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1099604260C\OneDrive - United States Air Force\Documents\Personal\Retirement\"/>
    </mc:Choice>
  </mc:AlternateContent>
  <bookViews>
    <workbookView xWindow="0" yWindow="420" windowWidth="19200" windowHeight="7580" tabRatio="885"/>
  </bookViews>
  <sheets>
    <sheet name="Disclaimer" sheetId="119" r:id="rId1"/>
    <sheet name="Introduction" sheetId="120" r:id="rId2"/>
    <sheet name="Inputs" sheetId="83" r:id="rId3"/>
    <sheet name="Income Stream" sheetId="7" r:id="rId4"/>
    <sheet name="Scenario Inputs (SI)" sheetId="115" r:id="rId5"/>
    <sheet name="SI Income Stream" sheetId="111" r:id="rId6"/>
    <sheet name="Age 56" sheetId="93" r:id="rId7"/>
    <sheet name="Age 57" sheetId="92" r:id="rId8"/>
    <sheet name="Age 58" sheetId="91" r:id="rId9"/>
    <sheet name="Age 59" sheetId="90" r:id="rId10"/>
    <sheet name="Age 60" sheetId="89" r:id="rId11"/>
    <sheet name="Age 61" sheetId="88" r:id="rId12"/>
    <sheet name="Age 62" sheetId="67" r:id="rId13"/>
    <sheet name="Age 63" sheetId="82" r:id="rId14"/>
    <sheet name="Age 64" sheetId="85" r:id="rId15"/>
    <sheet name="Age 65" sheetId="86" r:id="rId16"/>
    <sheet name="Age 66" sheetId="87" r:id="rId17"/>
    <sheet name="Age 67" sheetId="104" r:id="rId18"/>
    <sheet name="Age 68" sheetId="105" r:id="rId19"/>
    <sheet name="Age 69" sheetId="106" r:id="rId20"/>
    <sheet name="Age 70" sheetId="107" r:id="rId21"/>
    <sheet name="TSP Traditional" sheetId="97" r:id="rId22"/>
    <sheet name="IRA Traditional" sheetId="101" r:id="rId23"/>
    <sheet name="TSP Roth" sheetId="98" r:id="rId24"/>
    <sheet name="IRA Roth" sheetId="102" r:id="rId25"/>
    <sheet name="Scenario Calculations" sheetId="112" r:id="rId26"/>
    <sheet name="Inflation Rates" sheetId="84" r:id="rId27"/>
    <sheet name="Medicare" sheetId="116" r:id="rId28"/>
  </sheets>
  <definedNames>
    <definedName name="Birthday">Inputs!$B$6</definedName>
    <definedName name="MRACHECK">'Age 56'!$R$3</definedName>
    <definedName name="_xlnm.Print_Area" localSheetId="6">'Age 56'!$A$1:$G$62</definedName>
    <definedName name="_xlnm.Print_Area" localSheetId="7">'Age 57'!$A$1:$G$62</definedName>
    <definedName name="_xlnm.Print_Area" localSheetId="8">'Age 58'!$A$1:$G$62</definedName>
    <definedName name="_xlnm.Print_Area" localSheetId="9">'Age 59'!$A$1:$G$62</definedName>
    <definedName name="_xlnm.Print_Area" localSheetId="10">'Age 60'!$A$1:$G$62</definedName>
    <definedName name="_xlnm.Print_Area" localSheetId="11">'Age 61'!$A$1:$G$62</definedName>
    <definedName name="_xlnm.Print_Area" localSheetId="12">'Age 62'!$A$1:$G$62</definedName>
    <definedName name="_xlnm.Print_Area" localSheetId="13">'Age 63'!$A$1:$G$62</definedName>
    <definedName name="_xlnm.Print_Area" localSheetId="14">'Age 64'!$A$1:$G$62</definedName>
    <definedName name="_xlnm.Print_Area" localSheetId="15">'Age 65'!$A$1:$G$62</definedName>
    <definedName name="_xlnm.Print_Area" localSheetId="16">'Age 66'!$A$1:$G$62</definedName>
    <definedName name="_xlnm.Print_Area" localSheetId="17">'Age 67'!$A$1:$G$62</definedName>
    <definedName name="_xlnm.Print_Area" localSheetId="18">'Age 68'!$A$1:$G$62</definedName>
    <definedName name="_xlnm.Print_Area" localSheetId="19">'Age 69'!$A$1:$G$62</definedName>
    <definedName name="_xlnm.Print_Area" localSheetId="20">'Age 70'!$A$1:$G$62</definedName>
    <definedName name="_xlnm.Print_Area" localSheetId="0">Disclaimer!$C$2:$C$9</definedName>
    <definedName name="_xlnm.Print_Area" localSheetId="3">'Income Stream'!$A$1:$AE$44</definedName>
    <definedName name="_xlnm.Print_Area" localSheetId="2">Inputs!$A$1:$B$47</definedName>
    <definedName name="_xlnm.Print_Area" localSheetId="1">Introduction!$A$1:$I$49</definedName>
    <definedName name="_xlnm.Print_Area" localSheetId="27">Medicare!$A$1:$K$7</definedName>
    <definedName name="_xlnm.Print_Area" localSheetId="4">'Scenario Inputs (SI)'!$A$1:$D$9</definedName>
    <definedName name="_xlnm.Print_Area" localSheetId="5">'SI Income Stream'!$A$1:$Q$56</definedName>
    <definedName name="TodaysDate">Inputs!$V$3</definedName>
  </definedNames>
  <calcPr calcId="162913"/>
</workbook>
</file>

<file path=xl/calcChain.xml><?xml version="1.0" encoding="utf-8"?>
<calcChain xmlns="http://schemas.openxmlformats.org/spreadsheetml/2006/main">
  <c r="A2" i="83" l="1"/>
  <c r="N4" i="115" l="1"/>
  <c r="N5" i="115"/>
  <c r="N6" i="115"/>
  <c r="N7" i="115"/>
  <c r="N8" i="115"/>
  <c r="N9" i="115"/>
  <c r="N10" i="115"/>
  <c r="N11" i="115"/>
  <c r="N12" i="115"/>
  <c r="N13" i="115"/>
  <c r="N14" i="115"/>
  <c r="N15" i="115"/>
  <c r="N16" i="115"/>
  <c r="N17" i="115"/>
  <c r="N18" i="115"/>
  <c r="N19" i="115"/>
  <c r="N20" i="115"/>
  <c r="N21" i="115"/>
  <c r="N22" i="115"/>
  <c r="N23" i="115"/>
  <c r="N24" i="115"/>
  <c r="N25" i="115"/>
  <c r="N26" i="115"/>
  <c r="N27" i="115"/>
  <c r="N28" i="115"/>
  <c r="N29" i="115"/>
  <c r="N30" i="115"/>
  <c r="N31" i="115"/>
  <c r="N32" i="115"/>
  <c r="N33" i="115"/>
  <c r="N34" i="115"/>
  <c r="N35" i="115"/>
  <c r="N36" i="115"/>
  <c r="N37" i="115"/>
  <c r="N38" i="115"/>
  <c r="N39" i="115"/>
  <c r="N40" i="115"/>
  <c r="N41" i="115"/>
  <c r="N42" i="115"/>
  <c r="N43" i="115"/>
  <c r="N44" i="115"/>
  <c r="N45" i="115"/>
  <c r="N46" i="115"/>
  <c r="N47" i="115"/>
  <c r="N48" i="115"/>
  <c r="N49" i="115"/>
  <c r="N50" i="115"/>
  <c r="N51" i="115"/>
  <c r="N52" i="115"/>
  <c r="N53" i="115"/>
  <c r="N54" i="115"/>
  <c r="N55" i="115"/>
  <c r="N56" i="115"/>
  <c r="N57" i="115"/>
  <c r="N58" i="115"/>
  <c r="N59" i="115"/>
  <c r="N60" i="115"/>
  <c r="N61" i="115"/>
  <c r="N62" i="115"/>
  <c r="N63" i="115"/>
  <c r="N64" i="115"/>
  <c r="N3" i="115"/>
  <c r="I4" i="115"/>
  <c r="I5" i="115"/>
  <c r="I6" i="115"/>
  <c r="I7" i="115"/>
  <c r="I8" i="115"/>
  <c r="I9" i="115"/>
  <c r="I10" i="115"/>
  <c r="I11" i="115"/>
  <c r="I12" i="115"/>
  <c r="I13" i="115"/>
  <c r="I14" i="115"/>
  <c r="I15" i="115"/>
  <c r="I16" i="115"/>
  <c r="I3" i="115"/>
  <c r="V3" i="83" l="1"/>
  <c r="H9" i="97" l="1"/>
  <c r="G9" i="97" s="1"/>
  <c r="V12" i="83"/>
  <c r="S3" i="83"/>
  <c r="V7" i="83"/>
  <c r="AW9" i="112"/>
  <c r="AI9" i="112"/>
  <c r="U9" i="112"/>
  <c r="H9" i="112"/>
  <c r="H9" i="102"/>
  <c r="H9" i="98"/>
  <c r="AA7" i="83"/>
  <c r="Y7" i="83" s="1"/>
  <c r="H29" i="7" l="1"/>
  <c r="F29" i="7"/>
  <c r="D29" i="7"/>
  <c r="F9" i="97"/>
  <c r="H10" i="97"/>
  <c r="F9" i="101"/>
  <c r="G9" i="101"/>
  <c r="B29" i="7"/>
  <c r="F7" i="83"/>
  <c r="J7" i="83"/>
  <c r="N7" i="83"/>
  <c r="R7" i="83"/>
  <c r="H7" i="83"/>
  <c r="P7" i="83"/>
  <c r="M7" i="83"/>
  <c r="Q7" i="83"/>
  <c r="G7" i="83"/>
  <c r="K7" i="83"/>
  <c r="O7" i="83"/>
  <c r="L7" i="83"/>
  <c r="I7" i="83"/>
  <c r="E7" i="83"/>
  <c r="D7" i="83"/>
  <c r="P1" i="83"/>
  <c r="F1" i="83"/>
  <c r="D1" i="83"/>
  <c r="G1" i="83"/>
  <c r="M1" i="83"/>
  <c r="J1" i="83"/>
  <c r="H1" i="83"/>
  <c r="O1" i="83"/>
  <c r="Q1" i="83"/>
  <c r="N1" i="83"/>
  <c r="I1" i="83"/>
  <c r="L1" i="83"/>
  <c r="E1" i="83"/>
  <c r="K1" i="83"/>
  <c r="R1" i="83"/>
  <c r="D31" i="107"/>
  <c r="D31" i="106"/>
  <c r="D31" i="105"/>
  <c r="D31" i="104"/>
  <c r="D31" i="87"/>
  <c r="D31" i="86"/>
  <c r="D31" i="85"/>
  <c r="D31" i="82"/>
  <c r="D31" i="67"/>
  <c r="D31" i="88"/>
  <c r="D31" i="89"/>
  <c r="D31" i="90"/>
  <c r="D31" i="91"/>
  <c r="D31" i="92"/>
  <c r="D31" i="93"/>
  <c r="I39" i="83" l="1"/>
  <c r="H39" i="83"/>
  <c r="Y16" i="83"/>
  <c r="Z16" i="83"/>
  <c r="AD16" i="83"/>
  <c r="AB16" i="83"/>
  <c r="AC16" i="83"/>
  <c r="AA16" i="83"/>
  <c r="D39" i="83"/>
  <c r="F39" i="83"/>
  <c r="G39" i="83"/>
  <c r="E39" i="83"/>
  <c r="AD23" i="7"/>
  <c r="AB23" i="7"/>
  <c r="Z23" i="7"/>
  <c r="X23" i="7"/>
  <c r="V23" i="7"/>
  <c r="T23" i="7"/>
  <c r="R23" i="7"/>
  <c r="P23" i="7"/>
  <c r="N23" i="7"/>
  <c r="L24" i="7"/>
  <c r="J24" i="7"/>
  <c r="H24" i="7"/>
  <c r="F24" i="7"/>
  <c r="D24" i="7"/>
  <c r="B24" i="7"/>
  <c r="B2" i="102" l="1"/>
  <c r="B5" i="102"/>
  <c r="B2" i="101"/>
  <c r="B5" i="101"/>
  <c r="K9" i="101" l="1"/>
  <c r="D11" i="115"/>
  <c r="J3" i="93" l="1"/>
  <c r="R3" i="93"/>
  <c r="AC3" i="115"/>
  <c r="AC4" i="115" s="1"/>
  <c r="AC5" i="115" s="1"/>
  <c r="AC6" i="115" s="1"/>
  <c r="AC7" i="115" s="1"/>
  <c r="AC8" i="115" s="1"/>
  <c r="AC9" i="115" s="1"/>
  <c r="AC10" i="115" s="1"/>
  <c r="AC11" i="115" s="1"/>
  <c r="AC12" i="115" s="1"/>
  <c r="AC13" i="115" s="1"/>
  <c r="AC14" i="115" s="1"/>
  <c r="AC15" i="115" s="1"/>
  <c r="AC16" i="115" s="1"/>
  <c r="AC17" i="115" s="1"/>
  <c r="A10" i="7" l="1"/>
  <c r="A6" i="7"/>
  <c r="A32" i="7" l="1"/>
  <c r="A15" i="7" s="1"/>
  <c r="A31" i="7"/>
  <c r="A14" i="7" s="1"/>
  <c r="A17" i="111" l="1"/>
  <c r="A16" i="111"/>
  <c r="T3" i="115"/>
  <c r="T4" i="115" s="1"/>
  <c r="T5" i="115" s="1"/>
  <c r="T6" i="115" s="1"/>
  <c r="T7" i="115" s="1"/>
  <c r="T8" i="115" s="1"/>
  <c r="T9" i="115" s="1"/>
  <c r="T10" i="115" s="1"/>
  <c r="T11" i="115" s="1"/>
  <c r="T12" i="115" s="1"/>
  <c r="T13" i="115" s="1"/>
  <c r="T14" i="115" s="1"/>
  <c r="T15" i="115" s="1"/>
  <c r="T16" i="115" s="1"/>
  <c r="T17" i="115" s="1"/>
  <c r="X3" i="115" l="1"/>
  <c r="X4" i="115"/>
  <c r="X5" i="115"/>
  <c r="X6" i="115"/>
  <c r="X7" i="115"/>
  <c r="X8" i="115"/>
  <c r="X9" i="115"/>
  <c r="X10" i="115"/>
  <c r="X11" i="115"/>
  <c r="X12" i="115"/>
  <c r="X13" i="115"/>
  <c r="X14" i="115"/>
  <c r="X15" i="115"/>
  <c r="X16" i="115"/>
  <c r="Z16" i="115"/>
  <c r="Z15" i="115"/>
  <c r="Z14" i="115"/>
  <c r="Z13" i="115"/>
  <c r="Z12" i="115"/>
  <c r="Z11" i="115"/>
  <c r="Z10" i="115"/>
  <c r="Z9" i="115"/>
  <c r="Z8" i="115"/>
  <c r="Z7" i="115"/>
  <c r="Z6" i="115"/>
  <c r="Z5" i="115"/>
  <c r="Z4" i="115"/>
  <c r="Z3" i="115"/>
  <c r="X17" i="115" l="1"/>
  <c r="Z17" i="115"/>
  <c r="G9" i="104"/>
  <c r="G9" i="105"/>
  <c r="G9" i="106"/>
  <c r="G9" i="86"/>
  <c r="G9" i="107"/>
  <c r="AA3" i="115" l="1"/>
  <c r="Y3" i="115"/>
  <c r="AA13" i="115"/>
  <c r="Y13" i="115"/>
  <c r="AA9" i="115"/>
  <c r="Y9" i="115"/>
  <c r="AA5" i="115"/>
  <c r="Y5" i="115"/>
  <c r="AA16" i="115"/>
  <c r="Y16" i="115"/>
  <c r="AA12" i="115"/>
  <c r="Y12" i="115"/>
  <c r="AA8" i="115"/>
  <c r="Y8" i="115"/>
  <c r="AA4" i="115"/>
  <c r="Y4" i="115"/>
  <c r="AA15" i="115"/>
  <c r="Y15" i="115"/>
  <c r="AA11" i="115"/>
  <c r="Y11" i="115"/>
  <c r="AA7" i="115"/>
  <c r="Y7" i="115"/>
  <c r="AA14" i="115"/>
  <c r="Y14" i="115"/>
  <c r="AA10" i="115"/>
  <c r="Y10" i="115"/>
  <c r="AA6" i="115"/>
  <c r="Y6" i="115"/>
  <c r="O4" i="115"/>
  <c r="P4" i="115"/>
  <c r="O5" i="115"/>
  <c r="P5" i="115"/>
  <c r="O6" i="115"/>
  <c r="P6" i="115"/>
  <c r="O7" i="115"/>
  <c r="P7" i="115"/>
  <c r="O8" i="115"/>
  <c r="P8" i="115"/>
  <c r="O9" i="115"/>
  <c r="P9" i="115"/>
  <c r="O10" i="115"/>
  <c r="P10" i="115"/>
  <c r="O11" i="115"/>
  <c r="P11" i="115"/>
  <c r="O12" i="115"/>
  <c r="P12" i="115"/>
  <c r="O13" i="115"/>
  <c r="P13" i="115"/>
  <c r="O14" i="115"/>
  <c r="P14" i="115"/>
  <c r="O15" i="115"/>
  <c r="P15" i="115"/>
  <c r="O16" i="115"/>
  <c r="P16" i="115"/>
  <c r="O17" i="115"/>
  <c r="P17" i="115"/>
  <c r="O18" i="115"/>
  <c r="P18" i="115"/>
  <c r="O19" i="115"/>
  <c r="P19" i="115"/>
  <c r="O20" i="115"/>
  <c r="P20" i="115"/>
  <c r="O21" i="115"/>
  <c r="P21" i="115"/>
  <c r="O22" i="115"/>
  <c r="P22" i="115"/>
  <c r="O23" i="115"/>
  <c r="P23" i="115"/>
  <c r="O24" i="115"/>
  <c r="P24" i="115"/>
  <c r="O25" i="115"/>
  <c r="P25" i="115"/>
  <c r="O26" i="115"/>
  <c r="P26" i="115"/>
  <c r="O27" i="115"/>
  <c r="P27" i="115"/>
  <c r="O28" i="115"/>
  <c r="P28" i="115"/>
  <c r="O29" i="115"/>
  <c r="P29" i="115"/>
  <c r="O30" i="115"/>
  <c r="P30" i="115"/>
  <c r="O31" i="115"/>
  <c r="P31" i="115"/>
  <c r="O32" i="115"/>
  <c r="P32" i="115"/>
  <c r="O33" i="115"/>
  <c r="P33" i="115"/>
  <c r="O34" i="115"/>
  <c r="P34" i="115"/>
  <c r="O35" i="115"/>
  <c r="P35" i="115"/>
  <c r="O36" i="115"/>
  <c r="P36" i="115"/>
  <c r="O37" i="115"/>
  <c r="P37" i="115"/>
  <c r="O38" i="115"/>
  <c r="P38" i="115"/>
  <c r="O39" i="115"/>
  <c r="P39" i="115"/>
  <c r="O40" i="115"/>
  <c r="P40" i="115"/>
  <c r="O41" i="115"/>
  <c r="P41" i="115"/>
  <c r="O42" i="115"/>
  <c r="P42" i="115"/>
  <c r="O43" i="115"/>
  <c r="P43" i="115"/>
  <c r="O44" i="115"/>
  <c r="P44" i="115"/>
  <c r="O45" i="115"/>
  <c r="P45" i="115"/>
  <c r="O46" i="115"/>
  <c r="P46" i="115"/>
  <c r="O47" i="115"/>
  <c r="P47" i="115"/>
  <c r="O48" i="115"/>
  <c r="P48" i="115"/>
  <c r="O49" i="115"/>
  <c r="P49" i="115"/>
  <c r="O50" i="115"/>
  <c r="P50" i="115"/>
  <c r="O51" i="115"/>
  <c r="P51" i="115"/>
  <c r="O52" i="115"/>
  <c r="P52" i="115"/>
  <c r="O53" i="115"/>
  <c r="P53" i="115"/>
  <c r="O54" i="115"/>
  <c r="P54" i="115"/>
  <c r="O55" i="115"/>
  <c r="P55" i="115"/>
  <c r="O56" i="115"/>
  <c r="P56" i="115"/>
  <c r="O57" i="115"/>
  <c r="P57" i="115"/>
  <c r="O58" i="115"/>
  <c r="P58" i="115"/>
  <c r="O59" i="115"/>
  <c r="P59" i="115"/>
  <c r="O60" i="115"/>
  <c r="P60" i="115"/>
  <c r="O61" i="115"/>
  <c r="P61" i="115"/>
  <c r="O62" i="115"/>
  <c r="P62" i="115"/>
  <c r="O63" i="115"/>
  <c r="P63" i="115"/>
  <c r="O64" i="115"/>
  <c r="P64" i="115"/>
  <c r="P3" i="115"/>
  <c r="O3" i="115"/>
  <c r="Y17" i="115" l="1"/>
  <c r="AA17" i="115"/>
  <c r="O65" i="115"/>
  <c r="P65" i="115"/>
  <c r="I17" i="115"/>
  <c r="I18" i="115" s="1"/>
  <c r="H17" i="115"/>
  <c r="H18" i="115" s="1"/>
  <c r="I6" i="111" l="1"/>
  <c r="J6" i="111"/>
  <c r="K6" i="111"/>
  <c r="L6" i="111"/>
  <c r="M6" i="111"/>
  <c r="N6" i="111"/>
  <c r="O6" i="111"/>
  <c r="P6" i="111"/>
  <c r="Q6" i="111"/>
  <c r="A11" i="115" l="1"/>
  <c r="A12" i="115" s="1"/>
  <c r="A13" i="115" s="1"/>
  <c r="A14" i="115" s="1"/>
  <c r="A15" i="115" s="1"/>
  <c r="A16" i="115" s="1"/>
  <c r="A17" i="115" s="1"/>
  <c r="A18" i="115" s="1"/>
  <c r="A19" i="115" s="1"/>
  <c r="A11" i="7" l="1"/>
  <c r="A19" i="7" l="1"/>
  <c r="A18" i="7"/>
  <c r="A7" i="7"/>
  <c r="A8" i="7"/>
  <c r="A9" i="7"/>
  <c r="A12" i="7"/>
  <c r="A13" i="7"/>
  <c r="A5" i="7"/>
  <c r="M65" i="115" l="1"/>
  <c r="M66" i="115" l="1"/>
  <c r="N65" i="115"/>
  <c r="M67" i="115" l="1"/>
  <c r="O66" i="115"/>
  <c r="O67" i="115" s="1"/>
  <c r="N66" i="115"/>
  <c r="AV7" i="112"/>
  <c r="N67" i="115" l="1"/>
  <c r="P66" i="115"/>
  <c r="P67" i="115" s="1"/>
  <c r="H21" i="7"/>
  <c r="E38" i="83"/>
  <c r="F38" i="83"/>
  <c r="G38" i="83"/>
  <c r="H38" i="83"/>
  <c r="I38" i="83"/>
  <c r="J38" i="83"/>
  <c r="K38" i="83"/>
  <c r="L38" i="83"/>
  <c r="M38" i="83"/>
  <c r="N38" i="83"/>
  <c r="O38" i="83"/>
  <c r="P38" i="83"/>
  <c r="Q38" i="83"/>
  <c r="R38" i="83"/>
  <c r="D38" i="83"/>
  <c r="E30" i="83" l="1"/>
  <c r="F30" i="83"/>
  <c r="G30" i="83"/>
  <c r="H30" i="83"/>
  <c r="I30" i="83"/>
  <c r="D30" i="83"/>
  <c r="E11" i="93" s="1"/>
  <c r="U10" i="112" l="1"/>
  <c r="U11" i="112" s="1"/>
  <c r="U12" i="112" s="1"/>
  <c r="U13" i="112" s="1"/>
  <c r="U14" i="112" s="1"/>
  <c r="U15" i="112" s="1"/>
  <c r="U16" i="112" s="1"/>
  <c r="U17" i="112" s="1"/>
  <c r="U18" i="112" s="1"/>
  <c r="U19" i="112" s="1"/>
  <c r="U20" i="112" s="1"/>
  <c r="U21" i="112" s="1"/>
  <c r="U22" i="112" s="1"/>
  <c r="U23" i="112" s="1"/>
  <c r="U24" i="112" s="1"/>
  <c r="U25" i="112" s="1"/>
  <c r="U26" i="112" s="1"/>
  <c r="U27" i="112" s="1"/>
  <c r="U28" i="112" s="1"/>
  <c r="U29" i="112" s="1"/>
  <c r="U30" i="112" s="1"/>
  <c r="U31" i="112" s="1"/>
  <c r="U32" i="112" s="1"/>
  <c r="U33" i="112" s="1"/>
  <c r="U34" i="112" s="1"/>
  <c r="U35" i="112" s="1"/>
  <c r="U36" i="112" s="1"/>
  <c r="U37" i="112" s="1"/>
  <c r="U38" i="112" s="1"/>
  <c r="U39" i="112" s="1"/>
  <c r="U40" i="112" s="1"/>
  <c r="U41" i="112" s="1"/>
  <c r="U42" i="112" s="1"/>
  <c r="U43" i="112" s="1"/>
  <c r="U44" i="112" s="1"/>
  <c r="U45" i="112" s="1"/>
  <c r="U46" i="112" s="1"/>
  <c r="U47" i="112" s="1"/>
  <c r="U48" i="112" s="1"/>
  <c r="U49" i="112" s="1"/>
  <c r="U50" i="112" s="1"/>
  <c r="U51" i="112" s="1"/>
  <c r="U52" i="112" s="1"/>
  <c r="U53" i="112" s="1"/>
  <c r="U54" i="112" s="1"/>
  <c r="U55" i="112" s="1"/>
  <c r="U56" i="112" s="1"/>
  <c r="U57" i="112" s="1"/>
  <c r="U58" i="112" s="1"/>
  <c r="U59" i="112" s="1"/>
  <c r="U60" i="112" s="1"/>
  <c r="U61" i="112" s="1"/>
  <c r="U62" i="112" s="1"/>
  <c r="U63" i="112" s="1"/>
  <c r="U64" i="112" s="1"/>
  <c r="U65" i="112" s="1"/>
  <c r="U66" i="112" s="1"/>
  <c r="U67" i="112" s="1"/>
  <c r="U68" i="112" s="1"/>
  <c r="U69" i="112" s="1"/>
  <c r="U70" i="112" s="1"/>
  <c r="U71" i="112" s="1"/>
  <c r="U72" i="112" s="1"/>
  <c r="U73" i="112" s="1"/>
  <c r="U74" i="112" s="1"/>
  <c r="U75" i="112" s="1"/>
  <c r="U76" i="112" s="1"/>
  <c r="U77" i="112" s="1"/>
  <c r="U78" i="112" s="1"/>
  <c r="U79" i="112" s="1"/>
  <c r="U80" i="112" s="1"/>
  <c r="U81" i="112" s="1"/>
  <c r="U82" i="112" s="1"/>
  <c r="U83" i="112" s="1"/>
  <c r="U84" i="112" s="1"/>
  <c r="U85" i="112" s="1"/>
  <c r="U86" i="112" s="1"/>
  <c r="U87" i="112" s="1"/>
  <c r="U88" i="112" s="1"/>
  <c r="U89" i="112" s="1"/>
  <c r="U90" i="112" s="1"/>
  <c r="U91" i="112" s="1"/>
  <c r="U92" i="112" s="1"/>
  <c r="U93" i="112" s="1"/>
  <c r="U94" i="112" s="1"/>
  <c r="U95" i="112" s="1"/>
  <c r="U96" i="112" s="1"/>
  <c r="U97" i="112" s="1"/>
  <c r="U98" i="112" s="1"/>
  <c r="U99" i="112" s="1"/>
  <c r="U100" i="112" s="1"/>
  <c r="U101" i="112" s="1"/>
  <c r="U102" i="112" s="1"/>
  <c r="U103" i="112" s="1"/>
  <c r="U104" i="112" s="1"/>
  <c r="U105" i="112" s="1"/>
  <c r="U106" i="112" s="1"/>
  <c r="U107" i="112" s="1"/>
  <c r="U108" i="112" s="1"/>
  <c r="U109" i="112" s="1"/>
  <c r="U110" i="112" s="1"/>
  <c r="U111" i="112" s="1"/>
  <c r="U112" i="112" s="1"/>
  <c r="U113" i="112" s="1"/>
  <c r="U114" i="112" s="1"/>
  <c r="U115" i="112" s="1"/>
  <c r="U116" i="112" s="1"/>
  <c r="U117" i="112" s="1"/>
  <c r="U118" i="112" s="1"/>
  <c r="U119" i="112" s="1"/>
  <c r="U120" i="112" s="1"/>
  <c r="U121" i="112" s="1"/>
  <c r="U122" i="112" s="1"/>
  <c r="U123" i="112" s="1"/>
  <c r="U124" i="112" s="1"/>
  <c r="U125" i="112" s="1"/>
  <c r="U126" i="112" s="1"/>
  <c r="U127" i="112" s="1"/>
  <c r="U128" i="112" s="1"/>
  <c r="U129" i="112" s="1"/>
  <c r="U130" i="112" s="1"/>
  <c r="U131" i="112" s="1"/>
  <c r="U132" i="112" s="1"/>
  <c r="U133" i="112" s="1"/>
  <c r="U134" i="112" s="1"/>
  <c r="U135" i="112" s="1"/>
  <c r="U136" i="112" s="1"/>
  <c r="U137" i="112" s="1"/>
  <c r="U138" i="112" s="1"/>
  <c r="U139" i="112" s="1"/>
  <c r="U140" i="112" s="1"/>
  <c r="U141" i="112" s="1"/>
  <c r="U142" i="112" s="1"/>
  <c r="U143" i="112" s="1"/>
  <c r="U144" i="112" s="1"/>
  <c r="U145" i="112" s="1"/>
  <c r="U146" i="112" s="1"/>
  <c r="U147" i="112" s="1"/>
  <c r="U148" i="112" s="1"/>
  <c r="U149" i="112" s="1"/>
  <c r="U150" i="112" s="1"/>
  <c r="U151" i="112" s="1"/>
  <c r="U152" i="112" s="1"/>
  <c r="U153" i="112" s="1"/>
  <c r="U154" i="112" s="1"/>
  <c r="U155" i="112" s="1"/>
  <c r="U156" i="112" s="1"/>
  <c r="U157" i="112" s="1"/>
  <c r="U158" i="112" s="1"/>
  <c r="U159" i="112" s="1"/>
  <c r="U160" i="112" s="1"/>
  <c r="U161" i="112" s="1"/>
  <c r="U162" i="112" s="1"/>
  <c r="U163" i="112" s="1"/>
  <c r="U164" i="112" s="1"/>
  <c r="U165" i="112" s="1"/>
  <c r="U166" i="112" s="1"/>
  <c r="U167" i="112" s="1"/>
  <c r="U168" i="112" s="1"/>
  <c r="U169" i="112" s="1"/>
  <c r="U170" i="112" s="1"/>
  <c r="U171" i="112" s="1"/>
  <c r="U172" i="112" s="1"/>
  <c r="U173" i="112" s="1"/>
  <c r="U174" i="112" s="1"/>
  <c r="U175" i="112" s="1"/>
  <c r="U176" i="112" s="1"/>
  <c r="U177" i="112" s="1"/>
  <c r="U178" i="112" s="1"/>
  <c r="U179" i="112" s="1"/>
  <c r="U180" i="112" s="1"/>
  <c r="U181" i="112" s="1"/>
  <c r="U182" i="112" s="1"/>
  <c r="U183" i="112" s="1"/>
  <c r="U184" i="112" s="1"/>
  <c r="U185" i="112" s="1"/>
  <c r="U186" i="112" s="1"/>
  <c r="U187" i="112" s="1"/>
  <c r="U188" i="112" s="1"/>
  <c r="U189" i="112" s="1"/>
  <c r="U190" i="112" s="1"/>
  <c r="U191" i="112" s="1"/>
  <c r="U192" i="112" s="1"/>
  <c r="U193" i="112" s="1"/>
  <c r="U194" i="112" s="1"/>
  <c r="U195" i="112" s="1"/>
  <c r="U196" i="112" s="1"/>
  <c r="U197" i="112" s="1"/>
  <c r="U198" i="112" s="1"/>
  <c r="U199" i="112" s="1"/>
  <c r="U200" i="112" s="1"/>
  <c r="U201" i="112" s="1"/>
  <c r="U202" i="112" s="1"/>
  <c r="U203" i="112" s="1"/>
  <c r="U204" i="112" s="1"/>
  <c r="U205" i="112" s="1"/>
  <c r="U206" i="112" s="1"/>
  <c r="U207" i="112" s="1"/>
  <c r="U208" i="112" s="1"/>
  <c r="U209" i="112" s="1"/>
  <c r="U210" i="112" s="1"/>
  <c r="U211" i="112" s="1"/>
  <c r="U212" i="112" s="1"/>
  <c r="U213" i="112" s="1"/>
  <c r="U214" i="112" s="1"/>
  <c r="U215" i="112" s="1"/>
  <c r="U216" i="112" s="1"/>
  <c r="U217" i="112" s="1"/>
  <c r="U218" i="112" s="1"/>
  <c r="T7" i="112"/>
  <c r="T6" i="112"/>
  <c r="T5" i="112"/>
  <c r="T4" i="112"/>
  <c r="X9" i="112" s="1"/>
  <c r="T3" i="112"/>
  <c r="T2" i="112"/>
  <c r="B7" i="98"/>
  <c r="B6" i="98"/>
  <c r="B5" i="98"/>
  <c r="B4" i="98"/>
  <c r="B3" i="98"/>
  <c r="B2" i="98"/>
  <c r="AW10" i="112"/>
  <c r="AW11" i="112" s="1"/>
  <c r="AW12" i="112" s="1"/>
  <c r="AW13" i="112" s="1"/>
  <c r="AW14" i="112" s="1"/>
  <c r="AW15" i="112" s="1"/>
  <c r="AW16" i="112" s="1"/>
  <c r="AW17" i="112" s="1"/>
  <c r="AW18" i="112" s="1"/>
  <c r="AW19" i="112" s="1"/>
  <c r="AW20" i="112" s="1"/>
  <c r="AW21" i="112" s="1"/>
  <c r="AW22" i="112" s="1"/>
  <c r="AW23" i="112" s="1"/>
  <c r="AW24" i="112" s="1"/>
  <c r="AW25" i="112" s="1"/>
  <c r="AW26" i="112" s="1"/>
  <c r="AW27" i="112" s="1"/>
  <c r="AW28" i="112" s="1"/>
  <c r="AW29" i="112" s="1"/>
  <c r="AW30" i="112" s="1"/>
  <c r="AW31" i="112" s="1"/>
  <c r="AW32" i="112" s="1"/>
  <c r="AW33" i="112" s="1"/>
  <c r="AW34" i="112" s="1"/>
  <c r="AW35" i="112" s="1"/>
  <c r="AW36" i="112" s="1"/>
  <c r="AW37" i="112" s="1"/>
  <c r="AW38" i="112" s="1"/>
  <c r="AW39" i="112" s="1"/>
  <c r="AW40" i="112" s="1"/>
  <c r="AW41" i="112" s="1"/>
  <c r="AW42" i="112" s="1"/>
  <c r="AW43" i="112" s="1"/>
  <c r="AW44" i="112" s="1"/>
  <c r="AW45" i="112" s="1"/>
  <c r="AW46" i="112" s="1"/>
  <c r="AW47" i="112" s="1"/>
  <c r="AW48" i="112" s="1"/>
  <c r="AW49" i="112" s="1"/>
  <c r="AW50" i="112" s="1"/>
  <c r="AW51" i="112" s="1"/>
  <c r="AW52" i="112" s="1"/>
  <c r="AW53" i="112" s="1"/>
  <c r="AW54" i="112" s="1"/>
  <c r="AW55" i="112" s="1"/>
  <c r="AW56" i="112" s="1"/>
  <c r="AW57" i="112" s="1"/>
  <c r="AW58" i="112" s="1"/>
  <c r="AW59" i="112" s="1"/>
  <c r="AW60" i="112" s="1"/>
  <c r="AW61" i="112" s="1"/>
  <c r="AW62" i="112" s="1"/>
  <c r="AW63" i="112" s="1"/>
  <c r="AW64" i="112" s="1"/>
  <c r="AW65" i="112" s="1"/>
  <c r="AW66" i="112" s="1"/>
  <c r="AW67" i="112" s="1"/>
  <c r="AW68" i="112" s="1"/>
  <c r="AW69" i="112" s="1"/>
  <c r="AW70" i="112" s="1"/>
  <c r="AW71" i="112" s="1"/>
  <c r="AW72" i="112" s="1"/>
  <c r="AW73" i="112" s="1"/>
  <c r="AW74" i="112" s="1"/>
  <c r="AW75" i="112" s="1"/>
  <c r="AW76" i="112" s="1"/>
  <c r="AW77" i="112" s="1"/>
  <c r="AW78" i="112" s="1"/>
  <c r="AW79" i="112" s="1"/>
  <c r="AW80" i="112" s="1"/>
  <c r="AW81" i="112" s="1"/>
  <c r="AW82" i="112" s="1"/>
  <c r="AW83" i="112" s="1"/>
  <c r="AW84" i="112" s="1"/>
  <c r="AW85" i="112" s="1"/>
  <c r="AW86" i="112" s="1"/>
  <c r="AW87" i="112" s="1"/>
  <c r="AW88" i="112" s="1"/>
  <c r="AW89" i="112" s="1"/>
  <c r="AW90" i="112" s="1"/>
  <c r="AW91" i="112" s="1"/>
  <c r="AW92" i="112" s="1"/>
  <c r="AW93" i="112" s="1"/>
  <c r="AW94" i="112" s="1"/>
  <c r="AW95" i="112" s="1"/>
  <c r="AW96" i="112" s="1"/>
  <c r="AW97" i="112" s="1"/>
  <c r="AW98" i="112" s="1"/>
  <c r="AW99" i="112" s="1"/>
  <c r="AW100" i="112" s="1"/>
  <c r="AW101" i="112" s="1"/>
  <c r="AW102" i="112" s="1"/>
  <c r="AW103" i="112" s="1"/>
  <c r="AW104" i="112" s="1"/>
  <c r="AW105" i="112" s="1"/>
  <c r="AW106" i="112" s="1"/>
  <c r="AW107" i="112" s="1"/>
  <c r="AW108" i="112" s="1"/>
  <c r="AW109" i="112" s="1"/>
  <c r="AW110" i="112" s="1"/>
  <c r="AW111" i="112" s="1"/>
  <c r="AW112" i="112" s="1"/>
  <c r="AW113" i="112" s="1"/>
  <c r="AW114" i="112" s="1"/>
  <c r="AW115" i="112" s="1"/>
  <c r="AW116" i="112" s="1"/>
  <c r="AW117" i="112" s="1"/>
  <c r="AW118" i="112" s="1"/>
  <c r="AW119" i="112" s="1"/>
  <c r="AW120" i="112" s="1"/>
  <c r="AW121" i="112" s="1"/>
  <c r="AW122" i="112" s="1"/>
  <c r="AW123" i="112" s="1"/>
  <c r="AW124" i="112" s="1"/>
  <c r="AW125" i="112" s="1"/>
  <c r="AW126" i="112" s="1"/>
  <c r="AW127" i="112" s="1"/>
  <c r="AW128" i="112" s="1"/>
  <c r="AW129" i="112" s="1"/>
  <c r="AW130" i="112" s="1"/>
  <c r="AW131" i="112" s="1"/>
  <c r="AW132" i="112" s="1"/>
  <c r="AW133" i="112" s="1"/>
  <c r="AW134" i="112" s="1"/>
  <c r="AW135" i="112" s="1"/>
  <c r="AW136" i="112" s="1"/>
  <c r="AW137" i="112" s="1"/>
  <c r="AW138" i="112" s="1"/>
  <c r="AW139" i="112" s="1"/>
  <c r="AW140" i="112" s="1"/>
  <c r="AW141" i="112" s="1"/>
  <c r="AW142" i="112" s="1"/>
  <c r="AW143" i="112" s="1"/>
  <c r="AW144" i="112" s="1"/>
  <c r="AW145" i="112" s="1"/>
  <c r="AW146" i="112" s="1"/>
  <c r="AW147" i="112" s="1"/>
  <c r="AW148" i="112" s="1"/>
  <c r="AW149" i="112" s="1"/>
  <c r="AW150" i="112" s="1"/>
  <c r="AW151" i="112" s="1"/>
  <c r="AW152" i="112" s="1"/>
  <c r="AW153" i="112" s="1"/>
  <c r="AW154" i="112" s="1"/>
  <c r="AW155" i="112" s="1"/>
  <c r="AW156" i="112" s="1"/>
  <c r="AW157" i="112" s="1"/>
  <c r="AW158" i="112" s="1"/>
  <c r="AW159" i="112" s="1"/>
  <c r="AW160" i="112" s="1"/>
  <c r="AW161" i="112" s="1"/>
  <c r="AW162" i="112" s="1"/>
  <c r="AW163" i="112" s="1"/>
  <c r="AW164" i="112" s="1"/>
  <c r="AW165" i="112" s="1"/>
  <c r="AW166" i="112" s="1"/>
  <c r="AW167" i="112" s="1"/>
  <c r="AW168" i="112" s="1"/>
  <c r="AW169" i="112" s="1"/>
  <c r="AW170" i="112" s="1"/>
  <c r="AW171" i="112" s="1"/>
  <c r="AW172" i="112" s="1"/>
  <c r="AW173" i="112" s="1"/>
  <c r="AW174" i="112" s="1"/>
  <c r="AW175" i="112" s="1"/>
  <c r="AW176" i="112" s="1"/>
  <c r="AW177" i="112" s="1"/>
  <c r="AW178" i="112" s="1"/>
  <c r="AW179" i="112" s="1"/>
  <c r="AW180" i="112" s="1"/>
  <c r="AW181" i="112" s="1"/>
  <c r="AW182" i="112" s="1"/>
  <c r="AW183" i="112" s="1"/>
  <c r="AW184" i="112" s="1"/>
  <c r="AW185" i="112" s="1"/>
  <c r="AW186" i="112" s="1"/>
  <c r="AW187" i="112" s="1"/>
  <c r="AW188" i="112" s="1"/>
  <c r="AW189" i="112" s="1"/>
  <c r="AW190" i="112" s="1"/>
  <c r="AW191" i="112" s="1"/>
  <c r="AW192" i="112" s="1"/>
  <c r="AW193" i="112" s="1"/>
  <c r="AW194" i="112" s="1"/>
  <c r="AW195" i="112" s="1"/>
  <c r="AW196" i="112" s="1"/>
  <c r="AW197" i="112" s="1"/>
  <c r="AW198" i="112" s="1"/>
  <c r="AW199" i="112" s="1"/>
  <c r="AW200" i="112" s="1"/>
  <c r="AW201" i="112" s="1"/>
  <c r="AW202" i="112" s="1"/>
  <c r="AW203" i="112" s="1"/>
  <c r="AW204" i="112" s="1"/>
  <c r="AW205" i="112" s="1"/>
  <c r="AW206" i="112" s="1"/>
  <c r="AW207" i="112" s="1"/>
  <c r="AW208" i="112" s="1"/>
  <c r="AW209" i="112" s="1"/>
  <c r="AW210" i="112" s="1"/>
  <c r="AW211" i="112" s="1"/>
  <c r="AW212" i="112" s="1"/>
  <c r="AW213" i="112" s="1"/>
  <c r="AW214" i="112" s="1"/>
  <c r="AW215" i="112" s="1"/>
  <c r="AW216" i="112" s="1"/>
  <c r="AW217" i="112" s="1"/>
  <c r="AW218" i="112" s="1"/>
  <c r="AW219" i="112" s="1"/>
  <c r="AW220" i="112" s="1"/>
  <c r="AW221" i="112" s="1"/>
  <c r="AW222" i="112" s="1"/>
  <c r="AW223" i="112" s="1"/>
  <c r="AW224" i="112" s="1"/>
  <c r="AW225" i="112" s="1"/>
  <c r="AW226" i="112" s="1"/>
  <c r="AW227" i="112" s="1"/>
  <c r="AW228" i="112" s="1"/>
  <c r="AW229" i="112" s="1"/>
  <c r="AW230" i="112" s="1"/>
  <c r="AW231" i="112" s="1"/>
  <c r="AW232" i="112" s="1"/>
  <c r="AW233" i="112" s="1"/>
  <c r="AW234" i="112" s="1"/>
  <c r="AW235" i="112" s="1"/>
  <c r="AW236" i="112" s="1"/>
  <c r="AW237" i="112" s="1"/>
  <c r="AW238" i="112" s="1"/>
  <c r="AW239" i="112" s="1"/>
  <c r="AW240" i="112" s="1"/>
  <c r="AW241" i="112" s="1"/>
  <c r="AW242" i="112" s="1"/>
  <c r="AW243" i="112" s="1"/>
  <c r="AW244" i="112" s="1"/>
  <c r="AW245" i="112" s="1"/>
  <c r="AW246" i="112" s="1"/>
  <c r="AW247" i="112" s="1"/>
  <c r="AW248" i="112" s="1"/>
  <c r="AW249" i="112" s="1"/>
  <c r="AW250" i="112" s="1"/>
  <c r="AW251" i="112" s="1"/>
  <c r="AW252" i="112" s="1"/>
  <c r="AW253" i="112" s="1"/>
  <c r="AW254" i="112" s="1"/>
  <c r="AW255" i="112" s="1"/>
  <c r="AW256" i="112" s="1"/>
  <c r="AW257" i="112" s="1"/>
  <c r="AW258" i="112" s="1"/>
  <c r="AW259" i="112" s="1"/>
  <c r="AW260" i="112" s="1"/>
  <c r="AW261" i="112" s="1"/>
  <c r="AW262" i="112" s="1"/>
  <c r="AW263" i="112" s="1"/>
  <c r="AW264" i="112" s="1"/>
  <c r="AW265" i="112" s="1"/>
  <c r="AW266" i="112" s="1"/>
  <c r="AW267" i="112" s="1"/>
  <c r="AW268" i="112" s="1"/>
  <c r="AW269" i="112" s="1"/>
  <c r="AW270" i="112" s="1"/>
  <c r="AW271" i="112" s="1"/>
  <c r="AW272" i="112" s="1"/>
  <c r="AW273" i="112" s="1"/>
  <c r="AW274" i="112" s="1"/>
  <c r="AW275" i="112" s="1"/>
  <c r="AW276" i="112" s="1"/>
  <c r="AW277" i="112" s="1"/>
  <c r="AW278" i="112" s="1"/>
  <c r="AW279" i="112" s="1"/>
  <c r="AW280" i="112" s="1"/>
  <c r="AV6" i="112"/>
  <c r="AV5" i="112"/>
  <c r="AZ9" i="112" s="1"/>
  <c r="AV4" i="112"/>
  <c r="AV2" i="112"/>
  <c r="B8" i="102"/>
  <c r="B6" i="102"/>
  <c r="B4" i="102"/>
  <c r="AI10" i="112"/>
  <c r="AI11" i="112" s="1"/>
  <c r="AI12" i="112" s="1"/>
  <c r="AI13" i="112" s="1"/>
  <c r="AI14" i="112" s="1"/>
  <c r="AI15" i="112" s="1"/>
  <c r="AI16" i="112" s="1"/>
  <c r="AI17" i="112" s="1"/>
  <c r="AI18" i="112" s="1"/>
  <c r="AI19" i="112" s="1"/>
  <c r="AI20" i="112" s="1"/>
  <c r="AI21" i="112" s="1"/>
  <c r="AI22" i="112" s="1"/>
  <c r="AI23" i="112" s="1"/>
  <c r="AI24" i="112" s="1"/>
  <c r="AI25" i="112" s="1"/>
  <c r="AI26" i="112" s="1"/>
  <c r="AI27" i="112" s="1"/>
  <c r="AI28" i="112" s="1"/>
  <c r="AI29" i="112" s="1"/>
  <c r="AI30" i="112" s="1"/>
  <c r="AI31" i="112" s="1"/>
  <c r="AI32" i="112" s="1"/>
  <c r="AI33" i="112" s="1"/>
  <c r="AI34" i="112" s="1"/>
  <c r="AI35" i="112" s="1"/>
  <c r="AI36" i="112" s="1"/>
  <c r="AI37" i="112" s="1"/>
  <c r="AI38" i="112" s="1"/>
  <c r="AI39" i="112" s="1"/>
  <c r="AI40" i="112" s="1"/>
  <c r="AI41" i="112" s="1"/>
  <c r="AI42" i="112" s="1"/>
  <c r="AI43" i="112" s="1"/>
  <c r="AI44" i="112" s="1"/>
  <c r="AI45" i="112" s="1"/>
  <c r="AI46" i="112" s="1"/>
  <c r="AI47" i="112" s="1"/>
  <c r="AI48" i="112" s="1"/>
  <c r="AI49" i="112" s="1"/>
  <c r="AI50" i="112" s="1"/>
  <c r="AI51" i="112" s="1"/>
  <c r="AI52" i="112" s="1"/>
  <c r="AI53" i="112" s="1"/>
  <c r="AI54" i="112" s="1"/>
  <c r="AI55" i="112" s="1"/>
  <c r="AI56" i="112" s="1"/>
  <c r="AI57" i="112" s="1"/>
  <c r="AI58" i="112" s="1"/>
  <c r="AI59" i="112" s="1"/>
  <c r="AI60" i="112" s="1"/>
  <c r="AI61" i="112" s="1"/>
  <c r="AI62" i="112" s="1"/>
  <c r="AI63" i="112" s="1"/>
  <c r="AI64" i="112" s="1"/>
  <c r="AI65" i="112" s="1"/>
  <c r="AI66" i="112" s="1"/>
  <c r="AI67" i="112" s="1"/>
  <c r="AI68" i="112" s="1"/>
  <c r="AI69" i="112" s="1"/>
  <c r="AI70" i="112" s="1"/>
  <c r="AI71" i="112" s="1"/>
  <c r="AI72" i="112" s="1"/>
  <c r="AI73" i="112" s="1"/>
  <c r="AI74" i="112" s="1"/>
  <c r="AI75" i="112" s="1"/>
  <c r="AI76" i="112" s="1"/>
  <c r="AI77" i="112" s="1"/>
  <c r="AI78" i="112" s="1"/>
  <c r="AI79" i="112" s="1"/>
  <c r="AI80" i="112" s="1"/>
  <c r="AI81" i="112" s="1"/>
  <c r="AI82" i="112" s="1"/>
  <c r="AI83" i="112" s="1"/>
  <c r="AI84" i="112" s="1"/>
  <c r="AI85" i="112" s="1"/>
  <c r="AI86" i="112" s="1"/>
  <c r="AI87" i="112" s="1"/>
  <c r="AI88" i="112" s="1"/>
  <c r="AI89" i="112" s="1"/>
  <c r="AI90" i="112" s="1"/>
  <c r="AI91" i="112" s="1"/>
  <c r="AI92" i="112" s="1"/>
  <c r="AI93" i="112" s="1"/>
  <c r="AI94" i="112" s="1"/>
  <c r="AI95" i="112" s="1"/>
  <c r="AI96" i="112" s="1"/>
  <c r="AI97" i="112" s="1"/>
  <c r="AI98" i="112" s="1"/>
  <c r="AI99" i="112" s="1"/>
  <c r="AI100" i="112" s="1"/>
  <c r="AI101" i="112" s="1"/>
  <c r="AI102" i="112" s="1"/>
  <c r="AI103" i="112" s="1"/>
  <c r="AI104" i="112" s="1"/>
  <c r="AI105" i="112" s="1"/>
  <c r="AI106" i="112" s="1"/>
  <c r="AI107" i="112" s="1"/>
  <c r="AI108" i="112" s="1"/>
  <c r="AI109" i="112" s="1"/>
  <c r="AI110" i="112" s="1"/>
  <c r="AI111" i="112" s="1"/>
  <c r="AI112" i="112" s="1"/>
  <c r="AI113" i="112" s="1"/>
  <c r="AI114" i="112" s="1"/>
  <c r="AI115" i="112" s="1"/>
  <c r="AI116" i="112" s="1"/>
  <c r="AI117" i="112" s="1"/>
  <c r="AI118" i="112" s="1"/>
  <c r="AI119" i="112" s="1"/>
  <c r="AI120" i="112" s="1"/>
  <c r="AI121" i="112" s="1"/>
  <c r="AI122" i="112" s="1"/>
  <c r="AI123" i="112" s="1"/>
  <c r="AI124" i="112" s="1"/>
  <c r="AI125" i="112" s="1"/>
  <c r="AI126" i="112" s="1"/>
  <c r="AI127" i="112" s="1"/>
  <c r="AI128" i="112" s="1"/>
  <c r="AI129" i="112" s="1"/>
  <c r="AI130" i="112" s="1"/>
  <c r="AI131" i="112" s="1"/>
  <c r="AI132" i="112" s="1"/>
  <c r="AI133" i="112" s="1"/>
  <c r="AI134" i="112" s="1"/>
  <c r="AI135" i="112" s="1"/>
  <c r="AI136" i="112" s="1"/>
  <c r="AI137" i="112" s="1"/>
  <c r="AI138" i="112" s="1"/>
  <c r="AI139" i="112" s="1"/>
  <c r="AI140" i="112" s="1"/>
  <c r="AI141" i="112" s="1"/>
  <c r="AI142" i="112" s="1"/>
  <c r="AI143" i="112" s="1"/>
  <c r="AI144" i="112" s="1"/>
  <c r="AI145" i="112" s="1"/>
  <c r="AI146" i="112" s="1"/>
  <c r="AI147" i="112" s="1"/>
  <c r="AI148" i="112" s="1"/>
  <c r="AI149" i="112" s="1"/>
  <c r="AI150" i="112" s="1"/>
  <c r="AI151" i="112" s="1"/>
  <c r="AI152" i="112" s="1"/>
  <c r="AI153" i="112" s="1"/>
  <c r="AI154" i="112" s="1"/>
  <c r="AI155" i="112" s="1"/>
  <c r="AI156" i="112" s="1"/>
  <c r="AI157" i="112" s="1"/>
  <c r="AI158" i="112" s="1"/>
  <c r="AI159" i="112" s="1"/>
  <c r="AI160" i="112" s="1"/>
  <c r="AI161" i="112" s="1"/>
  <c r="AI162" i="112" s="1"/>
  <c r="AI163" i="112" s="1"/>
  <c r="AI164" i="112" s="1"/>
  <c r="AI165" i="112" s="1"/>
  <c r="AI166" i="112" s="1"/>
  <c r="AI167" i="112" s="1"/>
  <c r="AI168" i="112" s="1"/>
  <c r="AI169" i="112" s="1"/>
  <c r="AI170" i="112" s="1"/>
  <c r="AI171" i="112" s="1"/>
  <c r="AI172" i="112" s="1"/>
  <c r="AI173" i="112" s="1"/>
  <c r="AI174" i="112" s="1"/>
  <c r="AI175" i="112" s="1"/>
  <c r="AI176" i="112" s="1"/>
  <c r="AI177" i="112" s="1"/>
  <c r="AI178" i="112" s="1"/>
  <c r="AI179" i="112" s="1"/>
  <c r="AI180" i="112" s="1"/>
  <c r="AI181" i="112" s="1"/>
  <c r="AI182" i="112" s="1"/>
  <c r="AI183" i="112" s="1"/>
  <c r="AI184" i="112" s="1"/>
  <c r="AI185" i="112" s="1"/>
  <c r="AI186" i="112" s="1"/>
  <c r="AI187" i="112" s="1"/>
  <c r="AI188" i="112" s="1"/>
  <c r="AI189" i="112" s="1"/>
  <c r="AI190" i="112" s="1"/>
  <c r="AI191" i="112" s="1"/>
  <c r="AI192" i="112" s="1"/>
  <c r="AI193" i="112" s="1"/>
  <c r="AI194" i="112" s="1"/>
  <c r="AI195" i="112" s="1"/>
  <c r="AI196" i="112" s="1"/>
  <c r="AI197" i="112" s="1"/>
  <c r="AI198" i="112" s="1"/>
  <c r="AI199" i="112" s="1"/>
  <c r="AI200" i="112" s="1"/>
  <c r="AI201" i="112" s="1"/>
  <c r="AI202" i="112" s="1"/>
  <c r="AI203" i="112" s="1"/>
  <c r="AI204" i="112" s="1"/>
  <c r="AI205" i="112" s="1"/>
  <c r="AI206" i="112" s="1"/>
  <c r="AI207" i="112" s="1"/>
  <c r="AI208" i="112" s="1"/>
  <c r="AI209" i="112" s="1"/>
  <c r="AI210" i="112" s="1"/>
  <c r="AI211" i="112" s="1"/>
  <c r="AI212" i="112" s="1"/>
  <c r="AI213" i="112" s="1"/>
  <c r="AI214" i="112" s="1"/>
  <c r="AI215" i="112" s="1"/>
  <c r="AI216" i="112" s="1"/>
  <c r="AI217" i="112" s="1"/>
  <c r="AI218" i="112" s="1"/>
  <c r="AI219" i="112" s="1"/>
  <c r="AI220" i="112" s="1"/>
  <c r="AI221" i="112" s="1"/>
  <c r="AI222" i="112" s="1"/>
  <c r="AI223" i="112" s="1"/>
  <c r="AI224" i="112" s="1"/>
  <c r="AI225" i="112" s="1"/>
  <c r="AI226" i="112" s="1"/>
  <c r="AI227" i="112" s="1"/>
  <c r="AI228" i="112" s="1"/>
  <c r="AI229" i="112" s="1"/>
  <c r="AI230" i="112" s="1"/>
  <c r="AI231" i="112" s="1"/>
  <c r="AI232" i="112" s="1"/>
  <c r="AI233" i="112" s="1"/>
  <c r="AI234" i="112" s="1"/>
  <c r="AI235" i="112" s="1"/>
  <c r="AI236" i="112" s="1"/>
  <c r="AI237" i="112" s="1"/>
  <c r="AI238" i="112" s="1"/>
  <c r="AI239" i="112" s="1"/>
  <c r="AI240" i="112" s="1"/>
  <c r="AI241" i="112" s="1"/>
  <c r="AI242" i="112" s="1"/>
  <c r="AI243" i="112" s="1"/>
  <c r="AI244" i="112" s="1"/>
  <c r="AI245" i="112" s="1"/>
  <c r="AI246" i="112" s="1"/>
  <c r="AI247" i="112" s="1"/>
  <c r="AI248" i="112" s="1"/>
  <c r="AI249" i="112" s="1"/>
  <c r="AI250" i="112" s="1"/>
  <c r="AI251" i="112" s="1"/>
  <c r="AI252" i="112" s="1"/>
  <c r="AI253" i="112" s="1"/>
  <c r="AI254" i="112" s="1"/>
  <c r="AI255" i="112" s="1"/>
  <c r="AI256" i="112" s="1"/>
  <c r="AI257" i="112" s="1"/>
  <c r="AI258" i="112" s="1"/>
  <c r="AI259" i="112" s="1"/>
  <c r="AI260" i="112" s="1"/>
  <c r="AI261" i="112" s="1"/>
  <c r="AI262" i="112" s="1"/>
  <c r="AI263" i="112" s="1"/>
  <c r="AI264" i="112" s="1"/>
  <c r="AI265" i="112" s="1"/>
  <c r="AI266" i="112" s="1"/>
  <c r="AI267" i="112" s="1"/>
  <c r="AI268" i="112" s="1"/>
  <c r="AI269" i="112" s="1"/>
  <c r="AI270" i="112" s="1"/>
  <c r="AI271" i="112" s="1"/>
  <c r="AI272" i="112" s="1"/>
  <c r="AI273" i="112" s="1"/>
  <c r="AI274" i="112" s="1"/>
  <c r="AI275" i="112" s="1"/>
  <c r="AI276" i="112" s="1"/>
  <c r="AI277" i="112" s="1"/>
  <c r="AI278" i="112" s="1"/>
  <c r="AI279" i="112" s="1"/>
  <c r="AI280" i="112" s="1"/>
  <c r="AH7" i="112"/>
  <c r="AH6" i="112"/>
  <c r="AH5" i="112"/>
  <c r="AL9" i="112" s="1"/>
  <c r="AH4" i="112"/>
  <c r="AH2" i="112"/>
  <c r="B8" i="101"/>
  <c r="B6" i="101"/>
  <c r="B4" i="101"/>
  <c r="I9" i="98" l="1"/>
  <c r="EE9" i="98"/>
  <c r="CU9" i="98"/>
  <c r="BK9" i="98"/>
  <c r="AA9" i="98"/>
  <c r="BT9" i="98"/>
  <c r="DV9" i="98"/>
  <c r="CL9" i="98"/>
  <c r="BB9" i="98"/>
  <c r="R9" i="98"/>
  <c r="AJ9" i="98"/>
  <c r="DM9" i="98"/>
  <c r="CC9" i="98"/>
  <c r="AS9" i="98"/>
  <c r="DD9" i="98"/>
  <c r="I9" i="102"/>
  <c r="EE9" i="102"/>
  <c r="CU9" i="102"/>
  <c r="BK9" i="102"/>
  <c r="AA9" i="102"/>
  <c r="CC9" i="102"/>
  <c r="DD9" i="102"/>
  <c r="AJ9" i="102"/>
  <c r="DV9" i="102"/>
  <c r="CL9" i="102"/>
  <c r="BB9" i="102"/>
  <c r="R9" i="102"/>
  <c r="DM9" i="102"/>
  <c r="AS9" i="102"/>
  <c r="BT9" i="102"/>
  <c r="I9" i="101"/>
  <c r="DV9" i="101"/>
  <c r="CL9" i="101"/>
  <c r="BB9" i="101"/>
  <c r="R9" i="101"/>
  <c r="DM9" i="101"/>
  <c r="CC9" i="101"/>
  <c r="AS9" i="101"/>
  <c r="DD9" i="101"/>
  <c r="BT9" i="101"/>
  <c r="AJ9" i="101"/>
  <c r="EE9" i="101"/>
  <c r="CU9" i="101"/>
  <c r="BK9" i="101"/>
  <c r="AA9" i="101"/>
  <c r="H10" i="112"/>
  <c r="B8" i="112"/>
  <c r="B7" i="112"/>
  <c r="B6" i="112"/>
  <c r="B5" i="112"/>
  <c r="B4" i="112"/>
  <c r="AX9" i="112" s="1"/>
  <c r="B3" i="112"/>
  <c r="B2" i="112"/>
  <c r="I9" i="112" l="1"/>
  <c r="I10" i="112" s="1"/>
  <c r="AJ9" i="112"/>
  <c r="AP9" i="112" s="1"/>
  <c r="I10" i="101"/>
  <c r="O9" i="101"/>
  <c r="L9" i="101"/>
  <c r="M9" i="101"/>
  <c r="H11" i="112"/>
  <c r="G10" i="112"/>
  <c r="F10" i="112"/>
  <c r="F9" i="112"/>
  <c r="K9" i="112"/>
  <c r="G9" i="112"/>
  <c r="N9" i="101" l="1"/>
  <c r="P9" i="101" s="1"/>
  <c r="O9" i="112"/>
  <c r="BA9" i="112"/>
  <c r="AM9" i="112"/>
  <c r="V9" i="112"/>
  <c r="L10" i="112"/>
  <c r="M10" i="112"/>
  <c r="L9" i="112"/>
  <c r="M9" i="112"/>
  <c r="AJ10" i="112"/>
  <c r="AX10" i="112"/>
  <c r="BB9" i="112"/>
  <c r="I11" i="112"/>
  <c r="H12" i="112"/>
  <c r="G11" i="112"/>
  <c r="F11" i="112"/>
  <c r="K10" i="101" l="1"/>
  <c r="O10" i="101" s="1"/>
  <c r="AM10" i="112"/>
  <c r="V10" i="112"/>
  <c r="Y10" i="112" s="1"/>
  <c r="Y9" i="112"/>
  <c r="AA9" i="112" s="1"/>
  <c r="BC9" i="112"/>
  <c r="BB10" i="112"/>
  <c r="BA10" i="112"/>
  <c r="M11" i="112"/>
  <c r="L11" i="112"/>
  <c r="AO9" i="112"/>
  <c r="AJ11" i="112"/>
  <c r="AX11" i="112"/>
  <c r="N9" i="112"/>
  <c r="I12" i="112"/>
  <c r="H13" i="112"/>
  <c r="G12" i="112"/>
  <c r="F12" i="112"/>
  <c r="AM11" i="112" l="1"/>
  <c r="V11" i="112"/>
  <c r="V12" i="112" s="1"/>
  <c r="Y12" i="112" s="1"/>
  <c r="M12" i="112"/>
  <c r="BB11" i="112"/>
  <c r="BA11" i="112"/>
  <c r="L12" i="112"/>
  <c r="AX12" i="112"/>
  <c r="AJ12" i="112"/>
  <c r="H14" i="112"/>
  <c r="G13" i="112"/>
  <c r="F13" i="112"/>
  <c r="I13" i="112"/>
  <c r="AM12" i="112" l="1"/>
  <c r="Y11" i="112"/>
  <c r="V13" i="112"/>
  <c r="BB12" i="112"/>
  <c r="BA12" i="112"/>
  <c r="M13" i="112"/>
  <c r="L13" i="112"/>
  <c r="AJ13" i="112"/>
  <c r="AX13" i="112"/>
  <c r="I14" i="112"/>
  <c r="H15" i="112"/>
  <c r="G14" i="112"/>
  <c r="F14" i="112"/>
  <c r="AM13" i="112" l="1"/>
  <c r="Y13" i="112"/>
  <c r="BA13" i="112"/>
  <c r="V14" i="112"/>
  <c r="M14" i="112"/>
  <c r="BB13" i="112"/>
  <c r="L14" i="112"/>
  <c r="AX14" i="112"/>
  <c r="AJ14" i="112"/>
  <c r="H16" i="112"/>
  <c r="G15" i="112"/>
  <c r="F15" i="112"/>
  <c r="I15" i="112"/>
  <c r="AD6" i="7"/>
  <c r="AD21" i="7"/>
  <c r="AD40" i="7" s="1"/>
  <c r="G50" i="107"/>
  <c r="G49" i="107"/>
  <c r="G47" i="107"/>
  <c r="G46" i="107"/>
  <c r="G45" i="107"/>
  <c r="G44" i="107"/>
  <c r="G43" i="107"/>
  <c r="G42" i="107"/>
  <c r="G38" i="107"/>
  <c r="G34" i="107"/>
  <c r="G31" i="107"/>
  <c r="G25" i="107"/>
  <c r="F18" i="107"/>
  <c r="F15" i="107"/>
  <c r="F14" i="107"/>
  <c r="F13" i="107"/>
  <c r="F12" i="107"/>
  <c r="G10" i="107"/>
  <c r="F10" i="107"/>
  <c r="G7" i="107"/>
  <c r="F7" i="107"/>
  <c r="E7" i="107"/>
  <c r="C7" i="107"/>
  <c r="AB6" i="7"/>
  <c r="AB21" i="7"/>
  <c r="AB40" i="7" s="1"/>
  <c r="G50" i="106"/>
  <c r="G49" i="106"/>
  <c r="G47" i="106"/>
  <c r="G46" i="106"/>
  <c r="G45" i="106"/>
  <c r="G44" i="106"/>
  <c r="G43" i="106"/>
  <c r="G42" i="106"/>
  <c r="G38" i="106"/>
  <c r="G34" i="106"/>
  <c r="G31" i="106"/>
  <c r="G25" i="106"/>
  <c r="F18" i="106"/>
  <c r="F15" i="106"/>
  <c r="F14" i="106"/>
  <c r="F13" i="106"/>
  <c r="F12" i="106"/>
  <c r="G10" i="106"/>
  <c r="F10" i="106"/>
  <c r="G7" i="106"/>
  <c r="F7" i="106"/>
  <c r="E7" i="106"/>
  <c r="C7" i="106"/>
  <c r="Z6" i="7"/>
  <c r="Z21" i="7"/>
  <c r="Z40" i="7" s="1"/>
  <c r="G50" i="105"/>
  <c r="G49" i="105"/>
  <c r="G47" i="105"/>
  <c r="G46" i="105"/>
  <c r="G45" i="105"/>
  <c r="G44" i="105"/>
  <c r="G43" i="105"/>
  <c r="G42" i="105"/>
  <c r="G38" i="105"/>
  <c r="G34" i="105"/>
  <c r="G31" i="105"/>
  <c r="G25" i="105"/>
  <c r="F18" i="105"/>
  <c r="F15" i="105"/>
  <c r="F14" i="105"/>
  <c r="F13" i="105"/>
  <c r="F12" i="105"/>
  <c r="G10" i="105"/>
  <c r="F10" i="105"/>
  <c r="G7" i="105"/>
  <c r="F7" i="105"/>
  <c r="E7" i="105"/>
  <c r="C7" i="105"/>
  <c r="AM14" i="112" l="1"/>
  <c r="BA14" i="112"/>
  <c r="Y14" i="112"/>
  <c r="V15" i="112"/>
  <c r="M15" i="112"/>
  <c r="L15" i="112"/>
  <c r="AX15" i="112"/>
  <c r="AJ15" i="112"/>
  <c r="BB14" i="112"/>
  <c r="H17" i="112"/>
  <c r="G16" i="112"/>
  <c r="F16" i="112"/>
  <c r="I16" i="112"/>
  <c r="AI17" i="7"/>
  <c r="AI18" i="7" s="1"/>
  <c r="AJ17" i="7"/>
  <c r="AJ18" i="7" s="1"/>
  <c r="AK17" i="7"/>
  <c r="AK18" i="7" s="1"/>
  <c r="AL17" i="7"/>
  <c r="AL18" i="7" s="1"/>
  <c r="AM17" i="7"/>
  <c r="AM18" i="7" s="1"/>
  <c r="AN17" i="7"/>
  <c r="AN18" i="7" s="1"/>
  <c r="AO17" i="7"/>
  <c r="AO18" i="7" s="1"/>
  <c r="AH17" i="7"/>
  <c r="AH18" i="7" s="1"/>
  <c r="AH13" i="7"/>
  <c r="AI13" i="7" s="1"/>
  <c r="AJ13" i="7" s="1"/>
  <c r="AK13" i="7" s="1"/>
  <c r="AL13" i="7" s="1"/>
  <c r="AM13" i="7" s="1"/>
  <c r="AN13" i="7" s="1"/>
  <c r="AO13" i="7" s="1"/>
  <c r="AM15" i="112" l="1"/>
  <c r="Y15" i="112"/>
  <c r="V16" i="112"/>
  <c r="AL6" i="7"/>
  <c r="M16" i="112"/>
  <c r="BB15" i="112"/>
  <c r="BA15" i="112"/>
  <c r="L16" i="112"/>
  <c r="AJ16" i="112"/>
  <c r="AX16" i="112"/>
  <c r="I17" i="112"/>
  <c r="H18" i="112"/>
  <c r="G17" i="112"/>
  <c r="F17" i="112"/>
  <c r="G50" i="104"/>
  <c r="G49" i="104"/>
  <c r="G47" i="104"/>
  <c r="G46" i="104"/>
  <c r="G45" i="104"/>
  <c r="G44" i="104"/>
  <c r="G43" i="104"/>
  <c r="G42" i="104"/>
  <c r="G38" i="104"/>
  <c r="G34" i="104"/>
  <c r="G31" i="104"/>
  <c r="G25" i="104"/>
  <c r="F18" i="104"/>
  <c r="F15" i="104"/>
  <c r="F14" i="104"/>
  <c r="F13" i="104"/>
  <c r="F12" i="104"/>
  <c r="G10" i="104"/>
  <c r="F10" i="104"/>
  <c r="G7" i="104"/>
  <c r="F7" i="104"/>
  <c r="E7" i="104"/>
  <c r="C7" i="104"/>
  <c r="X21" i="7"/>
  <c r="X40" i="7" s="1"/>
  <c r="AM16" i="112" l="1"/>
  <c r="Y16" i="112"/>
  <c r="V17" i="112"/>
  <c r="M17" i="112"/>
  <c r="BB16" i="112"/>
  <c r="BA16" i="112"/>
  <c r="L17" i="112"/>
  <c r="AJ17" i="112"/>
  <c r="AX17" i="112"/>
  <c r="I18" i="112"/>
  <c r="H19" i="112"/>
  <c r="G18" i="112"/>
  <c r="F18" i="112"/>
  <c r="X6" i="7"/>
  <c r="AM17" i="112" l="1"/>
  <c r="BA17" i="112"/>
  <c r="V18" i="112"/>
  <c r="Y17" i="112"/>
  <c r="M18" i="112"/>
  <c r="BB17" i="112"/>
  <c r="L18" i="112"/>
  <c r="AJ18" i="112"/>
  <c r="AX18" i="112"/>
  <c r="H20" i="112"/>
  <c r="G19" i="112"/>
  <c r="F19" i="112"/>
  <c r="I19" i="112"/>
  <c r="AM18" i="112" l="1"/>
  <c r="M19" i="112"/>
  <c r="V19" i="112"/>
  <c r="Y18" i="112"/>
  <c r="BB18" i="112"/>
  <c r="BA18" i="112"/>
  <c r="L19" i="112"/>
  <c r="AJ19" i="112"/>
  <c r="AX19" i="112"/>
  <c r="I20" i="112"/>
  <c r="H21" i="112"/>
  <c r="G20" i="112"/>
  <c r="F20" i="112"/>
  <c r="O16" i="83"/>
  <c r="P16" i="83"/>
  <c r="Q16" i="83"/>
  <c r="R16" i="83"/>
  <c r="AM19" i="112" l="1"/>
  <c r="Y19" i="112"/>
  <c r="BA19" i="112"/>
  <c r="V20" i="112"/>
  <c r="Y20" i="112" s="1"/>
  <c r="C37" i="107"/>
  <c r="E37" i="107" s="1"/>
  <c r="Q35" i="111"/>
  <c r="C37" i="104"/>
  <c r="E37" i="104" s="1"/>
  <c r="N35" i="111"/>
  <c r="C37" i="106"/>
  <c r="F37" i="106" s="1"/>
  <c r="P35" i="111"/>
  <c r="C37" i="105"/>
  <c r="E37" i="105" s="1"/>
  <c r="O35" i="111"/>
  <c r="M20" i="112"/>
  <c r="L20" i="112"/>
  <c r="AJ20" i="112"/>
  <c r="AX20" i="112"/>
  <c r="BB19" i="112"/>
  <c r="I21" i="112"/>
  <c r="H22" i="112"/>
  <c r="G21" i="112"/>
  <c r="F21" i="112"/>
  <c r="O4" i="83"/>
  <c r="O34" i="83" s="1"/>
  <c r="X30" i="7" s="1"/>
  <c r="P4" i="83"/>
  <c r="P34" i="83" s="1"/>
  <c r="Z30" i="7" s="1"/>
  <c r="Q4" i="83"/>
  <c r="Q34" i="83" s="1"/>
  <c r="AB30" i="7" s="1"/>
  <c r="R3" i="83"/>
  <c r="Q3" i="83"/>
  <c r="P3" i="83"/>
  <c r="O3" i="83"/>
  <c r="R4" i="83"/>
  <c r="R34" i="83" s="1"/>
  <c r="AD30" i="7" s="1"/>
  <c r="N54" i="111" l="1"/>
  <c r="O35" i="83"/>
  <c r="X31" i="7" s="1"/>
  <c r="O36" i="83"/>
  <c r="X32" i="7" s="1"/>
  <c r="Q54" i="111"/>
  <c r="R36" i="83"/>
  <c r="AD32" i="7" s="1"/>
  <c r="R35" i="83"/>
  <c r="AD31" i="7" s="1"/>
  <c r="O54" i="111"/>
  <c r="P35" i="83"/>
  <c r="Z31" i="7" s="1"/>
  <c r="P36" i="83"/>
  <c r="Z32" i="7" s="1"/>
  <c r="P54" i="111"/>
  <c r="Q36" i="83"/>
  <c r="AB32" i="7" s="1"/>
  <c r="Q35" i="83"/>
  <c r="AB31" i="7" s="1"/>
  <c r="AM20" i="112"/>
  <c r="H2" i="116"/>
  <c r="H3" i="116" s="1"/>
  <c r="I2" i="116"/>
  <c r="I3" i="116" s="1"/>
  <c r="J2" i="116"/>
  <c r="J3" i="116" s="1"/>
  <c r="K2" i="116"/>
  <c r="K3" i="116" s="1"/>
  <c r="F37" i="107"/>
  <c r="BA20" i="112"/>
  <c r="P33" i="83"/>
  <c r="Z29" i="7" s="1"/>
  <c r="O33" i="83"/>
  <c r="X29" i="7" s="1"/>
  <c r="Q33" i="83"/>
  <c r="AB29" i="7" s="1"/>
  <c r="R33" i="83"/>
  <c r="AD29" i="7" s="1"/>
  <c r="V21" i="112"/>
  <c r="Y21" i="112" s="1"/>
  <c r="O13" i="83"/>
  <c r="C40" i="104" s="1"/>
  <c r="P13" i="83"/>
  <c r="C40" i="105" s="1"/>
  <c r="Q14" i="83"/>
  <c r="P38" i="111" s="1"/>
  <c r="P30" i="83"/>
  <c r="Z24" i="7" s="1"/>
  <c r="O30" i="83"/>
  <c r="X24" i="7" s="1"/>
  <c r="Q30" i="83"/>
  <c r="AB24" i="7" s="1"/>
  <c r="E37" i="106"/>
  <c r="G37" i="106" s="1"/>
  <c r="F37" i="104"/>
  <c r="F37" i="105"/>
  <c r="R30" i="83"/>
  <c r="AD24" i="7" s="1"/>
  <c r="G37" i="105"/>
  <c r="G37" i="107"/>
  <c r="G37" i="104"/>
  <c r="M21" i="112"/>
  <c r="L21" i="112"/>
  <c r="AX21" i="112"/>
  <c r="AJ21" i="112"/>
  <c r="BB20" i="112"/>
  <c r="H23" i="112"/>
  <c r="G22" i="112"/>
  <c r="F22" i="112"/>
  <c r="I22" i="112"/>
  <c r="R22" i="83"/>
  <c r="Q8" i="83"/>
  <c r="AB35" i="7" s="1"/>
  <c r="R23" i="83"/>
  <c r="Q37" i="111" s="1"/>
  <c r="R25" i="83"/>
  <c r="R37" i="83"/>
  <c r="R19" i="83"/>
  <c r="Q47" i="111" s="1"/>
  <c r="R17" i="83"/>
  <c r="Q15" i="83"/>
  <c r="R21" i="83"/>
  <c r="R32" i="83"/>
  <c r="Q46" i="111" s="1"/>
  <c r="O15" i="83"/>
  <c r="R18" i="83"/>
  <c r="R29" i="83"/>
  <c r="AD22" i="7" s="1"/>
  <c r="R12" i="83"/>
  <c r="C9" i="107" s="1"/>
  <c r="C31" i="107" s="1"/>
  <c r="O14" i="83"/>
  <c r="R8" i="83"/>
  <c r="AD35" i="7" s="1"/>
  <c r="R24" i="83"/>
  <c r="P15" i="83"/>
  <c r="R11" i="83"/>
  <c r="Q49" i="111" s="1"/>
  <c r="R27" i="83"/>
  <c r="Q43" i="111" s="1"/>
  <c r="R10" i="83"/>
  <c r="Q48" i="111" s="1"/>
  <c r="R31" i="83"/>
  <c r="Q45" i="111" s="1"/>
  <c r="R26" i="83"/>
  <c r="Q13" i="83"/>
  <c r="P14" i="83"/>
  <c r="R28" i="83"/>
  <c r="Q44" i="111" s="1"/>
  <c r="R20" i="83"/>
  <c r="C35" i="107" s="1"/>
  <c r="Q27" i="83"/>
  <c r="P43" i="111" s="1"/>
  <c r="Q17" i="83"/>
  <c r="Q21" i="83"/>
  <c r="Q19" i="83"/>
  <c r="P47" i="111" s="1"/>
  <c r="Q25" i="83"/>
  <c r="P41" i="111" s="1"/>
  <c r="Q31" i="83"/>
  <c r="Q26" i="83"/>
  <c r="Q29" i="83"/>
  <c r="AB22" i="7" s="1"/>
  <c r="Q12" i="83"/>
  <c r="Q11" i="83"/>
  <c r="P49" i="111" s="1"/>
  <c r="Q24" i="83"/>
  <c r="Q28" i="83"/>
  <c r="P44" i="111" s="1"/>
  <c r="Q22" i="83"/>
  <c r="P36" i="111" s="1"/>
  <c r="Q20" i="83"/>
  <c r="C35" i="106" s="1"/>
  <c r="Q37" i="83"/>
  <c r="Q23" i="83"/>
  <c r="P37" i="111" s="1"/>
  <c r="Q10" i="83"/>
  <c r="P48" i="111" s="1"/>
  <c r="Q32" i="83"/>
  <c r="P46" i="111" s="1"/>
  <c r="Q18" i="83"/>
  <c r="P29" i="83"/>
  <c r="Z22" i="7" s="1"/>
  <c r="P21" i="83"/>
  <c r="P22" i="83"/>
  <c r="O36" i="111" s="1"/>
  <c r="P23" i="83"/>
  <c r="O37" i="111" s="1"/>
  <c r="P32" i="83"/>
  <c r="O46" i="111" s="1"/>
  <c r="P10" i="83"/>
  <c r="O48" i="111" s="1"/>
  <c r="P17" i="83"/>
  <c r="P27" i="83"/>
  <c r="O43" i="111" s="1"/>
  <c r="P37" i="83"/>
  <c r="P8" i="83"/>
  <c r="Z35" i="7" s="1"/>
  <c r="P24" i="83"/>
  <c r="P12" i="83"/>
  <c r="P20" i="83"/>
  <c r="P11" i="83"/>
  <c r="O49" i="111" s="1"/>
  <c r="P31" i="83"/>
  <c r="P18" i="83"/>
  <c r="P26" i="83"/>
  <c r="O42" i="111" s="1"/>
  <c r="P19" i="83"/>
  <c r="O47" i="111" s="1"/>
  <c r="P28" i="83"/>
  <c r="O44" i="111" s="1"/>
  <c r="P25" i="83"/>
  <c r="O41" i="111" s="1"/>
  <c r="O11" i="83"/>
  <c r="N49" i="111" s="1"/>
  <c r="O19" i="83"/>
  <c r="N47" i="111" s="1"/>
  <c r="O21" i="83"/>
  <c r="O26" i="83"/>
  <c r="N42" i="111" s="1"/>
  <c r="O28" i="83"/>
  <c r="N44" i="111" s="1"/>
  <c r="O31" i="83"/>
  <c r="O18" i="83"/>
  <c r="O25" i="83"/>
  <c r="N41" i="111" s="1"/>
  <c r="O8" i="83"/>
  <c r="X35" i="7" s="1"/>
  <c r="O10" i="83"/>
  <c r="N48" i="111" s="1"/>
  <c r="O12" i="83"/>
  <c r="C9" i="104" s="1"/>
  <c r="C31" i="104" s="1"/>
  <c r="O17" i="83"/>
  <c r="O20" i="83"/>
  <c r="O23" i="83"/>
  <c r="N37" i="111" s="1"/>
  <c r="O24" i="83"/>
  <c r="O27" i="83"/>
  <c r="N43" i="111" s="1"/>
  <c r="O32" i="83"/>
  <c r="N46" i="111" s="1"/>
  <c r="O37" i="83"/>
  <c r="O22" i="83"/>
  <c r="N36" i="111" s="1"/>
  <c r="O29" i="83"/>
  <c r="X22" i="7" s="1"/>
  <c r="R14" i="83"/>
  <c r="R13" i="83"/>
  <c r="R15" i="83"/>
  <c r="C32" i="107" l="1"/>
  <c r="C35" i="105"/>
  <c r="C32" i="106"/>
  <c r="C35" i="104"/>
  <c r="C32" i="105"/>
  <c r="C32" i="104"/>
  <c r="C11" i="105"/>
  <c r="F11" i="105" s="1"/>
  <c r="AB14" i="7"/>
  <c r="Z14" i="7"/>
  <c r="AB15" i="7"/>
  <c r="X15" i="7"/>
  <c r="C11" i="107"/>
  <c r="F11" i="107" s="1"/>
  <c r="C11" i="106"/>
  <c r="F11" i="106" s="1"/>
  <c r="X14" i="7"/>
  <c r="Z15" i="7"/>
  <c r="F9" i="107"/>
  <c r="F9" i="104"/>
  <c r="C20" i="107"/>
  <c r="AD15" i="7"/>
  <c r="C19" i="107"/>
  <c r="AD14" i="7"/>
  <c r="C19" i="106"/>
  <c r="C20" i="106"/>
  <c r="C19" i="105"/>
  <c r="C20" i="105"/>
  <c r="C20" i="104"/>
  <c r="C19" i="104"/>
  <c r="C11" i="104"/>
  <c r="N5" i="111"/>
  <c r="C9" i="105"/>
  <c r="C33" i="105" s="1"/>
  <c r="C9" i="106"/>
  <c r="C31" i="106" s="1"/>
  <c r="AM21" i="112"/>
  <c r="Q31" i="111"/>
  <c r="E33" i="107"/>
  <c r="P31" i="111"/>
  <c r="E33" i="106"/>
  <c r="O31" i="111"/>
  <c r="E33" i="105"/>
  <c r="N31" i="111"/>
  <c r="E33" i="104"/>
  <c r="V22" i="112"/>
  <c r="Y22" i="112" s="1"/>
  <c r="P45" i="111"/>
  <c r="O45" i="111"/>
  <c r="N45" i="111"/>
  <c r="C33" i="104"/>
  <c r="O22" i="111"/>
  <c r="N22" i="111"/>
  <c r="N39" i="111"/>
  <c r="O39" i="111"/>
  <c r="C39" i="106"/>
  <c r="F39" i="106" s="1"/>
  <c r="C50" i="107"/>
  <c r="F50" i="107" s="1"/>
  <c r="Q36" i="111"/>
  <c r="C36" i="107"/>
  <c r="C46" i="107"/>
  <c r="F46" i="107" s="1"/>
  <c r="C49" i="107"/>
  <c r="F49" i="107" s="1"/>
  <c r="C47" i="107"/>
  <c r="F47" i="107" s="1"/>
  <c r="C48" i="107"/>
  <c r="C44" i="107"/>
  <c r="Q42" i="111"/>
  <c r="C34" i="107"/>
  <c r="Q32" i="111"/>
  <c r="C42" i="107"/>
  <c r="Q41" i="111"/>
  <c r="P42" i="111"/>
  <c r="P22" i="111" s="1"/>
  <c r="C34" i="106"/>
  <c r="P32" i="111"/>
  <c r="C34" i="105"/>
  <c r="O32" i="111"/>
  <c r="C34" i="104"/>
  <c r="N32" i="111"/>
  <c r="Q38" i="111"/>
  <c r="P28" i="111"/>
  <c r="P39" i="111"/>
  <c r="Q39" i="111"/>
  <c r="N28" i="111"/>
  <c r="P40" i="111"/>
  <c r="O38" i="111"/>
  <c r="Q40" i="111"/>
  <c r="O28" i="111"/>
  <c r="O40" i="111"/>
  <c r="N38" i="111"/>
  <c r="N40" i="111"/>
  <c r="Q28" i="111"/>
  <c r="C45" i="107"/>
  <c r="C43" i="107"/>
  <c r="C41" i="105"/>
  <c r="E41" i="105" s="1"/>
  <c r="C41" i="106"/>
  <c r="E41" i="106" s="1"/>
  <c r="C41" i="107"/>
  <c r="F41" i="107" s="1"/>
  <c r="C40" i="107"/>
  <c r="E40" i="107" s="1"/>
  <c r="C40" i="106"/>
  <c r="E40" i="106" s="1"/>
  <c r="C39" i="105"/>
  <c r="F39" i="105" s="1"/>
  <c r="C39" i="107"/>
  <c r="F39" i="107" s="1"/>
  <c r="C30" i="107"/>
  <c r="C41" i="104"/>
  <c r="C39" i="104"/>
  <c r="BB21" i="112"/>
  <c r="BA21" i="112"/>
  <c r="M22" i="112"/>
  <c r="L22" i="112"/>
  <c r="AX22" i="112"/>
  <c r="AJ22" i="112"/>
  <c r="H24" i="112"/>
  <c r="G23" i="112"/>
  <c r="F23" i="112"/>
  <c r="I23" i="112"/>
  <c r="X18" i="7"/>
  <c r="AD18" i="7"/>
  <c r="C16" i="107"/>
  <c r="AB18" i="7"/>
  <c r="C17" i="107"/>
  <c r="F17" i="107" s="1"/>
  <c r="C38" i="107"/>
  <c r="AD13" i="7"/>
  <c r="AD12" i="7"/>
  <c r="C50" i="106"/>
  <c r="F50" i="106" s="1"/>
  <c r="C36" i="106"/>
  <c r="C43" i="106"/>
  <c r="C30" i="106"/>
  <c r="C44" i="106"/>
  <c r="C47" i="106"/>
  <c r="F47" i="106" s="1"/>
  <c r="C45" i="106"/>
  <c r="C46" i="106"/>
  <c r="F46" i="106" s="1"/>
  <c r="C49" i="106"/>
  <c r="F49" i="106" s="1"/>
  <c r="C42" i="106"/>
  <c r="C48" i="106"/>
  <c r="C38" i="106"/>
  <c r="AB13" i="7"/>
  <c r="C17" i="106"/>
  <c r="E17" i="106" s="1"/>
  <c r="AB12" i="7"/>
  <c r="C16" i="106"/>
  <c r="C50" i="105"/>
  <c r="F50" i="105" s="1"/>
  <c r="C49" i="105"/>
  <c r="F49" i="105" s="1"/>
  <c r="C47" i="105"/>
  <c r="F47" i="105" s="1"/>
  <c r="C43" i="105"/>
  <c r="C30" i="105"/>
  <c r="C46" i="105"/>
  <c r="F46" i="105" s="1"/>
  <c r="C45" i="105"/>
  <c r="C44" i="105"/>
  <c r="C36" i="105"/>
  <c r="C42" i="105"/>
  <c r="C48" i="105"/>
  <c r="C38" i="105"/>
  <c r="C17" i="105"/>
  <c r="F17" i="105" s="1"/>
  <c r="Z13" i="7"/>
  <c r="C16" i="105"/>
  <c r="Z12" i="7"/>
  <c r="C48" i="104"/>
  <c r="C50" i="104"/>
  <c r="F40" i="105"/>
  <c r="E40" i="105"/>
  <c r="C30" i="104"/>
  <c r="C46" i="104"/>
  <c r="C45" i="104"/>
  <c r="C42" i="104"/>
  <c r="C49" i="104"/>
  <c r="C44" i="104"/>
  <c r="C47" i="104"/>
  <c r="C43" i="104"/>
  <c r="C36" i="104"/>
  <c r="C38" i="104"/>
  <c r="X13" i="7"/>
  <c r="C17" i="104"/>
  <c r="X12" i="7"/>
  <c r="C16" i="104"/>
  <c r="C31" i="105" l="1"/>
  <c r="C21" i="107"/>
  <c r="F9" i="106"/>
  <c r="C21" i="106"/>
  <c r="C21" i="104"/>
  <c r="F9" i="105"/>
  <c r="C21" i="105"/>
  <c r="C23" i="106"/>
  <c r="F23" i="106" s="1"/>
  <c r="C23" i="107"/>
  <c r="F23" i="107" s="1"/>
  <c r="C23" i="105"/>
  <c r="F23" i="105" s="1"/>
  <c r="C23" i="104"/>
  <c r="C22" i="105"/>
  <c r="F22" i="105" s="1"/>
  <c r="C22" i="107"/>
  <c r="F22" i="107" s="1"/>
  <c r="C22" i="106"/>
  <c r="F22" i="106" s="1"/>
  <c r="C22" i="104"/>
  <c r="F20" i="107"/>
  <c r="E20" i="107"/>
  <c r="E19" i="107"/>
  <c r="F19" i="107"/>
  <c r="F20" i="106"/>
  <c r="E20" i="106"/>
  <c r="E19" i="106"/>
  <c r="F19" i="106"/>
  <c r="F19" i="105"/>
  <c r="E19" i="105"/>
  <c r="F20" i="105"/>
  <c r="E20" i="105"/>
  <c r="F11" i="104"/>
  <c r="O5" i="111"/>
  <c r="C33" i="106"/>
  <c r="P5" i="111"/>
  <c r="C33" i="107"/>
  <c r="Q5" i="111"/>
  <c r="Q22" i="111"/>
  <c r="AM22" i="112"/>
  <c r="BA22" i="112"/>
  <c r="V23" i="112"/>
  <c r="Y23" i="112" s="1"/>
  <c r="E16" i="107"/>
  <c r="G16" i="107" s="1"/>
  <c r="E16" i="106"/>
  <c r="P13" i="111" s="1"/>
  <c r="F16" i="105"/>
  <c r="E39" i="106"/>
  <c r="G39" i="106" s="1"/>
  <c r="M23" i="112"/>
  <c r="F40" i="106"/>
  <c r="E39" i="107"/>
  <c r="G39" i="107" s="1"/>
  <c r="E41" i="107"/>
  <c r="G41" i="107" s="1"/>
  <c r="F41" i="105"/>
  <c r="E39" i="105"/>
  <c r="G39" i="105" s="1"/>
  <c r="F40" i="107"/>
  <c r="F41" i="106"/>
  <c r="F38" i="105"/>
  <c r="L23" i="112"/>
  <c r="AJ23" i="112"/>
  <c r="BB22" i="112"/>
  <c r="AX23" i="112"/>
  <c r="I24" i="112"/>
  <c r="H25" i="112"/>
  <c r="G24" i="112"/>
  <c r="F24" i="112"/>
  <c r="P14" i="111"/>
  <c r="F16" i="107"/>
  <c r="E17" i="107"/>
  <c r="G40" i="107"/>
  <c r="G40" i="105"/>
  <c r="G41" i="106"/>
  <c r="G17" i="106"/>
  <c r="G41" i="105"/>
  <c r="G40" i="106"/>
  <c r="F38" i="107"/>
  <c r="F17" i="106"/>
  <c r="F48" i="107"/>
  <c r="E48" i="107"/>
  <c r="F44" i="107"/>
  <c r="F36" i="107"/>
  <c r="F45" i="107"/>
  <c r="F30" i="107"/>
  <c r="E30" i="107"/>
  <c r="F43" i="107"/>
  <c r="F42" i="107"/>
  <c r="C25" i="107"/>
  <c r="F25" i="107" s="1"/>
  <c r="F16" i="106"/>
  <c r="F44" i="106"/>
  <c r="F48" i="106"/>
  <c r="E48" i="106"/>
  <c r="F42" i="106"/>
  <c r="C25" i="106"/>
  <c r="F25" i="106" s="1"/>
  <c r="F45" i="106"/>
  <c r="F36" i="106"/>
  <c r="F38" i="106"/>
  <c r="F43" i="106"/>
  <c r="F30" i="106"/>
  <c r="E30" i="106"/>
  <c r="E16" i="105"/>
  <c r="E17" i="105"/>
  <c r="F42" i="105"/>
  <c r="C25" i="105"/>
  <c r="F25" i="105" s="1"/>
  <c r="F36" i="105"/>
  <c r="F30" i="105"/>
  <c r="E30" i="105"/>
  <c r="F43" i="105"/>
  <c r="F44" i="105"/>
  <c r="F45" i="105"/>
  <c r="F48" i="105"/>
  <c r="E48" i="105"/>
  <c r="R9" i="83"/>
  <c r="Q9" i="83"/>
  <c r="P9" i="83"/>
  <c r="O9" i="83"/>
  <c r="G19" i="106" l="1"/>
  <c r="P16" i="111"/>
  <c r="G19" i="107"/>
  <c r="Q16" i="111"/>
  <c r="G19" i="105"/>
  <c r="O16" i="111"/>
  <c r="G20" i="106"/>
  <c r="P17" i="111"/>
  <c r="G20" i="107"/>
  <c r="Q17" i="111"/>
  <c r="G20" i="105"/>
  <c r="O17" i="111"/>
  <c r="AM23" i="112"/>
  <c r="V24" i="112"/>
  <c r="Y24" i="112" s="1"/>
  <c r="BA23" i="112"/>
  <c r="Q13" i="111"/>
  <c r="G16" i="106"/>
  <c r="O14" i="111"/>
  <c r="O13" i="111"/>
  <c r="M24" i="112"/>
  <c r="L24" i="112"/>
  <c r="BB23" i="112"/>
  <c r="AX24" i="112"/>
  <c r="AJ24" i="112"/>
  <c r="H26" i="112"/>
  <c r="G25" i="112"/>
  <c r="F25" i="112"/>
  <c r="I25" i="112"/>
  <c r="Q14" i="111"/>
  <c r="G17" i="107"/>
  <c r="G17" i="105"/>
  <c r="G48" i="106"/>
  <c r="G48" i="105"/>
  <c r="G48" i="107"/>
  <c r="G16" i="105"/>
  <c r="Z7" i="7"/>
  <c r="AD7" i="7"/>
  <c r="AB7" i="7"/>
  <c r="G30" i="107"/>
  <c r="G30" i="106"/>
  <c r="G30" i="105"/>
  <c r="AM24" i="112" l="1"/>
  <c r="BA24" i="112"/>
  <c r="V25" i="112"/>
  <c r="V26" i="112" s="1"/>
  <c r="V27" i="112" s="1"/>
  <c r="V28" i="112" s="1"/>
  <c r="V29" i="112" s="1"/>
  <c r="M25" i="112"/>
  <c r="L25" i="112"/>
  <c r="BB24" i="112"/>
  <c r="AX25" i="112"/>
  <c r="BA25" i="112" s="1"/>
  <c r="AJ25" i="112"/>
  <c r="AM25" i="112" s="1"/>
  <c r="I26" i="112"/>
  <c r="H27" i="112"/>
  <c r="G26" i="112"/>
  <c r="F26" i="112"/>
  <c r="X7" i="7"/>
  <c r="D44" i="107"/>
  <c r="D43" i="107"/>
  <c r="D42" i="107"/>
  <c r="D45" i="107"/>
  <c r="D44" i="106"/>
  <c r="D45" i="106"/>
  <c r="D42" i="106"/>
  <c r="D43" i="106"/>
  <c r="D44" i="105"/>
  <c r="D43" i="105"/>
  <c r="D42" i="105"/>
  <c r="D45" i="105"/>
  <c r="B3" i="97"/>
  <c r="Y26" i="112" l="1"/>
  <c r="Y25" i="112"/>
  <c r="N29" i="111"/>
  <c r="O29" i="111"/>
  <c r="P29" i="111"/>
  <c r="Q29" i="111"/>
  <c r="M26" i="112"/>
  <c r="L26" i="112"/>
  <c r="V30" i="112"/>
  <c r="AJ26" i="112"/>
  <c r="AM26" i="112" s="1"/>
  <c r="BB25" i="112"/>
  <c r="AX26" i="112"/>
  <c r="BA26" i="112" s="1"/>
  <c r="H28" i="112"/>
  <c r="G27" i="112"/>
  <c r="Y27" i="112" s="1"/>
  <c r="F27" i="112"/>
  <c r="I27" i="112"/>
  <c r="C26" i="107"/>
  <c r="C24" i="107"/>
  <c r="F21" i="107"/>
  <c r="C26" i="106"/>
  <c r="C24" i="106"/>
  <c r="F21" i="106"/>
  <c r="C24" i="105"/>
  <c r="C26" i="105"/>
  <c r="F21" i="105"/>
  <c r="L27" i="112" l="1"/>
  <c r="M27" i="112"/>
  <c r="V31" i="112"/>
  <c r="BB26" i="112"/>
  <c r="AX27" i="112"/>
  <c r="BA27" i="112" s="1"/>
  <c r="AJ27" i="112"/>
  <c r="AM27" i="112" s="1"/>
  <c r="I28" i="112"/>
  <c r="H29" i="112"/>
  <c r="G28" i="112"/>
  <c r="Y28" i="112" s="1"/>
  <c r="F28" i="112"/>
  <c r="F26" i="107"/>
  <c r="D36" i="107"/>
  <c r="C27" i="107"/>
  <c r="F24" i="107"/>
  <c r="F26" i="106"/>
  <c r="D36" i="106"/>
  <c r="C27" i="106"/>
  <c r="F24" i="106"/>
  <c r="F24" i="105"/>
  <c r="C27" i="105"/>
  <c r="F26" i="105"/>
  <c r="D36" i="105"/>
  <c r="G47" i="87"/>
  <c r="G47" i="86"/>
  <c r="G47" i="85"/>
  <c r="G47" i="82"/>
  <c r="G47" i="67"/>
  <c r="G47" i="88"/>
  <c r="G47" i="89"/>
  <c r="G47" i="90"/>
  <c r="G47" i="91"/>
  <c r="G47" i="92"/>
  <c r="F15" i="87"/>
  <c r="F15" i="86"/>
  <c r="F15" i="85"/>
  <c r="F15" i="82"/>
  <c r="F15" i="67"/>
  <c r="F15" i="88"/>
  <c r="F15" i="89"/>
  <c r="F15" i="90"/>
  <c r="F15" i="91"/>
  <c r="F15" i="92"/>
  <c r="G47" i="93"/>
  <c r="F15" i="93"/>
  <c r="H36" i="107" l="1"/>
  <c r="H36" i="106"/>
  <c r="H36" i="105"/>
  <c r="M28" i="112"/>
  <c r="L28" i="112"/>
  <c r="V32" i="112"/>
  <c r="BB27" i="112"/>
  <c r="AX28" i="112"/>
  <c r="BA28" i="112" s="1"/>
  <c r="AJ28" i="112"/>
  <c r="AM28" i="112" s="1"/>
  <c r="F9" i="102"/>
  <c r="AV9" i="112"/>
  <c r="AU9" i="112"/>
  <c r="BD9" i="112" s="1"/>
  <c r="I29" i="112"/>
  <c r="H30" i="112"/>
  <c r="G29" i="112"/>
  <c r="Y29" i="112" s="1"/>
  <c r="F29" i="112"/>
  <c r="CE9" i="102"/>
  <c r="EG9" i="102"/>
  <c r="DX9" i="102"/>
  <c r="DO9" i="102"/>
  <c r="DF9" i="102"/>
  <c r="BW9" i="102"/>
  <c r="DG9" i="102"/>
  <c r="DP9" i="102"/>
  <c r="EH9" i="102"/>
  <c r="DY9" i="102"/>
  <c r="F27" i="107"/>
  <c r="F27" i="106"/>
  <c r="F27" i="105"/>
  <c r="AL9" i="102"/>
  <c r="BN9" i="102"/>
  <c r="BV9" i="102"/>
  <c r="CX9" i="102"/>
  <c r="G9" i="102"/>
  <c r="AC9" i="102"/>
  <c r="BM9" i="102"/>
  <c r="CO9" i="102"/>
  <c r="CW9" i="102"/>
  <c r="H10" i="102"/>
  <c r="T9" i="102"/>
  <c r="BD9" i="102"/>
  <c r="CF9" i="102"/>
  <c r="CN9" i="102"/>
  <c r="K9" i="102"/>
  <c r="AU9" i="102"/>
  <c r="BH9" i="102" l="1"/>
  <c r="U9" i="102"/>
  <c r="X9" i="102"/>
  <c r="L9" i="102"/>
  <c r="O9" i="102"/>
  <c r="AM9" i="102"/>
  <c r="AP9" i="102"/>
  <c r="BE9" i="102"/>
  <c r="AV9" i="102"/>
  <c r="AY9" i="102"/>
  <c r="AD9" i="102"/>
  <c r="AG9" i="102"/>
  <c r="BT10" i="102"/>
  <c r="BW10" i="102" s="1"/>
  <c r="BZ9" i="102"/>
  <c r="BQ9" i="102"/>
  <c r="CR9" i="102"/>
  <c r="CI9" i="102"/>
  <c r="EI9" i="102"/>
  <c r="DQ9" i="102"/>
  <c r="CY9" i="102"/>
  <c r="CG9" i="102"/>
  <c r="BO9" i="102"/>
  <c r="BP9" i="102" s="1"/>
  <c r="AW9" i="102"/>
  <c r="AE9" i="102"/>
  <c r="M9" i="102"/>
  <c r="DZ9" i="102"/>
  <c r="DH9" i="102"/>
  <c r="CP9" i="102"/>
  <c r="BX9" i="102"/>
  <c r="BY9" i="102" s="1"/>
  <c r="BF9" i="102"/>
  <c r="AN9" i="102"/>
  <c r="V9" i="102"/>
  <c r="EB9" i="102"/>
  <c r="M29" i="112"/>
  <c r="L29" i="112"/>
  <c r="DS9" i="102"/>
  <c r="V33" i="112"/>
  <c r="BB28" i="112"/>
  <c r="AX29" i="112"/>
  <c r="BA29" i="112" s="1"/>
  <c r="AJ29" i="112"/>
  <c r="AM29" i="112" s="1"/>
  <c r="DA9" i="102"/>
  <c r="DJ9" i="102"/>
  <c r="AU10" i="112"/>
  <c r="AV10" i="112"/>
  <c r="H31" i="112"/>
  <c r="G30" i="112"/>
  <c r="Y30" i="112" s="1"/>
  <c r="F30" i="112"/>
  <c r="I30" i="112"/>
  <c r="EE10" i="102"/>
  <c r="EH10" i="102" s="1"/>
  <c r="DM10" i="102"/>
  <c r="DP10" i="102" s="1"/>
  <c r="EK9" i="102"/>
  <c r="DD10" i="102"/>
  <c r="DG10" i="102" s="1"/>
  <c r="DV10" i="102"/>
  <c r="DY10" i="102" s="1"/>
  <c r="AA10" i="102"/>
  <c r="BK10" i="102"/>
  <c r="CU10" i="102"/>
  <c r="AS10" i="102"/>
  <c r="AV10" i="102" s="1"/>
  <c r="CL10" i="102"/>
  <c r="CO10" i="102" s="1"/>
  <c r="BB10" i="102"/>
  <c r="BE10" i="102" s="1"/>
  <c r="R10" i="102"/>
  <c r="U10" i="102" s="1"/>
  <c r="I10" i="102"/>
  <c r="L10" i="102" s="1"/>
  <c r="AJ10" i="102"/>
  <c r="AM10" i="102" s="1"/>
  <c r="CC10" i="102"/>
  <c r="CF10" i="102" s="1"/>
  <c r="F10" i="102"/>
  <c r="G10" i="102"/>
  <c r="H11" i="102"/>
  <c r="G46" i="87"/>
  <c r="G46" i="86"/>
  <c r="G46" i="85"/>
  <c r="G46" i="82"/>
  <c r="G46" i="67"/>
  <c r="G46" i="88"/>
  <c r="G46" i="89"/>
  <c r="G46" i="90"/>
  <c r="G46" i="91"/>
  <c r="G46" i="92"/>
  <c r="F14" i="87"/>
  <c r="F14" i="86"/>
  <c r="F14" i="85"/>
  <c r="F14" i="82"/>
  <c r="F14" i="67"/>
  <c r="F14" i="88"/>
  <c r="F14" i="89"/>
  <c r="F14" i="90"/>
  <c r="F14" i="91"/>
  <c r="F14" i="92"/>
  <c r="AF9" i="102" l="1"/>
  <c r="AH9" i="102" s="1"/>
  <c r="BT11" i="102"/>
  <c r="BW11" i="102" s="1"/>
  <c r="BE9" i="112"/>
  <c r="AZ10" i="112" s="1"/>
  <c r="BD10" i="112" s="1"/>
  <c r="CU11" i="102"/>
  <c r="CX11" i="102" s="1"/>
  <c r="CX10" i="102"/>
  <c r="BK11" i="102"/>
  <c r="BN11" i="102" s="1"/>
  <c r="BN10" i="102"/>
  <c r="AA11" i="102"/>
  <c r="AD11" i="102" s="1"/>
  <c r="AD10" i="102"/>
  <c r="DZ10" i="102"/>
  <c r="DH10" i="102"/>
  <c r="CP10" i="102"/>
  <c r="BX10" i="102"/>
  <c r="BF10" i="102"/>
  <c r="AN10" i="102"/>
  <c r="V10" i="102"/>
  <c r="EI10" i="102"/>
  <c r="DQ10" i="102"/>
  <c r="CY10" i="102"/>
  <c r="CG10" i="102"/>
  <c r="BO10" i="102"/>
  <c r="AW10" i="102"/>
  <c r="AE10" i="102"/>
  <c r="M10" i="102"/>
  <c r="DI9" i="102"/>
  <c r="DK9" i="102" s="1"/>
  <c r="M30" i="112"/>
  <c r="L30" i="112"/>
  <c r="V34" i="112"/>
  <c r="BB29" i="112"/>
  <c r="AX30" i="112"/>
  <c r="BA30" i="112" s="1"/>
  <c r="AJ30" i="112"/>
  <c r="AM30" i="112" s="1"/>
  <c r="AV11" i="112"/>
  <c r="AU11" i="112"/>
  <c r="H32" i="112"/>
  <c r="G31" i="112"/>
  <c r="Y31" i="112" s="1"/>
  <c r="F31" i="112"/>
  <c r="I31" i="112"/>
  <c r="DM11" i="102"/>
  <c r="DP11" i="102" s="1"/>
  <c r="EA9" i="102"/>
  <c r="EC9" i="102" s="1"/>
  <c r="DD11" i="102"/>
  <c r="DG11" i="102" s="1"/>
  <c r="DV11" i="102"/>
  <c r="DY11" i="102" s="1"/>
  <c r="EE11" i="102"/>
  <c r="EH11" i="102" s="1"/>
  <c r="EJ9" i="102"/>
  <c r="EL9" i="102" s="1"/>
  <c r="DR9" i="102"/>
  <c r="DT9" i="102" s="1"/>
  <c r="CZ9" i="102"/>
  <c r="DB9" i="102" s="1"/>
  <c r="CW10" i="102" s="1"/>
  <c r="BR9" i="102"/>
  <c r="BG9" i="102"/>
  <c r="BI9" i="102" s="1"/>
  <c r="N9" i="102"/>
  <c r="P9" i="102" s="1"/>
  <c r="W9" i="102"/>
  <c r="Y9" i="102" s="1"/>
  <c r="CA9" i="102"/>
  <c r="AX9" i="102"/>
  <c r="AZ9" i="102" s="1"/>
  <c r="CC11" i="102"/>
  <c r="CF11" i="102" s="1"/>
  <c r="R11" i="102"/>
  <c r="U11" i="102" s="1"/>
  <c r="BB11" i="102"/>
  <c r="BE11" i="102" s="1"/>
  <c r="I11" i="102"/>
  <c r="L11" i="102" s="1"/>
  <c r="CL11" i="102"/>
  <c r="CO11" i="102" s="1"/>
  <c r="CQ9" i="102"/>
  <c r="CS9" i="102" s="1"/>
  <c r="F11" i="102"/>
  <c r="G11" i="102"/>
  <c r="H12" i="102"/>
  <c r="CH9" i="102"/>
  <c r="CJ9" i="102" s="1"/>
  <c r="AO9" i="102"/>
  <c r="AQ9" i="102" s="1"/>
  <c r="AJ11" i="102"/>
  <c r="AM11" i="102" s="1"/>
  <c r="AS11" i="102"/>
  <c r="AV11" i="102" s="1"/>
  <c r="G46" i="93"/>
  <c r="F14" i="93"/>
  <c r="BT12" i="102" l="1"/>
  <c r="BW12" i="102" s="1"/>
  <c r="BC10" i="112"/>
  <c r="BK12" i="102"/>
  <c r="BN12" i="102" s="1"/>
  <c r="AA12" i="102"/>
  <c r="AD12" i="102" s="1"/>
  <c r="CU12" i="102"/>
  <c r="CX12" i="102" s="1"/>
  <c r="EI11" i="102"/>
  <c r="DQ11" i="102"/>
  <c r="CY11" i="102"/>
  <c r="CG11" i="102"/>
  <c r="BO11" i="102"/>
  <c r="AW11" i="102"/>
  <c r="AE11" i="102"/>
  <c r="M11" i="102"/>
  <c r="DZ11" i="102"/>
  <c r="DH11" i="102"/>
  <c r="CP11" i="102"/>
  <c r="BX11" i="102"/>
  <c r="BF11" i="102"/>
  <c r="AN11" i="102"/>
  <c r="V11" i="102"/>
  <c r="L31" i="112"/>
  <c r="M31" i="112"/>
  <c r="V35" i="112"/>
  <c r="DF10" i="102"/>
  <c r="DI10" i="102" s="1"/>
  <c r="BB30" i="112"/>
  <c r="AX31" i="112"/>
  <c r="BA31" i="112" s="1"/>
  <c r="AJ31" i="112"/>
  <c r="AM31" i="112" s="1"/>
  <c r="AU12" i="112"/>
  <c r="AV12" i="112"/>
  <c r="AH9" i="112"/>
  <c r="AG9" i="112"/>
  <c r="I32" i="112"/>
  <c r="H33" i="112"/>
  <c r="G32" i="112"/>
  <c r="Y32" i="112" s="1"/>
  <c r="F32" i="112"/>
  <c r="DX10" i="102"/>
  <c r="EA10" i="102" s="1"/>
  <c r="DV12" i="102"/>
  <c r="DY12" i="102" s="1"/>
  <c r="EB10" i="102"/>
  <c r="EE12" i="102"/>
  <c r="EH12" i="102" s="1"/>
  <c r="DD12" i="102"/>
  <c r="DG12" i="102" s="1"/>
  <c r="DM12" i="102"/>
  <c r="DP12" i="102" s="1"/>
  <c r="EK10" i="102"/>
  <c r="EG10" i="102"/>
  <c r="DO10" i="102"/>
  <c r="DS10" i="102"/>
  <c r="CN9" i="101"/>
  <c r="DX9" i="101"/>
  <c r="DO9" i="101"/>
  <c r="DF9" i="101"/>
  <c r="EG9" i="101"/>
  <c r="DY9" i="101"/>
  <c r="DG9" i="101"/>
  <c r="EH9" i="101"/>
  <c r="DP9" i="101"/>
  <c r="DA10" i="102"/>
  <c r="AC10" i="102"/>
  <c r="AF10" i="102" s="1"/>
  <c r="BM10" i="102"/>
  <c r="BP10" i="102" s="1"/>
  <c r="BD10" i="102"/>
  <c r="BG10" i="102" s="1"/>
  <c r="T10" i="102"/>
  <c r="W10" i="102" s="1"/>
  <c r="K10" i="102"/>
  <c r="N10" i="102" s="1"/>
  <c r="BV10" i="102"/>
  <c r="BY10" i="102" s="1"/>
  <c r="CN10" i="102"/>
  <c r="CR10" i="102" s="1"/>
  <c r="I12" i="102"/>
  <c r="L12" i="102" s="1"/>
  <c r="CZ10" i="102"/>
  <c r="AU10" i="102"/>
  <c r="AY10" i="102" s="1"/>
  <c r="CL12" i="102"/>
  <c r="CO12" i="102" s="1"/>
  <c r="BB12" i="102"/>
  <c r="BE12" i="102" s="1"/>
  <c r="AL10" i="102"/>
  <c r="AP10" i="102" s="1"/>
  <c r="AS12" i="102"/>
  <c r="AV12" i="102" s="1"/>
  <c r="CE10" i="102"/>
  <c r="CI10" i="102" s="1"/>
  <c r="AJ12" i="102"/>
  <c r="AM12" i="102" s="1"/>
  <c r="F12" i="102"/>
  <c r="H13" i="102"/>
  <c r="G12" i="102"/>
  <c r="R12" i="102"/>
  <c r="U12" i="102" s="1"/>
  <c r="CC12" i="102"/>
  <c r="CF12" i="102" s="1"/>
  <c r="BD9" i="101"/>
  <c r="CW9" i="101"/>
  <c r="AC9" i="101"/>
  <c r="G10" i="101"/>
  <c r="F10" i="101"/>
  <c r="L10" i="101"/>
  <c r="T9" i="101"/>
  <c r="CX9" i="101"/>
  <c r="BN9" i="101"/>
  <c r="AD9" i="101"/>
  <c r="BW9" i="101"/>
  <c r="AM9" i="101"/>
  <c r="U9" i="101"/>
  <c r="CO9" i="101"/>
  <c r="BV9" i="101"/>
  <c r="AL9" i="101"/>
  <c r="CE9" i="101"/>
  <c r="AU9" i="101"/>
  <c r="BE9" i="101"/>
  <c r="BM9" i="101"/>
  <c r="O10" i="102" l="1"/>
  <c r="BH10" i="102"/>
  <c r="BI10" i="102" s="1"/>
  <c r="BZ10" i="102"/>
  <c r="CA10" i="102" s="1"/>
  <c r="BT13" i="102"/>
  <c r="BW13" i="102" s="1"/>
  <c r="DJ10" i="102"/>
  <c r="DK10" i="102" s="1"/>
  <c r="BQ10" i="102"/>
  <c r="BR10" i="102" s="1"/>
  <c r="X10" i="102"/>
  <c r="Y10" i="102" s="1"/>
  <c r="AG10" i="102"/>
  <c r="AH10" i="102" s="1"/>
  <c r="P10" i="102"/>
  <c r="BE10" i="112"/>
  <c r="AZ11" i="112" s="1"/>
  <c r="BD11" i="112" s="1"/>
  <c r="CU13" i="102"/>
  <c r="CX13" i="102" s="1"/>
  <c r="AQ9" i="112"/>
  <c r="AL10" i="112" s="1"/>
  <c r="AG9" i="101"/>
  <c r="AP9" i="101"/>
  <c r="X9" i="101"/>
  <c r="BK13" i="102"/>
  <c r="BN13" i="102" s="1"/>
  <c r="AA13" i="102"/>
  <c r="AD13" i="102" s="1"/>
  <c r="CC10" i="101"/>
  <c r="CF10" i="101" s="1"/>
  <c r="CF9" i="101"/>
  <c r="AS10" i="101"/>
  <c r="AV10" i="101" s="1"/>
  <c r="AV9" i="101"/>
  <c r="DZ12" i="102"/>
  <c r="DH12" i="102"/>
  <c r="CP12" i="102"/>
  <c r="BX12" i="102"/>
  <c r="BF12" i="102"/>
  <c r="AN12" i="102"/>
  <c r="V12" i="102"/>
  <c r="EI12" i="102"/>
  <c r="DQ12" i="102"/>
  <c r="CY12" i="102"/>
  <c r="CG12" i="102"/>
  <c r="BO12" i="102"/>
  <c r="AW12" i="102"/>
  <c r="AE12" i="102"/>
  <c r="M12" i="102"/>
  <c r="EI9" i="101"/>
  <c r="DQ9" i="101"/>
  <c r="CY9" i="101"/>
  <c r="CG9" i="101"/>
  <c r="BO9" i="101"/>
  <c r="AW9" i="101"/>
  <c r="AE9" i="101"/>
  <c r="M10" i="101"/>
  <c r="DZ9" i="101"/>
  <c r="DH9" i="101"/>
  <c r="CP9" i="101"/>
  <c r="BX9" i="101"/>
  <c r="BF9" i="101"/>
  <c r="AN9" i="101"/>
  <c r="V9" i="101"/>
  <c r="M32" i="112"/>
  <c r="L32" i="112"/>
  <c r="V36" i="112"/>
  <c r="AX32" i="112"/>
  <c r="BA32" i="112" s="1"/>
  <c r="BB31" i="112"/>
  <c r="AJ32" i="112"/>
  <c r="AM32" i="112" s="1"/>
  <c r="AV13" i="112"/>
  <c r="AU13" i="112"/>
  <c r="AG10" i="112"/>
  <c r="AH10" i="112"/>
  <c r="I33" i="112"/>
  <c r="H34" i="112"/>
  <c r="G33" i="112"/>
  <c r="Y33" i="112" s="1"/>
  <c r="F33" i="112"/>
  <c r="EC10" i="102"/>
  <c r="EE13" i="102"/>
  <c r="EH13" i="102" s="1"/>
  <c r="DD13" i="102"/>
  <c r="DG13" i="102" s="1"/>
  <c r="DM13" i="102"/>
  <c r="DP13" i="102" s="1"/>
  <c r="DV13" i="102"/>
  <c r="DY13" i="102" s="1"/>
  <c r="EJ10" i="102"/>
  <c r="EL10" i="102" s="1"/>
  <c r="DR10" i="102"/>
  <c r="DT10" i="102" s="1"/>
  <c r="DD10" i="101"/>
  <c r="DG10" i="101" s="1"/>
  <c r="EE10" i="101"/>
  <c r="EH10" i="101" s="1"/>
  <c r="EK9" i="101"/>
  <c r="DV10" i="101"/>
  <c r="DY10" i="101" s="1"/>
  <c r="DM10" i="101"/>
  <c r="DP10" i="101" s="1"/>
  <c r="DS9" i="101"/>
  <c r="EB9" i="101"/>
  <c r="CI9" i="101"/>
  <c r="DJ9" i="101"/>
  <c r="DB10" i="102"/>
  <c r="CW11" i="102" s="1"/>
  <c r="DA11" i="102" s="1"/>
  <c r="CC13" i="102"/>
  <c r="CF13" i="102" s="1"/>
  <c r="R13" i="102"/>
  <c r="U13" i="102" s="1"/>
  <c r="BB13" i="102"/>
  <c r="BE13" i="102" s="1"/>
  <c r="I13" i="102"/>
  <c r="L13" i="102" s="1"/>
  <c r="F13" i="102"/>
  <c r="G13" i="102"/>
  <c r="H14" i="102"/>
  <c r="AJ13" i="102"/>
  <c r="AM13" i="102" s="1"/>
  <c r="CQ10" i="102"/>
  <c r="CS10" i="102" s="1"/>
  <c r="AO10" i="102"/>
  <c r="AQ10" i="102" s="1"/>
  <c r="CL13" i="102"/>
  <c r="CO13" i="102" s="1"/>
  <c r="AX10" i="102"/>
  <c r="AZ10" i="102" s="1"/>
  <c r="CH10" i="102"/>
  <c r="CJ10" i="102" s="1"/>
  <c r="AS13" i="102"/>
  <c r="AV13" i="102" s="1"/>
  <c r="AY9" i="101"/>
  <c r="CL10" i="101"/>
  <c r="CO10" i="101" s="1"/>
  <c r="CR9" i="101"/>
  <c r="AA10" i="101"/>
  <c r="AD10" i="101" s="1"/>
  <c r="I11" i="101"/>
  <c r="BB10" i="101"/>
  <c r="BE10" i="101" s="1"/>
  <c r="BH9" i="101"/>
  <c r="AJ10" i="101"/>
  <c r="AM10" i="101" s="1"/>
  <c r="CU10" i="101"/>
  <c r="CX10" i="101" s="1"/>
  <c r="DA9" i="101"/>
  <c r="BZ9" i="101"/>
  <c r="BT10" i="101"/>
  <c r="BW10" i="101" s="1"/>
  <c r="R10" i="101"/>
  <c r="U10" i="101" s="1"/>
  <c r="BK10" i="101"/>
  <c r="BN10" i="101" s="1"/>
  <c r="BQ9" i="101"/>
  <c r="G11" i="101"/>
  <c r="F11" i="101"/>
  <c r="L11" i="101" l="1"/>
  <c r="BT14" i="102"/>
  <c r="BW14" i="102" s="1"/>
  <c r="DF11" i="102"/>
  <c r="DI11" i="102" s="1"/>
  <c r="DJ11" i="102"/>
  <c r="BM11" i="102"/>
  <c r="BP11" i="102" s="1"/>
  <c r="AP10" i="112"/>
  <c r="BC11" i="112"/>
  <c r="CC11" i="101"/>
  <c r="CF11" i="101" s="1"/>
  <c r="CU14" i="102"/>
  <c r="CX14" i="102" s="1"/>
  <c r="BK14" i="102"/>
  <c r="BN14" i="102" s="1"/>
  <c r="AO10" i="112"/>
  <c r="AA14" i="102"/>
  <c r="AD14" i="102" s="1"/>
  <c r="CH9" i="101"/>
  <c r="CJ9" i="101" s="1"/>
  <c r="CE10" i="101" s="1"/>
  <c r="CI10" i="101" s="1"/>
  <c r="AS11" i="101"/>
  <c r="AV11" i="101" s="1"/>
  <c r="EI13" i="102"/>
  <c r="DQ13" i="102"/>
  <c r="CY13" i="102"/>
  <c r="CG13" i="102"/>
  <c r="BO13" i="102"/>
  <c r="AW13" i="102"/>
  <c r="AE13" i="102"/>
  <c r="M13" i="102"/>
  <c r="DZ13" i="102"/>
  <c r="DH13" i="102"/>
  <c r="CP13" i="102"/>
  <c r="BX13" i="102"/>
  <c r="BF13" i="102"/>
  <c r="AN13" i="102"/>
  <c r="V13" i="102"/>
  <c r="DZ10" i="101"/>
  <c r="DH10" i="101"/>
  <c r="CP10" i="101"/>
  <c r="BX10" i="101"/>
  <c r="BF10" i="101"/>
  <c r="AN10" i="101"/>
  <c r="V10" i="101"/>
  <c r="EI10" i="101"/>
  <c r="DQ10" i="101"/>
  <c r="CY10" i="101"/>
  <c r="CG10" i="101"/>
  <c r="BO10" i="101"/>
  <c r="AW10" i="101"/>
  <c r="AE10" i="101"/>
  <c r="M11" i="101"/>
  <c r="AC11" i="102"/>
  <c r="AF11" i="102" s="1"/>
  <c r="DI9" i="101"/>
  <c r="DK9" i="101" s="1"/>
  <c r="DF10" i="101" s="1"/>
  <c r="M33" i="112"/>
  <c r="L33" i="112"/>
  <c r="V37" i="112"/>
  <c r="AJ33" i="112"/>
  <c r="AM33" i="112" s="1"/>
  <c r="BB32" i="112"/>
  <c r="AX33" i="112"/>
  <c r="BA33" i="112" s="1"/>
  <c r="AU14" i="112"/>
  <c r="AV14" i="112"/>
  <c r="AH11" i="112"/>
  <c r="AG11" i="112"/>
  <c r="H35" i="112"/>
  <c r="G34" i="112"/>
  <c r="Y34" i="112" s="1"/>
  <c r="F34" i="112"/>
  <c r="I34" i="112"/>
  <c r="DX11" i="102"/>
  <c r="EA11" i="102" s="1"/>
  <c r="EB11" i="102"/>
  <c r="DD14" i="102"/>
  <c r="DG14" i="102" s="1"/>
  <c r="DV14" i="102"/>
  <c r="DY14" i="102" s="1"/>
  <c r="DM14" i="102"/>
  <c r="DP14" i="102" s="1"/>
  <c r="EE14" i="102"/>
  <c r="EH14" i="102" s="1"/>
  <c r="EK11" i="102"/>
  <c r="EG11" i="102"/>
  <c r="DO11" i="102"/>
  <c r="DS11" i="102" s="1"/>
  <c r="EA9" i="101"/>
  <c r="EC9" i="101" s="1"/>
  <c r="EE11" i="101"/>
  <c r="EH11" i="101" s="1"/>
  <c r="DV11" i="101"/>
  <c r="DY11" i="101" s="1"/>
  <c r="DM11" i="101"/>
  <c r="DP11" i="101" s="1"/>
  <c r="DD11" i="101"/>
  <c r="DG11" i="101" s="1"/>
  <c r="EJ9" i="101"/>
  <c r="EL9" i="101" s="1"/>
  <c r="DR9" i="101"/>
  <c r="DT9" i="101" s="1"/>
  <c r="T11" i="102"/>
  <c r="W11" i="102" s="1"/>
  <c r="BD11" i="102"/>
  <c r="BG11" i="102" s="1"/>
  <c r="K11" i="102"/>
  <c r="N11" i="102" s="1"/>
  <c r="BV11" i="102"/>
  <c r="BY11" i="102" s="1"/>
  <c r="CN11" i="102"/>
  <c r="CR11" i="102" s="1"/>
  <c r="CE11" i="102"/>
  <c r="CI11" i="102" s="1"/>
  <c r="AU11" i="102"/>
  <c r="AY11" i="102" s="1"/>
  <c r="AL11" i="102"/>
  <c r="AP11" i="102" s="1"/>
  <c r="CL14" i="102"/>
  <c r="CO14" i="102" s="1"/>
  <c r="I14" i="102"/>
  <c r="L14" i="102" s="1"/>
  <c r="BB14" i="102"/>
  <c r="BE14" i="102" s="1"/>
  <c r="R14" i="102"/>
  <c r="U14" i="102" s="1"/>
  <c r="AJ14" i="102"/>
  <c r="AM14" i="102" s="1"/>
  <c r="CZ11" i="102"/>
  <c r="DB11" i="102" s="1"/>
  <c r="AS14" i="102"/>
  <c r="AV14" i="102" s="1"/>
  <c r="F14" i="102"/>
  <c r="H15" i="102"/>
  <c r="G14" i="102"/>
  <c r="CC14" i="102"/>
  <c r="CF14" i="102" s="1"/>
  <c r="W9" i="101"/>
  <c r="Y9" i="101" s="1"/>
  <c r="N10" i="101"/>
  <c r="P10" i="101" s="1"/>
  <c r="BP9" i="101"/>
  <c r="BR9" i="101" s="1"/>
  <c r="AO9" i="101"/>
  <c r="AQ9" i="101" s="1"/>
  <c r="R11" i="101"/>
  <c r="U11" i="101" s="1"/>
  <c r="BG9" i="101"/>
  <c r="BI9" i="101" s="1"/>
  <c r="AF9" i="101"/>
  <c r="AH9" i="101" s="1"/>
  <c r="AA11" i="101"/>
  <c r="AD11" i="101" s="1"/>
  <c r="BT11" i="101"/>
  <c r="BW11" i="101" s="1"/>
  <c r="BK11" i="101"/>
  <c r="BN11" i="101" s="1"/>
  <c r="CZ9" i="101"/>
  <c r="DB9" i="101" s="1"/>
  <c r="CU11" i="101"/>
  <c r="CX11" i="101" s="1"/>
  <c r="AJ11" i="101"/>
  <c r="AM11" i="101" s="1"/>
  <c r="CL11" i="101"/>
  <c r="CO11" i="101" s="1"/>
  <c r="AX9" i="101"/>
  <c r="AZ9" i="101" s="1"/>
  <c r="BY9" i="101"/>
  <c r="CA9" i="101" s="1"/>
  <c r="G12" i="101"/>
  <c r="F12" i="101"/>
  <c r="BB11" i="101"/>
  <c r="BE11" i="101" s="1"/>
  <c r="I12" i="101"/>
  <c r="L12" i="101" s="1"/>
  <c r="CQ9" i="101"/>
  <c r="CS9" i="101" s="1"/>
  <c r="X11" i="102" l="1"/>
  <c r="Y11" i="102" s="1"/>
  <c r="BH11" i="102"/>
  <c r="BI11" i="102" s="1"/>
  <c r="BQ11" i="102"/>
  <c r="BR11" i="102" s="1"/>
  <c r="BM12" i="102" s="1"/>
  <c r="BQ12" i="102" s="1"/>
  <c r="BT15" i="102"/>
  <c r="BW15" i="102" s="1"/>
  <c r="DK11" i="102"/>
  <c r="DF12" i="102" s="1"/>
  <c r="DJ12" i="102" s="1"/>
  <c r="AG11" i="102"/>
  <c r="AH11" i="102" s="1"/>
  <c r="O11" i="102"/>
  <c r="P11" i="102" s="1"/>
  <c r="BZ11" i="102"/>
  <c r="CA11" i="102" s="1"/>
  <c r="BK15" i="102"/>
  <c r="BN15" i="102" s="1"/>
  <c r="BE11" i="112"/>
  <c r="AZ12" i="112" s="1"/>
  <c r="BD12" i="112" s="1"/>
  <c r="AQ10" i="112"/>
  <c r="AL11" i="112" s="1"/>
  <c r="AP11" i="112" s="1"/>
  <c r="CC12" i="101"/>
  <c r="CF12" i="101" s="1"/>
  <c r="CU15" i="102"/>
  <c r="CX15" i="102" s="1"/>
  <c r="AS12" i="101"/>
  <c r="AV12" i="101" s="1"/>
  <c r="T10" i="101"/>
  <c r="W10" i="101" s="1"/>
  <c r="AA15" i="102"/>
  <c r="AD15" i="102" s="1"/>
  <c r="DZ14" i="102"/>
  <c r="DH14" i="102"/>
  <c r="CP14" i="102"/>
  <c r="BX14" i="102"/>
  <c r="BF14" i="102"/>
  <c r="AN14" i="102"/>
  <c r="V14" i="102"/>
  <c r="EI14" i="102"/>
  <c r="DQ14" i="102"/>
  <c r="CY14" i="102"/>
  <c r="CG14" i="102"/>
  <c r="BO14" i="102"/>
  <c r="AW14" i="102"/>
  <c r="AE14" i="102"/>
  <c r="M14" i="102"/>
  <c r="EI11" i="101"/>
  <c r="DQ11" i="101"/>
  <c r="CY11" i="101"/>
  <c r="CG11" i="101"/>
  <c r="BO11" i="101"/>
  <c r="AW11" i="101"/>
  <c r="AE11" i="101"/>
  <c r="M12" i="101"/>
  <c r="DZ11" i="101"/>
  <c r="DH11" i="101"/>
  <c r="CP11" i="101"/>
  <c r="BX11" i="101"/>
  <c r="BF11" i="101"/>
  <c r="AN11" i="101"/>
  <c r="V11" i="101"/>
  <c r="M34" i="112"/>
  <c r="L34" i="112"/>
  <c r="V38" i="112"/>
  <c r="AJ34" i="112"/>
  <c r="AM34" i="112" s="1"/>
  <c r="AX34" i="112"/>
  <c r="BA34" i="112" s="1"/>
  <c r="BB33" i="112"/>
  <c r="AV15" i="112"/>
  <c r="AU15" i="112"/>
  <c r="AG12" i="112"/>
  <c r="AH12" i="112"/>
  <c r="I35" i="112"/>
  <c r="P35" i="112" s="1"/>
  <c r="H36" i="112"/>
  <c r="G35" i="112"/>
  <c r="Y35" i="112" s="1"/>
  <c r="F35" i="112"/>
  <c r="EC11" i="102"/>
  <c r="EE15" i="102"/>
  <c r="EH15" i="102" s="1"/>
  <c r="DV15" i="102"/>
  <c r="DY15" i="102" s="1"/>
  <c r="DM15" i="102"/>
  <c r="DP15" i="102" s="1"/>
  <c r="DD15" i="102"/>
  <c r="DG15" i="102" s="1"/>
  <c r="EJ11" i="102"/>
  <c r="EL11" i="102" s="1"/>
  <c r="DR11" i="102"/>
  <c r="DT11" i="102" s="1"/>
  <c r="DJ10" i="101"/>
  <c r="DV12" i="101"/>
  <c r="DY12" i="101" s="1"/>
  <c r="DD12" i="101"/>
  <c r="DG12" i="101" s="1"/>
  <c r="DM12" i="101"/>
  <c r="DP12" i="101" s="1"/>
  <c r="EE12" i="101"/>
  <c r="EH12" i="101" s="1"/>
  <c r="EK10" i="101"/>
  <c r="EG10" i="101"/>
  <c r="DX10" i="101"/>
  <c r="EA10" i="101" s="1"/>
  <c r="DS10" i="101"/>
  <c r="DO10" i="101"/>
  <c r="DI10" i="101"/>
  <c r="CW12" i="102"/>
  <c r="DA12" i="102" s="1"/>
  <c r="CC15" i="102"/>
  <c r="CF15" i="102" s="1"/>
  <c r="AX11" i="102"/>
  <c r="AZ11" i="102" s="1"/>
  <c r="R15" i="102"/>
  <c r="U15" i="102" s="1"/>
  <c r="F15" i="102"/>
  <c r="H16" i="102"/>
  <c r="G15" i="102"/>
  <c r="AS15" i="102"/>
  <c r="AV15" i="102" s="1"/>
  <c r="AJ15" i="102"/>
  <c r="AM15" i="102" s="1"/>
  <c r="I15" i="102"/>
  <c r="L15" i="102" s="1"/>
  <c r="CQ11" i="102"/>
  <c r="CS11" i="102" s="1"/>
  <c r="BB15" i="102"/>
  <c r="BE15" i="102" s="1"/>
  <c r="AO11" i="102"/>
  <c r="AQ11" i="102" s="1"/>
  <c r="CH11" i="102"/>
  <c r="CJ11" i="102" s="1"/>
  <c r="CL15" i="102"/>
  <c r="CO15" i="102" s="1"/>
  <c r="K11" i="101"/>
  <c r="N11" i="101" s="1"/>
  <c r="CW10" i="101"/>
  <c r="DA10" i="101" s="1"/>
  <c r="AC10" i="101"/>
  <c r="AG10" i="101" s="1"/>
  <c r="BD10" i="101"/>
  <c r="BH10" i="101" s="1"/>
  <c r="I13" i="101"/>
  <c r="L13" i="101" s="1"/>
  <c r="CU12" i="101"/>
  <c r="CX12" i="101" s="1"/>
  <c r="BT12" i="101"/>
  <c r="BW12" i="101" s="1"/>
  <c r="AU10" i="101"/>
  <c r="AY10" i="101" s="1"/>
  <c r="CN10" i="101"/>
  <c r="CR10" i="101" s="1"/>
  <c r="G13" i="101"/>
  <c r="F13" i="101"/>
  <c r="BK12" i="101"/>
  <c r="BN12" i="101" s="1"/>
  <c r="CH10" i="101"/>
  <c r="CJ10" i="101" s="1"/>
  <c r="CL12" i="101"/>
  <c r="CO12" i="101" s="1"/>
  <c r="AL10" i="101"/>
  <c r="AP10" i="101" s="1"/>
  <c r="BV10" i="101"/>
  <c r="BZ10" i="101" s="1"/>
  <c r="AJ12" i="101"/>
  <c r="AM12" i="101" s="1"/>
  <c r="R12" i="101"/>
  <c r="U12" i="101" s="1"/>
  <c r="BB12" i="101"/>
  <c r="BE12" i="101" s="1"/>
  <c r="BM10" i="101"/>
  <c r="BQ10" i="101" s="1"/>
  <c r="AA12" i="101"/>
  <c r="AD12" i="101" s="1"/>
  <c r="BT16" i="102" l="1"/>
  <c r="BW16" i="102" s="1"/>
  <c r="O11" i="101"/>
  <c r="P11" i="101" s="1"/>
  <c r="BK16" i="102"/>
  <c r="BN16" i="102" s="1"/>
  <c r="CC13" i="101"/>
  <c r="CF13" i="101" s="1"/>
  <c r="EB10" i="101"/>
  <c r="EC10" i="101" s="1"/>
  <c r="X10" i="101"/>
  <c r="Y10" i="101" s="1"/>
  <c r="BC12" i="112"/>
  <c r="BE12" i="112" s="1"/>
  <c r="AZ13" i="112" s="1"/>
  <c r="BD13" i="112" s="1"/>
  <c r="AO11" i="112"/>
  <c r="AQ11" i="112" s="1"/>
  <c r="AL12" i="112" s="1"/>
  <c r="AP12" i="112" s="1"/>
  <c r="CU16" i="102"/>
  <c r="CX16" i="102" s="1"/>
  <c r="AA16" i="102"/>
  <c r="AD16" i="102" s="1"/>
  <c r="AS13" i="101"/>
  <c r="AV13" i="101" s="1"/>
  <c r="BV12" i="102"/>
  <c r="BY12" i="102" s="1"/>
  <c r="AC12" i="102"/>
  <c r="AF12" i="102" s="1"/>
  <c r="K12" i="102"/>
  <c r="N12" i="102" s="1"/>
  <c r="EI15" i="102"/>
  <c r="DQ15" i="102"/>
  <c r="CY15" i="102"/>
  <c r="CG15" i="102"/>
  <c r="BO15" i="102"/>
  <c r="AW15" i="102"/>
  <c r="AE15" i="102"/>
  <c r="M15" i="102"/>
  <c r="DZ15" i="102"/>
  <c r="DH15" i="102"/>
  <c r="CP15" i="102"/>
  <c r="BX15" i="102"/>
  <c r="BF15" i="102"/>
  <c r="AN15" i="102"/>
  <c r="V15" i="102"/>
  <c r="DZ12" i="101"/>
  <c r="DH12" i="101"/>
  <c r="CP12" i="101"/>
  <c r="BX12" i="101"/>
  <c r="BF12" i="101"/>
  <c r="AN12" i="101"/>
  <c r="V12" i="101"/>
  <c r="EI12" i="101"/>
  <c r="DQ12" i="101"/>
  <c r="CY12" i="101"/>
  <c r="CG12" i="101"/>
  <c r="BO12" i="101"/>
  <c r="AW12" i="101"/>
  <c r="AE12" i="101"/>
  <c r="M13" i="101"/>
  <c r="L35" i="112"/>
  <c r="M35" i="112"/>
  <c r="V39" i="112"/>
  <c r="BB34" i="112"/>
  <c r="AX35" i="112"/>
  <c r="BA35" i="112" s="1"/>
  <c r="AJ35" i="112"/>
  <c r="AM35" i="112" s="1"/>
  <c r="AU16" i="112"/>
  <c r="AV16" i="112"/>
  <c r="AH13" i="112"/>
  <c r="AG13" i="112"/>
  <c r="I36" i="112"/>
  <c r="P36" i="112" s="1"/>
  <c r="H37" i="112"/>
  <c r="G36" i="112"/>
  <c r="Y36" i="112" s="1"/>
  <c r="F36" i="112"/>
  <c r="EB12" i="102"/>
  <c r="DX12" i="102"/>
  <c r="EA12" i="102" s="1"/>
  <c r="DD16" i="102"/>
  <c r="DG16" i="102" s="1"/>
  <c r="DV16" i="102"/>
  <c r="DY16" i="102" s="1"/>
  <c r="DM16" i="102"/>
  <c r="DP16" i="102" s="1"/>
  <c r="EE16" i="102"/>
  <c r="EH16" i="102" s="1"/>
  <c r="EG12" i="102"/>
  <c r="EK12" i="102"/>
  <c r="DO12" i="102"/>
  <c r="DS12" i="102" s="1"/>
  <c r="DI12" i="102"/>
  <c r="DK12" i="102" s="1"/>
  <c r="DK10" i="101"/>
  <c r="EE13" i="101"/>
  <c r="EH13" i="101" s="1"/>
  <c r="DD13" i="101"/>
  <c r="DG13" i="101" s="1"/>
  <c r="DV13" i="101"/>
  <c r="DY13" i="101" s="1"/>
  <c r="DM13" i="101"/>
  <c r="DP13" i="101" s="1"/>
  <c r="EJ10" i="101"/>
  <c r="EL10" i="101" s="1"/>
  <c r="DR10" i="101"/>
  <c r="DT10" i="101" s="1"/>
  <c r="BD12" i="102"/>
  <c r="BG12" i="102" s="1"/>
  <c r="T12" i="102"/>
  <c r="W12" i="102" s="1"/>
  <c r="CN12" i="102"/>
  <c r="CR12" i="102" s="1"/>
  <c r="CE12" i="102"/>
  <c r="CI12" i="102" s="1"/>
  <c r="AL12" i="102"/>
  <c r="AP12" i="102" s="1"/>
  <c r="CL16" i="102"/>
  <c r="CO16" i="102" s="1"/>
  <c r="AS16" i="102"/>
  <c r="AV16" i="102" s="1"/>
  <c r="BP12" i="102"/>
  <c r="BR12" i="102" s="1"/>
  <c r="I16" i="102"/>
  <c r="L16" i="102" s="1"/>
  <c r="AJ16" i="102"/>
  <c r="AM16" i="102" s="1"/>
  <c r="R16" i="102"/>
  <c r="U16" i="102" s="1"/>
  <c r="CC16" i="102"/>
  <c r="CF16" i="102" s="1"/>
  <c r="F16" i="102"/>
  <c r="H17" i="102"/>
  <c r="G16" i="102"/>
  <c r="AU12" i="102"/>
  <c r="AY12" i="102" s="1"/>
  <c r="CZ12" i="102"/>
  <c r="DB12" i="102" s="1"/>
  <c r="BB16" i="102"/>
  <c r="BE16" i="102" s="1"/>
  <c r="CE11" i="101"/>
  <c r="CI11" i="101" s="1"/>
  <c r="AO10" i="101"/>
  <c r="AQ10" i="101" s="1"/>
  <c r="G14" i="101"/>
  <c r="F14" i="101"/>
  <c r="I14" i="101"/>
  <c r="L14" i="101" s="1"/>
  <c r="BY10" i="101"/>
  <c r="CA10" i="101" s="1"/>
  <c r="CQ10" i="101"/>
  <c r="CS10" i="101" s="1"/>
  <c r="BB13" i="101"/>
  <c r="BE13" i="101" s="1"/>
  <c r="CL13" i="101"/>
  <c r="CO13" i="101" s="1"/>
  <c r="CU13" i="101"/>
  <c r="CX13" i="101" s="1"/>
  <c r="CZ10" i="101"/>
  <c r="DB10" i="101" s="1"/>
  <c r="AA13" i="101"/>
  <c r="AD13" i="101" s="1"/>
  <c r="BG10" i="101"/>
  <c r="BI10" i="101" s="1"/>
  <c r="R13" i="101"/>
  <c r="U13" i="101" s="1"/>
  <c r="BP10" i="101"/>
  <c r="BR10" i="101" s="1"/>
  <c r="AJ13" i="101"/>
  <c r="AM13" i="101" s="1"/>
  <c r="BK13" i="101"/>
  <c r="BN13" i="101" s="1"/>
  <c r="AX10" i="101"/>
  <c r="AZ10" i="101" s="1"/>
  <c r="BT13" i="101"/>
  <c r="BW13" i="101" s="1"/>
  <c r="AF10" i="101"/>
  <c r="AH10" i="101" s="1"/>
  <c r="F10" i="87"/>
  <c r="G10" i="87"/>
  <c r="F10" i="86"/>
  <c r="G10" i="86"/>
  <c r="F10" i="85"/>
  <c r="G10" i="85"/>
  <c r="F10" i="82"/>
  <c r="G10" i="82"/>
  <c r="G10" i="67"/>
  <c r="F10" i="67"/>
  <c r="F10" i="89"/>
  <c r="F10" i="90"/>
  <c r="F10" i="91"/>
  <c r="F10" i="92"/>
  <c r="F10" i="93"/>
  <c r="F10" i="88"/>
  <c r="BT17" i="102" l="1"/>
  <c r="BW17" i="102" s="1"/>
  <c r="BZ12" i="102"/>
  <c r="CA12" i="102" s="1"/>
  <c r="CC14" i="101"/>
  <c r="CF14" i="101" s="1"/>
  <c r="BK17" i="102"/>
  <c r="BN17" i="102" s="1"/>
  <c r="BH12" i="102"/>
  <c r="BI12" i="102" s="1"/>
  <c r="BD13" i="102" s="1"/>
  <c r="BH13" i="102" s="1"/>
  <c r="CU17" i="102"/>
  <c r="CX17" i="102" s="1"/>
  <c r="O12" i="102"/>
  <c r="P12" i="102" s="1"/>
  <c r="EB11" i="101"/>
  <c r="DX11" i="101"/>
  <c r="EA11" i="101" s="1"/>
  <c r="K12" i="101"/>
  <c r="N12" i="101" s="1"/>
  <c r="X12" i="102"/>
  <c r="Y12" i="102" s="1"/>
  <c r="AG12" i="102"/>
  <c r="AH12" i="102" s="1"/>
  <c r="BC13" i="112"/>
  <c r="AO12" i="112"/>
  <c r="AS14" i="101"/>
  <c r="AV14" i="101" s="1"/>
  <c r="AA17" i="102"/>
  <c r="AD17" i="102" s="1"/>
  <c r="T11" i="101"/>
  <c r="W11" i="101" s="1"/>
  <c r="DZ16" i="102"/>
  <c r="DH16" i="102"/>
  <c r="CP16" i="102"/>
  <c r="BX16" i="102"/>
  <c r="BF16" i="102"/>
  <c r="AN16" i="102"/>
  <c r="V16" i="102"/>
  <c r="EI16" i="102"/>
  <c r="DQ16" i="102"/>
  <c r="CY16" i="102"/>
  <c r="CG16" i="102"/>
  <c r="BO16" i="102"/>
  <c r="AW16" i="102"/>
  <c r="AE16" i="102"/>
  <c r="M16" i="102"/>
  <c r="EI13" i="101"/>
  <c r="DQ13" i="101"/>
  <c r="CY13" i="101"/>
  <c r="CG13" i="101"/>
  <c r="BO13" i="101"/>
  <c r="AW13" i="101"/>
  <c r="AE13" i="101"/>
  <c r="M14" i="101"/>
  <c r="DZ13" i="101"/>
  <c r="DH13" i="101"/>
  <c r="CP13" i="101"/>
  <c r="BX13" i="101"/>
  <c r="BF13" i="101"/>
  <c r="AN13" i="101"/>
  <c r="V13" i="101"/>
  <c r="M36" i="112"/>
  <c r="L36" i="112"/>
  <c r="V40" i="112"/>
  <c r="AJ36" i="112"/>
  <c r="AM36" i="112" s="1"/>
  <c r="AX36" i="112"/>
  <c r="BA36" i="112" s="1"/>
  <c r="BB35" i="112"/>
  <c r="AV17" i="112"/>
  <c r="AU17" i="112"/>
  <c r="AG14" i="112"/>
  <c r="AH14" i="112"/>
  <c r="I37" i="112"/>
  <c r="H38" i="112"/>
  <c r="G37" i="112"/>
  <c r="Y37" i="112" s="1"/>
  <c r="F37" i="112"/>
  <c r="EC12" i="102"/>
  <c r="DX13" i="102" s="1"/>
  <c r="DF11" i="101"/>
  <c r="DI11" i="101" s="1"/>
  <c r="EE17" i="102"/>
  <c r="EH17" i="102" s="1"/>
  <c r="DV17" i="102"/>
  <c r="DY17" i="102" s="1"/>
  <c r="DM17" i="102"/>
  <c r="DP17" i="102" s="1"/>
  <c r="DD17" i="102"/>
  <c r="DG17" i="102" s="1"/>
  <c r="EJ12" i="102"/>
  <c r="EL12" i="102" s="1"/>
  <c r="DR12" i="102"/>
  <c r="DT12" i="102" s="1"/>
  <c r="DF13" i="102"/>
  <c r="DJ13" i="102" s="1"/>
  <c r="DM14" i="101"/>
  <c r="DP14" i="101" s="1"/>
  <c r="DD14" i="101"/>
  <c r="DG14" i="101" s="1"/>
  <c r="DV14" i="101"/>
  <c r="DY14" i="101" s="1"/>
  <c r="EE14" i="101"/>
  <c r="EH14" i="101" s="1"/>
  <c r="EG11" i="101"/>
  <c r="EK11" i="101" s="1"/>
  <c r="DO11" i="101"/>
  <c r="DS11" i="101" s="1"/>
  <c r="BM13" i="102"/>
  <c r="BQ13" i="102" s="1"/>
  <c r="CW13" i="102"/>
  <c r="DA13" i="102" s="1"/>
  <c r="F17" i="102"/>
  <c r="H18" i="102"/>
  <c r="G17" i="102"/>
  <c r="CC17" i="102"/>
  <c r="CF17" i="102" s="1"/>
  <c r="CH12" i="102"/>
  <c r="CJ12" i="102" s="1"/>
  <c r="BB17" i="102"/>
  <c r="BE17" i="102" s="1"/>
  <c r="AX12" i="102"/>
  <c r="AZ12" i="102" s="1"/>
  <c r="I17" i="102"/>
  <c r="L17" i="102" s="1"/>
  <c r="AS17" i="102"/>
  <c r="AV17" i="102" s="1"/>
  <c r="AO12" i="102"/>
  <c r="AQ12" i="102" s="1"/>
  <c r="R17" i="102"/>
  <c r="U17" i="102" s="1"/>
  <c r="AJ17" i="102"/>
  <c r="AM17" i="102" s="1"/>
  <c r="CQ12" i="102"/>
  <c r="CS12" i="102" s="1"/>
  <c r="CL17" i="102"/>
  <c r="CO17" i="102" s="1"/>
  <c r="BD11" i="101"/>
  <c r="BH11" i="101" s="1"/>
  <c r="CW11" i="101"/>
  <c r="DA11" i="101" s="1"/>
  <c r="AC11" i="101"/>
  <c r="AG11" i="101" s="1"/>
  <c r="BV11" i="101"/>
  <c r="BZ11" i="101" s="1"/>
  <c r="CN11" i="101"/>
  <c r="CR11" i="101" s="1"/>
  <c r="G15" i="101"/>
  <c r="F15" i="101"/>
  <c r="CH11" i="101"/>
  <c r="CJ11" i="101" s="1"/>
  <c r="AU11" i="101"/>
  <c r="AY11" i="101" s="1"/>
  <c r="BM11" i="101"/>
  <c r="BQ11" i="101" s="1"/>
  <c r="CL14" i="101"/>
  <c r="CO14" i="101" s="1"/>
  <c r="R14" i="101"/>
  <c r="U14" i="101" s="1"/>
  <c r="CU14" i="101"/>
  <c r="CX14" i="101" s="1"/>
  <c r="AL11" i="101"/>
  <c r="AP11" i="101" s="1"/>
  <c r="BT14" i="101"/>
  <c r="BW14" i="101" s="1"/>
  <c r="AA14" i="101"/>
  <c r="AD14" i="101" s="1"/>
  <c r="BK14" i="101"/>
  <c r="BN14" i="101" s="1"/>
  <c r="AJ14" i="101"/>
  <c r="AM14" i="101" s="1"/>
  <c r="BB14" i="101"/>
  <c r="BE14" i="101" s="1"/>
  <c r="I15" i="101"/>
  <c r="L15" i="101" s="1"/>
  <c r="BT18" i="102" l="1"/>
  <c r="BW18" i="102" s="1"/>
  <c r="CC15" i="101"/>
  <c r="CF15" i="101" s="1"/>
  <c r="O12" i="101"/>
  <c r="P12" i="101" s="1"/>
  <c r="X11" i="101"/>
  <c r="Y11" i="101" s="1"/>
  <c r="BK18" i="102"/>
  <c r="BN18" i="102" s="1"/>
  <c r="CU18" i="102"/>
  <c r="CX18" i="102" s="1"/>
  <c r="EC11" i="101"/>
  <c r="DX12" i="101" s="1"/>
  <c r="BE13" i="112"/>
  <c r="AZ14" i="112" s="1"/>
  <c r="BD14" i="112" s="1"/>
  <c r="DJ11" i="101"/>
  <c r="DK11" i="101" s="1"/>
  <c r="AA18" i="102"/>
  <c r="AD18" i="102" s="1"/>
  <c r="AS15" i="101"/>
  <c r="AV15" i="101" s="1"/>
  <c r="BV13" i="102"/>
  <c r="BY13" i="102" s="1"/>
  <c r="AC13" i="102"/>
  <c r="AF13" i="102" s="1"/>
  <c r="DZ17" i="102"/>
  <c r="DH17" i="102"/>
  <c r="CP17" i="102"/>
  <c r="BX17" i="102"/>
  <c r="BF17" i="102"/>
  <c r="AN17" i="102"/>
  <c r="EI17" i="102"/>
  <c r="DQ17" i="102"/>
  <c r="CY17" i="102"/>
  <c r="CG17" i="102"/>
  <c r="BO17" i="102"/>
  <c r="AW17" i="102"/>
  <c r="AE17" i="102"/>
  <c r="M17" i="102"/>
  <c r="V17" i="102"/>
  <c r="DZ14" i="101"/>
  <c r="DH14" i="101"/>
  <c r="CP14" i="101"/>
  <c r="BX14" i="101"/>
  <c r="BF14" i="101"/>
  <c r="AN14" i="101"/>
  <c r="V14" i="101"/>
  <c r="EI14" i="101"/>
  <c r="DQ14" i="101"/>
  <c r="CY14" i="101"/>
  <c r="CG14" i="101"/>
  <c r="BO14" i="101"/>
  <c r="AW14" i="101"/>
  <c r="AE14" i="101"/>
  <c r="M15" i="101"/>
  <c r="AQ12" i="112"/>
  <c r="AL13" i="112" s="1"/>
  <c r="AP13" i="112" s="1"/>
  <c r="EB13" i="102"/>
  <c r="M37" i="112"/>
  <c r="L37" i="112"/>
  <c r="V41" i="112"/>
  <c r="AX37" i="112"/>
  <c r="BA37" i="112" s="1"/>
  <c r="BB36" i="112"/>
  <c r="AJ37" i="112"/>
  <c r="AM37" i="112" s="1"/>
  <c r="AU18" i="112"/>
  <c r="AV18" i="112"/>
  <c r="AH15" i="112"/>
  <c r="AG15" i="112"/>
  <c r="I38" i="112"/>
  <c r="H39" i="112"/>
  <c r="G38" i="112"/>
  <c r="Y38" i="112" s="1"/>
  <c r="F38" i="112"/>
  <c r="DV18" i="102"/>
  <c r="DY18" i="102" s="1"/>
  <c r="DM18" i="102"/>
  <c r="DP18" i="102" s="1"/>
  <c r="DD18" i="102"/>
  <c r="DG18" i="102" s="1"/>
  <c r="EE18" i="102"/>
  <c r="EH18" i="102" s="1"/>
  <c r="EG13" i="102"/>
  <c r="EK13" i="102" s="1"/>
  <c r="EA13" i="102"/>
  <c r="DO13" i="102"/>
  <c r="DS13" i="102" s="1"/>
  <c r="DI13" i="102"/>
  <c r="DK13" i="102" s="1"/>
  <c r="EE15" i="101"/>
  <c r="EH15" i="101" s="1"/>
  <c r="DV15" i="101"/>
  <c r="DY15" i="101" s="1"/>
  <c r="DM15" i="101"/>
  <c r="DP15" i="101" s="1"/>
  <c r="DD15" i="101"/>
  <c r="DG15" i="101" s="1"/>
  <c r="EJ11" i="101"/>
  <c r="EL11" i="101" s="1"/>
  <c r="DR11" i="101"/>
  <c r="DT11" i="101" s="1"/>
  <c r="K13" i="102"/>
  <c r="N13" i="102" s="1"/>
  <c r="T13" i="102"/>
  <c r="W13" i="102" s="1"/>
  <c r="CE13" i="102"/>
  <c r="CI13" i="102" s="1"/>
  <c r="CL18" i="102"/>
  <c r="CO18" i="102" s="1"/>
  <c r="CN13" i="102"/>
  <c r="CR13" i="102" s="1"/>
  <c r="I18" i="102"/>
  <c r="L18" i="102" s="1"/>
  <c r="BB18" i="102"/>
  <c r="BE18" i="102" s="1"/>
  <c r="F18" i="102"/>
  <c r="H19" i="102"/>
  <c r="G18" i="102"/>
  <c r="CZ13" i="102"/>
  <c r="DB13" i="102" s="1"/>
  <c r="R18" i="102"/>
  <c r="U18" i="102" s="1"/>
  <c r="AU13" i="102"/>
  <c r="AY13" i="102" s="1"/>
  <c r="AS18" i="102"/>
  <c r="AV18" i="102" s="1"/>
  <c r="CC18" i="102"/>
  <c r="CF18" i="102" s="1"/>
  <c r="BG13" i="102"/>
  <c r="BI13" i="102" s="1"/>
  <c r="BP13" i="102"/>
  <c r="BR13" i="102" s="1"/>
  <c r="AJ18" i="102"/>
  <c r="AM18" i="102" s="1"/>
  <c r="AL13" i="102"/>
  <c r="AP13" i="102" s="1"/>
  <c r="CE12" i="101"/>
  <c r="CI12" i="101" s="1"/>
  <c r="I16" i="101"/>
  <c r="L16" i="101" s="1"/>
  <c r="AJ15" i="101"/>
  <c r="AM15" i="101" s="1"/>
  <c r="AF11" i="101"/>
  <c r="AH11" i="101" s="1"/>
  <c r="BT15" i="101"/>
  <c r="BW15" i="101" s="1"/>
  <c r="AO11" i="101"/>
  <c r="AQ11" i="101" s="1"/>
  <c r="BY11" i="101"/>
  <c r="CA11" i="101" s="1"/>
  <c r="CU15" i="101"/>
  <c r="CX15" i="101" s="1"/>
  <c r="AX11" i="101"/>
  <c r="AZ11" i="101" s="1"/>
  <c r="G16" i="101"/>
  <c r="F16" i="101"/>
  <c r="BG11" i="101"/>
  <c r="BI11" i="101" s="1"/>
  <c r="BP11" i="101"/>
  <c r="BR11" i="101" s="1"/>
  <c r="BB15" i="101"/>
  <c r="BE15" i="101" s="1"/>
  <c r="BK15" i="101"/>
  <c r="BN15" i="101" s="1"/>
  <c r="AA15" i="101"/>
  <c r="AD15" i="101" s="1"/>
  <c r="R15" i="101"/>
  <c r="U15" i="101" s="1"/>
  <c r="CL15" i="101"/>
  <c r="CO15" i="101" s="1"/>
  <c r="CQ11" i="101"/>
  <c r="CS11" i="101" s="1"/>
  <c r="CZ11" i="101"/>
  <c r="DB11" i="101" s="1"/>
  <c r="BT19" i="102" l="1"/>
  <c r="BW19" i="102" s="1"/>
  <c r="CC16" i="101"/>
  <c r="CF16" i="101" s="1"/>
  <c r="BK19" i="102"/>
  <c r="BN19" i="102" s="1"/>
  <c r="K13" i="101"/>
  <c r="N13" i="101" s="1"/>
  <c r="CU19" i="102"/>
  <c r="CX19" i="102" s="1"/>
  <c r="EB12" i="101"/>
  <c r="O13" i="102"/>
  <c r="P13" i="102" s="1"/>
  <c r="BZ13" i="102"/>
  <c r="CA13" i="102" s="1"/>
  <c r="AG13" i="102"/>
  <c r="AH13" i="102" s="1"/>
  <c r="X13" i="102"/>
  <c r="Y13" i="102" s="1"/>
  <c r="AA19" i="102"/>
  <c r="AD19" i="102" s="1"/>
  <c r="AS16" i="101"/>
  <c r="AV16" i="101" s="1"/>
  <c r="BC14" i="112"/>
  <c r="EI18" i="102"/>
  <c r="DQ18" i="102"/>
  <c r="CY18" i="102"/>
  <c r="CG18" i="102"/>
  <c r="BO18" i="102"/>
  <c r="AW18" i="102"/>
  <c r="AE18" i="102"/>
  <c r="M18" i="102"/>
  <c r="DZ18" i="102"/>
  <c r="DH18" i="102"/>
  <c r="CP18" i="102"/>
  <c r="BX18" i="102"/>
  <c r="BF18" i="102"/>
  <c r="AN18" i="102"/>
  <c r="V18" i="102"/>
  <c r="EI15" i="101"/>
  <c r="DQ15" i="101"/>
  <c r="CY15" i="101"/>
  <c r="CG15" i="101"/>
  <c r="BO15" i="101"/>
  <c r="AW15" i="101"/>
  <c r="AE15" i="101"/>
  <c r="M16" i="101"/>
  <c r="DZ15" i="101"/>
  <c r="DH15" i="101"/>
  <c r="CP15" i="101"/>
  <c r="BX15" i="101"/>
  <c r="BF15" i="101"/>
  <c r="AN15" i="101"/>
  <c r="V15" i="101"/>
  <c r="AO13" i="112"/>
  <c r="EC13" i="102"/>
  <c r="M38" i="112"/>
  <c r="L38" i="112"/>
  <c r="V42" i="112"/>
  <c r="AJ38" i="112"/>
  <c r="AM38" i="112" s="1"/>
  <c r="AX38" i="112"/>
  <c r="BA38" i="112" s="1"/>
  <c r="BB37" i="112"/>
  <c r="AV19" i="112"/>
  <c r="AU19" i="112"/>
  <c r="AG16" i="112"/>
  <c r="AH16" i="112"/>
  <c r="I39" i="112"/>
  <c r="P39" i="112" s="1"/>
  <c r="H40" i="112"/>
  <c r="G39" i="112"/>
  <c r="Y39" i="112" s="1"/>
  <c r="F39" i="112"/>
  <c r="DF12" i="101"/>
  <c r="DI12" i="101" s="1"/>
  <c r="DM19" i="102"/>
  <c r="DP19" i="102" s="1"/>
  <c r="EE19" i="102"/>
  <c r="EH19" i="102" s="1"/>
  <c r="DD19" i="102"/>
  <c r="DG19" i="102" s="1"/>
  <c r="DV19" i="102"/>
  <c r="DY19" i="102" s="1"/>
  <c r="EJ13" i="102"/>
  <c r="EL13" i="102" s="1"/>
  <c r="DR13" i="102"/>
  <c r="DT13" i="102" s="1"/>
  <c r="DF14" i="102"/>
  <c r="DJ14" i="102" s="1"/>
  <c r="DD16" i="101"/>
  <c r="DG16" i="101" s="1"/>
  <c r="DV16" i="101"/>
  <c r="DY16" i="101" s="1"/>
  <c r="DM16" i="101"/>
  <c r="DP16" i="101" s="1"/>
  <c r="EE16" i="101"/>
  <c r="EH16" i="101" s="1"/>
  <c r="EK12" i="101"/>
  <c r="EG12" i="101"/>
  <c r="EA12" i="101"/>
  <c r="DO12" i="101"/>
  <c r="DS12" i="101" s="1"/>
  <c r="CW14" i="102"/>
  <c r="DA14" i="102" s="1"/>
  <c r="BD14" i="102"/>
  <c r="BH14" i="102" s="1"/>
  <c r="CC19" i="102"/>
  <c r="CF19" i="102" s="1"/>
  <c r="I19" i="102"/>
  <c r="L19" i="102" s="1"/>
  <c r="AS19" i="102"/>
  <c r="AV19" i="102" s="1"/>
  <c r="BB19" i="102"/>
  <c r="BE19" i="102" s="1"/>
  <c r="CQ13" i="102"/>
  <c r="CS13" i="102" s="1"/>
  <c r="AX13" i="102"/>
  <c r="AZ13" i="102" s="1"/>
  <c r="F19" i="102"/>
  <c r="H20" i="102"/>
  <c r="G19" i="102"/>
  <c r="AO13" i="102"/>
  <c r="AQ13" i="102" s="1"/>
  <c r="AJ19" i="102"/>
  <c r="AM19" i="102" s="1"/>
  <c r="R19" i="102"/>
  <c r="U19" i="102" s="1"/>
  <c r="CL19" i="102"/>
  <c r="CO19" i="102" s="1"/>
  <c r="CH13" i="102"/>
  <c r="CJ13" i="102" s="1"/>
  <c r="BM14" i="102"/>
  <c r="BQ14" i="102" s="1"/>
  <c r="T12" i="101"/>
  <c r="W12" i="101" s="1"/>
  <c r="BD12" i="101"/>
  <c r="BH12" i="101" s="1"/>
  <c r="BZ12" i="101"/>
  <c r="BV12" i="101"/>
  <c r="AC12" i="101"/>
  <c r="AG12" i="101" s="1"/>
  <c r="AJ16" i="101"/>
  <c r="AM16" i="101" s="1"/>
  <c r="CH12" i="101"/>
  <c r="CJ12" i="101" s="1"/>
  <c r="CN12" i="101"/>
  <c r="CR12" i="101" s="1"/>
  <c r="R16" i="101"/>
  <c r="U16" i="101" s="1"/>
  <c r="AA16" i="101"/>
  <c r="AD16" i="101" s="1"/>
  <c r="BB16" i="101"/>
  <c r="BE16" i="101" s="1"/>
  <c r="BM12" i="101"/>
  <c r="BQ12" i="101" s="1"/>
  <c r="AL12" i="101"/>
  <c r="AP12" i="101" s="1"/>
  <c r="BT16" i="101"/>
  <c r="BW16" i="101" s="1"/>
  <c r="CW12" i="101"/>
  <c r="DA12" i="101" s="1"/>
  <c r="CL16" i="101"/>
  <c r="CO16" i="101" s="1"/>
  <c r="BK16" i="101"/>
  <c r="BN16" i="101" s="1"/>
  <c r="G17" i="101"/>
  <c r="F17" i="101"/>
  <c r="AU12" i="101"/>
  <c r="AY12" i="101" s="1"/>
  <c r="CU16" i="101"/>
  <c r="CX16" i="101" s="1"/>
  <c r="I17" i="101"/>
  <c r="L17" i="101" s="1"/>
  <c r="CC17" i="101" l="1"/>
  <c r="CF17" i="101" s="1"/>
  <c r="BT20" i="102"/>
  <c r="BW20" i="102" s="1"/>
  <c r="BK20" i="102"/>
  <c r="BN20" i="102" s="1"/>
  <c r="O13" i="101"/>
  <c r="P13" i="101" s="1"/>
  <c r="CU20" i="102"/>
  <c r="CX20" i="102" s="1"/>
  <c r="AD17" i="83"/>
  <c r="I40" i="83"/>
  <c r="AB17" i="83"/>
  <c r="G40" i="83"/>
  <c r="EC12" i="101"/>
  <c r="DX13" i="101" s="1"/>
  <c r="EB13" i="101" s="1"/>
  <c r="X12" i="101"/>
  <c r="Y12" i="101" s="1"/>
  <c r="AA20" i="102"/>
  <c r="AD20" i="102" s="1"/>
  <c r="AS17" i="101"/>
  <c r="AV17" i="101" s="1"/>
  <c r="BE14" i="112"/>
  <c r="AZ15" i="112" s="1"/>
  <c r="BD15" i="112" s="1"/>
  <c r="DJ12" i="101"/>
  <c r="DK12" i="101" s="1"/>
  <c r="AC14" i="102"/>
  <c r="AF14" i="102" s="1"/>
  <c r="K14" i="102"/>
  <c r="N14" i="102" s="1"/>
  <c r="BV14" i="102"/>
  <c r="BY14" i="102" s="1"/>
  <c r="T14" i="102"/>
  <c r="W14" i="102" s="1"/>
  <c r="DZ19" i="102"/>
  <c r="DH19" i="102"/>
  <c r="CP19" i="102"/>
  <c r="BX19" i="102"/>
  <c r="BF19" i="102"/>
  <c r="AN19" i="102"/>
  <c r="V19" i="102"/>
  <c r="EI19" i="102"/>
  <c r="DQ19" i="102"/>
  <c r="CY19" i="102"/>
  <c r="CG19" i="102"/>
  <c r="BO19" i="102"/>
  <c r="AW19" i="102"/>
  <c r="AE19" i="102"/>
  <c r="M19" i="102"/>
  <c r="DZ16" i="101"/>
  <c r="DH16" i="101"/>
  <c r="CP16" i="101"/>
  <c r="BX16" i="101"/>
  <c r="BF16" i="101"/>
  <c r="AN16" i="101"/>
  <c r="V16" i="101"/>
  <c r="EI16" i="101"/>
  <c r="DQ16" i="101"/>
  <c r="CY16" i="101"/>
  <c r="CG16" i="101"/>
  <c r="BO16" i="101"/>
  <c r="AW16" i="101"/>
  <c r="AE16" i="101"/>
  <c r="M17" i="101"/>
  <c r="AQ13" i="112"/>
  <c r="AL14" i="112" s="1"/>
  <c r="AP14" i="112" s="1"/>
  <c r="DX14" i="102"/>
  <c r="EA14" i="102" s="1"/>
  <c r="L39" i="112"/>
  <c r="M39" i="112"/>
  <c r="V43" i="112"/>
  <c r="BB38" i="112"/>
  <c r="AX39" i="112"/>
  <c r="BA39" i="112" s="1"/>
  <c r="AJ39" i="112"/>
  <c r="AM39" i="112" s="1"/>
  <c r="AU20" i="112"/>
  <c r="AV20" i="112"/>
  <c r="AH17" i="112"/>
  <c r="AG17" i="112"/>
  <c r="I40" i="112"/>
  <c r="P40" i="112" s="1"/>
  <c r="H41" i="112"/>
  <c r="G40" i="112"/>
  <c r="Y40" i="112" s="1"/>
  <c r="F40" i="112"/>
  <c r="EE20" i="102"/>
  <c r="EH20" i="102" s="1"/>
  <c r="DV20" i="102"/>
  <c r="DY20" i="102" s="1"/>
  <c r="DM20" i="102"/>
  <c r="DP20" i="102" s="1"/>
  <c r="DD20" i="102"/>
  <c r="DG20" i="102" s="1"/>
  <c r="EG14" i="102"/>
  <c r="EK14" i="102" s="1"/>
  <c r="DO14" i="102"/>
  <c r="DS14" i="102" s="1"/>
  <c r="DI14" i="102"/>
  <c r="DK14" i="102" s="1"/>
  <c r="EE17" i="101"/>
  <c r="EH17" i="101" s="1"/>
  <c r="DV17" i="101"/>
  <c r="DY17" i="101" s="1"/>
  <c r="DD17" i="101"/>
  <c r="DG17" i="101" s="1"/>
  <c r="DM17" i="101"/>
  <c r="DP17" i="101" s="1"/>
  <c r="EJ12" i="101"/>
  <c r="EL12" i="101" s="1"/>
  <c r="DR12" i="101"/>
  <c r="DT12" i="101" s="1"/>
  <c r="CN14" i="102"/>
  <c r="CR14" i="102" s="1"/>
  <c r="AU14" i="102"/>
  <c r="AY14" i="102" s="1"/>
  <c r="BP14" i="102"/>
  <c r="BR14" i="102" s="1"/>
  <c r="R20" i="102"/>
  <c r="U20" i="102" s="1"/>
  <c r="AL14" i="102"/>
  <c r="AP14" i="102" s="1"/>
  <c r="AS20" i="102"/>
  <c r="AV20" i="102" s="1"/>
  <c r="CL20" i="102"/>
  <c r="CO20" i="102" s="1"/>
  <c r="CC20" i="102"/>
  <c r="CF20" i="102" s="1"/>
  <c r="CE14" i="102"/>
  <c r="CI14" i="102" s="1"/>
  <c r="BB20" i="102"/>
  <c r="BE20" i="102" s="1"/>
  <c r="BG14" i="102"/>
  <c r="BI14" i="102" s="1"/>
  <c r="CZ14" i="102"/>
  <c r="DB14" i="102" s="1"/>
  <c r="AJ20" i="102"/>
  <c r="AM20" i="102" s="1"/>
  <c r="F20" i="102"/>
  <c r="H21" i="102"/>
  <c r="G20" i="102"/>
  <c r="I20" i="102"/>
  <c r="L20" i="102" s="1"/>
  <c r="G18" i="101"/>
  <c r="F18" i="101"/>
  <c r="BY12" i="101"/>
  <c r="CA12" i="101" s="1"/>
  <c r="BK17" i="101"/>
  <c r="BN17" i="101" s="1"/>
  <c r="AO12" i="101"/>
  <c r="AQ12" i="101" s="1"/>
  <c r="BP12" i="101"/>
  <c r="BR12" i="101" s="1"/>
  <c r="AF12" i="101"/>
  <c r="AH12" i="101" s="1"/>
  <c r="BB17" i="101"/>
  <c r="BE17" i="101" s="1"/>
  <c r="CU17" i="101"/>
  <c r="CX17" i="101" s="1"/>
  <c r="R17" i="101"/>
  <c r="U17" i="101" s="1"/>
  <c r="CQ12" i="101"/>
  <c r="CS12" i="101" s="1"/>
  <c r="BG12" i="101"/>
  <c r="BI12" i="101" s="1"/>
  <c r="I18" i="101"/>
  <c r="L18" i="101" s="1"/>
  <c r="AX12" i="101"/>
  <c r="AZ12" i="101" s="1"/>
  <c r="CL17" i="101"/>
  <c r="CO17" i="101" s="1"/>
  <c r="CZ12" i="101"/>
  <c r="DB12" i="101" s="1"/>
  <c r="BT17" i="101"/>
  <c r="BW17" i="101" s="1"/>
  <c r="AA17" i="101"/>
  <c r="AD17" i="101" s="1"/>
  <c r="CE13" i="101"/>
  <c r="CI13" i="101" s="1"/>
  <c r="AJ17" i="101"/>
  <c r="AM17" i="101" s="1"/>
  <c r="V21" i="7"/>
  <c r="V40" i="7" s="1"/>
  <c r="T6" i="7"/>
  <c r="T21" i="7"/>
  <c r="T40" i="7" s="1"/>
  <c r="R6" i="7"/>
  <c r="R21" i="7"/>
  <c r="R40" i="7" s="1"/>
  <c r="P6" i="7"/>
  <c r="P21" i="7"/>
  <c r="P40" i="7" s="1"/>
  <c r="BT21" i="102" l="1"/>
  <c r="BW21" i="102" s="1"/>
  <c r="CC18" i="101"/>
  <c r="CF18" i="101" s="1"/>
  <c r="BK21" i="102"/>
  <c r="BN21" i="102" s="1"/>
  <c r="K14" i="101"/>
  <c r="O14" i="101" s="1"/>
  <c r="CU21" i="102"/>
  <c r="CX21" i="102" s="1"/>
  <c r="AA21" i="102"/>
  <c r="AD21" i="102" s="1"/>
  <c r="AS18" i="101"/>
  <c r="AV18" i="101" s="1"/>
  <c r="O14" i="102"/>
  <c r="P14" i="102" s="1"/>
  <c r="BZ14" i="102"/>
  <c r="CA14" i="102" s="1"/>
  <c r="BV15" i="102" s="1"/>
  <c r="BY15" i="102" s="1"/>
  <c r="X14" i="102"/>
  <c r="Y14" i="102" s="1"/>
  <c r="AG14" i="102"/>
  <c r="AH14" i="102" s="1"/>
  <c r="BC15" i="112"/>
  <c r="BE15" i="112" s="1"/>
  <c r="AZ16" i="112" s="1"/>
  <c r="BD16" i="112" s="1"/>
  <c r="EB14" i="102"/>
  <c r="EC14" i="102" s="1"/>
  <c r="DX15" i="102" s="1"/>
  <c r="EB15" i="102" s="1"/>
  <c r="AO14" i="112"/>
  <c r="T13" i="101"/>
  <c r="W13" i="101" s="1"/>
  <c r="EI20" i="102"/>
  <c r="DQ20" i="102"/>
  <c r="CY20" i="102"/>
  <c r="CG20" i="102"/>
  <c r="BO20" i="102"/>
  <c r="AW20" i="102"/>
  <c r="AE20" i="102"/>
  <c r="M20" i="102"/>
  <c r="DZ20" i="102"/>
  <c r="DH20" i="102"/>
  <c r="CP20" i="102"/>
  <c r="BX20" i="102"/>
  <c r="BF20" i="102"/>
  <c r="AN20" i="102"/>
  <c r="V20" i="102"/>
  <c r="DZ17" i="101"/>
  <c r="DH17" i="101"/>
  <c r="CP17" i="101"/>
  <c r="BX17" i="101"/>
  <c r="BF17" i="101"/>
  <c r="AN17" i="101"/>
  <c r="EI17" i="101"/>
  <c r="DQ17" i="101"/>
  <c r="CY17" i="101"/>
  <c r="CG17" i="101"/>
  <c r="BO17" i="101"/>
  <c r="AW17" i="101"/>
  <c r="AE17" i="101"/>
  <c r="M18" i="101"/>
  <c r="V17" i="101"/>
  <c r="E18" i="106"/>
  <c r="AB5" i="7"/>
  <c r="E18" i="104"/>
  <c r="X5" i="7"/>
  <c r="M40" i="112"/>
  <c r="L40" i="112"/>
  <c r="V44" i="112"/>
  <c r="AJ40" i="112"/>
  <c r="AM40" i="112" s="1"/>
  <c r="BB39" i="112"/>
  <c r="AX40" i="112"/>
  <c r="BA40" i="112" s="1"/>
  <c r="AV21" i="112"/>
  <c r="AU21" i="112"/>
  <c r="AG18" i="112"/>
  <c r="AH18" i="112"/>
  <c r="H42" i="112"/>
  <c r="G41" i="112"/>
  <c r="Y41" i="112" s="1"/>
  <c r="F41" i="112"/>
  <c r="I41" i="112"/>
  <c r="P41" i="112" s="1"/>
  <c r="DD21" i="102"/>
  <c r="DG21" i="102" s="1"/>
  <c r="DV21" i="102"/>
  <c r="DY21" i="102" s="1"/>
  <c r="DM21" i="102"/>
  <c r="DP21" i="102" s="1"/>
  <c r="EE21" i="102"/>
  <c r="EH21" i="102" s="1"/>
  <c r="DF13" i="101"/>
  <c r="DI13" i="101" s="1"/>
  <c r="EJ14" i="102"/>
  <c r="EL14" i="102" s="1"/>
  <c r="DR14" i="102"/>
  <c r="DT14" i="102" s="1"/>
  <c r="DF15" i="102"/>
  <c r="DJ15" i="102" s="1"/>
  <c r="DM18" i="101"/>
  <c r="DP18" i="101" s="1"/>
  <c r="DV18" i="101"/>
  <c r="DY18" i="101" s="1"/>
  <c r="DD18" i="101"/>
  <c r="DG18" i="101" s="1"/>
  <c r="EE18" i="101"/>
  <c r="EH18" i="101" s="1"/>
  <c r="EG13" i="101"/>
  <c r="EK13" i="101" s="1"/>
  <c r="EA13" i="101"/>
  <c r="EC13" i="101" s="1"/>
  <c r="DO13" i="101"/>
  <c r="DS13" i="101" s="1"/>
  <c r="CW15" i="102"/>
  <c r="DA15" i="102" s="1"/>
  <c r="BD15" i="102"/>
  <c r="BH15" i="102" s="1"/>
  <c r="BM15" i="102"/>
  <c r="BQ15" i="102" s="1"/>
  <c r="BB21" i="102"/>
  <c r="BE21" i="102" s="1"/>
  <c r="BK22" i="102"/>
  <c r="BN22" i="102" s="1"/>
  <c r="CL21" i="102"/>
  <c r="CO21" i="102" s="1"/>
  <c r="BT22" i="102"/>
  <c r="BW22" i="102" s="1"/>
  <c r="R21" i="102"/>
  <c r="U21" i="102" s="1"/>
  <c r="AX14" i="102"/>
  <c r="AZ14" i="102" s="1"/>
  <c r="F21" i="102"/>
  <c r="H22" i="102"/>
  <c r="G21" i="102"/>
  <c r="AJ21" i="102"/>
  <c r="AM21" i="102" s="1"/>
  <c r="AO14" i="102"/>
  <c r="AQ14" i="102" s="1"/>
  <c r="CC21" i="102"/>
  <c r="CF21" i="102" s="1"/>
  <c r="AS21" i="102"/>
  <c r="AV21" i="102" s="1"/>
  <c r="CQ14" i="102"/>
  <c r="CS14" i="102" s="1"/>
  <c r="I21" i="102"/>
  <c r="CH14" i="102"/>
  <c r="CJ14" i="102" s="1"/>
  <c r="CN13" i="101"/>
  <c r="CR13" i="101" s="1"/>
  <c r="BT18" i="101"/>
  <c r="BW18" i="101" s="1"/>
  <c r="AU13" i="101"/>
  <c r="AY13" i="101" s="1"/>
  <c r="I19" i="101"/>
  <c r="L19" i="101" s="1"/>
  <c r="BD13" i="101"/>
  <c r="BH13" i="101" s="1"/>
  <c r="BB18" i="101"/>
  <c r="BE18" i="101" s="1"/>
  <c r="AC13" i="101"/>
  <c r="AG13" i="101" s="1"/>
  <c r="AL13" i="101"/>
  <c r="AP13" i="101" s="1"/>
  <c r="BK18" i="101"/>
  <c r="BN18" i="101" s="1"/>
  <c r="CH13" i="101"/>
  <c r="CJ13" i="101" s="1"/>
  <c r="AA18" i="101"/>
  <c r="AD18" i="101" s="1"/>
  <c r="CW13" i="101"/>
  <c r="DA13" i="101" s="1"/>
  <c r="BV13" i="101"/>
  <c r="BZ13" i="101" s="1"/>
  <c r="R18" i="101"/>
  <c r="U18" i="101" s="1"/>
  <c r="BM13" i="101"/>
  <c r="BQ13" i="101" s="1"/>
  <c r="AJ18" i="101"/>
  <c r="AM18" i="101" s="1"/>
  <c r="CL18" i="101"/>
  <c r="CO18" i="101" s="1"/>
  <c r="CU18" i="101"/>
  <c r="CX18" i="101" s="1"/>
  <c r="CC19" i="101"/>
  <c r="CF19" i="101" s="1"/>
  <c r="G19" i="101"/>
  <c r="F19" i="101"/>
  <c r="V6" i="7"/>
  <c r="F7" i="7"/>
  <c r="N6" i="7"/>
  <c r="N21" i="7"/>
  <c r="N40" i="7" s="1"/>
  <c r="L21" i="7"/>
  <c r="L40" i="7" s="1"/>
  <c r="J21" i="7"/>
  <c r="J40" i="7" s="1"/>
  <c r="B21" i="7"/>
  <c r="B40" i="7" s="1"/>
  <c r="D21" i="7"/>
  <c r="D40" i="7" s="1"/>
  <c r="F21" i="7"/>
  <c r="F40" i="7" s="1"/>
  <c r="H40" i="7"/>
  <c r="N14" i="101" l="1"/>
  <c r="P14" i="101" s="1"/>
  <c r="CU22" i="102"/>
  <c r="CX22" i="102" s="1"/>
  <c r="AA22" i="102"/>
  <c r="AD22" i="102" s="1"/>
  <c r="AS19" i="101"/>
  <c r="AV19" i="101" s="1"/>
  <c r="BZ15" i="102"/>
  <c r="CA15" i="102" s="1"/>
  <c r="BV16" i="102" s="1"/>
  <c r="BZ16" i="102" s="1"/>
  <c r="K15" i="102"/>
  <c r="N15" i="102" s="1"/>
  <c r="X13" i="101"/>
  <c r="Y13" i="101" s="1"/>
  <c r="BC16" i="112"/>
  <c r="AC15" i="102"/>
  <c r="AF15" i="102" s="1"/>
  <c r="T15" i="102"/>
  <c r="W15" i="102" s="1"/>
  <c r="L21" i="102"/>
  <c r="M21" i="102"/>
  <c r="DZ21" i="102"/>
  <c r="DH21" i="102"/>
  <c r="CP21" i="102"/>
  <c r="BX21" i="102"/>
  <c r="BF21" i="102"/>
  <c r="AN21" i="102"/>
  <c r="V21" i="102"/>
  <c r="EI21" i="102"/>
  <c r="DQ21" i="102"/>
  <c r="CY21" i="102"/>
  <c r="CG21" i="102"/>
  <c r="BO21" i="102"/>
  <c r="AW21" i="102"/>
  <c r="AE21" i="102"/>
  <c r="EI18" i="101"/>
  <c r="DQ18" i="101"/>
  <c r="CY18" i="101"/>
  <c r="CG18" i="101"/>
  <c r="BO18" i="101"/>
  <c r="AW18" i="101"/>
  <c r="AE18" i="101"/>
  <c r="M19" i="101"/>
  <c r="DZ18" i="101"/>
  <c r="DH18" i="101"/>
  <c r="CP18" i="101"/>
  <c r="BX18" i="101"/>
  <c r="BF18" i="101"/>
  <c r="AN18" i="101"/>
  <c r="V18" i="101"/>
  <c r="AQ14" i="112"/>
  <c r="AL15" i="112" s="1"/>
  <c r="AP15" i="112" s="1"/>
  <c r="G18" i="106"/>
  <c r="M41" i="112"/>
  <c r="L41" i="112"/>
  <c r="V45" i="112"/>
  <c r="AJ41" i="112"/>
  <c r="AM41" i="112" s="1"/>
  <c r="BB40" i="112"/>
  <c r="AX41" i="112"/>
  <c r="BA41" i="112" s="1"/>
  <c r="AU22" i="112"/>
  <c r="AV22" i="112"/>
  <c r="AH19" i="112"/>
  <c r="AG19" i="112"/>
  <c r="I42" i="112"/>
  <c r="P42" i="112" s="1"/>
  <c r="H43" i="112"/>
  <c r="G42" i="112"/>
  <c r="Y42" i="112" s="1"/>
  <c r="F42" i="112"/>
  <c r="DJ13" i="101"/>
  <c r="DK13" i="101" s="1"/>
  <c r="EE22" i="102"/>
  <c r="EH22" i="102" s="1"/>
  <c r="DV22" i="102"/>
  <c r="DY22" i="102" s="1"/>
  <c r="DM22" i="102"/>
  <c r="DP22" i="102" s="1"/>
  <c r="DD22" i="102"/>
  <c r="DG22" i="102" s="1"/>
  <c r="EG15" i="102"/>
  <c r="EK15" i="102" s="1"/>
  <c r="EA15" i="102"/>
  <c r="EC15" i="102" s="1"/>
  <c r="DO15" i="102"/>
  <c r="DS15" i="102" s="1"/>
  <c r="DI15" i="102"/>
  <c r="DK15" i="102" s="1"/>
  <c r="DV19" i="101"/>
  <c r="DY19" i="101" s="1"/>
  <c r="EE19" i="101"/>
  <c r="EH19" i="101" s="1"/>
  <c r="DD19" i="101"/>
  <c r="DG19" i="101" s="1"/>
  <c r="DM19" i="101"/>
  <c r="DP19" i="101" s="1"/>
  <c r="EJ13" i="101"/>
  <c r="EL13" i="101" s="1"/>
  <c r="DX14" i="101"/>
  <c r="EB14" i="101" s="1"/>
  <c r="DR13" i="101"/>
  <c r="DT13" i="101" s="1"/>
  <c r="CN15" i="102"/>
  <c r="CR15" i="102" s="1"/>
  <c r="CE15" i="102"/>
  <c r="CI15" i="102" s="1"/>
  <c r="AL15" i="102"/>
  <c r="AP15" i="102" s="1"/>
  <c r="R22" i="102"/>
  <c r="CL22" i="102"/>
  <c r="CO22" i="102" s="1"/>
  <c r="BP15" i="102"/>
  <c r="BR15" i="102" s="1"/>
  <c r="CZ15" i="102"/>
  <c r="DB15" i="102" s="1"/>
  <c r="I22" i="102"/>
  <c r="AJ22" i="102"/>
  <c r="AM22" i="102" s="1"/>
  <c r="AU15" i="102"/>
  <c r="AY15" i="102" s="1"/>
  <c r="AS22" i="102"/>
  <c r="AV22" i="102" s="1"/>
  <c r="BT23" i="102"/>
  <c r="BW23" i="102" s="1"/>
  <c r="BK23" i="102"/>
  <c r="BN23" i="102" s="1"/>
  <c r="BB22" i="102"/>
  <c r="BE22" i="102" s="1"/>
  <c r="BG15" i="102"/>
  <c r="BI15" i="102" s="1"/>
  <c r="CC22" i="102"/>
  <c r="CF22" i="102" s="1"/>
  <c r="F22" i="102"/>
  <c r="H23" i="102"/>
  <c r="G22" i="102"/>
  <c r="BY13" i="101"/>
  <c r="CA13" i="101" s="1"/>
  <c r="CI14" i="101"/>
  <c r="CE14" i="101"/>
  <c r="AF13" i="101"/>
  <c r="AH13" i="101" s="1"/>
  <c r="I20" i="101"/>
  <c r="L20" i="101" s="1"/>
  <c r="AX13" i="101"/>
  <c r="AZ13" i="101" s="1"/>
  <c r="BT19" i="101"/>
  <c r="BW19" i="101" s="1"/>
  <c r="BP13" i="101"/>
  <c r="BR13" i="101" s="1"/>
  <c r="AO13" i="101"/>
  <c r="AQ13" i="101" s="1"/>
  <c r="AJ19" i="101"/>
  <c r="AM19" i="101" s="1"/>
  <c r="R19" i="101"/>
  <c r="U19" i="101" s="1"/>
  <c r="CZ13" i="101"/>
  <c r="DB13" i="101" s="1"/>
  <c r="AA19" i="101"/>
  <c r="AD19" i="101" s="1"/>
  <c r="BB19" i="101"/>
  <c r="BE19" i="101" s="1"/>
  <c r="BG13" i="101"/>
  <c r="BI13" i="101" s="1"/>
  <c r="G20" i="101"/>
  <c r="F20" i="101"/>
  <c r="CU19" i="101"/>
  <c r="CX19" i="101" s="1"/>
  <c r="CL19" i="101"/>
  <c r="CO19" i="101" s="1"/>
  <c r="CC20" i="101"/>
  <c r="CF20" i="101" s="1"/>
  <c r="BK19" i="101"/>
  <c r="BN19" i="101" s="1"/>
  <c r="CQ13" i="101"/>
  <c r="CS13" i="101" s="1"/>
  <c r="D7" i="7"/>
  <c r="B7" i="7"/>
  <c r="O15" i="102" l="1"/>
  <c r="P15" i="102" s="1"/>
  <c r="O16" i="102" s="1"/>
  <c r="AG15" i="102"/>
  <c r="AH15" i="102" s="1"/>
  <c r="X15" i="102"/>
  <c r="Y15" i="102" s="1"/>
  <c r="K15" i="101"/>
  <c r="O15" i="101" s="1"/>
  <c r="CU23" i="102"/>
  <c r="CX23" i="102" s="1"/>
  <c r="AA23" i="102"/>
  <c r="AA24" i="102" s="1"/>
  <c r="AS20" i="101"/>
  <c r="AV20" i="101" s="1"/>
  <c r="BE16" i="112"/>
  <c r="AZ17" i="112" s="1"/>
  <c r="BD17" i="112" s="1"/>
  <c r="T14" i="101"/>
  <c r="W14" i="101" s="1"/>
  <c r="V22" i="102"/>
  <c r="U22" i="102"/>
  <c r="L22" i="102"/>
  <c r="M22" i="102"/>
  <c r="EI22" i="102"/>
  <c r="DQ22" i="102"/>
  <c r="CY22" i="102"/>
  <c r="CG22" i="102"/>
  <c r="BO22" i="102"/>
  <c r="AW22" i="102"/>
  <c r="AE22" i="102"/>
  <c r="DZ22" i="102"/>
  <c r="DH22" i="102"/>
  <c r="CP22" i="102"/>
  <c r="BX22" i="102"/>
  <c r="BF22" i="102"/>
  <c r="AN22" i="102"/>
  <c r="DZ19" i="101"/>
  <c r="DH19" i="101"/>
  <c r="CP19" i="101"/>
  <c r="BX19" i="101"/>
  <c r="BF19" i="101"/>
  <c r="AN19" i="101"/>
  <c r="V19" i="101"/>
  <c r="EI19" i="101"/>
  <c r="DQ19" i="101"/>
  <c r="CY19" i="101"/>
  <c r="CG19" i="101"/>
  <c r="BO19" i="101"/>
  <c r="AW19" i="101"/>
  <c r="AE19" i="101"/>
  <c r="M20" i="101"/>
  <c r="AO15" i="112"/>
  <c r="M42" i="112"/>
  <c r="L42" i="112"/>
  <c r="V46" i="112"/>
  <c r="BB41" i="112"/>
  <c r="AX42" i="112"/>
  <c r="BA42" i="112" s="1"/>
  <c r="AJ42" i="112"/>
  <c r="AM42" i="112" s="1"/>
  <c r="AV23" i="112"/>
  <c r="AU23" i="112"/>
  <c r="AG20" i="112"/>
  <c r="AH20" i="112"/>
  <c r="I43" i="112"/>
  <c r="P43" i="112" s="1"/>
  <c r="H44" i="112"/>
  <c r="G43" i="112"/>
  <c r="Y43" i="112" s="1"/>
  <c r="F43" i="112"/>
  <c r="DF14" i="101"/>
  <c r="DI14" i="101" s="1"/>
  <c r="DV23" i="102"/>
  <c r="DY23" i="102" s="1"/>
  <c r="DD23" i="102"/>
  <c r="DG23" i="102" s="1"/>
  <c r="DM23" i="102"/>
  <c r="DP23" i="102" s="1"/>
  <c r="EE23" i="102"/>
  <c r="EH23" i="102" s="1"/>
  <c r="EJ15" i="102"/>
  <c r="EL15" i="102" s="1"/>
  <c r="DX16" i="102"/>
  <c r="EB16" i="102" s="1"/>
  <c r="DR15" i="102"/>
  <c r="DT15" i="102" s="1"/>
  <c r="DF16" i="102"/>
  <c r="DJ16" i="102" s="1"/>
  <c r="DM20" i="101"/>
  <c r="DP20" i="101" s="1"/>
  <c r="EE20" i="101"/>
  <c r="EH20" i="101" s="1"/>
  <c r="DD20" i="101"/>
  <c r="DG20" i="101" s="1"/>
  <c r="DV20" i="101"/>
  <c r="DY20" i="101" s="1"/>
  <c r="EG14" i="101"/>
  <c r="EK14" i="101" s="1"/>
  <c r="EA14" i="101"/>
  <c r="EC14" i="101" s="1"/>
  <c r="DO14" i="101"/>
  <c r="DS14" i="101" s="1"/>
  <c r="BD16" i="102"/>
  <c r="BH16" i="102" s="1"/>
  <c r="CW16" i="102"/>
  <c r="DA16" i="102" s="1"/>
  <c r="BM16" i="102"/>
  <c r="BQ16" i="102" s="1"/>
  <c r="BT24" i="102"/>
  <c r="BW24" i="102" s="1"/>
  <c r="CL23" i="102"/>
  <c r="CO23" i="102" s="1"/>
  <c r="AO15" i="102"/>
  <c r="AQ15" i="102" s="1"/>
  <c r="BY16" i="102"/>
  <c r="CA16" i="102" s="1"/>
  <c r="H24" i="102"/>
  <c r="F23" i="102"/>
  <c r="G23" i="102"/>
  <c r="CC23" i="102"/>
  <c r="CF23" i="102" s="1"/>
  <c r="BB23" i="102"/>
  <c r="BE23" i="102" s="1"/>
  <c r="AS23" i="102"/>
  <c r="AV23" i="102" s="1"/>
  <c r="I23" i="102"/>
  <c r="CH15" i="102"/>
  <c r="CJ15" i="102" s="1"/>
  <c r="CQ15" i="102"/>
  <c r="CS15" i="102" s="1"/>
  <c r="BK24" i="102"/>
  <c r="BN24" i="102" s="1"/>
  <c r="AX15" i="102"/>
  <c r="AZ15" i="102" s="1"/>
  <c r="AJ23" i="102"/>
  <c r="AM23" i="102" s="1"/>
  <c r="R23" i="102"/>
  <c r="CW14" i="101"/>
  <c r="DA14" i="101" s="1"/>
  <c r="CN14" i="101"/>
  <c r="CR14" i="101" s="1"/>
  <c r="AU14" i="101"/>
  <c r="AY14" i="101" s="1"/>
  <c r="AC14" i="101"/>
  <c r="AG14" i="101" s="1"/>
  <c r="BV14" i="101"/>
  <c r="BZ14" i="101" s="1"/>
  <c r="CC21" i="101"/>
  <c r="CF21" i="101" s="1"/>
  <c r="BB20" i="101"/>
  <c r="BE20" i="101" s="1"/>
  <c r="AA20" i="101"/>
  <c r="AD20" i="101" s="1"/>
  <c r="BM14" i="101"/>
  <c r="BQ14" i="101" s="1"/>
  <c r="BT20" i="101"/>
  <c r="BW20" i="101" s="1"/>
  <c r="CH14" i="101"/>
  <c r="CJ14" i="101" s="1"/>
  <c r="BK20" i="101"/>
  <c r="BN20" i="101" s="1"/>
  <c r="G21" i="101"/>
  <c r="F21" i="101"/>
  <c r="BD14" i="101"/>
  <c r="BH14" i="101" s="1"/>
  <c r="R20" i="101"/>
  <c r="U20" i="101" s="1"/>
  <c r="AL14" i="101"/>
  <c r="AP14" i="101" s="1"/>
  <c r="AJ20" i="101"/>
  <c r="AM20" i="101" s="1"/>
  <c r="I21" i="101"/>
  <c r="L21" i="101" s="1"/>
  <c r="CL20" i="101"/>
  <c r="CO20" i="101" s="1"/>
  <c r="CU20" i="101"/>
  <c r="CX20" i="101" s="1"/>
  <c r="B8" i="97"/>
  <c r="H10" i="98"/>
  <c r="H11" i="98" s="1"/>
  <c r="H12" i="98" s="1"/>
  <c r="H13" i="98" s="1"/>
  <c r="H14" i="98" s="1"/>
  <c r="H15" i="98" s="1"/>
  <c r="H16" i="98" s="1"/>
  <c r="H17" i="98" s="1"/>
  <c r="H18" i="98" s="1"/>
  <c r="H19" i="98" s="1"/>
  <c r="H20" i="98" s="1"/>
  <c r="H21" i="98" s="1"/>
  <c r="H22" i="98" s="1"/>
  <c r="H23" i="98" s="1"/>
  <c r="H24" i="98" s="1"/>
  <c r="H25" i="98" s="1"/>
  <c r="H26" i="98" s="1"/>
  <c r="H27" i="98" s="1"/>
  <c r="H28" i="98" s="1"/>
  <c r="H29" i="98" s="1"/>
  <c r="H30" i="98" s="1"/>
  <c r="H31" i="98" s="1"/>
  <c r="H32" i="98" s="1"/>
  <c r="H33" i="98" s="1"/>
  <c r="H34" i="98" s="1"/>
  <c r="H35" i="98" s="1"/>
  <c r="H36" i="98" s="1"/>
  <c r="H37" i="98" s="1"/>
  <c r="H38" i="98" s="1"/>
  <c r="H39" i="98" s="1"/>
  <c r="H40" i="98" s="1"/>
  <c r="H41" i="98" s="1"/>
  <c r="H42" i="98" s="1"/>
  <c r="H43" i="98" s="1"/>
  <c r="H44" i="98" s="1"/>
  <c r="H45" i="98" s="1"/>
  <c r="H46" i="98" s="1"/>
  <c r="H47" i="98" s="1"/>
  <c r="H48" i="98" s="1"/>
  <c r="H49" i="98" s="1"/>
  <c r="H50" i="98" s="1"/>
  <c r="H51" i="98" s="1"/>
  <c r="H52" i="98" s="1"/>
  <c r="H53" i="98" s="1"/>
  <c r="H54" i="98" s="1"/>
  <c r="H55" i="98" s="1"/>
  <c r="H56" i="98" s="1"/>
  <c r="H57" i="98" s="1"/>
  <c r="H58" i="98" s="1"/>
  <c r="H59" i="98" s="1"/>
  <c r="H60" i="98" s="1"/>
  <c r="H61" i="98" s="1"/>
  <c r="H62" i="98" s="1"/>
  <c r="H63" i="98" s="1"/>
  <c r="H64" i="98" s="1"/>
  <c r="H65" i="98" s="1"/>
  <c r="H66" i="98" s="1"/>
  <c r="H67" i="98" s="1"/>
  <c r="H68" i="98" s="1"/>
  <c r="H69" i="98" s="1"/>
  <c r="H70" i="98" s="1"/>
  <c r="H71" i="98" s="1"/>
  <c r="H72" i="98" s="1"/>
  <c r="H73" i="98" s="1"/>
  <c r="H74" i="98" s="1"/>
  <c r="H75" i="98" s="1"/>
  <c r="H76" i="98" s="1"/>
  <c r="H77" i="98" s="1"/>
  <c r="H78" i="98" s="1"/>
  <c r="H79" i="98" s="1"/>
  <c r="H80" i="98" s="1"/>
  <c r="H81" i="98" s="1"/>
  <c r="H82" i="98" s="1"/>
  <c r="H83" i="98" s="1"/>
  <c r="H84" i="98" s="1"/>
  <c r="H85" i="98" s="1"/>
  <c r="H86" i="98" s="1"/>
  <c r="H87" i="98" s="1"/>
  <c r="H88" i="98" s="1"/>
  <c r="H89" i="98" s="1"/>
  <c r="H90" i="98" s="1"/>
  <c r="H91" i="98" s="1"/>
  <c r="H92" i="98" s="1"/>
  <c r="H93" i="98" s="1"/>
  <c r="H94" i="98" s="1"/>
  <c r="H95" i="98" s="1"/>
  <c r="H96" i="98" s="1"/>
  <c r="H97" i="98" s="1"/>
  <c r="H98" i="98" s="1"/>
  <c r="H99" i="98" s="1"/>
  <c r="H100" i="98" s="1"/>
  <c r="H101" i="98" s="1"/>
  <c r="H102" i="98" s="1"/>
  <c r="H103" i="98" s="1"/>
  <c r="H104" i="98" s="1"/>
  <c r="H105" i="98" s="1"/>
  <c r="H106" i="98" s="1"/>
  <c r="H107" i="98" s="1"/>
  <c r="H108" i="98" s="1"/>
  <c r="H109" i="98" s="1"/>
  <c r="H110" i="98" s="1"/>
  <c r="H111" i="98" s="1"/>
  <c r="H112" i="98" s="1"/>
  <c r="H113" i="98" s="1"/>
  <c r="H114" i="98" s="1"/>
  <c r="H115" i="98" s="1"/>
  <c r="H116" i="98" s="1"/>
  <c r="H117" i="98" s="1"/>
  <c r="H118" i="98" s="1"/>
  <c r="H119" i="98" s="1"/>
  <c r="H120" i="98" s="1"/>
  <c r="H121" i="98" s="1"/>
  <c r="H122" i="98" s="1"/>
  <c r="H123" i="98" s="1"/>
  <c r="H124" i="98" s="1"/>
  <c r="H125" i="98" s="1"/>
  <c r="H126" i="98" s="1"/>
  <c r="H127" i="98" s="1"/>
  <c r="H128" i="98" s="1"/>
  <c r="H129" i="98" s="1"/>
  <c r="H130" i="98" s="1"/>
  <c r="H131" i="98" s="1"/>
  <c r="H132" i="98" s="1"/>
  <c r="H133" i="98" s="1"/>
  <c r="H134" i="98" s="1"/>
  <c r="H135" i="98" s="1"/>
  <c r="H136" i="98" s="1"/>
  <c r="H137" i="98" s="1"/>
  <c r="H138" i="98" s="1"/>
  <c r="H139" i="98" s="1"/>
  <c r="H140" i="98" s="1"/>
  <c r="H141" i="98" s="1"/>
  <c r="H142" i="98" s="1"/>
  <c r="H143" i="98" s="1"/>
  <c r="H144" i="98" s="1"/>
  <c r="H145" i="98" s="1"/>
  <c r="H146" i="98" s="1"/>
  <c r="H147" i="98" s="1"/>
  <c r="H148" i="98" s="1"/>
  <c r="H149" i="98" s="1"/>
  <c r="H150" i="98" s="1"/>
  <c r="H151" i="98" s="1"/>
  <c r="H152" i="98" s="1"/>
  <c r="H153" i="98" s="1"/>
  <c r="H154" i="98" s="1"/>
  <c r="H155" i="98" s="1"/>
  <c r="H156" i="98" s="1"/>
  <c r="H157" i="98" s="1"/>
  <c r="H158" i="98" s="1"/>
  <c r="H159" i="98" s="1"/>
  <c r="H160" i="98" s="1"/>
  <c r="H161" i="98" s="1"/>
  <c r="H162" i="98" s="1"/>
  <c r="H163" i="98" s="1"/>
  <c r="H164" i="98" s="1"/>
  <c r="H165" i="98" s="1"/>
  <c r="H166" i="98" s="1"/>
  <c r="H167" i="98" s="1"/>
  <c r="H168" i="98" s="1"/>
  <c r="H169" i="98" s="1"/>
  <c r="H170" i="98" s="1"/>
  <c r="H171" i="98" s="1"/>
  <c r="H172" i="98" s="1"/>
  <c r="H173" i="98" s="1"/>
  <c r="H174" i="98" s="1"/>
  <c r="H175" i="98" s="1"/>
  <c r="H176" i="98" s="1"/>
  <c r="H177" i="98" s="1"/>
  <c r="H178" i="98" s="1"/>
  <c r="H179" i="98" s="1"/>
  <c r="H180" i="98" s="1"/>
  <c r="H181" i="98" s="1"/>
  <c r="H182" i="98" s="1"/>
  <c r="H183" i="98" s="1"/>
  <c r="H184" i="98" s="1"/>
  <c r="H185" i="98" s="1"/>
  <c r="H186" i="98" s="1"/>
  <c r="H187" i="98" s="1"/>
  <c r="H188" i="98" s="1"/>
  <c r="H189" i="98" s="1"/>
  <c r="H190" i="98" s="1"/>
  <c r="H191" i="98" s="1"/>
  <c r="H192" i="98" s="1"/>
  <c r="H193" i="98" s="1"/>
  <c r="H194" i="98" s="1"/>
  <c r="H195" i="98" s="1"/>
  <c r="H196" i="98" s="1"/>
  <c r="H197" i="98" s="1"/>
  <c r="H198" i="98" s="1"/>
  <c r="H199" i="98" s="1"/>
  <c r="H200" i="98" s="1"/>
  <c r="H201" i="98" s="1"/>
  <c r="H202" i="98" s="1"/>
  <c r="H203" i="98" s="1"/>
  <c r="H204" i="98" s="1"/>
  <c r="H205" i="98" s="1"/>
  <c r="H206" i="98" s="1"/>
  <c r="H207" i="98" s="1"/>
  <c r="H208" i="98" s="1"/>
  <c r="H209" i="98" s="1"/>
  <c r="H210" i="98" s="1"/>
  <c r="H211" i="98" s="1"/>
  <c r="H212" i="98" s="1"/>
  <c r="H213" i="98" s="1"/>
  <c r="H214" i="98" s="1"/>
  <c r="H215" i="98" s="1"/>
  <c r="H216" i="98" s="1"/>
  <c r="H217" i="98" s="1"/>
  <c r="H218" i="98" s="1"/>
  <c r="B2" i="97"/>
  <c r="N15" i="101" l="1"/>
  <c r="P15" i="101" s="1"/>
  <c r="O16" i="101" s="1"/>
  <c r="CU24" i="102"/>
  <c r="CX24" i="102" s="1"/>
  <c r="DJ14" i="101"/>
  <c r="DK14" i="101" s="1"/>
  <c r="DF15" i="101" s="1"/>
  <c r="AE23" i="102"/>
  <c r="AD23" i="102"/>
  <c r="AS21" i="101"/>
  <c r="AV21" i="101" s="1"/>
  <c r="AP16" i="102"/>
  <c r="AC16" i="102"/>
  <c r="AF16" i="102" s="1"/>
  <c r="K16" i="102"/>
  <c r="N16" i="102" s="1"/>
  <c r="X14" i="101"/>
  <c r="Y14" i="101" s="1"/>
  <c r="BC17" i="112"/>
  <c r="BE17" i="112" s="1"/>
  <c r="AZ18" i="112" s="1"/>
  <c r="BD18" i="112" s="1"/>
  <c r="AD24" i="102"/>
  <c r="V23" i="102"/>
  <c r="U23" i="102"/>
  <c r="M23" i="102"/>
  <c r="L23" i="102"/>
  <c r="DZ23" i="102"/>
  <c r="DH23" i="102"/>
  <c r="CP23" i="102"/>
  <c r="BX23" i="102"/>
  <c r="BF23" i="102"/>
  <c r="AN23" i="102"/>
  <c r="EI23" i="102"/>
  <c r="DQ23" i="102"/>
  <c r="CY23" i="102"/>
  <c r="CG23" i="102"/>
  <c r="BO23" i="102"/>
  <c r="AW23" i="102"/>
  <c r="EI20" i="101"/>
  <c r="DQ20" i="101"/>
  <c r="CY20" i="101"/>
  <c r="CG20" i="101"/>
  <c r="BO20" i="101"/>
  <c r="AW20" i="101"/>
  <c r="AE20" i="101"/>
  <c r="M21" i="101"/>
  <c r="DZ20" i="101"/>
  <c r="DH20" i="101"/>
  <c r="CP20" i="101"/>
  <c r="BX20" i="101"/>
  <c r="BF20" i="101"/>
  <c r="AN20" i="101"/>
  <c r="V20" i="101"/>
  <c r="AQ15" i="112"/>
  <c r="AL16" i="112" s="1"/>
  <c r="AP16" i="112" s="1"/>
  <c r="L43" i="112"/>
  <c r="M43" i="112"/>
  <c r="S9" i="112"/>
  <c r="AB9" i="112" s="1"/>
  <c r="T9" i="112"/>
  <c r="V47" i="112"/>
  <c r="AJ43" i="112"/>
  <c r="AM43" i="112" s="1"/>
  <c r="BB42" i="112"/>
  <c r="AX43" i="112"/>
  <c r="AU24" i="112"/>
  <c r="AV24" i="112"/>
  <c r="AH21" i="112"/>
  <c r="AG21" i="112"/>
  <c r="H45" i="112"/>
  <c r="G44" i="112"/>
  <c r="Y44" i="112" s="1"/>
  <c r="F44" i="112"/>
  <c r="I44" i="112"/>
  <c r="P44" i="112" s="1"/>
  <c r="CN9" i="98"/>
  <c r="EG9" i="98"/>
  <c r="DX9" i="98"/>
  <c r="DO9" i="98"/>
  <c r="DF9" i="98"/>
  <c r="EE24" i="102"/>
  <c r="EH24" i="102" s="1"/>
  <c r="CC10" i="98"/>
  <c r="DV10" i="98"/>
  <c r="DV11" i="98" s="1"/>
  <c r="DV12" i="98" s="1"/>
  <c r="DV13" i="98" s="1"/>
  <c r="DV14" i="98" s="1"/>
  <c r="DV15" i="98" s="1"/>
  <c r="DV16" i="98" s="1"/>
  <c r="DV17" i="98" s="1"/>
  <c r="DV18" i="98" s="1"/>
  <c r="DV19" i="98" s="1"/>
  <c r="DV20" i="98" s="1"/>
  <c r="DV21" i="98" s="1"/>
  <c r="DV22" i="98" s="1"/>
  <c r="DV23" i="98" s="1"/>
  <c r="DV24" i="98" s="1"/>
  <c r="DV25" i="98" s="1"/>
  <c r="DV26" i="98" s="1"/>
  <c r="DV27" i="98" s="1"/>
  <c r="DV28" i="98" s="1"/>
  <c r="DV29" i="98" s="1"/>
  <c r="DV30" i="98" s="1"/>
  <c r="DV31" i="98" s="1"/>
  <c r="DV32" i="98" s="1"/>
  <c r="DV33" i="98" s="1"/>
  <c r="DV34" i="98" s="1"/>
  <c r="DD10" i="98"/>
  <c r="DD11" i="98" s="1"/>
  <c r="DD12" i="98" s="1"/>
  <c r="DD13" i="98" s="1"/>
  <c r="DD14" i="98" s="1"/>
  <c r="DD15" i="98" s="1"/>
  <c r="DD16" i="98" s="1"/>
  <c r="DD17" i="98" s="1"/>
  <c r="DD18" i="98" s="1"/>
  <c r="DD19" i="98" s="1"/>
  <c r="DD20" i="98" s="1"/>
  <c r="DD21" i="98" s="1"/>
  <c r="DD22" i="98" s="1"/>
  <c r="DD23" i="98" s="1"/>
  <c r="DD24" i="98" s="1"/>
  <c r="DD25" i="98" s="1"/>
  <c r="DD26" i="98" s="1"/>
  <c r="DD27" i="98" s="1"/>
  <c r="DD28" i="98" s="1"/>
  <c r="DD29" i="98" s="1"/>
  <c r="DD30" i="98" s="1"/>
  <c r="DD31" i="98" s="1"/>
  <c r="DD32" i="98" s="1"/>
  <c r="DM10" i="98"/>
  <c r="DM11" i="98" s="1"/>
  <c r="DM12" i="98" s="1"/>
  <c r="DM13" i="98" s="1"/>
  <c r="DM14" i="98" s="1"/>
  <c r="DM15" i="98" s="1"/>
  <c r="DM16" i="98" s="1"/>
  <c r="DM17" i="98" s="1"/>
  <c r="DM18" i="98" s="1"/>
  <c r="DM19" i="98" s="1"/>
  <c r="DM20" i="98" s="1"/>
  <c r="DM21" i="98" s="1"/>
  <c r="DM22" i="98" s="1"/>
  <c r="DM23" i="98" s="1"/>
  <c r="DM24" i="98" s="1"/>
  <c r="DM25" i="98" s="1"/>
  <c r="DM26" i="98" s="1"/>
  <c r="DM27" i="98" s="1"/>
  <c r="DM28" i="98" s="1"/>
  <c r="DM29" i="98" s="1"/>
  <c r="DM30" i="98" s="1"/>
  <c r="DM31" i="98" s="1"/>
  <c r="DM32" i="98" s="1"/>
  <c r="DM33" i="98" s="1"/>
  <c r="EE10" i="98"/>
  <c r="EE11" i="98" s="1"/>
  <c r="EE12" i="98" s="1"/>
  <c r="EE13" i="98" s="1"/>
  <c r="EE14" i="98" s="1"/>
  <c r="EE15" i="98" s="1"/>
  <c r="EE16" i="98" s="1"/>
  <c r="EE17" i="98" s="1"/>
  <c r="EE18" i="98" s="1"/>
  <c r="EE19" i="98" s="1"/>
  <c r="EE20" i="98" s="1"/>
  <c r="EE21" i="98" s="1"/>
  <c r="EE22" i="98" s="1"/>
  <c r="EE23" i="98" s="1"/>
  <c r="EE24" i="98" s="1"/>
  <c r="EE25" i="98" s="1"/>
  <c r="EE26" i="98" s="1"/>
  <c r="EE27" i="98" s="1"/>
  <c r="EE28" i="98" s="1"/>
  <c r="EE29" i="98" s="1"/>
  <c r="EE30" i="98" s="1"/>
  <c r="EE31" i="98" s="1"/>
  <c r="EE32" i="98" s="1"/>
  <c r="EE33" i="98" s="1"/>
  <c r="EE34" i="98" s="1"/>
  <c r="EE35" i="98" s="1"/>
  <c r="DD24" i="102"/>
  <c r="DG24" i="102" s="1"/>
  <c r="DV24" i="102"/>
  <c r="DY24" i="102" s="1"/>
  <c r="DM24" i="102"/>
  <c r="DP24" i="102" s="1"/>
  <c r="EG16" i="102"/>
  <c r="EK16" i="102" s="1"/>
  <c r="EA16" i="102"/>
  <c r="EC16" i="102" s="1"/>
  <c r="DO16" i="102"/>
  <c r="DS16" i="102" s="1"/>
  <c r="DI16" i="102"/>
  <c r="DK16" i="102" s="1"/>
  <c r="EE21" i="101"/>
  <c r="EH21" i="101" s="1"/>
  <c r="DV21" i="101"/>
  <c r="DY21" i="101" s="1"/>
  <c r="DD21" i="101"/>
  <c r="DG21" i="101" s="1"/>
  <c r="DM21" i="101"/>
  <c r="DP21" i="101" s="1"/>
  <c r="EJ14" i="101"/>
  <c r="EL14" i="101" s="1"/>
  <c r="DX15" i="101"/>
  <c r="EB15" i="101" s="1"/>
  <c r="DR14" i="101"/>
  <c r="DT14" i="101" s="1"/>
  <c r="H11" i="97"/>
  <c r="G10" i="97"/>
  <c r="T16" i="102"/>
  <c r="W16" i="102" s="1"/>
  <c r="BV17" i="102"/>
  <c r="BZ17" i="102" s="1"/>
  <c r="BP16" i="102"/>
  <c r="BR16" i="102" s="1"/>
  <c r="BG16" i="102"/>
  <c r="BI16" i="102" s="1"/>
  <c r="BH17" i="102" s="1"/>
  <c r="AU16" i="102"/>
  <c r="AY16" i="102" s="1"/>
  <c r="R24" i="102"/>
  <c r="AJ24" i="102"/>
  <c r="BK25" i="102"/>
  <c r="BN25" i="102" s="1"/>
  <c r="CN16" i="102"/>
  <c r="CR16" i="102" s="1"/>
  <c r="AS24" i="102"/>
  <c r="AV24" i="102" s="1"/>
  <c r="I24" i="102"/>
  <c r="AL16" i="102"/>
  <c r="CL24" i="102"/>
  <c r="CO24" i="102" s="1"/>
  <c r="BT25" i="102"/>
  <c r="BW25" i="102" s="1"/>
  <c r="H25" i="102"/>
  <c r="G24" i="102"/>
  <c r="AE24" i="102" s="1"/>
  <c r="F24" i="102"/>
  <c r="CZ16" i="102"/>
  <c r="DB16" i="102" s="1"/>
  <c r="CE16" i="102"/>
  <c r="CI16" i="102" s="1"/>
  <c r="BB24" i="102"/>
  <c r="BE24" i="102" s="1"/>
  <c r="CC24" i="102"/>
  <c r="CF24" i="102" s="1"/>
  <c r="AA25" i="102"/>
  <c r="CE15" i="101"/>
  <c r="CI15" i="101" s="1"/>
  <c r="BP14" i="101"/>
  <c r="BR14" i="101" s="1"/>
  <c r="BY14" i="101"/>
  <c r="CA14" i="101" s="1"/>
  <c r="AX14" i="101"/>
  <c r="AZ14" i="101" s="1"/>
  <c r="CZ14" i="101"/>
  <c r="DB14" i="101" s="1"/>
  <c r="CL21" i="101"/>
  <c r="CO21" i="101" s="1"/>
  <c r="I22" i="101"/>
  <c r="G22" i="101"/>
  <c r="F22" i="101"/>
  <c r="BT21" i="101"/>
  <c r="BW21" i="101" s="1"/>
  <c r="BB21" i="101"/>
  <c r="BE21" i="101" s="1"/>
  <c r="AF14" i="101"/>
  <c r="AH14" i="101" s="1"/>
  <c r="AJ21" i="101"/>
  <c r="AM21" i="101" s="1"/>
  <c r="AO14" i="101"/>
  <c r="AQ14" i="101" s="1"/>
  <c r="AA21" i="101"/>
  <c r="AD21" i="101" s="1"/>
  <c r="CQ14" i="101"/>
  <c r="CS14" i="101" s="1"/>
  <c r="CU21" i="101"/>
  <c r="CX21" i="101" s="1"/>
  <c r="BG14" i="101"/>
  <c r="BI14" i="101" s="1"/>
  <c r="R21" i="101"/>
  <c r="U21" i="101" s="1"/>
  <c r="BK21" i="101"/>
  <c r="BN21" i="101" s="1"/>
  <c r="CC22" i="101"/>
  <c r="CF22" i="101" s="1"/>
  <c r="F9" i="98"/>
  <c r="G9" i="98"/>
  <c r="F10" i="97"/>
  <c r="K9" i="98"/>
  <c r="AU9" i="98"/>
  <c r="CE9" i="98"/>
  <c r="AL9" i="98"/>
  <c r="BV9" i="98"/>
  <c r="AC9" i="98"/>
  <c r="BM9" i="98"/>
  <c r="CW9" i="98"/>
  <c r="T9" i="98"/>
  <c r="BD9" i="98"/>
  <c r="B7" i="97"/>
  <c r="B6" i="97"/>
  <c r="B5" i="97"/>
  <c r="T9" i="97" s="1"/>
  <c r="B4" i="97"/>
  <c r="K16" i="101" l="1"/>
  <c r="CU25" i="102"/>
  <c r="CX25" i="102" s="1"/>
  <c r="EE9" i="97"/>
  <c r="EE10" i="97" s="1"/>
  <c r="EE11" i="97" s="1"/>
  <c r="EE12" i="97" s="1"/>
  <c r="EE13" i="97" s="1"/>
  <c r="EE14" i="97" s="1"/>
  <c r="EE15" i="97" s="1"/>
  <c r="EE16" i="97" s="1"/>
  <c r="EE17" i="97" s="1"/>
  <c r="EE18" i="97" s="1"/>
  <c r="EE19" i="97" s="1"/>
  <c r="EE20" i="97" s="1"/>
  <c r="EE21" i="97" s="1"/>
  <c r="EE22" i="97" s="1"/>
  <c r="EE23" i="97" s="1"/>
  <c r="EE24" i="97" s="1"/>
  <c r="EE25" i="97" s="1"/>
  <c r="EE26" i="97" s="1"/>
  <c r="EE27" i="97" s="1"/>
  <c r="EE28" i="97" s="1"/>
  <c r="EE29" i="97" s="1"/>
  <c r="EE30" i="97" s="1"/>
  <c r="EE31" i="97" s="1"/>
  <c r="EE32" i="97" s="1"/>
  <c r="EE33" i="97" s="1"/>
  <c r="EE34" i="97" s="1"/>
  <c r="EE35" i="97" s="1"/>
  <c r="CU9" i="97"/>
  <c r="CX9" i="97" s="1"/>
  <c r="BK9" i="97"/>
  <c r="BO9" i="97" s="1"/>
  <c r="CC9" i="97"/>
  <c r="CG9" i="97" s="1"/>
  <c r="DD9" i="97"/>
  <c r="DD10" i="97" s="1"/>
  <c r="DD11" i="97" s="1"/>
  <c r="DD12" i="97" s="1"/>
  <c r="DD13" i="97" s="1"/>
  <c r="DD14" i="97" s="1"/>
  <c r="DD15" i="97" s="1"/>
  <c r="DD16" i="97" s="1"/>
  <c r="DD17" i="97" s="1"/>
  <c r="DD18" i="97" s="1"/>
  <c r="DD19" i="97" s="1"/>
  <c r="DD20" i="97" s="1"/>
  <c r="DD21" i="97" s="1"/>
  <c r="DD22" i="97" s="1"/>
  <c r="DD23" i="97" s="1"/>
  <c r="DD24" i="97" s="1"/>
  <c r="DD25" i="97" s="1"/>
  <c r="DD26" i="97" s="1"/>
  <c r="DD27" i="97" s="1"/>
  <c r="DD28" i="97" s="1"/>
  <c r="DD29" i="97" s="1"/>
  <c r="DD30" i="97" s="1"/>
  <c r="DD31" i="97" s="1"/>
  <c r="DD32" i="97" s="1"/>
  <c r="BT9" i="97"/>
  <c r="BX9" i="97" s="1"/>
  <c r="DV9" i="97"/>
  <c r="DV10" i="97" s="1"/>
  <c r="DV11" i="97" s="1"/>
  <c r="DV12" i="97" s="1"/>
  <c r="DV13" i="97" s="1"/>
  <c r="DV14" i="97" s="1"/>
  <c r="DV15" i="97" s="1"/>
  <c r="DV16" i="97" s="1"/>
  <c r="DV17" i="97" s="1"/>
  <c r="DV18" i="97" s="1"/>
  <c r="DV19" i="97" s="1"/>
  <c r="DV20" i="97" s="1"/>
  <c r="DV21" i="97" s="1"/>
  <c r="DV22" i="97" s="1"/>
  <c r="DV23" i="97" s="1"/>
  <c r="DV24" i="97" s="1"/>
  <c r="DV25" i="97" s="1"/>
  <c r="DV26" i="97" s="1"/>
  <c r="DV27" i="97" s="1"/>
  <c r="DV28" i="97" s="1"/>
  <c r="DV29" i="97" s="1"/>
  <c r="DV30" i="97" s="1"/>
  <c r="DV31" i="97" s="1"/>
  <c r="DV32" i="97" s="1"/>
  <c r="DV33" i="97" s="1"/>
  <c r="DV34" i="97" s="1"/>
  <c r="CL9" i="97"/>
  <c r="CR9" i="97" s="1"/>
  <c r="BB9" i="97"/>
  <c r="BF9" i="97" s="1"/>
  <c r="DM9" i="97"/>
  <c r="DM10" i="97" s="1"/>
  <c r="DM11" i="97" s="1"/>
  <c r="DM12" i="97" s="1"/>
  <c r="DM13" i="97" s="1"/>
  <c r="DM14" i="97" s="1"/>
  <c r="DM15" i="97" s="1"/>
  <c r="DM16" i="97" s="1"/>
  <c r="DM17" i="97" s="1"/>
  <c r="DM18" i="97" s="1"/>
  <c r="DM19" i="97" s="1"/>
  <c r="DM20" i="97" s="1"/>
  <c r="DM21" i="97" s="1"/>
  <c r="DM22" i="97" s="1"/>
  <c r="DM23" i="97" s="1"/>
  <c r="DM24" i="97" s="1"/>
  <c r="DM25" i="97" s="1"/>
  <c r="DM26" i="97" s="1"/>
  <c r="DM27" i="97" s="1"/>
  <c r="DM28" i="97" s="1"/>
  <c r="DM29" i="97" s="1"/>
  <c r="DM30" i="97" s="1"/>
  <c r="DM31" i="97" s="1"/>
  <c r="DM32" i="97" s="1"/>
  <c r="DM33" i="97" s="1"/>
  <c r="AS9" i="97"/>
  <c r="AW9" i="97" s="1"/>
  <c r="AJ9" i="97"/>
  <c r="AM9" i="97" s="1"/>
  <c r="I9" i="97"/>
  <c r="M9" i="97" s="1"/>
  <c r="AA9" i="97"/>
  <c r="AD9" i="97" s="1"/>
  <c r="AS22" i="101"/>
  <c r="P16" i="102"/>
  <c r="O17" i="102" s="1"/>
  <c r="X16" i="102"/>
  <c r="Y16" i="102" s="1"/>
  <c r="X17" i="102" s="1"/>
  <c r="AG16" i="102"/>
  <c r="AH16" i="102" s="1"/>
  <c r="AY9" i="98"/>
  <c r="AG9" i="98"/>
  <c r="BH9" i="98"/>
  <c r="AP9" i="98"/>
  <c r="O9" i="98"/>
  <c r="X9" i="98"/>
  <c r="T15" i="101"/>
  <c r="X15" i="101" s="1"/>
  <c r="BC18" i="112"/>
  <c r="BA43" i="112"/>
  <c r="AC9" i="112"/>
  <c r="X10" i="112" s="1"/>
  <c r="CR9" i="98"/>
  <c r="BZ9" i="98"/>
  <c r="CI9" i="98"/>
  <c r="BQ9" i="98"/>
  <c r="V24" i="102"/>
  <c r="U24" i="102"/>
  <c r="M22" i="101"/>
  <c r="L22" i="101"/>
  <c r="M24" i="102"/>
  <c r="L24" i="102"/>
  <c r="EE36" i="98"/>
  <c r="DV35" i="98"/>
  <c r="DM34" i="98"/>
  <c r="AD25" i="102"/>
  <c r="AN24" i="102"/>
  <c r="AM24" i="102"/>
  <c r="DD33" i="98"/>
  <c r="EI24" i="102"/>
  <c r="DQ24" i="102"/>
  <c r="CY24" i="102"/>
  <c r="CG24" i="102"/>
  <c r="BO24" i="102"/>
  <c r="AW24" i="102"/>
  <c r="DZ24" i="102"/>
  <c r="DH24" i="102"/>
  <c r="CP24" i="102"/>
  <c r="BX24" i="102"/>
  <c r="BF24" i="102"/>
  <c r="DG9" i="98"/>
  <c r="DI9" i="98" s="1"/>
  <c r="BW9" i="98"/>
  <c r="AM9" i="98"/>
  <c r="EH9" i="98"/>
  <c r="CX9" i="98"/>
  <c r="BN9" i="98"/>
  <c r="AD9" i="98"/>
  <c r="DY9" i="98"/>
  <c r="EA9" i="98" s="1"/>
  <c r="BE9" i="98"/>
  <c r="CO9" i="98"/>
  <c r="U9" i="98"/>
  <c r="DP9" i="98"/>
  <c r="CF9" i="98"/>
  <c r="AV9" i="98"/>
  <c r="L9" i="98"/>
  <c r="DZ21" i="101"/>
  <c r="DH21" i="101"/>
  <c r="CP21" i="101"/>
  <c r="BX21" i="101"/>
  <c r="BF21" i="101"/>
  <c r="AN21" i="101"/>
  <c r="V21" i="101"/>
  <c r="EI21" i="101"/>
  <c r="DQ21" i="101"/>
  <c r="CY21" i="101"/>
  <c r="CG21" i="101"/>
  <c r="BO21" i="101"/>
  <c r="AW21" i="101"/>
  <c r="AE21" i="101"/>
  <c r="AO16" i="112"/>
  <c r="M44" i="112"/>
  <c r="L44" i="112"/>
  <c r="H12" i="97"/>
  <c r="S10" i="112"/>
  <c r="T10" i="112"/>
  <c r="V48" i="112"/>
  <c r="AJ44" i="112"/>
  <c r="AM44" i="112" s="1"/>
  <c r="AX44" i="112"/>
  <c r="BA44" i="112" s="1"/>
  <c r="BB43" i="112"/>
  <c r="AU25" i="112"/>
  <c r="AV25" i="112"/>
  <c r="AG22" i="112"/>
  <c r="AH22" i="112"/>
  <c r="H46" i="112"/>
  <c r="G45" i="112"/>
  <c r="Y45" i="112" s="1"/>
  <c r="F45" i="112"/>
  <c r="I45" i="112"/>
  <c r="P45" i="112" s="1"/>
  <c r="DJ15" i="101"/>
  <c r="DV25" i="102"/>
  <c r="DY25" i="102" s="1"/>
  <c r="DM25" i="102"/>
  <c r="DP25" i="102" s="1"/>
  <c r="DD25" i="102"/>
  <c r="DG25" i="102" s="1"/>
  <c r="EE25" i="102"/>
  <c r="EH25" i="102" s="1"/>
  <c r="EJ16" i="102"/>
  <c r="EL16" i="102" s="1"/>
  <c r="DX17" i="102"/>
  <c r="EB17" i="102" s="1"/>
  <c r="DR16" i="102"/>
  <c r="DT16" i="102" s="1"/>
  <c r="DF17" i="102"/>
  <c r="DJ17" i="102" s="1"/>
  <c r="EB9" i="98"/>
  <c r="EK9" i="98"/>
  <c r="DJ9" i="98"/>
  <c r="DS9" i="98"/>
  <c r="BD9" i="97"/>
  <c r="DX9" i="97"/>
  <c r="DO9" i="97"/>
  <c r="DF9" i="97"/>
  <c r="EG9" i="97"/>
  <c r="DV22" i="101"/>
  <c r="DY22" i="101" s="1"/>
  <c r="DM22" i="101"/>
  <c r="DP22" i="101" s="1"/>
  <c r="DD22" i="101"/>
  <c r="DG22" i="101" s="1"/>
  <c r="EE22" i="101"/>
  <c r="EH22" i="101" s="1"/>
  <c r="EG15" i="101"/>
  <c r="EK15" i="101" s="1"/>
  <c r="EA15" i="101"/>
  <c r="EC15" i="101" s="1"/>
  <c r="DO15" i="101"/>
  <c r="DS15" i="101" s="1"/>
  <c r="DI15" i="101"/>
  <c r="F10" i="98"/>
  <c r="G10" i="98"/>
  <c r="F11" i="97"/>
  <c r="G11" i="97"/>
  <c r="BM17" i="102"/>
  <c r="BQ17" i="102" s="1"/>
  <c r="CW17" i="102"/>
  <c r="DA17" i="102" s="1"/>
  <c r="BD17" i="102"/>
  <c r="CC25" i="102"/>
  <c r="CF25" i="102" s="1"/>
  <c r="AO16" i="102"/>
  <c r="AQ16" i="102" s="1"/>
  <c r="AP17" i="102" s="1"/>
  <c r="I25" i="102"/>
  <c r="CQ16" i="102"/>
  <c r="CS16" i="102" s="1"/>
  <c r="CH16" i="102"/>
  <c r="CJ16" i="102" s="1"/>
  <c r="H26" i="102"/>
  <c r="G25" i="102"/>
  <c r="AE25" i="102" s="1"/>
  <c r="F25" i="102"/>
  <c r="BT26" i="102"/>
  <c r="BW26" i="102" s="1"/>
  <c r="AS25" i="102"/>
  <c r="BK26" i="102"/>
  <c r="BN26" i="102" s="1"/>
  <c r="AJ25" i="102"/>
  <c r="R25" i="102"/>
  <c r="BY17" i="102"/>
  <c r="CA17" i="102" s="1"/>
  <c r="AA26" i="102"/>
  <c r="BB25" i="102"/>
  <c r="BE25" i="102" s="1"/>
  <c r="CL25" i="102"/>
  <c r="CO25" i="102" s="1"/>
  <c r="AX16" i="102"/>
  <c r="AZ16" i="102" s="1"/>
  <c r="AY17" i="102" s="1"/>
  <c r="AU15" i="101"/>
  <c r="AY15" i="101" s="1"/>
  <c r="BD15" i="101"/>
  <c r="BH15" i="101" s="1"/>
  <c r="CN15" i="101"/>
  <c r="CR15" i="101" s="1"/>
  <c r="AA22" i="101"/>
  <c r="AD22" i="101" s="1"/>
  <c r="CU22" i="101"/>
  <c r="CX22" i="101" s="1"/>
  <c r="AC15" i="101"/>
  <c r="AG15" i="101" s="1"/>
  <c r="BT22" i="101"/>
  <c r="BW22" i="101" s="1"/>
  <c r="CW15" i="101"/>
  <c r="DA15" i="101" s="1"/>
  <c r="BV15" i="101"/>
  <c r="BZ15" i="101" s="1"/>
  <c r="R22" i="101"/>
  <c r="I23" i="101"/>
  <c r="BM15" i="101"/>
  <c r="BQ15" i="101" s="1"/>
  <c r="CH15" i="101"/>
  <c r="CJ15" i="101" s="1"/>
  <c r="AL15" i="101"/>
  <c r="AP15" i="101" s="1"/>
  <c r="AJ22" i="101"/>
  <c r="AM22" i="101" s="1"/>
  <c r="BB22" i="101"/>
  <c r="BE22" i="101" s="1"/>
  <c r="G23" i="101"/>
  <c r="F23" i="101"/>
  <c r="CC23" i="101"/>
  <c r="CF23" i="101" s="1"/>
  <c r="BK22" i="101"/>
  <c r="BN22" i="101" s="1"/>
  <c r="N16" i="101"/>
  <c r="P16" i="101" s="1"/>
  <c r="O17" i="101" s="1"/>
  <c r="CL22" i="101"/>
  <c r="CO22" i="101" s="1"/>
  <c r="DA9" i="98"/>
  <c r="AL9" i="97"/>
  <c r="K9" i="97"/>
  <c r="R10" i="97"/>
  <c r="V10" i="97" s="1"/>
  <c r="AU9" i="97"/>
  <c r="BV9" i="97"/>
  <c r="CW9" i="97"/>
  <c r="AC9" i="97"/>
  <c r="BM9" i="97"/>
  <c r="CE9" i="97"/>
  <c r="CN9" i="97"/>
  <c r="I10" i="98"/>
  <c r="BB10" i="98"/>
  <c r="BK10" i="98"/>
  <c r="BT10" i="98"/>
  <c r="AS10" i="98"/>
  <c r="CL10" i="98"/>
  <c r="R10" i="98"/>
  <c r="CU10" i="98"/>
  <c r="AA10" i="98"/>
  <c r="AJ10" i="98"/>
  <c r="CC11" i="98"/>
  <c r="BB10" i="97" l="1"/>
  <c r="BF10" i="97" s="1"/>
  <c r="I10" i="97"/>
  <c r="L10" i="97" s="1"/>
  <c r="CU26" i="102"/>
  <c r="CX26" i="102" s="1"/>
  <c r="L9" i="97"/>
  <c r="N9" i="97" s="1"/>
  <c r="R9" i="97"/>
  <c r="V9" i="97" s="1"/>
  <c r="O9" i="97"/>
  <c r="AS10" i="97"/>
  <c r="AW10" i="97" s="1"/>
  <c r="AV22" i="101"/>
  <c r="AS23" i="101"/>
  <c r="K17" i="102"/>
  <c r="N17" i="102" s="1"/>
  <c r="P17" i="102" s="1"/>
  <c r="AB10" i="112"/>
  <c r="AG17" i="102"/>
  <c r="AC17" i="102"/>
  <c r="AF17" i="102" s="1"/>
  <c r="T17" i="102"/>
  <c r="W17" i="102" s="1"/>
  <c r="Y17" i="102" s="1"/>
  <c r="W15" i="101"/>
  <c r="Y15" i="101" s="1"/>
  <c r="T16" i="101" s="1"/>
  <c r="BE18" i="112"/>
  <c r="AZ19" i="112" s="1"/>
  <c r="BD19" i="112" s="1"/>
  <c r="AA10" i="112"/>
  <c r="G11" i="98"/>
  <c r="DP11" i="98" s="1"/>
  <c r="EI9" i="97"/>
  <c r="AV9" i="97"/>
  <c r="AN9" i="97"/>
  <c r="DP9" i="97"/>
  <c r="DH9" i="97"/>
  <c r="BW9" i="97"/>
  <c r="L25" i="102"/>
  <c r="M25" i="102"/>
  <c r="AM25" i="102"/>
  <c r="AN25" i="102"/>
  <c r="EE36" i="97"/>
  <c r="DY9" i="97"/>
  <c r="BE9" i="97"/>
  <c r="DZ9" i="97"/>
  <c r="DG9" i="97"/>
  <c r="BN9" i="97"/>
  <c r="EH9" i="97"/>
  <c r="DM35" i="98"/>
  <c r="EE37" i="98"/>
  <c r="AD26" i="102"/>
  <c r="DM34" i="97"/>
  <c r="CY9" i="97"/>
  <c r="AE9" i="97"/>
  <c r="CO9" i="97"/>
  <c r="CF9" i="97"/>
  <c r="CH9" i="97" s="1"/>
  <c r="V22" i="101"/>
  <c r="U22" i="101"/>
  <c r="U25" i="102"/>
  <c r="V25" i="102"/>
  <c r="DV35" i="97"/>
  <c r="M23" i="101"/>
  <c r="L23" i="101"/>
  <c r="AV25" i="102"/>
  <c r="AW25" i="102"/>
  <c r="DD33" i="97"/>
  <c r="U10" i="97"/>
  <c r="CP9" i="97"/>
  <c r="DQ9" i="97"/>
  <c r="DD34" i="98"/>
  <c r="DV36" i="98"/>
  <c r="DZ25" i="102"/>
  <c r="DH25" i="102"/>
  <c r="CP25" i="102"/>
  <c r="BX25" i="102"/>
  <c r="BF25" i="102"/>
  <c r="EI25" i="102"/>
  <c r="DQ25" i="102"/>
  <c r="CY25" i="102"/>
  <c r="CG25" i="102"/>
  <c r="BO25" i="102"/>
  <c r="DP10" i="98"/>
  <c r="CF10" i="98"/>
  <c r="AV10" i="98"/>
  <c r="L10" i="98"/>
  <c r="DG10" i="98"/>
  <c r="BW10" i="98"/>
  <c r="AM10" i="98"/>
  <c r="EH10" i="98"/>
  <c r="BN10" i="98"/>
  <c r="CX10" i="98"/>
  <c r="AD10" i="98"/>
  <c r="DY10" i="98"/>
  <c r="CO10" i="98"/>
  <c r="U10" i="98"/>
  <c r="BE10" i="98"/>
  <c r="EI22" i="101"/>
  <c r="DQ22" i="101"/>
  <c r="CY22" i="101"/>
  <c r="CG22" i="101"/>
  <c r="BO22" i="101"/>
  <c r="AW22" i="101"/>
  <c r="AE22" i="101"/>
  <c r="DZ22" i="101"/>
  <c r="DH22" i="101"/>
  <c r="CP22" i="101"/>
  <c r="BX22" i="101"/>
  <c r="BF22" i="101"/>
  <c r="AN22" i="101"/>
  <c r="DY10" i="97"/>
  <c r="DG10" i="97"/>
  <c r="DP10" i="97"/>
  <c r="DH10" i="97"/>
  <c r="EI10" i="97"/>
  <c r="DQ10" i="97"/>
  <c r="DZ10" i="97"/>
  <c r="EH10" i="97"/>
  <c r="EB9" i="97"/>
  <c r="AQ16" i="112"/>
  <c r="AL17" i="112" s="1"/>
  <c r="AP17" i="112" s="1"/>
  <c r="DJ9" i="97"/>
  <c r="H13" i="97"/>
  <c r="F12" i="97"/>
  <c r="M45" i="112"/>
  <c r="L45" i="112"/>
  <c r="F11" i="98"/>
  <c r="V49" i="112"/>
  <c r="G12" i="97"/>
  <c r="T11" i="112"/>
  <c r="S11" i="112"/>
  <c r="BB44" i="112"/>
  <c r="AX45" i="112"/>
  <c r="BA45" i="112" s="1"/>
  <c r="AJ45" i="112"/>
  <c r="AM45" i="112" s="1"/>
  <c r="AU26" i="112"/>
  <c r="AV26" i="112"/>
  <c r="AH23" i="112"/>
  <c r="AG23" i="112"/>
  <c r="I46" i="112"/>
  <c r="P46" i="112" s="1"/>
  <c r="H47" i="112"/>
  <c r="G46" i="112"/>
  <c r="Y46" i="112" s="1"/>
  <c r="F46" i="112"/>
  <c r="DK15" i="101"/>
  <c r="EK9" i="97"/>
  <c r="DM26" i="102"/>
  <c r="DP26" i="102" s="1"/>
  <c r="EE26" i="102"/>
  <c r="EH26" i="102" s="1"/>
  <c r="DD26" i="102"/>
  <c r="DG26" i="102" s="1"/>
  <c r="DV26" i="102"/>
  <c r="DY26" i="102" s="1"/>
  <c r="EG17" i="102"/>
  <c r="EK17" i="102" s="1"/>
  <c r="EA17" i="102"/>
  <c r="EC17" i="102" s="1"/>
  <c r="DO17" i="102"/>
  <c r="DS17" i="102" s="1"/>
  <c r="DI17" i="102"/>
  <c r="DK17" i="102" s="1"/>
  <c r="DK9" i="98"/>
  <c r="EC9" i="98"/>
  <c r="DX10" i="98" s="1"/>
  <c r="EJ9" i="98"/>
  <c r="EL9" i="98" s="1"/>
  <c r="DR9" i="98"/>
  <c r="DT9" i="98" s="1"/>
  <c r="DS9" i="97"/>
  <c r="DM23" i="101"/>
  <c r="DP23" i="101" s="1"/>
  <c r="EE23" i="101"/>
  <c r="EH23" i="101" s="1"/>
  <c r="DD23" i="101"/>
  <c r="DG23" i="101" s="1"/>
  <c r="DV23" i="101"/>
  <c r="DY23" i="101" s="1"/>
  <c r="EJ15" i="101"/>
  <c r="EL15" i="101" s="1"/>
  <c r="DX16" i="101"/>
  <c r="EB16" i="101" s="1"/>
  <c r="DR15" i="101"/>
  <c r="DT15" i="101" s="1"/>
  <c r="CU10" i="97"/>
  <c r="CX10" i="97" s="1"/>
  <c r="BZ9" i="97"/>
  <c r="CN17" i="102"/>
  <c r="CR17" i="102" s="1"/>
  <c r="AU17" i="102"/>
  <c r="AL17" i="102"/>
  <c r="CE17" i="102"/>
  <c r="CI17" i="102" s="1"/>
  <c r="CL26" i="102"/>
  <c r="CO26" i="102" s="1"/>
  <c r="AA27" i="102"/>
  <c r="AJ26" i="102"/>
  <c r="AS26" i="102"/>
  <c r="H27" i="102"/>
  <c r="G26" i="102"/>
  <c r="AE26" i="102" s="1"/>
  <c r="F26" i="102"/>
  <c r="I26" i="102"/>
  <c r="BT27" i="102"/>
  <c r="BW27" i="102" s="1"/>
  <c r="CC26" i="102"/>
  <c r="CF26" i="102" s="1"/>
  <c r="BG17" i="102"/>
  <c r="BI17" i="102" s="1"/>
  <c r="BH18" i="102" s="1"/>
  <c r="CZ17" i="102"/>
  <c r="DB17" i="102" s="1"/>
  <c r="BP17" i="102"/>
  <c r="BR17" i="102" s="1"/>
  <c r="BB26" i="102"/>
  <c r="BV18" i="102"/>
  <c r="BZ18" i="102" s="1"/>
  <c r="R26" i="102"/>
  <c r="BK27" i="102"/>
  <c r="CE16" i="101"/>
  <c r="CI16" i="101" s="1"/>
  <c r="K17" i="101"/>
  <c r="CC24" i="101"/>
  <c r="CF24" i="101" s="1"/>
  <c r="AO15" i="101"/>
  <c r="AQ15" i="101" s="1"/>
  <c r="BP15" i="101"/>
  <c r="BR15" i="101" s="1"/>
  <c r="R23" i="101"/>
  <c r="BG15" i="101"/>
  <c r="BI15" i="101" s="1"/>
  <c r="CZ15" i="101"/>
  <c r="DB15" i="101" s="1"/>
  <c r="BT23" i="101"/>
  <c r="BW23" i="101" s="1"/>
  <c r="AA23" i="101"/>
  <c r="CL23" i="101"/>
  <c r="CO23" i="101" s="1"/>
  <c r="BB23" i="101"/>
  <c r="BE23" i="101" s="1"/>
  <c r="AF15" i="101"/>
  <c r="AH15" i="101" s="1"/>
  <c r="CU23" i="101"/>
  <c r="CX23" i="101" s="1"/>
  <c r="AX15" i="101"/>
  <c r="AZ15" i="101" s="1"/>
  <c r="I24" i="101"/>
  <c r="BK23" i="101"/>
  <c r="BN23" i="101" s="1"/>
  <c r="G24" i="101"/>
  <c r="F24" i="101"/>
  <c r="AJ23" i="101"/>
  <c r="AM23" i="101" s="1"/>
  <c r="BY15" i="101"/>
  <c r="CA15" i="101" s="1"/>
  <c r="CQ15" i="101"/>
  <c r="CS15" i="101" s="1"/>
  <c r="AG9" i="97"/>
  <c r="BK10" i="97"/>
  <c r="BO10" i="97" s="1"/>
  <c r="BH9" i="97"/>
  <c r="N9" i="98"/>
  <c r="P9" i="98" s="1"/>
  <c r="CZ9" i="98"/>
  <c r="DB9" i="98" s="1"/>
  <c r="CQ9" i="98"/>
  <c r="CS9" i="98" s="1"/>
  <c r="CH9" i="98"/>
  <c r="CJ9" i="98" s="1"/>
  <c r="BY9" i="98"/>
  <c r="CA9" i="98" s="1"/>
  <c r="BP9" i="98"/>
  <c r="BR9" i="98" s="1"/>
  <c r="BG9" i="98"/>
  <c r="BI9" i="98" s="1"/>
  <c r="AX9" i="98"/>
  <c r="AZ9" i="98" s="1"/>
  <c r="AO9" i="98"/>
  <c r="AQ9" i="98" s="1"/>
  <c r="AF9" i="98"/>
  <c r="AH9" i="98" s="1"/>
  <c r="W9" i="98"/>
  <c r="Y9" i="98" s="1"/>
  <c r="CI9" i="97"/>
  <c r="AY9" i="97"/>
  <c r="AP9" i="97"/>
  <c r="BQ9" i="97"/>
  <c r="DA9" i="97"/>
  <c r="AA10" i="97"/>
  <c r="AD10" i="97" s="1"/>
  <c r="R11" i="97"/>
  <c r="V11" i="97" s="1"/>
  <c r="CL10" i="97"/>
  <c r="CP10" i="97" s="1"/>
  <c r="CC10" i="97"/>
  <c r="CG10" i="97" s="1"/>
  <c r="BT10" i="97"/>
  <c r="BX10" i="97" s="1"/>
  <c r="AJ10" i="97"/>
  <c r="AM10" i="97" s="1"/>
  <c r="CC12" i="98"/>
  <c r="AJ11" i="98"/>
  <c r="CU11" i="98"/>
  <c r="BK11" i="98"/>
  <c r="I11" i="98"/>
  <c r="R11" i="98"/>
  <c r="AS11" i="98"/>
  <c r="BT11" i="98"/>
  <c r="AA11" i="98"/>
  <c r="CL11" i="98"/>
  <c r="BB11" i="98"/>
  <c r="F13" i="87"/>
  <c r="F13" i="86"/>
  <c r="F13" i="85"/>
  <c r="F13" i="82"/>
  <c r="F13" i="67"/>
  <c r="F13" i="88"/>
  <c r="F13" i="89"/>
  <c r="F13" i="90"/>
  <c r="F13" i="91"/>
  <c r="F13" i="92"/>
  <c r="F13" i="93"/>
  <c r="BB11" i="97" l="1"/>
  <c r="BB12" i="97" s="1"/>
  <c r="BE10" i="97"/>
  <c r="I11" i="97"/>
  <c r="M11" i="97" s="1"/>
  <c r="M10" i="97"/>
  <c r="CU27" i="102"/>
  <c r="CX27" i="102" s="1"/>
  <c r="X9" i="97"/>
  <c r="U9" i="97"/>
  <c r="W9" i="97" s="1"/>
  <c r="AV10" i="97"/>
  <c r="AS11" i="97"/>
  <c r="AV11" i="97" s="1"/>
  <c r="P9" i="97"/>
  <c r="K10" i="97" s="1"/>
  <c r="AV23" i="101"/>
  <c r="AS24" i="101"/>
  <c r="DJ10" i="98"/>
  <c r="AH17" i="102"/>
  <c r="AC18" i="102" s="1"/>
  <c r="AG18" i="102" s="1"/>
  <c r="X16" i="101"/>
  <c r="AC10" i="112"/>
  <c r="X11" i="112" s="1"/>
  <c r="AB11" i="112" s="1"/>
  <c r="BC19" i="112"/>
  <c r="BE19" i="112" s="1"/>
  <c r="AZ20" i="112" s="1"/>
  <c r="BD20" i="112" s="1"/>
  <c r="EH11" i="98"/>
  <c r="BW11" i="98"/>
  <c r="DY11" i="98"/>
  <c r="BN11" i="98"/>
  <c r="BE11" i="98"/>
  <c r="AV11" i="98"/>
  <c r="CX11" i="98"/>
  <c r="DG11" i="98"/>
  <c r="CO11" i="98"/>
  <c r="U11" i="98"/>
  <c r="AM11" i="98"/>
  <c r="CF11" i="98"/>
  <c r="AD11" i="98"/>
  <c r="L11" i="98"/>
  <c r="S12" i="112"/>
  <c r="BW10" i="97"/>
  <c r="AE10" i="97"/>
  <c r="EE38" i="98"/>
  <c r="AE23" i="101"/>
  <c r="AD23" i="101"/>
  <c r="U23" i="101"/>
  <c r="V23" i="101"/>
  <c r="AM26" i="102"/>
  <c r="AN26" i="102"/>
  <c r="BN10" i="97"/>
  <c r="U11" i="97"/>
  <c r="CO10" i="97"/>
  <c r="DV36" i="97"/>
  <c r="CY10" i="97"/>
  <c r="M24" i="101"/>
  <c r="L24" i="101"/>
  <c r="BN27" i="102"/>
  <c r="BE26" i="102"/>
  <c r="BF26" i="102"/>
  <c r="AD27" i="102"/>
  <c r="AN10" i="97"/>
  <c r="DV37" i="98"/>
  <c r="DD34" i="97"/>
  <c r="DM36" i="98"/>
  <c r="AV26" i="102"/>
  <c r="AW26" i="102"/>
  <c r="CF10" i="97"/>
  <c r="DD35" i="98"/>
  <c r="DM35" i="97"/>
  <c r="U26" i="102"/>
  <c r="V26" i="102"/>
  <c r="L26" i="102"/>
  <c r="M26" i="102"/>
  <c r="EE37" i="97"/>
  <c r="EI26" i="102"/>
  <c r="DQ26" i="102"/>
  <c r="CY26" i="102"/>
  <c r="CG26" i="102"/>
  <c r="BO26" i="102"/>
  <c r="DZ26" i="102"/>
  <c r="DH26" i="102"/>
  <c r="CP26" i="102"/>
  <c r="BX26" i="102"/>
  <c r="DZ23" i="101"/>
  <c r="DH23" i="101"/>
  <c r="CP23" i="101"/>
  <c r="BX23" i="101"/>
  <c r="BF23" i="101"/>
  <c r="AN23" i="101"/>
  <c r="EI23" i="101"/>
  <c r="DQ23" i="101"/>
  <c r="CY23" i="101"/>
  <c r="CG23" i="101"/>
  <c r="BO23" i="101"/>
  <c r="AW23" i="101"/>
  <c r="DZ11" i="97"/>
  <c r="DH11" i="97"/>
  <c r="DY11" i="97"/>
  <c r="DG11" i="97"/>
  <c r="EI11" i="97"/>
  <c r="DP11" i="97"/>
  <c r="EH11" i="97"/>
  <c r="DQ11" i="97"/>
  <c r="AO17" i="112"/>
  <c r="DI9" i="97"/>
  <c r="DK9" i="97" s="1"/>
  <c r="G12" i="98"/>
  <c r="EA9" i="97"/>
  <c r="EC9" i="97" s="1"/>
  <c r="H14" i="97"/>
  <c r="F12" i="98"/>
  <c r="G13" i="97"/>
  <c r="F13" i="97"/>
  <c r="T12" i="112"/>
  <c r="M46" i="112"/>
  <c r="L46" i="112"/>
  <c r="V50" i="112"/>
  <c r="BB45" i="112"/>
  <c r="AX46" i="112"/>
  <c r="BA46" i="112" s="1"/>
  <c r="AJ46" i="112"/>
  <c r="AM46" i="112" s="1"/>
  <c r="AU27" i="112"/>
  <c r="AV27" i="112"/>
  <c r="AG24" i="112"/>
  <c r="AH24" i="112"/>
  <c r="H48" i="112"/>
  <c r="G47" i="112"/>
  <c r="Y47" i="112" s="1"/>
  <c r="F47" i="112"/>
  <c r="I47" i="112"/>
  <c r="DF16" i="101"/>
  <c r="DI16" i="101" s="1"/>
  <c r="EJ9" i="97"/>
  <c r="EL9" i="97" s="1"/>
  <c r="EK10" i="97" s="1"/>
  <c r="EE27" i="102"/>
  <c r="EH27" i="102" s="1"/>
  <c r="DV27" i="102"/>
  <c r="DY27" i="102" s="1"/>
  <c r="DD27" i="102"/>
  <c r="DG27" i="102" s="1"/>
  <c r="DM27" i="102"/>
  <c r="DP27" i="102" s="1"/>
  <c r="EJ17" i="102"/>
  <c r="EL17" i="102" s="1"/>
  <c r="DX18" i="102"/>
  <c r="EB18" i="102" s="1"/>
  <c r="DR17" i="102"/>
  <c r="DT17" i="102" s="1"/>
  <c r="DF18" i="102"/>
  <c r="DJ18" i="102" s="1"/>
  <c r="DF10" i="98"/>
  <c r="DI10" i="98" s="1"/>
  <c r="EB10" i="98"/>
  <c r="EK10" i="98"/>
  <c r="EG10" i="98"/>
  <c r="EA10" i="98"/>
  <c r="DS10" i="98"/>
  <c r="DO10" i="98"/>
  <c r="DR9" i="97"/>
  <c r="DT9" i="97" s="1"/>
  <c r="DD24" i="101"/>
  <c r="DG24" i="101" s="1"/>
  <c r="DM24" i="101"/>
  <c r="DP24" i="101" s="1"/>
  <c r="DV24" i="101"/>
  <c r="DY24" i="101" s="1"/>
  <c r="EE24" i="101"/>
  <c r="EH24" i="101" s="1"/>
  <c r="EG16" i="101"/>
  <c r="EK16" i="101" s="1"/>
  <c r="EA16" i="101"/>
  <c r="EC16" i="101" s="1"/>
  <c r="DO16" i="101"/>
  <c r="DS16" i="101" s="1"/>
  <c r="CU11" i="97"/>
  <c r="CY11" i="97" s="1"/>
  <c r="BY9" i="97"/>
  <c r="K18" i="102"/>
  <c r="O18" i="102" s="1"/>
  <c r="CW18" i="102"/>
  <c r="DA18" i="102" s="1"/>
  <c r="BY18" i="102"/>
  <c r="CA18" i="102" s="1"/>
  <c r="BB27" i="102"/>
  <c r="CC27" i="102"/>
  <c r="CF27" i="102" s="1"/>
  <c r="H28" i="102"/>
  <c r="G27" i="102"/>
  <c r="BO27" i="102" s="1"/>
  <c r="F27" i="102"/>
  <c r="CH17" i="102"/>
  <c r="CJ17" i="102" s="1"/>
  <c r="AX17" i="102"/>
  <c r="AZ17" i="102" s="1"/>
  <c r="AJ27" i="102"/>
  <c r="CL27" i="102"/>
  <c r="CO27" i="102" s="1"/>
  <c r="BK28" i="102"/>
  <c r="BM18" i="102"/>
  <c r="BQ18" i="102" s="1"/>
  <c r="BD18" i="102"/>
  <c r="BT28" i="102"/>
  <c r="T18" i="102"/>
  <c r="X18" i="102" s="1"/>
  <c r="I27" i="102"/>
  <c r="AS27" i="102"/>
  <c r="R27" i="102"/>
  <c r="AA28" i="102"/>
  <c r="AO17" i="102"/>
  <c r="AQ17" i="102" s="1"/>
  <c r="CQ17" i="102"/>
  <c r="CS17" i="102" s="1"/>
  <c r="CN16" i="101"/>
  <c r="CR16" i="101" s="1"/>
  <c r="BD16" i="101"/>
  <c r="BH16" i="101" s="1"/>
  <c r="BM16" i="101"/>
  <c r="BQ16" i="101" s="1"/>
  <c r="AJ24" i="101"/>
  <c r="AU16" i="101"/>
  <c r="AY16" i="101" s="1"/>
  <c r="BK24" i="101"/>
  <c r="BN24" i="101" s="1"/>
  <c r="AA24" i="101"/>
  <c r="CW16" i="101"/>
  <c r="DA16" i="101" s="1"/>
  <c r="N17" i="101"/>
  <c r="P17" i="101" s="1"/>
  <c r="CH16" i="101"/>
  <c r="CJ16" i="101" s="1"/>
  <c r="BV16" i="101"/>
  <c r="BZ16" i="101" s="1"/>
  <c r="AC16" i="101"/>
  <c r="AG16" i="101" s="1"/>
  <c r="R24" i="101"/>
  <c r="G25" i="101"/>
  <c r="F25" i="101"/>
  <c r="BB24" i="101"/>
  <c r="BE24" i="101" s="1"/>
  <c r="CL24" i="101"/>
  <c r="CO24" i="101" s="1"/>
  <c r="BT24" i="101"/>
  <c r="BW24" i="101" s="1"/>
  <c r="AL16" i="101"/>
  <c r="AP16" i="101" s="1"/>
  <c r="W16" i="101"/>
  <c r="I25" i="101"/>
  <c r="CU24" i="101"/>
  <c r="CX24" i="101" s="1"/>
  <c r="CC25" i="101"/>
  <c r="CF25" i="101" s="1"/>
  <c r="AO9" i="97"/>
  <c r="AQ9" i="97" s="1"/>
  <c r="AL10" i="97" s="1"/>
  <c r="AX9" i="97"/>
  <c r="AZ9" i="97" s="1"/>
  <c r="BK11" i="97"/>
  <c r="BN11" i="97" s="1"/>
  <c r="AA11" i="97"/>
  <c r="AD11" i="97" s="1"/>
  <c r="CE10" i="98"/>
  <c r="CH10" i="98" s="1"/>
  <c r="BV10" i="98"/>
  <c r="BY10" i="98" s="1"/>
  <c r="BM10" i="98"/>
  <c r="BP10" i="98" s="1"/>
  <c r="CZ9" i="97"/>
  <c r="DB9" i="97" s="1"/>
  <c r="BP9" i="97"/>
  <c r="BR9" i="97" s="1"/>
  <c r="K10" i="98"/>
  <c r="N10" i="98" s="1"/>
  <c r="BG9" i="97"/>
  <c r="BI9" i="97" s="1"/>
  <c r="T10" i="98"/>
  <c r="X10" i="98" s="1"/>
  <c r="CJ9" i="97"/>
  <c r="AF9" i="97"/>
  <c r="AH9" i="97" s="1"/>
  <c r="CQ9" i="97"/>
  <c r="CS9" i="97" s="1"/>
  <c r="BT11" i="97"/>
  <c r="BX11" i="97" s="1"/>
  <c r="CC11" i="97"/>
  <c r="CG11" i="97" s="1"/>
  <c r="CL11" i="97"/>
  <c r="CP11" i="97" s="1"/>
  <c r="AJ11" i="97"/>
  <c r="AN11" i="97" s="1"/>
  <c r="R12" i="97"/>
  <c r="U12" i="97" s="1"/>
  <c r="AU10" i="98"/>
  <c r="AY10" i="98" s="1"/>
  <c r="BD10" i="98"/>
  <c r="BH10" i="98" s="1"/>
  <c r="AL10" i="98"/>
  <c r="AP10" i="98" s="1"/>
  <c r="CW10" i="98"/>
  <c r="DA10" i="98" s="1"/>
  <c r="AS12" i="98"/>
  <c r="AJ12" i="98"/>
  <c r="CN10" i="98"/>
  <c r="CR10" i="98" s="1"/>
  <c r="BK12" i="98"/>
  <c r="CL12" i="98"/>
  <c r="BT12" i="98"/>
  <c r="AC10" i="98"/>
  <c r="AG10" i="98" s="1"/>
  <c r="CU12" i="98"/>
  <c r="AA12" i="98"/>
  <c r="BB12" i="98"/>
  <c r="R12" i="98"/>
  <c r="I12" i="98"/>
  <c r="CC13" i="98"/>
  <c r="BF11" i="97" l="1"/>
  <c r="BE11" i="97"/>
  <c r="I12" i="97"/>
  <c r="I13" i="97" s="1"/>
  <c r="M13" i="97" s="1"/>
  <c r="L11" i="97"/>
  <c r="N10" i="97"/>
  <c r="CU28" i="102"/>
  <c r="CX28" i="102" s="1"/>
  <c r="AS12" i="97"/>
  <c r="AV12" i="97" s="1"/>
  <c r="Y9" i="97"/>
  <c r="T10" i="97" s="1"/>
  <c r="DJ16" i="101"/>
  <c r="DK16" i="101" s="1"/>
  <c r="DF17" i="101" s="1"/>
  <c r="DJ17" i="101" s="1"/>
  <c r="BZ10" i="98"/>
  <c r="CA10" i="98" s="1"/>
  <c r="AW11" i="97"/>
  <c r="O10" i="97"/>
  <c r="AV24" i="101"/>
  <c r="AS25" i="101"/>
  <c r="DK10" i="98"/>
  <c r="DF11" i="98" s="1"/>
  <c r="DJ11" i="98" s="1"/>
  <c r="BQ10" i="98"/>
  <c r="BR10" i="98" s="1"/>
  <c r="O10" i="98"/>
  <c r="P10" i="98" s="1"/>
  <c r="Y16" i="101"/>
  <c r="T17" i="101" s="1"/>
  <c r="X17" i="101" s="1"/>
  <c r="AA11" i="112"/>
  <c r="AC11" i="112" s="1"/>
  <c r="X12" i="112" s="1"/>
  <c r="AB12" i="112" s="1"/>
  <c r="BC20" i="112"/>
  <c r="AE27" i="102"/>
  <c r="CI10" i="98"/>
  <c r="CJ10" i="98" s="1"/>
  <c r="T13" i="112"/>
  <c r="CF11" i="97"/>
  <c r="CX11" i="97"/>
  <c r="AD28" i="102"/>
  <c r="V12" i="97"/>
  <c r="BO11" i="97"/>
  <c r="BW11" i="97"/>
  <c r="DD36" i="98"/>
  <c r="DD35" i="97"/>
  <c r="L25" i="101"/>
  <c r="M25" i="101"/>
  <c r="AN24" i="101"/>
  <c r="AM24" i="101"/>
  <c r="M27" i="102"/>
  <c r="L27" i="102"/>
  <c r="BN28" i="102"/>
  <c r="AM11" i="97"/>
  <c r="V24" i="101"/>
  <c r="U24" i="101"/>
  <c r="V27" i="102"/>
  <c r="U27" i="102"/>
  <c r="AN27" i="102"/>
  <c r="AM27" i="102"/>
  <c r="BF27" i="102"/>
  <c r="BE27" i="102"/>
  <c r="AE11" i="97"/>
  <c r="CO11" i="97"/>
  <c r="DM37" i="98"/>
  <c r="EE39" i="98"/>
  <c r="EE38" i="97"/>
  <c r="AD24" i="101"/>
  <c r="AE24" i="101"/>
  <c r="AW27" i="102"/>
  <c r="AV27" i="102"/>
  <c r="BW28" i="102"/>
  <c r="DM36" i="97"/>
  <c r="DV38" i="98"/>
  <c r="DV37" i="97"/>
  <c r="DZ27" i="102"/>
  <c r="DH27" i="102"/>
  <c r="CP27" i="102"/>
  <c r="BX27" i="102"/>
  <c r="EI27" i="102"/>
  <c r="DQ27" i="102"/>
  <c r="CY27" i="102"/>
  <c r="CG27" i="102"/>
  <c r="EH12" i="98"/>
  <c r="CX12" i="98"/>
  <c r="BN12" i="98"/>
  <c r="AD12" i="98"/>
  <c r="DY12" i="98"/>
  <c r="CO12" i="98"/>
  <c r="BE12" i="98"/>
  <c r="U12" i="98"/>
  <c r="CF12" i="98"/>
  <c r="L12" i="98"/>
  <c r="DP12" i="98"/>
  <c r="AV12" i="98"/>
  <c r="DG12" i="98"/>
  <c r="BW12" i="98"/>
  <c r="AM12" i="98"/>
  <c r="EI24" i="101"/>
  <c r="DQ24" i="101"/>
  <c r="CY24" i="101"/>
  <c r="CG24" i="101"/>
  <c r="BO24" i="101"/>
  <c r="AW24" i="101"/>
  <c r="DZ24" i="101"/>
  <c r="DH24" i="101"/>
  <c r="CP24" i="101"/>
  <c r="BX24" i="101"/>
  <c r="BF24" i="101"/>
  <c r="EI12" i="97"/>
  <c r="DQ12" i="97"/>
  <c r="EH12" i="97"/>
  <c r="DP12" i="97"/>
  <c r="DH12" i="97"/>
  <c r="BF12" i="97"/>
  <c r="BE12" i="97"/>
  <c r="DG12" i="97"/>
  <c r="DZ12" i="97"/>
  <c r="DY12" i="97"/>
  <c r="S13" i="112"/>
  <c r="AQ17" i="112"/>
  <c r="AL18" i="112" s="1"/>
  <c r="AP18" i="112" s="1"/>
  <c r="CU12" i="97"/>
  <c r="CU13" i="97" s="1"/>
  <c r="DF10" i="97"/>
  <c r="DI10" i="97" s="1"/>
  <c r="DX10" i="97"/>
  <c r="EA10" i="97" s="1"/>
  <c r="H15" i="97"/>
  <c r="F14" i="97"/>
  <c r="F13" i="98"/>
  <c r="G14" i="97"/>
  <c r="G13" i="98"/>
  <c r="L47" i="112"/>
  <c r="M47" i="112"/>
  <c r="V51" i="112"/>
  <c r="BB46" i="112"/>
  <c r="AX47" i="112"/>
  <c r="BA47" i="112" s="1"/>
  <c r="AJ47" i="112"/>
  <c r="AM47" i="112" s="1"/>
  <c r="AU28" i="112"/>
  <c r="AV28" i="112"/>
  <c r="AH25" i="112"/>
  <c r="AG25" i="112"/>
  <c r="I48" i="112"/>
  <c r="F48" i="112"/>
  <c r="H49" i="112"/>
  <c r="G48" i="112"/>
  <c r="Y48" i="112" s="1"/>
  <c r="EG10" i="97"/>
  <c r="EJ10" i="97" s="1"/>
  <c r="EL10" i="97" s="1"/>
  <c r="DV28" i="102"/>
  <c r="DY28" i="102" s="1"/>
  <c r="DM28" i="102"/>
  <c r="DP28" i="102" s="1"/>
  <c r="EE28" i="102"/>
  <c r="EH28" i="102" s="1"/>
  <c r="DD28" i="102"/>
  <c r="DG28" i="102" s="1"/>
  <c r="EG18" i="102"/>
  <c r="EK18" i="102" s="1"/>
  <c r="EA18" i="102"/>
  <c r="EC18" i="102" s="1"/>
  <c r="DO18" i="102"/>
  <c r="DS18" i="102" s="1"/>
  <c r="DI18" i="102"/>
  <c r="DK18" i="102" s="1"/>
  <c r="EC10" i="98"/>
  <c r="EB11" i="98" s="1"/>
  <c r="EJ10" i="98"/>
  <c r="EL10" i="98" s="1"/>
  <c r="DR10" i="98"/>
  <c r="DT10" i="98" s="1"/>
  <c r="DS10" i="97"/>
  <c r="DO10" i="97"/>
  <c r="DR10" i="97" s="1"/>
  <c r="EE25" i="101"/>
  <c r="EH25" i="101" s="1"/>
  <c r="DV25" i="101"/>
  <c r="DY25" i="101" s="1"/>
  <c r="DM25" i="101"/>
  <c r="DP25" i="101" s="1"/>
  <c r="DD25" i="101"/>
  <c r="DG25" i="101" s="1"/>
  <c r="EJ16" i="101"/>
  <c r="EL16" i="101" s="1"/>
  <c r="DX17" i="101"/>
  <c r="EB17" i="101" s="1"/>
  <c r="DR16" i="101"/>
  <c r="DT16" i="101" s="1"/>
  <c r="AA12" i="97"/>
  <c r="AE12" i="97" s="1"/>
  <c r="AL18" i="102"/>
  <c r="AP18" i="102" s="1"/>
  <c r="CN18" i="102"/>
  <c r="CR18" i="102" s="1"/>
  <c r="CC28" i="102"/>
  <c r="CF28" i="102" s="1"/>
  <c r="N18" i="102"/>
  <c r="P18" i="102" s="1"/>
  <c r="O19" i="102" s="1"/>
  <c r="AA29" i="102"/>
  <c r="AS28" i="102"/>
  <c r="BP18" i="102"/>
  <c r="BR18" i="102" s="1"/>
  <c r="AJ28" i="102"/>
  <c r="R28" i="102"/>
  <c r="W18" i="102"/>
  <c r="Y18" i="102" s="1"/>
  <c r="CE18" i="102"/>
  <c r="CI18" i="102" s="1"/>
  <c r="H29" i="102"/>
  <c r="G28" i="102"/>
  <c r="BX28" i="102" s="1"/>
  <c r="F28" i="102"/>
  <c r="CZ18" i="102"/>
  <c r="DB18" i="102" s="1"/>
  <c r="AF18" i="102"/>
  <c r="AH18" i="102" s="1"/>
  <c r="I28" i="102"/>
  <c r="BT29" i="102"/>
  <c r="CL28" i="102"/>
  <c r="CO28" i="102" s="1"/>
  <c r="AU18" i="102"/>
  <c r="AY18" i="102" s="1"/>
  <c r="BV19" i="102"/>
  <c r="BZ19" i="102" s="1"/>
  <c r="BG18" i="102"/>
  <c r="BI18" i="102" s="1"/>
  <c r="BK29" i="102"/>
  <c r="BB28" i="102"/>
  <c r="CE17" i="101"/>
  <c r="CI17" i="101" s="1"/>
  <c r="K18" i="101"/>
  <c r="O18" i="101" s="1"/>
  <c r="G26" i="101"/>
  <c r="F26" i="101"/>
  <c r="CU25" i="101"/>
  <c r="CX25" i="101" s="1"/>
  <c r="AO16" i="101"/>
  <c r="AQ16" i="101" s="1"/>
  <c r="BT25" i="101"/>
  <c r="BW25" i="101" s="1"/>
  <c r="BB25" i="101"/>
  <c r="BE25" i="101" s="1"/>
  <c r="AX16" i="101"/>
  <c r="AZ16" i="101" s="1"/>
  <c r="I26" i="101"/>
  <c r="CL25" i="101"/>
  <c r="CO25" i="101" s="1"/>
  <c r="AF16" i="101"/>
  <c r="AH16" i="101" s="1"/>
  <c r="CZ16" i="101"/>
  <c r="DB16" i="101" s="1"/>
  <c r="AA25" i="101"/>
  <c r="CC26" i="101"/>
  <c r="CF26" i="101" s="1"/>
  <c r="BY16" i="101"/>
  <c r="CA16" i="101" s="1"/>
  <c r="BK25" i="101"/>
  <c r="BN25" i="101" s="1"/>
  <c r="BG16" i="101"/>
  <c r="BI16" i="101" s="1"/>
  <c r="AJ25" i="101"/>
  <c r="R25" i="101"/>
  <c r="BP16" i="101"/>
  <c r="BR16" i="101" s="1"/>
  <c r="CQ16" i="101"/>
  <c r="CS16" i="101" s="1"/>
  <c r="BK12" i="97"/>
  <c r="BO12" i="97" s="1"/>
  <c r="AP10" i="97"/>
  <c r="CZ10" i="98"/>
  <c r="DB10" i="98" s="1"/>
  <c r="CQ10" i="98"/>
  <c r="CS10" i="98" s="1"/>
  <c r="BG10" i="98"/>
  <c r="BI10" i="98" s="1"/>
  <c r="AU10" i="97"/>
  <c r="AX10" i="97" s="1"/>
  <c r="AX10" i="98"/>
  <c r="AZ10" i="98" s="1"/>
  <c r="BD10" i="97"/>
  <c r="BG10" i="97" s="1"/>
  <c r="AO10" i="98"/>
  <c r="AQ10" i="98" s="1"/>
  <c r="AF10" i="98"/>
  <c r="AH10" i="98" s="1"/>
  <c r="W10" i="98"/>
  <c r="Y10" i="98" s="1"/>
  <c r="AC10" i="97"/>
  <c r="AF10" i="97" s="1"/>
  <c r="CN10" i="97"/>
  <c r="CQ10" i="97" s="1"/>
  <c r="CW10" i="97"/>
  <c r="CZ10" i="97" s="1"/>
  <c r="AO10" i="97"/>
  <c r="BM10" i="97"/>
  <c r="BQ10" i="97" s="1"/>
  <c r="R13" i="97"/>
  <c r="V13" i="97" s="1"/>
  <c r="CC12" i="97"/>
  <c r="CF12" i="97" s="1"/>
  <c r="AJ12" i="97"/>
  <c r="AN12" i="97" s="1"/>
  <c r="CE10" i="97"/>
  <c r="CI10" i="97" s="1"/>
  <c r="BT12" i="97"/>
  <c r="BX12" i="97" s="1"/>
  <c r="CL12" i="97"/>
  <c r="CP12" i="97" s="1"/>
  <c r="BK13" i="98"/>
  <c r="AS13" i="98"/>
  <c r="I13" i="98"/>
  <c r="AA13" i="98"/>
  <c r="BB13" i="98"/>
  <c r="CU13" i="98"/>
  <c r="BT13" i="98"/>
  <c r="AJ13" i="98"/>
  <c r="CC14" i="98"/>
  <c r="R13" i="98"/>
  <c r="CL13" i="98"/>
  <c r="BB13" i="97"/>
  <c r="AW12" i="97" l="1"/>
  <c r="M12" i="97"/>
  <c r="AS13" i="97"/>
  <c r="AS14" i="97" s="1"/>
  <c r="L12" i="97"/>
  <c r="P10" i="97"/>
  <c r="K11" i="97" s="1"/>
  <c r="N11" i="97" s="1"/>
  <c r="CU29" i="102"/>
  <c r="CX29" i="102" s="1"/>
  <c r="W10" i="97"/>
  <c r="X10" i="97"/>
  <c r="AW25" i="101"/>
  <c r="AV25" i="101"/>
  <c r="AS26" i="101"/>
  <c r="DJ10" i="97"/>
  <c r="DK10" i="97" s="1"/>
  <c r="DF11" i="97" s="1"/>
  <c r="DJ11" i="97" s="1"/>
  <c r="BM11" i="98"/>
  <c r="BP11" i="98" s="1"/>
  <c r="EB10" i="97"/>
  <c r="EC10" i="97" s="1"/>
  <c r="K11" i="98"/>
  <c r="N11" i="98" s="1"/>
  <c r="BE20" i="112"/>
  <c r="AZ21" i="112" s="1"/>
  <c r="BD21" i="112" s="1"/>
  <c r="AA12" i="112"/>
  <c r="AE28" i="102"/>
  <c r="BO28" i="102"/>
  <c r="T14" i="112"/>
  <c r="CG12" i="97"/>
  <c r="AM12" i="97"/>
  <c r="U13" i="97"/>
  <c r="L13" i="97"/>
  <c r="V28" i="102"/>
  <c r="U28" i="102"/>
  <c r="AD29" i="102"/>
  <c r="BW12" i="97"/>
  <c r="AD12" i="97"/>
  <c r="CX12" i="97"/>
  <c r="CY12" i="97"/>
  <c r="DM37" i="97"/>
  <c r="EE40" i="98"/>
  <c r="BN29" i="102"/>
  <c r="M28" i="102"/>
  <c r="L28" i="102"/>
  <c r="AW28" i="102"/>
  <c r="AV28" i="102"/>
  <c r="V25" i="101"/>
  <c r="U25" i="101"/>
  <c r="AE25" i="101"/>
  <c r="AD25" i="101"/>
  <c r="M26" i="101"/>
  <c r="L26" i="101"/>
  <c r="BF28" i="102"/>
  <c r="BE28" i="102"/>
  <c r="AN28" i="102"/>
  <c r="AM28" i="102"/>
  <c r="CO12" i="97"/>
  <c r="DV39" i="98"/>
  <c r="DD37" i="98"/>
  <c r="DV38" i="97"/>
  <c r="DD36" i="97"/>
  <c r="AN25" i="101"/>
  <c r="AM25" i="101"/>
  <c r="BW29" i="102"/>
  <c r="BN12" i="97"/>
  <c r="EE39" i="97"/>
  <c r="DM38" i="98"/>
  <c r="EI28" i="102"/>
  <c r="DQ28" i="102"/>
  <c r="CY28" i="102"/>
  <c r="CG28" i="102"/>
  <c r="DZ28" i="102"/>
  <c r="DH28" i="102"/>
  <c r="CP28" i="102"/>
  <c r="DG13" i="98"/>
  <c r="BW13" i="98"/>
  <c r="AM13" i="98"/>
  <c r="EH13" i="98"/>
  <c r="CX13" i="98"/>
  <c r="BN13" i="98"/>
  <c r="AD13" i="98"/>
  <c r="U13" i="98"/>
  <c r="DY13" i="98"/>
  <c r="CO13" i="98"/>
  <c r="BE13" i="98"/>
  <c r="L13" i="98"/>
  <c r="DP13" i="98"/>
  <c r="AV13" i="98"/>
  <c r="CF13" i="98"/>
  <c r="DZ25" i="101"/>
  <c r="DH25" i="101"/>
  <c r="CP25" i="101"/>
  <c r="BX25" i="101"/>
  <c r="BF25" i="101"/>
  <c r="EI25" i="101"/>
  <c r="DQ25" i="101"/>
  <c r="CY25" i="101"/>
  <c r="CG25" i="101"/>
  <c r="BO25" i="101"/>
  <c r="DZ13" i="97"/>
  <c r="DH13" i="97"/>
  <c r="BF13" i="97"/>
  <c r="DY13" i="97"/>
  <c r="DG13" i="97"/>
  <c r="BE13" i="97"/>
  <c r="DQ13" i="97"/>
  <c r="CY13" i="97"/>
  <c r="EH13" i="97"/>
  <c r="DP13" i="97"/>
  <c r="EI13" i="97"/>
  <c r="CX13" i="97"/>
  <c r="AA13" i="97"/>
  <c r="AE13" i="97" s="1"/>
  <c r="AO18" i="112"/>
  <c r="F15" i="97"/>
  <c r="F14" i="98"/>
  <c r="H16" i="97"/>
  <c r="G15" i="97"/>
  <c r="G14" i="98"/>
  <c r="S14" i="112"/>
  <c r="M48" i="112"/>
  <c r="L48" i="112"/>
  <c r="V52" i="112"/>
  <c r="AX48" i="112"/>
  <c r="BA48" i="112" s="1"/>
  <c r="BB47" i="112"/>
  <c r="AJ48" i="112"/>
  <c r="AM48" i="112" s="1"/>
  <c r="AU29" i="112"/>
  <c r="AV29" i="112"/>
  <c r="AG26" i="112"/>
  <c r="AH26" i="112"/>
  <c r="F49" i="112"/>
  <c r="H50" i="112"/>
  <c r="G49" i="112"/>
  <c r="Y49" i="112" s="1"/>
  <c r="I49" i="112"/>
  <c r="P49" i="112" s="1"/>
  <c r="DD29" i="102"/>
  <c r="DG29" i="102" s="1"/>
  <c r="DV29" i="102"/>
  <c r="DY29" i="102" s="1"/>
  <c r="DM29" i="102"/>
  <c r="DP29" i="102" s="1"/>
  <c r="EE29" i="102"/>
  <c r="EH29" i="102" s="1"/>
  <c r="EJ18" i="102"/>
  <c r="EL18" i="102" s="1"/>
  <c r="DX19" i="102"/>
  <c r="EB19" i="102" s="1"/>
  <c r="DR18" i="102"/>
  <c r="DT18" i="102" s="1"/>
  <c r="DF19" i="102"/>
  <c r="DJ19" i="102" s="1"/>
  <c r="DX11" i="98"/>
  <c r="EA11" i="98" s="1"/>
  <c r="EC11" i="98" s="1"/>
  <c r="EK11" i="98"/>
  <c r="EG11" i="98"/>
  <c r="DS11" i="98"/>
  <c r="DO11" i="98"/>
  <c r="DI11" i="98"/>
  <c r="DK11" i="98" s="1"/>
  <c r="DT10" i="97"/>
  <c r="DO11" i="97" s="1"/>
  <c r="DD26" i="101"/>
  <c r="DG26" i="101" s="1"/>
  <c r="DV26" i="101"/>
  <c r="DY26" i="101" s="1"/>
  <c r="EE26" i="101"/>
  <c r="EH26" i="101" s="1"/>
  <c r="DM26" i="101"/>
  <c r="DP26" i="101" s="1"/>
  <c r="EG17" i="101"/>
  <c r="EK17" i="101" s="1"/>
  <c r="EA17" i="101"/>
  <c r="EC17" i="101" s="1"/>
  <c r="DO17" i="101"/>
  <c r="DS17" i="101" s="1"/>
  <c r="DI17" i="101"/>
  <c r="DK17" i="101" s="1"/>
  <c r="EK11" i="97"/>
  <c r="EG11" i="97"/>
  <c r="K19" i="102"/>
  <c r="AC19" i="102"/>
  <c r="AG19" i="102" s="1"/>
  <c r="CW19" i="102"/>
  <c r="DA19" i="102" s="1"/>
  <c r="BD19" i="102"/>
  <c r="BH19" i="102" s="1"/>
  <c r="BB29" i="102"/>
  <c r="BK30" i="102"/>
  <c r="BT30" i="102"/>
  <c r="H30" i="102"/>
  <c r="G29" i="102"/>
  <c r="BO29" i="102" s="1"/>
  <c r="F29" i="102"/>
  <c r="T19" i="102"/>
  <c r="X19" i="102" s="1"/>
  <c r="AJ29" i="102"/>
  <c r="BM19" i="102"/>
  <c r="BQ19" i="102" s="1"/>
  <c r="AA30" i="102"/>
  <c r="CQ18" i="102"/>
  <c r="CS18" i="102" s="1"/>
  <c r="BY19" i="102"/>
  <c r="CA19" i="102" s="1"/>
  <c r="I29" i="102"/>
  <c r="CH18" i="102"/>
  <c r="CJ18" i="102" s="1"/>
  <c r="AO18" i="102"/>
  <c r="AQ18" i="102" s="1"/>
  <c r="AX18" i="102"/>
  <c r="AZ18" i="102" s="1"/>
  <c r="CL29" i="102"/>
  <c r="CO29" i="102" s="1"/>
  <c r="R29" i="102"/>
  <c r="AS29" i="102"/>
  <c r="CC29" i="102"/>
  <c r="AC17" i="101"/>
  <c r="AG17" i="101" s="1"/>
  <c r="CN17" i="101"/>
  <c r="CR17" i="101" s="1"/>
  <c r="BD17" i="101"/>
  <c r="BH17" i="101" s="1"/>
  <c r="BV17" i="101"/>
  <c r="BZ17" i="101" s="1"/>
  <c r="AU17" i="101"/>
  <c r="AY17" i="101" s="1"/>
  <c r="BM17" i="101"/>
  <c r="BQ17" i="101" s="1"/>
  <c r="AJ26" i="101"/>
  <c r="AL17" i="101"/>
  <c r="AP17" i="101" s="1"/>
  <c r="CU26" i="101"/>
  <c r="CX26" i="101" s="1"/>
  <c r="N18" i="101"/>
  <c r="P18" i="101" s="1"/>
  <c r="O19" i="101" s="1"/>
  <c r="BK26" i="101"/>
  <c r="BN26" i="101" s="1"/>
  <c r="W17" i="101"/>
  <c r="Y17" i="101" s="1"/>
  <c r="CC27" i="101"/>
  <c r="CF27" i="101" s="1"/>
  <c r="CL26" i="101"/>
  <c r="CO26" i="101" s="1"/>
  <c r="BB26" i="101"/>
  <c r="CH17" i="101"/>
  <c r="CJ17" i="101" s="1"/>
  <c r="CW17" i="101"/>
  <c r="DA17" i="101" s="1"/>
  <c r="I27" i="101"/>
  <c r="G27" i="101"/>
  <c r="F27" i="101"/>
  <c r="R26" i="101"/>
  <c r="AA26" i="101"/>
  <c r="BT26" i="101"/>
  <c r="BW26" i="101" s="1"/>
  <c r="BK13" i="97"/>
  <c r="BO13" i="97" s="1"/>
  <c r="DA10" i="97"/>
  <c r="DB10" i="97" s="1"/>
  <c r="CW11" i="97" s="1"/>
  <c r="DA11" i="97" s="1"/>
  <c r="CR10" i="97"/>
  <c r="CS10" i="97" s="1"/>
  <c r="CN11" i="97" s="1"/>
  <c r="CR11" i="97" s="1"/>
  <c r="BH10" i="97"/>
  <c r="BI10" i="97" s="1"/>
  <c r="BD11" i="97" s="1"/>
  <c r="BH11" i="97" s="1"/>
  <c r="CU14" i="97"/>
  <c r="AY10" i="97"/>
  <c r="AZ10" i="97" s="1"/>
  <c r="AU11" i="97" s="1"/>
  <c r="AY11" i="97" s="1"/>
  <c r="AG10" i="97"/>
  <c r="AH10" i="97" s="1"/>
  <c r="CE11" i="98"/>
  <c r="CH11" i="98" s="1"/>
  <c r="BV11" i="98"/>
  <c r="BY11" i="98" s="1"/>
  <c r="AQ10" i="97"/>
  <c r="AU11" i="98"/>
  <c r="AX11" i="98" s="1"/>
  <c r="BD11" i="98"/>
  <c r="BH11" i="98" s="1"/>
  <c r="T11" i="98"/>
  <c r="X11" i="98" s="1"/>
  <c r="CH10" i="97"/>
  <c r="CJ10" i="97" s="1"/>
  <c r="BP10" i="97"/>
  <c r="BR10" i="97" s="1"/>
  <c r="I14" i="97"/>
  <c r="CC13" i="97"/>
  <c r="CG13" i="97" s="1"/>
  <c r="BT13" i="97"/>
  <c r="BX13" i="97" s="1"/>
  <c r="R14" i="97"/>
  <c r="U14" i="97" s="1"/>
  <c r="CL13" i="97"/>
  <c r="CO13" i="97" s="1"/>
  <c r="AJ13" i="97"/>
  <c r="AM13" i="97" s="1"/>
  <c r="AL11" i="98"/>
  <c r="AP11" i="98" s="1"/>
  <c r="CL14" i="98"/>
  <c r="AJ14" i="98"/>
  <c r="CN11" i="98"/>
  <c r="CR11" i="98" s="1"/>
  <c r="CC15" i="98"/>
  <c r="AC11" i="98"/>
  <c r="AG11" i="98" s="1"/>
  <c r="R14" i="98"/>
  <c r="BT14" i="98"/>
  <c r="AA14" i="98"/>
  <c r="I14" i="98"/>
  <c r="BK14" i="98"/>
  <c r="CW11" i="98"/>
  <c r="DA11" i="98" s="1"/>
  <c r="CU14" i="98"/>
  <c r="BB14" i="98"/>
  <c r="AS14" i="98"/>
  <c r="BB14" i="97"/>
  <c r="AV13" i="97" l="1"/>
  <c r="AW13" i="97"/>
  <c r="CU30" i="102"/>
  <c r="CX30" i="102" s="1"/>
  <c r="O11" i="97"/>
  <c r="P11" i="97" s="1"/>
  <c r="K12" i="97" s="1"/>
  <c r="N12" i="97" s="1"/>
  <c r="Y10" i="97"/>
  <c r="T11" i="97" s="1"/>
  <c r="X11" i="97" s="1"/>
  <c r="BQ11" i="98"/>
  <c r="BR11" i="98" s="1"/>
  <c r="BM12" i="98" s="1"/>
  <c r="BQ12" i="98" s="1"/>
  <c r="CI11" i="98"/>
  <c r="CJ11" i="98" s="1"/>
  <c r="M14" i="97"/>
  <c r="AW26" i="101"/>
  <c r="AV26" i="101"/>
  <c r="AS27" i="101"/>
  <c r="O11" i="98"/>
  <c r="P11" i="98" s="1"/>
  <c r="K12" i="98" s="1"/>
  <c r="O12" i="98" s="1"/>
  <c r="AY11" i="98"/>
  <c r="AZ11" i="98" s="1"/>
  <c r="AU12" i="98" s="1"/>
  <c r="AY12" i="98" s="1"/>
  <c r="BZ11" i="98"/>
  <c r="CA11" i="98" s="1"/>
  <c r="EB11" i="97"/>
  <c r="DX11" i="97"/>
  <c r="EA11" i="97" s="1"/>
  <c r="BC21" i="112"/>
  <c r="AC12" i="112"/>
  <c r="X13" i="112" s="1"/>
  <c r="AB13" i="112" s="1"/>
  <c r="AE29" i="102"/>
  <c r="BX29" i="102"/>
  <c r="S15" i="112"/>
  <c r="V14" i="97"/>
  <c r="AA14" i="97"/>
  <c r="AE14" i="97" s="1"/>
  <c r="M27" i="101"/>
  <c r="L27" i="101"/>
  <c r="V29" i="102"/>
  <c r="U29" i="102"/>
  <c r="BW13" i="97"/>
  <c r="CP13" i="97"/>
  <c r="DM39" i="98"/>
  <c r="DD38" i="98"/>
  <c r="BF26" i="101"/>
  <c r="BE26" i="101"/>
  <c r="L29" i="102"/>
  <c r="M29" i="102"/>
  <c r="AD30" i="102"/>
  <c r="BN13" i="97"/>
  <c r="L14" i="97"/>
  <c r="AD13" i="97"/>
  <c r="AN13" i="97"/>
  <c r="DM38" i="97"/>
  <c r="V26" i="101"/>
  <c r="U26" i="101"/>
  <c r="AN29" i="102"/>
  <c r="AM29" i="102"/>
  <c r="BF29" i="102"/>
  <c r="BE29" i="102"/>
  <c r="AN26" i="101"/>
  <c r="AM26" i="101"/>
  <c r="CF29" i="102"/>
  <c r="CG29" i="102"/>
  <c r="BW30" i="102"/>
  <c r="DV39" i="97"/>
  <c r="DV40" i="98"/>
  <c r="EE41" i="98"/>
  <c r="AE26" i="101"/>
  <c r="AD26" i="101"/>
  <c r="AV29" i="102"/>
  <c r="AW29" i="102"/>
  <c r="BN30" i="102"/>
  <c r="CF13" i="97"/>
  <c r="EE40" i="97"/>
  <c r="DD37" i="97"/>
  <c r="DZ29" i="102"/>
  <c r="DH29" i="102"/>
  <c r="CP29" i="102"/>
  <c r="EI29" i="102"/>
  <c r="DQ29" i="102"/>
  <c r="CY29" i="102"/>
  <c r="DP14" i="98"/>
  <c r="CF14" i="98"/>
  <c r="AV14" i="98"/>
  <c r="L14" i="98"/>
  <c r="DG14" i="98"/>
  <c r="BW14" i="98"/>
  <c r="AM14" i="98"/>
  <c r="AD14" i="98"/>
  <c r="EH14" i="98"/>
  <c r="CX14" i="98"/>
  <c r="BN14" i="98"/>
  <c r="U14" i="98"/>
  <c r="DY14" i="98"/>
  <c r="CO14" i="98"/>
  <c r="BE14" i="98"/>
  <c r="EI26" i="101"/>
  <c r="DQ26" i="101"/>
  <c r="CY26" i="101"/>
  <c r="CG26" i="101"/>
  <c r="BO26" i="101"/>
  <c r="DZ26" i="101"/>
  <c r="DH26" i="101"/>
  <c r="CP26" i="101"/>
  <c r="BX26" i="101"/>
  <c r="EI14" i="97"/>
  <c r="DQ14" i="97"/>
  <c r="CY14" i="97"/>
  <c r="AW14" i="97"/>
  <c r="EH14" i="97"/>
  <c r="DP14" i="97"/>
  <c r="CX14" i="97"/>
  <c r="AV14" i="97"/>
  <c r="DZ14" i="97"/>
  <c r="BF14" i="97"/>
  <c r="DH14" i="97"/>
  <c r="DG14" i="97"/>
  <c r="DY14" i="97"/>
  <c r="BE14" i="97"/>
  <c r="AQ18" i="112"/>
  <c r="AL19" i="112" s="1"/>
  <c r="AP19" i="112" s="1"/>
  <c r="G16" i="97"/>
  <c r="F15" i="98"/>
  <c r="T15" i="112"/>
  <c r="H17" i="97"/>
  <c r="F16" i="97"/>
  <c r="G15" i="98"/>
  <c r="M49" i="112"/>
  <c r="L49" i="112"/>
  <c r="V53" i="112"/>
  <c r="AJ49" i="112"/>
  <c r="AM49" i="112" s="1"/>
  <c r="BB48" i="112"/>
  <c r="AX49" i="112"/>
  <c r="BA49" i="112" s="1"/>
  <c r="AV30" i="112"/>
  <c r="AU30" i="112"/>
  <c r="AH27" i="112"/>
  <c r="AG27" i="112"/>
  <c r="I50" i="112"/>
  <c r="P50" i="112" s="1"/>
  <c r="F50" i="112"/>
  <c r="H51" i="112"/>
  <c r="G50" i="112"/>
  <c r="Y50" i="112" s="1"/>
  <c r="EE30" i="102"/>
  <c r="EH30" i="102" s="1"/>
  <c r="DD30" i="102"/>
  <c r="DG30" i="102" s="1"/>
  <c r="DV30" i="102"/>
  <c r="DY30" i="102" s="1"/>
  <c r="DM30" i="102"/>
  <c r="DP30" i="102" s="1"/>
  <c r="EG19" i="102"/>
  <c r="EK19" i="102" s="1"/>
  <c r="EA19" i="102"/>
  <c r="EC19" i="102" s="1"/>
  <c r="DO19" i="102"/>
  <c r="DS19" i="102" s="1"/>
  <c r="DI19" i="102"/>
  <c r="DK19" i="102" s="1"/>
  <c r="EJ11" i="98"/>
  <c r="EL11" i="98" s="1"/>
  <c r="DX12" i="98"/>
  <c r="EB12" i="98" s="1"/>
  <c r="DS11" i="97"/>
  <c r="DR11" i="98"/>
  <c r="DT11" i="98" s="1"/>
  <c r="DF12" i="98"/>
  <c r="DJ12" i="98" s="1"/>
  <c r="EE27" i="101"/>
  <c r="EH27" i="101" s="1"/>
  <c r="DV27" i="101"/>
  <c r="DY27" i="101" s="1"/>
  <c r="DM27" i="101"/>
  <c r="DP27" i="101" s="1"/>
  <c r="DD27" i="101"/>
  <c r="DG27" i="101" s="1"/>
  <c r="EJ17" i="101"/>
  <c r="EL17" i="101" s="1"/>
  <c r="DX18" i="101"/>
  <c r="EB18" i="101" s="1"/>
  <c r="DR17" i="101"/>
  <c r="DT17" i="101" s="1"/>
  <c r="DF18" i="101"/>
  <c r="DJ18" i="101" s="1"/>
  <c r="EJ11" i="97"/>
  <c r="EL11" i="97" s="1"/>
  <c r="DR11" i="97"/>
  <c r="DI11" i="97"/>
  <c r="DK11" i="97" s="1"/>
  <c r="CN19" i="102"/>
  <c r="CR19" i="102" s="1"/>
  <c r="AU19" i="102"/>
  <c r="AY19" i="102" s="1"/>
  <c r="CE19" i="102"/>
  <c r="CI19" i="102" s="1"/>
  <c r="BV20" i="102"/>
  <c r="BZ20" i="102" s="1"/>
  <c r="CC30" i="102"/>
  <c r="AL19" i="102"/>
  <c r="AP19" i="102" s="1"/>
  <c r="BG19" i="102"/>
  <c r="BI19" i="102" s="1"/>
  <c r="BH20" i="102" s="1"/>
  <c r="AF19" i="102"/>
  <c r="AH19" i="102" s="1"/>
  <c r="AG20" i="102" s="1"/>
  <c r="CL30" i="102"/>
  <c r="BP19" i="102"/>
  <c r="BR19" i="102" s="1"/>
  <c r="R30" i="102"/>
  <c r="I30" i="102"/>
  <c r="AA31" i="102"/>
  <c r="W19" i="102"/>
  <c r="Y19" i="102" s="1"/>
  <c r="X20" i="102" s="1"/>
  <c r="H31" i="102"/>
  <c r="G30" i="102"/>
  <c r="BX30" i="102" s="1"/>
  <c r="F30" i="102"/>
  <c r="BK31" i="102"/>
  <c r="CZ19" i="102"/>
  <c r="DB19" i="102" s="1"/>
  <c r="N19" i="102"/>
  <c r="P19" i="102" s="1"/>
  <c r="O20" i="102" s="1"/>
  <c r="AS30" i="102"/>
  <c r="AJ30" i="102"/>
  <c r="BT31" i="102"/>
  <c r="BB30" i="102"/>
  <c r="T18" i="101"/>
  <c r="X18" i="101" s="1"/>
  <c r="BT27" i="101"/>
  <c r="BW27" i="101" s="1"/>
  <c r="R27" i="101"/>
  <c r="CZ17" i="101"/>
  <c r="DB17" i="101" s="1"/>
  <c r="BK27" i="101"/>
  <c r="BP17" i="101"/>
  <c r="BR17" i="101" s="1"/>
  <c r="CQ17" i="101"/>
  <c r="CS17" i="101" s="1"/>
  <c r="I28" i="101"/>
  <c r="CC28" i="101"/>
  <c r="CF28" i="101" s="1"/>
  <c r="CU27" i="101"/>
  <c r="CX27" i="101" s="1"/>
  <c r="AX17" i="101"/>
  <c r="AZ17" i="101" s="1"/>
  <c r="BG17" i="101"/>
  <c r="BI17" i="101" s="1"/>
  <c r="AF17" i="101"/>
  <c r="AH17" i="101" s="1"/>
  <c r="BB27" i="101"/>
  <c r="BY17" i="101"/>
  <c r="CA17" i="101" s="1"/>
  <c r="AA27" i="101"/>
  <c r="G28" i="101"/>
  <c r="F28" i="101"/>
  <c r="CE18" i="101"/>
  <c r="CI18" i="101" s="1"/>
  <c r="CL27" i="101"/>
  <c r="CO27" i="101" s="1"/>
  <c r="K19" i="101"/>
  <c r="AO17" i="101"/>
  <c r="AQ17" i="101" s="1"/>
  <c r="AJ27" i="101"/>
  <c r="BK14" i="97"/>
  <c r="BO14" i="97" s="1"/>
  <c r="CU15" i="97"/>
  <c r="CU16" i="97" s="1"/>
  <c r="AC11" i="97"/>
  <c r="AG11" i="97" s="1"/>
  <c r="AL11" i="97"/>
  <c r="AO11" i="97" s="1"/>
  <c r="CZ11" i="98"/>
  <c r="DB11" i="98" s="1"/>
  <c r="CQ11" i="98"/>
  <c r="CS11" i="98" s="1"/>
  <c r="BG11" i="98"/>
  <c r="BI11" i="98" s="1"/>
  <c r="AO11" i="98"/>
  <c r="AQ11" i="98" s="1"/>
  <c r="AF11" i="98"/>
  <c r="AH11" i="98" s="1"/>
  <c r="W11" i="98"/>
  <c r="Y11" i="98" s="1"/>
  <c r="CZ11" i="97"/>
  <c r="DB11" i="97" s="1"/>
  <c r="CQ11" i="97"/>
  <c r="CS11" i="97" s="1"/>
  <c r="BM11" i="97"/>
  <c r="BQ11" i="97" s="1"/>
  <c r="BG11" i="97"/>
  <c r="BI11" i="97" s="1"/>
  <c r="AX11" i="97"/>
  <c r="AZ11" i="97" s="1"/>
  <c r="CE11" i="97"/>
  <c r="CI11" i="97" s="1"/>
  <c r="CC14" i="97"/>
  <c r="CG14" i="97" s="1"/>
  <c r="I15" i="97"/>
  <c r="L15" i="97" s="1"/>
  <c r="AJ14" i="97"/>
  <c r="AN14" i="97" s="1"/>
  <c r="BT14" i="97"/>
  <c r="BX14" i="97" s="1"/>
  <c r="R15" i="97"/>
  <c r="U15" i="97" s="1"/>
  <c r="CL14" i="97"/>
  <c r="CP14" i="97" s="1"/>
  <c r="CU15" i="98"/>
  <c r="BT15" i="98"/>
  <c r="CL15" i="98"/>
  <c r="R15" i="98"/>
  <c r="AJ15" i="98"/>
  <c r="BB15" i="98"/>
  <c r="BK15" i="98"/>
  <c r="I15" i="98"/>
  <c r="AA15" i="98"/>
  <c r="AS15" i="98"/>
  <c r="CC16" i="98"/>
  <c r="BB15" i="97"/>
  <c r="AS15" i="97"/>
  <c r="CU31" i="102" l="1"/>
  <c r="AW27" i="101"/>
  <c r="AV27" i="101"/>
  <c r="AS28" i="101"/>
  <c r="O12" i="97"/>
  <c r="P12" i="97" s="1"/>
  <c r="BV12" i="98"/>
  <c r="BY12" i="98" s="1"/>
  <c r="EC11" i="97"/>
  <c r="DX12" i="97" s="1"/>
  <c r="BE21" i="112"/>
  <c r="AZ22" i="112" s="1"/>
  <c r="BD22" i="112" s="1"/>
  <c r="AA13" i="112"/>
  <c r="AE30" i="102"/>
  <c r="BO30" i="102"/>
  <c r="AD14" i="97"/>
  <c r="AA15" i="97"/>
  <c r="AA16" i="97" s="1"/>
  <c r="F16" i="98"/>
  <c r="CO14" i="97"/>
  <c r="M15" i="97"/>
  <c r="BW14" i="97"/>
  <c r="V15" i="97"/>
  <c r="CF14" i="97"/>
  <c r="DV41" i="98"/>
  <c r="BN27" i="101"/>
  <c r="BO27" i="101"/>
  <c r="AN30" i="102"/>
  <c r="AM30" i="102"/>
  <c r="BN31" i="102"/>
  <c r="DM40" i="98"/>
  <c r="V30" i="102"/>
  <c r="U30" i="102"/>
  <c r="DD38" i="97"/>
  <c r="AD31" i="102"/>
  <c r="AM14" i="97"/>
  <c r="EE42" i="98"/>
  <c r="DM39" i="97"/>
  <c r="BF27" i="101"/>
  <c r="BE27" i="101"/>
  <c r="BW31" i="102"/>
  <c r="CF30" i="102"/>
  <c r="CG30" i="102"/>
  <c r="AD27" i="101"/>
  <c r="AE27" i="101"/>
  <c r="L28" i="101"/>
  <c r="M28" i="101"/>
  <c r="AV30" i="102"/>
  <c r="AW30" i="102"/>
  <c r="CX31" i="102"/>
  <c r="AN27" i="101"/>
  <c r="AM27" i="101"/>
  <c r="V27" i="101"/>
  <c r="U27" i="101"/>
  <c r="BF30" i="102"/>
  <c r="BE30" i="102"/>
  <c r="L30" i="102"/>
  <c r="M30" i="102"/>
  <c r="CP30" i="102"/>
  <c r="CO30" i="102"/>
  <c r="BN14" i="97"/>
  <c r="EE41" i="97"/>
  <c r="DV40" i="97"/>
  <c r="DD39" i="98"/>
  <c r="EI30" i="102"/>
  <c r="DQ30" i="102"/>
  <c r="CY30" i="102"/>
  <c r="DZ30" i="102"/>
  <c r="DH30" i="102"/>
  <c r="DY15" i="98"/>
  <c r="CO15" i="98"/>
  <c r="BE15" i="98"/>
  <c r="U15" i="98"/>
  <c r="DP15" i="98"/>
  <c r="CF15" i="98"/>
  <c r="AV15" i="98"/>
  <c r="L15" i="98"/>
  <c r="DG15" i="98"/>
  <c r="BW15" i="98"/>
  <c r="AM15" i="98"/>
  <c r="AD15" i="98"/>
  <c r="BN15" i="98"/>
  <c r="EH15" i="98"/>
  <c r="CX15" i="98"/>
  <c r="DZ27" i="101"/>
  <c r="DH27" i="101"/>
  <c r="CP27" i="101"/>
  <c r="BX27" i="101"/>
  <c r="EI27" i="101"/>
  <c r="DQ27" i="101"/>
  <c r="CY27" i="101"/>
  <c r="CG27" i="101"/>
  <c r="DZ15" i="97"/>
  <c r="DH15" i="97"/>
  <c r="BF15" i="97"/>
  <c r="DY15" i="97"/>
  <c r="DG15" i="97"/>
  <c r="BE15" i="97"/>
  <c r="EI15" i="97"/>
  <c r="CY15" i="97"/>
  <c r="AW15" i="97"/>
  <c r="AV15" i="97"/>
  <c r="EH15" i="97"/>
  <c r="CX15" i="97"/>
  <c r="DQ15" i="97"/>
  <c r="DP15" i="97"/>
  <c r="AO19" i="112"/>
  <c r="F17" i="97"/>
  <c r="T16" i="112"/>
  <c r="H18" i="97"/>
  <c r="G17" i="97"/>
  <c r="G16" i="98"/>
  <c r="S16" i="112"/>
  <c r="M50" i="112"/>
  <c r="L50" i="112"/>
  <c r="V54" i="112"/>
  <c r="BB49" i="112"/>
  <c r="AX50" i="112"/>
  <c r="BA50" i="112" s="1"/>
  <c r="AJ50" i="112"/>
  <c r="AM50" i="112" s="1"/>
  <c r="AU31" i="112"/>
  <c r="AV31" i="112"/>
  <c r="AH28" i="112"/>
  <c r="AG28" i="112"/>
  <c r="I51" i="112"/>
  <c r="P51" i="112" s="1"/>
  <c r="F51" i="112"/>
  <c r="H52" i="112"/>
  <c r="G51" i="112"/>
  <c r="Y51" i="112" s="1"/>
  <c r="DV31" i="102"/>
  <c r="DY31" i="102" s="1"/>
  <c r="DM31" i="102"/>
  <c r="DP31" i="102" s="1"/>
  <c r="DD31" i="102"/>
  <c r="DG31" i="102" s="1"/>
  <c r="EE31" i="102"/>
  <c r="EH31" i="102" s="1"/>
  <c r="EJ19" i="102"/>
  <c r="EL19" i="102" s="1"/>
  <c r="DX20" i="102"/>
  <c r="EB20" i="102" s="1"/>
  <c r="DR19" i="102"/>
  <c r="DT19" i="102" s="1"/>
  <c r="DF20" i="102"/>
  <c r="DJ20" i="102" s="1"/>
  <c r="DT11" i="97"/>
  <c r="EK12" i="98"/>
  <c r="EG12" i="98"/>
  <c r="EA12" i="98"/>
  <c r="EC12" i="98" s="1"/>
  <c r="DO12" i="98"/>
  <c r="DS12" i="98" s="1"/>
  <c r="DI12" i="98"/>
  <c r="DK12" i="98" s="1"/>
  <c r="DD28" i="101"/>
  <c r="DG28" i="101" s="1"/>
  <c r="DM28" i="101"/>
  <c r="DP28" i="101" s="1"/>
  <c r="DV28" i="101"/>
  <c r="DY28" i="101" s="1"/>
  <c r="EE28" i="101"/>
  <c r="EH28" i="101" s="1"/>
  <c r="EG18" i="101"/>
  <c r="EK18" i="101" s="1"/>
  <c r="EA18" i="101"/>
  <c r="EC18" i="101" s="1"/>
  <c r="DO18" i="101"/>
  <c r="DS18" i="101" s="1"/>
  <c r="DI18" i="101"/>
  <c r="DK18" i="101" s="1"/>
  <c r="EG12" i="97"/>
  <c r="EK12" i="97"/>
  <c r="DF12" i="97"/>
  <c r="DJ12" i="97" s="1"/>
  <c r="BM20" i="102"/>
  <c r="BQ20" i="102" s="1"/>
  <c r="T20" i="102"/>
  <c r="AC20" i="102"/>
  <c r="I31" i="102"/>
  <c r="AO19" i="102"/>
  <c r="AQ19" i="102" s="1"/>
  <c r="AP20" i="102" s="1"/>
  <c r="BB31" i="102"/>
  <c r="AJ31" i="102"/>
  <c r="BY20" i="102"/>
  <c r="CA20" i="102" s="1"/>
  <c r="AX19" i="102"/>
  <c r="AZ19" i="102" s="1"/>
  <c r="AY20" i="102" s="1"/>
  <c r="K20" i="102"/>
  <c r="H32" i="102"/>
  <c r="G31" i="102"/>
  <c r="F31" i="102"/>
  <c r="CC31" i="102"/>
  <c r="BT32" i="102"/>
  <c r="AS31" i="102"/>
  <c r="CW20" i="102"/>
  <c r="DA20" i="102" s="1"/>
  <c r="CU32" i="102"/>
  <c r="AA32" i="102"/>
  <c r="R31" i="102"/>
  <c r="CL31" i="102"/>
  <c r="BD20" i="102"/>
  <c r="CH19" i="102"/>
  <c r="CJ19" i="102" s="1"/>
  <c r="CQ19" i="102"/>
  <c r="CS19" i="102" s="1"/>
  <c r="BK32" i="102"/>
  <c r="BD18" i="101"/>
  <c r="BH18" i="101" s="1"/>
  <c r="BV18" i="101"/>
  <c r="BZ18" i="101" s="1"/>
  <c r="AU18" i="101"/>
  <c r="AY18" i="101" s="1"/>
  <c r="AJ28" i="101"/>
  <c r="CH18" i="101"/>
  <c r="CJ18" i="101" s="1"/>
  <c r="AC18" i="101"/>
  <c r="AG18" i="101" s="1"/>
  <c r="CU28" i="101"/>
  <c r="CX28" i="101" s="1"/>
  <c r="I29" i="101"/>
  <c r="CN18" i="101"/>
  <c r="CR18" i="101" s="1"/>
  <c r="R28" i="101"/>
  <c r="BB28" i="101"/>
  <c r="BT28" i="101"/>
  <c r="AA28" i="101"/>
  <c r="CW18" i="101"/>
  <c r="DA18" i="101" s="1"/>
  <c r="AL18" i="101"/>
  <c r="AP18" i="101" s="1"/>
  <c r="CL28" i="101"/>
  <c r="CO28" i="101" s="1"/>
  <c r="G29" i="101"/>
  <c r="F29" i="101"/>
  <c r="CC29" i="101"/>
  <c r="BM18" i="101"/>
  <c r="BQ18" i="101" s="1"/>
  <c r="BK28" i="101"/>
  <c r="N19" i="101"/>
  <c r="P19" i="101" s="1"/>
  <c r="O20" i="101" s="1"/>
  <c r="W18" i="101"/>
  <c r="Y18" i="101" s="1"/>
  <c r="BK15" i="97"/>
  <c r="BO15" i="97" s="1"/>
  <c r="CE12" i="98"/>
  <c r="CH12" i="98" s="1"/>
  <c r="AF11" i="97"/>
  <c r="AH11" i="97" s="1"/>
  <c r="AP11" i="97"/>
  <c r="AQ11" i="97" s="1"/>
  <c r="BP12" i="98"/>
  <c r="BR12" i="98" s="1"/>
  <c r="BD12" i="98"/>
  <c r="BH12" i="98" s="1"/>
  <c r="AX12" i="98"/>
  <c r="AZ12" i="98" s="1"/>
  <c r="T12" i="98"/>
  <c r="X12" i="98" s="1"/>
  <c r="CW12" i="97"/>
  <c r="CZ12" i="97" s="1"/>
  <c r="CH11" i="97"/>
  <c r="CJ11" i="97" s="1"/>
  <c r="AU12" i="97"/>
  <c r="AX12" i="97" s="1"/>
  <c r="BP11" i="97"/>
  <c r="BR11" i="97" s="1"/>
  <c r="W11" i="97"/>
  <c r="Y11" i="97" s="1"/>
  <c r="CL15" i="97"/>
  <c r="CO15" i="97" s="1"/>
  <c r="R16" i="97"/>
  <c r="U16" i="97" s="1"/>
  <c r="I16" i="97"/>
  <c r="L16" i="97" s="1"/>
  <c r="BT15" i="97"/>
  <c r="BW15" i="97" s="1"/>
  <c r="AJ15" i="97"/>
  <c r="AM15" i="97" s="1"/>
  <c r="CC15" i="97"/>
  <c r="CG15" i="97" s="1"/>
  <c r="AC12" i="98"/>
  <c r="AG12" i="98" s="1"/>
  <c r="CW12" i="98"/>
  <c r="DA12" i="98" s="1"/>
  <c r="BT16" i="98"/>
  <c r="BK16" i="98"/>
  <c r="AJ16" i="98"/>
  <c r="N12" i="98"/>
  <c r="P12" i="98" s="1"/>
  <c r="CN12" i="98"/>
  <c r="CR12" i="98" s="1"/>
  <c r="AA16" i="98"/>
  <c r="BB16" i="98"/>
  <c r="CU16" i="98"/>
  <c r="AL12" i="98"/>
  <c r="AP12" i="98" s="1"/>
  <c r="R16" i="98"/>
  <c r="CC17" i="98"/>
  <c r="AS16" i="98"/>
  <c r="I16" i="98"/>
  <c r="CL16" i="98"/>
  <c r="CU17" i="97"/>
  <c r="CN12" i="97"/>
  <c r="CR12" i="97" s="1"/>
  <c r="BD12" i="97"/>
  <c r="BH12" i="97" s="1"/>
  <c r="BB16" i="97"/>
  <c r="AS16" i="97"/>
  <c r="CY31" i="102" l="1"/>
  <c r="BZ12" i="98"/>
  <c r="CA12" i="98" s="1"/>
  <c r="BV13" i="98" s="1"/>
  <c r="BZ13" i="98" s="1"/>
  <c r="AW28" i="101"/>
  <c r="AS29" i="101"/>
  <c r="AV28" i="101"/>
  <c r="EB12" i="97"/>
  <c r="CI12" i="98"/>
  <c r="CJ12" i="98" s="1"/>
  <c r="O13" i="97"/>
  <c r="BC22" i="112"/>
  <c r="BE22" i="112" s="1"/>
  <c r="AZ23" i="112" s="1"/>
  <c r="BD23" i="112" s="1"/>
  <c r="K13" i="97"/>
  <c r="N13" i="97" s="1"/>
  <c r="AC13" i="112"/>
  <c r="X14" i="112" s="1"/>
  <c r="AB14" i="112" s="1"/>
  <c r="AD15" i="97"/>
  <c r="AE15" i="97"/>
  <c r="AE31" i="102"/>
  <c r="BO31" i="102"/>
  <c r="BX31" i="102"/>
  <c r="T17" i="112"/>
  <c r="BX15" i="97"/>
  <c r="M29" i="101"/>
  <c r="L29" i="101"/>
  <c r="BN32" i="102"/>
  <c r="CX32" i="102"/>
  <c r="M31" i="102"/>
  <c r="L31" i="102"/>
  <c r="M16" i="97"/>
  <c r="DV41" i="97"/>
  <c r="CF29" i="101"/>
  <c r="AE28" i="101"/>
  <c r="AD28" i="101"/>
  <c r="U28" i="101"/>
  <c r="V28" i="101"/>
  <c r="AM28" i="101"/>
  <c r="AN28" i="101"/>
  <c r="CP31" i="102"/>
  <c r="CO31" i="102"/>
  <c r="CG31" i="102"/>
  <c r="CF31" i="102"/>
  <c r="AN31" i="102"/>
  <c r="AM31" i="102"/>
  <c r="BN15" i="97"/>
  <c r="V16" i="97"/>
  <c r="CP15" i="97"/>
  <c r="DD40" i="98"/>
  <c r="DM40" i="97"/>
  <c r="DD39" i="97"/>
  <c r="DM41" i="98"/>
  <c r="DV42" i="98"/>
  <c r="BO28" i="101"/>
  <c r="BN28" i="101"/>
  <c r="V31" i="102"/>
  <c r="U31" i="102"/>
  <c r="BF31" i="102"/>
  <c r="BE31" i="102"/>
  <c r="CF15" i="97"/>
  <c r="AN15" i="97"/>
  <c r="BE28" i="101"/>
  <c r="BF28" i="101"/>
  <c r="BW32" i="102"/>
  <c r="BW28" i="101"/>
  <c r="BX28" i="101"/>
  <c r="AD32" i="102"/>
  <c r="AW31" i="102"/>
  <c r="AV31" i="102"/>
  <c r="EE42" i="97"/>
  <c r="EE43" i="98"/>
  <c r="DZ31" i="102"/>
  <c r="DH31" i="102"/>
  <c r="EI31" i="102"/>
  <c r="DQ31" i="102"/>
  <c r="EH16" i="98"/>
  <c r="CX16" i="98"/>
  <c r="BN16" i="98"/>
  <c r="AD16" i="98"/>
  <c r="DY16" i="98"/>
  <c r="CO16" i="98"/>
  <c r="BE16" i="98"/>
  <c r="U16" i="98"/>
  <c r="DP16" i="98"/>
  <c r="CF16" i="98"/>
  <c r="AV16" i="98"/>
  <c r="L16" i="98"/>
  <c r="AM16" i="98"/>
  <c r="BW16" i="98"/>
  <c r="DG16" i="98"/>
  <c r="EI28" i="101"/>
  <c r="DQ28" i="101"/>
  <c r="CY28" i="101"/>
  <c r="CG28" i="101"/>
  <c r="DZ28" i="101"/>
  <c r="DH28" i="101"/>
  <c r="CP28" i="101"/>
  <c r="EI16" i="97"/>
  <c r="DQ16" i="97"/>
  <c r="CY16" i="97"/>
  <c r="AW16" i="97"/>
  <c r="AE16" i="97"/>
  <c r="EH16" i="97"/>
  <c r="DP16" i="97"/>
  <c r="CX16" i="97"/>
  <c r="AV16" i="97"/>
  <c r="AD16" i="97"/>
  <c r="DH16" i="97"/>
  <c r="BF16" i="97"/>
  <c r="DY16" i="97"/>
  <c r="DG16" i="97"/>
  <c r="BE16" i="97"/>
  <c r="DZ16" i="97"/>
  <c r="AQ19" i="112"/>
  <c r="AL20" i="112" s="1"/>
  <c r="AP20" i="112" s="1"/>
  <c r="F18" i="97"/>
  <c r="H19" i="97"/>
  <c r="F17" i="98"/>
  <c r="G18" i="97"/>
  <c r="G17" i="98"/>
  <c r="S17" i="112"/>
  <c r="L51" i="112"/>
  <c r="M51" i="112"/>
  <c r="V55" i="112"/>
  <c r="BB50" i="112"/>
  <c r="AX51" i="112"/>
  <c r="BA51" i="112" s="1"/>
  <c r="AJ51" i="112"/>
  <c r="AM51" i="112" s="1"/>
  <c r="AV32" i="112"/>
  <c r="AU32" i="112"/>
  <c r="AH29" i="112"/>
  <c r="AG29" i="112"/>
  <c r="F52" i="112"/>
  <c r="H53" i="112"/>
  <c r="G52" i="112"/>
  <c r="Y52" i="112" s="1"/>
  <c r="I52" i="112"/>
  <c r="P52" i="112" s="1"/>
  <c r="EE32" i="102"/>
  <c r="EH32" i="102" s="1"/>
  <c r="DM32" i="102"/>
  <c r="DP32" i="102" s="1"/>
  <c r="DD32" i="102"/>
  <c r="DV32" i="102"/>
  <c r="DY32" i="102" s="1"/>
  <c r="EG20" i="102"/>
  <c r="EK20" i="102" s="1"/>
  <c r="EA20" i="102"/>
  <c r="EC20" i="102" s="1"/>
  <c r="DO20" i="102"/>
  <c r="DS20" i="102" s="1"/>
  <c r="DI20" i="102"/>
  <c r="DK20" i="102" s="1"/>
  <c r="DO12" i="97"/>
  <c r="DR12" i="97" s="1"/>
  <c r="EJ12" i="98"/>
  <c r="EL12" i="98" s="1"/>
  <c r="DX13" i="98"/>
  <c r="EB13" i="98" s="1"/>
  <c r="DR12" i="98"/>
  <c r="DT12" i="98" s="1"/>
  <c r="DF13" i="98"/>
  <c r="DJ13" i="98" s="1"/>
  <c r="EE29" i="101"/>
  <c r="EH29" i="101" s="1"/>
  <c r="DV29" i="101"/>
  <c r="DY29" i="101" s="1"/>
  <c r="DM29" i="101"/>
  <c r="DP29" i="101" s="1"/>
  <c r="DD29" i="101"/>
  <c r="DG29" i="101" s="1"/>
  <c r="EJ18" i="101"/>
  <c r="EL18" i="101" s="1"/>
  <c r="DX19" i="101"/>
  <c r="EB19" i="101" s="1"/>
  <c r="DR18" i="101"/>
  <c r="DT18" i="101" s="1"/>
  <c r="DF19" i="101"/>
  <c r="DJ19" i="101" s="1"/>
  <c r="EJ12" i="97"/>
  <c r="EL12" i="97" s="1"/>
  <c r="EA12" i="97"/>
  <c r="DI12" i="97"/>
  <c r="DK12" i="97" s="1"/>
  <c r="AU20" i="102"/>
  <c r="CE20" i="102"/>
  <c r="CI20" i="102" s="1"/>
  <c r="R32" i="102"/>
  <c r="CU33" i="102"/>
  <c r="BT33" i="102"/>
  <c r="H33" i="102"/>
  <c r="G32" i="102"/>
  <c r="CY32" i="102" s="1"/>
  <c r="F32" i="102"/>
  <c r="BB32" i="102"/>
  <c r="W20" i="102"/>
  <c r="Y20" i="102" s="1"/>
  <c r="BG20" i="102"/>
  <c r="BI20" i="102" s="1"/>
  <c r="BH21" i="102" s="1"/>
  <c r="CL32" i="102"/>
  <c r="AA33" i="102"/>
  <c r="CC32" i="102"/>
  <c r="N20" i="102"/>
  <c r="P20" i="102" s="1"/>
  <c r="BV21" i="102"/>
  <c r="BZ21" i="102" s="1"/>
  <c r="AL20" i="102"/>
  <c r="I32" i="102"/>
  <c r="BK33" i="102"/>
  <c r="CN20" i="102"/>
  <c r="CR20" i="102" s="1"/>
  <c r="AF20" i="102"/>
  <c r="AH20" i="102" s="1"/>
  <c r="BP20" i="102"/>
  <c r="BR20" i="102" s="1"/>
  <c r="CZ20" i="102"/>
  <c r="DB20" i="102" s="1"/>
  <c r="AS32" i="102"/>
  <c r="AJ32" i="102"/>
  <c r="CE19" i="101"/>
  <c r="CI19" i="101" s="1"/>
  <c r="T19" i="101"/>
  <c r="X19" i="101" s="1"/>
  <c r="K20" i="101"/>
  <c r="CL29" i="101"/>
  <c r="CO29" i="101" s="1"/>
  <c r="BY18" i="101"/>
  <c r="CA18" i="101" s="1"/>
  <c r="CC30" i="101"/>
  <c r="AA29" i="101"/>
  <c r="CU29" i="101"/>
  <c r="CX29" i="101" s="1"/>
  <c r="AX18" i="101"/>
  <c r="AZ18" i="101" s="1"/>
  <c r="BG18" i="101"/>
  <c r="BI18" i="101" s="1"/>
  <c r="BT29" i="101"/>
  <c r="R29" i="101"/>
  <c r="CQ18" i="101"/>
  <c r="CS18" i="101" s="1"/>
  <c r="BP18" i="101"/>
  <c r="BR18" i="101" s="1"/>
  <c r="G30" i="101"/>
  <c r="F30" i="101"/>
  <c r="CZ18" i="101"/>
  <c r="DB18" i="101" s="1"/>
  <c r="BB29" i="101"/>
  <c r="I30" i="101"/>
  <c r="AJ29" i="101"/>
  <c r="BK29" i="101"/>
  <c r="AO18" i="101"/>
  <c r="AQ18" i="101" s="1"/>
  <c r="AF18" i="101"/>
  <c r="AH18" i="101" s="1"/>
  <c r="BK16" i="97"/>
  <c r="BO16" i="97" s="1"/>
  <c r="AY12" i="97"/>
  <c r="AZ12" i="97" s="1"/>
  <c r="AC12" i="97"/>
  <c r="AF12" i="97" s="1"/>
  <c r="AL12" i="97"/>
  <c r="AP12" i="97" s="1"/>
  <c r="DA12" i="97"/>
  <c r="DB12" i="97" s="1"/>
  <c r="CZ12" i="98"/>
  <c r="DB12" i="98" s="1"/>
  <c r="CQ12" i="98"/>
  <c r="CS12" i="98" s="1"/>
  <c r="BG12" i="98"/>
  <c r="BI12" i="98" s="1"/>
  <c r="AO12" i="98"/>
  <c r="AQ12" i="98" s="1"/>
  <c r="AF12" i="98"/>
  <c r="AH12" i="98" s="1"/>
  <c r="W12" i="98"/>
  <c r="Y12" i="98" s="1"/>
  <c r="CQ12" i="97"/>
  <c r="CS12" i="97" s="1"/>
  <c r="BM12" i="97"/>
  <c r="BQ12" i="97" s="1"/>
  <c r="BG12" i="97"/>
  <c r="BI12" i="97" s="1"/>
  <c r="T12" i="97"/>
  <c r="X12" i="97" s="1"/>
  <c r="CE12" i="97"/>
  <c r="CI12" i="97" s="1"/>
  <c r="CC16" i="97"/>
  <c r="CF16" i="97" s="1"/>
  <c r="I17" i="97"/>
  <c r="M17" i="97" s="1"/>
  <c r="AJ16" i="97"/>
  <c r="AM16" i="97" s="1"/>
  <c r="BT16" i="97"/>
  <c r="BX16" i="97" s="1"/>
  <c r="R17" i="97"/>
  <c r="U17" i="97" s="1"/>
  <c r="CL16" i="97"/>
  <c r="CP16" i="97" s="1"/>
  <c r="K13" i="98"/>
  <c r="O13" i="98" s="1"/>
  <c r="AU13" i="98"/>
  <c r="AY13" i="98" s="1"/>
  <c r="CL17" i="98"/>
  <c r="AS17" i="98"/>
  <c r="CC18" i="98"/>
  <c r="BM13" i="98"/>
  <c r="BQ13" i="98" s="1"/>
  <c r="BB17" i="98"/>
  <c r="BK17" i="98"/>
  <c r="I17" i="98"/>
  <c r="R17" i="98"/>
  <c r="CU17" i="98"/>
  <c r="BT17" i="98"/>
  <c r="AA17" i="98"/>
  <c r="AJ17" i="98"/>
  <c r="CU18" i="97"/>
  <c r="BB17" i="97"/>
  <c r="AS17" i="97"/>
  <c r="AA17" i="97"/>
  <c r="AV29" i="101" l="1"/>
  <c r="AS30" i="101"/>
  <c r="EC12" i="97"/>
  <c r="DX13" i="97" s="1"/>
  <c r="EB13" i="97" s="1"/>
  <c r="P13" i="97"/>
  <c r="BC23" i="112"/>
  <c r="BE23" i="112" s="1"/>
  <c r="AZ24" i="112" s="1"/>
  <c r="BD24" i="112" s="1"/>
  <c r="AG12" i="97"/>
  <c r="AH12" i="97" s="1"/>
  <c r="AC13" i="97" s="1"/>
  <c r="AG13" i="97" s="1"/>
  <c r="DS12" i="97"/>
  <c r="DT12" i="97" s="1"/>
  <c r="AA14" i="112"/>
  <c r="AO20" i="112"/>
  <c r="AE32" i="102"/>
  <c r="CG29" i="101"/>
  <c r="AW29" i="101"/>
  <c r="BO32" i="102"/>
  <c r="BX32" i="102"/>
  <c r="S18" i="112"/>
  <c r="CG16" i="97"/>
  <c r="BW16" i="97"/>
  <c r="V32" i="102"/>
  <c r="U32" i="102"/>
  <c r="L17" i="97"/>
  <c r="DM41" i="97"/>
  <c r="BF29" i="101"/>
  <c r="BE29" i="101"/>
  <c r="BX29" i="101"/>
  <c r="BW29" i="101"/>
  <c r="AE29" i="101"/>
  <c r="AD29" i="101"/>
  <c r="CG32" i="102"/>
  <c r="CF32" i="102"/>
  <c r="DH32" i="102"/>
  <c r="DG32" i="102"/>
  <c r="V17" i="97"/>
  <c r="AN16" i="97"/>
  <c r="DD40" i="97"/>
  <c r="AW32" i="102"/>
  <c r="AV32" i="102"/>
  <c r="DV43" i="98"/>
  <c r="BO29" i="101"/>
  <c r="BN29" i="101"/>
  <c r="CF30" i="101"/>
  <c r="BN33" i="102"/>
  <c r="AD33" i="102"/>
  <c r="BF32" i="102"/>
  <c r="BE32" i="102"/>
  <c r="BW33" i="102"/>
  <c r="CO16" i="97"/>
  <c r="EE43" i="97"/>
  <c r="DM42" i="98"/>
  <c r="DD41" i="98"/>
  <c r="DV42" i="97"/>
  <c r="M30" i="101"/>
  <c r="L30" i="101"/>
  <c r="V29" i="101"/>
  <c r="U29" i="101"/>
  <c r="AN29" i="101"/>
  <c r="AM29" i="101"/>
  <c r="AN32" i="102"/>
  <c r="AM32" i="102"/>
  <c r="M32" i="102"/>
  <c r="L32" i="102"/>
  <c r="CP32" i="102"/>
  <c r="CO32" i="102"/>
  <c r="CX33" i="102"/>
  <c r="BN16" i="97"/>
  <c r="EE44" i="98"/>
  <c r="EI32" i="102"/>
  <c r="DQ32" i="102"/>
  <c r="DZ32" i="102"/>
  <c r="DG17" i="98"/>
  <c r="BW17" i="98"/>
  <c r="AM17" i="98"/>
  <c r="EH17" i="98"/>
  <c r="CX17" i="98"/>
  <c r="BN17" i="98"/>
  <c r="AD17" i="98"/>
  <c r="DY17" i="98"/>
  <c r="CO17" i="98"/>
  <c r="BE17" i="98"/>
  <c r="U17" i="98"/>
  <c r="AV17" i="98"/>
  <c r="L17" i="98"/>
  <c r="DP17" i="98"/>
  <c r="CF17" i="98"/>
  <c r="DZ29" i="101"/>
  <c r="DH29" i="101"/>
  <c r="CP29" i="101"/>
  <c r="EI29" i="101"/>
  <c r="DQ29" i="101"/>
  <c r="CY29" i="101"/>
  <c r="EI17" i="97"/>
  <c r="DQ17" i="97"/>
  <c r="CY17" i="97"/>
  <c r="AW17" i="97"/>
  <c r="AE17" i="97"/>
  <c r="EH17" i="97"/>
  <c r="DP17" i="97"/>
  <c r="CX17" i="97"/>
  <c r="AV17" i="97"/>
  <c r="AD17" i="97"/>
  <c r="DZ17" i="97"/>
  <c r="BF17" i="97"/>
  <c r="DY17" i="97"/>
  <c r="BE17" i="97"/>
  <c r="DH17" i="97"/>
  <c r="DG17" i="97"/>
  <c r="F18" i="98"/>
  <c r="T18" i="112"/>
  <c r="H20" i="97"/>
  <c r="G18" i="98"/>
  <c r="F19" i="97"/>
  <c r="G19" i="97"/>
  <c r="M52" i="112"/>
  <c r="L52" i="112"/>
  <c r="V56" i="112"/>
  <c r="BB51" i="112"/>
  <c r="AX52" i="112"/>
  <c r="BA52" i="112" s="1"/>
  <c r="AJ52" i="112"/>
  <c r="AM52" i="112" s="1"/>
  <c r="AU33" i="112"/>
  <c r="AV33" i="112"/>
  <c r="AH30" i="112"/>
  <c r="AG30" i="112"/>
  <c r="F53" i="112"/>
  <c r="H54" i="112"/>
  <c r="G53" i="112"/>
  <c r="Y53" i="112" s="1"/>
  <c r="I53" i="112"/>
  <c r="P53" i="112" s="1"/>
  <c r="DV33" i="102"/>
  <c r="DY33" i="102" s="1"/>
  <c r="DM33" i="102"/>
  <c r="EE33" i="102"/>
  <c r="EH33" i="102" s="1"/>
  <c r="DD33" i="102"/>
  <c r="EJ20" i="102"/>
  <c r="EL20" i="102" s="1"/>
  <c r="DX21" i="102"/>
  <c r="EB21" i="102" s="1"/>
  <c r="DR20" i="102"/>
  <c r="DT20" i="102" s="1"/>
  <c r="DF21" i="102"/>
  <c r="DJ21" i="102" s="1"/>
  <c r="EK13" i="98"/>
  <c r="EG13" i="98"/>
  <c r="EA13" i="98"/>
  <c r="EC13" i="98" s="1"/>
  <c r="DO13" i="98"/>
  <c r="DS13" i="98" s="1"/>
  <c r="DI13" i="98"/>
  <c r="DK13" i="98" s="1"/>
  <c r="EE30" i="101"/>
  <c r="EH30" i="101" s="1"/>
  <c r="DD30" i="101"/>
  <c r="DG30" i="101" s="1"/>
  <c r="DM30" i="101"/>
  <c r="DP30" i="101" s="1"/>
  <c r="DV30" i="101"/>
  <c r="DY30" i="101" s="1"/>
  <c r="EG19" i="101"/>
  <c r="EK19" i="101" s="1"/>
  <c r="EA19" i="101"/>
  <c r="EC19" i="101" s="1"/>
  <c r="DO19" i="101"/>
  <c r="DS19" i="101" s="1"/>
  <c r="DI19" i="101"/>
  <c r="DK19" i="101" s="1"/>
  <c r="EG13" i="97"/>
  <c r="EK13" i="97" s="1"/>
  <c r="DF13" i="97"/>
  <c r="DJ13" i="97" s="1"/>
  <c r="CW21" i="102"/>
  <c r="DA21" i="102" s="1"/>
  <c r="BM21" i="102"/>
  <c r="BQ21" i="102" s="1"/>
  <c r="BD21" i="102"/>
  <c r="AC21" i="102"/>
  <c r="AG21" i="102" s="1"/>
  <c r="BK34" i="102"/>
  <c r="BY21" i="102"/>
  <c r="CA21" i="102" s="1"/>
  <c r="CL33" i="102"/>
  <c r="T21" i="102"/>
  <c r="X21" i="102" s="1"/>
  <c r="CH20" i="102"/>
  <c r="CJ20" i="102" s="1"/>
  <c r="I33" i="102"/>
  <c r="AJ33" i="102"/>
  <c r="CQ20" i="102"/>
  <c r="CS20" i="102" s="1"/>
  <c r="AO20" i="102"/>
  <c r="AQ20" i="102" s="1"/>
  <c r="K21" i="102"/>
  <c r="O21" i="102" s="1"/>
  <c r="CC33" i="102"/>
  <c r="H34" i="102"/>
  <c r="G33" i="102"/>
  <c r="CY33" i="102" s="1"/>
  <c r="F33" i="102"/>
  <c r="CU34" i="102"/>
  <c r="AX20" i="102"/>
  <c r="AZ20" i="102" s="1"/>
  <c r="AS33" i="102"/>
  <c r="AA34" i="102"/>
  <c r="BB33" i="102"/>
  <c r="BT34" i="102"/>
  <c r="R33" i="102"/>
  <c r="BM19" i="101"/>
  <c r="BQ19" i="101" s="1"/>
  <c r="BD19" i="101"/>
  <c r="BH19" i="101" s="1"/>
  <c r="AC19" i="101"/>
  <c r="AG19" i="101" s="1"/>
  <c r="AL19" i="101"/>
  <c r="AP19" i="101" s="1"/>
  <c r="CN19" i="101"/>
  <c r="CR19" i="101" s="1"/>
  <c r="CW19" i="101"/>
  <c r="DA19" i="101" s="1"/>
  <c r="AJ30" i="101"/>
  <c r="BB30" i="101"/>
  <c r="R30" i="101"/>
  <c r="CU30" i="101"/>
  <c r="CX30" i="101" s="1"/>
  <c r="CC31" i="101"/>
  <c r="N20" i="101"/>
  <c r="P20" i="101" s="1"/>
  <c r="CH19" i="101"/>
  <c r="CJ19" i="101" s="1"/>
  <c r="AA30" i="101"/>
  <c r="BV19" i="101"/>
  <c r="BZ19" i="101" s="1"/>
  <c r="W19" i="101"/>
  <c r="Y19" i="101" s="1"/>
  <c r="X20" i="101" s="1"/>
  <c r="BK30" i="101"/>
  <c r="I31" i="101"/>
  <c r="G31" i="101"/>
  <c r="F31" i="101"/>
  <c r="BT30" i="101"/>
  <c r="AU19" i="101"/>
  <c r="AY19" i="101" s="1"/>
  <c r="CL30" i="101"/>
  <c r="BK17" i="97"/>
  <c r="BN17" i="97" s="1"/>
  <c r="CE13" i="98"/>
  <c r="CH13" i="98" s="1"/>
  <c r="AO12" i="97"/>
  <c r="AQ12" i="97" s="1"/>
  <c r="BY13" i="98"/>
  <c r="CA13" i="98" s="1"/>
  <c r="BP13" i="98"/>
  <c r="BR13" i="98" s="1"/>
  <c r="BD13" i="98"/>
  <c r="BH13" i="98" s="1"/>
  <c r="CW13" i="97"/>
  <c r="CZ13" i="97" s="1"/>
  <c r="AX13" i="98"/>
  <c r="AZ13" i="98" s="1"/>
  <c r="T13" i="98"/>
  <c r="X13" i="98" s="1"/>
  <c r="AU13" i="97"/>
  <c r="AX13" i="97" s="1"/>
  <c r="CH12" i="97"/>
  <c r="CJ12" i="97" s="1"/>
  <c r="BP12" i="97"/>
  <c r="BR12" i="97" s="1"/>
  <c r="W12" i="97"/>
  <c r="Y12" i="97" s="1"/>
  <c r="I18" i="97"/>
  <c r="M18" i="97" s="1"/>
  <c r="CC17" i="97"/>
  <c r="CG17" i="97" s="1"/>
  <c r="AJ17" i="97"/>
  <c r="AN17" i="97" s="1"/>
  <c r="R18" i="97"/>
  <c r="V18" i="97" s="1"/>
  <c r="BT17" i="97"/>
  <c r="BX17" i="97" s="1"/>
  <c r="CL17" i="97"/>
  <c r="CP17" i="97" s="1"/>
  <c r="CW13" i="98"/>
  <c r="DA13" i="98" s="1"/>
  <c r="AC13" i="98"/>
  <c r="AG13" i="98" s="1"/>
  <c r="CN13" i="98"/>
  <c r="CR13" i="98" s="1"/>
  <c r="R18" i="98"/>
  <c r="AS18" i="98"/>
  <c r="BT18" i="98"/>
  <c r="AL13" i="98"/>
  <c r="AP13" i="98" s="1"/>
  <c r="I18" i="98"/>
  <c r="AA18" i="98"/>
  <c r="CU18" i="98"/>
  <c r="BK18" i="98"/>
  <c r="BB18" i="98"/>
  <c r="CL18" i="98"/>
  <c r="AJ18" i="98"/>
  <c r="CC19" i="98"/>
  <c r="N13" i="98"/>
  <c r="P13" i="98" s="1"/>
  <c r="CU19" i="97"/>
  <c r="CN13" i="97"/>
  <c r="CR13" i="97" s="1"/>
  <c r="BD13" i="97"/>
  <c r="BH13" i="97" s="1"/>
  <c r="BB18" i="97"/>
  <c r="AS18" i="97"/>
  <c r="AA18" i="97"/>
  <c r="CI13" i="98" l="1"/>
  <c r="CJ13" i="98" s="1"/>
  <c r="AV30" i="101"/>
  <c r="AS31" i="101"/>
  <c r="K14" i="97"/>
  <c r="N14" i="97" s="1"/>
  <c r="BC24" i="112"/>
  <c r="DO13" i="97"/>
  <c r="DR13" i="97" s="1"/>
  <c r="AC14" i="112"/>
  <c r="X15" i="112" s="1"/>
  <c r="AB15" i="112" s="1"/>
  <c r="AQ20" i="112"/>
  <c r="AL21" i="112" s="1"/>
  <c r="AP21" i="112" s="1"/>
  <c r="BX33" i="102"/>
  <c r="AE33" i="102"/>
  <c r="CG30" i="101"/>
  <c r="AW30" i="101"/>
  <c r="BO33" i="102"/>
  <c r="T19" i="112"/>
  <c r="CF17" i="97"/>
  <c r="V30" i="101"/>
  <c r="U30" i="101"/>
  <c r="BW34" i="102"/>
  <c r="BN34" i="102"/>
  <c r="BW17" i="97"/>
  <c r="U18" i="97"/>
  <c r="DM43" i="98"/>
  <c r="EE44" i="97"/>
  <c r="DD41" i="97"/>
  <c r="U33" i="102"/>
  <c r="V33" i="102"/>
  <c r="AW33" i="102"/>
  <c r="AV33" i="102"/>
  <c r="DQ33" i="102"/>
  <c r="DP33" i="102"/>
  <c r="L18" i="97"/>
  <c r="DM42" i="97"/>
  <c r="BX30" i="101"/>
  <c r="BW30" i="101"/>
  <c r="M31" i="101"/>
  <c r="L31" i="101"/>
  <c r="BF30" i="101"/>
  <c r="BE30" i="101"/>
  <c r="BE33" i="102"/>
  <c r="BF33" i="102"/>
  <c r="CX34" i="102"/>
  <c r="CG33" i="102"/>
  <c r="CF33" i="102"/>
  <c r="AM33" i="102"/>
  <c r="AN33" i="102"/>
  <c r="AM17" i="97"/>
  <c r="BO17" i="97"/>
  <c r="DV43" i="97"/>
  <c r="CP30" i="101"/>
  <c r="CO30" i="101"/>
  <c r="BO30" i="101"/>
  <c r="BN30" i="101"/>
  <c r="AE30" i="101"/>
  <c r="AD30" i="101"/>
  <c r="CF31" i="101"/>
  <c r="AN30" i="101"/>
  <c r="AM30" i="101"/>
  <c r="AD34" i="102"/>
  <c r="M33" i="102"/>
  <c r="L33" i="102"/>
  <c r="CO33" i="102"/>
  <c r="CP33" i="102"/>
  <c r="DG33" i="102"/>
  <c r="DH33" i="102"/>
  <c r="CO17" i="97"/>
  <c r="EE45" i="98"/>
  <c r="DD42" i="98"/>
  <c r="DV44" i="98"/>
  <c r="DZ33" i="102"/>
  <c r="EI33" i="102"/>
  <c r="DP18" i="98"/>
  <c r="CF18" i="98"/>
  <c r="AV18" i="98"/>
  <c r="L18" i="98"/>
  <c r="DG18" i="98"/>
  <c r="BW18" i="98"/>
  <c r="AM18" i="98"/>
  <c r="EH18" i="98"/>
  <c r="CX18" i="98"/>
  <c r="BN18" i="98"/>
  <c r="AD18" i="98"/>
  <c r="BE18" i="98"/>
  <c r="CO18" i="98"/>
  <c r="U18" i="98"/>
  <c r="DY18" i="98"/>
  <c r="EI30" i="101"/>
  <c r="DQ30" i="101"/>
  <c r="CY30" i="101"/>
  <c r="DZ30" i="101"/>
  <c r="DH30" i="101"/>
  <c r="DZ18" i="97"/>
  <c r="DH18" i="97"/>
  <c r="BF18" i="97"/>
  <c r="DY18" i="97"/>
  <c r="DG18" i="97"/>
  <c r="BE18" i="97"/>
  <c r="EI18" i="97"/>
  <c r="CY18" i="97"/>
  <c r="AE18" i="97"/>
  <c r="EH18" i="97"/>
  <c r="CX18" i="97"/>
  <c r="AD18" i="97"/>
  <c r="AW18" i="97"/>
  <c r="DP18" i="97"/>
  <c r="AV18" i="97"/>
  <c r="DQ18" i="97"/>
  <c r="F20" i="97"/>
  <c r="H21" i="97"/>
  <c r="G20" i="97"/>
  <c r="G19" i="98"/>
  <c r="S19" i="112"/>
  <c r="F19" i="98"/>
  <c r="M53" i="112"/>
  <c r="L53" i="112"/>
  <c r="V57" i="112"/>
  <c r="BB52" i="112"/>
  <c r="AX53" i="112"/>
  <c r="BA53" i="112" s="1"/>
  <c r="AJ53" i="112"/>
  <c r="AM53" i="112" s="1"/>
  <c r="AV34" i="112"/>
  <c r="AU34" i="112"/>
  <c r="AH31" i="112"/>
  <c r="AG31" i="112"/>
  <c r="F54" i="112"/>
  <c r="H55" i="112"/>
  <c r="G54" i="112"/>
  <c r="Y54" i="112" s="1"/>
  <c r="I54" i="112"/>
  <c r="P54" i="112" s="1"/>
  <c r="DD34" i="102"/>
  <c r="EE34" i="102"/>
  <c r="EH34" i="102" s="1"/>
  <c r="DM34" i="102"/>
  <c r="DV34" i="102"/>
  <c r="EG21" i="102"/>
  <c r="EK21" i="102" s="1"/>
  <c r="EA21" i="102"/>
  <c r="EC21" i="102" s="1"/>
  <c r="DO21" i="102"/>
  <c r="DS21" i="102" s="1"/>
  <c r="DI21" i="102"/>
  <c r="DK21" i="102" s="1"/>
  <c r="EJ13" i="98"/>
  <c r="EL13" i="98" s="1"/>
  <c r="DX14" i="98"/>
  <c r="EB14" i="98" s="1"/>
  <c r="DR13" i="98"/>
  <c r="DT13" i="98" s="1"/>
  <c r="DF14" i="98"/>
  <c r="DJ14" i="98" s="1"/>
  <c r="DM31" i="101"/>
  <c r="DP31" i="101" s="1"/>
  <c r="DD31" i="101"/>
  <c r="DG31" i="101" s="1"/>
  <c r="DV31" i="101"/>
  <c r="DY31" i="101" s="1"/>
  <c r="EE31" i="101"/>
  <c r="EH31" i="101" s="1"/>
  <c r="EJ19" i="101"/>
  <c r="EL19" i="101" s="1"/>
  <c r="DX20" i="101"/>
  <c r="EB20" i="101" s="1"/>
  <c r="DR19" i="101"/>
  <c r="DT19" i="101" s="1"/>
  <c r="DF20" i="101"/>
  <c r="DJ20" i="101" s="1"/>
  <c r="EJ13" i="97"/>
  <c r="EL13" i="97" s="1"/>
  <c r="EA13" i="97"/>
  <c r="EC13" i="97" s="1"/>
  <c r="DI13" i="97"/>
  <c r="DK13" i="97" s="1"/>
  <c r="AU21" i="102"/>
  <c r="AY21" i="102" s="1"/>
  <c r="BV22" i="102"/>
  <c r="BZ22" i="102" s="1"/>
  <c r="CN21" i="102"/>
  <c r="CR21" i="102" s="1"/>
  <c r="R34" i="102"/>
  <c r="AS34" i="102"/>
  <c r="H35" i="102"/>
  <c r="G34" i="102"/>
  <c r="CY34" i="102" s="1"/>
  <c r="F34" i="102"/>
  <c r="N21" i="102"/>
  <c r="P21" i="102" s="1"/>
  <c r="CE21" i="102"/>
  <c r="CI21" i="102" s="1"/>
  <c r="AF21" i="102"/>
  <c r="AH21" i="102" s="1"/>
  <c r="BP21" i="102"/>
  <c r="BR21" i="102" s="1"/>
  <c r="BQ22" i="102" s="1"/>
  <c r="BT35" i="102"/>
  <c r="BK35" i="102"/>
  <c r="BB34" i="102"/>
  <c r="AL21" i="102"/>
  <c r="AP21" i="102" s="1"/>
  <c r="AJ34" i="102"/>
  <c r="W21" i="102"/>
  <c r="Y21" i="102" s="1"/>
  <c r="CL34" i="102"/>
  <c r="BG21" i="102"/>
  <c r="BI21" i="102" s="1"/>
  <c r="CZ21" i="102"/>
  <c r="DB21" i="102" s="1"/>
  <c r="AA35" i="102"/>
  <c r="CU35" i="102"/>
  <c r="CC34" i="102"/>
  <c r="I34" i="102"/>
  <c r="CE20" i="101"/>
  <c r="CI20" i="101" s="1"/>
  <c r="T20" i="101"/>
  <c r="AO19" i="101"/>
  <c r="AQ19" i="101" s="1"/>
  <c r="AP20" i="101" s="1"/>
  <c r="BT31" i="101"/>
  <c r="I32" i="101"/>
  <c r="BY19" i="101"/>
  <c r="CA19" i="101" s="1"/>
  <c r="CC32" i="101"/>
  <c r="CL31" i="101"/>
  <c r="G32" i="101"/>
  <c r="F32" i="101"/>
  <c r="BK31" i="101"/>
  <c r="CU31" i="101"/>
  <c r="BB31" i="101"/>
  <c r="AF19" i="101"/>
  <c r="AH19" i="101" s="1"/>
  <c r="AG20" i="101" s="1"/>
  <c r="K21" i="101"/>
  <c r="O21" i="101" s="1"/>
  <c r="CZ19" i="101"/>
  <c r="DB19" i="101" s="1"/>
  <c r="BG19" i="101"/>
  <c r="BI19" i="101" s="1"/>
  <c r="AX19" i="101"/>
  <c r="AZ19" i="101" s="1"/>
  <c r="AA31" i="101"/>
  <c r="R31" i="101"/>
  <c r="AJ31" i="101"/>
  <c r="CQ19" i="101"/>
  <c r="CS19" i="101" s="1"/>
  <c r="BP19" i="101"/>
  <c r="BR19" i="101" s="1"/>
  <c r="BK18" i="97"/>
  <c r="BO18" i="97" s="1"/>
  <c r="DA13" i="97"/>
  <c r="DB13" i="97" s="1"/>
  <c r="CW14" i="97" s="1"/>
  <c r="DA14" i="97" s="1"/>
  <c r="AL13" i="97"/>
  <c r="AO13" i="97" s="1"/>
  <c r="AY13" i="97"/>
  <c r="AZ13" i="97" s="1"/>
  <c r="CZ13" i="98"/>
  <c r="DB13" i="98" s="1"/>
  <c r="CQ13" i="98"/>
  <c r="CS13" i="98" s="1"/>
  <c r="BG13" i="98"/>
  <c r="BI13" i="98" s="1"/>
  <c r="AO13" i="98"/>
  <c r="AQ13" i="98" s="1"/>
  <c r="AF13" i="98"/>
  <c r="AH13" i="98" s="1"/>
  <c r="W13" i="98"/>
  <c r="Y13" i="98" s="1"/>
  <c r="CQ13" i="97"/>
  <c r="CS13" i="97" s="1"/>
  <c r="BM13" i="97"/>
  <c r="BQ13" i="97" s="1"/>
  <c r="BG13" i="97"/>
  <c r="BI13" i="97" s="1"/>
  <c r="AF13" i="97"/>
  <c r="AH13" i="97" s="1"/>
  <c r="T13" i="97"/>
  <c r="X13" i="97" s="1"/>
  <c r="CE13" i="97"/>
  <c r="CI13" i="97" s="1"/>
  <c r="CL18" i="97"/>
  <c r="CO18" i="97" s="1"/>
  <c r="CC18" i="97"/>
  <c r="CG18" i="97" s="1"/>
  <c r="BT18" i="97"/>
  <c r="BW18" i="97" s="1"/>
  <c r="AJ18" i="97"/>
  <c r="AN18" i="97" s="1"/>
  <c r="R19" i="97"/>
  <c r="U19" i="97" s="1"/>
  <c r="I19" i="97"/>
  <c r="M19" i="97" s="1"/>
  <c r="BV14" i="98"/>
  <c r="BZ14" i="98" s="1"/>
  <c r="K14" i="98"/>
  <c r="O14" i="98" s="1"/>
  <c r="BM14" i="98"/>
  <c r="BQ14" i="98" s="1"/>
  <c r="I19" i="98"/>
  <c r="R19" i="98"/>
  <c r="BB19" i="98"/>
  <c r="AA19" i="98"/>
  <c r="CC20" i="98"/>
  <c r="CL19" i="98"/>
  <c r="CU19" i="98"/>
  <c r="BT19" i="98"/>
  <c r="AJ19" i="98"/>
  <c r="BK19" i="98"/>
  <c r="AU14" i="98"/>
  <c r="AY14" i="98" s="1"/>
  <c r="AS19" i="98"/>
  <c r="CU20" i="97"/>
  <c r="BB19" i="97"/>
  <c r="AS19" i="97"/>
  <c r="AA19" i="97"/>
  <c r="AS32" i="101" l="1"/>
  <c r="AV31" i="101"/>
  <c r="O14" i="97"/>
  <c r="P14" i="97" s="1"/>
  <c r="K15" i="97" s="1"/>
  <c r="N15" i="97" s="1"/>
  <c r="AP13" i="97"/>
  <c r="AQ13" i="97" s="1"/>
  <c r="BE24" i="112"/>
  <c r="AZ25" i="112" s="1"/>
  <c r="BD25" i="112" s="1"/>
  <c r="DS13" i="97"/>
  <c r="DT13" i="97" s="1"/>
  <c r="DO14" i="97" s="1"/>
  <c r="DS14" i="97" s="1"/>
  <c r="AO21" i="112"/>
  <c r="AA15" i="112"/>
  <c r="BO34" i="102"/>
  <c r="BX34" i="102"/>
  <c r="CG31" i="101"/>
  <c r="AW31" i="101"/>
  <c r="AE34" i="102"/>
  <c r="S20" i="112"/>
  <c r="CE14" i="98"/>
  <c r="CH14" i="98" s="1"/>
  <c r="BN18" i="97"/>
  <c r="EI34" i="102"/>
  <c r="AD35" i="102"/>
  <c r="U31" i="101"/>
  <c r="V31" i="101"/>
  <c r="BE31" i="101"/>
  <c r="BF31" i="101"/>
  <c r="CF32" i="101"/>
  <c r="M34" i="102"/>
  <c r="L34" i="102"/>
  <c r="AM34" i="102"/>
  <c r="AN34" i="102"/>
  <c r="BN35" i="102"/>
  <c r="DY34" i="102"/>
  <c r="DZ34" i="102"/>
  <c r="L19" i="97"/>
  <c r="BX18" i="97"/>
  <c r="DD43" i="98"/>
  <c r="DD42" i="97"/>
  <c r="U34" i="102"/>
  <c r="V34" i="102"/>
  <c r="DQ34" i="102"/>
  <c r="DP34" i="102"/>
  <c r="DG34" i="102"/>
  <c r="DH34" i="102"/>
  <c r="DV44" i="97"/>
  <c r="EE45" i="97"/>
  <c r="AE31" i="101"/>
  <c r="AD31" i="101"/>
  <c r="CY31" i="101"/>
  <c r="CX31" i="101"/>
  <c r="CG34" i="102"/>
  <c r="CF34" i="102"/>
  <c r="BW35" i="102"/>
  <c r="CF18" i="97"/>
  <c r="V19" i="97"/>
  <c r="CP18" i="97"/>
  <c r="AM31" i="101"/>
  <c r="AN31" i="101"/>
  <c r="BO31" i="101"/>
  <c r="BN31" i="101"/>
  <c r="CO31" i="101"/>
  <c r="CP31" i="101"/>
  <c r="BW31" i="101"/>
  <c r="BX31" i="101"/>
  <c r="BE34" i="102"/>
  <c r="BF34" i="102"/>
  <c r="AM18" i="97"/>
  <c r="M32" i="101"/>
  <c r="L32" i="101"/>
  <c r="CX35" i="102"/>
  <c r="CO34" i="102"/>
  <c r="CP34" i="102"/>
  <c r="AW34" i="102"/>
  <c r="AV34" i="102"/>
  <c r="DV45" i="98"/>
  <c r="EE46" i="98"/>
  <c r="DM43" i="97"/>
  <c r="DM44" i="98"/>
  <c r="DY19" i="98"/>
  <c r="CO19" i="98"/>
  <c r="BE19" i="98"/>
  <c r="U19" i="98"/>
  <c r="DP19" i="98"/>
  <c r="CF19" i="98"/>
  <c r="AV19" i="98"/>
  <c r="L19" i="98"/>
  <c r="DG19" i="98"/>
  <c r="BW19" i="98"/>
  <c r="AM19" i="98"/>
  <c r="BN19" i="98"/>
  <c r="AD19" i="98"/>
  <c r="CX19" i="98"/>
  <c r="EH19" i="98"/>
  <c r="DZ31" i="101"/>
  <c r="DH31" i="101"/>
  <c r="EI31" i="101"/>
  <c r="DQ31" i="101"/>
  <c r="EI19" i="97"/>
  <c r="DQ19" i="97"/>
  <c r="CY19" i="97"/>
  <c r="AW19" i="97"/>
  <c r="AE19" i="97"/>
  <c r="EH19" i="97"/>
  <c r="DP19" i="97"/>
  <c r="CX19" i="97"/>
  <c r="AV19" i="97"/>
  <c r="AD19" i="97"/>
  <c r="DH19" i="97"/>
  <c r="DG19" i="97"/>
  <c r="DZ19" i="97"/>
  <c r="DY19" i="97"/>
  <c r="BF19" i="97"/>
  <c r="BE19" i="97"/>
  <c r="H22" i="97"/>
  <c r="G20" i="98"/>
  <c r="G21" i="97"/>
  <c r="T20" i="112"/>
  <c r="F20" i="98"/>
  <c r="F21" i="97"/>
  <c r="M54" i="112"/>
  <c r="L54" i="112"/>
  <c r="V58" i="112"/>
  <c r="BB53" i="112"/>
  <c r="AX54" i="112"/>
  <c r="AJ54" i="112"/>
  <c r="AM54" i="112" s="1"/>
  <c r="AU35" i="112"/>
  <c r="AV35" i="112"/>
  <c r="AH32" i="112"/>
  <c r="AG32" i="112"/>
  <c r="F55" i="112"/>
  <c r="H56" i="112"/>
  <c r="G55" i="112"/>
  <c r="Y55" i="112" s="1"/>
  <c r="I55" i="112"/>
  <c r="P55" i="112" s="1"/>
  <c r="DV35" i="102"/>
  <c r="DM35" i="102"/>
  <c r="DD35" i="102"/>
  <c r="EE35" i="102"/>
  <c r="EJ21" i="102"/>
  <c r="EL21" i="102" s="1"/>
  <c r="DX22" i="102"/>
  <c r="EB22" i="102" s="1"/>
  <c r="DR21" i="102"/>
  <c r="DT21" i="102" s="1"/>
  <c r="DF22" i="102"/>
  <c r="DJ22" i="102" s="1"/>
  <c r="EG14" i="98"/>
  <c r="EK14" i="98" s="1"/>
  <c r="EA14" i="98"/>
  <c r="EC14" i="98" s="1"/>
  <c r="DO14" i="98"/>
  <c r="DS14" i="98" s="1"/>
  <c r="DI14" i="98"/>
  <c r="DK14" i="98" s="1"/>
  <c r="DD32" i="101"/>
  <c r="EE32" i="101"/>
  <c r="EH32" i="101" s="1"/>
  <c r="DV32" i="101"/>
  <c r="DY32" i="101" s="1"/>
  <c r="DM32" i="101"/>
  <c r="DP32" i="101" s="1"/>
  <c r="EG20" i="101"/>
  <c r="EK20" i="101" s="1"/>
  <c r="EA20" i="101"/>
  <c r="EC20" i="101" s="1"/>
  <c r="DO20" i="101"/>
  <c r="DS20" i="101" s="1"/>
  <c r="DI20" i="101"/>
  <c r="DK20" i="101" s="1"/>
  <c r="EG14" i="97"/>
  <c r="EK14" i="97" s="1"/>
  <c r="DX14" i="97"/>
  <c r="EB14" i="97" s="1"/>
  <c r="DJ14" i="97"/>
  <c r="DF14" i="97"/>
  <c r="BM22" i="102"/>
  <c r="K22" i="102"/>
  <c r="O22" i="102" s="1"/>
  <c r="T22" i="102"/>
  <c r="X22" i="102" s="1"/>
  <c r="AC22" i="102"/>
  <c r="AG22" i="102" s="1"/>
  <c r="CW22" i="102"/>
  <c r="DA22" i="102" s="1"/>
  <c r="I35" i="102"/>
  <c r="CU36" i="102"/>
  <c r="CL35" i="102"/>
  <c r="BY22" i="102"/>
  <c r="CA22" i="102" s="1"/>
  <c r="BZ23" i="102" s="1"/>
  <c r="BD22" i="102"/>
  <c r="BH22" i="102" s="1"/>
  <c r="CH21" i="102"/>
  <c r="CJ21" i="102" s="1"/>
  <c r="R35" i="102"/>
  <c r="AO21" i="102"/>
  <c r="AQ21" i="102" s="1"/>
  <c r="BB35" i="102"/>
  <c r="BT36" i="102"/>
  <c r="AS35" i="102"/>
  <c r="CQ21" i="102"/>
  <c r="CS21" i="102" s="1"/>
  <c r="AX21" i="102"/>
  <c r="AZ21" i="102" s="1"/>
  <c r="CC35" i="102"/>
  <c r="AA36" i="102"/>
  <c r="AJ35" i="102"/>
  <c r="BK36" i="102"/>
  <c r="H36" i="102"/>
  <c r="G35" i="102"/>
  <c r="AE35" i="102" s="1"/>
  <c r="F35" i="102"/>
  <c r="BZ20" i="101"/>
  <c r="BV20" i="101"/>
  <c r="CN20" i="101"/>
  <c r="CR20" i="101" s="1"/>
  <c r="BH20" i="101"/>
  <c r="BD20" i="101"/>
  <c r="AC20" i="101"/>
  <c r="CW20" i="101"/>
  <c r="DA20" i="101" s="1"/>
  <c r="AL20" i="101"/>
  <c r="AJ32" i="101"/>
  <c r="AY20" i="101"/>
  <c r="AU20" i="101"/>
  <c r="BK32" i="101"/>
  <c r="N21" i="101"/>
  <c r="P21" i="101" s="1"/>
  <c r="O22" i="101" s="1"/>
  <c r="BB32" i="101"/>
  <c r="G33" i="101"/>
  <c r="AW32" i="101" s="1"/>
  <c r="F33" i="101"/>
  <c r="BT32" i="101"/>
  <c r="BM20" i="101"/>
  <c r="BQ20" i="101" s="1"/>
  <c r="AA32" i="101"/>
  <c r="CU32" i="101"/>
  <c r="CH20" i="101"/>
  <c r="CJ20" i="101" s="1"/>
  <c r="CL32" i="101"/>
  <c r="I33" i="101"/>
  <c r="R32" i="101"/>
  <c r="W20" i="101"/>
  <c r="Y20" i="101" s="1"/>
  <c r="CC33" i="101"/>
  <c r="BK19" i="97"/>
  <c r="BO19" i="97" s="1"/>
  <c r="AU14" i="97"/>
  <c r="AX14" i="97" s="1"/>
  <c r="BY14" i="98"/>
  <c r="CA14" i="98" s="1"/>
  <c r="BP14" i="98"/>
  <c r="BR14" i="98" s="1"/>
  <c r="BD14" i="98"/>
  <c r="BH14" i="98" s="1"/>
  <c r="AX14" i="98"/>
  <c r="AZ14" i="98" s="1"/>
  <c r="T14" i="98"/>
  <c r="X14" i="98" s="1"/>
  <c r="CZ14" i="97"/>
  <c r="DB14" i="97" s="1"/>
  <c r="CH13" i="97"/>
  <c r="CJ13" i="97" s="1"/>
  <c r="BP13" i="97"/>
  <c r="BR13" i="97" s="1"/>
  <c r="W13" i="97"/>
  <c r="Y13" i="97" s="1"/>
  <c r="CL19" i="97"/>
  <c r="CP19" i="97" s="1"/>
  <c r="I20" i="97"/>
  <c r="L20" i="97" s="1"/>
  <c r="BT19" i="97"/>
  <c r="BW19" i="97" s="1"/>
  <c r="AJ19" i="97"/>
  <c r="AM19" i="97" s="1"/>
  <c r="CC19" i="97"/>
  <c r="CF19" i="97" s="1"/>
  <c r="R20" i="97"/>
  <c r="U20" i="97" s="1"/>
  <c r="AL14" i="98"/>
  <c r="AP14" i="98" s="1"/>
  <c r="AC14" i="98"/>
  <c r="AG14" i="98" s="1"/>
  <c r="AJ20" i="98"/>
  <c r="R20" i="98"/>
  <c r="BT20" i="98"/>
  <c r="CU20" i="98"/>
  <c r="I20" i="98"/>
  <c r="BK20" i="98"/>
  <c r="CL20" i="98"/>
  <c r="CC21" i="98"/>
  <c r="AA20" i="98"/>
  <c r="CN14" i="98"/>
  <c r="CR14" i="98" s="1"/>
  <c r="N14" i="98"/>
  <c r="P14" i="98" s="1"/>
  <c r="AS20" i="98"/>
  <c r="CW14" i="98"/>
  <c r="DA14" i="98" s="1"/>
  <c r="BB20" i="98"/>
  <c r="CU21" i="97"/>
  <c r="CN14" i="97"/>
  <c r="CR14" i="97" s="1"/>
  <c r="BD14" i="97"/>
  <c r="BH14" i="97" s="1"/>
  <c r="BB20" i="97"/>
  <c r="AS20" i="97"/>
  <c r="AC14" i="97"/>
  <c r="AG14" i="97" s="1"/>
  <c r="AA20" i="97"/>
  <c r="AS33" i="101" l="1"/>
  <c r="AV32" i="101"/>
  <c r="CI14" i="98"/>
  <c r="CJ14" i="98" s="1"/>
  <c r="O15" i="97"/>
  <c r="AY14" i="97"/>
  <c r="AZ14" i="97" s="1"/>
  <c r="BC25" i="112"/>
  <c r="BE25" i="112" s="1"/>
  <c r="AZ26" i="112" s="1"/>
  <c r="BD26" i="112" s="1"/>
  <c r="AC15" i="112"/>
  <c r="X16" i="112" s="1"/>
  <c r="AB16" i="112" s="1"/>
  <c r="AQ21" i="112"/>
  <c r="AL22" i="112" s="1"/>
  <c r="AP22" i="112" s="1"/>
  <c r="CY35" i="102"/>
  <c r="BX35" i="102"/>
  <c r="BO35" i="102"/>
  <c r="CG32" i="101"/>
  <c r="T21" i="112"/>
  <c r="V20" i="97"/>
  <c r="CG19" i="97"/>
  <c r="M20" i="97"/>
  <c r="V35" i="102"/>
  <c r="U35" i="102"/>
  <c r="EE46" i="97"/>
  <c r="DD44" i="98"/>
  <c r="V32" i="101"/>
  <c r="U32" i="101"/>
  <c r="CX32" i="101"/>
  <c r="CY32" i="101"/>
  <c r="BX32" i="101"/>
  <c r="BW32" i="101"/>
  <c r="BF32" i="101"/>
  <c r="BE32" i="101"/>
  <c r="CG35" i="102"/>
  <c r="CF35" i="102"/>
  <c r="BW36" i="102"/>
  <c r="CP35" i="102"/>
  <c r="CO35" i="102"/>
  <c r="DH35" i="102"/>
  <c r="DG35" i="102"/>
  <c r="CO19" i="97"/>
  <c r="AN19" i="97"/>
  <c r="DM44" i="97"/>
  <c r="DD43" i="97"/>
  <c r="AD36" i="102"/>
  <c r="AW35" i="102"/>
  <c r="AV35" i="102"/>
  <c r="DH32" i="101"/>
  <c r="DG32" i="101"/>
  <c r="EI35" i="102"/>
  <c r="EH35" i="102"/>
  <c r="EE47" i="98"/>
  <c r="CF33" i="101"/>
  <c r="L33" i="101"/>
  <c r="M33" i="101"/>
  <c r="AD32" i="101"/>
  <c r="AE32" i="101"/>
  <c r="AN32" i="101"/>
  <c r="AM32" i="101"/>
  <c r="BN36" i="102"/>
  <c r="BF35" i="102"/>
  <c r="BE35" i="102"/>
  <c r="CX36" i="102"/>
  <c r="DQ35" i="102"/>
  <c r="DP35" i="102"/>
  <c r="BX19" i="97"/>
  <c r="DV46" i="98"/>
  <c r="CP32" i="101"/>
  <c r="CO32" i="101"/>
  <c r="BN32" i="101"/>
  <c r="BO32" i="101"/>
  <c r="AN35" i="102"/>
  <c r="AM35" i="102"/>
  <c r="M35" i="102"/>
  <c r="L35" i="102"/>
  <c r="DZ35" i="102"/>
  <c r="DY35" i="102"/>
  <c r="BN19" i="97"/>
  <c r="DM45" i="98"/>
  <c r="DV45" i="97"/>
  <c r="EH20" i="98"/>
  <c r="CX20" i="98"/>
  <c r="BN20" i="98"/>
  <c r="AD20" i="98"/>
  <c r="DY20" i="98"/>
  <c r="CO20" i="98"/>
  <c r="BE20" i="98"/>
  <c r="U20" i="98"/>
  <c r="DP20" i="98"/>
  <c r="CF20" i="98"/>
  <c r="AV20" i="98"/>
  <c r="L20" i="98"/>
  <c r="BW20" i="98"/>
  <c r="AM20" i="98"/>
  <c r="DG20" i="98"/>
  <c r="EI32" i="101"/>
  <c r="DQ32" i="101"/>
  <c r="DZ32" i="101"/>
  <c r="DZ20" i="97"/>
  <c r="DH20" i="97"/>
  <c r="BF20" i="97"/>
  <c r="DY20" i="97"/>
  <c r="DG20" i="97"/>
  <c r="BE20" i="97"/>
  <c r="DQ20" i="97"/>
  <c r="AW20" i="97"/>
  <c r="DP20" i="97"/>
  <c r="AV20" i="97"/>
  <c r="CY20" i="97"/>
  <c r="AE20" i="97"/>
  <c r="EI20" i="97"/>
  <c r="CX20" i="97"/>
  <c r="AD20" i="97"/>
  <c r="EH20" i="97"/>
  <c r="G22" i="97"/>
  <c r="BA54" i="112"/>
  <c r="F21" i="98"/>
  <c r="F22" i="97"/>
  <c r="H23" i="97"/>
  <c r="G21" i="98"/>
  <c r="S21" i="112"/>
  <c r="L55" i="112"/>
  <c r="M55" i="112"/>
  <c r="V59" i="112"/>
  <c r="AJ55" i="112"/>
  <c r="AM55" i="112" s="1"/>
  <c r="AX55" i="112"/>
  <c r="BA55" i="112" s="1"/>
  <c r="BB54" i="112"/>
  <c r="AV36" i="112"/>
  <c r="AU36" i="112"/>
  <c r="AH33" i="112"/>
  <c r="AG33" i="112"/>
  <c r="I56" i="112"/>
  <c r="P56" i="112" s="1"/>
  <c r="F56" i="112"/>
  <c r="H57" i="112"/>
  <c r="G56" i="112"/>
  <c r="Y56" i="112" s="1"/>
  <c r="EE36" i="102"/>
  <c r="DM36" i="102"/>
  <c r="DD36" i="102"/>
  <c r="DV36" i="102"/>
  <c r="EG22" i="102"/>
  <c r="EK22" i="102" s="1"/>
  <c r="EA22" i="102"/>
  <c r="EC22" i="102" s="1"/>
  <c r="DO22" i="102"/>
  <c r="DS22" i="102" s="1"/>
  <c r="DI22" i="102"/>
  <c r="DK22" i="102" s="1"/>
  <c r="EJ14" i="98"/>
  <c r="EL14" i="98" s="1"/>
  <c r="DX15" i="98"/>
  <c r="EB15" i="98" s="1"/>
  <c r="DR14" i="98"/>
  <c r="DT14" i="98" s="1"/>
  <c r="DF15" i="98"/>
  <c r="DJ15" i="98" s="1"/>
  <c r="DM33" i="101"/>
  <c r="DV33" i="101"/>
  <c r="DY33" i="101" s="1"/>
  <c r="EE33" i="101"/>
  <c r="EH33" i="101" s="1"/>
  <c r="DD33" i="101"/>
  <c r="EJ20" i="101"/>
  <c r="EL20" i="101" s="1"/>
  <c r="DX21" i="101"/>
  <c r="EB21" i="101" s="1"/>
  <c r="DR20" i="101"/>
  <c r="DT20" i="101" s="1"/>
  <c r="DF21" i="101"/>
  <c r="DJ21" i="101" s="1"/>
  <c r="EJ14" i="97"/>
  <c r="EL14" i="97" s="1"/>
  <c r="EA14" i="97"/>
  <c r="EC14" i="97" s="1"/>
  <c r="DR14" i="97"/>
  <c r="DT14" i="97" s="1"/>
  <c r="DI14" i="97"/>
  <c r="DK14" i="97" s="1"/>
  <c r="AL22" i="102"/>
  <c r="AP22" i="102" s="1"/>
  <c r="BV23" i="102"/>
  <c r="CE22" i="102"/>
  <c r="CI22" i="102" s="1"/>
  <c r="H37" i="102"/>
  <c r="G36" i="102"/>
  <c r="AE36" i="102" s="1"/>
  <c r="F36" i="102"/>
  <c r="BK37" i="102"/>
  <c r="AU22" i="102"/>
  <c r="AY22" i="102" s="1"/>
  <c r="BB36" i="102"/>
  <c r="BG22" i="102"/>
  <c r="BI22" i="102" s="1"/>
  <c r="I36" i="102"/>
  <c r="AJ36" i="102"/>
  <c r="CN22" i="102"/>
  <c r="CR22" i="102" s="1"/>
  <c r="CU37" i="102"/>
  <c r="AF22" i="102"/>
  <c r="AH22" i="102" s="1"/>
  <c r="R36" i="102"/>
  <c r="CZ22" i="102"/>
  <c r="DB22" i="102" s="1"/>
  <c r="W22" i="102"/>
  <c r="Y22" i="102" s="1"/>
  <c r="BP22" i="102"/>
  <c r="BR22" i="102" s="1"/>
  <c r="CC36" i="102"/>
  <c r="BT37" i="102"/>
  <c r="N22" i="102"/>
  <c r="P22" i="102" s="1"/>
  <c r="O23" i="102" s="1"/>
  <c r="AA37" i="102"/>
  <c r="AS36" i="102"/>
  <c r="CL36" i="102"/>
  <c r="T21" i="101"/>
  <c r="X21" i="101" s="1"/>
  <c r="CL33" i="101"/>
  <c r="G34" i="101"/>
  <c r="F34" i="101"/>
  <c r="CC34" i="101"/>
  <c r="R33" i="101"/>
  <c r="AA33" i="101"/>
  <c r="BK33" i="101"/>
  <c r="CZ20" i="101"/>
  <c r="DB20" i="101" s="1"/>
  <c r="BG20" i="101"/>
  <c r="BI20" i="101" s="1"/>
  <c r="BY20" i="101"/>
  <c r="CA20" i="101" s="1"/>
  <c r="CI21" i="101"/>
  <c r="CE21" i="101"/>
  <c r="BP20" i="101"/>
  <c r="BR20" i="101" s="1"/>
  <c r="AO20" i="101"/>
  <c r="AQ20" i="101" s="1"/>
  <c r="AF20" i="101"/>
  <c r="AH20" i="101" s="1"/>
  <c r="I34" i="101"/>
  <c r="CQ20" i="101"/>
  <c r="CS20" i="101" s="1"/>
  <c r="CU33" i="101"/>
  <c r="BT33" i="101"/>
  <c r="BB33" i="101"/>
  <c r="K22" i="101"/>
  <c r="AX20" i="101"/>
  <c r="AZ20" i="101" s="1"/>
  <c r="AJ33" i="101"/>
  <c r="BK20" i="97"/>
  <c r="BO20" i="97" s="1"/>
  <c r="AL14" i="97"/>
  <c r="AO14" i="97" s="1"/>
  <c r="CZ14" i="98"/>
  <c r="DB14" i="98" s="1"/>
  <c r="CQ14" i="98"/>
  <c r="CS14" i="98" s="1"/>
  <c r="BG14" i="98"/>
  <c r="BI14" i="98" s="1"/>
  <c r="AO14" i="98"/>
  <c r="AQ14" i="98" s="1"/>
  <c r="AF14" i="98"/>
  <c r="AH14" i="98" s="1"/>
  <c r="W14" i="98"/>
  <c r="Y14" i="98" s="1"/>
  <c r="CQ14" i="97"/>
  <c r="CS14" i="97" s="1"/>
  <c r="BM14" i="97"/>
  <c r="BQ14" i="97" s="1"/>
  <c r="BG14" i="97"/>
  <c r="BI14" i="97" s="1"/>
  <c r="AF14" i="97"/>
  <c r="AH14" i="97" s="1"/>
  <c r="T14" i="97"/>
  <c r="X14" i="97" s="1"/>
  <c r="CE14" i="97"/>
  <c r="CI14" i="97" s="1"/>
  <c r="CC20" i="97"/>
  <c r="CG20" i="97" s="1"/>
  <c r="BT20" i="97"/>
  <c r="BW20" i="97" s="1"/>
  <c r="CL20" i="97"/>
  <c r="CP20" i="97" s="1"/>
  <c r="R21" i="97"/>
  <c r="V21" i="97" s="1"/>
  <c r="I21" i="97"/>
  <c r="L21" i="97" s="1"/>
  <c r="AJ20" i="97"/>
  <c r="AM20" i="97" s="1"/>
  <c r="BV15" i="98"/>
  <c r="BZ15" i="98" s="1"/>
  <c r="AU15" i="98"/>
  <c r="AY15" i="98" s="1"/>
  <c r="K15" i="98"/>
  <c r="O15" i="98" s="1"/>
  <c r="I21" i="98"/>
  <c r="R21" i="98"/>
  <c r="CC22" i="98"/>
  <c r="BK21" i="98"/>
  <c r="CU21" i="98"/>
  <c r="BM15" i="98"/>
  <c r="BQ15" i="98" s="1"/>
  <c r="BB21" i="98"/>
  <c r="AS21" i="98"/>
  <c r="AA21" i="98"/>
  <c r="CL21" i="98"/>
  <c r="BT21" i="98"/>
  <c r="AJ21" i="98"/>
  <c r="CW15" i="97"/>
  <c r="DA15" i="97" s="1"/>
  <c r="CU22" i="97"/>
  <c r="BB21" i="97"/>
  <c r="AS21" i="97"/>
  <c r="AA21" i="97"/>
  <c r="AW33" i="101" l="1"/>
  <c r="AS34" i="101"/>
  <c r="AV33" i="101"/>
  <c r="CE15" i="98"/>
  <c r="CH15" i="98" s="1"/>
  <c r="BC26" i="112"/>
  <c r="BE26" i="112" s="1"/>
  <c r="AZ27" i="112" s="1"/>
  <c r="BD27" i="112" s="1"/>
  <c r="AA16" i="112"/>
  <c r="AC16" i="112" s="1"/>
  <c r="X17" i="112" s="1"/>
  <c r="AB17" i="112" s="1"/>
  <c r="AO22" i="112"/>
  <c r="CY36" i="102"/>
  <c r="BO36" i="102"/>
  <c r="CG33" i="101"/>
  <c r="BX36" i="102"/>
  <c r="L21" i="98"/>
  <c r="S22" i="112"/>
  <c r="U21" i="97"/>
  <c r="AN20" i="97"/>
  <c r="M21" i="97"/>
  <c r="DH36" i="102"/>
  <c r="DG36" i="102"/>
  <c r="EI36" i="102"/>
  <c r="EH36" i="102"/>
  <c r="AE33" i="101"/>
  <c r="AD33" i="101"/>
  <c r="CX37" i="102"/>
  <c r="M36" i="102"/>
  <c r="L36" i="102"/>
  <c r="DQ33" i="101"/>
  <c r="DP33" i="101"/>
  <c r="BN20" i="97"/>
  <c r="DD44" i="97"/>
  <c r="DD45" i="98"/>
  <c r="BO33" i="101"/>
  <c r="BN33" i="101"/>
  <c r="AN36" i="102"/>
  <c r="AM36" i="102"/>
  <c r="DV46" i="97"/>
  <c r="M34" i="101"/>
  <c r="L34" i="101"/>
  <c r="V33" i="101"/>
  <c r="U33" i="101"/>
  <c r="CP36" i="102"/>
  <c r="CO36" i="102"/>
  <c r="BW37" i="102"/>
  <c r="BN37" i="102"/>
  <c r="DZ36" i="102"/>
  <c r="DY36" i="102"/>
  <c r="CF20" i="97"/>
  <c r="BX20" i="97"/>
  <c r="AP14" i="97"/>
  <c r="AQ14" i="97" s="1"/>
  <c r="CY33" i="101"/>
  <c r="CX33" i="101"/>
  <c r="AD37" i="102"/>
  <c r="CO20" i="97"/>
  <c r="DM45" i="97"/>
  <c r="BF33" i="101"/>
  <c r="BE33" i="101"/>
  <c r="AN33" i="101"/>
  <c r="AM33" i="101"/>
  <c r="BX33" i="101"/>
  <c r="BW33" i="101"/>
  <c r="CF34" i="101"/>
  <c r="CP33" i="101"/>
  <c r="CO33" i="101"/>
  <c r="AW36" i="102"/>
  <c r="AV36" i="102"/>
  <c r="CG36" i="102"/>
  <c r="CF36" i="102"/>
  <c r="V36" i="102"/>
  <c r="U36" i="102"/>
  <c r="BF36" i="102"/>
  <c r="BE36" i="102"/>
  <c r="DH33" i="101"/>
  <c r="DG33" i="101"/>
  <c r="DQ36" i="102"/>
  <c r="DP36" i="102"/>
  <c r="DM46" i="98"/>
  <c r="DV47" i="98"/>
  <c r="EE48" i="98"/>
  <c r="EE47" i="97"/>
  <c r="DG21" i="98"/>
  <c r="BW21" i="98"/>
  <c r="AM21" i="98"/>
  <c r="EH21" i="98"/>
  <c r="CX21" i="98"/>
  <c r="BN21" i="98"/>
  <c r="AD21" i="98"/>
  <c r="DY21" i="98"/>
  <c r="CO21" i="98"/>
  <c r="BE21" i="98"/>
  <c r="U21" i="98"/>
  <c r="CF21" i="98"/>
  <c r="DP21" i="98"/>
  <c r="AV21" i="98"/>
  <c r="DZ33" i="101"/>
  <c r="EI33" i="101"/>
  <c r="DZ21" i="97"/>
  <c r="DH21" i="97"/>
  <c r="BF21" i="97"/>
  <c r="DY21" i="97"/>
  <c r="DG21" i="97"/>
  <c r="BE21" i="97"/>
  <c r="EI21" i="97"/>
  <c r="CY21" i="97"/>
  <c r="AE21" i="97"/>
  <c r="EH21" i="97"/>
  <c r="CX21" i="97"/>
  <c r="AD21" i="97"/>
  <c r="DQ21" i="97"/>
  <c r="AW21" i="97"/>
  <c r="DP21" i="97"/>
  <c r="AV21" i="97"/>
  <c r="T22" i="112"/>
  <c r="G22" i="98"/>
  <c r="G23" i="97"/>
  <c r="H24" i="97"/>
  <c r="F22" i="98"/>
  <c r="F23" i="97"/>
  <c r="M56" i="112"/>
  <c r="L56" i="112"/>
  <c r="V60" i="112"/>
  <c r="BB55" i="112"/>
  <c r="AX56" i="112"/>
  <c r="AJ56" i="112"/>
  <c r="AM56" i="112" s="1"/>
  <c r="AU37" i="112"/>
  <c r="AV37" i="112"/>
  <c r="AH34" i="112"/>
  <c r="AG34" i="112"/>
  <c r="F57" i="112"/>
  <c r="H58" i="112"/>
  <c r="G57" i="112"/>
  <c r="Y57" i="112" s="1"/>
  <c r="I57" i="112"/>
  <c r="P57" i="112" s="1"/>
  <c r="DM37" i="102"/>
  <c r="DV37" i="102"/>
  <c r="DD37" i="102"/>
  <c r="EE37" i="102"/>
  <c r="EJ22" i="102"/>
  <c r="EL22" i="102" s="1"/>
  <c r="DX23" i="102"/>
  <c r="EB23" i="102" s="1"/>
  <c r="DR22" i="102"/>
  <c r="DT22" i="102" s="1"/>
  <c r="DF23" i="102"/>
  <c r="DJ23" i="102" s="1"/>
  <c r="EG15" i="98"/>
  <c r="EK15" i="98" s="1"/>
  <c r="EA15" i="98"/>
  <c r="EC15" i="98" s="1"/>
  <c r="DS15" i="98"/>
  <c r="DO15" i="98"/>
  <c r="DI15" i="98"/>
  <c r="DK15" i="98" s="1"/>
  <c r="DD34" i="101"/>
  <c r="EE34" i="101"/>
  <c r="EH34" i="101" s="1"/>
  <c r="DV34" i="101"/>
  <c r="DM34" i="101"/>
  <c r="EG21" i="101"/>
  <c r="EK21" i="101" s="1"/>
  <c r="EA21" i="101"/>
  <c r="EC21" i="101" s="1"/>
  <c r="DO21" i="101"/>
  <c r="DS21" i="101" s="1"/>
  <c r="DI21" i="101"/>
  <c r="DK21" i="101" s="1"/>
  <c r="EG15" i="97"/>
  <c r="EK15" i="97" s="1"/>
  <c r="DX15" i="97"/>
  <c r="EB15" i="97" s="1"/>
  <c r="DO15" i="97"/>
  <c r="DS15" i="97" s="1"/>
  <c r="DF15" i="97"/>
  <c r="DJ15" i="97" s="1"/>
  <c r="T23" i="102"/>
  <c r="X23" i="102" s="1"/>
  <c r="BD23" i="102"/>
  <c r="BH23" i="102" s="1"/>
  <c r="AC23" i="102"/>
  <c r="AG23" i="102" s="1"/>
  <c r="K23" i="102"/>
  <c r="CL37" i="102"/>
  <c r="AA38" i="102"/>
  <c r="BM23" i="102"/>
  <c r="BQ23" i="102" s="1"/>
  <c r="DA23" i="102"/>
  <c r="CW23" i="102"/>
  <c r="I37" i="102"/>
  <c r="BK38" i="102"/>
  <c r="BY23" i="102"/>
  <c r="CA23" i="102" s="1"/>
  <c r="BT38" i="102"/>
  <c r="CQ22" i="102"/>
  <c r="CS22" i="102" s="1"/>
  <c r="BB37" i="102"/>
  <c r="H38" i="102"/>
  <c r="G37" i="102"/>
  <c r="BO37" i="102" s="1"/>
  <c r="F37" i="102"/>
  <c r="CC37" i="102"/>
  <c r="CU38" i="102"/>
  <c r="AX22" i="102"/>
  <c r="AZ22" i="102" s="1"/>
  <c r="CH22" i="102"/>
  <c r="CJ22" i="102" s="1"/>
  <c r="AO22" i="102"/>
  <c r="AQ22" i="102" s="1"/>
  <c r="AS37" i="102"/>
  <c r="R37" i="102"/>
  <c r="AJ37" i="102"/>
  <c r="AU21" i="101"/>
  <c r="AY21" i="101" s="1"/>
  <c r="CN21" i="101"/>
  <c r="CR21" i="101"/>
  <c r="BH21" i="101"/>
  <c r="BD21" i="101"/>
  <c r="AL21" i="101"/>
  <c r="AP21" i="101" s="1"/>
  <c r="G35" i="101"/>
  <c r="F35" i="101"/>
  <c r="BB34" i="101"/>
  <c r="CU34" i="101"/>
  <c r="AA34" i="101"/>
  <c r="CC35" i="101"/>
  <c r="BT34" i="101"/>
  <c r="AC21" i="101"/>
  <c r="AG21" i="101" s="1"/>
  <c r="BM21" i="101"/>
  <c r="BQ21" i="101" s="1"/>
  <c r="BV21" i="101"/>
  <c r="BZ21" i="101" s="1"/>
  <c r="CW21" i="101"/>
  <c r="DA21" i="101" s="1"/>
  <c r="BK34" i="101"/>
  <c r="R34" i="101"/>
  <c r="AJ34" i="101"/>
  <c r="I35" i="101"/>
  <c r="CH21" i="101"/>
  <c r="CJ21" i="101" s="1"/>
  <c r="N22" i="101"/>
  <c r="P22" i="101" s="1"/>
  <c r="O23" i="101" s="1"/>
  <c r="CL34" i="101"/>
  <c r="W21" i="101"/>
  <c r="Y21" i="101" s="1"/>
  <c r="BK21" i="97"/>
  <c r="BO21" i="97" s="1"/>
  <c r="AU15" i="97"/>
  <c r="AX15" i="97" s="1"/>
  <c r="BY15" i="98"/>
  <c r="CA15" i="98" s="1"/>
  <c r="BP15" i="98"/>
  <c r="BR15" i="98" s="1"/>
  <c r="BD15" i="98"/>
  <c r="BH15" i="98" s="1"/>
  <c r="AX15" i="98"/>
  <c r="AZ15" i="98" s="1"/>
  <c r="T15" i="98"/>
  <c r="X15" i="98" s="1"/>
  <c r="CZ15" i="97"/>
  <c r="DB15" i="97" s="1"/>
  <c r="CH14" i="97"/>
  <c r="CJ14" i="97" s="1"/>
  <c r="BP14" i="97"/>
  <c r="BR14" i="97" s="1"/>
  <c r="W14" i="97"/>
  <c r="Y14" i="97" s="1"/>
  <c r="AJ21" i="97"/>
  <c r="AN21" i="97" s="1"/>
  <c r="CL21" i="97"/>
  <c r="CO21" i="97" s="1"/>
  <c r="R22" i="97"/>
  <c r="U22" i="97" s="1"/>
  <c r="I22" i="97"/>
  <c r="BT21" i="97"/>
  <c r="BW21" i="97" s="1"/>
  <c r="CC21" i="97"/>
  <c r="CG21" i="97" s="1"/>
  <c r="CW15" i="98"/>
  <c r="DA15" i="98" s="1"/>
  <c r="CN15" i="98"/>
  <c r="CR15" i="98" s="1"/>
  <c r="AL15" i="98"/>
  <c r="AP15" i="98" s="1"/>
  <c r="AC15" i="98"/>
  <c r="AG15" i="98" s="1"/>
  <c r="CL22" i="98"/>
  <c r="AJ22" i="98"/>
  <c r="BB22" i="98"/>
  <c r="CC23" i="98"/>
  <c r="R22" i="98"/>
  <c r="I22" i="98"/>
  <c r="BT22" i="98"/>
  <c r="AA22" i="98"/>
  <c r="BK22" i="98"/>
  <c r="N15" i="98"/>
  <c r="P15" i="98" s="1"/>
  <c r="O16" i="98" s="1"/>
  <c r="AS22" i="98"/>
  <c r="CU22" i="98"/>
  <c r="CU23" i="97"/>
  <c r="CN15" i="97"/>
  <c r="CR15" i="97" s="1"/>
  <c r="BD15" i="97"/>
  <c r="BH15" i="97" s="1"/>
  <c r="BB22" i="97"/>
  <c r="AS22" i="97"/>
  <c r="AC15" i="97"/>
  <c r="AG15" i="97" s="1"/>
  <c r="AA22" i="97"/>
  <c r="P15" i="97"/>
  <c r="AW34" i="101" l="1"/>
  <c r="AS35" i="101"/>
  <c r="AV34" i="101"/>
  <c r="CI15" i="98"/>
  <c r="CJ15" i="98" s="1"/>
  <c r="CE16" i="98" s="1"/>
  <c r="CI16" i="98" s="1"/>
  <c r="BC27" i="112"/>
  <c r="BE27" i="112" s="1"/>
  <c r="AZ28" i="112" s="1"/>
  <c r="BD28" i="112" s="1"/>
  <c r="AA17" i="112"/>
  <c r="AQ22" i="112"/>
  <c r="AL23" i="112" s="1"/>
  <c r="AP23" i="112" s="1"/>
  <c r="AE37" i="102"/>
  <c r="BX37" i="102"/>
  <c r="CY37" i="102"/>
  <c r="CG34" i="101"/>
  <c r="L22" i="98"/>
  <c r="U22" i="98"/>
  <c r="T23" i="112"/>
  <c r="EI34" i="101"/>
  <c r="CF21" i="97"/>
  <c r="BN21" i="97"/>
  <c r="AY15" i="97"/>
  <c r="AZ15" i="97" s="1"/>
  <c r="AL15" i="97"/>
  <c r="AO15" i="97" s="1"/>
  <c r="BF34" i="101"/>
  <c r="BE34" i="101"/>
  <c r="AN37" i="102"/>
  <c r="AM37" i="102"/>
  <c r="DZ34" i="101"/>
  <c r="DY34" i="101"/>
  <c r="AM21" i="97"/>
  <c r="EE49" i="98"/>
  <c r="DM47" i="98"/>
  <c r="M22" i="97"/>
  <c r="L22" i="97"/>
  <c r="CP34" i="101"/>
  <c r="CO34" i="101"/>
  <c r="M35" i="101"/>
  <c r="L35" i="101"/>
  <c r="CF35" i="101"/>
  <c r="V37" i="102"/>
  <c r="U37" i="102"/>
  <c r="BW38" i="102"/>
  <c r="AD38" i="102"/>
  <c r="DH34" i="101"/>
  <c r="DG34" i="101"/>
  <c r="DH37" i="102"/>
  <c r="DG37" i="102"/>
  <c r="DQ37" i="102"/>
  <c r="DP37" i="102"/>
  <c r="BX21" i="97"/>
  <c r="EE48" i="97"/>
  <c r="BO34" i="101"/>
  <c r="BN34" i="101"/>
  <c r="BX34" i="101"/>
  <c r="BW34" i="101"/>
  <c r="M37" i="102"/>
  <c r="L37" i="102"/>
  <c r="AN34" i="101"/>
  <c r="AM34" i="101"/>
  <c r="AE34" i="101"/>
  <c r="AD34" i="101"/>
  <c r="AW37" i="102"/>
  <c r="AV37" i="102"/>
  <c r="CX38" i="102"/>
  <c r="CP37" i="102"/>
  <c r="CO37" i="102"/>
  <c r="DZ37" i="102"/>
  <c r="DY37" i="102"/>
  <c r="V22" i="97"/>
  <c r="CP21" i="97"/>
  <c r="DV48" i="98"/>
  <c r="DD46" i="98"/>
  <c r="DD45" i="97"/>
  <c r="V34" i="101"/>
  <c r="U34" i="101"/>
  <c r="CY34" i="101"/>
  <c r="CX34" i="101"/>
  <c r="CG37" i="102"/>
  <c r="CF37" i="102"/>
  <c r="BF37" i="102"/>
  <c r="BE37" i="102"/>
  <c r="BN38" i="102"/>
  <c r="DQ34" i="101"/>
  <c r="DP34" i="101"/>
  <c r="EI37" i="102"/>
  <c r="EH37" i="102"/>
  <c r="DM46" i="97"/>
  <c r="DV47" i="97"/>
  <c r="DP22" i="98"/>
  <c r="CF22" i="98"/>
  <c r="AV22" i="98"/>
  <c r="DG22" i="98"/>
  <c r="BW22" i="98"/>
  <c r="AM22" i="98"/>
  <c r="EH22" i="98"/>
  <c r="CX22" i="98"/>
  <c r="BN22" i="98"/>
  <c r="AD22" i="98"/>
  <c r="BE22" i="98"/>
  <c r="DY22" i="98"/>
  <c r="CO22" i="98"/>
  <c r="EI22" i="97"/>
  <c r="DQ22" i="97"/>
  <c r="CY22" i="97"/>
  <c r="AW22" i="97"/>
  <c r="AE22" i="97"/>
  <c r="EH22" i="97"/>
  <c r="DP22" i="97"/>
  <c r="CX22" i="97"/>
  <c r="AV22" i="97"/>
  <c r="AD22" i="97"/>
  <c r="DZ22" i="97"/>
  <c r="BF22" i="97"/>
  <c r="DY22" i="97"/>
  <c r="BE22" i="97"/>
  <c r="DH22" i="97"/>
  <c r="DG22" i="97"/>
  <c r="BA56" i="112"/>
  <c r="S23" i="112"/>
  <c r="H25" i="97"/>
  <c r="G24" i="97"/>
  <c r="F23" i="98"/>
  <c r="F24" i="97"/>
  <c r="G23" i="98"/>
  <c r="M57" i="112"/>
  <c r="L57" i="112"/>
  <c r="V61" i="112"/>
  <c r="BB56" i="112"/>
  <c r="AX57" i="112"/>
  <c r="AJ57" i="112"/>
  <c r="AM57" i="112" s="1"/>
  <c r="AV38" i="112"/>
  <c r="AU38" i="112"/>
  <c r="AH35" i="112"/>
  <c r="AG35" i="112"/>
  <c r="F58" i="112"/>
  <c r="H59" i="112"/>
  <c r="G58" i="112"/>
  <c r="Y58" i="112" s="1"/>
  <c r="I58" i="112"/>
  <c r="P58" i="112" s="1"/>
  <c r="DD38" i="102"/>
  <c r="DM38" i="102"/>
  <c r="DV38" i="102"/>
  <c r="EE38" i="102"/>
  <c r="EG23" i="102"/>
  <c r="EK23" i="102" s="1"/>
  <c r="EA23" i="102"/>
  <c r="EC23" i="102" s="1"/>
  <c r="DO23" i="102"/>
  <c r="DS23" i="102" s="1"/>
  <c r="DI23" i="102"/>
  <c r="DK23" i="102" s="1"/>
  <c r="EJ15" i="98"/>
  <c r="EL15" i="98" s="1"/>
  <c r="DX16" i="98"/>
  <c r="EB16" i="98" s="1"/>
  <c r="DR15" i="98"/>
  <c r="DT15" i="98" s="1"/>
  <c r="DF16" i="98"/>
  <c r="DJ16" i="98" s="1"/>
  <c r="DD35" i="101"/>
  <c r="DV35" i="101"/>
  <c r="DM35" i="101"/>
  <c r="EE35" i="101"/>
  <c r="EJ21" i="101"/>
  <c r="EL21" i="101" s="1"/>
  <c r="DX22" i="101"/>
  <c r="EB22" i="101" s="1"/>
  <c r="DR21" i="101"/>
  <c r="DT21" i="101" s="1"/>
  <c r="DF22" i="101"/>
  <c r="DJ22" i="101" s="1"/>
  <c r="EJ15" i="97"/>
  <c r="EL15" i="97" s="1"/>
  <c r="EA15" i="97"/>
  <c r="EC15" i="97" s="1"/>
  <c r="DR15" i="97"/>
  <c r="DT15" i="97" s="1"/>
  <c r="DI15" i="97"/>
  <c r="DK15" i="97" s="1"/>
  <c r="CE23" i="102"/>
  <c r="CI23" i="102" s="1"/>
  <c r="AU23" i="102"/>
  <c r="AY23" i="102" s="1"/>
  <c r="AL23" i="102"/>
  <c r="AP23" i="102" s="1"/>
  <c r="BV24" i="102"/>
  <c r="BZ24" i="102" s="1"/>
  <c r="BB38" i="102"/>
  <c r="BK39" i="102"/>
  <c r="BP23" i="102"/>
  <c r="BR23" i="102" s="1"/>
  <c r="N23" i="102"/>
  <c r="P23" i="102" s="1"/>
  <c r="BG23" i="102"/>
  <c r="BI23" i="102" s="1"/>
  <c r="BH24" i="102" s="1"/>
  <c r="CU39" i="102"/>
  <c r="H39" i="102"/>
  <c r="G38" i="102"/>
  <c r="BX38" i="102" s="1"/>
  <c r="F38" i="102"/>
  <c r="I38" i="102"/>
  <c r="AJ38" i="102"/>
  <c r="AS38" i="102"/>
  <c r="CC38" i="102"/>
  <c r="CN23" i="102"/>
  <c r="CR23" i="102" s="1"/>
  <c r="CZ23" i="102"/>
  <c r="DB23" i="102" s="1"/>
  <c r="AA39" i="102"/>
  <c r="AF23" i="102"/>
  <c r="AH23" i="102" s="1"/>
  <c r="W23" i="102"/>
  <c r="Y23" i="102" s="1"/>
  <c r="R38" i="102"/>
  <c r="BT39" i="102"/>
  <c r="CL38" i="102"/>
  <c r="T22" i="101"/>
  <c r="X22" i="101" s="1"/>
  <c r="K23" i="101"/>
  <c r="CE22" i="101"/>
  <c r="CI22" i="101" s="1"/>
  <c r="CL35" i="101"/>
  <c r="AF21" i="101"/>
  <c r="AH21" i="101" s="1"/>
  <c r="BK35" i="101"/>
  <c r="CC36" i="101"/>
  <c r="CU35" i="101"/>
  <c r="I36" i="101"/>
  <c r="CZ21" i="101"/>
  <c r="DB21" i="101" s="1"/>
  <c r="AA35" i="101"/>
  <c r="BB35" i="101"/>
  <c r="BG21" i="101"/>
  <c r="BI21" i="101" s="1"/>
  <c r="AX21" i="101"/>
  <c r="AZ21" i="101" s="1"/>
  <c r="R35" i="101"/>
  <c r="BY21" i="101"/>
  <c r="CA21" i="101" s="1"/>
  <c r="BT35" i="101"/>
  <c r="AO21" i="101"/>
  <c r="AQ21" i="101" s="1"/>
  <c r="G36" i="101"/>
  <c r="F36" i="101"/>
  <c r="CQ21" i="101"/>
  <c r="CS21" i="101" s="1"/>
  <c r="AJ35" i="101"/>
  <c r="BP21" i="101"/>
  <c r="BR21" i="101" s="1"/>
  <c r="BK22" i="97"/>
  <c r="BO22" i="97" s="1"/>
  <c r="CZ15" i="98"/>
  <c r="DB15" i="98" s="1"/>
  <c r="CQ15" i="98"/>
  <c r="CS15" i="98" s="1"/>
  <c r="BG15" i="98"/>
  <c r="BI15" i="98" s="1"/>
  <c r="AO15" i="98"/>
  <c r="AQ15" i="98" s="1"/>
  <c r="AF15" i="98"/>
  <c r="AH15" i="98" s="1"/>
  <c r="W15" i="98"/>
  <c r="Y15" i="98" s="1"/>
  <c r="CQ15" i="97"/>
  <c r="CS15" i="97" s="1"/>
  <c r="BM15" i="97"/>
  <c r="BQ15" i="97" s="1"/>
  <c r="BG15" i="97"/>
  <c r="BI15" i="97" s="1"/>
  <c r="AF15" i="97"/>
  <c r="AH15" i="97" s="1"/>
  <c r="T15" i="97"/>
  <c r="X15" i="97" s="1"/>
  <c r="CE15" i="97"/>
  <c r="CI15" i="97" s="1"/>
  <c r="R23" i="97"/>
  <c r="CC22" i="97"/>
  <c r="CF22" i="97" s="1"/>
  <c r="BT22" i="97"/>
  <c r="BX22" i="97" s="1"/>
  <c r="I23" i="97"/>
  <c r="CL22" i="97"/>
  <c r="CO22" i="97" s="1"/>
  <c r="AJ22" i="97"/>
  <c r="AM22" i="97" s="1"/>
  <c r="BV16" i="98"/>
  <c r="BZ16" i="98" s="1"/>
  <c r="AU16" i="98"/>
  <c r="AY16" i="98" s="1"/>
  <c r="K16" i="98"/>
  <c r="BK23" i="98"/>
  <c r="I23" i="98"/>
  <c r="BT23" i="98"/>
  <c r="R23" i="98"/>
  <c r="BM16" i="98"/>
  <c r="BQ16" i="98" s="1"/>
  <c r="BB23" i="98"/>
  <c r="CU23" i="98"/>
  <c r="CC24" i="98"/>
  <c r="AJ23" i="98"/>
  <c r="AS23" i="98"/>
  <c r="AA23" i="98"/>
  <c r="CL23" i="98"/>
  <c r="CW16" i="97"/>
  <c r="DA16" i="97" s="1"/>
  <c r="CU24" i="97"/>
  <c r="BB23" i="97"/>
  <c r="AS23" i="97"/>
  <c r="AA23" i="97"/>
  <c r="K16" i="97"/>
  <c r="N16" i="97" s="1"/>
  <c r="AW35" i="101" l="1"/>
  <c r="AS36" i="101"/>
  <c r="AV35" i="101"/>
  <c r="O16" i="97"/>
  <c r="P16" i="97" s="1"/>
  <c r="AP15" i="97"/>
  <c r="AQ15" i="97" s="1"/>
  <c r="BC28" i="112"/>
  <c r="AO23" i="112"/>
  <c r="U23" i="98"/>
  <c r="BA57" i="112"/>
  <c r="BO38" i="102"/>
  <c r="CY38" i="102"/>
  <c r="AE38" i="102"/>
  <c r="CG35" i="101"/>
  <c r="L23" i="98"/>
  <c r="AD23" i="98"/>
  <c r="S24" i="112"/>
  <c r="AU16" i="97"/>
  <c r="AX16" i="97" s="1"/>
  <c r="BN22" i="97"/>
  <c r="CP22" i="97"/>
  <c r="BX35" i="101"/>
  <c r="BW35" i="101"/>
  <c r="BW39" i="102"/>
  <c r="EH35" i="101"/>
  <c r="EI35" i="101"/>
  <c r="DQ38" i="102"/>
  <c r="DP38" i="102"/>
  <c r="CG22" i="97"/>
  <c r="DM47" i="97"/>
  <c r="V23" i="97"/>
  <c r="U23" i="97"/>
  <c r="AN35" i="101"/>
  <c r="AM35" i="101"/>
  <c r="BF35" i="101"/>
  <c r="BE35" i="101"/>
  <c r="CX35" i="101"/>
  <c r="CY35" i="101"/>
  <c r="CP35" i="101"/>
  <c r="CO35" i="101"/>
  <c r="V38" i="102"/>
  <c r="U38" i="102"/>
  <c r="AW38" i="102"/>
  <c r="AV38" i="102"/>
  <c r="DP35" i="101"/>
  <c r="DQ35" i="101"/>
  <c r="EI38" i="102"/>
  <c r="EH38" i="102"/>
  <c r="BW22" i="97"/>
  <c r="DV48" i="97"/>
  <c r="EE50" i="98"/>
  <c r="L36" i="101"/>
  <c r="M36" i="101"/>
  <c r="AD39" i="102"/>
  <c r="CG38" i="102"/>
  <c r="CF38" i="102"/>
  <c r="BF38" i="102"/>
  <c r="BE38" i="102"/>
  <c r="AN22" i="97"/>
  <c r="DV49" i="98"/>
  <c r="L23" i="97"/>
  <c r="M23" i="97"/>
  <c r="V35" i="101"/>
  <c r="U35" i="101"/>
  <c r="AN38" i="102"/>
  <c r="AM38" i="102"/>
  <c r="DH35" i="101"/>
  <c r="DG35" i="101"/>
  <c r="DZ38" i="102"/>
  <c r="DY38" i="102"/>
  <c r="DH38" i="102"/>
  <c r="DG38" i="102"/>
  <c r="DD47" i="98"/>
  <c r="DZ35" i="101"/>
  <c r="DY35" i="101"/>
  <c r="AE23" i="97"/>
  <c r="AD23" i="97"/>
  <c r="AD35" i="101"/>
  <c r="AE35" i="101"/>
  <c r="CF36" i="101"/>
  <c r="BN35" i="101"/>
  <c r="BO35" i="101"/>
  <c r="CP38" i="102"/>
  <c r="CO38" i="102"/>
  <c r="M38" i="102"/>
  <c r="L38" i="102"/>
  <c r="CX39" i="102"/>
  <c r="BN39" i="102"/>
  <c r="DD46" i="97"/>
  <c r="EE49" i="97"/>
  <c r="DM48" i="98"/>
  <c r="DY23" i="98"/>
  <c r="CO23" i="98"/>
  <c r="BE23" i="98"/>
  <c r="DP23" i="98"/>
  <c r="CF23" i="98"/>
  <c r="AV23" i="98"/>
  <c r="DG23" i="98"/>
  <c r="BW23" i="98"/>
  <c r="AM23" i="98"/>
  <c r="EH23" i="98"/>
  <c r="CX23" i="98"/>
  <c r="BN23" i="98"/>
  <c r="DZ23" i="97"/>
  <c r="DH23" i="97"/>
  <c r="BF23" i="97"/>
  <c r="DY23" i="97"/>
  <c r="DG23" i="97"/>
  <c r="BE23" i="97"/>
  <c r="DQ23" i="97"/>
  <c r="AW23" i="97"/>
  <c r="DP23" i="97"/>
  <c r="AV23" i="97"/>
  <c r="CY23" i="97"/>
  <c r="EI23" i="97"/>
  <c r="CX23" i="97"/>
  <c r="EH23" i="97"/>
  <c r="H26" i="97"/>
  <c r="G24" i="98"/>
  <c r="G25" i="97"/>
  <c r="F25" i="97"/>
  <c r="F24" i="98"/>
  <c r="T24" i="112"/>
  <c r="M58" i="112"/>
  <c r="L58" i="112"/>
  <c r="V62" i="112"/>
  <c r="AJ58" i="112"/>
  <c r="AM58" i="112" s="1"/>
  <c r="BB57" i="112"/>
  <c r="AX58" i="112"/>
  <c r="AU39" i="112"/>
  <c r="AV39" i="112"/>
  <c r="AH36" i="112"/>
  <c r="AG36" i="112"/>
  <c r="F59" i="112"/>
  <c r="H60" i="112"/>
  <c r="G59" i="112"/>
  <c r="Y59" i="112" s="1"/>
  <c r="I59" i="112"/>
  <c r="P59" i="112" s="1"/>
  <c r="EE39" i="102"/>
  <c r="DV39" i="102"/>
  <c r="DM39" i="102"/>
  <c r="DD39" i="102"/>
  <c r="EJ23" i="102"/>
  <c r="EL23" i="102" s="1"/>
  <c r="DX24" i="102"/>
  <c r="EB24" i="102" s="1"/>
  <c r="DR23" i="102"/>
  <c r="DT23" i="102" s="1"/>
  <c r="DF24" i="102"/>
  <c r="DJ24" i="102" s="1"/>
  <c r="EG16" i="98"/>
  <c r="EK16" i="98" s="1"/>
  <c r="EA16" i="98"/>
  <c r="EC16" i="98" s="1"/>
  <c r="DO16" i="98"/>
  <c r="DS16" i="98" s="1"/>
  <c r="DI16" i="98"/>
  <c r="DK16" i="98" s="1"/>
  <c r="EE36" i="101"/>
  <c r="DM36" i="101"/>
  <c r="DV36" i="101"/>
  <c r="DD36" i="101"/>
  <c r="EG22" i="101"/>
  <c r="EK22" i="101" s="1"/>
  <c r="EA22" i="101"/>
  <c r="EC22" i="101" s="1"/>
  <c r="DO22" i="101"/>
  <c r="DS22" i="101" s="1"/>
  <c r="DI22" i="101"/>
  <c r="DK22" i="101" s="1"/>
  <c r="EG16" i="97"/>
  <c r="EK16" i="97" s="1"/>
  <c r="DX16" i="97"/>
  <c r="EB16" i="97" s="1"/>
  <c r="DO16" i="97"/>
  <c r="DS16" i="97" s="1"/>
  <c r="DF16" i="97"/>
  <c r="DJ16" i="97" s="1"/>
  <c r="T24" i="102"/>
  <c r="X24" i="102" s="1"/>
  <c r="K24" i="102"/>
  <c r="O24" i="102" s="1"/>
  <c r="BM24" i="102"/>
  <c r="BQ24" i="102" s="1"/>
  <c r="CW24" i="102"/>
  <c r="DA24" i="102" s="1"/>
  <c r="BD24" i="102"/>
  <c r="CL39" i="102"/>
  <c r="CQ23" i="102"/>
  <c r="CS23" i="102" s="1"/>
  <c r="CC39" i="102"/>
  <c r="AJ39" i="102"/>
  <c r="H40" i="102"/>
  <c r="G39" i="102"/>
  <c r="CY39" i="102" s="1"/>
  <c r="F39" i="102"/>
  <c r="BY24" i="102"/>
  <c r="CA24" i="102" s="1"/>
  <c r="AX23" i="102"/>
  <c r="AZ23" i="102" s="1"/>
  <c r="BT40" i="102"/>
  <c r="I39" i="102"/>
  <c r="CU40" i="102"/>
  <c r="R39" i="102"/>
  <c r="AC24" i="102"/>
  <c r="AG24" i="102" s="1"/>
  <c r="BK40" i="102"/>
  <c r="AO23" i="102"/>
  <c r="AQ23" i="102" s="1"/>
  <c r="AA40" i="102"/>
  <c r="AS39" i="102"/>
  <c r="BB39" i="102"/>
  <c r="CH23" i="102"/>
  <c r="CJ23" i="102" s="1"/>
  <c r="CI24" i="102" s="1"/>
  <c r="CW22" i="101"/>
  <c r="DA22" i="101" s="1"/>
  <c r="CN22" i="101"/>
  <c r="CR22" i="101"/>
  <c r="AL22" i="101"/>
  <c r="AP22" i="101" s="1"/>
  <c r="AU22" i="101"/>
  <c r="AY22" i="101" s="1"/>
  <c r="G37" i="101"/>
  <c r="F37" i="101"/>
  <c r="BV22" i="101"/>
  <c r="BZ22" i="101" s="1"/>
  <c r="BK36" i="101"/>
  <c r="N23" i="101"/>
  <c r="P23" i="101" s="1"/>
  <c r="AC22" i="101"/>
  <c r="AG22" i="101" s="1"/>
  <c r="BM22" i="101"/>
  <c r="BQ22" i="101"/>
  <c r="AJ36" i="101"/>
  <c r="R36" i="101"/>
  <c r="AA36" i="101"/>
  <c r="CU36" i="101"/>
  <c r="CH22" i="101"/>
  <c r="CJ22" i="101" s="1"/>
  <c r="BD22" i="101"/>
  <c r="BH22" i="101" s="1"/>
  <c r="BB36" i="101"/>
  <c r="I37" i="101"/>
  <c r="BT36" i="101"/>
  <c r="CC37" i="101"/>
  <c r="CL36" i="101"/>
  <c r="W22" i="101"/>
  <c r="Y22" i="101" s="1"/>
  <c r="BK23" i="97"/>
  <c r="BO23" i="97" s="1"/>
  <c r="CH16" i="98"/>
  <c r="CJ16" i="98" s="1"/>
  <c r="BY16" i="98"/>
  <c r="CA16" i="98" s="1"/>
  <c r="BP16" i="98"/>
  <c r="BR16" i="98" s="1"/>
  <c r="BD16" i="98"/>
  <c r="BH16" i="98" s="1"/>
  <c r="AX16" i="98"/>
  <c r="AZ16" i="98" s="1"/>
  <c r="T16" i="98"/>
  <c r="W16" i="98" s="1"/>
  <c r="CZ16" i="97"/>
  <c r="DB16" i="97" s="1"/>
  <c r="CH15" i="97"/>
  <c r="CJ15" i="97" s="1"/>
  <c r="BP15" i="97"/>
  <c r="BR15" i="97" s="1"/>
  <c r="W15" i="97"/>
  <c r="Y15" i="97" s="1"/>
  <c r="BT23" i="97"/>
  <c r="BX23" i="97" s="1"/>
  <c r="R24" i="97"/>
  <c r="AJ23" i="97"/>
  <c r="AM23" i="97" s="1"/>
  <c r="CL23" i="97"/>
  <c r="CP23" i="97" s="1"/>
  <c r="I24" i="97"/>
  <c r="CC23" i="97"/>
  <c r="CF23" i="97" s="1"/>
  <c r="AC16" i="98"/>
  <c r="AG16" i="98" s="1"/>
  <c r="CW16" i="98"/>
  <c r="DA16" i="98" s="1"/>
  <c r="CN16" i="98"/>
  <c r="CR16" i="98" s="1"/>
  <c r="AL16" i="98"/>
  <c r="AP16" i="98" s="1"/>
  <c r="CC25" i="98"/>
  <c r="CU24" i="98"/>
  <c r="N16" i="98"/>
  <c r="P16" i="98" s="1"/>
  <c r="AJ24" i="98"/>
  <c r="BB24" i="98"/>
  <c r="CL24" i="98"/>
  <c r="AA24" i="98"/>
  <c r="R24" i="98"/>
  <c r="BT24" i="98"/>
  <c r="I24" i="98"/>
  <c r="AS24" i="98"/>
  <c r="BK24" i="98"/>
  <c r="CU25" i="97"/>
  <c r="CN16" i="97"/>
  <c r="CR16" i="97" s="1"/>
  <c r="BD16" i="97"/>
  <c r="BH16" i="97" s="1"/>
  <c r="BB24" i="97"/>
  <c r="AS24" i="97"/>
  <c r="AC16" i="97"/>
  <c r="AG16" i="97" s="1"/>
  <c r="AA24" i="97"/>
  <c r="AW36" i="101" l="1"/>
  <c r="AV36" i="101"/>
  <c r="AS37" i="101"/>
  <c r="AY16" i="97"/>
  <c r="AZ16" i="97" s="1"/>
  <c r="X16" i="98"/>
  <c r="Y16" i="98" s="1"/>
  <c r="X17" i="98" s="1"/>
  <c r="BE28" i="112"/>
  <c r="AZ29" i="112" s="1"/>
  <c r="BD29" i="112" s="1"/>
  <c r="AQ23" i="112"/>
  <c r="AL24" i="112" s="1"/>
  <c r="AP24" i="112" s="1"/>
  <c r="U24" i="98"/>
  <c r="AM24" i="98"/>
  <c r="L24" i="98"/>
  <c r="BO39" i="102"/>
  <c r="AE39" i="102"/>
  <c r="BX39" i="102"/>
  <c r="CG36" i="101"/>
  <c r="AD24" i="98"/>
  <c r="T25" i="112"/>
  <c r="AL16" i="97"/>
  <c r="AO16" i="97" s="1"/>
  <c r="CG23" i="97"/>
  <c r="AN23" i="97"/>
  <c r="DH39" i="102"/>
  <c r="DG39" i="102"/>
  <c r="BW23" i="97"/>
  <c r="U36" i="101"/>
  <c r="V36" i="101"/>
  <c r="AD40" i="102"/>
  <c r="BW40" i="102"/>
  <c r="DG36" i="101"/>
  <c r="DH36" i="101"/>
  <c r="DQ36" i="101"/>
  <c r="DP36" i="101"/>
  <c r="DQ39" i="102"/>
  <c r="DP39" i="102"/>
  <c r="EI39" i="102"/>
  <c r="EH39" i="102"/>
  <c r="BN23" i="97"/>
  <c r="CO23" i="97"/>
  <c r="DV50" i="98"/>
  <c r="L24" i="97"/>
  <c r="M24" i="97"/>
  <c r="BW36" i="101"/>
  <c r="BX36" i="101"/>
  <c r="AE36" i="101"/>
  <c r="AD36" i="101"/>
  <c r="BO36" i="101"/>
  <c r="BN36" i="101"/>
  <c r="EE50" i="97"/>
  <c r="EE51" i="98"/>
  <c r="DM48" i="97"/>
  <c r="CO36" i="101"/>
  <c r="CP36" i="101"/>
  <c r="M37" i="101"/>
  <c r="L37" i="101"/>
  <c r="AM36" i="101"/>
  <c r="AN36" i="101"/>
  <c r="V39" i="102"/>
  <c r="U39" i="102"/>
  <c r="CP39" i="102"/>
  <c r="CO39" i="102"/>
  <c r="EI36" i="101"/>
  <c r="EH36" i="101"/>
  <c r="DZ39" i="102"/>
  <c r="DY39" i="102"/>
  <c r="DM49" i="98"/>
  <c r="DV49" i="97"/>
  <c r="AE24" i="97"/>
  <c r="AD24" i="97"/>
  <c r="AW39" i="102"/>
  <c r="AV39" i="102"/>
  <c r="M39" i="102"/>
  <c r="L39" i="102"/>
  <c r="CG39" i="102"/>
  <c r="CF39" i="102"/>
  <c r="DD48" i="98"/>
  <c r="V24" i="97"/>
  <c r="U24" i="97"/>
  <c r="CF37" i="101"/>
  <c r="BE36" i="101"/>
  <c r="BF36" i="101"/>
  <c r="CY36" i="101"/>
  <c r="CX36" i="101"/>
  <c r="BF39" i="102"/>
  <c r="BE39" i="102"/>
  <c r="BN40" i="102"/>
  <c r="CX40" i="102"/>
  <c r="AN39" i="102"/>
  <c r="AM39" i="102"/>
  <c r="DY36" i="101"/>
  <c r="DZ36" i="101"/>
  <c r="DD47" i="97"/>
  <c r="EH24" i="98"/>
  <c r="CX24" i="98"/>
  <c r="BN24" i="98"/>
  <c r="DY24" i="98"/>
  <c r="CO24" i="98"/>
  <c r="BE24" i="98"/>
  <c r="DP24" i="98"/>
  <c r="CF24" i="98"/>
  <c r="AV24" i="98"/>
  <c r="BW24" i="98"/>
  <c r="DG24" i="98"/>
  <c r="EI24" i="97"/>
  <c r="DQ24" i="97"/>
  <c r="CY24" i="97"/>
  <c r="AW24" i="97"/>
  <c r="EH24" i="97"/>
  <c r="DP24" i="97"/>
  <c r="CX24" i="97"/>
  <c r="AV24" i="97"/>
  <c r="DZ24" i="97"/>
  <c r="BF24" i="97"/>
  <c r="DY24" i="97"/>
  <c r="BE24" i="97"/>
  <c r="DG24" i="97"/>
  <c r="DH24" i="97"/>
  <c r="G26" i="97"/>
  <c r="BA58" i="112"/>
  <c r="F26" i="97"/>
  <c r="F25" i="98"/>
  <c r="G25" i="98"/>
  <c r="S25" i="112"/>
  <c r="H27" i="97"/>
  <c r="L59" i="112"/>
  <c r="M59" i="112"/>
  <c r="V63" i="112"/>
  <c r="BB58" i="112"/>
  <c r="AX59" i="112"/>
  <c r="BA59" i="112" s="1"/>
  <c r="AJ59" i="112"/>
  <c r="AM59" i="112" s="1"/>
  <c r="AV40" i="112"/>
  <c r="AU40" i="112"/>
  <c r="AH37" i="112"/>
  <c r="AG37" i="112"/>
  <c r="I60" i="112"/>
  <c r="P60" i="112" s="1"/>
  <c r="F60" i="112"/>
  <c r="H61" i="112"/>
  <c r="G60" i="112"/>
  <c r="Y60" i="112" s="1"/>
  <c r="DV40" i="102"/>
  <c r="DD40" i="102"/>
  <c r="EE40" i="102"/>
  <c r="DM40" i="102"/>
  <c r="EG24" i="102"/>
  <c r="EK24" i="102" s="1"/>
  <c r="EA24" i="102"/>
  <c r="EC24" i="102" s="1"/>
  <c r="DO24" i="102"/>
  <c r="DS24" i="102" s="1"/>
  <c r="DI24" i="102"/>
  <c r="DK24" i="102" s="1"/>
  <c r="EJ16" i="98"/>
  <c r="EL16" i="98" s="1"/>
  <c r="DX17" i="98"/>
  <c r="EB17" i="98" s="1"/>
  <c r="DR16" i="98"/>
  <c r="DT16" i="98" s="1"/>
  <c r="DF17" i="98"/>
  <c r="DJ17" i="98" s="1"/>
  <c r="DD37" i="101"/>
  <c r="DV37" i="101"/>
  <c r="EE37" i="101"/>
  <c r="DM37" i="101"/>
  <c r="EJ22" i="101"/>
  <c r="EL22" i="101" s="1"/>
  <c r="DX23" i="101"/>
  <c r="EB23" i="101" s="1"/>
  <c r="DR22" i="101"/>
  <c r="DT22" i="101" s="1"/>
  <c r="DJ23" i="101"/>
  <c r="DF23" i="101"/>
  <c r="EJ16" i="97"/>
  <c r="EL16" i="97" s="1"/>
  <c r="EA16" i="97"/>
  <c r="EC16" i="97" s="1"/>
  <c r="DR16" i="97"/>
  <c r="DT16" i="97" s="1"/>
  <c r="DI16" i="97"/>
  <c r="DK16" i="97" s="1"/>
  <c r="BV25" i="102"/>
  <c r="BZ25" i="102" s="1"/>
  <c r="CN24" i="102"/>
  <c r="CR24" i="102" s="1"/>
  <c r="CU41" i="102"/>
  <c r="I40" i="102"/>
  <c r="AU24" i="102"/>
  <c r="AY24" i="102" s="1"/>
  <c r="CC40" i="102"/>
  <c r="CZ24" i="102"/>
  <c r="DB24" i="102" s="1"/>
  <c r="AS40" i="102"/>
  <c r="AL24" i="102"/>
  <c r="AP24" i="102" s="1"/>
  <c r="CL40" i="102"/>
  <c r="N24" i="102"/>
  <c r="P24" i="102" s="1"/>
  <c r="O25" i="102" s="1"/>
  <c r="CE24" i="102"/>
  <c r="BB40" i="102"/>
  <c r="AA41" i="102"/>
  <c r="AF24" i="102"/>
  <c r="AH24" i="102" s="1"/>
  <c r="AG25" i="102" s="1"/>
  <c r="R40" i="102"/>
  <c r="H41" i="102"/>
  <c r="G40" i="102"/>
  <c r="CY40" i="102" s="1"/>
  <c r="F40" i="102"/>
  <c r="BG24" i="102"/>
  <c r="BI24" i="102" s="1"/>
  <c r="BP24" i="102"/>
  <c r="BR24" i="102" s="1"/>
  <c r="W24" i="102"/>
  <c r="Y24" i="102" s="1"/>
  <c r="X25" i="102" s="1"/>
  <c r="BK41" i="102"/>
  <c r="BT41" i="102"/>
  <c r="AJ40" i="102"/>
  <c r="T23" i="101"/>
  <c r="X23" i="101" s="1"/>
  <c r="CI23" i="101"/>
  <c r="CE23" i="101"/>
  <c r="K24" i="101"/>
  <c r="O24" i="101" s="1"/>
  <c r="CL37" i="101"/>
  <c r="BT37" i="101"/>
  <c r="R37" i="101"/>
  <c r="CQ22" i="101"/>
  <c r="CS22" i="101" s="1"/>
  <c r="BG22" i="101"/>
  <c r="BI22" i="101" s="1"/>
  <c r="BK37" i="101"/>
  <c r="AO22" i="101"/>
  <c r="AQ22" i="101" s="1"/>
  <c r="CZ22" i="101"/>
  <c r="DB22" i="101" s="1"/>
  <c r="I38" i="101"/>
  <c r="CU37" i="101"/>
  <c r="AF22" i="101"/>
  <c r="AH22" i="101" s="1"/>
  <c r="AX22" i="101"/>
  <c r="AZ22" i="101" s="1"/>
  <c r="AJ37" i="101"/>
  <c r="G38" i="101"/>
  <c r="AW37" i="101" s="1"/>
  <c r="F38" i="101"/>
  <c r="CC38" i="101"/>
  <c r="BB37" i="101"/>
  <c r="AA37" i="101"/>
  <c r="BP22" i="101"/>
  <c r="BR22" i="101" s="1"/>
  <c r="BY22" i="101"/>
  <c r="CA22" i="101" s="1"/>
  <c r="BK24" i="97"/>
  <c r="BO24" i="97" s="1"/>
  <c r="CZ16" i="98"/>
  <c r="DB16" i="98" s="1"/>
  <c r="CQ16" i="98"/>
  <c r="CS16" i="98" s="1"/>
  <c r="BG16" i="98"/>
  <c r="BI16" i="98" s="1"/>
  <c r="AO16" i="98"/>
  <c r="AQ16" i="98" s="1"/>
  <c r="AF16" i="98"/>
  <c r="AH16" i="98" s="1"/>
  <c r="CQ16" i="97"/>
  <c r="CS16" i="97" s="1"/>
  <c r="BM16" i="97"/>
  <c r="BQ16" i="97" s="1"/>
  <c r="BG16" i="97"/>
  <c r="BI16" i="97" s="1"/>
  <c r="AF16" i="97"/>
  <c r="AH16" i="97" s="1"/>
  <c r="T16" i="97"/>
  <c r="X16" i="97" s="1"/>
  <c r="CE16" i="97"/>
  <c r="CI16" i="97" s="1"/>
  <c r="CL24" i="97"/>
  <c r="CO24" i="97" s="1"/>
  <c r="CC24" i="97"/>
  <c r="CG24" i="97" s="1"/>
  <c r="I25" i="97"/>
  <c r="AJ24" i="97"/>
  <c r="R25" i="97"/>
  <c r="BT24" i="97"/>
  <c r="BW24" i="97" s="1"/>
  <c r="K17" i="97"/>
  <c r="N17" i="97" s="1"/>
  <c r="AU17" i="98"/>
  <c r="AY17" i="98" s="1"/>
  <c r="CE17" i="98"/>
  <c r="CI17" i="98" s="1"/>
  <c r="BK25" i="98"/>
  <c r="BB25" i="98"/>
  <c r="BV17" i="98"/>
  <c r="BZ17" i="98" s="1"/>
  <c r="CL25" i="98"/>
  <c r="BM17" i="98"/>
  <c r="BQ17" i="98" s="1"/>
  <c r="I25" i="98"/>
  <c r="BT25" i="98"/>
  <c r="AA25" i="98"/>
  <c r="K17" i="98"/>
  <c r="O17" i="98" s="1"/>
  <c r="CU25" i="98"/>
  <c r="AS25" i="98"/>
  <c r="R25" i="98"/>
  <c r="AJ25" i="98"/>
  <c r="CC26" i="98"/>
  <c r="CW17" i="97"/>
  <c r="DA17" i="97" s="1"/>
  <c r="CU26" i="97"/>
  <c r="BB25" i="97"/>
  <c r="AS25" i="97"/>
  <c r="AA25" i="97"/>
  <c r="O17" i="97" l="1"/>
  <c r="P17" i="97" s="1"/>
  <c r="O18" i="97" s="1"/>
  <c r="AS38" i="101"/>
  <c r="AV37" i="101"/>
  <c r="AP16" i="97"/>
  <c r="AQ16" i="97" s="1"/>
  <c r="AL17" i="97" s="1"/>
  <c r="AP17" i="97" s="1"/>
  <c r="BC29" i="112"/>
  <c r="BE29" i="112" s="1"/>
  <c r="AZ30" i="112" s="1"/>
  <c r="BD30" i="112" s="1"/>
  <c r="AO24" i="112"/>
  <c r="AQ24" i="112" s="1"/>
  <c r="AL25" i="112" s="1"/>
  <c r="AP25" i="112" s="1"/>
  <c r="U25" i="98"/>
  <c r="AM25" i="98"/>
  <c r="L25" i="98"/>
  <c r="AE40" i="102"/>
  <c r="CG37" i="101"/>
  <c r="BO40" i="102"/>
  <c r="BX40" i="102"/>
  <c r="AV25" i="98"/>
  <c r="AD25" i="98"/>
  <c r="G27" i="97"/>
  <c r="DQ26" i="97" s="1"/>
  <c r="AU17" i="97"/>
  <c r="AX17" i="97" s="1"/>
  <c r="BX24" i="97"/>
  <c r="BN24" i="97"/>
  <c r="AW25" i="97"/>
  <c r="AV25" i="97"/>
  <c r="BW41" i="102"/>
  <c r="DZ37" i="101"/>
  <c r="DY37" i="101"/>
  <c r="DM50" i="98"/>
  <c r="DM49" i="97"/>
  <c r="DV51" i="98"/>
  <c r="M25" i="97"/>
  <c r="L25" i="97"/>
  <c r="AD37" i="101"/>
  <c r="AE37" i="101"/>
  <c r="BN41" i="102"/>
  <c r="AW40" i="102"/>
  <c r="AV40" i="102"/>
  <c r="DH37" i="101"/>
  <c r="DG37" i="101"/>
  <c r="EI40" i="102"/>
  <c r="EH40" i="102"/>
  <c r="DZ40" i="102"/>
  <c r="DY40" i="102"/>
  <c r="CP24" i="97"/>
  <c r="CF24" i="97"/>
  <c r="DV50" i="97"/>
  <c r="EE51" i="97"/>
  <c r="L38" i="101"/>
  <c r="M38" i="101"/>
  <c r="CP37" i="101"/>
  <c r="CO37" i="101"/>
  <c r="V40" i="102"/>
  <c r="U40" i="102"/>
  <c r="BF37" i="101"/>
  <c r="BE37" i="101"/>
  <c r="AD41" i="102"/>
  <c r="M40" i="102"/>
  <c r="L40" i="102"/>
  <c r="EH37" i="101"/>
  <c r="EI37" i="101"/>
  <c r="DH40" i="102"/>
  <c r="DG40" i="102"/>
  <c r="DD48" i="97"/>
  <c r="AM24" i="97"/>
  <c r="AN24" i="97"/>
  <c r="V37" i="101"/>
  <c r="U37" i="101"/>
  <c r="AE25" i="97"/>
  <c r="AD25" i="97"/>
  <c r="U25" i="97"/>
  <c r="V25" i="97"/>
  <c r="CF38" i="101"/>
  <c r="AN37" i="101"/>
  <c r="AM37" i="101"/>
  <c r="CX37" i="101"/>
  <c r="CY37" i="101"/>
  <c r="BN37" i="101"/>
  <c r="BO37" i="101"/>
  <c r="BX37" i="101"/>
  <c r="BW37" i="101"/>
  <c r="AN40" i="102"/>
  <c r="AM40" i="102"/>
  <c r="BF40" i="102"/>
  <c r="BE40" i="102"/>
  <c r="CP40" i="102"/>
  <c r="CO40" i="102"/>
  <c r="CG40" i="102"/>
  <c r="CF40" i="102"/>
  <c r="CX41" i="102"/>
  <c r="DP37" i="101"/>
  <c r="DQ37" i="101"/>
  <c r="DQ40" i="102"/>
  <c r="DP40" i="102"/>
  <c r="DD49" i="98"/>
  <c r="EE52" i="98"/>
  <c r="DG25" i="98"/>
  <c r="BW25" i="98"/>
  <c r="DP25" i="98"/>
  <c r="EH25" i="98"/>
  <c r="CX25" i="98"/>
  <c r="BN25" i="98"/>
  <c r="DY25" i="98"/>
  <c r="CO25" i="98"/>
  <c r="BE25" i="98"/>
  <c r="CF25" i="98"/>
  <c r="DZ25" i="97"/>
  <c r="DH25" i="97"/>
  <c r="BF25" i="97"/>
  <c r="DY25" i="97"/>
  <c r="DG25" i="97"/>
  <c r="BE25" i="97"/>
  <c r="EI25" i="97"/>
  <c r="CY25" i="97"/>
  <c r="EH25" i="97"/>
  <c r="CX25" i="97"/>
  <c r="DQ25" i="97"/>
  <c r="DP25" i="97"/>
  <c r="F27" i="97"/>
  <c r="G26" i="98"/>
  <c r="S26" i="112"/>
  <c r="F26" i="98"/>
  <c r="T26" i="112"/>
  <c r="H28" i="97"/>
  <c r="M60" i="112"/>
  <c r="L60" i="112"/>
  <c r="V64" i="112"/>
  <c r="AJ60" i="112"/>
  <c r="AM60" i="112" s="1"/>
  <c r="BB59" i="112"/>
  <c r="AX60" i="112"/>
  <c r="AU41" i="112"/>
  <c r="AV41" i="112"/>
  <c r="AH38" i="112"/>
  <c r="AG38" i="112"/>
  <c r="F61" i="112"/>
  <c r="H62" i="112"/>
  <c r="G61" i="112"/>
  <c r="Y61" i="112" s="1"/>
  <c r="I61" i="112"/>
  <c r="P61" i="112" s="1"/>
  <c r="DD41" i="102"/>
  <c r="DM41" i="102"/>
  <c r="EE41" i="102"/>
  <c r="DV41" i="102"/>
  <c r="EJ24" i="102"/>
  <c r="EL24" i="102" s="1"/>
  <c r="DX25" i="102"/>
  <c r="EB25" i="102"/>
  <c r="DR24" i="102"/>
  <c r="DT24" i="102" s="1"/>
  <c r="DF25" i="102"/>
  <c r="DJ25" i="102" s="1"/>
  <c r="EG17" i="98"/>
  <c r="EK17" i="98" s="1"/>
  <c r="EA17" i="98"/>
  <c r="EC17" i="98" s="1"/>
  <c r="DO17" i="98"/>
  <c r="DS17" i="98" s="1"/>
  <c r="DI17" i="98"/>
  <c r="DK17" i="98" s="1"/>
  <c r="DM38" i="101"/>
  <c r="EE38" i="101"/>
  <c r="DV38" i="101"/>
  <c r="DD38" i="101"/>
  <c r="EG23" i="101"/>
  <c r="EK23" i="101" s="1"/>
  <c r="EA23" i="101"/>
  <c r="EC23" i="101" s="1"/>
  <c r="DO23" i="101"/>
  <c r="DS23" i="101" s="1"/>
  <c r="DI23" i="101"/>
  <c r="DK23" i="101" s="1"/>
  <c r="EK17" i="97"/>
  <c r="EG17" i="97"/>
  <c r="DX17" i="97"/>
  <c r="EB17" i="97" s="1"/>
  <c r="DO17" i="97"/>
  <c r="DS17" i="97" s="1"/>
  <c r="DF17" i="97"/>
  <c r="DJ17" i="97" s="1"/>
  <c r="BD25" i="102"/>
  <c r="BH25" i="102" s="1"/>
  <c r="T25" i="102"/>
  <c r="BM25" i="102"/>
  <c r="BQ25" i="102" s="1"/>
  <c r="AC25" i="102"/>
  <c r="I41" i="102"/>
  <c r="AA42" i="102"/>
  <c r="K25" i="102"/>
  <c r="CL41" i="102"/>
  <c r="CU42" i="102"/>
  <c r="CQ24" i="102"/>
  <c r="CS24" i="102" s="1"/>
  <c r="CR25" i="102" s="1"/>
  <c r="AJ41" i="102"/>
  <c r="R41" i="102"/>
  <c r="BB41" i="102"/>
  <c r="AS41" i="102"/>
  <c r="BY25" i="102"/>
  <c r="CA25" i="102" s="1"/>
  <c r="BK42" i="102"/>
  <c r="CH24" i="102"/>
  <c r="CJ24" i="102" s="1"/>
  <c r="DA25" i="102"/>
  <c r="CW25" i="102"/>
  <c r="AX24" i="102"/>
  <c r="AZ24" i="102" s="1"/>
  <c r="AY25" i="102" s="1"/>
  <c r="BT42" i="102"/>
  <c r="F41" i="102"/>
  <c r="H42" i="102"/>
  <c r="G41" i="102"/>
  <c r="CY41" i="102" s="1"/>
  <c r="AO24" i="102"/>
  <c r="AQ24" i="102" s="1"/>
  <c r="AP25" i="102" s="1"/>
  <c r="CC41" i="102"/>
  <c r="CW23" i="101"/>
  <c r="DA23" i="101" s="1"/>
  <c r="BD23" i="101"/>
  <c r="BH23" i="101" s="1"/>
  <c r="AU23" i="101"/>
  <c r="AY23" i="101" s="1"/>
  <c r="AC23" i="101"/>
  <c r="AG23" i="101" s="1"/>
  <c r="BZ23" i="101"/>
  <c r="BV23" i="101"/>
  <c r="AL23" i="101"/>
  <c r="AP23" i="101" s="1"/>
  <c r="CN23" i="101"/>
  <c r="CR23" i="101" s="1"/>
  <c r="CH23" i="101"/>
  <c r="CJ23" i="101" s="1"/>
  <c r="BB38" i="101"/>
  <c r="CU38" i="101"/>
  <c r="BT38" i="101"/>
  <c r="N24" i="101"/>
  <c r="P24" i="101" s="1"/>
  <c r="O25" i="101" s="1"/>
  <c r="BM23" i="101"/>
  <c r="BQ23" i="101" s="1"/>
  <c r="AA38" i="101"/>
  <c r="CC39" i="101"/>
  <c r="AJ38" i="101"/>
  <c r="BK38" i="101"/>
  <c r="R38" i="101"/>
  <c r="G39" i="101"/>
  <c r="F39" i="101"/>
  <c r="I39" i="101"/>
  <c r="CL38" i="101"/>
  <c r="W23" i="101"/>
  <c r="Y23" i="101" s="1"/>
  <c r="BK25" i="97"/>
  <c r="BN25" i="97" s="1"/>
  <c r="T17" i="98"/>
  <c r="W17" i="98" s="1"/>
  <c r="CH17" i="98"/>
  <c r="CJ17" i="98" s="1"/>
  <c r="BY17" i="98"/>
  <c r="CA17" i="98" s="1"/>
  <c r="BP17" i="98"/>
  <c r="BR17" i="98" s="1"/>
  <c r="BD17" i="98"/>
  <c r="BH17" i="98" s="1"/>
  <c r="AX17" i="98"/>
  <c r="AZ17" i="98" s="1"/>
  <c r="CZ17" i="97"/>
  <c r="DB17" i="97" s="1"/>
  <c r="CH16" i="97"/>
  <c r="CJ16" i="97" s="1"/>
  <c r="BP16" i="97"/>
  <c r="BR16" i="97" s="1"/>
  <c r="W16" i="97"/>
  <c r="Y16" i="97" s="1"/>
  <c r="BT25" i="97"/>
  <c r="BX25" i="97" s="1"/>
  <c r="I26" i="97"/>
  <c r="AJ25" i="97"/>
  <c r="CL25" i="97"/>
  <c r="CP25" i="97" s="1"/>
  <c r="R26" i="97"/>
  <c r="CC25" i="97"/>
  <c r="CG25" i="97" s="1"/>
  <c r="CW17" i="98"/>
  <c r="DA17" i="98" s="1"/>
  <c r="AJ26" i="98"/>
  <c r="R26" i="98"/>
  <c r="AS26" i="98"/>
  <c r="AC17" i="98"/>
  <c r="AG17" i="98" s="1"/>
  <c r="AA26" i="98"/>
  <c r="I26" i="98"/>
  <c r="CL26" i="98"/>
  <c r="CC27" i="98"/>
  <c r="BK26" i="98"/>
  <c r="CN17" i="98"/>
  <c r="CR17" i="98" s="1"/>
  <c r="N17" i="98"/>
  <c r="P17" i="98" s="1"/>
  <c r="AL17" i="98"/>
  <c r="AP17" i="98" s="1"/>
  <c r="CU26" i="98"/>
  <c r="BT26" i="98"/>
  <c r="BB26" i="98"/>
  <c r="CU27" i="97"/>
  <c r="CN17" i="97"/>
  <c r="CR17" i="97" s="1"/>
  <c r="BD17" i="97"/>
  <c r="BH17" i="97" s="1"/>
  <c r="BB26" i="97"/>
  <c r="AS26" i="97"/>
  <c r="AC17" i="97"/>
  <c r="AG17" i="97" s="1"/>
  <c r="AA26" i="97"/>
  <c r="AW38" i="101" l="1"/>
  <c r="AV38" i="101"/>
  <c r="AS39" i="101"/>
  <c r="AY17" i="97"/>
  <c r="AZ17" i="97" s="1"/>
  <c r="AU18" i="97" s="1"/>
  <c r="AY18" i="97" s="1"/>
  <c r="Y17" i="98"/>
  <c r="BC30" i="112"/>
  <c r="AO25" i="112"/>
  <c r="AQ25" i="112" s="1"/>
  <c r="AL26" i="112" s="1"/>
  <c r="AP26" i="112" s="1"/>
  <c r="U26" i="98"/>
  <c r="L26" i="98"/>
  <c r="AD26" i="98"/>
  <c r="AM26" i="98"/>
  <c r="AE41" i="102"/>
  <c r="CG38" i="101"/>
  <c r="BX41" i="102"/>
  <c r="BO41" i="102"/>
  <c r="BE26" i="98"/>
  <c r="AV26" i="98"/>
  <c r="CY26" i="97"/>
  <c r="DZ26" i="97"/>
  <c r="DH26" i="97"/>
  <c r="DP26" i="97"/>
  <c r="EI26" i="97"/>
  <c r="DY26" i="97"/>
  <c r="EH26" i="97"/>
  <c r="DG26" i="97"/>
  <c r="CX26" i="97"/>
  <c r="T27" i="112"/>
  <c r="CF25" i="97"/>
  <c r="BO38" i="101"/>
  <c r="BN38" i="101"/>
  <c r="CY38" i="101"/>
  <c r="CX38" i="101"/>
  <c r="DY38" i="101"/>
  <c r="DZ38" i="101"/>
  <c r="DQ41" i="102"/>
  <c r="DP41" i="102"/>
  <c r="AN25" i="97"/>
  <c r="AM25" i="97"/>
  <c r="AM38" i="101"/>
  <c r="AN38" i="101"/>
  <c r="CG41" i="102"/>
  <c r="CF41" i="102"/>
  <c r="AW41" i="102"/>
  <c r="AV41" i="102"/>
  <c r="DQ38" i="101"/>
  <c r="DP38" i="101"/>
  <c r="BO25" i="97"/>
  <c r="BW25" i="97"/>
  <c r="DV52" i="98"/>
  <c r="EE53" i="98"/>
  <c r="DD49" i="97"/>
  <c r="M26" i="97"/>
  <c r="L26" i="97"/>
  <c r="CO38" i="101"/>
  <c r="CP38" i="101"/>
  <c r="CF39" i="101"/>
  <c r="BE38" i="101"/>
  <c r="BF38" i="101"/>
  <c r="BW42" i="102"/>
  <c r="BF41" i="102"/>
  <c r="BE41" i="102"/>
  <c r="CX42" i="102"/>
  <c r="AD42" i="102"/>
  <c r="DZ41" i="102"/>
  <c r="DY41" i="102"/>
  <c r="DH41" i="102"/>
  <c r="DG41" i="102"/>
  <c r="CO25" i="97"/>
  <c r="DD50" i="98"/>
  <c r="DV51" i="97"/>
  <c r="DM51" i="98"/>
  <c r="AW26" i="97"/>
  <c r="AV26" i="97"/>
  <c r="AN41" i="102"/>
  <c r="AM41" i="102"/>
  <c r="BF26" i="97"/>
  <c r="BE26" i="97"/>
  <c r="AD26" i="97"/>
  <c r="AE26" i="97"/>
  <c r="U26" i="97"/>
  <c r="V26" i="97"/>
  <c r="M39" i="101"/>
  <c r="L39" i="101"/>
  <c r="U38" i="101"/>
  <c r="V38" i="101"/>
  <c r="AE38" i="101"/>
  <c r="AD38" i="101"/>
  <c r="BW38" i="101"/>
  <c r="BX38" i="101"/>
  <c r="BN42" i="102"/>
  <c r="V41" i="102"/>
  <c r="U41" i="102"/>
  <c r="CP41" i="102"/>
  <c r="CO41" i="102"/>
  <c r="M41" i="102"/>
  <c r="L41" i="102"/>
  <c r="DG38" i="101"/>
  <c r="DH38" i="101"/>
  <c r="EI38" i="101"/>
  <c r="EH38" i="101"/>
  <c r="EI41" i="102"/>
  <c r="EH41" i="102"/>
  <c r="EE52" i="97"/>
  <c r="DM50" i="97"/>
  <c r="DP26" i="98"/>
  <c r="CF26" i="98"/>
  <c r="DG26" i="98"/>
  <c r="BW26" i="98"/>
  <c r="CO26" i="98"/>
  <c r="EH26" i="98"/>
  <c r="CX26" i="98"/>
  <c r="BN26" i="98"/>
  <c r="DY26" i="98"/>
  <c r="BA60" i="112"/>
  <c r="F27" i="98"/>
  <c r="F28" i="97"/>
  <c r="H29" i="97"/>
  <c r="G28" i="97"/>
  <c r="G27" i="98"/>
  <c r="S27" i="112"/>
  <c r="M61" i="112"/>
  <c r="L61" i="112"/>
  <c r="V65" i="112"/>
  <c r="BB60" i="112"/>
  <c r="AX61" i="112"/>
  <c r="BA61" i="112" s="1"/>
  <c r="AJ61" i="112"/>
  <c r="AM61" i="112" s="1"/>
  <c r="AV42" i="112"/>
  <c r="AU42" i="112"/>
  <c r="AH39" i="112"/>
  <c r="AG39" i="112"/>
  <c r="F62" i="112"/>
  <c r="H63" i="112"/>
  <c r="G62" i="112"/>
  <c r="Y62" i="112" s="1"/>
  <c r="I62" i="112"/>
  <c r="P62" i="112" s="1"/>
  <c r="DV42" i="102"/>
  <c r="DM42" i="102"/>
  <c r="DD42" i="102"/>
  <c r="EE42" i="102"/>
  <c r="EG25" i="102"/>
  <c r="EK25" i="102" s="1"/>
  <c r="EA25" i="102"/>
  <c r="EC25" i="102" s="1"/>
  <c r="DO25" i="102"/>
  <c r="DS25" i="102"/>
  <c r="DI25" i="102"/>
  <c r="DK25" i="102" s="1"/>
  <c r="EJ17" i="98"/>
  <c r="EL17" i="98" s="1"/>
  <c r="DX18" i="98"/>
  <c r="EB18" i="98" s="1"/>
  <c r="DR17" i="98"/>
  <c r="DT17" i="98" s="1"/>
  <c r="DF18" i="98"/>
  <c r="DJ18" i="98" s="1"/>
  <c r="DV39" i="101"/>
  <c r="EE39" i="101"/>
  <c r="DM39" i="101"/>
  <c r="DD39" i="101"/>
  <c r="EJ23" i="101"/>
  <c r="EL23" i="101" s="1"/>
  <c r="DX24" i="101"/>
  <c r="EB24" i="101" s="1"/>
  <c r="DR23" i="101"/>
  <c r="DT23" i="101" s="1"/>
  <c r="DF24" i="101"/>
  <c r="DJ24" i="101" s="1"/>
  <c r="EJ17" i="97"/>
  <c r="EL17" i="97" s="1"/>
  <c r="EA17" i="97"/>
  <c r="EC17" i="97" s="1"/>
  <c r="DR17" i="97"/>
  <c r="DT17" i="97" s="1"/>
  <c r="DI17" i="97"/>
  <c r="DK17" i="97" s="1"/>
  <c r="CN25" i="102"/>
  <c r="AL25" i="102"/>
  <c r="CC42" i="102"/>
  <c r="F42" i="102"/>
  <c r="H43" i="102"/>
  <c r="G42" i="102"/>
  <c r="AE42" i="102" s="1"/>
  <c r="BT43" i="102"/>
  <c r="R42" i="102"/>
  <c r="AF25" i="102"/>
  <c r="AH25" i="102" s="1"/>
  <c r="W25" i="102"/>
  <c r="Y25" i="102" s="1"/>
  <c r="AU25" i="102"/>
  <c r="CE25" i="102"/>
  <c r="CI25" i="102" s="1"/>
  <c r="BB42" i="102"/>
  <c r="N25" i="102"/>
  <c r="P25" i="102" s="1"/>
  <c r="O26" i="102" s="1"/>
  <c r="AS42" i="102"/>
  <c r="CU43" i="102"/>
  <c r="CL42" i="102"/>
  <c r="AA43" i="102"/>
  <c r="BP25" i="102"/>
  <c r="BR25" i="102" s="1"/>
  <c r="BG25" i="102"/>
  <c r="BI25" i="102" s="1"/>
  <c r="BH26" i="102" s="1"/>
  <c r="CZ25" i="102"/>
  <c r="DB25" i="102" s="1"/>
  <c r="BK43" i="102"/>
  <c r="BV26" i="102"/>
  <c r="BZ26" i="102" s="1"/>
  <c r="AJ42" i="102"/>
  <c r="I42" i="102"/>
  <c r="K25" i="101"/>
  <c r="CI24" i="101"/>
  <c r="CE24" i="101"/>
  <c r="AO23" i="101"/>
  <c r="AQ23" i="101" s="1"/>
  <c r="AF23" i="101"/>
  <c r="BG23" i="101"/>
  <c r="BI23" i="101" s="1"/>
  <c r="R39" i="101"/>
  <c r="BP23" i="101"/>
  <c r="BR23" i="101" s="1"/>
  <c r="CU39" i="101"/>
  <c r="BB39" i="101"/>
  <c r="G40" i="101"/>
  <c r="F40" i="101"/>
  <c r="BK39" i="101"/>
  <c r="CC40" i="101"/>
  <c r="BT39" i="101"/>
  <c r="BY23" i="101"/>
  <c r="CA23" i="101" s="1"/>
  <c r="AX23" i="101"/>
  <c r="AZ23" i="101" s="1"/>
  <c r="CZ23" i="101"/>
  <c r="DB23" i="101" s="1"/>
  <c r="CL39" i="101"/>
  <c r="AJ39" i="101"/>
  <c r="T24" i="101"/>
  <c r="X24" i="101" s="1"/>
  <c r="I40" i="101"/>
  <c r="AA39" i="101"/>
  <c r="CQ23" i="101"/>
  <c r="CS23" i="101" s="1"/>
  <c r="BK26" i="97"/>
  <c r="CZ17" i="98"/>
  <c r="DB17" i="98" s="1"/>
  <c r="CQ17" i="98"/>
  <c r="CS17" i="98" s="1"/>
  <c r="BG17" i="98"/>
  <c r="BI17" i="98" s="1"/>
  <c r="AO17" i="98"/>
  <c r="AQ17" i="98" s="1"/>
  <c r="AF17" i="98"/>
  <c r="AH17" i="98" s="1"/>
  <c r="AG18" i="98" s="1"/>
  <c r="CQ17" i="97"/>
  <c r="CS17" i="97" s="1"/>
  <c r="BM17" i="97"/>
  <c r="BQ17" i="97" s="1"/>
  <c r="BG17" i="97"/>
  <c r="BI17" i="97" s="1"/>
  <c r="AO17" i="97"/>
  <c r="AQ17" i="97" s="1"/>
  <c r="AF17" i="97"/>
  <c r="AH17" i="97" s="1"/>
  <c r="AG18" i="97" s="1"/>
  <c r="T17" i="97"/>
  <c r="X17" i="97" s="1"/>
  <c r="K18" i="97"/>
  <c r="N18" i="97" s="1"/>
  <c r="CE17" i="97"/>
  <c r="CI17" i="97" s="1"/>
  <c r="I27" i="97"/>
  <c r="AJ26" i="97"/>
  <c r="BT26" i="97"/>
  <c r="CC26" i="97"/>
  <c r="R27" i="97"/>
  <c r="CL26" i="97"/>
  <c r="BV18" i="98"/>
  <c r="BZ18" i="98" s="1"/>
  <c r="CU27" i="98"/>
  <c r="K18" i="98"/>
  <c r="O18" i="98" s="1"/>
  <c r="BM18" i="98"/>
  <c r="BQ18" i="98" s="1"/>
  <c r="CL27" i="98"/>
  <c r="BT27" i="98"/>
  <c r="BK27" i="98"/>
  <c r="I27" i="98"/>
  <c r="AA27" i="98"/>
  <c r="AS27" i="98"/>
  <c r="AU18" i="98"/>
  <c r="AY18" i="98" s="1"/>
  <c r="CE18" i="98"/>
  <c r="CI18" i="98" s="1"/>
  <c r="R27" i="98"/>
  <c r="BB27" i="98"/>
  <c r="CC28" i="98"/>
  <c r="AJ27" i="98"/>
  <c r="CW18" i="97"/>
  <c r="DA18" i="97" s="1"/>
  <c r="CU28" i="97"/>
  <c r="BB27" i="97"/>
  <c r="AS27" i="97"/>
  <c r="AA27" i="97"/>
  <c r="AW39" i="101" l="1"/>
  <c r="AV39" i="101"/>
  <c r="AS40" i="101"/>
  <c r="T18" i="98"/>
  <c r="W18" i="98" s="1"/>
  <c r="BE30" i="112"/>
  <c r="AZ31" i="112" s="1"/>
  <c r="BD31" i="112" s="1"/>
  <c r="AM27" i="98"/>
  <c r="L27" i="98"/>
  <c r="AO26" i="112"/>
  <c r="AQ26" i="112" s="1"/>
  <c r="AL27" i="112" s="1"/>
  <c r="AP27" i="112" s="1"/>
  <c r="U27" i="98"/>
  <c r="AD27" i="98"/>
  <c r="CG39" i="101"/>
  <c r="CY42" i="102"/>
  <c r="BX42" i="102"/>
  <c r="BE27" i="98"/>
  <c r="AV27" i="98"/>
  <c r="BO42" i="102"/>
  <c r="BN27" i="98"/>
  <c r="T28" i="112"/>
  <c r="AD27" i="97"/>
  <c r="AE27" i="97"/>
  <c r="V27" i="97"/>
  <c r="U27" i="97"/>
  <c r="L27" i="97"/>
  <c r="M27" i="97"/>
  <c r="DH39" i="101"/>
  <c r="DG39" i="101"/>
  <c r="EH39" i="101"/>
  <c r="EI39" i="101"/>
  <c r="EI42" i="102"/>
  <c r="EH42" i="102"/>
  <c r="AW27" i="97"/>
  <c r="AV27" i="97"/>
  <c r="CG26" i="97"/>
  <c r="CF26" i="97"/>
  <c r="AD39" i="101"/>
  <c r="AE39" i="101"/>
  <c r="CF40" i="101"/>
  <c r="V39" i="101"/>
  <c r="U39" i="101"/>
  <c r="M42" i="102"/>
  <c r="L42" i="102"/>
  <c r="BN43" i="102"/>
  <c r="AD43" i="102"/>
  <c r="BW43" i="102"/>
  <c r="CG42" i="102"/>
  <c r="CF42" i="102"/>
  <c r="DP39" i="101"/>
  <c r="DQ39" i="101"/>
  <c r="DZ39" i="101"/>
  <c r="DY39" i="101"/>
  <c r="DH42" i="102"/>
  <c r="DG42" i="102"/>
  <c r="EE54" i="98"/>
  <c r="AW42" i="102"/>
  <c r="AV42" i="102"/>
  <c r="L40" i="101"/>
  <c r="M40" i="101"/>
  <c r="AN39" i="101"/>
  <c r="AM39" i="101"/>
  <c r="BN39" i="101"/>
  <c r="BO39" i="101"/>
  <c r="BF39" i="101"/>
  <c r="BE39" i="101"/>
  <c r="AN42" i="102"/>
  <c r="AM42" i="102"/>
  <c r="CP42" i="102"/>
  <c r="CO42" i="102"/>
  <c r="BF42" i="102"/>
  <c r="BE42" i="102"/>
  <c r="DQ42" i="102"/>
  <c r="DP42" i="102"/>
  <c r="DM52" i="98"/>
  <c r="DD50" i="97"/>
  <c r="BX39" i="101"/>
  <c r="BW39" i="101"/>
  <c r="V42" i="102"/>
  <c r="U42" i="102"/>
  <c r="DM51" i="97"/>
  <c r="DV52" i="97"/>
  <c r="BX26" i="97"/>
  <c r="BW26" i="97"/>
  <c r="BF27" i="97"/>
  <c r="BE27" i="97"/>
  <c r="CP26" i="97"/>
  <c r="CO26" i="97"/>
  <c r="AN26" i="97"/>
  <c r="AM26" i="97"/>
  <c r="BN26" i="97"/>
  <c r="BO26" i="97"/>
  <c r="CP39" i="101"/>
  <c r="CO39" i="101"/>
  <c r="CX39" i="101"/>
  <c r="CY39" i="101"/>
  <c r="CX43" i="102"/>
  <c r="DZ42" i="102"/>
  <c r="DY42" i="102"/>
  <c r="EE53" i="97"/>
  <c r="DD51" i="98"/>
  <c r="DV53" i="98"/>
  <c r="DY27" i="98"/>
  <c r="CO27" i="98"/>
  <c r="EH27" i="98"/>
  <c r="DP27" i="98"/>
  <c r="CF27" i="98"/>
  <c r="DG27" i="98"/>
  <c r="BW27" i="98"/>
  <c r="CX27" i="98"/>
  <c r="DZ27" i="97"/>
  <c r="DH27" i="97"/>
  <c r="DY27" i="97"/>
  <c r="DG27" i="97"/>
  <c r="DQ27" i="97"/>
  <c r="DP27" i="97"/>
  <c r="CY27" i="97"/>
  <c r="EH27" i="97"/>
  <c r="CX27" i="97"/>
  <c r="EI27" i="97"/>
  <c r="S28" i="112"/>
  <c r="H30" i="97"/>
  <c r="G29" i="97"/>
  <c r="F28" i="98"/>
  <c r="F29" i="97"/>
  <c r="G28" i="98"/>
  <c r="M62" i="112"/>
  <c r="L62" i="112"/>
  <c r="V66" i="112"/>
  <c r="AJ62" i="112"/>
  <c r="AM62" i="112" s="1"/>
  <c r="BB61" i="112"/>
  <c r="AX62" i="112"/>
  <c r="AU43" i="112"/>
  <c r="AV43" i="112"/>
  <c r="AH40" i="112"/>
  <c r="AG40" i="112"/>
  <c r="I63" i="112"/>
  <c r="P63" i="112" s="1"/>
  <c r="F63" i="112"/>
  <c r="H64" i="112"/>
  <c r="G63" i="112"/>
  <c r="Y63" i="112" s="1"/>
  <c r="DD43" i="102"/>
  <c r="DV43" i="102"/>
  <c r="EE43" i="102"/>
  <c r="DM43" i="102"/>
  <c r="EJ25" i="102"/>
  <c r="EL25" i="102" s="1"/>
  <c r="DX26" i="102"/>
  <c r="EB26" i="102" s="1"/>
  <c r="DR25" i="102"/>
  <c r="DT25" i="102" s="1"/>
  <c r="DJ26" i="102"/>
  <c r="DF26" i="102"/>
  <c r="EG18" i="98"/>
  <c r="EK18" i="98" s="1"/>
  <c r="EA18" i="98"/>
  <c r="EC18" i="98" s="1"/>
  <c r="DO18" i="98"/>
  <c r="DS18" i="98" s="1"/>
  <c r="DI18" i="98"/>
  <c r="DK18" i="98" s="1"/>
  <c r="DD40" i="101"/>
  <c r="DV40" i="101"/>
  <c r="DM40" i="101"/>
  <c r="EE40" i="101"/>
  <c r="EG24" i="101"/>
  <c r="EK24" i="101" s="1"/>
  <c r="EA24" i="101"/>
  <c r="EC24" i="101" s="1"/>
  <c r="DO24" i="101"/>
  <c r="DS24" i="101" s="1"/>
  <c r="DI24" i="101"/>
  <c r="DK24" i="101" s="1"/>
  <c r="EG18" i="97"/>
  <c r="EK18" i="97" s="1"/>
  <c r="DX18" i="97"/>
  <c r="EB18" i="97" s="1"/>
  <c r="DO18" i="97"/>
  <c r="DS18" i="97" s="1"/>
  <c r="DF18" i="97"/>
  <c r="DJ18" i="97" s="1"/>
  <c r="BD26" i="102"/>
  <c r="AC26" i="102"/>
  <c r="AG26" i="102" s="1"/>
  <c r="K26" i="102"/>
  <c r="I43" i="102"/>
  <c r="BY26" i="102"/>
  <c r="CA26" i="102" s="1"/>
  <c r="T26" i="102"/>
  <c r="X26" i="102" s="1"/>
  <c r="CU44" i="102"/>
  <c r="CH25" i="102"/>
  <c r="CJ25" i="102" s="1"/>
  <c r="R43" i="102"/>
  <c r="BT44" i="102"/>
  <c r="AO25" i="102"/>
  <c r="AQ25" i="102" s="1"/>
  <c r="BK44" i="102"/>
  <c r="DA26" i="102"/>
  <c r="CW26" i="102"/>
  <c r="BM26" i="102"/>
  <c r="BQ26" i="102" s="1"/>
  <c r="AS43" i="102"/>
  <c r="BB43" i="102"/>
  <c r="AX25" i="102"/>
  <c r="AZ25" i="102" s="1"/>
  <c r="CQ25" i="102"/>
  <c r="CS25" i="102" s="1"/>
  <c r="AJ43" i="102"/>
  <c r="AA44" i="102"/>
  <c r="CL43" i="102"/>
  <c r="F43" i="102"/>
  <c r="H44" i="102"/>
  <c r="G43" i="102"/>
  <c r="AE43" i="102" s="1"/>
  <c r="CC43" i="102"/>
  <c r="AH23" i="101"/>
  <c r="CN24" i="101"/>
  <c r="CR24" i="101"/>
  <c r="BD24" i="101"/>
  <c r="BH24" i="101" s="1"/>
  <c r="AY24" i="101"/>
  <c r="AU24" i="101"/>
  <c r="AL24" i="101"/>
  <c r="AP24" i="101" s="1"/>
  <c r="G41" i="101"/>
  <c r="F41" i="101"/>
  <c r="AA40" i="101"/>
  <c r="BT40" i="101"/>
  <c r="BM24" i="101"/>
  <c r="BQ24" i="101" s="1"/>
  <c r="I41" i="101"/>
  <c r="W24" i="101"/>
  <c r="Y24" i="101" s="1"/>
  <c r="AJ40" i="101"/>
  <c r="CW24" i="101"/>
  <c r="DA24" i="101" s="1"/>
  <c r="BV24" i="101"/>
  <c r="BZ24" i="101" s="1"/>
  <c r="CC41" i="101"/>
  <c r="N25" i="101"/>
  <c r="P25" i="101" s="1"/>
  <c r="O26" i="101" s="1"/>
  <c r="CU40" i="101"/>
  <c r="CH24" i="101"/>
  <c r="CJ24" i="101" s="1"/>
  <c r="CL40" i="101"/>
  <c r="BK40" i="101"/>
  <c r="BB40" i="101"/>
  <c r="R40" i="101"/>
  <c r="BK27" i="97"/>
  <c r="CH18" i="98"/>
  <c r="CJ18" i="98" s="1"/>
  <c r="BY18" i="98"/>
  <c r="CA18" i="98" s="1"/>
  <c r="BP18" i="98"/>
  <c r="BR18" i="98" s="1"/>
  <c r="BD18" i="98"/>
  <c r="BH18" i="98" s="1"/>
  <c r="AX18" i="98"/>
  <c r="AZ18" i="98" s="1"/>
  <c r="CZ18" i="97"/>
  <c r="DB18" i="97" s="1"/>
  <c r="CH17" i="97"/>
  <c r="CJ17" i="97" s="1"/>
  <c r="BP17" i="97"/>
  <c r="BR17" i="97" s="1"/>
  <c r="AX18" i="97"/>
  <c r="AZ18" i="97" s="1"/>
  <c r="AL18" i="97"/>
  <c r="AP18" i="97" s="1"/>
  <c r="W17" i="97"/>
  <c r="Y17" i="97" s="1"/>
  <c r="P18" i="97"/>
  <c r="AJ27" i="97"/>
  <c r="BT27" i="97"/>
  <c r="BW27" i="97" s="1"/>
  <c r="R28" i="97"/>
  <c r="CC27" i="97"/>
  <c r="CG27" i="97" s="1"/>
  <c r="CL27" i="97"/>
  <c r="CP27" i="97" s="1"/>
  <c r="I28" i="97"/>
  <c r="CN18" i="98"/>
  <c r="CR18" i="98" s="1"/>
  <c r="CW18" i="98"/>
  <c r="DA18" i="98" s="1"/>
  <c r="AC18" i="98"/>
  <c r="AA28" i="98"/>
  <c r="AL18" i="98"/>
  <c r="AP18" i="98" s="1"/>
  <c r="CL28" i="98"/>
  <c r="BB28" i="98"/>
  <c r="I28" i="98"/>
  <c r="BK28" i="98"/>
  <c r="BT28" i="98"/>
  <c r="AJ28" i="98"/>
  <c r="R28" i="98"/>
  <c r="CC29" i="98"/>
  <c r="AS28" i="98"/>
  <c r="N18" i="98"/>
  <c r="P18" i="98" s="1"/>
  <c r="CU28" i="98"/>
  <c r="CU29" i="97"/>
  <c r="CN18" i="97"/>
  <c r="CR18" i="97" s="1"/>
  <c r="BD18" i="97"/>
  <c r="BH18" i="97" s="1"/>
  <c r="BB28" i="97"/>
  <c r="AS28" i="97"/>
  <c r="AC18" i="97"/>
  <c r="AA28" i="97"/>
  <c r="X18" i="98" l="1"/>
  <c r="Y18" i="98" s="1"/>
  <c r="AW40" i="101"/>
  <c r="AV40" i="101"/>
  <c r="AS41" i="101"/>
  <c r="BC31" i="112"/>
  <c r="BE31" i="112" s="1"/>
  <c r="AZ32" i="112" s="1"/>
  <c r="BD32" i="112" s="1"/>
  <c r="AO27" i="112"/>
  <c r="AQ27" i="112" s="1"/>
  <c r="AL28" i="112" s="1"/>
  <c r="AP28" i="112" s="1"/>
  <c r="U28" i="98"/>
  <c r="L28" i="98"/>
  <c r="AD28" i="98"/>
  <c r="AV28" i="98"/>
  <c r="AM28" i="98"/>
  <c r="CY43" i="102"/>
  <c r="BX43" i="102"/>
  <c r="BO43" i="102"/>
  <c r="CG40" i="101"/>
  <c r="BE28" i="98"/>
  <c r="BW28" i="98"/>
  <c r="BN28" i="98"/>
  <c r="G29" i="98"/>
  <c r="DP29" i="98" s="1"/>
  <c r="BX27" i="97"/>
  <c r="CF27" i="97"/>
  <c r="AW43" i="102"/>
  <c r="AV43" i="102"/>
  <c r="V43" i="102"/>
  <c r="U43" i="102"/>
  <c r="EE54" i="97"/>
  <c r="EE55" i="98"/>
  <c r="BE40" i="101"/>
  <c r="BF40" i="101"/>
  <c r="CY40" i="101"/>
  <c r="CX40" i="101"/>
  <c r="AM40" i="101"/>
  <c r="AN40" i="101"/>
  <c r="BN44" i="102"/>
  <c r="DG40" i="101"/>
  <c r="DH40" i="101"/>
  <c r="CO27" i="97"/>
  <c r="DD51" i="97"/>
  <c r="CF41" i="101"/>
  <c r="AN43" i="102"/>
  <c r="AM43" i="102"/>
  <c r="AW28" i="97"/>
  <c r="AV28" i="97"/>
  <c r="V28" i="97"/>
  <c r="U28" i="97"/>
  <c r="BO40" i="101"/>
  <c r="BN40" i="101"/>
  <c r="BW40" i="101"/>
  <c r="BX40" i="101"/>
  <c r="CX44" i="102"/>
  <c r="M43" i="102"/>
  <c r="L43" i="102"/>
  <c r="DQ43" i="102"/>
  <c r="DP43" i="102"/>
  <c r="DZ43" i="102"/>
  <c r="DY43" i="102"/>
  <c r="DD52" i="98"/>
  <c r="DM52" i="97"/>
  <c r="AE28" i="97"/>
  <c r="AD28" i="97"/>
  <c r="AN27" i="97"/>
  <c r="AM27" i="97"/>
  <c r="U40" i="101"/>
  <c r="V40" i="101"/>
  <c r="DQ40" i="101"/>
  <c r="DP40" i="101"/>
  <c r="DV54" i="98"/>
  <c r="DM53" i="98"/>
  <c r="CG43" i="102"/>
  <c r="CF43" i="102"/>
  <c r="CP43" i="102"/>
  <c r="CO43" i="102"/>
  <c r="BE28" i="97"/>
  <c r="BF28" i="97"/>
  <c r="L28" i="97"/>
  <c r="M28" i="97"/>
  <c r="BN27" i="97"/>
  <c r="BO27" i="97"/>
  <c r="CO40" i="101"/>
  <c r="CP40" i="101"/>
  <c r="M41" i="101"/>
  <c r="L41" i="101"/>
  <c r="AE40" i="101"/>
  <c r="AD40" i="101"/>
  <c r="AD44" i="102"/>
  <c r="BF43" i="102"/>
  <c r="BE43" i="102"/>
  <c r="BW44" i="102"/>
  <c r="EI40" i="101"/>
  <c r="EH40" i="101"/>
  <c r="DY40" i="101"/>
  <c r="DZ40" i="101"/>
  <c r="EI43" i="102"/>
  <c r="EH43" i="102"/>
  <c r="DH43" i="102"/>
  <c r="DG43" i="102"/>
  <c r="DV53" i="97"/>
  <c r="EH28" i="98"/>
  <c r="CX28" i="98"/>
  <c r="DY28" i="98"/>
  <c r="CO28" i="98"/>
  <c r="DG28" i="98"/>
  <c r="DP28" i="98"/>
  <c r="CF28" i="98"/>
  <c r="EI28" i="97"/>
  <c r="DQ28" i="97"/>
  <c r="CY28" i="97"/>
  <c r="EH28" i="97"/>
  <c r="DP28" i="97"/>
  <c r="CX28" i="97"/>
  <c r="DZ28" i="97"/>
  <c r="DY28" i="97"/>
  <c r="DH28" i="97"/>
  <c r="DG28" i="97"/>
  <c r="G30" i="97"/>
  <c r="H31" i="97"/>
  <c r="T29" i="112"/>
  <c r="S29" i="112"/>
  <c r="F30" i="97"/>
  <c r="F29" i="98"/>
  <c r="BA62" i="112"/>
  <c r="L63" i="112"/>
  <c r="M63" i="112"/>
  <c r="V67" i="112"/>
  <c r="AJ63" i="112"/>
  <c r="AM63" i="112" s="1"/>
  <c r="BB62" i="112"/>
  <c r="AX63" i="112"/>
  <c r="BA63" i="112" s="1"/>
  <c r="AV44" i="112"/>
  <c r="AU44" i="112"/>
  <c r="AH41" i="112"/>
  <c r="AG41" i="112"/>
  <c r="F64" i="112"/>
  <c r="H65" i="112"/>
  <c r="G64" i="112"/>
  <c r="Y64" i="112" s="1"/>
  <c r="I64" i="112"/>
  <c r="P64" i="112" s="1"/>
  <c r="EE44" i="102"/>
  <c r="DV44" i="102"/>
  <c r="DM44" i="102"/>
  <c r="DD44" i="102"/>
  <c r="EG26" i="102"/>
  <c r="EK26" i="102" s="1"/>
  <c r="EA26" i="102"/>
  <c r="EC26" i="102" s="1"/>
  <c r="DO26" i="102"/>
  <c r="DS26" i="102" s="1"/>
  <c r="DI26" i="102"/>
  <c r="DK26" i="102" s="1"/>
  <c r="EJ18" i="98"/>
  <c r="EL18" i="98" s="1"/>
  <c r="DX19" i="98"/>
  <c r="EB19" i="98"/>
  <c r="DR18" i="98"/>
  <c r="DT18" i="98" s="1"/>
  <c r="DF19" i="98"/>
  <c r="DJ19" i="98" s="1"/>
  <c r="DM41" i="101"/>
  <c r="DV41" i="101"/>
  <c r="DD41" i="101"/>
  <c r="EE41" i="101"/>
  <c r="EJ24" i="101"/>
  <c r="EL24" i="101" s="1"/>
  <c r="DX25" i="101"/>
  <c r="EB25" i="101" s="1"/>
  <c r="DR24" i="101"/>
  <c r="DT24" i="101" s="1"/>
  <c r="DF25" i="101"/>
  <c r="DJ25" i="101" s="1"/>
  <c r="EJ18" i="97"/>
  <c r="EL18" i="97" s="1"/>
  <c r="EA18" i="97"/>
  <c r="EC18" i="97" s="1"/>
  <c r="DR18" i="97"/>
  <c r="DT18" i="97" s="1"/>
  <c r="DI18" i="97"/>
  <c r="DK18" i="97" s="1"/>
  <c r="AL26" i="102"/>
  <c r="AP26" i="102" s="1"/>
  <c r="CN26" i="102"/>
  <c r="CR26" i="102" s="1"/>
  <c r="BB44" i="102"/>
  <c r="BT45" i="102"/>
  <c r="N26" i="102"/>
  <c r="P26" i="102" s="1"/>
  <c r="O27" i="102" s="1"/>
  <c r="CC44" i="102"/>
  <c r="AJ44" i="102"/>
  <c r="R44" i="102"/>
  <c r="CU45" i="102"/>
  <c r="AF26" i="102"/>
  <c r="AH26" i="102" s="1"/>
  <c r="AG27" i="102" s="1"/>
  <c r="F44" i="102"/>
  <c r="H45" i="102"/>
  <c r="G44" i="102"/>
  <c r="CY44" i="102" s="1"/>
  <c r="CE26" i="102"/>
  <c r="CI26" i="102" s="1"/>
  <c r="AA45" i="102"/>
  <c r="AU26" i="102"/>
  <c r="AY26" i="102" s="1"/>
  <c r="BP26" i="102"/>
  <c r="BR26" i="102" s="1"/>
  <c r="BK45" i="102"/>
  <c r="W26" i="102"/>
  <c r="Y26" i="102" s="1"/>
  <c r="X27" i="102" s="1"/>
  <c r="CL44" i="102"/>
  <c r="CZ26" i="102"/>
  <c r="DB26" i="102" s="1"/>
  <c r="I44" i="102"/>
  <c r="AS44" i="102"/>
  <c r="BV27" i="102"/>
  <c r="BZ27" i="102" s="1"/>
  <c r="BG26" i="102"/>
  <c r="BI26" i="102" s="1"/>
  <c r="BH27" i="102" s="1"/>
  <c r="AC24" i="101"/>
  <c r="AF24" i="101" s="1"/>
  <c r="T25" i="101"/>
  <c r="X25" i="101" s="1"/>
  <c r="K26" i="101"/>
  <c r="CI25" i="101"/>
  <c r="CE25" i="101"/>
  <c r="I42" i="101"/>
  <c r="AO24" i="101"/>
  <c r="BB41" i="101"/>
  <c r="CZ24" i="101"/>
  <c r="DB24" i="101" s="1"/>
  <c r="AJ41" i="101"/>
  <c r="G42" i="101"/>
  <c r="F42" i="101"/>
  <c r="R41" i="101"/>
  <c r="BK41" i="101"/>
  <c r="CU41" i="101"/>
  <c r="AA41" i="101"/>
  <c r="AX24" i="101"/>
  <c r="AZ24" i="101" s="1"/>
  <c r="CC42" i="101"/>
  <c r="BP24" i="101"/>
  <c r="BR24" i="101" s="1"/>
  <c r="BG24" i="101"/>
  <c r="BI24" i="101" s="1"/>
  <c r="CL41" i="101"/>
  <c r="BY24" i="101"/>
  <c r="CA24" i="101" s="1"/>
  <c r="BT41" i="101"/>
  <c r="CQ24" i="101"/>
  <c r="CS24" i="101" s="1"/>
  <c r="BK28" i="97"/>
  <c r="CZ18" i="98"/>
  <c r="DB18" i="98" s="1"/>
  <c r="CQ18" i="98"/>
  <c r="CS18" i="98" s="1"/>
  <c r="BG18" i="98"/>
  <c r="BI18" i="98" s="1"/>
  <c r="AO18" i="98"/>
  <c r="AQ18" i="98" s="1"/>
  <c r="AP19" i="98" s="1"/>
  <c r="AF18" i="98"/>
  <c r="AH18" i="98" s="1"/>
  <c r="K19" i="97"/>
  <c r="N19" i="97" s="1"/>
  <c r="CQ18" i="97"/>
  <c r="CS18" i="97" s="1"/>
  <c r="BM18" i="97"/>
  <c r="BQ18" i="97" s="1"/>
  <c r="BG18" i="97"/>
  <c r="BI18" i="97" s="1"/>
  <c r="AO18" i="97"/>
  <c r="AQ18" i="97" s="1"/>
  <c r="AF18" i="97"/>
  <c r="AH18" i="97" s="1"/>
  <c r="T18" i="97"/>
  <c r="X18" i="97" s="1"/>
  <c r="CE18" i="97"/>
  <c r="CI18" i="97" s="1"/>
  <c r="CC28" i="97"/>
  <c r="CG28" i="97" s="1"/>
  <c r="I29" i="97"/>
  <c r="R29" i="97"/>
  <c r="CL28" i="97"/>
  <c r="CO28" i="97" s="1"/>
  <c r="BT28" i="97"/>
  <c r="AJ28" i="97"/>
  <c r="K19" i="98"/>
  <c r="O19" i="98" s="1"/>
  <c r="BV19" i="98"/>
  <c r="BZ19" i="98" s="1"/>
  <c r="AU19" i="98"/>
  <c r="AY19" i="98" s="1"/>
  <c r="BT29" i="98"/>
  <c r="BM19" i="98"/>
  <c r="BQ19" i="98" s="1"/>
  <c r="CE19" i="98"/>
  <c r="CI19" i="98" s="1"/>
  <c r="CU29" i="98"/>
  <c r="AS29" i="98"/>
  <c r="CC30" i="98"/>
  <c r="BK29" i="98"/>
  <c r="BB29" i="98"/>
  <c r="R29" i="98"/>
  <c r="CL29" i="98"/>
  <c r="AJ29" i="98"/>
  <c r="I29" i="98"/>
  <c r="AA29" i="98"/>
  <c r="CU30" i="97"/>
  <c r="CW19" i="97"/>
  <c r="DA19" i="97" s="1"/>
  <c r="BB29" i="97"/>
  <c r="AU19" i="97"/>
  <c r="AY19" i="97" s="1"/>
  <c r="AS29" i="97"/>
  <c r="AA29" i="97"/>
  <c r="AG24" i="101" l="1"/>
  <c r="AH24" i="101" s="1"/>
  <c r="AC25" i="101" s="1"/>
  <c r="AG25" i="101" s="1"/>
  <c r="AW41" i="101"/>
  <c r="AV41" i="101"/>
  <c r="AS42" i="101"/>
  <c r="O19" i="97"/>
  <c r="P19" i="97" s="1"/>
  <c r="T19" i="98"/>
  <c r="W19" i="98" s="1"/>
  <c r="BC32" i="112"/>
  <c r="AO28" i="112"/>
  <c r="AD29" i="98"/>
  <c r="U29" i="98"/>
  <c r="AV29" i="98"/>
  <c r="L29" i="98"/>
  <c r="BE29" i="98"/>
  <c r="AM29" i="98"/>
  <c r="BO44" i="102"/>
  <c r="CG41" i="101"/>
  <c r="BX44" i="102"/>
  <c r="AE44" i="102"/>
  <c r="BW29" i="98"/>
  <c r="BN29" i="98"/>
  <c r="CF29" i="98"/>
  <c r="DY29" i="98"/>
  <c r="CX29" i="98"/>
  <c r="DG29" i="98"/>
  <c r="CO29" i="98"/>
  <c r="S30" i="112"/>
  <c r="EH29" i="98"/>
  <c r="BF44" i="102"/>
  <c r="BE44" i="102"/>
  <c r="DZ44" i="102"/>
  <c r="DY44" i="102"/>
  <c r="DV54" i="97"/>
  <c r="DD53" i="98"/>
  <c r="BE29" i="97"/>
  <c r="BF29" i="97"/>
  <c r="AN28" i="97"/>
  <c r="AM28" i="97"/>
  <c r="M29" i="97"/>
  <c r="L29" i="97"/>
  <c r="BO28" i="97"/>
  <c r="BN28" i="97"/>
  <c r="CF42" i="101"/>
  <c r="BN41" i="101"/>
  <c r="BO41" i="101"/>
  <c r="BF41" i="101"/>
  <c r="BE41" i="101"/>
  <c r="CP44" i="102"/>
  <c r="CO44" i="102"/>
  <c r="CG44" i="102"/>
  <c r="CF44" i="102"/>
  <c r="EH41" i="101"/>
  <c r="EI41" i="101"/>
  <c r="DP41" i="101"/>
  <c r="DQ41" i="101"/>
  <c r="EI44" i="102"/>
  <c r="EH44" i="102"/>
  <c r="CP28" i="97"/>
  <c r="DM54" i="98"/>
  <c r="DM53" i="97"/>
  <c r="DD52" i="97"/>
  <c r="EE55" i="97"/>
  <c r="AN44" i="102"/>
  <c r="AM44" i="102"/>
  <c r="DZ41" i="101"/>
  <c r="DY41" i="101"/>
  <c r="DH44" i="102"/>
  <c r="DG44" i="102"/>
  <c r="AE29" i="97"/>
  <c r="AD29" i="97"/>
  <c r="BW28" i="97"/>
  <c r="BX28" i="97"/>
  <c r="CP41" i="101"/>
  <c r="CO41" i="101"/>
  <c r="V41" i="101"/>
  <c r="U41" i="101"/>
  <c r="AW44" i="102"/>
  <c r="AV44" i="102"/>
  <c r="CX45" i="102"/>
  <c r="DQ44" i="102"/>
  <c r="DP44" i="102"/>
  <c r="U29" i="97"/>
  <c r="V29" i="97"/>
  <c r="CX41" i="101"/>
  <c r="CY41" i="101"/>
  <c r="AW29" i="97"/>
  <c r="AV29" i="97"/>
  <c r="BX41" i="101"/>
  <c r="BW41" i="101"/>
  <c r="AD41" i="101"/>
  <c r="AE41" i="101"/>
  <c r="AN41" i="101"/>
  <c r="AM41" i="101"/>
  <c r="L42" i="101"/>
  <c r="M42" i="101"/>
  <c r="M44" i="102"/>
  <c r="L44" i="102"/>
  <c r="BN45" i="102"/>
  <c r="AD45" i="102"/>
  <c r="V44" i="102"/>
  <c r="U44" i="102"/>
  <c r="BW45" i="102"/>
  <c r="DH41" i="101"/>
  <c r="DG41" i="101"/>
  <c r="CF28" i="97"/>
  <c r="DV55" i="98"/>
  <c r="EE56" i="98"/>
  <c r="DZ29" i="97"/>
  <c r="DH29" i="97"/>
  <c r="DY29" i="97"/>
  <c r="DG29" i="97"/>
  <c r="EI29" i="97"/>
  <c r="CY29" i="97"/>
  <c r="EH29" i="97"/>
  <c r="CX29" i="97"/>
  <c r="DQ29" i="97"/>
  <c r="DP29" i="97"/>
  <c r="F31" i="97"/>
  <c r="T30" i="112"/>
  <c r="F30" i="98"/>
  <c r="G30" i="98"/>
  <c r="CF30" i="98" s="1"/>
  <c r="H32" i="97"/>
  <c r="G31" i="97"/>
  <c r="M64" i="112"/>
  <c r="L64" i="112"/>
  <c r="V68" i="112"/>
  <c r="BB63" i="112"/>
  <c r="AX64" i="112"/>
  <c r="AJ64" i="112"/>
  <c r="AM64" i="112" s="1"/>
  <c r="AU45" i="112"/>
  <c r="AV45" i="112"/>
  <c r="AH42" i="112"/>
  <c r="AG42" i="112"/>
  <c r="F65" i="112"/>
  <c r="H66" i="112"/>
  <c r="G65" i="112"/>
  <c r="Y65" i="112" s="1"/>
  <c r="I65" i="112"/>
  <c r="P65" i="112" s="1"/>
  <c r="DD45" i="102"/>
  <c r="DM45" i="102"/>
  <c r="DV45" i="102"/>
  <c r="EE45" i="102"/>
  <c r="EJ26" i="102"/>
  <c r="EL26" i="102" s="1"/>
  <c r="DX27" i="102"/>
  <c r="EB27" i="102" s="1"/>
  <c r="DR26" i="102"/>
  <c r="DT26" i="102" s="1"/>
  <c r="DJ27" i="102"/>
  <c r="DF27" i="102"/>
  <c r="EG19" i="98"/>
  <c r="EK19" i="98" s="1"/>
  <c r="EA19" i="98"/>
  <c r="EC19" i="98" s="1"/>
  <c r="DO19" i="98"/>
  <c r="DS19" i="98" s="1"/>
  <c r="DI19" i="98"/>
  <c r="DK19" i="98" s="1"/>
  <c r="DM42" i="101"/>
  <c r="EE42" i="101"/>
  <c r="DV42" i="101"/>
  <c r="DD42" i="101"/>
  <c r="EG25" i="101"/>
  <c r="EK25" i="101" s="1"/>
  <c r="EA25" i="101"/>
  <c r="EC25" i="101" s="1"/>
  <c r="DS25" i="101"/>
  <c r="DO25" i="101"/>
  <c r="DI25" i="101"/>
  <c r="DK25" i="101" s="1"/>
  <c r="EG19" i="97"/>
  <c r="EK19" i="97" s="1"/>
  <c r="DX19" i="97"/>
  <c r="EB19" i="97" s="1"/>
  <c r="DO19" i="97"/>
  <c r="DS19" i="97" s="1"/>
  <c r="DF19" i="97"/>
  <c r="DJ19" i="97" s="1"/>
  <c r="BD27" i="102"/>
  <c r="CW27" i="102"/>
  <c r="DA27" i="102" s="1"/>
  <c r="AX26" i="102"/>
  <c r="AZ26" i="102" s="1"/>
  <c r="AY27" i="102" s="1"/>
  <c r="R45" i="102"/>
  <c r="T27" i="102"/>
  <c r="BY27" i="102"/>
  <c r="CA27" i="102" s="1"/>
  <c r="AS45" i="102"/>
  <c r="F45" i="102"/>
  <c r="H46" i="102"/>
  <c r="G45" i="102"/>
  <c r="CY45" i="102" s="1"/>
  <c r="CU46" i="102"/>
  <c r="AJ45" i="102"/>
  <c r="K27" i="102"/>
  <c r="BT46" i="102"/>
  <c r="CQ26" i="102"/>
  <c r="CS26" i="102" s="1"/>
  <c r="AA46" i="102"/>
  <c r="CH26" i="102"/>
  <c r="CJ26" i="102" s="1"/>
  <c r="BB45" i="102"/>
  <c r="I45" i="102"/>
  <c r="CL45" i="102"/>
  <c r="BK46" i="102"/>
  <c r="BM27" i="102"/>
  <c r="BQ27" i="102" s="1"/>
  <c r="AC27" i="102"/>
  <c r="CC45" i="102"/>
  <c r="AO26" i="102"/>
  <c r="AQ26" i="102" s="1"/>
  <c r="AP27" i="102" s="1"/>
  <c r="AQ24" i="101"/>
  <c r="BM25" i="101"/>
  <c r="BQ25" i="101" s="1"/>
  <c r="CN25" i="101"/>
  <c r="CR25" i="101"/>
  <c r="BD25" i="101"/>
  <c r="BH25" i="101" s="1"/>
  <c r="BV25" i="101"/>
  <c r="BZ25" i="101" s="1"/>
  <c r="CC43" i="101"/>
  <c r="AU25" i="101"/>
  <c r="AY25" i="101" s="1"/>
  <c r="DA25" i="101"/>
  <c r="CW25" i="101"/>
  <c r="N26" i="101"/>
  <c r="P26" i="101" s="1"/>
  <c r="O27" i="101" s="1"/>
  <c r="CL42" i="101"/>
  <c r="BK42" i="101"/>
  <c r="CU42" i="101"/>
  <c r="R42" i="101"/>
  <c r="G43" i="101"/>
  <c r="F43" i="101"/>
  <c r="BB42" i="101"/>
  <c r="CH25" i="101"/>
  <c r="CJ25" i="101" s="1"/>
  <c r="BT42" i="101"/>
  <c r="AA42" i="101"/>
  <c r="AJ42" i="101"/>
  <c r="I43" i="101"/>
  <c r="W25" i="101"/>
  <c r="Y25" i="101" s="1"/>
  <c r="BK29" i="97"/>
  <c r="CH19" i="98"/>
  <c r="CJ19" i="98" s="1"/>
  <c r="BY19" i="98"/>
  <c r="CA19" i="98" s="1"/>
  <c r="BP19" i="98"/>
  <c r="BR19" i="98" s="1"/>
  <c r="BD19" i="98"/>
  <c r="BH19" i="98" s="1"/>
  <c r="AX19" i="98"/>
  <c r="AZ19" i="98" s="1"/>
  <c r="AY20" i="98" s="1"/>
  <c r="CZ19" i="97"/>
  <c r="DB19" i="97" s="1"/>
  <c r="CH18" i="97"/>
  <c r="CJ18" i="97" s="1"/>
  <c r="BP18" i="97"/>
  <c r="BR18" i="97" s="1"/>
  <c r="AX19" i="97"/>
  <c r="AZ19" i="97" s="1"/>
  <c r="AY20" i="97" s="1"/>
  <c r="AP19" i="97"/>
  <c r="AL19" i="97"/>
  <c r="W18" i="97"/>
  <c r="Y18" i="97" s="1"/>
  <c r="X19" i="97" s="1"/>
  <c r="AJ29" i="97"/>
  <c r="R30" i="97"/>
  <c r="CC29" i="97"/>
  <c r="BT29" i="97"/>
  <c r="I30" i="97"/>
  <c r="CL29" i="97"/>
  <c r="CP29" i="97" s="1"/>
  <c r="AL19" i="98"/>
  <c r="CW19" i="98"/>
  <c r="DA19" i="98" s="1"/>
  <c r="AC19" i="98"/>
  <c r="AG19" i="98" s="1"/>
  <c r="CC31" i="98"/>
  <c r="AA30" i="98"/>
  <c r="BK30" i="98"/>
  <c r="AS30" i="98"/>
  <c r="BT30" i="98"/>
  <c r="I30" i="98"/>
  <c r="CN19" i="98"/>
  <c r="CR19" i="98" s="1"/>
  <c r="R30" i="98"/>
  <c r="CU30" i="98"/>
  <c r="N19" i="98"/>
  <c r="P19" i="98" s="1"/>
  <c r="AJ30" i="98"/>
  <c r="CL30" i="98"/>
  <c r="BB30" i="98"/>
  <c r="CU31" i="97"/>
  <c r="CN19" i="97"/>
  <c r="CR19" i="97" s="1"/>
  <c r="BB30" i="97"/>
  <c r="BD19" i="97"/>
  <c r="BH19" i="97" s="1"/>
  <c r="AS30" i="97"/>
  <c r="AC19" i="97"/>
  <c r="AG19" i="97" s="1"/>
  <c r="AA30" i="97"/>
  <c r="AW42" i="101" l="1"/>
  <c r="AV42" i="101"/>
  <c r="AS43" i="101"/>
  <c r="X19" i="98"/>
  <c r="Y19" i="98" s="1"/>
  <c r="T20" i="98" s="1"/>
  <c r="X20" i="98" s="1"/>
  <c r="BE32" i="112"/>
  <c r="AZ33" i="112" s="1"/>
  <c r="BD33" i="112" s="1"/>
  <c r="AQ28" i="112"/>
  <c r="AL29" i="112" s="1"/>
  <c r="AP29" i="112" s="1"/>
  <c r="BE30" i="98"/>
  <c r="CO30" i="98"/>
  <c r="AM30" i="98"/>
  <c r="BN30" i="98"/>
  <c r="U30" i="98"/>
  <c r="AV30" i="98"/>
  <c r="BO45" i="102"/>
  <c r="BX45" i="102"/>
  <c r="AE45" i="102"/>
  <c r="L30" i="98"/>
  <c r="AD30" i="98"/>
  <c r="CG42" i="101"/>
  <c r="BW30" i="98"/>
  <c r="F31" i="98"/>
  <c r="CO29" i="97"/>
  <c r="BW29" i="97"/>
  <c r="BX29" i="97"/>
  <c r="M43" i="101"/>
  <c r="L43" i="101"/>
  <c r="DV56" i="98"/>
  <c r="DD53" i="97"/>
  <c r="AV30" i="97"/>
  <c r="AW30" i="97"/>
  <c r="CG29" i="97"/>
  <c r="CF29" i="97"/>
  <c r="AM42" i="101"/>
  <c r="AN42" i="101"/>
  <c r="BE42" i="101"/>
  <c r="BF42" i="101"/>
  <c r="U42" i="101"/>
  <c r="V42" i="101"/>
  <c r="CO42" i="101"/>
  <c r="CP42" i="101"/>
  <c r="BF45" i="102"/>
  <c r="BE45" i="102"/>
  <c r="BW46" i="102"/>
  <c r="CX46" i="102"/>
  <c r="AW45" i="102"/>
  <c r="AV45" i="102"/>
  <c r="V45" i="102"/>
  <c r="U45" i="102"/>
  <c r="DG42" i="101"/>
  <c r="DH42" i="101"/>
  <c r="DQ42" i="101"/>
  <c r="DP42" i="101"/>
  <c r="DZ45" i="102"/>
  <c r="DY45" i="102"/>
  <c r="EE56" i="97"/>
  <c r="DV55" i="97"/>
  <c r="BO42" i="101"/>
  <c r="BN42" i="101"/>
  <c r="M45" i="102"/>
  <c r="L45" i="102"/>
  <c r="BO29" i="97"/>
  <c r="BN29" i="97"/>
  <c r="AE42" i="101"/>
  <c r="AD42" i="101"/>
  <c r="CY42" i="101"/>
  <c r="CX42" i="101"/>
  <c r="CF43" i="101"/>
  <c r="CG45" i="102"/>
  <c r="CF45" i="102"/>
  <c r="BN46" i="102"/>
  <c r="DY42" i="101"/>
  <c r="DZ42" i="101"/>
  <c r="DQ45" i="102"/>
  <c r="DP45" i="102"/>
  <c r="EE57" i="98"/>
  <c r="DM55" i="98"/>
  <c r="AN45" i="102"/>
  <c r="AM45" i="102"/>
  <c r="EI45" i="102"/>
  <c r="EH45" i="102"/>
  <c r="U30" i="97"/>
  <c r="V30" i="97"/>
  <c r="AD30" i="97"/>
  <c r="AE30" i="97"/>
  <c r="BF30" i="97"/>
  <c r="BE30" i="97"/>
  <c r="M30" i="97"/>
  <c r="L30" i="97"/>
  <c r="AN29" i="97"/>
  <c r="AM29" i="97"/>
  <c r="BW42" i="101"/>
  <c r="BX42" i="101"/>
  <c r="CP45" i="102"/>
  <c r="CO45" i="102"/>
  <c r="AD46" i="102"/>
  <c r="EI42" i="101"/>
  <c r="EH42" i="101"/>
  <c r="DH45" i="102"/>
  <c r="DG45" i="102"/>
  <c r="DM54" i="97"/>
  <c r="DD54" i="98"/>
  <c r="DP30" i="98"/>
  <c r="DG30" i="98"/>
  <c r="DY30" i="98"/>
  <c r="EH30" i="98"/>
  <c r="CX30" i="98"/>
  <c r="EI30" i="97"/>
  <c r="DQ30" i="97"/>
  <c r="CY30" i="97"/>
  <c r="EH30" i="97"/>
  <c r="DP30" i="97"/>
  <c r="CX30" i="97"/>
  <c r="DZ30" i="97"/>
  <c r="DY30" i="97"/>
  <c r="DH30" i="97"/>
  <c r="DG30" i="97"/>
  <c r="G31" i="98"/>
  <c r="CF31" i="98" s="1"/>
  <c r="H33" i="97"/>
  <c r="S31" i="112"/>
  <c r="G32" i="97"/>
  <c r="CY31" i="97" s="1"/>
  <c r="T31" i="112"/>
  <c r="F32" i="97"/>
  <c r="BA64" i="112"/>
  <c r="M65" i="112"/>
  <c r="L65" i="112"/>
  <c r="V69" i="112"/>
  <c r="BB64" i="112"/>
  <c r="AX65" i="112"/>
  <c r="BA65" i="112" s="1"/>
  <c r="AJ65" i="112"/>
  <c r="AM65" i="112" s="1"/>
  <c r="AV46" i="112"/>
  <c r="AU46" i="112"/>
  <c r="AH43" i="112"/>
  <c r="AG43" i="112"/>
  <c r="I66" i="112"/>
  <c r="F66" i="112"/>
  <c r="H67" i="112"/>
  <c r="G66" i="112"/>
  <c r="Y66" i="112" s="1"/>
  <c r="DV46" i="102"/>
  <c r="EE46" i="102"/>
  <c r="DM46" i="102"/>
  <c r="DD46" i="102"/>
  <c r="EG27" i="102"/>
  <c r="EK27" i="102" s="1"/>
  <c r="EA27" i="102"/>
  <c r="EC27" i="102" s="1"/>
  <c r="DO27" i="102"/>
  <c r="DS27" i="102" s="1"/>
  <c r="DI27" i="102"/>
  <c r="DK27" i="102" s="1"/>
  <c r="EJ19" i="98"/>
  <c r="EL19" i="98" s="1"/>
  <c r="DX20" i="98"/>
  <c r="EB20" i="98" s="1"/>
  <c r="DR19" i="98"/>
  <c r="DT19" i="98" s="1"/>
  <c r="DF20" i="98"/>
  <c r="DJ20" i="98" s="1"/>
  <c r="DD43" i="101"/>
  <c r="DV43" i="101"/>
  <c r="DM43" i="101"/>
  <c r="EE43" i="101"/>
  <c r="EJ25" i="101"/>
  <c r="EL25" i="101" s="1"/>
  <c r="EB26" i="101"/>
  <c r="DX26" i="101"/>
  <c r="DR25" i="101"/>
  <c r="DT25" i="101" s="1"/>
  <c r="DF26" i="101"/>
  <c r="DJ26" i="101" s="1"/>
  <c r="EJ19" i="97"/>
  <c r="EL19" i="97" s="1"/>
  <c r="EA19" i="97"/>
  <c r="EC19" i="97" s="1"/>
  <c r="DR19" i="97"/>
  <c r="DT19" i="97" s="1"/>
  <c r="DI19" i="97"/>
  <c r="DK19" i="97" s="1"/>
  <c r="CN27" i="102"/>
  <c r="CR27" i="102" s="1"/>
  <c r="AU27" i="102"/>
  <c r="BT47" i="102"/>
  <c r="BV28" i="102"/>
  <c r="BZ28" i="102" s="1"/>
  <c r="R46" i="102"/>
  <c r="CZ27" i="102"/>
  <c r="DB27" i="102" s="1"/>
  <c r="BP27" i="102"/>
  <c r="BR27" i="102" s="1"/>
  <c r="BB46" i="102"/>
  <c r="AA47" i="102"/>
  <c r="AJ46" i="102"/>
  <c r="W27" i="102"/>
  <c r="Y27" i="102" s="1"/>
  <c r="CC46" i="102"/>
  <c r="N27" i="102"/>
  <c r="P27" i="102" s="1"/>
  <c r="O28" i="102" s="1"/>
  <c r="CU47" i="102"/>
  <c r="F46" i="102"/>
  <c r="H47" i="102"/>
  <c r="G46" i="102"/>
  <c r="BX46" i="102" s="1"/>
  <c r="AS46" i="102"/>
  <c r="BG27" i="102"/>
  <c r="BI27" i="102" s="1"/>
  <c r="BH28" i="102" s="1"/>
  <c r="AL27" i="102"/>
  <c r="AF27" i="102"/>
  <c r="AH27" i="102" s="1"/>
  <c r="BK47" i="102"/>
  <c r="CL46" i="102"/>
  <c r="I46" i="102"/>
  <c r="CE27" i="102"/>
  <c r="CI27" i="102" s="1"/>
  <c r="AL25" i="101"/>
  <c r="AO25" i="101" s="1"/>
  <c r="T26" i="101"/>
  <c r="X26" i="101" s="1"/>
  <c r="CE26" i="101"/>
  <c r="CI26" i="101" s="1"/>
  <c r="AA43" i="101"/>
  <c r="K27" i="101"/>
  <c r="G44" i="101"/>
  <c r="F44" i="101"/>
  <c r="CU43" i="101"/>
  <c r="CZ25" i="101"/>
  <c r="DB25" i="101" s="1"/>
  <c r="CQ25" i="101"/>
  <c r="CS25" i="101" s="1"/>
  <c r="BB43" i="101"/>
  <c r="BG25" i="101"/>
  <c r="BI25" i="101" s="1"/>
  <c r="I44" i="101"/>
  <c r="R43" i="101"/>
  <c r="CL43" i="101"/>
  <c r="BY25" i="101"/>
  <c r="CA25" i="101" s="1"/>
  <c r="AF25" i="101"/>
  <c r="AH25" i="101" s="1"/>
  <c r="AJ43" i="101"/>
  <c r="CC44" i="101"/>
  <c r="BT43" i="101"/>
  <c r="BK43" i="101"/>
  <c r="AX25" i="101"/>
  <c r="AZ25" i="101" s="1"/>
  <c r="BP25" i="101"/>
  <c r="BR25" i="101" s="1"/>
  <c r="BK30" i="97"/>
  <c r="CZ19" i="98"/>
  <c r="DB19" i="98" s="1"/>
  <c r="CQ19" i="98"/>
  <c r="CS19" i="98" s="1"/>
  <c r="BG19" i="98"/>
  <c r="BI19" i="98" s="1"/>
  <c r="AO19" i="98"/>
  <c r="AQ19" i="98" s="1"/>
  <c r="AF19" i="98"/>
  <c r="AH19" i="98" s="1"/>
  <c r="K20" i="97"/>
  <c r="N20" i="97" s="1"/>
  <c r="CQ19" i="97"/>
  <c r="CS19" i="97" s="1"/>
  <c r="BM19" i="97"/>
  <c r="BQ19" i="97" s="1"/>
  <c r="BG19" i="97"/>
  <c r="BI19" i="97" s="1"/>
  <c r="AO19" i="97"/>
  <c r="AQ19" i="97" s="1"/>
  <c r="AF19" i="97"/>
  <c r="AH19" i="97" s="1"/>
  <c r="T19" i="97"/>
  <c r="CE19" i="97"/>
  <c r="CI19" i="97" s="1"/>
  <c r="BT30" i="97"/>
  <c r="CC30" i="97"/>
  <c r="AJ30" i="97"/>
  <c r="CL30" i="97"/>
  <c r="R31" i="97"/>
  <c r="I31" i="97"/>
  <c r="K20" i="98"/>
  <c r="O20" i="98" s="1"/>
  <c r="CE20" i="98"/>
  <c r="CI20" i="98" s="1"/>
  <c r="AU20" i="98"/>
  <c r="BV20" i="98"/>
  <c r="BZ20" i="98" s="1"/>
  <c r="BT31" i="98"/>
  <c r="AA31" i="98"/>
  <c r="BM20" i="98"/>
  <c r="BQ20" i="98" s="1"/>
  <c r="CL31" i="98"/>
  <c r="I31" i="98"/>
  <c r="AS31" i="98"/>
  <c r="BK31" i="98"/>
  <c r="BB31" i="98"/>
  <c r="AJ31" i="98"/>
  <c r="CU31" i="98"/>
  <c r="R31" i="98"/>
  <c r="CC32" i="98"/>
  <c r="CW20" i="97"/>
  <c r="DA20" i="97" s="1"/>
  <c r="CU32" i="97"/>
  <c r="BB31" i="97"/>
  <c r="AU20" i="97"/>
  <c r="AS31" i="97"/>
  <c r="AA31" i="97"/>
  <c r="AW43" i="101" l="1"/>
  <c r="AS44" i="101"/>
  <c r="AV43" i="101"/>
  <c r="BC33" i="112"/>
  <c r="BE33" i="112" s="1"/>
  <c r="AZ34" i="112" s="1"/>
  <c r="BD34" i="112" s="1"/>
  <c r="O20" i="97"/>
  <c r="P20" i="97" s="1"/>
  <c r="O21" i="97" s="1"/>
  <c r="AO29" i="112"/>
  <c r="P66" i="112"/>
  <c r="BE31" i="98"/>
  <c r="CO31" i="98"/>
  <c r="CX31" i="98"/>
  <c r="AV31" i="98"/>
  <c r="AD31" i="98"/>
  <c r="AM31" i="98"/>
  <c r="L31" i="98"/>
  <c r="BW31" i="98"/>
  <c r="U31" i="98"/>
  <c r="BN31" i="98"/>
  <c r="BO46" i="102"/>
  <c r="CY46" i="102"/>
  <c r="AE46" i="102"/>
  <c r="CG43" i="101"/>
  <c r="AP25" i="101"/>
  <c r="AQ25" i="101" s="1"/>
  <c r="CX31" i="97"/>
  <c r="F32" i="98"/>
  <c r="AD47" i="102"/>
  <c r="DH43" i="101"/>
  <c r="DG43" i="101"/>
  <c r="DQ46" i="102"/>
  <c r="DP46" i="102"/>
  <c r="DZ46" i="102"/>
  <c r="DY46" i="102"/>
  <c r="BF31" i="97"/>
  <c r="BE31" i="97"/>
  <c r="M31" i="97"/>
  <c r="L31" i="97"/>
  <c r="CG30" i="97"/>
  <c r="CF30" i="97"/>
  <c r="BN30" i="97"/>
  <c r="BO30" i="97"/>
  <c r="BX43" i="101"/>
  <c r="BW43" i="101"/>
  <c r="CP46" i="102"/>
  <c r="CO46" i="102"/>
  <c r="CG46" i="102"/>
  <c r="CF46" i="102"/>
  <c r="BF46" i="102"/>
  <c r="BE46" i="102"/>
  <c r="DP43" i="101"/>
  <c r="DQ43" i="101"/>
  <c r="DH46" i="102"/>
  <c r="DG46" i="102"/>
  <c r="EI46" i="102"/>
  <c r="EH46" i="102"/>
  <c r="DM55" i="97"/>
  <c r="EE57" i="97"/>
  <c r="AN30" i="97"/>
  <c r="AM30" i="97"/>
  <c r="M46" i="102"/>
  <c r="L46" i="102"/>
  <c r="EE58" i="98"/>
  <c r="CF44" i="101"/>
  <c r="BN47" i="102"/>
  <c r="BW47" i="102"/>
  <c r="DM56" i="98"/>
  <c r="DV56" i="97"/>
  <c r="DV57" i="98"/>
  <c r="BN43" i="101"/>
  <c r="BO43" i="101"/>
  <c r="L44" i="101"/>
  <c r="M44" i="101"/>
  <c r="AD43" i="101"/>
  <c r="AE43" i="101"/>
  <c r="V46" i="102"/>
  <c r="U46" i="102"/>
  <c r="AD31" i="97"/>
  <c r="AE31" i="97"/>
  <c r="V31" i="97"/>
  <c r="U31" i="97"/>
  <c r="BX30" i="97"/>
  <c r="BW30" i="97"/>
  <c r="CP43" i="101"/>
  <c r="CO43" i="101"/>
  <c r="CX43" i="101"/>
  <c r="CY43" i="101"/>
  <c r="AW31" i="97"/>
  <c r="AV31" i="97"/>
  <c r="CP30" i="97"/>
  <c r="CO30" i="97"/>
  <c r="AN43" i="101"/>
  <c r="AM43" i="101"/>
  <c r="V43" i="101"/>
  <c r="U43" i="101"/>
  <c r="BF43" i="101"/>
  <c r="BE43" i="101"/>
  <c r="AW46" i="102"/>
  <c r="AV46" i="102"/>
  <c r="CX47" i="102"/>
  <c r="AN46" i="102"/>
  <c r="AM46" i="102"/>
  <c r="EH43" i="101"/>
  <c r="EI43" i="101"/>
  <c r="DZ43" i="101"/>
  <c r="DY43" i="101"/>
  <c r="DD55" i="98"/>
  <c r="DD54" i="97"/>
  <c r="DY31" i="98"/>
  <c r="DP31" i="98"/>
  <c r="DG31" i="98"/>
  <c r="EH31" i="98"/>
  <c r="DZ31" i="97"/>
  <c r="DH31" i="97"/>
  <c r="DY31" i="97"/>
  <c r="DG31" i="97"/>
  <c r="DQ31" i="97"/>
  <c r="DP31" i="97"/>
  <c r="EI31" i="97"/>
  <c r="EH31" i="97"/>
  <c r="G33" i="97"/>
  <c r="CX32" i="97" s="1"/>
  <c r="G32" i="98"/>
  <c r="DG32" i="98" s="1"/>
  <c r="F33" i="97"/>
  <c r="H34" i="97"/>
  <c r="T32" i="112"/>
  <c r="S32" i="112"/>
  <c r="M66" i="112"/>
  <c r="L66" i="112"/>
  <c r="V70" i="112"/>
  <c r="AX66" i="112"/>
  <c r="BB65" i="112"/>
  <c r="AJ66" i="112"/>
  <c r="AM66" i="112" s="1"/>
  <c r="AU47" i="112"/>
  <c r="AV47" i="112"/>
  <c r="AH44" i="112"/>
  <c r="AG44" i="112"/>
  <c r="F67" i="112"/>
  <c r="H68" i="112"/>
  <c r="G67" i="112"/>
  <c r="Y67" i="112" s="1"/>
  <c r="I67" i="112"/>
  <c r="P67" i="112" s="1"/>
  <c r="DD47" i="102"/>
  <c r="DM47" i="102"/>
  <c r="EE47" i="102"/>
  <c r="DV47" i="102"/>
  <c r="EJ27" i="102"/>
  <c r="EL27" i="102" s="1"/>
  <c r="DX28" i="102"/>
  <c r="EB28" i="102" s="1"/>
  <c r="DR27" i="102"/>
  <c r="DT27" i="102" s="1"/>
  <c r="DF28" i="102"/>
  <c r="DJ28" i="102"/>
  <c r="EG20" i="98"/>
  <c r="EK20" i="98" s="1"/>
  <c r="EA20" i="98"/>
  <c r="EC20" i="98" s="1"/>
  <c r="DO20" i="98"/>
  <c r="DS20" i="98" s="1"/>
  <c r="DI20" i="98"/>
  <c r="DK20" i="98" s="1"/>
  <c r="EE44" i="101"/>
  <c r="DM44" i="101"/>
  <c r="DV44" i="101"/>
  <c r="DD44" i="101"/>
  <c r="EG26" i="101"/>
  <c r="EK26" i="101" s="1"/>
  <c r="EA26" i="101"/>
  <c r="EC26" i="101" s="1"/>
  <c r="DO26" i="101"/>
  <c r="DS26" i="101" s="1"/>
  <c r="DI26" i="101"/>
  <c r="DK26" i="101" s="1"/>
  <c r="EG20" i="97"/>
  <c r="EK20" i="97" s="1"/>
  <c r="DX20" i="97"/>
  <c r="EB20" i="97" s="1"/>
  <c r="DO20" i="97"/>
  <c r="DS20" i="97" s="1"/>
  <c r="DF20" i="97"/>
  <c r="DJ20" i="97" s="1"/>
  <c r="K28" i="102"/>
  <c r="T28" i="102"/>
  <c r="X28" i="102" s="1"/>
  <c r="BM28" i="102"/>
  <c r="BQ28" i="102" s="1"/>
  <c r="BD28" i="102"/>
  <c r="DA28" i="102"/>
  <c r="CW28" i="102"/>
  <c r="CL47" i="102"/>
  <c r="AO27" i="102"/>
  <c r="AQ27" i="102" s="1"/>
  <c r="CC47" i="102"/>
  <c r="AX27" i="102"/>
  <c r="AZ27" i="102" s="1"/>
  <c r="AS47" i="102"/>
  <c r="CU48" i="102"/>
  <c r="AJ47" i="102"/>
  <c r="R47" i="102"/>
  <c r="I47" i="102"/>
  <c r="BK48" i="102"/>
  <c r="AC28" i="102"/>
  <c r="AG28" i="102" s="1"/>
  <c r="AA48" i="102"/>
  <c r="BB47" i="102"/>
  <c r="CQ27" i="102"/>
  <c r="CS27" i="102" s="1"/>
  <c r="CH27" i="102"/>
  <c r="CJ27" i="102" s="1"/>
  <c r="F47" i="102"/>
  <c r="H48" i="102"/>
  <c r="G47" i="102"/>
  <c r="BO47" i="102" s="1"/>
  <c r="BY28" i="102"/>
  <c r="CA28" i="102" s="1"/>
  <c r="BT48" i="102"/>
  <c r="BD26" i="101"/>
  <c r="DA26" i="101"/>
  <c r="CW26" i="101"/>
  <c r="AU26" i="101"/>
  <c r="AY26" i="101" s="1"/>
  <c r="CN26" i="101"/>
  <c r="CR26" i="101"/>
  <c r="BK44" i="101"/>
  <c r="BV26" i="101"/>
  <c r="BZ26" i="101" s="1"/>
  <c r="G45" i="101"/>
  <c r="F45" i="101"/>
  <c r="CH26" i="101"/>
  <c r="CJ26" i="101" s="1"/>
  <c r="AJ44" i="101"/>
  <c r="R44" i="101"/>
  <c r="BM26" i="101"/>
  <c r="BQ26" i="101" s="1"/>
  <c r="AC26" i="101"/>
  <c r="AG26" i="101" s="1"/>
  <c r="CL44" i="101"/>
  <c r="BB44" i="101"/>
  <c r="CC45" i="101"/>
  <c r="I45" i="101"/>
  <c r="BT44" i="101"/>
  <c r="CU44" i="101"/>
  <c r="N27" i="101"/>
  <c r="P27" i="101" s="1"/>
  <c r="O28" i="101" s="1"/>
  <c r="AA44" i="101"/>
  <c r="W26" i="101"/>
  <c r="Y26" i="101" s="1"/>
  <c r="X27" i="101" s="1"/>
  <c r="BK31" i="97"/>
  <c r="CH20" i="98"/>
  <c r="CJ20" i="98" s="1"/>
  <c r="BY20" i="98"/>
  <c r="CA20" i="98" s="1"/>
  <c r="BP20" i="98"/>
  <c r="BR20" i="98" s="1"/>
  <c r="BD20" i="98"/>
  <c r="BH20" i="98" s="1"/>
  <c r="AX20" i="98"/>
  <c r="AZ20" i="98" s="1"/>
  <c r="W20" i="98"/>
  <c r="Y20" i="98" s="1"/>
  <c r="CZ20" i="97"/>
  <c r="DB20" i="97" s="1"/>
  <c r="CH19" i="97"/>
  <c r="CJ19" i="97" s="1"/>
  <c r="BP19" i="97"/>
  <c r="BR19" i="97" s="1"/>
  <c r="AX20" i="97"/>
  <c r="AZ20" i="97" s="1"/>
  <c r="AL20" i="97"/>
  <c r="AP20" i="97" s="1"/>
  <c r="W19" i="97"/>
  <c r="Y19" i="97" s="1"/>
  <c r="AJ31" i="97"/>
  <c r="I32" i="97"/>
  <c r="R32" i="97"/>
  <c r="CL31" i="97"/>
  <c r="BT31" i="97"/>
  <c r="CC31" i="97"/>
  <c r="AC20" i="98"/>
  <c r="AG20" i="98" s="1"/>
  <c r="AL20" i="98"/>
  <c r="AP20" i="98" s="1"/>
  <c r="CW20" i="98"/>
  <c r="DA20" i="98" s="1"/>
  <c r="AJ32" i="98"/>
  <c r="R32" i="98"/>
  <c r="BK32" i="98"/>
  <c r="I32" i="98"/>
  <c r="BT32" i="98"/>
  <c r="CU32" i="98"/>
  <c r="BB32" i="98"/>
  <c r="AS32" i="98"/>
  <c r="CC33" i="98"/>
  <c r="AA32" i="98"/>
  <c r="N20" i="98"/>
  <c r="P20" i="98" s="1"/>
  <c r="O21" i="98" s="1"/>
  <c r="CL32" i="98"/>
  <c r="CN20" i="98"/>
  <c r="CR20" i="98" s="1"/>
  <c r="CU33" i="97"/>
  <c r="CN20" i="97"/>
  <c r="CR20" i="97" s="1"/>
  <c r="BB32" i="97"/>
  <c r="BD20" i="97"/>
  <c r="BH20" i="97" s="1"/>
  <c r="AS32" i="97"/>
  <c r="AC20" i="97"/>
  <c r="AG20" i="97" s="1"/>
  <c r="AA32" i="97"/>
  <c r="AS45" i="101" l="1"/>
  <c r="AV44" i="101"/>
  <c r="AW44" i="101"/>
  <c r="BC34" i="112"/>
  <c r="BE34" i="112" s="1"/>
  <c r="AZ35" i="112" s="1"/>
  <c r="BD35" i="112" s="1"/>
  <c r="AQ29" i="112"/>
  <c r="AL30" i="112" s="1"/>
  <c r="AP30" i="112" s="1"/>
  <c r="AM32" i="98"/>
  <c r="BW32" i="98"/>
  <c r="CO32" i="98"/>
  <c r="AV32" i="98"/>
  <c r="L32" i="98"/>
  <c r="BX47" i="102"/>
  <c r="AE47" i="102"/>
  <c r="CY47" i="102"/>
  <c r="BE32" i="98"/>
  <c r="BN32" i="98"/>
  <c r="AD32" i="98"/>
  <c r="CX32" i="98"/>
  <c r="U32" i="98"/>
  <c r="CG44" i="101"/>
  <c r="CF32" i="98"/>
  <c r="AL26" i="101"/>
  <c r="AO26" i="101" s="1"/>
  <c r="DH32" i="97"/>
  <c r="DG32" i="97"/>
  <c r="CY32" i="97"/>
  <c r="H35" i="97"/>
  <c r="T34" i="112" s="1"/>
  <c r="CP31" i="97"/>
  <c r="CO31" i="97"/>
  <c r="V47" i="102"/>
  <c r="U47" i="102"/>
  <c r="DY44" i="101"/>
  <c r="DZ44" i="101"/>
  <c r="DQ44" i="101"/>
  <c r="DP44" i="101"/>
  <c r="DQ47" i="102"/>
  <c r="DP47" i="102"/>
  <c r="DD55" i="97"/>
  <c r="AW32" i="97"/>
  <c r="AV32" i="97"/>
  <c r="V32" i="97"/>
  <c r="U32" i="97"/>
  <c r="AE44" i="101"/>
  <c r="AD44" i="101"/>
  <c r="BW44" i="101"/>
  <c r="BX44" i="101"/>
  <c r="CO44" i="101"/>
  <c r="CP44" i="101"/>
  <c r="BO44" i="101"/>
  <c r="BN44" i="101"/>
  <c r="AN47" i="102"/>
  <c r="AM47" i="102"/>
  <c r="CG47" i="102"/>
  <c r="CF47" i="102"/>
  <c r="DH47" i="102"/>
  <c r="DG47" i="102"/>
  <c r="DV58" i="98"/>
  <c r="BE44" i="101"/>
  <c r="BF44" i="101"/>
  <c r="CF31" i="97"/>
  <c r="CG31" i="97"/>
  <c r="L32" i="97"/>
  <c r="M32" i="97"/>
  <c r="M45" i="101"/>
  <c r="L45" i="101"/>
  <c r="U44" i="101"/>
  <c r="V44" i="101"/>
  <c r="BF47" i="102"/>
  <c r="BE47" i="102"/>
  <c r="BN48" i="102"/>
  <c r="CX48" i="102"/>
  <c r="EI44" i="101"/>
  <c r="EH44" i="101"/>
  <c r="DM57" i="98"/>
  <c r="EE59" i="98"/>
  <c r="EE58" i="97"/>
  <c r="AE32" i="97"/>
  <c r="AD32" i="97"/>
  <c r="BF32" i="97"/>
  <c r="BE32" i="97"/>
  <c r="BX31" i="97"/>
  <c r="BW31" i="97"/>
  <c r="AN31" i="97"/>
  <c r="AM31" i="97"/>
  <c r="BN31" i="97"/>
  <c r="BO31" i="97"/>
  <c r="CY44" i="101"/>
  <c r="CX44" i="101"/>
  <c r="CF45" i="101"/>
  <c r="AM44" i="101"/>
  <c r="AN44" i="101"/>
  <c r="BW48" i="102"/>
  <c r="AD48" i="102"/>
  <c r="M47" i="102"/>
  <c r="L47" i="102"/>
  <c r="AW47" i="102"/>
  <c r="AV47" i="102"/>
  <c r="CP47" i="102"/>
  <c r="CO47" i="102"/>
  <c r="DG44" i="101"/>
  <c r="DH44" i="101"/>
  <c r="DZ47" i="102"/>
  <c r="DY47" i="102"/>
  <c r="EI47" i="102"/>
  <c r="EH47" i="102"/>
  <c r="DD56" i="98"/>
  <c r="DV57" i="97"/>
  <c r="DM56" i="97"/>
  <c r="EH32" i="98"/>
  <c r="DY32" i="98"/>
  <c r="DP32" i="98"/>
  <c r="EI32" i="97"/>
  <c r="DQ32" i="97"/>
  <c r="EH32" i="97"/>
  <c r="DP32" i="97"/>
  <c r="DZ32" i="97"/>
  <c r="DY32" i="97"/>
  <c r="G34" i="97"/>
  <c r="T33" i="112"/>
  <c r="F34" i="97"/>
  <c r="G33" i="98"/>
  <c r="CF33" i="98" s="1"/>
  <c r="S33" i="112"/>
  <c r="F33" i="98"/>
  <c r="BA66" i="112"/>
  <c r="M67" i="112"/>
  <c r="L67" i="112"/>
  <c r="V71" i="112"/>
  <c r="AJ67" i="112"/>
  <c r="AX67" i="112"/>
  <c r="BA67" i="112" s="1"/>
  <c r="BB66" i="112"/>
  <c r="AV48" i="112"/>
  <c r="AU48" i="112"/>
  <c r="AH45" i="112"/>
  <c r="AG45" i="112"/>
  <c r="I68" i="112"/>
  <c r="P68" i="112" s="1"/>
  <c r="F68" i="112"/>
  <c r="H69" i="112"/>
  <c r="G68" i="112"/>
  <c r="Y68" i="112" s="1"/>
  <c r="DV48" i="102"/>
  <c r="EE48" i="102"/>
  <c r="DM48" i="102"/>
  <c r="DD48" i="102"/>
  <c r="EG28" i="102"/>
  <c r="EK28" i="102" s="1"/>
  <c r="EA28" i="102"/>
  <c r="EC28" i="102" s="1"/>
  <c r="DS28" i="102"/>
  <c r="DO28" i="102"/>
  <c r="DI28" i="102"/>
  <c r="DK28" i="102" s="1"/>
  <c r="EJ20" i="98"/>
  <c r="EL20" i="98" s="1"/>
  <c r="DX21" i="98"/>
  <c r="EB21" i="98" s="1"/>
  <c r="DR20" i="98"/>
  <c r="DT20" i="98" s="1"/>
  <c r="DF21" i="98"/>
  <c r="DJ21" i="98" s="1"/>
  <c r="DD45" i="101"/>
  <c r="DV45" i="101"/>
  <c r="DM45" i="101"/>
  <c r="EE45" i="101"/>
  <c r="EJ26" i="101"/>
  <c r="EL26" i="101" s="1"/>
  <c r="DX27" i="101"/>
  <c r="EB27" i="101" s="1"/>
  <c r="DR26" i="101"/>
  <c r="DT26" i="101" s="1"/>
  <c r="DJ27" i="101"/>
  <c r="DF27" i="101"/>
  <c r="EJ20" i="97"/>
  <c r="EL20" i="97" s="1"/>
  <c r="EA20" i="97"/>
  <c r="EC20" i="97" s="1"/>
  <c r="DR20" i="97"/>
  <c r="DT20" i="97" s="1"/>
  <c r="DI20" i="97"/>
  <c r="DK20" i="97" s="1"/>
  <c r="BV29" i="102"/>
  <c r="BZ29" i="102" s="1"/>
  <c r="BT49" i="102"/>
  <c r="F48" i="102"/>
  <c r="H49" i="102"/>
  <c r="G48" i="102"/>
  <c r="CY48" i="102" s="1"/>
  <c r="CN28" i="102"/>
  <c r="CR28" i="102" s="1"/>
  <c r="AF28" i="102"/>
  <c r="AH28" i="102" s="1"/>
  <c r="AG29" i="102" s="1"/>
  <c r="AU28" i="102"/>
  <c r="AY28" i="102" s="1"/>
  <c r="CC48" i="102"/>
  <c r="CL48" i="102"/>
  <c r="BG28" i="102"/>
  <c r="BI28" i="102" s="1"/>
  <c r="BH29" i="102" s="1"/>
  <c r="W28" i="102"/>
  <c r="Y28" i="102" s="1"/>
  <c r="X29" i="102" s="1"/>
  <c r="AA49" i="102"/>
  <c r="R48" i="102"/>
  <c r="AJ48" i="102"/>
  <c r="CE28" i="102"/>
  <c r="CI28" i="102" s="1"/>
  <c r="BK49" i="102"/>
  <c r="CU49" i="102"/>
  <c r="AL28" i="102"/>
  <c r="AP28" i="102" s="1"/>
  <c r="CZ28" i="102"/>
  <c r="DB28" i="102" s="1"/>
  <c r="BP28" i="102"/>
  <c r="BR28" i="102" s="1"/>
  <c r="BQ29" i="102" s="1"/>
  <c r="BB48" i="102"/>
  <c r="I48" i="102"/>
  <c r="AS48" i="102"/>
  <c r="N28" i="102"/>
  <c r="P28" i="102" s="1"/>
  <c r="O29" i="102" s="1"/>
  <c r="T27" i="101"/>
  <c r="CE27" i="101"/>
  <c r="CI27" i="101" s="1"/>
  <c r="K28" i="101"/>
  <c r="BB45" i="101"/>
  <c r="CZ26" i="101"/>
  <c r="DB26" i="101" s="1"/>
  <c r="BT45" i="101"/>
  <c r="CC46" i="101"/>
  <c r="BP26" i="101"/>
  <c r="BR26" i="101" s="1"/>
  <c r="BY26" i="101"/>
  <c r="CA26" i="101" s="1"/>
  <c r="BK45" i="101"/>
  <c r="AA45" i="101"/>
  <c r="I46" i="101"/>
  <c r="AF26" i="101"/>
  <c r="AH26" i="101" s="1"/>
  <c r="AG27" i="101" s="1"/>
  <c r="R45" i="101"/>
  <c r="G46" i="101"/>
  <c r="F46" i="101"/>
  <c r="AX26" i="101"/>
  <c r="AZ26" i="101" s="1"/>
  <c r="BG26" i="101"/>
  <c r="CU45" i="101"/>
  <c r="CL45" i="101"/>
  <c r="AJ45" i="101"/>
  <c r="CQ26" i="101"/>
  <c r="CS26" i="101" s="1"/>
  <c r="BH26" i="101"/>
  <c r="BK32" i="97"/>
  <c r="K21" i="97"/>
  <c r="N21" i="97" s="1"/>
  <c r="CZ20" i="98"/>
  <c r="DB20" i="98" s="1"/>
  <c r="CQ20" i="98"/>
  <c r="CS20" i="98" s="1"/>
  <c r="BG20" i="98"/>
  <c r="BI20" i="98" s="1"/>
  <c r="BH21" i="98" s="1"/>
  <c r="AO20" i="98"/>
  <c r="AQ20" i="98" s="1"/>
  <c r="AF20" i="98"/>
  <c r="AH20" i="98" s="1"/>
  <c r="CQ20" i="97"/>
  <c r="CS20" i="97" s="1"/>
  <c r="BM20" i="97"/>
  <c r="BQ20" i="97" s="1"/>
  <c r="BG20" i="97"/>
  <c r="BI20" i="97" s="1"/>
  <c r="BH21" i="97" s="1"/>
  <c r="AO20" i="97"/>
  <c r="AQ20" i="97" s="1"/>
  <c r="AF20" i="97"/>
  <c r="AH20" i="97" s="1"/>
  <c r="T20" i="97"/>
  <c r="X20" i="97" s="1"/>
  <c r="CE20" i="97"/>
  <c r="CI20" i="97" s="1"/>
  <c r="CC32" i="97"/>
  <c r="I33" i="97"/>
  <c r="CL32" i="97"/>
  <c r="BT32" i="97"/>
  <c r="R33" i="97"/>
  <c r="AJ32" i="97"/>
  <c r="CE21" i="98"/>
  <c r="CI21" i="98" s="1"/>
  <c r="BV21" i="98"/>
  <c r="BZ21" i="98" s="1"/>
  <c r="AU21" i="98"/>
  <c r="AY21" i="98" s="1"/>
  <c r="CU33" i="98"/>
  <c r="T21" i="98"/>
  <c r="X21" i="98" s="1"/>
  <c r="R33" i="98"/>
  <c r="CC34" i="98"/>
  <c r="BB33" i="98"/>
  <c r="I33" i="98"/>
  <c r="AJ33" i="98"/>
  <c r="K21" i="98"/>
  <c r="AA33" i="98"/>
  <c r="BM21" i="98"/>
  <c r="BQ21" i="98" s="1"/>
  <c r="CL33" i="98"/>
  <c r="AS33" i="98"/>
  <c r="BT33" i="98"/>
  <c r="BK33" i="98"/>
  <c r="CW21" i="97"/>
  <c r="DA21" i="97" s="1"/>
  <c r="CU34" i="97"/>
  <c r="BB33" i="97"/>
  <c r="AU21" i="97"/>
  <c r="AY21" i="97" s="1"/>
  <c r="AS33" i="97"/>
  <c r="AA33" i="97"/>
  <c r="AW45" i="101" l="1"/>
  <c r="AS46" i="101"/>
  <c r="AV45" i="101"/>
  <c r="AP26" i="101"/>
  <c r="AQ26" i="101" s="1"/>
  <c r="AO30" i="112"/>
  <c r="AQ30" i="112" s="1"/>
  <c r="AL31" i="112" s="1"/>
  <c r="AP31" i="112" s="1"/>
  <c r="BC35" i="112"/>
  <c r="AV33" i="98"/>
  <c r="BW33" i="98"/>
  <c r="AD33" i="98"/>
  <c r="BE33" i="98"/>
  <c r="CO33" i="98"/>
  <c r="AM33" i="98"/>
  <c r="U33" i="98"/>
  <c r="BN33" i="98"/>
  <c r="L33" i="98"/>
  <c r="AM67" i="112"/>
  <c r="BX48" i="102"/>
  <c r="BO48" i="102"/>
  <c r="AE48" i="102"/>
  <c r="CG45" i="101"/>
  <c r="CX33" i="98"/>
  <c r="DQ33" i="97"/>
  <c r="DP33" i="97"/>
  <c r="DH33" i="97"/>
  <c r="DG33" i="97"/>
  <c r="DP33" i="98"/>
  <c r="DG33" i="98"/>
  <c r="CX33" i="97"/>
  <c r="CY33" i="97"/>
  <c r="G34" i="98"/>
  <c r="CF34" i="98" s="1"/>
  <c r="F35" i="97"/>
  <c r="H36" i="97"/>
  <c r="S35" i="112" s="1"/>
  <c r="G35" i="97"/>
  <c r="CY34" i="97" s="1"/>
  <c r="F34" i="98"/>
  <c r="S34" i="112"/>
  <c r="V45" i="101"/>
  <c r="U45" i="101"/>
  <c r="V48" i="102"/>
  <c r="U48" i="102"/>
  <c r="AM32" i="97"/>
  <c r="AN32" i="97"/>
  <c r="BO32" i="97"/>
  <c r="BN32" i="97"/>
  <c r="CP45" i="101"/>
  <c r="CO45" i="101"/>
  <c r="M48" i="102"/>
  <c r="L48" i="102"/>
  <c r="AD49" i="102"/>
  <c r="CG48" i="102"/>
  <c r="CF48" i="102"/>
  <c r="DZ45" i="101"/>
  <c r="DY45" i="101"/>
  <c r="DH45" i="101"/>
  <c r="DG45" i="101"/>
  <c r="EI48" i="102"/>
  <c r="EH48" i="102"/>
  <c r="DM57" i="97"/>
  <c r="EE59" i="97"/>
  <c r="DD56" i="97"/>
  <c r="CO32" i="97"/>
  <c r="CP32" i="97"/>
  <c r="BN45" i="101"/>
  <c r="BO45" i="101"/>
  <c r="BX45" i="101"/>
  <c r="BW45" i="101"/>
  <c r="AW48" i="102"/>
  <c r="AV48" i="102"/>
  <c r="BN49" i="102"/>
  <c r="CP48" i="102"/>
  <c r="CO48" i="102"/>
  <c r="DV58" i="97"/>
  <c r="BF33" i="97"/>
  <c r="BE33" i="97"/>
  <c r="M33" i="97"/>
  <c r="L33" i="97"/>
  <c r="AE33" i="97"/>
  <c r="AD33" i="97"/>
  <c r="U33" i="97"/>
  <c r="V33" i="97"/>
  <c r="CG32" i="97"/>
  <c r="CF32" i="97"/>
  <c r="CX45" i="101"/>
  <c r="CY45" i="101"/>
  <c r="L46" i="101"/>
  <c r="M46" i="101"/>
  <c r="BF48" i="102"/>
  <c r="BE48" i="102"/>
  <c r="BW49" i="102"/>
  <c r="DZ48" i="102"/>
  <c r="DY48" i="102"/>
  <c r="DM58" i="98"/>
  <c r="AN45" i="101"/>
  <c r="AM45" i="101"/>
  <c r="DP45" i="101"/>
  <c r="DQ45" i="101"/>
  <c r="DQ48" i="102"/>
  <c r="DP48" i="102"/>
  <c r="EE60" i="98"/>
  <c r="AW33" i="97"/>
  <c r="AV33" i="97"/>
  <c r="BW32" i="97"/>
  <c r="BX32" i="97"/>
  <c r="AD45" i="101"/>
  <c r="AE45" i="101"/>
  <c r="CF46" i="101"/>
  <c r="BF45" i="101"/>
  <c r="BE45" i="101"/>
  <c r="CX49" i="102"/>
  <c r="AN48" i="102"/>
  <c r="AM48" i="102"/>
  <c r="EH45" i="101"/>
  <c r="EI45" i="101"/>
  <c r="DH48" i="102"/>
  <c r="DG48" i="102"/>
  <c r="DD57" i="98"/>
  <c r="DV59" i="98"/>
  <c r="EH33" i="98"/>
  <c r="DY33" i="98"/>
  <c r="DZ33" i="97"/>
  <c r="DY33" i="97"/>
  <c r="EI33" i="97"/>
  <c r="EH33" i="97"/>
  <c r="M68" i="112"/>
  <c r="L68" i="112"/>
  <c r="V72" i="112"/>
  <c r="AJ68" i="112"/>
  <c r="AM68" i="112" s="1"/>
  <c r="AX68" i="112"/>
  <c r="BB67" i="112"/>
  <c r="AU49" i="112"/>
  <c r="AV49" i="112"/>
  <c r="AH46" i="112"/>
  <c r="AG46" i="112"/>
  <c r="I69" i="112"/>
  <c r="P69" i="112" s="1"/>
  <c r="F69" i="112"/>
  <c r="H70" i="112"/>
  <c r="G69" i="112"/>
  <c r="Y69" i="112" s="1"/>
  <c r="DM49" i="102"/>
  <c r="DV49" i="102"/>
  <c r="DD49" i="102"/>
  <c r="EE49" i="102"/>
  <c r="EJ28" i="102"/>
  <c r="EL28" i="102" s="1"/>
  <c r="EB29" i="102"/>
  <c r="DX29" i="102"/>
  <c r="DR28" i="102"/>
  <c r="DT28" i="102" s="1"/>
  <c r="DF29" i="102"/>
  <c r="DJ29" i="102" s="1"/>
  <c r="EG21" i="98"/>
  <c r="EK21" i="98" s="1"/>
  <c r="EA21" i="98"/>
  <c r="EC21" i="98" s="1"/>
  <c r="DO21" i="98"/>
  <c r="DS21" i="98" s="1"/>
  <c r="DI21" i="98"/>
  <c r="DK21" i="98" s="1"/>
  <c r="DD46" i="101"/>
  <c r="EE46" i="101"/>
  <c r="DV46" i="101"/>
  <c r="DM46" i="101"/>
  <c r="EG27" i="101"/>
  <c r="EK27" i="101" s="1"/>
  <c r="EA27" i="101"/>
  <c r="EC27" i="101" s="1"/>
  <c r="DS27" i="101"/>
  <c r="DO27" i="101"/>
  <c r="DI27" i="101"/>
  <c r="DK27" i="101" s="1"/>
  <c r="EG21" i="97"/>
  <c r="EK21" i="97" s="1"/>
  <c r="DX21" i="97"/>
  <c r="EB21" i="97" s="1"/>
  <c r="DO21" i="97"/>
  <c r="DS21" i="97" s="1"/>
  <c r="DF21" i="97"/>
  <c r="DJ21" i="97" s="1"/>
  <c r="AC29" i="102"/>
  <c r="BD29" i="102"/>
  <c r="K29" i="102"/>
  <c r="CW29" i="102"/>
  <c r="DA29" i="102" s="1"/>
  <c r="T29" i="102"/>
  <c r="I49" i="102"/>
  <c r="AJ49" i="102"/>
  <c r="AA50" i="102"/>
  <c r="CL49" i="102"/>
  <c r="CC49" i="102"/>
  <c r="F49" i="102"/>
  <c r="H50" i="102"/>
  <c r="G49" i="102"/>
  <c r="BO49" i="102" s="1"/>
  <c r="BT50" i="102"/>
  <c r="AS49" i="102"/>
  <c r="BM29" i="102"/>
  <c r="AO28" i="102"/>
  <c r="AQ28" i="102" s="1"/>
  <c r="AP29" i="102" s="1"/>
  <c r="BK50" i="102"/>
  <c r="CH28" i="102"/>
  <c r="CJ28" i="102" s="1"/>
  <c r="AX28" i="102"/>
  <c r="AZ28" i="102" s="1"/>
  <c r="AY29" i="102" s="1"/>
  <c r="CQ28" i="102"/>
  <c r="CS28" i="102" s="1"/>
  <c r="BY29" i="102"/>
  <c r="CA29" i="102" s="1"/>
  <c r="BZ30" i="102" s="1"/>
  <c r="BB49" i="102"/>
  <c r="CU50" i="102"/>
  <c r="R49" i="102"/>
  <c r="BI26" i="101"/>
  <c r="AC27" i="101"/>
  <c r="CN27" i="101"/>
  <c r="CR27" i="101"/>
  <c r="CU46" i="101"/>
  <c r="AY27" i="101"/>
  <c r="AU27" i="101"/>
  <c r="R46" i="101"/>
  <c r="BM27" i="101"/>
  <c r="BQ27" i="101" s="1"/>
  <c r="CW27" i="101"/>
  <c r="DA27" i="101" s="1"/>
  <c r="BB46" i="101"/>
  <c r="CH27" i="101"/>
  <c r="CJ27" i="101" s="1"/>
  <c r="G47" i="101"/>
  <c r="F47" i="101"/>
  <c r="I47" i="101"/>
  <c r="BK46" i="101"/>
  <c r="AJ46" i="101"/>
  <c r="AA46" i="101"/>
  <c r="BZ27" i="101"/>
  <c r="BV27" i="101"/>
  <c r="CC47" i="101"/>
  <c r="N28" i="101"/>
  <c r="P28" i="101" s="1"/>
  <c r="O29" i="101" s="1"/>
  <c r="CL46" i="101"/>
  <c r="BT46" i="101"/>
  <c r="W27" i="101"/>
  <c r="Y27" i="101" s="1"/>
  <c r="BK33" i="97"/>
  <c r="P21" i="97"/>
  <c r="O22" i="97" s="1"/>
  <c r="CH21" i="98"/>
  <c r="CJ21" i="98" s="1"/>
  <c r="BY21" i="98"/>
  <c r="CA21" i="98" s="1"/>
  <c r="BP21" i="98"/>
  <c r="BR21" i="98" s="1"/>
  <c r="BQ22" i="98" s="1"/>
  <c r="BD21" i="98"/>
  <c r="AX21" i="98"/>
  <c r="AZ21" i="98" s="1"/>
  <c r="W21" i="98"/>
  <c r="Y21" i="98" s="1"/>
  <c r="X22" i="98" s="1"/>
  <c r="CZ21" i="97"/>
  <c r="DB21" i="97" s="1"/>
  <c r="CH20" i="97"/>
  <c r="CJ20" i="97" s="1"/>
  <c r="BP20" i="97"/>
  <c r="BR20" i="97" s="1"/>
  <c r="AX21" i="97"/>
  <c r="AZ21" i="97" s="1"/>
  <c r="AL21" i="97"/>
  <c r="AP21" i="97" s="1"/>
  <c r="W20" i="97"/>
  <c r="Y20" i="97" s="1"/>
  <c r="AJ33" i="97"/>
  <c r="R34" i="97"/>
  <c r="I34" i="97"/>
  <c r="BT33" i="97"/>
  <c r="CL33" i="97"/>
  <c r="CC33" i="97"/>
  <c r="CN21" i="98"/>
  <c r="CR21" i="98" s="1"/>
  <c r="CW21" i="98"/>
  <c r="DA21" i="98" s="1"/>
  <c r="AL21" i="98"/>
  <c r="AP21" i="98" s="1"/>
  <c r="AJ34" i="98"/>
  <c r="BT34" i="98"/>
  <c r="BK34" i="98"/>
  <c r="AS34" i="98"/>
  <c r="I34" i="98"/>
  <c r="CC35" i="98"/>
  <c r="R34" i="98"/>
  <c r="CU34" i="98"/>
  <c r="AC21" i="98"/>
  <c r="AG21" i="98" s="1"/>
  <c r="N21" i="98"/>
  <c r="P21" i="98" s="1"/>
  <c r="CL34" i="98"/>
  <c r="AA34" i="98"/>
  <c r="BB34" i="98"/>
  <c r="CU35" i="97"/>
  <c r="CN21" i="97"/>
  <c r="CR21" i="97" s="1"/>
  <c r="BD21" i="97"/>
  <c r="BB34" i="97"/>
  <c r="AS34" i="97"/>
  <c r="AC21" i="97"/>
  <c r="AG21" i="97" s="1"/>
  <c r="AA34" i="97"/>
  <c r="AW46" i="101" l="1"/>
  <c r="AS47" i="101"/>
  <c r="AV46" i="101"/>
  <c r="AP27" i="101"/>
  <c r="AL27" i="101"/>
  <c r="AO27" i="101" s="1"/>
  <c r="BE35" i="112"/>
  <c r="AZ36" i="112" s="1"/>
  <c r="AO31" i="112"/>
  <c r="CO34" i="98"/>
  <c r="BN34" i="98"/>
  <c r="U34" i="98"/>
  <c r="BW34" i="98"/>
  <c r="CX34" i="97"/>
  <c r="BE34" i="98"/>
  <c r="L34" i="98"/>
  <c r="AM34" i="98"/>
  <c r="AD34" i="98"/>
  <c r="CX34" i="98"/>
  <c r="AV34" i="98"/>
  <c r="AE49" i="102"/>
  <c r="CY49" i="102"/>
  <c r="CG46" i="101"/>
  <c r="BX49" i="102"/>
  <c r="EH34" i="98"/>
  <c r="DY34" i="98"/>
  <c r="DP34" i="98"/>
  <c r="DG34" i="98"/>
  <c r="EI34" i="97"/>
  <c r="DZ34" i="97"/>
  <c r="DY34" i="97"/>
  <c r="DP34" i="97"/>
  <c r="DQ34" i="97"/>
  <c r="DH34" i="97"/>
  <c r="DG34" i="97"/>
  <c r="G35" i="98"/>
  <c r="DG35" i="98" s="1"/>
  <c r="H37" i="97"/>
  <c r="S36" i="112" s="1"/>
  <c r="T35" i="112"/>
  <c r="G36" i="97"/>
  <c r="CY35" i="97" s="1"/>
  <c r="F36" i="97"/>
  <c r="F35" i="98"/>
  <c r="EH34" i="97"/>
  <c r="CX50" i="102"/>
  <c r="DQ46" i="101"/>
  <c r="DP46" i="101"/>
  <c r="EI49" i="102"/>
  <c r="EH49" i="102"/>
  <c r="M47" i="101"/>
  <c r="L47" i="101"/>
  <c r="CY46" i="101"/>
  <c r="CX46" i="101"/>
  <c r="BF49" i="102"/>
  <c r="BE49" i="102"/>
  <c r="AD50" i="102"/>
  <c r="DY46" i="101"/>
  <c r="DZ46" i="101"/>
  <c r="DG46" i="101"/>
  <c r="DH46" i="101"/>
  <c r="DV60" i="98"/>
  <c r="DD57" i="97"/>
  <c r="BO46" i="101"/>
  <c r="BN46" i="101"/>
  <c r="CP49" i="102"/>
  <c r="CO49" i="102"/>
  <c r="DV59" i="97"/>
  <c r="EE60" i="97"/>
  <c r="CG33" i="97"/>
  <c r="CF33" i="97"/>
  <c r="U34" i="97"/>
  <c r="V34" i="97"/>
  <c r="AD34" i="97"/>
  <c r="AE34" i="97"/>
  <c r="CO33" i="97"/>
  <c r="CP33" i="97"/>
  <c r="AM33" i="97"/>
  <c r="AN33" i="97"/>
  <c r="BW46" i="101"/>
  <c r="BX46" i="101"/>
  <c r="AE46" i="101"/>
  <c r="AD46" i="101"/>
  <c r="BE46" i="101"/>
  <c r="BF46" i="101"/>
  <c r="U46" i="101"/>
  <c r="V46" i="101"/>
  <c r="BN50" i="102"/>
  <c r="AW49" i="102"/>
  <c r="AV49" i="102"/>
  <c r="AN49" i="102"/>
  <c r="AM49" i="102"/>
  <c r="EI46" i="101"/>
  <c r="EH46" i="101"/>
  <c r="DH49" i="102"/>
  <c r="DG49" i="102"/>
  <c r="DQ49" i="102"/>
  <c r="DP49" i="102"/>
  <c r="AW34" i="97"/>
  <c r="AV34" i="97"/>
  <c r="M34" i="97"/>
  <c r="L34" i="97"/>
  <c r="EE61" i="98"/>
  <c r="DM59" i="98"/>
  <c r="BF34" i="97"/>
  <c r="BE34" i="97"/>
  <c r="BW33" i="97"/>
  <c r="BX33" i="97"/>
  <c r="BO33" i="97"/>
  <c r="BN33" i="97"/>
  <c r="CO46" i="101"/>
  <c r="CP46" i="101"/>
  <c r="CF47" i="101"/>
  <c r="AM46" i="101"/>
  <c r="AN46" i="101"/>
  <c r="V49" i="102"/>
  <c r="U49" i="102"/>
  <c r="BW50" i="102"/>
  <c r="CG49" i="102"/>
  <c r="CF49" i="102"/>
  <c r="M49" i="102"/>
  <c r="L49" i="102"/>
  <c r="DZ49" i="102"/>
  <c r="DY49" i="102"/>
  <c r="DD58" i="98"/>
  <c r="DM58" i="97"/>
  <c r="BA68" i="112"/>
  <c r="M69" i="112"/>
  <c r="L69" i="112"/>
  <c r="V73" i="112"/>
  <c r="BB68" i="112"/>
  <c r="AX69" i="112"/>
  <c r="BA69" i="112" s="1"/>
  <c r="AJ69" i="112"/>
  <c r="AM69" i="112" s="1"/>
  <c r="AV50" i="112"/>
  <c r="AU50" i="112"/>
  <c r="AH47" i="112"/>
  <c r="AG47" i="112"/>
  <c r="I70" i="112"/>
  <c r="F70" i="112"/>
  <c r="H71" i="112"/>
  <c r="G70" i="112"/>
  <c r="Y70" i="112" s="1"/>
  <c r="DD50" i="102"/>
  <c r="DM50" i="102"/>
  <c r="DV50" i="102"/>
  <c r="EE50" i="102"/>
  <c r="EG29" i="102"/>
  <c r="EK29" i="102"/>
  <c r="EA29" i="102"/>
  <c r="EC29" i="102" s="1"/>
  <c r="DO29" i="102"/>
  <c r="DS29" i="102" s="1"/>
  <c r="DI29" i="102"/>
  <c r="DK29" i="102" s="1"/>
  <c r="EJ21" i="98"/>
  <c r="EL21" i="98" s="1"/>
  <c r="DX22" i="98"/>
  <c r="EB22" i="98" s="1"/>
  <c r="DR21" i="98"/>
  <c r="DT21" i="98" s="1"/>
  <c r="DF22" i="98"/>
  <c r="DJ22" i="98" s="1"/>
  <c r="DV47" i="101"/>
  <c r="EE47" i="101"/>
  <c r="DD47" i="101"/>
  <c r="DM47" i="101"/>
  <c r="EJ27" i="101"/>
  <c r="EL27" i="101" s="1"/>
  <c r="EB28" i="101"/>
  <c r="DX28" i="101"/>
  <c r="DR27" i="101"/>
  <c r="DT27" i="101" s="1"/>
  <c r="DF28" i="101"/>
  <c r="DJ28" i="101" s="1"/>
  <c r="EJ21" i="97"/>
  <c r="EL21" i="97" s="1"/>
  <c r="EA21" i="97"/>
  <c r="EC21" i="97" s="1"/>
  <c r="DR21" i="97"/>
  <c r="DT21" i="97" s="1"/>
  <c r="DI21" i="97"/>
  <c r="DK21" i="97" s="1"/>
  <c r="CN29" i="102"/>
  <c r="CR29" i="102" s="1"/>
  <c r="AU29" i="102"/>
  <c r="CE29" i="102"/>
  <c r="CI29" i="102" s="1"/>
  <c r="AL29" i="102"/>
  <c r="CU51" i="102"/>
  <c r="BB50" i="102"/>
  <c r="F50" i="102"/>
  <c r="H51" i="102"/>
  <c r="G50" i="102"/>
  <c r="CY50" i="102" s="1"/>
  <c r="CC50" i="102"/>
  <c r="AA51" i="102"/>
  <c r="I50" i="102"/>
  <c r="BV30" i="102"/>
  <c r="BP29" i="102"/>
  <c r="BR29" i="102" s="1"/>
  <c r="AS50" i="102"/>
  <c r="BG29" i="102"/>
  <c r="BI29" i="102" s="1"/>
  <c r="BH30" i="102" s="1"/>
  <c r="AJ50" i="102"/>
  <c r="W29" i="102"/>
  <c r="Y29" i="102" s="1"/>
  <c r="X30" i="102" s="1"/>
  <c r="AF29" i="102"/>
  <c r="AH29" i="102" s="1"/>
  <c r="AG30" i="102" s="1"/>
  <c r="CZ29" i="102"/>
  <c r="DB29" i="102" s="1"/>
  <c r="R50" i="102"/>
  <c r="BK51" i="102"/>
  <c r="BT51" i="102"/>
  <c r="CL50" i="102"/>
  <c r="N29" i="102"/>
  <c r="P29" i="102" s="1"/>
  <c r="O30" i="102" s="1"/>
  <c r="BD27" i="101"/>
  <c r="BG27" i="101" s="1"/>
  <c r="CE28" i="101"/>
  <c r="CI28" i="101" s="1"/>
  <c r="T28" i="101"/>
  <c r="X28" i="101" s="1"/>
  <c r="K29" i="101"/>
  <c r="BY27" i="101"/>
  <c r="CA27" i="101" s="1"/>
  <c r="AA47" i="101"/>
  <c r="BT47" i="101"/>
  <c r="CC48" i="101"/>
  <c r="BP27" i="101"/>
  <c r="BR27" i="101" s="1"/>
  <c r="CU47" i="101"/>
  <c r="CL47" i="101"/>
  <c r="BK47" i="101"/>
  <c r="G48" i="101"/>
  <c r="F48" i="101"/>
  <c r="CZ27" i="101"/>
  <c r="DB27" i="101" s="1"/>
  <c r="R47" i="101"/>
  <c r="AF27" i="101"/>
  <c r="AH27" i="101" s="1"/>
  <c r="AX27" i="101"/>
  <c r="AZ27" i="101" s="1"/>
  <c r="CQ27" i="101"/>
  <c r="CS27" i="101" s="1"/>
  <c r="AJ47" i="101"/>
  <c r="I48" i="101"/>
  <c r="BB47" i="101"/>
  <c r="K22" i="97"/>
  <c r="N22" i="97" s="1"/>
  <c r="BK34" i="97"/>
  <c r="CZ21" i="98"/>
  <c r="DB21" i="98" s="1"/>
  <c r="CQ21" i="98"/>
  <c r="CS21" i="98" s="1"/>
  <c r="BG21" i="98"/>
  <c r="BI21" i="98" s="1"/>
  <c r="AO21" i="98"/>
  <c r="AQ21" i="98" s="1"/>
  <c r="AF21" i="98"/>
  <c r="AH21" i="98" s="1"/>
  <c r="CQ21" i="97"/>
  <c r="CS21" i="97" s="1"/>
  <c r="BQ21" i="97"/>
  <c r="BM21" i="97"/>
  <c r="BG21" i="97"/>
  <c r="BI21" i="97" s="1"/>
  <c r="AO21" i="97"/>
  <c r="AQ21" i="97" s="1"/>
  <c r="AF21" i="97"/>
  <c r="AH21" i="97" s="1"/>
  <c r="T21" i="97"/>
  <c r="X21" i="97" s="1"/>
  <c r="CE21" i="97"/>
  <c r="CI21" i="97" s="1"/>
  <c r="CC34" i="97"/>
  <c r="CL34" i="97"/>
  <c r="BT34" i="97"/>
  <c r="I35" i="97"/>
  <c r="AJ34" i="97"/>
  <c r="R35" i="97"/>
  <c r="CE22" i="98"/>
  <c r="CI22" i="98" s="1"/>
  <c r="K22" i="98"/>
  <c r="O22" i="98" s="1"/>
  <c r="BT35" i="98"/>
  <c r="BV22" i="98"/>
  <c r="BZ22" i="98" s="1"/>
  <c r="T22" i="98"/>
  <c r="CU35" i="98"/>
  <c r="R35" i="98"/>
  <c r="I35" i="98"/>
  <c r="BM22" i="98"/>
  <c r="AU22" i="98"/>
  <c r="AY22" i="98" s="1"/>
  <c r="CC36" i="98"/>
  <c r="AS35" i="98"/>
  <c r="BK35" i="98"/>
  <c r="BB35" i="98"/>
  <c r="AA35" i="98"/>
  <c r="CL35" i="98"/>
  <c r="AJ35" i="98"/>
  <c r="CW22" i="97"/>
  <c r="DA22" i="97" s="1"/>
  <c r="CU36" i="97"/>
  <c r="BB35" i="97"/>
  <c r="AU22" i="97"/>
  <c r="AY22" i="97" s="1"/>
  <c r="AS35" i="97"/>
  <c r="AA35" i="97"/>
  <c r="AW47" i="101" l="1"/>
  <c r="AV47" i="101"/>
  <c r="AS48" i="101"/>
  <c r="AQ27" i="101"/>
  <c r="AL28" i="101" s="1"/>
  <c r="AP28" i="101" s="1"/>
  <c r="BH27" i="101"/>
  <c r="BI27" i="101" s="1"/>
  <c r="BC36" i="112"/>
  <c r="BD36" i="112"/>
  <c r="AQ31" i="112"/>
  <c r="AL32" i="112" s="1"/>
  <c r="AP32" i="112" s="1"/>
  <c r="BN35" i="98"/>
  <c r="AM35" i="98"/>
  <c r="CX35" i="97"/>
  <c r="BE35" i="98"/>
  <c r="CX35" i="98"/>
  <c r="L35" i="98"/>
  <c r="CO35" i="98"/>
  <c r="AV35" i="98"/>
  <c r="AD35" i="98"/>
  <c r="U35" i="98"/>
  <c r="BW35" i="98"/>
  <c r="AE50" i="102"/>
  <c r="BX50" i="102"/>
  <c r="BO50" i="102"/>
  <c r="CG47" i="101"/>
  <c r="DG35" i="97"/>
  <c r="DH35" i="97"/>
  <c r="CF35" i="98"/>
  <c r="EH35" i="98"/>
  <c r="DY35" i="98"/>
  <c r="DP35" i="98"/>
  <c r="EH35" i="97"/>
  <c r="EI35" i="97"/>
  <c r="DZ35" i="97"/>
  <c r="DY35" i="97"/>
  <c r="DQ35" i="97"/>
  <c r="DP35" i="97"/>
  <c r="G37" i="97"/>
  <c r="CX36" i="97" s="1"/>
  <c r="F36" i="98"/>
  <c r="F37" i="97"/>
  <c r="G36" i="98"/>
  <c r="CF36" i="98" s="1"/>
  <c r="T36" i="112"/>
  <c r="H38" i="97"/>
  <c r="G37" i="98" s="1"/>
  <c r="AD35" i="97"/>
  <c r="AE35" i="97"/>
  <c r="V47" i="101"/>
  <c r="U47" i="101"/>
  <c r="V50" i="102"/>
  <c r="U50" i="102"/>
  <c r="CG50" i="102"/>
  <c r="CF50" i="102"/>
  <c r="BF50" i="102"/>
  <c r="BE50" i="102"/>
  <c r="DH47" i="101"/>
  <c r="DG47" i="101"/>
  <c r="DH50" i="102"/>
  <c r="DG50" i="102"/>
  <c r="AW35" i="97"/>
  <c r="AV35" i="97"/>
  <c r="L35" i="97"/>
  <c r="M35" i="97"/>
  <c r="BF47" i="101"/>
  <c r="BE47" i="101"/>
  <c r="BN47" i="101"/>
  <c r="BO47" i="101"/>
  <c r="CF48" i="101"/>
  <c r="CP50" i="102"/>
  <c r="CO50" i="102"/>
  <c r="CX51" i="102"/>
  <c r="EH47" i="101"/>
  <c r="EI47" i="101"/>
  <c r="DD59" i="98"/>
  <c r="DM60" i="98"/>
  <c r="EE61" i="97"/>
  <c r="CF34" i="97"/>
  <c r="CG34" i="97"/>
  <c r="AN50" i="102"/>
  <c r="AM50" i="102"/>
  <c r="DZ50" i="102"/>
  <c r="DY50" i="102"/>
  <c r="BX34" i="97"/>
  <c r="BW34" i="97"/>
  <c r="L48" i="101"/>
  <c r="M48" i="101"/>
  <c r="CP47" i="101"/>
  <c r="CO47" i="101"/>
  <c r="BX47" i="101"/>
  <c r="BW47" i="101"/>
  <c r="BW51" i="102"/>
  <c r="AW50" i="102"/>
  <c r="AV50" i="102"/>
  <c r="M50" i="102"/>
  <c r="L50" i="102"/>
  <c r="DZ47" i="101"/>
  <c r="DY47" i="101"/>
  <c r="DQ50" i="102"/>
  <c r="DP50" i="102"/>
  <c r="DM59" i="97"/>
  <c r="DV61" i="98"/>
  <c r="AN34" i="97"/>
  <c r="AM34" i="97"/>
  <c r="DV60" i="97"/>
  <c r="BF35" i="97"/>
  <c r="BE35" i="97"/>
  <c r="V35" i="97"/>
  <c r="U35" i="97"/>
  <c r="CP34" i="97"/>
  <c r="CO34" i="97"/>
  <c r="BN34" i="97"/>
  <c r="BO34" i="97"/>
  <c r="AN47" i="101"/>
  <c r="AM47" i="101"/>
  <c r="CX47" i="101"/>
  <c r="CY47" i="101"/>
  <c r="AD47" i="101"/>
  <c r="AE47" i="101"/>
  <c r="BN51" i="102"/>
  <c r="AD51" i="102"/>
  <c r="DP47" i="101"/>
  <c r="DQ47" i="101"/>
  <c r="EI50" i="102"/>
  <c r="EH50" i="102"/>
  <c r="EE62" i="98"/>
  <c r="DD58" i="97"/>
  <c r="M70" i="112"/>
  <c r="L70" i="112"/>
  <c r="V74" i="112"/>
  <c r="AJ70" i="112"/>
  <c r="AM70" i="112" s="1"/>
  <c r="AX70" i="112"/>
  <c r="BB69" i="112"/>
  <c r="AU51" i="112"/>
  <c r="AV51" i="112"/>
  <c r="AH48" i="112"/>
  <c r="AG48" i="112"/>
  <c r="F71" i="112"/>
  <c r="H72" i="112"/>
  <c r="G71" i="112"/>
  <c r="Y71" i="112" s="1"/>
  <c r="I71" i="112"/>
  <c r="EE51" i="102"/>
  <c r="DM51" i="102"/>
  <c r="DD51" i="102"/>
  <c r="DV51" i="102"/>
  <c r="EJ29" i="102"/>
  <c r="EL29" i="102" s="1"/>
  <c r="DX30" i="102"/>
  <c r="EB30" i="102" s="1"/>
  <c r="DR29" i="102"/>
  <c r="DT29" i="102" s="1"/>
  <c r="DF30" i="102"/>
  <c r="DJ30" i="102" s="1"/>
  <c r="EG22" i="98"/>
  <c r="EK22" i="98" s="1"/>
  <c r="EA22" i="98"/>
  <c r="EC22" i="98" s="1"/>
  <c r="DO22" i="98"/>
  <c r="DS22" i="98" s="1"/>
  <c r="DI22" i="98"/>
  <c r="DK22" i="98" s="1"/>
  <c r="EE48" i="101"/>
  <c r="DM48" i="101"/>
  <c r="DD48" i="101"/>
  <c r="DV48" i="101"/>
  <c r="EG28" i="101"/>
  <c r="EK28" i="101" s="1"/>
  <c r="EA28" i="101"/>
  <c r="EC28" i="101" s="1"/>
  <c r="DS28" i="101"/>
  <c r="DO28" i="101"/>
  <c r="DI28" i="101"/>
  <c r="DK28" i="101" s="1"/>
  <c r="EG22" i="97"/>
  <c r="EK22" i="97" s="1"/>
  <c r="DX22" i="97"/>
  <c r="EB22" i="97" s="1"/>
  <c r="DO22" i="97"/>
  <c r="DS22" i="97" s="1"/>
  <c r="DF22" i="97"/>
  <c r="DJ22" i="97" s="1"/>
  <c r="DA30" i="102"/>
  <c r="CW30" i="102"/>
  <c r="K30" i="102"/>
  <c r="CL51" i="102"/>
  <c r="BT52" i="102"/>
  <c r="BD30" i="102"/>
  <c r="AS51" i="102"/>
  <c r="AA52" i="102"/>
  <c r="CU52" i="102"/>
  <c r="AO29" i="102"/>
  <c r="AQ29" i="102" s="1"/>
  <c r="AP30" i="102" s="1"/>
  <c r="AJ51" i="102"/>
  <c r="BK52" i="102"/>
  <c r="R51" i="102"/>
  <c r="CC51" i="102"/>
  <c r="CQ29" i="102"/>
  <c r="CS29" i="102" s="1"/>
  <c r="T30" i="102"/>
  <c r="BY30" i="102"/>
  <c r="CA30" i="102" s="1"/>
  <c r="I51" i="102"/>
  <c r="F51" i="102"/>
  <c r="H52" i="102"/>
  <c r="G51" i="102"/>
  <c r="AE51" i="102" s="1"/>
  <c r="AX29" i="102"/>
  <c r="AZ29" i="102" s="1"/>
  <c r="AY30" i="102" s="1"/>
  <c r="AC30" i="102"/>
  <c r="BM30" i="102"/>
  <c r="BQ30" i="102" s="1"/>
  <c r="BB51" i="102"/>
  <c r="CH29" i="102"/>
  <c r="CJ29" i="102" s="1"/>
  <c r="CN28" i="101"/>
  <c r="CR28" i="101" s="1"/>
  <c r="BM28" i="101"/>
  <c r="BQ28" i="101" s="1"/>
  <c r="CC49" i="101"/>
  <c r="I49" i="101"/>
  <c r="AC28" i="101"/>
  <c r="AG28" i="101" s="1"/>
  <c r="R48" i="101"/>
  <c r="CU48" i="101"/>
  <c r="BT48" i="101"/>
  <c r="BV28" i="101"/>
  <c r="BZ28" i="101" s="1"/>
  <c r="W28" i="101"/>
  <c r="Y28" i="101" s="1"/>
  <c r="X29" i="101" s="1"/>
  <c r="BB48" i="101"/>
  <c r="AJ48" i="101"/>
  <c r="G49" i="101"/>
  <c r="F49" i="101"/>
  <c r="N29" i="101"/>
  <c r="P29" i="101" s="1"/>
  <c r="O30" i="101" s="1"/>
  <c r="CH28" i="101"/>
  <c r="CJ28" i="101" s="1"/>
  <c r="AU28" i="101"/>
  <c r="AY28" i="101" s="1"/>
  <c r="CW28" i="101"/>
  <c r="DA28" i="101" s="1"/>
  <c r="CL48" i="101"/>
  <c r="AA48" i="101"/>
  <c r="BK48" i="101"/>
  <c r="P22" i="97"/>
  <c r="BK35" i="97"/>
  <c r="CH22" i="98"/>
  <c r="CJ22" i="98" s="1"/>
  <c r="BY22" i="98"/>
  <c r="CA22" i="98" s="1"/>
  <c r="BZ23" i="98" s="1"/>
  <c r="BP22" i="98"/>
  <c r="BR22" i="98" s="1"/>
  <c r="BD22" i="98"/>
  <c r="BH22" i="98" s="1"/>
  <c r="AX22" i="98"/>
  <c r="AZ22" i="98" s="1"/>
  <c r="W22" i="98"/>
  <c r="Y22" i="98" s="1"/>
  <c r="CZ22" i="97"/>
  <c r="DB22" i="97" s="1"/>
  <c r="CH21" i="97"/>
  <c r="CJ21" i="97" s="1"/>
  <c r="BP21" i="97"/>
  <c r="BR21" i="97" s="1"/>
  <c r="AX22" i="97"/>
  <c r="AZ22" i="97" s="1"/>
  <c r="AL22" i="97"/>
  <c r="AP22" i="97" s="1"/>
  <c r="W21" i="97"/>
  <c r="Y21" i="97" s="1"/>
  <c r="X22" i="97" s="1"/>
  <c r="CC35" i="97"/>
  <c r="AJ35" i="97"/>
  <c r="I36" i="97"/>
  <c r="CL35" i="97"/>
  <c r="R36" i="97"/>
  <c r="BT35" i="97"/>
  <c r="CW22" i="98"/>
  <c r="DA22" i="98" s="1"/>
  <c r="AL22" i="98"/>
  <c r="AP22" i="98" s="1"/>
  <c r="CL36" i="98"/>
  <c r="BB36" i="98"/>
  <c r="N22" i="98"/>
  <c r="P22" i="98" s="1"/>
  <c r="O23" i="98" s="1"/>
  <c r="R36" i="98"/>
  <c r="AA36" i="98"/>
  <c r="BK36" i="98"/>
  <c r="AJ36" i="98"/>
  <c r="AS36" i="98"/>
  <c r="CC37" i="98"/>
  <c r="I36" i="98"/>
  <c r="CU36" i="98"/>
  <c r="BT36" i="98"/>
  <c r="AC22" i="98"/>
  <c r="AG22" i="98" s="1"/>
  <c r="CN22" i="98"/>
  <c r="CR22" i="98" s="1"/>
  <c r="CU37" i="97"/>
  <c r="CN22" i="97"/>
  <c r="CR22" i="97" s="1"/>
  <c r="BD22" i="97"/>
  <c r="BH22" i="97" s="1"/>
  <c r="BB36" i="97"/>
  <c r="AS36" i="97"/>
  <c r="AC22" i="97"/>
  <c r="AG22" i="97" s="1"/>
  <c r="AA36" i="97"/>
  <c r="AW48" i="101" l="1"/>
  <c r="AV48" i="101"/>
  <c r="AS49" i="101"/>
  <c r="BH28" i="101"/>
  <c r="BD28" i="101"/>
  <c r="BG28" i="101" s="1"/>
  <c r="BE36" i="112"/>
  <c r="AZ37" i="112" s="1"/>
  <c r="BD37" i="112" s="1"/>
  <c r="AO32" i="112"/>
  <c r="AQ32" i="112" s="1"/>
  <c r="AL33" i="112" s="1"/>
  <c r="AP33" i="112" s="1"/>
  <c r="CF37" i="98"/>
  <c r="CX36" i="98"/>
  <c r="AM36" i="98"/>
  <c r="CO36" i="98"/>
  <c r="AD36" i="98"/>
  <c r="BW36" i="98"/>
  <c r="AV36" i="98"/>
  <c r="U36" i="98"/>
  <c r="L36" i="98"/>
  <c r="BN36" i="98"/>
  <c r="BE36" i="98"/>
  <c r="CG48" i="101"/>
  <c r="EH37" i="98"/>
  <c r="DY37" i="98"/>
  <c r="DP37" i="98"/>
  <c r="DG37" i="98"/>
  <c r="BO51" i="102"/>
  <c r="BX51" i="102"/>
  <c r="DP36" i="97"/>
  <c r="DQ36" i="97"/>
  <c r="DH36" i="97"/>
  <c r="DG36" i="97"/>
  <c r="CY36" i="97"/>
  <c r="CY51" i="102"/>
  <c r="DP36" i="98"/>
  <c r="DG36" i="98"/>
  <c r="EI36" i="97"/>
  <c r="EH36" i="97"/>
  <c r="DY36" i="97"/>
  <c r="DZ36" i="97"/>
  <c r="EH36" i="98"/>
  <c r="DY36" i="98"/>
  <c r="T37" i="112"/>
  <c r="S37" i="112"/>
  <c r="H39" i="97"/>
  <c r="T38" i="112" s="1"/>
  <c r="F37" i="98"/>
  <c r="G38" i="97"/>
  <c r="CY37" i="97" s="1"/>
  <c r="F38" i="97"/>
  <c r="AE36" i="97"/>
  <c r="AD36" i="97"/>
  <c r="V36" i="97"/>
  <c r="U36" i="97"/>
  <c r="CF35" i="97"/>
  <c r="CG35" i="97"/>
  <c r="CO48" i="101"/>
  <c r="CP48" i="101"/>
  <c r="AM48" i="101"/>
  <c r="AN48" i="101"/>
  <c r="BW48" i="101"/>
  <c r="BX48" i="101"/>
  <c r="BN52" i="102"/>
  <c r="AD52" i="102"/>
  <c r="DQ48" i="101"/>
  <c r="DP48" i="101"/>
  <c r="DV62" i="98"/>
  <c r="DM61" i="98"/>
  <c r="CP35" i="97"/>
  <c r="CO35" i="97"/>
  <c r="BE48" i="101"/>
  <c r="BF48" i="101"/>
  <c r="CY48" i="101"/>
  <c r="CX48" i="101"/>
  <c r="M49" i="101"/>
  <c r="L49" i="101"/>
  <c r="BF51" i="102"/>
  <c r="BE51" i="102"/>
  <c r="M51" i="102"/>
  <c r="L51" i="102"/>
  <c r="AN51" i="102"/>
  <c r="AM51" i="102"/>
  <c r="AW51" i="102"/>
  <c r="AV51" i="102"/>
  <c r="CP51" i="102"/>
  <c r="CO51" i="102"/>
  <c r="DQ51" i="102"/>
  <c r="DP51" i="102"/>
  <c r="EE63" i="98"/>
  <c r="DV61" i="97"/>
  <c r="EE62" i="97"/>
  <c r="BW52" i="102"/>
  <c r="DH51" i="102"/>
  <c r="DG51" i="102"/>
  <c r="AW36" i="97"/>
  <c r="AV36" i="97"/>
  <c r="L36" i="97"/>
  <c r="M36" i="97"/>
  <c r="BO48" i="101"/>
  <c r="BN48" i="101"/>
  <c r="U48" i="101"/>
  <c r="V48" i="101"/>
  <c r="CF49" i="101"/>
  <c r="CG51" i="102"/>
  <c r="CF51" i="102"/>
  <c r="DY48" i="101"/>
  <c r="DZ48" i="101"/>
  <c r="DZ51" i="102"/>
  <c r="DY51" i="102"/>
  <c r="EI51" i="102"/>
  <c r="EH51" i="102"/>
  <c r="DD59" i="97"/>
  <c r="DM60" i="97"/>
  <c r="DD60" i="98"/>
  <c r="BF36" i="97"/>
  <c r="BE36" i="97"/>
  <c r="BX35" i="97"/>
  <c r="BW35" i="97"/>
  <c r="AN35" i="97"/>
  <c r="AM35" i="97"/>
  <c r="BN35" i="97"/>
  <c r="BO35" i="97"/>
  <c r="AE48" i="101"/>
  <c r="AD48" i="101"/>
  <c r="V51" i="102"/>
  <c r="U51" i="102"/>
  <c r="CX52" i="102"/>
  <c r="DG48" i="101"/>
  <c r="DH48" i="101"/>
  <c r="EI48" i="101"/>
  <c r="EH48" i="101"/>
  <c r="BA70" i="112"/>
  <c r="M71" i="112"/>
  <c r="L71" i="112"/>
  <c r="V75" i="112"/>
  <c r="AJ71" i="112"/>
  <c r="AM71" i="112" s="1"/>
  <c r="BB70" i="112"/>
  <c r="AX71" i="112"/>
  <c r="BA71" i="112" s="1"/>
  <c r="AV52" i="112"/>
  <c r="AU52" i="112"/>
  <c r="AH49" i="112"/>
  <c r="AG49" i="112"/>
  <c r="I72" i="112"/>
  <c r="F72" i="112"/>
  <c r="H73" i="112"/>
  <c r="G72" i="112"/>
  <c r="Y72" i="112" s="1"/>
  <c r="DM52" i="102"/>
  <c r="EE52" i="102"/>
  <c r="DD52" i="102"/>
  <c r="DV52" i="102"/>
  <c r="EK30" i="102"/>
  <c r="EG30" i="102"/>
  <c r="EA30" i="102"/>
  <c r="EC30" i="102" s="1"/>
  <c r="DS30" i="102"/>
  <c r="DO30" i="102"/>
  <c r="DI30" i="102"/>
  <c r="DK30" i="102" s="1"/>
  <c r="EJ22" i="98"/>
  <c r="EL22" i="98" s="1"/>
  <c r="DX23" i="98"/>
  <c r="EB23" i="98" s="1"/>
  <c r="DR22" i="98"/>
  <c r="DT22" i="98" s="1"/>
  <c r="DF23" i="98"/>
  <c r="DJ23" i="98" s="1"/>
  <c r="DM49" i="101"/>
  <c r="DV49" i="101"/>
  <c r="DD49" i="101"/>
  <c r="EE49" i="101"/>
  <c r="EJ28" i="101"/>
  <c r="EL28" i="101" s="1"/>
  <c r="EB29" i="101"/>
  <c r="DX29" i="101"/>
  <c r="DR28" i="101"/>
  <c r="DT28" i="101" s="1"/>
  <c r="DJ29" i="101"/>
  <c r="DF29" i="101"/>
  <c r="EJ22" i="97"/>
  <c r="EL22" i="97" s="1"/>
  <c r="EA22" i="97"/>
  <c r="EC22" i="97" s="1"/>
  <c r="DR22" i="97"/>
  <c r="DT22" i="97" s="1"/>
  <c r="DI22" i="97"/>
  <c r="DK22" i="97" s="1"/>
  <c r="CN30" i="102"/>
  <c r="CR30" i="102" s="1"/>
  <c r="CE30" i="102"/>
  <c r="CI30" i="102" s="1"/>
  <c r="AU30" i="102"/>
  <c r="AL30" i="102"/>
  <c r="BV31" i="102"/>
  <c r="BZ31" i="102" s="1"/>
  <c r="AJ52" i="102"/>
  <c r="BG30" i="102"/>
  <c r="BI30" i="102" s="1"/>
  <c r="BH31" i="102" s="1"/>
  <c r="BT53" i="102"/>
  <c r="R52" i="102"/>
  <c r="N30" i="102"/>
  <c r="P30" i="102" s="1"/>
  <c r="O31" i="102" s="1"/>
  <c r="F52" i="102"/>
  <c r="H53" i="102"/>
  <c r="G52" i="102"/>
  <c r="BO52" i="102" s="1"/>
  <c r="I52" i="102"/>
  <c r="AA53" i="102"/>
  <c r="CL52" i="102"/>
  <c r="CZ30" i="102"/>
  <c r="DB30" i="102" s="1"/>
  <c r="BB52" i="102"/>
  <c r="AF30" i="102"/>
  <c r="AH30" i="102" s="1"/>
  <c r="AG31" i="102" s="1"/>
  <c r="W30" i="102"/>
  <c r="Y30" i="102" s="1"/>
  <c r="X31" i="102" s="1"/>
  <c r="BP30" i="102"/>
  <c r="BR30" i="102" s="1"/>
  <c r="BQ31" i="102" s="1"/>
  <c r="CC52" i="102"/>
  <c r="BK53" i="102"/>
  <c r="CU53" i="102"/>
  <c r="AS52" i="102"/>
  <c r="K30" i="101"/>
  <c r="T29" i="101"/>
  <c r="CE29" i="101"/>
  <c r="CI29" i="101" s="1"/>
  <c r="AJ49" i="101"/>
  <c r="AA49" i="101"/>
  <c r="CZ28" i="101"/>
  <c r="DB28" i="101" s="1"/>
  <c r="AX28" i="101"/>
  <c r="AZ28" i="101" s="1"/>
  <c r="BB49" i="101"/>
  <c r="CU49" i="101"/>
  <c r="AF28" i="101"/>
  <c r="AH28" i="101" s="1"/>
  <c r="AG29" i="101" s="1"/>
  <c r="G50" i="101"/>
  <c r="F50" i="101"/>
  <c r="I50" i="101"/>
  <c r="AO28" i="101"/>
  <c r="AQ28" i="101" s="1"/>
  <c r="AP29" i="101" s="1"/>
  <c r="BK49" i="101"/>
  <c r="CL49" i="101"/>
  <c r="BY28" i="101"/>
  <c r="CA28" i="101" s="1"/>
  <c r="BT49" i="101"/>
  <c r="R49" i="101"/>
  <c r="CC50" i="101"/>
  <c r="BP28" i="101"/>
  <c r="BR28" i="101" s="1"/>
  <c r="CQ28" i="101"/>
  <c r="CS28" i="101" s="1"/>
  <c r="K23" i="97"/>
  <c r="N23" i="97" s="1"/>
  <c r="BK36" i="97"/>
  <c r="CZ22" i="98"/>
  <c r="DB22" i="98" s="1"/>
  <c r="CQ22" i="98"/>
  <c r="CS22" i="98" s="1"/>
  <c r="BG22" i="98"/>
  <c r="BI22" i="98" s="1"/>
  <c r="AO22" i="98"/>
  <c r="AQ22" i="98" s="1"/>
  <c r="AF22" i="98"/>
  <c r="AH22" i="98" s="1"/>
  <c r="AG23" i="98" s="1"/>
  <c r="CQ22" i="97"/>
  <c r="CS22" i="97" s="1"/>
  <c r="BQ22" i="97"/>
  <c r="BM22" i="97"/>
  <c r="BG22" i="97"/>
  <c r="BI22" i="97" s="1"/>
  <c r="AO22" i="97"/>
  <c r="AQ22" i="97" s="1"/>
  <c r="AF22" i="97"/>
  <c r="AH22" i="97" s="1"/>
  <c r="T22" i="97"/>
  <c r="CE22" i="97"/>
  <c r="CI22" i="97" s="1"/>
  <c r="BT36" i="97"/>
  <c r="I37" i="97"/>
  <c r="CC36" i="97"/>
  <c r="R37" i="97"/>
  <c r="CL36" i="97"/>
  <c r="AJ36" i="97"/>
  <c r="T23" i="98"/>
  <c r="X23" i="98" s="1"/>
  <c r="CE23" i="98"/>
  <c r="CI23" i="98" s="1"/>
  <c r="K23" i="98"/>
  <c r="BV23" i="98"/>
  <c r="AU23" i="98"/>
  <c r="AY23" i="98" s="1"/>
  <c r="BM23" i="98"/>
  <c r="BQ23" i="98" s="1"/>
  <c r="CC38" i="98"/>
  <c r="BT37" i="98"/>
  <c r="BW37" i="98" s="1"/>
  <c r="R37" i="98"/>
  <c r="U37" i="98" s="1"/>
  <c r="CL37" i="98"/>
  <c r="CO37" i="98" s="1"/>
  <c r="CU37" i="98"/>
  <c r="CX37" i="98" s="1"/>
  <c r="I37" i="98"/>
  <c r="L37" i="98" s="1"/>
  <c r="AS37" i="98"/>
  <c r="AV37" i="98" s="1"/>
  <c r="AJ37" i="98"/>
  <c r="AM37" i="98" s="1"/>
  <c r="AA37" i="98"/>
  <c r="AD37" i="98" s="1"/>
  <c r="BB37" i="98"/>
  <c r="BE37" i="98" s="1"/>
  <c r="BK37" i="98"/>
  <c r="BN37" i="98" s="1"/>
  <c r="CW23" i="97"/>
  <c r="DA23" i="97" s="1"/>
  <c r="CU38" i="97"/>
  <c r="BB37" i="97"/>
  <c r="AS37" i="97"/>
  <c r="AU23" i="97"/>
  <c r="AY23" i="97" s="1"/>
  <c r="AA37" i="97"/>
  <c r="AW49" i="101" l="1"/>
  <c r="AS50" i="101"/>
  <c r="AV49" i="101"/>
  <c r="BI28" i="101"/>
  <c r="BD29" i="101" s="1"/>
  <c r="BH29" i="101" s="1"/>
  <c r="O23" i="97"/>
  <c r="P23" i="97" s="1"/>
  <c r="O24" i="97" s="1"/>
  <c r="BC37" i="112"/>
  <c r="BE37" i="112" s="1"/>
  <c r="AZ38" i="112" s="1"/>
  <c r="BD38" i="112" s="1"/>
  <c r="AO33" i="112"/>
  <c r="CX37" i="97"/>
  <c r="AE52" i="102"/>
  <c r="DZ37" i="97"/>
  <c r="DY37" i="97"/>
  <c r="DP37" i="97"/>
  <c r="DQ37" i="97"/>
  <c r="DH37" i="97"/>
  <c r="DG37" i="97"/>
  <c r="CG49" i="101"/>
  <c r="CY52" i="102"/>
  <c r="BX52" i="102"/>
  <c r="EI37" i="97"/>
  <c r="EH37" i="97"/>
  <c r="F39" i="97"/>
  <c r="F38" i="98"/>
  <c r="G38" i="98"/>
  <c r="CF38" i="98" s="1"/>
  <c r="H40" i="97"/>
  <c r="T39" i="112" s="1"/>
  <c r="G39" i="97"/>
  <c r="CX38" i="97" s="1"/>
  <c r="S38" i="112"/>
  <c r="CG36" i="97"/>
  <c r="CF36" i="97"/>
  <c r="AN49" i="101"/>
  <c r="AM49" i="101"/>
  <c r="AW52" i="102"/>
  <c r="AV52" i="102"/>
  <c r="DM61" i="97"/>
  <c r="DV63" i="98"/>
  <c r="BF37" i="97"/>
  <c r="BE37" i="97"/>
  <c r="AM36" i="97"/>
  <c r="AN36" i="97"/>
  <c r="M37" i="97"/>
  <c r="L37" i="97"/>
  <c r="BO36" i="97"/>
  <c r="BN36" i="97"/>
  <c r="CF50" i="101"/>
  <c r="CP49" i="101"/>
  <c r="CO49" i="101"/>
  <c r="CX53" i="102"/>
  <c r="CP52" i="102"/>
  <c r="CO52" i="102"/>
  <c r="BW53" i="102"/>
  <c r="DZ52" i="102"/>
  <c r="DY52" i="102"/>
  <c r="EI52" i="102"/>
  <c r="EH52" i="102"/>
  <c r="AV37" i="97"/>
  <c r="AW37" i="97"/>
  <c r="DH49" i="101"/>
  <c r="DG49" i="101"/>
  <c r="AE37" i="97"/>
  <c r="AD37" i="97"/>
  <c r="CO36" i="97"/>
  <c r="CP36" i="97"/>
  <c r="BW36" i="97"/>
  <c r="BX36" i="97"/>
  <c r="V49" i="101"/>
  <c r="U49" i="101"/>
  <c r="BN49" i="101"/>
  <c r="BO49" i="101"/>
  <c r="CX49" i="101"/>
  <c r="CY49" i="101"/>
  <c r="AD49" i="101"/>
  <c r="AE49" i="101"/>
  <c r="BN53" i="102"/>
  <c r="AD53" i="102"/>
  <c r="DQ52" i="102"/>
  <c r="DP52" i="102"/>
  <c r="DD61" i="98"/>
  <c r="EE64" i="98"/>
  <c r="DM62" i="98"/>
  <c r="L50" i="101"/>
  <c r="M50" i="101"/>
  <c r="V52" i="102"/>
  <c r="U52" i="102"/>
  <c r="DP49" i="101"/>
  <c r="DQ49" i="101"/>
  <c r="EE63" i="97"/>
  <c r="U37" i="97"/>
  <c r="V37" i="97"/>
  <c r="BX49" i="101"/>
  <c r="BW49" i="101"/>
  <c r="BF49" i="101"/>
  <c r="BE49" i="101"/>
  <c r="CG52" i="102"/>
  <c r="CF52" i="102"/>
  <c r="BF52" i="102"/>
  <c r="BE52" i="102"/>
  <c r="M52" i="102"/>
  <c r="L52" i="102"/>
  <c r="AN52" i="102"/>
  <c r="AM52" i="102"/>
  <c r="EH49" i="101"/>
  <c r="EI49" i="101"/>
  <c r="DZ49" i="101"/>
  <c r="DY49" i="101"/>
  <c r="DH52" i="102"/>
  <c r="DG52" i="102"/>
  <c r="DD60" i="97"/>
  <c r="DV62" i="97"/>
  <c r="M72" i="112"/>
  <c r="L72" i="112"/>
  <c r="V76" i="112"/>
  <c r="AJ72" i="112"/>
  <c r="AM72" i="112" s="1"/>
  <c r="AX72" i="112"/>
  <c r="BA72" i="112" s="1"/>
  <c r="BB71" i="112"/>
  <c r="AU53" i="112"/>
  <c r="AV53" i="112"/>
  <c r="AH50" i="112"/>
  <c r="AG50" i="112"/>
  <c r="F73" i="112"/>
  <c r="H74" i="112"/>
  <c r="G73" i="112"/>
  <c r="Y73" i="112" s="1"/>
  <c r="I73" i="112"/>
  <c r="EE53" i="102"/>
  <c r="DV53" i="102"/>
  <c r="DD53" i="102"/>
  <c r="DM53" i="102"/>
  <c r="EJ30" i="102"/>
  <c r="EL30" i="102" s="1"/>
  <c r="DX31" i="102"/>
  <c r="EB31" i="102" s="1"/>
  <c r="DR30" i="102"/>
  <c r="DT30" i="102" s="1"/>
  <c r="DF31" i="102"/>
  <c r="DJ31" i="102" s="1"/>
  <c r="EG23" i="98"/>
  <c r="EK23" i="98" s="1"/>
  <c r="EA23" i="98"/>
  <c r="EC23" i="98" s="1"/>
  <c r="DO23" i="98"/>
  <c r="DS23" i="98" s="1"/>
  <c r="DI23" i="98"/>
  <c r="DK23" i="98" s="1"/>
  <c r="DV50" i="101"/>
  <c r="DD50" i="101"/>
  <c r="EE50" i="101"/>
  <c r="DM50" i="101"/>
  <c r="EK29" i="101"/>
  <c r="EG29" i="101"/>
  <c r="EA29" i="101"/>
  <c r="EC29" i="101" s="1"/>
  <c r="DS29" i="101"/>
  <c r="DO29" i="101"/>
  <c r="DI29" i="101"/>
  <c r="DK29" i="101" s="1"/>
  <c r="EG23" i="97"/>
  <c r="EK23" i="97" s="1"/>
  <c r="DX23" i="97"/>
  <c r="EB23" i="97" s="1"/>
  <c r="DO23" i="97"/>
  <c r="DS23" i="97" s="1"/>
  <c r="DF23" i="97"/>
  <c r="DJ23" i="97" s="1"/>
  <c r="BM31" i="102"/>
  <c r="AC31" i="102"/>
  <c r="AS53" i="102"/>
  <c r="BK54" i="102"/>
  <c r="T31" i="102"/>
  <c r="CW31" i="102"/>
  <c r="DA31" i="102" s="1"/>
  <c r="AA54" i="102"/>
  <c r="R53" i="102"/>
  <c r="BT54" i="102"/>
  <c r="CU54" i="102"/>
  <c r="CC53" i="102"/>
  <c r="BB53" i="102"/>
  <c r="I53" i="102"/>
  <c r="K31" i="102"/>
  <c r="BD31" i="102"/>
  <c r="AJ53" i="102"/>
  <c r="AO30" i="102"/>
  <c r="AQ30" i="102" s="1"/>
  <c r="AP31" i="102" s="1"/>
  <c r="CH30" i="102"/>
  <c r="CJ30" i="102" s="1"/>
  <c r="CI31" i="102" s="1"/>
  <c r="CL53" i="102"/>
  <c r="BY31" i="102"/>
  <c r="CA31" i="102" s="1"/>
  <c r="BZ32" i="102" s="1"/>
  <c r="AX30" i="102"/>
  <c r="AZ30" i="102" s="1"/>
  <c r="AY31" i="102" s="1"/>
  <c r="CQ30" i="102"/>
  <c r="CS30" i="102" s="1"/>
  <c r="F53" i="102"/>
  <c r="H54" i="102"/>
  <c r="G53" i="102"/>
  <c r="CY53" i="102" s="1"/>
  <c r="CW29" i="101"/>
  <c r="DA29" i="101" s="1"/>
  <c r="AL29" i="101"/>
  <c r="CN29" i="101"/>
  <c r="CR29" i="101"/>
  <c r="BV29" i="101"/>
  <c r="BZ29" i="101" s="1"/>
  <c r="AY29" i="101"/>
  <c r="AU29" i="101"/>
  <c r="BM29" i="101"/>
  <c r="BQ29" i="101"/>
  <c r="G51" i="101"/>
  <c r="F51" i="101"/>
  <c r="CU50" i="101"/>
  <c r="AJ50" i="101"/>
  <c r="CC51" i="101"/>
  <c r="BT50" i="101"/>
  <c r="BK50" i="101"/>
  <c r="BB50" i="101"/>
  <c r="CH29" i="101"/>
  <c r="CJ29" i="101" s="1"/>
  <c r="N30" i="101"/>
  <c r="P30" i="101" s="1"/>
  <c r="O31" i="101" s="1"/>
  <c r="R50" i="101"/>
  <c r="CL50" i="101"/>
  <c r="I51" i="101"/>
  <c r="AC29" i="101"/>
  <c r="W29" i="101"/>
  <c r="Y29" i="101" s="1"/>
  <c r="X30" i="101" s="1"/>
  <c r="AA50" i="101"/>
  <c r="BK37" i="97"/>
  <c r="CH23" i="98"/>
  <c r="CJ23" i="98" s="1"/>
  <c r="CI24" i="98" s="1"/>
  <c r="BY23" i="98"/>
  <c r="CA23" i="98" s="1"/>
  <c r="BP23" i="98"/>
  <c r="BR23" i="98" s="1"/>
  <c r="BD23" i="98"/>
  <c r="BH23" i="98" s="1"/>
  <c r="AX23" i="98"/>
  <c r="AZ23" i="98" s="1"/>
  <c r="W23" i="98"/>
  <c r="Y23" i="98" s="1"/>
  <c r="X24" i="98" s="1"/>
  <c r="CZ23" i="97"/>
  <c r="DB23" i="97" s="1"/>
  <c r="CH22" i="97"/>
  <c r="CJ22" i="97" s="1"/>
  <c r="BP22" i="97"/>
  <c r="BR22" i="97" s="1"/>
  <c r="AX23" i="97"/>
  <c r="AZ23" i="97" s="1"/>
  <c r="AP23" i="97"/>
  <c r="AL23" i="97"/>
  <c r="W22" i="97"/>
  <c r="Y22" i="97" s="1"/>
  <c r="R38" i="97"/>
  <c r="BT37" i="97"/>
  <c r="CL37" i="97"/>
  <c r="CC37" i="97"/>
  <c r="I38" i="97"/>
  <c r="AJ37" i="97"/>
  <c r="CN23" i="98"/>
  <c r="CR23" i="98" s="1"/>
  <c r="AL23" i="98"/>
  <c r="AP23" i="98" s="1"/>
  <c r="AC23" i="98"/>
  <c r="BT38" i="98"/>
  <c r="BK38" i="98"/>
  <c r="BB38" i="98"/>
  <c r="CC39" i="98"/>
  <c r="CW23" i="98"/>
  <c r="DA23" i="98" s="1"/>
  <c r="AJ38" i="98"/>
  <c r="I38" i="98"/>
  <c r="R38" i="98"/>
  <c r="N23" i="98"/>
  <c r="P23" i="98" s="1"/>
  <c r="AA38" i="98"/>
  <c r="AS38" i="98"/>
  <c r="CU38" i="98"/>
  <c r="CL38" i="98"/>
  <c r="CU39" i="97"/>
  <c r="CN23" i="97"/>
  <c r="CR23" i="97" s="1"/>
  <c r="BD23" i="97"/>
  <c r="BH23" i="97" s="1"/>
  <c r="BB38" i="97"/>
  <c r="AS38" i="97"/>
  <c r="AC23" i="97"/>
  <c r="AG23" i="97" s="1"/>
  <c r="AA38" i="97"/>
  <c r="AW50" i="101" l="1"/>
  <c r="AV50" i="101"/>
  <c r="AS51" i="101"/>
  <c r="BC38" i="112"/>
  <c r="BE38" i="112" s="1"/>
  <c r="AZ39" i="112" s="1"/>
  <c r="BD39" i="112" s="1"/>
  <c r="AQ33" i="112"/>
  <c r="AL34" i="112" s="1"/>
  <c r="AP34" i="112" s="1"/>
  <c r="AD38" i="98"/>
  <c r="AM38" i="98"/>
  <c r="BN38" i="98"/>
  <c r="CX38" i="98"/>
  <c r="U38" i="98"/>
  <c r="AV38" i="98"/>
  <c r="L38" i="98"/>
  <c r="BE38" i="98"/>
  <c r="CO38" i="98"/>
  <c r="BW38" i="98"/>
  <c r="CY38" i="97"/>
  <c r="BO53" i="102"/>
  <c r="EI38" i="97"/>
  <c r="EH38" i="97"/>
  <c r="DZ38" i="97"/>
  <c r="DY38" i="97"/>
  <c r="DQ38" i="97"/>
  <c r="DP38" i="97"/>
  <c r="DG38" i="97"/>
  <c r="DH38" i="97"/>
  <c r="AE53" i="102"/>
  <c r="BX53" i="102"/>
  <c r="CG50" i="101"/>
  <c r="EH38" i="98"/>
  <c r="DY38" i="98"/>
  <c r="DP38" i="98"/>
  <c r="DG38" i="98"/>
  <c r="H41" i="97"/>
  <c r="T40" i="112" s="1"/>
  <c r="G39" i="98"/>
  <c r="G40" i="97"/>
  <c r="CX39" i="97" s="1"/>
  <c r="S39" i="112"/>
  <c r="F40" i="97"/>
  <c r="F39" i="98"/>
  <c r="AW38" i="97"/>
  <c r="AV38" i="97"/>
  <c r="AD54" i="102"/>
  <c r="BF38" i="97"/>
  <c r="BE38" i="97"/>
  <c r="AN37" i="97"/>
  <c r="AM37" i="97"/>
  <c r="BX37" i="97"/>
  <c r="BW37" i="97"/>
  <c r="CO50" i="101"/>
  <c r="CP50" i="101"/>
  <c r="BW50" i="101"/>
  <c r="BX50" i="101"/>
  <c r="AN53" i="102"/>
  <c r="AM53" i="102"/>
  <c r="CX54" i="102"/>
  <c r="AW53" i="102"/>
  <c r="AV53" i="102"/>
  <c r="DG50" i="101"/>
  <c r="DH50" i="101"/>
  <c r="DD61" i="97"/>
  <c r="EE65" i="98"/>
  <c r="DV64" i="98"/>
  <c r="AE50" i="101"/>
  <c r="AD50" i="101"/>
  <c r="M51" i="101"/>
  <c r="L51" i="101"/>
  <c r="BO50" i="101"/>
  <c r="BN50" i="101"/>
  <c r="CY50" i="101"/>
  <c r="CX50" i="101"/>
  <c r="BN54" i="102"/>
  <c r="DQ50" i="101"/>
  <c r="DP50" i="101"/>
  <c r="DZ53" i="102"/>
  <c r="DY53" i="102"/>
  <c r="AE38" i="97"/>
  <c r="AD38" i="97"/>
  <c r="L38" i="97"/>
  <c r="M38" i="97"/>
  <c r="V38" i="97"/>
  <c r="U38" i="97"/>
  <c r="BN37" i="97"/>
  <c r="BO37" i="97"/>
  <c r="U50" i="101"/>
  <c r="V50" i="101"/>
  <c r="CF51" i="101"/>
  <c r="CP53" i="102"/>
  <c r="CO53" i="102"/>
  <c r="M53" i="102"/>
  <c r="L53" i="102"/>
  <c r="BW54" i="102"/>
  <c r="DQ53" i="102"/>
  <c r="DP53" i="102"/>
  <c r="EI53" i="102"/>
  <c r="EH53" i="102"/>
  <c r="DV63" i="97"/>
  <c r="EE64" i="97"/>
  <c r="CP37" i="97"/>
  <c r="CO37" i="97"/>
  <c r="CG53" i="102"/>
  <c r="CF53" i="102"/>
  <c r="CG37" i="97"/>
  <c r="CF37" i="97"/>
  <c r="BE50" i="101"/>
  <c r="BF50" i="101"/>
  <c r="AM50" i="101"/>
  <c r="AN50" i="101"/>
  <c r="BF53" i="102"/>
  <c r="BE53" i="102"/>
  <c r="V53" i="102"/>
  <c r="U53" i="102"/>
  <c r="EI50" i="101"/>
  <c r="EH50" i="101"/>
  <c r="DY50" i="101"/>
  <c r="DZ50" i="101"/>
  <c r="DH53" i="102"/>
  <c r="DG53" i="102"/>
  <c r="DM63" i="98"/>
  <c r="DD62" i="98"/>
  <c r="DM62" i="97"/>
  <c r="M73" i="112"/>
  <c r="L73" i="112"/>
  <c r="V77" i="112"/>
  <c r="BB72" i="112"/>
  <c r="AX73" i="112"/>
  <c r="AJ73" i="112"/>
  <c r="AM73" i="112" s="1"/>
  <c r="AV54" i="112"/>
  <c r="AU54" i="112"/>
  <c r="AH51" i="112"/>
  <c r="AG51" i="112"/>
  <c r="I74" i="112"/>
  <c r="F74" i="112"/>
  <c r="H75" i="112"/>
  <c r="G74" i="112"/>
  <c r="Y74" i="112" s="1"/>
  <c r="EE54" i="102"/>
  <c r="DM54" i="102"/>
  <c r="DD54" i="102"/>
  <c r="DV54" i="102"/>
  <c r="EG31" i="102"/>
  <c r="EK31" i="102" s="1"/>
  <c r="EA31" i="102"/>
  <c r="EC31" i="102" s="1"/>
  <c r="DO31" i="102"/>
  <c r="DS31" i="102" s="1"/>
  <c r="DI31" i="102"/>
  <c r="DK31" i="102" s="1"/>
  <c r="EJ23" i="98"/>
  <c r="EL23" i="98" s="1"/>
  <c r="DX24" i="98"/>
  <c r="EB24" i="98" s="1"/>
  <c r="DR23" i="98"/>
  <c r="DT23" i="98" s="1"/>
  <c r="DF24" i="98"/>
  <c r="DJ24" i="98" s="1"/>
  <c r="DM51" i="101"/>
  <c r="DV51" i="101"/>
  <c r="EE51" i="101"/>
  <c r="DD51" i="101"/>
  <c r="EJ29" i="101"/>
  <c r="EL29" i="101" s="1"/>
  <c r="DX30" i="101"/>
  <c r="EB30" i="101" s="1"/>
  <c r="DR29" i="101"/>
  <c r="DT29" i="101" s="1"/>
  <c r="DF30" i="101"/>
  <c r="DJ30" i="101" s="1"/>
  <c r="EJ23" i="97"/>
  <c r="EL23" i="97" s="1"/>
  <c r="EA23" i="97"/>
  <c r="EC23" i="97" s="1"/>
  <c r="DR23" i="97"/>
  <c r="DT23" i="97" s="1"/>
  <c r="DI23" i="97"/>
  <c r="DK23" i="97" s="1"/>
  <c r="BV32" i="102"/>
  <c r="CE31" i="102"/>
  <c r="CL54" i="102"/>
  <c r="AJ54" i="102"/>
  <c r="N31" i="102"/>
  <c r="P31" i="102" s="1"/>
  <c r="W31" i="102"/>
  <c r="Y31" i="102" s="1"/>
  <c r="AF31" i="102"/>
  <c r="AH31" i="102" s="1"/>
  <c r="CN31" i="102"/>
  <c r="CR31" i="102" s="1"/>
  <c r="AL31" i="102"/>
  <c r="BG31" i="102"/>
  <c r="BI31" i="102" s="1"/>
  <c r="BH32" i="102" s="1"/>
  <c r="BB54" i="102"/>
  <c r="CC54" i="102"/>
  <c r="R54" i="102"/>
  <c r="CU55" i="102"/>
  <c r="CZ31" i="102"/>
  <c r="DB31" i="102" s="1"/>
  <c r="BK55" i="102"/>
  <c r="BP31" i="102"/>
  <c r="BR31" i="102" s="1"/>
  <c r="BQ32" i="102" s="1"/>
  <c r="F54" i="102"/>
  <c r="H55" i="102"/>
  <c r="G54" i="102"/>
  <c r="BX54" i="102" s="1"/>
  <c r="AU31" i="102"/>
  <c r="I54" i="102"/>
  <c r="BT55" i="102"/>
  <c r="AA55" i="102"/>
  <c r="AS54" i="102"/>
  <c r="K31" i="101"/>
  <c r="T30" i="101"/>
  <c r="CL51" i="101"/>
  <c r="BB51" i="101"/>
  <c r="BT51" i="101"/>
  <c r="BY29" i="101"/>
  <c r="CA29" i="101" s="1"/>
  <c r="AO29" i="101"/>
  <c r="AQ29" i="101" s="1"/>
  <c r="AP30" i="101" s="1"/>
  <c r="I52" i="101"/>
  <c r="BK51" i="101"/>
  <c r="BG29" i="101"/>
  <c r="BI29" i="101" s="1"/>
  <c r="AJ51" i="101"/>
  <c r="AX29" i="101"/>
  <c r="AZ29" i="101" s="1"/>
  <c r="CZ29" i="101"/>
  <c r="DB29" i="101" s="1"/>
  <c r="AA51" i="101"/>
  <c r="CC52" i="101"/>
  <c r="CU51" i="101"/>
  <c r="G52" i="101"/>
  <c r="F52" i="101"/>
  <c r="BP29" i="101"/>
  <c r="BR29" i="101" s="1"/>
  <c r="AF29" i="101"/>
  <c r="AH29" i="101" s="1"/>
  <c r="AG30" i="101" s="1"/>
  <c r="R51" i="101"/>
  <c r="CE30" i="101"/>
  <c r="CI30" i="101" s="1"/>
  <c r="CQ29" i="101"/>
  <c r="CS29" i="101" s="1"/>
  <c r="K24" i="97"/>
  <c r="N24" i="97" s="1"/>
  <c r="BK38" i="97"/>
  <c r="CZ23" i="98"/>
  <c r="DB23" i="98" s="1"/>
  <c r="CQ23" i="98"/>
  <c r="CS23" i="98" s="1"/>
  <c r="BG23" i="98"/>
  <c r="BI23" i="98" s="1"/>
  <c r="AO23" i="98"/>
  <c r="AQ23" i="98" s="1"/>
  <c r="AP24" i="98" s="1"/>
  <c r="AF23" i="98"/>
  <c r="AH23" i="98" s="1"/>
  <c r="CQ23" i="97"/>
  <c r="CS23" i="97" s="1"/>
  <c r="BM23" i="97"/>
  <c r="BQ23" i="97" s="1"/>
  <c r="BG23" i="97"/>
  <c r="BI23" i="97" s="1"/>
  <c r="AO23" i="97"/>
  <c r="AQ23" i="97" s="1"/>
  <c r="AF23" i="97"/>
  <c r="AH23" i="97" s="1"/>
  <c r="T23" i="97"/>
  <c r="X23" i="97" s="1"/>
  <c r="CE23" i="97"/>
  <c r="CI23" i="97" s="1"/>
  <c r="BT38" i="97"/>
  <c r="CL38" i="97"/>
  <c r="R39" i="97"/>
  <c r="AJ38" i="97"/>
  <c r="CC38" i="97"/>
  <c r="I39" i="97"/>
  <c r="K24" i="98"/>
  <c r="O24" i="98" s="1"/>
  <c r="AU24" i="98"/>
  <c r="AY24" i="98" s="1"/>
  <c r="CE24" i="98"/>
  <c r="T24" i="98"/>
  <c r="I39" i="98"/>
  <c r="CC40" i="98"/>
  <c r="CL39" i="98"/>
  <c r="AS39" i="98"/>
  <c r="AA39" i="98"/>
  <c r="BB39" i="98"/>
  <c r="BM24" i="98"/>
  <c r="BQ24" i="98" s="1"/>
  <c r="CU39" i="98"/>
  <c r="R39" i="98"/>
  <c r="AJ39" i="98"/>
  <c r="BK39" i="98"/>
  <c r="BV24" i="98"/>
  <c r="BZ24" i="98" s="1"/>
  <c r="BT39" i="98"/>
  <c r="CW24" i="97"/>
  <c r="DA24" i="97" s="1"/>
  <c r="CU40" i="97"/>
  <c r="BB39" i="97"/>
  <c r="AU24" i="97"/>
  <c r="AY24" i="97" s="1"/>
  <c r="AS39" i="97"/>
  <c r="AA39" i="97"/>
  <c r="AW51" i="101" l="1"/>
  <c r="AS52" i="101"/>
  <c r="AV51" i="101"/>
  <c r="BC39" i="112"/>
  <c r="BE39" i="112" s="1"/>
  <c r="AZ40" i="112" s="1"/>
  <c r="BD40" i="112" s="1"/>
  <c r="AO34" i="112"/>
  <c r="AQ34" i="112" s="1"/>
  <c r="AL35" i="112" s="1"/>
  <c r="AP35" i="112" s="1"/>
  <c r="CY39" i="97"/>
  <c r="CO39" i="98"/>
  <c r="BN39" i="98"/>
  <c r="BO54" i="102"/>
  <c r="AM39" i="98"/>
  <c r="CY54" i="102"/>
  <c r="AE54" i="102"/>
  <c r="BW39" i="98"/>
  <c r="U39" i="98"/>
  <c r="AD39" i="98"/>
  <c r="L39" i="98"/>
  <c r="EH39" i="98"/>
  <c r="DY39" i="98"/>
  <c r="DP39" i="98"/>
  <c r="DG39" i="98"/>
  <c r="BE39" i="98"/>
  <c r="CX39" i="98"/>
  <c r="AV39" i="98"/>
  <c r="CG51" i="101"/>
  <c r="EI39" i="97"/>
  <c r="EH39" i="97"/>
  <c r="DZ39" i="97"/>
  <c r="DY39" i="97"/>
  <c r="DP39" i="97"/>
  <c r="DQ39" i="97"/>
  <c r="DG39" i="97"/>
  <c r="DH39" i="97"/>
  <c r="CF39" i="98"/>
  <c r="G41" i="97"/>
  <c r="CX40" i="97" s="1"/>
  <c r="F40" i="98"/>
  <c r="S40" i="112"/>
  <c r="H42" i="97"/>
  <c r="H43" i="97" s="1"/>
  <c r="F41" i="97"/>
  <c r="G40" i="98"/>
  <c r="CF40" i="98" s="1"/>
  <c r="CX51" i="101"/>
  <c r="CY51" i="101"/>
  <c r="BN51" i="101"/>
  <c r="BO51" i="101"/>
  <c r="DZ51" i="101"/>
  <c r="DY51" i="101"/>
  <c r="DZ54" i="102"/>
  <c r="DY54" i="102"/>
  <c r="BF39" i="97"/>
  <c r="BE39" i="97"/>
  <c r="M39" i="97"/>
  <c r="L39" i="97"/>
  <c r="CO38" i="97"/>
  <c r="CP38" i="97"/>
  <c r="BO38" i="97"/>
  <c r="BN38" i="97"/>
  <c r="CF52" i="101"/>
  <c r="L52" i="101"/>
  <c r="M52" i="101"/>
  <c r="BF51" i="101"/>
  <c r="BE51" i="101"/>
  <c r="M54" i="102"/>
  <c r="L54" i="102"/>
  <c r="BF54" i="102"/>
  <c r="BE54" i="102"/>
  <c r="AN54" i="102"/>
  <c r="AM54" i="102"/>
  <c r="DH51" i="101"/>
  <c r="DG51" i="101"/>
  <c r="DH54" i="102"/>
  <c r="DG54" i="102"/>
  <c r="EI54" i="102"/>
  <c r="EH54" i="102"/>
  <c r="DD63" i="98"/>
  <c r="DV65" i="98"/>
  <c r="DD62" i="97"/>
  <c r="U39" i="97"/>
  <c r="V39" i="97"/>
  <c r="BX51" i="101"/>
  <c r="BW51" i="101"/>
  <c r="BW55" i="102"/>
  <c r="BN55" i="102"/>
  <c r="AD51" i="101"/>
  <c r="AE51" i="101"/>
  <c r="AN51" i="101"/>
  <c r="AM51" i="101"/>
  <c r="CP51" i="101"/>
  <c r="CO51" i="101"/>
  <c r="AW54" i="102"/>
  <c r="AV54" i="102"/>
  <c r="CX55" i="102"/>
  <c r="CP54" i="102"/>
  <c r="CO54" i="102"/>
  <c r="DM63" i="97"/>
  <c r="DV64" i="97"/>
  <c r="CG54" i="102"/>
  <c r="CF54" i="102"/>
  <c r="AD39" i="97"/>
  <c r="AE39" i="97"/>
  <c r="CG38" i="97"/>
  <c r="CF38" i="97"/>
  <c r="BW38" i="97"/>
  <c r="BX38" i="97"/>
  <c r="V51" i="101"/>
  <c r="U51" i="101"/>
  <c r="AV39" i="97"/>
  <c r="AW39" i="97"/>
  <c r="AM38" i="97"/>
  <c r="AN38" i="97"/>
  <c r="AD55" i="102"/>
  <c r="V54" i="102"/>
  <c r="U54" i="102"/>
  <c r="EH51" i="101"/>
  <c r="EI51" i="101"/>
  <c r="DP51" i="101"/>
  <c r="DQ51" i="101"/>
  <c r="DQ54" i="102"/>
  <c r="DP54" i="102"/>
  <c r="DM64" i="98"/>
  <c r="EE65" i="97"/>
  <c r="EE66" i="98"/>
  <c r="BA73" i="112"/>
  <c r="M74" i="112"/>
  <c r="L74" i="112"/>
  <c r="V78" i="112"/>
  <c r="AJ74" i="112"/>
  <c r="BB73" i="112"/>
  <c r="AX74" i="112"/>
  <c r="BA74" i="112" s="1"/>
  <c r="AU55" i="112"/>
  <c r="AV55" i="112"/>
  <c r="AH52" i="112"/>
  <c r="AG52" i="112"/>
  <c r="I75" i="112"/>
  <c r="P75" i="112" s="1"/>
  <c r="F75" i="112"/>
  <c r="H76" i="112"/>
  <c r="G75" i="112"/>
  <c r="Y75" i="112" s="1"/>
  <c r="DV55" i="102"/>
  <c r="DM55" i="102"/>
  <c r="EE55" i="102"/>
  <c r="DD55" i="102"/>
  <c r="EJ31" i="102"/>
  <c r="EL31" i="102" s="1"/>
  <c r="DX32" i="102"/>
  <c r="EB32" i="102" s="1"/>
  <c r="DR31" i="102"/>
  <c r="DT31" i="102" s="1"/>
  <c r="DF32" i="102"/>
  <c r="DJ32" i="102" s="1"/>
  <c r="EG24" i="98"/>
  <c r="EK24" i="98" s="1"/>
  <c r="EA24" i="98"/>
  <c r="EC24" i="98" s="1"/>
  <c r="DO24" i="98"/>
  <c r="DS24" i="98" s="1"/>
  <c r="DI24" i="98"/>
  <c r="DK24" i="98" s="1"/>
  <c r="DD52" i="101"/>
  <c r="DM52" i="101"/>
  <c r="DV52" i="101"/>
  <c r="EE52" i="101"/>
  <c r="EK30" i="101"/>
  <c r="EG30" i="101"/>
  <c r="EA30" i="101"/>
  <c r="EC30" i="101" s="1"/>
  <c r="DO30" i="101"/>
  <c r="DS30" i="101" s="1"/>
  <c r="DI30" i="101"/>
  <c r="DK30" i="101" s="1"/>
  <c r="EG24" i="97"/>
  <c r="EK24" i="97" s="1"/>
  <c r="DX24" i="97"/>
  <c r="EB24" i="97" s="1"/>
  <c r="DO24" i="97"/>
  <c r="DS24" i="97" s="1"/>
  <c r="DF24" i="97"/>
  <c r="DJ24" i="97" s="1"/>
  <c r="CW32" i="102"/>
  <c r="DA32" i="102" s="1"/>
  <c r="BD32" i="102"/>
  <c r="AC32" i="102"/>
  <c r="AG32" i="102" s="1"/>
  <c r="T32" i="102"/>
  <c r="X32" i="102" s="1"/>
  <c r="AS55" i="102"/>
  <c r="BM32" i="102"/>
  <c r="BB55" i="102"/>
  <c r="K32" i="102"/>
  <c r="O32" i="102" s="1"/>
  <c r="AJ55" i="102"/>
  <c r="AA56" i="102"/>
  <c r="I55" i="102"/>
  <c r="F55" i="102"/>
  <c r="H56" i="102"/>
  <c r="G55" i="102"/>
  <c r="BX55" i="102" s="1"/>
  <c r="BK56" i="102"/>
  <c r="AO31" i="102"/>
  <c r="AQ31" i="102" s="1"/>
  <c r="CH31" i="102"/>
  <c r="CJ31" i="102" s="1"/>
  <c r="BT56" i="102"/>
  <c r="AX31" i="102"/>
  <c r="AZ31" i="102" s="1"/>
  <c r="CU56" i="102"/>
  <c r="R55" i="102"/>
  <c r="CC55" i="102"/>
  <c r="CQ31" i="102"/>
  <c r="CS31" i="102" s="1"/>
  <c r="CR32" i="102" s="1"/>
  <c r="CL55" i="102"/>
  <c r="BY32" i="102"/>
  <c r="CA32" i="102" s="1"/>
  <c r="BZ33" i="102" s="1"/>
  <c r="AL30" i="101"/>
  <c r="BM30" i="101"/>
  <c r="BQ30" i="101" s="1"/>
  <c r="CH30" i="101"/>
  <c r="CJ30" i="101" s="1"/>
  <c r="AA52" i="101"/>
  <c r="AC30" i="101"/>
  <c r="G53" i="101"/>
  <c r="F53" i="101"/>
  <c r="BZ30" i="101"/>
  <c r="BV30" i="101"/>
  <c r="BT52" i="101"/>
  <c r="CL52" i="101"/>
  <c r="W30" i="101"/>
  <c r="Y30" i="101" s="1"/>
  <c r="X31" i="101" s="1"/>
  <c r="R52" i="101"/>
  <c r="CU52" i="101"/>
  <c r="AJ52" i="101"/>
  <c r="BB52" i="101"/>
  <c r="N31" i="101"/>
  <c r="P31" i="101" s="1"/>
  <c r="O32" i="101" s="1"/>
  <c r="AY30" i="101"/>
  <c r="AU30" i="101"/>
  <c r="BH30" i="101"/>
  <c r="BD30" i="101"/>
  <c r="I53" i="101"/>
  <c r="DA30" i="101"/>
  <c r="CW30" i="101"/>
  <c r="CN30" i="101"/>
  <c r="CR30" i="101" s="1"/>
  <c r="CC53" i="101"/>
  <c r="BK52" i="101"/>
  <c r="P24" i="97"/>
  <c r="BK39" i="97"/>
  <c r="CH24" i="98"/>
  <c r="CJ24" i="98" s="1"/>
  <c r="BY24" i="98"/>
  <c r="CA24" i="98" s="1"/>
  <c r="BP24" i="98"/>
  <c r="BR24" i="98" s="1"/>
  <c r="BD24" i="98"/>
  <c r="BH24" i="98" s="1"/>
  <c r="AX24" i="98"/>
  <c r="AZ24" i="98" s="1"/>
  <c r="AY25" i="98" s="1"/>
  <c r="W24" i="98"/>
  <c r="Y24" i="98" s="1"/>
  <c r="CZ24" i="97"/>
  <c r="DB24" i="97" s="1"/>
  <c r="CH23" i="97"/>
  <c r="CJ23" i="97" s="1"/>
  <c r="CI24" i="97" s="1"/>
  <c r="BP23" i="97"/>
  <c r="BR23" i="97" s="1"/>
  <c r="AX24" i="97"/>
  <c r="AZ24" i="97" s="1"/>
  <c r="AL24" i="97"/>
  <c r="AP24" i="97" s="1"/>
  <c r="W23" i="97"/>
  <c r="Y23" i="97" s="1"/>
  <c r="I40" i="97"/>
  <c r="R40" i="97"/>
  <c r="CC39" i="97"/>
  <c r="AJ39" i="97"/>
  <c r="CL39" i="97"/>
  <c r="BT39" i="97"/>
  <c r="CW24" i="98"/>
  <c r="DA24" i="98" s="1"/>
  <c r="AL24" i="98"/>
  <c r="AC24" i="98"/>
  <c r="AG24" i="98" s="1"/>
  <c r="BK40" i="98"/>
  <c r="R40" i="98"/>
  <c r="BB40" i="98"/>
  <c r="CU40" i="98"/>
  <c r="AA40" i="98"/>
  <c r="CL40" i="98"/>
  <c r="I40" i="98"/>
  <c r="BT40" i="98"/>
  <c r="AJ40" i="98"/>
  <c r="AS40" i="98"/>
  <c r="N24" i="98"/>
  <c r="P24" i="98" s="1"/>
  <c r="O25" i="98" s="1"/>
  <c r="CN24" i="98"/>
  <c r="CR24" i="98" s="1"/>
  <c r="CC41" i="98"/>
  <c r="CU41" i="97"/>
  <c r="CN24" i="97"/>
  <c r="CR24" i="97" s="1"/>
  <c r="BD24" i="97"/>
  <c r="BH24" i="97" s="1"/>
  <c r="BB40" i="97"/>
  <c r="AS40" i="97"/>
  <c r="AC24" i="97"/>
  <c r="AG24" i="97" s="1"/>
  <c r="AA40" i="97"/>
  <c r="AW52" i="101" l="1"/>
  <c r="AV52" i="101"/>
  <c r="AS53" i="101"/>
  <c r="BC40" i="112"/>
  <c r="BE40" i="112" s="1"/>
  <c r="AZ41" i="112" s="1"/>
  <c r="BD41" i="112" s="1"/>
  <c r="K25" i="97"/>
  <c r="N25" i="97" s="1"/>
  <c r="AO35" i="112"/>
  <c r="AV40" i="98"/>
  <c r="U40" i="98"/>
  <c r="CO40" i="98"/>
  <c r="AM40" i="98"/>
  <c r="AD40" i="98"/>
  <c r="BN40" i="98"/>
  <c r="CY40" i="97"/>
  <c r="CX40" i="98"/>
  <c r="L40" i="98"/>
  <c r="BE40" i="98"/>
  <c r="BW40" i="98"/>
  <c r="AE55" i="102"/>
  <c r="CY55" i="102"/>
  <c r="BO55" i="102"/>
  <c r="EI40" i="97"/>
  <c r="EH40" i="97"/>
  <c r="DZ40" i="97"/>
  <c r="DY40" i="97"/>
  <c r="DQ40" i="97"/>
  <c r="DP40" i="97"/>
  <c r="DH40" i="97"/>
  <c r="DG40" i="97"/>
  <c r="CG52" i="101"/>
  <c r="AM74" i="112"/>
  <c r="EH40" i="98"/>
  <c r="DY40" i="98"/>
  <c r="DP40" i="98"/>
  <c r="DG40" i="98"/>
  <c r="G42" i="97"/>
  <c r="CY41" i="97" s="1"/>
  <c r="F41" i="98"/>
  <c r="F42" i="97"/>
  <c r="G41" i="98"/>
  <c r="S41" i="112"/>
  <c r="T41" i="112"/>
  <c r="CP39" i="97"/>
  <c r="CO39" i="97"/>
  <c r="CO52" i="101"/>
  <c r="CP52" i="101"/>
  <c r="EE66" i="97"/>
  <c r="DM64" i="97"/>
  <c r="DV66" i="98"/>
  <c r="AN39" i="97"/>
  <c r="AM39" i="97"/>
  <c r="CF53" i="101"/>
  <c r="M53" i="101"/>
  <c r="L53" i="101"/>
  <c r="CY52" i="101"/>
  <c r="CX52" i="101"/>
  <c r="BW52" i="101"/>
  <c r="BX52" i="101"/>
  <c r="AE52" i="101"/>
  <c r="AD52" i="101"/>
  <c r="BN56" i="102"/>
  <c r="M55" i="102"/>
  <c r="L55" i="102"/>
  <c r="AW55" i="102"/>
  <c r="AV55" i="102"/>
  <c r="DQ52" i="101"/>
  <c r="DP52" i="101"/>
  <c r="DV65" i="97"/>
  <c r="DD63" i="97"/>
  <c r="BO52" i="101"/>
  <c r="BN52" i="101"/>
  <c r="AM52" i="101"/>
  <c r="AN52" i="101"/>
  <c r="CP55" i="102"/>
  <c r="CO55" i="102"/>
  <c r="CX56" i="102"/>
  <c r="EI52" i="101"/>
  <c r="EH52" i="101"/>
  <c r="DH55" i="102"/>
  <c r="DG55" i="102"/>
  <c r="DZ55" i="102"/>
  <c r="DY55" i="102"/>
  <c r="CG39" i="97"/>
  <c r="CF39" i="97"/>
  <c r="BN39" i="97"/>
  <c r="BO39" i="97"/>
  <c r="U52" i="101"/>
  <c r="V52" i="101"/>
  <c r="CG55" i="102"/>
  <c r="CF55" i="102"/>
  <c r="BW56" i="102"/>
  <c r="AD56" i="102"/>
  <c r="BF55" i="102"/>
  <c r="BE55" i="102"/>
  <c r="DG52" i="101"/>
  <c r="DH52" i="101"/>
  <c r="EI55" i="102"/>
  <c r="EH55" i="102"/>
  <c r="EE67" i="98"/>
  <c r="DD64" i="98"/>
  <c r="AE40" i="97"/>
  <c r="AD40" i="97"/>
  <c r="M40" i="97"/>
  <c r="L40" i="97"/>
  <c r="AW40" i="97"/>
  <c r="AV40" i="97"/>
  <c r="BE40" i="97"/>
  <c r="BF40" i="97"/>
  <c r="BX39" i="97"/>
  <c r="BW39" i="97"/>
  <c r="V40" i="97"/>
  <c r="U40" i="97"/>
  <c r="BE52" i="101"/>
  <c r="BF52" i="101"/>
  <c r="V55" i="102"/>
  <c r="U55" i="102"/>
  <c r="AN55" i="102"/>
  <c r="AM55" i="102"/>
  <c r="DY52" i="101"/>
  <c r="DZ52" i="101"/>
  <c r="DQ55" i="102"/>
  <c r="DP55" i="102"/>
  <c r="DM65" i="98"/>
  <c r="M75" i="112"/>
  <c r="L75" i="112"/>
  <c r="V79" i="112"/>
  <c r="S42" i="112"/>
  <c r="T42" i="112"/>
  <c r="BB74" i="112"/>
  <c r="AX75" i="112"/>
  <c r="BA75" i="112" s="1"/>
  <c r="AJ75" i="112"/>
  <c r="AM75" i="112" s="1"/>
  <c r="AV56" i="112"/>
  <c r="AU56" i="112"/>
  <c r="AH53" i="112"/>
  <c r="AG53" i="112"/>
  <c r="F76" i="112"/>
  <c r="H77" i="112"/>
  <c r="G76" i="112"/>
  <c r="Y76" i="112" s="1"/>
  <c r="I76" i="112"/>
  <c r="P76" i="112" s="1"/>
  <c r="DV56" i="102"/>
  <c r="DD56" i="102"/>
  <c r="EE56" i="102"/>
  <c r="DM56" i="102"/>
  <c r="EK32" i="102"/>
  <c r="EG32" i="102"/>
  <c r="EA32" i="102"/>
  <c r="EC32" i="102" s="1"/>
  <c r="DO32" i="102"/>
  <c r="DS32" i="102"/>
  <c r="DI32" i="102"/>
  <c r="DK32" i="102" s="1"/>
  <c r="EJ24" i="98"/>
  <c r="EL24" i="98" s="1"/>
  <c r="DX25" i="98"/>
  <c r="EB25" i="98" s="1"/>
  <c r="DR24" i="98"/>
  <c r="DT24" i="98" s="1"/>
  <c r="DF25" i="98"/>
  <c r="DJ25" i="98" s="1"/>
  <c r="DD53" i="101"/>
  <c r="DV53" i="101"/>
  <c r="EE53" i="101"/>
  <c r="DM53" i="101"/>
  <c r="EJ30" i="101"/>
  <c r="EL30" i="101" s="1"/>
  <c r="DX31" i="101"/>
  <c r="EB31" i="101" s="1"/>
  <c r="DR30" i="101"/>
  <c r="DT30" i="101" s="1"/>
  <c r="DF31" i="101"/>
  <c r="DJ31" i="101" s="1"/>
  <c r="EJ24" i="97"/>
  <c r="EL24" i="97" s="1"/>
  <c r="EA24" i="97"/>
  <c r="EC24" i="97" s="1"/>
  <c r="DR24" i="97"/>
  <c r="DT24" i="97" s="1"/>
  <c r="DI24" i="97"/>
  <c r="DK24" i="97" s="1"/>
  <c r="CE32" i="102"/>
  <c r="CI32" i="102" s="1"/>
  <c r="BV33" i="102"/>
  <c r="CN32" i="102"/>
  <c r="W32" i="102"/>
  <c r="Y32" i="102" s="1"/>
  <c r="CL56" i="102"/>
  <c r="R56" i="102"/>
  <c r="AJ56" i="102"/>
  <c r="BB56" i="102"/>
  <c r="BG32" i="102"/>
  <c r="BI32" i="102" s="1"/>
  <c r="AU32" i="102"/>
  <c r="AY32" i="102" s="1"/>
  <c r="BT57" i="102"/>
  <c r="AL32" i="102"/>
  <c r="AP32" i="102" s="1"/>
  <c r="AF32" i="102"/>
  <c r="AH32" i="102" s="1"/>
  <c r="CZ32" i="102"/>
  <c r="DB32" i="102" s="1"/>
  <c r="AA57" i="102"/>
  <c r="CC56" i="102"/>
  <c r="CU57" i="102"/>
  <c r="BK57" i="102"/>
  <c r="F56" i="102"/>
  <c r="H57" i="102"/>
  <c r="G56" i="102"/>
  <c r="BO56" i="102" s="1"/>
  <c r="I56" i="102"/>
  <c r="N32" i="102"/>
  <c r="P32" i="102" s="1"/>
  <c r="O33" i="102" s="1"/>
  <c r="BP32" i="102"/>
  <c r="BR32" i="102" s="1"/>
  <c r="BQ33" i="102" s="1"/>
  <c r="AS56" i="102"/>
  <c r="T31" i="101"/>
  <c r="CI31" i="101"/>
  <c r="CE31" i="101"/>
  <c r="BK53" i="101"/>
  <c r="I54" i="101"/>
  <c r="K32" i="101"/>
  <c r="BT53" i="101"/>
  <c r="CC54" i="101"/>
  <c r="CQ30" i="101"/>
  <c r="CS30" i="101" s="1"/>
  <c r="AX30" i="101"/>
  <c r="AZ30" i="101" s="1"/>
  <c r="BB53" i="101"/>
  <c r="BY30" i="101"/>
  <c r="CA30" i="101" s="1"/>
  <c r="AF30" i="101"/>
  <c r="AH30" i="101" s="1"/>
  <c r="AG31" i="101" s="1"/>
  <c r="AA53" i="101"/>
  <c r="BP30" i="101"/>
  <c r="BR30" i="101" s="1"/>
  <c r="CZ30" i="101"/>
  <c r="DB30" i="101" s="1"/>
  <c r="AJ53" i="101"/>
  <c r="R53" i="101"/>
  <c r="G54" i="101"/>
  <c r="F54" i="101"/>
  <c r="AO30" i="101"/>
  <c r="AQ30" i="101" s="1"/>
  <c r="AP31" i="101" s="1"/>
  <c r="CU53" i="101"/>
  <c r="BG30" i="101"/>
  <c r="BI30" i="101" s="1"/>
  <c r="CL53" i="101"/>
  <c r="BK40" i="97"/>
  <c r="CZ24" i="98"/>
  <c r="DB24" i="98" s="1"/>
  <c r="CQ24" i="98"/>
  <c r="CS24" i="98" s="1"/>
  <c r="CR25" i="98" s="1"/>
  <c r="BG24" i="98"/>
  <c r="BI24" i="98" s="1"/>
  <c r="AO24" i="98"/>
  <c r="AQ24" i="98" s="1"/>
  <c r="AF24" i="98"/>
  <c r="AH24" i="98" s="1"/>
  <c r="AG25" i="98" s="1"/>
  <c r="F42" i="98"/>
  <c r="G42" i="98"/>
  <c r="CQ24" i="97"/>
  <c r="CS24" i="97" s="1"/>
  <c r="CR25" i="97" s="1"/>
  <c r="BM24" i="97"/>
  <c r="BQ24" i="97" s="1"/>
  <c r="BG24" i="97"/>
  <c r="BI24" i="97" s="1"/>
  <c r="AO24" i="97"/>
  <c r="AQ24" i="97" s="1"/>
  <c r="AF24" i="97"/>
  <c r="AH24" i="97" s="1"/>
  <c r="AG25" i="97" s="1"/>
  <c r="T24" i="97"/>
  <c r="X24" i="97" s="1"/>
  <c r="F43" i="97"/>
  <c r="G43" i="97"/>
  <c r="H44" i="97"/>
  <c r="CE24" i="97"/>
  <c r="CC40" i="97"/>
  <c r="CL40" i="97"/>
  <c r="AJ40" i="97"/>
  <c r="R41" i="97"/>
  <c r="BT40" i="97"/>
  <c r="I41" i="97"/>
  <c r="BM25" i="98"/>
  <c r="BQ25" i="98" s="1"/>
  <c r="BV25" i="98"/>
  <c r="BZ25" i="98" s="1"/>
  <c r="K25" i="98"/>
  <c r="CE25" i="98"/>
  <c r="CI25" i="98" s="1"/>
  <c r="BT41" i="98"/>
  <c r="CL41" i="98"/>
  <c r="T25" i="98"/>
  <c r="X25" i="98" s="1"/>
  <c r="AU25" i="98"/>
  <c r="BB41" i="98"/>
  <c r="BK41" i="98"/>
  <c r="AJ41" i="98"/>
  <c r="I41" i="98"/>
  <c r="CU41" i="98"/>
  <c r="R41" i="98"/>
  <c r="CC42" i="98"/>
  <c r="AS41" i="98"/>
  <c r="AA41" i="98"/>
  <c r="CW25" i="97"/>
  <c r="DA25" i="97" s="1"/>
  <c r="CU42" i="97"/>
  <c r="BB41" i="97"/>
  <c r="AU25" i="97"/>
  <c r="AY25" i="97" s="1"/>
  <c r="AS41" i="97"/>
  <c r="AA41" i="97"/>
  <c r="AW53" i="101" l="1"/>
  <c r="AV53" i="101"/>
  <c r="AS54" i="101"/>
  <c r="O25" i="97"/>
  <c r="P25" i="97" s="1"/>
  <c r="O26" i="97" s="1"/>
  <c r="AQ35" i="112"/>
  <c r="AL36" i="112" s="1"/>
  <c r="AP36" i="112" s="1"/>
  <c r="AV41" i="98"/>
  <c r="L41" i="98"/>
  <c r="CO41" i="98"/>
  <c r="AM41" i="98"/>
  <c r="U41" i="98"/>
  <c r="BN41" i="98"/>
  <c r="AD41" i="98"/>
  <c r="CX41" i="98"/>
  <c r="BE41" i="98"/>
  <c r="BW41" i="98"/>
  <c r="CF42" i="98"/>
  <c r="CX41" i="97"/>
  <c r="BX56" i="102"/>
  <c r="AE56" i="102"/>
  <c r="CY56" i="102"/>
  <c r="EH41" i="97"/>
  <c r="EI41" i="97"/>
  <c r="DZ41" i="97"/>
  <c r="DY41" i="97"/>
  <c r="DP41" i="97"/>
  <c r="DQ41" i="97"/>
  <c r="DH41" i="97"/>
  <c r="DG41" i="97"/>
  <c r="EI42" i="97"/>
  <c r="EH42" i="97"/>
  <c r="DY42" i="97"/>
  <c r="DZ42" i="97"/>
  <c r="DQ42" i="97"/>
  <c r="DP42" i="97"/>
  <c r="DH42" i="97"/>
  <c r="DG42" i="97"/>
  <c r="CG53" i="101"/>
  <c r="EH41" i="98"/>
  <c r="DY41" i="98"/>
  <c r="DP41" i="98"/>
  <c r="DG41" i="98"/>
  <c r="EH42" i="98"/>
  <c r="DY42" i="98"/>
  <c r="DP42" i="98"/>
  <c r="DG42" i="98"/>
  <c r="CF41" i="98"/>
  <c r="BC41" i="112"/>
  <c r="BF53" i="101"/>
  <c r="BE53" i="101"/>
  <c r="BX53" i="101"/>
  <c r="BW53" i="101"/>
  <c r="BN57" i="102"/>
  <c r="AN56" i="102"/>
  <c r="AM56" i="102"/>
  <c r="DM65" i="97"/>
  <c r="V41" i="97"/>
  <c r="U41" i="97"/>
  <c r="V53" i="101"/>
  <c r="U53" i="101"/>
  <c r="AD53" i="101"/>
  <c r="AE53" i="101"/>
  <c r="AW56" i="102"/>
  <c r="AV56" i="102"/>
  <c r="CX57" i="102"/>
  <c r="V56" i="102"/>
  <c r="U56" i="102"/>
  <c r="DP53" i="101"/>
  <c r="DQ53" i="101"/>
  <c r="EI56" i="102"/>
  <c r="EH56" i="102"/>
  <c r="BX40" i="97"/>
  <c r="BW40" i="97"/>
  <c r="CG40" i="97"/>
  <c r="CF40" i="97"/>
  <c r="EE68" i="98"/>
  <c r="DD64" i="97"/>
  <c r="AW41" i="97"/>
  <c r="AV41" i="97"/>
  <c r="AM40" i="97"/>
  <c r="AN40" i="97"/>
  <c r="CP53" i="101"/>
  <c r="CO53" i="101"/>
  <c r="AN53" i="101"/>
  <c r="AM53" i="101"/>
  <c r="CG56" i="102"/>
  <c r="CF56" i="102"/>
  <c r="CP56" i="102"/>
  <c r="CO56" i="102"/>
  <c r="DZ53" i="101"/>
  <c r="DY53" i="101"/>
  <c r="DH56" i="102"/>
  <c r="DG56" i="102"/>
  <c r="DM66" i="98"/>
  <c r="DD65" i="98"/>
  <c r="DV67" i="98"/>
  <c r="AD41" i="97"/>
  <c r="AE41" i="97"/>
  <c r="CY42" i="97"/>
  <c r="CX42" i="97"/>
  <c r="CX53" i="101"/>
  <c r="CY53" i="101"/>
  <c r="BN53" i="101"/>
  <c r="BO53" i="101"/>
  <c r="M56" i="102"/>
  <c r="L56" i="102"/>
  <c r="BW57" i="102"/>
  <c r="EH53" i="101"/>
  <c r="EI53" i="101"/>
  <c r="DQ56" i="102"/>
  <c r="DP56" i="102"/>
  <c r="DZ56" i="102"/>
  <c r="DY56" i="102"/>
  <c r="BF41" i="97"/>
  <c r="BE41" i="97"/>
  <c r="M41" i="97"/>
  <c r="L41" i="97"/>
  <c r="CO40" i="97"/>
  <c r="CP40" i="97"/>
  <c r="BO40" i="97"/>
  <c r="BN40" i="97"/>
  <c r="CF54" i="101"/>
  <c r="L54" i="101"/>
  <c r="M54" i="101"/>
  <c r="AD57" i="102"/>
  <c r="BF56" i="102"/>
  <c r="BE56" i="102"/>
  <c r="DH53" i="101"/>
  <c r="DG53" i="101"/>
  <c r="DV66" i="97"/>
  <c r="EE67" i="97"/>
  <c r="M76" i="112"/>
  <c r="L76" i="112"/>
  <c r="V80" i="112"/>
  <c r="T43" i="112"/>
  <c r="S43" i="112"/>
  <c r="BB75" i="112"/>
  <c r="AX76" i="112"/>
  <c r="AJ76" i="112"/>
  <c r="AM76" i="112" s="1"/>
  <c r="AU57" i="112"/>
  <c r="AV57" i="112"/>
  <c r="AH54" i="112"/>
  <c r="AG54" i="112"/>
  <c r="F77" i="112"/>
  <c r="H78" i="112"/>
  <c r="G77" i="112"/>
  <c r="Y77" i="112" s="1"/>
  <c r="I77" i="112"/>
  <c r="P77" i="112" s="1"/>
  <c r="DD57" i="102"/>
  <c r="DM57" i="102"/>
  <c r="EE57" i="102"/>
  <c r="DV57" i="102"/>
  <c r="EJ32" i="102"/>
  <c r="EL32" i="102" s="1"/>
  <c r="DX33" i="102"/>
  <c r="EB33" i="102"/>
  <c r="DR32" i="102"/>
  <c r="DT32" i="102" s="1"/>
  <c r="DF33" i="102"/>
  <c r="DJ33" i="102" s="1"/>
  <c r="EG25" i="98"/>
  <c r="EK25" i="98" s="1"/>
  <c r="EA25" i="98"/>
  <c r="EC25" i="98" s="1"/>
  <c r="DO25" i="98"/>
  <c r="DS25" i="98" s="1"/>
  <c r="DI25" i="98"/>
  <c r="DK25" i="98" s="1"/>
  <c r="EE54" i="101"/>
  <c r="DV54" i="101"/>
  <c r="DM54" i="101"/>
  <c r="DD54" i="101"/>
  <c r="EG31" i="101"/>
  <c r="EK31" i="101" s="1"/>
  <c r="EA31" i="101"/>
  <c r="EC31" i="101" s="1"/>
  <c r="DO31" i="101"/>
  <c r="DS31" i="101" s="1"/>
  <c r="DI31" i="101"/>
  <c r="DK31" i="101" s="1"/>
  <c r="EG25" i="97"/>
  <c r="EK25" i="97" s="1"/>
  <c r="DX25" i="97"/>
  <c r="EB25" i="97" s="1"/>
  <c r="DO25" i="97"/>
  <c r="DS25" i="97" s="1"/>
  <c r="DF25" i="97"/>
  <c r="DJ25" i="97" s="1"/>
  <c r="K33" i="102"/>
  <c r="AS57" i="102"/>
  <c r="AA58" i="102"/>
  <c r="DA33" i="102"/>
  <c r="CW33" i="102"/>
  <c r="AO32" i="102"/>
  <c r="AQ32" i="102" s="1"/>
  <c r="AX32" i="102"/>
  <c r="AZ32" i="102" s="1"/>
  <c r="T33" i="102"/>
  <c r="X33" i="102" s="1"/>
  <c r="BY33" i="102"/>
  <c r="CA33" i="102" s="1"/>
  <c r="BZ34" i="102" s="1"/>
  <c r="F57" i="102"/>
  <c r="H58" i="102"/>
  <c r="G57" i="102"/>
  <c r="BO57" i="102" s="1"/>
  <c r="BB57" i="102"/>
  <c r="AJ57" i="102"/>
  <c r="BM33" i="102"/>
  <c r="CU58" i="102"/>
  <c r="AC33" i="102"/>
  <c r="AG33" i="102" s="1"/>
  <c r="BD33" i="102"/>
  <c r="BH33" i="102" s="1"/>
  <c r="CL57" i="102"/>
  <c r="CQ32" i="102"/>
  <c r="CS32" i="102" s="1"/>
  <c r="I57" i="102"/>
  <c r="BK58" i="102"/>
  <c r="CC57" i="102"/>
  <c r="BT58" i="102"/>
  <c r="R57" i="102"/>
  <c r="CH32" i="102"/>
  <c r="CJ32" i="102" s="1"/>
  <c r="CI33" i="102" s="1"/>
  <c r="BH31" i="101"/>
  <c r="BD31" i="101"/>
  <c r="AC31" i="101"/>
  <c r="AY31" i="101"/>
  <c r="AU31" i="101"/>
  <c r="CN31" i="101"/>
  <c r="CR31" i="101" s="1"/>
  <c r="CU54" i="101"/>
  <c r="R54" i="101"/>
  <c r="BM31" i="101"/>
  <c r="BQ31" i="101"/>
  <c r="AA54" i="101"/>
  <c r="CC55" i="101"/>
  <c r="I55" i="101"/>
  <c r="CW31" i="101"/>
  <c r="N32" i="101"/>
  <c r="P32" i="101" s="1"/>
  <c r="O33" i="101" s="1"/>
  <c r="CH31" i="101"/>
  <c r="CJ31" i="101" s="1"/>
  <c r="CL54" i="101"/>
  <c r="AL31" i="101"/>
  <c r="BV31" i="101"/>
  <c r="BZ31" i="101" s="1"/>
  <c r="G55" i="101"/>
  <c r="F55" i="101"/>
  <c r="AJ54" i="101"/>
  <c r="BB54" i="101"/>
  <c r="BT54" i="101"/>
  <c r="BK54" i="101"/>
  <c r="W31" i="101"/>
  <c r="Y31" i="101" s="1"/>
  <c r="BK41" i="97"/>
  <c r="CH25" i="98"/>
  <c r="CJ25" i="98" s="1"/>
  <c r="BY25" i="98"/>
  <c r="CA25" i="98" s="1"/>
  <c r="BP25" i="98"/>
  <c r="BR25" i="98" s="1"/>
  <c r="BD25" i="98"/>
  <c r="BH25" i="98" s="1"/>
  <c r="AX25" i="98"/>
  <c r="AZ25" i="98" s="1"/>
  <c r="W25" i="98"/>
  <c r="Y25" i="98" s="1"/>
  <c r="X26" i="98" s="1"/>
  <c r="F43" i="98"/>
  <c r="G43" i="98"/>
  <c r="CZ25" i="97"/>
  <c r="DB25" i="97" s="1"/>
  <c r="DA26" i="97" s="1"/>
  <c r="CH24" i="97"/>
  <c r="CJ24" i="97" s="1"/>
  <c r="BP24" i="97"/>
  <c r="BR24" i="97" s="1"/>
  <c r="AX25" i="97"/>
  <c r="AZ25" i="97" s="1"/>
  <c r="AL25" i="97"/>
  <c r="AP25" i="97" s="1"/>
  <c r="W24" i="97"/>
  <c r="Y24" i="97" s="1"/>
  <c r="X25" i="97" s="1"/>
  <c r="F44" i="97"/>
  <c r="G44" i="97"/>
  <c r="H45" i="97"/>
  <c r="I42" i="97"/>
  <c r="BT41" i="97"/>
  <c r="CC41" i="97"/>
  <c r="CL41" i="97"/>
  <c r="R42" i="97"/>
  <c r="AJ41" i="97"/>
  <c r="CW25" i="98"/>
  <c r="DA25" i="98" s="1"/>
  <c r="CN25" i="98"/>
  <c r="AA42" i="98"/>
  <c r="AD42" i="98" s="1"/>
  <c r="N25" i="98"/>
  <c r="P25" i="98" s="1"/>
  <c r="O26" i="98" s="1"/>
  <c r="AC25" i="98"/>
  <c r="CU42" i="98"/>
  <c r="CX42" i="98" s="1"/>
  <c r="BT42" i="98"/>
  <c r="BW42" i="98" s="1"/>
  <c r="AS42" i="98"/>
  <c r="AV42" i="98" s="1"/>
  <c r="I42" i="98"/>
  <c r="L42" i="98" s="1"/>
  <c r="BK42" i="98"/>
  <c r="BN42" i="98" s="1"/>
  <c r="BB42" i="98"/>
  <c r="BE42" i="98" s="1"/>
  <c r="AL25" i="98"/>
  <c r="AP25" i="98" s="1"/>
  <c r="CC43" i="98"/>
  <c r="R42" i="98"/>
  <c r="U42" i="98" s="1"/>
  <c r="AJ42" i="98"/>
  <c r="AM42" i="98" s="1"/>
  <c r="CL42" i="98"/>
  <c r="CO42" i="98" s="1"/>
  <c r="CU43" i="97"/>
  <c r="CN25" i="97"/>
  <c r="BD25" i="97"/>
  <c r="BH25" i="97" s="1"/>
  <c r="BB42" i="97"/>
  <c r="AS42" i="97"/>
  <c r="AC25" i="97"/>
  <c r="AA42" i="97"/>
  <c r="AW54" i="101" l="1"/>
  <c r="AS55" i="101"/>
  <c r="AV54" i="101"/>
  <c r="K26" i="97"/>
  <c r="N26" i="97" s="1"/>
  <c r="AO36" i="112"/>
  <c r="AQ36" i="112" s="1"/>
  <c r="AL37" i="112" s="1"/>
  <c r="AP37" i="112" s="1"/>
  <c r="CF43" i="98"/>
  <c r="AE57" i="102"/>
  <c r="CG54" i="101"/>
  <c r="BX57" i="102"/>
  <c r="EI43" i="97"/>
  <c r="EH43" i="97"/>
  <c r="DY43" i="97"/>
  <c r="DZ43" i="97"/>
  <c r="DP43" i="97"/>
  <c r="DQ43" i="97"/>
  <c r="DG43" i="97"/>
  <c r="DH43" i="97"/>
  <c r="EH43" i="98"/>
  <c r="DY43" i="98"/>
  <c r="DP43" i="98"/>
  <c r="DG43" i="98"/>
  <c r="CY57" i="102"/>
  <c r="BW54" i="101"/>
  <c r="BX54" i="101"/>
  <c r="CP57" i="102"/>
  <c r="CO57" i="102"/>
  <c r="CX58" i="102"/>
  <c r="BF57" i="102"/>
  <c r="BE57" i="102"/>
  <c r="AW57" i="102"/>
  <c r="AV57" i="102"/>
  <c r="EI57" i="102"/>
  <c r="EH57" i="102"/>
  <c r="DV68" i="98"/>
  <c r="AE42" i="97"/>
  <c r="AD42" i="97"/>
  <c r="V42" i="97"/>
  <c r="U42" i="97"/>
  <c r="BN41" i="97"/>
  <c r="BO41" i="97"/>
  <c r="BE54" i="101"/>
  <c r="BF54" i="101"/>
  <c r="CO54" i="101"/>
  <c r="CP54" i="101"/>
  <c r="M55" i="101"/>
  <c r="L55" i="101"/>
  <c r="BN58" i="102"/>
  <c r="DQ57" i="102"/>
  <c r="DP57" i="102"/>
  <c r="DV67" i="97"/>
  <c r="EE69" i="98"/>
  <c r="DM66" i="97"/>
  <c r="BF42" i="97"/>
  <c r="BE42" i="97"/>
  <c r="CY54" i="101"/>
  <c r="CX54" i="101"/>
  <c r="EI54" i="101"/>
  <c r="EH54" i="101"/>
  <c r="L42" i="97"/>
  <c r="M42" i="97"/>
  <c r="CP41" i="97"/>
  <c r="CO41" i="97"/>
  <c r="AM54" i="101"/>
  <c r="AN54" i="101"/>
  <c r="CF55" i="101"/>
  <c r="U54" i="101"/>
  <c r="V54" i="101"/>
  <c r="V57" i="102"/>
  <c r="U57" i="102"/>
  <c r="M57" i="102"/>
  <c r="L57" i="102"/>
  <c r="DQ54" i="101"/>
  <c r="DP54" i="101"/>
  <c r="DZ57" i="102"/>
  <c r="DY57" i="102"/>
  <c r="EE68" i="97"/>
  <c r="DD66" i="98"/>
  <c r="DD65" i="97"/>
  <c r="AN41" i="97"/>
  <c r="AM41" i="97"/>
  <c r="BX41" i="97"/>
  <c r="BW41" i="97"/>
  <c r="CG57" i="102"/>
  <c r="CF57" i="102"/>
  <c r="DG54" i="101"/>
  <c r="DH54" i="101"/>
  <c r="DM67" i="98"/>
  <c r="AW42" i="97"/>
  <c r="AV42" i="97"/>
  <c r="CX43" i="97"/>
  <c r="CY43" i="97"/>
  <c r="CF41" i="97"/>
  <c r="CG41" i="97"/>
  <c r="BO54" i="101"/>
  <c r="BN54" i="101"/>
  <c r="AE54" i="101"/>
  <c r="AD54" i="101"/>
  <c r="BW58" i="102"/>
  <c r="AN57" i="102"/>
  <c r="AM57" i="102"/>
  <c r="AD58" i="102"/>
  <c r="DY54" i="101"/>
  <c r="DZ54" i="101"/>
  <c r="DH57" i="102"/>
  <c r="DG57" i="102"/>
  <c r="BA76" i="112"/>
  <c r="BE41" i="112"/>
  <c r="AZ42" i="112" s="1"/>
  <c r="BD42" i="112" s="1"/>
  <c r="M77" i="112"/>
  <c r="L77" i="112"/>
  <c r="S44" i="112"/>
  <c r="T44" i="112"/>
  <c r="V81" i="112"/>
  <c r="AX77" i="112"/>
  <c r="BA77" i="112" s="1"/>
  <c r="BB76" i="112"/>
  <c r="AJ77" i="112"/>
  <c r="AM77" i="112" s="1"/>
  <c r="AV58" i="112"/>
  <c r="AU58" i="112"/>
  <c r="AH55" i="112"/>
  <c r="AG55" i="112"/>
  <c r="I78" i="112"/>
  <c r="P78" i="112" s="1"/>
  <c r="F78" i="112"/>
  <c r="H79" i="112"/>
  <c r="G78" i="112"/>
  <c r="Y78" i="112" s="1"/>
  <c r="DV58" i="102"/>
  <c r="DM58" i="102"/>
  <c r="EE58" i="102"/>
  <c r="DD58" i="102"/>
  <c r="EG33" i="102"/>
  <c r="EK33" i="102" s="1"/>
  <c r="EA33" i="102"/>
  <c r="EC33" i="102" s="1"/>
  <c r="DO33" i="102"/>
  <c r="DS33" i="102" s="1"/>
  <c r="DI33" i="102"/>
  <c r="DK33" i="102" s="1"/>
  <c r="EJ25" i="98"/>
  <c r="EL25" i="98" s="1"/>
  <c r="DX26" i="98"/>
  <c r="EB26" i="98" s="1"/>
  <c r="DR25" i="98"/>
  <c r="DT25" i="98" s="1"/>
  <c r="DF26" i="98"/>
  <c r="DJ26" i="98" s="1"/>
  <c r="DD55" i="101"/>
  <c r="EE55" i="101"/>
  <c r="DV55" i="101"/>
  <c r="DM55" i="101"/>
  <c r="EJ31" i="101"/>
  <c r="EL31" i="101" s="1"/>
  <c r="DX32" i="101"/>
  <c r="EB32" i="101" s="1"/>
  <c r="DR31" i="101"/>
  <c r="DT31" i="101" s="1"/>
  <c r="DF32" i="101"/>
  <c r="DJ32" i="101" s="1"/>
  <c r="EJ25" i="97"/>
  <c r="EL25" i="97" s="1"/>
  <c r="EA25" i="97"/>
  <c r="EC25" i="97" s="1"/>
  <c r="DR25" i="97"/>
  <c r="DT25" i="97" s="1"/>
  <c r="DI25" i="97"/>
  <c r="DK25" i="97" s="1"/>
  <c r="CE33" i="102"/>
  <c r="BV34" i="102"/>
  <c r="CC58" i="102"/>
  <c r="BG33" i="102"/>
  <c r="BI33" i="102" s="1"/>
  <c r="BH34" i="102" s="1"/>
  <c r="CU59" i="102"/>
  <c r="F58" i="102"/>
  <c r="H59" i="102"/>
  <c r="G58" i="102"/>
  <c r="CY58" i="102" s="1"/>
  <c r="W33" i="102"/>
  <c r="Y33" i="102" s="1"/>
  <c r="X34" i="102" s="1"/>
  <c r="AA59" i="102"/>
  <c r="R58" i="102"/>
  <c r="BT59" i="102"/>
  <c r="BK59" i="102"/>
  <c r="BB58" i="102"/>
  <c r="AL33" i="102"/>
  <c r="AP33" i="102" s="1"/>
  <c r="AS58" i="102"/>
  <c r="I58" i="102"/>
  <c r="CL58" i="102"/>
  <c r="AF33" i="102"/>
  <c r="AH33" i="102" s="1"/>
  <c r="AG34" i="102" s="1"/>
  <c r="AU33" i="102"/>
  <c r="AY33" i="102" s="1"/>
  <c r="CZ33" i="102"/>
  <c r="DB33" i="102" s="1"/>
  <c r="CN33" i="102"/>
  <c r="CR33" i="102" s="1"/>
  <c r="BP33" i="102"/>
  <c r="BR33" i="102" s="1"/>
  <c r="AJ58" i="102"/>
  <c r="N33" i="102"/>
  <c r="P33" i="102" s="1"/>
  <c r="O34" i="102" s="1"/>
  <c r="K33" i="101"/>
  <c r="CE32" i="101"/>
  <c r="CI32" i="101" s="1"/>
  <c r="T32" i="101"/>
  <c r="X32" i="101" s="1"/>
  <c r="I56" i="101"/>
  <c r="BT55" i="101"/>
  <c r="G56" i="101"/>
  <c r="F56" i="101"/>
  <c r="AA55" i="101"/>
  <c r="AF31" i="101"/>
  <c r="AH31" i="101" s="1"/>
  <c r="AO31" i="101"/>
  <c r="AQ31" i="101" s="1"/>
  <c r="CQ31" i="101"/>
  <c r="CS31" i="101" s="1"/>
  <c r="BK55" i="101"/>
  <c r="BB55" i="101"/>
  <c r="CZ31" i="101"/>
  <c r="BP31" i="101"/>
  <c r="BR31" i="101" s="1"/>
  <c r="AX31" i="101"/>
  <c r="AZ31" i="101" s="1"/>
  <c r="BG31" i="101"/>
  <c r="BI31" i="101" s="1"/>
  <c r="AJ55" i="101"/>
  <c r="BY31" i="101"/>
  <c r="CA31" i="101" s="1"/>
  <c r="CL55" i="101"/>
  <c r="DA31" i="101"/>
  <c r="CC56" i="101"/>
  <c r="R55" i="101"/>
  <c r="CU55" i="101"/>
  <c r="BK42" i="97"/>
  <c r="CZ25" i="98"/>
  <c r="DB25" i="98" s="1"/>
  <c r="DA26" i="98" s="1"/>
  <c r="CQ25" i="98"/>
  <c r="CS25" i="98" s="1"/>
  <c r="BG25" i="98"/>
  <c r="BI25" i="98" s="1"/>
  <c r="BH26" i="98" s="1"/>
  <c r="AO25" i="98"/>
  <c r="AQ25" i="98" s="1"/>
  <c r="AP26" i="98" s="1"/>
  <c r="AF25" i="98"/>
  <c r="AH25" i="98" s="1"/>
  <c r="F44" i="98"/>
  <c r="G44" i="98"/>
  <c r="CQ25" i="97"/>
  <c r="CS25" i="97" s="1"/>
  <c r="BM25" i="97"/>
  <c r="BQ25" i="97" s="1"/>
  <c r="BG25" i="97"/>
  <c r="BI25" i="97" s="1"/>
  <c r="AO25" i="97"/>
  <c r="AQ25" i="97" s="1"/>
  <c r="AF25" i="97"/>
  <c r="AH25" i="97" s="1"/>
  <c r="T25" i="97"/>
  <c r="F45" i="97"/>
  <c r="G45" i="97"/>
  <c r="H46" i="97"/>
  <c r="CE25" i="97"/>
  <c r="CI25" i="97" s="1"/>
  <c r="CC42" i="97"/>
  <c r="R43" i="97"/>
  <c r="AJ42" i="97"/>
  <c r="CL42" i="97"/>
  <c r="BT42" i="97"/>
  <c r="I43" i="97"/>
  <c r="AU26" i="98"/>
  <c r="AY26" i="98" s="1"/>
  <c r="BM26" i="98"/>
  <c r="BQ26" i="98" s="1"/>
  <c r="CE26" i="98"/>
  <c r="CI26" i="98" s="1"/>
  <c r="AJ43" i="98"/>
  <c r="AM43" i="98" s="1"/>
  <c r="AS43" i="98"/>
  <c r="AV43" i="98" s="1"/>
  <c r="BV26" i="98"/>
  <c r="BZ26" i="98" s="1"/>
  <c r="R43" i="98"/>
  <c r="U43" i="98" s="1"/>
  <c r="BB43" i="98"/>
  <c r="BE43" i="98" s="1"/>
  <c r="I43" i="98"/>
  <c r="L43" i="98" s="1"/>
  <c r="K26" i="98"/>
  <c r="T26" i="98"/>
  <c r="CC44" i="98"/>
  <c r="AA43" i="98"/>
  <c r="AD43" i="98" s="1"/>
  <c r="CL43" i="98"/>
  <c r="CO43" i="98" s="1"/>
  <c r="BK43" i="98"/>
  <c r="BN43" i="98" s="1"/>
  <c r="BT43" i="98"/>
  <c r="BW43" i="98" s="1"/>
  <c r="CU43" i="98"/>
  <c r="CX43" i="98" s="1"/>
  <c r="CW26" i="97"/>
  <c r="CU44" i="97"/>
  <c r="BB43" i="97"/>
  <c r="AS43" i="97"/>
  <c r="AU26" i="97"/>
  <c r="AY26" i="97" s="1"/>
  <c r="AA43" i="97"/>
  <c r="AW55" i="101" l="1"/>
  <c r="AV55" i="101"/>
  <c r="AS56" i="101"/>
  <c r="P26" i="97"/>
  <c r="O27" i="97" s="1"/>
  <c r="AO37" i="112"/>
  <c r="AQ37" i="112" s="1"/>
  <c r="AL38" i="112" s="1"/>
  <c r="AP38" i="112" s="1"/>
  <c r="CF44" i="98"/>
  <c r="CG55" i="101"/>
  <c r="EH44" i="98"/>
  <c r="DY44" i="98"/>
  <c r="DP44" i="98"/>
  <c r="DG44" i="98"/>
  <c r="BO58" i="102"/>
  <c r="EI44" i="97"/>
  <c r="EH44" i="97"/>
  <c r="DY44" i="97"/>
  <c r="DZ44" i="97"/>
  <c r="DP44" i="97"/>
  <c r="DQ44" i="97"/>
  <c r="DH44" i="97"/>
  <c r="DG44" i="97"/>
  <c r="AE58" i="102"/>
  <c r="BX58" i="102"/>
  <c r="BC42" i="112"/>
  <c r="BF43" i="97"/>
  <c r="BE43" i="97"/>
  <c r="M43" i="97"/>
  <c r="L43" i="97"/>
  <c r="U43" i="97"/>
  <c r="V43" i="97"/>
  <c r="CX55" i="101"/>
  <c r="CY55" i="101"/>
  <c r="CP55" i="101"/>
  <c r="CO55" i="101"/>
  <c r="BF55" i="101"/>
  <c r="BE55" i="101"/>
  <c r="AW58" i="102"/>
  <c r="AV58" i="102"/>
  <c r="BN59" i="102"/>
  <c r="CX59" i="102"/>
  <c r="DP55" i="101"/>
  <c r="DQ55" i="101"/>
  <c r="DZ55" i="101"/>
  <c r="DY55" i="101"/>
  <c r="EI58" i="102"/>
  <c r="EH58" i="102"/>
  <c r="DD67" i="98"/>
  <c r="EE70" i="98"/>
  <c r="BO42" i="97"/>
  <c r="BN42" i="97"/>
  <c r="CY44" i="97"/>
  <c r="CX44" i="97"/>
  <c r="V55" i="101"/>
  <c r="U55" i="101"/>
  <c r="BN55" i="101"/>
  <c r="BO55" i="101"/>
  <c r="AD55" i="101"/>
  <c r="AE55" i="101"/>
  <c r="BX55" i="101"/>
  <c r="BW55" i="101"/>
  <c r="BW59" i="102"/>
  <c r="EH55" i="101"/>
  <c r="EI55" i="101"/>
  <c r="DZ58" i="102"/>
  <c r="DY58" i="102"/>
  <c r="DD66" i="97"/>
  <c r="DM67" i="97"/>
  <c r="DV69" i="98"/>
  <c r="M58" i="102"/>
  <c r="L58" i="102"/>
  <c r="BF58" i="102"/>
  <c r="BE58" i="102"/>
  <c r="AD59" i="102"/>
  <c r="DQ58" i="102"/>
  <c r="DP58" i="102"/>
  <c r="DM68" i="98"/>
  <c r="AE43" i="97"/>
  <c r="AD43" i="97"/>
  <c r="BW42" i="97"/>
  <c r="BX42" i="97"/>
  <c r="CG42" i="97"/>
  <c r="CF42" i="97"/>
  <c r="CO42" i="97"/>
  <c r="CP42" i="97"/>
  <c r="AV43" i="97"/>
  <c r="AW43" i="97"/>
  <c r="AM42" i="97"/>
  <c r="AN42" i="97"/>
  <c r="CF56" i="101"/>
  <c r="AN55" i="101"/>
  <c r="AM55" i="101"/>
  <c r="L56" i="101"/>
  <c r="M56" i="101"/>
  <c r="AN58" i="102"/>
  <c r="AM58" i="102"/>
  <c r="CP58" i="102"/>
  <c r="CO58" i="102"/>
  <c r="V58" i="102"/>
  <c r="U58" i="102"/>
  <c r="CG58" i="102"/>
  <c r="CF58" i="102"/>
  <c r="DH55" i="101"/>
  <c r="DG55" i="101"/>
  <c r="DH58" i="102"/>
  <c r="DG58" i="102"/>
  <c r="EE69" i="97"/>
  <c r="DV68" i="97"/>
  <c r="M78" i="112"/>
  <c r="L78" i="112"/>
  <c r="T45" i="112"/>
  <c r="S45" i="112"/>
  <c r="V82" i="112"/>
  <c r="AX78" i="112"/>
  <c r="BA78" i="112" s="1"/>
  <c r="BB77" i="112"/>
  <c r="AJ78" i="112"/>
  <c r="AM78" i="112" s="1"/>
  <c r="AU59" i="112"/>
  <c r="AV59" i="112"/>
  <c r="AH56" i="112"/>
  <c r="AG56" i="112"/>
  <c r="F79" i="112"/>
  <c r="H80" i="112"/>
  <c r="G79" i="112"/>
  <c r="Y79" i="112" s="1"/>
  <c r="I79" i="112"/>
  <c r="P79" i="112" s="1"/>
  <c r="DV59" i="102"/>
  <c r="DD59" i="102"/>
  <c r="EE59" i="102"/>
  <c r="DM59" i="102"/>
  <c r="EJ33" i="102"/>
  <c r="EL33" i="102" s="1"/>
  <c r="DX34" i="102"/>
  <c r="EB34" i="102" s="1"/>
  <c r="DR33" i="102"/>
  <c r="DT33" i="102" s="1"/>
  <c r="DF34" i="102"/>
  <c r="DJ34" i="102"/>
  <c r="EG26" i="98"/>
  <c r="EK26" i="98" s="1"/>
  <c r="EA26" i="98"/>
  <c r="EC26" i="98" s="1"/>
  <c r="DO26" i="98"/>
  <c r="DS26" i="98" s="1"/>
  <c r="DI26" i="98"/>
  <c r="DK26" i="98" s="1"/>
  <c r="DM56" i="101"/>
  <c r="EE56" i="101"/>
  <c r="DV56" i="101"/>
  <c r="DD56" i="101"/>
  <c r="EG32" i="101"/>
  <c r="EK32" i="101" s="1"/>
  <c r="EA32" i="101"/>
  <c r="EC32" i="101" s="1"/>
  <c r="DO32" i="101"/>
  <c r="DS32" i="101" s="1"/>
  <c r="DI32" i="101"/>
  <c r="DK32" i="101" s="1"/>
  <c r="EG26" i="97"/>
  <c r="EK26" i="97" s="1"/>
  <c r="DX26" i="97"/>
  <c r="EB26" i="97" s="1"/>
  <c r="DO26" i="97"/>
  <c r="DS26" i="97" s="1"/>
  <c r="DF26" i="97"/>
  <c r="DJ26" i="97" s="1"/>
  <c r="T34" i="102"/>
  <c r="K34" i="102"/>
  <c r="BD34" i="102"/>
  <c r="AC34" i="102"/>
  <c r="BT60" i="102"/>
  <c r="AA60" i="102"/>
  <c r="BY34" i="102"/>
  <c r="CA34" i="102" s="1"/>
  <c r="CQ33" i="102"/>
  <c r="CS33" i="102" s="1"/>
  <c r="CR34" i="102" s="1"/>
  <c r="AX33" i="102"/>
  <c r="AZ33" i="102" s="1"/>
  <c r="AY34" i="102" s="1"/>
  <c r="AS59" i="102"/>
  <c r="BB59" i="102"/>
  <c r="CW34" i="102"/>
  <c r="DA34" i="102" s="1"/>
  <c r="CU60" i="102"/>
  <c r="AJ59" i="102"/>
  <c r="CL59" i="102"/>
  <c r="I59" i="102"/>
  <c r="R59" i="102"/>
  <c r="F59" i="102"/>
  <c r="H60" i="102"/>
  <c r="G59" i="102"/>
  <c r="BO59" i="102" s="1"/>
  <c r="BM34" i="102"/>
  <c r="BQ34" i="102" s="1"/>
  <c r="AO33" i="102"/>
  <c r="AQ33" i="102" s="1"/>
  <c r="AP34" i="102" s="1"/>
  <c r="BK60" i="102"/>
  <c r="CC59" i="102"/>
  <c r="CH33" i="102"/>
  <c r="CJ33" i="102" s="1"/>
  <c r="CI34" i="102" s="1"/>
  <c r="DB31" i="101"/>
  <c r="CW32" i="101" s="1"/>
  <c r="CN32" i="101"/>
  <c r="CR32" i="101"/>
  <c r="AU32" i="101"/>
  <c r="AY32" i="101" s="1"/>
  <c r="AC32" i="101"/>
  <c r="AG32" i="101" s="1"/>
  <c r="AA56" i="101"/>
  <c r="CH32" i="101"/>
  <c r="CJ32" i="101" s="1"/>
  <c r="G57" i="101"/>
  <c r="F57" i="101"/>
  <c r="BZ32" i="101"/>
  <c r="BV32" i="101"/>
  <c r="BM32" i="101"/>
  <c r="BQ32" i="101"/>
  <c r="BB56" i="101"/>
  <c r="AL32" i="101"/>
  <c r="AP32" i="101" s="1"/>
  <c r="BT56" i="101"/>
  <c r="N33" i="101"/>
  <c r="P33" i="101" s="1"/>
  <c r="O34" i="101" s="1"/>
  <c r="R56" i="101"/>
  <c r="BH32" i="101"/>
  <c r="BD32" i="101"/>
  <c r="AJ56" i="101"/>
  <c r="CU56" i="101"/>
  <c r="CC57" i="101"/>
  <c r="CL56" i="101"/>
  <c r="BK56" i="101"/>
  <c r="I57" i="101"/>
  <c r="W32" i="101"/>
  <c r="Y32" i="101" s="1"/>
  <c r="BK43" i="97"/>
  <c r="CH26" i="98"/>
  <c r="CJ26" i="98" s="1"/>
  <c r="BY26" i="98"/>
  <c r="CA26" i="98" s="1"/>
  <c r="BD26" i="98"/>
  <c r="BG26" i="98" s="1"/>
  <c r="BP26" i="98"/>
  <c r="BR26" i="98" s="1"/>
  <c r="AX26" i="98"/>
  <c r="AZ26" i="98" s="1"/>
  <c r="AY27" i="98" s="1"/>
  <c r="W26" i="98"/>
  <c r="Y26" i="98" s="1"/>
  <c r="X27" i="98" s="1"/>
  <c r="G45" i="98"/>
  <c r="F45" i="98"/>
  <c r="CZ26" i="97"/>
  <c r="DB26" i="97" s="1"/>
  <c r="CH25" i="97"/>
  <c r="CJ25" i="97" s="1"/>
  <c r="BP25" i="97"/>
  <c r="BR25" i="97" s="1"/>
  <c r="AX26" i="97"/>
  <c r="AZ26" i="97" s="1"/>
  <c r="AY27" i="97" s="1"/>
  <c r="AP26" i="97"/>
  <c r="AL26" i="97"/>
  <c r="W25" i="97"/>
  <c r="Y25" i="97" s="1"/>
  <c r="F46" i="97"/>
  <c r="G46" i="97"/>
  <c r="H47" i="97"/>
  <c r="R44" i="97"/>
  <c r="BT43" i="97"/>
  <c r="CC43" i="97"/>
  <c r="I44" i="97"/>
  <c r="CL43" i="97"/>
  <c r="AJ43" i="97"/>
  <c r="CW26" i="98"/>
  <c r="AL26" i="98"/>
  <c r="AC26" i="98"/>
  <c r="AG26" i="98" s="1"/>
  <c r="BT44" i="98"/>
  <c r="BW44" i="98" s="1"/>
  <c r="BK44" i="98"/>
  <c r="BN44" i="98" s="1"/>
  <c r="AA44" i="98"/>
  <c r="AD44" i="98" s="1"/>
  <c r="CL44" i="98"/>
  <c r="CO44" i="98" s="1"/>
  <c r="BB44" i="98"/>
  <c r="BE44" i="98" s="1"/>
  <c r="CN26" i="98"/>
  <c r="CR26" i="98" s="1"/>
  <c r="AS44" i="98"/>
  <c r="AV44" i="98" s="1"/>
  <c r="AJ44" i="98"/>
  <c r="AM44" i="98" s="1"/>
  <c r="CU44" i="98"/>
  <c r="CX44" i="98" s="1"/>
  <c r="CC45" i="98"/>
  <c r="N26" i="98"/>
  <c r="P26" i="98" s="1"/>
  <c r="O27" i="98" s="1"/>
  <c r="I44" i="98"/>
  <c r="L44" i="98" s="1"/>
  <c r="R44" i="98"/>
  <c r="U44" i="98" s="1"/>
  <c r="CU45" i="97"/>
  <c r="CN26" i="97"/>
  <c r="CR26" i="97" s="1"/>
  <c r="BD26" i="97"/>
  <c r="BH26" i="97" s="1"/>
  <c r="BB44" i="97"/>
  <c r="AS44" i="97"/>
  <c r="AC26" i="97"/>
  <c r="AG26" i="97" s="1"/>
  <c r="AA44" i="97"/>
  <c r="AW56" i="101" l="1"/>
  <c r="AV56" i="101"/>
  <c r="AS57" i="101"/>
  <c r="K27" i="97"/>
  <c r="N27" i="97" s="1"/>
  <c r="AO38" i="112"/>
  <c r="AQ38" i="112" s="1"/>
  <c r="AL39" i="112" s="1"/>
  <c r="AP39" i="112" s="1"/>
  <c r="EH45" i="98"/>
  <c r="DY45" i="98"/>
  <c r="DP45" i="98"/>
  <c r="DG45" i="98"/>
  <c r="CF45" i="98"/>
  <c r="EH45" i="97"/>
  <c r="EI45" i="97"/>
  <c r="DY45" i="97"/>
  <c r="DZ45" i="97"/>
  <c r="DP45" i="97"/>
  <c r="DQ45" i="97"/>
  <c r="DH45" i="97"/>
  <c r="DG45" i="97"/>
  <c r="AE59" i="102"/>
  <c r="CY59" i="102"/>
  <c r="CG56" i="101"/>
  <c r="BX59" i="102"/>
  <c r="BI26" i="98"/>
  <c r="AW44" i="97"/>
  <c r="AV44" i="97"/>
  <c r="CG43" i="97"/>
  <c r="CF43" i="97"/>
  <c r="BO56" i="101"/>
  <c r="BN56" i="101"/>
  <c r="CY56" i="101"/>
  <c r="CX56" i="101"/>
  <c r="U56" i="101"/>
  <c r="V56" i="101"/>
  <c r="BF59" i="102"/>
  <c r="BE59" i="102"/>
  <c r="DV70" i="98"/>
  <c r="AN43" i="97"/>
  <c r="AM43" i="97"/>
  <c r="BX43" i="97"/>
  <c r="BW43" i="97"/>
  <c r="BN43" i="97"/>
  <c r="BO43" i="97"/>
  <c r="AM56" i="101"/>
  <c r="AN56" i="101"/>
  <c r="BE56" i="101"/>
  <c r="BF56" i="101"/>
  <c r="V59" i="102"/>
  <c r="U59" i="102"/>
  <c r="CX60" i="102"/>
  <c r="AW59" i="102"/>
  <c r="AV59" i="102"/>
  <c r="AD60" i="102"/>
  <c r="DG56" i="101"/>
  <c r="DH56" i="101"/>
  <c r="DQ59" i="102"/>
  <c r="DP59" i="102"/>
  <c r="DZ59" i="102"/>
  <c r="DY59" i="102"/>
  <c r="EE70" i="97"/>
  <c r="DD67" i="97"/>
  <c r="CX45" i="97"/>
  <c r="CY45" i="97"/>
  <c r="AN59" i="102"/>
  <c r="AM59" i="102"/>
  <c r="DY56" i="101"/>
  <c r="DZ56" i="101"/>
  <c r="DH59" i="102"/>
  <c r="DG59" i="102"/>
  <c r="CO56" i="101"/>
  <c r="CP56" i="101"/>
  <c r="BW56" i="101"/>
  <c r="BX56" i="101"/>
  <c r="AE56" i="101"/>
  <c r="AD56" i="101"/>
  <c r="CG59" i="102"/>
  <c r="CF59" i="102"/>
  <c r="M59" i="102"/>
  <c r="L59" i="102"/>
  <c r="BW60" i="102"/>
  <c r="DV69" i="97"/>
  <c r="DM69" i="98"/>
  <c r="DM68" i="97"/>
  <c r="DD68" i="98"/>
  <c r="DQ56" i="101"/>
  <c r="DP56" i="101"/>
  <c r="EE71" i="98"/>
  <c r="BF44" i="97"/>
  <c r="BE44" i="97"/>
  <c r="AE44" i="97"/>
  <c r="AD44" i="97"/>
  <c r="CP43" i="97"/>
  <c r="CO43" i="97"/>
  <c r="V44" i="97"/>
  <c r="U44" i="97"/>
  <c r="L44" i="97"/>
  <c r="M44" i="97"/>
  <c r="M57" i="101"/>
  <c r="L57" i="101"/>
  <c r="CF57" i="101"/>
  <c r="BN60" i="102"/>
  <c r="CP59" i="102"/>
  <c r="CO59" i="102"/>
  <c r="EI56" i="101"/>
  <c r="EH56" i="101"/>
  <c r="EI59" i="102"/>
  <c r="EH59" i="102"/>
  <c r="BE42" i="112"/>
  <c r="AZ43" i="112" s="1"/>
  <c r="BD43" i="112" s="1"/>
  <c r="M79" i="112"/>
  <c r="L79" i="112"/>
  <c r="T46" i="112"/>
  <c r="S46" i="112"/>
  <c r="V83" i="112"/>
  <c r="BB78" i="112"/>
  <c r="AX79" i="112"/>
  <c r="BA79" i="112" s="1"/>
  <c r="AJ79" i="112"/>
  <c r="AM79" i="112" s="1"/>
  <c r="AV60" i="112"/>
  <c r="AU60" i="112"/>
  <c r="AH57" i="112"/>
  <c r="AG57" i="112"/>
  <c r="F80" i="112"/>
  <c r="H81" i="112"/>
  <c r="G80" i="112"/>
  <c r="Y80" i="112" s="1"/>
  <c r="I80" i="112"/>
  <c r="P80" i="112" s="1"/>
  <c r="DM60" i="102"/>
  <c r="EE60" i="102"/>
  <c r="DD60" i="102"/>
  <c r="DV60" i="102"/>
  <c r="EK34" i="102"/>
  <c r="EG34" i="102"/>
  <c r="EA34" i="102"/>
  <c r="EC34" i="102" s="1"/>
  <c r="DO34" i="102"/>
  <c r="DS34" i="102" s="1"/>
  <c r="DI34" i="102"/>
  <c r="DK34" i="102" s="1"/>
  <c r="EJ26" i="98"/>
  <c r="EL26" i="98" s="1"/>
  <c r="DX27" i="98"/>
  <c r="EB27" i="98" s="1"/>
  <c r="DR26" i="98"/>
  <c r="DT26" i="98" s="1"/>
  <c r="DF27" i="98"/>
  <c r="DJ27" i="98"/>
  <c r="EE57" i="101"/>
  <c r="DV57" i="101"/>
  <c r="DM57" i="101"/>
  <c r="DD57" i="101"/>
  <c r="EJ32" i="101"/>
  <c r="EL32" i="101" s="1"/>
  <c r="EB33" i="101"/>
  <c r="DX33" i="101"/>
  <c r="DR32" i="101"/>
  <c r="DT32" i="101" s="1"/>
  <c r="DF33" i="101"/>
  <c r="DJ33" i="101" s="1"/>
  <c r="EJ26" i="97"/>
  <c r="EL26" i="97" s="1"/>
  <c r="EA26" i="97"/>
  <c r="EC26" i="97" s="1"/>
  <c r="DR26" i="97"/>
  <c r="DT26" i="97" s="1"/>
  <c r="DI26" i="97"/>
  <c r="DK26" i="97" s="1"/>
  <c r="BV35" i="102"/>
  <c r="BZ35" i="102" s="1"/>
  <c r="CN34" i="102"/>
  <c r="AL34" i="102"/>
  <c r="CZ34" i="102"/>
  <c r="DB34" i="102" s="1"/>
  <c r="CU61" i="102"/>
  <c r="N34" i="102"/>
  <c r="P34" i="102" s="1"/>
  <c r="O35" i="102" s="1"/>
  <c r="AJ60" i="102"/>
  <c r="CE34" i="102"/>
  <c r="CC60" i="102"/>
  <c r="R60" i="102"/>
  <c r="I60" i="102"/>
  <c r="AA61" i="102"/>
  <c r="BG34" i="102"/>
  <c r="BI34" i="102" s="1"/>
  <c r="BH35" i="102" s="1"/>
  <c r="W34" i="102"/>
  <c r="Y34" i="102" s="1"/>
  <c r="X35" i="102" s="1"/>
  <c r="BP34" i="102"/>
  <c r="BR34" i="102" s="1"/>
  <c r="CL60" i="102"/>
  <c r="AU34" i="102"/>
  <c r="AF34" i="102"/>
  <c r="AH34" i="102" s="1"/>
  <c r="AG35" i="102" s="1"/>
  <c r="BK61" i="102"/>
  <c r="F60" i="102"/>
  <c r="H61" i="102"/>
  <c r="G60" i="102"/>
  <c r="BO60" i="102" s="1"/>
  <c r="BB60" i="102"/>
  <c r="AS60" i="102"/>
  <c r="BT61" i="102"/>
  <c r="DA32" i="101"/>
  <c r="K34" i="101"/>
  <c r="CI33" i="101"/>
  <c r="CE33" i="101"/>
  <c r="CC58" i="101"/>
  <c r="AX32" i="101"/>
  <c r="AZ32" i="101" s="1"/>
  <c r="CU57" i="101"/>
  <c r="R57" i="101"/>
  <c r="AO32" i="101"/>
  <c r="AQ32" i="101" s="1"/>
  <c r="AA57" i="101"/>
  <c r="G58" i="101"/>
  <c r="F58" i="101"/>
  <c r="AF32" i="101"/>
  <c r="AH32" i="101" s="1"/>
  <c r="I58" i="101"/>
  <c r="AJ57" i="101"/>
  <c r="BT57" i="101"/>
  <c r="BY32" i="101"/>
  <c r="CA32" i="101" s="1"/>
  <c r="BK57" i="101"/>
  <c r="CL57" i="101"/>
  <c r="CZ32" i="101"/>
  <c r="T33" i="101"/>
  <c r="X33" i="101" s="1"/>
  <c r="BG32" i="101"/>
  <c r="BI32" i="101" s="1"/>
  <c r="BB57" i="101"/>
  <c r="BP32" i="101"/>
  <c r="BR32" i="101" s="1"/>
  <c r="CQ32" i="101"/>
  <c r="CS32" i="101" s="1"/>
  <c r="BK44" i="97"/>
  <c r="CZ26" i="98"/>
  <c r="DB26" i="98" s="1"/>
  <c r="CQ26" i="98"/>
  <c r="CS26" i="98" s="1"/>
  <c r="AO26" i="98"/>
  <c r="AQ26" i="98" s="1"/>
  <c r="AF26" i="98"/>
  <c r="AH26" i="98" s="1"/>
  <c r="AG27" i="98" s="1"/>
  <c r="G46" i="98"/>
  <c r="F46" i="98"/>
  <c r="CQ26" i="97"/>
  <c r="CS26" i="97" s="1"/>
  <c r="CE26" i="97"/>
  <c r="CI26" i="97" s="1"/>
  <c r="BQ26" i="97"/>
  <c r="BM26" i="97"/>
  <c r="BG26" i="97"/>
  <c r="BI26" i="97" s="1"/>
  <c r="AO26" i="97"/>
  <c r="AQ26" i="97" s="1"/>
  <c r="AF26" i="97"/>
  <c r="AH26" i="97" s="1"/>
  <c r="AG27" i="97" s="1"/>
  <c r="T26" i="97"/>
  <c r="X26" i="97" s="1"/>
  <c r="F47" i="97"/>
  <c r="G47" i="97"/>
  <c r="H48" i="97"/>
  <c r="CL44" i="97"/>
  <c r="I45" i="97"/>
  <c r="BT44" i="97"/>
  <c r="R45" i="97"/>
  <c r="CC44" i="97"/>
  <c r="AJ44" i="97"/>
  <c r="CE27" i="98"/>
  <c r="CI27" i="98" s="1"/>
  <c r="BM27" i="98"/>
  <c r="BQ27" i="98" s="1"/>
  <c r="K27" i="98"/>
  <c r="CU45" i="98"/>
  <c r="CX45" i="98" s="1"/>
  <c r="AU27" i="98"/>
  <c r="I45" i="98"/>
  <c r="L45" i="98" s="1"/>
  <c r="AJ45" i="98"/>
  <c r="AM45" i="98" s="1"/>
  <c r="T27" i="98"/>
  <c r="BV27" i="98"/>
  <c r="BZ27" i="98" s="1"/>
  <c r="R45" i="98"/>
  <c r="U45" i="98" s="1"/>
  <c r="CL45" i="98"/>
  <c r="CO45" i="98" s="1"/>
  <c r="BK45" i="98"/>
  <c r="BN45" i="98" s="1"/>
  <c r="CC46" i="98"/>
  <c r="AS45" i="98"/>
  <c r="AV45" i="98" s="1"/>
  <c r="BB45" i="98"/>
  <c r="BE45" i="98" s="1"/>
  <c r="AA45" i="98"/>
  <c r="AD45" i="98" s="1"/>
  <c r="BT45" i="98"/>
  <c r="BW45" i="98" s="1"/>
  <c r="CW27" i="97"/>
  <c r="DA27" i="97" s="1"/>
  <c r="CU46" i="97"/>
  <c r="BB45" i="97"/>
  <c r="AU27" i="97"/>
  <c r="AS45" i="97"/>
  <c r="AA45" i="97"/>
  <c r="AW57" i="101" l="1"/>
  <c r="AV57" i="101"/>
  <c r="AS58" i="101"/>
  <c r="P27" i="97"/>
  <c r="O28" i="97" s="1"/>
  <c r="CF46" i="98"/>
  <c r="CG57" i="101"/>
  <c r="BX60" i="102"/>
  <c r="AE60" i="102"/>
  <c r="CY60" i="102"/>
  <c r="EH46" i="97"/>
  <c r="EI46" i="97"/>
  <c r="DY46" i="97"/>
  <c r="DZ46" i="97"/>
  <c r="DQ46" i="97"/>
  <c r="DP46" i="97"/>
  <c r="DG46" i="97"/>
  <c r="DH46" i="97"/>
  <c r="EH46" i="98"/>
  <c r="DY46" i="98"/>
  <c r="DP46" i="98"/>
  <c r="DG46" i="98"/>
  <c r="BC43" i="112"/>
  <c r="BE43" i="112" s="1"/>
  <c r="AZ44" i="112" s="1"/>
  <c r="BD44" i="112" s="1"/>
  <c r="M60" i="102"/>
  <c r="L60" i="102"/>
  <c r="EE72" i="98"/>
  <c r="BF45" i="97"/>
  <c r="BE45" i="97"/>
  <c r="AM44" i="97"/>
  <c r="AN44" i="97"/>
  <c r="M45" i="97"/>
  <c r="L45" i="97"/>
  <c r="CX57" i="101"/>
  <c r="CY57" i="101"/>
  <c r="BW61" i="102"/>
  <c r="V60" i="102"/>
  <c r="U60" i="102"/>
  <c r="AN60" i="102"/>
  <c r="AM60" i="102"/>
  <c r="DH57" i="101"/>
  <c r="DG57" i="101"/>
  <c r="DZ60" i="102"/>
  <c r="DY60" i="102"/>
  <c r="DM70" i="98"/>
  <c r="EE71" i="97"/>
  <c r="BW44" i="97"/>
  <c r="BX44" i="97"/>
  <c r="V57" i="101"/>
  <c r="U57" i="101"/>
  <c r="EH57" i="101"/>
  <c r="EI57" i="101"/>
  <c r="DD69" i="98"/>
  <c r="AE45" i="97"/>
  <c r="AD45" i="97"/>
  <c r="CY46" i="97"/>
  <c r="CX46" i="97"/>
  <c r="CG44" i="97"/>
  <c r="CF44" i="97"/>
  <c r="CO44" i="97"/>
  <c r="CP44" i="97"/>
  <c r="BO44" i="97"/>
  <c r="BN44" i="97"/>
  <c r="BF57" i="101"/>
  <c r="BE57" i="101"/>
  <c r="BX57" i="101"/>
  <c r="BW57" i="101"/>
  <c r="AD57" i="101"/>
  <c r="AE57" i="101"/>
  <c r="AW60" i="102"/>
  <c r="AV60" i="102"/>
  <c r="CG60" i="102"/>
  <c r="CF60" i="102"/>
  <c r="DP57" i="101"/>
  <c r="DQ57" i="101"/>
  <c r="DH60" i="102"/>
  <c r="DG60" i="102"/>
  <c r="DQ60" i="102"/>
  <c r="DP60" i="102"/>
  <c r="DM69" i="97"/>
  <c r="DD68" i="97"/>
  <c r="DV71" i="98"/>
  <c r="BN57" i="101"/>
  <c r="BO57" i="101"/>
  <c r="L58" i="101"/>
  <c r="M58" i="101"/>
  <c r="AV45" i="97"/>
  <c r="AW45" i="97"/>
  <c r="U45" i="97"/>
  <c r="V45" i="97"/>
  <c r="CP57" i="101"/>
  <c r="CO57" i="101"/>
  <c r="AN57" i="101"/>
  <c r="AM57" i="101"/>
  <c r="CF58" i="101"/>
  <c r="BF60" i="102"/>
  <c r="BE60" i="102"/>
  <c r="BN61" i="102"/>
  <c r="CP60" i="102"/>
  <c r="CO60" i="102"/>
  <c r="AD61" i="102"/>
  <c r="CX61" i="102"/>
  <c r="DZ57" i="101"/>
  <c r="DY57" i="101"/>
  <c r="EI60" i="102"/>
  <c r="EH60" i="102"/>
  <c r="DV70" i="97"/>
  <c r="AO39" i="112"/>
  <c r="M80" i="112"/>
  <c r="L80" i="112"/>
  <c r="T47" i="112"/>
  <c r="S47" i="112"/>
  <c r="V84" i="112"/>
  <c r="BB79" i="112"/>
  <c r="AX80" i="112"/>
  <c r="BA80" i="112" s="1"/>
  <c r="AJ80" i="112"/>
  <c r="AM80" i="112" s="1"/>
  <c r="AU61" i="112"/>
  <c r="AV61" i="112"/>
  <c r="AH58" i="112"/>
  <c r="AG58" i="112"/>
  <c r="I81" i="112"/>
  <c r="P81" i="112" s="1"/>
  <c r="F81" i="112"/>
  <c r="H82" i="112"/>
  <c r="G81" i="112"/>
  <c r="Y81" i="112" s="1"/>
  <c r="EE61" i="102"/>
  <c r="DM61" i="102"/>
  <c r="DV61" i="102"/>
  <c r="DD61" i="102"/>
  <c r="EJ34" i="102"/>
  <c r="EL34" i="102" s="1"/>
  <c r="DX35" i="102"/>
  <c r="EB35" i="102" s="1"/>
  <c r="DR34" i="102"/>
  <c r="DT34" i="102" s="1"/>
  <c r="DF35" i="102"/>
  <c r="DJ35" i="102" s="1"/>
  <c r="EG27" i="98"/>
  <c r="EK27" i="98" s="1"/>
  <c r="EA27" i="98"/>
  <c r="EC27" i="98" s="1"/>
  <c r="DS27" i="98"/>
  <c r="DO27" i="98"/>
  <c r="DI27" i="98"/>
  <c r="DK27" i="98" s="1"/>
  <c r="DD58" i="101"/>
  <c r="DV58" i="101"/>
  <c r="DM58" i="101"/>
  <c r="EE58" i="101"/>
  <c r="EG33" i="101"/>
  <c r="EK33" i="101" s="1"/>
  <c r="EA33" i="101"/>
  <c r="EC33" i="101" s="1"/>
  <c r="DO33" i="101"/>
  <c r="DS33" i="101" s="1"/>
  <c r="DI33" i="101"/>
  <c r="DK33" i="101" s="1"/>
  <c r="EG27" i="97"/>
  <c r="EK27" i="97" s="1"/>
  <c r="DX27" i="97"/>
  <c r="EB27" i="97" s="1"/>
  <c r="DS27" i="97"/>
  <c r="DO27" i="97"/>
  <c r="DJ27" i="97"/>
  <c r="DF27" i="97"/>
  <c r="BM35" i="102"/>
  <c r="BQ35" i="102" s="1"/>
  <c r="T35" i="102"/>
  <c r="K35" i="102"/>
  <c r="DA35" i="102"/>
  <c r="CW35" i="102"/>
  <c r="AC35" i="102"/>
  <c r="BT62" i="102"/>
  <c r="BD35" i="102"/>
  <c r="BB61" i="102"/>
  <c r="R61" i="102"/>
  <c r="CC61" i="102"/>
  <c r="CU62" i="102"/>
  <c r="F61" i="102"/>
  <c r="H62" i="102"/>
  <c r="G61" i="102"/>
  <c r="BO61" i="102" s="1"/>
  <c r="CQ34" i="102"/>
  <c r="CS34" i="102" s="1"/>
  <c r="CR35" i="102" s="1"/>
  <c r="BK62" i="102"/>
  <c r="CL61" i="102"/>
  <c r="AA62" i="102"/>
  <c r="AJ61" i="102"/>
  <c r="BY35" i="102"/>
  <c r="CA35" i="102" s="1"/>
  <c r="AS61" i="102"/>
  <c r="AX34" i="102"/>
  <c r="AZ34" i="102" s="1"/>
  <c r="AY35" i="102" s="1"/>
  <c r="I61" i="102"/>
  <c r="CH34" i="102"/>
  <c r="CJ34" i="102" s="1"/>
  <c r="CI35" i="102" s="1"/>
  <c r="AO34" i="102"/>
  <c r="AQ34" i="102" s="1"/>
  <c r="AP35" i="102" s="1"/>
  <c r="DB32" i="101"/>
  <c r="DA33" i="101" s="1"/>
  <c r="AL33" i="101"/>
  <c r="AP33" i="101" s="1"/>
  <c r="BD33" i="101"/>
  <c r="BH33" i="101" s="1"/>
  <c r="AU33" i="101"/>
  <c r="AY33" i="101" s="1"/>
  <c r="CH33" i="101"/>
  <c r="CJ33" i="101" s="1"/>
  <c r="BZ33" i="101"/>
  <c r="BV33" i="101"/>
  <c r="BT58" i="101"/>
  <c r="I59" i="101"/>
  <c r="BB58" i="101"/>
  <c r="G59" i="101"/>
  <c r="F59" i="101"/>
  <c r="AA58" i="101"/>
  <c r="CU58" i="101"/>
  <c r="N34" i="101"/>
  <c r="P34" i="101" s="1"/>
  <c r="O35" i="101" s="1"/>
  <c r="BM33" i="101"/>
  <c r="BQ33" i="101"/>
  <c r="W33" i="101"/>
  <c r="Y33" i="101" s="1"/>
  <c r="X34" i="101" s="1"/>
  <c r="BK58" i="101"/>
  <c r="AJ58" i="101"/>
  <c r="AC33" i="101"/>
  <c r="AG33" i="101" s="1"/>
  <c r="R58" i="101"/>
  <c r="CC59" i="101"/>
  <c r="CN33" i="101"/>
  <c r="CR33" i="101" s="1"/>
  <c r="CL58" i="101"/>
  <c r="BK45" i="97"/>
  <c r="BD27" i="98"/>
  <c r="BG27" i="98" s="1"/>
  <c r="CH27" i="98"/>
  <c r="CJ27" i="98" s="1"/>
  <c r="BY27" i="98"/>
  <c r="CA27" i="98" s="1"/>
  <c r="BP27" i="98"/>
  <c r="BR27" i="98" s="1"/>
  <c r="AX27" i="98"/>
  <c r="AZ27" i="98" s="1"/>
  <c r="W27" i="98"/>
  <c r="Y27" i="98" s="1"/>
  <c r="X28" i="98" s="1"/>
  <c r="G47" i="98"/>
  <c r="F47" i="98"/>
  <c r="CZ27" i="97"/>
  <c r="DB27" i="97" s="1"/>
  <c r="CH26" i="97"/>
  <c r="CJ26" i="97" s="1"/>
  <c r="BP26" i="97"/>
  <c r="BR26" i="97" s="1"/>
  <c r="AX27" i="97"/>
  <c r="AZ27" i="97" s="1"/>
  <c r="AL27" i="97"/>
  <c r="AP27" i="97" s="1"/>
  <c r="W26" i="97"/>
  <c r="Y26" i="97" s="1"/>
  <c r="X27" i="97" s="1"/>
  <c r="F48" i="97"/>
  <c r="G48" i="97"/>
  <c r="H49" i="97"/>
  <c r="AJ45" i="97"/>
  <c r="CC45" i="97"/>
  <c r="I46" i="97"/>
  <c r="CL45" i="97"/>
  <c r="BT45" i="97"/>
  <c r="R46" i="97"/>
  <c r="CW27" i="98"/>
  <c r="DA27" i="98" s="1"/>
  <c r="AL27" i="98"/>
  <c r="AP27" i="98" s="1"/>
  <c r="AA46" i="98"/>
  <c r="AD46" i="98" s="1"/>
  <c r="BB46" i="98"/>
  <c r="BE46" i="98" s="1"/>
  <c r="AS46" i="98"/>
  <c r="AV46" i="98" s="1"/>
  <c r="BK46" i="98"/>
  <c r="BN46" i="98" s="1"/>
  <c r="CL46" i="98"/>
  <c r="CO46" i="98" s="1"/>
  <c r="I46" i="98"/>
  <c r="L46" i="98" s="1"/>
  <c r="N27" i="98"/>
  <c r="P27" i="98" s="1"/>
  <c r="BT46" i="98"/>
  <c r="BW46" i="98" s="1"/>
  <c r="CC47" i="98"/>
  <c r="CN27" i="98"/>
  <c r="CR27" i="98" s="1"/>
  <c r="CU46" i="98"/>
  <c r="CX46" i="98" s="1"/>
  <c r="AC27" i="98"/>
  <c r="R46" i="98"/>
  <c r="U46" i="98" s="1"/>
  <c r="AJ46" i="98"/>
  <c r="AM46" i="98" s="1"/>
  <c r="CU47" i="97"/>
  <c r="CN27" i="97"/>
  <c r="CR27" i="97" s="1"/>
  <c r="BB46" i="97"/>
  <c r="BD27" i="97"/>
  <c r="BH27" i="97" s="1"/>
  <c r="AS46" i="97"/>
  <c r="AC27" i="97"/>
  <c r="AA46" i="97"/>
  <c r="AW58" i="101" l="1"/>
  <c r="AV58" i="101"/>
  <c r="AS59" i="101"/>
  <c r="K28" i="97"/>
  <c r="N28" i="97" s="1"/>
  <c r="BH27" i="98"/>
  <c r="BI27" i="98" s="1"/>
  <c r="CF47" i="98"/>
  <c r="EI47" i="97"/>
  <c r="EH47" i="97"/>
  <c r="DZ47" i="97"/>
  <c r="DY47" i="97"/>
  <c r="DP47" i="97"/>
  <c r="DQ47" i="97"/>
  <c r="DG47" i="97"/>
  <c r="DH47" i="97"/>
  <c r="BX61" i="102"/>
  <c r="CY61" i="102"/>
  <c r="EH47" i="98"/>
  <c r="DY47" i="98"/>
  <c r="DP47" i="98"/>
  <c r="DG47" i="98"/>
  <c r="AE61" i="102"/>
  <c r="CG58" i="101"/>
  <c r="CF59" i="101"/>
  <c r="AW61" i="102"/>
  <c r="AV61" i="102"/>
  <c r="V61" i="102"/>
  <c r="U61" i="102"/>
  <c r="BW62" i="102"/>
  <c r="EE73" i="98"/>
  <c r="AE46" i="97"/>
  <c r="AD46" i="97"/>
  <c r="BF46" i="97"/>
  <c r="BE46" i="97"/>
  <c r="BX45" i="97"/>
  <c r="BW45" i="97"/>
  <c r="AN45" i="97"/>
  <c r="AM45" i="97"/>
  <c r="CO58" i="101"/>
  <c r="CP58" i="101"/>
  <c r="U58" i="101"/>
  <c r="V58" i="101"/>
  <c r="BO58" i="101"/>
  <c r="BN58" i="101"/>
  <c r="M59" i="101"/>
  <c r="L59" i="101"/>
  <c r="BN62" i="102"/>
  <c r="BF61" i="102"/>
  <c r="BE61" i="102"/>
  <c r="DQ61" i="102"/>
  <c r="DP61" i="102"/>
  <c r="DV72" i="98"/>
  <c r="BN45" i="97"/>
  <c r="BO45" i="97"/>
  <c r="CP45" i="97"/>
  <c r="CO45" i="97"/>
  <c r="CY58" i="101"/>
  <c r="CX58" i="101"/>
  <c r="BW58" i="101"/>
  <c r="BX58" i="101"/>
  <c r="M61" i="102"/>
  <c r="L61" i="102"/>
  <c r="AN61" i="102"/>
  <c r="AM61" i="102"/>
  <c r="CX62" i="102"/>
  <c r="EI58" i="101"/>
  <c r="EH58" i="101"/>
  <c r="DY58" i="101"/>
  <c r="DZ58" i="101"/>
  <c r="DH61" i="102"/>
  <c r="DG61" i="102"/>
  <c r="DV71" i="97"/>
  <c r="DM70" i="97"/>
  <c r="DM71" i="98"/>
  <c r="V46" i="97"/>
  <c r="U46" i="97"/>
  <c r="CG45" i="97"/>
  <c r="CF45" i="97"/>
  <c r="AM58" i="101"/>
  <c r="AN58" i="101"/>
  <c r="BE58" i="101"/>
  <c r="BF58" i="101"/>
  <c r="CP61" i="102"/>
  <c r="CO61" i="102"/>
  <c r="AW46" i="97"/>
  <c r="AV46" i="97"/>
  <c r="CY47" i="97"/>
  <c r="CX47" i="97"/>
  <c r="L46" i="97"/>
  <c r="M46" i="97"/>
  <c r="AE58" i="101"/>
  <c r="AD58" i="101"/>
  <c r="AD62" i="102"/>
  <c r="CG61" i="102"/>
  <c r="CF61" i="102"/>
  <c r="DQ58" i="101"/>
  <c r="DP58" i="101"/>
  <c r="DG58" i="101"/>
  <c r="DH58" i="101"/>
  <c r="DZ61" i="102"/>
  <c r="DY61" i="102"/>
  <c r="EI61" i="102"/>
  <c r="EH61" i="102"/>
  <c r="DD69" i="97"/>
  <c r="DD70" i="98"/>
  <c r="EE72" i="97"/>
  <c r="AQ39" i="112"/>
  <c r="AL40" i="112" s="1"/>
  <c r="AP40" i="112" s="1"/>
  <c r="BC44" i="112"/>
  <c r="M81" i="112"/>
  <c r="L81" i="112"/>
  <c r="V85" i="112"/>
  <c r="S48" i="112"/>
  <c r="T48" i="112"/>
  <c r="AJ81" i="112"/>
  <c r="AM81" i="112" s="1"/>
  <c r="AX81" i="112"/>
  <c r="BA81" i="112" s="1"/>
  <c r="BB80" i="112"/>
  <c r="AV62" i="112"/>
  <c r="AU62" i="112"/>
  <c r="AH59" i="112"/>
  <c r="AG59" i="112"/>
  <c r="I82" i="112"/>
  <c r="P82" i="112" s="1"/>
  <c r="F82" i="112"/>
  <c r="H83" i="112"/>
  <c r="G82" i="112"/>
  <c r="Y82" i="112" s="1"/>
  <c r="DV62" i="102"/>
  <c r="DM62" i="102"/>
  <c r="DD62" i="102"/>
  <c r="EE62" i="102"/>
  <c r="EG35" i="102"/>
  <c r="EK35" i="102" s="1"/>
  <c r="EA35" i="102"/>
  <c r="EC35" i="102" s="1"/>
  <c r="DS35" i="102"/>
  <c r="DO35" i="102"/>
  <c r="DI35" i="102"/>
  <c r="DK35" i="102" s="1"/>
  <c r="EJ27" i="98"/>
  <c r="EL27" i="98" s="1"/>
  <c r="EB28" i="98"/>
  <c r="DX28" i="98"/>
  <c r="DR27" i="98"/>
  <c r="DT27" i="98" s="1"/>
  <c r="DF28" i="98"/>
  <c r="DJ28" i="98" s="1"/>
  <c r="DM59" i="101"/>
  <c r="DD59" i="101"/>
  <c r="DV59" i="101"/>
  <c r="EE59" i="101"/>
  <c r="EJ33" i="101"/>
  <c r="EL33" i="101" s="1"/>
  <c r="DX34" i="101"/>
  <c r="EB34" i="101" s="1"/>
  <c r="DR33" i="101"/>
  <c r="DT33" i="101" s="1"/>
  <c r="DJ34" i="101"/>
  <c r="DF34" i="101"/>
  <c r="EJ27" i="97"/>
  <c r="EL27" i="97" s="1"/>
  <c r="EA27" i="97"/>
  <c r="EC27" i="97" s="1"/>
  <c r="DR27" i="97"/>
  <c r="DT27" i="97" s="1"/>
  <c r="DI27" i="97"/>
  <c r="DK27" i="97" s="1"/>
  <c r="AL35" i="102"/>
  <c r="AU35" i="102"/>
  <c r="BV36" i="102"/>
  <c r="BZ36" i="102" s="1"/>
  <c r="CE35" i="102"/>
  <c r="I62" i="102"/>
  <c r="CN35" i="102"/>
  <c r="R62" i="102"/>
  <c r="CZ35" i="102"/>
  <c r="DB35" i="102" s="1"/>
  <c r="W35" i="102"/>
  <c r="Y35" i="102" s="1"/>
  <c r="X36" i="102" s="1"/>
  <c r="AS62" i="102"/>
  <c r="BK63" i="102"/>
  <c r="CU63" i="102"/>
  <c r="BG35" i="102"/>
  <c r="BI35" i="102" s="1"/>
  <c r="BH36" i="102" s="1"/>
  <c r="BT63" i="102"/>
  <c r="AJ62" i="102"/>
  <c r="CC62" i="102"/>
  <c r="AF35" i="102"/>
  <c r="AH35" i="102" s="1"/>
  <c r="AG36" i="102" s="1"/>
  <c r="BP35" i="102"/>
  <c r="BR35" i="102" s="1"/>
  <c r="BQ36" i="102" s="1"/>
  <c r="AA63" i="102"/>
  <c r="CL62" i="102"/>
  <c r="F62" i="102"/>
  <c r="H63" i="102"/>
  <c r="G62" i="102"/>
  <c r="BX62" i="102" s="1"/>
  <c r="BB62" i="102"/>
  <c r="N35" i="102"/>
  <c r="P35" i="102" s="1"/>
  <c r="O36" i="102" s="1"/>
  <c r="CW33" i="101"/>
  <c r="CZ33" i="101" s="1"/>
  <c r="DB33" i="101" s="1"/>
  <c r="CI34" i="101"/>
  <c r="CE34" i="101"/>
  <c r="T34" i="101"/>
  <c r="K35" i="101"/>
  <c r="I60" i="101"/>
  <c r="BB59" i="101"/>
  <c r="BT59" i="101"/>
  <c r="CL59" i="101"/>
  <c r="CQ33" i="101"/>
  <c r="CS33" i="101" s="1"/>
  <c r="R59" i="101"/>
  <c r="BK59" i="101"/>
  <c r="BP33" i="101"/>
  <c r="BR33" i="101" s="1"/>
  <c r="AA59" i="101"/>
  <c r="G60" i="101"/>
  <c r="F60" i="101"/>
  <c r="BY33" i="101"/>
  <c r="CA33" i="101" s="1"/>
  <c r="AX33" i="101"/>
  <c r="AZ33" i="101" s="1"/>
  <c r="AO33" i="101"/>
  <c r="AQ33" i="101" s="1"/>
  <c r="AP34" i="101" s="1"/>
  <c r="BG33" i="101"/>
  <c r="BI33" i="101" s="1"/>
  <c r="CC60" i="101"/>
  <c r="AF33" i="101"/>
  <c r="AH33" i="101" s="1"/>
  <c r="AG34" i="101" s="1"/>
  <c r="AJ59" i="101"/>
  <c r="CU59" i="101"/>
  <c r="BK46" i="97"/>
  <c r="CZ27" i="98"/>
  <c r="DB27" i="98" s="1"/>
  <c r="CQ27" i="98"/>
  <c r="CS27" i="98" s="1"/>
  <c r="AO27" i="98"/>
  <c r="AQ27" i="98" s="1"/>
  <c r="AP28" i="98" s="1"/>
  <c r="AF27" i="98"/>
  <c r="AH27" i="98" s="1"/>
  <c r="AG28" i="98" s="1"/>
  <c r="F48" i="98"/>
  <c r="G48" i="98"/>
  <c r="CQ27" i="97"/>
  <c r="CS27" i="97" s="1"/>
  <c r="CE27" i="97"/>
  <c r="CI27" i="97" s="1"/>
  <c r="BM27" i="97"/>
  <c r="BQ27" i="97" s="1"/>
  <c r="BG27" i="97"/>
  <c r="BI27" i="97" s="1"/>
  <c r="BH28" i="97" s="1"/>
  <c r="AO27" i="97"/>
  <c r="AQ27" i="97" s="1"/>
  <c r="AF27" i="97"/>
  <c r="AH27" i="97" s="1"/>
  <c r="T27" i="97"/>
  <c r="F49" i="97"/>
  <c r="G49" i="97"/>
  <c r="H50" i="97"/>
  <c r="BT46" i="97"/>
  <c r="I47" i="97"/>
  <c r="R47" i="97"/>
  <c r="CL46" i="97"/>
  <c r="CC46" i="97"/>
  <c r="AJ46" i="97"/>
  <c r="T28" i="98"/>
  <c r="AU28" i="98"/>
  <c r="AY28" i="98" s="1"/>
  <c r="CE28" i="98"/>
  <c r="CI28" i="98" s="1"/>
  <c r="CC48" i="98"/>
  <c r="BB47" i="98"/>
  <c r="BE47" i="98" s="1"/>
  <c r="K28" i="98"/>
  <c r="O28" i="98" s="1"/>
  <c r="BK47" i="98"/>
  <c r="BN47" i="98" s="1"/>
  <c r="R47" i="98"/>
  <c r="U47" i="98" s="1"/>
  <c r="CU47" i="98"/>
  <c r="CX47" i="98" s="1"/>
  <c r="BV28" i="98"/>
  <c r="BZ28" i="98" s="1"/>
  <c r="BM28" i="98"/>
  <c r="BQ28" i="98" s="1"/>
  <c r="I47" i="98"/>
  <c r="L47" i="98" s="1"/>
  <c r="AA47" i="98"/>
  <c r="AD47" i="98" s="1"/>
  <c r="AJ47" i="98"/>
  <c r="AM47" i="98" s="1"/>
  <c r="BT47" i="98"/>
  <c r="BW47" i="98" s="1"/>
  <c r="CL47" i="98"/>
  <c r="CO47" i="98" s="1"/>
  <c r="AS47" i="98"/>
  <c r="AV47" i="98" s="1"/>
  <c r="CW28" i="97"/>
  <c r="DA28" i="97" s="1"/>
  <c r="CU48" i="97"/>
  <c r="BB47" i="97"/>
  <c r="AU28" i="97"/>
  <c r="AY28" i="97" s="1"/>
  <c r="AS47" i="97"/>
  <c r="AA47" i="97"/>
  <c r="AW59" i="101" l="1"/>
  <c r="AS60" i="101"/>
  <c r="AV59" i="101"/>
  <c r="P28" i="97"/>
  <c r="K29" i="97" s="1"/>
  <c r="N29" i="97" s="1"/>
  <c r="BH28" i="98"/>
  <c r="BD28" i="98"/>
  <c r="BG28" i="98" s="1"/>
  <c r="CF48" i="98"/>
  <c r="EH48" i="98"/>
  <c r="DY48" i="98"/>
  <c r="DP48" i="98"/>
  <c r="DG48" i="98"/>
  <c r="AE62" i="102"/>
  <c r="EH48" i="97"/>
  <c r="EI48" i="97"/>
  <c r="DZ48" i="97"/>
  <c r="DY48" i="97"/>
  <c r="DQ48" i="97"/>
  <c r="DP48" i="97"/>
  <c r="DG48" i="97"/>
  <c r="DH48" i="97"/>
  <c r="CG59" i="101"/>
  <c r="CY62" i="102"/>
  <c r="BO62" i="102"/>
  <c r="U47" i="97"/>
  <c r="V47" i="97"/>
  <c r="BO46" i="97"/>
  <c r="BN46" i="97"/>
  <c r="CF60" i="101"/>
  <c r="AD59" i="101"/>
  <c r="AE59" i="101"/>
  <c r="L60" i="101"/>
  <c r="M60" i="101"/>
  <c r="BW63" i="102"/>
  <c r="DH59" i="101"/>
  <c r="DG59" i="101"/>
  <c r="DV73" i="98"/>
  <c r="AE47" i="97"/>
  <c r="AD47" i="97"/>
  <c r="CY48" i="97"/>
  <c r="CX48" i="97"/>
  <c r="AM46" i="97"/>
  <c r="AN46" i="97"/>
  <c r="M47" i="97"/>
  <c r="L47" i="97"/>
  <c r="CX59" i="101"/>
  <c r="CY59" i="101"/>
  <c r="CP59" i="101"/>
  <c r="CO59" i="101"/>
  <c r="DZ62" i="102"/>
  <c r="DY62" i="102"/>
  <c r="DD71" i="98"/>
  <c r="DV72" i="97"/>
  <c r="BF47" i="97"/>
  <c r="BE47" i="97"/>
  <c r="EE74" i="98"/>
  <c r="CG46" i="97"/>
  <c r="CF46" i="97"/>
  <c r="BW46" i="97"/>
  <c r="BX46" i="97"/>
  <c r="AN59" i="101"/>
  <c r="AM59" i="101"/>
  <c r="BN59" i="101"/>
  <c r="BO59" i="101"/>
  <c r="BX59" i="101"/>
  <c r="BW59" i="101"/>
  <c r="BF62" i="102"/>
  <c r="BE62" i="102"/>
  <c r="CP62" i="102"/>
  <c r="CO62" i="102"/>
  <c r="CG62" i="102"/>
  <c r="CF62" i="102"/>
  <c r="CX63" i="102"/>
  <c r="M62" i="102"/>
  <c r="L62" i="102"/>
  <c r="DZ59" i="101"/>
  <c r="DY59" i="101"/>
  <c r="DP59" i="101"/>
  <c r="DQ59" i="101"/>
  <c r="DH62" i="102"/>
  <c r="DG62" i="102"/>
  <c r="EE73" i="97"/>
  <c r="DM71" i="97"/>
  <c r="AW62" i="102"/>
  <c r="AV62" i="102"/>
  <c r="EH59" i="101"/>
  <c r="EI59" i="101"/>
  <c r="DM72" i="98"/>
  <c r="AV47" i="97"/>
  <c r="AW47" i="97"/>
  <c r="CO46" i="97"/>
  <c r="CP46" i="97"/>
  <c r="V59" i="101"/>
  <c r="U59" i="101"/>
  <c r="BF59" i="101"/>
  <c r="BE59" i="101"/>
  <c r="AD63" i="102"/>
  <c r="AN62" i="102"/>
  <c r="AM62" i="102"/>
  <c r="BN63" i="102"/>
  <c r="V62" i="102"/>
  <c r="U62" i="102"/>
  <c r="EI62" i="102"/>
  <c r="EH62" i="102"/>
  <c r="DQ62" i="102"/>
  <c r="DP62" i="102"/>
  <c r="DD70" i="97"/>
  <c r="AO40" i="112"/>
  <c r="BE44" i="112"/>
  <c r="AZ45" i="112" s="1"/>
  <c r="BD45" i="112" s="1"/>
  <c r="M82" i="112"/>
  <c r="L82" i="112"/>
  <c r="V86" i="112"/>
  <c r="T49" i="112"/>
  <c r="S49" i="112"/>
  <c r="AJ82" i="112"/>
  <c r="AM82" i="112" s="1"/>
  <c r="BB81" i="112"/>
  <c r="AX82" i="112"/>
  <c r="BA82" i="112" s="1"/>
  <c r="AU63" i="112"/>
  <c r="AV63" i="112"/>
  <c r="AH60" i="112"/>
  <c r="AG60" i="112"/>
  <c r="I83" i="112"/>
  <c r="P83" i="112" s="1"/>
  <c r="F83" i="112"/>
  <c r="H84" i="112"/>
  <c r="G83" i="112"/>
  <c r="Y83" i="112" s="1"/>
  <c r="EE63" i="102"/>
  <c r="DD63" i="102"/>
  <c r="DV63" i="102"/>
  <c r="DM63" i="102"/>
  <c r="EJ35" i="102"/>
  <c r="EL35" i="102" s="1"/>
  <c r="DX36" i="102"/>
  <c r="EB36" i="102"/>
  <c r="DR35" i="102"/>
  <c r="DT35" i="102" s="1"/>
  <c r="DJ36" i="102"/>
  <c r="DF36" i="102"/>
  <c r="EG28" i="98"/>
  <c r="EK28" i="98" s="1"/>
  <c r="EA28" i="98"/>
  <c r="EC28" i="98" s="1"/>
  <c r="DO28" i="98"/>
  <c r="DS28" i="98"/>
  <c r="DI28" i="98"/>
  <c r="DK28" i="98" s="1"/>
  <c r="DV60" i="101"/>
  <c r="EE60" i="101"/>
  <c r="DD60" i="101"/>
  <c r="DM60" i="101"/>
  <c r="EK34" i="101"/>
  <c r="EG34" i="101"/>
  <c r="EA34" i="101"/>
  <c r="EC34" i="101" s="1"/>
  <c r="DO34" i="101"/>
  <c r="DS34" i="101" s="1"/>
  <c r="DI34" i="101"/>
  <c r="DK34" i="101" s="1"/>
  <c r="EG28" i="97"/>
  <c r="EK28" i="97" s="1"/>
  <c r="EB28" i="97"/>
  <c r="DX28" i="97"/>
  <c r="DS28" i="97"/>
  <c r="DO28" i="97"/>
  <c r="DJ28" i="97"/>
  <c r="DF28" i="97"/>
  <c r="K36" i="102"/>
  <c r="T36" i="102"/>
  <c r="F63" i="102"/>
  <c r="H64" i="102"/>
  <c r="G63" i="102"/>
  <c r="CY63" i="102" s="1"/>
  <c r="BT64" i="102"/>
  <c r="AX35" i="102"/>
  <c r="AZ35" i="102" s="1"/>
  <c r="AY36" i="102" s="1"/>
  <c r="BB63" i="102"/>
  <c r="AA64" i="102"/>
  <c r="BM36" i="102"/>
  <c r="AJ63" i="102"/>
  <c r="BD36" i="102"/>
  <c r="R63" i="102"/>
  <c r="CH35" i="102"/>
  <c r="CJ35" i="102" s="1"/>
  <c r="CC63" i="102"/>
  <c r="BK64" i="102"/>
  <c r="BY36" i="102"/>
  <c r="CA36" i="102" s="1"/>
  <c r="BZ37" i="102" s="1"/>
  <c r="CL63" i="102"/>
  <c r="AC36" i="102"/>
  <c r="CU64" i="102"/>
  <c r="AS63" i="102"/>
  <c r="DA36" i="102"/>
  <c r="CW36" i="102"/>
  <c r="CQ35" i="102"/>
  <c r="CS35" i="102" s="1"/>
  <c r="CR36" i="102" s="1"/>
  <c r="I63" i="102"/>
  <c r="AO35" i="102"/>
  <c r="AQ35" i="102" s="1"/>
  <c r="AP36" i="102" s="1"/>
  <c r="CN34" i="101"/>
  <c r="CR34" i="101"/>
  <c r="CU60" i="101"/>
  <c r="AC34" i="101"/>
  <c r="BD34" i="101"/>
  <c r="BH34" i="101" s="1"/>
  <c r="AY34" i="101"/>
  <c r="AU34" i="101"/>
  <c r="AA60" i="101"/>
  <c r="BT60" i="101"/>
  <c r="I61" i="101"/>
  <c r="CW34" i="101"/>
  <c r="DA34" i="101" s="1"/>
  <c r="AL34" i="101"/>
  <c r="BZ34" i="101"/>
  <c r="BV34" i="101"/>
  <c r="BM34" i="101"/>
  <c r="BQ34" i="101" s="1"/>
  <c r="BK60" i="101"/>
  <c r="BB60" i="101"/>
  <c r="W34" i="101"/>
  <c r="Y34" i="101" s="1"/>
  <c r="X35" i="101" s="1"/>
  <c r="CC61" i="101"/>
  <c r="R60" i="101"/>
  <c r="N35" i="101"/>
  <c r="P35" i="101" s="1"/>
  <c r="O36" i="101" s="1"/>
  <c r="CH34" i="101"/>
  <c r="CJ34" i="101" s="1"/>
  <c r="AJ60" i="101"/>
  <c r="G61" i="101"/>
  <c r="F61" i="101"/>
  <c r="CL60" i="101"/>
  <c r="BK47" i="97"/>
  <c r="CH28" i="98"/>
  <c r="CJ28" i="98" s="1"/>
  <c r="BY28" i="98"/>
  <c r="CA28" i="98" s="1"/>
  <c r="BP28" i="98"/>
  <c r="BR28" i="98" s="1"/>
  <c r="BQ29" i="98" s="1"/>
  <c r="AX28" i="98"/>
  <c r="AZ28" i="98" s="1"/>
  <c r="AY29" i="98" s="1"/>
  <c r="W28" i="98"/>
  <c r="Y28" i="98" s="1"/>
  <c r="G49" i="98"/>
  <c r="F49" i="98"/>
  <c r="CZ28" i="97"/>
  <c r="DB28" i="97" s="1"/>
  <c r="CH27" i="97"/>
  <c r="CJ27" i="97" s="1"/>
  <c r="BP27" i="97"/>
  <c r="BR27" i="97" s="1"/>
  <c r="AX28" i="97"/>
  <c r="AZ28" i="97" s="1"/>
  <c r="AY29" i="97" s="1"/>
  <c r="AP28" i="97"/>
  <c r="AL28" i="97"/>
  <c r="W27" i="97"/>
  <c r="Y27" i="97" s="1"/>
  <c r="F50" i="97"/>
  <c r="G50" i="97"/>
  <c r="H51" i="97"/>
  <c r="R48" i="97"/>
  <c r="CL47" i="97"/>
  <c r="I48" i="97"/>
  <c r="AJ47" i="97"/>
  <c r="BT47" i="97"/>
  <c r="CC47" i="97"/>
  <c r="CW28" i="98"/>
  <c r="DA28" i="98" s="1"/>
  <c r="AL28" i="98"/>
  <c r="CL48" i="98"/>
  <c r="CO48" i="98" s="1"/>
  <c r="BT48" i="98"/>
  <c r="BW48" i="98" s="1"/>
  <c r="I48" i="98"/>
  <c r="L48" i="98" s="1"/>
  <c r="N28" i="98"/>
  <c r="P28" i="98" s="1"/>
  <c r="BB48" i="98"/>
  <c r="BE48" i="98" s="1"/>
  <c r="CC49" i="98"/>
  <c r="AS48" i="98"/>
  <c r="AV48" i="98" s="1"/>
  <c r="AJ48" i="98"/>
  <c r="AM48" i="98" s="1"/>
  <c r="CU48" i="98"/>
  <c r="CX48" i="98" s="1"/>
  <c r="AC28" i="98"/>
  <c r="R48" i="98"/>
  <c r="U48" i="98" s="1"/>
  <c r="AA48" i="98"/>
  <c r="AD48" i="98" s="1"/>
  <c r="BK48" i="98"/>
  <c r="BN48" i="98" s="1"/>
  <c r="CN28" i="98"/>
  <c r="CR28" i="98" s="1"/>
  <c r="CU49" i="97"/>
  <c r="CN28" i="97"/>
  <c r="CR28" i="97" s="1"/>
  <c r="BB48" i="97"/>
  <c r="BD28" i="97"/>
  <c r="AS48" i="97"/>
  <c r="AC28" i="97"/>
  <c r="AG28" i="97" s="1"/>
  <c r="AA48" i="97"/>
  <c r="AW60" i="101" l="1"/>
  <c r="AS61" i="101"/>
  <c r="AV60" i="101"/>
  <c r="BI28" i="98"/>
  <c r="BD29" i="98" s="1"/>
  <c r="BH29" i="98" s="1"/>
  <c r="O29" i="97"/>
  <c r="P29" i="97" s="1"/>
  <c r="CF49" i="98"/>
  <c r="BO63" i="102"/>
  <c r="AE63" i="102"/>
  <c r="EH49" i="98"/>
  <c r="DY49" i="98"/>
  <c r="DP49" i="98"/>
  <c r="DG49" i="98"/>
  <c r="BX63" i="102"/>
  <c r="EI49" i="97"/>
  <c r="EH49" i="97"/>
  <c r="DZ49" i="97"/>
  <c r="DY49" i="97"/>
  <c r="DP49" i="97"/>
  <c r="DQ49" i="97"/>
  <c r="DH49" i="97"/>
  <c r="DG49" i="97"/>
  <c r="CG60" i="101"/>
  <c r="CO60" i="101"/>
  <c r="CP60" i="101"/>
  <c r="M63" i="102"/>
  <c r="L63" i="102"/>
  <c r="CP63" i="102"/>
  <c r="CO63" i="102"/>
  <c r="CF47" i="97"/>
  <c r="CG47" i="97"/>
  <c r="CP47" i="97"/>
  <c r="CO47" i="97"/>
  <c r="AE60" i="101"/>
  <c r="AD60" i="101"/>
  <c r="CX64" i="102"/>
  <c r="V63" i="102"/>
  <c r="U63" i="102"/>
  <c r="DZ63" i="102"/>
  <c r="DY63" i="102"/>
  <c r="DM73" i="98"/>
  <c r="CY49" i="97"/>
  <c r="CX49" i="97"/>
  <c r="BF63" i="102"/>
  <c r="BE63" i="102"/>
  <c r="EI60" i="101"/>
  <c r="EH60" i="101"/>
  <c r="BX47" i="97"/>
  <c r="BW47" i="97"/>
  <c r="BN47" i="97"/>
  <c r="BO47" i="97"/>
  <c r="BE60" i="101"/>
  <c r="BF60" i="101"/>
  <c r="BN64" i="102"/>
  <c r="BW64" i="102"/>
  <c r="DQ60" i="101"/>
  <c r="DP60" i="101"/>
  <c r="DQ63" i="102"/>
  <c r="DP63" i="102"/>
  <c r="DH63" i="102"/>
  <c r="DG63" i="102"/>
  <c r="DD71" i="97"/>
  <c r="EE74" i="97"/>
  <c r="DD72" i="98"/>
  <c r="AW48" i="97"/>
  <c r="AV48" i="97"/>
  <c r="L48" i="97"/>
  <c r="M48" i="97"/>
  <c r="AM60" i="101"/>
  <c r="AN60" i="101"/>
  <c r="CF61" i="101"/>
  <c r="BW60" i="101"/>
  <c r="BX60" i="101"/>
  <c r="CY60" i="101"/>
  <c r="CX60" i="101"/>
  <c r="AW63" i="102"/>
  <c r="AV63" i="102"/>
  <c r="AN63" i="102"/>
  <c r="AM63" i="102"/>
  <c r="DV74" i="98"/>
  <c r="AE48" i="97"/>
  <c r="AD48" i="97"/>
  <c r="BE48" i="97"/>
  <c r="BF48" i="97"/>
  <c r="V48" i="97"/>
  <c r="U48" i="97"/>
  <c r="AN47" i="97"/>
  <c r="AM47" i="97"/>
  <c r="U60" i="101"/>
  <c r="V60" i="101"/>
  <c r="BO60" i="101"/>
  <c r="BN60" i="101"/>
  <c r="M61" i="101"/>
  <c r="L61" i="101"/>
  <c r="CG63" i="102"/>
  <c r="CF63" i="102"/>
  <c r="AD64" i="102"/>
  <c r="DG60" i="101"/>
  <c r="DH60" i="101"/>
  <c r="DY60" i="101"/>
  <c r="DZ60" i="101"/>
  <c r="EI63" i="102"/>
  <c r="EH63" i="102"/>
  <c r="DM72" i="97"/>
  <c r="EE75" i="98"/>
  <c r="DV73" i="97"/>
  <c r="AQ40" i="112"/>
  <c r="AL41" i="112" s="1"/>
  <c r="AP41" i="112" s="1"/>
  <c r="BC45" i="112"/>
  <c r="L83" i="112"/>
  <c r="M83" i="112"/>
  <c r="T50" i="112"/>
  <c r="S50" i="112"/>
  <c r="V87" i="112"/>
  <c r="AJ83" i="112"/>
  <c r="AM83" i="112" s="1"/>
  <c r="BB82" i="112"/>
  <c r="AX83" i="112"/>
  <c r="BA83" i="112" s="1"/>
  <c r="AV64" i="112"/>
  <c r="AU64" i="112"/>
  <c r="AH61" i="112"/>
  <c r="AG61" i="112"/>
  <c r="I84" i="112"/>
  <c r="P84" i="112" s="1"/>
  <c r="H85" i="112"/>
  <c r="F84" i="112"/>
  <c r="G84" i="112"/>
  <c r="Y84" i="112" s="1"/>
  <c r="DV64" i="102"/>
  <c r="DM64" i="102"/>
  <c r="DD64" i="102"/>
  <c r="EE64" i="102"/>
  <c r="EG36" i="102"/>
  <c r="EK36" i="102" s="1"/>
  <c r="EA36" i="102"/>
  <c r="EC36" i="102" s="1"/>
  <c r="DO36" i="102"/>
  <c r="DS36" i="102" s="1"/>
  <c r="DI36" i="102"/>
  <c r="DK36" i="102" s="1"/>
  <c r="EJ28" i="98"/>
  <c r="EL28" i="98" s="1"/>
  <c r="EB29" i="98"/>
  <c r="DX29" i="98"/>
  <c r="DR28" i="98"/>
  <c r="DT28" i="98" s="1"/>
  <c r="DF29" i="98"/>
  <c r="DJ29" i="98" s="1"/>
  <c r="DV61" i="101"/>
  <c r="EE61" i="101"/>
  <c r="DM61" i="101"/>
  <c r="DD61" i="101"/>
  <c r="EJ34" i="101"/>
  <c r="EL34" i="101" s="1"/>
  <c r="DX35" i="101"/>
  <c r="EB35" i="101" s="1"/>
  <c r="DR34" i="101"/>
  <c r="DT34" i="101" s="1"/>
  <c r="DF35" i="101"/>
  <c r="DJ35" i="101" s="1"/>
  <c r="EJ28" i="97"/>
  <c r="EL28" i="97" s="1"/>
  <c r="EA28" i="97"/>
  <c r="EC28" i="97" s="1"/>
  <c r="DR28" i="97"/>
  <c r="DT28" i="97" s="1"/>
  <c r="DI28" i="97"/>
  <c r="DK28" i="97" s="1"/>
  <c r="CE36" i="102"/>
  <c r="CI36" i="102" s="1"/>
  <c r="AU36" i="102"/>
  <c r="CL64" i="102"/>
  <c r="BK65" i="102"/>
  <c r="BP36" i="102"/>
  <c r="BR36" i="102" s="1"/>
  <c r="BQ37" i="102" s="1"/>
  <c r="BT65" i="102"/>
  <c r="W36" i="102"/>
  <c r="Y36" i="102" s="1"/>
  <c r="X37" i="102" s="1"/>
  <c r="CZ36" i="102"/>
  <c r="DB36" i="102" s="1"/>
  <c r="AS64" i="102"/>
  <c r="AF36" i="102"/>
  <c r="AH36" i="102" s="1"/>
  <c r="AG37" i="102" s="1"/>
  <c r="CC64" i="102"/>
  <c r="R64" i="102"/>
  <c r="I64" i="102"/>
  <c r="CU65" i="102"/>
  <c r="AA65" i="102"/>
  <c r="BB64" i="102"/>
  <c r="F64" i="102"/>
  <c r="H65" i="102"/>
  <c r="G64" i="102"/>
  <c r="CY64" i="102" s="1"/>
  <c r="AL36" i="102"/>
  <c r="CN36" i="102"/>
  <c r="BV37" i="102"/>
  <c r="BG36" i="102"/>
  <c r="BI36" i="102" s="1"/>
  <c r="BH37" i="102" s="1"/>
  <c r="AJ64" i="102"/>
  <c r="N36" i="102"/>
  <c r="P36" i="102" s="1"/>
  <c r="O37" i="102" s="1"/>
  <c r="CI35" i="101"/>
  <c r="CE35" i="101"/>
  <c r="K36" i="101"/>
  <c r="T35" i="101"/>
  <c r="I62" i="101"/>
  <c r="BT61" i="101"/>
  <c r="AX34" i="101"/>
  <c r="AZ34" i="101" s="1"/>
  <c r="AF34" i="101"/>
  <c r="AH34" i="101" s="1"/>
  <c r="AG35" i="101" s="1"/>
  <c r="R61" i="101"/>
  <c r="BB61" i="101"/>
  <c r="BY34" i="101"/>
  <c r="CA34" i="101" s="1"/>
  <c r="CZ34" i="101"/>
  <c r="DB34" i="101" s="1"/>
  <c r="G62" i="101"/>
  <c r="F62" i="101"/>
  <c r="AO34" i="101"/>
  <c r="AQ34" i="101" s="1"/>
  <c r="AP35" i="101" s="1"/>
  <c r="AA61" i="101"/>
  <c r="CL61" i="101"/>
  <c r="AJ61" i="101"/>
  <c r="CC62" i="101"/>
  <c r="BP34" i="101"/>
  <c r="BR34" i="101" s="1"/>
  <c r="CU61" i="101"/>
  <c r="BK61" i="101"/>
  <c r="BG34" i="101"/>
  <c r="BI34" i="101" s="1"/>
  <c r="CQ34" i="101"/>
  <c r="CS34" i="101" s="1"/>
  <c r="BK48" i="97"/>
  <c r="CZ28" i="98"/>
  <c r="DB28" i="98" s="1"/>
  <c r="CQ28" i="98"/>
  <c r="CS28" i="98" s="1"/>
  <c r="AO28" i="98"/>
  <c r="AQ28" i="98" s="1"/>
  <c r="AP29" i="98" s="1"/>
  <c r="AF28" i="98"/>
  <c r="AH28" i="98" s="1"/>
  <c r="AG29" i="98" s="1"/>
  <c r="F50" i="98"/>
  <c r="G50" i="98"/>
  <c r="CQ28" i="97"/>
  <c r="CS28" i="97" s="1"/>
  <c r="CE28" i="97"/>
  <c r="CI28" i="97" s="1"/>
  <c r="BM28" i="97"/>
  <c r="BQ28" i="97" s="1"/>
  <c r="BG28" i="97"/>
  <c r="BI28" i="97" s="1"/>
  <c r="AO28" i="97"/>
  <c r="AQ28" i="97" s="1"/>
  <c r="AF28" i="97"/>
  <c r="AH28" i="97" s="1"/>
  <c r="T28" i="97"/>
  <c r="X28" i="97" s="1"/>
  <c r="F51" i="97"/>
  <c r="G51" i="97"/>
  <c r="H52" i="97"/>
  <c r="CC48" i="97"/>
  <c r="AJ48" i="97"/>
  <c r="I49" i="97"/>
  <c r="BT48" i="97"/>
  <c r="CL48" i="97"/>
  <c r="R49" i="97"/>
  <c r="AU29" i="98"/>
  <c r="BV29" i="98"/>
  <c r="BZ29" i="98" s="1"/>
  <c r="BM29" i="98"/>
  <c r="CE29" i="98"/>
  <c r="CI29" i="98" s="1"/>
  <c r="CC50" i="98"/>
  <c r="K29" i="98"/>
  <c r="O29" i="98" s="1"/>
  <c r="CL49" i="98"/>
  <c r="CO49" i="98" s="1"/>
  <c r="AA49" i="98"/>
  <c r="AD49" i="98" s="1"/>
  <c r="T29" i="98"/>
  <c r="X29" i="98" s="1"/>
  <c r="CU49" i="98"/>
  <c r="CX49" i="98" s="1"/>
  <c r="I49" i="98"/>
  <c r="L49" i="98" s="1"/>
  <c r="BT49" i="98"/>
  <c r="BW49" i="98" s="1"/>
  <c r="AS49" i="98"/>
  <c r="AV49" i="98" s="1"/>
  <c r="BB49" i="98"/>
  <c r="BE49" i="98" s="1"/>
  <c r="BK49" i="98"/>
  <c r="BN49" i="98" s="1"/>
  <c r="R49" i="98"/>
  <c r="U49" i="98" s="1"/>
  <c r="AJ49" i="98"/>
  <c r="AM49" i="98" s="1"/>
  <c r="CW29" i="97"/>
  <c r="DA29" i="97" s="1"/>
  <c r="CU50" i="97"/>
  <c r="BB49" i="97"/>
  <c r="AU29" i="97"/>
  <c r="AS49" i="97"/>
  <c r="AA49" i="97"/>
  <c r="AW61" i="101" l="1"/>
  <c r="AS62" i="101"/>
  <c r="AV61" i="101"/>
  <c r="CF50" i="98"/>
  <c r="AE64" i="102"/>
  <c r="BX64" i="102"/>
  <c r="EI50" i="97"/>
  <c r="EH50" i="97"/>
  <c r="DY50" i="97"/>
  <c r="DZ50" i="97"/>
  <c r="DQ50" i="97"/>
  <c r="DP50" i="97"/>
  <c r="DH50" i="97"/>
  <c r="DG50" i="97"/>
  <c r="EH50" i="98"/>
  <c r="DY50" i="98"/>
  <c r="DP50" i="98"/>
  <c r="DG50" i="98"/>
  <c r="CG61" i="101"/>
  <c r="BO64" i="102"/>
  <c r="CX61" i="101"/>
  <c r="CY61" i="101"/>
  <c r="BF61" i="101"/>
  <c r="BE61" i="101"/>
  <c r="BN65" i="102"/>
  <c r="DV75" i="98"/>
  <c r="M49" i="97"/>
  <c r="L49" i="97"/>
  <c r="AD61" i="101"/>
  <c r="AE61" i="101"/>
  <c r="V61" i="101"/>
  <c r="U61" i="101"/>
  <c r="L62" i="101"/>
  <c r="M62" i="101"/>
  <c r="AN64" i="102"/>
  <c r="AM64" i="102"/>
  <c r="AD65" i="102"/>
  <c r="CG64" i="102"/>
  <c r="CF64" i="102"/>
  <c r="CP64" i="102"/>
  <c r="CO64" i="102"/>
  <c r="DZ61" i="101"/>
  <c r="DY61" i="101"/>
  <c r="EE76" i="98"/>
  <c r="BX61" i="101"/>
  <c r="BW61" i="101"/>
  <c r="BF64" i="102"/>
  <c r="BE64" i="102"/>
  <c r="EI64" i="102"/>
  <c r="EH64" i="102"/>
  <c r="DM74" i="98"/>
  <c r="AE49" i="97"/>
  <c r="AD49" i="97"/>
  <c r="CY50" i="97"/>
  <c r="CX50" i="97"/>
  <c r="V49" i="97"/>
  <c r="U49" i="97"/>
  <c r="AM48" i="97"/>
  <c r="AN48" i="97"/>
  <c r="BN61" i="101"/>
  <c r="BO61" i="101"/>
  <c r="CF62" i="101"/>
  <c r="CX65" i="102"/>
  <c r="BW65" i="102"/>
  <c r="DH64" i="102"/>
  <c r="DG64" i="102"/>
  <c r="DZ64" i="102"/>
  <c r="DY64" i="102"/>
  <c r="DV74" i="97"/>
  <c r="DD73" i="98"/>
  <c r="BW48" i="97"/>
  <c r="BX48" i="97"/>
  <c r="CP61" i="101"/>
  <c r="CO61" i="101"/>
  <c r="V64" i="102"/>
  <c r="U64" i="102"/>
  <c r="DP61" i="101"/>
  <c r="DQ61" i="101"/>
  <c r="EE75" i="97"/>
  <c r="BF49" i="97"/>
  <c r="BE49" i="97"/>
  <c r="AV49" i="97"/>
  <c r="AW49" i="97"/>
  <c r="CO48" i="97"/>
  <c r="CP48" i="97"/>
  <c r="CG48" i="97"/>
  <c r="CF48" i="97"/>
  <c r="BO48" i="97"/>
  <c r="BN48" i="97"/>
  <c r="AN61" i="101"/>
  <c r="AM61" i="101"/>
  <c r="M64" i="102"/>
  <c r="L64" i="102"/>
  <c r="AW64" i="102"/>
  <c r="AV64" i="102"/>
  <c r="DH61" i="101"/>
  <c r="DG61" i="101"/>
  <c r="EH61" i="101"/>
  <c r="EI61" i="101"/>
  <c r="DQ64" i="102"/>
  <c r="DP64" i="102"/>
  <c r="DM73" i="97"/>
  <c r="DD72" i="97"/>
  <c r="AO41" i="112"/>
  <c r="BE45" i="112"/>
  <c r="AZ46" i="112" s="1"/>
  <c r="BD46" i="112" s="1"/>
  <c r="M84" i="112"/>
  <c r="L84" i="112"/>
  <c r="T51" i="112"/>
  <c r="S51" i="112"/>
  <c r="V88" i="112"/>
  <c r="AJ84" i="112"/>
  <c r="AM84" i="112" s="1"/>
  <c r="BB83" i="112"/>
  <c r="AX84" i="112"/>
  <c r="BA84" i="112" s="1"/>
  <c r="AU65" i="112"/>
  <c r="AV65" i="112"/>
  <c r="AH62" i="112"/>
  <c r="AG62" i="112"/>
  <c r="I85" i="112"/>
  <c r="P85" i="112" s="1"/>
  <c r="H86" i="112"/>
  <c r="F85" i="112"/>
  <c r="G85" i="112"/>
  <c r="Y85" i="112" s="1"/>
  <c r="DM65" i="102"/>
  <c r="DD65" i="102"/>
  <c r="DV65" i="102"/>
  <c r="EE65" i="102"/>
  <c r="EJ36" i="102"/>
  <c r="EL36" i="102" s="1"/>
  <c r="DX37" i="102"/>
  <c r="EB37" i="102" s="1"/>
  <c r="DR36" i="102"/>
  <c r="DT36" i="102" s="1"/>
  <c r="DJ37" i="102"/>
  <c r="DF37" i="102"/>
  <c r="EG29" i="98"/>
  <c r="EK29" i="98" s="1"/>
  <c r="EA29" i="98"/>
  <c r="EC29" i="98" s="1"/>
  <c r="DO29" i="98"/>
  <c r="DS29" i="98" s="1"/>
  <c r="DI29" i="98"/>
  <c r="DK29" i="98" s="1"/>
  <c r="DD62" i="101"/>
  <c r="EE62" i="101"/>
  <c r="DV62" i="101"/>
  <c r="DM62" i="101"/>
  <c r="EG35" i="101"/>
  <c r="EK35" i="101" s="1"/>
  <c r="EA35" i="101"/>
  <c r="EC35" i="101" s="1"/>
  <c r="DS35" i="101"/>
  <c r="DO35" i="101"/>
  <c r="DI35" i="101"/>
  <c r="DK35" i="101" s="1"/>
  <c r="EK29" i="97"/>
  <c r="EG29" i="97"/>
  <c r="EB29" i="97"/>
  <c r="DX29" i="97"/>
  <c r="DO29" i="97"/>
  <c r="DS29" i="97" s="1"/>
  <c r="DF29" i="97"/>
  <c r="DJ29" i="97" s="1"/>
  <c r="K37" i="102"/>
  <c r="BD37" i="102"/>
  <c r="AC37" i="102"/>
  <c r="T37" i="102"/>
  <c r="DA37" i="102"/>
  <c r="CW37" i="102"/>
  <c r="BM37" i="102"/>
  <c r="F65" i="102"/>
  <c r="H66" i="102"/>
  <c r="G65" i="102"/>
  <c r="BO65" i="102" s="1"/>
  <c r="BY37" i="102"/>
  <c r="CA37" i="102" s="1"/>
  <c r="BZ38" i="102" s="1"/>
  <c r="AA66" i="102"/>
  <c r="I65" i="102"/>
  <c r="AS65" i="102"/>
  <c r="AX36" i="102"/>
  <c r="AZ36" i="102" s="1"/>
  <c r="AY37" i="102" s="1"/>
  <c r="AJ65" i="102"/>
  <c r="AO36" i="102"/>
  <c r="AQ36" i="102" s="1"/>
  <c r="AP37" i="102" s="1"/>
  <c r="BK66" i="102"/>
  <c r="CL65" i="102"/>
  <c r="CU66" i="102"/>
  <c r="CQ36" i="102"/>
  <c r="CS36" i="102" s="1"/>
  <c r="BB65" i="102"/>
  <c r="R65" i="102"/>
  <c r="CC65" i="102"/>
  <c r="BT66" i="102"/>
  <c r="CH36" i="102"/>
  <c r="CJ36" i="102" s="1"/>
  <c r="CN35" i="101"/>
  <c r="CR35" i="101"/>
  <c r="BM35" i="101"/>
  <c r="BQ35" i="101" s="1"/>
  <c r="BH35" i="101"/>
  <c r="BD35" i="101"/>
  <c r="AY35" i="101"/>
  <c r="AU35" i="101"/>
  <c r="BK62" i="101"/>
  <c r="AA62" i="101"/>
  <c r="BV35" i="101"/>
  <c r="BZ35" i="101" s="1"/>
  <c r="R62" i="101"/>
  <c r="CU62" i="101"/>
  <c r="AJ62" i="101"/>
  <c r="DA35" i="101"/>
  <c r="CW35" i="101"/>
  <c r="BB62" i="101"/>
  <c r="BT62" i="101"/>
  <c r="CH35" i="101"/>
  <c r="CJ35" i="101" s="1"/>
  <c r="AC35" i="101"/>
  <c r="N36" i="101"/>
  <c r="P36" i="101" s="1"/>
  <c r="O37" i="101" s="1"/>
  <c r="CC63" i="101"/>
  <c r="AL35" i="101"/>
  <c r="CL62" i="101"/>
  <c r="G63" i="101"/>
  <c r="F63" i="101"/>
  <c r="I63" i="101"/>
  <c r="W35" i="101"/>
  <c r="Y35" i="101" s="1"/>
  <c r="X36" i="101" s="1"/>
  <c r="BK49" i="97"/>
  <c r="CH29" i="98"/>
  <c r="CJ29" i="98" s="1"/>
  <c r="BY29" i="98"/>
  <c r="CA29" i="98" s="1"/>
  <c r="BZ30" i="98" s="1"/>
  <c r="BP29" i="98"/>
  <c r="BR29" i="98" s="1"/>
  <c r="BG29" i="98"/>
  <c r="BI29" i="98" s="1"/>
  <c r="BH30" i="98" s="1"/>
  <c r="AX29" i="98"/>
  <c r="AZ29" i="98" s="1"/>
  <c r="AY30" i="98" s="1"/>
  <c r="W29" i="98"/>
  <c r="Y29" i="98" s="1"/>
  <c r="G51" i="98"/>
  <c r="F51" i="98"/>
  <c r="CZ29" i="97"/>
  <c r="DB29" i="97" s="1"/>
  <c r="CH28" i="97"/>
  <c r="CJ28" i="97" s="1"/>
  <c r="BP28" i="97"/>
  <c r="BR28" i="97" s="1"/>
  <c r="AX29" i="97"/>
  <c r="AZ29" i="97" s="1"/>
  <c r="AL29" i="97"/>
  <c r="AP29" i="97" s="1"/>
  <c r="W28" i="97"/>
  <c r="Y28" i="97" s="1"/>
  <c r="F52" i="97"/>
  <c r="G52" i="97"/>
  <c r="H53" i="97"/>
  <c r="BT49" i="97"/>
  <c r="I50" i="97"/>
  <c r="CC49" i="97"/>
  <c r="R50" i="97"/>
  <c r="AJ49" i="97"/>
  <c r="CL49" i="97"/>
  <c r="CW29" i="98"/>
  <c r="DA29" i="98" s="1"/>
  <c r="CN29" i="98"/>
  <c r="CR29" i="98" s="1"/>
  <c r="AL29" i="98"/>
  <c r="CU50" i="98"/>
  <c r="CX50" i="98" s="1"/>
  <c r="R50" i="98"/>
  <c r="U50" i="98" s="1"/>
  <c r="BB50" i="98"/>
  <c r="BE50" i="98" s="1"/>
  <c r="AA50" i="98"/>
  <c r="AD50" i="98" s="1"/>
  <c r="CC51" i="98"/>
  <c r="BT50" i="98"/>
  <c r="BW50" i="98" s="1"/>
  <c r="AC29" i="98"/>
  <c r="AJ50" i="98"/>
  <c r="AM50" i="98" s="1"/>
  <c r="CL50" i="98"/>
  <c r="CO50" i="98" s="1"/>
  <c r="BK50" i="98"/>
  <c r="BN50" i="98" s="1"/>
  <c r="AS50" i="98"/>
  <c r="AV50" i="98" s="1"/>
  <c r="I50" i="98"/>
  <c r="L50" i="98" s="1"/>
  <c r="N29" i="98"/>
  <c r="P29" i="98" s="1"/>
  <c r="O30" i="98" s="1"/>
  <c r="CU51" i="97"/>
  <c r="BD29" i="97"/>
  <c r="BH29" i="97" s="1"/>
  <c r="BB50" i="97"/>
  <c r="AS50" i="97"/>
  <c r="AA50" i="97"/>
  <c r="K30" i="97"/>
  <c r="N30" i="97" s="1"/>
  <c r="AW62" i="101" l="1"/>
  <c r="AS63" i="101"/>
  <c r="AV62" i="101"/>
  <c r="O30" i="97"/>
  <c r="P30" i="97" s="1"/>
  <c r="O31" i="97" s="1"/>
  <c r="CF51" i="98"/>
  <c r="EH51" i="97"/>
  <c r="EI51" i="97"/>
  <c r="DZ51" i="97"/>
  <c r="DY51" i="97"/>
  <c r="DP51" i="97"/>
  <c r="DQ51" i="97"/>
  <c r="DH51" i="97"/>
  <c r="DG51" i="97"/>
  <c r="BX65" i="102"/>
  <c r="CG62" i="101"/>
  <c r="AE65" i="102"/>
  <c r="EH51" i="98"/>
  <c r="DY51" i="98"/>
  <c r="DP51" i="98"/>
  <c r="DG51" i="98"/>
  <c r="CY65" i="102"/>
  <c r="CY51" i="97"/>
  <c r="CX51" i="97"/>
  <c r="CF49" i="97"/>
  <c r="CG49" i="97"/>
  <c r="DH65" i="102"/>
  <c r="DG65" i="102"/>
  <c r="DV76" i="98"/>
  <c r="AW50" i="97"/>
  <c r="AV50" i="97"/>
  <c r="CP49" i="97"/>
  <c r="CO49" i="97"/>
  <c r="L50" i="97"/>
  <c r="M50" i="97"/>
  <c r="CF63" i="101"/>
  <c r="U62" i="101"/>
  <c r="V62" i="101"/>
  <c r="BW66" i="102"/>
  <c r="M65" i="102"/>
  <c r="L65" i="102"/>
  <c r="DG62" i="101"/>
  <c r="DH62" i="101"/>
  <c r="EI65" i="102"/>
  <c r="EH65" i="102"/>
  <c r="DM74" i="97"/>
  <c r="DV75" i="97"/>
  <c r="CY62" i="101"/>
  <c r="CX62" i="101"/>
  <c r="BN66" i="102"/>
  <c r="EI62" i="101"/>
  <c r="EH62" i="101"/>
  <c r="EE76" i="97"/>
  <c r="DM75" i="98"/>
  <c r="EE77" i="98"/>
  <c r="BE50" i="97"/>
  <c r="BF50" i="97"/>
  <c r="AN49" i="97"/>
  <c r="AM49" i="97"/>
  <c r="BX49" i="97"/>
  <c r="BW49" i="97"/>
  <c r="M63" i="101"/>
  <c r="L63" i="101"/>
  <c r="CO62" i="101"/>
  <c r="CP62" i="101"/>
  <c r="CG65" i="102"/>
  <c r="CF65" i="102"/>
  <c r="CX66" i="102"/>
  <c r="AN65" i="102"/>
  <c r="AM65" i="102"/>
  <c r="AD66" i="102"/>
  <c r="DQ62" i="101"/>
  <c r="DP62" i="101"/>
  <c r="DZ65" i="102"/>
  <c r="DY65" i="102"/>
  <c r="DD73" i="97"/>
  <c r="AE50" i="97"/>
  <c r="AD50" i="97"/>
  <c r="BN49" i="97"/>
  <c r="BO49" i="97"/>
  <c r="BE62" i="101"/>
  <c r="BF62" i="101"/>
  <c r="BO62" i="101"/>
  <c r="BN62" i="101"/>
  <c r="BF65" i="102"/>
  <c r="BE65" i="102"/>
  <c r="AW65" i="102"/>
  <c r="AV65" i="102"/>
  <c r="V50" i="97"/>
  <c r="U50" i="97"/>
  <c r="BW62" i="101"/>
  <c r="BX62" i="101"/>
  <c r="AM62" i="101"/>
  <c r="AN62" i="101"/>
  <c r="AE62" i="101"/>
  <c r="AD62" i="101"/>
  <c r="V65" i="102"/>
  <c r="U65" i="102"/>
  <c r="CP65" i="102"/>
  <c r="CO65" i="102"/>
  <c r="DY62" i="101"/>
  <c r="DZ62" i="101"/>
  <c r="DQ65" i="102"/>
  <c r="DP65" i="102"/>
  <c r="DD74" i="98"/>
  <c r="AQ41" i="112"/>
  <c r="AL42" i="112" s="1"/>
  <c r="AP42" i="112" s="1"/>
  <c r="BC46" i="112"/>
  <c r="M85" i="112"/>
  <c r="L85" i="112"/>
  <c r="S52" i="112"/>
  <c r="T52" i="112"/>
  <c r="V89" i="112"/>
  <c r="BB84" i="112"/>
  <c r="AX85" i="112"/>
  <c r="BA85" i="112" s="1"/>
  <c r="AJ85" i="112"/>
  <c r="AM85" i="112" s="1"/>
  <c r="AV66" i="112"/>
  <c r="AU66" i="112"/>
  <c r="AH63" i="112"/>
  <c r="AG63" i="112"/>
  <c r="H87" i="112"/>
  <c r="F86" i="112"/>
  <c r="G86" i="112"/>
  <c r="Y86" i="112" s="1"/>
  <c r="I86" i="112"/>
  <c r="P86" i="112" s="1"/>
  <c r="DD66" i="102"/>
  <c r="DV66" i="102"/>
  <c r="DM66" i="102"/>
  <c r="EE66" i="102"/>
  <c r="EG37" i="102"/>
  <c r="EK37" i="102"/>
  <c r="EA37" i="102"/>
  <c r="EC37" i="102" s="1"/>
  <c r="DO37" i="102"/>
  <c r="DS37" i="102"/>
  <c r="DI37" i="102"/>
  <c r="DK37" i="102" s="1"/>
  <c r="EJ29" i="98"/>
  <c r="EL29" i="98" s="1"/>
  <c r="DX30" i="98"/>
  <c r="EB30" i="98" s="1"/>
  <c r="DR29" i="98"/>
  <c r="DT29" i="98" s="1"/>
  <c r="DF30" i="98"/>
  <c r="DJ30" i="98" s="1"/>
  <c r="DV63" i="101"/>
  <c r="EE63" i="101"/>
  <c r="DM63" i="101"/>
  <c r="DD63" i="101"/>
  <c r="EJ35" i="101"/>
  <c r="EL35" i="101" s="1"/>
  <c r="EB36" i="101"/>
  <c r="DX36" i="101"/>
  <c r="DR35" i="101"/>
  <c r="DT35" i="101" s="1"/>
  <c r="DJ36" i="101"/>
  <c r="DF36" i="101"/>
  <c r="EJ29" i="97"/>
  <c r="EL29" i="97" s="1"/>
  <c r="EA29" i="97"/>
  <c r="EC29" i="97" s="1"/>
  <c r="DR29" i="97"/>
  <c r="DT29" i="97" s="1"/>
  <c r="DI29" i="97"/>
  <c r="DK29" i="97" s="1"/>
  <c r="CN37" i="102"/>
  <c r="CR37" i="102" s="1"/>
  <c r="BV38" i="102"/>
  <c r="AL37" i="102"/>
  <c r="AU37" i="102"/>
  <c r="CE37" i="102"/>
  <c r="CI37" i="102" s="1"/>
  <c r="BK67" i="102"/>
  <c r="AS66" i="102"/>
  <c r="AA67" i="102"/>
  <c r="BP37" i="102"/>
  <c r="BR37" i="102" s="1"/>
  <c r="BQ38" i="102" s="1"/>
  <c r="W37" i="102"/>
  <c r="Y37" i="102" s="1"/>
  <c r="X38" i="102" s="1"/>
  <c r="BG37" i="102"/>
  <c r="BI37" i="102" s="1"/>
  <c r="BH38" i="102" s="1"/>
  <c r="CC66" i="102"/>
  <c r="BT67" i="102"/>
  <c r="BB66" i="102"/>
  <c r="CU67" i="102"/>
  <c r="CL66" i="102"/>
  <c r="F66" i="102"/>
  <c r="H67" i="102"/>
  <c r="G66" i="102"/>
  <c r="BX66" i="102" s="1"/>
  <c r="CZ37" i="102"/>
  <c r="DB37" i="102" s="1"/>
  <c r="AF37" i="102"/>
  <c r="AH37" i="102" s="1"/>
  <c r="AG38" i="102" s="1"/>
  <c r="R66" i="102"/>
  <c r="AJ66" i="102"/>
  <c r="I66" i="102"/>
  <c r="N37" i="102"/>
  <c r="P37" i="102" s="1"/>
  <c r="O38" i="102" s="1"/>
  <c r="T36" i="101"/>
  <c r="CE36" i="101"/>
  <c r="CI36" i="101" s="1"/>
  <c r="K37" i="101"/>
  <c r="I64" i="101"/>
  <c r="AO35" i="101"/>
  <c r="AQ35" i="101" s="1"/>
  <c r="AP36" i="101" s="1"/>
  <c r="BT63" i="101"/>
  <c r="R63" i="101"/>
  <c r="CL63" i="101"/>
  <c r="BB63" i="101"/>
  <c r="BG35" i="101"/>
  <c r="BI35" i="101" s="1"/>
  <c r="CU63" i="101"/>
  <c r="BY35" i="101"/>
  <c r="CA35" i="101" s="1"/>
  <c r="AA63" i="101"/>
  <c r="AX35" i="101"/>
  <c r="AZ35" i="101" s="1"/>
  <c r="CZ35" i="101"/>
  <c r="DB35" i="101" s="1"/>
  <c r="AJ63" i="101"/>
  <c r="BP35" i="101"/>
  <c r="BR35" i="101" s="1"/>
  <c r="G64" i="101"/>
  <c r="F64" i="101"/>
  <c r="CC64" i="101"/>
  <c r="AF35" i="101"/>
  <c r="AH35" i="101" s="1"/>
  <c r="AG36" i="101" s="1"/>
  <c r="BK63" i="101"/>
  <c r="CQ35" i="101"/>
  <c r="CS35" i="101" s="1"/>
  <c r="BK50" i="97"/>
  <c r="CZ29" i="98"/>
  <c r="DB29" i="98" s="1"/>
  <c r="CQ29" i="98"/>
  <c r="CS29" i="98" s="1"/>
  <c r="AO29" i="98"/>
  <c r="AQ29" i="98" s="1"/>
  <c r="AP30" i="98" s="1"/>
  <c r="AF29" i="98"/>
  <c r="AH29" i="98" s="1"/>
  <c r="G52" i="98"/>
  <c r="F52" i="98"/>
  <c r="CE29" i="97"/>
  <c r="CI29" i="97" s="1"/>
  <c r="BQ29" i="97"/>
  <c r="BM29" i="97"/>
  <c r="BG29" i="97"/>
  <c r="BI29" i="97" s="1"/>
  <c r="BH30" i="97" s="1"/>
  <c r="AO29" i="97"/>
  <c r="AQ29" i="97" s="1"/>
  <c r="T29" i="97"/>
  <c r="X29" i="97" s="1"/>
  <c r="F53" i="97"/>
  <c r="G53" i="97"/>
  <c r="H54" i="97"/>
  <c r="R51" i="97"/>
  <c r="CC50" i="97"/>
  <c r="AC29" i="97"/>
  <c r="AG29" i="97" s="1"/>
  <c r="BT50" i="97"/>
  <c r="CL50" i="97"/>
  <c r="AJ50" i="97"/>
  <c r="I51" i="97"/>
  <c r="CN29" i="97"/>
  <c r="CR29" i="97" s="1"/>
  <c r="T30" i="98"/>
  <c r="X30" i="98" s="1"/>
  <c r="BV30" i="98"/>
  <c r="CE30" i="98"/>
  <c r="CI30" i="98" s="1"/>
  <c r="BM30" i="98"/>
  <c r="BQ30" i="98" s="1"/>
  <c r="AU30" i="98"/>
  <c r="BK51" i="98"/>
  <c r="BN51" i="98" s="1"/>
  <c r="BD30" i="98"/>
  <c r="CU51" i="98"/>
  <c r="CX51" i="98" s="1"/>
  <c r="K30" i="98"/>
  <c r="I51" i="98"/>
  <c r="L51" i="98" s="1"/>
  <c r="AJ51" i="98"/>
  <c r="AM51" i="98" s="1"/>
  <c r="CC52" i="98"/>
  <c r="AA51" i="98"/>
  <c r="AD51" i="98" s="1"/>
  <c r="BB51" i="98"/>
  <c r="BE51" i="98" s="1"/>
  <c r="AS51" i="98"/>
  <c r="AV51" i="98" s="1"/>
  <c r="CL51" i="98"/>
  <c r="CO51" i="98" s="1"/>
  <c r="BT51" i="98"/>
  <c r="BW51" i="98" s="1"/>
  <c r="R51" i="98"/>
  <c r="U51" i="98" s="1"/>
  <c r="CW30" i="97"/>
  <c r="DA30" i="97" s="1"/>
  <c r="CU52" i="97"/>
  <c r="BB51" i="97"/>
  <c r="AU30" i="97"/>
  <c r="AY30" i="97" s="1"/>
  <c r="AS51" i="97"/>
  <c r="AA51" i="97"/>
  <c r="AE66" i="102" l="1"/>
  <c r="AW63" i="101"/>
  <c r="AV63" i="101"/>
  <c r="AS64" i="101"/>
  <c r="AO42" i="112"/>
  <c r="CY66" i="102"/>
  <c r="CG63" i="101"/>
  <c r="EH52" i="97"/>
  <c r="EI52" i="97"/>
  <c r="DY52" i="97"/>
  <c r="DZ52" i="97"/>
  <c r="DQ52" i="97"/>
  <c r="DP52" i="97"/>
  <c r="DG52" i="97"/>
  <c r="DH52" i="97"/>
  <c r="EH52" i="98"/>
  <c r="DY52" i="98"/>
  <c r="DP52" i="98"/>
  <c r="DG52" i="98"/>
  <c r="BO66" i="102"/>
  <c r="CF52" i="98"/>
  <c r="M51" i="97"/>
  <c r="L51" i="97"/>
  <c r="BW67" i="102"/>
  <c r="DQ66" i="102"/>
  <c r="DP66" i="102"/>
  <c r="DV77" i="98"/>
  <c r="AN63" i="101"/>
  <c r="AM63" i="101"/>
  <c r="M66" i="102"/>
  <c r="L66" i="102"/>
  <c r="CP66" i="102"/>
  <c r="CO66" i="102"/>
  <c r="CG66" i="102"/>
  <c r="CF66" i="102"/>
  <c r="AE67" i="102"/>
  <c r="AD67" i="102"/>
  <c r="DZ63" i="101"/>
  <c r="DY63" i="101"/>
  <c r="DH66" i="102"/>
  <c r="DG66" i="102"/>
  <c r="DM76" i="98"/>
  <c r="AV51" i="97"/>
  <c r="AW51" i="97"/>
  <c r="AD63" i="101"/>
  <c r="AE63" i="101"/>
  <c r="BF63" i="101"/>
  <c r="BE63" i="101"/>
  <c r="BX63" i="101"/>
  <c r="BW63" i="101"/>
  <c r="AM50" i="97"/>
  <c r="AN50" i="97"/>
  <c r="CG50" i="97"/>
  <c r="CF50" i="97"/>
  <c r="BF51" i="97"/>
  <c r="BE51" i="97"/>
  <c r="CP50" i="97"/>
  <c r="CO50" i="97"/>
  <c r="V51" i="97"/>
  <c r="U51" i="97"/>
  <c r="BN63" i="101"/>
  <c r="BO63" i="101"/>
  <c r="CX63" i="101"/>
  <c r="CY63" i="101"/>
  <c r="CP63" i="101"/>
  <c r="CO63" i="101"/>
  <c r="L64" i="101"/>
  <c r="M64" i="101"/>
  <c r="AN66" i="102"/>
  <c r="AM66" i="102"/>
  <c r="CX67" i="102"/>
  <c r="AW66" i="102"/>
  <c r="AV66" i="102"/>
  <c r="DP63" i="101"/>
  <c r="DQ63" i="101"/>
  <c r="DD75" i="98"/>
  <c r="BO50" i="97"/>
  <c r="BN50" i="97"/>
  <c r="CF64" i="101"/>
  <c r="EH63" i="101"/>
  <c r="EI63" i="101"/>
  <c r="DD74" i="97"/>
  <c r="DV76" i="97"/>
  <c r="AE51" i="97"/>
  <c r="AD51" i="97"/>
  <c r="CY52" i="97"/>
  <c r="CX52" i="97"/>
  <c r="BW50" i="97"/>
  <c r="BX50" i="97"/>
  <c r="V63" i="101"/>
  <c r="U63" i="101"/>
  <c r="V66" i="102"/>
  <c r="U66" i="102"/>
  <c r="BF66" i="102"/>
  <c r="BE66" i="102"/>
  <c r="BN67" i="102"/>
  <c r="DH63" i="101"/>
  <c r="DG63" i="101"/>
  <c r="EI66" i="102"/>
  <c r="EH66" i="102"/>
  <c r="DZ66" i="102"/>
  <c r="DY66" i="102"/>
  <c r="EE78" i="98"/>
  <c r="EE77" i="97"/>
  <c r="DM75" i="97"/>
  <c r="BE46" i="112"/>
  <c r="AZ47" i="112" s="1"/>
  <c r="BD47" i="112" s="1"/>
  <c r="M86" i="112"/>
  <c r="L86" i="112"/>
  <c r="V90" i="112"/>
  <c r="T53" i="112"/>
  <c r="S53" i="112"/>
  <c r="AX86" i="112"/>
  <c r="BA86" i="112" s="1"/>
  <c r="BB85" i="112"/>
  <c r="AJ86" i="112"/>
  <c r="AM86" i="112" s="1"/>
  <c r="AU67" i="112"/>
  <c r="AV67" i="112"/>
  <c r="AH64" i="112"/>
  <c r="AG64" i="112"/>
  <c r="I87" i="112"/>
  <c r="P87" i="112" s="1"/>
  <c r="H88" i="112"/>
  <c r="G87" i="112"/>
  <c r="Y87" i="112" s="1"/>
  <c r="F87" i="112"/>
  <c r="DD67" i="102"/>
  <c r="DM67" i="102"/>
  <c r="EE67" i="102"/>
  <c r="DV67" i="102"/>
  <c r="EJ37" i="102"/>
  <c r="EL37" i="102" s="1"/>
  <c r="EB38" i="102"/>
  <c r="DX38" i="102"/>
  <c r="DR37" i="102"/>
  <c r="DT37" i="102" s="1"/>
  <c r="DJ38" i="102"/>
  <c r="DF38" i="102"/>
  <c r="EK30" i="98"/>
  <c r="EG30" i="98"/>
  <c r="EA30" i="98"/>
  <c r="EC30" i="98" s="1"/>
  <c r="DO30" i="98"/>
  <c r="DS30" i="98" s="1"/>
  <c r="DI30" i="98"/>
  <c r="DK30" i="98" s="1"/>
  <c r="DV64" i="101"/>
  <c r="EE64" i="101"/>
  <c r="DD64" i="101"/>
  <c r="DM64" i="101"/>
  <c r="EG36" i="101"/>
  <c r="EK36" i="101" s="1"/>
  <c r="EA36" i="101"/>
  <c r="EC36" i="101" s="1"/>
  <c r="DO36" i="101"/>
  <c r="DS36" i="101" s="1"/>
  <c r="DI36" i="101"/>
  <c r="DK36" i="101" s="1"/>
  <c r="EK30" i="97"/>
  <c r="EG30" i="97"/>
  <c r="DX30" i="97"/>
  <c r="EB30" i="97" s="1"/>
  <c r="DO30" i="97"/>
  <c r="DS30" i="97" s="1"/>
  <c r="DF30" i="97"/>
  <c r="DJ30" i="97" s="1"/>
  <c r="AC38" i="102"/>
  <c r="BD38" i="102"/>
  <c r="CW38" i="102"/>
  <c r="DA38" i="102" s="1"/>
  <c r="K38" i="102"/>
  <c r="BM38" i="102"/>
  <c r="AX37" i="102"/>
  <c r="AZ37" i="102" s="1"/>
  <c r="AY38" i="102" s="1"/>
  <c r="BY38" i="102"/>
  <c r="CA38" i="102" s="1"/>
  <c r="BZ39" i="102" s="1"/>
  <c r="AJ67" i="102"/>
  <c r="CL67" i="102"/>
  <c r="T38" i="102"/>
  <c r="AA68" i="102"/>
  <c r="I67" i="102"/>
  <c r="F67" i="102"/>
  <c r="H68" i="102"/>
  <c r="G67" i="102"/>
  <c r="BX67" i="102" s="1"/>
  <c r="CC67" i="102"/>
  <c r="AS67" i="102"/>
  <c r="CQ37" i="102"/>
  <c r="CS37" i="102" s="1"/>
  <c r="R67" i="102"/>
  <c r="CU68" i="102"/>
  <c r="BB67" i="102"/>
  <c r="BT68" i="102"/>
  <c r="BK68" i="102"/>
  <c r="CH37" i="102"/>
  <c r="CJ37" i="102" s="1"/>
  <c r="CI38" i="102" s="1"/>
  <c r="AO37" i="102"/>
  <c r="AQ37" i="102" s="1"/>
  <c r="AP38" i="102" s="1"/>
  <c r="CN36" i="101"/>
  <c r="CR36" i="101"/>
  <c r="AC36" i="101"/>
  <c r="AY36" i="101"/>
  <c r="AU36" i="101"/>
  <c r="BV36" i="101"/>
  <c r="BZ36" i="101" s="1"/>
  <c r="BH36" i="101"/>
  <c r="BD36" i="101"/>
  <c r="BM36" i="101"/>
  <c r="BQ36" i="101"/>
  <c r="G65" i="101"/>
  <c r="F65" i="101"/>
  <c r="DA36" i="101"/>
  <c r="CW36" i="101"/>
  <c r="CL64" i="101"/>
  <c r="BT64" i="101"/>
  <c r="CH36" i="101"/>
  <c r="CJ36" i="101" s="1"/>
  <c r="CC65" i="101"/>
  <c r="BK64" i="101"/>
  <c r="AA64" i="101"/>
  <c r="BB64" i="101"/>
  <c r="N37" i="101"/>
  <c r="P37" i="101" s="1"/>
  <c r="O38" i="101" s="1"/>
  <c r="AL36" i="101"/>
  <c r="AJ64" i="101"/>
  <c r="CU64" i="101"/>
  <c r="R64" i="101"/>
  <c r="I65" i="101"/>
  <c r="W36" i="101"/>
  <c r="Y36" i="101" s="1"/>
  <c r="X37" i="101" s="1"/>
  <c r="BK51" i="97"/>
  <c r="CH30" i="98"/>
  <c r="CJ30" i="98" s="1"/>
  <c r="CI31" i="98" s="1"/>
  <c r="BY30" i="98"/>
  <c r="CA30" i="98" s="1"/>
  <c r="BP30" i="98"/>
  <c r="BR30" i="98" s="1"/>
  <c r="BQ31" i="98" s="1"/>
  <c r="BG30" i="98"/>
  <c r="BI30" i="98" s="1"/>
  <c r="BH31" i="98" s="1"/>
  <c r="AX30" i="98"/>
  <c r="AZ30" i="98" s="1"/>
  <c r="AY31" i="98" s="1"/>
  <c r="W30" i="98"/>
  <c r="Y30" i="98" s="1"/>
  <c r="X31" i="98" s="1"/>
  <c r="G53" i="98"/>
  <c r="F53" i="98"/>
  <c r="CZ30" i="97"/>
  <c r="DB30" i="97" s="1"/>
  <c r="CQ29" i="97"/>
  <c r="CS29" i="97" s="1"/>
  <c r="CH29" i="97"/>
  <c r="CJ29" i="97" s="1"/>
  <c r="BP29" i="97"/>
  <c r="BR29" i="97" s="1"/>
  <c r="AX30" i="97"/>
  <c r="AZ30" i="97" s="1"/>
  <c r="AL30" i="97"/>
  <c r="AP30" i="97" s="1"/>
  <c r="AF29" i="97"/>
  <c r="AH29" i="97" s="1"/>
  <c r="W29" i="97"/>
  <c r="Y29" i="97" s="1"/>
  <c r="F54" i="97"/>
  <c r="G54" i="97"/>
  <c r="H55" i="97"/>
  <c r="AJ51" i="97"/>
  <c r="I52" i="97"/>
  <c r="CL51" i="97"/>
  <c r="BT51" i="97"/>
  <c r="CC51" i="97"/>
  <c r="R52" i="97"/>
  <c r="K31" i="97"/>
  <c r="N31" i="97" s="1"/>
  <c r="CW30" i="98"/>
  <c r="DA30" i="98" s="1"/>
  <c r="CN30" i="98"/>
  <c r="CR30" i="98" s="1"/>
  <c r="AC30" i="98"/>
  <c r="AG30" i="98" s="1"/>
  <c r="AL30" i="98"/>
  <c r="CC53" i="98"/>
  <c r="N30" i="98"/>
  <c r="P30" i="98" s="1"/>
  <c r="O31" i="98" s="1"/>
  <c r="CU52" i="98"/>
  <c r="CX52" i="98" s="1"/>
  <c r="BT52" i="98"/>
  <c r="BW52" i="98" s="1"/>
  <c r="BB52" i="98"/>
  <c r="BE52" i="98" s="1"/>
  <c r="I52" i="98"/>
  <c r="L52" i="98" s="1"/>
  <c r="BK52" i="98"/>
  <c r="BN52" i="98" s="1"/>
  <c r="AS52" i="98"/>
  <c r="AV52" i="98" s="1"/>
  <c r="AA52" i="98"/>
  <c r="AD52" i="98" s="1"/>
  <c r="R52" i="98"/>
  <c r="U52" i="98" s="1"/>
  <c r="CL52" i="98"/>
  <c r="CO52" i="98" s="1"/>
  <c r="AJ52" i="98"/>
  <c r="AM52" i="98" s="1"/>
  <c r="CU53" i="97"/>
  <c r="BD30" i="97"/>
  <c r="BB52" i="97"/>
  <c r="AS52" i="97"/>
  <c r="AA52" i="97"/>
  <c r="AW64" i="101" l="1"/>
  <c r="AS65" i="101"/>
  <c r="AV64" i="101"/>
  <c r="AQ42" i="112"/>
  <c r="AL43" i="112" s="1"/>
  <c r="AP43" i="112" s="1"/>
  <c r="EH53" i="98"/>
  <c r="DY53" i="98"/>
  <c r="DP53" i="98"/>
  <c r="DG53" i="98"/>
  <c r="BO67" i="102"/>
  <c r="CY67" i="102"/>
  <c r="CF53" i="98"/>
  <c r="EI53" i="97"/>
  <c r="EH53" i="97"/>
  <c r="DY53" i="97"/>
  <c r="DZ53" i="97"/>
  <c r="DQ53" i="97"/>
  <c r="DP53" i="97"/>
  <c r="DG53" i="97"/>
  <c r="DH53" i="97"/>
  <c r="CG64" i="101"/>
  <c r="BX51" i="97"/>
  <c r="BW51" i="97"/>
  <c r="AM64" i="101"/>
  <c r="AN64" i="101"/>
  <c r="CF65" i="101"/>
  <c r="M65" i="101"/>
  <c r="L65" i="101"/>
  <c r="BE64" i="101"/>
  <c r="BF64" i="101"/>
  <c r="CX68" i="102"/>
  <c r="CG67" i="102"/>
  <c r="CF67" i="102"/>
  <c r="M67" i="102"/>
  <c r="L67" i="102"/>
  <c r="CP67" i="102"/>
  <c r="CO67" i="102"/>
  <c r="DY64" i="101"/>
  <c r="DZ64" i="101"/>
  <c r="DZ67" i="102"/>
  <c r="DY67" i="102"/>
  <c r="DQ67" i="102"/>
  <c r="DP67" i="102"/>
  <c r="EE78" i="97"/>
  <c r="DD75" i="97"/>
  <c r="AE52" i="97"/>
  <c r="AD52" i="97"/>
  <c r="CY53" i="97"/>
  <c r="CX53" i="97"/>
  <c r="BF67" i="102"/>
  <c r="BE67" i="102"/>
  <c r="AW67" i="102"/>
  <c r="AV67" i="102"/>
  <c r="EI64" i="101"/>
  <c r="EH64" i="101"/>
  <c r="EE79" i="98"/>
  <c r="AW52" i="97"/>
  <c r="AV52" i="97"/>
  <c r="CP51" i="97"/>
  <c r="CO51" i="97"/>
  <c r="BE52" i="97"/>
  <c r="BF52" i="97"/>
  <c r="V52" i="97"/>
  <c r="U52" i="97"/>
  <c r="L52" i="97"/>
  <c r="M52" i="97"/>
  <c r="U64" i="101"/>
  <c r="V64" i="101"/>
  <c r="AE64" i="101"/>
  <c r="AD64" i="101"/>
  <c r="BW64" i="101"/>
  <c r="BX64" i="101"/>
  <c r="BN68" i="102"/>
  <c r="V67" i="102"/>
  <c r="U67" i="102"/>
  <c r="AE68" i="102"/>
  <c r="AD68" i="102"/>
  <c r="AN67" i="102"/>
  <c r="AM67" i="102"/>
  <c r="DQ64" i="101"/>
  <c r="DP64" i="101"/>
  <c r="DH67" i="102"/>
  <c r="DG67" i="102"/>
  <c r="DM76" i="97"/>
  <c r="DV77" i="97"/>
  <c r="DD76" i="98"/>
  <c r="DM77" i="98"/>
  <c r="DV78" i="98"/>
  <c r="CF51" i="97"/>
  <c r="CG51" i="97"/>
  <c r="AN51" i="97"/>
  <c r="AM51" i="97"/>
  <c r="BN51" i="97"/>
  <c r="BO51" i="97"/>
  <c r="CY64" i="101"/>
  <c r="CX64" i="101"/>
  <c r="BO64" i="101"/>
  <c r="BN64" i="101"/>
  <c r="CO64" i="101"/>
  <c r="CP64" i="101"/>
  <c r="BW68" i="102"/>
  <c r="DG64" i="101"/>
  <c r="DH64" i="101"/>
  <c r="EI67" i="102"/>
  <c r="EH67" i="102"/>
  <c r="BC47" i="112"/>
  <c r="L87" i="112"/>
  <c r="M87" i="112"/>
  <c r="T54" i="112"/>
  <c r="S54" i="112"/>
  <c r="V91" i="112"/>
  <c r="AJ87" i="112"/>
  <c r="AM87" i="112" s="1"/>
  <c r="BB86" i="112"/>
  <c r="AX87" i="112"/>
  <c r="BA87" i="112" s="1"/>
  <c r="AV68" i="112"/>
  <c r="AU68" i="112"/>
  <c r="AH65" i="112"/>
  <c r="AG65" i="112"/>
  <c r="H89" i="112"/>
  <c r="G88" i="112"/>
  <c r="Y88" i="112" s="1"/>
  <c r="F88" i="112"/>
  <c r="I88" i="112"/>
  <c r="P88" i="112" s="1"/>
  <c r="DD68" i="102"/>
  <c r="EE68" i="102"/>
  <c r="DM68" i="102"/>
  <c r="DV68" i="102"/>
  <c r="EG38" i="102"/>
  <c r="EK38" i="102" s="1"/>
  <c r="EA38" i="102"/>
  <c r="EC38" i="102" s="1"/>
  <c r="DS38" i="102"/>
  <c r="DO38" i="102"/>
  <c r="DI38" i="102"/>
  <c r="DK38" i="102" s="1"/>
  <c r="EJ30" i="98"/>
  <c r="EL30" i="98" s="1"/>
  <c r="DX31" i="98"/>
  <c r="EB31" i="98" s="1"/>
  <c r="DR30" i="98"/>
  <c r="DT30" i="98" s="1"/>
  <c r="DF31" i="98"/>
  <c r="DJ31" i="98"/>
  <c r="EE65" i="101"/>
  <c r="DM65" i="101"/>
  <c r="DD65" i="101"/>
  <c r="DV65" i="101"/>
  <c r="EJ36" i="101"/>
  <c r="EL36" i="101" s="1"/>
  <c r="DX37" i="101"/>
  <c r="EB37" i="101" s="1"/>
  <c r="DR36" i="101"/>
  <c r="DT36" i="101" s="1"/>
  <c r="DJ37" i="101"/>
  <c r="DF37" i="101"/>
  <c r="EJ30" i="97"/>
  <c r="EL30" i="97" s="1"/>
  <c r="EA30" i="97"/>
  <c r="EC30" i="97" s="1"/>
  <c r="DR30" i="97"/>
  <c r="DT30" i="97" s="1"/>
  <c r="DI30" i="97"/>
  <c r="DK30" i="97" s="1"/>
  <c r="BV39" i="102"/>
  <c r="CE38" i="102"/>
  <c r="BB68" i="102"/>
  <c r="CN38" i="102"/>
  <c r="CR38" i="102" s="1"/>
  <c r="AS68" i="102"/>
  <c r="CL68" i="102"/>
  <c r="AJ68" i="102"/>
  <c r="N38" i="102"/>
  <c r="P38" i="102" s="1"/>
  <c r="O39" i="102" s="1"/>
  <c r="CC68" i="102"/>
  <c r="AU38" i="102"/>
  <c r="BG38" i="102"/>
  <c r="BI38" i="102" s="1"/>
  <c r="BH39" i="102" s="1"/>
  <c r="BK69" i="102"/>
  <c r="F68" i="102"/>
  <c r="H69" i="102"/>
  <c r="G68" i="102"/>
  <c r="CY68" i="102" s="1"/>
  <c r="I68" i="102"/>
  <c r="W38" i="102"/>
  <c r="Y38" i="102" s="1"/>
  <c r="X39" i="102" s="1"/>
  <c r="BP38" i="102"/>
  <c r="BR38" i="102" s="1"/>
  <c r="BQ39" i="102" s="1"/>
  <c r="CZ38" i="102"/>
  <c r="DB38" i="102" s="1"/>
  <c r="AF38" i="102"/>
  <c r="AH38" i="102" s="1"/>
  <c r="AG39" i="102" s="1"/>
  <c r="AL38" i="102"/>
  <c r="BT69" i="102"/>
  <c r="CU69" i="102"/>
  <c r="R68" i="102"/>
  <c r="AA69" i="102"/>
  <c r="T37" i="101"/>
  <c r="K38" i="101"/>
  <c r="I66" i="101"/>
  <c r="CU65" i="101"/>
  <c r="AO36" i="101"/>
  <c r="AQ36" i="101" s="1"/>
  <c r="AP37" i="101" s="1"/>
  <c r="AA65" i="101"/>
  <c r="CC66" i="101"/>
  <c r="CE37" i="101"/>
  <c r="CI37" i="101" s="1"/>
  <c r="CL65" i="101"/>
  <c r="BY36" i="101"/>
  <c r="CA36" i="101" s="1"/>
  <c r="AF36" i="101"/>
  <c r="AH36" i="101" s="1"/>
  <c r="AG37" i="101" s="1"/>
  <c r="G66" i="101"/>
  <c r="F66" i="101"/>
  <c r="BP36" i="101"/>
  <c r="BR36" i="101" s="1"/>
  <c r="BG36" i="101"/>
  <c r="BI36" i="101" s="1"/>
  <c r="AX36" i="101"/>
  <c r="AZ36" i="101" s="1"/>
  <c r="R65" i="101"/>
  <c r="AJ65" i="101"/>
  <c r="BB65" i="101"/>
  <c r="BK65" i="101"/>
  <c r="BT65" i="101"/>
  <c r="CZ36" i="101"/>
  <c r="DB36" i="101" s="1"/>
  <c r="CQ36" i="101"/>
  <c r="CS36" i="101" s="1"/>
  <c r="BK52" i="97"/>
  <c r="CZ30" i="98"/>
  <c r="DB30" i="98" s="1"/>
  <c r="CQ30" i="98"/>
  <c r="CS30" i="98" s="1"/>
  <c r="AO30" i="98"/>
  <c r="AQ30" i="98" s="1"/>
  <c r="AF30" i="98"/>
  <c r="AH30" i="98" s="1"/>
  <c r="F54" i="98"/>
  <c r="G54" i="98"/>
  <c r="CN30" i="97"/>
  <c r="CR30" i="97" s="1"/>
  <c r="CE30" i="97"/>
  <c r="CI30" i="97" s="1"/>
  <c r="BM30" i="97"/>
  <c r="BQ30" i="97" s="1"/>
  <c r="BG30" i="97"/>
  <c r="BI30" i="97" s="1"/>
  <c r="AO30" i="97"/>
  <c r="AQ30" i="97" s="1"/>
  <c r="AC30" i="97"/>
  <c r="T30" i="97"/>
  <c r="X30" i="97" s="1"/>
  <c r="F55" i="97"/>
  <c r="G55" i="97"/>
  <c r="H56" i="97"/>
  <c r="P31" i="97"/>
  <c r="O32" i="97" s="1"/>
  <c r="R53" i="97"/>
  <c r="CL52" i="97"/>
  <c r="AJ52" i="97"/>
  <c r="CC52" i="97"/>
  <c r="BT52" i="97"/>
  <c r="I53" i="97"/>
  <c r="K31" i="98"/>
  <c r="AU31" i="98"/>
  <c r="CL53" i="98"/>
  <c r="CO53" i="98" s="1"/>
  <c r="AA53" i="98"/>
  <c r="AD53" i="98" s="1"/>
  <c r="AS53" i="98"/>
  <c r="AV53" i="98" s="1"/>
  <c r="I53" i="98"/>
  <c r="L53" i="98" s="1"/>
  <c r="CU53" i="98"/>
  <c r="CX53" i="98" s="1"/>
  <c r="CE31" i="98"/>
  <c r="BD31" i="98"/>
  <c r="BV31" i="98"/>
  <c r="BZ31" i="98" s="1"/>
  <c r="T31" i="98"/>
  <c r="BK53" i="98"/>
  <c r="BN53" i="98" s="1"/>
  <c r="BB53" i="98"/>
  <c r="BE53" i="98" s="1"/>
  <c r="BM31" i="98"/>
  <c r="AJ53" i="98"/>
  <c r="AM53" i="98" s="1"/>
  <c r="R53" i="98"/>
  <c r="U53" i="98" s="1"/>
  <c r="BT53" i="98"/>
  <c r="BW53" i="98" s="1"/>
  <c r="CC54" i="98"/>
  <c r="CW31" i="97"/>
  <c r="DA31" i="97" s="1"/>
  <c r="CU54" i="97"/>
  <c r="BB53" i="97"/>
  <c r="AU31" i="97"/>
  <c r="AY31" i="97" s="1"/>
  <c r="AS53" i="97"/>
  <c r="AA53" i="97"/>
  <c r="AW65" i="101" l="1"/>
  <c r="AV65" i="101"/>
  <c r="AS66" i="101"/>
  <c r="AO43" i="112"/>
  <c r="AQ43" i="112" s="1"/>
  <c r="AL44" i="112" s="1"/>
  <c r="AP44" i="112" s="1"/>
  <c r="CF54" i="98"/>
  <c r="EH54" i="97"/>
  <c r="EI54" i="97"/>
  <c r="DY54" i="97"/>
  <c r="DZ54" i="97"/>
  <c r="DQ54" i="97"/>
  <c r="DP54" i="97"/>
  <c r="DH54" i="97"/>
  <c r="DG54" i="97"/>
  <c r="CG65" i="101"/>
  <c r="EH54" i="98"/>
  <c r="DY54" i="98"/>
  <c r="DP54" i="98"/>
  <c r="DG54" i="98"/>
  <c r="BX68" i="102"/>
  <c r="BO68" i="102"/>
  <c r="DY78" i="98"/>
  <c r="DV79" i="98"/>
  <c r="BF53" i="97"/>
  <c r="BE53" i="97"/>
  <c r="AM52" i="97"/>
  <c r="AN52" i="97"/>
  <c r="BX65" i="101"/>
  <c r="BW65" i="101"/>
  <c r="V65" i="101"/>
  <c r="U65" i="101"/>
  <c r="CF66" i="101"/>
  <c r="CX65" i="101"/>
  <c r="CY65" i="101"/>
  <c r="CX69" i="102"/>
  <c r="M68" i="102"/>
  <c r="L68" i="102"/>
  <c r="BN69" i="102"/>
  <c r="CG68" i="102"/>
  <c r="CF68" i="102"/>
  <c r="AW68" i="102"/>
  <c r="AV68" i="102"/>
  <c r="DP65" i="101"/>
  <c r="DQ65" i="101"/>
  <c r="DZ68" i="102"/>
  <c r="DY68" i="102"/>
  <c r="DH68" i="102"/>
  <c r="DG68" i="102"/>
  <c r="DM77" i="97"/>
  <c r="CG52" i="97"/>
  <c r="CF52" i="97"/>
  <c r="DH65" i="101"/>
  <c r="DG65" i="101"/>
  <c r="EH79" i="98"/>
  <c r="EE80" i="98"/>
  <c r="AD53" i="97"/>
  <c r="AE53" i="97"/>
  <c r="CY54" i="97"/>
  <c r="CX54" i="97"/>
  <c r="M53" i="97"/>
  <c r="L53" i="97"/>
  <c r="CO52" i="97"/>
  <c r="CP52" i="97"/>
  <c r="BO52" i="97"/>
  <c r="BN52" i="97"/>
  <c r="BN65" i="101"/>
  <c r="BO65" i="101"/>
  <c r="CP65" i="101"/>
  <c r="CO65" i="101"/>
  <c r="AD65" i="101"/>
  <c r="AE65" i="101"/>
  <c r="L66" i="101"/>
  <c r="M66" i="101"/>
  <c r="BW69" i="102"/>
  <c r="EH65" i="101"/>
  <c r="EI65" i="101"/>
  <c r="DQ68" i="102"/>
  <c r="DP68" i="102"/>
  <c r="DP77" i="98"/>
  <c r="DM78" i="98"/>
  <c r="DV78" i="97"/>
  <c r="AN65" i="101"/>
  <c r="AM65" i="101"/>
  <c r="V68" i="102"/>
  <c r="U68" i="102"/>
  <c r="CP68" i="102"/>
  <c r="CO68" i="102"/>
  <c r="BF68" i="102"/>
  <c r="BE68" i="102"/>
  <c r="DG76" i="98"/>
  <c r="DD77" i="98"/>
  <c r="DD76" i="97"/>
  <c r="AW53" i="97"/>
  <c r="AV53" i="97"/>
  <c r="BX52" i="97"/>
  <c r="BW52" i="97"/>
  <c r="V53" i="97"/>
  <c r="U53" i="97"/>
  <c r="BF65" i="101"/>
  <c r="BE65" i="101"/>
  <c r="AE69" i="102"/>
  <c r="AD69" i="102"/>
  <c r="AN68" i="102"/>
  <c r="AM68" i="102"/>
  <c r="DZ65" i="101"/>
  <c r="DY65" i="101"/>
  <c r="EI68" i="102"/>
  <c r="EH68" i="102"/>
  <c r="EE79" i="97"/>
  <c r="BE47" i="112"/>
  <c r="AZ48" i="112" s="1"/>
  <c r="BD48" i="112" s="1"/>
  <c r="M88" i="112"/>
  <c r="L88" i="112"/>
  <c r="T55" i="112"/>
  <c r="S55" i="112"/>
  <c r="V92" i="112"/>
  <c r="AX88" i="112"/>
  <c r="BA88" i="112" s="1"/>
  <c r="BB87" i="112"/>
  <c r="AJ88" i="112"/>
  <c r="AM88" i="112" s="1"/>
  <c r="AU69" i="112"/>
  <c r="AV69" i="112"/>
  <c r="AH66" i="112"/>
  <c r="AG66" i="112"/>
  <c r="I89" i="112"/>
  <c r="P89" i="112" s="1"/>
  <c r="H90" i="112"/>
  <c r="G89" i="112"/>
  <c r="Y89" i="112" s="1"/>
  <c r="F89" i="112"/>
  <c r="DV69" i="102"/>
  <c r="DM69" i="102"/>
  <c r="EE69" i="102"/>
  <c r="DD69" i="102"/>
  <c r="EJ38" i="102"/>
  <c r="EL38" i="102" s="1"/>
  <c r="EB39" i="102"/>
  <c r="DX39" i="102"/>
  <c r="DR38" i="102"/>
  <c r="DT38" i="102" s="1"/>
  <c r="DF39" i="102"/>
  <c r="DJ39" i="102" s="1"/>
  <c r="EG31" i="98"/>
  <c r="EK31" i="98"/>
  <c r="EA31" i="98"/>
  <c r="EC31" i="98" s="1"/>
  <c r="DO31" i="98"/>
  <c r="DS31" i="98" s="1"/>
  <c r="DI31" i="98"/>
  <c r="DK31" i="98" s="1"/>
  <c r="DV66" i="101"/>
  <c r="DD66" i="101"/>
  <c r="DM66" i="101"/>
  <c r="EE66" i="101"/>
  <c r="EK37" i="101"/>
  <c r="EG37" i="101"/>
  <c r="EA37" i="101"/>
  <c r="EC37" i="101" s="1"/>
  <c r="DS37" i="101"/>
  <c r="DO37" i="101"/>
  <c r="DI37" i="101"/>
  <c r="DK37" i="101" s="1"/>
  <c r="EG31" i="97"/>
  <c r="EK31" i="97" s="1"/>
  <c r="DX31" i="97"/>
  <c r="EB31" i="97" s="1"/>
  <c r="DO31" i="97"/>
  <c r="DS31" i="97" s="1"/>
  <c r="DJ31" i="97"/>
  <c r="DF31" i="97"/>
  <c r="T39" i="102"/>
  <c r="K39" i="102"/>
  <c r="CU70" i="102"/>
  <c r="F69" i="102"/>
  <c r="H70" i="102"/>
  <c r="G69" i="102"/>
  <c r="BX69" i="102" s="1"/>
  <c r="AJ69" i="102"/>
  <c r="BT70" i="102"/>
  <c r="AC39" i="102"/>
  <c r="BM39" i="102"/>
  <c r="BD39" i="102"/>
  <c r="CH38" i="102"/>
  <c r="CJ38" i="102" s="1"/>
  <c r="CI39" i="102" s="1"/>
  <c r="AA70" i="102"/>
  <c r="R69" i="102"/>
  <c r="I69" i="102"/>
  <c r="BK70" i="102"/>
  <c r="CL69" i="102"/>
  <c r="AS69" i="102"/>
  <c r="BB69" i="102"/>
  <c r="BY39" i="102"/>
  <c r="CA39" i="102" s="1"/>
  <c r="BZ40" i="102" s="1"/>
  <c r="AO38" i="102"/>
  <c r="AQ38" i="102" s="1"/>
  <c r="AP39" i="102" s="1"/>
  <c r="DA39" i="102"/>
  <c r="CW39" i="102"/>
  <c r="AX38" i="102"/>
  <c r="AZ38" i="102" s="1"/>
  <c r="AY39" i="102" s="1"/>
  <c r="CC69" i="102"/>
  <c r="CQ38" i="102"/>
  <c r="CS38" i="102" s="1"/>
  <c r="CR39" i="102" s="1"/>
  <c r="CN37" i="101"/>
  <c r="CR37" i="101" s="1"/>
  <c r="AY37" i="101"/>
  <c r="AU37" i="101"/>
  <c r="DA37" i="101"/>
  <c r="CW37" i="101"/>
  <c r="BT66" i="101"/>
  <c r="BB66" i="101"/>
  <c r="BH37" i="101"/>
  <c r="BD37" i="101"/>
  <c r="BZ37" i="101"/>
  <c r="BV37" i="101"/>
  <c r="AA66" i="101"/>
  <c r="AL37" i="101"/>
  <c r="CU66" i="101"/>
  <c r="N38" i="101"/>
  <c r="P38" i="101" s="1"/>
  <c r="O39" i="101" s="1"/>
  <c r="AJ66" i="101"/>
  <c r="BM37" i="101"/>
  <c r="BQ37" i="101"/>
  <c r="CH37" i="101"/>
  <c r="CJ37" i="101" s="1"/>
  <c r="I67" i="101"/>
  <c r="R66" i="101"/>
  <c r="AC37" i="101"/>
  <c r="CL66" i="101"/>
  <c r="BK66" i="101"/>
  <c r="G67" i="101"/>
  <c r="F67" i="101"/>
  <c r="CC67" i="101"/>
  <c r="W37" i="101"/>
  <c r="Y37" i="101" s="1"/>
  <c r="X38" i="101" s="1"/>
  <c r="BK53" i="97"/>
  <c r="CH31" i="98"/>
  <c r="CJ31" i="98" s="1"/>
  <c r="BY31" i="98"/>
  <c r="CA31" i="98" s="1"/>
  <c r="BZ32" i="98" s="1"/>
  <c r="BP31" i="98"/>
  <c r="BR31" i="98" s="1"/>
  <c r="BQ32" i="98" s="1"/>
  <c r="BG31" i="98"/>
  <c r="BI31" i="98" s="1"/>
  <c r="BH32" i="98" s="1"/>
  <c r="AX31" i="98"/>
  <c r="AZ31" i="98" s="1"/>
  <c r="W31" i="98"/>
  <c r="Y31" i="98" s="1"/>
  <c r="X32" i="98" s="1"/>
  <c r="G55" i="98"/>
  <c r="F55" i="98"/>
  <c r="CZ31" i="97"/>
  <c r="DB31" i="97" s="1"/>
  <c r="CQ30" i="97"/>
  <c r="CS30" i="97" s="1"/>
  <c r="CH30" i="97"/>
  <c r="CJ30" i="97" s="1"/>
  <c r="BP30" i="97"/>
  <c r="BR30" i="97" s="1"/>
  <c r="AX31" i="97"/>
  <c r="AZ31" i="97" s="1"/>
  <c r="AL31" i="97"/>
  <c r="AF30" i="97"/>
  <c r="AG30" i="97"/>
  <c r="W30" i="97"/>
  <c r="Y30" i="97" s="1"/>
  <c r="K32" i="97"/>
  <c r="N32" i="97" s="1"/>
  <c r="F56" i="97"/>
  <c r="G56" i="97"/>
  <c r="H57" i="97"/>
  <c r="CC53" i="97"/>
  <c r="I54" i="97"/>
  <c r="CL53" i="97"/>
  <c r="BT53" i="97"/>
  <c r="R54" i="97"/>
  <c r="AJ53" i="97"/>
  <c r="AC31" i="98"/>
  <c r="AG31" i="98" s="1"/>
  <c r="BB54" i="98"/>
  <c r="BE54" i="98" s="1"/>
  <c r="AL31" i="98"/>
  <c r="AP31" i="98" s="1"/>
  <c r="CW31" i="98"/>
  <c r="DA31" i="98" s="1"/>
  <c r="CN31" i="98"/>
  <c r="CR31" i="98" s="1"/>
  <c r="CU54" i="98"/>
  <c r="CX54" i="98" s="1"/>
  <c r="AS54" i="98"/>
  <c r="AV54" i="98" s="1"/>
  <c r="R54" i="98"/>
  <c r="U54" i="98" s="1"/>
  <c r="AJ54" i="98"/>
  <c r="AM54" i="98" s="1"/>
  <c r="BK54" i="98"/>
  <c r="BN54" i="98" s="1"/>
  <c r="I54" i="98"/>
  <c r="L54" i="98" s="1"/>
  <c r="AA54" i="98"/>
  <c r="AD54" i="98" s="1"/>
  <c r="CL54" i="98"/>
  <c r="CO54" i="98" s="1"/>
  <c r="N31" i="98"/>
  <c r="P31" i="98" s="1"/>
  <c r="O32" i="98" s="1"/>
  <c r="BT54" i="98"/>
  <c r="BW54" i="98" s="1"/>
  <c r="CC55" i="98"/>
  <c r="CU55" i="97"/>
  <c r="BD31" i="97"/>
  <c r="BH31" i="97" s="1"/>
  <c r="BB54" i="97"/>
  <c r="AS54" i="97"/>
  <c r="AA54" i="97"/>
  <c r="AW66" i="101" l="1"/>
  <c r="AV66" i="101"/>
  <c r="AS67" i="101"/>
  <c r="AO44" i="112"/>
  <c r="BO69" i="102"/>
  <c r="CY69" i="102"/>
  <c r="CG66" i="101"/>
  <c r="EH55" i="98"/>
  <c r="DY55" i="98"/>
  <c r="DP55" i="98"/>
  <c r="DG55" i="98"/>
  <c r="CF55" i="98"/>
  <c r="EI55" i="97"/>
  <c r="EH55" i="97"/>
  <c r="DZ55" i="97"/>
  <c r="DY55" i="97"/>
  <c r="DQ55" i="97"/>
  <c r="DP55" i="97"/>
  <c r="DG55" i="97"/>
  <c r="DH55" i="97"/>
  <c r="AW69" i="102"/>
  <c r="AV69" i="102"/>
  <c r="V69" i="102"/>
  <c r="U69" i="102"/>
  <c r="DQ66" i="101"/>
  <c r="DP66" i="101"/>
  <c r="EI69" i="102"/>
  <c r="EH69" i="102"/>
  <c r="DQ69" i="102"/>
  <c r="DP69" i="102"/>
  <c r="EH80" i="98"/>
  <c r="EE81" i="98"/>
  <c r="BN53" i="97"/>
  <c r="BO53" i="97"/>
  <c r="AM66" i="101"/>
  <c r="AN66" i="101"/>
  <c r="BF69" i="102"/>
  <c r="BE69" i="102"/>
  <c r="AE66" i="101"/>
  <c r="AD66" i="101"/>
  <c r="BE54" i="97"/>
  <c r="BF54" i="97"/>
  <c r="V54" i="97"/>
  <c r="U54" i="97"/>
  <c r="CF53" i="97"/>
  <c r="CG53" i="97"/>
  <c r="CF67" i="101"/>
  <c r="BO66" i="101"/>
  <c r="BN66" i="101"/>
  <c r="U66" i="101"/>
  <c r="V66" i="101"/>
  <c r="CY66" i="101"/>
  <c r="CX66" i="101"/>
  <c r="BE66" i="101"/>
  <c r="BF66" i="101"/>
  <c r="CG69" i="102"/>
  <c r="CF69" i="102"/>
  <c r="CP69" i="102"/>
  <c r="CO69" i="102"/>
  <c r="AE70" i="102"/>
  <c r="AD70" i="102"/>
  <c r="BW70" i="102"/>
  <c r="DG66" i="101"/>
  <c r="DH66" i="101"/>
  <c r="EI79" i="97"/>
  <c r="EH79" i="97"/>
  <c r="EE80" i="97"/>
  <c r="DG77" i="98"/>
  <c r="DD78" i="98"/>
  <c r="DY79" i="98"/>
  <c r="DV80" i="98"/>
  <c r="AE54" i="97"/>
  <c r="AD54" i="97"/>
  <c r="CX55" i="97"/>
  <c r="CY55" i="97"/>
  <c r="CP53" i="97"/>
  <c r="CO53" i="97"/>
  <c r="M69" i="102"/>
  <c r="L69" i="102"/>
  <c r="DY66" i="101"/>
  <c r="DZ66" i="101"/>
  <c r="DH69" i="102"/>
  <c r="DG69" i="102"/>
  <c r="DY78" i="97"/>
  <c r="DZ78" i="97"/>
  <c r="DV79" i="97"/>
  <c r="AW54" i="97"/>
  <c r="AV54" i="97"/>
  <c r="AN53" i="97"/>
  <c r="AM53" i="97"/>
  <c r="L54" i="97"/>
  <c r="M54" i="97"/>
  <c r="BX53" i="97"/>
  <c r="BW53" i="97"/>
  <c r="CO66" i="101"/>
  <c r="CP66" i="101"/>
  <c r="M67" i="101"/>
  <c r="L67" i="101"/>
  <c r="BW66" i="101"/>
  <c r="BX66" i="101"/>
  <c r="BN70" i="102"/>
  <c r="AN69" i="102"/>
  <c r="AM69" i="102"/>
  <c r="CX70" i="102"/>
  <c r="EI66" i="101"/>
  <c r="EH66" i="101"/>
  <c r="DZ69" i="102"/>
  <c r="DY69" i="102"/>
  <c r="DH76" i="97"/>
  <c r="DG76" i="97"/>
  <c r="DD77" i="97"/>
  <c r="DP78" i="98"/>
  <c r="DM79" i="98"/>
  <c r="DP77" i="97"/>
  <c r="DQ77" i="97"/>
  <c r="DM78" i="97"/>
  <c r="BC48" i="112"/>
  <c r="M89" i="112"/>
  <c r="L89" i="112"/>
  <c r="V93" i="112"/>
  <c r="S56" i="112"/>
  <c r="T56" i="112"/>
  <c r="BB88" i="112"/>
  <c r="AX89" i="112"/>
  <c r="BA89" i="112" s="1"/>
  <c r="AJ89" i="112"/>
  <c r="AM89" i="112" s="1"/>
  <c r="AV70" i="112"/>
  <c r="AU70" i="112"/>
  <c r="AH67" i="112"/>
  <c r="AG67" i="112"/>
  <c r="I90" i="112"/>
  <c r="P90" i="112" s="1"/>
  <c r="H91" i="112"/>
  <c r="G90" i="112"/>
  <c r="Y90" i="112" s="1"/>
  <c r="F90" i="112"/>
  <c r="EE70" i="102"/>
  <c r="DD70" i="102"/>
  <c r="DM70" i="102"/>
  <c r="DV70" i="102"/>
  <c r="EG39" i="102"/>
  <c r="EK39" i="102"/>
  <c r="EA39" i="102"/>
  <c r="EC39" i="102" s="1"/>
  <c r="DO39" i="102"/>
  <c r="DS39" i="102"/>
  <c r="DI39" i="102"/>
  <c r="DK39" i="102" s="1"/>
  <c r="EJ31" i="98"/>
  <c r="EL31" i="98" s="1"/>
  <c r="DX32" i="98"/>
  <c r="EB32" i="98" s="1"/>
  <c r="DR31" i="98"/>
  <c r="DT31" i="98" s="1"/>
  <c r="DF32" i="98"/>
  <c r="DJ32" i="98" s="1"/>
  <c r="DD67" i="101"/>
  <c r="DM67" i="101"/>
  <c r="DV67" i="101"/>
  <c r="EE67" i="101"/>
  <c r="EJ37" i="101"/>
  <c r="EL37" i="101" s="1"/>
  <c r="EB38" i="101"/>
  <c r="DX38" i="101"/>
  <c r="DR37" i="101"/>
  <c r="DT37" i="101" s="1"/>
  <c r="DJ38" i="101"/>
  <c r="DF38" i="101"/>
  <c r="EJ31" i="97"/>
  <c r="EL31" i="97" s="1"/>
  <c r="EA31" i="97"/>
  <c r="EC31" i="97" s="1"/>
  <c r="DR31" i="97"/>
  <c r="DT31" i="97" s="1"/>
  <c r="DI31" i="97"/>
  <c r="DK31" i="97" s="1"/>
  <c r="AU39" i="102"/>
  <c r="AL39" i="102"/>
  <c r="BB70" i="102"/>
  <c r="AS70" i="102"/>
  <c r="BK71" i="102"/>
  <c r="CE39" i="102"/>
  <c r="BP39" i="102"/>
  <c r="BR39" i="102" s="1"/>
  <c r="BQ40" i="102" s="1"/>
  <c r="CZ39" i="102"/>
  <c r="DB39" i="102" s="1"/>
  <c r="I70" i="102"/>
  <c r="AA71" i="102"/>
  <c r="AJ70" i="102"/>
  <c r="CU71" i="102"/>
  <c r="N39" i="102"/>
  <c r="P39" i="102" s="1"/>
  <c r="O40" i="102" s="1"/>
  <c r="CN39" i="102"/>
  <c r="CC70" i="102"/>
  <c r="BV40" i="102"/>
  <c r="CL70" i="102"/>
  <c r="BG39" i="102"/>
  <c r="BI39" i="102" s="1"/>
  <c r="BH40" i="102" s="1"/>
  <c r="AF39" i="102"/>
  <c r="AH39" i="102" s="1"/>
  <c r="AG40" i="102" s="1"/>
  <c r="BT71" i="102"/>
  <c r="W39" i="102"/>
  <c r="Y39" i="102" s="1"/>
  <c r="X40" i="102" s="1"/>
  <c r="R70" i="102"/>
  <c r="F70" i="102"/>
  <c r="H71" i="102"/>
  <c r="G70" i="102"/>
  <c r="BX70" i="102" s="1"/>
  <c r="T38" i="101"/>
  <c r="K39" i="101"/>
  <c r="CC68" i="101"/>
  <c r="BK67" i="101"/>
  <c r="AF37" i="101"/>
  <c r="AH37" i="101" s="1"/>
  <c r="AG38" i="101" s="1"/>
  <c r="CI38" i="101"/>
  <c r="CE38" i="101"/>
  <c r="BY37" i="101"/>
  <c r="CA37" i="101" s="1"/>
  <c r="BB67" i="101"/>
  <c r="AX37" i="101"/>
  <c r="AZ37" i="101" s="1"/>
  <c r="CL67" i="101"/>
  <c r="I68" i="101"/>
  <c r="AJ67" i="101"/>
  <c r="BT67" i="101"/>
  <c r="R67" i="101"/>
  <c r="BP37" i="101"/>
  <c r="BR37" i="101" s="1"/>
  <c r="CU67" i="101"/>
  <c r="BG37" i="101"/>
  <c r="BI37" i="101" s="1"/>
  <c r="CZ37" i="101"/>
  <c r="DB37" i="101" s="1"/>
  <c r="G68" i="101"/>
  <c r="F68" i="101"/>
  <c r="AO37" i="101"/>
  <c r="AQ37" i="101" s="1"/>
  <c r="AP38" i="101" s="1"/>
  <c r="AA67" i="101"/>
  <c r="CQ37" i="101"/>
  <c r="CS37" i="101" s="1"/>
  <c r="BK54" i="97"/>
  <c r="CZ31" i="98"/>
  <c r="DB31" i="98" s="1"/>
  <c r="CQ31" i="98"/>
  <c r="CS31" i="98" s="1"/>
  <c r="CR32" i="98" s="1"/>
  <c r="AO31" i="98"/>
  <c r="AQ31" i="98" s="1"/>
  <c r="AF31" i="98"/>
  <c r="AH31" i="98" s="1"/>
  <c r="AG32" i="98" s="1"/>
  <c r="G56" i="98"/>
  <c r="F56" i="98"/>
  <c r="CN31" i="97"/>
  <c r="CR31" i="97" s="1"/>
  <c r="CI31" i="97"/>
  <c r="CE31" i="97"/>
  <c r="BQ31" i="97"/>
  <c r="BM31" i="97"/>
  <c r="P32" i="97"/>
  <c r="O33" i="97" s="1"/>
  <c r="BG31" i="97"/>
  <c r="BI31" i="97" s="1"/>
  <c r="AH30" i="97"/>
  <c r="AC31" i="97" s="1"/>
  <c r="AO31" i="97"/>
  <c r="AP31" i="97"/>
  <c r="T31" i="97"/>
  <c r="X31" i="97" s="1"/>
  <c r="F57" i="97"/>
  <c r="G57" i="97"/>
  <c r="H58" i="97"/>
  <c r="BT54" i="97"/>
  <c r="AJ54" i="97"/>
  <c r="I55" i="97"/>
  <c r="CL54" i="97"/>
  <c r="R55" i="97"/>
  <c r="CC54" i="97"/>
  <c r="BM32" i="98"/>
  <c r="BV32" i="98"/>
  <c r="K32" i="98"/>
  <c r="BD32" i="98"/>
  <c r="AU32" i="98"/>
  <c r="AY32" i="98" s="1"/>
  <c r="BT55" i="98"/>
  <c r="BW55" i="98" s="1"/>
  <c r="CC56" i="98"/>
  <c r="AA55" i="98"/>
  <c r="AD55" i="98" s="1"/>
  <c r="AJ55" i="98"/>
  <c r="AM55" i="98" s="1"/>
  <c r="BB55" i="98"/>
  <c r="BE55" i="98" s="1"/>
  <c r="CE32" i="98"/>
  <c r="CI32" i="98" s="1"/>
  <c r="R55" i="98"/>
  <c r="U55" i="98" s="1"/>
  <c r="T32" i="98"/>
  <c r="CL55" i="98"/>
  <c r="CO55" i="98" s="1"/>
  <c r="I55" i="98"/>
  <c r="L55" i="98" s="1"/>
  <c r="BK55" i="98"/>
  <c r="BN55" i="98" s="1"/>
  <c r="AS55" i="98"/>
  <c r="AV55" i="98" s="1"/>
  <c r="CU55" i="98"/>
  <c r="CX55" i="98" s="1"/>
  <c r="CW32" i="97"/>
  <c r="DA32" i="97" s="1"/>
  <c r="CU56" i="97"/>
  <c r="BB55" i="97"/>
  <c r="AU32" i="97"/>
  <c r="AS55" i="97"/>
  <c r="AA55" i="97"/>
  <c r="BO70" i="102" l="1"/>
  <c r="AV67" i="101"/>
  <c r="AS68" i="101"/>
  <c r="AW67" i="101"/>
  <c r="AQ44" i="112"/>
  <c r="AL45" i="112" s="1"/>
  <c r="AP45" i="112" s="1"/>
  <c r="CF56" i="98"/>
  <c r="EH56" i="98"/>
  <c r="DY56" i="98"/>
  <c r="DP56" i="98"/>
  <c r="DG56" i="98"/>
  <c r="CY70" i="102"/>
  <c r="EH56" i="97"/>
  <c r="EI56" i="97"/>
  <c r="DY56" i="97"/>
  <c r="DZ56" i="97"/>
  <c r="DQ56" i="97"/>
  <c r="DP56" i="97"/>
  <c r="DG56" i="97"/>
  <c r="DH56" i="97"/>
  <c r="CG67" i="101"/>
  <c r="AD55" i="97"/>
  <c r="AE55" i="97"/>
  <c r="CG54" i="97"/>
  <c r="CF54" i="97"/>
  <c r="AN67" i="101"/>
  <c r="AM67" i="101"/>
  <c r="BF67" i="101"/>
  <c r="BE67" i="101"/>
  <c r="EH81" i="98"/>
  <c r="EE82" i="98"/>
  <c r="AV55" i="97"/>
  <c r="AW55" i="97"/>
  <c r="V55" i="97"/>
  <c r="U55" i="97"/>
  <c r="BX54" i="97"/>
  <c r="BW54" i="97"/>
  <c r="AD67" i="101"/>
  <c r="AE67" i="101"/>
  <c r="L68" i="101"/>
  <c r="M68" i="101"/>
  <c r="BW71" i="102"/>
  <c r="AE71" i="102"/>
  <c r="AD71" i="102"/>
  <c r="BF70" i="102"/>
  <c r="BE70" i="102"/>
  <c r="DP67" i="101"/>
  <c r="DQ67" i="101"/>
  <c r="EI70" i="102"/>
  <c r="EH70" i="102"/>
  <c r="DP79" i="98"/>
  <c r="DM80" i="98"/>
  <c r="DG78" i="98"/>
  <c r="DD79" i="98"/>
  <c r="CY56" i="97"/>
  <c r="CX56" i="97"/>
  <c r="AM54" i="97"/>
  <c r="AN54" i="97"/>
  <c r="AW70" i="102"/>
  <c r="AV70" i="102"/>
  <c r="CO54" i="97"/>
  <c r="CP54" i="97"/>
  <c r="V67" i="101"/>
  <c r="U67" i="101"/>
  <c r="CP67" i="101"/>
  <c r="CO67" i="101"/>
  <c r="BN67" i="101"/>
  <c r="BO67" i="101"/>
  <c r="M70" i="102"/>
  <c r="L70" i="102"/>
  <c r="DQ70" i="102"/>
  <c r="DP70" i="102"/>
  <c r="DQ78" i="97"/>
  <c r="DP78" i="97"/>
  <c r="DM79" i="97"/>
  <c r="DZ79" i="97"/>
  <c r="DY79" i="97"/>
  <c r="DV80" i="97"/>
  <c r="CX67" i="101"/>
  <c r="CY67" i="101"/>
  <c r="CP70" i="102"/>
  <c r="CO70" i="102"/>
  <c r="AN70" i="102"/>
  <c r="AM70" i="102"/>
  <c r="EH67" i="101"/>
  <c r="EI67" i="101"/>
  <c r="DZ67" i="101"/>
  <c r="DY67" i="101"/>
  <c r="BF55" i="97"/>
  <c r="BE55" i="97"/>
  <c r="M55" i="97"/>
  <c r="L55" i="97"/>
  <c r="BO54" i="97"/>
  <c r="BN54" i="97"/>
  <c r="BX67" i="101"/>
  <c r="BW67" i="101"/>
  <c r="CF68" i="101"/>
  <c r="V70" i="102"/>
  <c r="U70" i="102"/>
  <c r="CG70" i="102"/>
  <c r="CF70" i="102"/>
  <c r="CX71" i="102"/>
  <c r="BO71" i="102"/>
  <c r="BN71" i="102"/>
  <c r="DH67" i="101"/>
  <c r="DG67" i="101"/>
  <c r="DZ70" i="102"/>
  <c r="DY70" i="102"/>
  <c r="DH70" i="102"/>
  <c r="DG70" i="102"/>
  <c r="DH77" i="97"/>
  <c r="DG77" i="97"/>
  <c r="DD78" i="97"/>
  <c r="DY80" i="98"/>
  <c r="DV81" i="98"/>
  <c r="EI80" i="97"/>
  <c r="EH80" i="97"/>
  <c r="EE81" i="97"/>
  <c r="BE48" i="112"/>
  <c r="AZ49" i="112" s="1"/>
  <c r="BD49" i="112" s="1"/>
  <c r="M90" i="112"/>
  <c r="L90" i="112"/>
  <c r="V94" i="112"/>
  <c r="T57" i="112"/>
  <c r="S57" i="112"/>
  <c r="AX90" i="112"/>
  <c r="BA90" i="112" s="1"/>
  <c r="BB89" i="112"/>
  <c r="AJ90" i="112"/>
  <c r="AM90" i="112" s="1"/>
  <c r="AU71" i="112"/>
  <c r="AV71" i="112"/>
  <c r="AH68" i="112"/>
  <c r="AG68" i="112"/>
  <c r="I91" i="112"/>
  <c r="P91" i="112" s="1"/>
  <c r="H92" i="112"/>
  <c r="G91" i="112"/>
  <c r="Y91" i="112" s="1"/>
  <c r="F91" i="112"/>
  <c r="DV71" i="102"/>
  <c r="DM71" i="102"/>
  <c r="EE71" i="102"/>
  <c r="DD71" i="102"/>
  <c r="EJ39" i="102"/>
  <c r="EL39" i="102" s="1"/>
  <c r="EB40" i="102"/>
  <c r="DX40" i="102"/>
  <c r="DR39" i="102"/>
  <c r="DT39" i="102" s="1"/>
  <c r="DF40" i="102"/>
  <c r="DJ40" i="102" s="1"/>
  <c r="EG32" i="98"/>
  <c r="EK32" i="98" s="1"/>
  <c r="EA32" i="98"/>
  <c r="EC32" i="98" s="1"/>
  <c r="DO32" i="98"/>
  <c r="DS32" i="98"/>
  <c r="DI32" i="98"/>
  <c r="DK32" i="98" s="1"/>
  <c r="DM68" i="101"/>
  <c r="EE68" i="101"/>
  <c r="DV68" i="101"/>
  <c r="DD68" i="101"/>
  <c r="EG38" i="101"/>
  <c r="EK38" i="101" s="1"/>
  <c r="EA38" i="101"/>
  <c r="EC38" i="101" s="1"/>
  <c r="DS38" i="101"/>
  <c r="DO38" i="101"/>
  <c r="DI38" i="101"/>
  <c r="DK38" i="101" s="1"/>
  <c r="EG32" i="97"/>
  <c r="EK32" i="97" s="1"/>
  <c r="DX32" i="97"/>
  <c r="EB32" i="97" s="1"/>
  <c r="DS32" i="97"/>
  <c r="DO32" i="97"/>
  <c r="DF32" i="97"/>
  <c r="DJ32" i="97" s="1"/>
  <c r="K40" i="102"/>
  <c r="BM40" i="102"/>
  <c r="T40" i="102"/>
  <c r="AC40" i="102"/>
  <c r="CL71" i="102"/>
  <c r="AJ71" i="102"/>
  <c r="DA40" i="102"/>
  <c r="CW40" i="102"/>
  <c r="CH39" i="102"/>
  <c r="CJ39" i="102" s="1"/>
  <c r="CI40" i="102" s="1"/>
  <c r="BB71" i="102"/>
  <c r="BT72" i="102"/>
  <c r="BY40" i="102"/>
  <c r="CA40" i="102" s="1"/>
  <c r="BZ41" i="102" s="1"/>
  <c r="CC71" i="102"/>
  <c r="I71" i="102"/>
  <c r="AS71" i="102"/>
  <c r="CQ39" i="102"/>
  <c r="CS39" i="102" s="1"/>
  <c r="CR40" i="102" s="1"/>
  <c r="CU72" i="102"/>
  <c r="AO39" i="102"/>
  <c r="AQ39" i="102" s="1"/>
  <c r="AP40" i="102" s="1"/>
  <c r="R71" i="102"/>
  <c r="AX39" i="102"/>
  <c r="AZ39" i="102" s="1"/>
  <c r="AY40" i="102" s="1"/>
  <c r="F71" i="102"/>
  <c r="H72" i="102"/>
  <c r="G71" i="102"/>
  <c r="CY71" i="102" s="1"/>
  <c r="BD40" i="102"/>
  <c r="AA72" i="102"/>
  <c r="BK72" i="102"/>
  <c r="BH38" i="101"/>
  <c r="BD38" i="101"/>
  <c r="BM38" i="101"/>
  <c r="BQ38" i="101"/>
  <c r="AY38" i="101"/>
  <c r="AU38" i="101"/>
  <c r="CN38" i="101"/>
  <c r="CR38" i="101" s="1"/>
  <c r="AL38" i="101"/>
  <c r="CW38" i="101"/>
  <c r="DA38" i="101" s="1"/>
  <c r="AC38" i="101"/>
  <c r="BK68" i="101"/>
  <c r="N39" i="101"/>
  <c r="P39" i="101" s="1"/>
  <c r="O40" i="101" s="1"/>
  <c r="G69" i="101"/>
  <c r="CG68" i="101" s="1"/>
  <c r="F69" i="101"/>
  <c r="R68" i="101"/>
  <c r="AJ68" i="101"/>
  <c r="CL68" i="101"/>
  <c r="BZ38" i="101"/>
  <c r="BV38" i="101"/>
  <c r="CC69" i="101"/>
  <c r="AA68" i="101"/>
  <c r="CU68" i="101"/>
  <c r="BT68" i="101"/>
  <c r="I69" i="101"/>
  <c r="BB68" i="101"/>
  <c r="CH38" i="101"/>
  <c r="CJ38" i="101" s="1"/>
  <c r="W38" i="101"/>
  <c r="Y38" i="101" s="1"/>
  <c r="X39" i="101" s="1"/>
  <c r="BK55" i="97"/>
  <c r="CH32" i="98"/>
  <c r="CJ32" i="98" s="1"/>
  <c r="CI33" i="98" s="1"/>
  <c r="BY32" i="98"/>
  <c r="CA32" i="98" s="1"/>
  <c r="BZ33" i="98" s="1"/>
  <c r="BP32" i="98"/>
  <c r="BR32" i="98" s="1"/>
  <c r="BQ33" i="98" s="1"/>
  <c r="BG32" i="98"/>
  <c r="BI32" i="98" s="1"/>
  <c r="AX32" i="98"/>
  <c r="AZ32" i="98" s="1"/>
  <c r="W32" i="98"/>
  <c r="Y32" i="98" s="1"/>
  <c r="X33" i="98" s="1"/>
  <c r="G57" i="98"/>
  <c r="F57" i="98"/>
  <c r="CZ32" i="97"/>
  <c r="DB32" i="97" s="1"/>
  <c r="DA33" i="97" s="1"/>
  <c r="CQ31" i="97"/>
  <c r="CS31" i="97" s="1"/>
  <c r="CH31" i="97"/>
  <c r="CJ31" i="97" s="1"/>
  <c r="BP31" i="97"/>
  <c r="BR31" i="97" s="1"/>
  <c r="K33" i="97"/>
  <c r="N33" i="97" s="1"/>
  <c r="P33" i="97" s="1"/>
  <c r="O34" i="97" s="1"/>
  <c r="AX32" i="97"/>
  <c r="AG31" i="97"/>
  <c r="AQ31" i="97"/>
  <c r="AL32" i="97" s="1"/>
  <c r="AY32" i="97"/>
  <c r="AF31" i="97"/>
  <c r="W31" i="97"/>
  <c r="Y31" i="97" s="1"/>
  <c r="X32" i="97" s="1"/>
  <c r="F58" i="97"/>
  <c r="G58" i="97"/>
  <c r="H59" i="97"/>
  <c r="CC55" i="97"/>
  <c r="I56" i="97"/>
  <c r="AJ55" i="97"/>
  <c r="R56" i="97"/>
  <c r="CL55" i="97"/>
  <c r="BT55" i="97"/>
  <c r="AL32" i="98"/>
  <c r="AP32" i="98" s="1"/>
  <c r="AC32" i="98"/>
  <c r="BK56" i="98"/>
  <c r="BN56" i="98" s="1"/>
  <c r="CL56" i="98"/>
  <c r="CO56" i="98" s="1"/>
  <c r="R56" i="98"/>
  <c r="U56" i="98" s="1"/>
  <c r="BT56" i="98"/>
  <c r="BW56" i="98" s="1"/>
  <c r="BB56" i="98"/>
  <c r="BE56" i="98" s="1"/>
  <c r="CN32" i="98"/>
  <c r="CC57" i="98"/>
  <c r="I56" i="98"/>
  <c r="L56" i="98" s="1"/>
  <c r="CU56" i="98"/>
  <c r="CX56" i="98" s="1"/>
  <c r="CW32" i="98"/>
  <c r="DA32" i="98" s="1"/>
  <c r="N32" i="98"/>
  <c r="P32" i="98" s="1"/>
  <c r="O33" i="98" s="1"/>
  <c r="AS56" i="98"/>
  <c r="AV56" i="98" s="1"/>
  <c r="AJ56" i="98"/>
  <c r="AM56" i="98" s="1"/>
  <c r="AA56" i="98"/>
  <c r="AD56" i="98" s="1"/>
  <c r="CU57" i="97"/>
  <c r="BD32" i="97"/>
  <c r="BH32" i="97" s="1"/>
  <c r="BB56" i="97"/>
  <c r="AS56" i="97"/>
  <c r="AA56" i="97"/>
  <c r="BX71" i="102" l="1"/>
  <c r="AW68" i="101"/>
  <c r="AV68" i="101"/>
  <c r="AS69" i="101"/>
  <c r="AO45" i="112"/>
  <c r="AQ45" i="112" s="1"/>
  <c r="AL46" i="112" s="1"/>
  <c r="AP46" i="112" s="1"/>
  <c r="CF57" i="98"/>
  <c r="EH57" i="97"/>
  <c r="EI57" i="97"/>
  <c r="DZ57" i="97"/>
  <c r="DY57" i="97"/>
  <c r="DP57" i="97"/>
  <c r="DQ57" i="97"/>
  <c r="DH57" i="97"/>
  <c r="DG57" i="97"/>
  <c r="EH57" i="98"/>
  <c r="DY57" i="98"/>
  <c r="DP57" i="98"/>
  <c r="DG57" i="98"/>
  <c r="DH71" i="102"/>
  <c r="DG71" i="102"/>
  <c r="EI71" i="102"/>
  <c r="EH71" i="102"/>
  <c r="EH82" i="98"/>
  <c r="EE83" i="98"/>
  <c r="BO55" i="97"/>
  <c r="BN55" i="97"/>
  <c r="M69" i="101"/>
  <c r="L69" i="101"/>
  <c r="CF69" i="101"/>
  <c r="CO68" i="101"/>
  <c r="CP68" i="101"/>
  <c r="BO72" i="102"/>
  <c r="BN72" i="102"/>
  <c r="V71" i="102"/>
  <c r="U71" i="102"/>
  <c r="AW71" i="102"/>
  <c r="AV71" i="102"/>
  <c r="BX72" i="102"/>
  <c r="BW72" i="102"/>
  <c r="DQ71" i="102"/>
  <c r="DP71" i="102"/>
  <c r="DY81" i="98"/>
  <c r="DV82" i="98"/>
  <c r="AN55" i="97"/>
  <c r="AM55" i="97"/>
  <c r="AE68" i="101"/>
  <c r="AD68" i="101"/>
  <c r="DG68" i="101"/>
  <c r="DH68" i="101"/>
  <c r="DZ80" i="97"/>
  <c r="DY80" i="97"/>
  <c r="DV81" i="97"/>
  <c r="AW56" i="97"/>
  <c r="AV56" i="97"/>
  <c r="BW68" i="101"/>
  <c r="BX68" i="101"/>
  <c r="AM68" i="101"/>
  <c r="AN68" i="101"/>
  <c r="AE72" i="102"/>
  <c r="AD72" i="102"/>
  <c r="M71" i="102"/>
  <c r="L71" i="102"/>
  <c r="BF71" i="102"/>
  <c r="BE71" i="102"/>
  <c r="AN71" i="102"/>
  <c r="AM71" i="102"/>
  <c r="DY68" i="101"/>
  <c r="DZ68" i="101"/>
  <c r="DQ68" i="101"/>
  <c r="DP68" i="101"/>
  <c r="EH81" i="97"/>
  <c r="EI81" i="97"/>
  <c r="EE82" i="97"/>
  <c r="DP80" i="98"/>
  <c r="DM81" i="98"/>
  <c r="AE56" i="97"/>
  <c r="AD56" i="97"/>
  <c r="CX57" i="97"/>
  <c r="CY57" i="97"/>
  <c r="BE68" i="101"/>
  <c r="BF68" i="101"/>
  <c r="BO68" i="101"/>
  <c r="BN68" i="101"/>
  <c r="DG79" i="98"/>
  <c r="DD80" i="98"/>
  <c r="BX55" i="97"/>
  <c r="BW55" i="97"/>
  <c r="M56" i="97"/>
  <c r="L56" i="97"/>
  <c r="BE56" i="97"/>
  <c r="BF56" i="97"/>
  <c r="CP55" i="97"/>
  <c r="CO55" i="97"/>
  <c r="CF55" i="97"/>
  <c r="CG55" i="97"/>
  <c r="V56" i="97"/>
  <c r="U56" i="97"/>
  <c r="CY68" i="101"/>
  <c r="CX68" i="101"/>
  <c r="U68" i="101"/>
  <c r="V68" i="101"/>
  <c r="CX72" i="102"/>
  <c r="CG71" i="102"/>
  <c r="CF71" i="102"/>
  <c r="CP71" i="102"/>
  <c r="CO71" i="102"/>
  <c r="EI68" i="101"/>
  <c r="EH68" i="101"/>
  <c r="DZ71" i="102"/>
  <c r="DY71" i="102"/>
  <c r="DG78" i="97"/>
  <c r="DH78" i="97"/>
  <c r="DD79" i="97"/>
  <c r="DP79" i="97"/>
  <c r="DQ79" i="97"/>
  <c r="DM80" i="97"/>
  <c r="BC49" i="112"/>
  <c r="M91" i="112"/>
  <c r="L91" i="112"/>
  <c r="T58" i="112"/>
  <c r="S58" i="112"/>
  <c r="V95" i="112"/>
  <c r="AX91" i="112"/>
  <c r="BA91" i="112" s="1"/>
  <c r="BB90" i="112"/>
  <c r="AJ91" i="112"/>
  <c r="AM91" i="112" s="1"/>
  <c r="AV72" i="112"/>
  <c r="AU72" i="112"/>
  <c r="AH69" i="112"/>
  <c r="AG69" i="112"/>
  <c r="H93" i="112"/>
  <c r="G92" i="112"/>
  <c r="Y92" i="112" s="1"/>
  <c r="F92" i="112"/>
  <c r="I92" i="112"/>
  <c r="P92" i="112" s="1"/>
  <c r="DD72" i="102"/>
  <c r="EE72" i="102"/>
  <c r="DM72" i="102"/>
  <c r="DV72" i="102"/>
  <c r="EG40" i="102"/>
  <c r="EK40" i="102"/>
  <c r="EA40" i="102"/>
  <c r="EC40" i="102" s="1"/>
  <c r="DO40" i="102"/>
  <c r="DS40" i="102" s="1"/>
  <c r="DI40" i="102"/>
  <c r="DK40" i="102" s="1"/>
  <c r="EJ32" i="98"/>
  <c r="EL32" i="98" s="1"/>
  <c r="EB33" i="98"/>
  <c r="DX33" i="98"/>
  <c r="DR32" i="98"/>
  <c r="DT32" i="98" s="1"/>
  <c r="DF33" i="98"/>
  <c r="DJ33" i="98" s="1"/>
  <c r="DD69" i="101"/>
  <c r="DV69" i="101"/>
  <c r="DM69" i="101"/>
  <c r="EE69" i="101"/>
  <c r="EJ38" i="101"/>
  <c r="EL38" i="101" s="1"/>
  <c r="EB39" i="101"/>
  <c r="DX39" i="101"/>
  <c r="DR38" i="101"/>
  <c r="DT38" i="101" s="1"/>
  <c r="DF39" i="101"/>
  <c r="DJ39" i="101" s="1"/>
  <c r="EJ32" i="97"/>
  <c r="EL32" i="97" s="1"/>
  <c r="EA32" i="97"/>
  <c r="EC32" i="97" s="1"/>
  <c r="DR32" i="97"/>
  <c r="DT32" i="97" s="1"/>
  <c r="DI32" i="97"/>
  <c r="DK32" i="97" s="1"/>
  <c r="BV41" i="102"/>
  <c r="CN40" i="102"/>
  <c r="CE40" i="102"/>
  <c r="BG40" i="102"/>
  <c r="BI40" i="102" s="1"/>
  <c r="BH41" i="102" s="1"/>
  <c r="R72" i="102"/>
  <c r="CU73" i="102"/>
  <c r="BB72" i="102"/>
  <c r="CZ40" i="102"/>
  <c r="DB40" i="102" s="1"/>
  <c r="AJ72" i="102"/>
  <c r="AF40" i="102"/>
  <c r="AH40" i="102" s="1"/>
  <c r="AG41" i="102" s="1"/>
  <c r="BP40" i="102"/>
  <c r="BR40" i="102" s="1"/>
  <c r="BQ41" i="102" s="1"/>
  <c r="AA73" i="102"/>
  <c r="AU40" i="102"/>
  <c r="CC72" i="102"/>
  <c r="BK73" i="102"/>
  <c r="I72" i="102"/>
  <c r="BT73" i="102"/>
  <c r="CL72" i="102"/>
  <c r="W40" i="102"/>
  <c r="Y40" i="102" s="1"/>
  <c r="X41" i="102" s="1"/>
  <c r="F72" i="102"/>
  <c r="H73" i="102"/>
  <c r="G72" i="102"/>
  <c r="CY72" i="102" s="1"/>
  <c r="AL40" i="102"/>
  <c r="AS72" i="102"/>
  <c r="N40" i="102"/>
  <c r="P40" i="102" s="1"/>
  <c r="O41" i="102" s="1"/>
  <c r="T39" i="101"/>
  <c r="CI39" i="101"/>
  <c r="CE39" i="101"/>
  <c r="K40" i="101"/>
  <c r="AA69" i="101"/>
  <c r="CZ38" i="101"/>
  <c r="DB38" i="101" s="1"/>
  <c r="I70" i="101"/>
  <c r="CU69" i="101"/>
  <c r="CC70" i="101"/>
  <c r="CL69" i="101"/>
  <c r="BK69" i="101"/>
  <c r="CQ38" i="101"/>
  <c r="CS38" i="101" s="1"/>
  <c r="BP38" i="101"/>
  <c r="BR38" i="101" s="1"/>
  <c r="BB69" i="101"/>
  <c r="BT69" i="101"/>
  <c r="AJ69" i="101"/>
  <c r="G70" i="101"/>
  <c r="CG69" i="101" s="1"/>
  <c r="F70" i="101"/>
  <c r="AF38" i="101"/>
  <c r="AH38" i="101" s="1"/>
  <c r="AG39" i="101" s="1"/>
  <c r="AO38" i="101"/>
  <c r="AQ38" i="101" s="1"/>
  <c r="AP39" i="101" s="1"/>
  <c r="AX38" i="101"/>
  <c r="AZ38" i="101" s="1"/>
  <c r="BG38" i="101"/>
  <c r="BI38" i="101" s="1"/>
  <c r="BY38" i="101"/>
  <c r="CA38" i="101" s="1"/>
  <c r="R69" i="101"/>
  <c r="BK56" i="97"/>
  <c r="CZ32" i="98"/>
  <c r="DB32" i="98" s="1"/>
  <c r="DA33" i="98" s="1"/>
  <c r="CQ32" i="98"/>
  <c r="CS32" i="98" s="1"/>
  <c r="AO32" i="98"/>
  <c r="AQ32" i="98" s="1"/>
  <c r="AP33" i="98" s="1"/>
  <c r="AF32" i="98"/>
  <c r="AH32" i="98" s="1"/>
  <c r="AG33" i="98" s="1"/>
  <c r="F58" i="98"/>
  <c r="G58" i="98"/>
  <c r="CR32" i="97"/>
  <c r="CN32" i="97"/>
  <c r="AP32" i="97"/>
  <c r="CE32" i="97"/>
  <c r="CI32" i="97" s="1"/>
  <c r="AH31" i="97"/>
  <c r="AG32" i="97" s="1"/>
  <c r="BQ32" i="97"/>
  <c r="BM32" i="97"/>
  <c r="BG32" i="97"/>
  <c r="BI32" i="97" s="1"/>
  <c r="AZ32" i="97"/>
  <c r="AO32" i="97"/>
  <c r="T32" i="97"/>
  <c r="K34" i="97"/>
  <c r="F59" i="97"/>
  <c r="G59" i="97"/>
  <c r="H60" i="97"/>
  <c r="BT56" i="97"/>
  <c r="R57" i="97"/>
  <c r="I57" i="97"/>
  <c r="CC56" i="97"/>
  <c r="AJ56" i="97"/>
  <c r="CL56" i="97"/>
  <c r="CE33" i="98"/>
  <c r="BM33" i="98"/>
  <c r="BV33" i="98"/>
  <c r="K33" i="98"/>
  <c r="AU33" i="98"/>
  <c r="AY33" i="98" s="1"/>
  <c r="T33" i="98"/>
  <c r="AA57" i="98"/>
  <c r="AD57" i="98" s="1"/>
  <c r="BB57" i="98"/>
  <c r="BE57" i="98" s="1"/>
  <c r="BK57" i="98"/>
  <c r="BN57" i="98" s="1"/>
  <c r="AJ57" i="98"/>
  <c r="AM57" i="98" s="1"/>
  <c r="AS57" i="98"/>
  <c r="AV57" i="98" s="1"/>
  <c r="CU57" i="98"/>
  <c r="CX57" i="98" s="1"/>
  <c r="I57" i="98"/>
  <c r="L57" i="98" s="1"/>
  <c r="CC58" i="98"/>
  <c r="BT57" i="98"/>
  <c r="BW57" i="98" s="1"/>
  <c r="CL57" i="98"/>
  <c r="CO57" i="98" s="1"/>
  <c r="BD33" i="98"/>
  <c r="BH33" i="98" s="1"/>
  <c r="R57" i="98"/>
  <c r="U57" i="98" s="1"/>
  <c r="CW33" i="97"/>
  <c r="CU58" i="97"/>
  <c r="BB57" i="97"/>
  <c r="AS57" i="97"/>
  <c r="AA57" i="97"/>
  <c r="AW69" i="101" l="1"/>
  <c r="AS70" i="101"/>
  <c r="AV69" i="101"/>
  <c r="AO46" i="112"/>
  <c r="AQ46" i="112" s="1"/>
  <c r="AL47" i="112" s="1"/>
  <c r="AP47" i="112" s="1"/>
  <c r="EH58" i="98"/>
  <c r="DY58" i="98"/>
  <c r="DP58" i="98"/>
  <c r="DG58" i="98"/>
  <c r="CF58" i="98"/>
  <c r="EI58" i="97"/>
  <c r="EH58" i="97"/>
  <c r="DY58" i="97"/>
  <c r="DZ58" i="97"/>
  <c r="DQ58" i="97"/>
  <c r="DP58" i="97"/>
  <c r="DH58" i="97"/>
  <c r="DG58" i="97"/>
  <c r="CY58" i="97"/>
  <c r="CX58" i="97"/>
  <c r="CP56" i="97"/>
  <c r="CO56" i="97"/>
  <c r="U57" i="97"/>
  <c r="V57" i="97"/>
  <c r="BF69" i="101"/>
  <c r="BE69" i="101"/>
  <c r="BO73" i="102"/>
  <c r="BN73" i="102"/>
  <c r="DH69" i="101"/>
  <c r="DG69" i="101"/>
  <c r="AD57" i="97"/>
  <c r="AE57" i="97"/>
  <c r="AN56" i="97"/>
  <c r="AM56" i="97"/>
  <c r="BW56" i="97"/>
  <c r="BX56" i="97"/>
  <c r="V69" i="101"/>
  <c r="U69" i="101"/>
  <c r="CF70" i="101"/>
  <c r="CP72" i="102"/>
  <c r="CO72" i="102"/>
  <c r="CG72" i="102"/>
  <c r="CF72" i="102"/>
  <c r="BF72" i="102"/>
  <c r="BE72" i="102"/>
  <c r="DQ72" i="102"/>
  <c r="DP72" i="102"/>
  <c r="DH79" i="97"/>
  <c r="DG79" i="97"/>
  <c r="DD80" i="97"/>
  <c r="DZ81" i="97"/>
  <c r="DY81" i="97"/>
  <c r="DV82" i="97"/>
  <c r="BO56" i="97"/>
  <c r="BN56" i="97"/>
  <c r="AE73" i="102"/>
  <c r="AD73" i="102"/>
  <c r="AV57" i="97"/>
  <c r="AW57" i="97"/>
  <c r="CG56" i="97"/>
  <c r="CF56" i="97"/>
  <c r="AN69" i="101"/>
  <c r="AM69" i="101"/>
  <c r="CX69" i="101"/>
  <c r="CY69" i="101"/>
  <c r="AD69" i="101"/>
  <c r="AE69" i="101"/>
  <c r="AW72" i="102"/>
  <c r="AV72" i="102"/>
  <c r="BX73" i="102"/>
  <c r="BW73" i="102"/>
  <c r="CX73" i="102"/>
  <c r="DP69" i="101"/>
  <c r="DQ69" i="101"/>
  <c r="EI72" i="102"/>
  <c r="EH72" i="102"/>
  <c r="DH72" i="102"/>
  <c r="DG72" i="102"/>
  <c r="DQ80" i="97"/>
  <c r="DP80" i="97"/>
  <c r="DM81" i="97"/>
  <c r="DG80" i="98"/>
  <c r="DD81" i="98"/>
  <c r="EI82" i="97"/>
  <c r="EH82" i="97"/>
  <c r="EE83" i="97"/>
  <c r="DY82" i="98"/>
  <c r="DV83" i="98"/>
  <c r="EH83" i="98"/>
  <c r="EE84" i="98"/>
  <c r="CP69" i="101"/>
  <c r="CO69" i="101"/>
  <c r="EH69" i="101"/>
  <c r="EI69" i="101"/>
  <c r="DZ72" i="102"/>
  <c r="DY72" i="102"/>
  <c r="DP81" i="98"/>
  <c r="DM82" i="98"/>
  <c r="BF57" i="97"/>
  <c r="BE57" i="97"/>
  <c r="M57" i="97"/>
  <c r="L57" i="97"/>
  <c r="BX69" i="101"/>
  <c r="BW69" i="101"/>
  <c r="BN69" i="101"/>
  <c r="BO69" i="101"/>
  <c r="L70" i="101"/>
  <c r="M70" i="101"/>
  <c r="M72" i="102"/>
  <c r="L72" i="102"/>
  <c r="AN72" i="102"/>
  <c r="AM72" i="102"/>
  <c r="V72" i="102"/>
  <c r="U72" i="102"/>
  <c r="DZ69" i="101"/>
  <c r="DY69" i="101"/>
  <c r="BE49" i="112"/>
  <c r="AZ50" i="112" s="1"/>
  <c r="BD50" i="112" s="1"/>
  <c r="M92" i="112"/>
  <c r="L92" i="112"/>
  <c r="V96" i="112"/>
  <c r="T59" i="112"/>
  <c r="S59" i="112"/>
  <c r="AJ92" i="112"/>
  <c r="AM92" i="112" s="1"/>
  <c r="AX92" i="112"/>
  <c r="BA92" i="112" s="1"/>
  <c r="BB91" i="112"/>
  <c r="AU73" i="112"/>
  <c r="AV73" i="112"/>
  <c r="AH70" i="112"/>
  <c r="AG70" i="112"/>
  <c r="I93" i="112"/>
  <c r="P93" i="112" s="1"/>
  <c r="H94" i="112"/>
  <c r="G93" i="112"/>
  <c r="Y93" i="112" s="1"/>
  <c r="F93" i="112"/>
  <c r="EE73" i="102"/>
  <c r="DM73" i="102"/>
  <c r="DD73" i="102"/>
  <c r="DV73" i="102"/>
  <c r="EJ40" i="102"/>
  <c r="EL40" i="102" s="1"/>
  <c r="DX41" i="102"/>
  <c r="EB41" i="102" s="1"/>
  <c r="DR40" i="102"/>
  <c r="DT40" i="102" s="1"/>
  <c r="DF41" i="102"/>
  <c r="DJ41" i="102"/>
  <c r="EG33" i="98"/>
  <c r="EK33" i="98" s="1"/>
  <c r="EA33" i="98"/>
  <c r="EC33" i="98" s="1"/>
  <c r="DO33" i="98"/>
  <c r="DS33" i="98" s="1"/>
  <c r="DI33" i="98"/>
  <c r="DK33" i="98" s="1"/>
  <c r="DV70" i="101"/>
  <c r="EE70" i="101"/>
  <c r="DD70" i="101"/>
  <c r="DM70" i="101"/>
  <c r="EK39" i="101"/>
  <c r="EG39" i="101"/>
  <c r="EA39" i="101"/>
  <c r="EC39" i="101" s="1"/>
  <c r="DS39" i="101"/>
  <c r="DO39" i="101"/>
  <c r="DI39" i="101"/>
  <c r="DK39" i="101" s="1"/>
  <c r="EG33" i="97"/>
  <c r="EK33" i="97" s="1"/>
  <c r="EB33" i="97"/>
  <c r="DX33" i="97"/>
  <c r="DO33" i="97"/>
  <c r="DS33" i="97" s="1"/>
  <c r="DF33" i="97"/>
  <c r="DJ33" i="97" s="1"/>
  <c r="BD41" i="102"/>
  <c r="K41" i="102"/>
  <c r="T41" i="102"/>
  <c r="DA41" i="102"/>
  <c r="CW41" i="102"/>
  <c r="AO40" i="102"/>
  <c r="AQ40" i="102" s="1"/>
  <c r="AP41" i="102" s="1"/>
  <c r="CC73" i="102"/>
  <c r="AJ73" i="102"/>
  <c r="BB73" i="102"/>
  <c r="CQ40" i="102"/>
  <c r="CS40" i="102" s="1"/>
  <c r="CR41" i="102" s="1"/>
  <c r="AX40" i="102"/>
  <c r="AZ40" i="102" s="1"/>
  <c r="AY41" i="102" s="1"/>
  <c r="AC41" i="102"/>
  <c r="AS73" i="102"/>
  <c r="F73" i="102"/>
  <c r="H74" i="102"/>
  <c r="G73" i="102"/>
  <c r="CY73" i="102" s="1"/>
  <c r="I73" i="102"/>
  <c r="CU74" i="102"/>
  <c r="R73" i="102"/>
  <c r="CH40" i="102"/>
  <c r="CJ40" i="102" s="1"/>
  <c r="CI41" i="102" s="1"/>
  <c r="BY41" i="102"/>
  <c r="CA41" i="102" s="1"/>
  <c r="BZ42" i="102" s="1"/>
  <c r="CL73" i="102"/>
  <c r="BT74" i="102"/>
  <c r="BK74" i="102"/>
  <c r="AA74" i="102"/>
  <c r="BM41" i="102"/>
  <c r="AY39" i="101"/>
  <c r="AU39" i="101"/>
  <c r="BM39" i="101"/>
  <c r="BQ39" i="101"/>
  <c r="AL39" i="101"/>
  <c r="CN39" i="101"/>
  <c r="CR39" i="101"/>
  <c r="BH39" i="101"/>
  <c r="BD39" i="101"/>
  <c r="AJ70" i="101"/>
  <c r="BB70" i="101"/>
  <c r="CH39" i="101"/>
  <c r="CJ39" i="101" s="1"/>
  <c r="BZ39" i="101"/>
  <c r="BV39" i="101"/>
  <c r="AC39" i="101"/>
  <c r="BK70" i="101"/>
  <c r="CC71" i="101"/>
  <c r="AA70" i="101"/>
  <c r="R70" i="101"/>
  <c r="CL70" i="101"/>
  <c r="CU70" i="101"/>
  <c r="CW39" i="101"/>
  <c r="DA39" i="101" s="1"/>
  <c r="N40" i="101"/>
  <c r="P40" i="101" s="1"/>
  <c r="O41" i="101" s="1"/>
  <c r="G71" i="101"/>
  <c r="CG70" i="101" s="1"/>
  <c r="F71" i="101"/>
  <c r="BT70" i="101"/>
  <c r="I71" i="101"/>
  <c r="W39" i="101"/>
  <c r="Y39" i="101" s="1"/>
  <c r="X40" i="101" s="1"/>
  <c r="BK57" i="97"/>
  <c r="CH33" i="98"/>
  <c r="CJ33" i="98" s="1"/>
  <c r="CI34" i="98" s="1"/>
  <c r="BY33" i="98"/>
  <c r="CA33" i="98" s="1"/>
  <c r="BZ34" i="98" s="1"/>
  <c r="BP33" i="98"/>
  <c r="BR33" i="98" s="1"/>
  <c r="BG33" i="98"/>
  <c r="BI33" i="98" s="1"/>
  <c r="AX33" i="98"/>
  <c r="AZ33" i="98" s="1"/>
  <c r="AY34" i="98" s="1"/>
  <c r="AQ32" i="97"/>
  <c r="AP33" i="97" s="1"/>
  <c r="W33" i="98"/>
  <c r="Y33" i="98" s="1"/>
  <c r="X34" i="98" s="1"/>
  <c r="G59" i="98"/>
  <c r="F59" i="98"/>
  <c r="AC32" i="97"/>
  <c r="AF32" i="97" s="1"/>
  <c r="AH32" i="97" s="1"/>
  <c r="CZ33" i="97"/>
  <c r="DB33" i="97" s="1"/>
  <c r="CQ32" i="97"/>
  <c r="CS32" i="97" s="1"/>
  <c r="CH32" i="97"/>
  <c r="CJ32" i="97" s="1"/>
  <c r="BP32" i="97"/>
  <c r="BR32" i="97" s="1"/>
  <c r="AU33" i="97"/>
  <c r="AX33" i="97" s="1"/>
  <c r="W32" i="97"/>
  <c r="Y32" i="97" s="1"/>
  <c r="X33" i="97" s="1"/>
  <c r="N34" i="97"/>
  <c r="P34" i="97" s="1"/>
  <c r="O35" i="97" s="1"/>
  <c r="F60" i="97"/>
  <c r="G60" i="97"/>
  <c r="H61" i="97"/>
  <c r="CL57" i="97"/>
  <c r="I58" i="97"/>
  <c r="R58" i="97"/>
  <c r="BT57" i="97"/>
  <c r="CC57" i="97"/>
  <c r="AJ57" i="97"/>
  <c r="CW33" i="98"/>
  <c r="AL33" i="98"/>
  <c r="CC59" i="98"/>
  <c r="N33" i="98"/>
  <c r="P33" i="98" s="1"/>
  <c r="O34" i="98" s="1"/>
  <c r="AC33" i="98"/>
  <c r="BT58" i="98"/>
  <c r="BW58" i="98" s="1"/>
  <c r="I58" i="98"/>
  <c r="L58" i="98" s="1"/>
  <c r="AS58" i="98"/>
  <c r="AV58" i="98" s="1"/>
  <c r="BK58" i="98"/>
  <c r="BN58" i="98" s="1"/>
  <c r="BB58" i="98"/>
  <c r="BE58" i="98" s="1"/>
  <c r="R58" i="98"/>
  <c r="U58" i="98" s="1"/>
  <c r="CU58" i="98"/>
  <c r="CX58" i="98" s="1"/>
  <c r="AJ58" i="98"/>
  <c r="AM58" i="98" s="1"/>
  <c r="CN33" i="98"/>
  <c r="CR33" i="98" s="1"/>
  <c r="CL58" i="98"/>
  <c r="CO58" i="98" s="1"/>
  <c r="AA58" i="98"/>
  <c r="AD58" i="98" s="1"/>
  <c r="CU59" i="97"/>
  <c r="BD33" i="97"/>
  <c r="BB58" i="97"/>
  <c r="AS58" i="97"/>
  <c r="AA58" i="97"/>
  <c r="AV70" i="101" l="1"/>
  <c r="AW70" i="101"/>
  <c r="AS71" i="101"/>
  <c r="AO47" i="112"/>
  <c r="CF59" i="98"/>
  <c r="EH59" i="98"/>
  <c r="DY59" i="98"/>
  <c r="DP59" i="98"/>
  <c r="DG59" i="98"/>
  <c r="EI59" i="97"/>
  <c r="EH59" i="97"/>
  <c r="DZ59" i="97"/>
  <c r="DY59" i="97"/>
  <c r="DP59" i="97"/>
  <c r="DQ59" i="97"/>
  <c r="DH59" i="97"/>
  <c r="DG59" i="97"/>
  <c r="DQ73" i="102"/>
  <c r="DP73" i="102"/>
  <c r="DP82" i="98"/>
  <c r="DM83" i="98"/>
  <c r="EH84" i="98"/>
  <c r="EE85" i="98"/>
  <c r="EI83" i="97"/>
  <c r="EH83" i="97"/>
  <c r="EE84" i="97"/>
  <c r="BX57" i="97"/>
  <c r="BW57" i="97"/>
  <c r="BO57" i="97"/>
  <c r="BN57" i="97"/>
  <c r="AE70" i="101"/>
  <c r="AD70" i="101"/>
  <c r="BO74" i="102"/>
  <c r="BN74" i="102"/>
  <c r="BF73" i="102"/>
  <c r="BE73" i="102"/>
  <c r="DZ73" i="102"/>
  <c r="DY73" i="102"/>
  <c r="DP81" i="97"/>
  <c r="DQ81" i="97"/>
  <c r="DM82" i="97"/>
  <c r="DG80" i="97"/>
  <c r="DH80" i="97"/>
  <c r="DD81" i="97"/>
  <c r="BF58" i="97"/>
  <c r="BE58" i="97"/>
  <c r="CF57" i="97"/>
  <c r="CG57" i="97"/>
  <c r="CP57" i="97"/>
  <c r="CO57" i="97"/>
  <c r="BW70" i="101"/>
  <c r="BX70" i="101"/>
  <c r="U70" i="101"/>
  <c r="V70" i="101"/>
  <c r="AW73" i="102"/>
  <c r="AV73" i="102"/>
  <c r="CY70" i="101"/>
  <c r="CX70" i="101"/>
  <c r="CF71" i="101"/>
  <c r="BE70" i="101"/>
  <c r="BF70" i="101"/>
  <c r="BX74" i="102"/>
  <c r="BW74" i="102"/>
  <c r="V73" i="102"/>
  <c r="U73" i="102"/>
  <c r="AN73" i="102"/>
  <c r="AM73" i="102"/>
  <c r="DG70" i="101"/>
  <c r="DH70" i="101"/>
  <c r="DH73" i="102"/>
  <c r="DG73" i="102"/>
  <c r="DY83" i="98"/>
  <c r="DV84" i="98"/>
  <c r="DY82" i="97"/>
  <c r="DZ82" i="97"/>
  <c r="DV83" i="97"/>
  <c r="AE74" i="102"/>
  <c r="AD74" i="102"/>
  <c r="M73" i="102"/>
  <c r="L73" i="102"/>
  <c r="DQ70" i="101"/>
  <c r="DP70" i="101"/>
  <c r="DY70" i="101"/>
  <c r="DZ70" i="101"/>
  <c r="AE58" i="97"/>
  <c r="AD58" i="97"/>
  <c r="CX59" i="97"/>
  <c r="CY59" i="97"/>
  <c r="V58" i="97"/>
  <c r="U58" i="97"/>
  <c r="AW58" i="97"/>
  <c r="AV58" i="97"/>
  <c r="AN57" i="97"/>
  <c r="AM57" i="97"/>
  <c r="M58" i="97"/>
  <c r="L58" i="97"/>
  <c r="M71" i="101"/>
  <c r="L71" i="101"/>
  <c r="CO70" i="101"/>
  <c r="CP70" i="101"/>
  <c r="BO70" i="101"/>
  <c r="BN70" i="101"/>
  <c r="AM70" i="101"/>
  <c r="AN70" i="101"/>
  <c r="CP73" i="102"/>
  <c r="CO73" i="102"/>
  <c r="CX74" i="102"/>
  <c r="CG73" i="102"/>
  <c r="CF73" i="102"/>
  <c r="EI70" i="101"/>
  <c r="EH70" i="101"/>
  <c r="EI73" i="102"/>
  <c r="EH73" i="102"/>
  <c r="DG81" i="98"/>
  <c r="DD82" i="98"/>
  <c r="BC50" i="112"/>
  <c r="M93" i="112"/>
  <c r="L93" i="112"/>
  <c r="S60" i="112"/>
  <c r="T60" i="112"/>
  <c r="V97" i="112"/>
  <c r="AJ93" i="112"/>
  <c r="AM93" i="112" s="1"/>
  <c r="BB92" i="112"/>
  <c r="AX93" i="112"/>
  <c r="BA93" i="112" s="1"/>
  <c r="AV74" i="112"/>
  <c r="AU74" i="112"/>
  <c r="AH71" i="112"/>
  <c r="AG71" i="112"/>
  <c r="H95" i="112"/>
  <c r="G94" i="112"/>
  <c r="Y94" i="112" s="1"/>
  <c r="F94" i="112"/>
  <c r="I94" i="112"/>
  <c r="P94" i="112" s="1"/>
  <c r="DV74" i="102"/>
  <c r="DD74" i="102"/>
  <c r="DM74" i="102"/>
  <c r="EE74" i="102"/>
  <c r="EK41" i="102"/>
  <c r="EG41" i="102"/>
  <c r="EA41" i="102"/>
  <c r="EC41" i="102" s="1"/>
  <c r="DO41" i="102"/>
  <c r="DS41" i="102" s="1"/>
  <c r="DI41" i="102"/>
  <c r="DK41" i="102" s="1"/>
  <c r="EJ33" i="98"/>
  <c r="EL33" i="98" s="1"/>
  <c r="DX34" i="98"/>
  <c r="EB34" i="98" s="1"/>
  <c r="DR33" i="98"/>
  <c r="DT33" i="98" s="1"/>
  <c r="DJ34" i="98"/>
  <c r="DF34" i="98"/>
  <c r="DD71" i="101"/>
  <c r="DM71" i="101"/>
  <c r="DV71" i="101"/>
  <c r="EE71" i="101"/>
  <c r="EJ39" i="101"/>
  <c r="EL39" i="101" s="1"/>
  <c r="EB40" i="101"/>
  <c r="DX40" i="101"/>
  <c r="DR39" i="101"/>
  <c r="DT39" i="101" s="1"/>
  <c r="DF40" i="101"/>
  <c r="DJ40" i="101" s="1"/>
  <c r="EJ33" i="97"/>
  <c r="EL33" i="97" s="1"/>
  <c r="EA33" i="97"/>
  <c r="EC33" i="97" s="1"/>
  <c r="DR33" i="97"/>
  <c r="DT33" i="97" s="1"/>
  <c r="DI33" i="97"/>
  <c r="DK33" i="97" s="1"/>
  <c r="CE41" i="102"/>
  <c r="BV42" i="102"/>
  <c r="AL41" i="102"/>
  <c r="AA75" i="102"/>
  <c r="BT75" i="102"/>
  <c r="I74" i="102"/>
  <c r="CN41" i="102"/>
  <c r="CZ41" i="102"/>
  <c r="DB41" i="102" s="1"/>
  <c r="N41" i="102"/>
  <c r="P41" i="102" s="1"/>
  <c r="O42" i="102" s="1"/>
  <c r="R74" i="102"/>
  <c r="AU41" i="102"/>
  <c r="CC74" i="102"/>
  <c r="BP41" i="102"/>
  <c r="BR41" i="102" s="1"/>
  <c r="BQ42" i="102" s="1"/>
  <c r="CL74" i="102"/>
  <c r="F74" i="102"/>
  <c r="H75" i="102"/>
  <c r="G74" i="102"/>
  <c r="CY74" i="102" s="1"/>
  <c r="AS74" i="102"/>
  <c r="BB74" i="102"/>
  <c r="AJ74" i="102"/>
  <c r="W41" i="102"/>
  <c r="Y41" i="102" s="1"/>
  <c r="X42" i="102" s="1"/>
  <c r="BG41" i="102"/>
  <c r="BI41" i="102" s="1"/>
  <c r="BH42" i="102" s="1"/>
  <c r="BK75" i="102"/>
  <c r="CU75" i="102"/>
  <c r="AF41" i="102"/>
  <c r="AH41" i="102" s="1"/>
  <c r="AG42" i="102" s="1"/>
  <c r="T40" i="101"/>
  <c r="K41" i="101"/>
  <c r="BY39" i="101"/>
  <c r="CA39" i="101" s="1"/>
  <c r="I72" i="101"/>
  <c r="CL71" i="101"/>
  <c r="AA71" i="101"/>
  <c r="CI40" i="101"/>
  <c r="CE40" i="101"/>
  <c r="BB71" i="101"/>
  <c r="BT71" i="101"/>
  <c r="CC72" i="101"/>
  <c r="AJ71" i="101"/>
  <c r="CQ39" i="101"/>
  <c r="CS39" i="101" s="1"/>
  <c r="BP39" i="101"/>
  <c r="BR39" i="101" s="1"/>
  <c r="G72" i="101"/>
  <c r="CG71" i="101" s="1"/>
  <c r="F72" i="101"/>
  <c r="BK71" i="101"/>
  <c r="BG39" i="101"/>
  <c r="BI39" i="101" s="1"/>
  <c r="AO39" i="101"/>
  <c r="AQ39" i="101" s="1"/>
  <c r="AP40" i="101" s="1"/>
  <c r="AX39" i="101"/>
  <c r="AZ39" i="101" s="1"/>
  <c r="CZ39" i="101"/>
  <c r="DB39" i="101" s="1"/>
  <c r="CU71" i="101"/>
  <c r="R71" i="101"/>
  <c r="AF39" i="101"/>
  <c r="AH39" i="101" s="1"/>
  <c r="AG40" i="101" s="1"/>
  <c r="BK58" i="97"/>
  <c r="AY33" i="97"/>
  <c r="AZ33" i="97" s="1"/>
  <c r="CZ33" i="98"/>
  <c r="DB33" i="98" s="1"/>
  <c r="CQ33" i="98"/>
  <c r="CS33" i="98" s="1"/>
  <c r="CR34" i="98" s="1"/>
  <c r="AL33" i="97"/>
  <c r="AO33" i="97" s="1"/>
  <c r="AQ33" i="97" s="1"/>
  <c r="AO33" i="98"/>
  <c r="AQ33" i="98" s="1"/>
  <c r="AP34" i="98" s="1"/>
  <c r="AF33" i="98"/>
  <c r="AH33" i="98" s="1"/>
  <c r="AG34" i="98" s="1"/>
  <c r="G60" i="98"/>
  <c r="F60" i="98"/>
  <c r="CN33" i="97"/>
  <c r="CR33" i="97" s="1"/>
  <c r="CI33" i="97"/>
  <c r="CE33" i="97"/>
  <c r="BM33" i="97"/>
  <c r="BQ33" i="97" s="1"/>
  <c r="BG33" i="97"/>
  <c r="BH33" i="97"/>
  <c r="AG33" i="97"/>
  <c r="AC33" i="97"/>
  <c r="T33" i="97"/>
  <c r="K35" i="97"/>
  <c r="F61" i="97"/>
  <c r="G61" i="97"/>
  <c r="H62" i="97"/>
  <c r="CC58" i="97"/>
  <c r="CL58" i="97"/>
  <c r="I59" i="97"/>
  <c r="BT58" i="97"/>
  <c r="R59" i="97"/>
  <c r="AJ58" i="97"/>
  <c r="BM34" i="98"/>
  <c r="BQ34" i="98" s="1"/>
  <c r="BD34" i="98"/>
  <c r="BH34" i="98" s="1"/>
  <c r="BV34" i="98"/>
  <c r="BK59" i="98"/>
  <c r="BN59" i="98" s="1"/>
  <c r="BT59" i="98"/>
  <c r="BW59" i="98" s="1"/>
  <c r="CE34" i="98"/>
  <c r="AU34" i="98"/>
  <c r="I59" i="98"/>
  <c r="L59" i="98" s="1"/>
  <c r="T34" i="98"/>
  <c r="AA59" i="98"/>
  <c r="AD59" i="98" s="1"/>
  <c r="CL59" i="98"/>
  <c r="CO59" i="98" s="1"/>
  <c r="BB59" i="98"/>
  <c r="BE59" i="98" s="1"/>
  <c r="AS59" i="98"/>
  <c r="AV59" i="98" s="1"/>
  <c r="AJ59" i="98"/>
  <c r="AM59" i="98" s="1"/>
  <c r="CU59" i="98"/>
  <c r="CX59" i="98" s="1"/>
  <c r="R59" i="98"/>
  <c r="U59" i="98" s="1"/>
  <c r="K34" i="98"/>
  <c r="CC60" i="98"/>
  <c r="CW34" i="97"/>
  <c r="DA34" i="97" s="1"/>
  <c r="CU60" i="97"/>
  <c r="BB59" i="97"/>
  <c r="AS59" i="97"/>
  <c r="AA59" i="97"/>
  <c r="AV71" i="101" l="1"/>
  <c r="AW71" i="101"/>
  <c r="AS72" i="101"/>
  <c r="AQ47" i="112"/>
  <c r="AL48" i="112" s="1"/>
  <c r="AP48" i="112" s="1"/>
  <c r="EH60" i="98"/>
  <c r="DY60" i="98"/>
  <c r="DP60" i="98"/>
  <c r="DG60" i="98"/>
  <c r="CF60" i="98"/>
  <c r="EI60" i="97"/>
  <c r="EH60" i="97"/>
  <c r="DZ60" i="97"/>
  <c r="DY60" i="97"/>
  <c r="DQ60" i="97"/>
  <c r="DP60" i="97"/>
  <c r="DG60" i="97"/>
  <c r="DH60" i="97"/>
  <c r="BX71" i="101"/>
  <c r="BW71" i="101"/>
  <c r="AD71" i="101"/>
  <c r="AE71" i="101"/>
  <c r="DZ74" i="102"/>
  <c r="DY74" i="102"/>
  <c r="DP83" i="98"/>
  <c r="DM84" i="98"/>
  <c r="AE59" i="97"/>
  <c r="AD59" i="97"/>
  <c r="U59" i="97"/>
  <c r="V59" i="97"/>
  <c r="CG58" i="97"/>
  <c r="CF58" i="97"/>
  <c r="V71" i="101"/>
  <c r="U71" i="101"/>
  <c r="AN71" i="101"/>
  <c r="AM71" i="101"/>
  <c r="BF71" i="101"/>
  <c r="BE71" i="101"/>
  <c r="CP71" i="101"/>
  <c r="CO71" i="101"/>
  <c r="CY75" i="102"/>
  <c r="CX75" i="102"/>
  <c r="AN74" i="102"/>
  <c r="AM74" i="102"/>
  <c r="CG74" i="102"/>
  <c r="CF74" i="102"/>
  <c r="M74" i="102"/>
  <c r="L74" i="102"/>
  <c r="EH71" i="101"/>
  <c r="EI71" i="101"/>
  <c r="DH71" i="101"/>
  <c r="DG71" i="101"/>
  <c r="DQ74" i="102"/>
  <c r="DP74" i="102"/>
  <c r="DY84" i="98"/>
  <c r="DV85" i="98"/>
  <c r="CY60" i="97"/>
  <c r="CX60" i="97"/>
  <c r="AM58" i="97"/>
  <c r="AN58" i="97"/>
  <c r="CO58" i="97"/>
  <c r="CP58" i="97"/>
  <c r="DP71" i="101"/>
  <c r="DQ71" i="101"/>
  <c r="AV59" i="97"/>
  <c r="AW59" i="97"/>
  <c r="BW58" i="97"/>
  <c r="BX58" i="97"/>
  <c r="CX71" i="101"/>
  <c r="CY71" i="101"/>
  <c r="L72" i="101"/>
  <c r="M72" i="101"/>
  <c r="BO75" i="102"/>
  <c r="BN75" i="102"/>
  <c r="BF74" i="102"/>
  <c r="BE74" i="102"/>
  <c r="BX75" i="102"/>
  <c r="BW75" i="102"/>
  <c r="DZ71" i="101"/>
  <c r="DY71" i="101"/>
  <c r="DH74" i="102"/>
  <c r="DG74" i="102"/>
  <c r="DG82" i="98"/>
  <c r="DD83" i="98"/>
  <c r="DZ83" i="97"/>
  <c r="DY83" i="97"/>
  <c r="DV84" i="97"/>
  <c r="DQ82" i="97"/>
  <c r="DP82" i="97"/>
  <c r="DM83" i="97"/>
  <c r="EH85" i="98"/>
  <c r="EE86" i="98"/>
  <c r="V74" i="102"/>
  <c r="U74" i="102"/>
  <c r="BF59" i="97"/>
  <c r="BE59" i="97"/>
  <c r="M59" i="97"/>
  <c r="L59" i="97"/>
  <c r="BO58" i="97"/>
  <c r="BN58" i="97"/>
  <c r="BN71" i="101"/>
  <c r="BO71" i="101"/>
  <c r="CG72" i="101"/>
  <c r="CF72" i="101"/>
  <c r="AW74" i="102"/>
  <c r="AV74" i="102"/>
  <c r="CP74" i="102"/>
  <c r="CO74" i="102"/>
  <c r="AE75" i="102"/>
  <c r="AD75" i="102"/>
  <c r="EI74" i="102"/>
  <c r="EH74" i="102"/>
  <c r="DH81" i="97"/>
  <c r="DG81" i="97"/>
  <c r="DD82" i="97"/>
  <c r="EI84" i="97"/>
  <c r="EH84" i="97"/>
  <c r="EE85" i="97"/>
  <c r="BE50" i="112"/>
  <c r="AZ51" i="112" s="1"/>
  <c r="BD51" i="112" s="1"/>
  <c r="M94" i="112"/>
  <c r="L94" i="112"/>
  <c r="T61" i="112"/>
  <c r="S61" i="112"/>
  <c r="V98" i="112"/>
  <c r="BB93" i="112"/>
  <c r="AX94" i="112"/>
  <c r="BA94" i="112" s="1"/>
  <c r="AJ94" i="112"/>
  <c r="AM94" i="112" s="1"/>
  <c r="AU75" i="112"/>
  <c r="AV75" i="112"/>
  <c r="AH72" i="112"/>
  <c r="AG72" i="112"/>
  <c r="H96" i="112"/>
  <c r="G95" i="112"/>
  <c r="Y95" i="112" s="1"/>
  <c r="F95" i="112"/>
  <c r="I95" i="112"/>
  <c r="P95" i="112" s="1"/>
  <c r="EE75" i="102"/>
  <c r="DD75" i="102"/>
  <c r="DV75" i="102"/>
  <c r="DM75" i="102"/>
  <c r="EJ41" i="102"/>
  <c r="EL41" i="102" s="1"/>
  <c r="DX42" i="102"/>
  <c r="EB42" i="102" s="1"/>
  <c r="DR41" i="102"/>
  <c r="DT41" i="102" s="1"/>
  <c r="DJ42" i="102"/>
  <c r="DF42" i="102"/>
  <c r="EK34" i="98"/>
  <c r="EG34" i="98"/>
  <c r="EA34" i="98"/>
  <c r="EC34" i="98" s="1"/>
  <c r="DO34" i="98"/>
  <c r="DS34" i="98" s="1"/>
  <c r="DI34" i="98"/>
  <c r="DK34" i="98" s="1"/>
  <c r="DV72" i="101"/>
  <c r="DM72" i="101"/>
  <c r="EE72" i="101"/>
  <c r="DD72" i="101"/>
  <c r="EK40" i="101"/>
  <c r="EG40" i="101"/>
  <c r="EA40" i="101"/>
  <c r="EC40" i="101" s="1"/>
  <c r="DO40" i="101"/>
  <c r="DS40" i="101" s="1"/>
  <c r="DI40" i="101"/>
  <c r="DK40" i="101" s="1"/>
  <c r="EK34" i="97"/>
  <c r="EG34" i="97"/>
  <c r="DX34" i="97"/>
  <c r="EB34" i="97" s="1"/>
  <c r="DO34" i="97"/>
  <c r="DS34" i="97" s="1"/>
  <c r="DJ34" i="97"/>
  <c r="DF34" i="97"/>
  <c r="T42" i="102"/>
  <c r="K42" i="102"/>
  <c r="CU76" i="102"/>
  <c r="AJ75" i="102"/>
  <c r="BY42" i="102"/>
  <c r="CA42" i="102" s="1"/>
  <c r="BZ43" i="102" s="1"/>
  <c r="CC75" i="102"/>
  <c r="R75" i="102"/>
  <c r="BB75" i="102"/>
  <c r="AS75" i="102"/>
  <c r="BM42" i="102"/>
  <c r="AX41" i="102"/>
  <c r="AZ41" i="102" s="1"/>
  <c r="AY42" i="102" s="1"/>
  <c r="DA42" i="102"/>
  <c r="CW42" i="102"/>
  <c r="BT76" i="102"/>
  <c r="CH41" i="102"/>
  <c r="CJ41" i="102" s="1"/>
  <c r="CI42" i="102" s="1"/>
  <c r="F75" i="102"/>
  <c r="H76" i="102"/>
  <c r="G75" i="102"/>
  <c r="AC42" i="102"/>
  <c r="BK76" i="102"/>
  <c r="BD42" i="102"/>
  <c r="CL75" i="102"/>
  <c r="CQ41" i="102"/>
  <c r="CS41" i="102" s="1"/>
  <c r="CR42" i="102" s="1"/>
  <c r="I75" i="102"/>
  <c r="AA76" i="102"/>
  <c r="AO41" i="102"/>
  <c r="AQ41" i="102" s="1"/>
  <c r="AP42" i="102" s="1"/>
  <c r="BH40" i="101"/>
  <c r="BD40" i="101"/>
  <c r="AY40" i="101"/>
  <c r="AU40" i="101"/>
  <c r="CN40" i="101"/>
  <c r="CR40" i="101"/>
  <c r="R72" i="101"/>
  <c r="BK72" i="101"/>
  <c r="BB72" i="101"/>
  <c r="BM40" i="101"/>
  <c r="BQ40" i="101"/>
  <c r="CL72" i="101"/>
  <c r="N41" i="101"/>
  <c r="P41" i="101" s="1"/>
  <c r="O42" i="101" s="1"/>
  <c r="CU72" i="101"/>
  <c r="G73" i="101"/>
  <c r="F73" i="101"/>
  <c r="AC40" i="101"/>
  <c r="DA40" i="101"/>
  <c r="CW40" i="101"/>
  <c r="AL40" i="101"/>
  <c r="AJ72" i="101"/>
  <c r="CC73" i="101"/>
  <c r="BZ40" i="101"/>
  <c r="BV40" i="101"/>
  <c r="BT72" i="101"/>
  <c r="CH40" i="101"/>
  <c r="CJ40" i="101" s="1"/>
  <c r="AA72" i="101"/>
  <c r="I73" i="101"/>
  <c r="W40" i="101"/>
  <c r="Y40" i="101" s="1"/>
  <c r="X41" i="101" s="1"/>
  <c r="BK59" i="97"/>
  <c r="AY34" i="97"/>
  <c r="AU34" i="97"/>
  <c r="AX34" i="97" s="1"/>
  <c r="CH34" i="98"/>
  <c r="CJ34" i="98" s="1"/>
  <c r="CI35" i="98" s="1"/>
  <c r="BY34" i="98"/>
  <c r="CA34" i="98" s="1"/>
  <c r="BP34" i="98"/>
  <c r="BR34" i="98" s="1"/>
  <c r="BG34" i="98"/>
  <c r="BI34" i="98" s="1"/>
  <c r="BH35" i="98" s="1"/>
  <c r="AX34" i="98"/>
  <c r="AZ34" i="98" s="1"/>
  <c r="AY35" i="98" s="1"/>
  <c r="W34" i="98"/>
  <c r="Y34" i="98" s="1"/>
  <c r="X35" i="98" s="1"/>
  <c r="G61" i="98"/>
  <c r="F61" i="98"/>
  <c r="CZ34" i="97"/>
  <c r="DB34" i="97" s="1"/>
  <c r="DA35" i="97" s="1"/>
  <c r="CQ33" i="97"/>
  <c r="CS33" i="97" s="1"/>
  <c r="CH33" i="97"/>
  <c r="CJ33" i="97" s="1"/>
  <c r="BI33" i="97"/>
  <c r="BP33" i="97"/>
  <c r="BR33" i="97" s="1"/>
  <c r="AP34" i="97"/>
  <c r="AL34" i="97"/>
  <c r="AF33" i="97"/>
  <c r="AH33" i="97" s="1"/>
  <c r="W33" i="97"/>
  <c r="Y33" i="97" s="1"/>
  <c r="X34" i="97" s="1"/>
  <c r="N35" i="97"/>
  <c r="P35" i="97" s="1"/>
  <c r="O36" i="97" s="1"/>
  <c r="F62" i="97"/>
  <c r="G62" i="97"/>
  <c r="H63" i="97"/>
  <c r="I60" i="97"/>
  <c r="R60" i="97"/>
  <c r="BT59" i="97"/>
  <c r="CC59" i="97"/>
  <c r="AJ59" i="97"/>
  <c r="CL59" i="97"/>
  <c r="AL34" i="98"/>
  <c r="CN34" i="98"/>
  <c r="AC34" i="98"/>
  <c r="N34" i="98"/>
  <c r="P34" i="98" s="1"/>
  <c r="O35" i="98" s="1"/>
  <c r="R60" i="98"/>
  <c r="U60" i="98" s="1"/>
  <c r="CW34" i="98"/>
  <c r="DA34" i="98" s="1"/>
  <c r="BB60" i="98"/>
  <c r="BE60" i="98" s="1"/>
  <c r="AA60" i="98"/>
  <c r="AD60" i="98" s="1"/>
  <c r="CU60" i="98"/>
  <c r="CX60" i="98" s="1"/>
  <c r="AS60" i="98"/>
  <c r="AV60" i="98" s="1"/>
  <c r="BT60" i="98"/>
  <c r="BW60" i="98" s="1"/>
  <c r="BK60" i="98"/>
  <c r="BN60" i="98" s="1"/>
  <c r="CC61" i="98"/>
  <c r="AJ60" i="98"/>
  <c r="AM60" i="98" s="1"/>
  <c r="CL60" i="98"/>
  <c r="CO60" i="98" s="1"/>
  <c r="I60" i="98"/>
  <c r="L60" i="98" s="1"/>
  <c r="CU61" i="97"/>
  <c r="BB60" i="97"/>
  <c r="AS60" i="97"/>
  <c r="AA60" i="97"/>
  <c r="AW72" i="101" l="1"/>
  <c r="AS73" i="101"/>
  <c r="AV72" i="101"/>
  <c r="AO48" i="112"/>
  <c r="CF61" i="98"/>
  <c r="EI61" i="97"/>
  <c r="EH61" i="97"/>
  <c r="DZ61" i="97"/>
  <c r="DY61" i="97"/>
  <c r="DQ61" i="97"/>
  <c r="DP61" i="97"/>
  <c r="DH61" i="97"/>
  <c r="DG61" i="97"/>
  <c r="EH61" i="98"/>
  <c r="DY61" i="98"/>
  <c r="DP61" i="98"/>
  <c r="DG61" i="98"/>
  <c r="BW72" i="101"/>
  <c r="BX72" i="101"/>
  <c r="CF73" i="101"/>
  <c r="CG73" i="101"/>
  <c r="EI72" i="101"/>
  <c r="EH72" i="101"/>
  <c r="M73" i="101"/>
  <c r="L73" i="101"/>
  <c r="AM72" i="101"/>
  <c r="AN72" i="101"/>
  <c r="CO72" i="101"/>
  <c r="CP72" i="101"/>
  <c r="BO72" i="101"/>
  <c r="BN72" i="101"/>
  <c r="CP75" i="102"/>
  <c r="CO75" i="102"/>
  <c r="AW75" i="102"/>
  <c r="AV75" i="102"/>
  <c r="DH75" i="102"/>
  <c r="DG75" i="102"/>
  <c r="DH82" i="97"/>
  <c r="DG82" i="97"/>
  <c r="DD83" i="97"/>
  <c r="DY84" i="97"/>
  <c r="DZ84" i="97"/>
  <c r="DV85" i="97"/>
  <c r="BF60" i="97"/>
  <c r="BE60" i="97"/>
  <c r="CG59" i="97"/>
  <c r="CF59" i="97"/>
  <c r="DZ75" i="102"/>
  <c r="DY75" i="102"/>
  <c r="DG83" i="98"/>
  <c r="DD84" i="98"/>
  <c r="DP84" i="98"/>
  <c r="DM85" i="98"/>
  <c r="CX61" i="97"/>
  <c r="CY61" i="97"/>
  <c r="AE72" i="101"/>
  <c r="AD72" i="101"/>
  <c r="U72" i="101"/>
  <c r="V72" i="101"/>
  <c r="AE76" i="102"/>
  <c r="AD76" i="102"/>
  <c r="BF75" i="102"/>
  <c r="BE75" i="102"/>
  <c r="AN75" i="102"/>
  <c r="AM75" i="102"/>
  <c r="DQ72" i="101"/>
  <c r="DP72" i="101"/>
  <c r="DQ75" i="102"/>
  <c r="DP75" i="102"/>
  <c r="EI75" i="102"/>
  <c r="EH75" i="102"/>
  <c r="EH85" i="97"/>
  <c r="EI85" i="97"/>
  <c r="EE86" i="97"/>
  <c r="DP83" i="97"/>
  <c r="DQ83" i="97"/>
  <c r="DM84" i="97"/>
  <c r="DY85" i="98"/>
  <c r="DV86" i="98"/>
  <c r="BE72" i="101"/>
  <c r="BF72" i="101"/>
  <c r="BO76" i="102"/>
  <c r="BN76" i="102"/>
  <c r="CG75" i="102"/>
  <c r="CF75" i="102"/>
  <c r="EH86" i="98"/>
  <c r="EE87" i="98"/>
  <c r="BX59" i="97"/>
  <c r="BW59" i="97"/>
  <c r="AE60" i="97"/>
  <c r="AD60" i="97"/>
  <c r="CP59" i="97"/>
  <c r="CO59" i="97"/>
  <c r="V60" i="97"/>
  <c r="U60" i="97"/>
  <c r="AW60" i="97"/>
  <c r="AV60" i="97"/>
  <c r="AN59" i="97"/>
  <c r="AM59" i="97"/>
  <c r="L60" i="97"/>
  <c r="M60" i="97"/>
  <c r="BN59" i="97"/>
  <c r="BO59" i="97"/>
  <c r="CY72" i="101"/>
  <c r="CX72" i="101"/>
  <c r="M75" i="102"/>
  <c r="L75" i="102"/>
  <c r="BX76" i="102"/>
  <c r="BW76" i="102"/>
  <c r="V75" i="102"/>
  <c r="U75" i="102"/>
  <c r="CY76" i="102"/>
  <c r="CX76" i="102"/>
  <c r="DG72" i="101"/>
  <c r="DH72" i="101"/>
  <c r="DY72" i="101"/>
  <c r="DZ72" i="101"/>
  <c r="BC51" i="112"/>
  <c r="M95" i="112"/>
  <c r="L95" i="112"/>
  <c r="T62" i="112"/>
  <c r="S62" i="112"/>
  <c r="V99" i="112"/>
  <c r="AJ95" i="112"/>
  <c r="AM95" i="112" s="1"/>
  <c r="BB94" i="112"/>
  <c r="AX95" i="112"/>
  <c r="BA95" i="112" s="1"/>
  <c r="AV76" i="112"/>
  <c r="AU76" i="112"/>
  <c r="AH73" i="112"/>
  <c r="AG73" i="112"/>
  <c r="I96" i="112"/>
  <c r="P96" i="112" s="1"/>
  <c r="H97" i="112"/>
  <c r="G96" i="112"/>
  <c r="Y96" i="112" s="1"/>
  <c r="F96" i="112"/>
  <c r="DD76" i="102"/>
  <c r="DV76" i="102"/>
  <c r="EE76" i="102"/>
  <c r="DM76" i="102"/>
  <c r="EG42" i="102"/>
  <c r="EK42" i="102" s="1"/>
  <c r="EA42" i="102"/>
  <c r="EC42" i="102" s="1"/>
  <c r="DO42" i="102"/>
  <c r="DS42" i="102"/>
  <c r="DI42" i="102"/>
  <c r="DK42" i="102" s="1"/>
  <c r="EJ34" i="98"/>
  <c r="EL34" i="98" s="1"/>
  <c r="DX35" i="98"/>
  <c r="EB35" i="98" s="1"/>
  <c r="DR34" i="98"/>
  <c r="DT34" i="98" s="1"/>
  <c r="DF35" i="98"/>
  <c r="DJ35" i="98" s="1"/>
  <c r="DV73" i="101"/>
  <c r="EE73" i="101"/>
  <c r="DD73" i="101"/>
  <c r="DM73" i="101"/>
  <c r="EJ40" i="101"/>
  <c r="EL40" i="101" s="1"/>
  <c r="DX41" i="101"/>
  <c r="EB41" i="101" s="1"/>
  <c r="DR40" i="101"/>
  <c r="DT40" i="101" s="1"/>
  <c r="DJ41" i="101"/>
  <c r="DF41" i="101"/>
  <c r="EJ34" i="97"/>
  <c r="EL34" i="97" s="1"/>
  <c r="EA34" i="97"/>
  <c r="EC34" i="97" s="1"/>
  <c r="DR34" i="97"/>
  <c r="DT34" i="97" s="1"/>
  <c r="DI34" i="97"/>
  <c r="DK34" i="97" s="1"/>
  <c r="CN42" i="102"/>
  <c r="BV43" i="102"/>
  <c r="AU42" i="102"/>
  <c r="AA77" i="102"/>
  <c r="AF42" i="102"/>
  <c r="AH42" i="102" s="1"/>
  <c r="BB76" i="102"/>
  <c r="AJ76" i="102"/>
  <c r="N42" i="102"/>
  <c r="P42" i="102" s="1"/>
  <c r="O43" i="102" s="1"/>
  <c r="I76" i="102"/>
  <c r="CL76" i="102"/>
  <c r="BK77" i="102"/>
  <c r="CE42" i="102"/>
  <c r="BT77" i="102"/>
  <c r="CU77" i="102"/>
  <c r="AL42" i="102"/>
  <c r="CZ42" i="102"/>
  <c r="DB42" i="102" s="1"/>
  <c r="BP42" i="102"/>
  <c r="BR42" i="102" s="1"/>
  <c r="BQ43" i="102" s="1"/>
  <c r="AS76" i="102"/>
  <c r="W42" i="102"/>
  <c r="Y42" i="102" s="1"/>
  <c r="BG42" i="102"/>
  <c r="BI42" i="102" s="1"/>
  <c r="BH43" i="102" s="1"/>
  <c r="F76" i="102"/>
  <c r="H77" i="102"/>
  <c r="G76" i="102"/>
  <c r="R76" i="102"/>
  <c r="CC76" i="102"/>
  <c r="T41" i="101"/>
  <c r="CI41" i="101"/>
  <c r="CE41" i="101"/>
  <c r="K42" i="101"/>
  <c r="I74" i="101"/>
  <c r="CC74" i="101"/>
  <c r="CZ40" i="101"/>
  <c r="DB40" i="101" s="1"/>
  <c r="G74" i="101"/>
  <c r="F74" i="101"/>
  <c r="CL73" i="101"/>
  <c r="BP40" i="101"/>
  <c r="BR40" i="101" s="1"/>
  <c r="AX40" i="101"/>
  <c r="AZ40" i="101" s="1"/>
  <c r="AA73" i="101"/>
  <c r="AJ73" i="101"/>
  <c r="CU73" i="101"/>
  <c r="BB73" i="101"/>
  <c r="BT73" i="101"/>
  <c r="BY40" i="101"/>
  <c r="CA40" i="101" s="1"/>
  <c r="AO40" i="101"/>
  <c r="AQ40" i="101" s="1"/>
  <c r="AP41" i="101" s="1"/>
  <c r="AF40" i="101"/>
  <c r="AH40" i="101" s="1"/>
  <c r="AG41" i="101" s="1"/>
  <c r="BK73" i="101"/>
  <c r="BG40" i="101"/>
  <c r="BI40" i="101" s="1"/>
  <c r="R73" i="101"/>
  <c r="CQ40" i="101"/>
  <c r="CS40" i="101" s="1"/>
  <c r="BK60" i="97"/>
  <c r="AZ34" i="97"/>
  <c r="AY35" i="97" s="1"/>
  <c r="CZ34" i="98"/>
  <c r="DB34" i="98" s="1"/>
  <c r="DA35" i="98" s="1"/>
  <c r="CQ34" i="98"/>
  <c r="CS34" i="98" s="1"/>
  <c r="CR35" i="98" s="1"/>
  <c r="AO34" i="98"/>
  <c r="AQ34" i="98" s="1"/>
  <c r="AP35" i="98" s="1"/>
  <c r="AF34" i="98"/>
  <c r="AH34" i="98" s="1"/>
  <c r="AG35" i="98" s="1"/>
  <c r="F62" i="98"/>
  <c r="G62" i="98"/>
  <c r="CR34" i="97"/>
  <c r="CN34" i="97"/>
  <c r="CQ34" i="97" s="1"/>
  <c r="BD34" i="97"/>
  <c r="BG34" i="97" s="1"/>
  <c r="CI34" i="97"/>
  <c r="CE34" i="97"/>
  <c r="BM34" i="97"/>
  <c r="BQ34" i="97" s="1"/>
  <c r="AO34" i="97"/>
  <c r="AQ34" i="97" s="1"/>
  <c r="AG34" i="97"/>
  <c r="AC34" i="97"/>
  <c r="T34" i="97"/>
  <c r="K36" i="97"/>
  <c r="F63" i="97"/>
  <c r="G63" i="97"/>
  <c r="H64" i="97"/>
  <c r="CL60" i="97"/>
  <c r="BT60" i="97"/>
  <c r="R61" i="97"/>
  <c r="AJ60" i="97"/>
  <c r="CC60" i="97"/>
  <c r="I61" i="97"/>
  <c r="CL61" i="98"/>
  <c r="CO61" i="98" s="1"/>
  <c r="BT61" i="98"/>
  <c r="BW61" i="98" s="1"/>
  <c r="AS61" i="98"/>
  <c r="AV61" i="98" s="1"/>
  <c r="CE35" i="98"/>
  <c r="BB61" i="98"/>
  <c r="BE61" i="98" s="1"/>
  <c r="AJ61" i="98"/>
  <c r="AM61" i="98" s="1"/>
  <c r="BV35" i="98"/>
  <c r="BZ35" i="98" s="1"/>
  <c r="T35" i="98"/>
  <c r="BD35" i="98"/>
  <c r="AA61" i="98"/>
  <c r="AD61" i="98" s="1"/>
  <c r="R61" i="98"/>
  <c r="U61" i="98" s="1"/>
  <c r="K35" i="98"/>
  <c r="I61" i="98"/>
  <c r="L61" i="98" s="1"/>
  <c r="CC62" i="98"/>
  <c r="CU61" i="98"/>
  <c r="CX61" i="98" s="1"/>
  <c r="AU35" i="98"/>
  <c r="BK61" i="98"/>
  <c r="BN61" i="98" s="1"/>
  <c r="CW35" i="97"/>
  <c r="CU62" i="97"/>
  <c r="BB61" i="97"/>
  <c r="AS61" i="97"/>
  <c r="AA61" i="97"/>
  <c r="AS74" i="101" l="1"/>
  <c r="AV73" i="101"/>
  <c r="AW73" i="101"/>
  <c r="AQ48" i="112"/>
  <c r="AL49" i="112" s="1"/>
  <c r="AP49" i="112" s="1"/>
  <c r="CF62" i="98"/>
  <c r="EI62" i="97"/>
  <c r="EH62" i="97"/>
  <c r="DZ62" i="97"/>
  <c r="DY62" i="97"/>
  <c r="DP62" i="97"/>
  <c r="DQ62" i="97"/>
  <c r="DG62" i="97"/>
  <c r="DH62" i="97"/>
  <c r="EH62" i="98"/>
  <c r="DY62" i="98"/>
  <c r="DP62" i="98"/>
  <c r="DG62" i="98"/>
  <c r="AN73" i="101"/>
  <c r="AM73" i="101"/>
  <c r="CP73" i="101"/>
  <c r="CO73" i="101"/>
  <c r="AW76" i="102"/>
  <c r="AV76" i="102"/>
  <c r="EH87" i="98"/>
  <c r="EE88" i="98"/>
  <c r="DG84" i="98"/>
  <c r="DD85" i="98"/>
  <c r="DZ85" i="97"/>
  <c r="DY85" i="97"/>
  <c r="DV86" i="97"/>
  <c r="BF61" i="97"/>
  <c r="BE61" i="97"/>
  <c r="M61" i="97"/>
  <c r="L61" i="97"/>
  <c r="BW60" i="97"/>
  <c r="BX60" i="97"/>
  <c r="BN73" i="101"/>
  <c r="BO73" i="101"/>
  <c r="BX73" i="101"/>
  <c r="BW73" i="101"/>
  <c r="AD73" i="101"/>
  <c r="AE73" i="101"/>
  <c r="CG74" i="101"/>
  <c r="CF74" i="101"/>
  <c r="CG76" i="102"/>
  <c r="CF76" i="102"/>
  <c r="CY77" i="102"/>
  <c r="CX77" i="102"/>
  <c r="BO77" i="102"/>
  <c r="BN77" i="102"/>
  <c r="AN76" i="102"/>
  <c r="AM76" i="102"/>
  <c r="DH73" i="101"/>
  <c r="DG73" i="101"/>
  <c r="DQ76" i="102"/>
  <c r="DP76" i="102"/>
  <c r="EI86" i="97"/>
  <c r="EH86" i="97"/>
  <c r="EE87" i="97"/>
  <c r="U61" i="97"/>
  <c r="V61" i="97"/>
  <c r="V73" i="101"/>
  <c r="U73" i="101"/>
  <c r="BF73" i="101"/>
  <c r="BE73" i="101"/>
  <c r="L74" i="101"/>
  <c r="M74" i="101"/>
  <c r="V76" i="102"/>
  <c r="U76" i="102"/>
  <c r="BX77" i="102"/>
  <c r="BW77" i="102"/>
  <c r="CP76" i="102"/>
  <c r="CO76" i="102"/>
  <c r="BF76" i="102"/>
  <c r="BE76" i="102"/>
  <c r="DH76" i="102"/>
  <c r="DG76" i="102"/>
  <c r="DQ84" i="97"/>
  <c r="DP84" i="97"/>
  <c r="DM85" i="97"/>
  <c r="DP85" i="98"/>
  <c r="DM86" i="98"/>
  <c r="AW61" i="97"/>
  <c r="AV61" i="97"/>
  <c r="BO60" i="97"/>
  <c r="BN60" i="97"/>
  <c r="AE77" i="102"/>
  <c r="AD77" i="102"/>
  <c r="DP73" i="101"/>
  <c r="DQ73" i="101"/>
  <c r="DZ73" i="101"/>
  <c r="DY73" i="101"/>
  <c r="DZ76" i="102"/>
  <c r="DY76" i="102"/>
  <c r="DY86" i="98"/>
  <c r="DV87" i="98"/>
  <c r="CY62" i="97"/>
  <c r="CX62" i="97"/>
  <c r="CG60" i="97"/>
  <c r="CF60" i="97"/>
  <c r="CO60" i="97"/>
  <c r="CP60" i="97"/>
  <c r="AD61" i="97"/>
  <c r="AE61" i="97"/>
  <c r="AM60" i="97"/>
  <c r="AN60" i="97"/>
  <c r="CX73" i="101"/>
  <c r="CY73" i="101"/>
  <c r="M76" i="102"/>
  <c r="L76" i="102"/>
  <c r="EH73" i="101"/>
  <c r="EI73" i="101"/>
  <c r="EI76" i="102"/>
  <c r="EH76" i="102"/>
  <c r="DH83" i="97"/>
  <c r="DG83" i="97"/>
  <c r="DD84" i="97"/>
  <c r="BE51" i="112"/>
  <c r="AZ52" i="112" s="1"/>
  <c r="BD52" i="112" s="1"/>
  <c r="M96" i="112"/>
  <c r="L96" i="112"/>
  <c r="T63" i="112"/>
  <c r="S63" i="112"/>
  <c r="V100" i="112"/>
  <c r="BB95" i="112"/>
  <c r="AX96" i="112"/>
  <c r="BA96" i="112" s="1"/>
  <c r="AJ96" i="112"/>
  <c r="AM96" i="112" s="1"/>
  <c r="AU77" i="112"/>
  <c r="AV77" i="112"/>
  <c r="AH74" i="112"/>
  <c r="AG74" i="112"/>
  <c r="H98" i="112"/>
  <c r="G97" i="112"/>
  <c r="Y97" i="112" s="1"/>
  <c r="F97" i="112"/>
  <c r="I97" i="112"/>
  <c r="P97" i="112" s="1"/>
  <c r="DM77" i="102"/>
  <c r="DV77" i="102"/>
  <c r="DD77" i="102"/>
  <c r="EE77" i="102"/>
  <c r="EJ42" i="102"/>
  <c r="EL42" i="102" s="1"/>
  <c r="DX43" i="102"/>
  <c r="EB43" i="102"/>
  <c r="DR42" i="102"/>
  <c r="DT42" i="102" s="1"/>
  <c r="DJ43" i="102"/>
  <c r="DF43" i="102"/>
  <c r="EG35" i="98"/>
  <c r="EK35" i="98" s="1"/>
  <c r="EA35" i="98"/>
  <c r="EC35" i="98" s="1"/>
  <c r="DS35" i="98"/>
  <c r="DO35" i="98"/>
  <c r="DI35" i="98"/>
  <c r="DK35" i="98" s="1"/>
  <c r="DM74" i="101"/>
  <c r="DD74" i="101"/>
  <c r="DV74" i="101"/>
  <c r="EE74" i="101"/>
  <c r="EK41" i="101"/>
  <c r="EG41" i="101"/>
  <c r="EA41" i="101"/>
  <c r="EC41" i="101" s="1"/>
  <c r="DS41" i="101"/>
  <c r="DO41" i="101"/>
  <c r="DI41" i="101"/>
  <c r="DK41" i="101" s="1"/>
  <c r="EG35" i="97"/>
  <c r="EK35" i="97" s="1"/>
  <c r="DX35" i="97"/>
  <c r="EB35" i="97" s="1"/>
  <c r="DS35" i="97"/>
  <c r="DO35" i="97"/>
  <c r="DF35" i="97"/>
  <c r="DJ35" i="97" s="1"/>
  <c r="BM43" i="102"/>
  <c r="T43" i="102"/>
  <c r="X43" i="102" s="1"/>
  <c r="AC43" i="102"/>
  <c r="AG43" i="102" s="1"/>
  <c r="CC77" i="102"/>
  <c r="BD43" i="102"/>
  <c r="CU78" i="102"/>
  <c r="BK78" i="102"/>
  <c r="CL77" i="102"/>
  <c r="I77" i="102"/>
  <c r="BY43" i="102"/>
  <c r="CA43" i="102" s="1"/>
  <c r="BZ44" i="102" s="1"/>
  <c r="F77" i="102"/>
  <c r="H78" i="102"/>
  <c r="G77" i="102"/>
  <c r="AS77" i="102"/>
  <c r="DA43" i="102"/>
  <c r="CW43" i="102"/>
  <c r="BT78" i="102"/>
  <c r="K43" i="102"/>
  <c r="AJ77" i="102"/>
  <c r="R77" i="102"/>
  <c r="CH42" i="102"/>
  <c r="CJ42" i="102" s="1"/>
  <c r="CI43" i="102" s="1"/>
  <c r="AX42" i="102"/>
  <c r="AZ42" i="102" s="1"/>
  <c r="CQ42" i="102"/>
  <c r="CS42" i="102" s="1"/>
  <c r="CR43" i="102" s="1"/>
  <c r="AO42" i="102"/>
  <c r="AQ42" i="102" s="1"/>
  <c r="BB77" i="102"/>
  <c r="AA78" i="102"/>
  <c r="AY41" i="101"/>
  <c r="AU41" i="101"/>
  <c r="BH41" i="101"/>
  <c r="BD41" i="101"/>
  <c r="AC41" i="101"/>
  <c r="BZ41" i="101"/>
  <c r="BV41" i="101"/>
  <c r="CN41" i="101"/>
  <c r="CR41" i="101"/>
  <c r="BB74" i="101"/>
  <c r="AJ74" i="101"/>
  <c r="CL74" i="101"/>
  <c r="AL41" i="101"/>
  <c r="CU74" i="101"/>
  <c r="BM41" i="101"/>
  <c r="BQ41" i="101"/>
  <c r="DA41" i="101"/>
  <c r="CW41" i="101"/>
  <c r="N42" i="101"/>
  <c r="P42" i="101" s="1"/>
  <c r="O43" i="101" s="1"/>
  <c r="R74" i="101"/>
  <c r="CC75" i="101"/>
  <c r="CH41" i="101"/>
  <c r="CJ41" i="101" s="1"/>
  <c r="BK74" i="101"/>
  <c r="BT74" i="101"/>
  <c r="AA74" i="101"/>
  <c r="G75" i="101"/>
  <c r="F75" i="101"/>
  <c r="I75" i="101"/>
  <c r="W41" i="101"/>
  <c r="Y41" i="101" s="1"/>
  <c r="X42" i="101" s="1"/>
  <c r="BK61" i="97"/>
  <c r="AU35" i="97"/>
  <c r="AX35" i="97" s="1"/>
  <c r="AZ35" i="97" s="1"/>
  <c r="AY36" i="97" s="1"/>
  <c r="BH34" i="97"/>
  <c r="BI34" i="97" s="1"/>
  <c r="CH35" i="98"/>
  <c r="CJ35" i="98" s="1"/>
  <c r="BY35" i="98"/>
  <c r="CA35" i="98" s="1"/>
  <c r="BG35" i="98"/>
  <c r="BI35" i="98" s="1"/>
  <c r="BH36" i="98" s="1"/>
  <c r="AX35" i="98"/>
  <c r="AZ35" i="98" s="1"/>
  <c r="AY36" i="98" s="1"/>
  <c r="W35" i="98"/>
  <c r="Y35" i="98" s="1"/>
  <c r="X36" i="98" s="1"/>
  <c r="G63" i="98"/>
  <c r="F63" i="98"/>
  <c r="CS34" i="97"/>
  <c r="BM35" i="98"/>
  <c r="BQ35" i="98" s="1"/>
  <c r="CZ35" i="97"/>
  <c r="DB35" i="97" s="1"/>
  <c r="CH34" i="97"/>
  <c r="CJ34" i="97" s="1"/>
  <c r="BP34" i="97"/>
  <c r="BR34" i="97" s="1"/>
  <c r="AP35" i="97"/>
  <c r="AL35" i="97"/>
  <c r="AF34" i="97"/>
  <c r="AH34" i="97" s="1"/>
  <c r="W34" i="97"/>
  <c r="Y34" i="97" s="1"/>
  <c r="N36" i="97"/>
  <c r="P36" i="97" s="1"/>
  <c r="O37" i="97" s="1"/>
  <c r="F64" i="97"/>
  <c r="G64" i="97"/>
  <c r="H65" i="97"/>
  <c r="I62" i="97"/>
  <c r="CC61" i="97"/>
  <c r="AJ61" i="97"/>
  <c r="R62" i="97"/>
  <c r="BT61" i="97"/>
  <c r="CL61" i="97"/>
  <c r="AL35" i="98"/>
  <c r="CW35" i="98"/>
  <c r="R62" i="98"/>
  <c r="U62" i="98" s="1"/>
  <c r="BT62" i="98"/>
  <c r="BW62" i="98" s="1"/>
  <c r="CL62" i="98"/>
  <c r="CO62" i="98" s="1"/>
  <c r="CU62" i="98"/>
  <c r="CX62" i="98" s="1"/>
  <c r="I62" i="98"/>
  <c r="L62" i="98" s="1"/>
  <c r="N35" i="98"/>
  <c r="P35" i="98" s="1"/>
  <c r="O36" i="98" s="1"/>
  <c r="BB62" i="98"/>
  <c r="BE62" i="98" s="1"/>
  <c r="AA62" i="98"/>
  <c r="AD62" i="98" s="1"/>
  <c r="CN35" i="98"/>
  <c r="AC35" i="98"/>
  <c r="BK62" i="98"/>
  <c r="BN62" i="98" s="1"/>
  <c r="CC63" i="98"/>
  <c r="AJ62" i="98"/>
  <c r="AM62" i="98" s="1"/>
  <c r="AS62" i="98"/>
  <c r="AV62" i="98" s="1"/>
  <c r="CU63" i="97"/>
  <c r="BB62" i="97"/>
  <c r="AS62" i="97"/>
  <c r="AA62" i="97"/>
  <c r="AW74" i="101" l="1"/>
  <c r="AV74" i="101"/>
  <c r="AS75" i="101"/>
  <c r="AO49" i="112"/>
  <c r="CF63" i="98"/>
  <c r="EI63" i="97"/>
  <c r="EH63" i="97"/>
  <c r="DZ63" i="97"/>
  <c r="DY63" i="97"/>
  <c r="DP63" i="97"/>
  <c r="DQ63" i="97"/>
  <c r="DG63" i="97"/>
  <c r="DH63" i="97"/>
  <c r="EH63" i="98"/>
  <c r="DY63" i="98"/>
  <c r="DP63" i="98"/>
  <c r="DG63" i="98"/>
  <c r="DY74" i="101"/>
  <c r="DZ74" i="101"/>
  <c r="DZ77" i="102"/>
  <c r="DY77" i="102"/>
  <c r="M75" i="101"/>
  <c r="L75" i="101"/>
  <c r="AE74" i="101"/>
  <c r="AD74" i="101"/>
  <c r="CY74" i="101"/>
  <c r="CX74" i="101"/>
  <c r="AM74" i="101"/>
  <c r="AN74" i="101"/>
  <c r="AE78" i="102"/>
  <c r="AD78" i="102"/>
  <c r="BO78" i="102"/>
  <c r="BN78" i="102"/>
  <c r="CG77" i="102"/>
  <c r="CF77" i="102"/>
  <c r="EI74" i="101"/>
  <c r="EH74" i="101"/>
  <c r="EI77" i="102"/>
  <c r="EH77" i="102"/>
  <c r="DY87" i="98"/>
  <c r="DV88" i="98"/>
  <c r="DQ85" i="97"/>
  <c r="DP85" i="97"/>
  <c r="DM86" i="97"/>
  <c r="BO74" i="101"/>
  <c r="BN74" i="101"/>
  <c r="CO74" i="101"/>
  <c r="CP74" i="101"/>
  <c r="EH88" i="98"/>
  <c r="EE89" i="98"/>
  <c r="BE62" i="97"/>
  <c r="BF62" i="97"/>
  <c r="V62" i="97"/>
  <c r="U62" i="97"/>
  <c r="CX63" i="97"/>
  <c r="CY63" i="97"/>
  <c r="AN61" i="97"/>
  <c r="AM61" i="97"/>
  <c r="BW74" i="101"/>
  <c r="BX74" i="101"/>
  <c r="CF75" i="101"/>
  <c r="CG75" i="101"/>
  <c r="BE74" i="101"/>
  <c r="BF74" i="101"/>
  <c r="BF77" i="102"/>
  <c r="BE77" i="102"/>
  <c r="AW77" i="102"/>
  <c r="AV77" i="102"/>
  <c r="CY78" i="102"/>
  <c r="CX78" i="102"/>
  <c r="DQ77" i="102"/>
  <c r="DP77" i="102"/>
  <c r="DG84" i="97"/>
  <c r="DH84" i="97"/>
  <c r="DD85" i="97"/>
  <c r="EI87" i="97"/>
  <c r="EH87" i="97"/>
  <c r="EE88" i="97"/>
  <c r="DG85" i="98"/>
  <c r="DD86" i="98"/>
  <c r="AW62" i="97"/>
  <c r="AV62" i="97"/>
  <c r="BX61" i="97"/>
  <c r="BW61" i="97"/>
  <c r="L62" i="97"/>
  <c r="M62" i="97"/>
  <c r="AN77" i="102"/>
  <c r="AM77" i="102"/>
  <c r="CP77" i="102"/>
  <c r="CO77" i="102"/>
  <c r="DQ74" i="101"/>
  <c r="DP74" i="101"/>
  <c r="AE62" i="97"/>
  <c r="AD62" i="97"/>
  <c r="CP61" i="97"/>
  <c r="CO61" i="97"/>
  <c r="CF61" i="97"/>
  <c r="CG61" i="97"/>
  <c r="BN61" i="97"/>
  <c r="BO61" i="97"/>
  <c r="U74" i="101"/>
  <c r="V74" i="101"/>
  <c r="V77" i="102"/>
  <c r="U77" i="102"/>
  <c r="BX78" i="102"/>
  <c r="BW78" i="102"/>
  <c r="M77" i="102"/>
  <c r="L77" i="102"/>
  <c r="DG74" i="101"/>
  <c r="DH74" i="101"/>
  <c r="DH77" i="102"/>
  <c r="DG77" i="102"/>
  <c r="DP86" i="98"/>
  <c r="DM87" i="98"/>
  <c r="DY86" i="97"/>
  <c r="DZ86" i="97"/>
  <c r="DV87" i="97"/>
  <c r="BC52" i="112"/>
  <c r="M97" i="112"/>
  <c r="L97" i="112"/>
  <c r="V101" i="112"/>
  <c r="T64" i="112"/>
  <c r="S64" i="112"/>
  <c r="AJ97" i="112"/>
  <c r="AM97" i="112" s="1"/>
  <c r="BB96" i="112"/>
  <c r="AX97" i="112"/>
  <c r="BA97" i="112" s="1"/>
  <c r="AV78" i="112"/>
  <c r="AU78" i="112"/>
  <c r="AH75" i="112"/>
  <c r="AG75" i="112"/>
  <c r="I98" i="112"/>
  <c r="P98" i="112" s="1"/>
  <c r="H99" i="112"/>
  <c r="G98" i="112"/>
  <c r="Y98" i="112" s="1"/>
  <c r="F98" i="112"/>
  <c r="EE78" i="102"/>
  <c r="DD78" i="102"/>
  <c r="DM78" i="102"/>
  <c r="DV78" i="102"/>
  <c r="EK43" i="102"/>
  <c r="EG43" i="102"/>
  <c r="EA43" i="102"/>
  <c r="EC43" i="102" s="1"/>
  <c r="DS43" i="102"/>
  <c r="DO43" i="102"/>
  <c r="DI43" i="102"/>
  <c r="DK43" i="102" s="1"/>
  <c r="EJ35" i="98"/>
  <c r="EL35" i="98" s="1"/>
  <c r="EB36" i="98"/>
  <c r="DX36" i="98"/>
  <c r="DR35" i="98"/>
  <c r="DT35" i="98" s="1"/>
  <c r="DJ36" i="98"/>
  <c r="DF36" i="98"/>
  <c r="EE75" i="101"/>
  <c r="DV75" i="101"/>
  <c r="DM75" i="101"/>
  <c r="DD75" i="101"/>
  <c r="EJ41" i="101"/>
  <c r="EL41" i="101" s="1"/>
  <c r="DX42" i="101"/>
  <c r="EB42" i="101" s="1"/>
  <c r="DR41" i="101"/>
  <c r="DT41" i="101" s="1"/>
  <c r="DJ42" i="101"/>
  <c r="DF42" i="101"/>
  <c r="EJ35" i="97"/>
  <c r="EL35" i="97" s="1"/>
  <c r="EA35" i="97"/>
  <c r="EC35" i="97" s="1"/>
  <c r="DR35" i="97"/>
  <c r="DT35" i="97" s="1"/>
  <c r="DI35" i="97"/>
  <c r="DK35" i="97" s="1"/>
  <c r="CN43" i="102"/>
  <c r="BV44" i="102"/>
  <c r="AL43" i="102"/>
  <c r="AP43" i="102" s="1"/>
  <c r="AU43" i="102"/>
  <c r="AY43" i="102" s="1"/>
  <c r="R78" i="102"/>
  <c r="AJ78" i="102"/>
  <c r="F78" i="102"/>
  <c r="H79" i="102"/>
  <c r="G78" i="102"/>
  <c r="CL78" i="102"/>
  <c r="BG43" i="102"/>
  <c r="BI43" i="102" s="1"/>
  <c r="BH44" i="102" s="1"/>
  <c r="CC78" i="102"/>
  <c r="AA79" i="102"/>
  <c r="BB78" i="102"/>
  <c r="CE43" i="102"/>
  <c r="N43" i="102"/>
  <c r="P43" i="102" s="1"/>
  <c r="O44" i="102" s="1"/>
  <c r="BT79" i="102"/>
  <c r="CU79" i="102"/>
  <c r="AF43" i="102"/>
  <c r="AH43" i="102" s="1"/>
  <c r="AG44" i="102" s="1"/>
  <c r="BP43" i="102"/>
  <c r="BR43" i="102" s="1"/>
  <c r="BQ44" i="102" s="1"/>
  <c r="W43" i="102"/>
  <c r="Y43" i="102" s="1"/>
  <c r="X44" i="102" s="1"/>
  <c r="CZ43" i="102"/>
  <c r="DB43" i="102" s="1"/>
  <c r="AS78" i="102"/>
  <c r="I78" i="102"/>
  <c r="BK79" i="102"/>
  <c r="CI42" i="101"/>
  <c r="CE42" i="101"/>
  <c r="T42" i="101"/>
  <c r="K43" i="101"/>
  <c r="BG41" i="101"/>
  <c r="BI41" i="101" s="1"/>
  <c r="CL75" i="101"/>
  <c r="CU75" i="101"/>
  <c r="AJ75" i="101"/>
  <c r="AF41" i="101"/>
  <c r="AH41" i="101" s="1"/>
  <c r="AG42" i="101" s="1"/>
  <c r="AX41" i="101"/>
  <c r="AZ41" i="101" s="1"/>
  <c r="I76" i="101"/>
  <c r="AA75" i="101"/>
  <c r="CC76" i="101"/>
  <c r="CZ41" i="101"/>
  <c r="DB41" i="101" s="1"/>
  <c r="BY41" i="101"/>
  <c r="CA41" i="101" s="1"/>
  <c r="BK75" i="101"/>
  <c r="G76" i="101"/>
  <c r="F76" i="101"/>
  <c r="BT75" i="101"/>
  <c r="R75" i="101"/>
  <c r="BP41" i="101"/>
  <c r="BR41" i="101" s="1"/>
  <c r="AO41" i="101"/>
  <c r="AQ41" i="101" s="1"/>
  <c r="AP42" i="101" s="1"/>
  <c r="BB75" i="101"/>
  <c r="CQ41" i="101"/>
  <c r="CS41" i="101" s="1"/>
  <c r="BK62" i="97"/>
  <c r="BH35" i="97"/>
  <c r="BD35" i="97"/>
  <c r="BG35" i="97" s="1"/>
  <c r="CZ35" i="98"/>
  <c r="DB35" i="98" s="1"/>
  <c r="CQ35" i="98"/>
  <c r="CS35" i="98" s="1"/>
  <c r="CR36" i="98" s="1"/>
  <c r="CN35" i="97"/>
  <c r="CQ35" i="97" s="1"/>
  <c r="BP35" i="98"/>
  <c r="BR35" i="98" s="1"/>
  <c r="BQ36" i="98" s="1"/>
  <c r="AO35" i="98"/>
  <c r="AQ35" i="98" s="1"/>
  <c r="AP36" i="98" s="1"/>
  <c r="AF35" i="98"/>
  <c r="AH35" i="98" s="1"/>
  <c r="AG36" i="98" s="1"/>
  <c r="G64" i="98"/>
  <c r="F64" i="98"/>
  <c r="CE35" i="97"/>
  <c r="CI35" i="97" s="1"/>
  <c r="BM35" i="97"/>
  <c r="BQ35" i="97" s="1"/>
  <c r="AC35" i="97"/>
  <c r="AF35" i="97" s="1"/>
  <c r="AO35" i="97"/>
  <c r="AQ35" i="97" s="1"/>
  <c r="T35" i="97"/>
  <c r="X35" i="97" s="1"/>
  <c r="K37" i="97"/>
  <c r="F65" i="97"/>
  <c r="G65" i="97"/>
  <c r="H66" i="97"/>
  <c r="BT62" i="97"/>
  <c r="AJ62" i="97"/>
  <c r="CC62" i="97"/>
  <c r="CL62" i="97"/>
  <c r="R63" i="97"/>
  <c r="I63" i="97"/>
  <c r="CE36" i="98"/>
  <c r="CI36" i="98" s="1"/>
  <c r="BV36" i="98"/>
  <c r="BZ36" i="98" s="1"/>
  <c r="BD36" i="98"/>
  <c r="AU36" i="98"/>
  <c r="AA63" i="98"/>
  <c r="AD63" i="98" s="1"/>
  <c r="K36" i="98"/>
  <c r="AS63" i="98"/>
  <c r="AV63" i="98" s="1"/>
  <c r="I63" i="98"/>
  <c r="L63" i="98" s="1"/>
  <c r="CU63" i="98"/>
  <c r="CX63" i="98" s="1"/>
  <c r="CL63" i="98"/>
  <c r="CO63" i="98" s="1"/>
  <c r="T36" i="98"/>
  <c r="BB63" i="98"/>
  <c r="BE63" i="98" s="1"/>
  <c r="BT63" i="98"/>
  <c r="BW63" i="98" s="1"/>
  <c r="AJ63" i="98"/>
  <c r="AM63" i="98" s="1"/>
  <c r="CC64" i="98"/>
  <c r="BK63" i="98"/>
  <c r="BN63" i="98" s="1"/>
  <c r="R63" i="98"/>
  <c r="U63" i="98" s="1"/>
  <c r="CW36" i="97"/>
  <c r="DA36" i="97" s="1"/>
  <c r="CU64" i="97"/>
  <c r="BB63" i="97"/>
  <c r="AU36" i="97"/>
  <c r="AS63" i="97"/>
  <c r="AA63" i="97"/>
  <c r="AS76" i="101" l="1"/>
  <c r="AV75" i="101"/>
  <c r="AW75" i="101"/>
  <c r="AQ49" i="112"/>
  <c r="AL50" i="112" s="1"/>
  <c r="AP50" i="112" s="1"/>
  <c r="CF64" i="98"/>
  <c r="EH64" i="98"/>
  <c r="DY64" i="98"/>
  <c r="DP64" i="98"/>
  <c r="DG64" i="98"/>
  <c r="EH64" i="97"/>
  <c r="EI64" i="97"/>
  <c r="DZ64" i="97"/>
  <c r="DY64" i="97"/>
  <c r="DQ64" i="97"/>
  <c r="DP64" i="97"/>
  <c r="DG64" i="97"/>
  <c r="DH64" i="97"/>
  <c r="CG62" i="97"/>
  <c r="CF62" i="97"/>
  <c r="BF63" i="97"/>
  <c r="BE63" i="97"/>
  <c r="M63" i="97"/>
  <c r="L63" i="97"/>
  <c r="AM62" i="97"/>
  <c r="AN62" i="97"/>
  <c r="AD75" i="101"/>
  <c r="AE75" i="101"/>
  <c r="AN75" i="101"/>
  <c r="AM75" i="101"/>
  <c r="AW78" i="102"/>
  <c r="AV78" i="102"/>
  <c r="CG78" i="102"/>
  <c r="CF78" i="102"/>
  <c r="DP75" i="101"/>
  <c r="DQ75" i="101"/>
  <c r="DZ78" i="102"/>
  <c r="DY78" i="102"/>
  <c r="DH78" i="102"/>
  <c r="DG78" i="102"/>
  <c r="DP87" i="98"/>
  <c r="DM88" i="98"/>
  <c r="DG86" i="98"/>
  <c r="DD87" i="98"/>
  <c r="DQ86" i="97"/>
  <c r="DP86" i="97"/>
  <c r="DM87" i="97"/>
  <c r="BX75" i="101"/>
  <c r="BW75" i="101"/>
  <c r="CG76" i="101"/>
  <c r="CF76" i="101"/>
  <c r="M78" i="102"/>
  <c r="L78" i="102"/>
  <c r="AE79" i="102"/>
  <c r="AD79" i="102"/>
  <c r="V78" i="102"/>
  <c r="U78" i="102"/>
  <c r="EH75" i="101"/>
  <c r="EI75" i="101"/>
  <c r="AD63" i="97"/>
  <c r="AE63" i="97"/>
  <c r="CY64" i="97"/>
  <c r="CX64" i="97"/>
  <c r="U63" i="97"/>
  <c r="V63" i="97"/>
  <c r="BX62" i="97"/>
  <c r="BW62" i="97"/>
  <c r="BO62" i="97"/>
  <c r="BN62" i="97"/>
  <c r="L76" i="101"/>
  <c r="M76" i="101"/>
  <c r="CX75" i="101"/>
  <c r="CY75" i="101"/>
  <c r="CY79" i="102"/>
  <c r="CX79" i="102"/>
  <c r="DZ75" i="101"/>
  <c r="DY75" i="101"/>
  <c r="EI78" i="102"/>
  <c r="EH78" i="102"/>
  <c r="DZ87" i="97"/>
  <c r="DY87" i="97"/>
  <c r="DV88" i="97"/>
  <c r="DH85" i="97"/>
  <c r="DG85" i="97"/>
  <c r="DD86" i="97"/>
  <c r="BF75" i="101"/>
  <c r="BE75" i="101"/>
  <c r="BN75" i="101"/>
  <c r="BO75" i="101"/>
  <c r="DY88" i="98"/>
  <c r="DV89" i="98"/>
  <c r="AV63" i="97"/>
  <c r="AW63" i="97"/>
  <c r="CO62" i="97"/>
  <c r="CP62" i="97"/>
  <c r="V75" i="101"/>
  <c r="U75" i="101"/>
  <c r="CP75" i="101"/>
  <c r="CO75" i="101"/>
  <c r="BO79" i="102"/>
  <c r="BN79" i="102"/>
  <c r="BX79" i="102"/>
  <c r="BW79" i="102"/>
  <c r="BF78" i="102"/>
  <c r="BE78" i="102"/>
  <c r="CP78" i="102"/>
  <c r="CO78" i="102"/>
  <c r="AN78" i="102"/>
  <c r="AM78" i="102"/>
  <c r="DH75" i="101"/>
  <c r="DG75" i="101"/>
  <c r="DQ78" i="102"/>
  <c r="DP78" i="102"/>
  <c r="EI88" i="97"/>
  <c r="EH88" i="97"/>
  <c r="EE89" i="97"/>
  <c r="EH89" i="98"/>
  <c r="EE90" i="98"/>
  <c r="BE52" i="112"/>
  <c r="AZ53" i="112" s="1"/>
  <c r="BD53" i="112" s="1"/>
  <c r="M98" i="112"/>
  <c r="L98" i="112"/>
  <c r="V102" i="112"/>
  <c r="S65" i="112"/>
  <c r="T65" i="112"/>
  <c r="BB97" i="112"/>
  <c r="AX98" i="112"/>
  <c r="BA98" i="112" s="1"/>
  <c r="AJ98" i="112"/>
  <c r="AM98" i="112" s="1"/>
  <c r="AU79" i="112"/>
  <c r="AV79" i="112"/>
  <c r="AH76" i="112"/>
  <c r="AG76" i="112"/>
  <c r="H100" i="112"/>
  <c r="G99" i="112"/>
  <c r="Y99" i="112" s="1"/>
  <c r="F99" i="112"/>
  <c r="I99" i="112"/>
  <c r="P99" i="112" s="1"/>
  <c r="DV79" i="102"/>
  <c r="DM79" i="102"/>
  <c r="EE79" i="102"/>
  <c r="DD79" i="102"/>
  <c r="EJ43" i="102"/>
  <c r="EL43" i="102" s="1"/>
  <c r="DX44" i="102"/>
  <c r="EB44" i="102"/>
  <c r="DR43" i="102"/>
  <c r="DT43" i="102" s="1"/>
  <c r="DJ44" i="102"/>
  <c r="DF44" i="102"/>
  <c r="EG36" i="98"/>
  <c r="EK36" i="98" s="1"/>
  <c r="EA36" i="98"/>
  <c r="EC36" i="98" s="1"/>
  <c r="DO36" i="98"/>
  <c r="DS36" i="98" s="1"/>
  <c r="DI36" i="98"/>
  <c r="DK36" i="98" s="1"/>
  <c r="EE76" i="101"/>
  <c r="DD76" i="101"/>
  <c r="DM76" i="101"/>
  <c r="DV76" i="101"/>
  <c r="EG42" i="101"/>
  <c r="EK42" i="101" s="1"/>
  <c r="EA42" i="101"/>
  <c r="EC42" i="101" s="1"/>
  <c r="DS42" i="101"/>
  <c r="DO42" i="101"/>
  <c r="DI42" i="101"/>
  <c r="DK42" i="101" s="1"/>
  <c r="EG36" i="97"/>
  <c r="EK36" i="97" s="1"/>
  <c r="EB36" i="97"/>
  <c r="DX36" i="97"/>
  <c r="DO36" i="97"/>
  <c r="DS36" i="97" s="1"/>
  <c r="DJ36" i="97"/>
  <c r="DF36" i="97"/>
  <c r="T44" i="102"/>
  <c r="BM44" i="102"/>
  <c r="AC44" i="102"/>
  <c r="DA44" i="102"/>
  <c r="CW44" i="102"/>
  <c r="BT80" i="102"/>
  <c r="AA80" i="102"/>
  <c r="F79" i="102"/>
  <c r="H80" i="102"/>
  <c r="G79" i="102"/>
  <c r="AJ79" i="102"/>
  <c r="AX43" i="102"/>
  <c r="AZ43" i="102" s="1"/>
  <c r="AY44" i="102" s="1"/>
  <c r="BY44" i="102"/>
  <c r="CA44" i="102" s="1"/>
  <c r="BZ45" i="102" s="1"/>
  <c r="K44" i="102"/>
  <c r="CC79" i="102"/>
  <c r="CL79" i="102"/>
  <c r="BK80" i="102"/>
  <c r="AS79" i="102"/>
  <c r="BB79" i="102"/>
  <c r="R79" i="102"/>
  <c r="CQ43" i="102"/>
  <c r="CS43" i="102" s="1"/>
  <c r="CR44" i="102" s="1"/>
  <c r="I79" i="102"/>
  <c r="CU80" i="102"/>
  <c r="CH43" i="102"/>
  <c r="CJ43" i="102" s="1"/>
  <c r="CI44" i="102" s="1"/>
  <c r="BD44" i="102"/>
  <c r="AO43" i="102"/>
  <c r="AQ43" i="102" s="1"/>
  <c r="AP44" i="102" s="1"/>
  <c r="BM42" i="101"/>
  <c r="BQ42" i="101"/>
  <c r="BH42" i="101"/>
  <c r="BD42" i="101"/>
  <c r="BZ42" i="101"/>
  <c r="BV42" i="101"/>
  <c r="CN42" i="101"/>
  <c r="CR42" i="101"/>
  <c r="AL42" i="101"/>
  <c r="DA42" i="101"/>
  <c r="CW42" i="101"/>
  <c r="CU76" i="101"/>
  <c r="G77" i="101"/>
  <c r="F77" i="101"/>
  <c r="AC42" i="101"/>
  <c r="AJ76" i="101"/>
  <c r="CL76" i="101"/>
  <c r="W42" i="101"/>
  <c r="Y42" i="101" s="1"/>
  <c r="AY42" i="101"/>
  <c r="AU42" i="101"/>
  <c r="BK76" i="101"/>
  <c r="CC77" i="101"/>
  <c r="N43" i="101"/>
  <c r="P43" i="101" s="1"/>
  <c r="O44" i="101" s="1"/>
  <c r="CH42" i="101"/>
  <c r="CJ42" i="101" s="1"/>
  <c r="BB76" i="101"/>
  <c r="BT76" i="101"/>
  <c r="I77" i="101"/>
  <c r="R76" i="101"/>
  <c r="AA76" i="101"/>
  <c r="AG35" i="97"/>
  <c r="AH35" i="97" s="1"/>
  <c r="AC36" i="97" s="1"/>
  <c r="AG36" i="97" s="1"/>
  <c r="BK63" i="97"/>
  <c r="BI35" i="97"/>
  <c r="BH36" i="97" s="1"/>
  <c r="CR35" i="97"/>
  <c r="CS35" i="97" s="1"/>
  <c r="CN36" i="97" s="1"/>
  <c r="CR36" i="97" s="1"/>
  <c r="CH36" i="98"/>
  <c r="CJ36" i="98" s="1"/>
  <c r="BY36" i="98"/>
  <c r="CA36" i="98" s="1"/>
  <c r="BZ37" i="98" s="1"/>
  <c r="BM36" i="98"/>
  <c r="BG36" i="98"/>
  <c r="BI36" i="98" s="1"/>
  <c r="BH37" i="98" s="1"/>
  <c r="AX36" i="98"/>
  <c r="AZ36" i="98" s="1"/>
  <c r="AY37" i="98" s="1"/>
  <c r="W36" i="98"/>
  <c r="Y36" i="98" s="1"/>
  <c r="X37" i="98" s="1"/>
  <c r="G65" i="98"/>
  <c r="F65" i="98"/>
  <c r="CZ36" i="97"/>
  <c r="DB36" i="97" s="1"/>
  <c r="CH35" i="97"/>
  <c r="CJ35" i="97" s="1"/>
  <c r="BP35" i="97"/>
  <c r="BR35" i="97" s="1"/>
  <c r="AX36" i="97"/>
  <c r="AZ36" i="97" s="1"/>
  <c r="AL36" i="97"/>
  <c r="AP36" i="97" s="1"/>
  <c r="W35" i="97"/>
  <c r="Y35" i="97" s="1"/>
  <c r="N37" i="97"/>
  <c r="P37" i="97" s="1"/>
  <c r="O38" i="97" s="1"/>
  <c r="F66" i="97"/>
  <c r="G66" i="97"/>
  <c r="H67" i="97"/>
  <c r="I64" i="97"/>
  <c r="R64" i="97"/>
  <c r="AJ63" i="97"/>
  <c r="CL63" i="97"/>
  <c r="BT63" i="97"/>
  <c r="CC63" i="97"/>
  <c r="CN36" i="98"/>
  <c r="AC36" i="98"/>
  <c r="CW36" i="98"/>
  <c r="DA36" i="98" s="1"/>
  <c r="AL36" i="98"/>
  <c r="CC65" i="98"/>
  <c r="BT64" i="98"/>
  <c r="BW64" i="98" s="1"/>
  <c r="CU64" i="98"/>
  <c r="CX64" i="98" s="1"/>
  <c r="AS64" i="98"/>
  <c r="AV64" i="98" s="1"/>
  <c r="R64" i="98"/>
  <c r="U64" i="98" s="1"/>
  <c r="I64" i="98"/>
  <c r="L64" i="98" s="1"/>
  <c r="N36" i="98"/>
  <c r="P36" i="98" s="1"/>
  <c r="O37" i="98" s="1"/>
  <c r="AA64" i="98"/>
  <c r="AD64" i="98" s="1"/>
  <c r="BK64" i="98"/>
  <c r="BN64" i="98" s="1"/>
  <c r="BB64" i="98"/>
  <c r="BE64" i="98" s="1"/>
  <c r="AJ64" i="98"/>
  <c r="AM64" i="98" s="1"/>
  <c r="CL64" i="98"/>
  <c r="CO64" i="98" s="1"/>
  <c r="CU65" i="97"/>
  <c r="BB64" i="97"/>
  <c r="AS64" i="97"/>
  <c r="AA64" i="97"/>
  <c r="AW76" i="101" l="1"/>
  <c r="AV76" i="101"/>
  <c r="AS77" i="101"/>
  <c r="AO50" i="112"/>
  <c r="CF65" i="98"/>
  <c r="EI65" i="97"/>
  <c r="EH65" i="97"/>
  <c r="DZ65" i="97"/>
  <c r="DY65" i="97"/>
  <c r="DQ65" i="97"/>
  <c r="DP65" i="97"/>
  <c r="DH65" i="97"/>
  <c r="DG65" i="97"/>
  <c r="EH65" i="98"/>
  <c r="DY65" i="98"/>
  <c r="DP65" i="98"/>
  <c r="DG65" i="98"/>
  <c r="CO76" i="101"/>
  <c r="CP76" i="101"/>
  <c r="CY80" i="102"/>
  <c r="CX80" i="102"/>
  <c r="EH89" i="97"/>
  <c r="EI89" i="97"/>
  <c r="EE90" i="97"/>
  <c r="AN63" i="97"/>
  <c r="AM63" i="97"/>
  <c r="BN63" i="97"/>
  <c r="BO63" i="97"/>
  <c r="U76" i="101"/>
  <c r="V76" i="101"/>
  <c r="AM76" i="101"/>
  <c r="AN76" i="101"/>
  <c r="M79" i="102"/>
  <c r="L79" i="102"/>
  <c r="AW79" i="102"/>
  <c r="AV79" i="102"/>
  <c r="AN79" i="102"/>
  <c r="AM79" i="102"/>
  <c r="AE80" i="102"/>
  <c r="AD80" i="102"/>
  <c r="DY76" i="101"/>
  <c r="DZ76" i="101"/>
  <c r="DZ79" i="102"/>
  <c r="DY79" i="102"/>
  <c r="DY89" i="98"/>
  <c r="DV90" i="98"/>
  <c r="DP87" i="97"/>
  <c r="DQ87" i="97"/>
  <c r="DM88" i="97"/>
  <c r="CP63" i="97"/>
  <c r="CO63" i="97"/>
  <c r="BE76" i="101"/>
  <c r="BF76" i="101"/>
  <c r="BO76" i="101"/>
  <c r="BN76" i="101"/>
  <c r="BF79" i="102"/>
  <c r="BE79" i="102"/>
  <c r="CG79" i="102"/>
  <c r="CF79" i="102"/>
  <c r="EI76" i="101"/>
  <c r="EH76" i="101"/>
  <c r="DH79" i="102"/>
  <c r="DG79" i="102"/>
  <c r="DQ79" i="102"/>
  <c r="DP79" i="102"/>
  <c r="DG87" i="98"/>
  <c r="DD88" i="98"/>
  <c r="AE64" i="97"/>
  <c r="AD64" i="97"/>
  <c r="CG63" i="97"/>
  <c r="CF63" i="97"/>
  <c r="V64" i="97"/>
  <c r="U64" i="97"/>
  <c r="M77" i="101"/>
  <c r="L77" i="101"/>
  <c r="BO80" i="102"/>
  <c r="BN80" i="102"/>
  <c r="BX80" i="102"/>
  <c r="BW80" i="102"/>
  <c r="DQ76" i="101"/>
  <c r="DP76" i="101"/>
  <c r="EI79" i="102"/>
  <c r="EH79" i="102"/>
  <c r="EH90" i="98"/>
  <c r="EE91" i="98"/>
  <c r="DZ88" i="97"/>
  <c r="DY88" i="97"/>
  <c r="DV89" i="97"/>
  <c r="DP88" i="98"/>
  <c r="DM89" i="98"/>
  <c r="BF64" i="97"/>
  <c r="BE64" i="97"/>
  <c r="CY65" i="97"/>
  <c r="CX65" i="97"/>
  <c r="AW64" i="97"/>
  <c r="AV64" i="97"/>
  <c r="BX63" i="97"/>
  <c r="BW63" i="97"/>
  <c r="M64" i="97"/>
  <c r="L64" i="97"/>
  <c r="AE76" i="101"/>
  <c r="AD76" i="101"/>
  <c r="BW76" i="101"/>
  <c r="BX76" i="101"/>
  <c r="CF77" i="101"/>
  <c r="CG77" i="101"/>
  <c r="CY76" i="101"/>
  <c r="CX76" i="101"/>
  <c r="V79" i="102"/>
  <c r="U79" i="102"/>
  <c r="CP79" i="102"/>
  <c r="CO79" i="102"/>
  <c r="DG76" i="101"/>
  <c r="DH76" i="101"/>
  <c r="DG86" i="97"/>
  <c r="DH86" i="97"/>
  <c r="DD87" i="97"/>
  <c r="BC53" i="112"/>
  <c r="L99" i="112"/>
  <c r="M99" i="112"/>
  <c r="T66" i="112"/>
  <c r="S66" i="112"/>
  <c r="V103" i="112"/>
  <c r="BB98" i="112"/>
  <c r="AX99" i="112"/>
  <c r="BA99" i="112" s="1"/>
  <c r="AJ99" i="112"/>
  <c r="AM99" i="112" s="1"/>
  <c r="AU80" i="112"/>
  <c r="AV80" i="112"/>
  <c r="AH77" i="112"/>
  <c r="AG77" i="112"/>
  <c r="I100" i="112"/>
  <c r="P100" i="112" s="1"/>
  <c r="H101" i="112"/>
  <c r="G100" i="112"/>
  <c r="Y100" i="112" s="1"/>
  <c r="F100" i="112"/>
  <c r="DD80" i="102"/>
  <c r="EE80" i="102"/>
  <c r="DM80" i="102"/>
  <c r="DV80" i="102"/>
  <c r="EG44" i="102"/>
  <c r="EK44" i="102"/>
  <c r="EA44" i="102"/>
  <c r="EC44" i="102" s="1"/>
  <c r="DS44" i="102"/>
  <c r="DO44" i="102"/>
  <c r="DI44" i="102"/>
  <c r="DK44" i="102" s="1"/>
  <c r="EJ36" i="98"/>
  <c r="EL36" i="98" s="1"/>
  <c r="DX37" i="98"/>
  <c r="EB37" i="98" s="1"/>
  <c r="DR36" i="98"/>
  <c r="DT36" i="98" s="1"/>
  <c r="DJ37" i="98"/>
  <c r="DF37" i="98"/>
  <c r="EE77" i="101"/>
  <c r="DV77" i="101"/>
  <c r="DM77" i="101"/>
  <c r="DD77" i="101"/>
  <c r="EJ42" i="101"/>
  <c r="EL42" i="101" s="1"/>
  <c r="EB43" i="101"/>
  <c r="DX43" i="101"/>
  <c r="DR42" i="101"/>
  <c r="DT42" i="101" s="1"/>
  <c r="DJ43" i="101"/>
  <c r="DF43" i="101"/>
  <c r="EJ36" i="97"/>
  <c r="EL36" i="97" s="1"/>
  <c r="EA36" i="97"/>
  <c r="EC36" i="97" s="1"/>
  <c r="DR36" i="97"/>
  <c r="DT36" i="97" s="1"/>
  <c r="DI36" i="97"/>
  <c r="DK36" i="97" s="1"/>
  <c r="CE44" i="102"/>
  <c r="AL44" i="102"/>
  <c r="BV45" i="102"/>
  <c r="AU44" i="102"/>
  <c r="BG44" i="102"/>
  <c r="BI44" i="102" s="1"/>
  <c r="BH45" i="102" s="1"/>
  <c r="CU81" i="102"/>
  <c r="BB80" i="102"/>
  <c r="AS80" i="102"/>
  <c r="F80" i="102"/>
  <c r="H81" i="102"/>
  <c r="G80" i="102"/>
  <c r="CZ44" i="102"/>
  <c r="DB44" i="102" s="1"/>
  <c r="BP44" i="102"/>
  <c r="BR44" i="102" s="1"/>
  <c r="I80" i="102"/>
  <c r="R80" i="102"/>
  <c r="BK81" i="102"/>
  <c r="CL80" i="102"/>
  <c r="CC80" i="102"/>
  <c r="N44" i="102"/>
  <c r="P44" i="102" s="1"/>
  <c r="O45" i="102" s="1"/>
  <c r="AJ80" i="102"/>
  <c r="AA81" i="102"/>
  <c r="AF44" i="102"/>
  <c r="AH44" i="102" s="1"/>
  <c r="AG45" i="102" s="1"/>
  <c r="W44" i="102"/>
  <c r="Y44" i="102" s="1"/>
  <c r="X45" i="102" s="1"/>
  <c r="CN44" i="102"/>
  <c r="BT81" i="102"/>
  <c r="T43" i="101"/>
  <c r="X43" i="101" s="1"/>
  <c r="K44" i="101"/>
  <c r="CI43" i="101"/>
  <c r="CE43" i="101"/>
  <c r="CZ42" i="101"/>
  <c r="DB42" i="101" s="1"/>
  <c r="BG42" i="101"/>
  <c r="BI42" i="101" s="1"/>
  <c r="BB77" i="101"/>
  <c r="BK77" i="101"/>
  <c r="CQ42" i="101"/>
  <c r="CS42" i="101" s="1"/>
  <c r="AA77" i="101"/>
  <c r="CC78" i="101"/>
  <c r="AF42" i="101"/>
  <c r="AH42" i="101" s="1"/>
  <c r="AX42" i="101"/>
  <c r="AZ42" i="101" s="1"/>
  <c r="CL77" i="101"/>
  <c r="G78" i="101"/>
  <c r="F78" i="101"/>
  <c r="AO42" i="101"/>
  <c r="AQ42" i="101" s="1"/>
  <c r="BY42" i="101"/>
  <c r="CA42" i="101" s="1"/>
  <c r="R77" i="101"/>
  <c r="BT77" i="101"/>
  <c r="I78" i="101"/>
  <c r="AJ77" i="101"/>
  <c r="CU77" i="101"/>
  <c r="BP42" i="101"/>
  <c r="BR42" i="101" s="1"/>
  <c r="BK64" i="97"/>
  <c r="BD36" i="97"/>
  <c r="BG36" i="97" s="1"/>
  <c r="BI36" i="97" s="1"/>
  <c r="BH37" i="97" s="1"/>
  <c r="CZ36" i="98"/>
  <c r="DB36" i="98" s="1"/>
  <c r="CQ36" i="98"/>
  <c r="CS36" i="98" s="1"/>
  <c r="BP36" i="98"/>
  <c r="BR36" i="98" s="1"/>
  <c r="BQ37" i="98" s="1"/>
  <c r="AO36" i="98"/>
  <c r="AQ36" i="98" s="1"/>
  <c r="AP37" i="98" s="1"/>
  <c r="AF36" i="98"/>
  <c r="AH36" i="98" s="1"/>
  <c r="AG37" i="98" s="1"/>
  <c r="F66" i="98"/>
  <c r="G66" i="98"/>
  <c r="CQ36" i="97"/>
  <c r="CS36" i="97" s="1"/>
  <c r="CE36" i="97"/>
  <c r="CI36" i="97" s="1"/>
  <c r="BQ36" i="97"/>
  <c r="BM36" i="97"/>
  <c r="AO36" i="97"/>
  <c r="AQ36" i="97" s="1"/>
  <c r="AF36" i="97"/>
  <c r="AH36" i="97" s="1"/>
  <c r="AG37" i="97" s="1"/>
  <c r="T36" i="97"/>
  <c r="X36" i="97" s="1"/>
  <c r="K38" i="97"/>
  <c r="N38" i="97" s="1"/>
  <c r="P38" i="97" s="1"/>
  <c r="O39" i="97" s="1"/>
  <c r="F67" i="97"/>
  <c r="G67" i="97"/>
  <c r="H68" i="97"/>
  <c r="BT64" i="97"/>
  <c r="R65" i="97"/>
  <c r="CC64" i="97"/>
  <c r="CL64" i="97"/>
  <c r="AJ64" i="97"/>
  <c r="I65" i="97"/>
  <c r="CE37" i="98"/>
  <c r="CI37" i="98" s="1"/>
  <c r="K37" i="98"/>
  <c r="BV37" i="98"/>
  <c r="T37" i="98"/>
  <c r="BD37" i="98"/>
  <c r="AU37" i="98"/>
  <c r="BK65" i="98"/>
  <c r="BN65" i="98" s="1"/>
  <c r="BT65" i="98"/>
  <c r="BW65" i="98" s="1"/>
  <c r="BB65" i="98"/>
  <c r="BE65" i="98" s="1"/>
  <c r="I65" i="98"/>
  <c r="L65" i="98" s="1"/>
  <c r="R65" i="98"/>
  <c r="U65" i="98" s="1"/>
  <c r="AS65" i="98"/>
  <c r="AV65" i="98" s="1"/>
  <c r="CL65" i="98"/>
  <c r="CO65" i="98" s="1"/>
  <c r="AJ65" i="98"/>
  <c r="AM65" i="98" s="1"/>
  <c r="AA65" i="98"/>
  <c r="AD65" i="98" s="1"/>
  <c r="CU65" i="98"/>
  <c r="CX65" i="98" s="1"/>
  <c r="CC66" i="98"/>
  <c r="CW37" i="97"/>
  <c r="DA37" i="97" s="1"/>
  <c r="CU66" i="97"/>
  <c r="BB65" i="97"/>
  <c r="AU37" i="97"/>
  <c r="AY37" i="97" s="1"/>
  <c r="AS65" i="97"/>
  <c r="AA65" i="97"/>
  <c r="AS78" i="101" l="1"/>
  <c r="AV77" i="101"/>
  <c r="AW77" i="101"/>
  <c r="AQ50" i="112"/>
  <c r="AL51" i="112" s="1"/>
  <c r="AP51" i="112" s="1"/>
  <c r="CF66" i="98"/>
  <c r="EH66" i="97"/>
  <c r="EI66" i="97"/>
  <c r="DY66" i="97"/>
  <c r="DZ66" i="97"/>
  <c r="DP66" i="97"/>
  <c r="DQ66" i="97"/>
  <c r="DG66" i="97"/>
  <c r="DH66" i="97"/>
  <c r="EH66" i="98"/>
  <c r="DY66" i="98"/>
  <c r="DP66" i="98"/>
  <c r="DG66" i="98"/>
  <c r="CX77" i="101"/>
  <c r="CY77" i="101"/>
  <c r="V77" i="101"/>
  <c r="U77" i="101"/>
  <c r="DQ80" i="102"/>
  <c r="DP80" i="102"/>
  <c r="DG88" i="98"/>
  <c r="DD89" i="98"/>
  <c r="AN77" i="101"/>
  <c r="AM77" i="101"/>
  <c r="CG78" i="101"/>
  <c r="CF78" i="101"/>
  <c r="BF77" i="101"/>
  <c r="BE77" i="101"/>
  <c r="AN80" i="102"/>
  <c r="AM80" i="102"/>
  <c r="BO81" i="102"/>
  <c r="BN81" i="102"/>
  <c r="AW80" i="102"/>
  <c r="AV80" i="102"/>
  <c r="DH77" i="101"/>
  <c r="DG77" i="101"/>
  <c r="EH77" i="101"/>
  <c r="EI77" i="101"/>
  <c r="EI80" i="102"/>
  <c r="EH80" i="102"/>
  <c r="DP89" i="98"/>
  <c r="DM90" i="98"/>
  <c r="DY90" i="98"/>
  <c r="DV91" i="98"/>
  <c r="BF65" i="97"/>
  <c r="BE65" i="97"/>
  <c r="M65" i="97"/>
  <c r="L65" i="97"/>
  <c r="U65" i="97"/>
  <c r="V65" i="97"/>
  <c r="AE65" i="97"/>
  <c r="AD65" i="97"/>
  <c r="CY66" i="97"/>
  <c r="CX66" i="97"/>
  <c r="AM64" i="97"/>
  <c r="AN64" i="97"/>
  <c r="BW64" i="97"/>
  <c r="BX64" i="97"/>
  <c r="BO64" i="97"/>
  <c r="BN64" i="97"/>
  <c r="L78" i="101"/>
  <c r="M78" i="101"/>
  <c r="CP77" i="101"/>
  <c r="CO77" i="101"/>
  <c r="AD77" i="101"/>
  <c r="AE77" i="101"/>
  <c r="V80" i="102"/>
  <c r="U80" i="102"/>
  <c r="BF80" i="102"/>
  <c r="BE80" i="102"/>
  <c r="DP77" i="101"/>
  <c r="DQ77" i="101"/>
  <c r="DH80" i="102"/>
  <c r="DG80" i="102"/>
  <c r="DH87" i="97"/>
  <c r="DG87" i="97"/>
  <c r="DD88" i="97"/>
  <c r="EH91" i="98"/>
  <c r="EE92" i="98"/>
  <c r="DQ88" i="97"/>
  <c r="DP88" i="97"/>
  <c r="DM89" i="97"/>
  <c r="CG64" i="97"/>
  <c r="CF64" i="97"/>
  <c r="BN77" i="101"/>
  <c r="BO77" i="101"/>
  <c r="AE81" i="102"/>
  <c r="AD81" i="102"/>
  <c r="CP80" i="102"/>
  <c r="CO80" i="102"/>
  <c r="AV65" i="97"/>
  <c r="AW65" i="97"/>
  <c r="CO64" i="97"/>
  <c r="CP64" i="97"/>
  <c r="BX77" i="101"/>
  <c r="BW77" i="101"/>
  <c r="BX81" i="102"/>
  <c r="BW81" i="102"/>
  <c r="CG80" i="102"/>
  <c r="CF80" i="102"/>
  <c r="M80" i="102"/>
  <c r="L80" i="102"/>
  <c r="CY81" i="102"/>
  <c r="CX81" i="102"/>
  <c r="DZ77" i="101"/>
  <c r="DY77" i="101"/>
  <c r="DZ80" i="102"/>
  <c r="DY80" i="102"/>
  <c r="DZ89" i="97"/>
  <c r="DY89" i="97"/>
  <c r="DV90" i="97"/>
  <c r="EI90" i="97"/>
  <c r="EH90" i="97"/>
  <c r="EE91" i="97"/>
  <c r="BE53" i="112"/>
  <c r="AZ54" i="112" s="1"/>
  <c r="BD54" i="112" s="1"/>
  <c r="M100" i="112"/>
  <c r="L100" i="112"/>
  <c r="T67" i="112"/>
  <c r="S67" i="112"/>
  <c r="V104" i="112"/>
  <c r="BB99" i="112"/>
  <c r="AX100" i="112"/>
  <c r="BA100" i="112" s="1"/>
  <c r="AJ100" i="112"/>
  <c r="AM100" i="112" s="1"/>
  <c r="AU81" i="112"/>
  <c r="AV81" i="112"/>
  <c r="AG78" i="112"/>
  <c r="AH78" i="112"/>
  <c r="H102" i="112"/>
  <c r="G101" i="112"/>
  <c r="Y101" i="112" s="1"/>
  <c r="F101" i="112"/>
  <c r="I101" i="112"/>
  <c r="P101" i="112" s="1"/>
  <c r="DV81" i="102"/>
  <c r="DM81" i="102"/>
  <c r="EE81" i="102"/>
  <c r="DD81" i="102"/>
  <c r="EJ44" i="102"/>
  <c r="EL44" i="102" s="1"/>
  <c r="EB45" i="102"/>
  <c r="DX45" i="102"/>
  <c r="DR44" i="102"/>
  <c r="DT44" i="102" s="1"/>
  <c r="DJ45" i="102"/>
  <c r="DF45" i="102"/>
  <c r="EK37" i="98"/>
  <c r="EG37" i="98"/>
  <c r="EA37" i="98"/>
  <c r="EC37" i="98" s="1"/>
  <c r="DS37" i="98"/>
  <c r="DO37" i="98"/>
  <c r="DI37" i="98"/>
  <c r="DK37" i="98" s="1"/>
  <c r="DD78" i="101"/>
  <c r="DV78" i="101"/>
  <c r="EE78" i="101"/>
  <c r="DM78" i="101"/>
  <c r="EG43" i="101"/>
  <c r="EK43" i="101" s="1"/>
  <c r="EA43" i="101"/>
  <c r="EC43" i="101" s="1"/>
  <c r="DS43" i="101"/>
  <c r="DO43" i="101"/>
  <c r="DI43" i="101"/>
  <c r="DK43" i="101" s="1"/>
  <c r="EK37" i="97"/>
  <c r="EG37" i="97"/>
  <c r="DX37" i="97"/>
  <c r="EB37" i="97" s="1"/>
  <c r="DS37" i="97"/>
  <c r="DO37" i="97"/>
  <c r="DJ37" i="97"/>
  <c r="DF37" i="97"/>
  <c r="BM45" i="102"/>
  <c r="BQ45" i="102" s="1"/>
  <c r="DA45" i="102"/>
  <c r="CW45" i="102"/>
  <c r="K45" i="102"/>
  <c r="AX44" i="102"/>
  <c r="AZ44" i="102" s="1"/>
  <c r="AY45" i="102" s="1"/>
  <c r="CQ44" i="102"/>
  <c r="CS44" i="102" s="1"/>
  <c r="CR45" i="102" s="1"/>
  <c r="CC81" i="102"/>
  <c r="BK82" i="102"/>
  <c r="R81" i="102"/>
  <c r="I81" i="102"/>
  <c r="BB81" i="102"/>
  <c r="AO44" i="102"/>
  <c r="AQ44" i="102" s="1"/>
  <c r="AP45" i="102" s="1"/>
  <c r="BT82" i="102"/>
  <c r="AC45" i="102"/>
  <c r="BY45" i="102"/>
  <c r="CA45" i="102" s="1"/>
  <c r="CH44" i="102"/>
  <c r="CJ44" i="102" s="1"/>
  <c r="CI45" i="102" s="1"/>
  <c r="T45" i="102"/>
  <c r="AJ81" i="102"/>
  <c r="AA82" i="102"/>
  <c r="CL81" i="102"/>
  <c r="F81" i="102"/>
  <c r="H82" i="102"/>
  <c r="G81" i="102"/>
  <c r="AS81" i="102"/>
  <c r="CU82" i="102"/>
  <c r="BD45" i="102"/>
  <c r="AC43" i="101"/>
  <c r="AG43" i="101" s="1"/>
  <c r="BZ43" i="101"/>
  <c r="BV43" i="101"/>
  <c r="BM43" i="101"/>
  <c r="BQ43" i="101"/>
  <c r="AY43" i="101"/>
  <c r="AU43" i="101"/>
  <c r="R78" i="101"/>
  <c r="AJ78" i="101"/>
  <c r="AL43" i="101"/>
  <c r="AP43" i="101" s="1"/>
  <c r="CC79" i="101"/>
  <c r="DA43" i="101"/>
  <c r="CW43" i="101"/>
  <c r="CU78" i="101"/>
  <c r="I79" i="101"/>
  <c r="CL78" i="101"/>
  <c r="AA78" i="101"/>
  <c r="CH43" i="101"/>
  <c r="CJ43" i="101" s="1"/>
  <c r="CN43" i="101"/>
  <c r="CR43" i="101"/>
  <c r="BB78" i="101"/>
  <c r="N44" i="101"/>
  <c r="P44" i="101" s="1"/>
  <c r="O45" i="101" s="1"/>
  <c r="BT78" i="101"/>
  <c r="G79" i="101"/>
  <c r="F79" i="101"/>
  <c r="BK78" i="101"/>
  <c r="BH43" i="101"/>
  <c r="BD43" i="101"/>
  <c r="W43" i="101"/>
  <c r="Y43" i="101" s="1"/>
  <c r="X44" i="101" s="1"/>
  <c r="BK65" i="97"/>
  <c r="CH37" i="98"/>
  <c r="CJ37" i="98" s="1"/>
  <c r="CI38" i="98" s="1"/>
  <c r="BY37" i="98"/>
  <c r="CA37" i="98" s="1"/>
  <c r="BZ38" i="98" s="1"/>
  <c r="BM37" i="98"/>
  <c r="BG37" i="98"/>
  <c r="BI37" i="98" s="1"/>
  <c r="BH38" i="98" s="1"/>
  <c r="AX37" i="98"/>
  <c r="AZ37" i="98" s="1"/>
  <c r="AY38" i="98" s="1"/>
  <c r="W37" i="98"/>
  <c r="Y37" i="98" s="1"/>
  <c r="X38" i="98" s="1"/>
  <c r="G67" i="98"/>
  <c r="F67" i="98"/>
  <c r="CZ37" i="97"/>
  <c r="DB37" i="97" s="1"/>
  <c r="CH36" i="97"/>
  <c r="CJ36" i="97" s="1"/>
  <c r="BP36" i="97"/>
  <c r="BR36" i="97" s="1"/>
  <c r="AX37" i="97"/>
  <c r="AZ37" i="97" s="1"/>
  <c r="AL37" i="97"/>
  <c r="AP37" i="97" s="1"/>
  <c r="W36" i="97"/>
  <c r="Y36" i="97" s="1"/>
  <c r="X37" i="97" s="1"/>
  <c r="K39" i="97"/>
  <c r="N39" i="97" s="1"/>
  <c r="F68" i="97"/>
  <c r="G68" i="97"/>
  <c r="H69" i="97"/>
  <c r="AJ65" i="97"/>
  <c r="CC65" i="97"/>
  <c r="I66" i="97"/>
  <c r="CL65" i="97"/>
  <c r="R66" i="97"/>
  <c r="BT65" i="97"/>
  <c r="AC37" i="98"/>
  <c r="CW37" i="98"/>
  <c r="DA37" i="98" s="1"/>
  <c r="AL37" i="98"/>
  <c r="CU66" i="98"/>
  <c r="CX66" i="98" s="1"/>
  <c r="AJ66" i="98"/>
  <c r="AM66" i="98" s="1"/>
  <c r="CL66" i="98"/>
  <c r="CO66" i="98" s="1"/>
  <c r="AS66" i="98"/>
  <c r="AV66" i="98" s="1"/>
  <c r="BB66" i="98"/>
  <c r="BE66" i="98" s="1"/>
  <c r="BK66" i="98"/>
  <c r="BN66" i="98" s="1"/>
  <c r="CN37" i="98"/>
  <c r="CR37" i="98" s="1"/>
  <c r="R66" i="98"/>
  <c r="U66" i="98" s="1"/>
  <c r="I66" i="98"/>
  <c r="L66" i="98" s="1"/>
  <c r="BT66" i="98"/>
  <c r="BW66" i="98" s="1"/>
  <c r="N37" i="98"/>
  <c r="P37" i="98" s="1"/>
  <c r="O38" i="98" s="1"/>
  <c r="CC67" i="98"/>
  <c r="AA66" i="98"/>
  <c r="AD66" i="98" s="1"/>
  <c r="CU67" i="97"/>
  <c r="CN37" i="97"/>
  <c r="BD37" i="97"/>
  <c r="BB66" i="97"/>
  <c r="AS66" i="97"/>
  <c r="AC37" i="97"/>
  <c r="AA66" i="97"/>
  <c r="AS79" i="101" l="1"/>
  <c r="AV78" i="101"/>
  <c r="AW78" i="101"/>
  <c r="AO51" i="112"/>
  <c r="EH67" i="97"/>
  <c r="EI67" i="97"/>
  <c r="DZ67" i="97"/>
  <c r="DY67" i="97"/>
  <c r="DP67" i="97"/>
  <c r="DQ67" i="97"/>
  <c r="DG67" i="97"/>
  <c r="DH67" i="97"/>
  <c r="EH67" i="98"/>
  <c r="DY67" i="98"/>
  <c r="DP67" i="98"/>
  <c r="DG67" i="98"/>
  <c r="CF67" i="98"/>
  <c r="AN81" i="102"/>
  <c r="AM81" i="102"/>
  <c r="BE66" i="97"/>
  <c r="BF66" i="97"/>
  <c r="BX65" i="97"/>
  <c r="BW65" i="97"/>
  <c r="CF65" i="97"/>
  <c r="CG65" i="97"/>
  <c r="BE78" i="101"/>
  <c r="BF78" i="101"/>
  <c r="DQ78" i="101"/>
  <c r="DP78" i="101"/>
  <c r="DH81" i="102"/>
  <c r="DG81" i="102"/>
  <c r="DP90" i="98"/>
  <c r="DM91" i="98"/>
  <c r="AE66" i="97"/>
  <c r="AD66" i="97"/>
  <c r="V66" i="97"/>
  <c r="U66" i="97"/>
  <c r="AN65" i="97"/>
  <c r="AM65" i="97"/>
  <c r="BN65" i="97"/>
  <c r="BO65" i="97"/>
  <c r="BF81" i="102"/>
  <c r="BE81" i="102"/>
  <c r="CG81" i="102"/>
  <c r="CF81" i="102"/>
  <c r="EI78" i="101"/>
  <c r="EH78" i="101"/>
  <c r="EH92" i="98"/>
  <c r="EE93" i="98"/>
  <c r="CP65" i="97"/>
  <c r="CO65" i="97"/>
  <c r="BO78" i="101"/>
  <c r="BN78" i="101"/>
  <c r="BW78" i="101"/>
  <c r="BX78" i="101"/>
  <c r="M79" i="101"/>
  <c r="L79" i="101"/>
  <c r="CF79" i="101"/>
  <c r="CG79" i="101"/>
  <c r="U78" i="101"/>
  <c r="V78" i="101"/>
  <c r="AW81" i="102"/>
  <c r="AV81" i="102"/>
  <c r="CP81" i="102"/>
  <c r="CO81" i="102"/>
  <c r="M81" i="102"/>
  <c r="L81" i="102"/>
  <c r="DY78" i="101"/>
  <c r="DZ78" i="101"/>
  <c r="DQ81" i="102"/>
  <c r="DP81" i="102"/>
  <c r="EH91" i="97"/>
  <c r="EI91" i="97"/>
  <c r="EE92" i="97"/>
  <c r="DP89" i="97"/>
  <c r="DQ89" i="97"/>
  <c r="DM90" i="97"/>
  <c r="DY91" i="98"/>
  <c r="DV92" i="98"/>
  <c r="AE78" i="101"/>
  <c r="AD78" i="101"/>
  <c r="BO82" i="102"/>
  <c r="BN82" i="102"/>
  <c r="DG89" i="98"/>
  <c r="DD90" i="98"/>
  <c r="CO78" i="101"/>
  <c r="CP78" i="101"/>
  <c r="AM78" i="101"/>
  <c r="AN78" i="101"/>
  <c r="CY82" i="102"/>
  <c r="CX82" i="102"/>
  <c r="EI81" i="102"/>
  <c r="EH81" i="102"/>
  <c r="DZ81" i="102"/>
  <c r="DY81" i="102"/>
  <c r="DZ90" i="97"/>
  <c r="DY90" i="97"/>
  <c r="DV91" i="97"/>
  <c r="AW66" i="97"/>
  <c r="AV66" i="97"/>
  <c r="CY67" i="97"/>
  <c r="CX67" i="97"/>
  <c r="L66" i="97"/>
  <c r="M66" i="97"/>
  <c r="CY78" i="101"/>
  <c r="CX78" i="101"/>
  <c r="AE82" i="102"/>
  <c r="AD82" i="102"/>
  <c r="BX82" i="102"/>
  <c r="BW82" i="102"/>
  <c r="V81" i="102"/>
  <c r="U81" i="102"/>
  <c r="DG78" i="101"/>
  <c r="DH78" i="101"/>
  <c r="DG88" i="97"/>
  <c r="DH88" i="97"/>
  <c r="DD89" i="97"/>
  <c r="BC54" i="112"/>
  <c r="M101" i="112"/>
  <c r="L101" i="112"/>
  <c r="V105" i="112"/>
  <c r="T68" i="112"/>
  <c r="S68" i="112"/>
  <c r="AJ101" i="112"/>
  <c r="AM101" i="112" s="1"/>
  <c r="BB100" i="112"/>
  <c r="AX101" i="112"/>
  <c r="BA101" i="112" s="1"/>
  <c r="AU82" i="112"/>
  <c r="AV82" i="112"/>
  <c r="AG79" i="112"/>
  <c r="AH79" i="112"/>
  <c r="I102" i="112"/>
  <c r="P102" i="112" s="1"/>
  <c r="H103" i="112"/>
  <c r="G102" i="112"/>
  <c r="Y102" i="112" s="1"/>
  <c r="F102" i="112"/>
  <c r="EE82" i="102"/>
  <c r="DD82" i="102"/>
  <c r="DM82" i="102"/>
  <c r="DV82" i="102"/>
  <c r="EG45" i="102"/>
  <c r="EK45" i="102"/>
  <c r="EA45" i="102"/>
  <c r="EC45" i="102" s="1"/>
  <c r="DO45" i="102"/>
  <c r="DS45" i="102"/>
  <c r="DI45" i="102"/>
  <c r="DK45" i="102" s="1"/>
  <c r="EJ37" i="98"/>
  <c r="EL37" i="98" s="1"/>
  <c r="DX38" i="98"/>
  <c r="EB38" i="98"/>
  <c r="DR37" i="98"/>
  <c r="DT37" i="98" s="1"/>
  <c r="DJ38" i="98"/>
  <c r="DF38" i="98"/>
  <c r="EE79" i="101"/>
  <c r="DM79" i="101"/>
  <c r="DV79" i="101"/>
  <c r="DD79" i="101"/>
  <c r="EJ43" i="101"/>
  <c r="EL43" i="101" s="1"/>
  <c r="EB44" i="101"/>
  <c r="DX44" i="101"/>
  <c r="DR43" i="101"/>
  <c r="DT43" i="101" s="1"/>
  <c r="DJ44" i="101"/>
  <c r="DF44" i="101"/>
  <c r="EJ37" i="97"/>
  <c r="EL37" i="97" s="1"/>
  <c r="EA37" i="97"/>
  <c r="EC37" i="97" s="1"/>
  <c r="DR37" i="97"/>
  <c r="DT37" i="97" s="1"/>
  <c r="DI37" i="97"/>
  <c r="DK37" i="97" s="1"/>
  <c r="BV46" i="102"/>
  <c r="BZ46" i="102" s="1"/>
  <c r="AA83" i="102"/>
  <c r="CE45" i="102"/>
  <c r="AF45" i="102"/>
  <c r="AH45" i="102" s="1"/>
  <c r="AG46" i="102" s="1"/>
  <c r="BT83" i="102"/>
  <c r="BB82" i="102"/>
  <c r="I82" i="102"/>
  <c r="BK83" i="102"/>
  <c r="AU45" i="102"/>
  <c r="CZ45" i="102"/>
  <c r="DB45" i="102" s="1"/>
  <c r="AS82" i="102"/>
  <c r="AJ82" i="102"/>
  <c r="AL45" i="102"/>
  <c r="CC82" i="102"/>
  <c r="CU83" i="102"/>
  <c r="BG45" i="102"/>
  <c r="BI45" i="102" s="1"/>
  <c r="BH46" i="102" s="1"/>
  <c r="CL82" i="102"/>
  <c r="W45" i="102"/>
  <c r="Y45" i="102" s="1"/>
  <c r="X46" i="102" s="1"/>
  <c r="R82" i="102"/>
  <c r="N45" i="102"/>
  <c r="P45" i="102" s="1"/>
  <c r="O46" i="102" s="1"/>
  <c r="BP45" i="102"/>
  <c r="BR45" i="102" s="1"/>
  <c r="BQ46" i="102" s="1"/>
  <c r="F82" i="102"/>
  <c r="H83" i="102"/>
  <c r="G82" i="102"/>
  <c r="CN45" i="102"/>
  <c r="T44" i="101"/>
  <c r="CI44" i="101"/>
  <c r="CE44" i="101"/>
  <c r="K45" i="101"/>
  <c r="BT79" i="101"/>
  <c r="AA79" i="101"/>
  <c r="I80" i="101"/>
  <c r="CC80" i="101"/>
  <c r="R79" i="101"/>
  <c r="G80" i="101"/>
  <c r="F80" i="101"/>
  <c r="BB79" i="101"/>
  <c r="CQ43" i="101"/>
  <c r="CS43" i="101" s="1"/>
  <c r="AO43" i="101"/>
  <c r="AQ43" i="101" s="1"/>
  <c r="AP44" i="101" s="1"/>
  <c r="BY43" i="101"/>
  <c r="CA43" i="101" s="1"/>
  <c r="CL79" i="101"/>
  <c r="CU79" i="101"/>
  <c r="AF43" i="101"/>
  <c r="AH43" i="101" s="1"/>
  <c r="AG44" i="101" s="1"/>
  <c r="BG43" i="101"/>
  <c r="BI43" i="101" s="1"/>
  <c r="AJ79" i="101"/>
  <c r="AX43" i="101"/>
  <c r="AZ43" i="101" s="1"/>
  <c r="BK79" i="101"/>
  <c r="CZ43" i="101"/>
  <c r="DB43" i="101" s="1"/>
  <c r="BP43" i="101"/>
  <c r="BR43" i="101" s="1"/>
  <c r="BK66" i="97"/>
  <c r="CZ37" i="98"/>
  <c r="DB37" i="98" s="1"/>
  <c r="CQ37" i="98"/>
  <c r="CS37" i="98" s="1"/>
  <c r="BP37" i="98"/>
  <c r="BR37" i="98" s="1"/>
  <c r="BQ38" i="98" s="1"/>
  <c r="AO37" i="98"/>
  <c r="AQ37" i="98" s="1"/>
  <c r="AP38" i="98" s="1"/>
  <c r="AF37" i="98"/>
  <c r="AH37" i="98" s="1"/>
  <c r="AG38" i="98" s="1"/>
  <c r="G68" i="98"/>
  <c r="F68" i="98"/>
  <c r="CQ37" i="97"/>
  <c r="CR37" i="97"/>
  <c r="CE37" i="97"/>
  <c r="CI37" i="97" s="1"/>
  <c r="BQ37" i="97"/>
  <c r="BM37" i="97"/>
  <c r="BG37" i="97"/>
  <c r="BI37" i="97" s="1"/>
  <c r="AO37" i="97"/>
  <c r="AQ37" i="97" s="1"/>
  <c r="AF37" i="97"/>
  <c r="AH37" i="97" s="1"/>
  <c r="AG38" i="97" s="1"/>
  <c r="T37" i="97"/>
  <c r="P39" i="97"/>
  <c r="F69" i="97"/>
  <c r="G69" i="97"/>
  <c r="H70" i="97"/>
  <c r="BT66" i="97"/>
  <c r="CL66" i="97"/>
  <c r="I67" i="97"/>
  <c r="R67" i="97"/>
  <c r="AJ66" i="97"/>
  <c r="CC66" i="97"/>
  <c r="K38" i="98"/>
  <c r="BD38" i="98"/>
  <c r="T38" i="98"/>
  <c r="BV38" i="98"/>
  <c r="CC68" i="98"/>
  <c r="I67" i="98"/>
  <c r="L67" i="98" s="1"/>
  <c r="AJ67" i="98"/>
  <c r="AM67" i="98" s="1"/>
  <c r="CU67" i="98"/>
  <c r="CX67" i="98" s="1"/>
  <c r="BT67" i="98"/>
  <c r="BW67" i="98" s="1"/>
  <c r="R67" i="98"/>
  <c r="U67" i="98" s="1"/>
  <c r="AU38" i="98"/>
  <c r="BB67" i="98"/>
  <c r="BE67" i="98" s="1"/>
  <c r="AA67" i="98"/>
  <c r="AD67" i="98" s="1"/>
  <c r="CE38" i="98"/>
  <c r="AS67" i="98"/>
  <c r="AV67" i="98" s="1"/>
  <c r="BK67" i="98"/>
  <c r="BN67" i="98" s="1"/>
  <c r="CL67" i="98"/>
  <c r="CO67" i="98" s="1"/>
  <c r="CW38" i="97"/>
  <c r="CU68" i="97"/>
  <c r="BB67" i="97"/>
  <c r="AU38" i="97"/>
  <c r="AY38" i="97" s="1"/>
  <c r="AS67" i="97"/>
  <c r="AA67" i="97"/>
  <c r="AV79" i="101" l="1"/>
  <c r="AS80" i="101"/>
  <c r="AW79" i="101"/>
  <c r="AQ51" i="112"/>
  <c r="AL52" i="112" s="1"/>
  <c r="AP52" i="112" s="1"/>
  <c r="CF68" i="98"/>
  <c r="EI68" i="97"/>
  <c r="EH68" i="97"/>
  <c r="DZ68" i="97"/>
  <c r="DY68" i="97"/>
  <c r="DQ68" i="97"/>
  <c r="DP68" i="97"/>
  <c r="DG68" i="97"/>
  <c r="DH68" i="97"/>
  <c r="EH68" i="98"/>
  <c r="DY68" i="98"/>
  <c r="DP68" i="98"/>
  <c r="DG68" i="98"/>
  <c r="CX79" i="101"/>
  <c r="CY79" i="101"/>
  <c r="AD79" i="101"/>
  <c r="AE79" i="101"/>
  <c r="CG82" i="102"/>
  <c r="CF82" i="102"/>
  <c r="BO83" i="102"/>
  <c r="BN83" i="102"/>
  <c r="CP79" i="101"/>
  <c r="CO79" i="101"/>
  <c r="CP82" i="102"/>
  <c r="CO82" i="102"/>
  <c r="M82" i="102"/>
  <c r="L82" i="102"/>
  <c r="DZ82" i="102"/>
  <c r="DY82" i="102"/>
  <c r="DY92" i="98"/>
  <c r="DV93" i="98"/>
  <c r="DP91" i="98"/>
  <c r="DM92" i="98"/>
  <c r="BF82" i="102"/>
  <c r="BE82" i="102"/>
  <c r="DP79" i="101"/>
  <c r="DQ79" i="101"/>
  <c r="DZ91" i="97"/>
  <c r="DY91" i="97"/>
  <c r="DV92" i="97"/>
  <c r="EI92" i="97"/>
  <c r="EH92" i="97"/>
  <c r="EE93" i="97"/>
  <c r="M67" i="97"/>
  <c r="L67" i="97"/>
  <c r="DZ79" i="101"/>
  <c r="DY79" i="101"/>
  <c r="BF67" i="97"/>
  <c r="BE67" i="97"/>
  <c r="CG66" i="97"/>
  <c r="CF66" i="97"/>
  <c r="CP66" i="97"/>
  <c r="CO66" i="97"/>
  <c r="AN79" i="101"/>
  <c r="AM79" i="101"/>
  <c r="BF79" i="101"/>
  <c r="BE79" i="101"/>
  <c r="V79" i="101"/>
  <c r="U79" i="101"/>
  <c r="BX79" i="101"/>
  <c r="BW79" i="101"/>
  <c r="AD67" i="97"/>
  <c r="AE67" i="97"/>
  <c r="CY68" i="97"/>
  <c r="CX68" i="97"/>
  <c r="AN66" i="97"/>
  <c r="AM66" i="97"/>
  <c r="BW66" i="97"/>
  <c r="BX66" i="97"/>
  <c r="BN79" i="101"/>
  <c r="BO79" i="101"/>
  <c r="CG80" i="101"/>
  <c r="CF80" i="101"/>
  <c r="AV67" i="97"/>
  <c r="AW67" i="97"/>
  <c r="U67" i="97"/>
  <c r="V67" i="97"/>
  <c r="BO66" i="97"/>
  <c r="BN66" i="97"/>
  <c r="L80" i="101"/>
  <c r="M80" i="101"/>
  <c r="V82" i="102"/>
  <c r="U82" i="102"/>
  <c r="CY83" i="102"/>
  <c r="CX83" i="102"/>
  <c r="AN82" i="102"/>
  <c r="AM82" i="102"/>
  <c r="BX83" i="102"/>
  <c r="BW83" i="102"/>
  <c r="AE83" i="102"/>
  <c r="AD83" i="102"/>
  <c r="DH79" i="101"/>
  <c r="DG79" i="101"/>
  <c r="EH79" i="101"/>
  <c r="EI79" i="101"/>
  <c r="DQ82" i="102"/>
  <c r="DP82" i="102"/>
  <c r="EI82" i="102"/>
  <c r="EH82" i="102"/>
  <c r="DH89" i="97"/>
  <c r="DG89" i="97"/>
  <c r="DD90" i="97"/>
  <c r="DG90" i="98"/>
  <c r="DD91" i="98"/>
  <c r="DQ90" i="97"/>
  <c r="DP90" i="97"/>
  <c r="DM91" i="97"/>
  <c r="EH93" i="98"/>
  <c r="EE94" i="98"/>
  <c r="AW82" i="102"/>
  <c r="AV82" i="102"/>
  <c r="DH82" i="102"/>
  <c r="DG82" i="102"/>
  <c r="BE54" i="112"/>
  <c r="AZ55" i="112" s="1"/>
  <c r="BD55" i="112" s="1"/>
  <c r="M102" i="112"/>
  <c r="L102" i="112"/>
  <c r="V106" i="112"/>
  <c r="S69" i="112"/>
  <c r="T69" i="112"/>
  <c r="AX102" i="112"/>
  <c r="BA102" i="112" s="1"/>
  <c r="BB101" i="112"/>
  <c r="AJ102" i="112"/>
  <c r="AM102" i="112" s="1"/>
  <c r="AV83" i="112"/>
  <c r="AU83" i="112"/>
  <c r="AG80" i="112"/>
  <c r="AH80" i="112"/>
  <c r="H104" i="112"/>
  <c r="G103" i="112"/>
  <c r="Y103" i="112" s="1"/>
  <c r="F103" i="112"/>
  <c r="I103" i="112"/>
  <c r="P103" i="112" s="1"/>
  <c r="DM83" i="102"/>
  <c r="EE83" i="102"/>
  <c r="DV83" i="102"/>
  <c r="DD83" i="102"/>
  <c r="EJ45" i="102"/>
  <c r="EL45" i="102" s="1"/>
  <c r="EB46" i="102"/>
  <c r="DX46" i="102"/>
  <c r="DR45" i="102"/>
  <c r="DT45" i="102" s="1"/>
  <c r="DJ46" i="102"/>
  <c r="DF46" i="102"/>
  <c r="EG38" i="98"/>
  <c r="EK38" i="98" s="1"/>
  <c r="EA38" i="98"/>
  <c r="EC38" i="98" s="1"/>
  <c r="DS38" i="98"/>
  <c r="DO38" i="98"/>
  <c r="DI38" i="98"/>
  <c r="DK38" i="98" s="1"/>
  <c r="DV80" i="101"/>
  <c r="DM80" i="101"/>
  <c r="DD80" i="101"/>
  <c r="EE80" i="101"/>
  <c r="EK44" i="101"/>
  <c r="EG44" i="101"/>
  <c r="EA44" i="101"/>
  <c r="EC44" i="101" s="1"/>
  <c r="DS44" i="101"/>
  <c r="DO44" i="101"/>
  <c r="DI44" i="101"/>
  <c r="DK44" i="101" s="1"/>
  <c r="EG38" i="97"/>
  <c r="DX38" i="97"/>
  <c r="EB38" i="97" s="1"/>
  <c r="DO38" i="97"/>
  <c r="DF38" i="97"/>
  <c r="T46" i="102"/>
  <c r="BM46" i="102"/>
  <c r="R83" i="102"/>
  <c r="BD46" i="102"/>
  <c r="AO45" i="102"/>
  <c r="AQ45" i="102" s="1"/>
  <c r="AP46" i="102" s="1"/>
  <c r="DA46" i="102"/>
  <c r="CW46" i="102"/>
  <c r="I83" i="102"/>
  <c r="AC46" i="102"/>
  <c r="F83" i="102"/>
  <c r="H84" i="102"/>
  <c r="G83" i="102"/>
  <c r="CU84" i="102"/>
  <c r="CH45" i="102"/>
  <c r="CJ45" i="102" s="1"/>
  <c r="CI46" i="102" s="1"/>
  <c r="K46" i="102"/>
  <c r="CL83" i="102"/>
  <c r="AX45" i="102"/>
  <c r="AZ45" i="102" s="1"/>
  <c r="AY46" i="102" s="1"/>
  <c r="CQ45" i="102"/>
  <c r="CS45" i="102" s="1"/>
  <c r="CR46" i="102" s="1"/>
  <c r="CC83" i="102"/>
  <c r="AS83" i="102"/>
  <c r="BB83" i="102"/>
  <c r="BT84" i="102"/>
  <c r="BY46" i="102"/>
  <c r="CA46" i="102" s="1"/>
  <c r="BZ47" i="102" s="1"/>
  <c r="AJ83" i="102"/>
  <c r="BK84" i="102"/>
  <c r="AA84" i="102"/>
  <c r="AY44" i="101"/>
  <c r="AU44" i="101"/>
  <c r="BD44" i="101"/>
  <c r="BH44" i="101" s="1"/>
  <c r="BZ44" i="101"/>
  <c r="BV44" i="101"/>
  <c r="AC44" i="101"/>
  <c r="DA44" i="101"/>
  <c r="CW44" i="101"/>
  <c r="CN44" i="101"/>
  <c r="CR44" i="101"/>
  <c r="G81" i="101"/>
  <c r="F81" i="101"/>
  <c r="CH44" i="101"/>
  <c r="CJ44" i="101" s="1"/>
  <c r="AL44" i="101"/>
  <c r="BB80" i="101"/>
  <c r="I81" i="101"/>
  <c r="BT80" i="101"/>
  <c r="BK80" i="101"/>
  <c r="AJ80" i="101"/>
  <c r="BM44" i="101"/>
  <c r="BQ44" i="101"/>
  <c r="CC81" i="101"/>
  <c r="AA80" i="101"/>
  <c r="N45" i="101"/>
  <c r="P45" i="101" s="1"/>
  <c r="O46" i="101" s="1"/>
  <c r="CL80" i="101"/>
  <c r="CU80" i="101"/>
  <c r="R80" i="101"/>
  <c r="W44" i="101"/>
  <c r="Y44" i="101" s="1"/>
  <c r="X45" i="101" s="1"/>
  <c r="BK67" i="97"/>
  <c r="CH38" i="98"/>
  <c r="CJ38" i="98" s="1"/>
  <c r="CI39" i="98" s="1"/>
  <c r="BM38" i="98"/>
  <c r="BP38" i="98" s="1"/>
  <c r="BY38" i="98"/>
  <c r="CA38" i="98" s="1"/>
  <c r="BZ39" i="98" s="1"/>
  <c r="BG38" i="98"/>
  <c r="BI38" i="98" s="1"/>
  <c r="BH39" i="98" s="1"/>
  <c r="AX38" i="98"/>
  <c r="AZ38" i="98" s="1"/>
  <c r="AY39" i="98" s="1"/>
  <c r="W38" i="98"/>
  <c r="Y38" i="98" s="1"/>
  <c r="X39" i="98" s="1"/>
  <c r="G69" i="98"/>
  <c r="F69" i="98"/>
  <c r="CS37" i="97"/>
  <c r="CZ38" i="97"/>
  <c r="DA38" i="97"/>
  <c r="CH37" i="97"/>
  <c r="CJ37" i="97" s="1"/>
  <c r="BP37" i="97"/>
  <c r="BR37" i="97" s="1"/>
  <c r="AX38" i="97"/>
  <c r="AZ38" i="97" s="1"/>
  <c r="AY39" i="97" s="1"/>
  <c r="AP38" i="97"/>
  <c r="AL38" i="97"/>
  <c r="W37" i="97"/>
  <c r="Y37" i="97" s="1"/>
  <c r="X38" i="97" s="1"/>
  <c r="K40" i="97"/>
  <c r="N40" i="97" s="1"/>
  <c r="F70" i="97"/>
  <c r="G70" i="97"/>
  <c r="H71" i="97"/>
  <c r="I68" i="97"/>
  <c r="CC67" i="97"/>
  <c r="CL67" i="97"/>
  <c r="R68" i="97"/>
  <c r="BT67" i="97"/>
  <c r="AJ67" i="97"/>
  <c r="AC38" i="98"/>
  <c r="AL38" i="98"/>
  <c r="CN38" i="98"/>
  <c r="CR38" i="98" s="1"/>
  <c r="AS68" i="98"/>
  <c r="AV68" i="98" s="1"/>
  <c r="R68" i="98"/>
  <c r="U68" i="98" s="1"/>
  <c r="BT68" i="98"/>
  <c r="BW68" i="98" s="1"/>
  <c r="AJ68" i="98"/>
  <c r="AM68" i="98" s="1"/>
  <c r="I68" i="98"/>
  <c r="L68" i="98" s="1"/>
  <c r="CC69" i="98"/>
  <c r="CL68" i="98"/>
  <c r="CO68" i="98" s="1"/>
  <c r="BK68" i="98"/>
  <c r="BN68" i="98" s="1"/>
  <c r="AA68" i="98"/>
  <c r="AD68" i="98" s="1"/>
  <c r="CU68" i="98"/>
  <c r="CX68" i="98" s="1"/>
  <c r="N38" i="98"/>
  <c r="P38" i="98" s="1"/>
  <c r="BB68" i="98"/>
  <c r="BE68" i="98" s="1"/>
  <c r="CW38" i="98"/>
  <c r="DA38" i="98" s="1"/>
  <c r="CU69" i="97"/>
  <c r="BB68" i="97"/>
  <c r="BD38" i="97"/>
  <c r="BH38" i="97" s="1"/>
  <c r="AS68" i="97"/>
  <c r="AC38" i="97"/>
  <c r="AA68" i="97"/>
  <c r="AW80" i="101" l="1"/>
  <c r="AS81" i="101"/>
  <c r="AV80" i="101"/>
  <c r="O40" i="97"/>
  <c r="P40" i="97" s="1"/>
  <c r="O41" i="97" s="1"/>
  <c r="AO52" i="112"/>
  <c r="CF69" i="98"/>
  <c r="EH69" i="98"/>
  <c r="DY69" i="98"/>
  <c r="DP69" i="98"/>
  <c r="DG69" i="98"/>
  <c r="EH69" i="97"/>
  <c r="EI69" i="97"/>
  <c r="DZ69" i="97"/>
  <c r="DY69" i="97"/>
  <c r="DP69" i="97"/>
  <c r="DQ69" i="97"/>
  <c r="DG69" i="97"/>
  <c r="DH69" i="97"/>
  <c r="CY80" i="101"/>
  <c r="CX80" i="101"/>
  <c r="CF81" i="101"/>
  <c r="CG81" i="101"/>
  <c r="AM80" i="101"/>
  <c r="AN80" i="101"/>
  <c r="BE80" i="101"/>
  <c r="BF80" i="101"/>
  <c r="BO84" i="102"/>
  <c r="BN84" i="102"/>
  <c r="BF83" i="102"/>
  <c r="BE83" i="102"/>
  <c r="EI80" i="101"/>
  <c r="EH80" i="101"/>
  <c r="EI83" i="102"/>
  <c r="EH83" i="102"/>
  <c r="DP91" i="97"/>
  <c r="DQ91" i="97"/>
  <c r="DM92" i="97"/>
  <c r="DP92" i="98"/>
  <c r="DM93" i="98"/>
  <c r="CX69" i="97"/>
  <c r="CY69" i="97"/>
  <c r="AN67" i="97"/>
  <c r="AM67" i="97"/>
  <c r="CF67" i="97"/>
  <c r="CG67" i="97"/>
  <c r="BN67" i="97"/>
  <c r="BO67" i="97"/>
  <c r="CO80" i="101"/>
  <c r="CP80" i="101"/>
  <c r="BO80" i="101"/>
  <c r="BN80" i="101"/>
  <c r="AN83" i="102"/>
  <c r="AM83" i="102"/>
  <c r="AW83" i="102"/>
  <c r="AV83" i="102"/>
  <c r="CP83" i="102"/>
  <c r="CO83" i="102"/>
  <c r="CY84" i="102"/>
  <c r="CX84" i="102"/>
  <c r="V83" i="102"/>
  <c r="U83" i="102"/>
  <c r="DG80" i="101"/>
  <c r="DH80" i="101"/>
  <c r="DH83" i="102"/>
  <c r="DG83" i="102"/>
  <c r="DQ83" i="102"/>
  <c r="DP83" i="102"/>
  <c r="DG90" i="97"/>
  <c r="DH90" i="97"/>
  <c r="DD91" i="97"/>
  <c r="DY92" i="97"/>
  <c r="DZ92" i="97"/>
  <c r="DV93" i="97"/>
  <c r="CP67" i="97"/>
  <c r="CO67" i="97"/>
  <c r="AW68" i="97"/>
  <c r="AV68" i="97"/>
  <c r="BW80" i="101"/>
  <c r="BX80" i="101"/>
  <c r="CG83" i="102"/>
  <c r="CF83" i="102"/>
  <c r="DQ80" i="101"/>
  <c r="DP80" i="101"/>
  <c r="EH94" i="98"/>
  <c r="EE95" i="98"/>
  <c r="EH93" i="97"/>
  <c r="EI93" i="97"/>
  <c r="EE94" i="97"/>
  <c r="DY93" i="98"/>
  <c r="DV94" i="98"/>
  <c r="BX67" i="97"/>
  <c r="BW67" i="97"/>
  <c r="M68" i="97"/>
  <c r="L68" i="97"/>
  <c r="AE68" i="97"/>
  <c r="AD68" i="97"/>
  <c r="BE68" i="97"/>
  <c r="BF68" i="97"/>
  <c r="V68" i="97"/>
  <c r="U68" i="97"/>
  <c r="U80" i="101"/>
  <c r="V80" i="101"/>
  <c r="AE80" i="101"/>
  <c r="AD80" i="101"/>
  <c r="M81" i="101"/>
  <c r="L81" i="101"/>
  <c r="AE84" i="102"/>
  <c r="AD84" i="102"/>
  <c r="BX84" i="102"/>
  <c r="BW84" i="102"/>
  <c r="M83" i="102"/>
  <c r="L83" i="102"/>
  <c r="DY80" i="101"/>
  <c r="DZ80" i="101"/>
  <c r="DZ83" i="102"/>
  <c r="DY83" i="102"/>
  <c r="DG91" i="98"/>
  <c r="DD92" i="98"/>
  <c r="BC55" i="112"/>
  <c r="L103" i="112"/>
  <c r="M103" i="112"/>
  <c r="T70" i="112"/>
  <c r="S70" i="112"/>
  <c r="V107" i="112"/>
  <c r="BB102" i="112"/>
  <c r="AX103" i="112"/>
  <c r="BA103" i="112" s="1"/>
  <c r="AJ103" i="112"/>
  <c r="AM103" i="112" s="1"/>
  <c r="AU84" i="112"/>
  <c r="AV84" i="112"/>
  <c r="AG81" i="112"/>
  <c r="AH81" i="112"/>
  <c r="I104" i="112"/>
  <c r="P104" i="112" s="1"/>
  <c r="H105" i="112"/>
  <c r="G104" i="112"/>
  <c r="Y104" i="112" s="1"/>
  <c r="F104" i="112"/>
  <c r="DD84" i="102"/>
  <c r="EE84" i="102"/>
  <c r="DV84" i="102"/>
  <c r="DM84" i="102"/>
  <c r="EK46" i="102"/>
  <c r="EG46" i="102"/>
  <c r="EA46" i="102"/>
  <c r="EC46" i="102" s="1"/>
  <c r="DS46" i="102"/>
  <c r="DO46" i="102"/>
  <c r="DI46" i="102"/>
  <c r="DK46" i="102" s="1"/>
  <c r="EJ38" i="98"/>
  <c r="EL38" i="98" s="1"/>
  <c r="DX39" i="98"/>
  <c r="EB39" i="98" s="1"/>
  <c r="DR38" i="98"/>
  <c r="DT38" i="98" s="1"/>
  <c r="DF39" i="98"/>
  <c r="DJ39" i="98" s="1"/>
  <c r="EE81" i="101"/>
  <c r="DD81" i="101"/>
  <c r="DV81" i="101"/>
  <c r="DM81" i="101"/>
  <c r="EJ44" i="101"/>
  <c r="EL44" i="101" s="1"/>
  <c r="EB45" i="101"/>
  <c r="DX45" i="101"/>
  <c r="DR44" i="101"/>
  <c r="DT44" i="101" s="1"/>
  <c r="DJ45" i="101"/>
  <c r="DF45" i="101"/>
  <c r="EJ38" i="97"/>
  <c r="EK38" i="97"/>
  <c r="EA38" i="97"/>
  <c r="EC38" i="97" s="1"/>
  <c r="DR38" i="97"/>
  <c r="DS38" i="97"/>
  <c r="DI38" i="97"/>
  <c r="DJ38" i="97"/>
  <c r="CN46" i="102"/>
  <c r="CE46" i="102"/>
  <c r="CC84" i="102"/>
  <c r="N46" i="102"/>
  <c r="P46" i="102" s="1"/>
  <c r="O47" i="102" s="1"/>
  <c r="CU85" i="102"/>
  <c r="F84" i="102"/>
  <c r="H85" i="102"/>
  <c r="G84" i="102"/>
  <c r="BP46" i="102"/>
  <c r="BR46" i="102" s="1"/>
  <c r="BQ47" i="102" s="1"/>
  <c r="BK85" i="102"/>
  <c r="BB84" i="102"/>
  <c r="AS84" i="102"/>
  <c r="AL46" i="102"/>
  <c r="AA85" i="102"/>
  <c r="AJ84" i="102"/>
  <c r="CL84" i="102"/>
  <c r="AF46" i="102"/>
  <c r="AH46" i="102" s="1"/>
  <c r="AG47" i="102" s="1"/>
  <c r="I84" i="102"/>
  <c r="R84" i="102"/>
  <c r="W46" i="102"/>
  <c r="Y46" i="102" s="1"/>
  <c r="X47" i="102" s="1"/>
  <c r="BV47" i="102"/>
  <c r="BT85" i="102"/>
  <c r="AU46" i="102"/>
  <c r="CZ46" i="102"/>
  <c r="DB46" i="102" s="1"/>
  <c r="BG46" i="102"/>
  <c r="BI46" i="102" s="1"/>
  <c r="BH47" i="102" s="1"/>
  <c r="T45" i="101"/>
  <c r="AJ81" i="101"/>
  <c r="CU81" i="101"/>
  <c r="AA81" i="101"/>
  <c r="BP44" i="101"/>
  <c r="BR44" i="101" s="1"/>
  <c r="AO44" i="101"/>
  <c r="AQ44" i="101" s="1"/>
  <c r="AP45" i="101" s="1"/>
  <c r="G82" i="101"/>
  <c r="F82" i="101"/>
  <c r="CQ44" i="101"/>
  <c r="CS44" i="101" s="1"/>
  <c r="AF44" i="101"/>
  <c r="AH44" i="101" s="1"/>
  <c r="AG45" i="101" s="1"/>
  <c r="CL81" i="101"/>
  <c r="K46" i="101"/>
  <c r="CC82" i="101"/>
  <c r="BT81" i="101"/>
  <c r="BB81" i="101"/>
  <c r="CZ44" i="101"/>
  <c r="DB44" i="101" s="1"/>
  <c r="BY44" i="101"/>
  <c r="CA44" i="101" s="1"/>
  <c r="AX44" i="101"/>
  <c r="AZ44" i="101" s="1"/>
  <c r="R81" i="101"/>
  <c r="CI45" i="101"/>
  <c r="CE45" i="101"/>
  <c r="BG44" i="101"/>
  <c r="BI44" i="101" s="1"/>
  <c r="BK81" i="101"/>
  <c r="I82" i="101"/>
  <c r="BK68" i="97"/>
  <c r="BR38" i="98"/>
  <c r="BQ39" i="98" s="1"/>
  <c r="CZ38" i="98"/>
  <c r="DB38" i="98" s="1"/>
  <c r="CQ38" i="98"/>
  <c r="CS38" i="98" s="1"/>
  <c r="CR39" i="98" s="1"/>
  <c r="AO38" i="98"/>
  <c r="AQ38" i="98" s="1"/>
  <c r="AP39" i="98" s="1"/>
  <c r="CN38" i="97"/>
  <c r="CQ38" i="97" s="1"/>
  <c r="AF38" i="98"/>
  <c r="AH38" i="98" s="1"/>
  <c r="AG39" i="98" s="1"/>
  <c r="F70" i="98"/>
  <c r="G70" i="98"/>
  <c r="DB38" i="97"/>
  <c r="CI38" i="97"/>
  <c r="CE38" i="97"/>
  <c r="BQ38" i="97"/>
  <c r="BM38" i="97"/>
  <c r="BG38" i="97"/>
  <c r="BI38" i="97" s="1"/>
  <c r="AO38" i="97"/>
  <c r="AQ38" i="97" s="1"/>
  <c r="AF38" i="97"/>
  <c r="AH38" i="97" s="1"/>
  <c r="AG39" i="97" s="1"/>
  <c r="T38" i="97"/>
  <c r="F71" i="97"/>
  <c r="G71" i="97"/>
  <c r="H72" i="97"/>
  <c r="R69" i="97"/>
  <c r="CL68" i="97"/>
  <c r="CC68" i="97"/>
  <c r="BT68" i="97"/>
  <c r="AJ68" i="97"/>
  <c r="I69" i="97"/>
  <c r="BV39" i="98"/>
  <c r="K39" i="98"/>
  <c r="O39" i="98" s="1"/>
  <c r="CE39" i="98"/>
  <c r="BD39" i="98"/>
  <c r="CU69" i="98"/>
  <c r="CX69" i="98" s="1"/>
  <c r="AU39" i="98"/>
  <c r="I69" i="98"/>
  <c r="L69" i="98" s="1"/>
  <c r="AJ69" i="98"/>
  <c r="AM69" i="98" s="1"/>
  <c r="R69" i="98"/>
  <c r="U69" i="98" s="1"/>
  <c r="AS69" i="98"/>
  <c r="AV69" i="98" s="1"/>
  <c r="AA69" i="98"/>
  <c r="AD69" i="98" s="1"/>
  <c r="CL69" i="98"/>
  <c r="CO69" i="98" s="1"/>
  <c r="T39" i="98"/>
  <c r="CC70" i="98"/>
  <c r="BK69" i="98"/>
  <c r="BN69" i="98" s="1"/>
  <c r="BB69" i="98"/>
  <c r="BE69" i="98" s="1"/>
  <c r="BT69" i="98"/>
  <c r="BW69" i="98" s="1"/>
  <c r="CU70" i="97"/>
  <c r="BB69" i="97"/>
  <c r="AU39" i="97"/>
  <c r="AS69" i="97"/>
  <c r="AA69" i="97"/>
  <c r="AW81" i="101" l="1"/>
  <c r="AS82" i="101"/>
  <c r="AV81" i="101"/>
  <c r="AQ52" i="112"/>
  <c r="AL53" i="112" s="1"/>
  <c r="AP53" i="112" s="1"/>
  <c r="EH70" i="98"/>
  <c r="DY70" i="98"/>
  <c r="DP70" i="98"/>
  <c r="DG70" i="98"/>
  <c r="EH70" i="97"/>
  <c r="EI70" i="97"/>
  <c r="DY70" i="97"/>
  <c r="DZ70" i="97"/>
  <c r="DQ70" i="97"/>
  <c r="DP70" i="97"/>
  <c r="DG70" i="97"/>
  <c r="DH70" i="97"/>
  <c r="CF70" i="98"/>
  <c r="BX81" i="101"/>
  <c r="BW81" i="101"/>
  <c r="CP81" i="101"/>
  <c r="CO81" i="101"/>
  <c r="BO85" i="102"/>
  <c r="BN85" i="102"/>
  <c r="EH81" i="101"/>
  <c r="EI81" i="101"/>
  <c r="DQ84" i="102"/>
  <c r="DP84" i="102"/>
  <c r="DZ84" i="102"/>
  <c r="DY84" i="102"/>
  <c r="EI94" i="97"/>
  <c r="EH94" i="97"/>
  <c r="EE95" i="97"/>
  <c r="AD69" i="97"/>
  <c r="AE69" i="97"/>
  <c r="CY70" i="97"/>
  <c r="CX70" i="97"/>
  <c r="BO68" i="97"/>
  <c r="BN68" i="97"/>
  <c r="CG82" i="101"/>
  <c r="CF82" i="101"/>
  <c r="AD81" i="101"/>
  <c r="AE81" i="101"/>
  <c r="CP84" i="102"/>
  <c r="CO84" i="102"/>
  <c r="CY85" i="102"/>
  <c r="CX85" i="102"/>
  <c r="EI84" i="102"/>
  <c r="EH84" i="102"/>
  <c r="DQ92" i="97"/>
  <c r="DP92" i="97"/>
  <c r="DM93" i="97"/>
  <c r="BX68" i="97"/>
  <c r="BW68" i="97"/>
  <c r="L82" i="101"/>
  <c r="M82" i="101"/>
  <c r="CX81" i="101"/>
  <c r="CY81" i="101"/>
  <c r="BX85" i="102"/>
  <c r="BW85" i="102"/>
  <c r="V84" i="102"/>
  <c r="U84" i="102"/>
  <c r="AN84" i="102"/>
  <c r="AM84" i="102"/>
  <c r="AW84" i="102"/>
  <c r="AV84" i="102"/>
  <c r="DP81" i="101"/>
  <c r="DQ81" i="101"/>
  <c r="DZ81" i="101"/>
  <c r="DY81" i="101"/>
  <c r="DH84" i="102"/>
  <c r="DG84" i="102"/>
  <c r="DG92" i="98"/>
  <c r="DD93" i="98"/>
  <c r="DY94" i="98"/>
  <c r="DV95" i="98"/>
  <c r="DH91" i="97"/>
  <c r="DG91" i="97"/>
  <c r="DD92" i="97"/>
  <c r="AW69" i="97"/>
  <c r="AV69" i="97"/>
  <c r="CG68" i="97"/>
  <c r="CF68" i="97"/>
  <c r="M69" i="97"/>
  <c r="L69" i="97"/>
  <c r="CO68" i="97"/>
  <c r="CP68" i="97"/>
  <c r="BF69" i="97"/>
  <c r="BE69" i="97"/>
  <c r="AM68" i="97"/>
  <c r="AN68" i="97"/>
  <c r="V69" i="97"/>
  <c r="U69" i="97"/>
  <c r="BN81" i="101"/>
  <c r="BO81" i="101"/>
  <c r="V81" i="101"/>
  <c r="U81" i="101"/>
  <c r="BF81" i="101"/>
  <c r="BE81" i="101"/>
  <c r="AN81" i="101"/>
  <c r="AM81" i="101"/>
  <c r="M84" i="102"/>
  <c r="L84" i="102"/>
  <c r="AE85" i="102"/>
  <c r="AD85" i="102"/>
  <c r="BF84" i="102"/>
  <c r="BE84" i="102"/>
  <c r="CG84" i="102"/>
  <c r="CF84" i="102"/>
  <c r="DH81" i="101"/>
  <c r="DG81" i="101"/>
  <c r="EH95" i="98"/>
  <c r="EE96" i="98"/>
  <c r="DZ93" i="97"/>
  <c r="DY93" i="97"/>
  <c r="DV94" i="97"/>
  <c r="DP93" i="98"/>
  <c r="DM94" i="98"/>
  <c r="BE55" i="112"/>
  <c r="AZ56" i="112" s="1"/>
  <c r="BD56" i="112" s="1"/>
  <c r="M104" i="112"/>
  <c r="L104" i="112"/>
  <c r="T71" i="112"/>
  <c r="S71" i="112"/>
  <c r="V108" i="112"/>
  <c r="BB103" i="112"/>
  <c r="AX104" i="112"/>
  <c r="BA104" i="112" s="1"/>
  <c r="AJ104" i="112"/>
  <c r="AM104" i="112" s="1"/>
  <c r="AV85" i="112"/>
  <c r="AU85" i="112"/>
  <c r="AG82" i="112"/>
  <c r="AH82" i="112"/>
  <c r="H106" i="112"/>
  <c r="G105" i="112"/>
  <c r="Y105" i="112" s="1"/>
  <c r="F105" i="112"/>
  <c r="I105" i="112"/>
  <c r="P105" i="112" s="1"/>
  <c r="DM85" i="102"/>
  <c r="DV85" i="102"/>
  <c r="EE85" i="102"/>
  <c r="DD85" i="102"/>
  <c r="EJ46" i="102"/>
  <c r="EL46" i="102" s="1"/>
  <c r="EB47" i="102"/>
  <c r="DX47" i="102"/>
  <c r="DR46" i="102"/>
  <c r="DT46" i="102" s="1"/>
  <c r="DF47" i="102"/>
  <c r="DJ47" i="102"/>
  <c r="EG39" i="98"/>
  <c r="EK39" i="98"/>
  <c r="EA39" i="98"/>
  <c r="EC39" i="98" s="1"/>
  <c r="DO39" i="98"/>
  <c r="DI39" i="98"/>
  <c r="DK39" i="98" s="1"/>
  <c r="DM82" i="101"/>
  <c r="DD82" i="101"/>
  <c r="EE82" i="101"/>
  <c r="DV82" i="101"/>
  <c r="EK45" i="101"/>
  <c r="EG45" i="101"/>
  <c r="EA45" i="101"/>
  <c r="EC45" i="101" s="1"/>
  <c r="DS45" i="101"/>
  <c r="DO45" i="101"/>
  <c r="DI45" i="101"/>
  <c r="DK45" i="101" s="1"/>
  <c r="DT38" i="97"/>
  <c r="DO39" i="97" s="1"/>
  <c r="EL38" i="97"/>
  <c r="EK39" i="97" s="1"/>
  <c r="EB39" i="97"/>
  <c r="DX39" i="97"/>
  <c r="DK38" i="97"/>
  <c r="DF39" i="97" s="1"/>
  <c r="BM47" i="102"/>
  <c r="T47" i="102"/>
  <c r="AC47" i="102"/>
  <c r="R85" i="102"/>
  <c r="I85" i="102"/>
  <c r="CL85" i="102"/>
  <c r="AJ85" i="102"/>
  <c r="AS85" i="102"/>
  <c r="BK86" i="102"/>
  <c r="CU86" i="102"/>
  <c r="CH46" i="102"/>
  <c r="CJ46" i="102" s="1"/>
  <c r="DA47" i="102"/>
  <c r="CW47" i="102"/>
  <c r="AA86" i="102"/>
  <c r="AO46" i="102"/>
  <c r="AQ46" i="102" s="1"/>
  <c r="AP47" i="102" s="1"/>
  <c r="AX46" i="102"/>
  <c r="AZ46" i="102" s="1"/>
  <c r="AY47" i="102" s="1"/>
  <c r="BT86" i="102"/>
  <c r="BB85" i="102"/>
  <c r="F85" i="102"/>
  <c r="H86" i="102"/>
  <c r="G85" i="102"/>
  <c r="CQ46" i="102"/>
  <c r="CS46" i="102" s="1"/>
  <c r="CR47" i="102" s="1"/>
  <c r="BD47" i="102"/>
  <c r="BY47" i="102"/>
  <c r="CA47" i="102" s="1"/>
  <c r="BZ48" i="102" s="1"/>
  <c r="K47" i="102"/>
  <c r="CC85" i="102"/>
  <c r="AC45" i="101"/>
  <c r="CN45" i="101"/>
  <c r="CR45" i="101"/>
  <c r="BH45" i="101"/>
  <c r="BD45" i="101"/>
  <c r="DA45" i="101"/>
  <c r="CW45" i="101"/>
  <c r="BM45" i="101"/>
  <c r="BQ45" i="101"/>
  <c r="BZ45" i="101"/>
  <c r="BV45" i="101"/>
  <c r="BB82" i="101"/>
  <c r="AJ82" i="101"/>
  <c r="AY45" i="101"/>
  <c r="AU45" i="101"/>
  <c r="I83" i="101"/>
  <c r="CH45" i="101"/>
  <c r="CJ45" i="101" s="1"/>
  <c r="BT82" i="101"/>
  <c r="N46" i="101"/>
  <c r="P46" i="101" s="1"/>
  <c r="O47" i="101" s="1"/>
  <c r="AL45" i="101"/>
  <c r="CU82" i="101"/>
  <c r="R82" i="101"/>
  <c r="CL82" i="101"/>
  <c r="BK82" i="101"/>
  <c r="CC83" i="101"/>
  <c r="G83" i="101"/>
  <c r="F83" i="101"/>
  <c r="AA82" i="101"/>
  <c r="W45" i="101"/>
  <c r="Y45" i="101" s="1"/>
  <c r="X46" i="101" s="1"/>
  <c r="BK69" i="97"/>
  <c r="CR38" i="97"/>
  <c r="CS38" i="97" s="1"/>
  <c r="BM39" i="98"/>
  <c r="BP39" i="98" s="1"/>
  <c r="CH39" i="98"/>
  <c r="CJ39" i="98" s="1"/>
  <c r="CI40" i="98" s="1"/>
  <c r="BY39" i="98"/>
  <c r="CA39" i="98" s="1"/>
  <c r="BZ40" i="98" s="1"/>
  <c r="BG39" i="98"/>
  <c r="BI39" i="98" s="1"/>
  <c r="BH40" i="98" s="1"/>
  <c r="AX39" i="98"/>
  <c r="AZ39" i="98" s="1"/>
  <c r="AY40" i="98" s="1"/>
  <c r="W39" i="98"/>
  <c r="Y39" i="98" s="1"/>
  <c r="CW39" i="97"/>
  <c r="CZ39" i="97" s="1"/>
  <c r="G71" i="98"/>
  <c r="F71" i="98"/>
  <c r="CH38" i="97"/>
  <c r="CJ38" i="97" s="1"/>
  <c r="BP38" i="97"/>
  <c r="BR38" i="97" s="1"/>
  <c r="AX39" i="97"/>
  <c r="AZ39" i="97" s="1"/>
  <c r="AY40" i="97" s="1"/>
  <c r="AP39" i="97"/>
  <c r="AL39" i="97"/>
  <c r="K41" i="97"/>
  <c r="N41" i="97" s="1"/>
  <c r="W38" i="97"/>
  <c r="Y38" i="97" s="1"/>
  <c r="X39" i="97" s="1"/>
  <c r="F72" i="97"/>
  <c r="G72" i="97"/>
  <c r="H73" i="97"/>
  <c r="AJ69" i="97"/>
  <c r="BT69" i="97"/>
  <c r="CC69" i="97"/>
  <c r="I70" i="97"/>
  <c r="CL69" i="97"/>
  <c r="R70" i="97"/>
  <c r="CW39" i="98"/>
  <c r="DA39" i="98" s="1"/>
  <c r="AC39" i="98"/>
  <c r="CN39" i="98"/>
  <c r="BT70" i="98"/>
  <c r="BW70" i="98" s="1"/>
  <c r="BB70" i="98"/>
  <c r="BE70" i="98" s="1"/>
  <c r="CL70" i="98"/>
  <c r="CO70" i="98" s="1"/>
  <c r="AL39" i="98"/>
  <c r="I70" i="98"/>
  <c r="L70" i="98" s="1"/>
  <c r="R70" i="98"/>
  <c r="U70" i="98" s="1"/>
  <c r="BK70" i="98"/>
  <c r="BN70" i="98" s="1"/>
  <c r="CC71" i="98"/>
  <c r="AA70" i="98"/>
  <c r="AD70" i="98" s="1"/>
  <c r="N39" i="98"/>
  <c r="P39" i="98" s="1"/>
  <c r="O40" i="98" s="1"/>
  <c r="AS70" i="98"/>
  <c r="AV70" i="98" s="1"/>
  <c r="AJ70" i="98"/>
  <c r="AM70" i="98" s="1"/>
  <c r="CU70" i="98"/>
  <c r="CX70" i="98" s="1"/>
  <c r="CU71" i="97"/>
  <c r="BD39" i="97"/>
  <c r="BH39" i="97" s="1"/>
  <c r="BB70" i="97"/>
  <c r="AS70" i="97"/>
  <c r="AC39" i="97"/>
  <c r="AA70" i="97"/>
  <c r="AW82" i="101" l="1"/>
  <c r="AS83" i="101"/>
  <c r="AV82" i="101"/>
  <c r="AO53" i="112"/>
  <c r="CF71" i="98"/>
  <c r="EH71" i="98"/>
  <c r="DY71" i="98"/>
  <c r="DP71" i="98"/>
  <c r="DG71" i="98"/>
  <c r="EI71" i="97"/>
  <c r="EH71" i="97"/>
  <c r="DZ71" i="97"/>
  <c r="DY71" i="97"/>
  <c r="DP71" i="97"/>
  <c r="DQ71" i="97"/>
  <c r="DG71" i="97"/>
  <c r="DH71" i="97"/>
  <c r="BO82" i="101"/>
  <c r="BN82" i="101"/>
  <c r="BW82" i="101"/>
  <c r="BX82" i="101"/>
  <c r="AN85" i="102"/>
  <c r="AM85" i="102"/>
  <c r="DH85" i="102"/>
  <c r="DG85" i="102"/>
  <c r="DY94" i="97"/>
  <c r="DZ94" i="97"/>
  <c r="DV95" i="97"/>
  <c r="DY95" i="98"/>
  <c r="DV96" i="98"/>
  <c r="DP93" i="97"/>
  <c r="DQ93" i="97"/>
  <c r="DM94" i="97"/>
  <c r="BF70" i="97"/>
  <c r="BE70" i="97"/>
  <c r="CP69" i="97"/>
  <c r="CO69" i="97"/>
  <c r="AN69" i="97"/>
  <c r="AM69" i="97"/>
  <c r="AE70" i="97"/>
  <c r="AD70" i="97"/>
  <c r="L70" i="97"/>
  <c r="M70" i="97"/>
  <c r="BN69" i="97"/>
  <c r="BO69" i="97"/>
  <c r="CO82" i="101"/>
  <c r="CP82" i="101"/>
  <c r="AM82" i="101"/>
  <c r="AN82" i="101"/>
  <c r="BF85" i="102"/>
  <c r="BE85" i="102"/>
  <c r="AE86" i="102"/>
  <c r="AD86" i="102"/>
  <c r="CY86" i="102"/>
  <c r="CX86" i="102"/>
  <c r="CP85" i="102"/>
  <c r="CO85" i="102"/>
  <c r="DY82" i="101"/>
  <c r="DZ82" i="101"/>
  <c r="DG82" i="101"/>
  <c r="DH82" i="101"/>
  <c r="EI85" i="102"/>
  <c r="EH85" i="102"/>
  <c r="DH92" i="97"/>
  <c r="DG92" i="97"/>
  <c r="DD93" i="97"/>
  <c r="U82" i="101"/>
  <c r="V82" i="101"/>
  <c r="M83" i="101"/>
  <c r="L83" i="101"/>
  <c r="BE82" i="101"/>
  <c r="BF82" i="101"/>
  <c r="BX86" i="102"/>
  <c r="BW86" i="102"/>
  <c r="BO86" i="102"/>
  <c r="BN86" i="102"/>
  <c r="M85" i="102"/>
  <c r="L85" i="102"/>
  <c r="DZ85" i="102"/>
  <c r="DY85" i="102"/>
  <c r="DP94" i="98"/>
  <c r="DM95" i="98"/>
  <c r="DG93" i="98"/>
  <c r="DD94" i="98"/>
  <c r="CX71" i="97"/>
  <c r="CY71" i="97"/>
  <c r="CF69" i="97"/>
  <c r="CG69" i="97"/>
  <c r="AW70" i="97"/>
  <c r="AV70" i="97"/>
  <c r="V70" i="97"/>
  <c r="U70" i="97"/>
  <c r="BX69" i="97"/>
  <c r="BW69" i="97"/>
  <c r="AE82" i="101"/>
  <c r="AD82" i="101"/>
  <c r="CF83" i="101"/>
  <c r="CG83" i="101"/>
  <c r="CY82" i="101"/>
  <c r="CX82" i="101"/>
  <c r="CG85" i="102"/>
  <c r="CF85" i="102"/>
  <c r="AW85" i="102"/>
  <c r="AV85" i="102"/>
  <c r="V85" i="102"/>
  <c r="U85" i="102"/>
  <c r="EI82" i="101"/>
  <c r="EH82" i="101"/>
  <c r="DQ82" i="101"/>
  <c r="DP82" i="101"/>
  <c r="DQ85" i="102"/>
  <c r="DP85" i="102"/>
  <c r="EH96" i="98"/>
  <c r="EE97" i="98"/>
  <c r="EH95" i="97"/>
  <c r="EI95" i="97"/>
  <c r="EE96" i="97"/>
  <c r="BC56" i="112"/>
  <c r="M105" i="112"/>
  <c r="L105" i="112"/>
  <c r="V109" i="112"/>
  <c r="T72" i="112"/>
  <c r="S72" i="112"/>
  <c r="BB104" i="112"/>
  <c r="AX105" i="112"/>
  <c r="BA105" i="112" s="1"/>
  <c r="AJ105" i="112"/>
  <c r="AM105" i="112" s="1"/>
  <c r="AU86" i="112"/>
  <c r="AV86" i="112"/>
  <c r="AG83" i="112"/>
  <c r="AH83" i="112"/>
  <c r="H107" i="112"/>
  <c r="G106" i="112"/>
  <c r="Y106" i="112" s="1"/>
  <c r="F106" i="112"/>
  <c r="I106" i="112"/>
  <c r="P106" i="112" s="1"/>
  <c r="DD86" i="102"/>
  <c r="DV86" i="102"/>
  <c r="EE86" i="102"/>
  <c r="DM86" i="102"/>
  <c r="EG47" i="102"/>
  <c r="EK47" i="102"/>
  <c r="EA47" i="102"/>
  <c r="EC47" i="102" s="1"/>
  <c r="DO47" i="102"/>
  <c r="DS47" i="102"/>
  <c r="DI47" i="102"/>
  <c r="DK47" i="102" s="1"/>
  <c r="EJ39" i="98"/>
  <c r="EL39" i="98" s="1"/>
  <c r="EB40" i="98"/>
  <c r="DX40" i="98"/>
  <c r="DR39" i="98"/>
  <c r="DS39" i="98"/>
  <c r="DJ40" i="98"/>
  <c r="DF40" i="98"/>
  <c r="DV83" i="101"/>
  <c r="EE83" i="101"/>
  <c r="DD83" i="101"/>
  <c r="DM83" i="101"/>
  <c r="DS39" i="97"/>
  <c r="EJ45" i="101"/>
  <c r="EL45" i="101" s="1"/>
  <c r="EB46" i="101"/>
  <c r="DX46" i="101"/>
  <c r="DR45" i="101"/>
  <c r="DT45" i="101" s="1"/>
  <c r="DJ46" i="101"/>
  <c r="DF46" i="101"/>
  <c r="EG39" i="97"/>
  <c r="EJ39" i="97" s="1"/>
  <c r="EL39" i="97" s="1"/>
  <c r="DJ39" i="97"/>
  <c r="EA39" i="97"/>
  <c r="EC39" i="97" s="1"/>
  <c r="DR39" i="97"/>
  <c r="DI39" i="97"/>
  <c r="AU47" i="102"/>
  <c r="CE47" i="102"/>
  <c r="CI47" i="102" s="1"/>
  <c r="CN47" i="102"/>
  <c r="CC86" i="102"/>
  <c r="AL47" i="102"/>
  <c r="AJ86" i="102"/>
  <c r="R86" i="102"/>
  <c r="W47" i="102"/>
  <c r="Y47" i="102" s="1"/>
  <c r="X48" i="102" s="1"/>
  <c r="N47" i="102"/>
  <c r="P47" i="102" s="1"/>
  <c r="O48" i="102" s="1"/>
  <c r="BG47" i="102"/>
  <c r="BI47" i="102" s="1"/>
  <c r="BH48" i="102" s="1"/>
  <c r="BB86" i="102"/>
  <c r="BT87" i="102"/>
  <c r="CZ47" i="102"/>
  <c r="DB47" i="102" s="1"/>
  <c r="CU87" i="102"/>
  <c r="BK87" i="102"/>
  <c r="AS86" i="102"/>
  <c r="H87" i="102"/>
  <c r="F86" i="102"/>
  <c r="G86" i="102"/>
  <c r="AA87" i="102"/>
  <c r="CL86" i="102"/>
  <c r="I86" i="102"/>
  <c r="AF47" i="102"/>
  <c r="AH47" i="102" s="1"/>
  <c r="AG48" i="102" s="1"/>
  <c r="BP47" i="102"/>
  <c r="BR47" i="102" s="1"/>
  <c r="BQ48" i="102" s="1"/>
  <c r="BV48" i="102"/>
  <c r="I84" i="101"/>
  <c r="BB83" i="101"/>
  <c r="CQ45" i="101"/>
  <c r="CS45" i="101" s="1"/>
  <c r="AO45" i="101"/>
  <c r="AQ45" i="101" s="1"/>
  <c r="AP46" i="101" s="1"/>
  <c r="AX45" i="101"/>
  <c r="AZ45" i="101" s="1"/>
  <c r="AA83" i="101"/>
  <c r="CC84" i="101"/>
  <c r="BT83" i="101"/>
  <c r="BG45" i="101"/>
  <c r="BI45" i="101" s="1"/>
  <c r="AF45" i="101"/>
  <c r="AH45" i="101" s="1"/>
  <c r="AG46" i="101" s="1"/>
  <c r="CL83" i="101"/>
  <c r="CU83" i="101"/>
  <c r="CI46" i="101"/>
  <c r="CE46" i="101"/>
  <c r="AJ83" i="101"/>
  <c r="BY45" i="101"/>
  <c r="CA45" i="101" s="1"/>
  <c r="CZ45" i="101"/>
  <c r="DB45" i="101" s="1"/>
  <c r="T46" i="101"/>
  <c r="G84" i="101"/>
  <c r="F84" i="101"/>
  <c r="BK83" i="101"/>
  <c r="R83" i="101"/>
  <c r="K47" i="101"/>
  <c r="BP45" i="101"/>
  <c r="BR45" i="101" s="1"/>
  <c r="BR39" i="98"/>
  <c r="BQ40" i="98" s="1"/>
  <c r="BK70" i="97"/>
  <c r="CR39" i="97"/>
  <c r="CN39" i="97"/>
  <c r="CQ39" i="97" s="1"/>
  <c r="DA39" i="97"/>
  <c r="DB39" i="97" s="1"/>
  <c r="CZ39" i="98"/>
  <c r="DB39" i="98" s="1"/>
  <c r="DA40" i="98" s="1"/>
  <c r="CQ39" i="98"/>
  <c r="CS39" i="98" s="1"/>
  <c r="CR40" i="98" s="1"/>
  <c r="AO39" i="98"/>
  <c r="AQ39" i="98" s="1"/>
  <c r="AP40" i="98" s="1"/>
  <c r="AF39" i="98"/>
  <c r="AH39" i="98" s="1"/>
  <c r="AG40" i="98" s="1"/>
  <c r="G72" i="98"/>
  <c r="F72" i="98"/>
  <c r="CI39" i="97"/>
  <c r="CE39" i="97"/>
  <c r="BM39" i="97"/>
  <c r="BQ39" i="97" s="1"/>
  <c r="BG39" i="97"/>
  <c r="BI39" i="97" s="1"/>
  <c r="BH40" i="97" s="1"/>
  <c r="AO39" i="97"/>
  <c r="AQ39" i="97" s="1"/>
  <c r="P41" i="97"/>
  <c r="O42" i="97" s="1"/>
  <c r="AF39" i="97"/>
  <c r="AH39" i="97" s="1"/>
  <c r="AG40" i="97" s="1"/>
  <c r="T39" i="97"/>
  <c r="F73" i="97"/>
  <c r="G73" i="97"/>
  <c r="H74" i="97"/>
  <c r="CL70" i="97"/>
  <c r="R71" i="97"/>
  <c r="CC70" i="97"/>
  <c r="BT70" i="97"/>
  <c r="I71" i="97"/>
  <c r="AJ70" i="97"/>
  <c r="T40" i="98"/>
  <c r="X40" i="98" s="1"/>
  <c r="AU40" i="98"/>
  <c r="BD40" i="98"/>
  <c r="K40" i="98"/>
  <c r="CE40" i="98"/>
  <c r="AJ71" i="98"/>
  <c r="AM71" i="98" s="1"/>
  <c r="I71" i="98"/>
  <c r="L71" i="98" s="1"/>
  <c r="AA71" i="98"/>
  <c r="AD71" i="98" s="1"/>
  <c r="R71" i="98"/>
  <c r="U71" i="98" s="1"/>
  <c r="CU71" i="98"/>
  <c r="CX71" i="98" s="1"/>
  <c r="BV40" i="98"/>
  <c r="BB71" i="98"/>
  <c r="BE71" i="98" s="1"/>
  <c r="AS71" i="98"/>
  <c r="AV71" i="98" s="1"/>
  <c r="CC72" i="98"/>
  <c r="BK71" i="98"/>
  <c r="BN71" i="98" s="1"/>
  <c r="CL71" i="98"/>
  <c r="CO71" i="98" s="1"/>
  <c r="BT71" i="98"/>
  <c r="BW71" i="98" s="1"/>
  <c r="CU72" i="97"/>
  <c r="BB71" i="97"/>
  <c r="AU40" i="97"/>
  <c r="AS71" i="97"/>
  <c r="AA71" i="97"/>
  <c r="CF72" i="98" l="1"/>
  <c r="AS84" i="101"/>
  <c r="AW83" i="101"/>
  <c r="AV83" i="101"/>
  <c r="AQ53" i="112"/>
  <c r="AL54" i="112" s="1"/>
  <c r="AP54" i="112" s="1"/>
  <c r="EH72" i="98"/>
  <c r="DY72" i="98"/>
  <c r="DP72" i="98"/>
  <c r="DG72" i="98"/>
  <c r="EH72" i="97"/>
  <c r="EI72" i="97"/>
  <c r="DZ72" i="97"/>
  <c r="DY72" i="97"/>
  <c r="DQ72" i="97"/>
  <c r="DP72" i="97"/>
  <c r="DG72" i="97"/>
  <c r="DH72" i="97"/>
  <c r="BM40" i="98"/>
  <c r="BP40" i="98" s="1"/>
  <c r="BR40" i="98" s="1"/>
  <c r="BQ41" i="98" s="1"/>
  <c r="AW71" i="97"/>
  <c r="AV71" i="97"/>
  <c r="CG70" i="97"/>
  <c r="CF70" i="97"/>
  <c r="AM70" i="97"/>
  <c r="AN70" i="97"/>
  <c r="U71" i="97"/>
  <c r="V71" i="97"/>
  <c r="BN83" i="101"/>
  <c r="BO83" i="101"/>
  <c r="AN83" i="101"/>
  <c r="AM83" i="101"/>
  <c r="CP83" i="101"/>
  <c r="CO83" i="101"/>
  <c r="CG84" i="101"/>
  <c r="CF84" i="101"/>
  <c r="M86" i="102"/>
  <c r="L86" i="102"/>
  <c r="CY87" i="102"/>
  <c r="CX87" i="102"/>
  <c r="AN86" i="102"/>
  <c r="AM86" i="102"/>
  <c r="EH83" i="101"/>
  <c r="EI83" i="101"/>
  <c r="EI86" i="102"/>
  <c r="EH86" i="102"/>
  <c r="BF71" i="97"/>
  <c r="BE71" i="97"/>
  <c r="M71" i="97"/>
  <c r="L71" i="97"/>
  <c r="CO70" i="97"/>
  <c r="CP70" i="97"/>
  <c r="AD83" i="101"/>
  <c r="AE83" i="101"/>
  <c r="BF83" i="101"/>
  <c r="BE83" i="101"/>
  <c r="CP86" i="102"/>
  <c r="CO86" i="102"/>
  <c r="DZ83" i="101"/>
  <c r="DY83" i="101"/>
  <c r="DQ86" i="102"/>
  <c r="DP86" i="102"/>
  <c r="DZ86" i="102"/>
  <c r="DY86" i="102"/>
  <c r="EH97" i="98"/>
  <c r="EE98" i="98"/>
  <c r="DP95" i="98"/>
  <c r="DM96" i="98"/>
  <c r="DH93" i="97"/>
  <c r="DG93" i="97"/>
  <c r="DD94" i="97"/>
  <c r="DY96" i="98"/>
  <c r="DV97" i="98"/>
  <c r="AD71" i="97"/>
  <c r="AE71" i="97"/>
  <c r="BW70" i="97"/>
  <c r="BX70" i="97"/>
  <c r="BO70" i="97"/>
  <c r="BN70" i="97"/>
  <c r="L84" i="101"/>
  <c r="M84" i="101"/>
  <c r="AE87" i="102"/>
  <c r="AD87" i="102"/>
  <c r="AW86" i="102"/>
  <c r="AV86" i="102"/>
  <c r="BX87" i="102"/>
  <c r="BW87" i="102"/>
  <c r="DP83" i="101"/>
  <c r="DQ83" i="101"/>
  <c r="DH86" i="102"/>
  <c r="DG86" i="102"/>
  <c r="EI96" i="97"/>
  <c r="EH96" i="97"/>
  <c r="EE97" i="97"/>
  <c r="DQ94" i="97"/>
  <c r="DP94" i="97"/>
  <c r="DM95" i="97"/>
  <c r="CY72" i="97"/>
  <c r="CX72" i="97"/>
  <c r="V83" i="101"/>
  <c r="U83" i="101"/>
  <c r="CX83" i="101"/>
  <c r="CY83" i="101"/>
  <c r="BX83" i="101"/>
  <c r="BW83" i="101"/>
  <c r="BO87" i="102"/>
  <c r="BN87" i="102"/>
  <c r="BF86" i="102"/>
  <c r="BE86" i="102"/>
  <c r="V86" i="102"/>
  <c r="U86" i="102"/>
  <c r="CG86" i="102"/>
  <c r="CF86" i="102"/>
  <c r="DH83" i="101"/>
  <c r="DG83" i="101"/>
  <c r="DG94" i="98"/>
  <c r="DD95" i="98"/>
  <c r="DZ95" i="97"/>
  <c r="DY95" i="97"/>
  <c r="DV96" i="97"/>
  <c r="BE56" i="112"/>
  <c r="AZ57" i="112" s="1"/>
  <c r="BD57" i="112" s="1"/>
  <c r="M106" i="112"/>
  <c r="L106" i="112"/>
  <c r="S73" i="112"/>
  <c r="T73" i="112"/>
  <c r="V110" i="112"/>
  <c r="AJ106" i="112"/>
  <c r="AM106" i="112" s="1"/>
  <c r="BB105" i="112"/>
  <c r="AX106" i="112"/>
  <c r="BA106" i="112" s="1"/>
  <c r="AV87" i="112"/>
  <c r="AU87" i="112"/>
  <c r="AG84" i="112"/>
  <c r="AH84" i="112"/>
  <c r="H108" i="112"/>
  <c r="G107" i="112"/>
  <c r="Y107" i="112" s="1"/>
  <c r="F107" i="112"/>
  <c r="I107" i="112"/>
  <c r="P107" i="112" s="1"/>
  <c r="DM87" i="102"/>
  <c r="EE87" i="102"/>
  <c r="DV87" i="102"/>
  <c r="DD87" i="102"/>
  <c r="EJ47" i="102"/>
  <c r="EL47" i="102" s="1"/>
  <c r="EB48" i="102"/>
  <c r="DX48" i="102"/>
  <c r="DR47" i="102"/>
  <c r="DT47" i="102" s="1"/>
  <c r="DF48" i="102"/>
  <c r="DJ48" i="102"/>
  <c r="EK40" i="98"/>
  <c r="EG40" i="98"/>
  <c r="DT39" i="98"/>
  <c r="DO40" i="98" s="1"/>
  <c r="EA40" i="98"/>
  <c r="EC40" i="98" s="1"/>
  <c r="DI40" i="98"/>
  <c r="DK40" i="98" s="1"/>
  <c r="DD84" i="101"/>
  <c r="DM84" i="101"/>
  <c r="EE84" i="101"/>
  <c r="DV84" i="101"/>
  <c r="DT39" i="97"/>
  <c r="DO40" i="97" s="1"/>
  <c r="DS40" i="97" s="1"/>
  <c r="EK46" i="101"/>
  <c r="EG46" i="101"/>
  <c r="EA46" i="101"/>
  <c r="EC46" i="101" s="1"/>
  <c r="DS46" i="101"/>
  <c r="DO46" i="101"/>
  <c r="DI46" i="101"/>
  <c r="DK46" i="101" s="1"/>
  <c r="DK39" i="97"/>
  <c r="EG40" i="97"/>
  <c r="EK40" i="97"/>
  <c r="DX40" i="97"/>
  <c r="EB40" i="97"/>
  <c r="DA48" i="102"/>
  <c r="CW48" i="102"/>
  <c r="K48" i="102"/>
  <c r="BD48" i="102"/>
  <c r="BM48" i="102"/>
  <c r="T48" i="102"/>
  <c r="AC48" i="102"/>
  <c r="BT88" i="102"/>
  <c r="CL87" i="102"/>
  <c r="R87" i="102"/>
  <c r="CC87" i="102"/>
  <c r="BB87" i="102"/>
  <c r="AJ87" i="102"/>
  <c r="CH47" i="102"/>
  <c r="CJ47" i="102" s="1"/>
  <c r="CI48" i="102" s="1"/>
  <c r="BY48" i="102"/>
  <c r="CA48" i="102" s="1"/>
  <c r="BZ49" i="102" s="1"/>
  <c r="I87" i="102"/>
  <c r="AA88" i="102"/>
  <c r="AS87" i="102"/>
  <c r="AO47" i="102"/>
  <c r="AQ47" i="102" s="1"/>
  <c r="AP48" i="102" s="1"/>
  <c r="CQ47" i="102"/>
  <c r="CS47" i="102" s="1"/>
  <c r="AX47" i="102"/>
  <c r="AZ47" i="102" s="1"/>
  <c r="AY48" i="102" s="1"/>
  <c r="H88" i="102"/>
  <c r="F87" i="102"/>
  <c r="G87" i="102"/>
  <c r="BK88" i="102"/>
  <c r="CU88" i="102"/>
  <c r="AL46" i="101"/>
  <c r="BM46" i="101"/>
  <c r="BQ46" i="101"/>
  <c r="BK84" i="101"/>
  <c r="BV46" i="101"/>
  <c r="BZ46" i="101" s="1"/>
  <c r="AC46" i="101"/>
  <c r="AA84" i="101"/>
  <c r="DA46" i="101"/>
  <c r="CW46" i="101"/>
  <c r="CL84" i="101"/>
  <c r="AJ84" i="101"/>
  <c r="N47" i="101"/>
  <c r="P47" i="101" s="1"/>
  <c r="O48" i="101" s="1"/>
  <c r="G85" i="101"/>
  <c r="F85" i="101"/>
  <c r="W46" i="101"/>
  <c r="Y46" i="101" s="1"/>
  <c r="X47" i="101" s="1"/>
  <c r="CH46" i="101"/>
  <c r="CJ46" i="101" s="1"/>
  <c r="CU84" i="101"/>
  <c r="R84" i="101"/>
  <c r="BT84" i="101"/>
  <c r="AY46" i="101"/>
  <c r="AU46" i="101"/>
  <c r="CN46" i="101"/>
  <c r="CR46" i="101"/>
  <c r="I85" i="101"/>
  <c r="BH46" i="101"/>
  <c r="BD46" i="101"/>
  <c r="CC85" i="101"/>
  <c r="BB84" i="101"/>
  <c r="BK71" i="97"/>
  <c r="CS39" i="97"/>
  <c r="CR40" i="97" s="1"/>
  <c r="DA40" i="97"/>
  <c r="CW40" i="97"/>
  <c r="CZ40" i="97" s="1"/>
  <c r="CH40" i="98"/>
  <c r="CJ40" i="98" s="1"/>
  <c r="CI41" i="98" s="1"/>
  <c r="BY40" i="98"/>
  <c r="CA40" i="98" s="1"/>
  <c r="BZ41" i="98" s="1"/>
  <c r="BG40" i="98"/>
  <c r="BI40" i="98" s="1"/>
  <c r="BH41" i="98" s="1"/>
  <c r="AX40" i="98"/>
  <c r="AZ40" i="98" s="1"/>
  <c r="AY41" i="98" s="1"/>
  <c r="W40" i="98"/>
  <c r="Y40" i="98" s="1"/>
  <c r="X41" i="98" s="1"/>
  <c r="G73" i="98"/>
  <c r="F73" i="98"/>
  <c r="CH39" i="97"/>
  <c r="CJ39" i="97" s="1"/>
  <c r="BP39" i="97"/>
  <c r="BR39" i="97" s="1"/>
  <c r="AX40" i="97"/>
  <c r="AZ40" i="97" s="1"/>
  <c r="AY41" i="97" s="1"/>
  <c r="K42" i="97"/>
  <c r="N42" i="97" s="1"/>
  <c r="P42" i="97" s="1"/>
  <c r="O43" i="97" s="1"/>
  <c r="AP40" i="97"/>
  <c r="AL40" i="97"/>
  <c r="W39" i="97"/>
  <c r="Y39" i="97" s="1"/>
  <c r="X40" i="97" s="1"/>
  <c r="F74" i="97"/>
  <c r="G74" i="97"/>
  <c r="H75" i="97"/>
  <c r="AJ71" i="97"/>
  <c r="BT71" i="97"/>
  <c r="CL71" i="97"/>
  <c r="I72" i="97"/>
  <c r="CC71" i="97"/>
  <c r="R72" i="97"/>
  <c r="CW40" i="98"/>
  <c r="AC40" i="98"/>
  <c r="CL72" i="98"/>
  <c r="CO72" i="98" s="1"/>
  <c r="AJ72" i="98"/>
  <c r="AM72" i="98" s="1"/>
  <c r="N40" i="98"/>
  <c r="P40" i="98" s="1"/>
  <c r="O41" i="98" s="1"/>
  <c r="CC73" i="98"/>
  <c r="CF73" i="98" s="1"/>
  <c r="CN40" i="98"/>
  <c r="CU72" i="98"/>
  <c r="CX72" i="98" s="1"/>
  <c r="BT72" i="98"/>
  <c r="BW72" i="98" s="1"/>
  <c r="BB72" i="98"/>
  <c r="BE72" i="98" s="1"/>
  <c r="R72" i="98"/>
  <c r="U72" i="98" s="1"/>
  <c r="I72" i="98"/>
  <c r="L72" i="98" s="1"/>
  <c r="AL40" i="98"/>
  <c r="BK72" i="98"/>
  <c r="BN72" i="98" s="1"/>
  <c r="AS72" i="98"/>
  <c r="AV72" i="98" s="1"/>
  <c r="AA72" i="98"/>
  <c r="AD72" i="98" s="1"/>
  <c r="CU73" i="97"/>
  <c r="BD40" i="97"/>
  <c r="BB72" i="97"/>
  <c r="AS72" i="97"/>
  <c r="AC40" i="97"/>
  <c r="AA72" i="97"/>
  <c r="AV84" i="101" l="1"/>
  <c r="AS85" i="101"/>
  <c r="AW84" i="101"/>
  <c r="AO54" i="112"/>
  <c r="EH73" i="97"/>
  <c r="EI73" i="97"/>
  <c r="DZ73" i="97"/>
  <c r="DY73" i="97"/>
  <c r="DQ73" i="97"/>
  <c r="DP73" i="97"/>
  <c r="DH73" i="97"/>
  <c r="DG73" i="97"/>
  <c r="EH73" i="98"/>
  <c r="DY73" i="98"/>
  <c r="DP73" i="98"/>
  <c r="DG73" i="98"/>
  <c r="DP96" i="98"/>
  <c r="DM97" i="98"/>
  <c r="BN71" i="97"/>
  <c r="BO71" i="97"/>
  <c r="CY84" i="101"/>
  <c r="CX84" i="101"/>
  <c r="CG87" i="102"/>
  <c r="CF87" i="102"/>
  <c r="DY84" i="101"/>
  <c r="DZ84" i="101"/>
  <c r="DZ87" i="102"/>
  <c r="DY87" i="102"/>
  <c r="EI87" i="102"/>
  <c r="EH87" i="102"/>
  <c r="DG95" i="98"/>
  <c r="DD96" i="98"/>
  <c r="DG94" i="97"/>
  <c r="DH94" i="97"/>
  <c r="DD95" i="97"/>
  <c r="M87" i="102"/>
  <c r="L87" i="102"/>
  <c r="BF87" i="102"/>
  <c r="BE87" i="102"/>
  <c r="EI84" i="101"/>
  <c r="EH84" i="101"/>
  <c r="DH87" i="102"/>
  <c r="DG87" i="102"/>
  <c r="AW72" i="97"/>
  <c r="AV72" i="97"/>
  <c r="BE84" i="101"/>
  <c r="BF84" i="101"/>
  <c r="M85" i="101"/>
  <c r="L85" i="101"/>
  <c r="CO84" i="101"/>
  <c r="CP84" i="101"/>
  <c r="BO84" i="101"/>
  <c r="BN84" i="101"/>
  <c r="CF71" i="97"/>
  <c r="CG71" i="97"/>
  <c r="AN71" i="97"/>
  <c r="AM71" i="97"/>
  <c r="CF85" i="101"/>
  <c r="CG85" i="101"/>
  <c r="BW84" i="101"/>
  <c r="BX84" i="101"/>
  <c r="CY88" i="102"/>
  <c r="CX88" i="102"/>
  <c r="AW87" i="102"/>
  <c r="AV87" i="102"/>
  <c r="V87" i="102"/>
  <c r="U87" i="102"/>
  <c r="DQ84" i="101"/>
  <c r="DP84" i="101"/>
  <c r="DQ87" i="102"/>
  <c r="DP87" i="102"/>
  <c r="DY96" i="97"/>
  <c r="DZ96" i="97"/>
  <c r="DV97" i="97"/>
  <c r="EH97" i="97"/>
  <c r="EI97" i="97"/>
  <c r="EE98" i="97"/>
  <c r="EH98" i="98"/>
  <c r="EE99" i="98"/>
  <c r="CX73" i="97"/>
  <c r="CY73" i="97"/>
  <c r="CP71" i="97"/>
  <c r="CO71" i="97"/>
  <c r="AE84" i="101"/>
  <c r="AD84" i="101"/>
  <c r="BX88" i="102"/>
  <c r="BW88" i="102"/>
  <c r="V72" i="97"/>
  <c r="U72" i="97"/>
  <c r="BX71" i="97"/>
  <c r="BW71" i="97"/>
  <c r="BE72" i="97"/>
  <c r="BF72" i="97"/>
  <c r="AE72" i="97"/>
  <c r="AD72" i="97"/>
  <c r="L72" i="97"/>
  <c r="M72" i="97"/>
  <c r="U84" i="101"/>
  <c r="V84" i="101"/>
  <c r="AM84" i="101"/>
  <c r="AN84" i="101"/>
  <c r="BO88" i="102"/>
  <c r="BN88" i="102"/>
  <c r="AE88" i="102"/>
  <c r="AD88" i="102"/>
  <c r="AN87" i="102"/>
  <c r="AM87" i="102"/>
  <c r="CP87" i="102"/>
  <c r="CO87" i="102"/>
  <c r="DG84" i="101"/>
  <c r="DH84" i="101"/>
  <c r="DP95" i="97"/>
  <c r="DQ95" i="97"/>
  <c r="DM96" i="97"/>
  <c r="DY97" i="98"/>
  <c r="DV98" i="98"/>
  <c r="BC57" i="112"/>
  <c r="M107" i="112"/>
  <c r="L107" i="112"/>
  <c r="V111" i="112"/>
  <c r="T74" i="112"/>
  <c r="S74" i="112"/>
  <c r="AJ107" i="112"/>
  <c r="AM107" i="112" s="1"/>
  <c r="AX107" i="112"/>
  <c r="BA107" i="112" s="1"/>
  <c r="BB106" i="112"/>
  <c r="AU88" i="112"/>
  <c r="AV88" i="112"/>
  <c r="AH85" i="112"/>
  <c r="AG85" i="112"/>
  <c r="I108" i="112"/>
  <c r="P108" i="112" s="1"/>
  <c r="H109" i="112"/>
  <c r="G108" i="112"/>
  <c r="Y108" i="112" s="1"/>
  <c r="F108" i="112"/>
  <c r="DD88" i="102"/>
  <c r="DV88" i="102"/>
  <c r="EE88" i="102"/>
  <c r="DM88" i="102"/>
  <c r="EK48" i="102"/>
  <c r="EG48" i="102"/>
  <c r="EA48" i="102"/>
  <c r="EC48" i="102" s="1"/>
  <c r="DO48" i="102"/>
  <c r="DS48" i="102"/>
  <c r="DI48" i="102"/>
  <c r="DK48" i="102" s="1"/>
  <c r="DS40" i="98"/>
  <c r="EJ40" i="98"/>
  <c r="EL40" i="98" s="1"/>
  <c r="DX41" i="98"/>
  <c r="EB41" i="98" s="1"/>
  <c r="DR40" i="98"/>
  <c r="DJ41" i="98"/>
  <c r="DF41" i="98"/>
  <c r="DV85" i="101"/>
  <c r="DM85" i="101"/>
  <c r="DD85" i="101"/>
  <c r="EE85" i="101"/>
  <c r="EJ46" i="101"/>
  <c r="EL46" i="101" s="1"/>
  <c r="EB47" i="101"/>
  <c r="DX47" i="101"/>
  <c r="DF40" i="97"/>
  <c r="DI40" i="97" s="1"/>
  <c r="DR46" i="101"/>
  <c r="DT46" i="101" s="1"/>
  <c r="DJ47" i="101"/>
  <c r="DF47" i="101"/>
  <c r="EJ40" i="97"/>
  <c r="EL40" i="97" s="1"/>
  <c r="EA40" i="97"/>
  <c r="EC40" i="97" s="1"/>
  <c r="DR40" i="97"/>
  <c r="DT40" i="97" s="1"/>
  <c r="AL48" i="102"/>
  <c r="AU48" i="102"/>
  <c r="CE48" i="102"/>
  <c r="CL88" i="102"/>
  <c r="AF48" i="102"/>
  <c r="AH48" i="102" s="1"/>
  <c r="AG49" i="102" s="1"/>
  <c r="BP48" i="102"/>
  <c r="BR48" i="102" s="1"/>
  <c r="BQ49" i="102" s="1"/>
  <c r="N48" i="102"/>
  <c r="P48" i="102" s="1"/>
  <c r="O49" i="102" s="1"/>
  <c r="BK89" i="102"/>
  <c r="AA89" i="102"/>
  <c r="I88" i="102"/>
  <c r="CC88" i="102"/>
  <c r="R88" i="102"/>
  <c r="CU89" i="102"/>
  <c r="H89" i="102"/>
  <c r="F88" i="102"/>
  <c r="G88" i="102"/>
  <c r="CN48" i="102"/>
  <c r="CR48" i="102" s="1"/>
  <c r="AS88" i="102"/>
  <c r="BV49" i="102"/>
  <c r="BT89" i="102"/>
  <c r="W48" i="102"/>
  <c r="Y48" i="102" s="1"/>
  <c r="X49" i="102" s="1"/>
  <c r="BG48" i="102"/>
  <c r="BI48" i="102" s="1"/>
  <c r="BH49" i="102" s="1"/>
  <c r="CZ48" i="102"/>
  <c r="DB48" i="102" s="1"/>
  <c r="AJ88" i="102"/>
  <c r="BB88" i="102"/>
  <c r="T47" i="101"/>
  <c r="K48" i="101"/>
  <c r="CC86" i="101"/>
  <c r="CU85" i="101"/>
  <c r="AJ85" i="101"/>
  <c r="CL85" i="101"/>
  <c r="AF46" i="101"/>
  <c r="AH46" i="101" s="1"/>
  <c r="AG47" i="101" s="1"/>
  <c r="BP46" i="101"/>
  <c r="BR46" i="101" s="1"/>
  <c r="CZ46" i="101"/>
  <c r="DB46" i="101" s="1"/>
  <c r="AA85" i="101"/>
  <c r="BB85" i="101"/>
  <c r="I86" i="101"/>
  <c r="CQ46" i="101"/>
  <c r="CS46" i="101" s="1"/>
  <c r="G86" i="101"/>
  <c r="F86" i="101"/>
  <c r="AO46" i="101"/>
  <c r="AQ46" i="101" s="1"/>
  <c r="AP47" i="101" s="1"/>
  <c r="BG46" i="101"/>
  <c r="BI46" i="101" s="1"/>
  <c r="R85" i="101"/>
  <c r="AX46" i="101"/>
  <c r="AZ46" i="101" s="1"/>
  <c r="BT85" i="101"/>
  <c r="CI47" i="101"/>
  <c r="CE47" i="101"/>
  <c r="BY46" i="101"/>
  <c r="CA46" i="101" s="1"/>
  <c r="BK85" i="101"/>
  <c r="BK72" i="97"/>
  <c r="CN40" i="97"/>
  <c r="CQ40" i="97" s="1"/>
  <c r="CS40" i="97" s="1"/>
  <c r="CR41" i="97" s="1"/>
  <c r="DB40" i="97"/>
  <c r="DA41" i="97" s="1"/>
  <c r="CZ40" i="98"/>
  <c r="DB40" i="98" s="1"/>
  <c r="DA41" i="98" s="1"/>
  <c r="CQ40" i="98"/>
  <c r="CS40" i="98" s="1"/>
  <c r="CR41" i="98" s="1"/>
  <c r="AO40" i="98"/>
  <c r="AQ40" i="98" s="1"/>
  <c r="AP41" i="98" s="1"/>
  <c r="AF40" i="98"/>
  <c r="AH40" i="98" s="1"/>
  <c r="F74" i="98"/>
  <c r="G74" i="98"/>
  <c r="CI40" i="97"/>
  <c r="CE40" i="97"/>
  <c r="BM40" i="97"/>
  <c r="BQ40" i="97" s="1"/>
  <c r="BG40" i="97"/>
  <c r="BI40" i="97" s="1"/>
  <c r="BH41" i="97" s="1"/>
  <c r="AO40" i="97"/>
  <c r="AQ40" i="97" s="1"/>
  <c r="AF40" i="97"/>
  <c r="AH40" i="97" s="1"/>
  <c r="K43" i="97"/>
  <c r="T40" i="97"/>
  <c r="F75" i="97"/>
  <c r="G75" i="97"/>
  <c r="H76" i="97"/>
  <c r="R73" i="97"/>
  <c r="AJ72" i="97"/>
  <c r="BT72" i="97"/>
  <c r="I73" i="97"/>
  <c r="CC72" i="97"/>
  <c r="CL72" i="97"/>
  <c r="CE41" i="98"/>
  <c r="BV41" i="98"/>
  <c r="K41" i="98"/>
  <c r="BM41" i="98"/>
  <c r="BD41" i="98"/>
  <c r="BB73" i="98"/>
  <c r="BE73" i="98" s="1"/>
  <c r="CU73" i="98"/>
  <c r="CX73" i="98" s="1"/>
  <c r="AJ73" i="98"/>
  <c r="AM73" i="98" s="1"/>
  <c r="AA73" i="98"/>
  <c r="AD73" i="98" s="1"/>
  <c r="AS73" i="98"/>
  <c r="AV73" i="98" s="1"/>
  <c r="T41" i="98"/>
  <c r="R73" i="98"/>
  <c r="U73" i="98" s="1"/>
  <c r="BT73" i="98"/>
  <c r="BW73" i="98" s="1"/>
  <c r="CC74" i="98"/>
  <c r="CF74" i="98" s="1"/>
  <c r="CL73" i="98"/>
  <c r="CO73" i="98" s="1"/>
  <c r="AU41" i="98"/>
  <c r="BK73" i="98"/>
  <c r="BN73" i="98" s="1"/>
  <c r="I73" i="98"/>
  <c r="L73" i="98" s="1"/>
  <c r="CU74" i="97"/>
  <c r="BB73" i="97"/>
  <c r="AU41" i="97"/>
  <c r="AS73" i="97"/>
  <c r="AA73" i="97"/>
  <c r="AV85" i="101" l="1"/>
  <c r="AW85" i="101"/>
  <c r="AS86" i="101"/>
  <c r="DJ40" i="97"/>
  <c r="DK40" i="97" s="1"/>
  <c r="AQ54" i="112"/>
  <c r="AL55" i="112" s="1"/>
  <c r="AP55" i="112" s="1"/>
  <c r="EH74" i="98"/>
  <c r="DY74" i="98"/>
  <c r="DP74" i="98"/>
  <c r="DG74" i="98"/>
  <c r="EI74" i="97"/>
  <c r="EH74" i="97"/>
  <c r="DZ74" i="97"/>
  <c r="DY74" i="97"/>
  <c r="DP74" i="97"/>
  <c r="DQ74" i="97"/>
  <c r="DG74" i="97"/>
  <c r="DH74" i="97"/>
  <c r="BW72" i="97"/>
  <c r="BX72" i="97"/>
  <c r="AN85" i="101"/>
  <c r="AM85" i="101"/>
  <c r="AN88" i="102"/>
  <c r="AM88" i="102"/>
  <c r="M88" i="102"/>
  <c r="L88" i="102"/>
  <c r="DQ96" i="97"/>
  <c r="DP96" i="97"/>
  <c r="DM97" i="97"/>
  <c r="DG96" i="98"/>
  <c r="DD97" i="98"/>
  <c r="BF73" i="97"/>
  <c r="BE73" i="97"/>
  <c r="CP72" i="97"/>
  <c r="CO72" i="97"/>
  <c r="AN72" i="97"/>
  <c r="AM72" i="97"/>
  <c r="V85" i="101"/>
  <c r="U85" i="101"/>
  <c r="L86" i="101"/>
  <c r="M86" i="101"/>
  <c r="CX85" i="101"/>
  <c r="CY85" i="101"/>
  <c r="CY89" i="102"/>
  <c r="CX89" i="102"/>
  <c r="AE89" i="102"/>
  <c r="AD89" i="102"/>
  <c r="DZ88" i="102"/>
  <c r="DY88" i="102"/>
  <c r="EH99" i="98"/>
  <c r="EE100" i="98"/>
  <c r="DH95" i="97"/>
  <c r="DG95" i="97"/>
  <c r="DD96" i="97"/>
  <c r="BX89" i="102"/>
  <c r="BW89" i="102"/>
  <c r="DP85" i="101"/>
  <c r="DQ85" i="101"/>
  <c r="AD73" i="97"/>
  <c r="AE73" i="97"/>
  <c r="CY74" i="97"/>
  <c r="CX74" i="97"/>
  <c r="CG72" i="97"/>
  <c r="CF72" i="97"/>
  <c r="U73" i="97"/>
  <c r="V73" i="97"/>
  <c r="BO72" i="97"/>
  <c r="BN72" i="97"/>
  <c r="BF85" i="101"/>
  <c r="BE85" i="101"/>
  <c r="CG86" i="101"/>
  <c r="CF86" i="101"/>
  <c r="V88" i="102"/>
  <c r="U88" i="102"/>
  <c r="BO89" i="102"/>
  <c r="BN89" i="102"/>
  <c r="CP88" i="102"/>
  <c r="CO88" i="102"/>
  <c r="DZ85" i="101"/>
  <c r="DY85" i="101"/>
  <c r="DH88" i="102"/>
  <c r="DG88" i="102"/>
  <c r="DY98" i="98"/>
  <c r="DV99" i="98"/>
  <c r="DZ97" i="97"/>
  <c r="DY97" i="97"/>
  <c r="DV98" i="97"/>
  <c r="DP97" i="98"/>
  <c r="DM98" i="98"/>
  <c r="AV73" i="97"/>
  <c r="AW73" i="97"/>
  <c r="M73" i="97"/>
  <c r="L73" i="97"/>
  <c r="BN85" i="101"/>
  <c r="BO85" i="101"/>
  <c r="BX85" i="101"/>
  <c r="BW85" i="101"/>
  <c r="AD85" i="101"/>
  <c r="AE85" i="101"/>
  <c r="CP85" i="101"/>
  <c r="CO85" i="101"/>
  <c r="BF88" i="102"/>
  <c r="BE88" i="102"/>
  <c r="AW88" i="102"/>
  <c r="AV88" i="102"/>
  <c r="CG88" i="102"/>
  <c r="CF88" i="102"/>
  <c r="EH85" i="101"/>
  <c r="EI85" i="101"/>
  <c r="DH85" i="101"/>
  <c r="DG85" i="101"/>
  <c r="DQ88" i="102"/>
  <c r="DP88" i="102"/>
  <c r="EI88" i="102"/>
  <c r="EH88" i="102"/>
  <c r="EI98" i="97"/>
  <c r="EH98" i="97"/>
  <c r="EE99" i="97"/>
  <c r="BE57" i="112"/>
  <c r="AZ58" i="112" s="1"/>
  <c r="BD58" i="112" s="1"/>
  <c r="M108" i="112"/>
  <c r="L108" i="112"/>
  <c r="S75" i="112"/>
  <c r="T75" i="112"/>
  <c r="V112" i="112"/>
  <c r="AX108" i="112"/>
  <c r="BA108" i="112" s="1"/>
  <c r="BB107" i="112"/>
  <c r="AJ108" i="112"/>
  <c r="AM108" i="112" s="1"/>
  <c r="AV89" i="112"/>
  <c r="AU89" i="112"/>
  <c r="AG86" i="112"/>
  <c r="AH86" i="112"/>
  <c r="H110" i="112"/>
  <c r="G109" i="112"/>
  <c r="Y109" i="112" s="1"/>
  <c r="F109" i="112"/>
  <c r="I109" i="112"/>
  <c r="P109" i="112" s="1"/>
  <c r="DD89" i="102"/>
  <c r="DM89" i="102"/>
  <c r="EE89" i="102"/>
  <c r="DV89" i="102"/>
  <c r="EJ48" i="102"/>
  <c r="EL48" i="102" s="1"/>
  <c r="DX49" i="102"/>
  <c r="EB49" i="102"/>
  <c r="DR48" i="102"/>
  <c r="DT48" i="102" s="1"/>
  <c r="DF49" i="102"/>
  <c r="DJ49" i="102"/>
  <c r="DT40" i="98"/>
  <c r="EK41" i="98"/>
  <c r="EG41" i="98"/>
  <c r="EA41" i="98"/>
  <c r="EC41" i="98" s="1"/>
  <c r="DI41" i="98"/>
  <c r="DK41" i="98" s="1"/>
  <c r="DM86" i="101"/>
  <c r="EE86" i="101"/>
  <c r="DV86" i="101"/>
  <c r="DD86" i="101"/>
  <c r="EG47" i="101"/>
  <c r="EK47" i="101"/>
  <c r="EA47" i="101"/>
  <c r="EC47" i="101" s="1"/>
  <c r="DS47" i="101"/>
  <c r="DO47" i="101"/>
  <c r="DI47" i="101"/>
  <c r="DK47" i="101" s="1"/>
  <c r="EK41" i="97"/>
  <c r="EG41" i="97"/>
  <c r="DX41" i="97"/>
  <c r="EB41" i="97" s="1"/>
  <c r="DO41" i="97"/>
  <c r="DS41" i="97" s="1"/>
  <c r="CW49" i="102"/>
  <c r="DA49" i="102" s="1"/>
  <c r="BD49" i="102"/>
  <c r="AC49" i="102"/>
  <c r="T49" i="102"/>
  <c r="BB89" i="102"/>
  <c r="BY49" i="102"/>
  <c r="CA49" i="102" s="1"/>
  <c r="BZ50" i="102" s="1"/>
  <c r="I89" i="102"/>
  <c r="K49" i="102"/>
  <c r="CL89" i="102"/>
  <c r="AX48" i="102"/>
  <c r="AZ48" i="102" s="1"/>
  <c r="AY49" i="102" s="1"/>
  <c r="AJ89" i="102"/>
  <c r="CQ48" i="102"/>
  <c r="CS48" i="102" s="1"/>
  <c r="CR49" i="102" s="1"/>
  <c r="H90" i="102"/>
  <c r="F89" i="102"/>
  <c r="G89" i="102"/>
  <c r="CC89" i="102"/>
  <c r="BK90" i="102"/>
  <c r="CH48" i="102"/>
  <c r="CJ48" i="102" s="1"/>
  <c r="CI49" i="102" s="1"/>
  <c r="AS89" i="102"/>
  <c r="R89" i="102"/>
  <c r="BM49" i="102"/>
  <c r="BT90" i="102"/>
  <c r="CU90" i="102"/>
  <c r="AA90" i="102"/>
  <c r="AO48" i="102"/>
  <c r="AQ48" i="102" s="1"/>
  <c r="AP49" i="102" s="1"/>
  <c r="DA47" i="101"/>
  <c r="CW47" i="101"/>
  <c r="AY47" i="101"/>
  <c r="AU47" i="101"/>
  <c r="BH47" i="101"/>
  <c r="BD47" i="101"/>
  <c r="AL47" i="101"/>
  <c r="AC47" i="101"/>
  <c r="G87" i="101"/>
  <c r="F87" i="101"/>
  <c r="CL86" i="101"/>
  <c r="CU86" i="101"/>
  <c r="I87" i="101"/>
  <c r="AA86" i="101"/>
  <c r="AJ86" i="101"/>
  <c r="CC87" i="101"/>
  <c r="BZ47" i="101"/>
  <c r="BV47" i="101"/>
  <c r="R86" i="101"/>
  <c r="BK86" i="101"/>
  <c r="CN47" i="101"/>
  <c r="CR47" i="101"/>
  <c r="BB86" i="101"/>
  <c r="BM47" i="101"/>
  <c r="BQ47" i="101"/>
  <c r="N48" i="101"/>
  <c r="P48" i="101" s="1"/>
  <c r="O49" i="101" s="1"/>
  <c r="CH47" i="101"/>
  <c r="CJ47" i="101" s="1"/>
  <c r="BT86" i="101"/>
  <c r="W47" i="101"/>
  <c r="Y47" i="101" s="1"/>
  <c r="X48" i="101" s="1"/>
  <c r="BK73" i="97"/>
  <c r="CW41" i="97"/>
  <c r="CZ41" i="97" s="1"/>
  <c r="DB41" i="97" s="1"/>
  <c r="DA42" i="97" s="1"/>
  <c r="CH41" i="98"/>
  <c r="CJ41" i="98" s="1"/>
  <c r="CI42" i="98" s="1"/>
  <c r="BY41" i="98"/>
  <c r="CA41" i="98" s="1"/>
  <c r="BZ42" i="98" s="1"/>
  <c r="BP41" i="98"/>
  <c r="BR41" i="98" s="1"/>
  <c r="BQ42" i="98" s="1"/>
  <c r="BG41" i="98"/>
  <c r="BI41" i="98" s="1"/>
  <c r="BH42" i="98" s="1"/>
  <c r="AX41" i="98"/>
  <c r="AZ41" i="98" s="1"/>
  <c r="AY42" i="98" s="1"/>
  <c r="W41" i="98"/>
  <c r="Y41" i="98" s="1"/>
  <c r="X42" i="98" s="1"/>
  <c r="G75" i="98"/>
  <c r="DG75" i="98" s="1"/>
  <c r="F75" i="98"/>
  <c r="CH40" i="97"/>
  <c r="CJ40" i="97" s="1"/>
  <c r="BP40" i="97"/>
  <c r="BR40" i="97" s="1"/>
  <c r="AX41" i="97"/>
  <c r="AZ41" i="97" s="1"/>
  <c r="AY42" i="97" s="1"/>
  <c r="AP41" i="97"/>
  <c r="AL41" i="97"/>
  <c r="W40" i="97"/>
  <c r="Y40" i="97" s="1"/>
  <c r="N43" i="97"/>
  <c r="P43" i="97" s="1"/>
  <c r="O44" i="97" s="1"/>
  <c r="F76" i="97"/>
  <c r="G76" i="97"/>
  <c r="H77" i="97"/>
  <c r="CL73" i="97"/>
  <c r="AJ73" i="97"/>
  <c r="CC73" i="97"/>
  <c r="I74" i="97"/>
  <c r="R74" i="97"/>
  <c r="BT73" i="97"/>
  <c r="AC41" i="98"/>
  <c r="AG41" i="98" s="1"/>
  <c r="CN41" i="98"/>
  <c r="CW41" i="98"/>
  <c r="I74" i="98"/>
  <c r="L74" i="98" s="1"/>
  <c r="BK74" i="98"/>
  <c r="BN74" i="98" s="1"/>
  <c r="CC75" i="98"/>
  <c r="CF75" i="98" s="1"/>
  <c r="AA74" i="98"/>
  <c r="AD74" i="98" s="1"/>
  <c r="CU74" i="98"/>
  <c r="CX74" i="98" s="1"/>
  <c r="BB74" i="98"/>
  <c r="BE74" i="98" s="1"/>
  <c r="BT74" i="98"/>
  <c r="BW74" i="98" s="1"/>
  <c r="R74" i="98"/>
  <c r="U74" i="98" s="1"/>
  <c r="AJ74" i="98"/>
  <c r="AM74" i="98" s="1"/>
  <c r="CL74" i="98"/>
  <c r="CO74" i="98" s="1"/>
  <c r="N41" i="98"/>
  <c r="P41" i="98" s="1"/>
  <c r="O42" i="98" s="1"/>
  <c r="AL41" i="98"/>
  <c r="AS74" i="98"/>
  <c r="AV74" i="98" s="1"/>
  <c r="CU75" i="97"/>
  <c r="CN41" i="97"/>
  <c r="BD41" i="97"/>
  <c r="BB74" i="97"/>
  <c r="AS74" i="97"/>
  <c r="AC41" i="97"/>
  <c r="AG41" i="97" s="1"/>
  <c r="AA74" i="97"/>
  <c r="DG75" i="97" l="1"/>
  <c r="DH75" i="97"/>
  <c r="AV86" i="101"/>
  <c r="AW86" i="101"/>
  <c r="AS87" i="101"/>
  <c r="DJ41" i="97"/>
  <c r="DF41" i="97"/>
  <c r="DI41" i="97" s="1"/>
  <c r="AO55" i="112"/>
  <c r="EH75" i="98"/>
  <c r="DY75" i="98"/>
  <c r="DP75" i="98"/>
  <c r="EI75" i="97"/>
  <c r="EH75" i="97"/>
  <c r="DY75" i="97"/>
  <c r="DZ75" i="97"/>
  <c r="DP75" i="97"/>
  <c r="DQ75" i="97"/>
  <c r="AW89" i="102"/>
  <c r="AV89" i="102"/>
  <c r="AN89" i="102"/>
  <c r="AM89" i="102"/>
  <c r="DG86" i="101"/>
  <c r="DH86" i="101"/>
  <c r="DZ89" i="102"/>
  <c r="DY89" i="102"/>
  <c r="CX75" i="97"/>
  <c r="CY75" i="97"/>
  <c r="EI89" i="102"/>
  <c r="EH89" i="102"/>
  <c r="DY98" i="97"/>
  <c r="DZ98" i="97"/>
  <c r="DV99" i="97"/>
  <c r="EH100" i="98"/>
  <c r="EE101" i="98"/>
  <c r="DG97" i="98"/>
  <c r="DD98" i="98"/>
  <c r="DY99" i="98"/>
  <c r="DV100" i="98"/>
  <c r="BW86" i="101"/>
  <c r="BX86" i="101"/>
  <c r="BO86" i="101"/>
  <c r="BN86" i="101"/>
  <c r="M87" i="101"/>
  <c r="L87" i="101"/>
  <c r="M89" i="102"/>
  <c r="L89" i="102"/>
  <c r="DY86" i="101"/>
  <c r="DZ86" i="101"/>
  <c r="BX73" i="97"/>
  <c r="BW73" i="97"/>
  <c r="AN73" i="97"/>
  <c r="AM73" i="97"/>
  <c r="BE86" i="101"/>
  <c r="BF86" i="101"/>
  <c r="U86" i="101"/>
  <c r="V86" i="101"/>
  <c r="CF87" i="101"/>
  <c r="CG87" i="101"/>
  <c r="CY86" i="101"/>
  <c r="CX86" i="101"/>
  <c r="AE90" i="102"/>
  <c r="AD90" i="102"/>
  <c r="BO90" i="102"/>
  <c r="BN90" i="102"/>
  <c r="CP89" i="102"/>
  <c r="CO89" i="102"/>
  <c r="EI86" i="101"/>
  <c r="EH86" i="101"/>
  <c r="DQ89" i="102"/>
  <c r="DP89" i="102"/>
  <c r="EH99" i="97"/>
  <c r="EI99" i="97"/>
  <c r="EE100" i="97"/>
  <c r="DG96" i="97"/>
  <c r="DH96" i="97"/>
  <c r="DD97" i="97"/>
  <c r="M74" i="97"/>
  <c r="L74" i="97"/>
  <c r="AE86" i="101"/>
  <c r="AD86" i="101"/>
  <c r="BX90" i="102"/>
  <c r="BW90" i="102"/>
  <c r="AW74" i="97"/>
  <c r="AV74" i="97"/>
  <c r="CF73" i="97"/>
  <c r="CG73" i="97"/>
  <c r="BF74" i="97"/>
  <c r="BE74" i="97"/>
  <c r="AE74" i="97"/>
  <c r="AD74" i="97"/>
  <c r="V74" i="97"/>
  <c r="U74" i="97"/>
  <c r="CP73" i="97"/>
  <c r="CO73" i="97"/>
  <c r="BO73" i="97"/>
  <c r="BN73" i="97"/>
  <c r="AM86" i="101"/>
  <c r="AN86" i="101"/>
  <c r="CO86" i="101"/>
  <c r="CP86" i="101"/>
  <c r="CY90" i="102"/>
  <c r="CX90" i="102"/>
  <c r="V89" i="102"/>
  <c r="U89" i="102"/>
  <c r="CG89" i="102"/>
  <c r="CF89" i="102"/>
  <c r="BF89" i="102"/>
  <c r="BE89" i="102"/>
  <c r="DQ86" i="101"/>
  <c r="DP86" i="101"/>
  <c r="DH89" i="102"/>
  <c r="DG89" i="102"/>
  <c r="DP98" i="98"/>
  <c r="DM99" i="98"/>
  <c r="DP97" i="97"/>
  <c r="DQ97" i="97"/>
  <c r="DM98" i="97"/>
  <c r="BC58" i="112"/>
  <c r="M109" i="112"/>
  <c r="L109" i="112"/>
  <c r="T76" i="112"/>
  <c r="S76" i="112"/>
  <c r="V113" i="112"/>
  <c r="AX109" i="112"/>
  <c r="BA109" i="112" s="1"/>
  <c r="BB108" i="112"/>
  <c r="AJ109" i="112"/>
  <c r="AM109" i="112" s="1"/>
  <c r="AU90" i="112"/>
  <c r="AV90" i="112"/>
  <c r="AH87" i="112"/>
  <c r="AG87" i="112"/>
  <c r="I110" i="112"/>
  <c r="P110" i="112" s="1"/>
  <c r="H111" i="112"/>
  <c r="G110" i="112"/>
  <c r="Y110" i="112" s="1"/>
  <c r="F110" i="112"/>
  <c r="DD90" i="102"/>
  <c r="DV90" i="102"/>
  <c r="DM90" i="102"/>
  <c r="EE90" i="102"/>
  <c r="EK49" i="102"/>
  <c r="EG49" i="102"/>
  <c r="EA49" i="102"/>
  <c r="EC49" i="102" s="1"/>
  <c r="DO49" i="102"/>
  <c r="DS49" i="102"/>
  <c r="DI49" i="102"/>
  <c r="DK49" i="102" s="1"/>
  <c r="DO41" i="98"/>
  <c r="DR41" i="98" s="1"/>
  <c r="EJ41" i="98"/>
  <c r="EL41" i="98" s="1"/>
  <c r="DX42" i="98"/>
  <c r="EB42" i="98" s="1"/>
  <c r="DJ42" i="98"/>
  <c r="DF42" i="98"/>
  <c r="DV87" i="101"/>
  <c r="DD87" i="101"/>
  <c r="EE87" i="101"/>
  <c r="DM87" i="101"/>
  <c r="EJ47" i="101"/>
  <c r="EL47" i="101" s="1"/>
  <c r="EB48" i="101"/>
  <c r="DX48" i="101"/>
  <c r="DR47" i="101"/>
  <c r="DT47" i="101" s="1"/>
  <c r="DJ48" i="101"/>
  <c r="DF48" i="101"/>
  <c r="EJ41" i="97"/>
  <c r="EL41" i="97" s="1"/>
  <c r="EA41" i="97"/>
  <c r="EC41" i="97" s="1"/>
  <c r="DR41" i="97"/>
  <c r="DT41" i="97" s="1"/>
  <c r="BV50" i="102"/>
  <c r="CE49" i="102"/>
  <c r="CN49" i="102"/>
  <c r="AU49" i="102"/>
  <c r="AA91" i="102"/>
  <c r="W49" i="102"/>
  <c r="Y49" i="102" s="1"/>
  <c r="X50" i="102" s="1"/>
  <c r="BG49" i="102"/>
  <c r="BI49" i="102" s="1"/>
  <c r="BH50" i="102" s="1"/>
  <c r="BP49" i="102"/>
  <c r="BR49" i="102" s="1"/>
  <c r="BQ50" i="102" s="1"/>
  <c r="R90" i="102"/>
  <c r="CL90" i="102"/>
  <c r="I90" i="102"/>
  <c r="AL49" i="102"/>
  <c r="N49" i="102"/>
  <c r="P49" i="102" s="1"/>
  <c r="O50" i="102" s="1"/>
  <c r="AF49" i="102"/>
  <c r="AH49" i="102" s="1"/>
  <c r="AG50" i="102" s="1"/>
  <c r="CZ49" i="102"/>
  <c r="DB49" i="102" s="1"/>
  <c r="CU91" i="102"/>
  <c r="BT91" i="102"/>
  <c r="AS90" i="102"/>
  <c r="BK91" i="102"/>
  <c r="CC90" i="102"/>
  <c r="H91" i="102"/>
  <c r="F90" i="102"/>
  <c r="G90" i="102"/>
  <c r="AJ90" i="102"/>
  <c r="BB90" i="102"/>
  <c r="T48" i="101"/>
  <c r="K49" i="101"/>
  <c r="CI48" i="101"/>
  <c r="CE48" i="101"/>
  <c r="CL87" i="101"/>
  <c r="BP47" i="101"/>
  <c r="BR47" i="101" s="1"/>
  <c r="AO47" i="101"/>
  <c r="AQ47" i="101" s="1"/>
  <c r="AP48" i="101" s="1"/>
  <c r="AX47" i="101"/>
  <c r="AZ47" i="101" s="1"/>
  <c r="BB87" i="101"/>
  <c r="CQ47" i="101"/>
  <c r="CS47" i="101" s="1"/>
  <c r="CC88" i="101"/>
  <c r="AA87" i="101"/>
  <c r="BT87" i="101"/>
  <c r="AJ87" i="101"/>
  <c r="I88" i="101"/>
  <c r="AF47" i="101"/>
  <c r="AH47" i="101" s="1"/>
  <c r="AG48" i="101" s="1"/>
  <c r="BG47" i="101"/>
  <c r="BI47" i="101" s="1"/>
  <c r="CZ47" i="101"/>
  <c r="DB47" i="101" s="1"/>
  <c r="BK87" i="101"/>
  <c r="R87" i="101"/>
  <c r="BY47" i="101"/>
  <c r="CA47" i="101" s="1"/>
  <c r="CU87" i="101"/>
  <c r="G88" i="101"/>
  <c r="F88" i="101"/>
  <c r="BK74" i="97"/>
  <c r="CZ41" i="98"/>
  <c r="DB41" i="98" s="1"/>
  <c r="DA42" i="98" s="1"/>
  <c r="CQ41" i="98"/>
  <c r="CS41" i="98" s="1"/>
  <c r="CR42" i="98" s="1"/>
  <c r="AO41" i="98"/>
  <c r="AQ41" i="98" s="1"/>
  <c r="AF41" i="98"/>
  <c r="AH41" i="98" s="1"/>
  <c r="AG42" i="98" s="1"/>
  <c r="G76" i="98"/>
  <c r="DP76" i="98" s="1"/>
  <c r="F76" i="98"/>
  <c r="CQ41" i="97"/>
  <c r="CS41" i="97" s="1"/>
  <c r="CE41" i="97"/>
  <c r="CI41" i="97" s="1"/>
  <c r="BQ41" i="97"/>
  <c r="BM41" i="97"/>
  <c r="BG41" i="97"/>
  <c r="BI41" i="97" s="1"/>
  <c r="BH42" i="97" s="1"/>
  <c r="AO41" i="97"/>
  <c r="AQ41" i="97" s="1"/>
  <c r="AF41" i="97"/>
  <c r="AH41" i="97" s="1"/>
  <c r="AG42" i="97" s="1"/>
  <c r="K44" i="97"/>
  <c r="T41" i="97"/>
  <c r="X41" i="97" s="1"/>
  <c r="F77" i="97"/>
  <c r="G77" i="97"/>
  <c r="H78" i="97"/>
  <c r="CC74" i="97"/>
  <c r="I75" i="97"/>
  <c r="AJ74" i="97"/>
  <c r="BT74" i="97"/>
  <c r="R75" i="97"/>
  <c r="CL74" i="97"/>
  <c r="T42" i="98"/>
  <c r="BD42" i="98"/>
  <c r="CE42" i="98"/>
  <c r="BM42" i="98"/>
  <c r="CL75" i="98"/>
  <c r="CO75" i="98" s="1"/>
  <c r="CU75" i="98"/>
  <c r="CX75" i="98" s="1"/>
  <c r="AS75" i="98"/>
  <c r="AV75" i="98" s="1"/>
  <c r="AJ75" i="98"/>
  <c r="AM75" i="98" s="1"/>
  <c r="BV42" i="98"/>
  <c r="CC76" i="98"/>
  <c r="CF76" i="98" s="1"/>
  <c r="BK75" i="98"/>
  <c r="BN75" i="98" s="1"/>
  <c r="K42" i="98"/>
  <c r="R75" i="98"/>
  <c r="U75" i="98" s="1"/>
  <c r="AU42" i="98"/>
  <c r="BB75" i="98"/>
  <c r="BE75" i="98" s="1"/>
  <c r="BT75" i="98"/>
  <c r="BW75" i="98" s="1"/>
  <c r="AA75" i="98"/>
  <c r="AD75" i="98" s="1"/>
  <c r="I75" i="98"/>
  <c r="L75" i="98" s="1"/>
  <c r="CW42" i="97"/>
  <c r="CU76" i="97"/>
  <c r="BB75" i="97"/>
  <c r="AU42" i="97"/>
  <c r="AS75" i="97"/>
  <c r="AA75" i="97"/>
  <c r="DP76" i="97" l="1"/>
  <c r="DQ76" i="97"/>
  <c r="AW87" i="101"/>
  <c r="AS88" i="101"/>
  <c r="AV87" i="101"/>
  <c r="DS41" i="98"/>
  <c r="DT41" i="98" s="1"/>
  <c r="DK41" i="97"/>
  <c r="DF42" i="97" s="1"/>
  <c r="AQ55" i="112"/>
  <c r="AL56" i="112" s="1"/>
  <c r="AP56" i="112" s="1"/>
  <c r="EI76" i="97"/>
  <c r="EH76" i="97"/>
  <c r="DZ76" i="97"/>
  <c r="DY76" i="97"/>
  <c r="EH76" i="98"/>
  <c r="DY76" i="98"/>
  <c r="BW74" i="97"/>
  <c r="BX74" i="97"/>
  <c r="V87" i="101"/>
  <c r="U87" i="101"/>
  <c r="BX87" i="101"/>
  <c r="BW87" i="101"/>
  <c r="BF87" i="101"/>
  <c r="BE87" i="101"/>
  <c r="CP87" i="101"/>
  <c r="CO87" i="101"/>
  <c r="AN90" i="102"/>
  <c r="AM90" i="102"/>
  <c r="CG90" i="102"/>
  <c r="CF90" i="102"/>
  <c r="CY91" i="102"/>
  <c r="CX91" i="102"/>
  <c r="V90" i="102"/>
  <c r="U90" i="102"/>
  <c r="AE91" i="102"/>
  <c r="AD91" i="102"/>
  <c r="EH87" i="101"/>
  <c r="EI87" i="101"/>
  <c r="EI90" i="102"/>
  <c r="EH90" i="102"/>
  <c r="EI100" i="97"/>
  <c r="EH100" i="97"/>
  <c r="EE101" i="97"/>
  <c r="AD87" i="101"/>
  <c r="AE87" i="101"/>
  <c r="BO91" i="102"/>
  <c r="BN91" i="102"/>
  <c r="DH87" i="101"/>
  <c r="DG87" i="101"/>
  <c r="DP99" i="98"/>
  <c r="DM100" i="98"/>
  <c r="DH97" i="97"/>
  <c r="DG97" i="97"/>
  <c r="DD98" i="97"/>
  <c r="DG98" i="98"/>
  <c r="DD99" i="98"/>
  <c r="DZ99" i="97"/>
  <c r="DY99" i="97"/>
  <c r="DV100" i="97"/>
  <c r="BF75" i="97"/>
  <c r="BE75" i="97"/>
  <c r="AM74" i="97"/>
  <c r="AN74" i="97"/>
  <c r="CY76" i="97"/>
  <c r="CX76" i="97"/>
  <c r="CO74" i="97"/>
  <c r="CP74" i="97"/>
  <c r="M75" i="97"/>
  <c r="L75" i="97"/>
  <c r="BO74" i="97"/>
  <c r="BN74" i="97"/>
  <c r="CX87" i="101"/>
  <c r="CY87" i="101"/>
  <c r="BN87" i="101"/>
  <c r="BO87" i="101"/>
  <c r="L88" i="101"/>
  <c r="M88" i="101"/>
  <c r="CG88" i="101"/>
  <c r="CF88" i="101"/>
  <c r="AW90" i="102"/>
  <c r="AV90" i="102"/>
  <c r="M90" i="102"/>
  <c r="L90" i="102"/>
  <c r="DZ87" i="101"/>
  <c r="DY87" i="101"/>
  <c r="DQ90" i="102"/>
  <c r="DP90" i="102"/>
  <c r="DH90" i="102"/>
  <c r="DG90" i="102"/>
  <c r="DQ98" i="97"/>
  <c r="DP98" i="97"/>
  <c r="DM99" i="97"/>
  <c r="AD75" i="97"/>
  <c r="AE75" i="97"/>
  <c r="AV75" i="97"/>
  <c r="AW75" i="97"/>
  <c r="U75" i="97"/>
  <c r="V75" i="97"/>
  <c r="CG74" i="97"/>
  <c r="CF74" i="97"/>
  <c r="AN87" i="101"/>
  <c r="AM87" i="101"/>
  <c r="BF90" i="102"/>
  <c r="BE90" i="102"/>
  <c r="BX91" i="102"/>
  <c r="BW91" i="102"/>
  <c r="CP90" i="102"/>
  <c r="CO90" i="102"/>
  <c r="DP87" i="101"/>
  <c r="DQ87" i="101"/>
  <c r="DZ90" i="102"/>
  <c r="DY90" i="102"/>
  <c r="DY100" i="98"/>
  <c r="DV101" i="98"/>
  <c r="EH101" i="98"/>
  <c r="EE102" i="98"/>
  <c r="BE58" i="112"/>
  <c r="AZ59" i="112" s="1"/>
  <c r="BD59" i="112" s="1"/>
  <c r="M110" i="112"/>
  <c r="L110" i="112"/>
  <c r="S77" i="112"/>
  <c r="T77" i="112"/>
  <c r="V114" i="112"/>
  <c r="AJ110" i="112"/>
  <c r="AM110" i="112" s="1"/>
  <c r="BB109" i="112"/>
  <c r="AX110" i="112"/>
  <c r="BA110" i="112" s="1"/>
  <c r="AV91" i="112"/>
  <c r="AU91" i="112"/>
  <c r="AG88" i="112"/>
  <c r="AH88" i="112"/>
  <c r="I111" i="112"/>
  <c r="P111" i="112" s="1"/>
  <c r="H112" i="112"/>
  <c r="G111" i="112"/>
  <c r="Y111" i="112" s="1"/>
  <c r="F111" i="112"/>
  <c r="DM91" i="102"/>
  <c r="DV91" i="102"/>
  <c r="EE91" i="102"/>
  <c r="DD91" i="102"/>
  <c r="EJ49" i="102"/>
  <c r="EL49" i="102" s="1"/>
  <c r="DX50" i="102"/>
  <c r="EB50" i="102"/>
  <c r="DR49" i="102"/>
  <c r="DT49" i="102" s="1"/>
  <c r="DJ50" i="102"/>
  <c r="DF50" i="102"/>
  <c r="EG42" i="98"/>
  <c r="EK42" i="98" s="1"/>
  <c r="EA42" i="98"/>
  <c r="EC42" i="98" s="1"/>
  <c r="DI42" i="98"/>
  <c r="DK42" i="98" s="1"/>
  <c r="DM88" i="101"/>
  <c r="DD88" i="101"/>
  <c r="EE88" i="101"/>
  <c r="DV88" i="101"/>
  <c r="EK48" i="101"/>
  <c r="EG48" i="101"/>
  <c r="EA48" i="101"/>
  <c r="EC48" i="101" s="1"/>
  <c r="DS48" i="101"/>
  <c r="DO48" i="101"/>
  <c r="DI48" i="101"/>
  <c r="DK48" i="101" s="1"/>
  <c r="EG42" i="97"/>
  <c r="EK42" i="97" s="1"/>
  <c r="EB42" i="97"/>
  <c r="DX42" i="97"/>
  <c r="DS42" i="97"/>
  <c r="DO42" i="97"/>
  <c r="DA50" i="102"/>
  <c r="CW50" i="102"/>
  <c r="AC50" i="102"/>
  <c r="BD50" i="102"/>
  <c r="BB91" i="102"/>
  <c r="CC91" i="102"/>
  <c r="AO49" i="102"/>
  <c r="AQ49" i="102" s="1"/>
  <c r="AP50" i="102" s="1"/>
  <c r="BM50" i="102"/>
  <c r="T50" i="102"/>
  <c r="AX49" i="102"/>
  <c r="AZ49" i="102" s="1"/>
  <c r="AY50" i="102" s="1"/>
  <c r="CH49" i="102"/>
  <c r="CJ49" i="102" s="1"/>
  <c r="CI50" i="102" s="1"/>
  <c r="BT92" i="102"/>
  <c r="AA92" i="102"/>
  <c r="AJ91" i="102"/>
  <c r="H92" i="102"/>
  <c r="F91" i="102"/>
  <c r="G91" i="102"/>
  <c r="BK92" i="102"/>
  <c r="AS91" i="102"/>
  <c r="K50" i="102"/>
  <c r="R91" i="102"/>
  <c r="CQ49" i="102"/>
  <c r="CS49" i="102" s="1"/>
  <c r="CR50" i="102" s="1"/>
  <c r="BY50" i="102"/>
  <c r="CA50" i="102" s="1"/>
  <c r="BZ51" i="102" s="1"/>
  <c r="CU92" i="102"/>
  <c r="I91" i="102"/>
  <c r="CL91" i="102"/>
  <c r="AL48" i="101"/>
  <c r="DA48" i="101"/>
  <c r="CW48" i="101"/>
  <c r="BH48" i="101"/>
  <c r="BD48" i="101"/>
  <c r="AC48" i="101"/>
  <c r="CN48" i="101"/>
  <c r="CR48" i="101" s="1"/>
  <c r="AY48" i="101"/>
  <c r="AU48" i="101"/>
  <c r="I89" i="101"/>
  <c r="BT88" i="101"/>
  <c r="CC89" i="101"/>
  <c r="BM48" i="101"/>
  <c r="BQ48" i="101"/>
  <c r="BZ48" i="101"/>
  <c r="BV48" i="101"/>
  <c r="AA88" i="101"/>
  <c r="N49" i="101"/>
  <c r="P49" i="101" s="1"/>
  <c r="O50" i="101" s="1"/>
  <c r="G89" i="101"/>
  <c r="F89" i="101"/>
  <c r="R88" i="101"/>
  <c r="BK88" i="101"/>
  <c r="AJ88" i="101"/>
  <c r="BB88" i="101"/>
  <c r="CH48" i="101"/>
  <c r="CJ48" i="101" s="1"/>
  <c r="CU88" i="101"/>
  <c r="CL88" i="101"/>
  <c r="W48" i="101"/>
  <c r="Y48" i="101" s="1"/>
  <c r="X49" i="101" s="1"/>
  <c r="BK75" i="97"/>
  <c r="CH42" i="98"/>
  <c r="CJ42" i="98" s="1"/>
  <c r="CI43" i="98" s="1"/>
  <c r="BY42" i="98"/>
  <c r="CA42" i="98" s="1"/>
  <c r="BZ43" i="98" s="1"/>
  <c r="BP42" i="98"/>
  <c r="BR42" i="98" s="1"/>
  <c r="BQ43" i="98" s="1"/>
  <c r="BG42" i="98"/>
  <c r="BI42" i="98" s="1"/>
  <c r="BH43" i="98" s="1"/>
  <c r="AX42" i="98"/>
  <c r="AZ42" i="98" s="1"/>
  <c r="W42" i="98"/>
  <c r="Y42" i="98" s="1"/>
  <c r="X43" i="98" s="1"/>
  <c r="G77" i="98"/>
  <c r="F77" i="98"/>
  <c r="CZ42" i="97"/>
  <c r="DB42" i="97" s="1"/>
  <c r="CH41" i="97"/>
  <c r="CJ41" i="97" s="1"/>
  <c r="BP41" i="97"/>
  <c r="BR41" i="97" s="1"/>
  <c r="AX42" i="97"/>
  <c r="AZ42" i="97" s="1"/>
  <c r="AP42" i="97"/>
  <c r="AL42" i="97"/>
  <c r="W41" i="97"/>
  <c r="Y41" i="97" s="1"/>
  <c r="X42" i="97" s="1"/>
  <c r="N44" i="97"/>
  <c r="P44" i="97" s="1"/>
  <c r="O45" i="97" s="1"/>
  <c r="F78" i="97"/>
  <c r="G78" i="97"/>
  <c r="H79" i="97"/>
  <c r="BT75" i="97"/>
  <c r="CL75" i="97"/>
  <c r="AJ75" i="97"/>
  <c r="CC75" i="97"/>
  <c r="R76" i="97"/>
  <c r="I76" i="97"/>
  <c r="CN42" i="98"/>
  <c r="BT76" i="98"/>
  <c r="BW76" i="98" s="1"/>
  <c r="BK76" i="98"/>
  <c r="BN76" i="98" s="1"/>
  <c r="CU76" i="98"/>
  <c r="CX76" i="98" s="1"/>
  <c r="CW42" i="98"/>
  <c r="AL42" i="98"/>
  <c r="AP42" i="98" s="1"/>
  <c r="AS76" i="98"/>
  <c r="AV76" i="98" s="1"/>
  <c r="CL76" i="98"/>
  <c r="CO76" i="98" s="1"/>
  <c r="I76" i="98"/>
  <c r="L76" i="98" s="1"/>
  <c r="AA76" i="98"/>
  <c r="AD76" i="98" s="1"/>
  <c r="BB76" i="98"/>
  <c r="BE76" i="98" s="1"/>
  <c r="N42" i="98"/>
  <c r="P42" i="98" s="1"/>
  <c r="O43" i="98" s="1"/>
  <c r="AC42" i="98"/>
  <c r="R76" i="98"/>
  <c r="U76" i="98" s="1"/>
  <c r="CC77" i="98"/>
  <c r="CF77" i="98" s="1"/>
  <c r="AJ76" i="98"/>
  <c r="AM76" i="98" s="1"/>
  <c r="CU77" i="97"/>
  <c r="CN42" i="97"/>
  <c r="CR42" i="97" s="1"/>
  <c r="BB76" i="97"/>
  <c r="BD42" i="97"/>
  <c r="AS76" i="97"/>
  <c r="AC42" i="97"/>
  <c r="AA76" i="97"/>
  <c r="DZ77" i="97" l="1"/>
  <c r="DY77" i="97"/>
  <c r="EH77" i="98"/>
  <c r="DY77" i="98"/>
  <c r="AW88" i="101"/>
  <c r="AS89" i="101"/>
  <c r="AV88" i="101"/>
  <c r="DS42" i="98"/>
  <c r="DO42" i="98"/>
  <c r="DR42" i="98" s="1"/>
  <c r="DJ42" i="97"/>
  <c r="AO56" i="112"/>
  <c r="EH77" i="97"/>
  <c r="EI77" i="97"/>
  <c r="AE88" i="101"/>
  <c r="AD88" i="101"/>
  <c r="BX92" i="102"/>
  <c r="BW92" i="102"/>
  <c r="DG98" i="97"/>
  <c r="DH98" i="97"/>
  <c r="DD99" i="97"/>
  <c r="AN75" i="97"/>
  <c r="AM75" i="97"/>
  <c r="CF75" i="97"/>
  <c r="CG75" i="97"/>
  <c r="BE88" i="101"/>
  <c r="BF88" i="101"/>
  <c r="CX77" i="97"/>
  <c r="CY77" i="97"/>
  <c r="CO88" i="101"/>
  <c r="CP88" i="101"/>
  <c r="AM88" i="101"/>
  <c r="AN88" i="101"/>
  <c r="L76" i="97"/>
  <c r="M76" i="97"/>
  <c r="CP75" i="97"/>
  <c r="CO75" i="97"/>
  <c r="CY88" i="101"/>
  <c r="CX88" i="101"/>
  <c r="BO88" i="101"/>
  <c r="BN88" i="101"/>
  <c r="EH102" i="98"/>
  <c r="EE103" i="98"/>
  <c r="DP99" i="97"/>
  <c r="DQ99" i="97"/>
  <c r="DM100" i="97"/>
  <c r="DG99" i="98"/>
  <c r="DD100" i="98"/>
  <c r="CG91" i="102"/>
  <c r="CF91" i="102"/>
  <c r="DQ88" i="101"/>
  <c r="DP88" i="101"/>
  <c r="DH91" i="102"/>
  <c r="DG91" i="102"/>
  <c r="DY101" i="98"/>
  <c r="DV102" i="98"/>
  <c r="AW76" i="97"/>
  <c r="AV76" i="97"/>
  <c r="CF89" i="101"/>
  <c r="CG89" i="101"/>
  <c r="CP91" i="102"/>
  <c r="CO91" i="102"/>
  <c r="AW91" i="102"/>
  <c r="AV91" i="102"/>
  <c r="BF91" i="102"/>
  <c r="BE91" i="102"/>
  <c r="DY88" i="101"/>
  <c r="DZ88" i="101"/>
  <c r="EI88" i="101"/>
  <c r="EH88" i="101"/>
  <c r="DQ91" i="102"/>
  <c r="DP91" i="102"/>
  <c r="EH101" i="97"/>
  <c r="EI101" i="97"/>
  <c r="EE102" i="97"/>
  <c r="BW88" i="101"/>
  <c r="BX88" i="101"/>
  <c r="M91" i="102"/>
  <c r="L91" i="102"/>
  <c r="V91" i="102"/>
  <c r="U91" i="102"/>
  <c r="BO92" i="102"/>
  <c r="BN92" i="102"/>
  <c r="AN91" i="102"/>
  <c r="AM91" i="102"/>
  <c r="DG88" i="101"/>
  <c r="DH88" i="101"/>
  <c r="EI91" i="102"/>
  <c r="EH91" i="102"/>
  <c r="AE76" i="97"/>
  <c r="AD76" i="97"/>
  <c r="BF76" i="97"/>
  <c r="BE76" i="97"/>
  <c r="V76" i="97"/>
  <c r="U76" i="97"/>
  <c r="BX75" i="97"/>
  <c r="BW75" i="97"/>
  <c r="BO75" i="97"/>
  <c r="BN75" i="97"/>
  <c r="U88" i="101"/>
  <c r="V88" i="101"/>
  <c r="M89" i="101"/>
  <c r="L89" i="101"/>
  <c r="CY92" i="102"/>
  <c r="CX92" i="102"/>
  <c r="AE92" i="102"/>
  <c r="AD92" i="102"/>
  <c r="DZ91" i="102"/>
  <c r="DY91" i="102"/>
  <c r="DZ100" i="97"/>
  <c r="DY100" i="97"/>
  <c r="DV101" i="97"/>
  <c r="DP100" i="98"/>
  <c r="DM101" i="98"/>
  <c r="BC59" i="112"/>
  <c r="M111" i="112"/>
  <c r="L111" i="112"/>
  <c r="V115" i="112"/>
  <c r="S78" i="112"/>
  <c r="T78" i="112"/>
  <c r="AJ111" i="112"/>
  <c r="AM111" i="112" s="1"/>
  <c r="AX111" i="112"/>
  <c r="BA111" i="112" s="1"/>
  <c r="BB110" i="112"/>
  <c r="AU92" i="112"/>
  <c r="AV92" i="112"/>
  <c r="AH89" i="112"/>
  <c r="AG89" i="112"/>
  <c r="H113" i="112"/>
  <c r="G112" i="112"/>
  <c r="Y112" i="112" s="1"/>
  <c r="F112" i="112"/>
  <c r="I112" i="112"/>
  <c r="P112" i="112" s="1"/>
  <c r="DM92" i="102"/>
  <c r="DD92" i="102"/>
  <c r="DV92" i="102"/>
  <c r="EE92" i="102"/>
  <c r="EK50" i="102"/>
  <c r="EG50" i="102"/>
  <c r="EA50" i="102"/>
  <c r="EC50" i="102" s="1"/>
  <c r="DO50" i="102"/>
  <c r="DS50" i="102"/>
  <c r="DI50" i="102"/>
  <c r="DK50" i="102" s="1"/>
  <c r="EJ42" i="98"/>
  <c r="EL42" i="98" s="1"/>
  <c r="EB43" i="98"/>
  <c r="DX43" i="98"/>
  <c r="DF43" i="98"/>
  <c r="DJ43" i="98"/>
  <c r="DM89" i="101"/>
  <c r="DV89" i="101"/>
  <c r="DD89" i="101"/>
  <c r="EE89" i="101"/>
  <c r="EJ48" i="101"/>
  <c r="EL48" i="101" s="1"/>
  <c r="EB49" i="101"/>
  <c r="DX49" i="101"/>
  <c r="DR48" i="101"/>
  <c r="DT48" i="101" s="1"/>
  <c r="DJ49" i="101"/>
  <c r="DF49" i="101"/>
  <c r="EJ42" i="97"/>
  <c r="EL42" i="97" s="1"/>
  <c r="EA42" i="97"/>
  <c r="EC42" i="97" s="1"/>
  <c r="DR42" i="97"/>
  <c r="DT42" i="97" s="1"/>
  <c r="DI42" i="97"/>
  <c r="CE50" i="102"/>
  <c r="AL50" i="102"/>
  <c r="CL92" i="102"/>
  <c r="CU93" i="102"/>
  <c r="H93" i="102"/>
  <c r="F92" i="102"/>
  <c r="G92" i="102"/>
  <c r="AA93" i="102"/>
  <c r="BT93" i="102"/>
  <c r="AU50" i="102"/>
  <c r="BP50" i="102"/>
  <c r="BR50" i="102" s="1"/>
  <c r="BQ51" i="102" s="1"/>
  <c r="AF50" i="102"/>
  <c r="AH50" i="102" s="1"/>
  <c r="AG51" i="102" s="1"/>
  <c r="R92" i="102"/>
  <c r="AS92" i="102"/>
  <c r="CC92" i="102"/>
  <c r="BB92" i="102"/>
  <c r="I92" i="102"/>
  <c r="CN50" i="102"/>
  <c r="N50" i="102"/>
  <c r="P50" i="102" s="1"/>
  <c r="O51" i="102" s="1"/>
  <c r="AJ92" i="102"/>
  <c r="W50" i="102"/>
  <c r="Y50" i="102" s="1"/>
  <c r="X51" i="102" s="1"/>
  <c r="BG50" i="102"/>
  <c r="BI50" i="102" s="1"/>
  <c r="BH51" i="102" s="1"/>
  <c r="CZ50" i="102"/>
  <c r="DB50" i="102" s="1"/>
  <c r="BV51" i="102"/>
  <c r="BK93" i="102"/>
  <c r="T49" i="101"/>
  <c r="CI49" i="101"/>
  <c r="CE49" i="101"/>
  <c r="G90" i="101"/>
  <c r="F90" i="101"/>
  <c r="CC90" i="101"/>
  <c r="AX48" i="101"/>
  <c r="AZ48" i="101" s="1"/>
  <c r="CU89" i="101"/>
  <c r="AJ89" i="101"/>
  <c r="R89" i="101"/>
  <c r="BT89" i="101"/>
  <c r="CL89" i="101"/>
  <c r="BB89" i="101"/>
  <c r="K50" i="101"/>
  <c r="AF48" i="101"/>
  <c r="AH48" i="101" s="1"/>
  <c r="AG49" i="101" s="1"/>
  <c r="I90" i="101"/>
  <c r="BG48" i="101"/>
  <c r="BI48" i="101" s="1"/>
  <c r="AO48" i="101"/>
  <c r="AQ48" i="101" s="1"/>
  <c r="AP49" i="101" s="1"/>
  <c r="BK89" i="101"/>
  <c r="BY48" i="101"/>
  <c r="CA48" i="101" s="1"/>
  <c r="CZ48" i="101"/>
  <c r="DB48" i="101" s="1"/>
  <c r="AA89" i="101"/>
  <c r="BP48" i="101"/>
  <c r="BR48" i="101" s="1"/>
  <c r="CQ48" i="101"/>
  <c r="CS48" i="101" s="1"/>
  <c r="BK76" i="97"/>
  <c r="CZ42" i="98"/>
  <c r="DB42" i="98" s="1"/>
  <c r="CQ42" i="98"/>
  <c r="CS42" i="98" s="1"/>
  <c r="CR43" i="98" s="1"/>
  <c r="AO42" i="98"/>
  <c r="AQ42" i="98" s="1"/>
  <c r="AP43" i="98" s="1"/>
  <c r="AF42" i="98"/>
  <c r="AH42" i="98" s="1"/>
  <c r="AG43" i="98" s="1"/>
  <c r="F78" i="98"/>
  <c r="G78" i="98"/>
  <c r="EH78" i="98" s="1"/>
  <c r="CQ42" i="97"/>
  <c r="CS42" i="97" s="1"/>
  <c r="CE42" i="97"/>
  <c r="CI42" i="97" s="1"/>
  <c r="BQ42" i="97"/>
  <c r="BM42" i="97"/>
  <c r="BG42" i="97"/>
  <c r="BI42" i="97" s="1"/>
  <c r="BH43" i="97" s="1"/>
  <c r="AO42" i="97"/>
  <c r="AQ42" i="97" s="1"/>
  <c r="AF42" i="97"/>
  <c r="AH42" i="97" s="1"/>
  <c r="AG43" i="97" s="1"/>
  <c r="K45" i="97"/>
  <c r="T42" i="97"/>
  <c r="F79" i="97"/>
  <c r="G79" i="97"/>
  <c r="H80" i="97"/>
  <c r="R77" i="97"/>
  <c r="CC76" i="97"/>
  <c r="AJ76" i="97"/>
  <c r="BT76" i="97"/>
  <c r="I77" i="97"/>
  <c r="CL76" i="97"/>
  <c r="K43" i="98"/>
  <c r="BD43" i="98"/>
  <c r="CE43" i="98"/>
  <c r="BM43" i="98"/>
  <c r="BV43" i="98"/>
  <c r="T43" i="98"/>
  <c r="AU43" i="98"/>
  <c r="AY43" i="98" s="1"/>
  <c r="AA77" i="98"/>
  <c r="AD77" i="98" s="1"/>
  <c r="I77" i="98"/>
  <c r="L77" i="98" s="1"/>
  <c r="CL77" i="98"/>
  <c r="CO77" i="98" s="1"/>
  <c r="CU77" i="98"/>
  <c r="CX77" i="98" s="1"/>
  <c r="BT77" i="98"/>
  <c r="BW77" i="98" s="1"/>
  <c r="BK77" i="98"/>
  <c r="BN77" i="98" s="1"/>
  <c r="CC78" i="98"/>
  <c r="CF78" i="98" s="1"/>
  <c r="BB77" i="98"/>
  <c r="BE77" i="98" s="1"/>
  <c r="AJ77" i="98"/>
  <c r="AM77" i="98" s="1"/>
  <c r="R77" i="98"/>
  <c r="U77" i="98" s="1"/>
  <c r="AS77" i="98"/>
  <c r="AV77" i="98" s="1"/>
  <c r="CW43" i="97"/>
  <c r="DA43" i="97" s="1"/>
  <c r="CU78" i="97"/>
  <c r="BB77" i="97"/>
  <c r="AS77" i="97"/>
  <c r="AU43" i="97"/>
  <c r="AY43" i="97" s="1"/>
  <c r="AA77" i="97"/>
  <c r="EH78" i="97" l="1"/>
  <c r="EI78" i="97"/>
  <c r="AW89" i="101"/>
  <c r="AS90" i="101"/>
  <c r="AV89" i="101"/>
  <c r="DT42" i="98"/>
  <c r="DS43" i="98" s="1"/>
  <c r="DK42" i="97"/>
  <c r="DF43" i="97" s="1"/>
  <c r="AQ56" i="112"/>
  <c r="AL57" i="112" s="1"/>
  <c r="AP57" i="112" s="1"/>
  <c r="BN89" i="101"/>
  <c r="BO89" i="101"/>
  <c r="DY102" i="98"/>
  <c r="DV103" i="98"/>
  <c r="DG100" i="98"/>
  <c r="DD101" i="98"/>
  <c r="CP92" i="102"/>
  <c r="CO92" i="102"/>
  <c r="DZ101" i="97"/>
  <c r="DY101" i="97"/>
  <c r="DV102" i="97"/>
  <c r="BF77" i="97"/>
  <c r="BE77" i="97"/>
  <c r="AM76" i="97"/>
  <c r="AN76" i="97"/>
  <c r="AD89" i="101"/>
  <c r="AE89" i="101"/>
  <c r="CX89" i="101"/>
  <c r="CY89" i="101"/>
  <c r="AN92" i="102"/>
  <c r="AM92" i="102"/>
  <c r="M92" i="102"/>
  <c r="L92" i="102"/>
  <c r="V92" i="102"/>
  <c r="U92" i="102"/>
  <c r="EH89" i="101"/>
  <c r="EI89" i="101"/>
  <c r="DP89" i="101"/>
  <c r="DQ89" i="101"/>
  <c r="DQ92" i="102"/>
  <c r="DP92" i="102"/>
  <c r="EI102" i="97"/>
  <c r="EH102" i="97"/>
  <c r="EE103" i="97"/>
  <c r="EH103" i="98"/>
  <c r="EE104" i="98"/>
  <c r="AE77" i="97"/>
  <c r="AD77" i="97"/>
  <c r="CY78" i="97"/>
  <c r="CX78" i="97"/>
  <c r="CO76" i="97"/>
  <c r="CP76" i="97"/>
  <c r="CG76" i="97"/>
  <c r="CF76" i="97"/>
  <c r="BX89" i="101"/>
  <c r="BW89" i="101"/>
  <c r="DZ92" i="102"/>
  <c r="DY92" i="102"/>
  <c r="DP101" i="98"/>
  <c r="DM102" i="98"/>
  <c r="DQ100" i="97"/>
  <c r="DP100" i="97"/>
  <c r="DM101" i="97"/>
  <c r="AV77" i="97"/>
  <c r="AW77" i="97"/>
  <c r="BW76" i="97"/>
  <c r="BX76" i="97"/>
  <c r="CP89" i="101"/>
  <c r="CO89" i="101"/>
  <c r="AN89" i="101"/>
  <c r="AM89" i="101"/>
  <c r="AW92" i="102"/>
  <c r="AV92" i="102"/>
  <c r="DZ89" i="101"/>
  <c r="DY89" i="101"/>
  <c r="BO76" i="97"/>
  <c r="BN76" i="97"/>
  <c r="BF92" i="102"/>
  <c r="BE92" i="102"/>
  <c r="BX93" i="102"/>
  <c r="BW93" i="102"/>
  <c r="DH89" i="101"/>
  <c r="DG89" i="101"/>
  <c r="M77" i="97"/>
  <c r="L77" i="97"/>
  <c r="U77" i="97"/>
  <c r="V77" i="97"/>
  <c r="L90" i="101"/>
  <c r="M90" i="101"/>
  <c r="BF89" i="101"/>
  <c r="BE89" i="101"/>
  <c r="V89" i="101"/>
  <c r="U89" i="101"/>
  <c r="CG90" i="101"/>
  <c r="CF90" i="101"/>
  <c r="BO93" i="102"/>
  <c r="BN93" i="102"/>
  <c r="CG92" i="102"/>
  <c r="CF92" i="102"/>
  <c r="AE93" i="102"/>
  <c r="AD93" i="102"/>
  <c r="CY93" i="102"/>
  <c r="CX93" i="102"/>
  <c r="EI92" i="102"/>
  <c r="EH92" i="102"/>
  <c r="DH92" i="102"/>
  <c r="DG92" i="102"/>
  <c r="DH99" i="97"/>
  <c r="DG99" i="97"/>
  <c r="DD100" i="97"/>
  <c r="BE59" i="112"/>
  <c r="AZ60" i="112" s="1"/>
  <c r="BD60" i="112" s="1"/>
  <c r="M112" i="112"/>
  <c r="L112" i="112"/>
  <c r="V116" i="112"/>
  <c r="T79" i="112"/>
  <c r="S79" i="112"/>
  <c r="BB111" i="112"/>
  <c r="AX112" i="112"/>
  <c r="BA112" i="112" s="1"/>
  <c r="AJ112" i="112"/>
  <c r="AM112" i="112" s="1"/>
  <c r="AV93" i="112"/>
  <c r="AU93" i="112"/>
  <c r="AG90" i="112"/>
  <c r="AH90" i="112"/>
  <c r="I113" i="112"/>
  <c r="P113" i="112" s="1"/>
  <c r="H114" i="112"/>
  <c r="G113" i="112"/>
  <c r="Y113" i="112" s="1"/>
  <c r="F113" i="112"/>
  <c r="DM93" i="102"/>
  <c r="DV93" i="102"/>
  <c r="EE93" i="102"/>
  <c r="DD93" i="102"/>
  <c r="EJ50" i="102"/>
  <c r="EL50" i="102" s="1"/>
  <c r="DX51" i="102"/>
  <c r="EB51" i="102"/>
  <c r="DR50" i="102"/>
  <c r="DT50" i="102" s="1"/>
  <c r="DJ51" i="102"/>
  <c r="DF51" i="102"/>
  <c r="EG43" i="98"/>
  <c r="EK43" i="98" s="1"/>
  <c r="EA43" i="98"/>
  <c r="EC43" i="98" s="1"/>
  <c r="DI43" i="98"/>
  <c r="DK43" i="98" s="1"/>
  <c r="DM90" i="101"/>
  <c r="EE90" i="101"/>
  <c r="DD90" i="101"/>
  <c r="DV90" i="101"/>
  <c r="EK49" i="101"/>
  <c r="EG49" i="101"/>
  <c r="EA49" i="101"/>
  <c r="EC49" i="101" s="1"/>
  <c r="DS49" i="101"/>
  <c r="DO49" i="101"/>
  <c r="DI49" i="101"/>
  <c r="DK49" i="101" s="1"/>
  <c r="EG43" i="97"/>
  <c r="EK43" i="97" s="1"/>
  <c r="DX43" i="97"/>
  <c r="EB43" i="97"/>
  <c r="DS43" i="97"/>
  <c r="DO43" i="97"/>
  <c r="BM51" i="102"/>
  <c r="BD51" i="102"/>
  <c r="DA51" i="102"/>
  <c r="CW51" i="102"/>
  <c r="T51" i="102"/>
  <c r="K51" i="102"/>
  <c r="AC51" i="102"/>
  <c r="AA94" i="102"/>
  <c r="AO50" i="102"/>
  <c r="AQ50" i="102" s="1"/>
  <c r="AP51" i="102" s="1"/>
  <c r="BY51" i="102"/>
  <c r="CA51" i="102" s="1"/>
  <c r="BZ52" i="102" s="1"/>
  <c r="I93" i="102"/>
  <c r="BB93" i="102"/>
  <c r="H94" i="102"/>
  <c r="F93" i="102"/>
  <c r="G93" i="102"/>
  <c r="BK94" i="102"/>
  <c r="AJ93" i="102"/>
  <c r="CQ50" i="102"/>
  <c r="CS50" i="102" s="1"/>
  <c r="CR51" i="102" s="1"/>
  <c r="AS93" i="102"/>
  <c r="R93" i="102"/>
  <c r="BT94" i="102"/>
  <c r="CU94" i="102"/>
  <c r="CH50" i="102"/>
  <c r="CJ50" i="102" s="1"/>
  <c r="CI51" i="102" s="1"/>
  <c r="CC93" i="102"/>
  <c r="AX50" i="102"/>
  <c r="AZ50" i="102" s="1"/>
  <c r="AY51" i="102" s="1"/>
  <c r="CL93" i="102"/>
  <c r="BH49" i="101"/>
  <c r="BD49" i="101"/>
  <c r="AC49" i="101"/>
  <c r="AY49" i="101"/>
  <c r="AU49" i="101"/>
  <c r="CN49" i="101"/>
  <c r="CR49" i="101"/>
  <c r="CW49" i="101"/>
  <c r="DA49" i="101" s="1"/>
  <c r="BZ49" i="101"/>
  <c r="BV49" i="101"/>
  <c r="AA90" i="101"/>
  <c r="AJ90" i="101"/>
  <c r="CH49" i="101"/>
  <c r="CJ49" i="101" s="1"/>
  <c r="N50" i="101"/>
  <c r="P50" i="101" s="1"/>
  <c r="O51" i="101" s="1"/>
  <c r="G91" i="101"/>
  <c r="F91" i="101"/>
  <c r="I91" i="101"/>
  <c r="CL90" i="101"/>
  <c r="BT90" i="101"/>
  <c r="CC91" i="101"/>
  <c r="BM49" i="101"/>
  <c r="BQ49" i="101"/>
  <c r="AL49" i="101"/>
  <c r="BK90" i="101"/>
  <c r="BB90" i="101"/>
  <c r="R90" i="101"/>
  <c r="CU90" i="101"/>
  <c r="W49" i="101"/>
  <c r="Y49" i="101" s="1"/>
  <c r="X50" i="101" s="1"/>
  <c r="BK77" i="97"/>
  <c r="CH43" i="98"/>
  <c r="CJ43" i="98" s="1"/>
  <c r="CI44" i="98" s="1"/>
  <c r="BY43" i="98"/>
  <c r="CA43" i="98" s="1"/>
  <c r="BZ44" i="98" s="1"/>
  <c r="BP43" i="98"/>
  <c r="BR43" i="98" s="1"/>
  <c r="BQ44" i="98" s="1"/>
  <c r="BG43" i="98"/>
  <c r="BI43" i="98" s="1"/>
  <c r="AX43" i="98"/>
  <c r="AZ43" i="98" s="1"/>
  <c r="AY44" i="98" s="1"/>
  <c r="W43" i="98"/>
  <c r="Y43" i="98" s="1"/>
  <c r="X44" i="98" s="1"/>
  <c r="G79" i="98"/>
  <c r="F79" i="98"/>
  <c r="CZ43" i="97"/>
  <c r="DB43" i="97" s="1"/>
  <c r="CH42" i="97"/>
  <c r="CJ42" i="97" s="1"/>
  <c r="BP42" i="97"/>
  <c r="BR42" i="97" s="1"/>
  <c r="AX43" i="97"/>
  <c r="AZ43" i="97" s="1"/>
  <c r="AY44" i="97" s="1"/>
  <c r="AP43" i="97"/>
  <c r="AL43" i="97"/>
  <c r="W42" i="97"/>
  <c r="Y42" i="97" s="1"/>
  <c r="X43" i="97" s="1"/>
  <c r="N45" i="97"/>
  <c r="P45" i="97" s="1"/>
  <c r="O46" i="97" s="1"/>
  <c r="F80" i="97"/>
  <c r="G80" i="97"/>
  <c r="H81" i="97"/>
  <c r="CL77" i="97"/>
  <c r="R78" i="97"/>
  <c r="BT77" i="97"/>
  <c r="CC77" i="97"/>
  <c r="I78" i="97"/>
  <c r="AJ77" i="97"/>
  <c r="CN43" i="98"/>
  <c r="BB78" i="98"/>
  <c r="BE78" i="98" s="1"/>
  <c r="BK78" i="98"/>
  <c r="BN78" i="98" s="1"/>
  <c r="AL43" i="98"/>
  <c r="AC43" i="98"/>
  <c r="CW43" i="98"/>
  <c r="DA43" i="98" s="1"/>
  <c r="AA78" i="98"/>
  <c r="AD78" i="98" s="1"/>
  <c r="R78" i="98"/>
  <c r="U78" i="98" s="1"/>
  <c r="CU78" i="98"/>
  <c r="CX78" i="98" s="1"/>
  <c r="CL78" i="98"/>
  <c r="CO78" i="98" s="1"/>
  <c r="I78" i="98"/>
  <c r="L78" i="98" s="1"/>
  <c r="N43" i="98"/>
  <c r="P43" i="98" s="1"/>
  <c r="O44" i="98" s="1"/>
  <c r="AJ78" i="98"/>
  <c r="AM78" i="98" s="1"/>
  <c r="AS78" i="98"/>
  <c r="AV78" i="98" s="1"/>
  <c r="CC79" i="98"/>
  <c r="CF79" i="98" s="1"/>
  <c r="BT78" i="98"/>
  <c r="BW78" i="98" s="1"/>
  <c r="CU79" i="97"/>
  <c r="CN43" i="97"/>
  <c r="CR43" i="97" s="1"/>
  <c r="BD43" i="97"/>
  <c r="BB78" i="97"/>
  <c r="AS78" i="97"/>
  <c r="AC43" i="97"/>
  <c r="AA78" i="97"/>
  <c r="AV90" i="101" l="1"/>
  <c r="AW90" i="101"/>
  <c r="AS91" i="101"/>
  <c r="DJ43" i="97"/>
  <c r="DO43" i="98"/>
  <c r="DR43" i="98" s="1"/>
  <c r="DT43" i="98" s="1"/>
  <c r="AO57" i="112"/>
  <c r="U90" i="101"/>
  <c r="V90" i="101"/>
  <c r="DP102" i="98"/>
  <c r="DM103" i="98"/>
  <c r="EI103" i="97"/>
  <c r="EH103" i="97"/>
  <c r="EE104" i="97"/>
  <c r="DY103" i="98"/>
  <c r="DV104" i="98"/>
  <c r="AN77" i="97"/>
  <c r="AM77" i="97"/>
  <c r="V78" i="97"/>
  <c r="U78" i="97"/>
  <c r="BX94" i="102"/>
  <c r="BW94" i="102"/>
  <c r="AN93" i="102"/>
  <c r="AM93" i="102"/>
  <c r="DY90" i="101"/>
  <c r="DZ90" i="101"/>
  <c r="DH93" i="102"/>
  <c r="DG93" i="102"/>
  <c r="DZ93" i="102"/>
  <c r="DY93" i="102"/>
  <c r="AM90" i="101"/>
  <c r="AN90" i="101"/>
  <c r="CG93" i="102"/>
  <c r="CF93" i="102"/>
  <c r="BF93" i="102"/>
  <c r="BE93" i="102"/>
  <c r="AE94" i="102"/>
  <c r="AD94" i="102"/>
  <c r="DG90" i="101"/>
  <c r="DH90" i="101"/>
  <c r="DQ90" i="101"/>
  <c r="DP90" i="101"/>
  <c r="DQ93" i="102"/>
  <c r="DP93" i="102"/>
  <c r="DQ101" i="97"/>
  <c r="DP101" i="97"/>
  <c r="DM102" i="97"/>
  <c r="DZ102" i="97"/>
  <c r="DY102" i="97"/>
  <c r="DV103" i="97"/>
  <c r="BE78" i="97"/>
  <c r="BF78" i="97"/>
  <c r="BN77" i="97"/>
  <c r="BO77" i="97"/>
  <c r="BE90" i="101"/>
  <c r="BF90" i="101"/>
  <c r="CO90" i="101"/>
  <c r="CP90" i="101"/>
  <c r="BO94" i="102"/>
  <c r="BN94" i="102"/>
  <c r="CG77" i="97"/>
  <c r="CF77" i="97"/>
  <c r="BO90" i="101"/>
  <c r="BN90" i="101"/>
  <c r="M91" i="101"/>
  <c r="L91" i="101"/>
  <c r="AE90" i="101"/>
  <c r="AD90" i="101"/>
  <c r="AW93" i="102"/>
  <c r="AV93" i="102"/>
  <c r="M93" i="102"/>
  <c r="L93" i="102"/>
  <c r="EI90" i="101"/>
  <c r="EH90" i="101"/>
  <c r="EI93" i="102"/>
  <c r="EH93" i="102"/>
  <c r="DG100" i="97"/>
  <c r="DH100" i="97"/>
  <c r="DD101" i="97"/>
  <c r="EH104" i="98"/>
  <c r="EE105" i="98"/>
  <c r="DG101" i="98"/>
  <c r="DD102" i="98"/>
  <c r="BW90" i="101"/>
  <c r="BX90" i="101"/>
  <c r="AE78" i="97"/>
  <c r="AD78" i="97"/>
  <c r="L78" i="97"/>
  <c r="M78" i="97"/>
  <c r="CP77" i="97"/>
  <c r="CO77" i="97"/>
  <c r="V93" i="102"/>
  <c r="U93" i="102"/>
  <c r="AW78" i="97"/>
  <c r="AV78" i="97"/>
  <c r="CX79" i="97"/>
  <c r="CY79" i="97"/>
  <c r="BX77" i="97"/>
  <c r="BW77" i="97"/>
  <c r="CY90" i="101"/>
  <c r="CX90" i="101"/>
  <c r="CF91" i="101"/>
  <c r="CG91" i="101"/>
  <c r="CP93" i="102"/>
  <c r="CO93" i="102"/>
  <c r="CY94" i="102"/>
  <c r="CX94" i="102"/>
  <c r="BC60" i="112"/>
  <c r="M113" i="112"/>
  <c r="L113" i="112"/>
  <c r="T80" i="112"/>
  <c r="S80" i="112"/>
  <c r="V117" i="112"/>
  <c r="BB112" i="112"/>
  <c r="AX113" i="112"/>
  <c r="BA113" i="112" s="1"/>
  <c r="AJ113" i="112"/>
  <c r="AM113" i="112" s="1"/>
  <c r="AU94" i="112"/>
  <c r="AV94" i="112"/>
  <c r="AH91" i="112"/>
  <c r="AG91" i="112"/>
  <c r="H115" i="112"/>
  <c r="G114" i="112"/>
  <c r="Y114" i="112" s="1"/>
  <c r="F114" i="112"/>
  <c r="I114" i="112"/>
  <c r="P114" i="112" s="1"/>
  <c r="DD94" i="102"/>
  <c r="DV94" i="102"/>
  <c r="DM94" i="102"/>
  <c r="EE94" i="102"/>
  <c r="EK51" i="102"/>
  <c r="EG51" i="102"/>
  <c r="EA51" i="102"/>
  <c r="EC51" i="102" s="1"/>
  <c r="DS51" i="102"/>
  <c r="DO51" i="102"/>
  <c r="DI51" i="102"/>
  <c r="DK51" i="102" s="1"/>
  <c r="EJ43" i="98"/>
  <c r="EL43" i="98" s="1"/>
  <c r="EB44" i="98"/>
  <c r="DX44" i="98"/>
  <c r="DJ44" i="98"/>
  <c r="DF44" i="98"/>
  <c r="DV91" i="101"/>
  <c r="DD91" i="101"/>
  <c r="EE91" i="101"/>
  <c r="DM91" i="101"/>
  <c r="EJ49" i="101"/>
  <c r="EL49" i="101" s="1"/>
  <c r="EB50" i="101"/>
  <c r="DX50" i="101"/>
  <c r="DR49" i="101"/>
  <c r="DT49" i="101" s="1"/>
  <c r="DF50" i="101"/>
  <c r="DJ50" i="101" s="1"/>
  <c r="EJ43" i="97"/>
  <c r="EL43" i="97" s="1"/>
  <c r="EA43" i="97"/>
  <c r="EC43" i="97" s="1"/>
  <c r="DR43" i="97"/>
  <c r="DT43" i="97" s="1"/>
  <c r="DI43" i="97"/>
  <c r="AL51" i="102"/>
  <c r="CN51" i="102"/>
  <c r="CL94" i="102"/>
  <c r="CC94" i="102"/>
  <c r="CU95" i="102"/>
  <c r="BT95" i="102"/>
  <c r="R94" i="102"/>
  <c r="AF51" i="102"/>
  <c r="AH51" i="102" s="1"/>
  <c r="AG52" i="102" s="1"/>
  <c r="W51" i="102"/>
  <c r="Y51" i="102" s="1"/>
  <c r="X52" i="102" s="1"/>
  <c r="BG51" i="102"/>
  <c r="BI51" i="102" s="1"/>
  <c r="BH52" i="102" s="1"/>
  <c r="AU51" i="102"/>
  <c r="BK95" i="102"/>
  <c r="BB94" i="102"/>
  <c r="BV52" i="102"/>
  <c r="AA95" i="102"/>
  <c r="CE51" i="102"/>
  <c r="AS94" i="102"/>
  <c r="H95" i="102"/>
  <c r="F94" i="102"/>
  <c r="G94" i="102"/>
  <c r="N51" i="102"/>
  <c r="P51" i="102" s="1"/>
  <c r="O52" i="102" s="1"/>
  <c r="CZ51" i="102"/>
  <c r="DB51" i="102" s="1"/>
  <c r="BP51" i="102"/>
  <c r="BR51" i="102" s="1"/>
  <c r="BQ52" i="102" s="1"/>
  <c r="AJ94" i="102"/>
  <c r="I94" i="102"/>
  <c r="CI50" i="101"/>
  <c r="CE50" i="101"/>
  <c r="T50" i="101"/>
  <c r="AO49" i="101"/>
  <c r="AQ49" i="101" s="1"/>
  <c r="AP50" i="101" s="1"/>
  <c r="G92" i="101"/>
  <c r="F92" i="101"/>
  <c r="AJ91" i="101"/>
  <c r="AF49" i="101"/>
  <c r="AH49" i="101" s="1"/>
  <c r="AG50" i="101" s="1"/>
  <c r="BT91" i="101"/>
  <c r="I92" i="101"/>
  <c r="CQ49" i="101"/>
  <c r="CS49" i="101" s="1"/>
  <c r="CC92" i="101"/>
  <c r="BY49" i="101"/>
  <c r="CA49" i="101" s="1"/>
  <c r="CU91" i="101"/>
  <c r="BB91" i="101"/>
  <c r="CL91" i="101"/>
  <c r="CZ49" i="101"/>
  <c r="DB49" i="101" s="1"/>
  <c r="AX49" i="101"/>
  <c r="AZ49" i="101" s="1"/>
  <c r="BG49" i="101"/>
  <c r="BI49" i="101" s="1"/>
  <c r="R91" i="101"/>
  <c r="BK91" i="101"/>
  <c r="BP49" i="101"/>
  <c r="BR49" i="101" s="1"/>
  <c r="K51" i="101"/>
  <c r="AA91" i="101"/>
  <c r="BK78" i="97"/>
  <c r="CZ43" i="98"/>
  <c r="DB43" i="98" s="1"/>
  <c r="CQ43" i="98"/>
  <c r="CS43" i="98" s="1"/>
  <c r="CR44" i="98" s="1"/>
  <c r="AO43" i="98"/>
  <c r="AQ43" i="98" s="1"/>
  <c r="AP44" i="98" s="1"/>
  <c r="AF43" i="98"/>
  <c r="AH43" i="98" s="1"/>
  <c r="AG44" i="98" s="1"/>
  <c r="G80" i="98"/>
  <c r="F80" i="98"/>
  <c r="CQ43" i="97"/>
  <c r="CS43" i="97" s="1"/>
  <c r="CR44" i="97" s="1"/>
  <c r="CI43" i="97"/>
  <c r="CE43" i="97"/>
  <c r="BQ43" i="97"/>
  <c r="BM43" i="97"/>
  <c r="BG43" i="97"/>
  <c r="BI43" i="97" s="1"/>
  <c r="AO43" i="97"/>
  <c r="AQ43" i="97" s="1"/>
  <c r="AF43" i="97"/>
  <c r="AH43" i="97" s="1"/>
  <c r="AG44" i="97" s="1"/>
  <c r="K46" i="97"/>
  <c r="T43" i="97"/>
  <c r="F81" i="97"/>
  <c r="G81" i="97"/>
  <c r="H82" i="97"/>
  <c r="CC78" i="97"/>
  <c r="CL78" i="97"/>
  <c r="R79" i="97"/>
  <c r="AJ78" i="97"/>
  <c r="I79" i="97"/>
  <c r="BT78" i="97"/>
  <c r="BV44" i="98"/>
  <c r="T44" i="98"/>
  <c r="BD44" i="98"/>
  <c r="BH44" i="98" s="1"/>
  <c r="CC80" i="98"/>
  <c r="CF80" i="98" s="1"/>
  <c r="CE44" i="98"/>
  <c r="AU44" i="98"/>
  <c r="CU79" i="98"/>
  <c r="CX79" i="98" s="1"/>
  <c r="R79" i="98"/>
  <c r="U79" i="98" s="1"/>
  <c r="BT79" i="98"/>
  <c r="BW79" i="98" s="1"/>
  <c r="I79" i="98"/>
  <c r="L79" i="98" s="1"/>
  <c r="BK79" i="98"/>
  <c r="BN79" i="98" s="1"/>
  <c r="BB79" i="98"/>
  <c r="BE79" i="98" s="1"/>
  <c r="AJ79" i="98"/>
  <c r="AM79" i="98" s="1"/>
  <c r="K44" i="98"/>
  <c r="CL79" i="98"/>
  <c r="CO79" i="98" s="1"/>
  <c r="AA79" i="98"/>
  <c r="AD79" i="98" s="1"/>
  <c r="BM44" i="98"/>
  <c r="AS79" i="98"/>
  <c r="AV79" i="98" s="1"/>
  <c r="CW44" i="97"/>
  <c r="DA44" i="97" s="1"/>
  <c r="CU80" i="97"/>
  <c r="BB79" i="97"/>
  <c r="AU44" i="97"/>
  <c r="AS79" i="97"/>
  <c r="AA79" i="97"/>
  <c r="AW91" i="101" l="1"/>
  <c r="AV91" i="101"/>
  <c r="AS92" i="101"/>
  <c r="DK43" i="97"/>
  <c r="DF44" i="97" s="1"/>
  <c r="AQ57" i="112"/>
  <c r="AL58" i="112" s="1"/>
  <c r="AP58" i="112" s="1"/>
  <c r="BN91" i="101"/>
  <c r="BO91" i="101"/>
  <c r="BX91" i="101"/>
  <c r="BW91" i="101"/>
  <c r="AN94" i="102"/>
  <c r="AM94" i="102"/>
  <c r="V94" i="102"/>
  <c r="U94" i="102"/>
  <c r="CP94" i="102"/>
  <c r="CO94" i="102"/>
  <c r="EH91" i="101"/>
  <c r="EI91" i="101"/>
  <c r="EH105" i="98"/>
  <c r="EE106" i="98"/>
  <c r="DQ102" i="97"/>
  <c r="DP102" i="97"/>
  <c r="DM103" i="97"/>
  <c r="DP103" i="98"/>
  <c r="DM104" i="98"/>
  <c r="V79" i="97"/>
  <c r="U79" i="97"/>
  <c r="V91" i="101"/>
  <c r="U91" i="101"/>
  <c r="CP91" i="101"/>
  <c r="CO91" i="101"/>
  <c r="CG92" i="101"/>
  <c r="CF92" i="101"/>
  <c r="BF94" i="102"/>
  <c r="BE94" i="102"/>
  <c r="BX95" i="102"/>
  <c r="BW95" i="102"/>
  <c r="DH91" i="101"/>
  <c r="DG91" i="101"/>
  <c r="DH94" i="102"/>
  <c r="DG94" i="102"/>
  <c r="DZ103" i="97"/>
  <c r="DY103" i="97"/>
  <c r="DV104" i="97"/>
  <c r="EI104" i="97"/>
  <c r="EH104" i="97"/>
  <c r="EE105" i="97"/>
  <c r="AE79" i="97"/>
  <c r="AD79" i="97"/>
  <c r="CY80" i="97"/>
  <c r="CX80" i="97"/>
  <c r="BW78" i="97"/>
  <c r="BX78" i="97"/>
  <c r="CP78" i="97"/>
  <c r="CO78" i="97"/>
  <c r="M79" i="97"/>
  <c r="L79" i="97"/>
  <c r="CG78" i="97"/>
  <c r="CF78" i="97"/>
  <c r="BO78" i="97"/>
  <c r="BN78" i="97"/>
  <c r="BF91" i="101"/>
  <c r="BE91" i="101"/>
  <c r="AN91" i="101"/>
  <c r="AM91" i="101"/>
  <c r="AE95" i="102"/>
  <c r="AD95" i="102"/>
  <c r="BO95" i="102"/>
  <c r="BN95" i="102"/>
  <c r="CY95" i="102"/>
  <c r="CX95" i="102"/>
  <c r="DZ91" i="101"/>
  <c r="DY91" i="101"/>
  <c r="DQ94" i="102"/>
  <c r="DP94" i="102"/>
  <c r="DG102" i="98"/>
  <c r="DD103" i="98"/>
  <c r="DH101" i="97"/>
  <c r="DG101" i="97"/>
  <c r="DD102" i="97"/>
  <c r="BF79" i="97"/>
  <c r="BE79" i="97"/>
  <c r="AV79" i="97"/>
  <c r="AW79" i="97"/>
  <c r="AM78" i="97"/>
  <c r="AN78" i="97"/>
  <c r="AD91" i="101"/>
  <c r="AE91" i="101"/>
  <c r="CX91" i="101"/>
  <c r="CY91" i="101"/>
  <c r="L92" i="101"/>
  <c r="M92" i="101"/>
  <c r="M94" i="102"/>
  <c r="L94" i="102"/>
  <c r="AW94" i="102"/>
  <c r="AV94" i="102"/>
  <c r="CG94" i="102"/>
  <c r="CF94" i="102"/>
  <c r="DP91" i="101"/>
  <c r="DQ91" i="101"/>
  <c r="EI94" i="102"/>
  <c r="EH94" i="102"/>
  <c r="DZ94" i="102"/>
  <c r="DY94" i="102"/>
  <c r="DY104" i="98"/>
  <c r="DV105" i="98"/>
  <c r="BE60" i="112"/>
  <c r="AZ61" i="112" s="1"/>
  <c r="BD61" i="112" s="1"/>
  <c r="M114" i="112"/>
  <c r="L114" i="112"/>
  <c r="V118" i="112"/>
  <c r="S81" i="112"/>
  <c r="T81" i="112"/>
  <c r="AJ114" i="112"/>
  <c r="AM114" i="112" s="1"/>
  <c r="BB113" i="112"/>
  <c r="AX114" i="112"/>
  <c r="BA114" i="112" s="1"/>
  <c r="AV95" i="112"/>
  <c r="AU95" i="112"/>
  <c r="AG92" i="112"/>
  <c r="AH92" i="112"/>
  <c r="I115" i="112"/>
  <c r="P115" i="112" s="1"/>
  <c r="H116" i="112"/>
  <c r="G115" i="112"/>
  <c r="Y115" i="112" s="1"/>
  <c r="F115" i="112"/>
  <c r="EE95" i="102"/>
  <c r="DM95" i="102"/>
  <c r="DV95" i="102"/>
  <c r="DD95" i="102"/>
  <c r="EJ51" i="102"/>
  <c r="EL51" i="102" s="1"/>
  <c r="DX52" i="102"/>
  <c r="EB52" i="102"/>
  <c r="DR51" i="102"/>
  <c r="DT51" i="102" s="1"/>
  <c r="DJ52" i="102"/>
  <c r="DF52" i="102"/>
  <c r="EK44" i="98"/>
  <c r="EG44" i="98"/>
  <c r="EA44" i="98"/>
  <c r="EC44" i="98" s="1"/>
  <c r="DO44" i="98"/>
  <c r="DS44" i="98"/>
  <c r="DI44" i="98"/>
  <c r="DK44" i="98" s="1"/>
  <c r="DM92" i="101"/>
  <c r="DD92" i="101"/>
  <c r="EE92" i="101"/>
  <c r="DV92" i="101"/>
  <c r="EK50" i="101"/>
  <c r="EG50" i="101"/>
  <c r="EA50" i="101"/>
  <c r="EC50" i="101" s="1"/>
  <c r="DS50" i="101"/>
  <c r="DO50" i="101"/>
  <c r="DI50" i="101"/>
  <c r="DK50" i="101" s="1"/>
  <c r="EK44" i="97"/>
  <c r="EG44" i="97"/>
  <c r="EB44" i="97"/>
  <c r="DX44" i="97"/>
  <c r="DS44" i="97"/>
  <c r="DO44" i="97"/>
  <c r="DA52" i="102"/>
  <c r="CW52" i="102"/>
  <c r="T52" i="102"/>
  <c r="BM52" i="102"/>
  <c r="K52" i="102"/>
  <c r="H96" i="102"/>
  <c r="F95" i="102"/>
  <c r="G95" i="102"/>
  <c r="CH51" i="102"/>
  <c r="CJ51" i="102" s="1"/>
  <c r="CI52" i="102" s="1"/>
  <c r="BD52" i="102"/>
  <c r="AC52" i="102"/>
  <c r="CQ51" i="102"/>
  <c r="CS51" i="102" s="1"/>
  <c r="CR52" i="102" s="1"/>
  <c r="BY52" i="102"/>
  <c r="CA52" i="102" s="1"/>
  <c r="BZ53" i="102" s="1"/>
  <c r="BB95" i="102"/>
  <c r="AX51" i="102"/>
  <c r="AZ51" i="102" s="1"/>
  <c r="AY52" i="102" s="1"/>
  <c r="BT96" i="102"/>
  <c r="AJ95" i="102"/>
  <c r="AS95" i="102"/>
  <c r="AA96" i="102"/>
  <c r="BK96" i="102"/>
  <c r="AO51" i="102"/>
  <c r="AQ51" i="102" s="1"/>
  <c r="AP52" i="102" s="1"/>
  <c r="I95" i="102"/>
  <c r="R95" i="102"/>
  <c r="CU96" i="102"/>
  <c r="CC95" i="102"/>
  <c r="CL95" i="102"/>
  <c r="BH50" i="101"/>
  <c r="BD50" i="101"/>
  <c r="AY50" i="101"/>
  <c r="AU50" i="101"/>
  <c r="CN50" i="101"/>
  <c r="CR50" i="101"/>
  <c r="N51" i="101"/>
  <c r="P51" i="101" s="1"/>
  <c r="O52" i="101" s="1"/>
  <c r="BZ50" i="101"/>
  <c r="BV50" i="101"/>
  <c r="BT92" i="101"/>
  <c r="W50" i="101"/>
  <c r="Y50" i="101" s="1"/>
  <c r="X51" i="101" s="1"/>
  <c r="BM50" i="101"/>
  <c r="BQ50" i="101"/>
  <c r="BK92" i="101"/>
  <c r="DA50" i="101"/>
  <c r="CW50" i="101"/>
  <c r="AC50" i="101"/>
  <c r="AJ92" i="101"/>
  <c r="AL50" i="101"/>
  <c r="CH50" i="101"/>
  <c r="CJ50" i="101" s="1"/>
  <c r="AA92" i="101"/>
  <c r="CL92" i="101"/>
  <c r="CU92" i="101"/>
  <c r="I93" i="101"/>
  <c r="R92" i="101"/>
  <c r="BB92" i="101"/>
  <c r="CC93" i="101"/>
  <c r="G93" i="101"/>
  <c r="F93" i="101"/>
  <c r="BK79" i="97"/>
  <c r="CH44" i="98"/>
  <c r="CJ44" i="98" s="1"/>
  <c r="CI45" i="98" s="1"/>
  <c r="BY44" i="98"/>
  <c r="CA44" i="98" s="1"/>
  <c r="BZ45" i="98" s="1"/>
  <c r="BP44" i="98"/>
  <c r="BR44" i="98" s="1"/>
  <c r="BG44" i="98"/>
  <c r="BI44" i="98" s="1"/>
  <c r="BH45" i="98" s="1"/>
  <c r="AX44" i="98"/>
  <c r="AZ44" i="98" s="1"/>
  <c r="AY45" i="98" s="1"/>
  <c r="W44" i="98"/>
  <c r="Y44" i="98" s="1"/>
  <c r="X45" i="98" s="1"/>
  <c r="G81" i="98"/>
  <c r="F81" i="98"/>
  <c r="CZ44" i="97"/>
  <c r="DB44" i="97" s="1"/>
  <c r="DA45" i="97" s="1"/>
  <c r="CH43" i="97"/>
  <c r="CJ43" i="97" s="1"/>
  <c r="BP43" i="97"/>
  <c r="BR43" i="97" s="1"/>
  <c r="AX44" i="97"/>
  <c r="AZ44" i="97" s="1"/>
  <c r="AY45" i="97" s="1"/>
  <c r="AP44" i="97"/>
  <c r="AL44" i="97"/>
  <c r="W43" i="97"/>
  <c r="Y43" i="97" s="1"/>
  <c r="X44" i="97" s="1"/>
  <c r="N46" i="97"/>
  <c r="P46" i="97" s="1"/>
  <c r="O47" i="97" s="1"/>
  <c r="F82" i="97"/>
  <c r="G82" i="97"/>
  <c r="H83" i="97"/>
  <c r="AJ79" i="97"/>
  <c r="CC79" i="97"/>
  <c r="BT79" i="97"/>
  <c r="R80" i="97"/>
  <c r="CL79" i="97"/>
  <c r="I80" i="97"/>
  <c r="CW44" i="98"/>
  <c r="DA44" i="98" s="1"/>
  <c r="CN44" i="98"/>
  <c r="AL44" i="98"/>
  <c r="AC44" i="98"/>
  <c r="BK80" i="98"/>
  <c r="BN80" i="98" s="1"/>
  <c r="CC81" i="98"/>
  <c r="CF81" i="98" s="1"/>
  <c r="AJ80" i="98"/>
  <c r="AM80" i="98" s="1"/>
  <c r="I80" i="98"/>
  <c r="L80" i="98" s="1"/>
  <c r="BT80" i="98"/>
  <c r="BW80" i="98" s="1"/>
  <c r="R80" i="98"/>
  <c r="U80" i="98" s="1"/>
  <c r="AA80" i="98"/>
  <c r="AD80" i="98" s="1"/>
  <c r="N44" i="98"/>
  <c r="P44" i="98" s="1"/>
  <c r="O45" i="98" s="1"/>
  <c r="CU80" i="98"/>
  <c r="CX80" i="98" s="1"/>
  <c r="AS80" i="98"/>
  <c r="AV80" i="98" s="1"/>
  <c r="CL80" i="98"/>
  <c r="CO80" i="98" s="1"/>
  <c r="BB80" i="98"/>
  <c r="BE80" i="98" s="1"/>
  <c r="CU81" i="97"/>
  <c r="CN44" i="97"/>
  <c r="BB80" i="97"/>
  <c r="BD44" i="97"/>
  <c r="BH44" i="97" s="1"/>
  <c r="AS80" i="97"/>
  <c r="AC44" i="97"/>
  <c r="AA80" i="97"/>
  <c r="AW92" i="101" l="1"/>
  <c r="AS93" i="101"/>
  <c r="AV92" i="101"/>
  <c r="DJ44" i="97"/>
  <c r="AO58" i="112"/>
  <c r="L80" i="97"/>
  <c r="M80" i="97"/>
  <c r="CG79" i="97"/>
  <c r="CF79" i="97"/>
  <c r="AM92" i="101"/>
  <c r="AN92" i="101"/>
  <c r="BF80" i="97"/>
  <c r="BE80" i="97"/>
  <c r="CP79" i="97"/>
  <c r="CO79" i="97"/>
  <c r="AN79" i="97"/>
  <c r="AM79" i="97"/>
  <c r="CF93" i="101"/>
  <c r="CG93" i="101"/>
  <c r="M93" i="101"/>
  <c r="L93" i="101"/>
  <c r="BW92" i="101"/>
  <c r="BX92" i="101"/>
  <c r="BO96" i="102"/>
  <c r="BN96" i="102"/>
  <c r="DH95" i="102"/>
  <c r="DG95" i="102"/>
  <c r="DP104" i="98"/>
  <c r="DM105" i="98"/>
  <c r="CG95" i="102"/>
  <c r="CF95" i="102"/>
  <c r="AN95" i="102"/>
  <c r="AM95" i="102"/>
  <c r="DG102" i="97"/>
  <c r="DH102" i="97"/>
  <c r="DD103" i="97"/>
  <c r="BN79" i="97"/>
  <c r="BO79" i="97"/>
  <c r="BO92" i="101"/>
  <c r="BN92" i="101"/>
  <c r="CY96" i="102"/>
  <c r="CX96" i="102"/>
  <c r="BX96" i="102"/>
  <c r="BW96" i="102"/>
  <c r="V80" i="97"/>
  <c r="U80" i="97"/>
  <c r="BE92" i="101"/>
  <c r="BF92" i="101"/>
  <c r="CY92" i="101"/>
  <c r="CX92" i="101"/>
  <c r="V95" i="102"/>
  <c r="U95" i="102"/>
  <c r="AE96" i="102"/>
  <c r="AD96" i="102"/>
  <c r="DY92" i="101"/>
  <c r="DZ92" i="101"/>
  <c r="DG92" i="101"/>
  <c r="DH92" i="101"/>
  <c r="DZ95" i="102"/>
  <c r="DY95" i="102"/>
  <c r="DY105" i="98"/>
  <c r="DV106" i="98"/>
  <c r="DY104" i="97"/>
  <c r="DZ104" i="97"/>
  <c r="DV105" i="97"/>
  <c r="EH106" i="98"/>
  <c r="EE107" i="98"/>
  <c r="AE92" i="101"/>
  <c r="AD92" i="101"/>
  <c r="AE80" i="97"/>
  <c r="AD80" i="97"/>
  <c r="AW80" i="97"/>
  <c r="AV80" i="97"/>
  <c r="CY81" i="97"/>
  <c r="CX81" i="97"/>
  <c r="BX79" i="97"/>
  <c r="BW79" i="97"/>
  <c r="U92" i="101"/>
  <c r="V92" i="101"/>
  <c r="CO92" i="101"/>
  <c r="CP92" i="101"/>
  <c r="CP95" i="102"/>
  <c r="CO95" i="102"/>
  <c r="M95" i="102"/>
  <c r="L95" i="102"/>
  <c r="AW95" i="102"/>
  <c r="AV95" i="102"/>
  <c r="BF95" i="102"/>
  <c r="BE95" i="102"/>
  <c r="EI92" i="101"/>
  <c r="EH92" i="101"/>
  <c r="DQ92" i="101"/>
  <c r="DP92" i="101"/>
  <c r="DQ95" i="102"/>
  <c r="DP95" i="102"/>
  <c r="EI95" i="102"/>
  <c r="EH95" i="102"/>
  <c r="DG103" i="98"/>
  <c r="DD104" i="98"/>
  <c r="EH105" i="97"/>
  <c r="EI105" i="97"/>
  <c r="EE106" i="97"/>
  <c r="DP103" i="97"/>
  <c r="DQ103" i="97"/>
  <c r="DM104" i="97"/>
  <c r="BC61" i="112"/>
  <c r="M115" i="112"/>
  <c r="L115" i="112"/>
  <c r="T82" i="112"/>
  <c r="S82" i="112"/>
  <c r="V119" i="112"/>
  <c r="AJ115" i="112"/>
  <c r="AM115" i="112" s="1"/>
  <c r="AX115" i="112"/>
  <c r="BA115" i="112" s="1"/>
  <c r="BB114" i="112"/>
  <c r="AU96" i="112"/>
  <c r="AV96" i="112"/>
  <c r="AH93" i="112"/>
  <c r="AG93" i="112"/>
  <c r="H117" i="112"/>
  <c r="G116" i="112"/>
  <c r="Y116" i="112" s="1"/>
  <c r="F116" i="112"/>
  <c r="I116" i="112"/>
  <c r="P116" i="112" s="1"/>
  <c r="DM96" i="102"/>
  <c r="DV96" i="102"/>
  <c r="DD96" i="102"/>
  <c r="EE96" i="102"/>
  <c r="EG52" i="102"/>
  <c r="EK52" i="102"/>
  <c r="EA52" i="102"/>
  <c r="EC52" i="102" s="1"/>
  <c r="DS52" i="102"/>
  <c r="DO52" i="102"/>
  <c r="DI52" i="102"/>
  <c r="DK52" i="102" s="1"/>
  <c r="EJ44" i="98"/>
  <c r="EL44" i="98" s="1"/>
  <c r="EB45" i="98"/>
  <c r="DX45" i="98"/>
  <c r="DR44" i="98"/>
  <c r="DT44" i="98" s="1"/>
  <c r="DJ45" i="98"/>
  <c r="DF45" i="98"/>
  <c r="DD93" i="101"/>
  <c r="DM93" i="101"/>
  <c r="DV93" i="101"/>
  <c r="EE93" i="101"/>
  <c r="EJ50" i="101"/>
  <c r="EL50" i="101" s="1"/>
  <c r="EB51" i="101"/>
  <c r="DX51" i="101"/>
  <c r="DR50" i="101"/>
  <c r="DT50" i="101" s="1"/>
  <c r="DJ51" i="101"/>
  <c r="DF51" i="101"/>
  <c r="EJ44" i="97"/>
  <c r="EL44" i="97" s="1"/>
  <c r="EA44" i="97"/>
  <c r="EC44" i="97" s="1"/>
  <c r="DR44" i="97"/>
  <c r="DT44" i="97" s="1"/>
  <c r="DI44" i="97"/>
  <c r="CE52" i="102"/>
  <c r="BV53" i="102"/>
  <c r="CN52" i="102"/>
  <c r="CL96" i="102"/>
  <c r="CU97" i="102"/>
  <c r="BT97" i="102"/>
  <c r="N52" i="102"/>
  <c r="P52" i="102" s="1"/>
  <c r="O53" i="102" s="1"/>
  <c r="W52" i="102"/>
  <c r="Y52" i="102" s="1"/>
  <c r="X53" i="102" s="1"/>
  <c r="R96" i="102"/>
  <c r="AL52" i="102"/>
  <c r="AJ96" i="102"/>
  <c r="BG52" i="102"/>
  <c r="BI52" i="102" s="1"/>
  <c r="BH53" i="102" s="1"/>
  <c r="CC96" i="102"/>
  <c r="AA97" i="102"/>
  <c r="AS96" i="102"/>
  <c r="AU52" i="102"/>
  <c r="BB96" i="102"/>
  <c r="BP52" i="102"/>
  <c r="BR52" i="102" s="1"/>
  <c r="BQ53" i="102" s="1"/>
  <c r="CZ52" i="102"/>
  <c r="DB52" i="102" s="1"/>
  <c r="I96" i="102"/>
  <c r="BK97" i="102"/>
  <c r="AF52" i="102"/>
  <c r="AH52" i="102" s="1"/>
  <c r="AG53" i="102" s="1"/>
  <c r="H97" i="102"/>
  <c r="F96" i="102"/>
  <c r="G96" i="102"/>
  <c r="CI51" i="101"/>
  <c r="CE51" i="101"/>
  <c r="K52" i="101"/>
  <c r="T51" i="101"/>
  <c r="BT93" i="101"/>
  <c r="BP50" i="101"/>
  <c r="BR50" i="101" s="1"/>
  <c r="AX50" i="101"/>
  <c r="AZ50" i="101" s="1"/>
  <c r="CC94" i="101"/>
  <c r="I94" i="101"/>
  <c r="G94" i="101"/>
  <c r="F94" i="101"/>
  <c r="CU93" i="101"/>
  <c r="CZ50" i="101"/>
  <c r="DB50" i="101" s="1"/>
  <c r="BK93" i="101"/>
  <c r="BY50" i="101"/>
  <c r="CA50" i="101" s="1"/>
  <c r="BG50" i="101"/>
  <c r="BI50" i="101" s="1"/>
  <c r="BB93" i="101"/>
  <c r="AA93" i="101"/>
  <c r="AF50" i="101"/>
  <c r="AH50" i="101" s="1"/>
  <c r="AG51" i="101" s="1"/>
  <c r="R93" i="101"/>
  <c r="CL93" i="101"/>
  <c r="AO50" i="101"/>
  <c r="AQ50" i="101" s="1"/>
  <c r="AP51" i="101" s="1"/>
  <c r="AJ93" i="101"/>
  <c r="CQ50" i="101"/>
  <c r="CS50" i="101" s="1"/>
  <c r="BK80" i="97"/>
  <c r="CZ44" i="98"/>
  <c r="DB44" i="98" s="1"/>
  <c r="DA45" i="98" s="1"/>
  <c r="CQ44" i="98"/>
  <c r="CS44" i="98" s="1"/>
  <c r="CR45" i="98" s="1"/>
  <c r="AO44" i="98"/>
  <c r="AQ44" i="98" s="1"/>
  <c r="AP45" i="98" s="1"/>
  <c r="AF44" i="98"/>
  <c r="AH44" i="98" s="1"/>
  <c r="AG45" i="98" s="1"/>
  <c r="F82" i="98"/>
  <c r="G82" i="98"/>
  <c r="CQ44" i="97"/>
  <c r="CS44" i="97" s="1"/>
  <c r="CR45" i="97" s="1"/>
  <c r="CI44" i="97"/>
  <c r="CE44" i="97"/>
  <c r="BQ44" i="97"/>
  <c r="BM44" i="97"/>
  <c r="BG44" i="97"/>
  <c r="BI44" i="97" s="1"/>
  <c r="BH45" i="97" s="1"/>
  <c r="AO44" i="97"/>
  <c r="AQ44" i="97" s="1"/>
  <c r="AF44" i="97"/>
  <c r="AH44" i="97" s="1"/>
  <c r="AG45" i="97" s="1"/>
  <c r="K47" i="97"/>
  <c r="T44" i="97"/>
  <c r="F83" i="97"/>
  <c r="G83" i="97"/>
  <c r="H84" i="97"/>
  <c r="CL80" i="97"/>
  <c r="BT80" i="97"/>
  <c r="R81" i="97"/>
  <c r="CC80" i="97"/>
  <c r="I81" i="97"/>
  <c r="AJ80" i="97"/>
  <c r="K45" i="98"/>
  <c r="BV45" i="98"/>
  <c r="CU81" i="98"/>
  <c r="CX81" i="98" s="1"/>
  <c r="CE45" i="98"/>
  <c r="AU45" i="98"/>
  <c r="AA81" i="98"/>
  <c r="AD81" i="98" s="1"/>
  <c r="I81" i="98"/>
  <c r="L81" i="98" s="1"/>
  <c r="AJ81" i="98"/>
  <c r="AM81" i="98" s="1"/>
  <c r="CL81" i="98"/>
  <c r="CO81" i="98" s="1"/>
  <c r="AS81" i="98"/>
  <c r="AV81" i="98" s="1"/>
  <c r="R81" i="98"/>
  <c r="U81" i="98" s="1"/>
  <c r="CC82" i="98"/>
  <c r="CF82" i="98" s="1"/>
  <c r="BB81" i="98"/>
  <c r="BE81" i="98" s="1"/>
  <c r="BD45" i="98"/>
  <c r="BT81" i="98"/>
  <c r="BW81" i="98" s="1"/>
  <c r="T45" i="98"/>
  <c r="BK81" i="98"/>
  <c r="BN81" i="98" s="1"/>
  <c r="BM45" i="98"/>
  <c r="BQ45" i="98" s="1"/>
  <c r="CW45" i="97"/>
  <c r="CU82" i="97"/>
  <c r="BB81" i="97"/>
  <c r="AU45" i="97"/>
  <c r="AS81" i="97"/>
  <c r="AA81" i="97"/>
  <c r="AV93" i="101" l="1"/>
  <c r="AW93" i="101"/>
  <c r="AS94" i="101"/>
  <c r="DK44" i="97"/>
  <c r="DF45" i="97" s="1"/>
  <c r="AQ58" i="112"/>
  <c r="AL59" i="112" s="1"/>
  <c r="AP59" i="112" s="1"/>
  <c r="AN93" i="101"/>
  <c r="AM93" i="101"/>
  <c r="L94" i="101"/>
  <c r="M94" i="101"/>
  <c r="BX93" i="101"/>
  <c r="BW93" i="101"/>
  <c r="M96" i="102"/>
  <c r="L96" i="102"/>
  <c r="CG96" i="102"/>
  <c r="CF96" i="102"/>
  <c r="BX97" i="102"/>
  <c r="BW97" i="102"/>
  <c r="EH93" i="101"/>
  <c r="EI93" i="101"/>
  <c r="DP93" i="101"/>
  <c r="DQ93" i="101"/>
  <c r="DZ96" i="102"/>
  <c r="DY96" i="102"/>
  <c r="DG104" i="98"/>
  <c r="DD105" i="98"/>
  <c r="EH107" i="98"/>
  <c r="EE108" i="98"/>
  <c r="DP105" i="98"/>
  <c r="DM106" i="98"/>
  <c r="BF81" i="97"/>
  <c r="BE81" i="97"/>
  <c r="U81" i="97"/>
  <c r="V81" i="97"/>
  <c r="AD81" i="97"/>
  <c r="AE81" i="97"/>
  <c r="CY82" i="97"/>
  <c r="CX82" i="97"/>
  <c r="AM80" i="97"/>
  <c r="AN80" i="97"/>
  <c r="BX80" i="97"/>
  <c r="BW80" i="97"/>
  <c r="AD93" i="101"/>
  <c r="AE93" i="101"/>
  <c r="BN93" i="101"/>
  <c r="BO93" i="101"/>
  <c r="CG94" i="101"/>
  <c r="CF94" i="101"/>
  <c r="V96" i="102"/>
  <c r="U96" i="102"/>
  <c r="CY97" i="102"/>
  <c r="CX97" i="102"/>
  <c r="DZ93" i="101"/>
  <c r="DY93" i="101"/>
  <c r="EI96" i="102"/>
  <c r="EH96" i="102"/>
  <c r="EI106" i="97"/>
  <c r="EH106" i="97"/>
  <c r="EE107" i="97"/>
  <c r="DY106" i="98"/>
  <c r="DV107" i="98"/>
  <c r="M81" i="97"/>
  <c r="L81" i="97"/>
  <c r="CO80" i="97"/>
  <c r="CP80" i="97"/>
  <c r="BO80" i="97"/>
  <c r="BN80" i="97"/>
  <c r="CP93" i="101"/>
  <c r="CO93" i="101"/>
  <c r="BF93" i="101"/>
  <c r="BE93" i="101"/>
  <c r="AW96" i="102"/>
  <c r="AV96" i="102"/>
  <c r="AN96" i="102"/>
  <c r="AM96" i="102"/>
  <c r="CP96" i="102"/>
  <c r="CO96" i="102"/>
  <c r="DH93" i="101"/>
  <c r="DG93" i="101"/>
  <c r="DQ96" i="102"/>
  <c r="DP96" i="102"/>
  <c r="DQ104" i="97"/>
  <c r="DP104" i="97"/>
  <c r="DM105" i="97"/>
  <c r="DZ105" i="97"/>
  <c r="DY105" i="97"/>
  <c r="DV106" i="97"/>
  <c r="AW81" i="97"/>
  <c r="AV81" i="97"/>
  <c r="CG80" i="97"/>
  <c r="CF80" i="97"/>
  <c r="V93" i="101"/>
  <c r="U93" i="101"/>
  <c r="CX93" i="101"/>
  <c r="CY93" i="101"/>
  <c r="BO97" i="102"/>
  <c r="BN97" i="102"/>
  <c r="BF96" i="102"/>
  <c r="BE96" i="102"/>
  <c r="AE97" i="102"/>
  <c r="AD97" i="102"/>
  <c r="DH96" i="102"/>
  <c r="DG96" i="102"/>
  <c r="DH103" i="97"/>
  <c r="DG103" i="97"/>
  <c r="DD104" i="97"/>
  <c r="BE61" i="112"/>
  <c r="AZ62" i="112" s="1"/>
  <c r="BD62" i="112" s="1"/>
  <c r="M116" i="112"/>
  <c r="L116" i="112"/>
  <c r="T83" i="112"/>
  <c r="S83" i="112"/>
  <c r="V120" i="112"/>
  <c r="BB115" i="112"/>
  <c r="AX116" i="112"/>
  <c r="BA116" i="112" s="1"/>
  <c r="AJ116" i="112"/>
  <c r="AM116" i="112" s="1"/>
  <c r="AV97" i="112"/>
  <c r="AU97" i="112"/>
  <c r="AG94" i="112"/>
  <c r="AH94" i="112"/>
  <c r="H118" i="112"/>
  <c r="G117" i="112"/>
  <c r="Y117" i="112" s="1"/>
  <c r="F117" i="112"/>
  <c r="I117" i="112"/>
  <c r="P117" i="112" s="1"/>
  <c r="EE97" i="102"/>
  <c r="DV97" i="102"/>
  <c r="DM97" i="102"/>
  <c r="DD97" i="102"/>
  <c r="EJ52" i="102"/>
  <c r="EL52" i="102" s="1"/>
  <c r="EB53" i="102"/>
  <c r="DX53" i="102"/>
  <c r="DR52" i="102"/>
  <c r="DT52" i="102" s="1"/>
  <c r="DJ53" i="102"/>
  <c r="DF53" i="102"/>
  <c r="EG45" i="98"/>
  <c r="EK45" i="98"/>
  <c r="EA45" i="98"/>
  <c r="EC45" i="98" s="1"/>
  <c r="DO45" i="98"/>
  <c r="DS45" i="98"/>
  <c r="DI45" i="98"/>
  <c r="DK45" i="98" s="1"/>
  <c r="EE94" i="101"/>
  <c r="DV94" i="101"/>
  <c r="DM94" i="101"/>
  <c r="DD94" i="101"/>
  <c r="EG51" i="101"/>
  <c r="EK51" i="101"/>
  <c r="EA51" i="101"/>
  <c r="EC51" i="101" s="1"/>
  <c r="DS51" i="101"/>
  <c r="DO51" i="101"/>
  <c r="DI51" i="101"/>
  <c r="DK51" i="101" s="1"/>
  <c r="EK45" i="97"/>
  <c r="EG45" i="97"/>
  <c r="EB45" i="97"/>
  <c r="DX45" i="97"/>
  <c r="DS45" i="97"/>
  <c r="DO45" i="97"/>
  <c r="DA53" i="102"/>
  <c r="CW53" i="102"/>
  <c r="K53" i="102"/>
  <c r="AC53" i="102"/>
  <c r="T53" i="102"/>
  <c r="H98" i="102"/>
  <c r="F97" i="102"/>
  <c r="G97" i="102"/>
  <c r="BM53" i="102"/>
  <c r="AX52" i="102"/>
  <c r="AZ52" i="102" s="1"/>
  <c r="AY53" i="102" s="1"/>
  <c r="BD53" i="102"/>
  <c r="AO52" i="102"/>
  <c r="AQ52" i="102" s="1"/>
  <c r="AP53" i="102" s="1"/>
  <c r="R97" i="102"/>
  <c r="CU98" i="102"/>
  <c r="BY53" i="102"/>
  <c r="CA53" i="102" s="1"/>
  <c r="BZ54" i="102" s="1"/>
  <c r="AA98" i="102"/>
  <c r="CC97" i="102"/>
  <c r="CL97" i="102"/>
  <c r="AJ97" i="102"/>
  <c r="BT98" i="102"/>
  <c r="CQ52" i="102"/>
  <c r="CS52" i="102" s="1"/>
  <c r="CR53" i="102" s="1"/>
  <c r="CH52" i="102"/>
  <c r="CJ52" i="102" s="1"/>
  <c r="CI53" i="102" s="1"/>
  <c r="BK98" i="102"/>
  <c r="I97" i="102"/>
  <c r="BB97" i="102"/>
  <c r="AS97" i="102"/>
  <c r="AC51" i="101"/>
  <c r="AL51" i="101"/>
  <c r="DA51" i="101"/>
  <c r="CW51" i="101"/>
  <c r="CL94" i="101"/>
  <c r="BZ51" i="101"/>
  <c r="BV51" i="101"/>
  <c r="BK94" i="101"/>
  <c r="I95" i="101"/>
  <c r="BM51" i="101"/>
  <c r="BQ51" i="101"/>
  <c r="BT94" i="101"/>
  <c r="BB94" i="101"/>
  <c r="BH51" i="101"/>
  <c r="BD51" i="101"/>
  <c r="AJ94" i="101"/>
  <c r="CU94" i="101"/>
  <c r="G95" i="101"/>
  <c r="F95" i="101"/>
  <c r="CH51" i="101"/>
  <c r="CJ51" i="101" s="1"/>
  <c r="R94" i="101"/>
  <c r="CC95" i="101"/>
  <c r="AY51" i="101"/>
  <c r="AU51" i="101"/>
  <c r="N52" i="101"/>
  <c r="P52" i="101" s="1"/>
  <c r="O53" i="101" s="1"/>
  <c r="CN51" i="101"/>
  <c r="CR51" i="101"/>
  <c r="AA94" i="101"/>
  <c r="W51" i="101"/>
  <c r="Y51" i="101" s="1"/>
  <c r="X52" i="101" s="1"/>
  <c r="BK81" i="97"/>
  <c r="CH45" i="98"/>
  <c r="CJ45" i="98" s="1"/>
  <c r="CI46" i="98" s="1"/>
  <c r="BY45" i="98"/>
  <c r="CA45" i="98" s="1"/>
  <c r="BP45" i="98"/>
  <c r="BR45" i="98" s="1"/>
  <c r="BQ46" i="98" s="1"/>
  <c r="BG45" i="98"/>
  <c r="BI45" i="98" s="1"/>
  <c r="BH46" i="98" s="1"/>
  <c r="AX45" i="98"/>
  <c r="AZ45" i="98" s="1"/>
  <c r="AY46" i="98" s="1"/>
  <c r="W45" i="98"/>
  <c r="Y45" i="98" s="1"/>
  <c r="X46" i="98" s="1"/>
  <c r="G83" i="98"/>
  <c r="F83" i="98"/>
  <c r="CZ45" i="97"/>
  <c r="DB45" i="97" s="1"/>
  <c r="DA46" i="97" s="1"/>
  <c r="CH44" i="97"/>
  <c r="CJ44" i="97" s="1"/>
  <c r="BP44" i="97"/>
  <c r="BR44" i="97" s="1"/>
  <c r="AX45" i="97"/>
  <c r="AZ45" i="97" s="1"/>
  <c r="AY46" i="97" s="1"/>
  <c r="AP45" i="97"/>
  <c r="AL45" i="97"/>
  <c r="W44" i="97"/>
  <c r="Y44" i="97" s="1"/>
  <c r="X45" i="97" s="1"/>
  <c r="N47" i="97"/>
  <c r="P47" i="97" s="1"/>
  <c r="O48" i="97" s="1"/>
  <c r="F84" i="97"/>
  <c r="G84" i="97"/>
  <c r="H85" i="97"/>
  <c r="CC81" i="97"/>
  <c r="R82" i="97"/>
  <c r="BT81" i="97"/>
  <c r="CL81" i="97"/>
  <c r="AJ81" i="97"/>
  <c r="I82" i="97"/>
  <c r="AC45" i="98"/>
  <c r="CW45" i="98"/>
  <c r="BT82" i="98"/>
  <c r="BW82" i="98" s="1"/>
  <c r="CC83" i="98"/>
  <c r="CF83" i="98" s="1"/>
  <c r="R82" i="98"/>
  <c r="U82" i="98" s="1"/>
  <c r="AS82" i="98"/>
  <c r="AV82" i="98" s="1"/>
  <c r="AJ82" i="98"/>
  <c r="AM82" i="98" s="1"/>
  <c r="CN45" i="98"/>
  <c r="I82" i="98"/>
  <c r="L82" i="98" s="1"/>
  <c r="CU82" i="98"/>
  <c r="CX82" i="98" s="1"/>
  <c r="BB82" i="98"/>
  <c r="BE82" i="98" s="1"/>
  <c r="AL45" i="98"/>
  <c r="CL82" i="98"/>
  <c r="CO82" i="98" s="1"/>
  <c r="AA82" i="98"/>
  <c r="AD82" i="98" s="1"/>
  <c r="N45" i="98"/>
  <c r="P45" i="98" s="1"/>
  <c r="O46" i="98" s="1"/>
  <c r="BK82" i="98"/>
  <c r="BN82" i="98" s="1"/>
  <c r="CU83" i="97"/>
  <c r="CN45" i="97"/>
  <c r="BD45" i="97"/>
  <c r="BB82" i="97"/>
  <c r="AS82" i="97"/>
  <c r="AC45" i="97"/>
  <c r="AA82" i="97"/>
  <c r="AW94" i="101" l="1"/>
  <c r="AV94" i="101"/>
  <c r="AS95" i="101"/>
  <c r="DJ45" i="97"/>
  <c r="AO59" i="112"/>
  <c r="BX81" i="97"/>
  <c r="BW81" i="97"/>
  <c r="BE82" i="97"/>
  <c r="BF82" i="97"/>
  <c r="L82" i="97"/>
  <c r="M82" i="97"/>
  <c r="V82" i="97"/>
  <c r="U82" i="97"/>
  <c r="AE94" i="101"/>
  <c r="AD94" i="101"/>
  <c r="CY94" i="101"/>
  <c r="CX94" i="101"/>
  <c r="BE94" i="101"/>
  <c r="BF94" i="101"/>
  <c r="M95" i="101"/>
  <c r="L95" i="101"/>
  <c r="CO94" i="101"/>
  <c r="CP94" i="101"/>
  <c r="BF97" i="102"/>
  <c r="BE97" i="102"/>
  <c r="CG97" i="102"/>
  <c r="CF97" i="102"/>
  <c r="V97" i="102"/>
  <c r="U97" i="102"/>
  <c r="DG94" i="101"/>
  <c r="DH94" i="101"/>
  <c r="EI97" i="102"/>
  <c r="EH97" i="102"/>
  <c r="DQ105" i="97"/>
  <c r="DP105" i="97"/>
  <c r="DM106" i="97"/>
  <c r="EH108" i="98"/>
  <c r="EE109" i="98"/>
  <c r="AW82" i="97"/>
  <c r="AV82" i="97"/>
  <c r="CX83" i="97"/>
  <c r="CY83" i="97"/>
  <c r="AE82" i="97"/>
  <c r="AD82" i="97"/>
  <c r="AN81" i="97"/>
  <c r="AM81" i="97"/>
  <c r="CF81" i="97"/>
  <c r="CG81" i="97"/>
  <c r="BN81" i="97"/>
  <c r="BO81" i="97"/>
  <c r="AM94" i="101"/>
  <c r="AN94" i="101"/>
  <c r="BW94" i="101"/>
  <c r="BX94" i="101"/>
  <c r="BO94" i="101"/>
  <c r="BN94" i="101"/>
  <c r="M97" i="102"/>
  <c r="L97" i="102"/>
  <c r="BX98" i="102"/>
  <c r="BW98" i="102"/>
  <c r="AE98" i="102"/>
  <c r="AD98" i="102"/>
  <c r="DQ94" i="101"/>
  <c r="DP94" i="101"/>
  <c r="DH97" i="102"/>
  <c r="DG97" i="102"/>
  <c r="DY106" i="97"/>
  <c r="DZ106" i="97"/>
  <c r="DV107" i="97"/>
  <c r="EI107" i="97"/>
  <c r="EH107" i="97"/>
  <c r="EE108" i="97"/>
  <c r="CP81" i="97"/>
  <c r="CO81" i="97"/>
  <c r="CF95" i="101"/>
  <c r="CG95" i="101"/>
  <c r="BO98" i="102"/>
  <c r="BN98" i="102"/>
  <c r="AN97" i="102"/>
  <c r="AM97" i="102"/>
  <c r="DY94" i="101"/>
  <c r="DZ94" i="101"/>
  <c r="DQ97" i="102"/>
  <c r="DP97" i="102"/>
  <c r="DH104" i="97"/>
  <c r="DG104" i="97"/>
  <c r="DD105" i="97"/>
  <c r="DP106" i="98"/>
  <c r="DM107" i="98"/>
  <c r="DG105" i="98"/>
  <c r="DD106" i="98"/>
  <c r="U94" i="101"/>
  <c r="V94" i="101"/>
  <c r="AW97" i="102"/>
  <c r="AV97" i="102"/>
  <c r="CP97" i="102"/>
  <c r="CO97" i="102"/>
  <c r="CY98" i="102"/>
  <c r="CX98" i="102"/>
  <c r="EI94" i="101"/>
  <c r="EH94" i="101"/>
  <c r="DZ97" i="102"/>
  <c r="DY97" i="102"/>
  <c r="DY107" i="98"/>
  <c r="DV108" i="98"/>
  <c r="BC62" i="112"/>
  <c r="M117" i="112"/>
  <c r="L117" i="112"/>
  <c r="T84" i="112"/>
  <c r="S84" i="112"/>
  <c r="V121" i="112"/>
  <c r="BB116" i="112"/>
  <c r="AX117" i="112"/>
  <c r="BA117" i="112" s="1"/>
  <c r="AJ117" i="112"/>
  <c r="AM117" i="112" s="1"/>
  <c r="AU98" i="112"/>
  <c r="AV98" i="112"/>
  <c r="AH95" i="112"/>
  <c r="AG95" i="112"/>
  <c r="H119" i="112"/>
  <c r="G118" i="112"/>
  <c r="Y118" i="112" s="1"/>
  <c r="F118" i="112"/>
  <c r="I118" i="112"/>
  <c r="P118" i="112" s="1"/>
  <c r="EE98" i="102"/>
  <c r="DM98" i="102"/>
  <c r="DV98" i="102"/>
  <c r="DD98" i="102"/>
  <c r="EG53" i="102"/>
  <c r="EK53" i="102"/>
  <c r="EA53" i="102"/>
  <c r="EC53" i="102" s="1"/>
  <c r="DS53" i="102"/>
  <c r="DO53" i="102"/>
  <c r="DI53" i="102"/>
  <c r="DK53" i="102" s="1"/>
  <c r="EJ45" i="98"/>
  <c r="EL45" i="98" s="1"/>
  <c r="DX46" i="98"/>
  <c r="EB46" i="98"/>
  <c r="DR45" i="98"/>
  <c r="DT45" i="98" s="1"/>
  <c r="DJ46" i="98"/>
  <c r="DF46" i="98"/>
  <c r="DD95" i="101"/>
  <c r="DV95" i="101"/>
  <c r="DM95" i="101"/>
  <c r="EE95" i="101"/>
  <c r="EJ51" i="101"/>
  <c r="EL51" i="101" s="1"/>
  <c r="DX52" i="101"/>
  <c r="EB52" i="101" s="1"/>
  <c r="DR51" i="101"/>
  <c r="DT51" i="101" s="1"/>
  <c r="DJ52" i="101"/>
  <c r="DF52" i="101"/>
  <c r="EJ45" i="97"/>
  <c r="EL45" i="97" s="1"/>
  <c r="EA45" i="97"/>
  <c r="EC45" i="97" s="1"/>
  <c r="DR45" i="97"/>
  <c r="DT45" i="97" s="1"/>
  <c r="DI45" i="97"/>
  <c r="CC98" i="102"/>
  <c r="R98" i="102"/>
  <c r="W53" i="102"/>
  <c r="Y53" i="102" s="1"/>
  <c r="X54" i="102" s="1"/>
  <c r="N53" i="102"/>
  <c r="P53" i="102" s="1"/>
  <c r="O54" i="102" s="1"/>
  <c r="I98" i="102"/>
  <c r="CN53" i="102"/>
  <c r="BV54" i="102"/>
  <c r="AL53" i="102"/>
  <c r="AU53" i="102"/>
  <c r="CE53" i="102"/>
  <c r="AJ98" i="102"/>
  <c r="CL98" i="102"/>
  <c r="AA99" i="102"/>
  <c r="AF53" i="102"/>
  <c r="AH53" i="102" s="1"/>
  <c r="AG54" i="102" s="1"/>
  <c r="CZ53" i="102"/>
  <c r="DB53" i="102" s="1"/>
  <c r="AS98" i="102"/>
  <c r="BB98" i="102"/>
  <c r="BK99" i="102"/>
  <c r="BT99" i="102"/>
  <c r="CU99" i="102"/>
  <c r="BG53" i="102"/>
  <c r="BI53" i="102" s="1"/>
  <c r="BH54" i="102" s="1"/>
  <c r="BP53" i="102"/>
  <c r="BR53" i="102" s="1"/>
  <c r="BQ54" i="102" s="1"/>
  <c r="H99" i="102"/>
  <c r="F98" i="102"/>
  <c r="G98" i="102"/>
  <c r="T52" i="101"/>
  <c r="K53" i="101"/>
  <c r="CI52" i="101"/>
  <c r="CE52" i="101"/>
  <c r="CC96" i="101"/>
  <c r="AA95" i="101"/>
  <c r="CU95" i="101"/>
  <c r="BG51" i="101"/>
  <c r="BI51" i="101" s="1"/>
  <c r="BY51" i="101"/>
  <c r="CA51" i="101" s="1"/>
  <c r="BT95" i="101"/>
  <c r="BK95" i="101"/>
  <c r="AX51" i="101"/>
  <c r="AZ51" i="101" s="1"/>
  <c r="BP51" i="101"/>
  <c r="BR51" i="101" s="1"/>
  <c r="CZ51" i="101"/>
  <c r="DB51" i="101" s="1"/>
  <c r="AF51" i="101"/>
  <c r="AH51" i="101" s="1"/>
  <c r="AG52" i="101" s="1"/>
  <c r="G96" i="101"/>
  <c r="F96" i="101"/>
  <c r="AJ95" i="101"/>
  <c r="AO51" i="101"/>
  <c r="AQ51" i="101" s="1"/>
  <c r="AP52" i="101" s="1"/>
  <c r="CQ51" i="101"/>
  <c r="CS51" i="101" s="1"/>
  <c r="R95" i="101"/>
  <c r="BB95" i="101"/>
  <c r="I96" i="101"/>
  <c r="CL95" i="101"/>
  <c r="BK82" i="97"/>
  <c r="CZ45" i="98"/>
  <c r="DB45" i="98" s="1"/>
  <c r="DA46" i="98" s="1"/>
  <c r="CQ45" i="98"/>
  <c r="CS45" i="98" s="1"/>
  <c r="CR46" i="98" s="1"/>
  <c r="AO45" i="98"/>
  <c r="AQ45" i="98" s="1"/>
  <c r="AP46" i="98" s="1"/>
  <c r="AF45" i="98"/>
  <c r="AH45" i="98" s="1"/>
  <c r="AG46" i="98" s="1"/>
  <c r="G84" i="98"/>
  <c r="F84" i="98"/>
  <c r="CQ45" i="97"/>
  <c r="CS45" i="97" s="1"/>
  <c r="CR46" i="97" s="1"/>
  <c r="CI45" i="97"/>
  <c r="CE45" i="97"/>
  <c r="BQ45" i="97"/>
  <c r="BM45" i="97"/>
  <c r="BG45" i="97"/>
  <c r="BI45" i="97" s="1"/>
  <c r="BH46" i="97" s="1"/>
  <c r="AO45" i="97"/>
  <c r="AQ45" i="97" s="1"/>
  <c r="AF45" i="97"/>
  <c r="AH45" i="97" s="1"/>
  <c r="AG46" i="97" s="1"/>
  <c r="K48" i="97"/>
  <c r="T45" i="97"/>
  <c r="F85" i="97"/>
  <c r="G85" i="97"/>
  <c r="H86" i="97"/>
  <c r="I83" i="97"/>
  <c r="CL82" i="97"/>
  <c r="AJ82" i="97"/>
  <c r="R83" i="97"/>
  <c r="BT82" i="97"/>
  <c r="CC82" i="97"/>
  <c r="K46" i="98"/>
  <c r="BD46" i="98"/>
  <c r="BV46" i="98"/>
  <c r="BZ46" i="98" s="1"/>
  <c r="BB83" i="98"/>
  <c r="BE83" i="98" s="1"/>
  <c r="CU83" i="98"/>
  <c r="CX83" i="98" s="1"/>
  <c r="I83" i="98"/>
  <c r="L83" i="98" s="1"/>
  <c r="BM46" i="98"/>
  <c r="AS83" i="98"/>
  <c r="AV83" i="98" s="1"/>
  <c r="T46" i="98"/>
  <c r="AJ83" i="98"/>
  <c r="AM83" i="98" s="1"/>
  <c r="R83" i="98"/>
  <c r="U83" i="98" s="1"/>
  <c r="BT83" i="98"/>
  <c r="BW83" i="98" s="1"/>
  <c r="BK83" i="98"/>
  <c r="BN83" i="98" s="1"/>
  <c r="AU46" i="98"/>
  <c r="CC84" i="98"/>
  <c r="CF84" i="98" s="1"/>
  <c r="CE46" i="98"/>
  <c r="AA83" i="98"/>
  <c r="AD83" i="98" s="1"/>
  <c r="CL83" i="98"/>
  <c r="CO83" i="98" s="1"/>
  <c r="CW46" i="97"/>
  <c r="CU84" i="97"/>
  <c r="BB83" i="97"/>
  <c r="AU46" i="97"/>
  <c r="AS83" i="97"/>
  <c r="AA83" i="97"/>
  <c r="AW95" i="101" l="1"/>
  <c r="AS96" i="101"/>
  <c r="AV95" i="101"/>
  <c r="DK45" i="97"/>
  <c r="DJ46" i="97" s="1"/>
  <c r="AQ59" i="112"/>
  <c r="AL60" i="112" s="1"/>
  <c r="AP60" i="112" s="1"/>
  <c r="AM82" i="97"/>
  <c r="AN82" i="97"/>
  <c r="DP95" i="101"/>
  <c r="DQ95" i="101"/>
  <c r="DP107" i="98"/>
  <c r="DM108" i="98"/>
  <c r="DZ107" i="97"/>
  <c r="DY107" i="97"/>
  <c r="DV108" i="97"/>
  <c r="AE83" i="97"/>
  <c r="AD83" i="97"/>
  <c r="CG82" i="97"/>
  <c r="CF82" i="97"/>
  <c r="BF95" i="101"/>
  <c r="BE95" i="101"/>
  <c r="AN95" i="101"/>
  <c r="AM95" i="101"/>
  <c r="BN95" i="101"/>
  <c r="BO95" i="101"/>
  <c r="CX95" i="101"/>
  <c r="CY95" i="101"/>
  <c r="BX99" i="102"/>
  <c r="BW99" i="102"/>
  <c r="EI108" i="97"/>
  <c r="EH108" i="97"/>
  <c r="EE109" i="97"/>
  <c r="DQ106" i="97"/>
  <c r="DP106" i="97"/>
  <c r="DM107" i="97"/>
  <c r="AW98" i="102"/>
  <c r="AV98" i="102"/>
  <c r="M98" i="102"/>
  <c r="L98" i="102"/>
  <c r="AN98" i="102"/>
  <c r="AM98" i="102"/>
  <c r="AV83" i="97"/>
  <c r="AW83" i="97"/>
  <c r="BW82" i="97"/>
  <c r="BX82" i="97"/>
  <c r="M83" i="97"/>
  <c r="L83" i="97"/>
  <c r="BO82" i="97"/>
  <c r="BN82" i="97"/>
  <c r="V95" i="101"/>
  <c r="U95" i="101"/>
  <c r="BX95" i="101"/>
  <c r="BW95" i="101"/>
  <c r="AD95" i="101"/>
  <c r="AE95" i="101"/>
  <c r="BO99" i="102"/>
  <c r="BN99" i="102"/>
  <c r="DZ95" i="101"/>
  <c r="DY95" i="101"/>
  <c r="DH95" i="101"/>
  <c r="DG95" i="101"/>
  <c r="DZ98" i="102"/>
  <c r="DY98" i="102"/>
  <c r="EI98" i="102"/>
  <c r="EH98" i="102"/>
  <c r="DY108" i="98"/>
  <c r="DV109" i="98"/>
  <c r="DG106" i="98"/>
  <c r="DD107" i="98"/>
  <c r="DH105" i="97"/>
  <c r="DG105" i="97"/>
  <c r="DD106" i="97"/>
  <c r="BF83" i="97"/>
  <c r="BE83" i="97"/>
  <c r="L96" i="101"/>
  <c r="M96" i="101"/>
  <c r="CY99" i="102"/>
  <c r="CX99" i="102"/>
  <c r="CP98" i="102"/>
  <c r="CO98" i="102"/>
  <c r="CG98" i="102"/>
  <c r="CF98" i="102"/>
  <c r="CY84" i="97"/>
  <c r="CX84" i="97"/>
  <c r="CO82" i="97"/>
  <c r="CP82" i="97"/>
  <c r="V83" i="97"/>
  <c r="U83" i="97"/>
  <c r="CP95" i="101"/>
  <c r="CO95" i="101"/>
  <c r="CG96" i="101"/>
  <c r="CF96" i="101"/>
  <c r="BF98" i="102"/>
  <c r="BE98" i="102"/>
  <c r="AE99" i="102"/>
  <c r="AD99" i="102"/>
  <c r="V98" i="102"/>
  <c r="U98" i="102"/>
  <c r="EH95" i="101"/>
  <c r="EI95" i="101"/>
  <c r="DH98" i="102"/>
  <c r="DG98" i="102"/>
  <c r="DQ98" i="102"/>
  <c r="DP98" i="102"/>
  <c r="EH109" i="98"/>
  <c r="EE110" i="98"/>
  <c r="BE62" i="112"/>
  <c r="AZ63" i="112" s="1"/>
  <c r="BD63" i="112" s="1"/>
  <c r="M118" i="112"/>
  <c r="L118" i="112"/>
  <c r="V122" i="112"/>
  <c r="S85" i="112"/>
  <c r="T85" i="112"/>
  <c r="BB117" i="112"/>
  <c r="AX118" i="112"/>
  <c r="BA118" i="112" s="1"/>
  <c r="AJ118" i="112"/>
  <c r="AM118" i="112" s="1"/>
  <c r="AV99" i="112"/>
  <c r="AU99" i="112"/>
  <c r="AG96" i="112"/>
  <c r="AH96" i="112"/>
  <c r="I119" i="112"/>
  <c r="P119" i="112" s="1"/>
  <c r="H120" i="112"/>
  <c r="G119" i="112"/>
  <c r="Y119" i="112" s="1"/>
  <c r="F119" i="112"/>
  <c r="DM99" i="102"/>
  <c r="EE99" i="102"/>
  <c r="DD99" i="102"/>
  <c r="DV99" i="102"/>
  <c r="EJ53" i="102"/>
  <c r="EL53" i="102" s="1"/>
  <c r="EB54" i="102"/>
  <c r="DX54" i="102"/>
  <c r="DR53" i="102"/>
  <c r="DT53" i="102" s="1"/>
  <c r="DF54" i="102"/>
  <c r="DJ54" i="102"/>
  <c r="EG46" i="98"/>
  <c r="EK46" i="98"/>
  <c r="EA46" i="98"/>
  <c r="EC46" i="98" s="1"/>
  <c r="DS46" i="98"/>
  <c r="DO46" i="98"/>
  <c r="DI46" i="98"/>
  <c r="DK46" i="98" s="1"/>
  <c r="DM96" i="101"/>
  <c r="DV96" i="101"/>
  <c r="EE96" i="101"/>
  <c r="DD96" i="101"/>
  <c r="EK52" i="101"/>
  <c r="EG52" i="101"/>
  <c r="EA52" i="101"/>
  <c r="EC52" i="101" s="1"/>
  <c r="DS52" i="101"/>
  <c r="DO52" i="101"/>
  <c r="DI52" i="101"/>
  <c r="DK52" i="101" s="1"/>
  <c r="EK46" i="97"/>
  <c r="EG46" i="97"/>
  <c r="EB46" i="97"/>
  <c r="DX46" i="97"/>
  <c r="DO46" i="97"/>
  <c r="DS46" i="97"/>
  <c r="BM54" i="102"/>
  <c r="AC54" i="102"/>
  <c r="H100" i="102"/>
  <c r="F99" i="102"/>
  <c r="G99" i="102"/>
  <c r="BD54" i="102"/>
  <c r="BB99" i="102"/>
  <c r="AA100" i="102"/>
  <c r="I99" i="102"/>
  <c r="R99" i="102"/>
  <c r="CU100" i="102"/>
  <c r="BT100" i="102"/>
  <c r="DA54" i="102"/>
  <c r="CW54" i="102"/>
  <c r="CL99" i="102"/>
  <c r="CH53" i="102"/>
  <c r="CJ53" i="102" s="1"/>
  <c r="CI54" i="102" s="1"/>
  <c r="AO53" i="102"/>
  <c r="AQ53" i="102" s="1"/>
  <c r="AP54" i="102" s="1"/>
  <c r="CQ53" i="102"/>
  <c r="CS53" i="102" s="1"/>
  <c r="CR54" i="102" s="1"/>
  <c r="T54" i="102"/>
  <c r="AS99" i="102"/>
  <c r="K54" i="102"/>
  <c r="CC99" i="102"/>
  <c r="BK100" i="102"/>
  <c r="AJ99" i="102"/>
  <c r="AX53" i="102"/>
  <c r="AZ53" i="102" s="1"/>
  <c r="AY54" i="102" s="1"/>
  <c r="BY54" i="102"/>
  <c r="CA54" i="102" s="1"/>
  <c r="BZ55" i="102" s="1"/>
  <c r="DA52" i="101"/>
  <c r="CW52" i="101"/>
  <c r="BH52" i="101"/>
  <c r="BD52" i="101"/>
  <c r="AY52" i="101"/>
  <c r="AU52" i="101"/>
  <c r="CN52" i="101"/>
  <c r="CR52" i="101"/>
  <c r="BB96" i="101"/>
  <c r="AC52" i="101"/>
  <c r="I97" i="101"/>
  <c r="G97" i="101"/>
  <c r="F97" i="101"/>
  <c r="BT96" i="101"/>
  <c r="AL52" i="101"/>
  <c r="AJ96" i="101"/>
  <c r="BM52" i="101"/>
  <c r="BQ52" i="101"/>
  <c r="CU96" i="101"/>
  <c r="CC97" i="101"/>
  <c r="N53" i="101"/>
  <c r="P53" i="101" s="1"/>
  <c r="O54" i="101" s="1"/>
  <c r="CL96" i="101"/>
  <c r="BK96" i="101"/>
  <c r="BZ52" i="101"/>
  <c r="BV52" i="101"/>
  <c r="CH52" i="101"/>
  <c r="CJ52" i="101" s="1"/>
  <c r="R96" i="101"/>
  <c r="AA96" i="101"/>
  <c r="W52" i="101"/>
  <c r="Y52" i="101" s="1"/>
  <c r="X53" i="101" s="1"/>
  <c r="BK83" i="97"/>
  <c r="CH46" i="98"/>
  <c r="CJ46" i="98" s="1"/>
  <c r="BY46" i="98"/>
  <c r="CA46" i="98" s="1"/>
  <c r="BZ47" i="98" s="1"/>
  <c r="BP46" i="98"/>
  <c r="BR46" i="98" s="1"/>
  <c r="BQ47" i="98" s="1"/>
  <c r="BG46" i="98"/>
  <c r="BI46" i="98" s="1"/>
  <c r="BH47" i="98" s="1"/>
  <c r="AX46" i="98"/>
  <c r="AZ46" i="98" s="1"/>
  <c r="AY47" i="98" s="1"/>
  <c r="W46" i="98"/>
  <c r="Y46" i="98" s="1"/>
  <c r="X47" i="98" s="1"/>
  <c r="G85" i="98"/>
  <c r="F85" i="98"/>
  <c r="CZ46" i="97"/>
  <c r="DB46" i="97" s="1"/>
  <c r="DA47" i="97" s="1"/>
  <c r="CH45" i="97"/>
  <c r="CJ45" i="97" s="1"/>
  <c r="BP45" i="97"/>
  <c r="BR45" i="97" s="1"/>
  <c r="AX46" i="97"/>
  <c r="AZ46" i="97" s="1"/>
  <c r="AY47" i="97" s="1"/>
  <c r="AP46" i="97"/>
  <c r="AL46" i="97"/>
  <c r="W45" i="97"/>
  <c r="Y45" i="97" s="1"/>
  <c r="X46" i="97" s="1"/>
  <c r="N48" i="97"/>
  <c r="P48" i="97" s="1"/>
  <c r="O49" i="97" s="1"/>
  <c r="F86" i="97"/>
  <c r="G86" i="97"/>
  <c r="H87" i="97"/>
  <c r="AJ83" i="97"/>
  <c r="CL83" i="97"/>
  <c r="R84" i="97"/>
  <c r="CC83" i="97"/>
  <c r="BT83" i="97"/>
  <c r="I84" i="97"/>
  <c r="CN46" i="98"/>
  <c r="AL46" i="98"/>
  <c r="AC46" i="98"/>
  <c r="CW46" i="98"/>
  <c r="AA84" i="98"/>
  <c r="AD84" i="98" s="1"/>
  <c r="BK84" i="98"/>
  <c r="BN84" i="98" s="1"/>
  <c r="R84" i="98"/>
  <c r="U84" i="98" s="1"/>
  <c r="AJ84" i="98"/>
  <c r="AM84" i="98" s="1"/>
  <c r="CU84" i="98"/>
  <c r="CX84" i="98" s="1"/>
  <c r="BB84" i="98"/>
  <c r="BE84" i="98" s="1"/>
  <c r="CC85" i="98"/>
  <c r="CF85" i="98" s="1"/>
  <c r="BT84" i="98"/>
  <c r="BW84" i="98" s="1"/>
  <c r="AS84" i="98"/>
  <c r="AV84" i="98" s="1"/>
  <c r="N46" i="98"/>
  <c r="P46" i="98" s="1"/>
  <c r="O47" i="98" s="1"/>
  <c r="CL84" i="98"/>
  <c r="CO84" i="98" s="1"/>
  <c r="I84" i="98"/>
  <c r="L84" i="98" s="1"/>
  <c r="CU85" i="97"/>
  <c r="CN46" i="97"/>
  <c r="BD46" i="97"/>
  <c r="BB84" i="97"/>
  <c r="AS84" i="97"/>
  <c r="AC46" i="97"/>
  <c r="AA84" i="97"/>
  <c r="AV96" i="101" l="1"/>
  <c r="AW96" i="101"/>
  <c r="AS97" i="101"/>
  <c r="DF46" i="97"/>
  <c r="DI46" i="97" s="1"/>
  <c r="DK46" i="97" s="1"/>
  <c r="AO60" i="112"/>
  <c r="BE96" i="101"/>
  <c r="BF96" i="101"/>
  <c r="M99" i="102"/>
  <c r="L99" i="102"/>
  <c r="AW84" i="97"/>
  <c r="AV84" i="97"/>
  <c r="CX85" i="97"/>
  <c r="CY85" i="97"/>
  <c r="V84" i="97"/>
  <c r="U84" i="97"/>
  <c r="M97" i="101"/>
  <c r="L97" i="101"/>
  <c r="CG99" i="102"/>
  <c r="CF99" i="102"/>
  <c r="BX100" i="102"/>
  <c r="BW100" i="102"/>
  <c r="AE100" i="102"/>
  <c r="AD100" i="102"/>
  <c r="DQ96" i="101"/>
  <c r="DP96" i="101"/>
  <c r="DH99" i="102"/>
  <c r="DG99" i="102"/>
  <c r="L84" i="97"/>
  <c r="M84" i="97"/>
  <c r="CP83" i="97"/>
  <c r="CO83" i="97"/>
  <c r="AE96" i="101"/>
  <c r="AD96" i="101"/>
  <c r="CF97" i="101"/>
  <c r="CG97" i="101"/>
  <c r="AM96" i="101"/>
  <c r="AN96" i="101"/>
  <c r="CP99" i="102"/>
  <c r="CO99" i="102"/>
  <c r="CY100" i="102"/>
  <c r="CX100" i="102"/>
  <c r="BF99" i="102"/>
  <c r="BE99" i="102"/>
  <c r="DG96" i="101"/>
  <c r="DH96" i="101"/>
  <c r="DZ99" i="102"/>
  <c r="DY99" i="102"/>
  <c r="EI99" i="102"/>
  <c r="EH99" i="102"/>
  <c r="CG83" i="97"/>
  <c r="CF83" i="97"/>
  <c r="CO96" i="101"/>
  <c r="CP96" i="101"/>
  <c r="BE84" i="97"/>
  <c r="BF84" i="97"/>
  <c r="AE84" i="97"/>
  <c r="AD84" i="97"/>
  <c r="BX83" i="97"/>
  <c r="BW83" i="97"/>
  <c r="AN83" i="97"/>
  <c r="AM83" i="97"/>
  <c r="BN83" i="97"/>
  <c r="BO83" i="97"/>
  <c r="U96" i="101"/>
  <c r="V96" i="101"/>
  <c r="BO96" i="101"/>
  <c r="BN96" i="101"/>
  <c r="CY96" i="101"/>
  <c r="CX96" i="101"/>
  <c r="AN99" i="102"/>
  <c r="AM99" i="102"/>
  <c r="V99" i="102"/>
  <c r="U99" i="102"/>
  <c r="DY96" i="101"/>
  <c r="DZ96" i="101"/>
  <c r="DG107" i="98"/>
  <c r="DD108" i="98"/>
  <c r="BO100" i="102"/>
  <c r="BN100" i="102"/>
  <c r="AW99" i="102"/>
  <c r="AV99" i="102"/>
  <c r="EI96" i="101"/>
  <c r="EH96" i="101"/>
  <c r="DQ99" i="102"/>
  <c r="DP99" i="102"/>
  <c r="EH110" i="98"/>
  <c r="EE111" i="98"/>
  <c r="DG106" i="97"/>
  <c r="DH106" i="97"/>
  <c r="DD107" i="97"/>
  <c r="EH109" i="97"/>
  <c r="EI109" i="97"/>
  <c r="EE110" i="97"/>
  <c r="DP108" i="98"/>
  <c r="DM109" i="98"/>
  <c r="BW96" i="101"/>
  <c r="BX96" i="101"/>
  <c r="DY109" i="98"/>
  <c r="DV110" i="98"/>
  <c r="DP107" i="97"/>
  <c r="DQ107" i="97"/>
  <c r="DM108" i="97"/>
  <c r="DY108" i="97"/>
  <c r="DZ108" i="97"/>
  <c r="DV109" i="97"/>
  <c r="BC63" i="112"/>
  <c r="M119" i="112"/>
  <c r="L119" i="112"/>
  <c r="T86" i="112"/>
  <c r="S86" i="112"/>
  <c r="V123" i="112"/>
  <c r="BB118" i="112"/>
  <c r="AX119" i="112"/>
  <c r="BA119" i="112" s="1"/>
  <c r="AJ119" i="112"/>
  <c r="AM119" i="112" s="1"/>
  <c r="AU100" i="112"/>
  <c r="AV100" i="112"/>
  <c r="AH97" i="112"/>
  <c r="AG97" i="112"/>
  <c r="I120" i="112"/>
  <c r="P120" i="112" s="1"/>
  <c r="H121" i="112"/>
  <c r="G120" i="112"/>
  <c r="Y120" i="112" s="1"/>
  <c r="F120" i="112"/>
  <c r="EE100" i="102"/>
  <c r="DV100" i="102"/>
  <c r="DD100" i="102"/>
  <c r="DM100" i="102"/>
  <c r="EK54" i="102"/>
  <c r="EG54" i="102"/>
  <c r="EA54" i="102"/>
  <c r="EC54" i="102" s="1"/>
  <c r="DS54" i="102"/>
  <c r="DO54" i="102"/>
  <c r="DI54" i="102"/>
  <c r="DK54" i="102" s="1"/>
  <c r="EJ46" i="98"/>
  <c r="EL46" i="98" s="1"/>
  <c r="EB47" i="98"/>
  <c r="DX47" i="98"/>
  <c r="DR46" i="98"/>
  <c r="DT46" i="98" s="1"/>
  <c r="DF47" i="98"/>
  <c r="DJ47" i="98"/>
  <c r="DM97" i="101"/>
  <c r="EE97" i="101"/>
  <c r="DD97" i="101"/>
  <c r="DV97" i="101"/>
  <c r="EJ52" i="101"/>
  <c r="EL52" i="101" s="1"/>
  <c r="EB53" i="101"/>
  <c r="DX53" i="101"/>
  <c r="DR52" i="101"/>
  <c r="DT52" i="101" s="1"/>
  <c r="DJ53" i="101"/>
  <c r="DF53" i="101"/>
  <c r="EJ46" i="97"/>
  <c r="EL46" i="97" s="1"/>
  <c r="EA46" i="97"/>
  <c r="EC46" i="97" s="1"/>
  <c r="DR46" i="97"/>
  <c r="DT46" i="97" s="1"/>
  <c r="CN54" i="102"/>
  <c r="W54" i="102"/>
  <c r="Y54" i="102" s="1"/>
  <c r="X55" i="102" s="1"/>
  <c r="CU101" i="102"/>
  <c r="AF54" i="102"/>
  <c r="AH54" i="102" s="1"/>
  <c r="AG55" i="102" s="1"/>
  <c r="BK101" i="102"/>
  <c r="CC100" i="102"/>
  <c r="R100" i="102"/>
  <c r="AA101" i="102"/>
  <c r="AU54" i="102"/>
  <c r="AL54" i="102"/>
  <c r="BV55" i="102"/>
  <c r="AS100" i="102"/>
  <c r="CE54" i="102"/>
  <c r="CL100" i="102"/>
  <c r="BT101" i="102"/>
  <c r="BB100" i="102"/>
  <c r="BP54" i="102"/>
  <c r="BR54" i="102" s="1"/>
  <c r="BQ55" i="102" s="1"/>
  <c r="AJ100" i="102"/>
  <c r="N54" i="102"/>
  <c r="P54" i="102" s="1"/>
  <c r="O55" i="102" s="1"/>
  <c r="CZ54" i="102"/>
  <c r="DB54" i="102" s="1"/>
  <c r="I100" i="102"/>
  <c r="BG54" i="102"/>
  <c r="BI54" i="102" s="1"/>
  <c r="BH55" i="102" s="1"/>
  <c r="H101" i="102"/>
  <c r="F100" i="102"/>
  <c r="G100" i="102"/>
  <c r="CI53" i="101"/>
  <c r="CE53" i="101"/>
  <c r="T53" i="101"/>
  <c r="CL97" i="101"/>
  <c r="AO52" i="101"/>
  <c r="AQ52" i="101" s="1"/>
  <c r="AP53" i="101" s="1"/>
  <c r="I98" i="101"/>
  <c r="AA97" i="101"/>
  <c r="CC98" i="101"/>
  <c r="G98" i="101"/>
  <c r="F98" i="101"/>
  <c r="K54" i="101"/>
  <c r="BP52" i="101"/>
  <c r="BR52" i="101" s="1"/>
  <c r="BT97" i="101"/>
  <c r="BG52" i="101"/>
  <c r="BI52" i="101" s="1"/>
  <c r="BB97" i="101"/>
  <c r="CQ52" i="101"/>
  <c r="CS52" i="101" s="1"/>
  <c r="R97" i="101"/>
  <c r="CU97" i="101"/>
  <c r="AX52" i="101"/>
  <c r="AZ52" i="101" s="1"/>
  <c r="CZ52" i="101"/>
  <c r="DB52" i="101" s="1"/>
  <c r="BY52" i="101"/>
  <c r="CA52" i="101" s="1"/>
  <c r="BK97" i="101"/>
  <c r="AJ97" i="101"/>
  <c r="AF52" i="101"/>
  <c r="AH52" i="101" s="1"/>
  <c r="AG53" i="101" s="1"/>
  <c r="BK84" i="97"/>
  <c r="CZ46" i="98"/>
  <c r="DB46" i="98" s="1"/>
  <c r="DA47" i="98" s="1"/>
  <c r="CQ46" i="98"/>
  <c r="CS46" i="98" s="1"/>
  <c r="CR47" i="98" s="1"/>
  <c r="AO46" i="98"/>
  <c r="AQ46" i="98" s="1"/>
  <c r="AP47" i="98" s="1"/>
  <c r="AF46" i="98"/>
  <c r="AH46" i="98" s="1"/>
  <c r="AG47" i="98" s="1"/>
  <c r="F86" i="98"/>
  <c r="G86" i="98"/>
  <c r="CQ46" i="97"/>
  <c r="CS46" i="97" s="1"/>
  <c r="CR47" i="97" s="1"/>
  <c r="CI46" i="97"/>
  <c r="CE46" i="97"/>
  <c r="BQ46" i="97"/>
  <c r="BM46" i="97"/>
  <c r="BG46" i="97"/>
  <c r="BI46" i="97" s="1"/>
  <c r="BH47" i="97" s="1"/>
  <c r="AO46" i="97"/>
  <c r="AQ46" i="97" s="1"/>
  <c r="AF46" i="97"/>
  <c r="AH46" i="97" s="1"/>
  <c r="AG47" i="97" s="1"/>
  <c r="K49" i="97"/>
  <c r="T46" i="97"/>
  <c r="F87" i="97"/>
  <c r="G87" i="97"/>
  <c r="H88" i="97"/>
  <c r="R85" i="97"/>
  <c r="I85" i="97"/>
  <c r="BT84" i="97"/>
  <c r="CC84" i="97"/>
  <c r="CL84" i="97"/>
  <c r="AJ84" i="97"/>
  <c r="AU47" i="98"/>
  <c r="K47" i="98"/>
  <c r="T47" i="98"/>
  <c r="CE47" i="98"/>
  <c r="CI47" i="98" s="1"/>
  <c r="BV47" i="98"/>
  <c r="CL85" i="98"/>
  <c r="CO85" i="98" s="1"/>
  <c r="AS85" i="98"/>
  <c r="AV85" i="98" s="1"/>
  <c r="AJ85" i="98"/>
  <c r="AM85" i="98" s="1"/>
  <c r="BK85" i="98"/>
  <c r="BN85" i="98" s="1"/>
  <c r="CC86" i="98"/>
  <c r="CF86" i="98" s="1"/>
  <c r="BM47" i="98"/>
  <c r="BD47" i="98"/>
  <c r="R85" i="98"/>
  <c r="U85" i="98" s="1"/>
  <c r="AA85" i="98"/>
  <c r="AD85" i="98" s="1"/>
  <c r="I85" i="98"/>
  <c r="L85" i="98" s="1"/>
  <c r="BT85" i="98"/>
  <c r="BW85" i="98" s="1"/>
  <c r="BB85" i="98"/>
  <c r="BE85" i="98" s="1"/>
  <c r="CU85" i="98"/>
  <c r="CX85" i="98" s="1"/>
  <c r="CU86" i="97"/>
  <c r="CW47" i="97"/>
  <c r="BB85" i="97"/>
  <c r="AU47" i="97"/>
  <c r="AS85" i="97"/>
  <c r="AA85" i="97"/>
  <c r="AW97" i="101" l="1"/>
  <c r="AV97" i="101"/>
  <c r="AS98" i="101"/>
  <c r="AQ60" i="112"/>
  <c r="AL61" i="112" s="1"/>
  <c r="AP61" i="112" s="1"/>
  <c r="BF85" i="97"/>
  <c r="BE85" i="97"/>
  <c r="BX84" i="97"/>
  <c r="BW84" i="97"/>
  <c r="L98" i="101"/>
  <c r="M98" i="101"/>
  <c r="BF100" i="102"/>
  <c r="BE100" i="102"/>
  <c r="AE101" i="102"/>
  <c r="AD101" i="102"/>
  <c r="DZ97" i="101"/>
  <c r="DY97" i="101"/>
  <c r="EH97" i="101"/>
  <c r="EI97" i="101"/>
  <c r="DQ100" i="102"/>
  <c r="DP100" i="102"/>
  <c r="DZ100" i="102"/>
  <c r="DY100" i="102"/>
  <c r="BN97" i="101"/>
  <c r="BO97" i="101"/>
  <c r="CX97" i="101"/>
  <c r="CY97" i="101"/>
  <c r="BX101" i="102"/>
  <c r="BW101" i="102"/>
  <c r="AW100" i="102"/>
  <c r="AV100" i="102"/>
  <c r="V100" i="102"/>
  <c r="U100" i="102"/>
  <c r="CY101" i="102"/>
  <c r="CX101" i="102"/>
  <c r="DP97" i="101"/>
  <c r="DQ97" i="101"/>
  <c r="EI100" i="102"/>
  <c r="EH100" i="102"/>
  <c r="DQ108" i="97"/>
  <c r="DP108" i="97"/>
  <c r="DM109" i="97"/>
  <c r="DH107" i="97"/>
  <c r="DG107" i="97"/>
  <c r="DD108" i="97"/>
  <c r="AD85" i="97"/>
  <c r="AE85" i="97"/>
  <c r="AV85" i="97"/>
  <c r="AW85" i="97"/>
  <c r="CY86" i="97"/>
  <c r="CX86" i="97"/>
  <c r="CO84" i="97"/>
  <c r="CP84" i="97"/>
  <c r="U85" i="97"/>
  <c r="V85" i="97"/>
  <c r="BO84" i="97"/>
  <c r="BN84" i="97"/>
  <c r="V97" i="101"/>
  <c r="U97" i="101"/>
  <c r="BX97" i="101"/>
  <c r="BW97" i="101"/>
  <c r="CG98" i="101"/>
  <c r="CF98" i="101"/>
  <c r="CP97" i="101"/>
  <c r="CO97" i="101"/>
  <c r="AN100" i="102"/>
  <c r="AM100" i="102"/>
  <c r="CP100" i="102"/>
  <c r="CO100" i="102"/>
  <c r="CG100" i="102"/>
  <c r="CF100" i="102"/>
  <c r="DH100" i="102"/>
  <c r="DG100" i="102"/>
  <c r="DZ109" i="97"/>
  <c r="DY109" i="97"/>
  <c r="DV110" i="97"/>
  <c r="EI110" i="97"/>
  <c r="EH110" i="97"/>
  <c r="EE111" i="97"/>
  <c r="DG108" i="98"/>
  <c r="DD109" i="98"/>
  <c r="AN97" i="101"/>
  <c r="AM97" i="101"/>
  <c r="BF97" i="101"/>
  <c r="BE97" i="101"/>
  <c r="DY110" i="98"/>
  <c r="DV111" i="98"/>
  <c r="DP109" i="98"/>
  <c r="DM110" i="98"/>
  <c r="EH111" i="98"/>
  <c r="EE112" i="98"/>
  <c r="AM84" i="97"/>
  <c r="AN84" i="97"/>
  <c r="M85" i="97"/>
  <c r="L85" i="97"/>
  <c r="CG84" i="97"/>
  <c r="CF84" i="97"/>
  <c r="AD97" i="101"/>
  <c r="AE97" i="101"/>
  <c r="M100" i="102"/>
  <c r="L100" i="102"/>
  <c r="BO101" i="102"/>
  <c r="BN101" i="102"/>
  <c r="DH97" i="101"/>
  <c r="DG97" i="101"/>
  <c r="BE63" i="112"/>
  <c r="AZ64" i="112" s="1"/>
  <c r="BD64" i="112" s="1"/>
  <c r="M120" i="112"/>
  <c r="L120" i="112"/>
  <c r="V124" i="112"/>
  <c r="T87" i="112"/>
  <c r="S87" i="112"/>
  <c r="BB119" i="112"/>
  <c r="AX120" i="112"/>
  <c r="BA120" i="112" s="1"/>
  <c r="AJ120" i="112"/>
  <c r="AM120" i="112" s="1"/>
  <c r="AV101" i="112"/>
  <c r="AU101" i="112"/>
  <c r="AG98" i="112"/>
  <c r="AH98" i="112"/>
  <c r="H122" i="112"/>
  <c r="G121" i="112"/>
  <c r="Y121" i="112" s="1"/>
  <c r="F121" i="112"/>
  <c r="I121" i="112"/>
  <c r="P121" i="112" s="1"/>
  <c r="DD101" i="102"/>
  <c r="EE101" i="102"/>
  <c r="DM101" i="102"/>
  <c r="DV101" i="102"/>
  <c r="EJ54" i="102"/>
  <c r="EL54" i="102" s="1"/>
  <c r="EB55" i="102"/>
  <c r="DX55" i="102"/>
  <c r="DR54" i="102"/>
  <c r="DT54" i="102" s="1"/>
  <c r="DJ55" i="102"/>
  <c r="DF55" i="102"/>
  <c r="EK47" i="98"/>
  <c r="EG47" i="98"/>
  <c r="EA47" i="98"/>
  <c r="EC47" i="98" s="1"/>
  <c r="DS47" i="98"/>
  <c r="DO47" i="98"/>
  <c r="DI47" i="98"/>
  <c r="DK47" i="98" s="1"/>
  <c r="EE98" i="101"/>
  <c r="DV98" i="101"/>
  <c r="DD98" i="101"/>
  <c r="DM98" i="101"/>
  <c r="EK53" i="101"/>
  <c r="EG53" i="101"/>
  <c r="EA53" i="101"/>
  <c r="EC53" i="101" s="1"/>
  <c r="DS53" i="101"/>
  <c r="DO53" i="101"/>
  <c r="DI53" i="101"/>
  <c r="DK53" i="101" s="1"/>
  <c r="EG47" i="97"/>
  <c r="EK47" i="97"/>
  <c r="EB47" i="97"/>
  <c r="DX47" i="97"/>
  <c r="DS47" i="97"/>
  <c r="DO47" i="97"/>
  <c r="DJ47" i="97"/>
  <c r="DF47" i="97"/>
  <c r="DA55" i="102"/>
  <c r="CW55" i="102"/>
  <c r="BD55" i="102"/>
  <c r="T55" i="102"/>
  <c r="BM55" i="102"/>
  <c r="H102" i="102"/>
  <c r="F101" i="102"/>
  <c r="G101" i="102"/>
  <c r="BK102" i="102"/>
  <c r="BB101" i="102"/>
  <c r="BY55" i="102"/>
  <c r="CA55" i="102" s="1"/>
  <c r="BZ56" i="102" s="1"/>
  <c r="AX54" i="102"/>
  <c r="AZ54" i="102" s="1"/>
  <c r="AY55" i="102" s="1"/>
  <c r="CU102" i="102"/>
  <c r="K55" i="102"/>
  <c r="R101" i="102"/>
  <c r="CC101" i="102"/>
  <c r="CQ54" i="102"/>
  <c r="CS54" i="102" s="1"/>
  <c r="CR55" i="102" s="1"/>
  <c r="I101" i="102"/>
  <c r="CH54" i="102"/>
  <c r="CJ54" i="102" s="1"/>
  <c r="CI55" i="102" s="1"/>
  <c r="AC55" i="102"/>
  <c r="AJ101" i="102"/>
  <c r="BT102" i="102"/>
  <c r="CL101" i="102"/>
  <c r="AS101" i="102"/>
  <c r="AO54" i="102"/>
  <c r="AQ54" i="102" s="1"/>
  <c r="AP55" i="102" s="1"/>
  <c r="AA102" i="102"/>
  <c r="AL53" i="101"/>
  <c r="AC53" i="101"/>
  <c r="BZ53" i="101"/>
  <c r="BV53" i="101"/>
  <c r="I99" i="101"/>
  <c r="BB98" i="101"/>
  <c r="BH53" i="101"/>
  <c r="BD53" i="101"/>
  <c r="BK98" i="101"/>
  <c r="CL98" i="101"/>
  <c r="W53" i="101"/>
  <c r="Y53" i="101" s="1"/>
  <c r="X54" i="101" s="1"/>
  <c r="DA53" i="101"/>
  <c r="CW53" i="101"/>
  <c r="BM53" i="101"/>
  <c r="BQ53" i="101"/>
  <c r="AJ98" i="101"/>
  <c r="CU98" i="101"/>
  <c r="N54" i="101"/>
  <c r="P54" i="101" s="1"/>
  <c r="O55" i="101" s="1"/>
  <c r="CC99" i="101"/>
  <c r="CH53" i="101"/>
  <c r="CJ53" i="101" s="1"/>
  <c r="AY53" i="101"/>
  <c r="AU53" i="101"/>
  <c r="R98" i="101"/>
  <c r="CN53" i="101"/>
  <c r="CR53" i="101"/>
  <c r="BT98" i="101"/>
  <c r="G99" i="101"/>
  <c r="F99" i="101"/>
  <c r="AA98" i="101"/>
  <c r="BK85" i="97"/>
  <c r="CH47" i="98"/>
  <c r="CJ47" i="98" s="1"/>
  <c r="CI48" i="98" s="1"/>
  <c r="BY47" i="98"/>
  <c r="CA47" i="98" s="1"/>
  <c r="BZ48" i="98" s="1"/>
  <c r="BP47" i="98"/>
  <c r="BR47" i="98" s="1"/>
  <c r="BQ48" i="98" s="1"/>
  <c r="BG47" i="98"/>
  <c r="BI47" i="98" s="1"/>
  <c r="BH48" i="98" s="1"/>
  <c r="AX47" i="98"/>
  <c r="AZ47" i="98" s="1"/>
  <c r="AY48" i="98" s="1"/>
  <c r="W47" i="98"/>
  <c r="Y47" i="98" s="1"/>
  <c r="X48" i="98" s="1"/>
  <c r="G87" i="98"/>
  <c r="F87" i="98"/>
  <c r="CZ47" i="97"/>
  <c r="DB47" i="97" s="1"/>
  <c r="DA48" i="97" s="1"/>
  <c r="CH46" i="97"/>
  <c r="CJ46" i="97" s="1"/>
  <c r="BP46" i="97"/>
  <c r="BR46" i="97" s="1"/>
  <c r="AX47" i="97"/>
  <c r="AZ47" i="97" s="1"/>
  <c r="AY48" i="97" s="1"/>
  <c r="AP47" i="97"/>
  <c r="AL47" i="97"/>
  <c r="W46" i="97"/>
  <c r="Y46" i="97" s="1"/>
  <c r="X47" i="97" s="1"/>
  <c r="N49" i="97"/>
  <c r="P49" i="97" s="1"/>
  <c r="O50" i="97" s="1"/>
  <c r="F88" i="97"/>
  <c r="G88" i="97"/>
  <c r="H89" i="97"/>
  <c r="CC85" i="97"/>
  <c r="I86" i="97"/>
  <c r="BT85" i="97"/>
  <c r="AJ85" i="97"/>
  <c r="CL85" i="97"/>
  <c r="R86" i="97"/>
  <c r="CW47" i="98"/>
  <c r="AL47" i="98"/>
  <c r="CN47" i="98"/>
  <c r="I86" i="98"/>
  <c r="L86" i="98" s="1"/>
  <c r="CL86" i="98"/>
  <c r="CO86" i="98" s="1"/>
  <c r="N47" i="98"/>
  <c r="P47" i="98" s="1"/>
  <c r="O48" i="98" s="1"/>
  <c r="CU86" i="98"/>
  <c r="CX86" i="98" s="1"/>
  <c r="AA86" i="98"/>
  <c r="AD86" i="98" s="1"/>
  <c r="R86" i="98"/>
  <c r="U86" i="98" s="1"/>
  <c r="AJ86" i="98"/>
  <c r="AM86" i="98" s="1"/>
  <c r="AC47" i="98"/>
  <c r="BK86" i="98"/>
  <c r="BN86" i="98" s="1"/>
  <c r="AS86" i="98"/>
  <c r="AV86" i="98" s="1"/>
  <c r="BB86" i="98"/>
  <c r="BE86" i="98" s="1"/>
  <c r="BT86" i="98"/>
  <c r="BW86" i="98" s="1"/>
  <c r="CC87" i="98"/>
  <c r="CF87" i="98" s="1"/>
  <c r="CU87" i="97"/>
  <c r="CN47" i="97"/>
  <c r="BD47" i="97"/>
  <c r="BB86" i="97"/>
  <c r="AS86" i="97"/>
  <c r="AC47" i="97"/>
  <c r="AA86" i="97"/>
  <c r="AW98" i="101" l="1"/>
  <c r="AS99" i="101"/>
  <c r="AV98" i="101"/>
  <c r="AO61" i="112"/>
  <c r="AM98" i="101"/>
  <c r="AN98" i="101"/>
  <c r="M99" i="101"/>
  <c r="L99" i="101"/>
  <c r="AN101" i="102"/>
  <c r="AM101" i="102"/>
  <c r="M101" i="102"/>
  <c r="L101" i="102"/>
  <c r="DQ98" i="101"/>
  <c r="DP98" i="101"/>
  <c r="EH112" i="98"/>
  <c r="EE113" i="98"/>
  <c r="DY111" i="98"/>
  <c r="DV112" i="98"/>
  <c r="EH111" i="97"/>
  <c r="EI111" i="97"/>
  <c r="EE112" i="97"/>
  <c r="DH108" i="97"/>
  <c r="DG108" i="97"/>
  <c r="DD109" i="97"/>
  <c r="BE86" i="97"/>
  <c r="BF86" i="97"/>
  <c r="V86" i="97"/>
  <c r="U86" i="97"/>
  <c r="CP85" i="97"/>
  <c r="CO85" i="97"/>
  <c r="CF85" i="97"/>
  <c r="CG85" i="97"/>
  <c r="BO85" i="97"/>
  <c r="BN85" i="97"/>
  <c r="U98" i="101"/>
  <c r="V98" i="101"/>
  <c r="CF99" i="101"/>
  <c r="CG99" i="101"/>
  <c r="AW101" i="102"/>
  <c r="AV101" i="102"/>
  <c r="BF101" i="102"/>
  <c r="BE101" i="102"/>
  <c r="DG98" i="101"/>
  <c r="DH98" i="101"/>
  <c r="EI101" i="102"/>
  <c r="EH101" i="102"/>
  <c r="M86" i="97"/>
  <c r="L86" i="97"/>
  <c r="AE86" i="97"/>
  <c r="AD86" i="97"/>
  <c r="AN85" i="97"/>
  <c r="AM85" i="97"/>
  <c r="AE98" i="101"/>
  <c r="AD98" i="101"/>
  <c r="BW98" i="101"/>
  <c r="BX98" i="101"/>
  <c r="CO98" i="101"/>
  <c r="CP98" i="101"/>
  <c r="CP101" i="102"/>
  <c r="CO101" i="102"/>
  <c r="CG101" i="102"/>
  <c r="CF101" i="102"/>
  <c r="CY102" i="102"/>
  <c r="CX102" i="102"/>
  <c r="BO102" i="102"/>
  <c r="BN102" i="102"/>
  <c r="DY98" i="101"/>
  <c r="DZ98" i="101"/>
  <c r="DZ101" i="102"/>
  <c r="DY101" i="102"/>
  <c r="DH101" i="102"/>
  <c r="DG101" i="102"/>
  <c r="DP110" i="98"/>
  <c r="DM111" i="98"/>
  <c r="DG109" i="98"/>
  <c r="DD110" i="98"/>
  <c r="AW86" i="97"/>
  <c r="AV86" i="97"/>
  <c r="CX87" i="97"/>
  <c r="CY87" i="97"/>
  <c r="BX85" i="97"/>
  <c r="BW85" i="97"/>
  <c r="CY98" i="101"/>
  <c r="CX98" i="101"/>
  <c r="BO98" i="101"/>
  <c r="BN98" i="101"/>
  <c r="BE98" i="101"/>
  <c r="BF98" i="101"/>
  <c r="AE102" i="102"/>
  <c r="AD102" i="102"/>
  <c r="BX102" i="102"/>
  <c r="BW102" i="102"/>
  <c r="V101" i="102"/>
  <c r="U101" i="102"/>
  <c r="EI98" i="101"/>
  <c r="EH98" i="101"/>
  <c r="DQ101" i="102"/>
  <c r="DP101" i="102"/>
  <c r="DY110" i="97"/>
  <c r="DZ110" i="97"/>
  <c r="DV111" i="97"/>
  <c r="DQ109" i="97"/>
  <c r="DP109" i="97"/>
  <c r="DM110" i="97"/>
  <c r="BC64" i="112"/>
  <c r="M121" i="112"/>
  <c r="L121" i="112"/>
  <c r="T88" i="112"/>
  <c r="S88" i="112"/>
  <c r="V125" i="112"/>
  <c r="AJ121" i="112"/>
  <c r="AM121" i="112" s="1"/>
  <c r="BB120" i="112"/>
  <c r="AX121" i="112"/>
  <c r="BA121" i="112" s="1"/>
  <c r="AU102" i="112"/>
  <c r="AV102" i="112"/>
  <c r="AH99" i="112"/>
  <c r="AG99" i="112"/>
  <c r="H123" i="112"/>
  <c r="G122" i="112"/>
  <c r="Y122" i="112" s="1"/>
  <c r="F122" i="112"/>
  <c r="I122" i="112"/>
  <c r="P122" i="112" s="1"/>
  <c r="DD102" i="102"/>
  <c r="DM102" i="102"/>
  <c r="DV102" i="102"/>
  <c r="EE102" i="102"/>
  <c r="EK55" i="102"/>
  <c r="EG55" i="102"/>
  <c r="EA55" i="102"/>
  <c r="EC55" i="102" s="1"/>
  <c r="DO55" i="102"/>
  <c r="DS55" i="102"/>
  <c r="DI55" i="102"/>
  <c r="DK55" i="102" s="1"/>
  <c r="EJ47" i="98"/>
  <c r="EL47" i="98" s="1"/>
  <c r="EB48" i="98"/>
  <c r="DX48" i="98"/>
  <c r="DR47" i="98"/>
  <c r="DT47" i="98" s="1"/>
  <c r="DJ48" i="98"/>
  <c r="DF48" i="98"/>
  <c r="DM99" i="101"/>
  <c r="DV99" i="101"/>
  <c r="DD99" i="101"/>
  <c r="EE99" i="101"/>
  <c r="EJ53" i="101"/>
  <c r="EL53" i="101" s="1"/>
  <c r="EB54" i="101"/>
  <c r="DX54" i="101"/>
  <c r="DR53" i="101"/>
  <c r="DT53" i="101" s="1"/>
  <c r="DJ54" i="101"/>
  <c r="DF54" i="101"/>
  <c r="EJ47" i="97"/>
  <c r="EL47" i="97" s="1"/>
  <c r="EA47" i="97"/>
  <c r="EC47" i="97" s="1"/>
  <c r="DR47" i="97"/>
  <c r="DT47" i="97" s="1"/>
  <c r="DI47" i="97"/>
  <c r="DK47" i="97" s="1"/>
  <c r="AU55" i="102"/>
  <c r="CN55" i="102"/>
  <c r="AL55" i="102"/>
  <c r="AJ102" i="102"/>
  <c r="CE55" i="102"/>
  <c r="CC102" i="102"/>
  <c r="R102" i="102"/>
  <c r="BV56" i="102"/>
  <c r="BB102" i="102"/>
  <c r="CL102" i="102"/>
  <c r="I102" i="102"/>
  <c r="CU103" i="102"/>
  <c r="BP55" i="102"/>
  <c r="BR55" i="102" s="1"/>
  <c r="BQ56" i="102" s="1"/>
  <c r="AA103" i="102"/>
  <c r="BT103" i="102"/>
  <c r="N55" i="102"/>
  <c r="P55" i="102" s="1"/>
  <c r="O56" i="102" s="1"/>
  <c r="BK103" i="102"/>
  <c r="W55" i="102"/>
  <c r="Y55" i="102" s="1"/>
  <c r="X56" i="102" s="1"/>
  <c r="CZ55" i="102"/>
  <c r="DB55" i="102" s="1"/>
  <c r="AS102" i="102"/>
  <c r="BG55" i="102"/>
  <c r="BI55" i="102" s="1"/>
  <c r="BH56" i="102" s="1"/>
  <c r="AF55" i="102"/>
  <c r="AH55" i="102" s="1"/>
  <c r="AG56" i="102" s="1"/>
  <c r="H103" i="102"/>
  <c r="F102" i="102"/>
  <c r="G102" i="102"/>
  <c r="AA99" i="101"/>
  <c r="CQ53" i="101"/>
  <c r="CS53" i="101" s="1"/>
  <c r="AX53" i="101"/>
  <c r="AZ53" i="101" s="1"/>
  <c r="CC100" i="101"/>
  <c r="K55" i="101"/>
  <c r="BP53" i="101"/>
  <c r="BR53" i="101" s="1"/>
  <c r="T54" i="101"/>
  <c r="BB99" i="101"/>
  <c r="AF53" i="101"/>
  <c r="AH53" i="101" s="1"/>
  <c r="AG54" i="101" s="1"/>
  <c r="G100" i="101"/>
  <c r="F100" i="101"/>
  <c r="R99" i="101"/>
  <c r="CZ53" i="101"/>
  <c r="DB53" i="101" s="1"/>
  <c r="CL99" i="101"/>
  <c r="BT99" i="101"/>
  <c r="AJ99" i="101"/>
  <c r="BK99" i="101"/>
  <c r="BG53" i="101"/>
  <c r="BI53" i="101" s="1"/>
  <c r="BY53" i="101"/>
  <c r="CA53" i="101" s="1"/>
  <c r="AO53" i="101"/>
  <c r="AQ53" i="101" s="1"/>
  <c r="AP54" i="101" s="1"/>
  <c r="CI54" i="101"/>
  <c r="CE54" i="101"/>
  <c r="CU99" i="101"/>
  <c r="I100" i="101"/>
  <c r="BK86" i="97"/>
  <c r="CZ47" i="98"/>
  <c r="DB47" i="98" s="1"/>
  <c r="DA48" i="98" s="1"/>
  <c r="CQ47" i="98"/>
  <c r="CS47" i="98" s="1"/>
  <c r="AO47" i="98"/>
  <c r="AQ47" i="98" s="1"/>
  <c r="AP48" i="98" s="1"/>
  <c r="AF47" i="98"/>
  <c r="AH47" i="98" s="1"/>
  <c r="AG48" i="98" s="1"/>
  <c r="G88" i="98"/>
  <c r="F88" i="98"/>
  <c r="CQ47" i="97"/>
  <c r="CS47" i="97" s="1"/>
  <c r="CE47" i="97"/>
  <c r="CI47" i="97" s="1"/>
  <c r="BQ47" i="97"/>
  <c r="BM47" i="97"/>
  <c r="BG47" i="97"/>
  <c r="BI47" i="97" s="1"/>
  <c r="BH48" i="97" s="1"/>
  <c r="AO47" i="97"/>
  <c r="AQ47" i="97" s="1"/>
  <c r="AF47" i="97"/>
  <c r="AH47" i="97" s="1"/>
  <c r="AG48" i="97" s="1"/>
  <c r="K50" i="97"/>
  <c r="T47" i="97"/>
  <c r="F89" i="97"/>
  <c r="G89" i="97"/>
  <c r="H90" i="97"/>
  <c r="I87" i="97"/>
  <c r="R87" i="97"/>
  <c r="CL86" i="97"/>
  <c r="BT86" i="97"/>
  <c r="AJ86" i="97"/>
  <c r="CC86" i="97"/>
  <c r="AU48" i="98"/>
  <c r="BD48" i="98"/>
  <c r="T48" i="98"/>
  <c r="K48" i="98"/>
  <c r="BV48" i="98"/>
  <c r="CE48" i="98"/>
  <c r="CC88" i="98"/>
  <c r="CF88" i="98" s="1"/>
  <c r="BM48" i="98"/>
  <c r="R87" i="98"/>
  <c r="U87" i="98" s="1"/>
  <c r="BT87" i="98"/>
  <c r="BW87" i="98" s="1"/>
  <c r="AS87" i="98"/>
  <c r="AV87" i="98" s="1"/>
  <c r="BK87" i="98"/>
  <c r="BN87" i="98" s="1"/>
  <c r="AJ87" i="98"/>
  <c r="AM87" i="98" s="1"/>
  <c r="CU87" i="98"/>
  <c r="CX87" i="98" s="1"/>
  <c r="CL87" i="98"/>
  <c r="CO87" i="98" s="1"/>
  <c r="BB87" i="98"/>
  <c r="BE87" i="98" s="1"/>
  <c r="AA87" i="98"/>
  <c r="AD87" i="98" s="1"/>
  <c r="I87" i="98"/>
  <c r="L87" i="98" s="1"/>
  <c r="CU88" i="97"/>
  <c r="CW48" i="97"/>
  <c r="BB87" i="97"/>
  <c r="AU48" i="97"/>
  <c r="AS87" i="97"/>
  <c r="AA87" i="97"/>
  <c r="AV99" i="101" l="1"/>
  <c r="AW99" i="101"/>
  <c r="AS100" i="101"/>
  <c r="AQ61" i="112"/>
  <c r="AL62" i="112" s="1"/>
  <c r="AP62" i="112" s="1"/>
  <c r="AN99" i="101"/>
  <c r="AM99" i="101"/>
  <c r="V99" i="101"/>
  <c r="U99" i="101"/>
  <c r="AW102" i="102"/>
  <c r="AV102" i="102"/>
  <c r="CY103" i="102"/>
  <c r="CX103" i="102"/>
  <c r="DQ102" i="102"/>
  <c r="DP102" i="102"/>
  <c r="DP111" i="98"/>
  <c r="DM112" i="98"/>
  <c r="DY112" i="98"/>
  <c r="DV113" i="98"/>
  <c r="AN86" i="97"/>
  <c r="AM86" i="97"/>
  <c r="BW86" i="97"/>
  <c r="BX86" i="97"/>
  <c r="CG100" i="101"/>
  <c r="CF100" i="101"/>
  <c r="BO103" i="102"/>
  <c r="BN103" i="102"/>
  <c r="BF102" i="102"/>
  <c r="BE102" i="102"/>
  <c r="BF87" i="97"/>
  <c r="BE87" i="97"/>
  <c r="CP86" i="97"/>
  <c r="CO86" i="97"/>
  <c r="AE87" i="97"/>
  <c r="AD87" i="97"/>
  <c r="CG86" i="97"/>
  <c r="CF86" i="97"/>
  <c r="U87" i="97"/>
  <c r="V87" i="97"/>
  <c r="CX99" i="101"/>
  <c r="CY99" i="101"/>
  <c r="BX99" i="101"/>
  <c r="BW99" i="101"/>
  <c r="BF99" i="101"/>
  <c r="BE99" i="101"/>
  <c r="BX103" i="102"/>
  <c r="BW103" i="102"/>
  <c r="M102" i="102"/>
  <c r="L102" i="102"/>
  <c r="DH99" i="101"/>
  <c r="DG99" i="101"/>
  <c r="EI102" i="102"/>
  <c r="EH102" i="102"/>
  <c r="DH102" i="102"/>
  <c r="DG102" i="102"/>
  <c r="DZ111" i="97"/>
  <c r="DY111" i="97"/>
  <c r="DV112" i="97"/>
  <c r="EI112" i="97"/>
  <c r="EH112" i="97"/>
  <c r="EE113" i="97"/>
  <c r="BO86" i="97"/>
  <c r="BN86" i="97"/>
  <c r="CP99" i="101"/>
  <c r="CO99" i="101"/>
  <c r="AD99" i="101"/>
  <c r="AE99" i="101"/>
  <c r="AE103" i="102"/>
  <c r="AD103" i="102"/>
  <c r="CP102" i="102"/>
  <c r="CO102" i="102"/>
  <c r="V102" i="102"/>
  <c r="U102" i="102"/>
  <c r="AN102" i="102"/>
  <c r="AM102" i="102"/>
  <c r="DZ99" i="101"/>
  <c r="DY99" i="101"/>
  <c r="DP99" i="101"/>
  <c r="DQ99" i="101"/>
  <c r="DQ110" i="97"/>
  <c r="DP110" i="97"/>
  <c r="DM111" i="97"/>
  <c r="DG110" i="98"/>
  <c r="DD111" i="98"/>
  <c r="DH109" i="97"/>
  <c r="DG109" i="97"/>
  <c r="DD110" i="97"/>
  <c r="EH113" i="98"/>
  <c r="EE114" i="98"/>
  <c r="AV87" i="97"/>
  <c r="AW87" i="97"/>
  <c r="CY88" i="97"/>
  <c r="CX88" i="97"/>
  <c r="M87" i="97"/>
  <c r="L87" i="97"/>
  <c r="L100" i="101"/>
  <c r="M100" i="101"/>
  <c r="BN99" i="101"/>
  <c r="BO99" i="101"/>
  <c r="CG102" i="102"/>
  <c r="CF102" i="102"/>
  <c r="EH99" i="101"/>
  <c r="EI99" i="101"/>
  <c r="DZ102" i="102"/>
  <c r="DY102" i="102"/>
  <c r="BE64" i="112"/>
  <c r="AZ65" i="112" s="1"/>
  <c r="BD65" i="112" s="1"/>
  <c r="M122" i="112"/>
  <c r="L122" i="112"/>
  <c r="V126" i="112"/>
  <c r="S89" i="112"/>
  <c r="T89" i="112"/>
  <c r="AJ122" i="112"/>
  <c r="AM122" i="112" s="1"/>
  <c r="BB121" i="112"/>
  <c r="AX122" i="112"/>
  <c r="BA122" i="112" s="1"/>
  <c r="AV103" i="112"/>
  <c r="AU103" i="112"/>
  <c r="AG100" i="112"/>
  <c r="AH100" i="112"/>
  <c r="I123" i="112"/>
  <c r="P123" i="112" s="1"/>
  <c r="G123" i="112"/>
  <c r="Y123" i="112" s="1"/>
  <c r="F123" i="112"/>
  <c r="H124" i="112"/>
  <c r="DM103" i="102"/>
  <c r="EE103" i="102"/>
  <c r="DD103" i="102"/>
  <c r="DV103" i="102"/>
  <c r="EJ55" i="102"/>
  <c r="EL55" i="102" s="1"/>
  <c r="EB56" i="102"/>
  <c r="DX56" i="102"/>
  <c r="DR55" i="102"/>
  <c r="DT55" i="102" s="1"/>
  <c r="DF56" i="102"/>
  <c r="DJ56" i="102"/>
  <c r="EG48" i="98"/>
  <c r="EK48" i="98"/>
  <c r="EA48" i="98"/>
  <c r="EC48" i="98" s="1"/>
  <c r="DO48" i="98"/>
  <c r="DS48" i="98"/>
  <c r="DI48" i="98"/>
  <c r="DK48" i="98" s="1"/>
  <c r="DD100" i="101"/>
  <c r="DM100" i="101"/>
  <c r="EE100" i="101"/>
  <c r="DV100" i="101"/>
  <c r="EK54" i="101"/>
  <c r="EG54" i="101"/>
  <c r="EA54" i="101"/>
  <c r="EC54" i="101" s="1"/>
  <c r="DS54" i="101"/>
  <c r="DO54" i="101"/>
  <c r="DI54" i="101"/>
  <c r="DK54" i="101" s="1"/>
  <c r="EG48" i="97"/>
  <c r="EK48" i="97"/>
  <c r="DX48" i="97"/>
  <c r="EB48" i="97"/>
  <c r="DS48" i="97"/>
  <c r="DO48" i="97"/>
  <c r="DJ48" i="97"/>
  <c r="DF48" i="97"/>
  <c r="K56" i="102"/>
  <c r="DA56" i="102"/>
  <c r="CW56" i="102"/>
  <c r="H104" i="102"/>
  <c r="F103" i="102"/>
  <c r="G103" i="102"/>
  <c r="BD56" i="102"/>
  <c r="BK104" i="102"/>
  <c r="AA104" i="102"/>
  <c r="BM56" i="102"/>
  <c r="BB103" i="102"/>
  <c r="AJ103" i="102"/>
  <c r="CQ55" i="102"/>
  <c r="CS55" i="102" s="1"/>
  <c r="CR56" i="102" s="1"/>
  <c r="CU104" i="102"/>
  <c r="I103" i="102"/>
  <c r="CL103" i="102"/>
  <c r="BY56" i="102"/>
  <c r="CA56" i="102" s="1"/>
  <c r="BZ57" i="102" s="1"/>
  <c r="R103" i="102"/>
  <c r="CH55" i="102"/>
  <c r="CJ55" i="102" s="1"/>
  <c r="CI56" i="102" s="1"/>
  <c r="AC56" i="102"/>
  <c r="AS103" i="102"/>
  <c r="BT104" i="102"/>
  <c r="AO55" i="102"/>
  <c r="AQ55" i="102" s="1"/>
  <c r="AP56" i="102" s="1"/>
  <c r="AX55" i="102"/>
  <c r="AZ55" i="102" s="1"/>
  <c r="AY56" i="102" s="1"/>
  <c r="T56" i="102"/>
  <c r="CC103" i="102"/>
  <c r="AL54" i="101"/>
  <c r="AC54" i="101"/>
  <c r="DA54" i="101"/>
  <c r="CW54" i="101"/>
  <c r="AY54" i="101"/>
  <c r="AU54" i="101"/>
  <c r="BZ54" i="101"/>
  <c r="BV54" i="101"/>
  <c r="AJ100" i="101"/>
  <c r="CL100" i="101"/>
  <c r="G101" i="101"/>
  <c r="F101" i="101"/>
  <c r="N55" i="101"/>
  <c r="P55" i="101" s="1"/>
  <c r="O56" i="101" s="1"/>
  <c r="CN54" i="101"/>
  <c r="CR54" i="101"/>
  <c r="BK100" i="101"/>
  <c r="R100" i="101"/>
  <c r="BB100" i="101"/>
  <c r="W54" i="101"/>
  <c r="Y54" i="101" s="1"/>
  <c r="X55" i="101" s="1"/>
  <c r="I101" i="101"/>
  <c r="CU100" i="101"/>
  <c r="BH54" i="101"/>
  <c r="BD54" i="101"/>
  <c r="BM54" i="101"/>
  <c r="BQ54" i="101"/>
  <c r="CC101" i="101"/>
  <c r="CH54" i="101"/>
  <c r="CJ54" i="101" s="1"/>
  <c r="BT100" i="101"/>
  <c r="AA100" i="101"/>
  <c r="BK87" i="97"/>
  <c r="CH48" i="98"/>
  <c r="CJ48" i="98" s="1"/>
  <c r="CI49" i="98" s="1"/>
  <c r="BY48" i="98"/>
  <c r="CA48" i="98" s="1"/>
  <c r="BZ49" i="98" s="1"/>
  <c r="BP48" i="98"/>
  <c r="BR48" i="98" s="1"/>
  <c r="BQ49" i="98" s="1"/>
  <c r="BG48" i="98"/>
  <c r="BI48" i="98" s="1"/>
  <c r="BH49" i="98" s="1"/>
  <c r="AX48" i="98"/>
  <c r="AZ48" i="98" s="1"/>
  <c r="AY49" i="98" s="1"/>
  <c r="W48" i="98"/>
  <c r="Y48" i="98" s="1"/>
  <c r="X49" i="98" s="1"/>
  <c r="G89" i="98"/>
  <c r="F89" i="98"/>
  <c r="CZ48" i="97"/>
  <c r="DB48" i="97" s="1"/>
  <c r="CH47" i="97"/>
  <c r="CJ47" i="97" s="1"/>
  <c r="BP47" i="97"/>
  <c r="BR47" i="97" s="1"/>
  <c r="AX48" i="97"/>
  <c r="AZ48" i="97" s="1"/>
  <c r="AY49" i="97" s="1"/>
  <c r="AP48" i="97"/>
  <c r="AL48" i="97"/>
  <c r="W47" i="97"/>
  <c r="Y47" i="97" s="1"/>
  <c r="X48" i="97" s="1"/>
  <c r="N50" i="97"/>
  <c r="P50" i="97" s="1"/>
  <c r="O51" i="97" s="1"/>
  <c r="F90" i="97"/>
  <c r="G90" i="97"/>
  <c r="H91" i="97"/>
  <c r="BT87" i="97"/>
  <c r="R88" i="97"/>
  <c r="CL87" i="97"/>
  <c r="AJ87" i="97"/>
  <c r="CC87" i="97"/>
  <c r="I88" i="97"/>
  <c r="AL48" i="98"/>
  <c r="CW48" i="98"/>
  <c r="CN48" i="98"/>
  <c r="CR48" i="98" s="1"/>
  <c r="AC48" i="98"/>
  <c r="R88" i="98"/>
  <c r="U88" i="98" s="1"/>
  <c r="N48" i="98"/>
  <c r="P48" i="98" s="1"/>
  <c r="O49" i="98" s="1"/>
  <c r="I88" i="98"/>
  <c r="L88" i="98" s="1"/>
  <c r="AJ88" i="98"/>
  <c r="AM88" i="98" s="1"/>
  <c r="BK88" i="98"/>
  <c r="BN88" i="98" s="1"/>
  <c r="AA88" i="98"/>
  <c r="AD88" i="98" s="1"/>
  <c r="CL88" i="98"/>
  <c r="CO88" i="98" s="1"/>
  <c r="AS88" i="98"/>
  <c r="AV88" i="98" s="1"/>
  <c r="BT88" i="98"/>
  <c r="BW88" i="98" s="1"/>
  <c r="CC89" i="98"/>
  <c r="CF89" i="98" s="1"/>
  <c r="BB88" i="98"/>
  <c r="BE88" i="98" s="1"/>
  <c r="CU88" i="98"/>
  <c r="CX88" i="98" s="1"/>
  <c r="CU89" i="97"/>
  <c r="CN48" i="97"/>
  <c r="CR48" i="97" s="1"/>
  <c r="BD48" i="97"/>
  <c r="BB88" i="97"/>
  <c r="AS88" i="97"/>
  <c r="AC48" i="97"/>
  <c r="AA88" i="97"/>
  <c r="AV100" i="101" l="1"/>
  <c r="AW100" i="101"/>
  <c r="AS101" i="101"/>
  <c r="AO62" i="112"/>
  <c r="M101" i="101"/>
  <c r="L101" i="101"/>
  <c r="AN103" i="102"/>
  <c r="AM103" i="102"/>
  <c r="BF103" i="102"/>
  <c r="BE103" i="102"/>
  <c r="BO104" i="102"/>
  <c r="BN104" i="102"/>
  <c r="EI103" i="102"/>
  <c r="EH103" i="102"/>
  <c r="DH110" i="97"/>
  <c r="DG110" i="97"/>
  <c r="DD111" i="97"/>
  <c r="DY113" i="98"/>
  <c r="DV114" i="98"/>
  <c r="CY89" i="97"/>
  <c r="CX89" i="97"/>
  <c r="CP87" i="97"/>
  <c r="CO87" i="97"/>
  <c r="DY100" i="101"/>
  <c r="DZ100" i="101"/>
  <c r="AE88" i="97"/>
  <c r="AD88" i="97"/>
  <c r="CG87" i="97"/>
  <c r="CF87" i="97"/>
  <c r="BX87" i="97"/>
  <c r="BW87" i="97"/>
  <c r="BN87" i="97"/>
  <c r="BO87" i="97"/>
  <c r="CF101" i="101"/>
  <c r="CG101" i="101"/>
  <c r="BE100" i="101"/>
  <c r="BF100" i="101"/>
  <c r="AW103" i="102"/>
  <c r="AV103" i="102"/>
  <c r="V103" i="102"/>
  <c r="U103" i="102"/>
  <c r="CY104" i="102"/>
  <c r="CX104" i="102"/>
  <c r="DZ103" i="102"/>
  <c r="DY103" i="102"/>
  <c r="DQ103" i="102"/>
  <c r="DP103" i="102"/>
  <c r="DP111" i="97"/>
  <c r="DQ111" i="97"/>
  <c r="DM112" i="97"/>
  <c r="DY112" i="97"/>
  <c r="DZ112" i="97"/>
  <c r="DV113" i="97"/>
  <c r="AW88" i="97"/>
  <c r="AV88" i="97"/>
  <c r="BW100" i="101"/>
  <c r="BX100" i="101"/>
  <c r="BO100" i="101"/>
  <c r="BN100" i="101"/>
  <c r="CO100" i="101"/>
  <c r="CP100" i="101"/>
  <c r="CP103" i="102"/>
  <c r="CO103" i="102"/>
  <c r="AE104" i="102"/>
  <c r="AD104" i="102"/>
  <c r="BF88" i="97"/>
  <c r="BE88" i="97"/>
  <c r="L88" i="97"/>
  <c r="M88" i="97"/>
  <c r="V88" i="97"/>
  <c r="U88" i="97"/>
  <c r="AM100" i="101"/>
  <c r="AN100" i="101"/>
  <c r="BX104" i="102"/>
  <c r="BW104" i="102"/>
  <c r="M103" i="102"/>
  <c r="L103" i="102"/>
  <c r="AN87" i="97"/>
  <c r="AM87" i="97"/>
  <c r="AE100" i="101"/>
  <c r="AD100" i="101"/>
  <c r="CY100" i="101"/>
  <c r="CX100" i="101"/>
  <c r="U100" i="101"/>
  <c r="V100" i="101"/>
  <c r="EI100" i="101"/>
  <c r="EH100" i="101"/>
  <c r="EH114" i="98"/>
  <c r="EE115" i="98"/>
  <c r="EH113" i="97"/>
  <c r="EI113" i="97"/>
  <c r="EE114" i="97"/>
  <c r="DP112" i="98"/>
  <c r="DM113" i="98"/>
  <c r="CG103" i="102"/>
  <c r="CF103" i="102"/>
  <c r="DQ100" i="101"/>
  <c r="DP100" i="101"/>
  <c r="DG100" i="101"/>
  <c r="DH100" i="101"/>
  <c r="DH103" i="102"/>
  <c r="DG103" i="102"/>
  <c r="DG111" i="98"/>
  <c r="DD112" i="98"/>
  <c r="BC65" i="112"/>
  <c r="M123" i="112"/>
  <c r="L123" i="112"/>
  <c r="T90" i="112"/>
  <c r="S90" i="112"/>
  <c r="V127" i="112"/>
  <c r="BB122" i="112"/>
  <c r="AX123" i="112"/>
  <c r="BA123" i="112" s="1"/>
  <c r="AJ123" i="112"/>
  <c r="AM123" i="112" s="1"/>
  <c r="AU104" i="112"/>
  <c r="AV104" i="112"/>
  <c r="AH101" i="112"/>
  <c r="AG101" i="112"/>
  <c r="H125" i="112"/>
  <c r="G124" i="112"/>
  <c r="Y124" i="112" s="1"/>
  <c r="F124" i="112"/>
  <c r="I124" i="112"/>
  <c r="P124" i="112" s="1"/>
  <c r="DM104" i="102"/>
  <c r="DV104" i="102"/>
  <c r="DD104" i="102"/>
  <c r="EE104" i="102"/>
  <c r="EK56" i="102"/>
  <c r="EG56" i="102"/>
  <c r="EA56" i="102"/>
  <c r="EC56" i="102" s="1"/>
  <c r="DO56" i="102"/>
  <c r="DS56" i="102"/>
  <c r="DI56" i="102"/>
  <c r="DK56" i="102" s="1"/>
  <c r="EJ48" i="98"/>
  <c r="EL48" i="98" s="1"/>
  <c r="DX49" i="98"/>
  <c r="EB49" i="98"/>
  <c r="DR48" i="98"/>
  <c r="DT48" i="98" s="1"/>
  <c r="DJ49" i="98"/>
  <c r="DF49" i="98"/>
  <c r="DV101" i="101"/>
  <c r="EE101" i="101"/>
  <c r="DM101" i="101"/>
  <c r="DD101" i="101"/>
  <c r="EJ54" i="101"/>
  <c r="EL54" i="101" s="1"/>
  <c r="EB55" i="101"/>
  <c r="DX55" i="101"/>
  <c r="DR54" i="101"/>
  <c r="DT54" i="101" s="1"/>
  <c r="DJ55" i="101"/>
  <c r="DF55" i="101"/>
  <c r="EJ48" i="97"/>
  <c r="EL48" i="97" s="1"/>
  <c r="EA48" i="97"/>
  <c r="EC48" i="97" s="1"/>
  <c r="DR48" i="97"/>
  <c r="DT48" i="97" s="1"/>
  <c r="DI48" i="97"/>
  <c r="DK48" i="97" s="1"/>
  <c r="AU56" i="102"/>
  <c r="CE56" i="102"/>
  <c r="BT105" i="102"/>
  <c r="BV57" i="102"/>
  <c r="CL104" i="102"/>
  <c r="CU105" i="102"/>
  <c r="CZ56" i="102"/>
  <c r="DB56" i="102" s="1"/>
  <c r="W56" i="102"/>
  <c r="Y56" i="102" s="1"/>
  <c r="X57" i="102" s="1"/>
  <c r="AL56" i="102"/>
  <c r="AF56" i="102"/>
  <c r="AH56" i="102" s="1"/>
  <c r="AG57" i="102" s="1"/>
  <c r="AA105" i="102"/>
  <c r="CN56" i="102"/>
  <c r="BK105" i="102"/>
  <c r="I104" i="102"/>
  <c r="AJ104" i="102"/>
  <c r="BB104" i="102"/>
  <c r="N56" i="102"/>
  <c r="P56" i="102" s="1"/>
  <c r="O57" i="102" s="1"/>
  <c r="CC104" i="102"/>
  <c r="AS104" i="102"/>
  <c r="R104" i="102"/>
  <c r="BP56" i="102"/>
  <c r="BR56" i="102" s="1"/>
  <c r="BQ57" i="102" s="1"/>
  <c r="BG56" i="102"/>
  <c r="BI56" i="102" s="1"/>
  <c r="BH57" i="102" s="1"/>
  <c r="H105" i="102"/>
  <c r="F104" i="102"/>
  <c r="G104" i="102"/>
  <c r="K56" i="101"/>
  <c r="T55" i="101"/>
  <c r="AA101" i="101"/>
  <c r="I102" i="101"/>
  <c r="R101" i="101"/>
  <c r="CL101" i="101"/>
  <c r="AX54" i="101"/>
  <c r="AZ54" i="101" s="1"/>
  <c r="AF54" i="101"/>
  <c r="AH54" i="101" s="1"/>
  <c r="AG55" i="101" s="1"/>
  <c r="CI55" i="101"/>
  <c r="CE55" i="101"/>
  <c r="BB101" i="101"/>
  <c r="BK101" i="101"/>
  <c r="G102" i="101"/>
  <c r="F102" i="101"/>
  <c r="AJ101" i="101"/>
  <c r="CC102" i="101"/>
  <c r="BP54" i="101"/>
  <c r="BR54" i="101" s="1"/>
  <c r="CQ54" i="101"/>
  <c r="CS54" i="101" s="1"/>
  <c r="BY54" i="101"/>
  <c r="CA54" i="101" s="1"/>
  <c r="CZ54" i="101"/>
  <c r="DB54" i="101" s="1"/>
  <c r="AO54" i="101"/>
  <c r="AQ54" i="101" s="1"/>
  <c r="AP55" i="101" s="1"/>
  <c r="BT101" i="101"/>
  <c r="BG54" i="101"/>
  <c r="BI54" i="101" s="1"/>
  <c r="CU101" i="101"/>
  <c r="BK88" i="97"/>
  <c r="CZ48" i="98"/>
  <c r="DB48" i="98" s="1"/>
  <c r="CQ48" i="98"/>
  <c r="CS48" i="98" s="1"/>
  <c r="CR49" i="98" s="1"/>
  <c r="AO48" i="98"/>
  <c r="AQ48" i="98" s="1"/>
  <c r="AP49" i="98" s="1"/>
  <c r="AF48" i="98"/>
  <c r="AH48" i="98" s="1"/>
  <c r="AG49" i="98" s="1"/>
  <c r="F90" i="98"/>
  <c r="G90" i="98"/>
  <c r="CQ48" i="97"/>
  <c r="CS48" i="97" s="1"/>
  <c r="CR49" i="97" s="1"/>
  <c r="CI48" i="97"/>
  <c r="CE48" i="97"/>
  <c r="BQ48" i="97"/>
  <c r="BM48" i="97"/>
  <c r="BG48" i="97"/>
  <c r="BI48" i="97" s="1"/>
  <c r="BH49" i="97" s="1"/>
  <c r="AO48" i="97"/>
  <c r="AQ48" i="97" s="1"/>
  <c r="AF48" i="97"/>
  <c r="AH48" i="97" s="1"/>
  <c r="AG49" i="97" s="1"/>
  <c r="K51" i="97"/>
  <c r="N51" i="97" s="1"/>
  <c r="P51" i="97" s="1"/>
  <c r="O52" i="97" s="1"/>
  <c r="T48" i="97"/>
  <c r="F91" i="97"/>
  <c r="G91" i="97"/>
  <c r="H92" i="97"/>
  <c r="CL88" i="97"/>
  <c r="I89" i="97"/>
  <c r="CC88" i="97"/>
  <c r="AJ88" i="97"/>
  <c r="R89" i="97"/>
  <c r="BT88" i="97"/>
  <c r="CE49" i="98"/>
  <c r="BM49" i="98"/>
  <c r="T49" i="98"/>
  <c r="BT89" i="98"/>
  <c r="BW89" i="98" s="1"/>
  <c r="CL89" i="98"/>
  <c r="CO89" i="98" s="1"/>
  <c r="BD49" i="98"/>
  <c r="AU49" i="98"/>
  <c r="BV49" i="98"/>
  <c r="CC90" i="98"/>
  <c r="CF90" i="98" s="1"/>
  <c r="I89" i="98"/>
  <c r="L89" i="98" s="1"/>
  <c r="K49" i="98"/>
  <c r="R89" i="98"/>
  <c r="U89" i="98" s="1"/>
  <c r="BB89" i="98"/>
  <c r="BE89" i="98" s="1"/>
  <c r="AS89" i="98"/>
  <c r="AV89" i="98" s="1"/>
  <c r="BK89" i="98"/>
  <c r="BN89" i="98" s="1"/>
  <c r="CU89" i="98"/>
  <c r="CX89" i="98" s="1"/>
  <c r="AA89" i="98"/>
  <c r="AD89" i="98" s="1"/>
  <c r="AJ89" i="98"/>
  <c r="AM89" i="98" s="1"/>
  <c r="CW49" i="97"/>
  <c r="DA49" i="97" s="1"/>
  <c r="CU90" i="97"/>
  <c r="BB89" i="97"/>
  <c r="AU49" i="97"/>
  <c r="AS89" i="97"/>
  <c r="AA89" i="97"/>
  <c r="AV101" i="101" l="1"/>
  <c r="AW101" i="101"/>
  <c r="AS102" i="101"/>
  <c r="AQ62" i="112"/>
  <c r="AL63" i="112" s="1"/>
  <c r="AP63" i="112" s="1"/>
  <c r="AM88" i="97"/>
  <c r="AN88" i="97"/>
  <c r="CG102" i="101"/>
  <c r="CF102" i="101"/>
  <c r="V101" i="101"/>
  <c r="U101" i="101"/>
  <c r="V104" i="102"/>
  <c r="U104" i="102"/>
  <c r="BF104" i="102"/>
  <c r="BE104" i="102"/>
  <c r="CX105" i="102"/>
  <c r="CY105" i="102"/>
  <c r="BX105" i="102"/>
  <c r="BW105" i="102"/>
  <c r="DP101" i="101"/>
  <c r="DQ101" i="101"/>
  <c r="DG104" i="102"/>
  <c r="DH104" i="102"/>
  <c r="DP113" i="98"/>
  <c r="DM114" i="98"/>
  <c r="CP104" i="102"/>
  <c r="CO104" i="102"/>
  <c r="EH101" i="101"/>
  <c r="EI101" i="101"/>
  <c r="DQ104" i="102"/>
  <c r="DP104" i="102"/>
  <c r="EH115" i="98"/>
  <c r="EE116" i="98"/>
  <c r="DY114" i="98"/>
  <c r="DV115" i="98"/>
  <c r="BF89" i="97"/>
  <c r="BE89" i="97"/>
  <c r="CG88" i="97"/>
  <c r="CF88" i="97"/>
  <c r="AD89" i="97"/>
  <c r="AE89" i="97"/>
  <c r="CY90" i="97"/>
  <c r="CX90" i="97"/>
  <c r="BW88" i="97"/>
  <c r="BX88" i="97"/>
  <c r="M89" i="97"/>
  <c r="L89" i="97"/>
  <c r="BX101" i="101"/>
  <c r="BW101" i="101"/>
  <c r="AN101" i="101"/>
  <c r="AM101" i="101"/>
  <c r="BN101" i="101"/>
  <c r="BO101" i="101"/>
  <c r="L102" i="101"/>
  <c r="M102" i="101"/>
  <c r="AW104" i="102"/>
  <c r="AV104" i="102"/>
  <c r="AN104" i="102"/>
  <c r="AM104" i="102"/>
  <c r="AW89" i="97"/>
  <c r="AV89" i="97"/>
  <c r="U89" i="97"/>
  <c r="V89" i="97"/>
  <c r="CO88" i="97"/>
  <c r="CP88" i="97"/>
  <c r="BO88" i="97"/>
  <c r="BN88" i="97"/>
  <c r="BF101" i="101"/>
  <c r="BE101" i="101"/>
  <c r="AD101" i="101"/>
  <c r="AE101" i="101"/>
  <c r="CG104" i="102"/>
  <c r="CF104" i="102"/>
  <c r="M104" i="102"/>
  <c r="L104" i="102"/>
  <c r="AD105" i="102"/>
  <c r="AE105" i="102"/>
  <c r="DZ101" i="101"/>
  <c r="DY101" i="101"/>
  <c r="DG112" i="98"/>
  <c r="DD113" i="98"/>
  <c r="EI114" i="97"/>
  <c r="EH114" i="97"/>
  <c r="EE115" i="97"/>
  <c r="DQ112" i="97"/>
  <c r="DP112" i="97"/>
  <c r="DM113" i="97"/>
  <c r="CX101" i="101"/>
  <c r="CY101" i="101"/>
  <c r="CP101" i="101"/>
  <c r="CO101" i="101"/>
  <c r="BN105" i="102"/>
  <c r="BO105" i="102"/>
  <c r="DH101" i="101"/>
  <c r="DG101" i="101"/>
  <c r="EI104" i="102"/>
  <c r="EH104" i="102"/>
  <c r="DY104" i="102"/>
  <c r="DZ104" i="102"/>
  <c r="DZ113" i="97"/>
  <c r="DY113" i="97"/>
  <c r="DV114" i="97"/>
  <c r="DH111" i="97"/>
  <c r="DG111" i="97"/>
  <c r="DD112" i="97"/>
  <c r="BE65" i="112"/>
  <c r="AZ66" i="112" s="1"/>
  <c r="BD66" i="112" s="1"/>
  <c r="M124" i="112"/>
  <c r="L124" i="112"/>
  <c r="V128" i="112"/>
  <c r="S91" i="112"/>
  <c r="T91" i="112"/>
  <c r="BB123" i="112"/>
  <c r="AX124" i="112"/>
  <c r="BA124" i="112" s="1"/>
  <c r="AJ124" i="112"/>
  <c r="AM124" i="112" s="1"/>
  <c r="AV105" i="112"/>
  <c r="AU105" i="112"/>
  <c r="AG102" i="112"/>
  <c r="AH102" i="112"/>
  <c r="I125" i="112"/>
  <c r="P125" i="112" s="1"/>
  <c r="H126" i="112"/>
  <c r="G125" i="112"/>
  <c r="Y125" i="112" s="1"/>
  <c r="F125" i="112"/>
  <c r="DD105" i="102"/>
  <c r="DM105" i="102"/>
  <c r="EE105" i="102"/>
  <c r="DV105" i="102"/>
  <c r="EJ56" i="102"/>
  <c r="EL56" i="102" s="1"/>
  <c r="DX57" i="102"/>
  <c r="EB57" i="102"/>
  <c r="DR56" i="102"/>
  <c r="DT56" i="102" s="1"/>
  <c r="DF57" i="102"/>
  <c r="DJ57" i="102"/>
  <c r="EG49" i="98"/>
  <c r="EK49" i="98"/>
  <c r="EA49" i="98"/>
  <c r="EC49" i="98" s="1"/>
  <c r="DS49" i="98"/>
  <c r="DO49" i="98"/>
  <c r="DI49" i="98"/>
  <c r="DK49" i="98" s="1"/>
  <c r="DD102" i="101"/>
  <c r="DM102" i="101"/>
  <c r="EE102" i="101"/>
  <c r="DV102" i="101"/>
  <c r="EK55" i="101"/>
  <c r="EG55" i="101"/>
  <c r="EA55" i="101"/>
  <c r="EC55" i="101" s="1"/>
  <c r="DS55" i="101"/>
  <c r="DO55" i="101"/>
  <c r="DI55" i="101"/>
  <c r="DK55" i="101" s="1"/>
  <c r="EK49" i="97"/>
  <c r="EG49" i="97"/>
  <c r="EB49" i="97"/>
  <c r="DX49" i="97"/>
  <c r="DS49" i="97"/>
  <c r="DO49" i="97"/>
  <c r="DJ49" i="97"/>
  <c r="DF49" i="97"/>
  <c r="BD57" i="102"/>
  <c r="T57" i="102"/>
  <c r="AC57" i="102"/>
  <c r="AS105" i="102"/>
  <c r="BK106" i="102"/>
  <c r="CU106" i="102"/>
  <c r="H106" i="102"/>
  <c r="F105" i="102"/>
  <c r="G105" i="102"/>
  <c r="CC105" i="102"/>
  <c r="CQ56" i="102"/>
  <c r="CS56" i="102" s="1"/>
  <c r="CR57" i="102" s="1"/>
  <c r="DA57" i="102"/>
  <c r="CW57" i="102"/>
  <c r="CH56" i="102"/>
  <c r="CJ56" i="102" s="1"/>
  <c r="CI57" i="102" s="1"/>
  <c r="K57" i="102"/>
  <c r="BB105" i="102"/>
  <c r="AA106" i="102"/>
  <c r="CL105" i="102"/>
  <c r="BT106" i="102"/>
  <c r="AX56" i="102"/>
  <c r="AZ56" i="102" s="1"/>
  <c r="AY57" i="102" s="1"/>
  <c r="BM57" i="102"/>
  <c r="AJ105" i="102"/>
  <c r="R105" i="102"/>
  <c r="I105" i="102"/>
  <c r="AO56" i="102"/>
  <c r="AQ56" i="102" s="1"/>
  <c r="AP57" i="102" s="1"/>
  <c r="BY57" i="102"/>
  <c r="CA57" i="102" s="1"/>
  <c r="BZ58" i="102" s="1"/>
  <c r="BM55" i="101"/>
  <c r="BQ55" i="101"/>
  <c r="AL55" i="101"/>
  <c r="DA55" i="101"/>
  <c r="CW55" i="101"/>
  <c r="AC55" i="101"/>
  <c r="BZ55" i="101"/>
  <c r="BV55" i="101"/>
  <c r="AY55" i="101"/>
  <c r="AU55" i="101"/>
  <c r="CU102" i="101"/>
  <c r="AJ102" i="101"/>
  <c r="CL102" i="101"/>
  <c r="BT102" i="101"/>
  <c r="CN55" i="101"/>
  <c r="CR55" i="101"/>
  <c r="G103" i="101"/>
  <c r="F103" i="101"/>
  <c r="W55" i="101"/>
  <c r="Y55" i="101" s="1"/>
  <c r="X56" i="101" s="1"/>
  <c r="BH55" i="101"/>
  <c r="BD55" i="101"/>
  <c r="BK102" i="101"/>
  <c r="CH55" i="101"/>
  <c r="CJ55" i="101" s="1"/>
  <c r="I103" i="101"/>
  <c r="N56" i="101"/>
  <c r="P56" i="101" s="1"/>
  <c r="O57" i="101" s="1"/>
  <c r="CC103" i="101"/>
  <c r="BB102" i="101"/>
  <c r="R102" i="101"/>
  <c r="AA102" i="101"/>
  <c r="BK89" i="97"/>
  <c r="CH49" i="98"/>
  <c r="CJ49" i="98" s="1"/>
  <c r="CI50" i="98" s="1"/>
  <c r="BY49" i="98"/>
  <c r="CA49" i="98" s="1"/>
  <c r="BZ50" i="98" s="1"/>
  <c r="BP49" i="98"/>
  <c r="BR49" i="98" s="1"/>
  <c r="BQ50" i="98" s="1"/>
  <c r="BG49" i="98"/>
  <c r="BI49" i="98" s="1"/>
  <c r="BH50" i="98" s="1"/>
  <c r="AX49" i="98"/>
  <c r="AZ49" i="98" s="1"/>
  <c r="AY50" i="98" s="1"/>
  <c r="W49" i="98"/>
  <c r="Y49" i="98" s="1"/>
  <c r="X50" i="98" s="1"/>
  <c r="G91" i="98"/>
  <c r="F91" i="98"/>
  <c r="CZ49" i="97"/>
  <c r="DB49" i="97" s="1"/>
  <c r="DA50" i="97" s="1"/>
  <c r="CH48" i="97"/>
  <c r="CJ48" i="97" s="1"/>
  <c r="BP48" i="97"/>
  <c r="BR48" i="97" s="1"/>
  <c r="AX49" i="97"/>
  <c r="AZ49" i="97" s="1"/>
  <c r="AY50" i="97" s="1"/>
  <c r="AP49" i="97"/>
  <c r="AL49" i="97"/>
  <c r="W48" i="97"/>
  <c r="Y48" i="97" s="1"/>
  <c r="X49" i="97" s="1"/>
  <c r="K52" i="97"/>
  <c r="F92" i="97"/>
  <c r="G92" i="97"/>
  <c r="H93" i="97"/>
  <c r="R90" i="97"/>
  <c r="BT89" i="97"/>
  <c r="I90" i="97"/>
  <c r="AJ89" i="97"/>
  <c r="CC89" i="97"/>
  <c r="CL89" i="97"/>
  <c r="CW49" i="98"/>
  <c r="DA49" i="98" s="1"/>
  <c r="AC49" i="98"/>
  <c r="AL49" i="98"/>
  <c r="CN49" i="98"/>
  <c r="AA90" i="98"/>
  <c r="AD90" i="98" s="1"/>
  <c r="R90" i="98"/>
  <c r="U90" i="98" s="1"/>
  <c r="AJ90" i="98"/>
  <c r="AM90" i="98" s="1"/>
  <c r="BB90" i="98"/>
  <c r="BE90" i="98" s="1"/>
  <c r="CL90" i="98"/>
  <c r="CO90" i="98" s="1"/>
  <c r="BK90" i="98"/>
  <c r="BN90" i="98" s="1"/>
  <c r="N49" i="98"/>
  <c r="P49" i="98" s="1"/>
  <c r="O50" i="98" s="1"/>
  <c r="I90" i="98"/>
  <c r="L90" i="98" s="1"/>
  <c r="CU90" i="98"/>
  <c r="CX90" i="98" s="1"/>
  <c r="AS90" i="98"/>
  <c r="AV90" i="98" s="1"/>
  <c r="CC91" i="98"/>
  <c r="CF91" i="98" s="1"/>
  <c r="BT90" i="98"/>
  <c r="BW90" i="98" s="1"/>
  <c r="CU91" i="97"/>
  <c r="CN49" i="97"/>
  <c r="BD49" i="97"/>
  <c r="BB90" i="97"/>
  <c r="AS90" i="97"/>
  <c r="AA90" i="97"/>
  <c r="AC49" i="97"/>
  <c r="AV102" i="101" l="1"/>
  <c r="AS103" i="101"/>
  <c r="AW102" i="101"/>
  <c r="AO63" i="112"/>
  <c r="DY102" i="101"/>
  <c r="DZ102" i="101"/>
  <c r="DG102" i="101"/>
  <c r="DH102" i="101"/>
  <c r="DP113" i="97"/>
  <c r="DQ113" i="97"/>
  <c r="DM114" i="97"/>
  <c r="EH116" i="98"/>
  <c r="EE117" i="98"/>
  <c r="DP114" i="98"/>
  <c r="DM115" i="98"/>
  <c r="BE90" i="97"/>
  <c r="BF90" i="97"/>
  <c r="CP89" i="97"/>
  <c r="CO89" i="97"/>
  <c r="BE102" i="101"/>
  <c r="BF102" i="101"/>
  <c r="BO102" i="101"/>
  <c r="BN102" i="101"/>
  <c r="CF105" i="102"/>
  <c r="CG105" i="102"/>
  <c r="DY114" i="97"/>
  <c r="DZ114" i="97"/>
  <c r="DV115" i="97"/>
  <c r="CF89" i="97"/>
  <c r="CG89" i="97"/>
  <c r="V90" i="97"/>
  <c r="U90" i="97"/>
  <c r="BN89" i="97"/>
  <c r="BO89" i="97"/>
  <c r="CF103" i="101"/>
  <c r="CG103" i="101"/>
  <c r="AM102" i="101"/>
  <c r="AN102" i="101"/>
  <c r="L105" i="102"/>
  <c r="M105" i="102"/>
  <c r="CY106" i="102"/>
  <c r="CX106" i="102"/>
  <c r="EI102" i="101"/>
  <c r="EH102" i="101"/>
  <c r="DZ105" i="102"/>
  <c r="DY105" i="102"/>
  <c r="DP105" i="102"/>
  <c r="DQ105" i="102"/>
  <c r="AE90" i="97"/>
  <c r="AD90" i="97"/>
  <c r="AN89" i="97"/>
  <c r="AM89" i="97"/>
  <c r="AE102" i="101"/>
  <c r="AD102" i="101"/>
  <c r="CY102" i="101"/>
  <c r="CX102" i="101"/>
  <c r="V105" i="102"/>
  <c r="U105" i="102"/>
  <c r="BF105" i="102"/>
  <c r="BE105" i="102"/>
  <c r="BO106" i="102"/>
  <c r="BN106" i="102"/>
  <c r="DQ102" i="101"/>
  <c r="DP102" i="101"/>
  <c r="DG112" i="97"/>
  <c r="DH112" i="97"/>
  <c r="DD113" i="97"/>
  <c r="DG113" i="98"/>
  <c r="DD114" i="98"/>
  <c r="DY115" i="98"/>
  <c r="DV116" i="98"/>
  <c r="BX89" i="97"/>
  <c r="BW89" i="97"/>
  <c r="CO102" i="101"/>
  <c r="CP102" i="101"/>
  <c r="CP105" i="102"/>
  <c r="CO105" i="102"/>
  <c r="AE106" i="102"/>
  <c r="AD106" i="102"/>
  <c r="AW90" i="97"/>
  <c r="AV90" i="97"/>
  <c r="CY91" i="97"/>
  <c r="CX91" i="97"/>
  <c r="L90" i="97"/>
  <c r="M90" i="97"/>
  <c r="U102" i="101"/>
  <c r="V102" i="101"/>
  <c r="M103" i="101"/>
  <c r="L103" i="101"/>
  <c r="BW102" i="101"/>
  <c r="BX102" i="101"/>
  <c r="AN105" i="102"/>
  <c r="AM105" i="102"/>
  <c r="BW106" i="102"/>
  <c r="BX106" i="102"/>
  <c r="AV105" i="102"/>
  <c r="AW105" i="102"/>
  <c r="EH105" i="102"/>
  <c r="EI105" i="102"/>
  <c r="DH105" i="102"/>
  <c r="DG105" i="102"/>
  <c r="EH115" i="97"/>
  <c r="EI115" i="97"/>
  <c r="EE116" i="97"/>
  <c r="BC66" i="112"/>
  <c r="M125" i="112"/>
  <c r="L125" i="112"/>
  <c r="T92" i="112"/>
  <c r="S92" i="112"/>
  <c r="V129" i="112"/>
  <c r="BB124" i="112"/>
  <c r="AX125" i="112"/>
  <c r="BA125" i="112" s="1"/>
  <c r="AJ125" i="112"/>
  <c r="AM125" i="112" s="1"/>
  <c r="AU106" i="112"/>
  <c r="AV106" i="112"/>
  <c r="AH103" i="112"/>
  <c r="AG103" i="112"/>
  <c r="H127" i="112"/>
  <c r="G126" i="112"/>
  <c r="Y126" i="112" s="1"/>
  <c r="F126" i="112"/>
  <c r="I126" i="112"/>
  <c r="P126" i="112" s="1"/>
  <c r="DV106" i="102"/>
  <c r="EE106" i="102"/>
  <c r="DM106" i="102"/>
  <c r="DD106" i="102"/>
  <c r="EG57" i="102"/>
  <c r="EK57" i="102"/>
  <c r="EA57" i="102"/>
  <c r="EC57" i="102" s="1"/>
  <c r="DS57" i="102"/>
  <c r="DO57" i="102"/>
  <c r="DI57" i="102"/>
  <c r="DK57" i="102" s="1"/>
  <c r="EJ49" i="98"/>
  <c r="EL49" i="98" s="1"/>
  <c r="DX50" i="98"/>
  <c r="EB50" i="98"/>
  <c r="DR49" i="98"/>
  <c r="DT49" i="98" s="1"/>
  <c r="DF50" i="98"/>
  <c r="DJ50" i="98" s="1"/>
  <c r="DV103" i="101"/>
  <c r="DD103" i="101"/>
  <c r="EE103" i="101"/>
  <c r="DM103" i="101"/>
  <c r="EJ55" i="101"/>
  <c r="EL55" i="101" s="1"/>
  <c r="EB56" i="101"/>
  <c r="DX56" i="101"/>
  <c r="DR55" i="101"/>
  <c r="DT55" i="101" s="1"/>
  <c r="DJ56" i="101"/>
  <c r="DF56" i="101"/>
  <c r="EJ49" i="97"/>
  <c r="EL49" i="97" s="1"/>
  <c r="EA49" i="97"/>
  <c r="EC49" i="97" s="1"/>
  <c r="DR49" i="97"/>
  <c r="DT49" i="97" s="1"/>
  <c r="DI49" i="97"/>
  <c r="DK49" i="97" s="1"/>
  <c r="CE57" i="102"/>
  <c r="AU57" i="102"/>
  <c r="CL106" i="102"/>
  <c r="H107" i="102"/>
  <c r="F106" i="102"/>
  <c r="G106" i="102"/>
  <c r="W57" i="102"/>
  <c r="Y57" i="102" s="1"/>
  <c r="X58" i="102" s="1"/>
  <c r="AJ106" i="102"/>
  <c r="AA107" i="102"/>
  <c r="CU107" i="102"/>
  <c r="CC106" i="102"/>
  <c r="BK107" i="102"/>
  <c r="AS106" i="102"/>
  <c r="BV58" i="102"/>
  <c r="BB106" i="102"/>
  <c r="CN57" i="102"/>
  <c r="AF57" i="102"/>
  <c r="AH57" i="102" s="1"/>
  <c r="AG58" i="102" s="1"/>
  <c r="BG57" i="102"/>
  <c r="BI57" i="102" s="1"/>
  <c r="BH58" i="102" s="1"/>
  <c r="AL57" i="102"/>
  <c r="BT107" i="102"/>
  <c r="I106" i="102"/>
  <c r="R106" i="102"/>
  <c r="BP57" i="102"/>
  <c r="BR57" i="102" s="1"/>
  <c r="BQ58" i="102" s="1"/>
  <c r="N57" i="102"/>
  <c r="P57" i="102" s="1"/>
  <c r="O58" i="102" s="1"/>
  <c r="CZ57" i="102"/>
  <c r="DB57" i="102" s="1"/>
  <c r="K57" i="101"/>
  <c r="T56" i="101"/>
  <c r="AA103" i="101"/>
  <c r="BB103" i="101"/>
  <c r="I104" i="101"/>
  <c r="CI56" i="101"/>
  <c r="CE56" i="101"/>
  <c r="AJ103" i="101"/>
  <c r="AX55" i="101"/>
  <c r="AZ55" i="101" s="1"/>
  <c r="AF55" i="101"/>
  <c r="AH55" i="101" s="1"/>
  <c r="AG56" i="101" s="1"/>
  <c r="AO55" i="101"/>
  <c r="AQ55" i="101" s="1"/>
  <c r="AP56" i="101" s="1"/>
  <c r="R103" i="101"/>
  <c r="BT103" i="101"/>
  <c r="BY55" i="101"/>
  <c r="CA55" i="101" s="1"/>
  <c r="CZ55" i="101"/>
  <c r="DB55" i="101" s="1"/>
  <c r="CC104" i="101"/>
  <c r="BK103" i="101"/>
  <c r="BG55" i="101"/>
  <c r="BI55" i="101" s="1"/>
  <c r="G104" i="101"/>
  <c r="F104" i="101"/>
  <c r="CQ55" i="101"/>
  <c r="CS55" i="101" s="1"/>
  <c r="CL103" i="101"/>
  <c r="CU103" i="101"/>
  <c r="BP55" i="101"/>
  <c r="BR55" i="101" s="1"/>
  <c r="BK90" i="97"/>
  <c r="CZ49" i="98"/>
  <c r="DB49" i="98" s="1"/>
  <c r="DA50" i="98" s="1"/>
  <c r="CQ49" i="98"/>
  <c r="CS49" i="98" s="1"/>
  <c r="CR50" i="98" s="1"/>
  <c r="AO49" i="98"/>
  <c r="AQ49" i="98" s="1"/>
  <c r="AP50" i="98" s="1"/>
  <c r="AF49" i="98"/>
  <c r="AH49" i="98" s="1"/>
  <c r="AG50" i="98" s="1"/>
  <c r="G92" i="98"/>
  <c r="F92" i="98"/>
  <c r="CQ49" i="97"/>
  <c r="CS49" i="97" s="1"/>
  <c r="CR50" i="97" s="1"/>
  <c r="CI49" i="97"/>
  <c r="CE49" i="97"/>
  <c r="BQ49" i="97"/>
  <c r="BM49" i="97"/>
  <c r="BG49" i="97"/>
  <c r="BI49" i="97" s="1"/>
  <c r="BH50" i="97" s="1"/>
  <c r="AO49" i="97"/>
  <c r="AQ49" i="97" s="1"/>
  <c r="AF49" i="97"/>
  <c r="AH49" i="97" s="1"/>
  <c r="AG50" i="97" s="1"/>
  <c r="N52" i="97"/>
  <c r="P52" i="97" s="1"/>
  <c r="O53" i="97" s="1"/>
  <c r="T49" i="97"/>
  <c r="F93" i="97"/>
  <c r="G93" i="97"/>
  <c r="H94" i="97"/>
  <c r="AJ90" i="97"/>
  <c r="I91" i="97"/>
  <c r="R91" i="97"/>
  <c r="CL90" i="97"/>
  <c r="CC90" i="97"/>
  <c r="BT90" i="97"/>
  <c r="BM50" i="98"/>
  <c r="AU50" i="98"/>
  <c r="T50" i="98"/>
  <c r="K50" i="98"/>
  <c r="CC92" i="98"/>
  <c r="CF92" i="98" s="1"/>
  <c r="BV50" i="98"/>
  <c r="R91" i="98"/>
  <c r="U91" i="98" s="1"/>
  <c r="CE50" i="98"/>
  <c r="BT91" i="98"/>
  <c r="BW91" i="98" s="1"/>
  <c r="I91" i="98"/>
  <c r="L91" i="98" s="1"/>
  <c r="BB91" i="98"/>
  <c r="BE91" i="98" s="1"/>
  <c r="AA91" i="98"/>
  <c r="AD91" i="98" s="1"/>
  <c r="BD50" i="98"/>
  <c r="AS91" i="98"/>
  <c r="AV91" i="98" s="1"/>
  <c r="CU91" i="98"/>
  <c r="CX91" i="98" s="1"/>
  <c r="BK91" i="98"/>
  <c r="BN91" i="98" s="1"/>
  <c r="CL91" i="98"/>
  <c r="CO91" i="98" s="1"/>
  <c r="AJ91" i="98"/>
  <c r="AM91" i="98" s="1"/>
  <c r="CU92" i="97"/>
  <c r="CW50" i="97"/>
  <c r="BB91" i="97"/>
  <c r="AU50" i="97"/>
  <c r="AS91" i="97"/>
  <c r="AA91" i="97"/>
  <c r="AS104" i="101" l="1"/>
  <c r="AV103" i="101"/>
  <c r="AW103" i="101"/>
  <c r="AQ63" i="112"/>
  <c r="AL64" i="112" s="1"/>
  <c r="AP64" i="112" s="1"/>
  <c r="CX103" i="101"/>
  <c r="CY103" i="101"/>
  <c r="CG104" i="101"/>
  <c r="CF104" i="101"/>
  <c r="V103" i="101"/>
  <c r="U103" i="101"/>
  <c r="AN103" i="101"/>
  <c r="AM103" i="101"/>
  <c r="L104" i="101"/>
  <c r="M104" i="101"/>
  <c r="BX107" i="102"/>
  <c r="BW107" i="102"/>
  <c r="CG106" i="102"/>
  <c r="CF106" i="102"/>
  <c r="CO106" i="102"/>
  <c r="CP106" i="102"/>
  <c r="DG106" i="102"/>
  <c r="DH106" i="102"/>
  <c r="DZ115" i="97"/>
  <c r="DY115" i="97"/>
  <c r="DV116" i="97"/>
  <c r="AD91" i="97"/>
  <c r="AE91" i="97"/>
  <c r="BX90" i="97"/>
  <c r="BW90" i="97"/>
  <c r="M91" i="97"/>
  <c r="L91" i="97"/>
  <c r="CP103" i="101"/>
  <c r="CO103" i="101"/>
  <c r="BF103" i="101"/>
  <c r="BE103" i="101"/>
  <c r="CX107" i="102"/>
  <c r="CY107" i="102"/>
  <c r="DH103" i="101"/>
  <c r="DG103" i="101"/>
  <c r="DQ106" i="102"/>
  <c r="DP106" i="102"/>
  <c r="EI106" i="102"/>
  <c r="EH106" i="102"/>
  <c r="DG114" i="98"/>
  <c r="DD115" i="98"/>
  <c r="DP115" i="98"/>
  <c r="DM116" i="98"/>
  <c r="DQ114" i="97"/>
  <c r="DP114" i="97"/>
  <c r="DM115" i="97"/>
  <c r="V91" i="97"/>
  <c r="U91" i="97"/>
  <c r="AW91" i="97"/>
  <c r="AV91" i="97"/>
  <c r="CY92" i="97"/>
  <c r="CX92" i="97"/>
  <c r="CG90" i="97"/>
  <c r="CF90" i="97"/>
  <c r="AM90" i="97"/>
  <c r="AN90" i="97"/>
  <c r="BO90" i="97"/>
  <c r="BN90" i="97"/>
  <c r="AD103" i="101"/>
  <c r="AE103" i="101"/>
  <c r="U106" i="102"/>
  <c r="V106" i="102"/>
  <c r="AW106" i="102"/>
  <c r="AV106" i="102"/>
  <c r="AD107" i="102"/>
  <c r="AE107" i="102"/>
  <c r="DZ103" i="101"/>
  <c r="DY103" i="101"/>
  <c r="DY106" i="102"/>
  <c r="DZ106" i="102"/>
  <c r="EI116" i="97"/>
  <c r="EH116" i="97"/>
  <c r="EE117" i="97"/>
  <c r="BF91" i="97"/>
  <c r="BE91" i="97"/>
  <c r="CO90" i="97"/>
  <c r="CP90" i="97"/>
  <c r="BN103" i="101"/>
  <c r="BO103" i="101"/>
  <c r="BX103" i="101"/>
  <c r="BW103" i="101"/>
  <c r="M106" i="102"/>
  <c r="L106" i="102"/>
  <c r="BE106" i="102"/>
  <c r="BF106" i="102"/>
  <c r="BN107" i="102"/>
  <c r="BO107" i="102"/>
  <c r="AM106" i="102"/>
  <c r="AN106" i="102"/>
  <c r="DP103" i="101"/>
  <c r="DQ103" i="101"/>
  <c r="EH103" i="101"/>
  <c r="EI103" i="101"/>
  <c r="DY116" i="98"/>
  <c r="DV117" i="98"/>
  <c r="DH113" i="97"/>
  <c r="DG113" i="97"/>
  <c r="DD114" i="97"/>
  <c r="EH117" i="98"/>
  <c r="EE118" i="98"/>
  <c r="BE66" i="112"/>
  <c r="AZ67" i="112" s="1"/>
  <c r="BD67" i="112" s="1"/>
  <c r="M126" i="112"/>
  <c r="L126" i="112"/>
  <c r="V130" i="112"/>
  <c r="S93" i="112"/>
  <c r="T93" i="112"/>
  <c r="BB125" i="112"/>
  <c r="AX126" i="112"/>
  <c r="BA126" i="112" s="1"/>
  <c r="AJ126" i="112"/>
  <c r="AM126" i="112" s="1"/>
  <c r="AV107" i="112"/>
  <c r="AU107" i="112"/>
  <c r="AG104" i="112"/>
  <c r="AH104" i="112"/>
  <c r="H128" i="112"/>
  <c r="G127" i="112"/>
  <c r="Y127" i="112" s="1"/>
  <c r="F127" i="112"/>
  <c r="I127" i="112"/>
  <c r="P127" i="112" s="1"/>
  <c r="DV107" i="102"/>
  <c r="DD107" i="102"/>
  <c r="EE107" i="102"/>
  <c r="DM107" i="102"/>
  <c r="EJ57" i="102"/>
  <c r="EL57" i="102" s="1"/>
  <c r="DX58" i="102"/>
  <c r="EB58" i="102"/>
  <c r="DR57" i="102"/>
  <c r="DT57" i="102" s="1"/>
  <c r="DF58" i="102"/>
  <c r="DJ58" i="102"/>
  <c r="EK50" i="98"/>
  <c r="EG50" i="98"/>
  <c r="EA50" i="98"/>
  <c r="EC50" i="98" s="1"/>
  <c r="DO50" i="98"/>
  <c r="DS50" i="98"/>
  <c r="DI50" i="98"/>
  <c r="DK50" i="98" s="1"/>
  <c r="DD104" i="101"/>
  <c r="DM104" i="101"/>
  <c r="EE104" i="101"/>
  <c r="DV104" i="101"/>
  <c r="EK56" i="101"/>
  <c r="EG56" i="101"/>
  <c r="EA56" i="101"/>
  <c r="EC56" i="101" s="1"/>
  <c r="DS56" i="101"/>
  <c r="DO56" i="101"/>
  <c r="DI56" i="101"/>
  <c r="DK56" i="101" s="1"/>
  <c r="EK50" i="97"/>
  <c r="EG50" i="97"/>
  <c r="EB50" i="97"/>
  <c r="DX50" i="97"/>
  <c r="DO50" i="97"/>
  <c r="DS50" i="97"/>
  <c r="DJ50" i="97"/>
  <c r="DF50" i="97"/>
  <c r="T58" i="102"/>
  <c r="DA58" i="102"/>
  <c r="CW58" i="102"/>
  <c r="BM58" i="102"/>
  <c r="AO57" i="102"/>
  <c r="AQ57" i="102" s="1"/>
  <c r="AP58" i="102" s="1"/>
  <c r="BK108" i="102"/>
  <c r="CC107" i="102"/>
  <c r="CU108" i="102"/>
  <c r="BD58" i="102"/>
  <c r="R107" i="102"/>
  <c r="AC58" i="102"/>
  <c r="AA108" i="102"/>
  <c r="AJ107" i="102"/>
  <c r="CH57" i="102"/>
  <c r="CJ57" i="102" s="1"/>
  <c r="CI58" i="102" s="1"/>
  <c r="K58" i="102"/>
  <c r="I107" i="102"/>
  <c r="BY58" i="102"/>
  <c r="CA58" i="102" s="1"/>
  <c r="BZ59" i="102" s="1"/>
  <c r="H108" i="102"/>
  <c r="F107" i="102"/>
  <c r="G107" i="102"/>
  <c r="AX57" i="102"/>
  <c r="AZ57" i="102" s="1"/>
  <c r="AY58" i="102" s="1"/>
  <c r="BT108" i="102"/>
  <c r="CQ57" i="102"/>
  <c r="CS57" i="102" s="1"/>
  <c r="CR58" i="102" s="1"/>
  <c r="BB107" i="102"/>
  <c r="AS107" i="102"/>
  <c r="CL107" i="102"/>
  <c r="AC56" i="101"/>
  <c r="BZ56" i="101"/>
  <c r="BV56" i="101"/>
  <c r="CR56" i="101"/>
  <c r="CN56" i="101"/>
  <c r="DA56" i="101"/>
  <c r="CW56" i="101"/>
  <c r="AL56" i="101"/>
  <c r="G105" i="101"/>
  <c r="F105" i="101"/>
  <c r="BD56" i="101"/>
  <c r="BH56" i="101"/>
  <c r="CC105" i="101"/>
  <c r="BT104" i="101"/>
  <c r="AJ104" i="101"/>
  <c r="CH56" i="101"/>
  <c r="CJ56" i="101" s="1"/>
  <c r="W56" i="101"/>
  <c r="Y56" i="101" s="1"/>
  <c r="X57" i="101" s="1"/>
  <c r="BM56" i="101"/>
  <c r="BQ56" i="101"/>
  <c r="CU104" i="101"/>
  <c r="R104" i="101"/>
  <c r="AY56" i="101"/>
  <c r="AU56" i="101"/>
  <c r="BB104" i="101"/>
  <c r="N57" i="101"/>
  <c r="P57" i="101" s="1"/>
  <c r="O58" i="101" s="1"/>
  <c r="CL104" i="101"/>
  <c r="BK104" i="101"/>
  <c r="I105" i="101"/>
  <c r="AA104" i="101"/>
  <c r="BK91" i="97"/>
  <c r="CH50" i="98"/>
  <c r="CJ50" i="98" s="1"/>
  <c r="CI51" i="98" s="1"/>
  <c r="BY50" i="98"/>
  <c r="CA50" i="98" s="1"/>
  <c r="BZ51" i="98" s="1"/>
  <c r="BP50" i="98"/>
  <c r="BR50" i="98" s="1"/>
  <c r="BQ51" i="98" s="1"/>
  <c r="BG50" i="98"/>
  <c r="BI50" i="98" s="1"/>
  <c r="BH51" i="98" s="1"/>
  <c r="AX50" i="98"/>
  <c r="AZ50" i="98" s="1"/>
  <c r="AY51" i="98" s="1"/>
  <c r="W50" i="98"/>
  <c r="Y50" i="98" s="1"/>
  <c r="X51" i="98" s="1"/>
  <c r="G93" i="98"/>
  <c r="F93" i="98"/>
  <c r="CZ50" i="97"/>
  <c r="DB50" i="97" s="1"/>
  <c r="DA51" i="97" s="1"/>
  <c r="CH49" i="97"/>
  <c r="CJ49" i="97" s="1"/>
  <c r="BP49" i="97"/>
  <c r="BR49" i="97" s="1"/>
  <c r="AX50" i="97"/>
  <c r="AZ50" i="97" s="1"/>
  <c r="AY51" i="97" s="1"/>
  <c r="AP50" i="97"/>
  <c r="AL50" i="97"/>
  <c r="W49" i="97"/>
  <c r="Y49" i="97" s="1"/>
  <c r="X50" i="97" s="1"/>
  <c r="K53" i="97"/>
  <c r="F94" i="97"/>
  <c r="G94" i="97"/>
  <c r="H95" i="97"/>
  <c r="R92" i="97"/>
  <c r="BT91" i="97"/>
  <c r="I92" i="97"/>
  <c r="CC91" i="97"/>
  <c r="CL91" i="97"/>
  <c r="AJ91" i="97"/>
  <c r="AC50" i="98"/>
  <c r="CN50" i="98"/>
  <c r="CL92" i="98"/>
  <c r="CO92" i="98" s="1"/>
  <c r="CU92" i="98"/>
  <c r="CX92" i="98" s="1"/>
  <c r="AA92" i="98"/>
  <c r="AD92" i="98" s="1"/>
  <c r="I92" i="98"/>
  <c r="L92" i="98" s="1"/>
  <c r="BT92" i="98"/>
  <c r="BW92" i="98" s="1"/>
  <c r="R92" i="98"/>
  <c r="U92" i="98" s="1"/>
  <c r="N50" i="98"/>
  <c r="P50" i="98" s="1"/>
  <c r="O51" i="98" s="1"/>
  <c r="BK92" i="98"/>
  <c r="BN92" i="98" s="1"/>
  <c r="AS92" i="98"/>
  <c r="AV92" i="98" s="1"/>
  <c r="AL50" i="98"/>
  <c r="BB92" i="98"/>
  <c r="BE92" i="98" s="1"/>
  <c r="AJ92" i="98"/>
  <c r="AM92" i="98" s="1"/>
  <c r="CC93" i="98"/>
  <c r="CF93" i="98" s="1"/>
  <c r="CW50" i="98"/>
  <c r="CU93" i="97"/>
  <c r="CN50" i="97"/>
  <c r="BB92" i="97"/>
  <c r="BD50" i="97"/>
  <c r="AS92" i="97"/>
  <c r="AC50" i="97"/>
  <c r="AA92" i="97"/>
  <c r="AS105" i="101" l="1"/>
  <c r="AW104" i="101"/>
  <c r="AV104" i="101"/>
  <c r="AO64" i="112"/>
  <c r="AN91" i="97"/>
  <c r="AM91" i="97"/>
  <c r="BX91" i="97"/>
  <c r="BW91" i="97"/>
  <c r="DP115" i="97"/>
  <c r="DQ115" i="97"/>
  <c r="DM116" i="97"/>
  <c r="DH114" i="97"/>
  <c r="DG114" i="97"/>
  <c r="DD115" i="97"/>
  <c r="AE92" i="97"/>
  <c r="AD92" i="97"/>
  <c r="L107" i="102"/>
  <c r="M107" i="102"/>
  <c r="AN107" i="102"/>
  <c r="AM107" i="102"/>
  <c r="V107" i="102"/>
  <c r="U107" i="102"/>
  <c r="CF107" i="102"/>
  <c r="CG107" i="102"/>
  <c r="EI104" i="101"/>
  <c r="EH104" i="101"/>
  <c r="DG104" i="101"/>
  <c r="DH104" i="101"/>
  <c r="DP107" i="102"/>
  <c r="DQ107" i="102"/>
  <c r="DH107" i="102"/>
  <c r="DG107" i="102"/>
  <c r="EH117" i="97"/>
  <c r="EI117" i="97"/>
  <c r="EE118" i="97"/>
  <c r="DG115" i="98"/>
  <c r="DD116" i="98"/>
  <c r="BO104" i="101"/>
  <c r="BN104" i="101"/>
  <c r="AV107" i="102"/>
  <c r="AW107" i="102"/>
  <c r="AE104" i="101"/>
  <c r="AD104" i="101"/>
  <c r="BW104" i="101"/>
  <c r="BX104" i="101"/>
  <c r="AE108" i="102"/>
  <c r="AD108" i="102"/>
  <c r="BO108" i="102"/>
  <c r="BN108" i="102"/>
  <c r="EH107" i="102"/>
  <c r="EI107" i="102"/>
  <c r="EH118" i="98"/>
  <c r="EE119" i="98"/>
  <c r="CY104" i="101"/>
  <c r="CX104" i="101"/>
  <c r="CY108" i="102"/>
  <c r="CX108" i="102"/>
  <c r="DY104" i="101"/>
  <c r="DZ104" i="101"/>
  <c r="DQ104" i="101"/>
  <c r="DP104" i="101"/>
  <c r="BE92" i="97"/>
  <c r="BF92" i="97"/>
  <c r="CP91" i="97"/>
  <c r="CO91" i="97"/>
  <c r="V92" i="97"/>
  <c r="U92" i="97"/>
  <c r="BN91" i="97"/>
  <c r="BO91" i="97"/>
  <c r="CO104" i="101"/>
  <c r="CP104" i="101"/>
  <c r="AM104" i="101"/>
  <c r="AN104" i="101"/>
  <c r="BF107" i="102"/>
  <c r="BE107" i="102"/>
  <c r="CF91" i="97"/>
  <c r="CG91" i="97"/>
  <c r="AW92" i="97"/>
  <c r="AV92" i="97"/>
  <c r="CY93" i="97"/>
  <c r="CX93" i="97"/>
  <c r="L92" i="97"/>
  <c r="M92" i="97"/>
  <c r="M105" i="101"/>
  <c r="L105" i="101"/>
  <c r="BE104" i="101"/>
  <c r="BF104" i="101"/>
  <c r="U104" i="101"/>
  <c r="V104" i="101"/>
  <c r="CF105" i="101"/>
  <c r="CG105" i="101"/>
  <c r="CP107" i="102"/>
  <c r="CO107" i="102"/>
  <c r="BW108" i="102"/>
  <c r="BX108" i="102"/>
  <c r="DZ107" i="102"/>
  <c r="DY107" i="102"/>
  <c r="DY117" i="98"/>
  <c r="DV118" i="98"/>
  <c r="DP116" i="98"/>
  <c r="DM117" i="98"/>
  <c r="DY116" i="97"/>
  <c r="DZ116" i="97"/>
  <c r="DV117" i="97"/>
  <c r="BC67" i="112"/>
  <c r="M127" i="112"/>
  <c r="L127" i="112"/>
  <c r="S94" i="112"/>
  <c r="T94" i="112"/>
  <c r="V131" i="112"/>
  <c r="AJ127" i="112"/>
  <c r="AX127" i="112"/>
  <c r="BA127" i="112" s="1"/>
  <c r="BB126" i="112"/>
  <c r="AU108" i="112"/>
  <c r="AV108" i="112"/>
  <c r="AH105" i="112"/>
  <c r="AG105" i="112"/>
  <c r="H129" i="112"/>
  <c r="G128" i="112"/>
  <c r="Y128" i="112" s="1"/>
  <c r="F128" i="112"/>
  <c r="I128" i="112"/>
  <c r="P128" i="112" s="1"/>
  <c r="DD108" i="102"/>
  <c r="EE108" i="102"/>
  <c r="DM108" i="102"/>
  <c r="DV108" i="102"/>
  <c r="EK58" i="102"/>
  <c r="EG58" i="102"/>
  <c r="EA58" i="102"/>
  <c r="EC58" i="102" s="1"/>
  <c r="DO58" i="102"/>
  <c r="DS58" i="102"/>
  <c r="DI58" i="102"/>
  <c r="DK58" i="102" s="1"/>
  <c r="EJ50" i="98"/>
  <c r="EL50" i="98" s="1"/>
  <c r="EB51" i="98"/>
  <c r="DX51" i="98"/>
  <c r="DR50" i="98"/>
  <c r="DT50" i="98" s="1"/>
  <c r="DJ51" i="98"/>
  <c r="DF51" i="98"/>
  <c r="DV105" i="101"/>
  <c r="DM105" i="101"/>
  <c r="EE105" i="101"/>
  <c r="DD105" i="101"/>
  <c r="EJ56" i="101"/>
  <c r="EL56" i="101" s="1"/>
  <c r="EB57" i="101"/>
  <c r="DX57" i="101"/>
  <c r="DR56" i="101"/>
  <c r="DT56" i="101" s="1"/>
  <c r="DJ57" i="101"/>
  <c r="DF57" i="101"/>
  <c r="EJ50" i="97"/>
  <c r="EL50" i="97" s="1"/>
  <c r="EA50" i="97"/>
  <c r="EC50" i="97" s="1"/>
  <c r="DR50" i="97"/>
  <c r="DT50" i="97" s="1"/>
  <c r="DI50" i="97"/>
  <c r="DK50" i="97" s="1"/>
  <c r="CL108" i="102"/>
  <c r="AU58" i="102"/>
  <c r="H109" i="102"/>
  <c r="G108" i="102"/>
  <c r="F108" i="102"/>
  <c r="I108" i="102"/>
  <c r="CE58" i="102"/>
  <c r="AF58" i="102"/>
  <c r="AH58" i="102" s="1"/>
  <c r="AG59" i="102" s="1"/>
  <c r="R108" i="102"/>
  <c r="AL58" i="102"/>
  <c r="CZ58" i="102"/>
  <c r="DB58" i="102" s="1"/>
  <c r="BV59" i="102"/>
  <c r="BG58" i="102"/>
  <c r="BI58" i="102" s="1"/>
  <c r="BH59" i="102" s="1"/>
  <c r="CU109" i="102"/>
  <c r="CN58" i="102"/>
  <c r="AS108" i="102"/>
  <c r="BB108" i="102"/>
  <c r="BT109" i="102"/>
  <c r="N58" i="102"/>
  <c r="P58" i="102" s="1"/>
  <c r="O59" i="102" s="1"/>
  <c r="BP58" i="102"/>
  <c r="BR58" i="102" s="1"/>
  <c r="BQ59" i="102" s="1"/>
  <c r="W58" i="102"/>
  <c r="Y58" i="102" s="1"/>
  <c r="X59" i="102" s="1"/>
  <c r="AJ108" i="102"/>
  <c r="AA109" i="102"/>
  <c r="CC108" i="102"/>
  <c r="BK109" i="102"/>
  <c r="AA105" i="101"/>
  <c r="BB105" i="101"/>
  <c r="R105" i="101"/>
  <c r="CZ56" i="101"/>
  <c r="DB56" i="101" s="1"/>
  <c r="BY56" i="101"/>
  <c r="CA56" i="101" s="1"/>
  <c r="I106" i="101"/>
  <c r="CU105" i="101"/>
  <c r="T57" i="101"/>
  <c r="BT105" i="101"/>
  <c r="BK105" i="101"/>
  <c r="AX56" i="101"/>
  <c r="AZ56" i="101" s="1"/>
  <c r="AJ105" i="101"/>
  <c r="CC106" i="101"/>
  <c r="BG56" i="101"/>
  <c r="BI56" i="101" s="1"/>
  <c r="AO56" i="101"/>
  <c r="AQ56" i="101" s="1"/>
  <c r="AP57" i="101" s="1"/>
  <c r="CQ56" i="101"/>
  <c r="CS56" i="101" s="1"/>
  <c r="AF56" i="101"/>
  <c r="AH56" i="101" s="1"/>
  <c r="AG57" i="101" s="1"/>
  <c r="CL105" i="101"/>
  <c r="K58" i="101"/>
  <c r="BP56" i="101"/>
  <c r="BR56" i="101" s="1"/>
  <c r="CI57" i="101"/>
  <c r="CE57" i="101"/>
  <c r="G106" i="101"/>
  <c r="F106" i="101"/>
  <c r="BK92" i="97"/>
  <c r="CZ50" i="98"/>
  <c r="DB50" i="98" s="1"/>
  <c r="DA51" i="98" s="1"/>
  <c r="CQ50" i="98"/>
  <c r="CS50" i="98" s="1"/>
  <c r="CR51" i="98" s="1"/>
  <c r="AO50" i="98"/>
  <c r="AQ50" i="98" s="1"/>
  <c r="AP51" i="98" s="1"/>
  <c r="AF50" i="98"/>
  <c r="AH50" i="98" s="1"/>
  <c r="AG51" i="98" s="1"/>
  <c r="F94" i="98"/>
  <c r="G94" i="98"/>
  <c r="CQ50" i="97"/>
  <c r="CS50" i="97" s="1"/>
  <c r="CR51" i="97" s="1"/>
  <c r="CI50" i="97"/>
  <c r="CE50" i="97"/>
  <c r="BQ50" i="97"/>
  <c r="BM50" i="97"/>
  <c r="BG50" i="97"/>
  <c r="BI50" i="97" s="1"/>
  <c r="BH51" i="97" s="1"/>
  <c r="AO50" i="97"/>
  <c r="AQ50" i="97" s="1"/>
  <c r="AF50" i="97"/>
  <c r="AH50" i="97" s="1"/>
  <c r="AG51" i="97" s="1"/>
  <c r="N53" i="97"/>
  <c r="P53" i="97" s="1"/>
  <c r="O54" i="97" s="1"/>
  <c r="T50" i="97"/>
  <c r="F95" i="97"/>
  <c r="G95" i="97"/>
  <c r="H96" i="97"/>
  <c r="CL92" i="97"/>
  <c r="CC92" i="97"/>
  <c r="I93" i="97"/>
  <c r="R93" i="97"/>
  <c r="AJ92" i="97"/>
  <c r="BT92" i="97"/>
  <c r="BV51" i="98"/>
  <c r="AU51" i="98"/>
  <c r="T51" i="98"/>
  <c r="CE51" i="98"/>
  <c r="K51" i="98"/>
  <c r="AJ93" i="98"/>
  <c r="AM93" i="98" s="1"/>
  <c r="R93" i="98"/>
  <c r="U93" i="98" s="1"/>
  <c r="BD51" i="98"/>
  <c r="BM51" i="98"/>
  <c r="BB93" i="98"/>
  <c r="BE93" i="98" s="1"/>
  <c r="BK93" i="98"/>
  <c r="BN93" i="98" s="1"/>
  <c r="BT93" i="98"/>
  <c r="BW93" i="98" s="1"/>
  <c r="AA93" i="98"/>
  <c r="AD93" i="98" s="1"/>
  <c r="CL93" i="98"/>
  <c r="CO93" i="98" s="1"/>
  <c r="CU93" i="98"/>
  <c r="CX93" i="98" s="1"/>
  <c r="CC94" i="98"/>
  <c r="CF94" i="98" s="1"/>
  <c r="AS93" i="98"/>
  <c r="AV93" i="98" s="1"/>
  <c r="I93" i="98"/>
  <c r="L93" i="98" s="1"/>
  <c r="CW51" i="97"/>
  <c r="CU94" i="97"/>
  <c r="BB93" i="97"/>
  <c r="AU51" i="97"/>
  <c r="AS93" i="97"/>
  <c r="AA93" i="97"/>
  <c r="AV105" i="101" l="1"/>
  <c r="AS106" i="101"/>
  <c r="AW105" i="101"/>
  <c r="AQ64" i="112"/>
  <c r="AL65" i="112" s="1"/>
  <c r="AP65" i="112" s="1"/>
  <c r="CG106" i="101"/>
  <c r="CF106" i="101"/>
  <c r="BX105" i="101"/>
  <c r="BW105" i="101"/>
  <c r="L106" i="101"/>
  <c r="M106" i="101"/>
  <c r="CG108" i="102"/>
  <c r="CF108" i="102"/>
  <c r="AW108" i="102"/>
  <c r="AV108" i="102"/>
  <c r="CO108" i="102"/>
  <c r="CP108" i="102"/>
  <c r="EH105" i="101"/>
  <c r="EI105" i="101"/>
  <c r="DG108" i="102"/>
  <c r="DH108" i="102"/>
  <c r="AN105" i="101"/>
  <c r="AM105" i="101"/>
  <c r="BF105" i="101"/>
  <c r="BE105" i="101"/>
  <c r="AD109" i="102"/>
  <c r="AE109" i="102"/>
  <c r="DP105" i="101"/>
  <c r="DQ105" i="101"/>
  <c r="DQ108" i="102"/>
  <c r="DP108" i="102"/>
  <c r="DP117" i="98"/>
  <c r="DM118" i="98"/>
  <c r="EH119" i="98"/>
  <c r="EE120" i="98"/>
  <c r="EI118" i="97"/>
  <c r="EH118" i="97"/>
  <c r="EE119" i="97"/>
  <c r="DQ116" i="97"/>
  <c r="DP116" i="97"/>
  <c r="DM117" i="97"/>
  <c r="M93" i="97"/>
  <c r="L93" i="97"/>
  <c r="AE93" i="97"/>
  <c r="AD93" i="97"/>
  <c r="CY94" i="97"/>
  <c r="CX94" i="97"/>
  <c r="BW92" i="97"/>
  <c r="BX92" i="97"/>
  <c r="CG92" i="97"/>
  <c r="CF92" i="97"/>
  <c r="AV93" i="97"/>
  <c r="AW93" i="97"/>
  <c r="AM92" i="97"/>
  <c r="AN92" i="97"/>
  <c r="CO92" i="97"/>
  <c r="CP92" i="97"/>
  <c r="BO92" i="97"/>
  <c r="BN92" i="97"/>
  <c r="AD105" i="101"/>
  <c r="AE105" i="101"/>
  <c r="AM108" i="102"/>
  <c r="AN108" i="102"/>
  <c r="BX109" i="102"/>
  <c r="BW109" i="102"/>
  <c r="U108" i="102"/>
  <c r="V108" i="102"/>
  <c r="M108" i="102"/>
  <c r="L108" i="102"/>
  <c r="DZ105" i="101"/>
  <c r="DY105" i="101"/>
  <c r="DZ117" i="97"/>
  <c r="DY117" i="97"/>
  <c r="DV118" i="97"/>
  <c r="DH115" i="97"/>
  <c r="DG115" i="97"/>
  <c r="DD116" i="97"/>
  <c r="BF93" i="97"/>
  <c r="BE93" i="97"/>
  <c r="V93" i="97"/>
  <c r="U93" i="97"/>
  <c r="CP105" i="101"/>
  <c r="CO105" i="101"/>
  <c r="BN105" i="101"/>
  <c r="BO105" i="101"/>
  <c r="CX105" i="101"/>
  <c r="CY105" i="101"/>
  <c r="V105" i="101"/>
  <c r="U105" i="101"/>
  <c r="BN109" i="102"/>
  <c r="BO109" i="102"/>
  <c r="BE108" i="102"/>
  <c r="BF108" i="102"/>
  <c r="CX109" i="102"/>
  <c r="CY109" i="102"/>
  <c r="DH105" i="101"/>
  <c r="DG105" i="101"/>
  <c r="DY108" i="102"/>
  <c r="DZ108" i="102"/>
  <c r="EI108" i="102"/>
  <c r="EH108" i="102"/>
  <c r="DY118" i="98"/>
  <c r="DV119" i="98"/>
  <c r="DG116" i="98"/>
  <c r="DD117" i="98"/>
  <c r="AM127" i="112"/>
  <c r="BE67" i="112"/>
  <c r="AZ68" i="112" s="1"/>
  <c r="BD68" i="112" s="1"/>
  <c r="M128" i="112"/>
  <c r="L128" i="112"/>
  <c r="T95" i="112"/>
  <c r="S95" i="112"/>
  <c r="V132" i="112"/>
  <c r="BB127" i="112"/>
  <c r="AX128" i="112"/>
  <c r="BA128" i="112" s="1"/>
  <c r="AJ128" i="112"/>
  <c r="AM128" i="112" s="1"/>
  <c r="AV109" i="112"/>
  <c r="AU109" i="112"/>
  <c r="AG106" i="112"/>
  <c r="AH106" i="112"/>
  <c r="I129" i="112"/>
  <c r="P129" i="112" s="1"/>
  <c r="H130" i="112"/>
  <c r="G129" i="112"/>
  <c r="Y129" i="112" s="1"/>
  <c r="F129" i="112"/>
  <c r="DV109" i="102"/>
  <c r="DD109" i="102"/>
  <c r="DM109" i="102"/>
  <c r="EE109" i="102"/>
  <c r="EJ58" i="102"/>
  <c r="EL58" i="102" s="1"/>
  <c r="DX59" i="102"/>
  <c r="EB59" i="102"/>
  <c r="DR58" i="102"/>
  <c r="DT58" i="102" s="1"/>
  <c r="DJ59" i="102"/>
  <c r="DF59" i="102"/>
  <c r="EK51" i="98"/>
  <c r="EG51" i="98"/>
  <c r="EA51" i="98"/>
  <c r="EC51" i="98" s="1"/>
  <c r="DO51" i="98"/>
  <c r="DS51" i="98" s="1"/>
  <c r="DI51" i="98"/>
  <c r="DK51" i="98" s="1"/>
  <c r="EE106" i="101"/>
  <c r="DD106" i="101"/>
  <c r="DM106" i="101"/>
  <c r="DV106" i="101"/>
  <c r="EK57" i="101"/>
  <c r="EG57" i="101"/>
  <c r="EA57" i="101"/>
  <c r="EC57" i="101" s="1"/>
  <c r="DS57" i="101"/>
  <c r="DO57" i="101"/>
  <c r="DI57" i="101"/>
  <c r="DK57" i="101" s="1"/>
  <c r="EK51" i="97"/>
  <c r="EG51" i="97"/>
  <c r="DX51" i="97"/>
  <c r="EB51" i="97"/>
  <c r="DS51" i="97"/>
  <c r="DO51" i="97"/>
  <c r="DJ51" i="97"/>
  <c r="DF51" i="97"/>
  <c r="DA59" i="102"/>
  <c r="CW59" i="102"/>
  <c r="BD59" i="102"/>
  <c r="AC59" i="102"/>
  <c r="BM59" i="102"/>
  <c r="T59" i="102"/>
  <c r="BK110" i="102"/>
  <c r="AJ109" i="102"/>
  <c r="AO58" i="102"/>
  <c r="AQ58" i="102" s="1"/>
  <c r="AP59" i="102" s="1"/>
  <c r="CC109" i="102"/>
  <c r="BT110" i="102"/>
  <c r="BB109" i="102"/>
  <c r="CQ58" i="102"/>
  <c r="CS58" i="102" s="1"/>
  <c r="CR59" i="102" s="1"/>
  <c r="CU110" i="102"/>
  <c r="AA110" i="102"/>
  <c r="K59" i="102"/>
  <c r="I109" i="102"/>
  <c r="H110" i="102"/>
  <c r="G109" i="102"/>
  <c r="F109" i="102"/>
  <c r="BY59" i="102"/>
  <c r="CA59" i="102" s="1"/>
  <c r="BZ60" i="102" s="1"/>
  <c r="R109" i="102"/>
  <c r="AS109" i="102"/>
  <c r="CH58" i="102"/>
  <c r="CJ58" i="102" s="1"/>
  <c r="CI59" i="102" s="1"/>
  <c r="AX58" i="102"/>
  <c r="AZ58" i="102" s="1"/>
  <c r="AY59" i="102" s="1"/>
  <c r="CL109" i="102"/>
  <c r="AC57" i="101"/>
  <c r="CR57" i="101"/>
  <c r="CN57" i="101"/>
  <c r="AL57" i="101"/>
  <c r="AY57" i="101"/>
  <c r="AU57" i="101"/>
  <c r="BM57" i="101"/>
  <c r="BQ57" i="101"/>
  <c r="BH57" i="101"/>
  <c r="BD57" i="101"/>
  <c r="DA57" i="101"/>
  <c r="CW57" i="101"/>
  <c r="CC107" i="101"/>
  <c r="BK106" i="101"/>
  <c r="W57" i="101"/>
  <c r="Y57" i="101" s="1"/>
  <c r="X58" i="101" s="1"/>
  <c r="CU106" i="101"/>
  <c r="BZ57" i="101"/>
  <c r="BV57" i="101"/>
  <c r="R106" i="101"/>
  <c r="CH57" i="101"/>
  <c r="CJ57" i="101" s="1"/>
  <c r="N58" i="101"/>
  <c r="P58" i="101" s="1"/>
  <c r="O59" i="101" s="1"/>
  <c r="I107" i="101"/>
  <c r="G107" i="101"/>
  <c r="F107" i="101"/>
  <c r="BB106" i="101"/>
  <c r="CL106" i="101"/>
  <c r="AJ106" i="101"/>
  <c r="BT106" i="101"/>
  <c r="AA106" i="101"/>
  <c r="BK93" i="97"/>
  <c r="CH51" i="98"/>
  <c r="CJ51" i="98" s="1"/>
  <c r="CI52" i="98" s="1"/>
  <c r="BY51" i="98"/>
  <c r="CA51" i="98" s="1"/>
  <c r="BZ52" i="98" s="1"/>
  <c r="BP51" i="98"/>
  <c r="BR51" i="98" s="1"/>
  <c r="BQ52" i="98" s="1"/>
  <c r="BG51" i="98"/>
  <c r="BI51" i="98" s="1"/>
  <c r="BH52" i="98" s="1"/>
  <c r="AX51" i="98"/>
  <c r="AZ51" i="98" s="1"/>
  <c r="AY52" i="98" s="1"/>
  <c r="W51" i="98"/>
  <c r="Y51" i="98" s="1"/>
  <c r="X52" i="98" s="1"/>
  <c r="G95" i="98"/>
  <c r="F95" i="98"/>
  <c r="CZ51" i="97"/>
  <c r="DB51" i="97" s="1"/>
  <c r="DA52" i="97" s="1"/>
  <c r="CH50" i="97"/>
  <c r="CJ50" i="97" s="1"/>
  <c r="BP50" i="97"/>
  <c r="BR50" i="97" s="1"/>
  <c r="AX51" i="97"/>
  <c r="AZ51" i="97" s="1"/>
  <c r="AY52" i="97" s="1"/>
  <c r="AP51" i="97"/>
  <c r="AL51" i="97"/>
  <c r="W50" i="97"/>
  <c r="Y50" i="97" s="1"/>
  <c r="X51" i="97" s="1"/>
  <c r="K54" i="97"/>
  <c r="F96" i="97"/>
  <c r="G96" i="97"/>
  <c r="H97" i="97"/>
  <c r="BT93" i="97"/>
  <c r="I94" i="97"/>
  <c r="CL93" i="97"/>
  <c r="R94" i="97"/>
  <c r="AJ93" i="97"/>
  <c r="CC93" i="97"/>
  <c r="CW51" i="98"/>
  <c r="CN51" i="98"/>
  <c r="AL51" i="98"/>
  <c r="AC51" i="98"/>
  <c r="AA94" i="98"/>
  <c r="AD94" i="98" s="1"/>
  <c r="AS94" i="98"/>
  <c r="AV94" i="98" s="1"/>
  <c r="CU94" i="98"/>
  <c r="CX94" i="98" s="1"/>
  <c r="CL94" i="98"/>
  <c r="CO94" i="98" s="1"/>
  <c r="BK94" i="98"/>
  <c r="BN94" i="98" s="1"/>
  <c r="BB94" i="98"/>
  <c r="BE94" i="98" s="1"/>
  <c r="N51" i="98"/>
  <c r="P51" i="98" s="1"/>
  <c r="O52" i="98" s="1"/>
  <c r="I94" i="98"/>
  <c r="L94" i="98" s="1"/>
  <c r="CC95" i="98"/>
  <c r="CF95" i="98" s="1"/>
  <c r="BT94" i="98"/>
  <c r="BW94" i="98" s="1"/>
  <c r="R94" i="98"/>
  <c r="U94" i="98" s="1"/>
  <c r="AJ94" i="98"/>
  <c r="AM94" i="98" s="1"/>
  <c r="CU95" i="97"/>
  <c r="CN51" i="97"/>
  <c r="BD51" i="97"/>
  <c r="BB94" i="97"/>
  <c r="AS94" i="97"/>
  <c r="AC51" i="97"/>
  <c r="AA94" i="97"/>
  <c r="AV106" i="101" l="1"/>
  <c r="AS107" i="101"/>
  <c r="AW106" i="101"/>
  <c r="AO65" i="112"/>
  <c r="AE94" i="97"/>
  <c r="AD94" i="97"/>
  <c r="AN93" i="97"/>
  <c r="AM93" i="97"/>
  <c r="BX93" i="97"/>
  <c r="BW93" i="97"/>
  <c r="BN93" i="97"/>
  <c r="BO93" i="97"/>
  <c r="CO106" i="101"/>
  <c r="CP106" i="101"/>
  <c r="DQ106" i="101"/>
  <c r="DP106" i="101"/>
  <c r="EH109" i="102"/>
  <c r="EI109" i="102"/>
  <c r="AE106" i="101"/>
  <c r="AD106" i="101"/>
  <c r="BE106" i="101"/>
  <c r="BF106" i="101"/>
  <c r="M107" i="101"/>
  <c r="L107" i="101"/>
  <c r="U106" i="101"/>
  <c r="V106" i="101"/>
  <c r="AV109" i="102"/>
  <c r="AW109" i="102"/>
  <c r="BF109" i="102"/>
  <c r="BE109" i="102"/>
  <c r="AN109" i="102"/>
  <c r="AM109" i="102"/>
  <c r="DG106" i="101"/>
  <c r="DH106" i="101"/>
  <c r="DP109" i="102"/>
  <c r="DQ109" i="102"/>
  <c r="DZ109" i="102"/>
  <c r="DY109" i="102"/>
  <c r="DY118" i="97"/>
  <c r="DZ118" i="97"/>
  <c r="DV119" i="97"/>
  <c r="EH119" i="97"/>
  <c r="EI119" i="97"/>
  <c r="EE120" i="97"/>
  <c r="EH120" i="98"/>
  <c r="EE121" i="98"/>
  <c r="V94" i="97"/>
  <c r="U94" i="97"/>
  <c r="AW94" i="97"/>
  <c r="AV94" i="97"/>
  <c r="CX95" i="97"/>
  <c r="CY95" i="97"/>
  <c r="CP93" i="97"/>
  <c r="CO93" i="97"/>
  <c r="BW106" i="101"/>
  <c r="BX106" i="101"/>
  <c r="BO106" i="101"/>
  <c r="BN106" i="101"/>
  <c r="CP109" i="102"/>
  <c r="CO109" i="102"/>
  <c r="V109" i="102"/>
  <c r="U109" i="102"/>
  <c r="AE110" i="102"/>
  <c r="AD110" i="102"/>
  <c r="BW110" i="102"/>
  <c r="BX110" i="102"/>
  <c r="BO110" i="102"/>
  <c r="BN110" i="102"/>
  <c r="EI106" i="101"/>
  <c r="EH106" i="101"/>
  <c r="DH109" i="102"/>
  <c r="DG109" i="102"/>
  <c r="DG117" i="98"/>
  <c r="DD118" i="98"/>
  <c r="DG116" i="97"/>
  <c r="DH116" i="97"/>
  <c r="DD117" i="97"/>
  <c r="DQ117" i="97"/>
  <c r="DP117" i="97"/>
  <c r="DM118" i="97"/>
  <c r="DP118" i="98"/>
  <c r="DM119" i="98"/>
  <c r="CY106" i="101"/>
  <c r="CX106" i="101"/>
  <c r="DY119" i="98"/>
  <c r="DV120" i="98"/>
  <c r="BE94" i="97"/>
  <c r="BF94" i="97"/>
  <c r="CF93" i="97"/>
  <c r="CG93" i="97"/>
  <c r="L94" i="97"/>
  <c r="M94" i="97"/>
  <c r="AM106" i="101"/>
  <c r="AN106" i="101"/>
  <c r="CF107" i="101"/>
  <c r="CG107" i="101"/>
  <c r="L109" i="102"/>
  <c r="M109" i="102"/>
  <c r="CY110" i="102"/>
  <c r="CX110" i="102"/>
  <c r="CF109" i="102"/>
  <c r="CG109" i="102"/>
  <c r="DY106" i="101"/>
  <c r="DZ106" i="101"/>
  <c r="BC68" i="112"/>
  <c r="M129" i="112"/>
  <c r="L129" i="112"/>
  <c r="T96" i="112"/>
  <c r="S96" i="112"/>
  <c r="V133" i="112"/>
  <c r="BB128" i="112"/>
  <c r="AX129" i="112"/>
  <c r="BA129" i="112" s="1"/>
  <c r="AJ129" i="112"/>
  <c r="AU110" i="112"/>
  <c r="AV110" i="112"/>
  <c r="AH107" i="112"/>
  <c r="AG107" i="112"/>
  <c r="H131" i="112"/>
  <c r="G130" i="112"/>
  <c r="Y130" i="112" s="1"/>
  <c r="F130" i="112"/>
  <c r="I130" i="112"/>
  <c r="P130" i="112" s="1"/>
  <c r="EE110" i="102"/>
  <c r="DD110" i="102"/>
  <c r="DV110" i="102"/>
  <c r="DM110" i="102"/>
  <c r="EK59" i="102"/>
  <c r="EG59" i="102"/>
  <c r="EA59" i="102"/>
  <c r="EC59" i="102" s="1"/>
  <c r="DS59" i="102"/>
  <c r="DO59" i="102"/>
  <c r="DI59" i="102"/>
  <c r="DK59" i="102" s="1"/>
  <c r="EJ51" i="98"/>
  <c r="EL51" i="98" s="1"/>
  <c r="DX52" i="98"/>
  <c r="EB52" i="98" s="1"/>
  <c r="DR51" i="98"/>
  <c r="DT51" i="98" s="1"/>
  <c r="DJ52" i="98"/>
  <c r="DF52" i="98"/>
  <c r="DM107" i="101"/>
  <c r="DV107" i="101"/>
  <c r="DD107" i="101"/>
  <c r="EE107" i="101"/>
  <c r="EJ57" i="101"/>
  <c r="EL57" i="101" s="1"/>
  <c r="EB58" i="101"/>
  <c r="DX58" i="101"/>
  <c r="DR57" i="101"/>
  <c r="DT57" i="101" s="1"/>
  <c r="DJ58" i="101"/>
  <c r="DF58" i="101"/>
  <c r="EJ51" i="97"/>
  <c r="EL51" i="97" s="1"/>
  <c r="EA51" i="97"/>
  <c r="EC51" i="97" s="1"/>
  <c r="DR51" i="97"/>
  <c r="DT51" i="97" s="1"/>
  <c r="DI51" i="97"/>
  <c r="DK51" i="97" s="1"/>
  <c r="BV60" i="102"/>
  <c r="CE59" i="102"/>
  <c r="AL59" i="102"/>
  <c r="CL110" i="102"/>
  <c r="I110" i="102"/>
  <c r="AU59" i="102"/>
  <c r="AS110" i="102"/>
  <c r="BT111" i="102"/>
  <c r="AJ110" i="102"/>
  <c r="BK111" i="102"/>
  <c r="BP59" i="102"/>
  <c r="BR59" i="102" s="1"/>
  <c r="BQ60" i="102" s="1"/>
  <c r="R110" i="102"/>
  <c r="CU111" i="102"/>
  <c r="W59" i="102"/>
  <c r="Y59" i="102" s="1"/>
  <c r="X60" i="102" s="1"/>
  <c r="AF59" i="102"/>
  <c r="AH59" i="102" s="1"/>
  <c r="AG60" i="102" s="1"/>
  <c r="CZ59" i="102"/>
  <c r="DB59" i="102" s="1"/>
  <c r="CN59" i="102"/>
  <c r="BG59" i="102"/>
  <c r="BI59" i="102" s="1"/>
  <c r="BH60" i="102" s="1"/>
  <c r="H111" i="102"/>
  <c r="G110" i="102"/>
  <c r="F110" i="102"/>
  <c r="N59" i="102"/>
  <c r="P59" i="102" s="1"/>
  <c r="O60" i="102" s="1"/>
  <c r="AA111" i="102"/>
  <c r="BB110" i="102"/>
  <c r="CC110" i="102"/>
  <c r="K59" i="101"/>
  <c r="CI58" i="101"/>
  <c r="CE58" i="101"/>
  <c r="T58" i="101"/>
  <c r="AA107" i="101"/>
  <c r="BB107" i="101"/>
  <c r="I108" i="101"/>
  <c r="CC108" i="101"/>
  <c r="BG57" i="101"/>
  <c r="BI57" i="101" s="1"/>
  <c r="AX57" i="101"/>
  <c r="AZ57" i="101" s="1"/>
  <c r="CQ57" i="101"/>
  <c r="CS57" i="101" s="1"/>
  <c r="G108" i="101"/>
  <c r="F108" i="101"/>
  <c r="BY57" i="101"/>
  <c r="CA57" i="101" s="1"/>
  <c r="CU107" i="101"/>
  <c r="AJ107" i="101"/>
  <c r="BK107" i="101"/>
  <c r="CZ57" i="101"/>
  <c r="DB57" i="101" s="1"/>
  <c r="AO57" i="101"/>
  <c r="AQ57" i="101" s="1"/>
  <c r="AP58" i="101" s="1"/>
  <c r="AF57" i="101"/>
  <c r="AH57" i="101" s="1"/>
  <c r="AG58" i="101" s="1"/>
  <c r="BT107" i="101"/>
  <c r="CL107" i="101"/>
  <c r="R107" i="101"/>
  <c r="BP57" i="101"/>
  <c r="BR57" i="101" s="1"/>
  <c r="BK94" i="97"/>
  <c r="CZ51" i="98"/>
  <c r="DB51" i="98" s="1"/>
  <c r="DA52" i="98" s="1"/>
  <c r="CQ51" i="98"/>
  <c r="CS51" i="98" s="1"/>
  <c r="CR52" i="98" s="1"/>
  <c r="AO51" i="98"/>
  <c r="AQ51" i="98" s="1"/>
  <c r="AP52" i="98" s="1"/>
  <c r="AF51" i="98"/>
  <c r="AH51" i="98" s="1"/>
  <c r="AG52" i="98" s="1"/>
  <c r="G96" i="98"/>
  <c r="F96" i="98"/>
  <c r="CQ51" i="97"/>
  <c r="CS51" i="97" s="1"/>
  <c r="CR52" i="97" s="1"/>
  <c r="CI51" i="97"/>
  <c r="CE51" i="97"/>
  <c r="BQ51" i="97"/>
  <c r="BM51" i="97"/>
  <c r="BG51" i="97"/>
  <c r="BI51" i="97" s="1"/>
  <c r="BH52" i="97" s="1"/>
  <c r="AO51" i="97"/>
  <c r="AQ51" i="97" s="1"/>
  <c r="AF51" i="97"/>
  <c r="AH51" i="97" s="1"/>
  <c r="AG52" i="97" s="1"/>
  <c r="N54" i="97"/>
  <c r="P54" i="97" s="1"/>
  <c r="O55" i="97" s="1"/>
  <c r="T51" i="97"/>
  <c r="F97" i="97"/>
  <c r="G97" i="97"/>
  <c r="H98" i="97"/>
  <c r="AJ94" i="97"/>
  <c r="BT94" i="97"/>
  <c r="CL94" i="97"/>
  <c r="I95" i="97"/>
  <c r="CC94" i="97"/>
  <c r="R95" i="97"/>
  <c r="AU52" i="98"/>
  <c r="CE52" i="98"/>
  <c r="BV52" i="98"/>
  <c r="BD52" i="98"/>
  <c r="BT95" i="98"/>
  <c r="BW95" i="98" s="1"/>
  <c r="BB95" i="98"/>
  <c r="BE95" i="98" s="1"/>
  <c r="CU95" i="98"/>
  <c r="CX95" i="98" s="1"/>
  <c r="AJ95" i="98"/>
  <c r="AM95" i="98" s="1"/>
  <c r="I95" i="98"/>
  <c r="L95" i="98" s="1"/>
  <c r="K52" i="98"/>
  <c r="R95" i="98"/>
  <c r="U95" i="98" s="1"/>
  <c r="CC96" i="98"/>
  <c r="CF96" i="98" s="1"/>
  <c r="BK95" i="98"/>
  <c r="BN95" i="98" s="1"/>
  <c r="CL95" i="98"/>
  <c r="CO95" i="98" s="1"/>
  <c r="AS95" i="98"/>
  <c r="AV95" i="98" s="1"/>
  <c r="AA95" i="98"/>
  <c r="AD95" i="98" s="1"/>
  <c r="T52" i="98"/>
  <c r="BM52" i="98"/>
  <c r="CW52" i="97"/>
  <c r="CU96" i="97"/>
  <c r="BB95" i="97"/>
  <c r="AU52" i="97"/>
  <c r="AS95" i="97"/>
  <c r="AA95" i="97"/>
  <c r="AS108" i="101" l="1"/>
  <c r="AW107" i="101"/>
  <c r="AV107" i="101"/>
  <c r="AQ65" i="112"/>
  <c r="AL66" i="112" s="1"/>
  <c r="AP66" i="112" s="1"/>
  <c r="V107" i="101"/>
  <c r="U107" i="101"/>
  <c r="CX107" i="101"/>
  <c r="CY107" i="101"/>
  <c r="CG108" i="101"/>
  <c r="CF108" i="101"/>
  <c r="AD107" i="101"/>
  <c r="AE107" i="101"/>
  <c r="BE110" i="102"/>
  <c r="BF110" i="102"/>
  <c r="CX111" i="102"/>
  <c r="CY111" i="102"/>
  <c r="AM110" i="102"/>
  <c r="AN110" i="102"/>
  <c r="DG110" i="102"/>
  <c r="DH110" i="102"/>
  <c r="DY120" i="98"/>
  <c r="DV121" i="98"/>
  <c r="DQ118" i="97"/>
  <c r="DP118" i="97"/>
  <c r="DM119" i="97"/>
  <c r="EI120" i="97"/>
  <c r="EH120" i="97"/>
  <c r="EE121" i="97"/>
  <c r="BF95" i="97"/>
  <c r="BE95" i="97"/>
  <c r="CP94" i="97"/>
  <c r="CO94" i="97"/>
  <c r="CP107" i="101"/>
  <c r="CO107" i="101"/>
  <c r="AD111" i="102"/>
  <c r="AE111" i="102"/>
  <c r="U110" i="102"/>
  <c r="V110" i="102"/>
  <c r="BX111" i="102"/>
  <c r="BW111" i="102"/>
  <c r="M110" i="102"/>
  <c r="L110" i="102"/>
  <c r="DZ107" i="101"/>
  <c r="DY107" i="101"/>
  <c r="DQ110" i="102"/>
  <c r="DP110" i="102"/>
  <c r="EI110" i="102"/>
  <c r="EH110" i="102"/>
  <c r="AD95" i="97"/>
  <c r="AE95" i="97"/>
  <c r="CY96" i="97"/>
  <c r="CX96" i="97"/>
  <c r="V95" i="97"/>
  <c r="U95" i="97"/>
  <c r="BW94" i="97"/>
  <c r="BX94" i="97"/>
  <c r="AV95" i="97"/>
  <c r="AW95" i="97"/>
  <c r="CG94" i="97"/>
  <c r="CF94" i="97"/>
  <c r="AM94" i="97"/>
  <c r="AN94" i="97"/>
  <c r="BO94" i="97"/>
  <c r="BN94" i="97"/>
  <c r="BX107" i="101"/>
  <c r="BW107" i="101"/>
  <c r="BN107" i="101"/>
  <c r="BO107" i="101"/>
  <c r="L108" i="101"/>
  <c r="M108" i="101"/>
  <c r="AW110" i="102"/>
  <c r="AV110" i="102"/>
  <c r="CO110" i="102"/>
  <c r="CP110" i="102"/>
  <c r="DP107" i="101"/>
  <c r="DQ107" i="101"/>
  <c r="DY110" i="102"/>
  <c r="DZ110" i="102"/>
  <c r="DP119" i="98"/>
  <c r="DM120" i="98"/>
  <c r="DG118" i="98"/>
  <c r="DD119" i="98"/>
  <c r="EH121" i="98"/>
  <c r="EE122" i="98"/>
  <c r="M95" i="97"/>
  <c r="L95" i="97"/>
  <c r="AN107" i="101"/>
  <c r="AM107" i="101"/>
  <c r="BF107" i="101"/>
  <c r="BE107" i="101"/>
  <c r="CG110" i="102"/>
  <c r="CF110" i="102"/>
  <c r="BN111" i="102"/>
  <c r="BO111" i="102"/>
  <c r="EH107" i="101"/>
  <c r="EI107" i="101"/>
  <c r="DH107" i="101"/>
  <c r="DG107" i="101"/>
  <c r="DH117" i="97"/>
  <c r="DG117" i="97"/>
  <c r="DD118" i="97"/>
  <c r="DZ119" i="97"/>
  <c r="DY119" i="97"/>
  <c r="DV120" i="97"/>
  <c r="AM129" i="112"/>
  <c r="BE68" i="112"/>
  <c r="AZ69" i="112" s="1"/>
  <c r="BD69" i="112" s="1"/>
  <c r="M130" i="112"/>
  <c r="L130" i="112"/>
  <c r="V134" i="112"/>
  <c r="S97" i="112"/>
  <c r="T97" i="112"/>
  <c r="BB129" i="112"/>
  <c r="AX130" i="112"/>
  <c r="BA130" i="112" s="1"/>
  <c r="AJ130" i="112"/>
  <c r="AM130" i="112" s="1"/>
  <c r="AV111" i="112"/>
  <c r="AU111" i="112"/>
  <c r="AG108" i="112"/>
  <c r="AH108" i="112"/>
  <c r="H132" i="112"/>
  <c r="G131" i="112"/>
  <c r="Y131" i="112" s="1"/>
  <c r="F131" i="112"/>
  <c r="I131" i="112"/>
  <c r="P131" i="112" s="1"/>
  <c r="DM111" i="102"/>
  <c r="DV111" i="102"/>
  <c r="DD111" i="102"/>
  <c r="EE111" i="102"/>
  <c r="EJ59" i="102"/>
  <c r="EL59" i="102" s="1"/>
  <c r="DX60" i="102"/>
  <c r="EB60" i="102"/>
  <c r="DR59" i="102"/>
  <c r="DT59" i="102" s="1"/>
  <c r="DJ60" i="102"/>
  <c r="DF60" i="102"/>
  <c r="EG52" i="98"/>
  <c r="EK52" i="98"/>
  <c r="EA52" i="98"/>
  <c r="EC52" i="98" s="1"/>
  <c r="DS52" i="98"/>
  <c r="DO52" i="98"/>
  <c r="DI52" i="98"/>
  <c r="DK52" i="98" s="1"/>
  <c r="DV108" i="101"/>
  <c r="DM108" i="101"/>
  <c r="EE108" i="101"/>
  <c r="DD108" i="101"/>
  <c r="EK58" i="101"/>
  <c r="EG58" i="101"/>
  <c r="EA58" i="101"/>
  <c r="EC58" i="101" s="1"/>
  <c r="DS58" i="101"/>
  <c r="DO58" i="101"/>
  <c r="DI58" i="101"/>
  <c r="DK58" i="101" s="1"/>
  <c r="EK52" i="97"/>
  <c r="EG52" i="97"/>
  <c r="DX52" i="97"/>
  <c r="EB52" i="97" s="1"/>
  <c r="DS52" i="97"/>
  <c r="DO52" i="97"/>
  <c r="DJ52" i="97"/>
  <c r="DF52" i="97"/>
  <c r="BD60" i="102"/>
  <c r="AC60" i="102"/>
  <c r="BM60" i="102"/>
  <c r="DA60" i="102"/>
  <c r="CW60" i="102"/>
  <c r="T60" i="102"/>
  <c r="K60" i="102"/>
  <c r="CU112" i="102"/>
  <c r="BT112" i="102"/>
  <c r="CL111" i="102"/>
  <c r="BK112" i="102"/>
  <c r="CH59" i="102"/>
  <c r="CJ59" i="102" s="1"/>
  <c r="CI60" i="102" s="1"/>
  <c r="CC111" i="102"/>
  <c r="AA112" i="102"/>
  <c r="CQ59" i="102"/>
  <c r="CS59" i="102" s="1"/>
  <c r="CR60" i="102" s="1"/>
  <c r="AJ111" i="102"/>
  <c r="AX59" i="102"/>
  <c r="AZ59" i="102" s="1"/>
  <c r="AY60" i="102" s="1"/>
  <c r="AO59" i="102"/>
  <c r="AQ59" i="102" s="1"/>
  <c r="AP60" i="102" s="1"/>
  <c r="BY60" i="102"/>
  <c r="CA60" i="102" s="1"/>
  <c r="BZ61" i="102" s="1"/>
  <c r="I111" i="102"/>
  <c r="BB111" i="102"/>
  <c r="H112" i="102"/>
  <c r="G111" i="102"/>
  <c r="F111" i="102"/>
  <c r="R111" i="102"/>
  <c r="AS111" i="102"/>
  <c r="CR58" i="101"/>
  <c r="CN58" i="101"/>
  <c r="AY58" i="101"/>
  <c r="AU58" i="101"/>
  <c r="BD58" i="101"/>
  <c r="BH58" i="101"/>
  <c r="BM58" i="101"/>
  <c r="BQ58" i="101"/>
  <c r="AL58" i="101"/>
  <c r="BZ58" i="101"/>
  <c r="BV58" i="101"/>
  <c r="CC109" i="101"/>
  <c r="CH58" i="101"/>
  <c r="CJ58" i="101" s="1"/>
  <c r="R108" i="101"/>
  <c r="AC58" i="101"/>
  <c r="DA58" i="101"/>
  <c r="CW58" i="101"/>
  <c r="BK108" i="101"/>
  <c r="I109" i="101"/>
  <c r="BB108" i="101"/>
  <c r="AA108" i="101"/>
  <c r="AJ108" i="101"/>
  <c r="G109" i="101"/>
  <c r="F109" i="101"/>
  <c r="W58" i="101"/>
  <c r="Y58" i="101" s="1"/>
  <c r="X59" i="101" s="1"/>
  <c r="N59" i="101"/>
  <c r="P59" i="101" s="1"/>
  <c r="O60" i="101" s="1"/>
  <c r="CL108" i="101"/>
  <c r="BT108" i="101"/>
  <c r="CU108" i="101"/>
  <c r="BK95" i="97"/>
  <c r="CH52" i="98"/>
  <c r="CJ52" i="98" s="1"/>
  <c r="CI53" i="98" s="1"/>
  <c r="BY52" i="98"/>
  <c r="CA52" i="98" s="1"/>
  <c r="BZ53" i="98" s="1"/>
  <c r="BP52" i="98"/>
  <c r="BR52" i="98" s="1"/>
  <c r="BQ53" i="98" s="1"/>
  <c r="BG52" i="98"/>
  <c r="BI52" i="98" s="1"/>
  <c r="BH53" i="98" s="1"/>
  <c r="AX52" i="98"/>
  <c r="AZ52" i="98" s="1"/>
  <c r="AY53" i="98" s="1"/>
  <c r="W52" i="98"/>
  <c r="Y52" i="98" s="1"/>
  <c r="X53" i="98" s="1"/>
  <c r="G97" i="98"/>
  <c r="F97" i="98"/>
  <c r="CZ52" i="97"/>
  <c r="DB52" i="97" s="1"/>
  <c r="DA53" i="97" s="1"/>
  <c r="CH51" i="97"/>
  <c r="CJ51" i="97" s="1"/>
  <c r="BP51" i="97"/>
  <c r="BR51" i="97" s="1"/>
  <c r="AX52" i="97"/>
  <c r="AZ52" i="97" s="1"/>
  <c r="AY53" i="97" s="1"/>
  <c r="AP52" i="97"/>
  <c r="AL52" i="97"/>
  <c r="W51" i="97"/>
  <c r="Y51" i="97" s="1"/>
  <c r="X52" i="97" s="1"/>
  <c r="K55" i="97"/>
  <c r="F98" i="97"/>
  <c r="G98" i="97"/>
  <c r="H99" i="97"/>
  <c r="AJ95" i="97"/>
  <c r="I96" i="97"/>
  <c r="BT95" i="97"/>
  <c r="R96" i="97"/>
  <c r="CC95" i="97"/>
  <c r="CL95" i="97"/>
  <c r="AL52" i="98"/>
  <c r="AS96" i="98"/>
  <c r="AV96" i="98" s="1"/>
  <c r="BK96" i="98"/>
  <c r="BN96" i="98" s="1"/>
  <c r="R96" i="98"/>
  <c r="U96" i="98" s="1"/>
  <c r="CN52" i="98"/>
  <c r="CW52" i="98"/>
  <c r="I96" i="98"/>
  <c r="L96" i="98" s="1"/>
  <c r="AJ96" i="98"/>
  <c r="AM96" i="98" s="1"/>
  <c r="AC52" i="98"/>
  <c r="CU96" i="98"/>
  <c r="CX96" i="98" s="1"/>
  <c r="CC97" i="98"/>
  <c r="CF97" i="98" s="1"/>
  <c r="BB96" i="98"/>
  <c r="BE96" i="98" s="1"/>
  <c r="BT96" i="98"/>
  <c r="BW96" i="98" s="1"/>
  <c r="AA96" i="98"/>
  <c r="AD96" i="98" s="1"/>
  <c r="CL96" i="98"/>
  <c r="CO96" i="98" s="1"/>
  <c r="N52" i="98"/>
  <c r="P52" i="98" s="1"/>
  <c r="O53" i="98" s="1"/>
  <c r="CU97" i="97"/>
  <c r="CN52" i="97"/>
  <c r="BD52" i="97"/>
  <c r="BB96" i="97"/>
  <c r="AS96" i="97"/>
  <c r="AC52" i="97"/>
  <c r="AA96" i="97"/>
  <c r="AV108" i="101" l="1"/>
  <c r="AS109" i="101"/>
  <c r="AW108" i="101"/>
  <c r="AO66" i="112"/>
  <c r="AQ66" i="112" s="1"/>
  <c r="AL67" i="112" s="1"/>
  <c r="AP67" i="112" s="1"/>
  <c r="BN95" i="97"/>
  <c r="BO95" i="97"/>
  <c r="CO108" i="101"/>
  <c r="CP108" i="101"/>
  <c r="BE108" i="101"/>
  <c r="BF108" i="101"/>
  <c r="L111" i="102"/>
  <c r="M111" i="102"/>
  <c r="AN111" i="102"/>
  <c r="AM111" i="102"/>
  <c r="CY112" i="102"/>
  <c r="CX112" i="102"/>
  <c r="DY108" i="101"/>
  <c r="DZ108" i="101"/>
  <c r="DG119" i="98"/>
  <c r="DD120" i="98"/>
  <c r="EI121" i="97"/>
  <c r="EH121" i="97"/>
  <c r="EE122" i="97"/>
  <c r="AE96" i="97"/>
  <c r="AD96" i="97"/>
  <c r="M109" i="101"/>
  <c r="L109" i="101"/>
  <c r="CF109" i="101"/>
  <c r="CG109" i="101"/>
  <c r="BO112" i="102"/>
  <c r="BN112" i="102"/>
  <c r="EI108" i="101"/>
  <c r="EH108" i="101"/>
  <c r="DH111" i="102"/>
  <c r="DG111" i="102"/>
  <c r="DZ111" i="102"/>
  <c r="DY111" i="102"/>
  <c r="DH118" i="97"/>
  <c r="DG118" i="97"/>
  <c r="DD119" i="97"/>
  <c r="CG95" i="97"/>
  <c r="CF95" i="97"/>
  <c r="AN95" i="97"/>
  <c r="AM95" i="97"/>
  <c r="AW96" i="97"/>
  <c r="AV96" i="97"/>
  <c r="CY97" i="97"/>
  <c r="CX97" i="97"/>
  <c r="BX95" i="97"/>
  <c r="BW95" i="97"/>
  <c r="CY108" i="101"/>
  <c r="CX108" i="101"/>
  <c r="AM108" i="101"/>
  <c r="AN108" i="101"/>
  <c r="BO108" i="101"/>
  <c r="BN108" i="101"/>
  <c r="AV111" i="102"/>
  <c r="AW111" i="102"/>
  <c r="AE112" i="102"/>
  <c r="AD112" i="102"/>
  <c r="CP111" i="102"/>
  <c r="CO111" i="102"/>
  <c r="DQ108" i="101"/>
  <c r="DP108" i="101"/>
  <c r="DP111" i="102"/>
  <c r="DQ111" i="102"/>
  <c r="DY120" i="97"/>
  <c r="DZ120" i="97"/>
  <c r="DV121" i="97"/>
  <c r="EH122" i="98"/>
  <c r="EE123" i="98"/>
  <c r="DP120" i="98"/>
  <c r="DM121" i="98"/>
  <c r="DY121" i="98"/>
  <c r="DV122" i="98"/>
  <c r="V96" i="97"/>
  <c r="U96" i="97"/>
  <c r="BE96" i="97"/>
  <c r="BF96" i="97"/>
  <c r="CP95" i="97"/>
  <c r="CO95" i="97"/>
  <c r="M96" i="97"/>
  <c r="L96" i="97"/>
  <c r="BW108" i="101"/>
  <c r="BX108" i="101"/>
  <c r="AE108" i="101"/>
  <c r="AD108" i="101"/>
  <c r="U108" i="101"/>
  <c r="V108" i="101"/>
  <c r="V111" i="102"/>
  <c r="U111" i="102"/>
  <c r="BF111" i="102"/>
  <c r="BE111" i="102"/>
  <c r="CF111" i="102"/>
  <c r="CG111" i="102"/>
  <c r="BW112" i="102"/>
  <c r="BX112" i="102"/>
  <c r="DG108" i="101"/>
  <c r="DH108" i="101"/>
  <c r="EH111" i="102"/>
  <c r="EI111" i="102"/>
  <c r="DQ119" i="97"/>
  <c r="DP119" i="97"/>
  <c r="DM120" i="97"/>
  <c r="BC69" i="112"/>
  <c r="M131" i="112"/>
  <c r="L131" i="112"/>
  <c r="T98" i="112"/>
  <c r="S98" i="112"/>
  <c r="V135" i="112"/>
  <c r="AJ131" i="112"/>
  <c r="AM131" i="112" s="1"/>
  <c r="AX131" i="112"/>
  <c r="BA131" i="112" s="1"/>
  <c r="BB130" i="112"/>
  <c r="AU112" i="112"/>
  <c r="AV112" i="112"/>
  <c r="AH109" i="112"/>
  <c r="AG109" i="112"/>
  <c r="I132" i="112"/>
  <c r="P132" i="112" s="1"/>
  <c r="H133" i="112"/>
  <c r="G132" i="112"/>
  <c r="Y132" i="112" s="1"/>
  <c r="F132" i="112"/>
  <c r="EE112" i="102"/>
  <c r="DM112" i="102"/>
  <c r="DV112" i="102"/>
  <c r="DD112" i="102"/>
  <c r="EG60" i="102"/>
  <c r="EK60" i="102"/>
  <c r="EA60" i="102"/>
  <c r="EC60" i="102" s="1"/>
  <c r="DS60" i="102"/>
  <c r="DO60" i="102"/>
  <c r="DI60" i="102"/>
  <c r="DK60" i="102" s="1"/>
  <c r="EJ52" i="98"/>
  <c r="EL52" i="98" s="1"/>
  <c r="DX53" i="98"/>
  <c r="EB53" i="98"/>
  <c r="DR52" i="98"/>
  <c r="DT52" i="98" s="1"/>
  <c r="DJ53" i="98"/>
  <c r="DF53" i="98"/>
  <c r="EE109" i="101"/>
  <c r="DM109" i="101"/>
  <c r="DD109" i="101"/>
  <c r="DV109" i="101"/>
  <c r="EJ58" i="101"/>
  <c r="EL58" i="101" s="1"/>
  <c r="EB59" i="101"/>
  <c r="DX59" i="101"/>
  <c r="DR58" i="101"/>
  <c r="DT58" i="101" s="1"/>
  <c r="DJ59" i="101"/>
  <c r="DF59" i="101"/>
  <c r="EJ52" i="97"/>
  <c r="EL52" i="97" s="1"/>
  <c r="EA52" i="97"/>
  <c r="EC52" i="97" s="1"/>
  <c r="DR52" i="97"/>
  <c r="DT52" i="97" s="1"/>
  <c r="DI52" i="97"/>
  <c r="DK52" i="97" s="1"/>
  <c r="BV61" i="102"/>
  <c r="AL60" i="102"/>
  <c r="AU60" i="102"/>
  <c r="CN60" i="102"/>
  <c r="AJ112" i="102"/>
  <c r="AF60" i="102"/>
  <c r="AH60" i="102" s="1"/>
  <c r="AG61" i="102" s="1"/>
  <c r="BB112" i="102"/>
  <c r="CL112" i="102"/>
  <c r="N60" i="102"/>
  <c r="P60" i="102" s="1"/>
  <c r="O61" i="102" s="1"/>
  <c r="CZ60" i="102"/>
  <c r="DB60" i="102" s="1"/>
  <c r="AS112" i="102"/>
  <c r="H113" i="102"/>
  <c r="G112" i="102"/>
  <c r="F112" i="102"/>
  <c r="I112" i="102"/>
  <c r="AA113" i="102"/>
  <c r="CE60" i="102"/>
  <c r="BK113" i="102"/>
  <c r="W60" i="102"/>
  <c r="Y60" i="102" s="1"/>
  <c r="X61" i="102" s="1"/>
  <c r="BP60" i="102"/>
  <c r="BR60" i="102" s="1"/>
  <c r="BQ61" i="102" s="1"/>
  <c r="BG60" i="102"/>
  <c r="BI60" i="102" s="1"/>
  <c r="BH61" i="102" s="1"/>
  <c r="R112" i="102"/>
  <c r="CC112" i="102"/>
  <c r="BT113" i="102"/>
  <c r="CU113" i="102"/>
  <c r="T59" i="101"/>
  <c r="BB109" i="101"/>
  <c r="CZ58" i="101"/>
  <c r="DB58" i="101" s="1"/>
  <c r="CI59" i="101"/>
  <c r="CE59" i="101"/>
  <c r="BY58" i="101"/>
  <c r="CA58" i="101" s="1"/>
  <c r="AX58" i="101"/>
  <c r="AZ58" i="101" s="1"/>
  <c r="BT109" i="101"/>
  <c r="AJ109" i="101"/>
  <c r="R109" i="101"/>
  <c r="BP58" i="101"/>
  <c r="BR58" i="101" s="1"/>
  <c r="G110" i="101"/>
  <c r="F110" i="101"/>
  <c r="AA109" i="101"/>
  <c r="I110" i="101"/>
  <c r="AF58" i="101"/>
  <c r="AH58" i="101" s="1"/>
  <c r="AG59" i="101" s="1"/>
  <c r="CC110" i="101"/>
  <c r="AO58" i="101"/>
  <c r="AQ58" i="101" s="1"/>
  <c r="AP59" i="101" s="1"/>
  <c r="CQ58" i="101"/>
  <c r="CS58" i="101" s="1"/>
  <c r="CU109" i="101"/>
  <c r="CL109" i="101"/>
  <c r="K60" i="101"/>
  <c r="BK109" i="101"/>
  <c r="BG58" i="101"/>
  <c r="BI58" i="101" s="1"/>
  <c r="BK96" i="97"/>
  <c r="CZ52" i="98"/>
  <c r="DB52" i="98" s="1"/>
  <c r="DA53" i="98" s="1"/>
  <c r="CQ52" i="98"/>
  <c r="CS52" i="98" s="1"/>
  <c r="CR53" i="98" s="1"/>
  <c r="AO52" i="98"/>
  <c r="AQ52" i="98" s="1"/>
  <c r="AP53" i="98" s="1"/>
  <c r="AF52" i="98"/>
  <c r="AH52" i="98" s="1"/>
  <c r="AG53" i="98" s="1"/>
  <c r="F98" i="98"/>
  <c r="G98" i="98"/>
  <c r="CQ52" i="97"/>
  <c r="CS52" i="97" s="1"/>
  <c r="CR53" i="97" s="1"/>
  <c r="CI52" i="97"/>
  <c r="CE52" i="97"/>
  <c r="BQ52" i="97"/>
  <c r="BM52" i="97"/>
  <c r="BG52" i="97"/>
  <c r="BI52" i="97" s="1"/>
  <c r="BH53" i="97" s="1"/>
  <c r="AO52" i="97"/>
  <c r="AQ52" i="97" s="1"/>
  <c r="AF52" i="97"/>
  <c r="AH52" i="97" s="1"/>
  <c r="AG53" i="97" s="1"/>
  <c r="N55" i="97"/>
  <c r="P55" i="97" s="1"/>
  <c r="O56" i="97" s="1"/>
  <c r="T52" i="97"/>
  <c r="F99" i="97"/>
  <c r="G99" i="97"/>
  <c r="H100" i="97"/>
  <c r="CL96" i="97"/>
  <c r="R97" i="97"/>
  <c r="AJ96" i="97"/>
  <c r="BT96" i="97"/>
  <c r="I97" i="97"/>
  <c r="CC96" i="97"/>
  <c r="CE53" i="98"/>
  <c r="BV53" i="98"/>
  <c r="AU53" i="98"/>
  <c r="K53" i="98"/>
  <c r="BM53" i="98"/>
  <c r="BB97" i="98"/>
  <c r="BE97" i="98" s="1"/>
  <c r="BK97" i="98"/>
  <c r="BN97" i="98" s="1"/>
  <c r="AS97" i="98"/>
  <c r="AV97" i="98" s="1"/>
  <c r="CC98" i="98"/>
  <c r="CF98" i="98" s="1"/>
  <c r="AJ97" i="98"/>
  <c r="AM97" i="98" s="1"/>
  <c r="R97" i="98"/>
  <c r="U97" i="98" s="1"/>
  <c r="T53" i="98"/>
  <c r="CU97" i="98"/>
  <c r="CX97" i="98" s="1"/>
  <c r="BD53" i="98"/>
  <c r="AA97" i="98"/>
  <c r="AD97" i="98" s="1"/>
  <c r="CL97" i="98"/>
  <c r="CO97" i="98" s="1"/>
  <c r="BT97" i="98"/>
  <c r="BW97" i="98" s="1"/>
  <c r="I97" i="98"/>
  <c r="L97" i="98" s="1"/>
  <c r="CW53" i="97"/>
  <c r="CU98" i="97"/>
  <c r="BB97" i="97"/>
  <c r="AU53" i="97"/>
  <c r="AS97" i="97"/>
  <c r="AA97" i="97"/>
  <c r="AS110" i="101" l="1"/>
  <c r="AW109" i="101"/>
  <c r="AV109" i="101"/>
  <c r="AO67" i="112"/>
  <c r="AQ67" i="112" s="1"/>
  <c r="AL68" i="112" s="1"/>
  <c r="AP68" i="112" s="1"/>
  <c r="AD109" i="101"/>
  <c r="AE109" i="101"/>
  <c r="AM96" i="97"/>
  <c r="AN96" i="97"/>
  <c r="DG120" i="98"/>
  <c r="DD121" i="98"/>
  <c r="AN109" i="101"/>
  <c r="AM109" i="101"/>
  <c r="CG112" i="102"/>
  <c r="CF112" i="102"/>
  <c r="AD113" i="102"/>
  <c r="AE113" i="102"/>
  <c r="CO112" i="102"/>
  <c r="CP112" i="102"/>
  <c r="EH109" i="101"/>
  <c r="EI109" i="101"/>
  <c r="DY112" i="102"/>
  <c r="DZ112" i="102"/>
  <c r="EI112" i="102"/>
  <c r="EH112" i="102"/>
  <c r="DP121" i="98"/>
  <c r="DM122" i="98"/>
  <c r="DZ121" i="97"/>
  <c r="DY121" i="97"/>
  <c r="DV122" i="97"/>
  <c r="EI122" i="97"/>
  <c r="EH122" i="97"/>
  <c r="EE123" i="97"/>
  <c r="BW96" i="97"/>
  <c r="BX96" i="97"/>
  <c r="CP109" i="101"/>
  <c r="CO109" i="101"/>
  <c r="CX113" i="102"/>
  <c r="CY113" i="102"/>
  <c r="BF97" i="97"/>
  <c r="BE97" i="97"/>
  <c r="BN109" i="101"/>
  <c r="BO109" i="101"/>
  <c r="CX109" i="101"/>
  <c r="CY109" i="101"/>
  <c r="CG110" i="101"/>
  <c r="CF110" i="101"/>
  <c r="V109" i="101"/>
  <c r="U109" i="101"/>
  <c r="BF109" i="101"/>
  <c r="BE109" i="101"/>
  <c r="BX113" i="102"/>
  <c r="BW113" i="102"/>
  <c r="AM112" i="102"/>
  <c r="AN112" i="102"/>
  <c r="DP109" i="101"/>
  <c r="DQ109" i="101"/>
  <c r="AD97" i="97"/>
  <c r="AE97" i="97"/>
  <c r="CY98" i="97"/>
  <c r="CX98" i="97"/>
  <c r="CG96" i="97"/>
  <c r="CF96" i="97"/>
  <c r="V97" i="97"/>
  <c r="U97" i="97"/>
  <c r="AV97" i="97"/>
  <c r="AW97" i="97"/>
  <c r="M97" i="97"/>
  <c r="L97" i="97"/>
  <c r="CP96" i="97"/>
  <c r="CO96" i="97"/>
  <c r="BO96" i="97"/>
  <c r="BN96" i="97"/>
  <c r="L110" i="101"/>
  <c r="M110" i="101"/>
  <c r="BX109" i="101"/>
  <c r="BW109" i="101"/>
  <c r="U112" i="102"/>
  <c r="V112" i="102"/>
  <c r="BN113" i="102"/>
  <c r="BO113" i="102"/>
  <c r="M112" i="102"/>
  <c r="L112" i="102"/>
  <c r="AW112" i="102"/>
  <c r="AV112" i="102"/>
  <c r="BE112" i="102"/>
  <c r="BF112" i="102"/>
  <c r="DH109" i="101"/>
  <c r="DG109" i="101"/>
  <c r="DQ120" i="97"/>
  <c r="DP120" i="97"/>
  <c r="DM121" i="97"/>
  <c r="DH119" i="97"/>
  <c r="DG119" i="97"/>
  <c r="DD120" i="97"/>
  <c r="DZ109" i="101"/>
  <c r="DY109" i="101"/>
  <c r="DG112" i="102"/>
  <c r="DH112" i="102"/>
  <c r="DQ112" i="102"/>
  <c r="DP112" i="102"/>
  <c r="DY122" i="98"/>
  <c r="DV123" i="98"/>
  <c r="EH123" i="98"/>
  <c r="EE124" i="98"/>
  <c r="BE69" i="112"/>
  <c r="AZ70" i="112" s="1"/>
  <c r="BD70" i="112" s="1"/>
  <c r="M132" i="112"/>
  <c r="L132" i="112"/>
  <c r="T99" i="112"/>
  <c r="S99" i="112"/>
  <c r="V136" i="112"/>
  <c r="AJ132" i="112"/>
  <c r="AM132" i="112" s="1"/>
  <c r="BB131" i="112"/>
  <c r="AX132" i="112"/>
  <c r="BA132" i="112" s="1"/>
  <c r="AV113" i="112"/>
  <c r="AU113" i="112"/>
  <c r="AG110" i="112"/>
  <c r="AH110" i="112"/>
  <c r="H134" i="112"/>
  <c r="G133" i="112"/>
  <c r="Y133" i="112" s="1"/>
  <c r="F133" i="112"/>
  <c r="I133" i="112"/>
  <c r="P133" i="112" s="1"/>
  <c r="DD113" i="102"/>
  <c r="DM113" i="102"/>
  <c r="DV113" i="102"/>
  <c r="EE113" i="102"/>
  <c r="EJ60" i="102"/>
  <c r="EL60" i="102" s="1"/>
  <c r="EB61" i="102"/>
  <c r="DX61" i="102"/>
  <c r="DR60" i="102"/>
  <c r="DT60" i="102" s="1"/>
  <c r="DJ61" i="102"/>
  <c r="DF61" i="102"/>
  <c r="EG53" i="98"/>
  <c r="EK53" i="98" s="1"/>
  <c r="EA53" i="98"/>
  <c r="EC53" i="98" s="1"/>
  <c r="DS53" i="98"/>
  <c r="DO53" i="98"/>
  <c r="DI53" i="98"/>
  <c r="DK53" i="98" s="1"/>
  <c r="DV110" i="101"/>
  <c r="EE110" i="101"/>
  <c r="DD110" i="101"/>
  <c r="DM110" i="101"/>
  <c r="EK59" i="101"/>
  <c r="EG59" i="101"/>
  <c r="EA59" i="101"/>
  <c r="EC59" i="101" s="1"/>
  <c r="DS59" i="101"/>
  <c r="DO59" i="101"/>
  <c r="DI59" i="101"/>
  <c r="DK59" i="101" s="1"/>
  <c r="EK53" i="97"/>
  <c r="EG53" i="97"/>
  <c r="EB53" i="97"/>
  <c r="DX53" i="97"/>
  <c r="DS53" i="97"/>
  <c r="DO53" i="97"/>
  <c r="DJ53" i="97"/>
  <c r="DF53" i="97"/>
  <c r="K61" i="102"/>
  <c r="BM61" i="102"/>
  <c r="DA61" i="102"/>
  <c r="CW61" i="102"/>
  <c r="CC113" i="102"/>
  <c r="R113" i="102"/>
  <c r="H114" i="102"/>
  <c r="G113" i="102"/>
  <c r="F113" i="102"/>
  <c r="AC61" i="102"/>
  <c r="CQ60" i="102"/>
  <c r="CS60" i="102" s="1"/>
  <c r="CR61" i="102" s="1"/>
  <c r="BT114" i="102"/>
  <c r="BK114" i="102"/>
  <c r="AS113" i="102"/>
  <c r="BB113" i="102"/>
  <c r="AJ113" i="102"/>
  <c r="AX60" i="102"/>
  <c r="AZ60" i="102" s="1"/>
  <c r="AY61" i="102" s="1"/>
  <c r="BY61" i="102"/>
  <c r="CA61" i="102" s="1"/>
  <c r="BZ62" i="102" s="1"/>
  <c r="CU114" i="102"/>
  <c r="I113" i="102"/>
  <c r="AO60" i="102"/>
  <c r="AQ60" i="102" s="1"/>
  <c r="AP61" i="102" s="1"/>
  <c r="BD61" i="102"/>
  <c r="T61" i="102"/>
  <c r="CH60" i="102"/>
  <c r="CJ60" i="102" s="1"/>
  <c r="CI61" i="102" s="1"/>
  <c r="AA114" i="102"/>
  <c r="CL113" i="102"/>
  <c r="CN59" i="101"/>
  <c r="CR59" i="101"/>
  <c r="BM59" i="101"/>
  <c r="BQ59" i="101"/>
  <c r="BH59" i="101"/>
  <c r="BD59" i="101"/>
  <c r="AC59" i="101"/>
  <c r="AL59" i="101"/>
  <c r="AA110" i="101"/>
  <c r="AY59" i="101"/>
  <c r="AU59" i="101"/>
  <c r="BB110" i="101"/>
  <c r="CL110" i="101"/>
  <c r="G111" i="101"/>
  <c r="F111" i="101"/>
  <c r="AJ110" i="101"/>
  <c r="BT110" i="101"/>
  <c r="BZ59" i="101"/>
  <c r="BV59" i="101"/>
  <c r="DA59" i="101"/>
  <c r="CW59" i="101"/>
  <c r="BK110" i="101"/>
  <c r="CU110" i="101"/>
  <c r="W59" i="101"/>
  <c r="Y59" i="101" s="1"/>
  <c r="X60" i="101" s="1"/>
  <c r="N60" i="101"/>
  <c r="P60" i="101" s="1"/>
  <c r="O61" i="101" s="1"/>
  <c r="CC111" i="101"/>
  <c r="I111" i="101"/>
  <c r="R110" i="101"/>
  <c r="CH59" i="101"/>
  <c r="CJ59" i="101" s="1"/>
  <c r="BK97" i="97"/>
  <c r="CH53" i="98"/>
  <c r="CJ53" i="98" s="1"/>
  <c r="CI54" i="98" s="1"/>
  <c r="BY53" i="98"/>
  <c r="CA53" i="98" s="1"/>
  <c r="BZ54" i="98" s="1"/>
  <c r="BP53" i="98"/>
  <c r="BR53" i="98" s="1"/>
  <c r="BQ54" i="98" s="1"/>
  <c r="BG53" i="98"/>
  <c r="BI53" i="98" s="1"/>
  <c r="BH54" i="98" s="1"/>
  <c r="AX53" i="98"/>
  <c r="AZ53" i="98" s="1"/>
  <c r="AY54" i="98" s="1"/>
  <c r="W53" i="98"/>
  <c r="Y53" i="98" s="1"/>
  <c r="X54" i="98" s="1"/>
  <c r="G99" i="98"/>
  <c r="F99" i="98"/>
  <c r="CZ53" i="97"/>
  <c r="DB53" i="97" s="1"/>
  <c r="DA54" i="97" s="1"/>
  <c r="CH52" i="97"/>
  <c r="CJ52" i="97" s="1"/>
  <c r="BP52" i="97"/>
  <c r="BR52" i="97" s="1"/>
  <c r="AX53" i="97"/>
  <c r="AZ53" i="97" s="1"/>
  <c r="AY54" i="97" s="1"/>
  <c r="AP53" i="97"/>
  <c r="AL53" i="97"/>
  <c r="W52" i="97"/>
  <c r="Y52" i="97" s="1"/>
  <c r="X53" i="97" s="1"/>
  <c r="K56" i="97"/>
  <c r="N56" i="97" s="1"/>
  <c r="F100" i="97"/>
  <c r="G100" i="97"/>
  <c r="H101" i="97"/>
  <c r="CC97" i="97"/>
  <c r="R98" i="97"/>
  <c r="BT97" i="97"/>
  <c r="I98" i="97"/>
  <c r="AJ97" i="97"/>
  <c r="CL97" i="97"/>
  <c r="CW53" i="98"/>
  <c r="CN53" i="98"/>
  <c r="AA98" i="98"/>
  <c r="AD98" i="98" s="1"/>
  <c r="BK98" i="98"/>
  <c r="BN98" i="98" s="1"/>
  <c r="BB98" i="98"/>
  <c r="BE98" i="98" s="1"/>
  <c r="N53" i="98"/>
  <c r="P53" i="98" s="1"/>
  <c r="O54" i="98" s="1"/>
  <c r="I98" i="98"/>
  <c r="L98" i="98" s="1"/>
  <c r="R98" i="98"/>
  <c r="U98" i="98" s="1"/>
  <c r="AJ98" i="98"/>
  <c r="AM98" i="98" s="1"/>
  <c r="AC53" i="98"/>
  <c r="BT98" i="98"/>
  <c r="BW98" i="98" s="1"/>
  <c r="CL98" i="98"/>
  <c r="CO98" i="98" s="1"/>
  <c r="CC99" i="98"/>
  <c r="CF99" i="98" s="1"/>
  <c r="AL53" i="98"/>
  <c r="CU98" i="98"/>
  <c r="CX98" i="98" s="1"/>
  <c r="AS98" i="98"/>
  <c r="AV98" i="98" s="1"/>
  <c r="CU99" i="97"/>
  <c r="CN53" i="97"/>
  <c r="BD53" i="97"/>
  <c r="BB98" i="97"/>
  <c r="AS98" i="97"/>
  <c r="AC53" i="97"/>
  <c r="AA98" i="97"/>
  <c r="AW110" i="101" l="1"/>
  <c r="AV110" i="101"/>
  <c r="AS111" i="101"/>
  <c r="AO68" i="112"/>
  <c r="CP97" i="97"/>
  <c r="CO97" i="97"/>
  <c r="V98" i="97"/>
  <c r="U98" i="97"/>
  <c r="M111" i="101"/>
  <c r="L111" i="101"/>
  <c r="AM110" i="101"/>
  <c r="AN110" i="101"/>
  <c r="CO110" i="101"/>
  <c r="CP110" i="101"/>
  <c r="AE110" i="101"/>
  <c r="AD110" i="101"/>
  <c r="AE114" i="102"/>
  <c r="AD114" i="102"/>
  <c r="CY114" i="102"/>
  <c r="CX114" i="102"/>
  <c r="BF113" i="102"/>
  <c r="BE113" i="102"/>
  <c r="DQ110" i="101"/>
  <c r="DP110" i="101"/>
  <c r="EI110" i="101"/>
  <c r="EH110" i="101"/>
  <c r="EH113" i="102"/>
  <c r="EI113" i="102"/>
  <c r="DP113" i="102"/>
  <c r="DQ113" i="102"/>
  <c r="DY123" i="98"/>
  <c r="DV124" i="98"/>
  <c r="DG120" i="97"/>
  <c r="DH120" i="97"/>
  <c r="DD121" i="97"/>
  <c r="DP122" i="98"/>
  <c r="DM123" i="98"/>
  <c r="AW98" i="97"/>
  <c r="AV98" i="97"/>
  <c r="BE98" i="97"/>
  <c r="BF98" i="97"/>
  <c r="AE98" i="97"/>
  <c r="AD98" i="97"/>
  <c r="AN97" i="97"/>
  <c r="AM97" i="97"/>
  <c r="CF97" i="97"/>
  <c r="CG97" i="97"/>
  <c r="BN97" i="97"/>
  <c r="BO97" i="97"/>
  <c r="CF111" i="101"/>
  <c r="CG111" i="101"/>
  <c r="CY110" i="101"/>
  <c r="CX110" i="101"/>
  <c r="BE110" i="101"/>
  <c r="BF110" i="101"/>
  <c r="AV113" i="102"/>
  <c r="AW113" i="102"/>
  <c r="DG110" i="101"/>
  <c r="DH110" i="101"/>
  <c r="DY110" i="101"/>
  <c r="DZ110" i="101"/>
  <c r="DZ113" i="102"/>
  <c r="DY113" i="102"/>
  <c r="DY122" i="97"/>
  <c r="DZ122" i="97"/>
  <c r="DV123" i="97"/>
  <c r="M98" i="97"/>
  <c r="L98" i="97"/>
  <c r="BO110" i="101"/>
  <c r="BN110" i="101"/>
  <c r="BO114" i="102"/>
  <c r="BN114" i="102"/>
  <c r="V113" i="102"/>
  <c r="U113" i="102"/>
  <c r="DH113" i="102"/>
  <c r="DG113" i="102"/>
  <c r="EH124" i="98"/>
  <c r="EE125" i="98"/>
  <c r="EH123" i="97"/>
  <c r="EI123" i="97"/>
  <c r="EE124" i="97"/>
  <c r="DG121" i="98"/>
  <c r="DD122" i="98"/>
  <c r="CY99" i="97"/>
  <c r="CX99" i="97"/>
  <c r="BX97" i="97"/>
  <c r="BW97" i="97"/>
  <c r="U110" i="101"/>
  <c r="V110" i="101"/>
  <c r="BW110" i="101"/>
  <c r="BX110" i="101"/>
  <c r="CP113" i="102"/>
  <c r="CO113" i="102"/>
  <c r="L113" i="102"/>
  <c r="M113" i="102"/>
  <c r="AN113" i="102"/>
  <c r="AM113" i="102"/>
  <c r="BW114" i="102"/>
  <c r="BX114" i="102"/>
  <c r="CF113" i="102"/>
  <c r="CG113" i="102"/>
  <c r="DP121" i="97"/>
  <c r="DQ121" i="97"/>
  <c r="DM122" i="97"/>
  <c r="BC70" i="112"/>
  <c r="M133" i="112"/>
  <c r="L133" i="112"/>
  <c r="T100" i="112"/>
  <c r="S100" i="112"/>
  <c r="V137" i="112"/>
  <c r="BB132" i="112"/>
  <c r="AX133" i="112"/>
  <c r="BA133" i="112" s="1"/>
  <c r="AJ133" i="112"/>
  <c r="AM133" i="112" s="1"/>
  <c r="AU114" i="112"/>
  <c r="AV114" i="112"/>
  <c r="AH111" i="112"/>
  <c r="AG111" i="112"/>
  <c r="I134" i="112"/>
  <c r="P134" i="112" s="1"/>
  <c r="H135" i="112"/>
  <c r="G134" i="112"/>
  <c r="Y134" i="112" s="1"/>
  <c r="F134" i="112"/>
  <c r="DV114" i="102"/>
  <c r="EE114" i="102"/>
  <c r="DM114" i="102"/>
  <c r="DD114" i="102"/>
  <c r="EG61" i="102"/>
  <c r="EK61" i="102"/>
  <c r="EA61" i="102"/>
  <c r="EC61" i="102" s="1"/>
  <c r="DS61" i="102"/>
  <c r="DO61" i="102"/>
  <c r="DI61" i="102"/>
  <c r="DK61" i="102" s="1"/>
  <c r="EJ53" i="98"/>
  <c r="EL53" i="98" s="1"/>
  <c r="DX54" i="98"/>
  <c r="EB54" i="98"/>
  <c r="DR53" i="98"/>
  <c r="DT53" i="98" s="1"/>
  <c r="DJ54" i="98"/>
  <c r="DF54" i="98"/>
  <c r="DD111" i="101"/>
  <c r="DV111" i="101"/>
  <c r="DM111" i="101"/>
  <c r="EE111" i="101"/>
  <c r="EJ59" i="101"/>
  <c r="EL59" i="101" s="1"/>
  <c r="EB60" i="101"/>
  <c r="DX60" i="101"/>
  <c r="DR59" i="101"/>
  <c r="DT59" i="101" s="1"/>
  <c r="DJ60" i="101"/>
  <c r="DF60" i="101"/>
  <c r="EJ53" i="97"/>
  <c r="EL53" i="97" s="1"/>
  <c r="EA53" i="97"/>
  <c r="EC53" i="97" s="1"/>
  <c r="DR53" i="97"/>
  <c r="DT53" i="97" s="1"/>
  <c r="DI53" i="97"/>
  <c r="DK53" i="97" s="1"/>
  <c r="CN61" i="102"/>
  <c r="I114" i="102"/>
  <c r="CU115" i="102"/>
  <c r="BK115" i="102"/>
  <c r="CE61" i="102"/>
  <c r="BP61" i="102"/>
  <c r="BR61" i="102" s="1"/>
  <c r="BQ62" i="102" s="1"/>
  <c r="W61" i="102"/>
  <c r="Y61" i="102" s="1"/>
  <c r="X62" i="102" s="1"/>
  <c r="AL61" i="102"/>
  <c r="BV62" i="102"/>
  <c r="R114" i="102"/>
  <c r="CZ61" i="102"/>
  <c r="DB61" i="102" s="1"/>
  <c r="N61" i="102"/>
  <c r="P61" i="102" s="1"/>
  <c r="O62" i="102" s="1"/>
  <c r="CL114" i="102"/>
  <c r="BG61" i="102"/>
  <c r="BI61" i="102" s="1"/>
  <c r="BH62" i="102" s="1"/>
  <c r="AU61" i="102"/>
  <c r="AS114" i="102"/>
  <c r="AA115" i="102"/>
  <c r="AJ114" i="102"/>
  <c r="BB114" i="102"/>
  <c r="BT115" i="102"/>
  <c r="AF61" i="102"/>
  <c r="AH61" i="102" s="1"/>
  <c r="AG62" i="102" s="1"/>
  <c r="H115" i="102"/>
  <c r="G114" i="102"/>
  <c r="F114" i="102"/>
  <c r="CC114" i="102"/>
  <c r="CI60" i="101"/>
  <c r="CE60" i="101"/>
  <c r="T60" i="101"/>
  <c r="BY59" i="101"/>
  <c r="CA59" i="101" s="1"/>
  <c r="G112" i="101"/>
  <c r="F112" i="101"/>
  <c r="AF59" i="101"/>
  <c r="AH59" i="101" s="1"/>
  <c r="AG60" i="101" s="1"/>
  <c r="R111" i="101"/>
  <c r="K61" i="101"/>
  <c r="BK111" i="101"/>
  <c r="AJ111" i="101"/>
  <c r="AX59" i="101"/>
  <c r="AZ59" i="101" s="1"/>
  <c r="AA111" i="101"/>
  <c r="BP59" i="101"/>
  <c r="BR59" i="101" s="1"/>
  <c r="CU111" i="101"/>
  <c r="CZ59" i="101"/>
  <c r="DB59" i="101" s="1"/>
  <c r="AO59" i="101"/>
  <c r="AQ59" i="101" s="1"/>
  <c r="AP60" i="101" s="1"/>
  <c r="BG59" i="101"/>
  <c r="BI59" i="101" s="1"/>
  <c r="I112" i="101"/>
  <c r="CC112" i="101"/>
  <c r="BT111" i="101"/>
  <c r="CL111" i="101"/>
  <c r="BB111" i="101"/>
  <c r="CQ59" i="101"/>
  <c r="CS59" i="101" s="1"/>
  <c r="BK98" i="97"/>
  <c r="CZ53" i="98"/>
  <c r="DB53" i="98" s="1"/>
  <c r="DA54" i="98" s="1"/>
  <c r="CQ53" i="98"/>
  <c r="CS53" i="98" s="1"/>
  <c r="CR54" i="98" s="1"/>
  <c r="AO53" i="98"/>
  <c r="AQ53" i="98" s="1"/>
  <c r="AP54" i="98" s="1"/>
  <c r="AF53" i="98"/>
  <c r="AH53" i="98" s="1"/>
  <c r="AG54" i="98" s="1"/>
  <c r="G100" i="98"/>
  <c r="F100" i="98"/>
  <c r="CQ53" i="97"/>
  <c r="CS53" i="97" s="1"/>
  <c r="CR54" i="97" s="1"/>
  <c r="CI53" i="97"/>
  <c r="CE53" i="97"/>
  <c r="BQ53" i="97"/>
  <c r="BM53" i="97"/>
  <c r="BG53" i="97"/>
  <c r="BI53" i="97" s="1"/>
  <c r="BH54" i="97" s="1"/>
  <c r="AO53" i="97"/>
  <c r="AQ53" i="97" s="1"/>
  <c r="AF53" i="97"/>
  <c r="AH53" i="97" s="1"/>
  <c r="AG54" i="97" s="1"/>
  <c r="P56" i="97"/>
  <c r="O57" i="97" s="1"/>
  <c r="T53" i="97"/>
  <c r="F101" i="97"/>
  <c r="G101" i="97"/>
  <c r="H102" i="97"/>
  <c r="R99" i="97"/>
  <c r="BT98" i="97"/>
  <c r="AJ98" i="97"/>
  <c r="I99" i="97"/>
  <c r="CL98" i="97"/>
  <c r="CC98" i="97"/>
  <c r="BV54" i="98"/>
  <c r="BD54" i="98"/>
  <c r="BM54" i="98"/>
  <c r="T54" i="98"/>
  <c r="AJ99" i="98"/>
  <c r="AM99" i="98" s="1"/>
  <c r="I99" i="98"/>
  <c r="L99" i="98" s="1"/>
  <c r="AS99" i="98"/>
  <c r="AV99" i="98" s="1"/>
  <c r="CU99" i="98"/>
  <c r="CX99" i="98" s="1"/>
  <c r="CE54" i="98"/>
  <c r="R99" i="98"/>
  <c r="U99" i="98" s="1"/>
  <c r="K54" i="98"/>
  <c r="BB99" i="98"/>
  <c r="BE99" i="98" s="1"/>
  <c r="CL99" i="98"/>
  <c r="CO99" i="98" s="1"/>
  <c r="AA99" i="98"/>
  <c r="AD99" i="98" s="1"/>
  <c r="AU54" i="98"/>
  <c r="CC100" i="98"/>
  <c r="CF100" i="98" s="1"/>
  <c r="BT99" i="98"/>
  <c r="BW99" i="98" s="1"/>
  <c r="BK99" i="98"/>
  <c r="BN99" i="98" s="1"/>
  <c r="CW54" i="97"/>
  <c r="CU100" i="97"/>
  <c r="BB99" i="97"/>
  <c r="AU54" i="97"/>
  <c r="AS99" i="97"/>
  <c r="AA99" i="97"/>
  <c r="AW111" i="101" l="1"/>
  <c r="AS112" i="101"/>
  <c r="AV111" i="101"/>
  <c r="AE99" i="97"/>
  <c r="AD99" i="97"/>
  <c r="CP111" i="101"/>
  <c r="CO111" i="101"/>
  <c r="BN111" i="101"/>
  <c r="BO111" i="101"/>
  <c r="V111" i="101"/>
  <c r="U111" i="101"/>
  <c r="BE114" i="102"/>
  <c r="BF114" i="102"/>
  <c r="CX115" i="102"/>
  <c r="CY115" i="102"/>
  <c r="DP111" i="101"/>
  <c r="DQ111" i="101"/>
  <c r="DH111" i="101"/>
  <c r="DG111" i="101"/>
  <c r="DG114" i="102"/>
  <c r="DH114" i="102"/>
  <c r="EI114" i="102"/>
  <c r="EH114" i="102"/>
  <c r="EI124" i="97"/>
  <c r="EH124" i="97"/>
  <c r="EE125" i="97"/>
  <c r="DH121" i="97"/>
  <c r="DG121" i="97"/>
  <c r="DD122" i="97"/>
  <c r="BF99" i="97"/>
  <c r="BE99" i="97"/>
  <c r="AN98" i="97"/>
  <c r="AM98" i="97"/>
  <c r="L112" i="101"/>
  <c r="M112" i="101"/>
  <c r="AV99" i="97"/>
  <c r="AW99" i="97"/>
  <c r="U99" i="97"/>
  <c r="V99" i="97"/>
  <c r="BO98" i="97"/>
  <c r="BN98" i="97"/>
  <c r="BX111" i="101"/>
  <c r="BW111" i="101"/>
  <c r="AD111" i="101"/>
  <c r="AE111" i="101"/>
  <c r="AM114" i="102"/>
  <c r="AN114" i="102"/>
  <c r="M114" i="102"/>
  <c r="L114" i="102"/>
  <c r="DZ111" i="101"/>
  <c r="DY111" i="101"/>
  <c r="DY114" i="102"/>
  <c r="DZ114" i="102"/>
  <c r="DQ122" i="97"/>
  <c r="DP122" i="97"/>
  <c r="DM123" i="97"/>
  <c r="DZ123" i="97"/>
  <c r="DY123" i="97"/>
  <c r="DV124" i="97"/>
  <c r="BF111" i="101"/>
  <c r="BE111" i="101"/>
  <c r="CX111" i="101"/>
  <c r="CY111" i="101"/>
  <c r="AN111" i="101"/>
  <c r="AM111" i="101"/>
  <c r="BX115" i="102"/>
  <c r="BW115" i="102"/>
  <c r="AW114" i="102"/>
  <c r="AV114" i="102"/>
  <c r="CO114" i="102"/>
  <c r="CP114" i="102"/>
  <c r="BN115" i="102"/>
  <c r="BO115" i="102"/>
  <c r="EH111" i="101"/>
  <c r="EI111" i="101"/>
  <c r="EH125" i="98"/>
  <c r="EE126" i="98"/>
  <c r="DY124" i="98"/>
  <c r="DV125" i="98"/>
  <c r="CY100" i="97"/>
  <c r="CX100" i="97"/>
  <c r="CG98" i="97"/>
  <c r="CF98" i="97"/>
  <c r="BW98" i="97"/>
  <c r="BX98" i="97"/>
  <c r="CP98" i="97"/>
  <c r="CO98" i="97"/>
  <c r="M99" i="97"/>
  <c r="L99" i="97"/>
  <c r="CG112" i="101"/>
  <c r="CF112" i="101"/>
  <c r="CG114" i="102"/>
  <c r="CF114" i="102"/>
  <c r="AD115" i="102"/>
  <c r="AE115" i="102"/>
  <c r="U114" i="102"/>
  <c r="V114" i="102"/>
  <c r="DQ114" i="102"/>
  <c r="DP114" i="102"/>
  <c r="DG122" i="98"/>
  <c r="DD123" i="98"/>
  <c r="DP123" i="98"/>
  <c r="DM124" i="98"/>
  <c r="BE70" i="112"/>
  <c r="AZ71" i="112" s="1"/>
  <c r="BD71" i="112" s="1"/>
  <c r="AQ68" i="112"/>
  <c r="AL69" i="112" s="1"/>
  <c r="AP69" i="112" s="1"/>
  <c r="M134" i="112"/>
  <c r="L134" i="112"/>
  <c r="V138" i="112"/>
  <c r="S101" i="112"/>
  <c r="T101" i="112"/>
  <c r="AX134" i="112"/>
  <c r="BA134" i="112" s="1"/>
  <c r="BB133" i="112"/>
  <c r="AJ134" i="112"/>
  <c r="AM134" i="112" s="1"/>
  <c r="AV115" i="112"/>
  <c r="AU115" i="112"/>
  <c r="AG112" i="112"/>
  <c r="AH112" i="112"/>
  <c r="H136" i="112"/>
  <c r="G135" i="112"/>
  <c r="Y135" i="112" s="1"/>
  <c r="F135" i="112"/>
  <c r="I135" i="112"/>
  <c r="P135" i="112" s="1"/>
  <c r="DD115" i="102"/>
  <c r="DV115" i="102"/>
  <c r="DM115" i="102"/>
  <c r="EE115" i="102"/>
  <c r="EJ61" i="102"/>
  <c r="EL61" i="102" s="1"/>
  <c r="EB62" i="102"/>
  <c r="DX62" i="102"/>
  <c r="DR61" i="102"/>
  <c r="DT61" i="102" s="1"/>
  <c r="DJ62" i="102"/>
  <c r="DF62" i="102"/>
  <c r="EK54" i="98"/>
  <c r="EG54" i="98"/>
  <c r="EA54" i="98"/>
  <c r="EC54" i="98" s="1"/>
  <c r="DO54" i="98"/>
  <c r="DS54" i="98"/>
  <c r="DI54" i="98"/>
  <c r="DK54" i="98" s="1"/>
  <c r="DD112" i="101"/>
  <c r="EE112" i="101"/>
  <c r="DM112" i="101"/>
  <c r="DV112" i="101"/>
  <c r="EK60" i="101"/>
  <c r="EG60" i="101"/>
  <c r="EA60" i="101"/>
  <c r="EC60" i="101" s="1"/>
  <c r="DS60" i="101"/>
  <c r="DO60" i="101"/>
  <c r="DI60" i="101"/>
  <c r="DK60" i="101" s="1"/>
  <c r="EK54" i="97"/>
  <c r="EG54" i="97"/>
  <c r="EB54" i="97"/>
  <c r="DX54" i="97"/>
  <c r="DS54" i="97"/>
  <c r="DO54" i="97"/>
  <c r="DJ54" i="97"/>
  <c r="DF54" i="97"/>
  <c r="DA62" i="102"/>
  <c r="CW62" i="102"/>
  <c r="BM62" i="102"/>
  <c r="AC62" i="102"/>
  <c r="BD62" i="102"/>
  <c r="K62" i="102"/>
  <c r="T62" i="102"/>
  <c r="AJ115" i="102"/>
  <c r="AA116" i="102"/>
  <c r="AX61" i="102"/>
  <c r="AZ61" i="102" s="1"/>
  <c r="AY62" i="102" s="1"/>
  <c r="AO61" i="102"/>
  <c r="AQ61" i="102" s="1"/>
  <c r="AP62" i="102" s="1"/>
  <c r="CC115" i="102"/>
  <c r="AS115" i="102"/>
  <c r="R115" i="102"/>
  <c r="CU116" i="102"/>
  <c r="CQ61" i="102"/>
  <c r="CS61" i="102" s="1"/>
  <c r="CR62" i="102" s="1"/>
  <c r="H116" i="102"/>
  <c r="G115" i="102"/>
  <c r="F115" i="102"/>
  <c r="BT116" i="102"/>
  <c r="BB115" i="102"/>
  <c r="CL115" i="102"/>
  <c r="BY62" i="102"/>
  <c r="CA62" i="102" s="1"/>
  <c r="BZ63" i="102" s="1"/>
  <c r="CH61" i="102"/>
  <c r="CJ61" i="102" s="1"/>
  <c r="CI62" i="102" s="1"/>
  <c r="BK116" i="102"/>
  <c r="I115" i="102"/>
  <c r="DA60" i="101"/>
  <c r="CW60" i="101"/>
  <c r="BM60" i="101"/>
  <c r="BQ60" i="101"/>
  <c r="AY60" i="101"/>
  <c r="AU60" i="101"/>
  <c r="BZ60" i="101"/>
  <c r="BV60" i="101"/>
  <c r="BB112" i="101"/>
  <c r="AL60" i="101"/>
  <c r="AJ112" i="101"/>
  <c r="CL112" i="101"/>
  <c r="BT112" i="101"/>
  <c r="I113" i="101"/>
  <c r="BH60" i="101"/>
  <c r="BD60" i="101"/>
  <c r="AA112" i="101"/>
  <c r="BK112" i="101"/>
  <c r="W60" i="101"/>
  <c r="Y60" i="101" s="1"/>
  <c r="X61" i="101" s="1"/>
  <c r="CC113" i="101"/>
  <c r="CH60" i="101"/>
  <c r="CJ60" i="101" s="1"/>
  <c r="N61" i="101"/>
  <c r="P61" i="101" s="1"/>
  <c r="O62" i="101" s="1"/>
  <c r="AC60" i="101"/>
  <c r="CN60" i="101"/>
  <c r="CR60" i="101"/>
  <c r="CU112" i="101"/>
  <c r="R112" i="101"/>
  <c r="G113" i="101"/>
  <c r="F113" i="101"/>
  <c r="BK99" i="97"/>
  <c r="CH54" i="98"/>
  <c r="CJ54" i="98" s="1"/>
  <c r="CI55" i="98" s="1"/>
  <c r="BY54" i="98"/>
  <c r="CA54" i="98" s="1"/>
  <c r="BZ55" i="98" s="1"/>
  <c r="BP54" i="98"/>
  <c r="BR54" i="98" s="1"/>
  <c r="BQ55" i="98" s="1"/>
  <c r="BG54" i="98"/>
  <c r="BI54" i="98" s="1"/>
  <c r="BH55" i="98" s="1"/>
  <c r="AX54" i="98"/>
  <c r="AZ54" i="98" s="1"/>
  <c r="AY55" i="98" s="1"/>
  <c r="W54" i="98"/>
  <c r="Y54" i="98" s="1"/>
  <c r="X55" i="98" s="1"/>
  <c r="G101" i="98"/>
  <c r="F101" i="98"/>
  <c r="CZ54" i="97"/>
  <c r="DB54" i="97" s="1"/>
  <c r="DA55" i="97" s="1"/>
  <c r="CH53" i="97"/>
  <c r="CJ53" i="97" s="1"/>
  <c r="BP53" i="97"/>
  <c r="BR53" i="97" s="1"/>
  <c r="AX54" i="97"/>
  <c r="AZ54" i="97" s="1"/>
  <c r="AY55" i="97" s="1"/>
  <c r="AP54" i="97"/>
  <c r="AL54" i="97"/>
  <c r="W53" i="97"/>
  <c r="Y53" i="97" s="1"/>
  <c r="X54" i="97" s="1"/>
  <c r="K57" i="97"/>
  <c r="F102" i="97"/>
  <c r="G102" i="97"/>
  <c r="H103" i="97"/>
  <c r="AJ99" i="97"/>
  <c r="CL99" i="97"/>
  <c r="I100" i="97"/>
  <c r="R100" i="97"/>
  <c r="CC99" i="97"/>
  <c r="BT99" i="97"/>
  <c r="CW54" i="98"/>
  <c r="CN54" i="98"/>
  <c r="AL54" i="98"/>
  <c r="CC101" i="98"/>
  <c r="CF101" i="98" s="1"/>
  <c r="AC54" i="98"/>
  <c r="BB100" i="98"/>
  <c r="BE100" i="98" s="1"/>
  <c r="CU100" i="98"/>
  <c r="CX100" i="98" s="1"/>
  <c r="BT100" i="98"/>
  <c r="BW100" i="98" s="1"/>
  <c r="CL100" i="98"/>
  <c r="CO100" i="98" s="1"/>
  <c r="R100" i="98"/>
  <c r="U100" i="98" s="1"/>
  <c r="AS100" i="98"/>
  <c r="AV100" i="98" s="1"/>
  <c r="AA100" i="98"/>
  <c r="AD100" i="98" s="1"/>
  <c r="I100" i="98"/>
  <c r="L100" i="98" s="1"/>
  <c r="AJ100" i="98"/>
  <c r="AM100" i="98" s="1"/>
  <c r="BK100" i="98"/>
  <c r="BN100" i="98" s="1"/>
  <c r="N54" i="98"/>
  <c r="P54" i="98" s="1"/>
  <c r="O55" i="98" s="1"/>
  <c r="CU101" i="97"/>
  <c r="CN54" i="97"/>
  <c r="BD54" i="97"/>
  <c r="BB100" i="97"/>
  <c r="AS100" i="97"/>
  <c r="AC54" i="97"/>
  <c r="AA100" i="97"/>
  <c r="AW112" i="101" l="1"/>
  <c r="AS113" i="101"/>
  <c r="AV112" i="101"/>
  <c r="AO69" i="112"/>
  <c r="AW100" i="97"/>
  <c r="AV100" i="97"/>
  <c r="CX101" i="97"/>
  <c r="CY101" i="97"/>
  <c r="L100" i="97"/>
  <c r="M100" i="97"/>
  <c r="BE100" i="97"/>
  <c r="BF100" i="97"/>
  <c r="BO112" i="101"/>
  <c r="BN112" i="101"/>
  <c r="M113" i="101"/>
  <c r="L113" i="101"/>
  <c r="BO116" i="102"/>
  <c r="BN116" i="102"/>
  <c r="BF115" i="102"/>
  <c r="BE115" i="102"/>
  <c r="AV115" i="102"/>
  <c r="AW115" i="102"/>
  <c r="AE116" i="102"/>
  <c r="AD116" i="102"/>
  <c r="EH115" i="102"/>
  <c r="EI115" i="102"/>
  <c r="DZ115" i="102"/>
  <c r="DY115" i="102"/>
  <c r="DG123" i="98"/>
  <c r="DD124" i="98"/>
  <c r="EH126" i="98"/>
  <c r="EE127" i="98"/>
  <c r="BX99" i="97"/>
  <c r="BW99" i="97"/>
  <c r="CP99" i="97"/>
  <c r="CO99" i="97"/>
  <c r="AE100" i="97"/>
  <c r="AD100" i="97"/>
  <c r="CF99" i="97"/>
  <c r="CG99" i="97"/>
  <c r="AN99" i="97"/>
  <c r="AM99" i="97"/>
  <c r="BN99" i="97"/>
  <c r="BO99" i="97"/>
  <c r="U112" i="101"/>
  <c r="V112" i="101"/>
  <c r="AE112" i="101"/>
  <c r="AD112" i="101"/>
  <c r="BW112" i="101"/>
  <c r="BX112" i="101"/>
  <c r="BW116" i="102"/>
  <c r="BX116" i="102"/>
  <c r="CF115" i="102"/>
  <c r="CG115" i="102"/>
  <c r="AN115" i="102"/>
  <c r="AM115" i="102"/>
  <c r="DY112" i="101"/>
  <c r="DZ112" i="101"/>
  <c r="EI112" i="101"/>
  <c r="EH112" i="101"/>
  <c r="DP115" i="102"/>
  <c r="DQ115" i="102"/>
  <c r="DP123" i="97"/>
  <c r="DQ123" i="97"/>
  <c r="DM124" i="97"/>
  <c r="EH125" i="97"/>
  <c r="EI125" i="97"/>
  <c r="EE126" i="97"/>
  <c r="V100" i="97"/>
  <c r="U100" i="97"/>
  <c r="CF113" i="101"/>
  <c r="CG113" i="101"/>
  <c r="CO112" i="101"/>
  <c r="CP112" i="101"/>
  <c r="BE112" i="101"/>
  <c r="BF112" i="101"/>
  <c r="CY116" i="102"/>
  <c r="CX116" i="102"/>
  <c r="DQ112" i="101"/>
  <c r="DP112" i="101"/>
  <c r="DP124" i="98"/>
  <c r="DM125" i="98"/>
  <c r="DY125" i="98"/>
  <c r="DV126" i="98"/>
  <c r="DY124" i="97"/>
  <c r="DZ124" i="97"/>
  <c r="DV125" i="97"/>
  <c r="DH122" i="97"/>
  <c r="DG122" i="97"/>
  <c r="DD123" i="97"/>
  <c r="CY112" i="101"/>
  <c r="CX112" i="101"/>
  <c r="AM112" i="101"/>
  <c r="AN112" i="101"/>
  <c r="L115" i="102"/>
  <c r="M115" i="102"/>
  <c r="CP115" i="102"/>
  <c r="CO115" i="102"/>
  <c r="V115" i="102"/>
  <c r="U115" i="102"/>
  <c r="DG112" i="101"/>
  <c r="DH112" i="101"/>
  <c r="DH115" i="102"/>
  <c r="DG115" i="102"/>
  <c r="BC71" i="112"/>
  <c r="M135" i="112"/>
  <c r="L135" i="112"/>
  <c r="T102" i="112"/>
  <c r="S102" i="112"/>
  <c r="V139" i="112"/>
  <c r="AJ135" i="112"/>
  <c r="AM135" i="112" s="1"/>
  <c r="AX135" i="112"/>
  <c r="BA135" i="112" s="1"/>
  <c r="BB134" i="112"/>
  <c r="AU116" i="112"/>
  <c r="AV116" i="112"/>
  <c r="AH113" i="112"/>
  <c r="AG113" i="112"/>
  <c r="H137" i="112"/>
  <c r="G136" i="112"/>
  <c r="Y136" i="112" s="1"/>
  <c r="F136" i="112"/>
  <c r="I136" i="112"/>
  <c r="P136" i="112" s="1"/>
  <c r="EE116" i="102"/>
  <c r="DM116" i="102"/>
  <c r="DV116" i="102"/>
  <c r="DD116" i="102"/>
  <c r="EG62" i="102"/>
  <c r="EK62" i="102"/>
  <c r="EA62" i="102"/>
  <c r="EC62" i="102" s="1"/>
  <c r="DS62" i="102"/>
  <c r="DO62" i="102"/>
  <c r="DI62" i="102"/>
  <c r="DK62" i="102" s="1"/>
  <c r="EJ54" i="98"/>
  <c r="EL54" i="98" s="1"/>
  <c r="EB55" i="98"/>
  <c r="DX55" i="98"/>
  <c r="DR54" i="98"/>
  <c r="DT54" i="98" s="1"/>
  <c r="DJ55" i="98"/>
  <c r="DF55" i="98"/>
  <c r="EE113" i="101"/>
  <c r="DM113" i="101"/>
  <c r="DV113" i="101"/>
  <c r="DD113" i="101"/>
  <c r="EJ60" i="101"/>
  <c r="EL60" i="101" s="1"/>
  <c r="EB61" i="101"/>
  <c r="DX61" i="101"/>
  <c r="DR60" i="101"/>
  <c r="DT60" i="101" s="1"/>
  <c r="DJ61" i="101"/>
  <c r="DF61" i="101"/>
  <c r="EJ54" i="97"/>
  <c r="EL54" i="97" s="1"/>
  <c r="EA54" i="97"/>
  <c r="EC54" i="97" s="1"/>
  <c r="DR54" i="97"/>
  <c r="DT54" i="97" s="1"/>
  <c r="DI54" i="97"/>
  <c r="DK54" i="97" s="1"/>
  <c r="AU62" i="102"/>
  <c r="CE62" i="102"/>
  <c r="CU117" i="102"/>
  <c r="AS116" i="102"/>
  <c r="AA117" i="102"/>
  <c r="W62" i="102"/>
  <c r="Y62" i="102" s="1"/>
  <c r="X63" i="102" s="1"/>
  <c r="BG62" i="102"/>
  <c r="BI62" i="102" s="1"/>
  <c r="BH63" i="102" s="1"/>
  <c r="BP62" i="102"/>
  <c r="BR62" i="102" s="1"/>
  <c r="BQ63" i="102" s="1"/>
  <c r="BB116" i="102"/>
  <c r="CN62" i="102"/>
  <c r="I116" i="102"/>
  <c r="BV63" i="102"/>
  <c r="CL116" i="102"/>
  <c r="AL62" i="102"/>
  <c r="AJ116" i="102"/>
  <c r="N62" i="102"/>
  <c r="P62" i="102" s="1"/>
  <c r="O63" i="102" s="1"/>
  <c r="AF62" i="102"/>
  <c r="AH62" i="102" s="1"/>
  <c r="AG63" i="102" s="1"/>
  <c r="CZ62" i="102"/>
  <c r="DB62" i="102" s="1"/>
  <c r="BK117" i="102"/>
  <c r="BT117" i="102"/>
  <c r="H117" i="102"/>
  <c r="G116" i="102"/>
  <c r="F116" i="102"/>
  <c r="R116" i="102"/>
  <c r="CC116" i="102"/>
  <c r="K62" i="101"/>
  <c r="T61" i="101"/>
  <c r="AF60" i="101"/>
  <c r="AH60" i="101" s="1"/>
  <c r="AG61" i="101" s="1"/>
  <c r="AA113" i="101"/>
  <c r="I114" i="101"/>
  <c r="BT113" i="101"/>
  <c r="BY60" i="101"/>
  <c r="CA60" i="101" s="1"/>
  <c r="R113" i="101"/>
  <c r="CU113" i="101"/>
  <c r="CI61" i="101"/>
  <c r="CE61" i="101"/>
  <c r="BK113" i="101"/>
  <c r="BG60" i="101"/>
  <c r="BI60" i="101" s="1"/>
  <c r="CL113" i="101"/>
  <c r="BB113" i="101"/>
  <c r="BP60" i="101"/>
  <c r="BR60" i="101" s="1"/>
  <c r="G114" i="101"/>
  <c r="F114" i="101"/>
  <c r="AJ113" i="101"/>
  <c r="AX60" i="101"/>
  <c r="AZ60" i="101" s="1"/>
  <c r="CZ60" i="101"/>
  <c r="DB60" i="101" s="1"/>
  <c r="CQ60" i="101"/>
  <c r="CS60" i="101" s="1"/>
  <c r="CC114" i="101"/>
  <c r="AO60" i="101"/>
  <c r="AQ60" i="101" s="1"/>
  <c r="AP61" i="101" s="1"/>
  <c r="BK100" i="97"/>
  <c r="CZ54" i="98"/>
  <c r="DB54" i="98" s="1"/>
  <c r="DA55" i="98" s="1"/>
  <c r="CQ54" i="98"/>
  <c r="CS54" i="98" s="1"/>
  <c r="CR55" i="98" s="1"/>
  <c r="AO54" i="98"/>
  <c r="AQ54" i="98" s="1"/>
  <c r="AP55" i="98" s="1"/>
  <c r="AF54" i="98"/>
  <c r="AH54" i="98" s="1"/>
  <c r="AG55" i="98" s="1"/>
  <c r="F102" i="98"/>
  <c r="G102" i="98"/>
  <c r="CQ54" i="97"/>
  <c r="CS54" i="97" s="1"/>
  <c r="CR55" i="97" s="1"/>
  <c r="CI54" i="97"/>
  <c r="CE54" i="97"/>
  <c r="BQ54" i="97"/>
  <c r="BM54" i="97"/>
  <c r="BG54" i="97"/>
  <c r="BI54" i="97" s="1"/>
  <c r="BH55" i="97" s="1"/>
  <c r="AO54" i="97"/>
  <c r="AQ54" i="97" s="1"/>
  <c r="AF54" i="97"/>
  <c r="AH54" i="97" s="1"/>
  <c r="AG55" i="97" s="1"/>
  <c r="N57" i="97"/>
  <c r="P57" i="97" s="1"/>
  <c r="O58" i="97" s="1"/>
  <c r="T54" i="97"/>
  <c r="F103" i="97"/>
  <c r="G103" i="97"/>
  <c r="H104" i="97"/>
  <c r="CL100" i="97"/>
  <c r="BT100" i="97"/>
  <c r="I101" i="97"/>
  <c r="AJ100" i="97"/>
  <c r="R101" i="97"/>
  <c r="CC100" i="97"/>
  <c r="BD55" i="98"/>
  <c r="T55" i="98"/>
  <c r="CE55" i="98"/>
  <c r="BV55" i="98"/>
  <c r="BM55" i="98"/>
  <c r="AJ101" i="98"/>
  <c r="AM101" i="98" s="1"/>
  <c r="AA101" i="98"/>
  <c r="AD101" i="98" s="1"/>
  <c r="AU55" i="98"/>
  <c r="R101" i="98"/>
  <c r="U101" i="98" s="1"/>
  <c r="BT101" i="98"/>
  <c r="BW101" i="98" s="1"/>
  <c r="CU101" i="98"/>
  <c r="CX101" i="98" s="1"/>
  <c r="CC102" i="98"/>
  <c r="CF102" i="98" s="1"/>
  <c r="K55" i="98"/>
  <c r="I101" i="98"/>
  <c r="L101" i="98" s="1"/>
  <c r="AS101" i="98"/>
  <c r="AV101" i="98" s="1"/>
  <c r="BB101" i="98"/>
  <c r="BE101" i="98" s="1"/>
  <c r="BK101" i="98"/>
  <c r="BN101" i="98" s="1"/>
  <c r="CL101" i="98"/>
  <c r="CO101" i="98" s="1"/>
  <c r="CW55" i="97"/>
  <c r="CU102" i="97"/>
  <c r="BB101" i="97"/>
  <c r="AU55" i="97"/>
  <c r="AS101" i="97"/>
  <c r="AA101" i="97"/>
  <c r="AW113" i="101" l="1"/>
  <c r="AS114" i="101"/>
  <c r="AV113" i="101"/>
  <c r="EH127" i="98"/>
  <c r="EE128" i="98"/>
  <c r="BF101" i="97"/>
  <c r="BE101" i="97"/>
  <c r="M101" i="97"/>
  <c r="L101" i="97"/>
  <c r="BN117" i="102"/>
  <c r="BO117" i="102"/>
  <c r="AM116" i="102"/>
  <c r="AN116" i="102"/>
  <c r="EH113" i="101"/>
  <c r="EI113" i="101"/>
  <c r="DQ116" i="102"/>
  <c r="DP116" i="102"/>
  <c r="V113" i="101"/>
  <c r="U113" i="101"/>
  <c r="CO116" i="102"/>
  <c r="CP116" i="102"/>
  <c r="CX117" i="102"/>
  <c r="CY117" i="102"/>
  <c r="DG116" i="102"/>
  <c r="DH116" i="102"/>
  <c r="DY116" i="102"/>
  <c r="DZ116" i="102"/>
  <c r="DH123" i="97"/>
  <c r="DG123" i="97"/>
  <c r="DD124" i="97"/>
  <c r="DP125" i="98"/>
  <c r="DM126" i="98"/>
  <c r="EI126" i="97"/>
  <c r="EH126" i="97"/>
  <c r="EE127" i="97"/>
  <c r="AD101" i="97"/>
  <c r="AE101" i="97"/>
  <c r="CY102" i="97"/>
  <c r="CX102" i="97"/>
  <c r="CG100" i="97"/>
  <c r="CF100" i="97"/>
  <c r="BX100" i="97"/>
  <c r="BW100" i="97"/>
  <c r="BF113" i="101"/>
  <c r="BE113" i="101"/>
  <c r="AV101" i="97"/>
  <c r="AW101" i="97"/>
  <c r="V101" i="97"/>
  <c r="U101" i="97"/>
  <c r="CO100" i="97"/>
  <c r="CP100" i="97"/>
  <c r="BO100" i="97"/>
  <c r="BN100" i="97"/>
  <c r="CP113" i="101"/>
  <c r="CO113" i="101"/>
  <c r="BX113" i="101"/>
  <c r="BW113" i="101"/>
  <c r="BE116" i="102"/>
  <c r="BF116" i="102"/>
  <c r="AD117" i="102"/>
  <c r="AE117" i="102"/>
  <c r="EI116" i="102"/>
  <c r="EH116" i="102"/>
  <c r="DY126" i="98"/>
  <c r="DV127" i="98"/>
  <c r="DG124" i="98"/>
  <c r="DD125" i="98"/>
  <c r="CG114" i="101"/>
  <c r="CF114" i="101"/>
  <c r="AN113" i="101"/>
  <c r="AM113" i="101"/>
  <c r="BN113" i="101"/>
  <c r="BO113" i="101"/>
  <c r="AD113" i="101"/>
  <c r="AE113" i="101"/>
  <c r="U116" i="102"/>
  <c r="V116" i="102"/>
  <c r="BX117" i="102"/>
  <c r="BW117" i="102"/>
  <c r="DZ113" i="101"/>
  <c r="DY113" i="101"/>
  <c r="AM100" i="97"/>
  <c r="AN100" i="97"/>
  <c r="CX113" i="101"/>
  <c r="CY113" i="101"/>
  <c r="L114" i="101"/>
  <c r="M114" i="101"/>
  <c r="CG116" i="102"/>
  <c r="CF116" i="102"/>
  <c r="M116" i="102"/>
  <c r="L116" i="102"/>
  <c r="AW116" i="102"/>
  <c r="AV116" i="102"/>
  <c r="DH113" i="101"/>
  <c r="DG113" i="101"/>
  <c r="DP113" i="101"/>
  <c r="DQ113" i="101"/>
  <c r="DZ125" i="97"/>
  <c r="DY125" i="97"/>
  <c r="DV126" i="97"/>
  <c r="DQ124" i="97"/>
  <c r="DP124" i="97"/>
  <c r="DM125" i="97"/>
  <c r="BE71" i="112"/>
  <c r="AZ72" i="112" s="1"/>
  <c r="BD72" i="112" s="1"/>
  <c r="AQ69" i="112"/>
  <c r="AL70" i="112" s="1"/>
  <c r="AP70" i="112" s="1"/>
  <c r="M136" i="112"/>
  <c r="L136" i="112"/>
  <c r="T103" i="112"/>
  <c r="S103" i="112"/>
  <c r="V140" i="112"/>
  <c r="AJ136" i="112"/>
  <c r="AX136" i="112"/>
  <c r="BA136" i="112" s="1"/>
  <c r="BB135" i="112"/>
  <c r="AV117" i="112"/>
  <c r="AU117" i="112"/>
  <c r="AG114" i="112"/>
  <c r="AH114" i="112"/>
  <c r="H138" i="112"/>
  <c r="G137" i="112"/>
  <c r="Y137" i="112" s="1"/>
  <c r="F137" i="112"/>
  <c r="I137" i="112"/>
  <c r="P137" i="112" s="1"/>
  <c r="DV117" i="102"/>
  <c r="DM117" i="102"/>
  <c r="EE117" i="102"/>
  <c r="DD117" i="102"/>
  <c r="EJ62" i="102"/>
  <c r="EL62" i="102" s="1"/>
  <c r="EB63" i="102"/>
  <c r="DX63" i="102"/>
  <c r="DR62" i="102"/>
  <c r="DT62" i="102" s="1"/>
  <c r="DJ63" i="102"/>
  <c r="DF63" i="102"/>
  <c r="EK55" i="98"/>
  <c r="EG55" i="98"/>
  <c r="EA55" i="98"/>
  <c r="EC55" i="98" s="1"/>
  <c r="DO55" i="98"/>
  <c r="DS55" i="98"/>
  <c r="DI55" i="98"/>
  <c r="DK55" i="98" s="1"/>
  <c r="DV114" i="101"/>
  <c r="DM114" i="101"/>
  <c r="DD114" i="101"/>
  <c r="EE114" i="101"/>
  <c r="EK61" i="101"/>
  <c r="EG61" i="101"/>
  <c r="EA61" i="101"/>
  <c r="EC61" i="101" s="1"/>
  <c r="DS61" i="101"/>
  <c r="DO61" i="101"/>
  <c r="DI61" i="101"/>
  <c r="DK61" i="101" s="1"/>
  <c r="EG55" i="97"/>
  <c r="EK55" i="97"/>
  <c r="EB55" i="97"/>
  <c r="DX55" i="97"/>
  <c r="DS55" i="97"/>
  <c r="DO55" i="97"/>
  <c r="DJ55" i="97"/>
  <c r="DF55" i="97"/>
  <c r="BM63" i="102"/>
  <c r="BD63" i="102"/>
  <c r="DA63" i="102"/>
  <c r="CW63" i="102"/>
  <c r="T63" i="102"/>
  <c r="AC63" i="102"/>
  <c r="BT118" i="102"/>
  <c r="BK118" i="102"/>
  <c r="AJ117" i="102"/>
  <c r="CQ62" i="102"/>
  <c r="CS62" i="102" s="1"/>
  <c r="CR63" i="102" s="1"/>
  <c r="BB117" i="102"/>
  <c r="CH62" i="102"/>
  <c r="CJ62" i="102" s="1"/>
  <c r="CI63" i="102" s="1"/>
  <c r="K63" i="102"/>
  <c r="I117" i="102"/>
  <c r="AA118" i="102"/>
  <c r="CC117" i="102"/>
  <c r="H118" i="102"/>
  <c r="G117" i="102"/>
  <c r="F117" i="102"/>
  <c r="AO62" i="102"/>
  <c r="AQ62" i="102" s="1"/>
  <c r="AP63" i="102" s="1"/>
  <c r="CL117" i="102"/>
  <c r="AS117" i="102"/>
  <c r="AX62" i="102"/>
  <c r="AZ62" i="102" s="1"/>
  <c r="AY63" i="102" s="1"/>
  <c r="R117" i="102"/>
  <c r="BY63" i="102"/>
  <c r="CA63" i="102" s="1"/>
  <c r="BZ64" i="102" s="1"/>
  <c r="CU118" i="102"/>
  <c r="BH61" i="101"/>
  <c r="BD61" i="101"/>
  <c r="BZ61" i="101"/>
  <c r="BV61" i="101"/>
  <c r="AY61" i="101"/>
  <c r="AU61" i="101"/>
  <c r="CN61" i="101"/>
  <c r="CR61" i="101"/>
  <c r="G115" i="101"/>
  <c r="F115" i="101"/>
  <c r="CL114" i="101"/>
  <c r="CH61" i="101"/>
  <c r="CJ61" i="101" s="1"/>
  <c r="CU114" i="101"/>
  <c r="BT114" i="101"/>
  <c r="CC115" i="101"/>
  <c r="DA61" i="101"/>
  <c r="CW61" i="101"/>
  <c r="BB114" i="101"/>
  <c r="R114" i="101"/>
  <c r="W61" i="101"/>
  <c r="Y61" i="101" s="1"/>
  <c r="X62" i="101" s="1"/>
  <c r="AL61" i="101"/>
  <c r="I115" i="101"/>
  <c r="AA114" i="101"/>
  <c r="N62" i="101"/>
  <c r="P62" i="101" s="1"/>
  <c r="O63" i="101" s="1"/>
  <c r="AJ114" i="101"/>
  <c r="BM61" i="101"/>
  <c r="BQ61" i="101"/>
  <c r="BK114" i="101"/>
  <c r="AC61" i="101"/>
  <c r="BK101" i="97"/>
  <c r="CH55" i="98"/>
  <c r="CJ55" i="98" s="1"/>
  <c r="CI56" i="98" s="1"/>
  <c r="BY55" i="98"/>
  <c r="CA55" i="98" s="1"/>
  <c r="BZ56" i="98" s="1"/>
  <c r="BP55" i="98"/>
  <c r="BR55" i="98" s="1"/>
  <c r="BQ56" i="98" s="1"/>
  <c r="BG55" i="98"/>
  <c r="BI55" i="98" s="1"/>
  <c r="BH56" i="98" s="1"/>
  <c r="AX55" i="98"/>
  <c r="AZ55" i="98" s="1"/>
  <c r="AY56" i="98" s="1"/>
  <c r="W55" i="98"/>
  <c r="Y55" i="98" s="1"/>
  <c r="X56" i="98" s="1"/>
  <c r="G103" i="98"/>
  <c r="F103" i="98"/>
  <c r="CZ55" i="97"/>
  <c r="DB55" i="97" s="1"/>
  <c r="DA56" i="97" s="1"/>
  <c r="CH54" i="97"/>
  <c r="CJ54" i="97" s="1"/>
  <c r="BP54" i="97"/>
  <c r="BR54" i="97" s="1"/>
  <c r="AX55" i="97"/>
  <c r="AZ55" i="97" s="1"/>
  <c r="AY56" i="97" s="1"/>
  <c r="AP55" i="97"/>
  <c r="AL55" i="97"/>
  <c r="W54" i="97"/>
  <c r="Y54" i="97" s="1"/>
  <c r="X55" i="97" s="1"/>
  <c r="K58" i="97"/>
  <c r="F104" i="97"/>
  <c r="G104" i="97"/>
  <c r="H105" i="97"/>
  <c r="CC101" i="97"/>
  <c r="I102" i="97"/>
  <c r="BT101" i="97"/>
  <c r="R102" i="97"/>
  <c r="CL101" i="97"/>
  <c r="AJ101" i="97"/>
  <c r="CW55" i="98"/>
  <c r="AL55" i="98"/>
  <c r="BK102" i="98"/>
  <c r="BN102" i="98" s="1"/>
  <c r="BB102" i="98"/>
  <c r="BE102" i="98" s="1"/>
  <c r="AS102" i="98"/>
  <c r="AV102" i="98" s="1"/>
  <c r="N55" i="98"/>
  <c r="P55" i="98" s="1"/>
  <c r="O56" i="98" s="1"/>
  <c r="BT102" i="98"/>
  <c r="BW102" i="98" s="1"/>
  <c r="R102" i="98"/>
  <c r="U102" i="98" s="1"/>
  <c r="AA102" i="98"/>
  <c r="AD102" i="98" s="1"/>
  <c r="AC55" i="98"/>
  <c r="CL102" i="98"/>
  <c r="CO102" i="98" s="1"/>
  <c r="CC103" i="98"/>
  <c r="CF103" i="98" s="1"/>
  <c r="CN55" i="98"/>
  <c r="I102" i="98"/>
  <c r="L102" i="98" s="1"/>
  <c r="CU102" i="98"/>
  <c r="CX102" i="98" s="1"/>
  <c r="AJ102" i="98"/>
  <c r="AM102" i="98" s="1"/>
  <c r="CU103" i="97"/>
  <c r="CN55" i="97"/>
  <c r="BB102" i="97"/>
  <c r="BD55" i="97"/>
  <c r="AS102" i="97"/>
  <c r="AC55" i="97"/>
  <c r="AA102" i="97"/>
  <c r="AS115" i="101" l="1"/>
  <c r="AV114" i="101"/>
  <c r="AW114" i="101"/>
  <c r="AO70" i="112"/>
  <c r="BF102" i="97"/>
  <c r="BE102" i="97"/>
  <c r="AN101" i="97"/>
  <c r="AM101" i="97"/>
  <c r="L102" i="97"/>
  <c r="M102" i="97"/>
  <c r="BO114" i="101"/>
  <c r="BN114" i="101"/>
  <c r="BE114" i="101"/>
  <c r="BF114" i="101"/>
  <c r="BW114" i="101"/>
  <c r="BX114" i="101"/>
  <c r="CP117" i="102"/>
  <c r="CO117" i="102"/>
  <c r="EI114" i="101"/>
  <c r="EH114" i="101"/>
  <c r="DH117" i="102"/>
  <c r="DG117" i="102"/>
  <c r="DZ117" i="102"/>
  <c r="DY117" i="102"/>
  <c r="DY127" i="98"/>
  <c r="DV128" i="98"/>
  <c r="EI127" i="97"/>
  <c r="EH127" i="97"/>
  <c r="EE128" i="97"/>
  <c r="BO101" i="97"/>
  <c r="BN101" i="97"/>
  <c r="AE114" i="101"/>
  <c r="AD114" i="101"/>
  <c r="CY114" i="101"/>
  <c r="CX114" i="101"/>
  <c r="V117" i="102"/>
  <c r="U117" i="102"/>
  <c r="CF117" i="102"/>
  <c r="CG117" i="102"/>
  <c r="AN117" i="102"/>
  <c r="AM117" i="102"/>
  <c r="EH117" i="102"/>
  <c r="EI117" i="102"/>
  <c r="DY126" i="97"/>
  <c r="DZ126" i="97"/>
  <c r="DV127" i="97"/>
  <c r="DG124" i="97"/>
  <c r="DH124" i="97"/>
  <c r="DD125" i="97"/>
  <c r="AE102" i="97"/>
  <c r="AD102" i="97"/>
  <c r="CF101" i="97"/>
  <c r="CG101" i="97"/>
  <c r="V102" i="97"/>
  <c r="U102" i="97"/>
  <c r="M115" i="101"/>
  <c r="L115" i="101"/>
  <c r="AE118" i="102"/>
  <c r="AD118" i="102"/>
  <c r="BO118" i="102"/>
  <c r="BN118" i="102"/>
  <c r="DQ114" i="101"/>
  <c r="DP114" i="101"/>
  <c r="DP117" i="102"/>
  <c r="DQ117" i="102"/>
  <c r="DP125" i="97"/>
  <c r="DQ125" i="97"/>
  <c r="DM126" i="97"/>
  <c r="DG125" i="98"/>
  <c r="DD126" i="98"/>
  <c r="EH128" i="98"/>
  <c r="EE129" i="98"/>
  <c r="CP101" i="97"/>
  <c r="CO101" i="97"/>
  <c r="AW102" i="97"/>
  <c r="AV102" i="97"/>
  <c r="CX103" i="97"/>
  <c r="CY103" i="97"/>
  <c r="BX101" i="97"/>
  <c r="BW101" i="97"/>
  <c r="AM114" i="101"/>
  <c r="AN114" i="101"/>
  <c r="U114" i="101"/>
  <c r="V114" i="101"/>
  <c r="CF115" i="101"/>
  <c r="CG115" i="101"/>
  <c r="CO114" i="101"/>
  <c r="CP114" i="101"/>
  <c r="CY118" i="102"/>
  <c r="CX118" i="102"/>
  <c r="AV117" i="102"/>
  <c r="AW117" i="102"/>
  <c r="L117" i="102"/>
  <c r="M117" i="102"/>
  <c r="BF117" i="102"/>
  <c r="BE117" i="102"/>
  <c r="BW118" i="102"/>
  <c r="BX118" i="102"/>
  <c r="DG114" i="101"/>
  <c r="DH114" i="101"/>
  <c r="DY114" i="101"/>
  <c r="DZ114" i="101"/>
  <c r="DP126" i="98"/>
  <c r="DM127" i="98"/>
  <c r="AM136" i="112"/>
  <c r="BC72" i="112"/>
  <c r="M137" i="112"/>
  <c r="L137" i="112"/>
  <c r="T104" i="112"/>
  <c r="S104" i="112"/>
  <c r="V141" i="112"/>
  <c r="AJ137" i="112"/>
  <c r="AM137" i="112" s="1"/>
  <c r="AX137" i="112"/>
  <c r="BA137" i="112" s="1"/>
  <c r="BB136" i="112"/>
  <c r="AU118" i="112"/>
  <c r="AV118" i="112"/>
  <c r="AH115" i="112"/>
  <c r="AG115" i="112"/>
  <c r="I138" i="112"/>
  <c r="P138" i="112" s="1"/>
  <c r="H139" i="112"/>
  <c r="G138" i="112"/>
  <c r="Y138" i="112" s="1"/>
  <c r="F138" i="112"/>
  <c r="DV118" i="102"/>
  <c r="EE118" i="102"/>
  <c r="DD118" i="102"/>
  <c r="DM118" i="102"/>
  <c r="EG63" i="102"/>
  <c r="EK63" i="102"/>
  <c r="EA63" i="102"/>
  <c r="EC63" i="102" s="1"/>
  <c r="DO63" i="102"/>
  <c r="DS63" i="102"/>
  <c r="DI63" i="102"/>
  <c r="DK63" i="102" s="1"/>
  <c r="EJ55" i="98"/>
  <c r="EL55" i="98" s="1"/>
  <c r="DX56" i="98"/>
  <c r="EB56" i="98"/>
  <c r="DR55" i="98"/>
  <c r="DT55" i="98" s="1"/>
  <c r="DF56" i="98"/>
  <c r="DJ56" i="98"/>
  <c r="DD115" i="101"/>
  <c r="DV115" i="101"/>
  <c r="EE115" i="101"/>
  <c r="DM115" i="101"/>
  <c r="EJ61" i="101"/>
  <c r="EL61" i="101" s="1"/>
  <c r="EB62" i="101"/>
  <c r="DX62" i="101"/>
  <c r="DR61" i="101"/>
  <c r="DT61" i="101" s="1"/>
  <c r="DJ62" i="101"/>
  <c r="DF62" i="101"/>
  <c r="EJ55" i="97"/>
  <c r="EL55" i="97" s="1"/>
  <c r="EA55" i="97"/>
  <c r="EC55" i="97" s="1"/>
  <c r="DR55" i="97"/>
  <c r="DT55" i="97" s="1"/>
  <c r="DI55" i="97"/>
  <c r="DK55" i="97" s="1"/>
  <c r="CU119" i="102"/>
  <c r="AS118" i="102"/>
  <c r="AA119" i="102"/>
  <c r="N63" i="102"/>
  <c r="P63" i="102" s="1"/>
  <c r="O64" i="102" s="1"/>
  <c r="CN63" i="102"/>
  <c r="BT119" i="102"/>
  <c r="W63" i="102"/>
  <c r="Y63" i="102" s="1"/>
  <c r="X64" i="102" s="1"/>
  <c r="BG63" i="102"/>
  <c r="BI63" i="102" s="1"/>
  <c r="BH64" i="102" s="1"/>
  <c r="BV64" i="102"/>
  <c r="R118" i="102"/>
  <c r="CL118" i="102"/>
  <c r="I118" i="102"/>
  <c r="AU63" i="102"/>
  <c r="AL63" i="102"/>
  <c r="H119" i="102"/>
  <c r="G118" i="102"/>
  <c r="F118" i="102"/>
  <c r="CE63" i="102"/>
  <c r="BB118" i="102"/>
  <c r="AJ118" i="102"/>
  <c r="BK119" i="102"/>
  <c r="AF63" i="102"/>
  <c r="AH63" i="102" s="1"/>
  <c r="AG64" i="102" s="1"/>
  <c r="CZ63" i="102"/>
  <c r="DB63" i="102" s="1"/>
  <c r="BP63" i="102"/>
  <c r="BR63" i="102" s="1"/>
  <c r="BQ64" i="102" s="1"/>
  <c r="CC118" i="102"/>
  <c r="T62" i="101"/>
  <c r="CI62" i="101"/>
  <c r="CE62" i="101"/>
  <c r="BP61" i="101"/>
  <c r="BR61" i="101" s="1"/>
  <c r="AA115" i="101"/>
  <c r="AO61" i="101"/>
  <c r="AQ61" i="101" s="1"/>
  <c r="AP62" i="101" s="1"/>
  <c r="CC116" i="101"/>
  <c r="BT115" i="101"/>
  <c r="BY61" i="101"/>
  <c r="CA61" i="101" s="1"/>
  <c r="K63" i="101"/>
  <c r="CZ61" i="101"/>
  <c r="DB61" i="101" s="1"/>
  <c r="G116" i="101"/>
  <c r="F116" i="101"/>
  <c r="CQ61" i="101"/>
  <c r="CS61" i="101" s="1"/>
  <c r="AF61" i="101"/>
  <c r="AH61" i="101" s="1"/>
  <c r="AG62" i="101" s="1"/>
  <c r="BK115" i="101"/>
  <c r="I116" i="101"/>
  <c r="BB115" i="101"/>
  <c r="CL115" i="101"/>
  <c r="AX61" i="101"/>
  <c r="AZ61" i="101" s="1"/>
  <c r="BG61" i="101"/>
  <c r="BI61" i="101" s="1"/>
  <c r="AJ115" i="101"/>
  <c r="R115" i="101"/>
  <c r="CU115" i="101"/>
  <c r="BK102" i="97"/>
  <c r="CZ55" i="98"/>
  <c r="DB55" i="98" s="1"/>
  <c r="DA56" i="98" s="1"/>
  <c r="CQ55" i="98"/>
  <c r="CS55" i="98" s="1"/>
  <c r="CR56" i="98" s="1"/>
  <c r="AO55" i="98"/>
  <c r="AQ55" i="98" s="1"/>
  <c r="AP56" i="98" s="1"/>
  <c r="AF55" i="98"/>
  <c r="AH55" i="98" s="1"/>
  <c r="AG56" i="98" s="1"/>
  <c r="G104" i="98"/>
  <c r="F104" i="98"/>
  <c r="CQ55" i="97"/>
  <c r="CS55" i="97" s="1"/>
  <c r="CR56" i="97" s="1"/>
  <c r="CI55" i="97"/>
  <c r="CE55" i="97"/>
  <c r="BQ55" i="97"/>
  <c r="BM55" i="97"/>
  <c r="BG55" i="97"/>
  <c r="BI55" i="97" s="1"/>
  <c r="BH56" i="97" s="1"/>
  <c r="AO55" i="97"/>
  <c r="AQ55" i="97" s="1"/>
  <c r="AF55" i="97"/>
  <c r="AH55" i="97" s="1"/>
  <c r="AG56" i="97" s="1"/>
  <c r="N58" i="97"/>
  <c r="P58" i="97" s="1"/>
  <c r="O59" i="97" s="1"/>
  <c r="T55" i="97"/>
  <c r="F105" i="97"/>
  <c r="G105" i="97"/>
  <c r="H106" i="97"/>
  <c r="I103" i="97"/>
  <c r="AJ102" i="97"/>
  <c r="CC102" i="97"/>
  <c r="BT102" i="97"/>
  <c r="CL102" i="97"/>
  <c r="R103" i="97"/>
  <c r="BD56" i="98"/>
  <c r="K56" i="98"/>
  <c r="CC104" i="98"/>
  <c r="CF104" i="98" s="1"/>
  <c r="BB103" i="98"/>
  <c r="BE103" i="98" s="1"/>
  <c r="AJ103" i="98"/>
  <c r="AM103" i="98" s="1"/>
  <c r="CU103" i="98"/>
  <c r="CX103" i="98" s="1"/>
  <c r="CE56" i="98"/>
  <c r="AU56" i="98"/>
  <c r="CL103" i="98"/>
  <c r="CO103" i="98" s="1"/>
  <c r="T56" i="98"/>
  <c r="AA103" i="98"/>
  <c r="AD103" i="98" s="1"/>
  <c r="R103" i="98"/>
  <c r="U103" i="98" s="1"/>
  <c r="BM56" i="98"/>
  <c r="BV56" i="98"/>
  <c r="BT103" i="98"/>
  <c r="BW103" i="98" s="1"/>
  <c r="BK103" i="98"/>
  <c r="BN103" i="98" s="1"/>
  <c r="I103" i="98"/>
  <c r="L103" i="98" s="1"/>
  <c r="AS103" i="98"/>
  <c r="AV103" i="98" s="1"/>
  <c r="CW56" i="97"/>
  <c r="CU104" i="97"/>
  <c r="BB103" i="97"/>
  <c r="AU56" i="97"/>
  <c r="AS103" i="97"/>
  <c r="AA103" i="97"/>
  <c r="AV115" i="101" l="1"/>
  <c r="AW115" i="101"/>
  <c r="AS116" i="101"/>
  <c r="DG126" i="98"/>
  <c r="DD127" i="98"/>
  <c r="AN115" i="101"/>
  <c r="AM115" i="101"/>
  <c r="BX115" i="101"/>
  <c r="BW115" i="101"/>
  <c r="AD115" i="101"/>
  <c r="AE115" i="101"/>
  <c r="BE118" i="102"/>
  <c r="BF118" i="102"/>
  <c r="AV103" i="97"/>
  <c r="AW103" i="97"/>
  <c r="CO102" i="97"/>
  <c r="CP102" i="97"/>
  <c r="M103" i="97"/>
  <c r="L103" i="97"/>
  <c r="BO102" i="97"/>
  <c r="BN102" i="97"/>
  <c r="L116" i="101"/>
  <c r="M116" i="101"/>
  <c r="CG116" i="101"/>
  <c r="CF116" i="101"/>
  <c r="BX119" i="102"/>
  <c r="BW119" i="102"/>
  <c r="AD119" i="102"/>
  <c r="AE119" i="102"/>
  <c r="DZ115" i="101"/>
  <c r="DY115" i="101"/>
  <c r="DY118" i="102"/>
  <c r="DZ118" i="102"/>
  <c r="AD103" i="97"/>
  <c r="AE103" i="97"/>
  <c r="BF115" i="101"/>
  <c r="BE115" i="101"/>
  <c r="U118" i="102"/>
  <c r="V118" i="102"/>
  <c r="EH115" i="101"/>
  <c r="EI115" i="101"/>
  <c r="EI118" i="102"/>
  <c r="EH118" i="102"/>
  <c r="BW102" i="97"/>
  <c r="BX102" i="97"/>
  <c r="CX115" i="101"/>
  <c r="CY115" i="101"/>
  <c r="BN115" i="101"/>
  <c r="BO115" i="101"/>
  <c r="CG118" i="102"/>
  <c r="CF118" i="102"/>
  <c r="BN119" i="102"/>
  <c r="BO119" i="102"/>
  <c r="M118" i="102"/>
  <c r="L118" i="102"/>
  <c r="AW118" i="102"/>
  <c r="AV118" i="102"/>
  <c r="DP115" i="101"/>
  <c r="DQ115" i="101"/>
  <c r="DH115" i="101"/>
  <c r="DG115" i="101"/>
  <c r="DQ118" i="102"/>
  <c r="DP118" i="102"/>
  <c r="DG118" i="102"/>
  <c r="DH118" i="102"/>
  <c r="DP127" i="98"/>
  <c r="DM128" i="98"/>
  <c r="EH129" i="98"/>
  <c r="EE130" i="98"/>
  <c r="DQ126" i="97"/>
  <c r="DP126" i="97"/>
  <c r="DM127" i="97"/>
  <c r="DZ127" i="97"/>
  <c r="DY127" i="97"/>
  <c r="DV128" i="97"/>
  <c r="DY128" i="98"/>
  <c r="DV129" i="98"/>
  <c r="CY104" i="97"/>
  <c r="CX104" i="97"/>
  <c r="U103" i="97"/>
  <c r="V103" i="97"/>
  <c r="AM102" i="97"/>
  <c r="AN102" i="97"/>
  <c r="BF103" i="97"/>
  <c r="BE103" i="97"/>
  <c r="CG102" i="97"/>
  <c r="CF102" i="97"/>
  <c r="V115" i="101"/>
  <c r="U115" i="101"/>
  <c r="CP115" i="101"/>
  <c r="CO115" i="101"/>
  <c r="AM118" i="102"/>
  <c r="AN118" i="102"/>
  <c r="CO118" i="102"/>
  <c r="CP118" i="102"/>
  <c r="CX119" i="102"/>
  <c r="CY119" i="102"/>
  <c r="DH125" i="97"/>
  <c r="DG125" i="97"/>
  <c r="DD126" i="97"/>
  <c r="EI128" i="97"/>
  <c r="EH128" i="97"/>
  <c r="EE129" i="97"/>
  <c r="BE72" i="112"/>
  <c r="AZ73" i="112" s="1"/>
  <c r="BD73" i="112" s="1"/>
  <c r="AQ70" i="112"/>
  <c r="AL71" i="112" s="1"/>
  <c r="AP71" i="112" s="1"/>
  <c r="M138" i="112"/>
  <c r="L138" i="112"/>
  <c r="V142" i="112"/>
  <c r="S105" i="112"/>
  <c r="T105" i="112"/>
  <c r="AJ138" i="112"/>
  <c r="BB137" i="112"/>
  <c r="AX138" i="112"/>
  <c r="BA138" i="112" s="1"/>
  <c r="AV119" i="112"/>
  <c r="AU119" i="112"/>
  <c r="AG116" i="112"/>
  <c r="AH116" i="112"/>
  <c r="H140" i="112"/>
  <c r="G139" i="112"/>
  <c r="Y139" i="112" s="1"/>
  <c r="F139" i="112"/>
  <c r="I139" i="112"/>
  <c r="P139" i="112" s="1"/>
  <c r="DM119" i="102"/>
  <c r="DV119" i="102"/>
  <c r="DD119" i="102"/>
  <c r="EE119" i="102"/>
  <c r="EJ63" i="102"/>
  <c r="EL63" i="102" s="1"/>
  <c r="DX64" i="102"/>
  <c r="EB64" i="102"/>
  <c r="DR63" i="102"/>
  <c r="DT63" i="102" s="1"/>
  <c r="DF64" i="102"/>
  <c r="DJ64" i="102"/>
  <c r="EG56" i="98"/>
  <c r="EK56" i="98"/>
  <c r="EA56" i="98"/>
  <c r="EC56" i="98" s="1"/>
  <c r="DS56" i="98"/>
  <c r="DO56" i="98"/>
  <c r="DI56" i="98"/>
  <c r="DK56" i="98" s="1"/>
  <c r="DM116" i="101"/>
  <c r="EE116" i="101"/>
  <c r="DD116" i="101"/>
  <c r="DV116" i="101"/>
  <c r="EK62" i="101"/>
  <c r="EG62" i="101"/>
  <c r="EA62" i="101"/>
  <c r="EC62" i="101" s="1"/>
  <c r="DS62" i="101"/>
  <c r="DO62" i="101"/>
  <c r="DI62" i="101"/>
  <c r="DK62" i="101" s="1"/>
  <c r="EK56" i="97"/>
  <c r="EG56" i="97"/>
  <c r="DX56" i="97"/>
  <c r="EB56" i="97"/>
  <c r="DS56" i="97"/>
  <c r="DO56" i="97"/>
  <c r="DJ56" i="97"/>
  <c r="DF56" i="97"/>
  <c r="T64" i="102"/>
  <c r="K64" i="102"/>
  <c r="DA64" i="102"/>
  <c r="CW64" i="102"/>
  <c r="BD64" i="102"/>
  <c r="CH63" i="102"/>
  <c r="CJ63" i="102" s="1"/>
  <c r="CI64" i="102" s="1"/>
  <c r="H120" i="102"/>
  <c r="G119" i="102"/>
  <c r="F119" i="102"/>
  <c r="BK120" i="102"/>
  <c r="AO63" i="102"/>
  <c r="AQ63" i="102" s="1"/>
  <c r="AP64" i="102" s="1"/>
  <c r="I119" i="102"/>
  <c r="R119" i="102"/>
  <c r="BT120" i="102"/>
  <c r="AA120" i="102"/>
  <c r="CC119" i="102"/>
  <c r="BM64" i="102"/>
  <c r="AC64" i="102"/>
  <c r="CL119" i="102"/>
  <c r="BY64" i="102"/>
  <c r="CA64" i="102" s="1"/>
  <c r="BZ65" i="102" s="1"/>
  <c r="AS119" i="102"/>
  <c r="AJ119" i="102"/>
  <c r="BB119" i="102"/>
  <c r="AX63" i="102"/>
  <c r="AZ63" i="102" s="1"/>
  <c r="AY64" i="102" s="1"/>
  <c r="CQ63" i="102"/>
  <c r="CS63" i="102" s="1"/>
  <c r="CR64" i="102" s="1"/>
  <c r="CU120" i="102"/>
  <c r="AC62" i="101"/>
  <c r="BZ62" i="101"/>
  <c r="BV62" i="101"/>
  <c r="DA62" i="101"/>
  <c r="CW62" i="101"/>
  <c r="CN62" i="101"/>
  <c r="CR62" i="101"/>
  <c r="AY62" i="101"/>
  <c r="AU62" i="101"/>
  <c r="BM62" i="101"/>
  <c r="BQ62" i="101"/>
  <c r="CU116" i="101"/>
  <c r="BH62" i="101"/>
  <c r="BD62" i="101"/>
  <c r="N63" i="101"/>
  <c r="P63" i="101" s="1"/>
  <c r="O64" i="101" s="1"/>
  <c r="CC117" i="101"/>
  <c r="CH62" i="101"/>
  <c r="CJ62" i="101" s="1"/>
  <c r="R116" i="101"/>
  <c r="AL62" i="101"/>
  <c r="AA116" i="101"/>
  <c r="AJ116" i="101"/>
  <c r="BB116" i="101"/>
  <c r="I117" i="101"/>
  <c r="BK116" i="101"/>
  <c r="BT116" i="101"/>
  <c r="W62" i="101"/>
  <c r="Y62" i="101" s="1"/>
  <c r="X63" i="101" s="1"/>
  <c r="CL116" i="101"/>
  <c r="G117" i="101"/>
  <c r="F117" i="101"/>
  <c r="BK103" i="97"/>
  <c r="CH56" i="98"/>
  <c r="CJ56" i="98" s="1"/>
  <c r="CI57" i="98" s="1"/>
  <c r="BY56" i="98"/>
  <c r="CA56" i="98" s="1"/>
  <c r="BZ57" i="98" s="1"/>
  <c r="BP56" i="98"/>
  <c r="BR56" i="98" s="1"/>
  <c r="BQ57" i="98" s="1"/>
  <c r="BG56" i="98"/>
  <c r="BI56" i="98" s="1"/>
  <c r="BH57" i="98" s="1"/>
  <c r="AX56" i="98"/>
  <c r="AZ56" i="98" s="1"/>
  <c r="AY57" i="98" s="1"/>
  <c r="W56" i="98"/>
  <c r="Y56" i="98" s="1"/>
  <c r="X57" i="98" s="1"/>
  <c r="G105" i="98"/>
  <c r="F105" i="98"/>
  <c r="CZ56" i="97"/>
  <c r="DB56" i="97" s="1"/>
  <c r="DA57" i="97" s="1"/>
  <c r="CH55" i="97"/>
  <c r="CJ55" i="97" s="1"/>
  <c r="BP55" i="97"/>
  <c r="BR55" i="97" s="1"/>
  <c r="AX56" i="97"/>
  <c r="AZ56" i="97" s="1"/>
  <c r="AY57" i="97" s="1"/>
  <c r="AP56" i="97"/>
  <c r="AL56" i="97"/>
  <c r="W55" i="97"/>
  <c r="Y55" i="97" s="1"/>
  <c r="X56" i="97" s="1"/>
  <c r="K59" i="97"/>
  <c r="F106" i="97"/>
  <c r="G106" i="97"/>
  <c r="H107" i="97"/>
  <c r="BT103" i="97"/>
  <c r="CL103" i="97"/>
  <c r="CC103" i="97"/>
  <c r="R104" i="97"/>
  <c r="AJ103" i="97"/>
  <c r="I104" i="97"/>
  <c r="CW56" i="98"/>
  <c r="AL56" i="98"/>
  <c r="I104" i="98"/>
  <c r="L104" i="98" s="1"/>
  <c r="CN56" i="98"/>
  <c r="AA104" i="98"/>
  <c r="AD104" i="98" s="1"/>
  <c r="CU104" i="98"/>
  <c r="CX104" i="98" s="1"/>
  <c r="N56" i="98"/>
  <c r="P56" i="98" s="1"/>
  <c r="O57" i="98" s="1"/>
  <c r="BT104" i="98"/>
  <c r="BW104" i="98" s="1"/>
  <c r="AC56" i="98"/>
  <c r="AJ104" i="98"/>
  <c r="AM104" i="98" s="1"/>
  <c r="BB104" i="98"/>
  <c r="BE104" i="98" s="1"/>
  <c r="CC105" i="98"/>
  <c r="CF105" i="98" s="1"/>
  <c r="AS104" i="98"/>
  <c r="AV104" i="98" s="1"/>
  <c r="BK104" i="98"/>
  <c r="BN104" i="98" s="1"/>
  <c r="R104" i="98"/>
  <c r="U104" i="98" s="1"/>
  <c r="CL104" i="98"/>
  <c r="CO104" i="98" s="1"/>
  <c r="CU105" i="97"/>
  <c r="CN56" i="97"/>
  <c r="BB104" i="97"/>
  <c r="BD56" i="97"/>
  <c r="AS104" i="97"/>
  <c r="AC56" i="97"/>
  <c r="AA104" i="97"/>
  <c r="AV116" i="101" l="1"/>
  <c r="AW116" i="101"/>
  <c r="AS117" i="101"/>
  <c r="AO71" i="112"/>
  <c r="BW116" i="101"/>
  <c r="BX116" i="101"/>
  <c r="AM116" i="101"/>
  <c r="AN116" i="101"/>
  <c r="U116" i="101"/>
  <c r="V116" i="101"/>
  <c r="AV119" i="102"/>
  <c r="AW119" i="102"/>
  <c r="AE120" i="102"/>
  <c r="AD120" i="102"/>
  <c r="DH119" i="102"/>
  <c r="DG119" i="102"/>
  <c r="DY129" i="98"/>
  <c r="DV130" i="98"/>
  <c r="EH130" i="98"/>
  <c r="EE131" i="98"/>
  <c r="AE104" i="97"/>
  <c r="AD104" i="97"/>
  <c r="AN103" i="97"/>
  <c r="AM103" i="97"/>
  <c r="BX103" i="97"/>
  <c r="BW103" i="97"/>
  <c r="BO103" i="97"/>
  <c r="BN103" i="97"/>
  <c r="CO116" i="101"/>
  <c r="CP116" i="101"/>
  <c r="BO116" i="101"/>
  <c r="BN116" i="101"/>
  <c r="AE116" i="101"/>
  <c r="AD116" i="101"/>
  <c r="BW120" i="102"/>
  <c r="BX120" i="102"/>
  <c r="BO120" i="102"/>
  <c r="BN120" i="102"/>
  <c r="DG116" i="101"/>
  <c r="DH116" i="101"/>
  <c r="EI116" i="101"/>
  <c r="EH116" i="101"/>
  <c r="DH126" i="97"/>
  <c r="DG126" i="97"/>
  <c r="DD127" i="97"/>
  <c r="DP127" i="97"/>
  <c r="DQ127" i="97"/>
  <c r="DM128" i="97"/>
  <c r="L104" i="97"/>
  <c r="M104" i="97"/>
  <c r="CP103" i="97"/>
  <c r="CO103" i="97"/>
  <c r="BF104" i="97"/>
  <c r="BE104" i="97"/>
  <c r="V104" i="97"/>
  <c r="U104" i="97"/>
  <c r="M117" i="101"/>
  <c r="L117" i="101"/>
  <c r="CF117" i="101"/>
  <c r="CG117" i="101"/>
  <c r="CY116" i="101"/>
  <c r="CX116" i="101"/>
  <c r="BF119" i="102"/>
  <c r="BE119" i="102"/>
  <c r="CP119" i="102"/>
  <c r="CO119" i="102"/>
  <c r="V119" i="102"/>
  <c r="U119" i="102"/>
  <c r="DQ116" i="101"/>
  <c r="DP116" i="101"/>
  <c r="DZ119" i="102"/>
  <c r="DY119" i="102"/>
  <c r="EH129" i="97"/>
  <c r="EI129" i="97"/>
  <c r="EE130" i="97"/>
  <c r="DY128" i="97"/>
  <c r="DZ128" i="97"/>
  <c r="DV129" i="97"/>
  <c r="DP128" i="98"/>
  <c r="DM129" i="98"/>
  <c r="DG127" i="98"/>
  <c r="DD128" i="98"/>
  <c r="AW104" i="97"/>
  <c r="AV104" i="97"/>
  <c r="CX105" i="97"/>
  <c r="CY105" i="97"/>
  <c r="CF103" i="97"/>
  <c r="CG103" i="97"/>
  <c r="BE116" i="101"/>
  <c r="BF116" i="101"/>
  <c r="CY120" i="102"/>
  <c r="CX120" i="102"/>
  <c r="AN119" i="102"/>
  <c r="AM119" i="102"/>
  <c r="CF119" i="102"/>
  <c r="CG119" i="102"/>
  <c r="L119" i="102"/>
  <c r="M119" i="102"/>
  <c r="DY116" i="101"/>
  <c r="DZ116" i="101"/>
  <c r="EH119" i="102"/>
  <c r="EI119" i="102"/>
  <c r="DP119" i="102"/>
  <c r="DQ119" i="102"/>
  <c r="AM138" i="112"/>
  <c r="BC73" i="112"/>
  <c r="M139" i="112"/>
  <c r="L139" i="112"/>
  <c r="T106" i="112"/>
  <c r="S106" i="112"/>
  <c r="V143" i="112"/>
  <c r="BB138" i="112"/>
  <c r="AX139" i="112"/>
  <c r="BA139" i="112" s="1"/>
  <c r="AJ139" i="112"/>
  <c r="AM139" i="112" s="1"/>
  <c r="AU120" i="112"/>
  <c r="AV120" i="112"/>
  <c r="AH117" i="112"/>
  <c r="AG117" i="112"/>
  <c r="H141" i="112"/>
  <c r="G140" i="112"/>
  <c r="Y140" i="112" s="1"/>
  <c r="F140" i="112"/>
  <c r="I140" i="112"/>
  <c r="P140" i="112" s="1"/>
  <c r="DD120" i="102"/>
  <c r="DM120" i="102"/>
  <c r="EE120" i="102"/>
  <c r="DV120" i="102"/>
  <c r="EK64" i="102"/>
  <c r="EG64" i="102"/>
  <c r="EA64" i="102"/>
  <c r="EC64" i="102" s="1"/>
  <c r="DO64" i="102"/>
  <c r="DS64" i="102"/>
  <c r="DI64" i="102"/>
  <c r="DK64" i="102" s="1"/>
  <c r="EJ56" i="98"/>
  <c r="EL56" i="98" s="1"/>
  <c r="EB57" i="98"/>
  <c r="DX57" i="98"/>
  <c r="DR56" i="98"/>
  <c r="DT56" i="98" s="1"/>
  <c r="DJ57" i="98"/>
  <c r="DF57" i="98"/>
  <c r="DV117" i="101"/>
  <c r="DD117" i="101"/>
  <c r="EE117" i="101"/>
  <c r="DM117" i="101"/>
  <c r="EJ62" i="101"/>
  <c r="EL62" i="101" s="1"/>
  <c r="EB63" i="101"/>
  <c r="DX63" i="101"/>
  <c r="DR62" i="101"/>
  <c r="DT62" i="101" s="1"/>
  <c r="DJ63" i="101"/>
  <c r="DF63" i="101"/>
  <c r="EJ56" i="97"/>
  <c r="EL56" i="97" s="1"/>
  <c r="EA56" i="97"/>
  <c r="EC56" i="97" s="1"/>
  <c r="DR56" i="97"/>
  <c r="DT56" i="97" s="1"/>
  <c r="DI56" i="97"/>
  <c r="DK56" i="97" s="1"/>
  <c r="AL64" i="102"/>
  <c r="CN64" i="102"/>
  <c r="BV65" i="102"/>
  <c r="CE64" i="102"/>
  <c r="CU121" i="102"/>
  <c r="AA121" i="102"/>
  <c r="BG64" i="102"/>
  <c r="BI64" i="102" s="1"/>
  <c r="BH65" i="102" s="1"/>
  <c r="N64" i="102"/>
  <c r="P64" i="102" s="1"/>
  <c r="O65" i="102" s="1"/>
  <c r="AJ120" i="102"/>
  <c r="BP64" i="102"/>
  <c r="BR64" i="102" s="1"/>
  <c r="BQ65" i="102" s="1"/>
  <c r="H121" i="102"/>
  <c r="G120" i="102"/>
  <c r="F120" i="102"/>
  <c r="CL120" i="102"/>
  <c r="BT121" i="102"/>
  <c r="R120" i="102"/>
  <c r="BK121" i="102"/>
  <c r="CZ64" i="102"/>
  <c r="DB64" i="102" s="1"/>
  <c r="W64" i="102"/>
  <c r="Y64" i="102" s="1"/>
  <c r="X65" i="102" s="1"/>
  <c r="AU64" i="102"/>
  <c r="BB120" i="102"/>
  <c r="AS120" i="102"/>
  <c r="AF64" i="102"/>
  <c r="AH64" i="102" s="1"/>
  <c r="AG65" i="102" s="1"/>
  <c r="CC120" i="102"/>
  <c r="I120" i="102"/>
  <c r="CI63" i="101"/>
  <c r="CE63" i="101"/>
  <c r="T63" i="101"/>
  <c r="I118" i="101"/>
  <c r="BY62" i="101"/>
  <c r="CA62" i="101" s="1"/>
  <c r="CL117" i="101"/>
  <c r="R117" i="101"/>
  <c r="BP62" i="101"/>
  <c r="BR62" i="101" s="1"/>
  <c r="CQ62" i="101"/>
  <c r="CS62" i="101" s="1"/>
  <c r="G118" i="101"/>
  <c r="F118" i="101"/>
  <c r="BK117" i="101"/>
  <c r="BB117" i="101"/>
  <c r="AA117" i="101"/>
  <c r="K64" i="101"/>
  <c r="AX62" i="101"/>
  <c r="AZ62" i="101" s="1"/>
  <c r="CZ62" i="101"/>
  <c r="DB62" i="101" s="1"/>
  <c r="AF62" i="101"/>
  <c r="AH62" i="101" s="1"/>
  <c r="AG63" i="101" s="1"/>
  <c r="BT117" i="101"/>
  <c r="AJ117" i="101"/>
  <c r="AO62" i="101"/>
  <c r="AQ62" i="101" s="1"/>
  <c r="AP63" i="101" s="1"/>
  <c r="CC118" i="101"/>
  <c r="BG62" i="101"/>
  <c r="BI62" i="101" s="1"/>
  <c r="CU117" i="101"/>
  <c r="BK104" i="97"/>
  <c r="CZ56" i="98"/>
  <c r="DB56" i="98" s="1"/>
  <c r="DA57" i="98" s="1"/>
  <c r="CQ56" i="98"/>
  <c r="CS56" i="98" s="1"/>
  <c r="CR57" i="98" s="1"/>
  <c r="AO56" i="98"/>
  <c r="AQ56" i="98" s="1"/>
  <c r="AP57" i="98" s="1"/>
  <c r="AF56" i="98"/>
  <c r="AH56" i="98" s="1"/>
  <c r="AG57" i="98" s="1"/>
  <c r="G106" i="98"/>
  <c r="F106" i="98"/>
  <c r="CQ56" i="97"/>
  <c r="CS56" i="97" s="1"/>
  <c r="CR57" i="97" s="1"/>
  <c r="CI56" i="97"/>
  <c r="CE56" i="97"/>
  <c r="BQ56" i="97"/>
  <c r="BM56" i="97"/>
  <c r="BG56" i="97"/>
  <c r="BI56" i="97" s="1"/>
  <c r="BH57" i="97" s="1"/>
  <c r="AO56" i="97"/>
  <c r="AQ56" i="97" s="1"/>
  <c r="AF56" i="97"/>
  <c r="AH56" i="97" s="1"/>
  <c r="AG57" i="97" s="1"/>
  <c r="N59" i="97"/>
  <c r="P59" i="97" s="1"/>
  <c r="O60" i="97" s="1"/>
  <c r="T56" i="97"/>
  <c r="F107" i="97"/>
  <c r="G107" i="97"/>
  <c r="H108" i="97"/>
  <c r="I105" i="97"/>
  <c r="AJ104" i="97"/>
  <c r="R105" i="97"/>
  <c r="CL104" i="97"/>
  <c r="BT104" i="97"/>
  <c r="CC104" i="97"/>
  <c r="BV57" i="98"/>
  <c r="BM57" i="98"/>
  <c r="R105" i="98"/>
  <c r="U105" i="98" s="1"/>
  <c r="BD57" i="98"/>
  <c r="BB105" i="98"/>
  <c r="BE105" i="98" s="1"/>
  <c r="BT105" i="98"/>
  <c r="BW105" i="98" s="1"/>
  <c r="AA105" i="98"/>
  <c r="AD105" i="98" s="1"/>
  <c r="AJ105" i="98"/>
  <c r="AM105" i="98" s="1"/>
  <c r="T57" i="98"/>
  <c r="K57" i="98"/>
  <c r="AS105" i="98"/>
  <c r="AV105" i="98" s="1"/>
  <c r="AU57" i="98"/>
  <c r="CE57" i="98"/>
  <c r="I105" i="98"/>
  <c r="L105" i="98" s="1"/>
  <c r="CL105" i="98"/>
  <c r="CO105" i="98" s="1"/>
  <c r="BK105" i="98"/>
  <c r="BN105" i="98" s="1"/>
  <c r="CC106" i="98"/>
  <c r="CF106" i="98" s="1"/>
  <c r="CU105" i="98"/>
  <c r="CX105" i="98" s="1"/>
  <c r="CW57" i="97"/>
  <c r="CU106" i="97"/>
  <c r="BB105" i="97"/>
  <c r="AU57" i="97"/>
  <c r="AS105" i="97"/>
  <c r="AA105" i="97"/>
  <c r="AS118" i="101" l="1"/>
  <c r="AV117" i="101"/>
  <c r="AW117" i="101"/>
  <c r="U105" i="97"/>
  <c r="V105" i="97"/>
  <c r="AD105" i="97"/>
  <c r="AE105" i="97"/>
  <c r="CY106" i="97"/>
  <c r="CX106" i="97"/>
  <c r="CG104" i="97"/>
  <c r="CF104" i="97"/>
  <c r="AM104" i="97"/>
  <c r="AN104" i="97"/>
  <c r="CG118" i="101"/>
  <c r="CF118" i="101"/>
  <c r="U120" i="102"/>
  <c r="V120" i="102"/>
  <c r="DH117" i="101"/>
  <c r="DG117" i="101"/>
  <c r="DQ120" i="102"/>
  <c r="DP120" i="102"/>
  <c r="DP129" i="98"/>
  <c r="DM130" i="98"/>
  <c r="DQ128" i="97"/>
  <c r="DP128" i="97"/>
  <c r="DM129" i="97"/>
  <c r="EH131" i="98"/>
  <c r="EE132" i="98"/>
  <c r="AV105" i="97"/>
  <c r="AW105" i="97"/>
  <c r="BW104" i="97"/>
  <c r="BX104" i="97"/>
  <c r="M105" i="97"/>
  <c r="L105" i="97"/>
  <c r="BO104" i="97"/>
  <c r="BN104" i="97"/>
  <c r="AD117" i="101"/>
  <c r="AE117" i="101"/>
  <c r="L118" i="101"/>
  <c r="M118" i="101"/>
  <c r="AW120" i="102"/>
  <c r="AV120" i="102"/>
  <c r="BX121" i="102"/>
  <c r="BW121" i="102"/>
  <c r="DZ117" i="101"/>
  <c r="DY117" i="101"/>
  <c r="DG120" i="102"/>
  <c r="DH120" i="102"/>
  <c r="EI130" i="97"/>
  <c r="EH130" i="97"/>
  <c r="EE131" i="97"/>
  <c r="BF105" i="97"/>
  <c r="BE105" i="97"/>
  <c r="CO104" i="97"/>
  <c r="CP104" i="97"/>
  <c r="CX117" i="101"/>
  <c r="CY117" i="101"/>
  <c r="AN117" i="101"/>
  <c r="AM117" i="101"/>
  <c r="BF117" i="101"/>
  <c r="BE117" i="101"/>
  <c r="V117" i="101"/>
  <c r="U117" i="101"/>
  <c r="M120" i="102"/>
  <c r="L120" i="102"/>
  <c r="BE120" i="102"/>
  <c r="BF120" i="102"/>
  <c r="CO120" i="102"/>
  <c r="CP120" i="102"/>
  <c r="AD121" i="102"/>
  <c r="AE121" i="102"/>
  <c r="DY120" i="102"/>
  <c r="DZ120" i="102"/>
  <c r="DG128" i="98"/>
  <c r="DD129" i="98"/>
  <c r="DZ129" i="97"/>
  <c r="DY129" i="97"/>
  <c r="DV130" i="97"/>
  <c r="DY130" i="98"/>
  <c r="DV131" i="98"/>
  <c r="BX117" i="101"/>
  <c r="BW117" i="101"/>
  <c r="BN117" i="101"/>
  <c r="BO117" i="101"/>
  <c r="CP117" i="101"/>
  <c r="CO117" i="101"/>
  <c r="CG120" i="102"/>
  <c r="CF120" i="102"/>
  <c r="BN121" i="102"/>
  <c r="BO121" i="102"/>
  <c r="AM120" i="102"/>
  <c r="AN120" i="102"/>
  <c r="CX121" i="102"/>
  <c r="CY121" i="102"/>
  <c r="DP117" i="101"/>
  <c r="DQ117" i="101"/>
  <c r="EH117" i="101"/>
  <c r="EI117" i="101"/>
  <c r="EI120" i="102"/>
  <c r="EH120" i="102"/>
  <c r="DH127" i="97"/>
  <c r="DG127" i="97"/>
  <c r="DD128" i="97"/>
  <c r="BE73" i="112"/>
  <c r="AZ74" i="112" s="1"/>
  <c r="BD74" i="112" s="1"/>
  <c r="AQ71" i="112"/>
  <c r="AL72" i="112" s="1"/>
  <c r="AP72" i="112" s="1"/>
  <c r="M140" i="112"/>
  <c r="L140" i="112"/>
  <c r="V144" i="112"/>
  <c r="S107" i="112"/>
  <c r="T107" i="112"/>
  <c r="BB139" i="112"/>
  <c r="AX140" i="112"/>
  <c r="BA140" i="112" s="1"/>
  <c r="AJ140" i="112"/>
  <c r="AM140" i="112" s="1"/>
  <c r="AV121" i="112"/>
  <c r="AU121" i="112"/>
  <c r="AG118" i="112"/>
  <c r="AH118" i="112"/>
  <c r="I141" i="112"/>
  <c r="P141" i="112" s="1"/>
  <c r="H142" i="112"/>
  <c r="G141" i="112"/>
  <c r="Y141" i="112" s="1"/>
  <c r="F141" i="112"/>
  <c r="DV121" i="102"/>
  <c r="EE121" i="102"/>
  <c r="DM121" i="102"/>
  <c r="DD121" i="102"/>
  <c r="EJ64" i="102"/>
  <c r="EL64" i="102" s="1"/>
  <c r="DX65" i="102"/>
  <c r="EB65" i="102"/>
  <c r="DR64" i="102"/>
  <c r="DT64" i="102" s="1"/>
  <c r="DF65" i="102"/>
  <c r="DJ65" i="102"/>
  <c r="EG57" i="98"/>
  <c r="EK57" i="98"/>
  <c r="EA57" i="98"/>
  <c r="EC57" i="98" s="1"/>
  <c r="DS57" i="98"/>
  <c r="DO57" i="98"/>
  <c r="DI57" i="98"/>
  <c r="DK57" i="98" s="1"/>
  <c r="DM118" i="101"/>
  <c r="EE118" i="101"/>
  <c r="DD118" i="101"/>
  <c r="DV118" i="101"/>
  <c r="EG63" i="101"/>
  <c r="EK63" i="101"/>
  <c r="EA63" i="101"/>
  <c r="EC63" i="101" s="1"/>
  <c r="DS63" i="101"/>
  <c r="DO63" i="101"/>
  <c r="DI63" i="101"/>
  <c r="DK63" i="101" s="1"/>
  <c r="EK57" i="97"/>
  <c r="EG57" i="97"/>
  <c r="EB57" i="97"/>
  <c r="DX57" i="97"/>
  <c r="DS57" i="97"/>
  <c r="DO57" i="97"/>
  <c r="DJ57" i="97"/>
  <c r="DF57" i="97"/>
  <c r="T65" i="102"/>
  <c r="BM65" i="102"/>
  <c r="K65" i="102"/>
  <c r="AX64" i="102"/>
  <c r="AZ64" i="102" s="1"/>
  <c r="AY65" i="102" s="1"/>
  <c r="BK122" i="102"/>
  <c r="H122" i="102"/>
  <c r="G121" i="102"/>
  <c r="F121" i="102"/>
  <c r="AJ121" i="102"/>
  <c r="AA122" i="102"/>
  <c r="CH64" i="102"/>
  <c r="CJ64" i="102" s="1"/>
  <c r="CI65" i="102" s="1"/>
  <c r="CQ64" i="102"/>
  <c r="CS64" i="102" s="1"/>
  <c r="CR65" i="102" s="1"/>
  <c r="CC121" i="102"/>
  <c r="AC65" i="102"/>
  <c r="DA65" i="102"/>
  <c r="CW65" i="102"/>
  <c r="CL121" i="102"/>
  <c r="BD65" i="102"/>
  <c r="I121" i="102"/>
  <c r="AS121" i="102"/>
  <c r="BT122" i="102"/>
  <c r="BY65" i="102"/>
  <c r="CA65" i="102" s="1"/>
  <c r="BZ66" i="102" s="1"/>
  <c r="AO64" i="102"/>
  <c r="AQ64" i="102" s="1"/>
  <c r="AP65" i="102" s="1"/>
  <c r="BB121" i="102"/>
  <c r="R121" i="102"/>
  <c r="CU122" i="102"/>
  <c r="CR63" i="101"/>
  <c r="CN63" i="101"/>
  <c r="BZ63" i="101"/>
  <c r="BV63" i="101"/>
  <c r="BM63" i="101"/>
  <c r="BQ63" i="101"/>
  <c r="AC63" i="101"/>
  <c r="BD63" i="101"/>
  <c r="BH63" i="101"/>
  <c r="AL63" i="101"/>
  <c r="CU118" i="101"/>
  <c r="CC119" i="101"/>
  <c r="DA63" i="101"/>
  <c r="CW63" i="101"/>
  <c r="N64" i="101"/>
  <c r="P64" i="101" s="1"/>
  <c r="O65" i="101" s="1"/>
  <c r="AA118" i="101"/>
  <c r="CL118" i="101"/>
  <c r="W63" i="101"/>
  <c r="Y63" i="101" s="1"/>
  <c r="X64" i="101" s="1"/>
  <c r="BT118" i="101"/>
  <c r="BB118" i="101"/>
  <c r="R118" i="101"/>
  <c r="AJ118" i="101"/>
  <c r="BK118" i="101"/>
  <c r="G119" i="101"/>
  <c r="F119" i="101"/>
  <c r="I119" i="101"/>
  <c r="CH63" i="101"/>
  <c r="CJ63" i="101" s="1"/>
  <c r="AY63" i="101"/>
  <c r="AU63" i="101"/>
  <c r="BK105" i="97"/>
  <c r="CH57" i="98"/>
  <c r="CJ57" i="98" s="1"/>
  <c r="CI58" i="98" s="1"/>
  <c r="BY57" i="98"/>
  <c r="CA57" i="98" s="1"/>
  <c r="BZ58" i="98" s="1"/>
  <c r="BP57" i="98"/>
  <c r="BR57" i="98" s="1"/>
  <c r="BQ58" i="98" s="1"/>
  <c r="BG57" i="98"/>
  <c r="BI57" i="98" s="1"/>
  <c r="BH58" i="98" s="1"/>
  <c r="AX57" i="98"/>
  <c r="AZ57" i="98" s="1"/>
  <c r="AY58" i="98" s="1"/>
  <c r="W57" i="98"/>
  <c r="Y57" i="98" s="1"/>
  <c r="X58" i="98" s="1"/>
  <c r="G107" i="98"/>
  <c r="F107" i="98"/>
  <c r="CZ57" i="97"/>
  <c r="DB57" i="97" s="1"/>
  <c r="DA58" i="97" s="1"/>
  <c r="CH56" i="97"/>
  <c r="CJ56" i="97" s="1"/>
  <c r="BP56" i="97"/>
  <c r="BR56" i="97" s="1"/>
  <c r="AX57" i="97"/>
  <c r="AZ57" i="97" s="1"/>
  <c r="AY58" i="97" s="1"/>
  <c r="AP57" i="97"/>
  <c r="AL57" i="97"/>
  <c r="W56" i="97"/>
  <c r="Y56" i="97" s="1"/>
  <c r="X57" i="97" s="1"/>
  <c r="K60" i="97"/>
  <c r="F108" i="97"/>
  <c r="G108" i="97"/>
  <c r="H109" i="97"/>
  <c r="R106" i="97"/>
  <c r="AJ105" i="97"/>
  <c r="CL105" i="97"/>
  <c r="CC105" i="97"/>
  <c r="BT105" i="97"/>
  <c r="I106" i="97"/>
  <c r="AC57" i="98"/>
  <c r="CW57" i="98"/>
  <c r="AA106" i="98"/>
  <c r="AD106" i="98" s="1"/>
  <c r="BK106" i="98"/>
  <c r="BN106" i="98" s="1"/>
  <c r="CL106" i="98"/>
  <c r="CO106" i="98" s="1"/>
  <c r="BB106" i="98"/>
  <c r="BE106" i="98" s="1"/>
  <c r="CC107" i="98"/>
  <c r="CF107" i="98" s="1"/>
  <c r="AS106" i="98"/>
  <c r="AV106" i="98" s="1"/>
  <c r="AL57" i="98"/>
  <c r="R106" i="98"/>
  <c r="U106" i="98" s="1"/>
  <c r="CN57" i="98"/>
  <c r="CU106" i="98"/>
  <c r="CX106" i="98" s="1"/>
  <c r="I106" i="98"/>
  <c r="L106" i="98" s="1"/>
  <c r="N57" i="98"/>
  <c r="P57" i="98" s="1"/>
  <c r="O58" i="98" s="1"/>
  <c r="AJ106" i="98"/>
  <c r="AM106" i="98" s="1"/>
  <c r="BT106" i="98"/>
  <c r="BW106" i="98" s="1"/>
  <c r="CU107" i="97"/>
  <c r="CN57" i="97"/>
  <c r="BD57" i="97"/>
  <c r="BB106" i="97"/>
  <c r="AS106" i="97"/>
  <c r="AA106" i="97"/>
  <c r="AC57" i="97"/>
  <c r="AV118" i="101" l="1"/>
  <c r="AW118" i="101"/>
  <c r="AS119" i="101"/>
  <c r="AO72" i="112"/>
  <c r="CX107" i="97"/>
  <c r="CY107" i="97"/>
  <c r="CP105" i="97"/>
  <c r="CO105" i="97"/>
  <c r="U118" i="101"/>
  <c r="V118" i="101"/>
  <c r="CO118" i="101"/>
  <c r="CP118" i="101"/>
  <c r="V121" i="102"/>
  <c r="U121" i="102"/>
  <c r="BW122" i="102"/>
  <c r="BX122" i="102"/>
  <c r="DG118" i="101"/>
  <c r="DH118" i="101"/>
  <c r="DH121" i="102"/>
  <c r="DG121" i="102"/>
  <c r="BX105" i="97"/>
  <c r="BW105" i="97"/>
  <c r="V106" i="97"/>
  <c r="U106" i="97"/>
  <c r="BO105" i="97"/>
  <c r="BN105" i="97"/>
  <c r="BE118" i="101"/>
  <c r="BF118" i="101"/>
  <c r="AE118" i="101"/>
  <c r="AD118" i="101"/>
  <c r="CF119" i="101"/>
  <c r="CG119" i="101"/>
  <c r="BF121" i="102"/>
  <c r="BE121" i="102"/>
  <c r="AV121" i="102"/>
  <c r="AW121" i="102"/>
  <c r="CP121" i="102"/>
  <c r="CO121" i="102"/>
  <c r="AE122" i="102"/>
  <c r="AD122" i="102"/>
  <c r="EI118" i="101"/>
  <c r="EH118" i="101"/>
  <c r="EH121" i="102"/>
  <c r="EI121" i="102"/>
  <c r="DY131" i="98"/>
  <c r="DV132" i="98"/>
  <c r="EH132" i="98"/>
  <c r="EE133" i="98"/>
  <c r="CY122" i="102"/>
  <c r="CX122" i="102"/>
  <c r="BE106" i="97"/>
  <c r="BF106" i="97"/>
  <c r="L106" i="97"/>
  <c r="M106" i="97"/>
  <c r="AN105" i="97"/>
  <c r="AM105" i="97"/>
  <c r="DP121" i="102"/>
  <c r="DQ121" i="102"/>
  <c r="AE106" i="97"/>
  <c r="AD106" i="97"/>
  <c r="CF105" i="97"/>
  <c r="CG105" i="97"/>
  <c r="M119" i="101"/>
  <c r="L119" i="101"/>
  <c r="BO118" i="101"/>
  <c r="BN118" i="101"/>
  <c r="BW118" i="101"/>
  <c r="BX118" i="101"/>
  <c r="CY118" i="101"/>
  <c r="CX118" i="101"/>
  <c r="L121" i="102"/>
  <c r="M121" i="102"/>
  <c r="CF121" i="102"/>
  <c r="CG121" i="102"/>
  <c r="AN121" i="102"/>
  <c r="AM121" i="102"/>
  <c r="BO122" i="102"/>
  <c r="BN122" i="102"/>
  <c r="DQ118" i="101"/>
  <c r="DP118" i="101"/>
  <c r="DZ121" i="102"/>
  <c r="DY121" i="102"/>
  <c r="DH128" i="97"/>
  <c r="DG128" i="97"/>
  <c r="DD129" i="97"/>
  <c r="DG129" i="98"/>
  <c r="DD130" i="98"/>
  <c r="EH131" i="97"/>
  <c r="EI131" i="97"/>
  <c r="EE132" i="97"/>
  <c r="DP130" i="98"/>
  <c r="DM131" i="98"/>
  <c r="AW106" i="97"/>
  <c r="AV106" i="97"/>
  <c r="AM118" i="101"/>
  <c r="AN118" i="101"/>
  <c r="DY118" i="101"/>
  <c r="DZ118" i="101"/>
  <c r="DY130" i="97"/>
  <c r="DZ130" i="97"/>
  <c r="DV131" i="97"/>
  <c r="DP129" i="97"/>
  <c r="DQ129" i="97"/>
  <c r="DM130" i="97"/>
  <c r="BC74" i="112"/>
  <c r="M141" i="112"/>
  <c r="L141" i="112"/>
  <c r="T108" i="112"/>
  <c r="S108" i="112"/>
  <c r="V145" i="112"/>
  <c r="AX141" i="112"/>
  <c r="BA141" i="112" s="1"/>
  <c r="BB140" i="112"/>
  <c r="AJ141" i="112"/>
  <c r="AU122" i="112"/>
  <c r="AV122" i="112"/>
  <c r="AH119" i="112"/>
  <c r="AG119" i="112"/>
  <c r="I142" i="112"/>
  <c r="P142" i="112" s="1"/>
  <c r="H143" i="112"/>
  <c r="G142" i="112"/>
  <c r="Y142" i="112" s="1"/>
  <c r="F142" i="112"/>
  <c r="DD122" i="102"/>
  <c r="DM122" i="102"/>
  <c r="EE122" i="102"/>
  <c r="DV122" i="102"/>
  <c r="EG65" i="102"/>
  <c r="EK65" i="102"/>
  <c r="EA65" i="102"/>
  <c r="EC65" i="102" s="1"/>
  <c r="DS65" i="102"/>
  <c r="DO65" i="102"/>
  <c r="DI65" i="102"/>
  <c r="DK65" i="102" s="1"/>
  <c r="EJ57" i="98"/>
  <c r="EL57" i="98" s="1"/>
  <c r="DX58" i="98"/>
  <c r="EB58" i="98"/>
  <c r="DR57" i="98"/>
  <c r="DT57" i="98" s="1"/>
  <c r="DJ58" i="98"/>
  <c r="DF58" i="98"/>
  <c r="DV119" i="101"/>
  <c r="EE119" i="101"/>
  <c r="DM119" i="101"/>
  <c r="DD119" i="101"/>
  <c r="EJ63" i="101"/>
  <c r="EL63" i="101" s="1"/>
  <c r="EB64" i="101"/>
  <c r="DX64" i="101"/>
  <c r="DR63" i="101"/>
  <c r="DT63" i="101" s="1"/>
  <c r="DJ64" i="101"/>
  <c r="DF64" i="101"/>
  <c r="EJ57" i="97"/>
  <c r="EL57" i="97" s="1"/>
  <c r="EA57" i="97"/>
  <c r="EC57" i="97" s="1"/>
  <c r="DR57" i="97"/>
  <c r="DT57" i="97" s="1"/>
  <c r="DI57" i="97"/>
  <c r="DK57" i="97" s="1"/>
  <c r="BV66" i="102"/>
  <c r="CE65" i="102"/>
  <c r="AU65" i="102"/>
  <c r="AS122" i="102"/>
  <c r="BG65" i="102"/>
  <c r="BI65" i="102" s="1"/>
  <c r="BH66" i="102" s="1"/>
  <c r="CL122" i="102"/>
  <c r="AJ122" i="102"/>
  <c r="H123" i="102"/>
  <c r="G122" i="102"/>
  <c r="F122" i="102"/>
  <c r="BP65" i="102"/>
  <c r="BR65" i="102" s="1"/>
  <c r="BQ66" i="102" s="1"/>
  <c r="I122" i="102"/>
  <c r="CZ65" i="102"/>
  <c r="DB65" i="102" s="1"/>
  <c r="CN65" i="102"/>
  <c r="BB122" i="102"/>
  <c r="AA123" i="102"/>
  <c r="BK123" i="102"/>
  <c r="N65" i="102"/>
  <c r="P65" i="102" s="1"/>
  <c r="O66" i="102" s="1"/>
  <c r="W65" i="102"/>
  <c r="Y65" i="102" s="1"/>
  <c r="X66" i="102" s="1"/>
  <c r="CU123" i="102"/>
  <c r="R122" i="102"/>
  <c r="AL65" i="102"/>
  <c r="BT123" i="102"/>
  <c r="AF65" i="102"/>
  <c r="AH65" i="102" s="1"/>
  <c r="AG66" i="102" s="1"/>
  <c r="CC122" i="102"/>
  <c r="T64" i="101"/>
  <c r="CI64" i="101"/>
  <c r="CE64" i="101"/>
  <c r="K65" i="101"/>
  <c r="G120" i="101"/>
  <c r="F120" i="101"/>
  <c r="AJ119" i="101"/>
  <c r="BB119" i="101"/>
  <c r="CL119" i="101"/>
  <c r="CZ63" i="101"/>
  <c r="DB63" i="101" s="1"/>
  <c r="AO63" i="101"/>
  <c r="AQ63" i="101" s="1"/>
  <c r="AP64" i="101" s="1"/>
  <c r="AF63" i="101"/>
  <c r="AH63" i="101" s="1"/>
  <c r="AG64" i="101" s="1"/>
  <c r="BY63" i="101"/>
  <c r="CA63" i="101" s="1"/>
  <c r="AX63" i="101"/>
  <c r="AZ63" i="101" s="1"/>
  <c r="BK119" i="101"/>
  <c r="R119" i="101"/>
  <c r="BT119" i="101"/>
  <c r="AA119" i="101"/>
  <c r="I120" i="101"/>
  <c r="CQ63" i="101"/>
  <c r="CS63" i="101" s="1"/>
  <c r="CC120" i="101"/>
  <c r="CU119" i="101"/>
  <c r="BG63" i="101"/>
  <c r="BI63" i="101" s="1"/>
  <c r="BP63" i="101"/>
  <c r="BR63" i="101" s="1"/>
  <c r="BK106" i="97"/>
  <c r="CZ57" i="98"/>
  <c r="DB57" i="98" s="1"/>
  <c r="DA58" i="98" s="1"/>
  <c r="CQ57" i="98"/>
  <c r="CS57" i="98" s="1"/>
  <c r="CR58" i="98" s="1"/>
  <c r="AO57" i="98"/>
  <c r="AQ57" i="98" s="1"/>
  <c r="AP58" i="98" s="1"/>
  <c r="AF57" i="98"/>
  <c r="AH57" i="98" s="1"/>
  <c r="AG58" i="98" s="1"/>
  <c r="F108" i="98"/>
  <c r="G108" i="98"/>
  <c r="CQ57" i="97"/>
  <c r="CS57" i="97" s="1"/>
  <c r="CR58" i="97" s="1"/>
  <c r="CI57" i="97"/>
  <c r="CE57" i="97"/>
  <c r="BQ57" i="97"/>
  <c r="BM57" i="97"/>
  <c r="BG57" i="97"/>
  <c r="BI57" i="97" s="1"/>
  <c r="BH58" i="97" s="1"/>
  <c r="AO57" i="97"/>
  <c r="AQ57" i="97" s="1"/>
  <c r="AF57" i="97"/>
  <c r="AH57" i="97" s="1"/>
  <c r="AG58" i="97" s="1"/>
  <c r="N60" i="97"/>
  <c r="P60" i="97" s="1"/>
  <c r="O61" i="97" s="1"/>
  <c r="T57" i="97"/>
  <c r="F109" i="97"/>
  <c r="G109" i="97"/>
  <c r="H110" i="97"/>
  <c r="CL106" i="97"/>
  <c r="R107" i="97"/>
  <c r="BT106" i="97"/>
  <c r="CC106" i="97"/>
  <c r="AJ106" i="97"/>
  <c r="I107" i="97"/>
  <c r="BV58" i="98"/>
  <c r="BM58" i="98"/>
  <c r="CE58" i="98"/>
  <c r="BB107" i="98"/>
  <c r="BE107" i="98" s="1"/>
  <c r="AA107" i="98"/>
  <c r="AD107" i="98" s="1"/>
  <c r="BD58" i="98"/>
  <c r="K58" i="98"/>
  <c r="AU58" i="98"/>
  <c r="T58" i="98"/>
  <c r="CL107" i="98"/>
  <c r="CO107" i="98" s="1"/>
  <c r="AJ107" i="98"/>
  <c r="AM107" i="98" s="1"/>
  <c r="AS107" i="98"/>
  <c r="AV107" i="98" s="1"/>
  <c r="BT107" i="98"/>
  <c r="BW107" i="98" s="1"/>
  <c r="I107" i="98"/>
  <c r="L107" i="98" s="1"/>
  <c r="CU107" i="98"/>
  <c r="CX107" i="98" s="1"/>
  <c r="R107" i="98"/>
  <c r="U107" i="98" s="1"/>
  <c r="CC108" i="98"/>
  <c r="CF108" i="98" s="1"/>
  <c r="BK107" i="98"/>
  <c r="BN107" i="98" s="1"/>
  <c r="CW58" i="97"/>
  <c r="CU108" i="97"/>
  <c r="BB107" i="97"/>
  <c r="AU58" i="97"/>
  <c r="AS107" i="97"/>
  <c r="AA107" i="97"/>
  <c r="AW119" i="101" l="1"/>
  <c r="AV119" i="101"/>
  <c r="AS120" i="101"/>
  <c r="EI132" i="97"/>
  <c r="EH132" i="97"/>
  <c r="EE133" i="97"/>
  <c r="EH133" i="98"/>
  <c r="EE134" i="98"/>
  <c r="BX119" i="101"/>
  <c r="BW119" i="101"/>
  <c r="CP119" i="101"/>
  <c r="CO119" i="101"/>
  <c r="U122" i="102"/>
  <c r="V122" i="102"/>
  <c r="BN123" i="102"/>
  <c r="BO123" i="102"/>
  <c r="CO122" i="102"/>
  <c r="CP122" i="102"/>
  <c r="EI122" i="102"/>
  <c r="EH122" i="102"/>
  <c r="DG122" i="102"/>
  <c r="DH122" i="102"/>
  <c r="L120" i="101"/>
  <c r="M120" i="101"/>
  <c r="V119" i="101"/>
  <c r="U119" i="101"/>
  <c r="BF119" i="101"/>
  <c r="BE119" i="101"/>
  <c r="BX123" i="102"/>
  <c r="BW123" i="102"/>
  <c r="CX123" i="102"/>
  <c r="CY123" i="102"/>
  <c r="AD123" i="102"/>
  <c r="AE123" i="102"/>
  <c r="DQ119" i="101"/>
  <c r="DP119" i="101"/>
  <c r="DQ122" i="102"/>
  <c r="DP122" i="102"/>
  <c r="DZ131" i="97"/>
  <c r="DY131" i="97"/>
  <c r="DV132" i="97"/>
  <c r="DH129" i="97"/>
  <c r="DG129" i="97"/>
  <c r="DD130" i="97"/>
  <c r="BF107" i="97"/>
  <c r="BE107" i="97"/>
  <c r="BW106" i="97"/>
  <c r="BX106" i="97"/>
  <c r="AE107" i="97"/>
  <c r="AD107" i="97"/>
  <c r="CY108" i="97"/>
  <c r="CX108" i="97"/>
  <c r="M107" i="97"/>
  <c r="L107" i="97"/>
  <c r="U107" i="97"/>
  <c r="V107" i="97"/>
  <c r="CX119" i="101"/>
  <c r="CY119" i="101"/>
  <c r="BN119" i="101"/>
  <c r="BO119" i="101"/>
  <c r="AN119" i="101"/>
  <c r="AM119" i="101"/>
  <c r="BE122" i="102"/>
  <c r="BF122" i="102"/>
  <c r="M122" i="102"/>
  <c r="L122" i="102"/>
  <c r="AW122" i="102"/>
  <c r="AV122" i="102"/>
  <c r="DY119" i="101"/>
  <c r="DZ119" i="101"/>
  <c r="DQ130" i="97"/>
  <c r="DP130" i="97"/>
  <c r="DM131" i="97"/>
  <c r="DP131" i="98"/>
  <c r="DM132" i="98"/>
  <c r="DY132" i="98"/>
  <c r="DV133" i="98"/>
  <c r="CG106" i="97"/>
  <c r="CF106" i="97"/>
  <c r="EI119" i="101"/>
  <c r="EH119" i="101"/>
  <c r="AV107" i="97"/>
  <c r="AW107" i="97"/>
  <c r="AN106" i="97"/>
  <c r="AM106" i="97"/>
  <c r="CP106" i="97"/>
  <c r="CO106" i="97"/>
  <c r="BO106" i="97"/>
  <c r="BN106" i="97"/>
  <c r="CF120" i="101"/>
  <c r="CG120" i="101"/>
  <c r="AD119" i="101"/>
  <c r="AE119" i="101"/>
  <c r="CG122" i="102"/>
  <c r="CF122" i="102"/>
  <c r="AM122" i="102"/>
  <c r="AN122" i="102"/>
  <c r="DH119" i="101"/>
  <c r="DG119" i="101"/>
  <c r="DY122" i="102"/>
  <c r="DZ122" i="102"/>
  <c r="DG130" i="98"/>
  <c r="DD131" i="98"/>
  <c r="AM141" i="112"/>
  <c r="BE74" i="112"/>
  <c r="AZ75" i="112" s="1"/>
  <c r="BD75" i="112" s="1"/>
  <c r="AQ72" i="112"/>
  <c r="AL73" i="112" s="1"/>
  <c r="AP73" i="112" s="1"/>
  <c r="M142" i="112"/>
  <c r="L142" i="112"/>
  <c r="S109" i="112"/>
  <c r="T109" i="112"/>
  <c r="V146" i="112"/>
  <c r="AJ142" i="112"/>
  <c r="AM142" i="112" s="1"/>
  <c r="BB141" i="112"/>
  <c r="AX142" i="112"/>
  <c r="BA142" i="112" s="1"/>
  <c r="AV123" i="112"/>
  <c r="AU123" i="112"/>
  <c r="AG120" i="112"/>
  <c r="AH120" i="112"/>
  <c r="H144" i="112"/>
  <c r="G143" i="112"/>
  <c r="Y143" i="112" s="1"/>
  <c r="F143" i="112"/>
  <c r="I143" i="112"/>
  <c r="P143" i="112" s="1"/>
  <c r="EE123" i="102"/>
  <c r="DV123" i="102"/>
  <c r="DD123" i="102"/>
  <c r="DM123" i="102"/>
  <c r="EJ65" i="102"/>
  <c r="EL65" i="102" s="1"/>
  <c r="DX66" i="102"/>
  <c r="EB66" i="102"/>
  <c r="DR65" i="102"/>
  <c r="DT65" i="102" s="1"/>
  <c r="DJ66" i="102"/>
  <c r="DF66" i="102"/>
  <c r="EK58" i="98"/>
  <c r="EG58" i="98"/>
  <c r="EA58" i="98"/>
  <c r="EC58" i="98" s="1"/>
  <c r="DO58" i="98"/>
  <c r="DS58" i="98"/>
  <c r="DI58" i="98"/>
  <c r="DK58" i="98" s="1"/>
  <c r="DD120" i="101"/>
  <c r="EE120" i="101"/>
  <c r="DM120" i="101"/>
  <c r="DV120" i="101"/>
  <c r="EK64" i="101"/>
  <c r="EG64" i="101"/>
  <c r="EA64" i="101"/>
  <c r="EC64" i="101" s="1"/>
  <c r="DS64" i="101"/>
  <c r="DO64" i="101"/>
  <c r="DI64" i="101"/>
  <c r="DK64" i="101" s="1"/>
  <c r="EK58" i="97"/>
  <c r="EG58" i="97"/>
  <c r="EB58" i="97"/>
  <c r="DX58" i="97"/>
  <c r="DS58" i="97"/>
  <c r="DO58" i="97"/>
  <c r="DJ58" i="97"/>
  <c r="DF58" i="97"/>
  <c r="K66" i="102"/>
  <c r="BM66" i="102"/>
  <c r="DA66" i="102"/>
  <c r="CW66" i="102"/>
  <c r="BD66" i="102"/>
  <c r="AC66" i="102"/>
  <c r="T66" i="102"/>
  <c r="CC123" i="102"/>
  <c r="CU124" i="102"/>
  <c r="CL123" i="102"/>
  <c r="CH65" i="102"/>
  <c r="CJ65" i="102" s="1"/>
  <c r="CI66" i="102" s="1"/>
  <c r="I123" i="102"/>
  <c r="AJ123" i="102"/>
  <c r="AS123" i="102"/>
  <c r="AO65" i="102"/>
  <c r="AQ65" i="102" s="1"/>
  <c r="AP66" i="102" s="1"/>
  <c r="R123" i="102"/>
  <c r="AA124" i="102"/>
  <c r="BB123" i="102"/>
  <c r="H124" i="102"/>
  <c r="G123" i="102"/>
  <c r="F123" i="102"/>
  <c r="AX65" i="102"/>
  <c r="AZ65" i="102" s="1"/>
  <c r="AY66" i="102" s="1"/>
  <c r="BY66" i="102"/>
  <c r="CA66" i="102" s="1"/>
  <c r="BZ67" i="102" s="1"/>
  <c r="BT124" i="102"/>
  <c r="BK124" i="102"/>
  <c r="CQ65" i="102"/>
  <c r="CS65" i="102" s="1"/>
  <c r="CR66" i="102" s="1"/>
  <c r="AY64" i="101"/>
  <c r="AU64" i="101"/>
  <c r="BM64" i="101"/>
  <c r="BQ64" i="101"/>
  <c r="CR64" i="101"/>
  <c r="CN64" i="101"/>
  <c r="BD64" i="101"/>
  <c r="BH64" i="101"/>
  <c r="CU120" i="101"/>
  <c r="AC64" i="101"/>
  <c r="DA64" i="101"/>
  <c r="CW64" i="101"/>
  <c r="CH64" i="101"/>
  <c r="CJ64" i="101" s="1"/>
  <c r="BT120" i="101"/>
  <c r="BB120" i="101"/>
  <c r="CC121" i="101"/>
  <c r="AA120" i="101"/>
  <c r="R120" i="101"/>
  <c r="BZ64" i="101"/>
  <c r="BV64" i="101"/>
  <c r="AL64" i="101"/>
  <c r="CL120" i="101"/>
  <c r="AJ120" i="101"/>
  <c r="N65" i="101"/>
  <c r="P65" i="101" s="1"/>
  <c r="O66" i="101" s="1"/>
  <c r="I121" i="101"/>
  <c r="BK120" i="101"/>
  <c r="G121" i="101"/>
  <c r="F121" i="101"/>
  <c r="W64" i="101"/>
  <c r="Y64" i="101" s="1"/>
  <c r="X65" i="101" s="1"/>
  <c r="BK107" i="97"/>
  <c r="CH58" i="98"/>
  <c r="CJ58" i="98" s="1"/>
  <c r="CI59" i="98" s="1"/>
  <c r="BY58" i="98"/>
  <c r="CA58" i="98" s="1"/>
  <c r="BZ59" i="98" s="1"/>
  <c r="BP58" i="98"/>
  <c r="BR58" i="98" s="1"/>
  <c r="BQ59" i="98" s="1"/>
  <c r="BG58" i="98"/>
  <c r="BI58" i="98" s="1"/>
  <c r="BH59" i="98" s="1"/>
  <c r="AX58" i="98"/>
  <c r="AZ58" i="98" s="1"/>
  <c r="AY59" i="98" s="1"/>
  <c r="W58" i="98"/>
  <c r="Y58" i="98" s="1"/>
  <c r="X59" i="98" s="1"/>
  <c r="G109" i="98"/>
  <c r="F109" i="98"/>
  <c r="CZ58" i="97"/>
  <c r="DB58" i="97" s="1"/>
  <c r="DA59" i="97" s="1"/>
  <c r="CH57" i="97"/>
  <c r="CJ57" i="97" s="1"/>
  <c r="BP57" i="97"/>
  <c r="BR57" i="97" s="1"/>
  <c r="AX58" i="97"/>
  <c r="AZ58" i="97" s="1"/>
  <c r="AY59" i="97" s="1"/>
  <c r="AP58" i="97"/>
  <c r="AL58" i="97"/>
  <c r="W57" i="97"/>
  <c r="Y57" i="97" s="1"/>
  <c r="X58" i="97" s="1"/>
  <c r="K61" i="97"/>
  <c r="F110" i="97"/>
  <c r="G110" i="97"/>
  <c r="H111" i="97"/>
  <c r="I108" i="97"/>
  <c r="CC107" i="97"/>
  <c r="BT107" i="97"/>
  <c r="AJ107" i="97"/>
  <c r="R108" i="97"/>
  <c r="CL107" i="97"/>
  <c r="CN58" i="98"/>
  <c r="AL58" i="98"/>
  <c r="CW58" i="98"/>
  <c r="AC58" i="98"/>
  <c r="CU108" i="98"/>
  <c r="CX108" i="98" s="1"/>
  <c r="N58" i="98"/>
  <c r="P58" i="98" s="1"/>
  <c r="O59" i="98" s="1"/>
  <c r="AA108" i="98"/>
  <c r="AD108" i="98" s="1"/>
  <c r="CC109" i="98"/>
  <c r="CF109" i="98" s="1"/>
  <c r="I108" i="98"/>
  <c r="L108" i="98" s="1"/>
  <c r="BT108" i="98"/>
  <c r="BW108" i="98" s="1"/>
  <c r="AS108" i="98"/>
  <c r="AV108" i="98" s="1"/>
  <c r="AJ108" i="98"/>
  <c r="AM108" i="98" s="1"/>
  <c r="BB108" i="98"/>
  <c r="BE108" i="98" s="1"/>
  <c r="BK108" i="98"/>
  <c r="BN108" i="98" s="1"/>
  <c r="R108" i="98"/>
  <c r="U108" i="98" s="1"/>
  <c r="CL108" i="98"/>
  <c r="CO108" i="98" s="1"/>
  <c r="CU109" i="97"/>
  <c r="CN58" i="97"/>
  <c r="BB108" i="97"/>
  <c r="BD58" i="97"/>
  <c r="AS108" i="97"/>
  <c r="AC58" i="97"/>
  <c r="AA108" i="97"/>
  <c r="AS121" i="101" l="1"/>
  <c r="AW120" i="101"/>
  <c r="AV120" i="101"/>
  <c r="AO73" i="112"/>
  <c r="AN107" i="97"/>
  <c r="AM107" i="97"/>
  <c r="BN120" i="101"/>
  <c r="BO120" i="101"/>
  <c r="CP120" i="101"/>
  <c r="CO120" i="101"/>
  <c r="BF120" i="101"/>
  <c r="BE120" i="101"/>
  <c r="CX120" i="101"/>
  <c r="CY120" i="101"/>
  <c r="EH120" i="101"/>
  <c r="EI120" i="101"/>
  <c r="DH123" i="102"/>
  <c r="DG123" i="102"/>
  <c r="EH123" i="102"/>
  <c r="EI123" i="102"/>
  <c r="DY133" i="98"/>
  <c r="DV134" i="98"/>
  <c r="DP131" i="97"/>
  <c r="DQ131" i="97"/>
  <c r="DM132" i="97"/>
  <c r="CP107" i="97"/>
  <c r="CO107" i="97"/>
  <c r="CG107" i="97"/>
  <c r="CF107" i="97"/>
  <c r="AE108" i="97"/>
  <c r="AD108" i="97"/>
  <c r="BF108" i="97"/>
  <c r="BE108" i="97"/>
  <c r="V108" i="97"/>
  <c r="U108" i="97"/>
  <c r="L108" i="97"/>
  <c r="M108" i="97"/>
  <c r="AW108" i="97"/>
  <c r="AV108" i="97"/>
  <c r="CX109" i="97"/>
  <c r="CY109" i="97"/>
  <c r="BX107" i="97"/>
  <c r="BW107" i="97"/>
  <c r="L121" i="101"/>
  <c r="M121" i="101"/>
  <c r="V120" i="101"/>
  <c r="U120" i="101"/>
  <c r="BX120" i="101"/>
  <c r="BW120" i="101"/>
  <c r="BF123" i="102"/>
  <c r="BE123" i="102"/>
  <c r="AV123" i="102"/>
  <c r="AW123" i="102"/>
  <c r="CP123" i="102"/>
  <c r="CO123" i="102"/>
  <c r="DZ120" i="101"/>
  <c r="DY120" i="101"/>
  <c r="EH133" i="97"/>
  <c r="EI133" i="97"/>
  <c r="EE134" i="97"/>
  <c r="AD120" i="101"/>
  <c r="AE120" i="101"/>
  <c r="BO124" i="102"/>
  <c r="BN124" i="102"/>
  <c r="AE124" i="102"/>
  <c r="AD124" i="102"/>
  <c r="AN123" i="102"/>
  <c r="AM123" i="102"/>
  <c r="CY124" i="102"/>
  <c r="CX124" i="102"/>
  <c r="DH120" i="101"/>
  <c r="DG120" i="101"/>
  <c r="DZ123" i="102"/>
  <c r="DY123" i="102"/>
  <c r="DG131" i="98"/>
  <c r="DD132" i="98"/>
  <c r="DP132" i="98"/>
  <c r="DM133" i="98"/>
  <c r="DY132" i="97"/>
  <c r="DZ132" i="97"/>
  <c r="DV133" i="97"/>
  <c r="BN107" i="97"/>
  <c r="BO107" i="97"/>
  <c r="AN120" i="101"/>
  <c r="AM120" i="101"/>
  <c r="CG121" i="101"/>
  <c r="CF121" i="101"/>
  <c r="BW124" i="102"/>
  <c r="BX124" i="102"/>
  <c r="V123" i="102"/>
  <c r="U123" i="102"/>
  <c r="L123" i="102"/>
  <c r="M123" i="102"/>
  <c r="CF123" i="102"/>
  <c r="CG123" i="102"/>
  <c r="DP120" i="101"/>
  <c r="DQ120" i="101"/>
  <c r="DP123" i="102"/>
  <c r="DQ123" i="102"/>
  <c r="DH130" i="97"/>
  <c r="DG130" i="97"/>
  <c r="DD131" i="97"/>
  <c r="EH134" i="98"/>
  <c r="EE135" i="98"/>
  <c r="BC75" i="112"/>
  <c r="M143" i="112"/>
  <c r="L143" i="112"/>
  <c r="V147" i="112"/>
  <c r="S110" i="112"/>
  <c r="T110" i="112"/>
  <c r="AJ143" i="112"/>
  <c r="AM143" i="112" s="1"/>
  <c r="AX143" i="112"/>
  <c r="BA143" i="112" s="1"/>
  <c r="BB142" i="112"/>
  <c r="AU124" i="112"/>
  <c r="AV124" i="112"/>
  <c r="AH121" i="112"/>
  <c r="AG121" i="112"/>
  <c r="H145" i="112"/>
  <c r="G144" i="112"/>
  <c r="Y144" i="112" s="1"/>
  <c r="F144" i="112"/>
  <c r="I144" i="112"/>
  <c r="P144" i="112" s="1"/>
  <c r="EE124" i="102"/>
  <c r="DD124" i="102"/>
  <c r="DM124" i="102"/>
  <c r="DV124" i="102"/>
  <c r="EG66" i="102"/>
  <c r="EK66" i="102"/>
  <c r="EA66" i="102"/>
  <c r="EC66" i="102" s="1"/>
  <c r="DO66" i="102"/>
  <c r="DS66" i="102"/>
  <c r="DI66" i="102"/>
  <c r="DK66" i="102" s="1"/>
  <c r="EJ58" i="98"/>
  <c r="EL58" i="98" s="1"/>
  <c r="EB59" i="98"/>
  <c r="DX59" i="98"/>
  <c r="DR58" i="98"/>
  <c r="DT58" i="98" s="1"/>
  <c r="DF59" i="98"/>
  <c r="DJ59" i="98"/>
  <c r="DV121" i="101"/>
  <c r="DD121" i="101"/>
  <c r="DM121" i="101"/>
  <c r="EE121" i="101"/>
  <c r="EJ64" i="101"/>
  <c r="EL64" i="101" s="1"/>
  <c r="EB65" i="101"/>
  <c r="DX65" i="101"/>
  <c r="DR64" i="101"/>
  <c r="DT64" i="101" s="1"/>
  <c r="DJ65" i="101"/>
  <c r="DF65" i="101"/>
  <c r="EJ58" i="97"/>
  <c r="EL58" i="97" s="1"/>
  <c r="EA58" i="97"/>
  <c r="EC58" i="97" s="1"/>
  <c r="DR58" i="97"/>
  <c r="DT58" i="97" s="1"/>
  <c r="DI58" i="97"/>
  <c r="DK58" i="97" s="1"/>
  <c r="CN66" i="102"/>
  <c r="BV67" i="102"/>
  <c r="I124" i="102"/>
  <c r="W66" i="102"/>
  <c r="Y66" i="102" s="1"/>
  <c r="X67" i="102" s="1"/>
  <c r="BG66" i="102"/>
  <c r="BI66" i="102" s="1"/>
  <c r="BH67" i="102" s="1"/>
  <c r="BP66" i="102"/>
  <c r="BR66" i="102" s="1"/>
  <c r="BQ67" i="102" s="1"/>
  <c r="BK125" i="102"/>
  <c r="AA125" i="102"/>
  <c r="R124" i="102"/>
  <c r="CE66" i="102"/>
  <c r="CL124" i="102"/>
  <c r="AL66" i="102"/>
  <c r="AS124" i="102"/>
  <c r="AF66" i="102"/>
  <c r="AH66" i="102" s="1"/>
  <c r="AG67" i="102" s="1"/>
  <c r="CZ66" i="102"/>
  <c r="DB66" i="102" s="1"/>
  <c r="N66" i="102"/>
  <c r="P66" i="102" s="1"/>
  <c r="O67" i="102" s="1"/>
  <c r="AU66" i="102"/>
  <c r="H125" i="102"/>
  <c r="G124" i="102"/>
  <c r="F124" i="102"/>
  <c r="BT125" i="102"/>
  <c r="BB124" i="102"/>
  <c r="AJ124" i="102"/>
  <c r="CU125" i="102"/>
  <c r="CC124" i="102"/>
  <c r="T65" i="101"/>
  <c r="G122" i="101"/>
  <c r="F122" i="101"/>
  <c r="CC122" i="101"/>
  <c r="CI65" i="101"/>
  <c r="CE65" i="101"/>
  <c r="BK121" i="101"/>
  <c r="AJ121" i="101"/>
  <c r="AO64" i="101"/>
  <c r="AQ64" i="101" s="1"/>
  <c r="AP65" i="101" s="1"/>
  <c r="R121" i="101"/>
  <c r="CZ64" i="101"/>
  <c r="DB64" i="101" s="1"/>
  <c r="BG64" i="101"/>
  <c r="BI64" i="101" s="1"/>
  <c r="BP64" i="101"/>
  <c r="BR64" i="101" s="1"/>
  <c r="K66" i="101"/>
  <c r="CL121" i="101"/>
  <c r="AA121" i="101"/>
  <c r="BB121" i="101"/>
  <c r="CQ64" i="101"/>
  <c r="CS64" i="101" s="1"/>
  <c r="AX64" i="101"/>
  <c r="AZ64" i="101" s="1"/>
  <c r="I122" i="101"/>
  <c r="BY64" i="101"/>
  <c r="CA64" i="101" s="1"/>
  <c r="BT121" i="101"/>
  <c r="AF64" i="101"/>
  <c r="AH64" i="101" s="1"/>
  <c r="AG65" i="101" s="1"/>
  <c r="CU121" i="101"/>
  <c r="BK108" i="97"/>
  <c r="CZ58" i="98"/>
  <c r="DB58" i="98" s="1"/>
  <c r="DA59" i="98" s="1"/>
  <c r="CQ58" i="98"/>
  <c r="CS58" i="98" s="1"/>
  <c r="CR59" i="98" s="1"/>
  <c r="AO58" i="98"/>
  <c r="AQ58" i="98" s="1"/>
  <c r="AP59" i="98" s="1"/>
  <c r="AF58" i="98"/>
  <c r="AH58" i="98" s="1"/>
  <c r="AG59" i="98" s="1"/>
  <c r="G110" i="98"/>
  <c r="F110" i="98"/>
  <c r="CQ58" i="97"/>
  <c r="CS58" i="97" s="1"/>
  <c r="CR59" i="97" s="1"/>
  <c r="CI58" i="97"/>
  <c r="CE58" i="97"/>
  <c r="BQ58" i="97"/>
  <c r="BM58" i="97"/>
  <c r="BG58" i="97"/>
  <c r="BI58" i="97" s="1"/>
  <c r="BH59" i="97" s="1"/>
  <c r="AO58" i="97"/>
  <c r="AQ58" i="97" s="1"/>
  <c r="AF58" i="97"/>
  <c r="AH58" i="97" s="1"/>
  <c r="AG59" i="97" s="1"/>
  <c r="N61" i="97"/>
  <c r="P61" i="97" s="1"/>
  <c r="O62" i="97" s="1"/>
  <c r="T58" i="97"/>
  <c r="F111" i="97"/>
  <c r="G111" i="97"/>
  <c r="H112" i="97"/>
  <c r="CL108" i="97"/>
  <c r="AJ108" i="97"/>
  <c r="BT108" i="97"/>
  <c r="R109" i="97"/>
  <c r="CC108" i="97"/>
  <c r="I109" i="97"/>
  <c r="K59" i="98"/>
  <c r="BV59" i="98"/>
  <c r="BM59" i="98"/>
  <c r="T59" i="98"/>
  <c r="R109" i="98"/>
  <c r="U109" i="98" s="1"/>
  <c r="AU59" i="98"/>
  <c r="CE59" i="98"/>
  <c r="AS109" i="98"/>
  <c r="AV109" i="98" s="1"/>
  <c r="BT109" i="98"/>
  <c r="BW109" i="98" s="1"/>
  <c r="CU109" i="98"/>
  <c r="CX109" i="98" s="1"/>
  <c r="CL109" i="98"/>
  <c r="CO109" i="98" s="1"/>
  <c r="BD59" i="98"/>
  <c r="BB109" i="98"/>
  <c r="BE109" i="98" s="1"/>
  <c r="AA109" i="98"/>
  <c r="AD109" i="98" s="1"/>
  <c r="BK109" i="98"/>
  <c r="BN109" i="98" s="1"/>
  <c r="AJ109" i="98"/>
  <c r="AM109" i="98" s="1"/>
  <c r="I109" i="98"/>
  <c r="L109" i="98" s="1"/>
  <c r="CC110" i="98"/>
  <c r="CF110" i="98" s="1"/>
  <c r="CW59" i="97"/>
  <c r="CU110" i="97"/>
  <c r="BB109" i="97"/>
  <c r="AU59" i="97"/>
  <c r="AS109" i="97"/>
  <c r="AA109" i="97"/>
  <c r="AV121" i="101" l="1"/>
  <c r="AS122" i="101"/>
  <c r="AW121" i="101"/>
  <c r="U109" i="97"/>
  <c r="V109" i="97"/>
  <c r="CY121" i="101"/>
  <c r="CX121" i="101"/>
  <c r="M122" i="101"/>
  <c r="L122" i="101"/>
  <c r="AE121" i="101"/>
  <c r="AD121" i="101"/>
  <c r="CX125" i="102"/>
  <c r="CY125" i="102"/>
  <c r="AW124" i="102"/>
  <c r="AV124" i="102"/>
  <c r="BN125" i="102"/>
  <c r="BO125" i="102"/>
  <c r="M124" i="102"/>
  <c r="L124" i="102"/>
  <c r="DQ121" i="101"/>
  <c r="DP121" i="101"/>
  <c r="DG124" i="102"/>
  <c r="DH124" i="102"/>
  <c r="DH131" i="97"/>
  <c r="DG131" i="97"/>
  <c r="DD132" i="97"/>
  <c r="DP133" i="98"/>
  <c r="DM134" i="98"/>
  <c r="EI134" i="97"/>
  <c r="EH134" i="97"/>
  <c r="EE135" i="97"/>
  <c r="CO121" i="101"/>
  <c r="CP121" i="101"/>
  <c r="AM121" i="101"/>
  <c r="AN121" i="101"/>
  <c r="AM124" i="102"/>
  <c r="AN124" i="102"/>
  <c r="DY124" i="102"/>
  <c r="DZ124" i="102"/>
  <c r="EI124" i="102"/>
  <c r="EH124" i="102"/>
  <c r="DZ133" i="97"/>
  <c r="DY133" i="97"/>
  <c r="DV134" i="97"/>
  <c r="BW108" i="97"/>
  <c r="BX108" i="97"/>
  <c r="BW121" i="101"/>
  <c r="BX121" i="101"/>
  <c r="BO121" i="101"/>
  <c r="BN121" i="101"/>
  <c r="CF122" i="101"/>
  <c r="CG122" i="101"/>
  <c r="BE124" i="102"/>
  <c r="BF124" i="102"/>
  <c r="U124" i="102"/>
  <c r="V124" i="102"/>
  <c r="DG121" i="101"/>
  <c r="DH121" i="101"/>
  <c r="DY121" i="101"/>
  <c r="DZ121" i="101"/>
  <c r="DQ124" i="102"/>
  <c r="DP124" i="102"/>
  <c r="EH135" i="98"/>
  <c r="EE136" i="98"/>
  <c r="DG132" i="98"/>
  <c r="DD133" i="98"/>
  <c r="DY134" i="98"/>
  <c r="DV135" i="98"/>
  <c r="BF109" i="97"/>
  <c r="BE109" i="97"/>
  <c r="AD109" i="97"/>
  <c r="AE109" i="97"/>
  <c r="CY110" i="97"/>
  <c r="CX110" i="97"/>
  <c r="M109" i="97"/>
  <c r="L109" i="97"/>
  <c r="AM108" i="97"/>
  <c r="AN108" i="97"/>
  <c r="AW109" i="97"/>
  <c r="AV109" i="97"/>
  <c r="CG108" i="97"/>
  <c r="CF108" i="97"/>
  <c r="CO108" i="97"/>
  <c r="CP108" i="97"/>
  <c r="BO108" i="97"/>
  <c r="BN108" i="97"/>
  <c r="BE121" i="101"/>
  <c r="BF121" i="101"/>
  <c r="U121" i="101"/>
  <c r="V121" i="101"/>
  <c r="CG124" i="102"/>
  <c r="CF124" i="102"/>
  <c r="BX125" i="102"/>
  <c r="BW125" i="102"/>
  <c r="CO124" i="102"/>
  <c r="CP124" i="102"/>
  <c r="AD125" i="102"/>
  <c r="AE125" i="102"/>
  <c r="EI121" i="101"/>
  <c r="EH121" i="101"/>
  <c r="DQ132" i="97"/>
  <c r="DP132" i="97"/>
  <c r="DM133" i="97"/>
  <c r="BE75" i="112"/>
  <c r="AZ76" i="112" s="1"/>
  <c r="BD76" i="112" s="1"/>
  <c r="AQ73" i="112"/>
  <c r="AL74" i="112" s="1"/>
  <c r="AP74" i="112" s="1"/>
  <c r="M144" i="112"/>
  <c r="L144" i="112"/>
  <c r="T111" i="112"/>
  <c r="S111" i="112"/>
  <c r="V148" i="112"/>
  <c r="BB143" i="112"/>
  <c r="AX144" i="112"/>
  <c r="BA144" i="112" s="1"/>
  <c r="AJ144" i="112"/>
  <c r="AM144" i="112" s="1"/>
  <c r="AV125" i="112"/>
  <c r="AU125" i="112"/>
  <c r="AG122" i="112"/>
  <c r="AH122" i="112"/>
  <c r="H146" i="112"/>
  <c r="G145" i="112"/>
  <c r="Y145" i="112" s="1"/>
  <c r="F145" i="112"/>
  <c r="I145" i="112"/>
  <c r="P145" i="112" s="1"/>
  <c r="DD125" i="102"/>
  <c r="EE125" i="102"/>
  <c r="DM125" i="102"/>
  <c r="DV125" i="102"/>
  <c r="EJ66" i="102"/>
  <c r="EL66" i="102" s="1"/>
  <c r="EB67" i="102"/>
  <c r="DX67" i="102"/>
  <c r="DR66" i="102"/>
  <c r="DT66" i="102" s="1"/>
  <c r="DF67" i="102"/>
  <c r="DJ67" i="102"/>
  <c r="EK59" i="98"/>
  <c r="EG59" i="98"/>
  <c r="EA59" i="98"/>
  <c r="EC59" i="98" s="1"/>
  <c r="DS59" i="98"/>
  <c r="DO59" i="98"/>
  <c r="DI59" i="98"/>
  <c r="DK59" i="98" s="1"/>
  <c r="EE122" i="101"/>
  <c r="DV122" i="101"/>
  <c r="DM122" i="101"/>
  <c r="DD122" i="101"/>
  <c r="EK65" i="101"/>
  <c r="EG65" i="101"/>
  <c r="EA65" i="101"/>
  <c r="EC65" i="101" s="1"/>
  <c r="DS65" i="101"/>
  <c r="DO65" i="101"/>
  <c r="DI65" i="101"/>
  <c r="DK65" i="101" s="1"/>
  <c r="EG59" i="97"/>
  <c r="EK59" i="97"/>
  <c r="DX59" i="97"/>
  <c r="EB59" i="97"/>
  <c r="DS59" i="97"/>
  <c r="DO59" i="97"/>
  <c r="DJ59" i="97"/>
  <c r="DF59" i="97"/>
  <c r="DA67" i="102"/>
  <c r="CW67" i="102"/>
  <c r="AC67" i="102"/>
  <c r="AJ125" i="102"/>
  <c r="R125" i="102"/>
  <c r="BM67" i="102"/>
  <c r="T67" i="102"/>
  <c r="BB125" i="102"/>
  <c r="BK126" i="102"/>
  <c r="CC125" i="102"/>
  <c r="AX66" i="102"/>
  <c r="AZ66" i="102" s="1"/>
  <c r="AY67" i="102" s="1"/>
  <c r="CU126" i="102"/>
  <c r="BT126" i="102"/>
  <c r="K67" i="102"/>
  <c r="AS125" i="102"/>
  <c r="AA126" i="102"/>
  <c r="BD67" i="102"/>
  <c r="CQ66" i="102"/>
  <c r="CS66" i="102" s="1"/>
  <c r="CR67" i="102" s="1"/>
  <c r="CH66" i="102"/>
  <c r="CJ66" i="102" s="1"/>
  <c r="CI67" i="102" s="1"/>
  <c r="BY67" i="102"/>
  <c r="CA67" i="102" s="1"/>
  <c r="BZ68" i="102" s="1"/>
  <c r="H126" i="102"/>
  <c r="G125" i="102"/>
  <c r="F125" i="102"/>
  <c r="AO66" i="102"/>
  <c r="AQ66" i="102" s="1"/>
  <c r="AP67" i="102" s="1"/>
  <c r="CL125" i="102"/>
  <c r="I125" i="102"/>
  <c r="AL65" i="101"/>
  <c r="CR65" i="101"/>
  <c r="CN65" i="101"/>
  <c r="CU122" i="101"/>
  <c r="AY65" i="101"/>
  <c r="AU65" i="101"/>
  <c r="AA122" i="101"/>
  <c r="N66" i="101"/>
  <c r="P66" i="101" s="1"/>
  <c r="O67" i="101" s="1"/>
  <c r="R122" i="101"/>
  <c r="AC65" i="101"/>
  <c r="BT122" i="101"/>
  <c r="I123" i="101"/>
  <c r="CL122" i="101"/>
  <c r="BH65" i="101"/>
  <c r="BD65" i="101"/>
  <c r="CC123" i="101"/>
  <c r="BZ65" i="101"/>
  <c r="BV65" i="101"/>
  <c r="BM65" i="101"/>
  <c r="BQ65" i="101"/>
  <c r="DA65" i="101"/>
  <c r="CW65" i="101"/>
  <c r="BK122" i="101"/>
  <c r="BB122" i="101"/>
  <c r="AJ122" i="101"/>
  <c r="CH65" i="101"/>
  <c r="CJ65" i="101" s="1"/>
  <c r="G123" i="101"/>
  <c r="F123" i="101"/>
  <c r="W65" i="101"/>
  <c r="Y65" i="101" s="1"/>
  <c r="X66" i="101" s="1"/>
  <c r="BK109" i="97"/>
  <c r="CH59" i="98"/>
  <c r="CJ59" i="98" s="1"/>
  <c r="CI60" i="98" s="1"/>
  <c r="BY59" i="98"/>
  <c r="CA59" i="98" s="1"/>
  <c r="BZ60" i="98" s="1"/>
  <c r="BP59" i="98"/>
  <c r="BR59" i="98" s="1"/>
  <c r="BQ60" i="98" s="1"/>
  <c r="BG59" i="98"/>
  <c r="BI59" i="98" s="1"/>
  <c r="BH60" i="98" s="1"/>
  <c r="AX59" i="98"/>
  <c r="AZ59" i="98" s="1"/>
  <c r="AY60" i="98" s="1"/>
  <c r="W59" i="98"/>
  <c r="Y59" i="98" s="1"/>
  <c r="X60" i="98" s="1"/>
  <c r="G111" i="98"/>
  <c r="F111" i="98"/>
  <c r="CZ59" i="97"/>
  <c r="DB59" i="97" s="1"/>
  <c r="DA60" i="97" s="1"/>
  <c r="CH58" i="97"/>
  <c r="CJ58" i="97" s="1"/>
  <c r="BP58" i="97"/>
  <c r="BR58" i="97" s="1"/>
  <c r="AX59" i="97"/>
  <c r="AZ59" i="97" s="1"/>
  <c r="AY60" i="97" s="1"/>
  <c r="AP59" i="97"/>
  <c r="AL59" i="97"/>
  <c r="W58" i="97"/>
  <c r="Y58" i="97" s="1"/>
  <c r="X59" i="97" s="1"/>
  <c r="K62" i="97"/>
  <c r="N62" i="97" s="1"/>
  <c r="F112" i="97"/>
  <c r="G112" i="97"/>
  <c r="H113" i="97"/>
  <c r="I110" i="97"/>
  <c r="R110" i="97"/>
  <c r="CC109" i="97"/>
  <c r="BT109" i="97"/>
  <c r="AJ109" i="97"/>
  <c r="CL109" i="97"/>
  <c r="CW59" i="98"/>
  <c r="CN59" i="98"/>
  <c r="CU110" i="98"/>
  <c r="CX110" i="98" s="1"/>
  <c r="AS110" i="98"/>
  <c r="AV110" i="98" s="1"/>
  <c r="AL59" i="98"/>
  <c r="CC111" i="98"/>
  <c r="CF111" i="98" s="1"/>
  <c r="AA110" i="98"/>
  <c r="AD110" i="98" s="1"/>
  <c r="BB110" i="98"/>
  <c r="BE110" i="98" s="1"/>
  <c r="AC59" i="98"/>
  <c r="I110" i="98"/>
  <c r="L110" i="98" s="1"/>
  <c r="BK110" i="98"/>
  <c r="BN110" i="98" s="1"/>
  <c r="CL110" i="98"/>
  <c r="CO110" i="98" s="1"/>
  <c r="R110" i="98"/>
  <c r="U110" i="98" s="1"/>
  <c r="N59" i="98"/>
  <c r="P59" i="98" s="1"/>
  <c r="O60" i="98" s="1"/>
  <c r="AJ110" i="98"/>
  <c r="AM110" i="98" s="1"/>
  <c r="BT110" i="98"/>
  <c r="BW110" i="98" s="1"/>
  <c r="CU111" i="97"/>
  <c r="CN59" i="97"/>
  <c r="BD59" i="97"/>
  <c r="BB110" i="97"/>
  <c r="AS110" i="97"/>
  <c r="AC59" i="97"/>
  <c r="AA110" i="97"/>
  <c r="AW122" i="101" l="1"/>
  <c r="AS123" i="101"/>
  <c r="AV122" i="101"/>
  <c r="AO74" i="112"/>
  <c r="BX109" i="97"/>
  <c r="BW109" i="97"/>
  <c r="BX122" i="101"/>
  <c r="BW122" i="101"/>
  <c r="CX122" i="101"/>
  <c r="CY122" i="101"/>
  <c r="AE126" i="102"/>
  <c r="AD126" i="102"/>
  <c r="BW126" i="102"/>
  <c r="BX126" i="102"/>
  <c r="DZ122" i="101"/>
  <c r="DY122" i="101"/>
  <c r="EH125" i="102"/>
  <c r="EI125" i="102"/>
  <c r="CF109" i="97"/>
  <c r="CG109" i="97"/>
  <c r="AN122" i="101"/>
  <c r="AM122" i="101"/>
  <c r="AD122" i="101"/>
  <c r="AE122" i="101"/>
  <c r="L125" i="102"/>
  <c r="M125" i="102"/>
  <c r="AV125" i="102"/>
  <c r="AW125" i="102"/>
  <c r="CY126" i="102"/>
  <c r="CX126" i="102"/>
  <c r="BF125" i="102"/>
  <c r="BE125" i="102"/>
  <c r="DZ125" i="102"/>
  <c r="DY125" i="102"/>
  <c r="DH125" i="102"/>
  <c r="DG125" i="102"/>
  <c r="DY135" i="98"/>
  <c r="DV136" i="98"/>
  <c r="EH136" i="98"/>
  <c r="EE137" i="98"/>
  <c r="DZ134" i="97"/>
  <c r="DY134" i="97"/>
  <c r="DV135" i="97"/>
  <c r="DG132" i="97"/>
  <c r="DH132" i="97"/>
  <c r="DD133" i="97"/>
  <c r="CY111" i="97"/>
  <c r="CX111" i="97"/>
  <c r="BE110" i="97"/>
  <c r="BF110" i="97"/>
  <c r="CP109" i="97"/>
  <c r="CO109" i="97"/>
  <c r="V110" i="97"/>
  <c r="U110" i="97"/>
  <c r="BF122" i="101"/>
  <c r="BE122" i="101"/>
  <c r="CG123" i="101"/>
  <c r="CF123" i="101"/>
  <c r="CP122" i="101"/>
  <c r="CO122" i="101"/>
  <c r="CP125" i="102"/>
  <c r="CO125" i="102"/>
  <c r="V125" i="102"/>
  <c r="U125" i="102"/>
  <c r="DH122" i="101"/>
  <c r="DG122" i="101"/>
  <c r="DP125" i="102"/>
  <c r="DQ125" i="102"/>
  <c r="DP133" i="97"/>
  <c r="DQ133" i="97"/>
  <c r="DM134" i="97"/>
  <c r="BO126" i="102"/>
  <c r="BN126" i="102"/>
  <c r="EI135" i="97"/>
  <c r="EH135" i="97"/>
  <c r="EE136" i="97"/>
  <c r="AW110" i="97"/>
  <c r="AV110" i="97"/>
  <c r="AE110" i="97"/>
  <c r="AD110" i="97"/>
  <c r="AN109" i="97"/>
  <c r="AM109" i="97"/>
  <c r="L110" i="97"/>
  <c r="M110" i="97"/>
  <c r="BN109" i="97"/>
  <c r="BO109" i="97"/>
  <c r="BN122" i="101"/>
  <c r="BO122" i="101"/>
  <c r="L123" i="101"/>
  <c r="M123" i="101"/>
  <c r="V122" i="101"/>
  <c r="U122" i="101"/>
  <c r="CF125" i="102"/>
  <c r="CG125" i="102"/>
  <c r="AN125" i="102"/>
  <c r="AM125" i="102"/>
  <c r="DP122" i="101"/>
  <c r="DQ122" i="101"/>
  <c r="EH122" i="101"/>
  <c r="EI122" i="101"/>
  <c r="DG133" i="98"/>
  <c r="DD134" i="98"/>
  <c r="DP134" i="98"/>
  <c r="DM135" i="98"/>
  <c r="BC76" i="112"/>
  <c r="M145" i="112"/>
  <c r="L145" i="112"/>
  <c r="T112" i="112"/>
  <c r="S112" i="112"/>
  <c r="V149" i="112"/>
  <c r="AJ145" i="112"/>
  <c r="AM145" i="112" s="1"/>
  <c r="BB144" i="112"/>
  <c r="AX145" i="112"/>
  <c r="BA145" i="112" s="1"/>
  <c r="AU126" i="112"/>
  <c r="AV126" i="112"/>
  <c r="AH123" i="112"/>
  <c r="AG123" i="112"/>
  <c r="I146" i="112"/>
  <c r="P146" i="112" s="1"/>
  <c r="H147" i="112"/>
  <c r="G146" i="112"/>
  <c r="Y146" i="112" s="1"/>
  <c r="F146" i="112"/>
  <c r="DV126" i="102"/>
  <c r="EE126" i="102"/>
  <c r="DM126" i="102"/>
  <c r="DD126" i="102"/>
  <c r="EK67" i="102"/>
  <c r="EG67" i="102"/>
  <c r="EA67" i="102"/>
  <c r="EC67" i="102" s="1"/>
  <c r="DS67" i="102"/>
  <c r="DO67" i="102"/>
  <c r="DI67" i="102"/>
  <c r="DK67" i="102" s="1"/>
  <c r="EJ59" i="98"/>
  <c r="EL59" i="98" s="1"/>
  <c r="EB60" i="98"/>
  <c r="DX60" i="98"/>
  <c r="DR59" i="98"/>
  <c r="DT59" i="98" s="1"/>
  <c r="DJ60" i="98"/>
  <c r="DF60" i="98"/>
  <c r="DD123" i="101"/>
  <c r="EE123" i="101"/>
  <c r="DV123" i="101"/>
  <c r="DM123" i="101"/>
  <c r="EJ65" i="101"/>
  <c r="EL65" i="101" s="1"/>
  <c r="EB66" i="101"/>
  <c r="DX66" i="101"/>
  <c r="DR65" i="101"/>
  <c r="DT65" i="101" s="1"/>
  <c r="DJ66" i="101"/>
  <c r="DF66" i="101"/>
  <c r="EJ59" i="97"/>
  <c r="EL59" i="97" s="1"/>
  <c r="EA59" i="97"/>
  <c r="EC59" i="97" s="1"/>
  <c r="DR59" i="97"/>
  <c r="DT59" i="97" s="1"/>
  <c r="DI59" i="97"/>
  <c r="DK59" i="97" s="1"/>
  <c r="BV68" i="102"/>
  <c r="CL126" i="102"/>
  <c r="BG67" i="102"/>
  <c r="BI67" i="102" s="1"/>
  <c r="BH68" i="102" s="1"/>
  <c r="AL67" i="102"/>
  <c r="H127" i="102"/>
  <c r="G126" i="102"/>
  <c r="F126" i="102"/>
  <c r="BP67" i="102"/>
  <c r="BR67" i="102" s="1"/>
  <c r="BQ68" i="102" s="1"/>
  <c r="R126" i="102"/>
  <c r="AF67" i="102"/>
  <c r="AH67" i="102" s="1"/>
  <c r="AG68" i="102" s="1"/>
  <c r="BT127" i="102"/>
  <c r="CU127" i="102"/>
  <c r="BK127" i="102"/>
  <c r="BB126" i="102"/>
  <c r="AJ126" i="102"/>
  <c r="CE67" i="102"/>
  <c r="N67" i="102"/>
  <c r="P67" i="102" s="1"/>
  <c r="O68" i="102" s="1"/>
  <c r="AU67" i="102"/>
  <c r="CC126" i="102"/>
  <c r="I126" i="102"/>
  <c r="CN67" i="102"/>
  <c r="AA127" i="102"/>
  <c r="AS126" i="102"/>
  <c r="W67" i="102"/>
  <c r="Y67" i="102" s="1"/>
  <c r="X68" i="102" s="1"/>
  <c r="CZ67" i="102"/>
  <c r="DB67" i="102" s="1"/>
  <c r="CI66" i="101"/>
  <c r="CE66" i="101"/>
  <c r="T66" i="101"/>
  <c r="G124" i="101"/>
  <c r="F124" i="101"/>
  <c r="BB123" i="101"/>
  <c r="CL123" i="101"/>
  <c r="I124" i="101"/>
  <c r="BT123" i="101"/>
  <c r="CQ65" i="101"/>
  <c r="CS65" i="101" s="1"/>
  <c r="BK123" i="101"/>
  <c r="BP65" i="101"/>
  <c r="BR65" i="101" s="1"/>
  <c r="CC124" i="101"/>
  <c r="AF65" i="101"/>
  <c r="AH65" i="101" s="1"/>
  <c r="AG66" i="101" s="1"/>
  <c r="CZ65" i="101"/>
  <c r="DB65" i="101" s="1"/>
  <c r="BY65" i="101"/>
  <c r="CA65" i="101" s="1"/>
  <c r="BG65" i="101"/>
  <c r="BI65" i="101" s="1"/>
  <c r="AA123" i="101"/>
  <c r="AO65" i="101"/>
  <c r="AQ65" i="101" s="1"/>
  <c r="AP66" i="101" s="1"/>
  <c r="AJ123" i="101"/>
  <c r="R123" i="101"/>
  <c r="K67" i="101"/>
  <c r="AX65" i="101"/>
  <c r="AZ65" i="101" s="1"/>
  <c r="CU123" i="101"/>
  <c r="BK110" i="97"/>
  <c r="CZ59" i="98"/>
  <c r="DB59" i="98" s="1"/>
  <c r="DA60" i="98" s="1"/>
  <c r="CQ59" i="98"/>
  <c r="CS59" i="98" s="1"/>
  <c r="CR60" i="98" s="1"/>
  <c r="AO59" i="98"/>
  <c r="AQ59" i="98" s="1"/>
  <c r="AP60" i="98" s="1"/>
  <c r="AF59" i="98"/>
  <c r="AH59" i="98" s="1"/>
  <c r="AG60" i="98" s="1"/>
  <c r="F112" i="98"/>
  <c r="G112" i="98"/>
  <c r="CQ59" i="97"/>
  <c r="CS59" i="97" s="1"/>
  <c r="CR60" i="97" s="1"/>
  <c r="CI59" i="97"/>
  <c r="CE59" i="97"/>
  <c r="BQ59" i="97"/>
  <c r="BM59" i="97"/>
  <c r="BG59" i="97"/>
  <c r="BI59" i="97" s="1"/>
  <c r="BH60" i="97" s="1"/>
  <c r="AO59" i="97"/>
  <c r="AQ59" i="97" s="1"/>
  <c r="AF59" i="97"/>
  <c r="AH59" i="97" s="1"/>
  <c r="AG60" i="97" s="1"/>
  <c r="P62" i="97"/>
  <c r="O63" i="97" s="1"/>
  <c r="T59" i="97"/>
  <c r="F113" i="97"/>
  <c r="G113" i="97"/>
  <c r="H114" i="97"/>
  <c r="CL110" i="97"/>
  <c r="BT110" i="97"/>
  <c r="R111" i="97"/>
  <c r="AJ110" i="97"/>
  <c r="CC110" i="97"/>
  <c r="I111" i="97"/>
  <c r="BV60" i="98"/>
  <c r="AU60" i="98"/>
  <c r="CE60" i="98"/>
  <c r="AJ111" i="98"/>
  <c r="AM111" i="98" s="1"/>
  <c r="K60" i="98"/>
  <c r="CL111" i="98"/>
  <c r="CO111" i="98" s="1"/>
  <c r="I111" i="98"/>
  <c r="L111" i="98" s="1"/>
  <c r="R111" i="98"/>
  <c r="U111" i="98" s="1"/>
  <c r="BB111" i="98"/>
  <c r="BE111" i="98" s="1"/>
  <c r="CC112" i="98"/>
  <c r="CF112" i="98" s="1"/>
  <c r="BM60" i="98"/>
  <c r="BK111" i="98"/>
  <c r="BN111" i="98" s="1"/>
  <c r="AS111" i="98"/>
  <c r="AV111" i="98" s="1"/>
  <c r="CU111" i="98"/>
  <c r="CX111" i="98" s="1"/>
  <c r="BT111" i="98"/>
  <c r="BW111" i="98" s="1"/>
  <c r="BD60" i="98"/>
  <c r="AA111" i="98"/>
  <c r="AD111" i="98" s="1"/>
  <c r="T60" i="98"/>
  <c r="CW60" i="97"/>
  <c r="CU112" i="97"/>
  <c r="BB111" i="97"/>
  <c r="AS111" i="97"/>
  <c r="AU60" i="97"/>
  <c r="AA111" i="97"/>
  <c r="AV123" i="101" l="1"/>
  <c r="AS124" i="101"/>
  <c r="AW123" i="101"/>
  <c r="AE111" i="97"/>
  <c r="AD111" i="97"/>
  <c r="BW110" i="97"/>
  <c r="BX110" i="97"/>
  <c r="AV111" i="97"/>
  <c r="AW111" i="97"/>
  <c r="AN110" i="97"/>
  <c r="AM110" i="97"/>
  <c r="CY123" i="101"/>
  <c r="CX123" i="101"/>
  <c r="U123" i="101"/>
  <c r="V123" i="101"/>
  <c r="AE123" i="101"/>
  <c r="AD123" i="101"/>
  <c r="BE123" i="101"/>
  <c r="BF123" i="101"/>
  <c r="CX127" i="102"/>
  <c r="CY127" i="102"/>
  <c r="DQ123" i="101"/>
  <c r="DP123" i="101"/>
  <c r="DG123" i="101"/>
  <c r="DH123" i="101"/>
  <c r="DQ126" i="102"/>
  <c r="DP126" i="102"/>
  <c r="DG134" i="98"/>
  <c r="DD135" i="98"/>
  <c r="EI136" i="97"/>
  <c r="EH136" i="97"/>
  <c r="EE137" i="97"/>
  <c r="EH137" i="98"/>
  <c r="EE138" i="98"/>
  <c r="BF111" i="97"/>
  <c r="BE111" i="97"/>
  <c r="U111" i="97"/>
  <c r="V111" i="97"/>
  <c r="CF124" i="101"/>
  <c r="CG124" i="101"/>
  <c r="BW123" i="101"/>
  <c r="BX123" i="101"/>
  <c r="AM126" i="102"/>
  <c r="AN126" i="102"/>
  <c r="BX127" i="102"/>
  <c r="BW127" i="102"/>
  <c r="DY123" i="101"/>
  <c r="DZ123" i="101"/>
  <c r="DY126" i="102"/>
  <c r="DZ126" i="102"/>
  <c r="DQ134" i="97"/>
  <c r="DP134" i="97"/>
  <c r="DM135" i="97"/>
  <c r="DZ135" i="97"/>
  <c r="DY135" i="97"/>
  <c r="DV136" i="97"/>
  <c r="AM123" i="101"/>
  <c r="AN123" i="101"/>
  <c r="M124" i="101"/>
  <c r="L124" i="101"/>
  <c r="AW126" i="102"/>
  <c r="AV126" i="102"/>
  <c r="M126" i="102"/>
  <c r="L126" i="102"/>
  <c r="BE126" i="102"/>
  <c r="BF126" i="102"/>
  <c r="CO126" i="102"/>
  <c r="CP126" i="102"/>
  <c r="EI123" i="101"/>
  <c r="EH123" i="101"/>
  <c r="DP135" i="98"/>
  <c r="DM136" i="98"/>
  <c r="DH133" i="97"/>
  <c r="DG133" i="97"/>
  <c r="DD134" i="97"/>
  <c r="DY136" i="98"/>
  <c r="DV137" i="98"/>
  <c r="CY112" i="97"/>
  <c r="CX112" i="97"/>
  <c r="M111" i="97"/>
  <c r="L111" i="97"/>
  <c r="CG110" i="97"/>
  <c r="CF110" i="97"/>
  <c r="CO110" i="97"/>
  <c r="CP110" i="97"/>
  <c r="BO110" i="97"/>
  <c r="BN110" i="97"/>
  <c r="BO123" i="101"/>
  <c r="BN123" i="101"/>
  <c r="CO123" i="101"/>
  <c r="CP123" i="101"/>
  <c r="AD127" i="102"/>
  <c r="AE127" i="102"/>
  <c r="CG126" i="102"/>
  <c r="CF126" i="102"/>
  <c r="BN127" i="102"/>
  <c r="BO127" i="102"/>
  <c r="U126" i="102"/>
  <c r="V126" i="102"/>
  <c r="DG126" i="102"/>
  <c r="DH126" i="102"/>
  <c r="EI126" i="102"/>
  <c r="EH126" i="102"/>
  <c r="BE76" i="112"/>
  <c r="AZ77" i="112" s="1"/>
  <c r="BD77" i="112" s="1"/>
  <c r="AQ74" i="112"/>
  <c r="AL75" i="112" s="1"/>
  <c r="AP75" i="112" s="1"/>
  <c r="M146" i="112"/>
  <c r="L146" i="112"/>
  <c r="S113" i="112"/>
  <c r="T113" i="112"/>
  <c r="V150" i="112"/>
  <c r="AJ146" i="112"/>
  <c r="AM146" i="112" s="1"/>
  <c r="BB145" i="112"/>
  <c r="AX146" i="112"/>
  <c r="BA146" i="112" s="1"/>
  <c r="AV127" i="112"/>
  <c r="AU127" i="112"/>
  <c r="AG124" i="112"/>
  <c r="AH124" i="112"/>
  <c r="I147" i="112"/>
  <c r="P147" i="112" s="1"/>
  <c r="H148" i="112"/>
  <c r="G147" i="112"/>
  <c r="Y147" i="112" s="1"/>
  <c r="F147" i="112"/>
  <c r="EE127" i="102"/>
  <c r="DD127" i="102"/>
  <c r="DM127" i="102"/>
  <c r="DV127" i="102"/>
  <c r="EJ67" i="102"/>
  <c r="EL67" i="102" s="1"/>
  <c r="EB68" i="102"/>
  <c r="DX68" i="102"/>
  <c r="DR67" i="102"/>
  <c r="DT67" i="102" s="1"/>
  <c r="DF68" i="102"/>
  <c r="DJ68" i="102"/>
  <c r="EG60" i="98"/>
  <c r="EK60" i="98"/>
  <c r="EA60" i="98"/>
  <c r="EC60" i="98" s="1"/>
  <c r="DS60" i="98"/>
  <c r="DO60" i="98"/>
  <c r="DI60" i="98"/>
  <c r="DK60" i="98" s="1"/>
  <c r="DV124" i="101"/>
  <c r="DD124" i="101"/>
  <c r="DM124" i="101"/>
  <c r="EE124" i="101"/>
  <c r="EK66" i="101"/>
  <c r="EG66" i="101"/>
  <c r="EA66" i="101"/>
  <c r="EC66" i="101" s="1"/>
  <c r="DS66" i="101"/>
  <c r="DO66" i="101"/>
  <c r="DI66" i="101"/>
  <c r="DK66" i="101" s="1"/>
  <c r="EG60" i="97"/>
  <c r="EK60" i="97"/>
  <c r="EB60" i="97"/>
  <c r="DX60" i="97"/>
  <c r="DS60" i="97"/>
  <c r="DO60" i="97"/>
  <c r="DJ60" i="97"/>
  <c r="DF60" i="97"/>
  <c r="DA68" i="102"/>
  <c r="CW68" i="102"/>
  <c r="T68" i="102"/>
  <c r="AC68" i="102"/>
  <c r="BM68" i="102"/>
  <c r="BK128" i="102"/>
  <c r="R127" i="102"/>
  <c r="CL127" i="102"/>
  <c r="CH67" i="102"/>
  <c r="CJ67" i="102" s="1"/>
  <c r="CI68" i="102" s="1"/>
  <c r="AA128" i="102"/>
  <c r="K68" i="102"/>
  <c r="AJ127" i="102"/>
  <c r="BT128" i="102"/>
  <c r="H128" i="102"/>
  <c r="G127" i="102"/>
  <c r="F127" i="102"/>
  <c r="BD68" i="102"/>
  <c r="BY68" i="102"/>
  <c r="CA68" i="102" s="1"/>
  <c r="BZ69" i="102" s="1"/>
  <c r="AS127" i="102"/>
  <c r="CQ67" i="102"/>
  <c r="CS67" i="102" s="1"/>
  <c r="CR68" i="102" s="1"/>
  <c r="I127" i="102"/>
  <c r="AX67" i="102"/>
  <c r="AZ67" i="102" s="1"/>
  <c r="AY68" i="102" s="1"/>
  <c r="CU128" i="102"/>
  <c r="CC127" i="102"/>
  <c r="BB127" i="102"/>
  <c r="AO67" i="102"/>
  <c r="AQ67" i="102" s="1"/>
  <c r="AP68" i="102" s="1"/>
  <c r="BZ66" i="101"/>
  <c r="BV66" i="101"/>
  <c r="CN66" i="101"/>
  <c r="CR66" i="101"/>
  <c r="AL66" i="101"/>
  <c r="BD66" i="101"/>
  <c r="BH66" i="101"/>
  <c r="AC66" i="101"/>
  <c r="CU124" i="101"/>
  <c r="CC125" i="101"/>
  <c r="R124" i="101"/>
  <c r="AJ124" i="101"/>
  <c r="I125" i="101"/>
  <c r="G125" i="101"/>
  <c r="F125" i="101"/>
  <c r="W66" i="101"/>
  <c r="Y66" i="101" s="1"/>
  <c r="X67" i="101" s="1"/>
  <c r="AY66" i="101"/>
  <c r="AU66" i="101"/>
  <c r="AA124" i="101"/>
  <c r="BM66" i="101"/>
  <c r="BQ66" i="101"/>
  <c r="BK124" i="101"/>
  <c r="BB124" i="101"/>
  <c r="CH66" i="101"/>
  <c r="CJ66" i="101" s="1"/>
  <c r="N67" i="101"/>
  <c r="P67" i="101" s="1"/>
  <c r="O68" i="101" s="1"/>
  <c r="DA66" i="101"/>
  <c r="CW66" i="101"/>
  <c r="BT124" i="101"/>
  <c r="CL124" i="101"/>
  <c r="BK111" i="97"/>
  <c r="CH60" i="98"/>
  <c r="CJ60" i="98" s="1"/>
  <c r="CI61" i="98" s="1"/>
  <c r="BY60" i="98"/>
  <c r="CA60" i="98" s="1"/>
  <c r="BZ61" i="98" s="1"/>
  <c r="BP60" i="98"/>
  <c r="BR60" i="98" s="1"/>
  <c r="BQ61" i="98" s="1"/>
  <c r="BG60" i="98"/>
  <c r="BI60" i="98" s="1"/>
  <c r="BH61" i="98" s="1"/>
  <c r="AX60" i="98"/>
  <c r="AZ60" i="98" s="1"/>
  <c r="AY61" i="98" s="1"/>
  <c r="W60" i="98"/>
  <c r="Y60" i="98" s="1"/>
  <c r="X61" i="98" s="1"/>
  <c r="G113" i="98"/>
  <c r="F113" i="98"/>
  <c r="CZ60" i="97"/>
  <c r="DB60" i="97" s="1"/>
  <c r="DA61" i="97" s="1"/>
  <c r="CH59" i="97"/>
  <c r="CJ59" i="97" s="1"/>
  <c r="BP59" i="97"/>
  <c r="BR59" i="97" s="1"/>
  <c r="AX60" i="97"/>
  <c r="AZ60" i="97" s="1"/>
  <c r="AY61" i="97" s="1"/>
  <c r="AP60" i="97"/>
  <c r="AL60" i="97"/>
  <c r="W59" i="97"/>
  <c r="Y59" i="97" s="1"/>
  <c r="X60" i="97" s="1"/>
  <c r="K63" i="97"/>
  <c r="N63" i="97" s="1"/>
  <c r="P63" i="97" s="1"/>
  <c r="O64" i="97" s="1"/>
  <c r="F114" i="97"/>
  <c r="G114" i="97"/>
  <c r="H115" i="97"/>
  <c r="CC111" i="97"/>
  <c r="BT111" i="97"/>
  <c r="I112" i="97"/>
  <c r="AJ111" i="97"/>
  <c r="R112" i="97"/>
  <c r="CL111" i="97"/>
  <c r="AC60" i="98"/>
  <c r="CC113" i="98"/>
  <c r="CF113" i="98" s="1"/>
  <c r="R112" i="98"/>
  <c r="U112" i="98" s="1"/>
  <c r="CN60" i="98"/>
  <c r="AJ112" i="98"/>
  <c r="AM112" i="98" s="1"/>
  <c r="AA112" i="98"/>
  <c r="AD112" i="98" s="1"/>
  <c r="CW60" i="98"/>
  <c r="CU112" i="98"/>
  <c r="CX112" i="98" s="1"/>
  <c r="BB112" i="98"/>
  <c r="BE112" i="98" s="1"/>
  <c r="AL60" i="98"/>
  <c r="N60" i="98"/>
  <c r="P60" i="98" s="1"/>
  <c r="O61" i="98" s="1"/>
  <c r="AS112" i="98"/>
  <c r="AV112" i="98" s="1"/>
  <c r="CL112" i="98"/>
  <c r="CO112" i="98" s="1"/>
  <c r="BT112" i="98"/>
  <c r="BW112" i="98" s="1"/>
  <c r="BK112" i="98"/>
  <c r="BN112" i="98" s="1"/>
  <c r="I112" i="98"/>
  <c r="L112" i="98" s="1"/>
  <c r="CU113" i="97"/>
  <c r="CN60" i="97"/>
  <c r="BD60" i="97"/>
  <c r="BB112" i="97"/>
  <c r="AS112" i="97"/>
  <c r="AC60" i="97"/>
  <c r="AA112" i="97"/>
  <c r="AH8" i="7"/>
  <c r="AI8" i="7" s="1"/>
  <c r="AJ8" i="7" s="1"/>
  <c r="AK8" i="7" s="1"/>
  <c r="AL8" i="7" s="1"/>
  <c r="AM8" i="7" s="1"/>
  <c r="AN8" i="7" s="1"/>
  <c r="AO8" i="7" s="1"/>
  <c r="AV124" i="101" l="1"/>
  <c r="AS125" i="101"/>
  <c r="AW124" i="101"/>
  <c r="AO75" i="112"/>
  <c r="DY137" i="98"/>
  <c r="DV138" i="98"/>
  <c r="DP135" i="97"/>
  <c r="DQ135" i="97"/>
  <c r="DM136" i="97"/>
  <c r="CP124" i="101"/>
  <c r="CO124" i="101"/>
  <c r="EH127" i="102"/>
  <c r="EI127" i="102"/>
  <c r="CY113" i="97"/>
  <c r="CX113" i="97"/>
  <c r="L112" i="97"/>
  <c r="M112" i="97"/>
  <c r="BX124" i="101"/>
  <c r="BW124" i="101"/>
  <c r="L125" i="101"/>
  <c r="M125" i="101"/>
  <c r="BF127" i="102"/>
  <c r="BE127" i="102"/>
  <c r="L127" i="102"/>
  <c r="M127" i="102"/>
  <c r="V127" i="102"/>
  <c r="U127" i="102"/>
  <c r="DZ127" i="102"/>
  <c r="DY127" i="102"/>
  <c r="DP136" i="98"/>
  <c r="DM137" i="98"/>
  <c r="DY136" i="97"/>
  <c r="DZ136" i="97"/>
  <c r="DV137" i="97"/>
  <c r="EH138" i="98"/>
  <c r="EE139" i="98"/>
  <c r="CG125" i="101"/>
  <c r="CF125" i="101"/>
  <c r="BE112" i="97"/>
  <c r="BF112" i="97"/>
  <c r="CP111" i="97"/>
  <c r="CO111" i="97"/>
  <c r="BX111" i="97"/>
  <c r="BW111" i="97"/>
  <c r="BF124" i="101"/>
  <c r="BE124" i="101"/>
  <c r="AD124" i="101"/>
  <c r="AE124" i="101"/>
  <c r="AN124" i="101"/>
  <c r="AM124" i="101"/>
  <c r="CX124" i="101"/>
  <c r="CY124" i="101"/>
  <c r="CF127" i="102"/>
  <c r="CG127" i="102"/>
  <c r="BW128" i="102"/>
  <c r="BX128" i="102"/>
  <c r="AE128" i="102"/>
  <c r="AD128" i="102"/>
  <c r="BO128" i="102"/>
  <c r="BN128" i="102"/>
  <c r="EH124" i="101"/>
  <c r="EI124" i="101"/>
  <c r="DH124" i="101"/>
  <c r="DG124" i="101"/>
  <c r="DP127" i="102"/>
  <c r="DQ127" i="102"/>
  <c r="DG134" i="97"/>
  <c r="DH134" i="97"/>
  <c r="DD135" i="97"/>
  <c r="DG135" i="98"/>
  <c r="DD136" i="98"/>
  <c r="AN111" i="97"/>
  <c r="AM111" i="97"/>
  <c r="CP127" i="102"/>
  <c r="CO127" i="102"/>
  <c r="DZ124" i="101"/>
  <c r="DY124" i="101"/>
  <c r="AW112" i="97"/>
  <c r="AV112" i="97"/>
  <c r="AE112" i="97"/>
  <c r="AD112" i="97"/>
  <c r="V112" i="97"/>
  <c r="U112" i="97"/>
  <c r="CF111" i="97"/>
  <c r="CG111" i="97"/>
  <c r="BN111" i="97"/>
  <c r="BO111" i="97"/>
  <c r="BN124" i="101"/>
  <c r="BO124" i="101"/>
  <c r="V124" i="101"/>
  <c r="U124" i="101"/>
  <c r="CY128" i="102"/>
  <c r="CX128" i="102"/>
  <c r="AV127" i="102"/>
  <c r="AW127" i="102"/>
  <c r="AN127" i="102"/>
  <c r="AM127" i="102"/>
  <c r="DP124" i="101"/>
  <c r="DQ124" i="101"/>
  <c r="DH127" i="102"/>
  <c r="DG127" i="102"/>
  <c r="EI137" i="97"/>
  <c r="EH137" i="97"/>
  <c r="EE138" i="97"/>
  <c r="BC77" i="112"/>
  <c r="M147" i="112"/>
  <c r="L147" i="112"/>
  <c r="T114" i="112"/>
  <c r="S114" i="112"/>
  <c r="V151" i="112"/>
  <c r="AJ147" i="112"/>
  <c r="AM147" i="112" s="1"/>
  <c r="AX147" i="112"/>
  <c r="BA147" i="112" s="1"/>
  <c r="BB146" i="112"/>
  <c r="AU128" i="112"/>
  <c r="AV128" i="112"/>
  <c r="AH125" i="112"/>
  <c r="AG125" i="112"/>
  <c r="H149" i="112"/>
  <c r="G148" i="112"/>
  <c r="Y148" i="112" s="1"/>
  <c r="F148" i="112"/>
  <c r="I148" i="112"/>
  <c r="P148" i="112" s="1"/>
  <c r="DV128" i="102"/>
  <c r="DM128" i="102"/>
  <c r="DD128" i="102"/>
  <c r="EE128" i="102"/>
  <c r="EG68" i="102"/>
  <c r="EK68" i="102"/>
  <c r="EA68" i="102"/>
  <c r="EC68" i="102" s="1"/>
  <c r="DS68" i="102"/>
  <c r="DO68" i="102"/>
  <c r="DI68" i="102"/>
  <c r="DK68" i="102" s="1"/>
  <c r="EJ60" i="98"/>
  <c r="EL60" i="98" s="1"/>
  <c r="EB61" i="98"/>
  <c r="DX61" i="98"/>
  <c r="DR60" i="98"/>
  <c r="DT60" i="98" s="1"/>
  <c r="DJ61" i="98"/>
  <c r="DF61" i="98"/>
  <c r="EE125" i="101"/>
  <c r="DD125" i="101"/>
  <c r="DV125" i="101"/>
  <c r="DM125" i="101"/>
  <c r="EJ66" i="101"/>
  <c r="EL66" i="101" s="1"/>
  <c r="EB67" i="101"/>
  <c r="DX67" i="101"/>
  <c r="DR66" i="101"/>
  <c r="DT66" i="101" s="1"/>
  <c r="DJ67" i="101"/>
  <c r="DF67" i="101"/>
  <c r="EJ60" i="97"/>
  <c r="EL60" i="97" s="1"/>
  <c r="EA60" i="97"/>
  <c r="EC60" i="97" s="1"/>
  <c r="DR60" i="97"/>
  <c r="DT60" i="97" s="1"/>
  <c r="DI60" i="97"/>
  <c r="DK60" i="97" s="1"/>
  <c r="AL68" i="102"/>
  <c r="BV69" i="102"/>
  <c r="CC128" i="102"/>
  <c r="AU68" i="102"/>
  <c r="I128" i="102"/>
  <c r="BG68" i="102"/>
  <c r="BI68" i="102" s="1"/>
  <c r="BH69" i="102" s="1"/>
  <c r="H129" i="102"/>
  <c r="G128" i="102"/>
  <c r="F128" i="102"/>
  <c r="AJ128" i="102"/>
  <c r="CE68" i="102"/>
  <c r="CL128" i="102"/>
  <c r="N68" i="102"/>
  <c r="P68" i="102" s="1"/>
  <c r="R128" i="102"/>
  <c r="BP68" i="102"/>
  <c r="BR68" i="102" s="1"/>
  <c r="BQ69" i="102" s="1"/>
  <c r="W68" i="102"/>
  <c r="Y68" i="102" s="1"/>
  <c r="BB128" i="102"/>
  <c r="AS128" i="102"/>
  <c r="BT129" i="102"/>
  <c r="BK129" i="102"/>
  <c r="AF68" i="102"/>
  <c r="AH68" i="102" s="1"/>
  <c r="CZ68" i="102"/>
  <c r="DB68" i="102" s="1"/>
  <c r="CU129" i="102"/>
  <c r="CN68" i="102"/>
  <c r="AA129" i="102"/>
  <c r="T67" i="101"/>
  <c r="CI67" i="101"/>
  <c r="CE67" i="101"/>
  <c r="CZ66" i="101"/>
  <c r="DB66" i="101" s="1"/>
  <c r="AA125" i="101"/>
  <c r="BP66" i="101"/>
  <c r="BR66" i="101" s="1"/>
  <c r="AX66" i="101"/>
  <c r="AZ66" i="101" s="1"/>
  <c r="G126" i="101"/>
  <c r="F126" i="101"/>
  <c r="I126" i="101"/>
  <c r="AJ125" i="101"/>
  <c r="CU125" i="101"/>
  <c r="BG66" i="101"/>
  <c r="BI66" i="101" s="1"/>
  <c r="CQ66" i="101"/>
  <c r="CS66" i="101" s="1"/>
  <c r="CL125" i="101"/>
  <c r="BB125" i="101"/>
  <c r="R125" i="101"/>
  <c r="CC126" i="101"/>
  <c r="AF66" i="101"/>
  <c r="AH66" i="101" s="1"/>
  <c r="AG67" i="101" s="1"/>
  <c r="AO66" i="101"/>
  <c r="AQ66" i="101" s="1"/>
  <c r="AP67" i="101" s="1"/>
  <c r="BY66" i="101"/>
  <c r="CA66" i="101" s="1"/>
  <c r="BT125" i="101"/>
  <c r="K68" i="101"/>
  <c r="BK125" i="101"/>
  <c r="BK112" i="97"/>
  <c r="CZ60" i="98"/>
  <c r="DB60" i="98" s="1"/>
  <c r="DA61" i="98" s="1"/>
  <c r="CQ60" i="98"/>
  <c r="CS60" i="98" s="1"/>
  <c r="CR61" i="98" s="1"/>
  <c r="AO60" i="98"/>
  <c r="AQ60" i="98" s="1"/>
  <c r="AP61" i="98" s="1"/>
  <c r="AF60" i="98"/>
  <c r="AH60" i="98" s="1"/>
  <c r="AG61" i="98" s="1"/>
  <c r="G114" i="98"/>
  <c r="F114" i="98"/>
  <c r="CQ60" i="97"/>
  <c r="CS60" i="97" s="1"/>
  <c r="CR61" i="97" s="1"/>
  <c r="CI60" i="97"/>
  <c r="CE60" i="97"/>
  <c r="BQ60" i="97"/>
  <c r="BM60" i="97"/>
  <c r="BG60" i="97"/>
  <c r="BI60" i="97" s="1"/>
  <c r="BH61" i="97" s="1"/>
  <c r="AO60" i="97"/>
  <c r="AQ60" i="97" s="1"/>
  <c r="AF60" i="97"/>
  <c r="AH60" i="97" s="1"/>
  <c r="AG61" i="97" s="1"/>
  <c r="K64" i="97"/>
  <c r="N64" i="97" s="1"/>
  <c r="T60" i="97"/>
  <c r="F115" i="97"/>
  <c r="G115" i="97"/>
  <c r="H116" i="97"/>
  <c r="CL112" i="97"/>
  <c r="BT112" i="97"/>
  <c r="I113" i="97"/>
  <c r="R113" i="97"/>
  <c r="AJ112" i="97"/>
  <c r="CC112" i="97"/>
  <c r="BM61" i="98"/>
  <c r="BD61" i="98"/>
  <c r="BV61" i="98"/>
  <c r="CE61" i="98"/>
  <c r="CL113" i="98"/>
  <c r="CO113" i="98" s="1"/>
  <c r="K61" i="98"/>
  <c r="T61" i="98"/>
  <c r="BT113" i="98"/>
  <c r="BW113" i="98" s="1"/>
  <c r="CU113" i="98"/>
  <c r="CX113" i="98" s="1"/>
  <c r="AU61" i="98"/>
  <c r="AJ113" i="98"/>
  <c r="AM113" i="98" s="1"/>
  <c r="I113" i="98"/>
  <c r="L113" i="98" s="1"/>
  <c r="BK113" i="98"/>
  <c r="BN113" i="98" s="1"/>
  <c r="BB113" i="98"/>
  <c r="BE113" i="98" s="1"/>
  <c r="AA113" i="98"/>
  <c r="AD113" i="98" s="1"/>
  <c r="R113" i="98"/>
  <c r="U113" i="98" s="1"/>
  <c r="AS113" i="98"/>
  <c r="AV113" i="98" s="1"/>
  <c r="CC114" i="98"/>
  <c r="CF114" i="98" s="1"/>
  <c r="CW61" i="97"/>
  <c r="CU114" i="97"/>
  <c r="BB113" i="97"/>
  <c r="AU61" i="97"/>
  <c r="AS113" i="97"/>
  <c r="AA113" i="97"/>
  <c r="AS126" i="101" l="1"/>
  <c r="AW125" i="101"/>
  <c r="AV125" i="101"/>
  <c r="U128" i="102"/>
  <c r="V128" i="102"/>
  <c r="CG128" i="102"/>
  <c r="CF128" i="102"/>
  <c r="DQ125" i="101"/>
  <c r="DP125" i="101"/>
  <c r="DG128" i="102"/>
  <c r="DH128" i="102"/>
  <c r="DZ137" i="97"/>
  <c r="DY137" i="97"/>
  <c r="DV138" i="97"/>
  <c r="U113" i="97"/>
  <c r="V113" i="97"/>
  <c r="U125" i="101"/>
  <c r="V125" i="101"/>
  <c r="AD129" i="102"/>
  <c r="AE129" i="102"/>
  <c r="BE125" i="101"/>
  <c r="BF125" i="101"/>
  <c r="CY125" i="101"/>
  <c r="CX125" i="101"/>
  <c r="BE128" i="102"/>
  <c r="BF128" i="102"/>
  <c r="AM128" i="102"/>
  <c r="AN128" i="102"/>
  <c r="DQ128" i="102"/>
  <c r="DP128" i="102"/>
  <c r="DH135" i="97"/>
  <c r="DG135" i="97"/>
  <c r="DD136" i="97"/>
  <c r="BO125" i="101"/>
  <c r="BN125" i="101"/>
  <c r="AW128" i="102"/>
  <c r="AV128" i="102"/>
  <c r="BF113" i="97"/>
  <c r="BE113" i="97"/>
  <c r="M113" i="97"/>
  <c r="L113" i="97"/>
  <c r="CY114" i="97"/>
  <c r="CX114" i="97"/>
  <c r="CG112" i="97"/>
  <c r="CF112" i="97"/>
  <c r="BW112" i="97"/>
  <c r="BX112" i="97"/>
  <c r="CO125" i="101"/>
  <c r="CP125" i="101"/>
  <c r="AM125" i="101"/>
  <c r="AN125" i="101"/>
  <c r="AE125" i="101"/>
  <c r="AD125" i="101"/>
  <c r="BN129" i="102"/>
  <c r="BO129" i="102"/>
  <c r="CO128" i="102"/>
  <c r="CP128" i="102"/>
  <c r="M128" i="102"/>
  <c r="L128" i="102"/>
  <c r="DY125" i="101"/>
  <c r="DZ125" i="101"/>
  <c r="EI125" i="101"/>
  <c r="EH125" i="101"/>
  <c r="DY128" i="102"/>
  <c r="DZ128" i="102"/>
  <c r="EI138" i="97"/>
  <c r="EH138" i="97"/>
  <c r="EE139" i="97"/>
  <c r="EH139" i="98"/>
  <c r="EE140" i="98"/>
  <c r="DY138" i="98"/>
  <c r="DV139" i="98"/>
  <c r="AE113" i="97"/>
  <c r="AD113" i="97"/>
  <c r="AV113" i="97"/>
  <c r="AW113" i="97"/>
  <c r="AN112" i="97"/>
  <c r="AM112" i="97"/>
  <c r="CP112" i="97"/>
  <c r="CO112" i="97"/>
  <c r="BO112" i="97"/>
  <c r="BN112" i="97"/>
  <c r="BW125" i="101"/>
  <c r="BX125" i="101"/>
  <c r="CF126" i="101"/>
  <c r="CG126" i="101"/>
  <c r="M126" i="101"/>
  <c r="L126" i="101"/>
  <c r="CX129" i="102"/>
  <c r="CY129" i="102"/>
  <c r="BX129" i="102"/>
  <c r="BW129" i="102"/>
  <c r="DG125" i="101"/>
  <c r="DH125" i="101"/>
  <c r="EI128" i="102"/>
  <c r="EH128" i="102"/>
  <c r="DG136" i="98"/>
  <c r="DD137" i="98"/>
  <c r="DP137" i="98"/>
  <c r="DM138" i="98"/>
  <c r="DQ136" i="97"/>
  <c r="DP136" i="97"/>
  <c r="DM137" i="97"/>
  <c r="BE77" i="112"/>
  <c r="AZ78" i="112" s="1"/>
  <c r="BD78" i="112" s="1"/>
  <c r="AQ75" i="112"/>
  <c r="AL76" i="112" s="1"/>
  <c r="AP76" i="112" s="1"/>
  <c r="M148" i="112"/>
  <c r="L148" i="112"/>
  <c r="T115" i="112"/>
  <c r="S115" i="112"/>
  <c r="V152" i="112"/>
  <c r="BB147" i="112"/>
  <c r="AX148" i="112"/>
  <c r="BA148" i="112" s="1"/>
  <c r="AJ148" i="112"/>
  <c r="AM148" i="112" s="1"/>
  <c r="AV129" i="112"/>
  <c r="AU129" i="112"/>
  <c r="AG126" i="112"/>
  <c r="AH126" i="112"/>
  <c r="H150" i="112"/>
  <c r="G149" i="112"/>
  <c r="Y149" i="112" s="1"/>
  <c r="F149" i="112"/>
  <c r="I149" i="112"/>
  <c r="P149" i="112" s="1"/>
  <c r="EE129" i="102"/>
  <c r="DD129" i="102"/>
  <c r="DM129" i="102"/>
  <c r="DV129" i="102"/>
  <c r="EJ68" i="102"/>
  <c r="EL68" i="102" s="1"/>
  <c r="DX69" i="102"/>
  <c r="EB69" i="102"/>
  <c r="DR68" i="102"/>
  <c r="DT68" i="102" s="1"/>
  <c r="DJ69" i="102"/>
  <c r="DF69" i="102"/>
  <c r="EG61" i="98"/>
  <c r="EK61" i="98"/>
  <c r="EA61" i="98"/>
  <c r="EC61" i="98" s="1"/>
  <c r="DS61" i="98"/>
  <c r="DO61" i="98"/>
  <c r="DI61" i="98"/>
  <c r="DK61" i="98" s="1"/>
  <c r="EE126" i="101"/>
  <c r="DD126" i="101"/>
  <c r="DM126" i="101"/>
  <c r="DV126" i="101"/>
  <c r="EG67" i="101"/>
  <c r="EK67" i="101"/>
  <c r="EA67" i="101"/>
  <c r="EC67" i="101" s="1"/>
  <c r="DS67" i="101"/>
  <c r="DO67" i="101"/>
  <c r="DI67" i="101"/>
  <c r="DK67" i="101" s="1"/>
  <c r="EK61" i="97"/>
  <c r="EG61" i="97"/>
  <c r="EB61" i="97"/>
  <c r="DX61" i="97"/>
  <c r="DS61" i="97"/>
  <c r="DO61" i="97"/>
  <c r="DJ61" i="97"/>
  <c r="DF61" i="97"/>
  <c r="AC69" i="102"/>
  <c r="AG69" i="102" s="1"/>
  <c r="BM69" i="102"/>
  <c r="K69" i="102"/>
  <c r="O69" i="102" s="1"/>
  <c r="BD69" i="102"/>
  <c r="BY69" i="102"/>
  <c r="CA69" i="102" s="1"/>
  <c r="BZ70" i="102" s="1"/>
  <c r="CQ68" i="102"/>
  <c r="CS68" i="102" s="1"/>
  <c r="CR69" i="102" s="1"/>
  <c r="BT130" i="102"/>
  <c r="BB129" i="102"/>
  <c r="CL129" i="102"/>
  <c r="H130" i="102"/>
  <c r="G129" i="102"/>
  <c r="F129" i="102"/>
  <c r="CU130" i="102"/>
  <c r="R129" i="102"/>
  <c r="AJ129" i="102"/>
  <c r="AS129" i="102"/>
  <c r="CH68" i="102"/>
  <c r="CJ68" i="102" s="1"/>
  <c r="CI69" i="102" s="1"/>
  <c r="I129" i="102"/>
  <c r="AO68" i="102"/>
  <c r="AQ68" i="102" s="1"/>
  <c r="AA130" i="102"/>
  <c r="DA69" i="102"/>
  <c r="CW69" i="102"/>
  <c r="BK130" i="102"/>
  <c r="T69" i="102"/>
  <c r="X69" i="102" s="1"/>
  <c r="AX68" i="102"/>
  <c r="AZ68" i="102" s="1"/>
  <c r="CC129" i="102"/>
  <c r="AL67" i="101"/>
  <c r="BD67" i="101"/>
  <c r="BH67" i="101"/>
  <c r="BK126" i="101"/>
  <c r="CH67" i="101"/>
  <c r="CJ67" i="101" s="1"/>
  <c r="N68" i="101"/>
  <c r="P68" i="101" s="1"/>
  <c r="BT126" i="101"/>
  <c r="CC127" i="101"/>
  <c r="CL126" i="101"/>
  <c r="CN67" i="101"/>
  <c r="CR67" i="101"/>
  <c r="AJ126" i="101"/>
  <c r="G127" i="101"/>
  <c r="F127" i="101"/>
  <c r="AY67" i="101"/>
  <c r="AU67" i="101"/>
  <c r="AA126" i="101"/>
  <c r="BZ67" i="101"/>
  <c r="BV67" i="101"/>
  <c r="AC67" i="101"/>
  <c r="BB126" i="101"/>
  <c r="CU126" i="101"/>
  <c r="BM67" i="101"/>
  <c r="BQ67" i="101"/>
  <c r="DA67" i="101"/>
  <c r="CW67" i="101"/>
  <c r="R126" i="101"/>
  <c r="I127" i="101"/>
  <c r="W67" i="101"/>
  <c r="Y67" i="101" s="1"/>
  <c r="BK113" i="97"/>
  <c r="CH61" i="98"/>
  <c r="CJ61" i="98" s="1"/>
  <c r="CI62" i="98" s="1"/>
  <c r="BY61" i="98"/>
  <c r="CA61" i="98" s="1"/>
  <c r="BZ62" i="98" s="1"/>
  <c r="BP61" i="98"/>
  <c r="BR61" i="98" s="1"/>
  <c r="BQ62" i="98" s="1"/>
  <c r="BG61" i="98"/>
  <c r="BI61" i="98" s="1"/>
  <c r="BH62" i="98" s="1"/>
  <c r="AX61" i="98"/>
  <c r="AZ61" i="98" s="1"/>
  <c r="AY62" i="98" s="1"/>
  <c r="W61" i="98"/>
  <c r="Y61" i="98" s="1"/>
  <c r="X62" i="98" s="1"/>
  <c r="G115" i="98"/>
  <c r="F115" i="98"/>
  <c r="CZ61" i="97"/>
  <c r="DB61" i="97" s="1"/>
  <c r="DA62" i="97" s="1"/>
  <c r="CH60" i="97"/>
  <c r="CJ60" i="97" s="1"/>
  <c r="BP60" i="97"/>
  <c r="BR60" i="97" s="1"/>
  <c r="AX61" i="97"/>
  <c r="AZ61" i="97" s="1"/>
  <c r="AY62" i="97" s="1"/>
  <c r="AP61" i="97"/>
  <c r="AL61" i="97"/>
  <c r="W60" i="97"/>
  <c r="Y60" i="97" s="1"/>
  <c r="X61" i="97" s="1"/>
  <c r="P64" i="97"/>
  <c r="F116" i="97"/>
  <c r="G116" i="97"/>
  <c r="H117" i="97"/>
  <c r="BT113" i="97"/>
  <c r="I114" i="97"/>
  <c r="R114" i="97"/>
  <c r="CL113" i="97"/>
  <c r="CC113" i="97"/>
  <c r="AJ113" i="97"/>
  <c r="CW61" i="98"/>
  <c r="AC61" i="98"/>
  <c r="CU114" i="98"/>
  <c r="CX114" i="98" s="1"/>
  <c r="CN61" i="98"/>
  <c r="BB114" i="98"/>
  <c r="BE114" i="98" s="1"/>
  <c r="BK114" i="98"/>
  <c r="BN114" i="98" s="1"/>
  <c r="CC115" i="98"/>
  <c r="CF115" i="98" s="1"/>
  <c r="AL61" i="98"/>
  <c r="AJ114" i="98"/>
  <c r="AM114" i="98" s="1"/>
  <c r="BT114" i="98"/>
  <c r="BW114" i="98" s="1"/>
  <c r="AS114" i="98"/>
  <c r="AV114" i="98" s="1"/>
  <c r="R114" i="98"/>
  <c r="U114" i="98" s="1"/>
  <c r="AA114" i="98"/>
  <c r="AD114" i="98" s="1"/>
  <c r="I114" i="98"/>
  <c r="L114" i="98" s="1"/>
  <c r="N61" i="98"/>
  <c r="P61" i="98" s="1"/>
  <c r="O62" i="98" s="1"/>
  <c r="CL114" i="98"/>
  <c r="CO114" i="98" s="1"/>
  <c r="CU115" i="97"/>
  <c r="CN61" i="97"/>
  <c r="BD61" i="97"/>
  <c r="BB114" i="97"/>
  <c r="AS114" i="97"/>
  <c r="AC61" i="97"/>
  <c r="AA114" i="97"/>
  <c r="AW126" i="101" l="1"/>
  <c r="AS127" i="101"/>
  <c r="AV126" i="101"/>
  <c r="AO76" i="112"/>
  <c r="BE114" i="97"/>
  <c r="BF114" i="97"/>
  <c r="AN113" i="97"/>
  <c r="AM113" i="97"/>
  <c r="L114" i="97"/>
  <c r="M114" i="97"/>
  <c r="V126" i="101"/>
  <c r="U126" i="101"/>
  <c r="CP126" i="101"/>
  <c r="CO126" i="101"/>
  <c r="CY130" i="102"/>
  <c r="CX130" i="102"/>
  <c r="CP129" i="102"/>
  <c r="CO129" i="102"/>
  <c r="DH129" i="102"/>
  <c r="DG129" i="102"/>
  <c r="DG136" i="97"/>
  <c r="DH136" i="97"/>
  <c r="DD137" i="97"/>
  <c r="CP113" i="97"/>
  <c r="CO113" i="97"/>
  <c r="AW114" i="97"/>
  <c r="AV114" i="97"/>
  <c r="AE114" i="97"/>
  <c r="AD114" i="97"/>
  <c r="CF113" i="97"/>
  <c r="CG113" i="97"/>
  <c r="BX113" i="97"/>
  <c r="BW113" i="97"/>
  <c r="BN113" i="97"/>
  <c r="BO113" i="97"/>
  <c r="CX126" i="101"/>
  <c r="CY126" i="101"/>
  <c r="AN126" i="101"/>
  <c r="AM126" i="101"/>
  <c r="CG127" i="101"/>
  <c r="CF127" i="101"/>
  <c r="AE130" i="102"/>
  <c r="AD130" i="102"/>
  <c r="AV129" i="102"/>
  <c r="AW129" i="102"/>
  <c r="BF129" i="102"/>
  <c r="BE129" i="102"/>
  <c r="DH126" i="101"/>
  <c r="DG126" i="101"/>
  <c r="EH129" i="102"/>
  <c r="EI129" i="102"/>
  <c r="DP138" i="98"/>
  <c r="DM139" i="98"/>
  <c r="DY139" i="98"/>
  <c r="DV140" i="98"/>
  <c r="EI139" i="97"/>
  <c r="EH139" i="97"/>
  <c r="EE140" i="97"/>
  <c r="DY138" i="97"/>
  <c r="DZ138" i="97"/>
  <c r="DV139" i="97"/>
  <c r="BF126" i="101"/>
  <c r="BE126" i="101"/>
  <c r="BX126" i="101"/>
  <c r="BW126" i="101"/>
  <c r="BN126" i="101"/>
  <c r="BO126" i="101"/>
  <c r="CF129" i="102"/>
  <c r="CG129" i="102"/>
  <c r="BO130" i="102"/>
  <c r="BN130" i="102"/>
  <c r="AN129" i="102"/>
  <c r="AM129" i="102"/>
  <c r="BW130" i="102"/>
  <c r="BX130" i="102"/>
  <c r="DZ126" i="101"/>
  <c r="DY126" i="101"/>
  <c r="EH126" i="101"/>
  <c r="EI126" i="101"/>
  <c r="DZ129" i="102"/>
  <c r="DY129" i="102"/>
  <c r="DP137" i="97"/>
  <c r="DQ137" i="97"/>
  <c r="DM138" i="97"/>
  <c r="CY115" i="97"/>
  <c r="CX115" i="97"/>
  <c r="V114" i="97"/>
  <c r="U114" i="97"/>
  <c r="L127" i="101"/>
  <c r="M127" i="101"/>
  <c r="AD126" i="101"/>
  <c r="AE126" i="101"/>
  <c r="L129" i="102"/>
  <c r="M129" i="102"/>
  <c r="V129" i="102"/>
  <c r="U129" i="102"/>
  <c r="DP126" i="101"/>
  <c r="DQ126" i="101"/>
  <c r="DP129" i="102"/>
  <c r="DQ129" i="102"/>
  <c r="DG137" i="98"/>
  <c r="DD138" i="98"/>
  <c r="EH140" i="98"/>
  <c r="EE141" i="98"/>
  <c r="BC78" i="112"/>
  <c r="M149" i="112"/>
  <c r="L149" i="112"/>
  <c r="T116" i="112"/>
  <c r="S116" i="112"/>
  <c r="V153" i="112"/>
  <c r="AJ149" i="112"/>
  <c r="AM149" i="112" s="1"/>
  <c r="BB148" i="112"/>
  <c r="AX149" i="112"/>
  <c r="BA149" i="112" s="1"/>
  <c r="AV130" i="112"/>
  <c r="AU130" i="112"/>
  <c r="AH127" i="112"/>
  <c r="AG127" i="112"/>
  <c r="I150" i="112"/>
  <c r="P150" i="112" s="1"/>
  <c r="H151" i="112"/>
  <c r="G150" i="112"/>
  <c r="Y150" i="112" s="1"/>
  <c r="F150" i="112"/>
  <c r="DD130" i="102"/>
  <c r="EE130" i="102"/>
  <c r="DV130" i="102"/>
  <c r="DM130" i="102"/>
  <c r="EK69" i="102"/>
  <c r="EG69" i="102"/>
  <c r="EA69" i="102"/>
  <c r="EC69" i="102" s="1"/>
  <c r="DO69" i="102"/>
  <c r="DS69" i="102"/>
  <c r="DI69" i="102"/>
  <c r="DK69" i="102" s="1"/>
  <c r="EJ61" i="98"/>
  <c r="EL61" i="98" s="1"/>
  <c r="DX62" i="98"/>
  <c r="EB62" i="98"/>
  <c r="DR61" i="98"/>
  <c r="DT61" i="98" s="1"/>
  <c r="DF62" i="98"/>
  <c r="DJ62" i="98"/>
  <c r="DV127" i="101"/>
  <c r="DD127" i="101"/>
  <c r="EE127" i="101"/>
  <c r="DM127" i="101"/>
  <c r="EJ67" i="101"/>
  <c r="EL67" i="101" s="1"/>
  <c r="EB68" i="101"/>
  <c r="DX68" i="101"/>
  <c r="DR67" i="101"/>
  <c r="DT67" i="101" s="1"/>
  <c r="DJ68" i="101"/>
  <c r="DF68" i="101"/>
  <c r="EJ61" i="97"/>
  <c r="EL61" i="97" s="1"/>
  <c r="EA61" i="97"/>
  <c r="EC61" i="97" s="1"/>
  <c r="DR61" i="97"/>
  <c r="DT61" i="97" s="1"/>
  <c r="DI61" i="97"/>
  <c r="DK61" i="97" s="1"/>
  <c r="CE69" i="102"/>
  <c r="CN69" i="102"/>
  <c r="BV70" i="102"/>
  <c r="CC130" i="102"/>
  <c r="CZ69" i="102"/>
  <c r="DB69" i="102" s="1"/>
  <c r="R130" i="102"/>
  <c r="BB130" i="102"/>
  <c r="BG69" i="102"/>
  <c r="BI69" i="102" s="1"/>
  <c r="AU69" i="102"/>
  <c r="AY69" i="102" s="1"/>
  <c r="AL69" i="102"/>
  <c r="AP69" i="102" s="1"/>
  <c r="I130" i="102"/>
  <c r="CL130" i="102"/>
  <c r="BT131" i="102"/>
  <c r="BP69" i="102"/>
  <c r="BR69" i="102" s="1"/>
  <c r="BK131" i="102"/>
  <c r="AS130" i="102"/>
  <c r="CU131" i="102"/>
  <c r="H131" i="102"/>
  <c r="G130" i="102"/>
  <c r="F130" i="102"/>
  <c r="N69" i="102"/>
  <c r="P69" i="102" s="1"/>
  <c r="O70" i="102" s="1"/>
  <c r="AF69" i="102"/>
  <c r="AH69" i="102" s="1"/>
  <c r="AG70" i="102" s="1"/>
  <c r="W69" i="102"/>
  <c r="Y69" i="102" s="1"/>
  <c r="X70" i="102" s="1"/>
  <c r="AA131" i="102"/>
  <c r="AJ130" i="102"/>
  <c r="T68" i="101"/>
  <c r="X68" i="101" s="1"/>
  <c r="K69" i="101"/>
  <c r="O69" i="101" s="1"/>
  <c r="CU127" i="101"/>
  <c r="AF67" i="101"/>
  <c r="AH67" i="101" s="1"/>
  <c r="CQ67" i="101"/>
  <c r="CS67" i="101" s="1"/>
  <c r="I128" i="101"/>
  <c r="BP67" i="101"/>
  <c r="BR67" i="101" s="1"/>
  <c r="BB127" i="101"/>
  <c r="G128" i="101"/>
  <c r="F128" i="101"/>
  <c r="CL127" i="101"/>
  <c r="CC128" i="101"/>
  <c r="BT127" i="101"/>
  <c r="CI68" i="101"/>
  <c r="CE68" i="101"/>
  <c r="BG67" i="101"/>
  <c r="BI67" i="101" s="1"/>
  <c r="CZ67" i="101"/>
  <c r="DB67" i="101" s="1"/>
  <c r="BY67" i="101"/>
  <c r="CA67" i="101" s="1"/>
  <c r="AA127" i="101"/>
  <c r="AJ127" i="101"/>
  <c r="AO67" i="101"/>
  <c r="AQ67" i="101" s="1"/>
  <c r="R127" i="101"/>
  <c r="AX67" i="101"/>
  <c r="AZ67" i="101" s="1"/>
  <c r="BK127" i="101"/>
  <c r="BK114" i="97"/>
  <c r="CZ61" i="98"/>
  <c r="DB61" i="98" s="1"/>
  <c r="DA62" i="98" s="1"/>
  <c r="CQ61" i="98"/>
  <c r="CS61" i="98" s="1"/>
  <c r="CR62" i="98" s="1"/>
  <c r="AO61" i="98"/>
  <c r="AQ61" i="98" s="1"/>
  <c r="AP62" i="98" s="1"/>
  <c r="AF61" i="98"/>
  <c r="AH61" i="98" s="1"/>
  <c r="AG62" i="98" s="1"/>
  <c r="F116" i="98"/>
  <c r="G116" i="98"/>
  <c r="CQ61" i="97"/>
  <c r="CS61" i="97" s="1"/>
  <c r="CR62" i="97" s="1"/>
  <c r="CI61" i="97"/>
  <c r="CE61" i="97"/>
  <c r="BQ61" i="97"/>
  <c r="BM61" i="97"/>
  <c r="BG61" i="97"/>
  <c r="BI61" i="97" s="1"/>
  <c r="BH62" i="97" s="1"/>
  <c r="AO61" i="97"/>
  <c r="AQ61" i="97" s="1"/>
  <c r="AF61" i="97"/>
  <c r="AH61" i="97" s="1"/>
  <c r="AG62" i="97" s="1"/>
  <c r="K65" i="97"/>
  <c r="O65" i="97" s="1"/>
  <c r="T61" i="97"/>
  <c r="F117" i="97"/>
  <c r="G117" i="97"/>
  <c r="H118" i="97"/>
  <c r="AJ114" i="97"/>
  <c r="R115" i="97"/>
  <c r="CC114" i="97"/>
  <c r="CL114" i="97"/>
  <c r="I115" i="97"/>
  <c r="BT114" i="97"/>
  <c r="CE62" i="98"/>
  <c r="BM62" i="98"/>
  <c r="AU62" i="98"/>
  <c r="K62" i="98"/>
  <c r="R115" i="98"/>
  <c r="U115" i="98" s="1"/>
  <c r="BB115" i="98"/>
  <c r="BE115" i="98" s="1"/>
  <c r="BV62" i="98"/>
  <c r="T62" i="98"/>
  <c r="BD62" i="98"/>
  <c r="I115" i="98"/>
  <c r="L115" i="98" s="1"/>
  <c r="AJ115" i="98"/>
  <c r="AM115" i="98" s="1"/>
  <c r="CL115" i="98"/>
  <c r="CO115" i="98" s="1"/>
  <c r="AA115" i="98"/>
  <c r="AD115" i="98" s="1"/>
  <c r="AS115" i="98"/>
  <c r="AV115" i="98" s="1"/>
  <c r="BT115" i="98"/>
  <c r="BW115" i="98" s="1"/>
  <c r="CC116" i="98"/>
  <c r="CF116" i="98" s="1"/>
  <c r="BK115" i="98"/>
  <c r="BN115" i="98" s="1"/>
  <c r="CU115" i="98"/>
  <c r="CX115" i="98" s="1"/>
  <c r="CW62" i="97"/>
  <c r="CU116" i="97"/>
  <c r="BB115" i="97"/>
  <c r="AU62" i="97"/>
  <c r="AS115" i="97"/>
  <c r="AA115" i="97"/>
  <c r="G50" i="87"/>
  <c r="G49" i="87"/>
  <c r="G45" i="87"/>
  <c r="G44" i="87"/>
  <c r="G43" i="87"/>
  <c r="G42" i="87"/>
  <c r="G38" i="87"/>
  <c r="G34" i="87"/>
  <c r="G31" i="87"/>
  <c r="G25" i="87"/>
  <c r="F18" i="87"/>
  <c r="F12" i="87"/>
  <c r="F11" i="87"/>
  <c r="G9" i="87"/>
  <c r="G7" i="87"/>
  <c r="F7" i="87"/>
  <c r="E7" i="87"/>
  <c r="C7" i="87"/>
  <c r="G50" i="86"/>
  <c r="G49" i="86"/>
  <c r="G45" i="86"/>
  <c r="G44" i="86"/>
  <c r="G43" i="86"/>
  <c r="G42" i="86"/>
  <c r="G38" i="86"/>
  <c r="G34" i="86"/>
  <c r="G31" i="86"/>
  <c r="G25" i="86"/>
  <c r="F18" i="86"/>
  <c r="F12" i="86"/>
  <c r="F11" i="86"/>
  <c r="G7" i="86"/>
  <c r="F7" i="86"/>
  <c r="E7" i="86"/>
  <c r="C7" i="86"/>
  <c r="G50" i="85"/>
  <c r="G49" i="85"/>
  <c r="G45" i="85"/>
  <c r="G44" i="85"/>
  <c r="G43" i="85"/>
  <c r="G42" i="85"/>
  <c r="G38" i="85"/>
  <c r="G34" i="85"/>
  <c r="G33" i="85"/>
  <c r="G31" i="85"/>
  <c r="G25" i="85"/>
  <c r="F18" i="85"/>
  <c r="F12" i="85"/>
  <c r="F11" i="85"/>
  <c r="G9" i="85"/>
  <c r="G7" i="85"/>
  <c r="F7" i="85"/>
  <c r="E7" i="85"/>
  <c r="C7" i="85"/>
  <c r="G50" i="82"/>
  <c r="G49" i="82"/>
  <c r="G45" i="82"/>
  <c r="G44" i="82"/>
  <c r="G43" i="82"/>
  <c r="G42" i="82"/>
  <c r="G38" i="82"/>
  <c r="G34" i="82"/>
  <c r="G33" i="82"/>
  <c r="G31" i="82"/>
  <c r="G25" i="82"/>
  <c r="F18" i="82"/>
  <c r="F12" i="82"/>
  <c r="F11" i="82"/>
  <c r="G9" i="82"/>
  <c r="G7" i="82"/>
  <c r="F7" i="82"/>
  <c r="E7" i="82"/>
  <c r="C7" i="82"/>
  <c r="G50" i="67"/>
  <c r="G49" i="67"/>
  <c r="G45" i="67"/>
  <c r="G44" i="67"/>
  <c r="G43" i="67"/>
  <c r="G42" i="67"/>
  <c r="G38" i="67"/>
  <c r="G34" i="67"/>
  <c r="G33" i="67"/>
  <c r="G31" i="67"/>
  <c r="G25" i="67"/>
  <c r="F18" i="67"/>
  <c r="F12" i="67"/>
  <c r="F11" i="67"/>
  <c r="G9" i="67"/>
  <c r="G7" i="67"/>
  <c r="F7" i="67"/>
  <c r="E7" i="67"/>
  <c r="C7" i="67"/>
  <c r="G50" i="88"/>
  <c r="G49" i="88"/>
  <c r="G45" i="88"/>
  <c r="G44" i="88"/>
  <c r="G43" i="88"/>
  <c r="G42" i="88"/>
  <c r="G38" i="88"/>
  <c r="G34" i="88"/>
  <c r="G33" i="88"/>
  <c r="G31" i="88"/>
  <c r="G25" i="88"/>
  <c r="F18" i="88"/>
  <c r="F12" i="88"/>
  <c r="F11" i="88"/>
  <c r="G9" i="88"/>
  <c r="G7" i="88"/>
  <c r="F7" i="88"/>
  <c r="E7" i="88"/>
  <c r="C7" i="88"/>
  <c r="G50" i="89"/>
  <c r="G49" i="89"/>
  <c r="G45" i="89"/>
  <c r="G44" i="89"/>
  <c r="G43" i="89"/>
  <c r="G42" i="89"/>
  <c r="G38" i="89"/>
  <c r="G34" i="89"/>
  <c r="G33" i="89"/>
  <c r="G31" i="89"/>
  <c r="G25" i="89"/>
  <c r="F18" i="89"/>
  <c r="F12" i="89"/>
  <c r="F11" i="89"/>
  <c r="G9" i="89"/>
  <c r="G7" i="89"/>
  <c r="F7" i="89"/>
  <c r="E7" i="89"/>
  <c r="C7" i="89"/>
  <c r="G50" i="90"/>
  <c r="G49" i="90"/>
  <c r="G45" i="90"/>
  <c r="G44" i="90"/>
  <c r="G43" i="90"/>
  <c r="G42" i="90"/>
  <c r="G38" i="90"/>
  <c r="G34" i="90"/>
  <c r="G33" i="90"/>
  <c r="G31" i="90"/>
  <c r="G25" i="90"/>
  <c r="F18" i="90"/>
  <c r="F12" i="90"/>
  <c r="F11" i="90"/>
  <c r="G9" i="90"/>
  <c r="G7" i="90"/>
  <c r="F7" i="90"/>
  <c r="E7" i="90"/>
  <c r="C7" i="90"/>
  <c r="G50" i="91"/>
  <c r="G49" i="91"/>
  <c r="G45" i="91"/>
  <c r="G44" i="91"/>
  <c r="G43" i="91"/>
  <c r="G42" i="91"/>
  <c r="G38" i="91"/>
  <c r="G34" i="91"/>
  <c r="G33" i="91"/>
  <c r="G31" i="91"/>
  <c r="G25" i="91"/>
  <c r="F18" i="91"/>
  <c r="F12" i="91"/>
  <c r="F11" i="91"/>
  <c r="G9" i="91"/>
  <c r="G7" i="91"/>
  <c r="F7" i="91"/>
  <c r="E7" i="91"/>
  <c r="C7" i="91"/>
  <c r="G50" i="92"/>
  <c r="G49" i="92"/>
  <c r="G45" i="92"/>
  <c r="G44" i="92"/>
  <c r="G43" i="92"/>
  <c r="G42" i="92"/>
  <c r="G38" i="92"/>
  <c r="G34" i="92"/>
  <c r="G33" i="92"/>
  <c r="G31" i="92"/>
  <c r="G25" i="92"/>
  <c r="F18" i="92"/>
  <c r="F12" i="92"/>
  <c r="F11" i="92"/>
  <c r="G9" i="92"/>
  <c r="G7" i="92"/>
  <c r="F7" i="92"/>
  <c r="E7" i="92"/>
  <c r="C7" i="92"/>
  <c r="G50" i="93"/>
  <c r="G49" i="93"/>
  <c r="G45" i="93"/>
  <c r="G44" i="93"/>
  <c r="G43" i="93"/>
  <c r="G42" i="93"/>
  <c r="G38" i="93"/>
  <c r="G34" i="93"/>
  <c r="G33" i="93"/>
  <c r="G31" i="93"/>
  <c r="G25" i="93"/>
  <c r="F18" i="93"/>
  <c r="F12" i="93"/>
  <c r="F11" i="93"/>
  <c r="G9" i="93"/>
  <c r="G7" i="93"/>
  <c r="F7" i="93"/>
  <c r="E7" i="93"/>
  <c r="C7" i="93"/>
  <c r="N16" i="83"/>
  <c r="M16" i="83"/>
  <c r="L16" i="83"/>
  <c r="K16" i="83"/>
  <c r="J16" i="83"/>
  <c r="I16" i="83"/>
  <c r="H16" i="83"/>
  <c r="G16" i="83"/>
  <c r="F35" i="111" s="1"/>
  <c r="F16" i="83"/>
  <c r="E16" i="83"/>
  <c r="D16" i="83"/>
  <c r="T3" i="83"/>
  <c r="AW127" i="101" l="1"/>
  <c r="AV127" i="101"/>
  <c r="AS128" i="101"/>
  <c r="DG138" i="98"/>
  <c r="DD139" i="98"/>
  <c r="EI140" i="97"/>
  <c r="EH140" i="97"/>
  <c r="EE141" i="97"/>
  <c r="BF115" i="97"/>
  <c r="BE115" i="97"/>
  <c r="AD115" i="97"/>
  <c r="AE115" i="97"/>
  <c r="CY116" i="97"/>
  <c r="CX116" i="97"/>
  <c r="BW114" i="97"/>
  <c r="BX114" i="97"/>
  <c r="U115" i="97"/>
  <c r="V115" i="97"/>
  <c r="U127" i="101"/>
  <c r="V127" i="101"/>
  <c r="AE127" i="101"/>
  <c r="AD127" i="101"/>
  <c r="CO127" i="101"/>
  <c r="CP127" i="101"/>
  <c r="BE127" i="101"/>
  <c r="BF127" i="101"/>
  <c r="BN131" i="102"/>
  <c r="BO131" i="102"/>
  <c r="M130" i="102"/>
  <c r="L130" i="102"/>
  <c r="EI127" i="101"/>
  <c r="EH127" i="101"/>
  <c r="DZ139" i="97"/>
  <c r="DY139" i="97"/>
  <c r="DV140" i="97"/>
  <c r="DP139" i="98"/>
  <c r="DM140" i="98"/>
  <c r="DH137" i="97"/>
  <c r="DG137" i="97"/>
  <c r="DD138" i="97"/>
  <c r="CG114" i="97"/>
  <c r="CF114" i="97"/>
  <c r="AM127" i="101"/>
  <c r="AN127" i="101"/>
  <c r="AD131" i="102"/>
  <c r="AE131" i="102"/>
  <c r="CO130" i="102"/>
  <c r="CP130" i="102"/>
  <c r="DQ127" i="101"/>
  <c r="DP127" i="101"/>
  <c r="DG130" i="102"/>
  <c r="DH130" i="102"/>
  <c r="AW115" i="97"/>
  <c r="AV115" i="97"/>
  <c r="M115" i="97"/>
  <c r="L115" i="97"/>
  <c r="AN114" i="97"/>
  <c r="AM114" i="97"/>
  <c r="BO114" i="97"/>
  <c r="BN114" i="97"/>
  <c r="CY127" i="101"/>
  <c r="CX127" i="101"/>
  <c r="CG130" i="102"/>
  <c r="CF130" i="102"/>
  <c r="DY127" i="101"/>
  <c r="DZ127" i="101"/>
  <c r="DY130" i="102"/>
  <c r="DZ130" i="102"/>
  <c r="EH141" i="98"/>
  <c r="EE142" i="98"/>
  <c r="DQ138" i="97"/>
  <c r="DP138" i="97"/>
  <c r="DM139" i="97"/>
  <c r="CF128" i="101"/>
  <c r="CG128" i="101"/>
  <c r="AW130" i="102"/>
  <c r="AV130" i="102"/>
  <c r="U130" i="102"/>
  <c r="V130" i="102"/>
  <c r="DG127" i="101"/>
  <c r="DH127" i="101"/>
  <c r="CO114" i="97"/>
  <c r="CP114" i="97"/>
  <c r="BO127" i="101"/>
  <c r="BN127" i="101"/>
  <c r="BW127" i="101"/>
  <c r="BX127" i="101"/>
  <c r="M128" i="101"/>
  <c r="L128" i="101"/>
  <c r="AM130" i="102"/>
  <c r="AN130" i="102"/>
  <c r="CX131" i="102"/>
  <c r="CY131" i="102"/>
  <c r="BX131" i="102"/>
  <c r="BW131" i="102"/>
  <c r="BE130" i="102"/>
  <c r="BF130" i="102"/>
  <c r="DQ130" i="102"/>
  <c r="DP130" i="102"/>
  <c r="EI130" i="102"/>
  <c r="EH130" i="102"/>
  <c r="DY140" i="98"/>
  <c r="DV141" i="98"/>
  <c r="C37" i="89"/>
  <c r="E37" i="89" s="1"/>
  <c r="G35" i="111"/>
  <c r="C37" i="91"/>
  <c r="F37" i="91" s="1"/>
  <c r="E35" i="111"/>
  <c r="C37" i="67"/>
  <c r="F37" i="67" s="1"/>
  <c r="I35" i="111"/>
  <c r="C37" i="87"/>
  <c r="F37" i="87" s="1"/>
  <c r="M35" i="111"/>
  <c r="C37" i="93"/>
  <c r="C35" i="111"/>
  <c r="C37" i="85"/>
  <c r="F37" i="85" s="1"/>
  <c r="K35" i="111"/>
  <c r="C37" i="82"/>
  <c r="F37" i="82" s="1"/>
  <c r="J35" i="111"/>
  <c r="C37" i="92"/>
  <c r="E37" i="92" s="1"/>
  <c r="D35" i="111"/>
  <c r="C37" i="88"/>
  <c r="F37" i="88" s="1"/>
  <c r="H35" i="111"/>
  <c r="C37" i="86"/>
  <c r="F37" i="86" s="1"/>
  <c r="L35" i="111"/>
  <c r="BE78" i="112"/>
  <c r="AZ79" i="112" s="1"/>
  <c r="BD79" i="112" s="1"/>
  <c r="AQ76" i="112"/>
  <c r="AL77" i="112" s="1"/>
  <c r="AP77" i="112" s="1"/>
  <c r="M150" i="112"/>
  <c r="L150" i="112"/>
  <c r="V154" i="112"/>
  <c r="S117" i="112"/>
  <c r="T117" i="112"/>
  <c r="AJ150" i="112"/>
  <c r="AM150" i="112" s="1"/>
  <c r="BB149" i="112"/>
  <c r="AX150" i="112"/>
  <c r="BA150" i="112" s="1"/>
  <c r="AV131" i="112"/>
  <c r="AU131" i="112"/>
  <c r="AG128" i="112"/>
  <c r="AH128" i="112"/>
  <c r="I151" i="112"/>
  <c r="P151" i="112" s="1"/>
  <c r="H152" i="112"/>
  <c r="G151" i="112"/>
  <c r="Y151" i="112" s="1"/>
  <c r="F151" i="112"/>
  <c r="C37" i="90"/>
  <c r="F37" i="90" s="1"/>
  <c r="DD131" i="102"/>
  <c r="DM131" i="102"/>
  <c r="DV131" i="102"/>
  <c r="EE131" i="102"/>
  <c r="EJ69" i="102"/>
  <c r="EL69" i="102" s="1"/>
  <c r="EB70" i="102"/>
  <c r="DX70" i="102"/>
  <c r="DR69" i="102"/>
  <c r="DT69" i="102" s="1"/>
  <c r="DF70" i="102"/>
  <c r="DJ70" i="102"/>
  <c r="EK62" i="98"/>
  <c r="EG62" i="98"/>
  <c r="EA62" i="98"/>
  <c r="EC62" i="98" s="1"/>
  <c r="DO62" i="98"/>
  <c r="DS62" i="98"/>
  <c r="DI62" i="98"/>
  <c r="DK62" i="98" s="1"/>
  <c r="DM128" i="101"/>
  <c r="EE128" i="101"/>
  <c r="DD128" i="101"/>
  <c r="DV128" i="101"/>
  <c r="EK68" i="101"/>
  <c r="EG68" i="101"/>
  <c r="EA68" i="101"/>
  <c r="EC68" i="101" s="1"/>
  <c r="DS68" i="101"/>
  <c r="DO68" i="101"/>
  <c r="DI68" i="101"/>
  <c r="DK68" i="101" s="1"/>
  <c r="EK62" i="97"/>
  <c r="EG62" i="97"/>
  <c r="EB62" i="97"/>
  <c r="DX62" i="97"/>
  <c r="DS62" i="97"/>
  <c r="DO62" i="97"/>
  <c r="DJ62" i="97"/>
  <c r="DF62" i="97"/>
  <c r="G3" i="83"/>
  <c r="G41" i="83" s="1"/>
  <c r="D3" i="83"/>
  <c r="H4" i="83"/>
  <c r="H34" i="83" s="1"/>
  <c r="J30" i="7" s="1"/>
  <c r="F4" i="83"/>
  <c r="F34" i="83" s="1"/>
  <c r="F30" i="7" s="1"/>
  <c r="E4" i="83"/>
  <c r="I4" i="83"/>
  <c r="I34" i="83" s="1"/>
  <c r="L30" i="7" s="1"/>
  <c r="N3" i="83"/>
  <c r="K3" i="83"/>
  <c r="L4" i="83"/>
  <c r="L34" i="83" s="1"/>
  <c r="R30" i="7" s="1"/>
  <c r="M4" i="83"/>
  <c r="M34" i="83" s="1"/>
  <c r="T30" i="7" s="1"/>
  <c r="J3" i="83"/>
  <c r="AC70" i="102"/>
  <c r="T70" i="102"/>
  <c r="BM70" i="102"/>
  <c r="BQ70" i="102" s="1"/>
  <c r="H132" i="102"/>
  <c r="G131" i="102"/>
  <c r="F131" i="102"/>
  <c r="BK132" i="102"/>
  <c r="BT132" i="102"/>
  <c r="I131" i="102"/>
  <c r="R131" i="102"/>
  <c r="CQ69" i="102"/>
  <c r="CS69" i="102" s="1"/>
  <c r="CR70" i="102" s="1"/>
  <c r="CL131" i="102"/>
  <c r="AO69" i="102"/>
  <c r="AQ69" i="102" s="1"/>
  <c r="AP70" i="102" s="1"/>
  <c r="BB131" i="102"/>
  <c r="CC131" i="102"/>
  <c r="AJ131" i="102"/>
  <c r="AA132" i="102"/>
  <c r="CU132" i="102"/>
  <c r="AS131" i="102"/>
  <c r="BD70" i="102"/>
  <c r="BH70" i="102" s="1"/>
  <c r="DA70" i="102"/>
  <c r="CW70" i="102"/>
  <c r="BY70" i="102"/>
  <c r="CA70" i="102" s="1"/>
  <c r="CH69" i="102"/>
  <c r="CJ69" i="102" s="1"/>
  <c r="CI70" i="102" s="1"/>
  <c r="K70" i="102"/>
  <c r="AX69" i="102"/>
  <c r="AZ69" i="102" s="1"/>
  <c r="AY70" i="102" s="1"/>
  <c r="D4" i="83"/>
  <c r="D34" i="83" s="1"/>
  <c r="B30" i="7" s="1"/>
  <c r="AU68" i="101"/>
  <c r="AY68" i="101" s="1"/>
  <c r="AL68" i="101"/>
  <c r="AP68" i="101" s="1"/>
  <c r="DA68" i="101"/>
  <c r="CW68" i="101"/>
  <c r="AC68" i="101"/>
  <c r="AG68" i="101" s="1"/>
  <c r="BD68" i="101"/>
  <c r="BH68" i="101"/>
  <c r="BM68" i="101"/>
  <c r="BQ68" i="101"/>
  <c r="CN68" i="101"/>
  <c r="CR68" i="101"/>
  <c r="BK128" i="101"/>
  <c r="AA128" i="101"/>
  <c r="N69" i="101"/>
  <c r="P69" i="101" s="1"/>
  <c r="O70" i="101" s="1"/>
  <c r="AJ128" i="101"/>
  <c r="BZ68" i="101"/>
  <c r="BV68" i="101"/>
  <c r="CC129" i="101"/>
  <c r="BB128" i="101"/>
  <c r="G129" i="101"/>
  <c r="F129" i="101"/>
  <c r="R128" i="101"/>
  <c r="CH68" i="101"/>
  <c r="CJ68" i="101" s="1"/>
  <c r="BT128" i="101"/>
  <c r="CL128" i="101"/>
  <c r="I129" i="101"/>
  <c r="CU128" i="101"/>
  <c r="W68" i="101"/>
  <c r="Y68" i="101" s="1"/>
  <c r="BK115" i="97"/>
  <c r="CH62" i="98"/>
  <c r="CJ62" i="98" s="1"/>
  <c r="CI63" i="98" s="1"/>
  <c r="BY62" i="98"/>
  <c r="CA62" i="98" s="1"/>
  <c r="BZ63" i="98" s="1"/>
  <c r="BP62" i="98"/>
  <c r="BR62" i="98" s="1"/>
  <c r="BQ63" i="98" s="1"/>
  <c r="BG62" i="98"/>
  <c r="BI62" i="98" s="1"/>
  <c r="BH63" i="98" s="1"/>
  <c r="AX62" i="98"/>
  <c r="AZ62" i="98" s="1"/>
  <c r="AY63" i="98" s="1"/>
  <c r="W62" i="98"/>
  <c r="Y62" i="98" s="1"/>
  <c r="X63" i="98" s="1"/>
  <c r="G117" i="98"/>
  <c r="F117" i="98"/>
  <c r="CZ62" i="97"/>
  <c r="DB62" i="97" s="1"/>
  <c r="DA63" i="97" s="1"/>
  <c r="CH61" i="97"/>
  <c r="CJ61" i="97" s="1"/>
  <c r="BP61" i="97"/>
  <c r="BR61" i="97" s="1"/>
  <c r="AX62" i="97"/>
  <c r="AZ62" i="97" s="1"/>
  <c r="AY63" i="97" s="1"/>
  <c r="AP62" i="97"/>
  <c r="AL62" i="97"/>
  <c r="W61" i="97"/>
  <c r="Y61" i="97" s="1"/>
  <c r="X62" i="97" s="1"/>
  <c r="N65" i="97"/>
  <c r="P65" i="97" s="1"/>
  <c r="O66" i="97" s="1"/>
  <c r="F118" i="97"/>
  <c r="G118" i="97"/>
  <c r="H119" i="97"/>
  <c r="CC115" i="97"/>
  <c r="BT115" i="97"/>
  <c r="AJ115" i="97"/>
  <c r="CL115" i="97"/>
  <c r="I116" i="97"/>
  <c r="R116" i="97"/>
  <c r="AL62" i="98"/>
  <c r="CN62" i="98"/>
  <c r="AS116" i="98"/>
  <c r="AV116" i="98" s="1"/>
  <c r="AJ116" i="98"/>
  <c r="AM116" i="98" s="1"/>
  <c r="BB116" i="98"/>
  <c r="BE116" i="98" s="1"/>
  <c r="N62" i="98"/>
  <c r="P62" i="98" s="1"/>
  <c r="O63" i="98" s="1"/>
  <c r="CU116" i="98"/>
  <c r="CX116" i="98" s="1"/>
  <c r="CL116" i="98"/>
  <c r="CO116" i="98" s="1"/>
  <c r="CW62" i="98"/>
  <c r="R116" i="98"/>
  <c r="U116" i="98" s="1"/>
  <c r="BK116" i="98"/>
  <c r="BN116" i="98" s="1"/>
  <c r="BT116" i="98"/>
  <c r="BW116" i="98" s="1"/>
  <c r="AA116" i="98"/>
  <c r="AD116" i="98" s="1"/>
  <c r="I116" i="98"/>
  <c r="L116" i="98" s="1"/>
  <c r="CC117" i="98"/>
  <c r="CF117" i="98" s="1"/>
  <c r="AC62" i="98"/>
  <c r="CU117" i="97"/>
  <c r="CN62" i="97"/>
  <c r="BD62" i="97"/>
  <c r="BB116" i="97"/>
  <c r="AS116" i="97"/>
  <c r="AA116" i="97"/>
  <c r="AC62" i="97"/>
  <c r="U3" i="83"/>
  <c r="E3" i="83"/>
  <c r="J4" i="83"/>
  <c r="J34" i="83" s="1"/>
  <c r="N30" i="7" s="1"/>
  <c r="F3" i="83"/>
  <c r="L3" i="83"/>
  <c r="K4" i="83"/>
  <c r="K34" i="83" s="1"/>
  <c r="P30" i="7" s="1"/>
  <c r="H3" i="83"/>
  <c r="M3" i="83"/>
  <c r="N4" i="83"/>
  <c r="N34" i="83" s="1"/>
  <c r="V30" i="7" s="1"/>
  <c r="I3" i="83"/>
  <c r="I41" i="83" s="1"/>
  <c r="G4" i="83"/>
  <c r="G34" i="83" s="1"/>
  <c r="H30" i="7" s="1"/>
  <c r="E37" i="87" l="1"/>
  <c r="V8" i="83"/>
  <c r="Z18" i="7" s="1"/>
  <c r="AS129" i="101"/>
  <c r="AW128" i="101"/>
  <c r="AV128" i="101"/>
  <c r="E34" i="83"/>
  <c r="D30" i="7" s="1"/>
  <c r="H23" i="7"/>
  <c r="E37" i="67"/>
  <c r="G37" i="67" s="1"/>
  <c r="F37" i="93"/>
  <c r="E37" i="93"/>
  <c r="G37" i="93" s="1"/>
  <c r="L23" i="7"/>
  <c r="D36" i="83"/>
  <c r="B32" i="7" s="1"/>
  <c r="AO77" i="112"/>
  <c r="F37" i="89"/>
  <c r="E37" i="82"/>
  <c r="G37" i="82" s="1"/>
  <c r="H54" i="111"/>
  <c r="I36" i="83"/>
  <c r="L32" i="7" s="1"/>
  <c r="I35" i="83"/>
  <c r="L31" i="7" s="1"/>
  <c r="J54" i="111"/>
  <c r="K35" i="83"/>
  <c r="P31" i="7" s="1"/>
  <c r="K36" i="83"/>
  <c r="P32" i="7" s="1"/>
  <c r="K54" i="111"/>
  <c r="L35" i="83"/>
  <c r="R31" i="7" s="1"/>
  <c r="L36" i="83"/>
  <c r="R32" i="7" s="1"/>
  <c r="I54" i="111"/>
  <c r="J36" i="83"/>
  <c r="N32" i="7" s="1"/>
  <c r="J35" i="83"/>
  <c r="N31" i="7" s="1"/>
  <c r="M54" i="111"/>
  <c r="N36" i="83"/>
  <c r="V32" i="7" s="1"/>
  <c r="N35" i="83"/>
  <c r="V31" i="7" s="1"/>
  <c r="D54" i="111"/>
  <c r="E36" i="83"/>
  <c r="D32" i="7" s="1"/>
  <c r="E35" i="83"/>
  <c r="D31" i="7" s="1"/>
  <c r="M36" i="83"/>
  <c r="T32" i="7" s="1"/>
  <c r="M35" i="83"/>
  <c r="T31" i="7" s="1"/>
  <c r="E54" i="111"/>
  <c r="F36" i="83"/>
  <c r="F32" i="7" s="1"/>
  <c r="F35" i="83"/>
  <c r="F31" i="7" s="1"/>
  <c r="G54" i="111"/>
  <c r="H35" i="83"/>
  <c r="J31" i="7" s="1"/>
  <c r="H36" i="83"/>
  <c r="J32" i="7" s="1"/>
  <c r="F54" i="111"/>
  <c r="G35" i="83"/>
  <c r="H31" i="7" s="1"/>
  <c r="G36" i="83"/>
  <c r="H32" i="7" s="1"/>
  <c r="C54" i="111"/>
  <c r="D35" i="83"/>
  <c r="B31" i="7" s="1"/>
  <c r="E37" i="91"/>
  <c r="G37" i="91" s="1"/>
  <c r="F37" i="92"/>
  <c r="F2" i="116"/>
  <c r="F3" i="116" s="1"/>
  <c r="L54" i="111"/>
  <c r="C7" i="111"/>
  <c r="D7" i="111" s="1"/>
  <c r="E7" i="111" s="1"/>
  <c r="F7" i="111" s="1"/>
  <c r="G7" i="111" s="1"/>
  <c r="H7" i="111" s="1"/>
  <c r="E37" i="85"/>
  <c r="G37" i="85" s="1"/>
  <c r="E37" i="86"/>
  <c r="G37" i="86" s="1"/>
  <c r="G2" i="116"/>
  <c r="G3" i="116" s="1"/>
  <c r="K33" i="83"/>
  <c r="P29" i="7" s="1"/>
  <c r="I33" i="83"/>
  <c r="L29" i="7" s="1"/>
  <c r="L33" i="83"/>
  <c r="R29" i="7" s="1"/>
  <c r="M33" i="83"/>
  <c r="T29" i="7" s="1"/>
  <c r="J33" i="83"/>
  <c r="N29" i="7" s="1"/>
  <c r="N33" i="83"/>
  <c r="V29" i="7" s="1"/>
  <c r="H33" i="83"/>
  <c r="J29" i="7" s="1"/>
  <c r="CP115" i="97"/>
  <c r="CO115" i="97"/>
  <c r="BX128" i="101"/>
  <c r="BW128" i="101"/>
  <c r="AD128" i="101"/>
  <c r="AE128" i="101"/>
  <c r="AE132" i="102"/>
  <c r="AD132" i="102"/>
  <c r="L131" i="102"/>
  <c r="M131" i="102"/>
  <c r="DZ128" i="101"/>
  <c r="DY128" i="101"/>
  <c r="DH128" i="101"/>
  <c r="DG128" i="101"/>
  <c r="DP131" i="102"/>
  <c r="DQ131" i="102"/>
  <c r="DY140" i="97"/>
  <c r="DZ140" i="97"/>
  <c r="DV141" i="97"/>
  <c r="AW116" i="97"/>
  <c r="AV116" i="97"/>
  <c r="CX117" i="97"/>
  <c r="CY117" i="97"/>
  <c r="AN115" i="97"/>
  <c r="AM115" i="97"/>
  <c r="CX128" i="101"/>
  <c r="CY128" i="101"/>
  <c r="AN131" i="102"/>
  <c r="AM131" i="102"/>
  <c r="CP131" i="102"/>
  <c r="CO131" i="102"/>
  <c r="BW132" i="102"/>
  <c r="BX132" i="102"/>
  <c r="EH131" i="102"/>
  <c r="EI131" i="102"/>
  <c r="DH131" i="102"/>
  <c r="DG131" i="102"/>
  <c r="EH142" i="98"/>
  <c r="EE143" i="98"/>
  <c r="AE116" i="97"/>
  <c r="AD116" i="97"/>
  <c r="V116" i="97"/>
  <c r="U116" i="97"/>
  <c r="BX115" i="97"/>
  <c r="BW115" i="97"/>
  <c r="L129" i="101"/>
  <c r="M129" i="101"/>
  <c r="V128" i="101"/>
  <c r="U128" i="101"/>
  <c r="BF128" i="101"/>
  <c r="BE128" i="101"/>
  <c r="AN128" i="101"/>
  <c r="AM128" i="101"/>
  <c r="BN128" i="101"/>
  <c r="BO128" i="101"/>
  <c r="AV131" i="102"/>
  <c r="AW131" i="102"/>
  <c r="CF131" i="102"/>
  <c r="CG131" i="102"/>
  <c r="BO132" i="102"/>
  <c r="BN132" i="102"/>
  <c r="EH128" i="101"/>
  <c r="EI128" i="101"/>
  <c r="DY141" i="98"/>
  <c r="DV142" i="98"/>
  <c r="DP139" i="97"/>
  <c r="DQ139" i="97"/>
  <c r="DM140" i="97"/>
  <c r="DP140" i="98"/>
  <c r="DM141" i="98"/>
  <c r="DG139" i="98"/>
  <c r="DD140" i="98"/>
  <c r="BE116" i="97"/>
  <c r="BF116" i="97"/>
  <c r="L116" i="97"/>
  <c r="M116" i="97"/>
  <c r="CF115" i="97"/>
  <c r="CG115" i="97"/>
  <c r="BN115" i="97"/>
  <c r="BO115" i="97"/>
  <c r="CP128" i="101"/>
  <c r="CO128" i="101"/>
  <c r="CG129" i="101"/>
  <c r="CF129" i="101"/>
  <c r="CY132" i="102"/>
  <c r="CX132" i="102"/>
  <c r="BF131" i="102"/>
  <c r="BE131" i="102"/>
  <c r="V131" i="102"/>
  <c r="U131" i="102"/>
  <c r="DP128" i="101"/>
  <c r="DQ128" i="101"/>
  <c r="DZ131" i="102"/>
  <c r="DY131" i="102"/>
  <c r="DH138" i="97"/>
  <c r="DG138" i="97"/>
  <c r="DD139" i="97"/>
  <c r="EH141" i="97"/>
  <c r="EI141" i="97"/>
  <c r="EE142" i="97"/>
  <c r="K30" i="83"/>
  <c r="P24" i="7" s="1"/>
  <c r="L15" i="83"/>
  <c r="K40" i="111" s="1"/>
  <c r="M15" i="83"/>
  <c r="L40" i="111" s="1"/>
  <c r="N15" i="83"/>
  <c r="M40" i="111" s="1"/>
  <c r="K13" i="83"/>
  <c r="J39" i="111" s="1"/>
  <c r="I14" i="83"/>
  <c r="C39" i="88" s="1"/>
  <c r="F39" i="88" s="1"/>
  <c r="H15" i="83"/>
  <c r="G40" i="111" s="1"/>
  <c r="F15" i="83"/>
  <c r="E40" i="111" s="1"/>
  <c r="E15" i="83"/>
  <c r="D40" i="111" s="1"/>
  <c r="D15" i="83"/>
  <c r="C40" i="111" s="1"/>
  <c r="E11" i="91"/>
  <c r="E11" i="92"/>
  <c r="G11" i="92" s="1"/>
  <c r="J30" i="83"/>
  <c r="E11" i="90"/>
  <c r="G11" i="90" s="1"/>
  <c r="E37" i="90"/>
  <c r="G37" i="90" s="1"/>
  <c r="E37" i="88"/>
  <c r="G37" i="88" s="1"/>
  <c r="N30" i="83"/>
  <c r="V24" i="7" s="1"/>
  <c r="M30" i="83"/>
  <c r="T24" i="7" s="1"/>
  <c r="L30" i="83"/>
  <c r="R24" i="7" s="1"/>
  <c r="G11" i="93"/>
  <c r="G37" i="89"/>
  <c r="G37" i="92"/>
  <c r="G37" i="87"/>
  <c r="BC79" i="112"/>
  <c r="L151" i="112"/>
  <c r="M151" i="112"/>
  <c r="T118" i="112"/>
  <c r="S118" i="112"/>
  <c r="V155" i="112"/>
  <c r="AX151" i="112"/>
  <c r="BA151" i="112" s="1"/>
  <c r="BB150" i="112"/>
  <c r="AJ151" i="112"/>
  <c r="AM151" i="112" s="1"/>
  <c r="AV132" i="112"/>
  <c r="AU132" i="112"/>
  <c r="AH129" i="112"/>
  <c r="AG129" i="112"/>
  <c r="I152" i="112"/>
  <c r="P152" i="112" s="1"/>
  <c r="H153" i="112"/>
  <c r="G152" i="112"/>
  <c r="Y152" i="112" s="1"/>
  <c r="F152" i="112"/>
  <c r="J14" i="83"/>
  <c r="DV132" i="102"/>
  <c r="DD132" i="102"/>
  <c r="EE132" i="102"/>
  <c r="DM132" i="102"/>
  <c r="EG70" i="102"/>
  <c r="EK70" i="102"/>
  <c r="EA70" i="102"/>
  <c r="EC70" i="102" s="1"/>
  <c r="DS70" i="102"/>
  <c r="DO70" i="102"/>
  <c r="DI70" i="102"/>
  <c r="DK70" i="102" s="1"/>
  <c r="EJ62" i="98"/>
  <c r="EL62" i="98" s="1"/>
  <c r="EB63" i="98"/>
  <c r="DX63" i="98"/>
  <c r="DR62" i="98"/>
  <c r="DT62" i="98" s="1"/>
  <c r="DJ63" i="98"/>
  <c r="DF63" i="98"/>
  <c r="G21" i="83"/>
  <c r="DV129" i="101"/>
  <c r="EE129" i="101"/>
  <c r="DD129" i="101"/>
  <c r="DM129" i="101"/>
  <c r="G8" i="83"/>
  <c r="H35" i="7" s="1"/>
  <c r="G18" i="83"/>
  <c r="G37" i="83"/>
  <c r="G27" i="83"/>
  <c r="G22" i="83"/>
  <c r="G19" i="83"/>
  <c r="F47" i="111" s="1"/>
  <c r="G17" i="83"/>
  <c r="G20" i="83"/>
  <c r="G23" i="83"/>
  <c r="F37" i="111" s="1"/>
  <c r="EJ68" i="101"/>
  <c r="EL68" i="101" s="1"/>
  <c r="EB69" i="101"/>
  <c r="DX69" i="101"/>
  <c r="J17" i="83"/>
  <c r="N37" i="83"/>
  <c r="DR68" i="101"/>
  <c r="DT68" i="101" s="1"/>
  <c r="DJ69" i="101"/>
  <c r="DF69" i="101"/>
  <c r="EJ62" i="97"/>
  <c r="EL62" i="97" s="1"/>
  <c r="EA62" i="97"/>
  <c r="EC62" i="97" s="1"/>
  <c r="DR62" i="97"/>
  <c r="DT62" i="97" s="1"/>
  <c r="DI62" i="97"/>
  <c r="DK62" i="97" s="1"/>
  <c r="K20" i="83"/>
  <c r="K9" i="83"/>
  <c r="E11" i="88"/>
  <c r="E11" i="89"/>
  <c r="M13" i="83"/>
  <c r="J19" i="83"/>
  <c r="I47" i="111" s="1"/>
  <c r="J20" i="83"/>
  <c r="N28" i="83"/>
  <c r="M44" i="111" s="1"/>
  <c r="J24" i="83"/>
  <c r="N27" i="83"/>
  <c r="M43" i="111" s="1"/>
  <c r="J31" i="83"/>
  <c r="I45" i="111" s="1"/>
  <c r="N25" i="83"/>
  <c r="M41" i="111" s="1"/>
  <c r="J18" i="83"/>
  <c r="J22" i="83"/>
  <c r="N29" i="83"/>
  <c r="V22" i="7" s="1"/>
  <c r="N31" i="83"/>
  <c r="E14" i="83"/>
  <c r="J10" i="83"/>
  <c r="I48" i="111" s="1"/>
  <c r="J28" i="83"/>
  <c r="I44" i="111" s="1"/>
  <c r="N22" i="83"/>
  <c r="M36" i="111" s="1"/>
  <c r="D32" i="83"/>
  <c r="C46" i="111" s="1"/>
  <c r="J25" i="83"/>
  <c r="N20" i="83"/>
  <c r="N17" i="83"/>
  <c r="E13" i="83"/>
  <c r="J37" i="83"/>
  <c r="N12" i="83"/>
  <c r="C9" i="87" s="1"/>
  <c r="C31" i="87" s="1"/>
  <c r="M14" i="83"/>
  <c r="N32" i="83"/>
  <c r="M46" i="111" s="1"/>
  <c r="K32" i="83"/>
  <c r="K10" i="83"/>
  <c r="K31" i="83"/>
  <c r="N8" i="83"/>
  <c r="V35" i="7" s="1"/>
  <c r="N21" i="83"/>
  <c r="N9" i="83"/>
  <c r="K26" i="83"/>
  <c r="K28" i="83"/>
  <c r="J44" i="111" s="1"/>
  <c r="G26" i="83"/>
  <c r="G25" i="83"/>
  <c r="G28" i="83"/>
  <c r="F44" i="111" s="1"/>
  <c r="H14" i="83"/>
  <c r="J27" i="83"/>
  <c r="I43" i="111" s="1"/>
  <c r="N18" i="83"/>
  <c r="N10" i="83"/>
  <c r="M48" i="111" s="1"/>
  <c r="K19" i="83"/>
  <c r="J47" i="111" s="1"/>
  <c r="K24" i="83"/>
  <c r="N23" i="83"/>
  <c r="M37" i="111" s="1"/>
  <c r="J12" i="83"/>
  <c r="C9" i="67" s="1"/>
  <c r="C31" i="67" s="1"/>
  <c r="G32" i="83"/>
  <c r="K17" i="83"/>
  <c r="N24" i="83"/>
  <c r="J8" i="83"/>
  <c r="N35" i="7" s="1"/>
  <c r="J21" i="83"/>
  <c r="J9" i="83"/>
  <c r="H13" i="83"/>
  <c r="G24" i="83"/>
  <c r="K29" i="83"/>
  <c r="G10" i="83"/>
  <c r="G9" i="83"/>
  <c r="G29" i="83"/>
  <c r="H22" i="7" s="1"/>
  <c r="J29" i="83"/>
  <c r="N22" i="7" s="1"/>
  <c r="J26" i="83"/>
  <c r="J11" i="83"/>
  <c r="I49" i="111" s="1"/>
  <c r="N19" i="83"/>
  <c r="M47" i="111" s="1"/>
  <c r="N11" i="83"/>
  <c r="M49" i="111" s="1"/>
  <c r="N26" i="83"/>
  <c r="M42" i="111" s="1"/>
  <c r="G11" i="83"/>
  <c r="J23" i="83"/>
  <c r="I37" i="111" s="1"/>
  <c r="G12" i="83"/>
  <c r="C9" i="90" s="1"/>
  <c r="C31" i="90" s="1"/>
  <c r="G31" i="83"/>
  <c r="K18" i="83"/>
  <c r="K21" i="83"/>
  <c r="K8" i="83"/>
  <c r="P35" i="7" s="1"/>
  <c r="K23" i="83"/>
  <c r="J37" i="111" s="1"/>
  <c r="F14" i="83"/>
  <c r="D31" i="83"/>
  <c r="C45" i="111" s="1"/>
  <c r="K11" i="83"/>
  <c r="K22" i="83"/>
  <c r="J36" i="111" s="1"/>
  <c r="K37" i="83"/>
  <c r="K25" i="83"/>
  <c r="I15" i="83"/>
  <c r="K27" i="83"/>
  <c r="J43" i="111" s="1"/>
  <c r="K12" i="83"/>
  <c r="C9" i="82" s="1"/>
  <c r="C31" i="82" s="1"/>
  <c r="F13" i="83"/>
  <c r="I13" i="83"/>
  <c r="L14" i="83"/>
  <c r="L13" i="83"/>
  <c r="J32" i="83"/>
  <c r="I46" i="111" s="1"/>
  <c r="M31" i="83"/>
  <c r="M32" i="83"/>
  <c r="L31" i="83"/>
  <c r="L32" i="83"/>
  <c r="I31" i="83"/>
  <c r="I32" i="83"/>
  <c r="H31" i="83"/>
  <c r="H32" i="83"/>
  <c r="F31" i="83"/>
  <c r="E45" i="111" s="1"/>
  <c r="F32" i="83"/>
  <c r="E46" i="111" s="1"/>
  <c r="E31" i="83"/>
  <c r="D45" i="111" s="1"/>
  <c r="E32" i="83"/>
  <c r="D46" i="111" s="1"/>
  <c r="AU70" i="102"/>
  <c r="CE70" i="102"/>
  <c r="W70" i="102"/>
  <c r="Y70" i="102" s="1"/>
  <c r="X71" i="102" s="1"/>
  <c r="AA133" i="102"/>
  <c r="R132" i="102"/>
  <c r="BT133" i="102"/>
  <c r="BK133" i="102"/>
  <c r="H133" i="102"/>
  <c r="G132" i="102"/>
  <c r="F132" i="102"/>
  <c r="N70" i="102"/>
  <c r="P70" i="102" s="1"/>
  <c r="O71" i="102" s="1"/>
  <c r="BV71" i="102"/>
  <c r="BZ71" i="102" s="1"/>
  <c r="BG70" i="102"/>
  <c r="BI70" i="102" s="1"/>
  <c r="BH71" i="102" s="1"/>
  <c r="AS132" i="102"/>
  <c r="CC132" i="102"/>
  <c r="AL70" i="102"/>
  <c r="CL132" i="102"/>
  <c r="I132" i="102"/>
  <c r="CZ70" i="102"/>
  <c r="DB70" i="102" s="1"/>
  <c r="CU133" i="102"/>
  <c r="CN70" i="102"/>
  <c r="BP70" i="102"/>
  <c r="BR70" i="102" s="1"/>
  <c r="AF70" i="102"/>
  <c r="AH70" i="102" s="1"/>
  <c r="AG71" i="102" s="1"/>
  <c r="AJ132" i="102"/>
  <c r="BB132" i="102"/>
  <c r="D14" i="83"/>
  <c r="D13" i="83"/>
  <c r="K70" i="101"/>
  <c r="I130" i="101"/>
  <c r="BB129" i="101"/>
  <c r="CC130" i="101"/>
  <c r="AF68" i="101"/>
  <c r="AH68" i="101" s="1"/>
  <c r="AO68" i="101"/>
  <c r="AQ68" i="101" s="1"/>
  <c r="CI69" i="101"/>
  <c r="CE69" i="101"/>
  <c r="G130" i="101"/>
  <c r="F130" i="101"/>
  <c r="BK129" i="101"/>
  <c r="BP68" i="101"/>
  <c r="BR68" i="101" s="1"/>
  <c r="CU129" i="101"/>
  <c r="CL129" i="101"/>
  <c r="R129" i="101"/>
  <c r="BY68" i="101"/>
  <c r="CA68" i="101" s="1"/>
  <c r="AJ129" i="101"/>
  <c r="CZ68" i="101"/>
  <c r="DB68" i="101" s="1"/>
  <c r="AX68" i="101"/>
  <c r="AZ68" i="101" s="1"/>
  <c r="T69" i="101"/>
  <c r="X69" i="101" s="1"/>
  <c r="BT129" i="101"/>
  <c r="AA129" i="101"/>
  <c r="CQ68" i="101"/>
  <c r="CS68" i="101" s="1"/>
  <c r="BG68" i="101"/>
  <c r="BI68" i="101" s="1"/>
  <c r="BK116" i="97"/>
  <c r="I12" i="83"/>
  <c r="C9" i="88" s="1"/>
  <c r="C31" i="88" s="1"/>
  <c r="M12" i="83"/>
  <c r="L12" i="83"/>
  <c r="C9" i="85" s="1"/>
  <c r="C31" i="85" s="1"/>
  <c r="D12" i="83"/>
  <c r="H12" i="83"/>
  <c r="C9" i="89" s="1"/>
  <c r="C31" i="89" s="1"/>
  <c r="F12" i="83"/>
  <c r="C9" i="91" s="1"/>
  <c r="C31" i="91" s="1"/>
  <c r="E12" i="83"/>
  <c r="C9" i="92" s="1"/>
  <c r="C31" i="92" s="1"/>
  <c r="CZ62" i="98"/>
  <c r="DB62" i="98" s="1"/>
  <c r="DA63" i="98" s="1"/>
  <c r="CQ62" i="98"/>
  <c r="CS62" i="98" s="1"/>
  <c r="CR63" i="98" s="1"/>
  <c r="AO62" i="98"/>
  <c r="AQ62" i="98" s="1"/>
  <c r="AP63" i="98" s="1"/>
  <c r="AF62" i="98"/>
  <c r="AH62" i="98" s="1"/>
  <c r="AG63" i="98" s="1"/>
  <c r="G118" i="98"/>
  <c r="F118" i="98"/>
  <c r="CQ62" i="97"/>
  <c r="CS62" i="97" s="1"/>
  <c r="CR63" i="97" s="1"/>
  <c r="CI62" i="97"/>
  <c r="CE62" i="97"/>
  <c r="BQ62" i="97"/>
  <c r="BM62" i="97"/>
  <c r="BG62" i="97"/>
  <c r="BI62" i="97" s="1"/>
  <c r="BH63" i="97" s="1"/>
  <c r="AO62" i="97"/>
  <c r="AQ62" i="97" s="1"/>
  <c r="AF62" i="97"/>
  <c r="AH62" i="97" s="1"/>
  <c r="AG63" i="97" s="1"/>
  <c r="K66" i="97"/>
  <c r="N66" i="97" s="1"/>
  <c r="T62" i="97"/>
  <c r="F119" i="97"/>
  <c r="G119" i="97"/>
  <c r="H120" i="97"/>
  <c r="CL116" i="97"/>
  <c r="R117" i="97"/>
  <c r="CC116" i="97"/>
  <c r="I117" i="97"/>
  <c r="AJ116" i="97"/>
  <c r="BT116" i="97"/>
  <c r="T63" i="98"/>
  <c r="BD63" i="98"/>
  <c r="K63" i="98"/>
  <c r="CU117" i="98"/>
  <c r="CX117" i="98" s="1"/>
  <c r="BB117" i="98"/>
  <c r="BE117" i="98" s="1"/>
  <c r="AU63" i="98"/>
  <c r="BK117" i="98"/>
  <c r="BN117" i="98" s="1"/>
  <c r="R117" i="98"/>
  <c r="U117" i="98" s="1"/>
  <c r="I117" i="98"/>
  <c r="L117" i="98" s="1"/>
  <c r="BT117" i="98"/>
  <c r="BW117" i="98" s="1"/>
  <c r="CL117" i="98"/>
  <c r="CO117" i="98" s="1"/>
  <c r="AJ117" i="98"/>
  <c r="AM117" i="98" s="1"/>
  <c r="CC118" i="98"/>
  <c r="CF118" i="98" s="1"/>
  <c r="CE63" i="98"/>
  <c r="AA117" i="98"/>
  <c r="AD117" i="98" s="1"/>
  <c r="BM63" i="98"/>
  <c r="BV63" i="98"/>
  <c r="AS117" i="98"/>
  <c r="AV117" i="98" s="1"/>
  <c r="CW63" i="97"/>
  <c r="CU118" i="97"/>
  <c r="BB117" i="97"/>
  <c r="AU63" i="97"/>
  <c r="AS117" i="97"/>
  <c r="AA117" i="97"/>
  <c r="F23" i="83"/>
  <c r="E37" i="111" s="1"/>
  <c r="D23" i="83"/>
  <c r="C37" i="111" s="1"/>
  <c r="H23" i="83"/>
  <c r="G37" i="111" s="1"/>
  <c r="I23" i="83"/>
  <c r="H37" i="111" s="1"/>
  <c r="M23" i="83"/>
  <c r="L37" i="111" s="1"/>
  <c r="L23" i="83"/>
  <c r="K37" i="111" s="1"/>
  <c r="E11" i="83"/>
  <c r="D49" i="111" s="1"/>
  <c r="E23" i="83"/>
  <c r="D37" i="111" s="1"/>
  <c r="E29" i="83"/>
  <c r="E17" i="83"/>
  <c r="M37" i="83"/>
  <c r="E26" i="83"/>
  <c r="H29" i="83"/>
  <c r="F17" i="83"/>
  <c r="D29" i="83"/>
  <c r="L21" i="83"/>
  <c r="E37" i="83"/>
  <c r="L28" i="83"/>
  <c r="K44" i="111" s="1"/>
  <c r="E25" i="83"/>
  <c r="E8" i="83"/>
  <c r="D35" i="7" s="1"/>
  <c r="L25" i="83"/>
  <c r="E18" i="83"/>
  <c r="E24" i="83"/>
  <c r="E27" i="83"/>
  <c r="L26" i="83"/>
  <c r="I37" i="83"/>
  <c r="D19" i="83"/>
  <c r="C47" i="111" s="1"/>
  <c r="F28" i="83"/>
  <c r="E44" i="111" s="1"/>
  <c r="F21" i="83"/>
  <c r="N14" i="83"/>
  <c r="F8" i="83"/>
  <c r="F35" i="7" s="1"/>
  <c r="M20" i="83"/>
  <c r="F29" i="83"/>
  <c r="F25" i="83"/>
  <c r="F9" i="83"/>
  <c r="D28" i="83"/>
  <c r="C44" i="111" s="1"/>
  <c r="I8" i="83"/>
  <c r="L35" i="7" s="1"/>
  <c r="D18" i="83"/>
  <c r="D20" i="83"/>
  <c r="D25" i="83"/>
  <c r="D17" i="83"/>
  <c r="D22" i="83"/>
  <c r="M24" i="83"/>
  <c r="M28" i="83"/>
  <c r="L44" i="111" s="1"/>
  <c r="J13" i="83"/>
  <c r="M25" i="83"/>
  <c r="D11" i="83"/>
  <c r="C49" i="111" s="1"/>
  <c r="D27" i="83"/>
  <c r="D26" i="83"/>
  <c r="M29" i="83"/>
  <c r="T22" i="7" s="1"/>
  <c r="M9" i="83"/>
  <c r="D8" i="83"/>
  <c r="B35" i="7" s="1"/>
  <c r="M22" i="83"/>
  <c r="L36" i="111" s="1"/>
  <c r="D10" i="83"/>
  <c r="C48" i="111" s="1"/>
  <c r="M21" i="83"/>
  <c r="M8" i="83"/>
  <c r="T35" i="7" s="1"/>
  <c r="M19" i="83"/>
  <c r="L47" i="111" s="1"/>
  <c r="L9" i="83"/>
  <c r="L8" i="83"/>
  <c r="R35" i="7" s="1"/>
  <c r="L19" i="83"/>
  <c r="K47" i="111" s="1"/>
  <c r="L10" i="83"/>
  <c r="L37" i="83"/>
  <c r="H10" i="83"/>
  <c r="J15" i="83"/>
  <c r="L24" i="83"/>
  <c r="L20" i="83"/>
  <c r="L18" i="83"/>
  <c r="L29" i="83"/>
  <c r="R22" i="7" s="1"/>
  <c r="H28" i="83"/>
  <c r="G44" i="111" s="1"/>
  <c r="L17" i="83"/>
  <c r="L11" i="83"/>
  <c r="K49" i="111" s="1"/>
  <c r="L27" i="83"/>
  <c r="K43" i="111" s="1"/>
  <c r="L22" i="83"/>
  <c r="K36" i="111" s="1"/>
  <c r="E21" i="83"/>
  <c r="F20" i="83"/>
  <c r="F37" i="83"/>
  <c r="E28" i="83"/>
  <c r="D44" i="111" s="1"/>
  <c r="M17" i="83"/>
  <c r="E20" i="83"/>
  <c r="E19" i="83"/>
  <c r="D47" i="111" s="1"/>
  <c r="N13" i="83"/>
  <c r="H20" i="83"/>
  <c r="M11" i="83"/>
  <c r="L49" i="111" s="1"/>
  <c r="M27" i="83"/>
  <c r="L43" i="111" s="1"/>
  <c r="K14" i="83"/>
  <c r="E22" i="83"/>
  <c r="E10" i="83"/>
  <c r="D48" i="111" s="1"/>
  <c r="E9" i="83"/>
  <c r="H37" i="83"/>
  <c r="I26" i="83"/>
  <c r="H9" i="83"/>
  <c r="I20" i="83"/>
  <c r="I19" i="83"/>
  <c r="H47" i="111" s="1"/>
  <c r="H19" i="83"/>
  <c r="G47" i="111" s="1"/>
  <c r="H18" i="83"/>
  <c r="G32" i="111" s="1"/>
  <c r="D24" i="83"/>
  <c r="D21" i="83"/>
  <c r="D37" i="83"/>
  <c r="D9" i="83"/>
  <c r="H21" i="83"/>
  <c r="H17" i="83"/>
  <c r="H25" i="83"/>
  <c r="I24" i="83"/>
  <c r="H22" i="83"/>
  <c r="G36" i="111" s="1"/>
  <c r="H8" i="83"/>
  <c r="J35" i="7" s="1"/>
  <c r="F24" i="83"/>
  <c r="F22" i="83"/>
  <c r="F11" i="83"/>
  <c r="E49" i="111" s="1"/>
  <c r="F10" i="83"/>
  <c r="E48" i="111" s="1"/>
  <c r="F19" i="83"/>
  <c r="E47" i="111" s="1"/>
  <c r="F18" i="83"/>
  <c r="F27" i="83"/>
  <c r="F26" i="83"/>
  <c r="I28" i="83"/>
  <c r="H44" i="111" s="1"/>
  <c r="I22" i="83"/>
  <c r="H36" i="111" s="1"/>
  <c r="I17" i="83"/>
  <c r="I29" i="83"/>
  <c r="L22" i="7" s="1"/>
  <c r="I25" i="83"/>
  <c r="I10" i="83"/>
  <c r="H24" i="83"/>
  <c r="I21" i="83"/>
  <c r="I9" i="83"/>
  <c r="I18" i="83"/>
  <c r="H32" i="111" s="1"/>
  <c r="I11" i="83"/>
  <c r="H49" i="111" s="1"/>
  <c r="I27" i="83"/>
  <c r="H11" i="83"/>
  <c r="G49" i="111" s="1"/>
  <c r="H27" i="83"/>
  <c r="H26" i="83"/>
  <c r="K15" i="83"/>
  <c r="M10" i="83"/>
  <c r="M26" i="83"/>
  <c r="M18" i="83"/>
  <c r="G14" i="83"/>
  <c r="G15" i="83"/>
  <c r="G13" i="83"/>
  <c r="I7" i="111" l="1"/>
  <c r="N24" i="7"/>
  <c r="P22" i="7"/>
  <c r="E41" i="83"/>
  <c r="Z17" i="83"/>
  <c r="Y17" i="83"/>
  <c r="F41" i="83"/>
  <c r="AA17" i="83"/>
  <c r="H41" i="83"/>
  <c r="D41" i="83"/>
  <c r="AS130" i="101"/>
  <c r="AW129" i="101"/>
  <c r="AV129" i="101"/>
  <c r="E10" i="90"/>
  <c r="G10" i="90" s="1"/>
  <c r="H6" i="7"/>
  <c r="C32" i="86"/>
  <c r="P47" i="112"/>
  <c r="P37" i="112"/>
  <c r="P48" i="112"/>
  <c r="P38" i="112"/>
  <c r="P18" i="112"/>
  <c r="P19" i="112"/>
  <c r="B14" i="7"/>
  <c r="B15" i="7"/>
  <c r="P13" i="112"/>
  <c r="P14" i="112"/>
  <c r="P17" i="112"/>
  <c r="H14" i="7"/>
  <c r="T14" i="7"/>
  <c r="N14" i="7"/>
  <c r="R14" i="7"/>
  <c r="E10" i="88"/>
  <c r="G10" i="88" s="1"/>
  <c r="P72" i="112"/>
  <c r="F14" i="7"/>
  <c r="T15" i="7"/>
  <c r="V14" i="7"/>
  <c r="N15" i="7"/>
  <c r="L14" i="7"/>
  <c r="J15" i="7"/>
  <c r="F15" i="7"/>
  <c r="D14" i="7"/>
  <c r="V15" i="7"/>
  <c r="P15" i="7"/>
  <c r="L15" i="7"/>
  <c r="P26" i="112"/>
  <c r="H15" i="7"/>
  <c r="J14" i="7"/>
  <c r="D15" i="7"/>
  <c r="R15" i="7"/>
  <c r="P14" i="7"/>
  <c r="P15" i="112"/>
  <c r="P16" i="112"/>
  <c r="P70" i="112"/>
  <c r="P25" i="112"/>
  <c r="C20" i="93"/>
  <c r="M5" i="111"/>
  <c r="I5" i="111"/>
  <c r="H5" i="111"/>
  <c r="G5" i="111"/>
  <c r="F5" i="111"/>
  <c r="E5" i="111"/>
  <c r="D5" i="111"/>
  <c r="P23" i="112"/>
  <c r="P73" i="112"/>
  <c r="P24" i="112"/>
  <c r="P74" i="112"/>
  <c r="P21" i="112"/>
  <c r="P71" i="112"/>
  <c r="C19" i="87"/>
  <c r="C20" i="87"/>
  <c r="C20" i="86"/>
  <c r="C19" i="86"/>
  <c r="C20" i="85"/>
  <c r="C19" i="85"/>
  <c r="C20" i="82"/>
  <c r="C19" i="82"/>
  <c r="C20" i="67"/>
  <c r="C19" i="67"/>
  <c r="C19" i="88"/>
  <c r="C20" i="88"/>
  <c r="C20" i="89"/>
  <c r="C19" i="89"/>
  <c r="C20" i="90"/>
  <c r="C19" i="90"/>
  <c r="C19" i="91"/>
  <c r="C20" i="91"/>
  <c r="C19" i="92"/>
  <c r="C20" i="92"/>
  <c r="C19" i="93"/>
  <c r="C32" i="88"/>
  <c r="C32" i="87"/>
  <c r="C32" i="85"/>
  <c r="C32" i="82"/>
  <c r="C32" i="67"/>
  <c r="C32" i="89"/>
  <c r="C9" i="86"/>
  <c r="C31" i="86" s="1"/>
  <c r="P20" i="112"/>
  <c r="J5" i="111"/>
  <c r="J31" i="111" s="1"/>
  <c r="K5" i="111"/>
  <c r="K31" i="111" s="1"/>
  <c r="P32" i="112"/>
  <c r="P22" i="112"/>
  <c r="P31" i="112"/>
  <c r="P27" i="112"/>
  <c r="P30" i="112"/>
  <c r="P12" i="112"/>
  <c r="P34" i="112"/>
  <c r="P11" i="112"/>
  <c r="P33" i="112"/>
  <c r="M31" i="111"/>
  <c r="E33" i="87"/>
  <c r="L31" i="111"/>
  <c r="E33" i="86"/>
  <c r="P28" i="112"/>
  <c r="P9" i="112"/>
  <c r="P29" i="112"/>
  <c r="P10" i="112"/>
  <c r="M45" i="111"/>
  <c r="C9" i="93"/>
  <c r="C31" i="93" s="1"/>
  <c r="CY118" i="97"/>
  <c r="CX118" i="97"/>
  <c r="AV117" i="97"/>
  <c r="AW117" i="97"/>
  <c r="AM116" i="97"/>
  <c r="AN116" i="97"/>
  <c r="CP116" i="97"/>
  <c r="CO116" i="97"/>
  <c r="AM129" i="101"/>
  <c r="AN129" i="101"/>
  <c r="CY129" i="101"/>
  <c r="CX129" i="101"/>
  <c r="BE129" i="101"/>
  <c r="BF129" i="101"/>
  <c r="CX133" i="102"/>
  <c r="CY133" i="102"/>
  <c r="U132" i="102"/>
  <c r="V132" i="102"/>
  <c r="DQ129" i="101"/>
  <c r="DP129" i="101"/>
  <c r="DP141" i="98"/>
  <c r="DM142" i="98"/>
  <c r="AD133" i="102"/>
  <c r="AE133" i="102"/>
  <c r="DG129" i="101"/>
  <c r="DH129" i="101"/>
  <c r="DQ132" i="102"/>
  <c r="DP132" i="102"/>
  <c r="DG132" i="102"/>
  <c r="DH132" i="102"/>
  <c r="DH139" i="97"/>
  <c r="DG139" i="97"/>
  <c r="DD140" i="97"/>
  <c r="DY142" i="98"/>
  <c r="DV143" i="98"/>
  <c r="DZ141" i="97"/>
  <c r="DY141" i="97"/>
  <c r="DV142" i="97"/>
  <c r="M117" i="97"/>
  <c r="L117" i="97"/>
  <c r="M130" i="101"/>
  <c r="L130" i="101"/>
  <c r="BF117" i="97"/>
  <c r="BE117" i="97"/>
  <c r="CG116" i="97"/>
  <c r="CF116" i="97"/>
  <c r="AE129" i="101"/>
  <c r="AD129" i="101"/>
  <c r="U129" i="101"/>
  <c r="V129" i="101"/>
  <c r="BO129" i="101"/>
  <c r="BN129" i="101"/>
  <c r="BE132" i="102"/>
  <c r="BF132" i="102"/>
  <c r="M132" i="102"/>
  <c r="L132" i="102"/>
  <c r="CG132" i="102"/>
  <c r="CF132" i="102"/>
  <c r="BN133" i="102"/>
  <c r="BO133" i="102"/>
  <c r="EI129" i="101"/>
  <c r="EH129" i="101"/>
  <c r="DY132" i="102"/>
  <c r="DZ132" i="102"/>
  <c r="EI142" i="97"/>
  <c r="EH142" i="97"/>
  <c r="EE143" i="97"/>
  <c r="DG140" i="98"/>
  <c r="DD141" i="98"/>
  <c r="DQ140" i="97"/>
  <c r="DP140" i="97"/>
  <c r="DM141" i="97"/>
  <c r="AE117" i="97"/>
  <c r="AD117" i="97"/>
  <c r="BW116" i="97"/>
  <c r="BX116" i="97"/>
  <c r="V117" i="97"/>
  <c r="U117" i="97"/>
  <c r="BO116" i="97"/>
  <c r="BN116" i="97"/>
  <c r="BW129" i="101"/>
  <c r="BX129" i="101"/>
  <c r="CO129" i="101"/>
  <c r="CP129" i="101"/>
  <c r="CF130" i="101"/>
  <c r="CG130" i="101"/>
  <c r="AM132" i="102"/>
  <c r="AN132" i="102"/>
  <c r="CO132" i="102"/>
  <c r="CP132" i="102"/>
  <c r="AW132" i="102"/>
  <c r="AV132" i="102"/>
  <c r="BX133" i="102"/>
  <c r="BW133" i="102"/>
  <c r="DY129" i="101"/>
  <c r="DZ129" i="101"/>
  <c r="EI132" i="102"/>
  <c r="EH132" i="102"/>
  <c r="EH143" i="98"/>
  <c r="EE144" i="98"/>
  <c r="P7" i="7"/>
  <c r="T7" i="7"/>
  <c r="M22" i="111"/>
  <c r="C47" i="86"/>
  <c r="F47" i="86" s="1"/>
  <c r="L46" i="111"/>
  <c r="C49" i="86"/>
  <c r="F49" i="86" s="1"/>
  <c r="L48" i="111"/>
  <c r="C46" i="86"/>
  <c r="F46" i="86" s="1"/>
  <c r="L45" i="111"/>
  <c r="E11" i="67"/>
  <c r="AG9" i="7"/>
  <c r="G11" i="91"/>
  <c r="C41" i="86"/>
  <c r="F41" i="86" s="1"/>
  <c r="C41" i="91"/>
  <c r="E41" i="91" s="1"/>
  <c r="G41" i="91" s="1"/>
  <c r="C40" i="82"/>
  <c r="F40" i="82" s="1"/>
  <c r="C41" i="85"/>
  <c r="E41" i="85" s="1"/>
  <c r="G41" i="85" s="1"/>
  <c r="C41" i="87"/>
  <c r="E41" i="87" s="1"/>
  <c r="G41" i="87" s="1"/>
  <c r="H38" i="111"/>
  <c r="C41" i="93"/>
  <c r="C41" i="92"/>
  <c r="E41" i="92" s="1"/>
  <c r="G41" i="92" s="1"/>
  <c r="C41" i="89"/>
  <c r="E41" i="89" s="1"/>
  <c r="G41" i="89" s="1"/>
  <c r="V7" i="7"/>
  <c r="R7" i="7"/>
  <c r="C46" i="82"/>
  <c r="F46" i="82" s="1"/>
  <c r="J45" i="111"/>
  <c r="C49" i="85"/>
  <c r="F49" i="85" s="1"/>
  <c r="K48" i="111"/>
  <c r="C47" i="85"/>
  <c r="F47" i="85" s="1"/>
  <c r="K46" i="111"/>
  <c r="C50" i="82"/>
  <c r="F50" i="82" s="1"/>
  <c r="J49" i="111"/>
  <c r="C49" i="82"/>
  <c r="F49" i="82" s="1"/>
  <c r="J48" i="111"/>
  <c r="C46" i="85"/>
  <c r="F46" i="85" s="1"/>
  <c r="K45" i="111"/>
  <c r="C47" i="82"/>
  <c r="F47" i="82" s="1"/>
  <c r="J46" i="111"/>
  <c r="C50" i="90"/>
  <c r="F50" i="90" s="1"/>
  <c r="F49" i="111"/>
  <c r="C49" i="90"/>
  <c r="F49" i="90" s="1"/>
  <c r="F48" i="111"/>
  <c r="C49" i="88"/>
  <c r="F49" i="88" s="1"/>
  <c r="H48" i="111"/>
  <c r="C49" i="89"/>
  <c r="F49" i="89" s="1"/>
  <c r="G48" i="111"/>
  <c r="C47" i="88"/>
  <c r="F47" i="88" s="1"/>
  <c r="H46" i="111"/>
  <c r="C47" i="89"/>
  <c r="F47" i="89" s="1"/>
  <c r="G46" i="111"/>
  <c r="C47" i="90"/>
  <c r="F47" i="90" s="1"/>
  <c r="F46" i="111"/>
  <c r="C46" i="90"/>
  <c r="F46" i="90" s="1"/>
  <c r="F45" i="111"/>
  <c r="C46" i="88"/>
  <c r="F46" i="88" s="1"/>
  <c r="H45" i="111"/>
  <c r="C46" i="89"/>
  <c r="F46" i="89" s="1"/>
  <c r="G45" i="111"/>
  <c r="H43" i="111"/>
  <c r="F43" i="111"/>
  <c r="E43" i="111"/>
  <c r="D43" i="111"/>
  <c r="G43" i="111"/>
  <c r="C43" i="111"/>
  <c r="I36" i="111"/>
  <c r="C50" i="67"/>
  <c r="F50" i="67" s="1"/>
  <c r="C47" i="67"/>
  <c r="F47" i="67" s="1"/>
  <c r="C49" i="67"/>
  <c r="F49" i="67" s="1"/>
  <c r="C46" i="67"/>
  <c r="F46" i="67" s="1"/>
  <c r="L38" i="111"/>
  <c r="F38" i="111"/>
  <c r="I40" i="111"/>
  <c r="C38" i="111"/>
  <c r="E39" i="111"/>
  <c r="H40" i="111"/>
  <c r="I38" i="111"/>
  <c r="C36" i="111"/>
  <c r="E41" i="111"/>
  <c r="D32" i="111"/>
  <c r="E28" i="111"/>
  <c r="I28" i="111"/>
  <c r="F36" i="111"/>
  <c r="H28" i="111"/>
  <c r="D36" i="111"/>
  <c r="L28" i="111"/>
  <c r="C41" i="111"/>
  <c r="D42" i="111"/>
  <c r="K39" i="111"/>
  <c r="G38" i="111"/>
  <c r="D39" i="111"/>
  <c r="D38" i="111"/>
  <c r="F28" i="111"/>
  <c r="F40" i="111"/>
  <c r="C32" i="111"/>
  <c r="M38" i="111"/>
  <c r="D28" i="111"/>
  <c r="C39" i="111"/>
  <c r="H39" i="111"/>
  <c r="E38" i="111"/>
  <c r="J28" i="111"/>
  <c r="J40" i="111"/>
  <c r="E42" i="111"/>
  <c r="C42" i="111"/>
  <c r="I39" i="111"/>
  <c r="C28" i="111"/>
  <c r="F39" i="111"/>
  <c r="E32" i="111"/>
  <c r="E36" i="111"/>
  <c r="G28" i="111"/>
  <c r="J38" i="111"/>
  <c r="M39" i="111"/>
  <c r="K28" i="111"/>
  <c r="D41" i="111"/>
  <c r="K38" i="111"/>
  <c r="G39" i="111"/>
  <c r="M28" i="111"/>
  <c r="L39" i="111"/>
  <c r="F32" i="111"/>
  <c r="C34" i="82"/>
  <c r="J32" i="111"/>
  <c r="C44" i="86"/>
  <c r="F44" i="86" s="1"/>
  <c r="L42" i="111"/>
  <c r="C34" i="67"/>
  <c r="I32" i="111"/>
  <c r="C42" i="82"/>
  <c r="F42" i="82" s="1"/>
  <c r="J41" i="111"/>
  <c r="C44" i="67"/>
  <c r="F44" i="67" s="1"/>
  <c r="I42" i="111"/>
  <c r="C34" i="87"/>
  <c r="M32" i="111"/>
  <c r="C44" i="82"/>
  <c r="F44" i="82" s="1"/>
  <c r="J42" i="111"/>
  <c r="C34" i="86"/>
  <c r="L32" i="111"/>
  <c r="C34" i="85"/>
  <c r="K32" i="111"/>
  <c r="C42" i="86"/>
  <c r="L41" i="111"/>
  <c r="C44" i="85"/>
  <c r="F44" i="85" s="1"/>
  <c r="K42" i="111"/>
  <c r="C42" i="85"/>
  <c r="F42" i="85" s="1"/>
  <c r="K41" i="111"/>
  <c r="C42" i="67"/>
  <c r="I41" i="111"/>
  <c r="C43" i="89"/>
  <c r="F43" i="89" s="1"/>
  <c r="C43" i="88"/>
  <c r="F43" i="88" s="1"/>
  <c r="C43" i="90"/>
  <c r="C45" i="82"/>
  <c r="F45" i="82" s="1"/>
  <c r="C45" i="88"/>
  <c r="F45" i="88" s="1"/>
  <c r="C43" i="86"/>
  <c r="F43" i="86" s="1"/>
  <c r="C45" i="89"/>
  <c r="F45" i="89" s="1"/>
  <c r="C45" i="85"/>
  <c r="F45" i="85" s="1"/>
  <c r="C43" i="82"/>
  <c r="F43" i="82" s="1"/>
  <c r="C45" i="90"/>
  <c r="F45" i="90" s="1"/>
  <c r="C45" i="67"/>
  <c r="F45" i="67" s="1"/>
  <c r="C45" i="86"/>
  <c r="F45" i="86" s="1"/>
  <c r="C43" i="85"/>
  <c r="F43" i="85" s="1"/>
  <c r="C43" i="67"/>
  <c r="F43" i="67" s="1"/>
  <c r="C42" i="88"/>
  <c r="H41" i="111"/>
  <c r="C42" i="89"/>
  <c r="F42" i="89" s="1"/>
  <c r="G41" i="111"/>
  <c r="C42" i="90"/>
  <c r="F41" i="111"/>
  <c r="C44" i="89"/>
  <c r="F44" i="89" s="1"/>
  <c r="G42" i="111"/>
  <c r="C44" i="88"/>
  <c r="F44" i="88" s="1"/>
  <c r="H42" i="111"/>
  <c r="C44" i="90"/>
  <c r="F42" i="111"/>
  <c r="E39" i="88"/>
  <c r="G39" i="88" s="1"/>
  <c r="C34" i="88"/>
  <c r="D34" i="107"/>
  <c r="C48" i="88"/>
  <c r="E48" i="88" s="1"/>
  <c r="G48" i="88" s="1"/>
  <c r="C48" i="82"/>
  <c r="E48" i="82" s="1"/>
  <c r="G48" i="82" s="1"/>
  <c r="C48" i="67"/>
  <c r="F48" i="67" s="1"/>
  <c r="C48" i="85"/>
  <c r="E48" i="85" s="1"/>
  <c r="G48" i="85" s="1"/>
  <c r="C48" i="86"/>
  <c r="F48" i="86" s="1"/>
  <c r="C48" i="89"/>
  <c r="E48" i="89" s="1"/>
  <c r="G48" i="89" s="1"/>
  <c r="C48" i="90"/>
  <c r="F48" i="90" s="1"/>
  <c r="C41" i="67"/>
  <c r="F41" i="67" s="1"/>
  <c r="C41" i="90"/>
  <c r="E41" i="90" s="1"/>
  <c r="C41" i="82"/>
  <c r="F41" i="82" s="1"/>
  <c r="C41" i="88"/>
  <c r="F41" i="88" s="1"/>
  <c r="C40" i="88"/>
  <c r="F40" i="88" s="1"/>
  <c r="C39" i="86"/>
  <c r="F39" i="86" s="1"/>
  <c r="C40" i="86"/>
  <c r="E40" i="86" s="1"/>
  <c r="G40" i="86" s="1"/>
  <c r="C40" i="67"/>
  <c r="E40" i="67" s="1"/>
  <c r="C40" i="90"/>
  <c r="F40" i="90" s="1"/>
  <c r="C39" i="82"/>
  <c r="F39" i="82" s="1"/>
  <c r="C40" i="85"/>
  <c r="E40" i="85" s="1"/>
  <c r="G40" i="85" s="1"/>
  <c r="C39" i="89"/>
  <c r="E39" i="89" s="1"/>
  <c r="G39" i="89" s="1"/>
  <c r="C39" i="90"/>
  <c r="E39" i="90" s="1"/>
  <c r="C39" i="85"/>
  <c r="E39" i="85" s="1"/>
  <c r="G39" i="85" s="1"/>
  <c r="C40" i="89"/>
  <c r="E40" i="89" s="1"/>
  <c r="G40" i="89" s="1"/>
  <c r="C39" i="67"/>
  <c r="F39" i="67" s="1"/>
  <c r="C36" i="82"/>
  <c r="C35" i="82"/>
  <c r="C36" i="88"/>
  <c r="C36" i="89"/>
  <c r="C35" i="86"/>
  <c r="C36" i="85"/>
  <c r="C36" i="67"/>
  <c r="C35" i="87"/>
  <c r="C35" i="85"/>
  <c r="C36" i="86"/>
  <c r="C35" i="67"/>
  <c r="F35" i="67" s="1"/>
  <c r="C35" i="88"/>
  <c r="C36" i="90"/>
  <c r="C32" i="92"/>
  <c r="C30" i="82"/>
  <c r="C30" i="90"/>
  <c r="C30" i="86"/>
  <c r="C30" i="67"/>
  <c r="C30" i="88"/>
  <c r="C30" i="89"/>
  <c r="C30" i="85"/>
  <c r="BE79" i="112"/>
  <c r="AZ80" i="112" s="1"/>
  <c r="BD80" i="112" s="1"/>
  <c r="AQ77" i="112"/>
  <c r="AL78" i="112" s="1"/>
  <c r="AP78" i="112" s="1"/>
  <c r="M152" i="112"/>
  <c r="L152" i="112"/>
  <c r="V156" i="112"/>
  <c r="T119" i="112"/>
  <c r="S119" i="112"/>
  <c r="AJ152" i="112"/>
  <c r="AM152" i="112" s="1"/>
  <c r="BB151" i="112"/>
  <c r="AX152" i="112"/>
  <c r="BA152" i="112" s="1"/>
  <c r="AV133" i="112"/>
  <c r="AU133" i="112"/>
  <c r="AH130" i="112"/>
  <c r="AG130" i="112"/>
  <c r="H154" i="112"/>
  <c r="G153" i="112"/>
  <c r="Y153" i="112" s="1"/>
  <c r="F153" i="112"/>
  <c r="I153" i="112"/>
  <c r="P153" i="112" s="1"/>
  <c r="G11" i="88"/>
  <c r="G11" i="89"/>
  <c r="T12" i="7"/>
  <c r="P13" i="7"/>
  <c r="V18" i="7"/>
  <c r="C17" i="90"/>
  <c r="F17" i="90" s="1"/>
  <c r="L13" i="7"/>
  <c r="J18" i="7"/>
  <c r="R18" i="7"/>
  <c r="T18" i="7"/>
  <c r="D13" i="7"/>
  <c r="R13" i="7"/>
  <c r="P12" i="7"/>
  <c r="N13" i="7"/>
  <c r="P18" i="7"/>
  <c r="L18" i="7"/>
  <c r="R12" i="7"/>
  <c r="F18" i="7"/>
  <c r="N18" i="7"/>
  <c r="H12" i="7"/>
  <c r="H18" i="7"/>
  <c r="B13" i="7"/>
  <c r="B12" i="7"/>
  <c r="N12" i="7"/>
  <c r="D34" i="105"/>
  <c r="D34" i="106"/>
  <c r="C35" i="89"/>
  <c r="C34" i="89"/>
  <c r="C34" i="90"/>
  <c r="C35" i="90"/>
  <c r="C32" i="90"/>
  <c r="C38" i="90"/>
  <c r="C34" i="91"/>
  <c r="C38" i="91"/>
  <c r="C44" i="91"/>
  <c r="C35" i="91"/>
  <c r="C45" i="91"/>
  <c r="C40" i="91"/>
  <c r="E40" i="91" s="1"/>
  <c r="C39" i="91"/>
  <c r="F39" i="91" s="1"/>
  <c r="C50" i="91"/>
  <c r="F50" i="91" s="1"/>
  <c r="C48" i="91"/>
  <c r="F48" i="91" s="1"/>
  <c r="C36" i="91"/>
  <c r="C43" i="91"/>
  <c r="F43" i="91" s="1"/>
  <c r="C49" i="91"/>
  <c r="F49" i="91" s="1"/>
  <c r="C32" i="91"/>
  <c r="C42" i="91"/>
  <c r="C30" i="91"/>
  <c r="C47" i="91"/>
  <c r="F47" i="91" s="1"/>
  <c r="C46" i="91"/>
  <c r="F46" i="91" s="1"/>
  <c r="C45" i="92"/>
  <c r="F45" i="92" s="1"/>
  <c r="C30" i="92"/>
  <c r="C40" i="92"/>
  <c r="F40" i="92" s="1"/>
  <c r="C39" i="92"/>
  <c r="E39" i="92" s="1"/>
  <c r="C48" i="92"/>
  <c r="F48" i="92" s="1"/>
  <c r="C34" i="92"/>
  <c r="C42" i="92"/>
  <c r="C47" i="92"/>
  <c r="F47" i="92" s="1"/>
  <c r="C49" i="92"/>
  <c r="F49" i="92" s="1"/>
  <c r="C35" i="92"/>
  <c r="C44" i="92"/>
  <c r="F44" i="92" s="1"/>
  <c r="C46" i="92"/>
  <c r="F46" i="92" s="1"/>
  <c r="C36" i="92"/>
  <c r="C43" i="92"/>
  <c r="F43" i="92" s="1"/>
  <c r="C50" i="92"/>
  <c r="F50" i="92" s="1"/>
  <c r="EE133" i="102"/>
  <c r="DM133" i="102"/>
  <c r="DD133" i="102"/>
  <c r="DV133" i="102"/>
  <c r="C38" i="92"/>
  <c r="C49" i="93"/>
  <c r="F49" i="93" s="1"/>
  <c r="C43" i="93"/>
  <c r="F43" i="93" s="1"/>
  <c r="C30" i="93"/>
  <c r="C34" i="93"/>
  <c r="C48" i="93"/>
  <c r="C42" i="93"/>
  <c r="F42" i="93" s="1"/>
  <c r="C40" i="93"/>
  <c r="E40" i="93" s="1"/>
  <c r="C32" i="93"/>
  <c r="C35" i="93"/>
  <c r="C45" i="93"/>
  <c r="F45" i="93" s="1"/>
  <c r="C39" i="93"/>
  <c r="E39" i="93" s="1"/>
  <c r="C47" i="93"/>
  <c r="F47" i="93" s="1"/>
  <c r="C44" i="93"/>
  <c r="F44" i="93" s="1"/>
  <c r="C46" i="93"/>
  <c r="F46" i="93" s="1"/>
  <c r="EJ70" i="102"/>
  <c r="EL70" i="102" s="1"/>
  <c r="DX71" i="102"/>
  <c r="EB71" i="102"/>
  <c r="DR70" i="102"/>
  <c r="DT70" i="102" s="1"/>
  <c r="DJ71" i="102"/>
  <c r="DF71" i="102"/>
  <c r="H13" i="7"/>
  <c r="EK63" i="98"/>
  <c r="EG63" i="98"/>
  <c r="EA63" i="98"/>
  <c r="EC63" i="98" s="1"/>
  <c r="DS63" i="98"/>
  <c r="DO63" i="98"/>
  <c r="DI63" i="98"/>
  <c r="DK63" i="98" s="1"/>
  <c r="C48" i="87"/>
  <c r="E48" i="87" s="1"/>
  <c r="V12" i="7"/>
  <c r="C42" i="87"/>
  <c r="C40" i="87"/>
  <c r="F40" i="87" s="1"/>
  <c r="V13" i="7"/>
  <c r="C47" i="87"/>
  <c r="F47" i="87" s="1"/>
  <c r="F47" i="104"/>
  <c r="C43" i="87"/>
  <c r="F43" i="87" s="1"/>
  <c r="C30" i="87"/>
  <c r="C46" i="87"/>
  <c r="F46" i="87" s="1"/>
  <c r="F46" i="104"/>
  <c r="C36" i="87"/>
  <c r="G18" i="104"/>
  <c r="C45" i="87"/>
  <c r="F45" i="87" s="1"/>
  <c r="C39" i="87"/>
  <c r="F39" i="87" s="1"/>
  <c r="C44" i="87"/>
  <c r="F44" i="87" s="1"/>
  <c r="C49" i="87"/>
  <c r="F49" i="87" s="1"/>
  <c r="F49" i="104"/>
  <c r="F41" i="104"/>
  <c r="E41" i="104"/>
  <c r="C50" i="87"/>
  <c r="F50" i="87" s="1"/>
  <c r="F50" i="104"/>
  <c r="DM130" i="101"/>
  <c r="DD130" i="101"/>
  <c r="EE130" i="101"/>
  <c r="DV130" i="101"/>
  <c r="C16" i="90"/>
  <c r="EK69" i="101"/>
  <c r="EG69" i="101"/>
  <c r="EA69" i="101"/>
  <c r="EC69" i="101" s="1"/>
  <c r="DS69" i="101"/>
  <c r="DO69" i="101"/>
  <c r="DI69" i="101"/>
  <c r="DK69" i="101" s="1"/>
  <c r="EK63" i="97"/>
  <c r="EG63" i="97"/>
  <c r="EB63" i="97"/>
  <c r="DX63" i="97"/>
  <c r="DS63" i="97"/>
  <c r="DO63" i="97"/>
  <c r="DJ63" i="97"/>
  <c r="DF63" i="97"/>
  <c r="C38" i="67"/>
  <c r="C17" i="67"/>
  <c r="E17" i="67" s="1"/>
  <c r="C38" i="87"/>
  <c r="C16" i="87"/>
  <c r="C17" i="82"/>
  <c r="E17" i="82" s="1"/>
  <c r="C38" i="82"/>
  <c r="C16" i="67"/>
  <c r="C16" i="82"/>
  <c r="C17" i="87"/>
  <c r="F17" i="87" s="1"/>
  <c r="C50" i="89"/>
  <c r="F50" i="89" s="1"/>
  <c r="C50" i="85"/>
  <c r="F50" i="85" s="1"/>
  <c r="C50" i="93"/>
  <c r="F50" i="93" s="1"/>
  <c r="C50" i="86"/>
  <c r="F50" i="86" s="1"/>
  <c r="C50" i="88"/>
  <c r="F50" i="88" s="1"/>
  <c r="C36" i="93"/>
  <c r="AC71" i="102"/>
  <c r="BM71" i="102"/>
  <c r="BQ71" i="102" s="1"/>
  <c r="BD71" i="102"/>
  <c r="DA71" i="102"/>
  <c r="CW71" i="102"/>
  <c r="CQ70" i="102"/>
  <c r="CS70" i="102" s="1"/>
  <c r="CR71" i="102" s="1"/>
  <c r="AS133" i="102"/>
  <c r="CH70" i="102"/>
  <c r="CJ70" i="102" s="1"/>
  <c r="CI71" i="102" s="1"/>
  <c r="AJ133" i="102"/>
  <c r="I133" i="102"/>
  <c r="AO70" i="102"/>
  <c r="AQ70" i="102" s="1"/>
  <c r="AP71" i="102" s="1"/>
  <c r="CC133" i="102"/>
  <c r="K71" i="102"/>
  <c r="H134" i="102"/>
  <c r="G133" i="102"/>
  <c r="F133" i="102"/>
  <c r="BT134" i="102"/>
  <c r="BB133" i="102"/>
  <c r="CL133" i="102"/>
  <c r="R133" i="102"/>
  <c r="AX70" i="102"/>
  <c r="AZ70" i="102" s="1"/>
  <c r="AY71" i="102" s="1"/>
  <c r="AA134" i="102"/>
  <c r="CU134" i="102"/>
  <c r="BY71" i="102"/>
  <c r="CA71" i="102" s="1"/>
  <c r="BK134" i="102"/>
  <c r="T71" i="102"/>
  <c r="AU69" i="101"/>
  <c r="AY69" i="101" s="1"/>
  <c r="AL69" i="101"/>
  <c r="AP69" i="101" s="1"/>
  <c r="BD69" i="101"/>
  <c r="BH69" i="101" s="1"/>
  <c r="DA69" i="101"/>
  <c r="CW69" i="101"/>
  <c r="BZ69" i="101"/>
  <c r="BV69" i="101"/>
  <c r="AC69" i="101"/>
  <c r="AG69" i="101" s="1"/>
  <c r="BM69" i="101"/>
  <c r="BQ69" i="101"/>
  <c r="AA130" i="101"/>
  <c r="AJ130" i="101"/>
  <c r="BK130" i="101"/>
  <c r="CH69" i="101"/>
  <c r="CJ69" i="101" s="1"/>
  <c r="BB130" i="101"/>
  <c r="I131" i="101"/>
  <c r="CR69" i="101"/>
  <c r="CN69" i="101"/>
  <c r="W69" i="101"/>
  <c r="Y69" i="101" s="1"/>
  <c r="X70" i="101" s="1"/>
  <c r="G131" i="101"/>
  <c r="F131" i="101"/>
  <c r="CC131" i="101"/>
  <c r="N70" i="101"/>
  <c r="P70" i="101" s="1"/>
  <c r="O71" i="101" s="1"/>
  <c r="CL130" i="101"/>
  <c r="BT130" i="101"/>
  <c r="R130" i="101"/>
  <c r="CU130" i="101"/>
  <c r="BK117" i="97"/>
  <c r="C17" i="86"/>
  <c r="F17" i="86" s="1"/>
  <c r="C16" i="88"/>
  <c r="C16" i="92"/>
  <c r="H7" i="7"/>
  <c r="C16" i="89"/>
  <c r="C16" i="91"/>
  <c r="C17" i="93"/>
  <c r="CH63" i="98"/>
  <c r="CJ63" i="98" s="1"/>
  <c r="CI64" i="98" s="1"/>
  <c r="BY63" i="98"/>
  <c r="CA63" i="98" s="1"/>
  <c r="BZ64" i="98" s="1"/>
  <c r="BP63" i="98"/>
  <c r="BR63" i="98" s="1"/>
  <c r="BQ64" i="98" s="1"/>
  <c r="BG63" i="98"/>
  <c r="BI63" i="98" s="1"/>
  <c r="BH64" i="98" s="1"/>
  <c r="AX63" i="98"/>
  <c r="AZ63" i="98" s="1"/>
  <c r="AY64" i="98" s="1"/>
  <c r="W63" i="98"/>
  <c r="Y63" i="98" s="1"/>
  <c r="X64" i="98" s="1"/>
  <c r="G119" i="98"/>
  <c r="F119" i="98"/>
  <c r="CZ63" i="97"/>
  <c r="DB63" i="97" s="1"/>
  <c r="DA64" i="97" s="1"/>
  <c r="CH62" i="97"/>
  <c r="CJ62" i="97" s="1"/>
  <c r="BP62" i="97"/>
  <c r="BR62" i="97" s="1"/>
  <c r="AX63" i="97"/>
  <c r="AZ63" i="97" s="1"/>
  <c r="AY64" i="97" s="1"/>
  <c r="AP63" i="97"/>
  <c r="AL63" i="97"/>
  <c r="W62" i="97"/>
  <c r="Y62" i="97" s="1"/>
  <c r="X63" i="97" s="1"/>
  <c r="P66" i="97"/>
  <c r="O67" i="97" s="1"/>
  <c r="F120" i="97"/>
  <c r="G120" i="97"/>
  <c r="H121" i="97"/>
  <c r="CC117" i="97"/>
  <c r="AJ117" i="97"/>
  <c r="I118" i="97"/>
  <c r="R118" i="97"/>
  <c r="CL117" i="97"/>
  <c r="BT117" i="97"/>
  <c r="AC63" i="98"/>
  <c r="CW63" i="98"/>
  <c r="CN63" i="98"/>
  <c r="AJ118" i="98"/>
  <c r="AM118" i="98" s="1"/>
  <c r="BK118" i="98"/>
  <c r="BN118" i="98" s="1"/>
  <c r="CU118" i="98"/>
  <c r="CX118" i="98" s="1"/>
  <c r="AS118" i="98"/>
  <c r="AV118" i="98" s="1"/>
  <c r="CL118" i="98"/>
  <c r="CO118" i="98" s="1"/>
  <c r="I118" i="98"/>
  <c r="L118" i="98" s="1"/>
  <c r="BT118" i="98"/>
  <c r="BW118" i="98" s="1"/>
  <c r="R118" i="98"/>
  <c r="U118" i="98" s="1"/>
  <c r="BB118" i="98"/>
  <c r="BE118" i="98" s="1"/>
  <c r="N63" i="98"/>
  <c r="P63" i="98" s="1"/>
  <c r="AA118" i="98"/>
  <c r="AD118" i="98" s="1"/>
  <c r="CC119" i="98"/>
  <c r="CF119" i="98" s="1"/>
  <c r="AL63" i="98"/>
  <c r="CU119" i="97"/>
  <c r="CN63" i="97"/>
  <c r="BD63" i="97"/>
  <c r="BB118" i="97"/>
  <c r="AS118" i="97"/>
  <c r="AC63" i="97"/>
  <c r="AA118" i="97"/>
  <c r="C38" i="88"/>
  <c r="C38" i="85"/>
  <c r="C38" i="86"/>
  <c r="C17" i="91"/>
  <c r="F17" i="91" s="1"/>
  <c r="C17" i="88"/>
  <c r="E17" i="88" s="1"/>
  <c r="C17" i="89"/>
  <c r="E17" i="89" s="1"/>
  <c r="C17" i="85"/>
  <c r="F17" i="85" s="1"/>
  <c r="C17" i="92"/>
  <c r="E17" i="92" s="1"/>
  <c r="C38" i="89"/>
  <c r="C38" i="93"/>
  <c r="C16" i="93"/>
  <c r="E16" i="93" s="1"/>
  <c r="C16" i="86"/>
  <c r="C16" i="85"/>
  <c r="E40" i="83" l="1"/>
  <c r="D22" i="7" s="1"/>
  <c r="D23" i="7"/>
  <c r="D40" i="83"/>
  <c r="B23" i="7"/>
  <c r="C23" i="7" s="1"/>
  <c r="AC17" i="83"/>
  <c r="F40" i="83"/>
  <c r="F23" i="7"/>
  <c r="H40" i="83"/>
  <c r="J23" i="7"/>
  <c r="AW130" i="101"/>
  <c r="AV130" i="101"/>
  <c r="AS131" i="101"/>
  <c r="E18" i="90"/>
  <c r="G18" i="90" s="1"/>
  <c r="D18" i="7"/>
  <c r="B18" i="7"/>
  <c r="L6" i="7"/>
  <c r="E20" i="93"/>
  <c r="G20" i="93" s="1"/>
  <c r="C17" i="111"/>
  <c r="E19" i="93"/>
  <c r="C16" i="111"/>
  <c r="E17" i="93"/>
  <c r="G17" i="93" s="1"/>
  <c r="C14" i="111"/>
  <c r="F30" i="93"/>
  <c r="E30" i="93"/>
  <c r="F41" i="93"/>
  <c r="E41" i="93"/>
  <c r="G41" i="93" s="1"/>
  <c r="F48" i="93"/>
  <c r="E48" i="93"/>
  <c r="F20" i="93"/>
  <c r="J7" i="111"/>
  <c r="C21" i="82"/>
  <c r="C21" i="85"/>
  <c r="C21" i="87"/>
  <c r="F9" i="86"/>
  <c r="C21" i="86"/>
  <c r="C21" i="67"/>
  <c r="C21" i="88"/>
  <c r="C21" i="89"/>
  <c r="C21" i="90"/>
  <c r="C21" i="91"/>
  <c r="C21" i="92"/>
  <c r="C21" i="93"/>
  <c r="F21" i="93" s="1"/>
  <c r="C5" i="111"/>
  <c r="P5" i="7"/>
  <c r="L5" i="7"/>
  <c r="AO78" i="112"/>
  <c r="C22" i="93"/>
  <c r="F22" i="93" s="1"/>
  <c r="C23" i="82"/>
  <c r="F23" i="82" s="1"/>
  <c r="C23" i="87"/>
  <c r="F23" i="87" s="1"/>
  <c r="C23" i="86"/>
  <c r="F23" i="86" s="1"/>
  <c r="C23" i="85"/>
  <c r="F23" i="85" s="1"/>
  <c r="C23" i="67"/>
  <c r="F23" i="67" s="1"/>
  <c r="C23" i="88"/>
  <c r="F23" i="88" s="1"/>
  <c r="C23" i="89"/>
  <c r="F23" i="89" s="1"/>
  <c r="C23" i="90"/>
  <c r="F23" i="90" s="1"/>
  <c r="C23" i="91"/>
  <c r="F23" i="91" s="1"/>
  <c r="F19" i="92"/>
  <c r="C23" i="92"/>
  <c r="F23" i="92" s="1"/>
  <c r="C23" i="93"/>
  <c r="F23" i="93" s="1"/>
  <c r="C22" i="87"/>
  <c r="F22" i="87" s="1"/>
  <c r="C22" i="86"/>
  <c r="F22" i="86" s="1"/>
  <c r="C22" i="85"/>
  <c r="F22" i="85" s="1"/>
  <c r="C22" i="82"/>
  <c r="C22" i="67"/>
  <c r="F22" i="67" s="1"/>
  <c r="C22" i="88"/>
  <c r="F22" i="88" s="1"/>
  <c r="C22" i="89"/>
  <c r="F22" i="89" s="1"/>
  <c r="C22" i="90"/>
  <c r="C22" i="91"/>
  <c r="F22" i="91" s="1"/>
  <c r="E20" i="92"/>
  <c r="G20" i="92" s="1"/>
  <c r="C22" i="92"/>
  <c r="F22" i="92" s="1"/>
  <c r="F20" i="104"/>
  <c r="E20" i="104"/>
  <c r="F22" i="104"/>
  <c r="F19" i="104"/>
  <c r="E19" i="104"/>
  <c r="F23" i="104"/>
  <c r="E19" i="87"/>
  <c r="F19" i="87"/>
  <c r="F20" i="87"/>
  <c r="E20" i="87"/>
  <c r="E19" i="86"/>
  <c r="F19" i="86"/>
  <c r="F20" i="86"/>
  <c r="E20" i="86"/>
  <c r="E19" i="85"/>
  <c r="F19" i="85"/>
  <c r="F20" i="85"/>
  <c r="E20" i="85"/>
  <c r="F19" i="82"/>
  <c r="E19" i="82"/>
  <c r="F20" i="82"/>
  <c r="E20" i="82"/>
  <c r="F20" i="67"/>
  <c r="E20" i="67"/>
  <c r="E19" i="67"/>
  <c r="F19" i="67"/>
  <c r="F19" i="88"/>
  <c r="E19" i="88"/>
  <c r="E20" i="88"/>
  <c r="F20" i="88"/>
  <c r="E19" i="92"/>
  <c r="F19" i="89"/>
  <c r="E19" i="89"/>
  <c r="F20" i="89"/>
  <c r="E20" i="89"/>
  <c r="F20" i="90"/>
  <c r="E20" i="90"/>
  <c r="F20" i="92"/>
  <c r="F19" i="90"/>
  <c r="E19" i="90"/>
  <c r="F20" i="91"/>
  <c r="E20" i="91"/>
  <c r="F19" i="91"/>
  <c r="E19" i="91"/>
  <c r="F19" i="93"/>
  <c r="L5" i="111"/>
  <c r="Q9" i="112"/>
  <c r="L22" i="111"/>
  <c r="E30" i="87"/>
  <c r="G30" i="87" s="1"/>
  <c r="F30" i="86"/>
  <c r="E30" i="85"/>
  <c r="F30" i="82"/>
  <c r="E30" i="67"/>
  <c r="E30" i="88"/>
  <c r="G30" i="88" s="1"/>
  <c r="F30" i="89"/>
  <c r="F30" i="90"/>
  <c r="E30" i="91"/>
  <c r="G30" i="91" s="1"/>
  <c r="F30" i="92"/>
  <c r="F32" i="67"/>
  <c r="E16" i="87"/>
  <c r="E16" i="82"/>
  <c r="G16" i="82" s="1"/>
  <c r="F16" i="67"/>
  <c r="E16" i="88"/>
  <c r="F16" i="89"/>
  <c r="F16" i="91"/>
  <c r="E16" i="92"/>
  <c r="G16" i="92" s="1"/>
  <c r="G11" i="67"/>
  <c r="BE118" i="97"/>
  <c r="BF118" i="97"/>
  <c r="BX117" i="97"/>
  <c r="BW117" i="97"/>
  <c r="V118" i="97"/>
  <c r="U118" i="97"/>
  <c r="BX130" i="101"/>
  <c r="BW130" i="101"/>
  <c r="BF130" i="101"/>
  <c r="BE130" i="101"/>
  <c r="AD130" i="101"/>
  <c r="AE130" i="101"/>
  <c r="BO134" i="102"/>
  <c r="BN134" i="102"/>
  <c r="BW134" i="102"/>
  <c r="BX134" i="102"/>
  <c r="L133" i="102"/>
  <c r="M133" i="102"/>
  <c r="DZ130" i="101"/>
  <c r="DY130" i="101"/>
  <c r="DP141" i="97"/>
  <c r="DQ141" i="97"/>
  <c r="DM142" i="97"/>
  <c r="DY142" i="97"/>
  <c r="DZ142" i="97"/>
  <c r="DV143" i="97"/>
  <c r="DP142" i="98"/>
  <c r="DM143" i="98"/>
  <c r="AW118" i="97"/>
  <c r="AV118" i="97"/>
  <c r="CX119" i="97"/>
  <c r="CY119" i="97"/>
  <c r="L118" i="97"/>
  <c r="M118" i="97"/>
  <c r="BN117" i="97"/>
  <c r="BO117" i="97"/>
  <c r="CP130" i="101"/>
  <c r="CO130" i="101"/>
  <c r="V133" i="102"/>
  <c r="U133" i="102"/>
  <c r="AN133" i="102"/>
  <c r="AM133" i="102"/>
  <c r="EH130" i="101"/>
  <c r="EI130" i="101"/>
  <c r="DZ133" i="102"/>
  <c r="DY133" i="102"/>
  <c r="DP133" i="102"/>
  <c r="DQ133" i="102"/>
  <c r="EH143" i="97"/>
  <c r="EI143" i="97"/>
  <c r="EE144" i="97"/>
  <c r="DG140" i="97"/>
  <c r="DH140" i="97"/>
  <c r="DD141" i="97"/>
  <c r="AN117" i="97"/>
  <c r="AM117" i="97"/>
  <c r="CX130" i="101"/>
  <c r="CY130" i="101"/>
  <c r="BN130" i="101"/>
  <c r="BO130" i="101"/>
  <c r="CY134" i="102"/>
  <c r="CX134" i="102"/>
  <c r="CP133" i="102"/>
  <c r="CO133" i="102"/>
  <c r="CF133" i="102"/>
  <c r="CG133" i="102"/>
  <c r="DP130" i="101"/>
  <c r="DQ130" i="101"/>
  <c r="DH133" i="102"/>
  <c r="DG133" i="102"/>
  <c r="EH144" i="98"/>
  <c r="EE145" i="98"/>
  <c r="AE118" i="97"/>
  <c r="AD118" i="97"/>
  <c r="CP117" i="97"/>
  <c r="CO117" i="97"/>
  <c r="CF117" i="97"/>
  <c r="CG117" i="97"/>
  <c r="V130" i="101"/>
  <c r="U130" i="101"/>
  <c r="CG131" i="101"/>
  <c r="CF131" i="101"/>
  <c r="L131" i="101"/>
  <c r="M131" i="101"/>
  <c r="AN130" i="101"/>
  <c r="AM130" i="101"/>
  <c r="AE134" i="102"/>
  <c r="AD134" i="102"/>
  <c r="BF133" i="102"/>
  <c r="BE133" i="102"/>
  <c r="AV133" i="102"/>
  <c r="AW133" i="102"/>
  <c r="DH130" i="101"/>
  <c r="DG130" i="101"/>
  <c r="EH133" i="102"/>
  <c r="EI133" i="102"/>
  <c r="DG141" i="98"/>
  <c r="DD142" i="98"/>
  <c r="DY143" i="98"/>
  <c r="DV144" i="98"/>
  <c r="F41" i="91"/>
  <c r="F41" i="87"/>
  <c r="F41" i="92"/>
  <c r="E41" i="86"/>
  <c r="G41" i="86" s="1"/>
  <c r="F41" i="85"/>
  <c r="E40" i="82"/>
  <c r="G40" i="82" s="1"/>
  <c r="F41" i="89"/>
  <c r="C25" i="86"/>
  <c r="F25" i="86" s="1"/>
  <c r="I22" i="111"/>
  <c r="K22" i="111"/>
  <c r="J22" i="111"/>
  <c r="D22" i="111"/>
  <c r="F22" i="111"/>
  <c r="C22" i="111"/>
  <c r="E22" i="111"/>
  <c r="H22" i="111"/>
  <c r="G22" i="111"/>
  <c r="F42" i="67"/>
  <c r="C25" i="67"/>
  <c r="F25" i="67" s="1"/>
  <c r="F42" i="86"/>
  <c r="I14" i="111"/>
  <c r="H14" i="111"/>
  <c r="G14" i="111"/>
  <c r="J14" i="111"/>
  <c r="C25" i="85"/>
  <c r="F25" i="85" s="1"/>
  <c r="C25" i="82"/>
  <c r="F25" i="82" s="1"/>
  <c r="F31" i="67"/>
  <c r="I31" i="111"/>
  <c r="C25" i="88"/>
  <c r="F25" i="88" s="1"/>
  <c r="F42" i="88"/>
  <c r="C25" i="90"/>
  <c r="F25" i="90" s="1"/>
  <c r="E40" i="90"/>
  <c r="G40" i="90" s="1"/>
  <c r="C25" i="89"/>
  <c r="F25" i="89" s="1"/>
  <c r="E30" i="89"/>
  <c r="E41" i="82"/>
  <c r="G41" i="82" s="1"/>
  <c r="F40" i="85"/>
  <c r="F40" i="86"/>
  <c r="F40" i="89"/>
  <c r="E30" i="90"/>
  <c r="F30" i="67"/>
  <c r="F48" i="82"/>
  <c r="E40" i="88"/>
  <c r="G40" i="88" s="1"/>
  <c r="F39" i="90"/>
  <c r="F48" i="89"/>
  <c r="E41" i="67"/>
  <c r="G41" i="67" s="1"/>
  <c r="F48" i="85"/>
  <c r="E39" i="82"/>
  <c r="G39" i="82" s="1"/>
  <c r="F39" i="85"/>
  <c r="E48" i="67"/>
  <c r="G48" i="67" s="1"/>
  <c r="F41" i="90"/>
  <c r="F48" i="88"/>
  <c r="E48" i="86"/>
  <c r="G48" i="86" s="1"/>
  <c r="E48" i="90"/>
  <c r="G48" i="90" s="1"/>
  <c r="E30" i="82"/>
  <c r="F39" i="89"/>
  <c r="E39" i="67"/>
  <c r="G39" i="67" s="1"/>
  <c r="F40" i="67"/>
  <c r="F30" i="85"/>
  <c r="E39" i="86"/>
  <c r="G39" i="86" s="1"/>
  <c r="E41" i="88"/>
  <c r="G41" i="88" s="1"/>
  <c r="F30" i="88"/>
  <c r="E30" i="86"/>
  <c r="E31" i="111"/>
  <c r="G31" i="111"/>
  <c r="F31" i="111"/>
  <c r="H31" i="111"/>
  <c r="F38" i="87"/>
  <c r="F38" i="67"/>
  <c r="F38" i="90"/>
  <c r="AC17" i="112"/>
  <c r="X18" i="112" s="1"/>
  <c r="AB18" i="112" s="1"/>
  <c r="BC80" i="112"/>
  <c r="M153" i="112"/>
  <c r="L153" i="112"/>
  <c r="T120" i="112"/>
  <c r="S120" i="112"/>
  <c r="V157" i="112"/>
  <c r="AJ153" i="112"/>
  <c r="AM153" i="112" s="1"/>
  <c r="BB152" i="112"/>
  <c r="AX153" i="112"/>
  <c r="BA153" i="112" s="1"/>
  <c r="AV134" i="112"/>
  <c r="AU134" i="112"/>
  <c r="AH131" i="112"/>
  <c r="AG131" i="112"/>
  <c r="I154" i="112"/>
  <c r="P154" i="112" s="1"/>
  <c r="H155" i="112"/>
  <c r="G154" i="112"/>
  <c r="Y154" i="112" s="1"/>
  <c r="F154" i="112"/>
  <c r="C33" i="88"/>
  <c r="C51" i="88" s="1"/>
  <c r="F9" i="91"/>
  <c r="C33" i="92"/>
  <c r="C51" i="92" s="1"/>
  <c r="C33" i="82"/>
  <c r="C51" i="82" s="1"/>
  <c r="C33" i="90"/>
  <c r="C51" i="90" s="1"/>
  <c r="C33" i="85"/>
  <c r="C51" i="85" s="1"/>
  <c r="F9" i="90"/>
  <c r="D42" i="85"/>
  <c r="D42" i="90"/>
  <c r="D14" i="111"/>
  <c r="E18" i="82"/>
  <c r="E18" i="88"/>
  <c r="D44" i="67"/>
  <c r="F9" i="89"/>
  <c r="D42" i="86"/>
  <c r="E17" i="90"/>
  <c r="F9" i="92"/>
  <c r="D44" i="88"/>
  <c r="D43" i="88"/>
  <c r="D45" i="88"/>
  <c r="D42" i="88"/>
  <c r="F9" i="88"/>
  <c r="D42" i="89"/>
  <c r="D44" i="89"/>
  <c r="D45" i="89"/>
  <c r="D45" i="86"/>
  <c r="D43" i="86"/>
  <c r="D44" i="86"/>
  <c r="D43" i="89"/>
  <c r="C33" i="89"/>
  <c r="C51" i="89" s="1"/>
  <c r="H5" i="7"/>
  <c r="G40" i="67"/>
  <c r="G41" i="104"/>
  <c r="G39" i="92"/>
  <c r="G39" i="90"/>
  <c r="G17" i="89"/>
  <c r="G48" i="87"/>
  <c r="G41" i="90"/>
  <c r="G17" i="88"/>
  <c r="G17" i="67"/>
  <c r="G40" i="91"/>
  <c r="G17" i="92"/>
  <c r="G17" i="82"/>
  <c r="G39" i="93"/>
  <c r="G40" i="93"/>
  <c r="F9" i="67"/>
  <c r="D45" i="67"/>
  <c r="D42" i="91"/>
  <c r="D45" i="91"/>
  <c r="C33" i="91"/>
  <c r="C51" i="91" s="1"/>
  <c r="D43" i="67"/>
  <c r="C33" i="67"/>
  <c r="F33" i="67" s="1"/>
  <c r="D42" i="67"/>
  <c r="D44" i="91"/>
  <c r="D45" i="85"/>
  <c r="F9" i="85"/>
  <c r="D43" i="90"/>
  <c r="D44" i="90"/>
  <c r="D44" i="85"/>
  <c r="D42" i="92"/>
  <c r="D45" i="90"/>
  <c r="D43" i="85"/>
  <c r="D44" i="92"/>
  <c r="F39" i="92"/>
  <c r="F9" i="87"/>
  <c r="C33" i="93"/>
  <c r="F42" i="91"/>
  <c r="D43" i="91"/>
  <c r="E30" i="92"/>
  <c r="F42" i="92"/>
  <c r="F45" i="91"/>
  <c r="C25" i="92"/>
  <c r="F25" i="92" s="1"/>
  <c r="E48" i="92"/>
  <c r="F30" i="91"/>
  <c r="F34" i="67"/>
  <c r="E40" i="92"/>
  <c r="F44" i="91"/>
  <c r="C25" i="91"/>
  <c r="F25" i="91" s="1"/>
  <c r="D45" i="92"/>
  <c r="D44" i="93"/>
  <c r="F43" i="90"/>
  <c r="F42" i="90"/>
  <c r="F44" i="90"/>
  <c r="E48" i="91"/>
  <c r="D43" i="92"/>
  <c r="F39" i="93"/>
  <c r="F40" i="91"/>
  <c r="F40" i="93"/>
  <c r="E39" i="91"/>
  <c r="DV134" i="102"/>
  <c r="DM134" i="102"/>
  <c r="DD134" i="102"/>
  <c r="EE134" i="102"/>
  <c r="C25" i="93"/>
  <c r="F25" i="93" s="1"/>
  <c r="E40" i="87"/>
  <c r="EK71" i="102"/>
  <c r="EG71" i="102"/>
  <c r="C25" i="87"/>
  <c r="F25" i="87" s="1"/>
  <c r="EA71" i="102"/>
  <c r="EC71" i="102" s="1"/>
  <c r="D43" i="82"/>
  <c r="D42" i="82"/>
  <c r="F30" i="87"/>
  <c r="D44" i="82"/>
  <c r="D45" i="82"/>
  <c r="DO71" i="102"/>
  <c r="DS71" i="102"/>
  <c r="F9" i="82"/>
  <c r="DI71" i="102"/>
  <c r="DK71" i="102" s="1"/>
  <c r="F48" i="87"/>
  <c r="F16" i="90"/>
  <c r="E39" i="87"/>
  <c r="E16" i="90"/>
  <c r="EJ63" i="98"/>
  <c r="EL63" i="98" s="1"/>
  <c r="DX64" i="98"/>
  <c r="EB64" i="98"/>
  <c r="DR63" i="98"/>
  <c r="DT63" i="98" s="1"/>
  <c r="DJ64" i="98"/>
  <c r="DF64" i="98"/>
  <c r="D43" i="87"/>
  <c r="D44" i="87"/>
  <c r="D45" i="87"/>
  <c r="F39" i="104"/>
  <c r="E39" i="104"/>
  <c r="F40" i="104"/>
  <c r="E40" i="104"/>
  <c r="F45" i="104"/>
  <c r="D45" i="104"/>
  <c r="F30" i="104"/>
  <c r="E30" i="104"/>
  <c r="D43" i="104"/>
  <c r="F43" i="104"/>
  <c r="F42" i="104"/>
  <c r="D42" i="104"/>
  <c r="C25" i="104"/>
  <c r="F25" i="104" s="1"/>
  <c r="F42" i="87"/>
  <c r="D42" i="87"/>
  <c r="F16" i="104"/>
  <c r="E16" i="104"/>
  <c r="F44" i="104"/>
  <c r="D44" i="104"/>
  <c r="F36" i="104"/>
  <c r="F17" i="104"/>
  <c r="E17" i="104"/>
  <c r="F48" i="104"/>
  <c r="E48" i="104"/>
  <c r="F38" i="104"/>
  <c r="DV131" i="101"/>
  <c r="EE131" i="101"/>
  <c r="DD131" i="101"/>
  <c r="DM131" i="101"/>
  <c r="EJ69" i="101"/>
  <c r="EL69" i="101" s="1"/>
  <c r="EB70" i="101"/>
  <c r="DX70" i="101"/>
  <c r="DR69" i="101"/>
  <c r="DT69" i="101" s="1"/>
  <c r="DJ70" i="101"/>
  <c r="DF70" i="101"/>
  <c r="EJ63" i="97"/>
  <c r="EL63" i="97" s="1"/>
  <c r="EA63" i="97"/>
  <c r="EC63" i="97" s="1"/>
  <c r="DR63" i="97"/>
  <c r="DT63" i="97" s="1"/>
  <c r="DI63" i="97"/>
  <c r="DK63" i="97" s="1"/>
  <c r="F17" i="67"/>
  <c r="F16" i="87"/>
  <c r="F16" i="82"/>
  <c r="F17" i="82"/>
  <c r="E16" i="67"/>
  <c r="E17" i="87"/>
  <c r="M14" i="111" s="1"/>
  <c r="D43" i="93"/>
  <c r="D42" i="93"/>
  <c r="F9" i="93"/>
  <c r="D45" i="93"/>
  <c r="BV72" i="102"/>
  <c r="BZ72" i="102" s="1"/>
  <c r="AU71" i="102"/>
  <c r="N71" i="102"/>
  <c r="P71" i="102" s="1"/>
  <c r="O72" i="102" s="1"/>
  <c r="CC134" i="102"/>
  <c r="CZ71" i="102"/>
  <c r="DB71" i="102" s="1"/>
  <c r="BP71" i="102"/>
  <c r="BR71" i="102" s="1"/>
  <c r="BQ72" i="102" s="1"/>
  <c r="BK135" i="102"/>
  <c r="AA135" i="102"/>
  <c r="BB134" i="102"/>
  <c r="AL71" i="102"/>
  <c r="I134" i="102"/>
  <c r="CE71" i="102"/>
  <c r="AS134" i="102"/>
  <c r="W71" i="102"/>
  <c r="Y71" i="102" s="1"/>
  <c r="X72" i="102" s="1"/>
  <c r="CU135" i="102"/>
  <c r="CL134" i="102"/>
  <c r="BT135" i="102"/>
  <c r="AJ134" i="102"/>
  <c r="BG71" i="102"/>
  <c r="BI71" i="102" s="1"/>
  <c r="BH72" i="102" s="1"/>
  <c r="AF71" i="102"/>
  <c r="AH71" i="102" s="1"/>
  <c r="AG72" i="102" s="1"/>
  <c r="R134" i="102"/>
  <c r="H135" i="102"/>
  <c r="G134" i="102"/>
  <c r="F134" i="102"/>
  <c r="CN71" i="102"/>
  <c r="D12" i="7"/>
  <c r="L12" i="7"/>
  <c r="T70" i="101"/>
  <c r="CU131" i="101"/>
  <c r="BB131" i="101"/>
  <c r="CI70" i="101"/>
  <c r="CE70" i="101"/>
  <c r="AF69" i="101"/>
  <c r="AH69" i="101" s="1"/>
  <c r="AG70" i="101" s="1"/>
  <c r="CZ69" i="101"/>
  <c r="DB69" i="101" s="1"/>
  <c r="AO69" i="101"/>
  <c r="AQ69" i="101" s="1"/>
  <c r="AP70" i="101" s="1"/>
  <c r="R131" i="101"/>
  <c r="CC132" i="101"/>
  <c r="AA131" i="101"/>
  <c r="BT131" i="101"/>
  <c r="G132" i="101"/>
  <c r="F132" i="101"/>
  <c r="I132" i="101"/>
  <c r="AJ131" i="101"/>
  <c r="BY69" i="101"/>
  <c r="CA69" i="101" s="1"/>
  <c r="AX69" i="101"/>
  <c r="AZ69" i="101" s="1"/>
  <c r="CL131" i="101"/>
  <c r="K71" i="101"/>
  <c r="CQ69" i="101"/>
  <c r="CS69" i="101" s="1"/>
  <c r="BK131" i="101"/>
  <c r="BP69" i="101"/>
  <c r="BR69" i="101" s="1"/>
  <c r="BG69" i="101"/>
  <c r="BI69" i="101" s="1"/>
  <c r="F16" i="92"/>
  <c r="BK118" i="97"/>
  <c r="E17" i="86"/>
  <c r="F16" i="88"/>
  <c r="T13" i="7"/>
  <c r="T5" i="7"/>
  <c r="E18" i="86"/>
  <c r="J13" i="7"/>
  <c r="J12" i="7"/>
  <c r="J7" i="7"/>
  <c r="E16" i="91"/>
  <c r="E16" i="89"/>
  <c r="F13" i="7"/>
  <c r="F12" i="7"/>
  <c r="F17" i="93"/>
  <c r="CZ63" i="98"/>
  <c r="DB63" i="98" s="1"/>
  <c r="DA64" i="98" s="1"/>
  <c r="CQ63" i="98"/>
  <c r="CS63" i="98" s="1"/>
  <c r="CR64" i="98" s="1"/>
  <c r="AO63" i="98"/>
  <c r="AQ63" i="98" s="1"/>
  <c r="AP64" i="98" s="1"/>
  <c r="AF63" i="98"/>
  <c r="AH63" i="98" s="1"/>
  <c r="AG64" i="98" s="1"/>
  <c r="F120" i="98"/>
  <c r="G120" i="98"/>
  <c r="CQ63" i="97"/>
  <c r="CS63" i="97" s="1"/>
  <c r="CR64" i="97" s="1"/>
  <c r="CI63" i="97"/>
  <c r="CE63" i="97"/>
  <c r="BQ63" i="97"/>
  <c r="BM63" i="97"/>
  <c r="BG63" i="97"/>
  <c r="BI63" i="97" s="1"/>
  <c r="BH64" i="97" s="1"/>
  <c r="AO63" i="97"/>
  <c r="AQ63" i="97" s="1"/>
  <c r="AF63" i="97"/>
  <c r="AH63" i="97" s="1"/>
  <c r="AG64" i="97" s="1"/>
  <c r="K67" i="97"/>
  <c r="T63" i="97"/>
  <c r="F121" i="97"/>
  <c r="G121" i="97"/>
  <c r="H122" i="97"/>
  <c r="I119" i="97"/>
  <c r="CL118" i="97"/>
  <c r="CC118" i="97"/>
  <c r="AJ118" i="97"/>
  <c r="BT118" i="97"/>
  <c r="R119" i="97"/>
  <c r="BV64" i="98"/>
  <c r="T64" i="98"/>
  <c r="K64" i="98"/>
  <c r="O64" i="98" s="1"/>
  <c r="BM64" i="98"/>
  <c r="BD64" i="98"/>
  <c r="CC120" i="98"/>
  <c r="CF120" i="98" s="1"/>
  <c r="AA119" i="98"/>
  <c r="AD119" i="98" s="1"/>
  <c r="BK119" i="98"/>
  <c r="BN119" i="98" s="1"/>
  <c r="BB119" i="98"/>
  <c r="BE119" i="98" s="1"/>
  <c r="AU64" i="98"/>
  <c r="CL119" i="98"/>
  <c r="CO119" i="98" s="1"/>
  <c r="CE64" i="98"/>
  <c r="CU119" i="98"/>
  <c r="CX119" i="98" s="1"/>
  <c r="R119" i="98"/>
  <c r="U119" i="98" s="1"/>
  <c r="BT119" i="98"/>
  <c r="BW119" i="98" s="1"/>
  <c r="I119" i="98"/>
  <c r="L119" i="98" s="1"/>
  <c r="AS119" i="98"/>
  <c r="AV119" i="98" s="1"/>
  <c r="AJ119" i="98"/>
  <c r="AM119" i="98" s="1"/>
  <c r="CW64" i="97"/>
  <c r="CU120" i="97"/>
  <c r="BB119" i="97"/>
  <c r="AU64" i="97"/>
  <c r="AS119" i="97"/>
  <c r="AA119" i="97"/>
  <c r="F38" i="88"/>
  <c r="F38" i="85"/>
  <c r="F38" i="86"/>
  <c r="F38" i="91"/>
  <c r="F38" i="93"/>
  <c r="E17" i="91"/>
  <c r="F17" i="89"/>
  <c r="F17" i="88"/>
  <c r="E17" i="85"/>
  <c r="F17" i="92"/>
  <c r="F38" i="92"/>
  <c r="F38" i="82"/>
  <c r="F38" i="89"/>
  <c r="F16" i="93"/>
  <c r="F16" i="86"/>
  <c r="E16" i="86"/>
  <c r="E16" i="85"/>
  <c r="F16" i="85"/>
  <c r="B22" i="7" l="1"/>
  <c r="C15" i="111" s="1"/>
  <c r="D15" i="111" s="1"/>
  <c r="J22" i="7"/>
  <c r="F22" i="7"/>
  <c r="B6" i="7"/>
  <c r="E10" i="93"/>
  <c r="E10" i="92"/>
  <c r="D6" i="7"/>
  <c r="E10" i="91"/>
  <c r="G10" i="91" s="1"/>
  <c r="F6" i="7"/>
  <c r="J6" i="7"/>
  <c r="E10" i="89"/>
  <c r="G10" i="89" s="1"/>
  <c r="AW131" i="101"/>
  <c r="AV131" i="101"/>
  <c r="AS132" i="101"/>
  <c r="K7" i="111"/>
  <c r="D17" i="111"/>
  <c r="G19" i="88"/>
  <c r="H16" i="111"/>
  <c r="G20" i="67"/>
  <c r="I17" i="111"/>
  <c r="G19" i="82"/>
  <c r="J16" i="111"/>
  <c r="G19" i="91"/>
  <c r="E16" i="111"/>
  <c r="G19" i="90"/>
  <c r="F16" i="111"/>
  <c r="G20" i="89"/>
  <c r="G17" i="111"/>
  <c r="G19" i="92"/>
  <c r="D16" i="111"/>
  <c r="G19" i="85"/>
  <c r="K16" i="111"/>
  <c r="G19" i="86"/>
  <c r="L16" i="111"/>
  <c r="G19" i="87"/>
  <c r="M16" i="111"/>
  <c r="G19" i="93"/>
  <c r="G20" i="90"/>
  <c r="F17" i="111"/>
  <c r="G20" i="82"/>
  <c r="J17" i="111"/>
  <c r="G20" i="85"/>
  <c r="K17" i="111"/>
  <c r="G20" i="86"/>
  <c r="L17" i="111"/>
  <c r="G20" i="87"/>
  <c r="M17" i="111"/>
  <c r="G20" i="104"/>
  <c r="N17" i="111"/>
  <c r="G20" i="91"/>
  <c r="E17" i="111"/>
  <c r="G19" i="89"/>
  <c r="G16" i="111"/>
  <c r="G20" i="88"/>
  <c r="H17" i="111"/>
  <c r="G19" i="67"/>
  <c r="I16" i="111"/>
  <c r="G19" i="104"/>
  <c r="N16" i="111"/>
  <c r="G16" i="87"/>
  <c r="M13" i="111"/>
  <c r="L29" i="111"/>
  <c r="M29" i="111"/>
  <c r="C29" i="111"/>
  <c r="H29" i="111"/>
  <c r="E29" i="111"/>
  <c r="D29" i="111"/>
  <c r="F29" i="111"/>
  <c r="I29" i="111"/>
  <c r="G29" i="111"/>
  <c r="K29" i="111"/>
  <c r="J29" i="111"/>
  <c r="G30" i="86"/>
  <c r="C53" i="85"/>
  <c r="F53" i="85" s="1"/>
  <c r="G30" i="85"/>
  <c r="G30" i="82"/>
  <c r="F21" i="82"/>
  <c r="C53" i="82"/>
  <c r="F53" i="82" s="1"/>
  <c r="C51" i="67"/>
  <c r="C53" i="67" s="1"/>
  <c r="F53" i="67" s="1"/>
  <c r="F21" i="67"/>
  <c r="G30" i="67"/>
  <c r="C53" i="88"/>
  <c r="F53" i="88" s="1"/>
  <c r="G30" i="89"/>
  <c r="C53" i="89"/>
  <c r="F53" i="89" s="1"/>
  <c r="G30" i="90"/>
  <c r="F21" i="90"/>
  <c r="C53" i="90"/>
  <c r="F53" i="90" s="1"/>
  <c r="C53" i="91"/>
  <c r="F53" i="91" s="1"/>
  <c r="C53" i="92"/>
  <c r="F53" i="92" s="1"/>
  <c r="J13" i="111"/>
  <c r="D34" i="93"/>
  <c r="G16" i="88"/>
  <c r="H13" i="111"/>
  <c r="H32" i="67"/>
  <c r="D13" i="111"/>
  <c r="BF119" i="97"/>
  <c r="BE119" i="97"/>
  <c r="CG118" i="97"/>
  <c r="CF118" i="97"/>
  <c r="BO118" i="97"/>
  <c r="BN118" i="97"/>
  <c r="BO131" i="101"/>
  <c r="BN131" i="101"/>
  <c r="AM131" i="101"/>
  <c r="AN131" i="101"/>
  <c r="U131" i="101"/>
  <c r="V131" i="101"/>
  <c r="AM134" i="102"/>
  <c r="AN134" i="102"/>
  <c r="M134" i="102"/>
  <c r="L134" i="102"/>
  <c r="AD135" i="102"/>
  <c r="AE135" i="102"/>
  <c r="CG134" i="102"/>
  <c r="CF134" i="102"/>
  <c r="DG134" i="102"/>
  <c r="DH134" i="102"/>
  <c r="DY134" i="102"/>
  <c r="DZ134" i="102"/>
  <c r="CF132" i="101"/>
  <c r="CG132" i="101"/>
  <c r="CY131" i="101"/>
  <c r="CX131" i="101"/>
  <c r="DZ143" i="97"/>
  <c r="DY143" i="97"/>
  <c r="DV144" i="97"/>
  <c r="AD119" i="97"/>
  <c r="AE119" i="97"/>
  <c r="CY120" i="97"/>
  <c r="CX120" i="97"/>
  <c r="U119" i="97"/>
  <c r="V119" i="97"/>
  <c r="CO118" i="97"/>
  <c r="CP118" i="97"/>
  <c r="M119" i="97"/>
  <c r="L119" i="97"/>
  <c r="CO131" i="101"/>
  <c r="CP131" i="101"/>
  <c r="M132" i="101"/>
  <c r="L132" i="101"/>
  <c r="BW131" i="101"/>
  <c r="BX131" i="101"/>
  <c r="U134" i="102"/>
  <c r="V134" i="102"/>
  <c r="BX135" i="102"/>
  <c r="BW135" i="102"/>
  <c r="AW134" i="102"/>
  <c r="AV134" i="102"/>
  <c r="BN135" i="102"/>
  <c r="BO135" i="102"/>
  <c r="DQ131" i="101"/>
  <c r="DP131" i="101"/>
  <c r="EI131" i="101"/>
  <c r="EH131" i="101"/>
  <c r="DQ134" i="102"/>
  <c r="DP134" i="102"/>
  <c r="DY144" i="98"/>
  <c r="DV145" i="98"/>
  <c r="EH145" i="98"/>
  <c r="EE146" i="98"/>
  <c r="DP143" i="98"/>
  <c r="DM144" i="98"/>
  <c r="CX135" i="102"/>
  <c r="CY135" i="102"/>
  <c r="BE134" i="102"/>
  <c r="BF134" i="102"/>
  <c r="DY131" i="101"/>
  <c r="DZ131" i="101"/>
  <c r="DG142" i="98"/>
  <c r="DD143" i="98"/>
  <c r="DH141" i="97"/>
  <c r="DG141" i="97"/>
  <c r="DD142" i="97"/>
  <c r="AW119" i="97"/>
  <c r="AV119" i="97"/>
  <c r="BW118" i="97"/>
  <c r="BX118" i="97"/>
  <c r="AN118" i="97"/>
  <c r="AM118" i="97"/>
  <c r="AE131" i="101"/>
  <c r="AD131" i="101"/>
  <c r="BE131" i="101"/>
  <c r="BF131" i="101"/>
  <c r="CO134" i="102"/>
  <c r="CP134" i="102"/>
  <c r="DG131" i="101"/>
  <c r="DH131" i="101"/>
  <c r="EI134" i="102"/>
  <c r="EH134" i="102"/>
  <c r="EI144" i="97"/>
  <c r="EH144" i="97"/>
  <c r="EE145" i="97"/>
  <c r="DQ142" i="97"/>
  <c r="DP142" i="97"/>
  <c r="DM143" i="97"/>
  <c r="N14" i="111"/>
  <c r="I13" i="111"/>
  <c r="K13" i="111"/>
  <c r="C13" i="111"/>
  <c r="E14" i="111"/>
  <c r="N13" i="111"/>
  <c r="F13" i="111"/>
  <c r="E13" i="111"/>
  <c r="L13" i="111"/>
  <c r="K14" i="111"/>
  <c r="G13" i="111"/>
  <c r="L14" i="111"/>
  <c r="D31" i="111"/>
  <c r="C31" i="111"/>
  <c r="AA18" i="112"/>
  <c r="BE80" i="112"/>
  <c r="AZ81" i="112" s="1"/>
  <c r="BD81" i="112" s="1"/>
  <c r="AQ78" i="112"/>
  <c r="AL79" i="112" s="1"/>
  <c r="AP79" i="112" s="1"/>
  <c r="M154" i="112"/>
  <c r="L154" i="112"/>
  <c r="V158" i="112"/>
  <c r="S121" i="112"/>
  <c r="T121" i="112"/>
  <c r="AJ154" i="112"/>
  <c r="AM154" i="112" s="1"/>
  <c r="BB153" i="112"/>
  <c r="AX154" i="112"/>
  <c r="BA154" i="112" s="1"/>
  <c r="AV135" i="112"/>
  <c r="AU135" i="112"/>
  <c r="AH132" i="112"/>
  <c r="AG132" i="112"/>
  <c r="C24" i="90"/>
  <c r="C27" i="90" s="1"/>
  <c r="H33" i="90" s="1"/>
  <c r="H156" i="112"/>
  <c r="G155" i="112"/>
  <c r="Y155" i="112" s="1"/>
  <c r="F155" i="112"/>
  <c r="I155" i="112"/>
  <c r="G18" i="82"/>
  <c r="G18" i="88"/>
  <c r="G17" i="90"/>
  <c r="F14" i="111"/>
  <c r="G16" i="85"/>
  <c r="G16" i="86"/>
  <c r="G17" i="91"/>
  <c r="G48" i="104"/>
  <c r="G16" i="104"/>
  <c r="G16" i="90"/>
  <c r="G16" i="89"/>
  <c r="G18" i="86"/>
  <c r="G17" i="86"/>
  <c r="G16" i="67"/>
  <c r="G40" i="104"/>
  <c r="G39" i="87"/>
  <c r="G48" i="91"/>
  <c r="G16" i="91"/>
  <c r="G17" i="87"/>
  <c r="G17" i="104"/>
  <c r="G39" i="91"/>
  <c r="G40" i="92"/>
  <c r="G48" i="92"/>
  <c r="G30" i="92"/>
  <c r="G17" i="85"/>
  <c r="G39" i="104"/>
  <c r="G40" i="87"/>
  <c r="G48" i="93"/>
  <c r="G30" i="93"/>
  <c r="H31" i="90"/>
  <c r="EE135" i="102"/>
  <c r="DD135" i="102"/>
  <c r="DM135" i="102"/>
  <c r="DV135" i="102"/>
  <c r="EJ71" i="102"/>
  <c r="EL71" i="102" s="1"/>
  <c r="DX72" i="102"/>
  <c r="EB72" i="102"/>
  <c r="DR71" i="102"/>
  <c r="DT71" i="102" s="1"/>
  <c r="DJ72" i="102"/>
  <c r="DF72" i="102"/>
  <c r="EG64" i="98"/>
  <c r="EK64" i="98"/>
  <c r="EA64" i="98"/>
  <c r="EC64" i="98" s="1"/>
  <c r="DS64" i="98"/>
  <c r="DO64" i="98"/>
  <c r="DI64" i="98"/>
  <c r="DK64" i="98" s="1"/>
  <c r="G30" i="104"/>
  <c r="C24" i="104"/>
  <c r="C26" i="104"/>
  <c r="F21" i="104"/>
  <c r="C26" i="90"/>
  <c r="DD132" i="101"/>
  <c r="EE132" i="101"/>
  <c r="C24" i="67"/>
  <c r="C27" i="67" s="1"/>
  <c r="DM132" i="101"/>
  <c r="DV132" i="101"/>
  <c r="EK70" i="101"/>
  <c r="EG70" i="101"/>
  <c r="EA70" i="101"/>
  <c r="EC70" i="101" s="1"/>
  <c r="C24" i="82"/>
  <c r="C27" i="82" s="1"/>
  <c r="DS70" i="101"/>
  <c r="DO70" i="101"/>
  <c r="DI70" i="101"/>
  <c r="DK70" i="101" s="1"/>
  <c r="EG64" i="97"/>
  <c r="EK64" i="97"/>
  <c r="DX64" i="97"/>
  <c r="EB64" i="97"/>
  <c r="DS64" i="97"/>
  <c r="DO64" i="97"/>
  <c r="DJ64" i="97"/>
  <c r="DF64" i="97"/>
  <c r="C26" i="82"/>
  <c r="C26" i="87"/>
  <c r="C26" i="67"/>
  <c r="D35" i="67" s="1"/>
  <c r="C24" i="87"/>
  <c r="C27" i="87" s="1"/>
  <c r="F21" i="87"/>
  <c r="BD72" i="102"/>
  <c r="DA72" i="102"/>
  <c r="CW72" i="102"/>
  <c r="K72" i="102"/>
  <c r="CU136" i="102"/>
  <c r="BB135" i="102"/>
  <c r="R135" i="102"/>
  <c r="BT136" i="102"/>
  <c r="BK136" i="102"/>
  <c r="CC135" i="102"/>
  <c r="AO71" i="102"/>
  <c r="AQ71" i="102" s="1"/>
  <c r="AP72" i="102" s="1"/>
  <c r="BM72" i="102"/>
  <c r="AX71" i="102"/>
  <c r="AZ71" i="102" s="1"/>
  <c r="AY72" i="102" s="1"/>
  <c r="CQ71" i="102"/>
  <c r="CS71" i="102" s="1"/>
  <c r="CR72" i="102" s="1"/>
  <c r="H136" i="102"/>
  <c r="G135" i="102"/>
  <c r="F135" i="102"/>
  <c r="AJ135" i="102"/>
  <c r="CL135" i="102"/>
  <c r="AS135" i="102"/>
  <c r="AA136" i="102"/>
  <c r="BY72" i="102"/>
  <c r="CA72" i="102" s="1"/>
  <c r="BZ73" i="102" s="1"/>
  <c r="AC72" i="102"/>
  <c r="T72" i="102"/>
  <c r="CH71" i="102"/>
  <c r="CJ71" i="102" s="1"/>
  <c r="I135" i="102"/>
  <c r="BD70" i="101"/>
  <c r="BH70" i="101" s="1"/>
  <c r="BZ70" i="101"/>
  <c r="BV70" i="101"/>
  <c r="BM70" i="101"/>
  <c r="BQ70" i="101" s="1"/>
  <c r="AC70" i="101"/>
  <c r="AL70" i="101"/>
  <c r="AY70" i="101"/>
  <c r="AU70" i="101"/>
  <c r="BK132" i="101"/>
  <c r="CL132" i="101"/>
  <c r="BB132" i="101"/>
  <c r="AJ132" i="101"/>
  <c r="G133" i="101"/>
  <c r="F133" i="101"/>
  <c r="AA132" i="101"/>
  <c r="R132" i="101"/>
  <c r="CU132" i="101"/>
  <c r="CN70" i="101"/>
  <c r="CR70" i="101"/>
  <c r="N71" i="101"/>
  <c r="P71" i="101" s="1"/>
  <c r="O72" i="101" s="1"/>
  <c r="BT132" i="101"/>
  <c r="DA70" i="101"/>
  <c r="CW70" i="101"/>
  <c r="CH70" i="101"/>
  <c r="CJ70" i="101" s="1"/>
  <c r="I133" i="101"/>
  <c r="CC133" i="101"/>
  <c r="W70" i="101"/>
  <c r="Y70" i="101" s="1"/>
  <c r="X71" i="101" s="1"/>
  <c r="BK119" i="97"/>
  <c r="L7" i="7"/>
  <c r="CH64" i="98"/>
  <c r="CJ64" i="98" s="1"/>
  <c r="CI65" i="98" s="1"/>
  <c r="BY64" i="98"/>
  <c r="CA64" i="98" s="1"/>
  <c r="BZ65" i="98" s="1"/>
  <c r="BP64" i="98"/>
  <c r="BR64" i="98" s="1"/>
  <c r="BQ65" i="98" s="1"/>
  <c r="BG64" i="98"/>
  <c r="BI64" i="98" s="1"/>
  <c r="BH65" i="98" s="1"/>
  <c r="AX64" i="98"/>
  <c r="AZ64" i="98" s="1"/>
  <c r="AY65" i="98" s="1"/>
  <c r="W64" i="98"/>
  <c r="Y64" i="98" s="1"/>
  <c r="G121" i="98"/>
  <c r="F121" i="98"/>
  <c r="CZ64" i="97"/>
  <c r="DB64" i="97" s="1"/>
  <c r="DA65" i="97" s="1"/>
  <c r="CH63" i="97"/>
  <c r="CJ63" i="97" s="1"/>
  <c r="BP63" i="97"/>
  <c r="BR63" i="97" s="1"/>
  <c r="AX64" i="97"/>
  <c r="AZ64" i="97" s="1"/>
  <c r="AY65" i="97" s="1"/>
  <c r="AP64" i="97"/>
  <c r="AL64" i="97"/>
  <c r="W63" i="97"/>
  <c r="Y63" i="97" s="1"/>
  <c r="X64" i="97" s="1"/>
  <c r="N67" i="97"/>
  <c r="P67" i="97" s="1"/>
  <c r="O68" i="97" s="1"/>
  <c r="F122" i="97"/>
  <c r="G122" i="97"/>
  <c r="H123" i="97"/>
  <c r="R120" i="97"/>
  <c r="CL119" i="97"/>
  <c r="CC119" i="97"/>
  <c r="BT119" i="97"/>
  <c r="AJ119" i="97"/>
  <c r="I120" i="97"/>
  <c r="CW64" i="98"/>
  <c r="CN64" i="98"/>
  <c r="I120" i="98"/>
  <c r="L120" i="98" s="1"/>
  <c r="BT120" i="98"/>
  <c r="BW120" i="98" s="1"/>
  <c r="CU120" i="98"/>
  <c r="CX120" i="98" s="1"/>
  <c r="AA120" i="98"/>
  <c r="AD120" i="98" s="1"/>
  <c r="AC64" i="98"/>
  <c r="AS120" i="98"/>
  <c r="AV120" i="98" s="1"/>
  <c r="R120" i="98"/>
  <c r="U120" i="98" s="1"/>
  <c r="CL120" i="98"/>
  <c r="CO120" i="98" s="1"/>
  <c r="AL64" i="98"/>
  <c r="BK120" i="98"/>
  <c r="BN120" i="98" s="1"/>
  <c r="CC121" i="98"/>
  <c r="CF121" i="98" s="1"/>
  <c r="BB120" i="98"/>
  <c r="BE120" i="98" s="1"/>
  <c r="N64" i="98"/>
  <c r="P64" i="98" s="1"/>
  <c r="AJ120" i="98"/>
  <c r="AM120" i="98" s="1"/>
  <c r="CU121" i="97"/>
  <c r="CN64" i="97"/>
  <c r="BB120" i="97"/>
  <c r="BD64" i="97"/>
  <c r="AS120" i="97"/>
  <c r="AC64" i="97"/>
  <c r="AA120" i="97"/>
  <c r="C24" i="86"/>
  <c r="C27" i="86" s="1"/>
  <c r="C26" i="86"/>
  <c r="D35" i="86" s="1"/>
  <c r="F21" i="85"/>
  <c r="C26" i="85"/>
  <c r="D35" i="85" s="1"/>
  <c r="C24" i="85"/>
  <c r="C27" i="85" s="1"/>
  <c r="C24" i="88"/>
  <c r="C27" i="88" s="1"/>
  <c r="C26" i="88"/>
  <c r="D35" i="88" s="1"/>
  <c r="F21" i="88"/>
  <c r="C26" i="89"/>
  <c r="D35" i="89" s="1"/>
  <c r="C24" i="89"/>
  <c r="C27" i="89" s="1"/>
  <c r="C24" i="91"/>
  <c r="C27" i="91" s="1"/>
  <c r="C26" i="91"/>
  <c r="F21" i="92"/>
  <c r="C24" i="92"/>
  <c r="C27" i="92" s="1"/>
  <c r="C26" i="92"/>
  <c r="F21" i="91"/>
  <c r="F21" i="89"/>
  <c r="F22" i="82"/>
  <c r="C24" i="93"/>
  <c r="F24" i="93" s="1"/>
  <c r="G16" i="93"/>
  <c r="F22" i="90"/>
  <c r="C26" i="93"/>
  <c r="F21" i="86"/>
  <c r="E15" i="111" l="1"/>
  <c r="F15" i="111" s="1"/>
  <c r="G15" i="111" s="1"/>
  <c r="H15" i="111" s="1"/>
  <c r="I15" i="111" s="1"/>
  <c r="J15" i="111" s="1"/>
  <c r="K15" i="111" s="1"/>
  <c r="L15" i="111" s="1"/>
  <c r="M15" i="111" s="1"/>
  <c r="N15" i="111" s="1"/>
  <c r="O15" i="111" s="1"/>
  <c r="P15" i="111" s="1"/>
  <c r="Q15" i="111" s="1"/>
  <c r="G10" i="93"/>
  <c r="C6" i="111"/>
  <c r="D6" i="111" s="1"/>
  <c r="E6" i="111" s="1"/>
  <c r="F6" i="111" s="1"/>
  <c r="D5" i="7"/>
  <c r="F5" i="7"/>
  <c r="J5" i="7"/>
  <c r="E18" i="89"/>
  <c r="G18" i="89" s="1"/>
  <c r="E18" i="91"/>
  <c r="G18" i="91" s="1"/>
  <c r="E18" i="92"/>
  <c r="G18" i="92" s="1"/>
  <c r="B5" i="7"/>
  <c r="E18" i="93"/>
  <c r="G18" i="93" s="1"/>
  <c r="G10" i="92"/>
  <c r="N5" i="7"/>
  <c r="E18" i="67"/>
  <c r="G18" i="67" s="1"/>
  <c r="P155" i="112"/>
  <c r="AW132" i="101"/>
  <c r="AS133" i="101"/>
  <c r="AV132" i="101"/>
  <c r="L7" i="111"/>
  <c r="AO79" i="112"/>
  <c r="L120" i="97"/>
  <c r="M120" i="97"/>
  <c r="CP119" i="97"/>
  <c r="CO119" i="97"/>
  <c r="CG133" i="101"/>
  <c r="CF133" i="101"/>
  <c r="AD132" i="101"/>
  <c r="AE132" i="101"/>
  <c r="AN132" i="101"/>
  <c r="AM132" i="101"/>
  <c r="CP135" i="102"/>
  <c r="CO135" i="102"/>
  <c r="BW136" i="102"/>
  <c r="BX136" i="102"/>
  <c r="DP132" i="101"/>
  <c r="DQ132" i="101"/>
  <c r="DZ135" i="102"/>
  <c r="DY135" i="102"/>
  <c r="DP135" i="102"/>
  <c r="DQ135" i="102"/>
  <c r="EH145" i="97"/>
  <c r="EI145" i="97"/>
  <c r="EE146" i="97"/>
  <c r="DG143" i="98"/>
  <c r="DD144" i="98"/>
  <c r="DP144" i="98"/>
  <c r="DM145" i="98"/>
  <c r="DY145" i="98"/>
  <c r="DV146" i="98"/>
  <c r="DZ144" i="97"/>
  <c r="DY144" i="97"/>
  <c r="DV145" i="97"/>
  <c r="AE120" i="97"/>
  <c r="AD120" i="97"/>
  <c r="BE120" i="97"/>
  <c r="BF120" i="97"/>
  <c r="AN119" i="97"/>
  <c r="AM119" i="97"/>
  <c r="V120" i="97"/>
  <c r="U120" i="97"/>
  <c r="L133" i="101"/>
  <c r="M133" i="101"/>
  <c r="BF132" i="101"/>
  <c r="BE132" i="101"/>
  <c r="AN135" i="102"/>
  <c r="AM135" i="102"/>
  <c r="V135" i="102"/>
  <c r="U135" i="102"/>
  <c r="DH132" i="101"/>
  <c r="DG132" i="101"/>
  <c r="DH135" i="102"/>
  <c r="DG135" i="102"/>
  <c r="DQ143" i="97"/>
  <c r="DP143" i="97"/>
  <c r="DM144" i="97"/>
  <c r="DG142" i="97"/>
  <c r="DH142" i="97"/>
  <c r="DD143" i="97"/>
  <c r="BX119" i="97"/>
  <c r="BW119" i="97"/>
  <c r="BN119" i="97"/>
  <c r="BO119" i="97"/>
  <c r="BX132" i="101"/>
  <c r="BW132" i="101"/>
  <c r="CX132" i="101"/>
  <c r="CY132" i="101"/>
  <c r="CP132" i="101"/>
  <c r="CO132" i="101"/>
  <c r="AE136" i="102"/>
  <c r="AD136" i="102"/>
  <c r="CF135" i="102"/>
  <c r="CG135" i="102"/>
  <c r="BF135" i="102"/>
  <c r="BE135" i="102"/>
  <c r="DZ132" i="101"/>
  <c r="DY132" i="101"/>
  <c r="EH132" i="101"/>
  <c r="EI132" i="101"/>
  <c r="EH135" i="102"/>
  <c r="EI135" i="102"/>
  <c r="EH146" i="98"/>
  <c r="EE147" i="98"/>
  <c r="AW120" i="97"/>
  <c r="AV120" i="97"/>
  <c r="CX121" i="97"/>
  <c r="CY121" i="97"/>
  <c r="CF119" i="97"/>
  <c r="CG119" i="97"/>
  <c r="V132" i="101"/>
  <c r="U132" i="101"/>
  <c r="BN132" i="101"/>
  <c r="BO132" i="101"/>
  <c r="L135" i="102"/>
  <c r="M135" i="102"/>
  <c r="AV135" i="102"/>
  <c r="AW135" i="102"/>
  <c r="BO136" i="102"/>
  <c r="BN136" i="102"/>
  <c r="CX136" i="102"/>
  <c r="CY136" i="102"/>
  <c r="H35" i="89"/>
  <c r="AC18" i="112"/>
  <c r="X19" i="112" s="1"/>
  <c r="AB19" i="112" s="1"/>
  <c r="BC81" i="112"/>
  <c r="M155" i="112"/>
  <c r="L155" i="112"/>
  <c r="V159" i="112"/>
  <c r="T122" i="112"/>
  <c r="S122" i="112"/>
  <c r="AX155" i="112"/>
  <c r="BA155" i="112" s="1"/>
  <c r="BB154" i="112"/>
  <c r="AJ155" i="112"/>
  <c r="AM155" i="112" s="1"/>
  <c r="AV136" i="112"/>
  <c r="AU136" i="112"/>
  <c r="D34" i="90"/>
  <c r="H34" i="90" s="1"/>
  <c r="D32" i="90"/>
  <c r="AH133" i="112"/>
  <c r="AG133" i="112"/>
  <c r="I156" i="112"/>
  <c r="P156" i="112" s="1"/>
  <c r="H157" i="112"/>
  <c r="G156" i="112"/>
  <c r="Y156" i="112" s="1"/>
  <c r="F156" i="112"/>
  <c r="D32" i="92"/>
  <c r="F27" i="87"/>
  <c r="D34" i="87"/>
  <c r="D32" i="87"/>
  <c r="F26" i="87"/>
  <c r="D35" i="87"/>
  <c r="F27" i="86"/>
  <c r="D34" i="86"/>
  <c r="D32" i="86"/>
  <c r="D32" i="85"/>
  <c r="D34" i="85"/>
  <c r="F27" i="85"/>
  <c r="F26" i="82"/>
  <c r="D35" i="82"/>
  <c r="D34" i="82"/>
  <c r="D32" i="82"/>
  <c r="D32" i="67"/>
  <c r="H33" i="67"/>
  <c r="D34" i="67"/>
  <c r="H35" i="67"/>
  <c r="F27" i="88"/>
  <c r="D34" i="88"/>
  <c r="D32" i="88"/>
  <c r="H31" i="89"/>
  <c r="D34" i="89"/>
  <c r="H34" i="89" s="1"/>
  <c r="H33" i="89"/>
  <c r="D32" i="89"/>
  <c r="D35" i="90"/>
  <c r="D36" i="90"/>
  <c r="F26" i="90"/>
  <c r="DV136" i="102"/>
  <c r="DD136" i="102"/>
  <c r="EE136" i="102"/>
  <c r="DM136" i="102"/>
  <c r="F27" i="92"/>
  <c r="EK72" i="102"/>
  <c r="EG72" i="102"/>
  <c r="EA72" i="102"/>
  <c r="EC72" i="102" s="1"/>
  <c r="DO72" i="102"/>
  <c r="DS72" i="102"/>
  <c r="DI72" i="102"/>
  <c r="DK72" i="102" s="1"/>
  <c r="F26" i="67"/>
  <c r="EJ64" i="98"/>
  <c r="EL64" i="98" s="1"/>
  <c r="EB65" i="98"/>
  <c r="DX65" i="98"/>
  <c r="DR64" i="98"/>
  <c r="DT64" i="98" s="1"/>
  <c r="DJ65" i="98"/>
  <c r="DF65" i="98"/>
  <c r="F26" i="104"/>
  <c r="D36" i="104"/>
  <c r="F24" i="104"/>
  <c r="C27" i="104"/>
  <c r="F24" i="67"/>
  <c r="DM133" i="101"/>
  <c r="DD133" i="101"/>
  <c r="DV133" i="101"/>
  <c r="EE133" i="101"/>
  <c r="F24" i="87"/>
  <c r="EJ70" i="101"/>
  <c r="EL70" i="101" s="1"/>
  <c r="EB71" i="101"/>
  <c r="DX71" i="101"/>
  <c r="DR70" i="101"/>
  <c r="DT70" i="101" s="1"/>
  <c r="DJ71" i="101"/>
  <c r="DF71" i="101"/>
  <c r="EJ64" i="97"/>
  <c r="EL64" i="97" s="1"/>
  <c r="EA64" i="97"/>
  <c r="EC64" i="97" s="1"/>
  <c r="DR64" i="97"/>
  <c r="DT64" i="97" s="1"/>
  <c r="DI64" i="97"/>
  <c r="DK64" i="97" s="1"/>
  <c r="F26" i="92"/>
  <c r="AU72" i="102"/>
  <c r="BV73" i="102"/>
  <c r="CN72" i="102"/>
  <c r="AL72" i="102"/>
  <c r="I136" i="102"/>
  <c r="BP72" i="102"/>
  <c r="BR72" i="102" s="1"/>
  <c r="BQ73" i="102" s="1"/>
  <c r="CE72" i="102"/>
  <c r="CI72" i="102" s="1"/>
  <c r="AF72" i="102"/>
  <c r="AH72" i="102" s="1"/>
  <c r="AG73" i="102" s="1"/>
  <c r="CL136" i="102"/>
  <c r="BK137" i="102"/>
  <c r="CZ72" i="102"/>
  <c r="DB72" i="102" s="1"/>
  <c r="AA137" i="102"/>
  <c r="AS136" i="102"/>
  <c r="AJ136" i="102"/>
  <c r="CC136" i="102"/>
  <c r="BT137" i="102"/>
  <c r="BB136" i="102"/>
  <c r="N72" i="102"/>
  <c r="P72" i="102" s="1"/>
  <c r="O73" i="102" s="1"/>
  <c r="BG72" i="102"/>
  <c r="BI72" i="102" s="1"/>
  <c r="BH73" i="102" s="1"/>
  <c r="CU137" i="102"/>
  <c r="W72" i="102"/>
  <c r="Y72" i="102" s="1"/>
  <c r="X73" i="102" s="1"/>
  <c r="H137" i="102"/>
  <c r="G136" i="102"/>
  <c r="F136" i="102"/>
  <c r="R136" i="102"/>
  <c r="T71" i="101"/>
  <c r="I134" i="101"/>
  <c r="AA133" i="101"/>
  <c r="AX70" i="101"/>
  <c r="AZ70" i="101" s="1"/>
  <c r="AF70" i="101"/>
  <c r="AH70" i="101" s="1"/>
  <c r="AG71" i="101" s="1"/>
  <c r="BY70" i="101"/>
  <c r="CA70" i="101" s="1"/>
  <c r="CC134" i="101"/>
  <c r="K72" i="101"/>
  <c r="G134" i="101"/>
  <c r="F134" i="101"/>
  <c r="CI71" i="101"/>
  <c r="CE71" i="101"/>
  <c r="CU133" i="101"/>
  <c r="AJ133" i="101"/>
  <c r="CL133" i="101"/>
  <c r="AO70" i="101"/>
  <c r="AQ70" i="101" s="1"/>
  <c r="AP71" i="101" s="1"/>
  <c r="CZ70" i="101"/>
  <c r="DB70" i="101" s="1"/>
  <c r="BT133" i="101"/>
  <c r="CQ70" i="101"/>
  <c r="CS70" i="101" s="1"/>
  <c r="R133" i="101"/>
  <c r="BB133" i="101"/>
  <c r="BK133" i="101"/>
  <c r="BP70" i="101"/>
  <c r="BR70" i="101" s="1"/>
  <c r="BG70" i="101"/>
  <c r="BI70" i="101" s="1"/>
  <c r="BK120" i="97"/>
  <c r="F26" i="91"/>
  <c r="F26" i="88"/>
  <c r="F26" i="89"/>
  <c r="F26" i="86"/>
  <c r="CZ64" i="98"/>
  <c r="DB64" i="98" s="1"/>
  <c r="DA65" i="98" s="1"/>
  <c r="CQ64" i="98"/>
  <c r="CS64" i="98" s="1"/>
  <c r="CR65" i="98" s="1"/>
  <c r="AO64" i="98"/>
  <c r="AQ64" i="98" s="1"/>
  <c r="AP65" i="98" s="1"/>
  <c r="AF64" i="98"/>
  <c r="AH64" i="98" s="1"/>
  <c r="AG65" i="98" s="1"/>
  <c r="G122" i="98"/>
  <c r="F122" i="98"/>
  <c r="CQ64" i="97"/>
  <c r="CS64" i="97" s="1"/>
  <c r="CR65" i="97" s="1"/>
  <c r="CI64" i="97"/>
  <c r="CE64" i="97"/>
  <c r="BQ64" i="97"/>
  <c r="BM64" i="97"/>
  <c r="BG64" i="97"/>
  <c r="BI64" i="97" s="1"/>
  <c r="BH65" i="97" s="1"/>
  <c r="AO64" i="97"/>
  <c r="AQ64" i="97" s="1"/>
  <c r="AF64" i="97"/>
  <c r="AH64" i="97" s="1"/>
  <c r="AG65" i="97" s="1"/>
  <c r="K68" i="97"/>
  <c r="T64" i="97"/>
  <c r="F123" i="97"/>
  <c r="G123" i="97"/>
  <c r="H124" i="97"/>
  <c r="I121" i="97"/>
  <c r="BT120" i="97"/>
  <c r="CC120" i="97"/>
  <c r="AJ120" i="97"/>
  <c r="CL120" i="97"/>
  <c r="R121" i="97"/>
  <c r="BD65" i="98"/>
  <c r="K65" i="98"/>
  <c r="O65" i="98" s="1"/>
  <c r="T65" i="98"/>
  <c r="X65" i="98" s="1"/>
  <c r="CL121" i="98"/>
  <c r="CO121" i="98" s="1"/>
  <c r="CE65" i="98"/>
  <c r="BB121" i="98"/>
  <c r="BE121" i="98" s="1"/>
  <c r="BM65" i="98"/>
  <c r="AU65" i="98"/>
  <c r="BV65" i="98"/>
  <c r="BK121" i="98"/>
  <c r="BN121" i="98" s="1"/>
  <c r="AA121" i="98"/>
  <c r="AD121" i="98" s="1"/>
  <c r="BT121" i="98"/>
  <c r="BW121" i="98" s="1"/>
  <c r="AJ121" i="98"/>
  <c r="AM121" i="98" s="1"/>
  <c r="CC122" i="98"/>
  <c r="CF122" i="98" s="1"/>
  <c r="R121" i="98"/>
  <c r="U121" i="98" s="1"/>
  <c r="AS121" i="98"/>
  <c r="AV121" i="98" s="1"/>
  <c r="CU121" i="98"/>
  <c r="CX121" i="98" s="1"/>
  <c r="I121" i="98"/>
  <c r="L121" i="98" s="1"/>
  <c r="CW65" i="97"/>
  <c r="CU122" i="97"/>
  <c r="BB121" i="97"/>
  <c r="AS121" i="97"/>
  <c r="AU65" i="97"/>
  <c r="AA121" i="97"/>
  <c r="F24" i="86"/>
  <c r="F24" i="91"/>
  <c r="F24" i="92"/>
  <c r="F24" i="88"/>
  <c r="F24" i="89"/>
  <c r="F24" i="85"/>
  <c r="C27" i="93"/>
  <c r="H34" i="93" s="1"/>
  <c r="F27" i="91"/>
  <c r="F27" i="82"/>
  <c r="F24" i="82"/>
  <c r="F24" i="90"/>
  <c r="F27" i="90"/>
  <c r="F26" i="93"/>
  <c r="F26" i="85"/>
  <c r="F27" i="89"/>
  <c r="R5" i="7" l="1"/>
  <c r="E18" i="85"/>
  <c r="G18" i="85" s="1"/>
  <c r="AS134" i="101"/>
  <c r="AW133" i="101"/>
  <c r="AV133" i="101"/>
  <c r="G6" i="111"/>
  <c r="M7" i="111"/>
  <c r="CY122" i="97"/>
  <c r="CX122" i="97"/>
  <c r="AE121" i="97"/>
  <c r="AD121" i="97"/>
  <c r="U121" i="97"/>
  <c r="V121" i="97"/>
  <c r="BW120" i="97"/>
  <c r="BX120" i="97"/>
  <c r="CF136" i="102"/>
  <c r="CG136" i="102"/>
  <c r="DQ144" i="97"/>
  <c r="DP144" i="97"/>
  <c r="DM145" i="97"/>
  <c r="DP145" i="98"/>
  <c r="DM146" i="98"/>
  <c r="EI146" i="97"/>
  <c r="EH146" i="97"/>
  <c r="EE147" i="97"/>
  <c r="AV121" i="97"/>
  <c r="AW121" i="97"/>
  <c r="AN120" i="97"/>
  <c r="AM120" i="97"/>
  <c r="U133" i="101"/>
  <c r="V133" i="101"/>
  <c r="CF134" i="101"/>
  <c r="CG134" i="101"/>
  <c r="AE133" i="101"/>
  <c r="AD133" i="101"/>
  <c r="U136" i="102"/>
  <c r="V136" i="102"/>
  <c r="BE136" i="102"/>
  <c r="BF136" i="102"/>
  <c r="AW136" i="102"/>
  <c r="AV136" i="102"/>
  <c r="CO136" i="102"/>
  <c r="CP136" i="102"/>
  <c r="M136" i="102"/>
  <c r="L136" i="102"/>
  <c r="DY133" i="101"/>
  <c r="DZ133" i="101"/>
  <c r="DQ133" i="101"/>
  <c r="DP133" i="101"/>
  <c r="DH143" i="97"/>
  <c r="DG143" i="97"/>
  <c r="DD144" i="97"/>
  <c r="BW133" i="101"/>
  <c r="BX133" i="101"/>
  <c r="AM133" i="101"/>
  <c r="AN133" i="101"/>
  <c r="CP120" i="97"/>
  <c r="CO120" i="97"/>
  <c r="M121" i="97"/>
  <c r="L121" i="97"/>
  <c r="BO120" i="97"/>
  <c r="BN120" i="97"/>
  <c r="BE133" i="101"/>
  <c r="BF133" i="101"/>
  <c r="CY133" i="101"/>
  <c r="CX133" i="101"/>
  <c r="AM136" i="102"/>
  <c r="AN136" i="102"/>
  <c r="BN137" i="102"/>
  <c r="BO137" i="102"/>
  <c r="DY136" i="102"/>
  <c r="DZ136" i="102"/>
  <c r="BF121" i="97"/>
  <c r="BE121" i="97"/>
  <c r="CG120" i="97"/>
  <c r="CF120" i="97"/>
  <c r="CO133" i="101"/>
  <c r="CP133" i="101"/>
  <c r="M134" i="101"/>
  <c r="L134" i="101"/>
  <c r="CX137" i="102"/>
  <c r="CY137" i="102"/>
  <c r="BW137" i="102"/>
  <c r="BX137" i="102"/>
  <c r="AD137" i="102"/>
  <c r="AE137" i="102"/>
  <c r="DG133" i="101"/>
  <c r="DH133" i="101"/>
  <c r="DP136" i="102"/>
  <c r="DQ136" i="102"/>
  <c r="EH136" i="102"/>
  <c r="EI136" i="102"/>
  <c r="DY146" i="98"/>
  <c r="DV147" i="98"/>
  <c r="DG144" i="98"/>
  <c r="DD145" i="98"/>
  <c r="BO133" i="101"/>
  <c r="BN133" i="101"/>
  <c r="EI133" i="101"/>
  <c r="EH133" i="101"/>
  <c r="DG136" i="102"/>
  <c r="DH136" i="102"/>
  <c r="EH147" i="98"/>
  <c r="EE148" i="98"/>
  <c r="DZ145" i="97"/>
  <c r="DY145" i="97"/>
  <c r="DV146" i="97"/>
  <c r="H36" i="104"/>
  <c r="H32" i="89"/>
  <c r="H32" i="90"/>
  <c r="H36" i="90"/>
  <c r="H35" i="90"/>
  <c r="AA19" i="112"/>
  <c r="BE81" i="112"/>
  <c r="AZ82" i="112" s="1"/>
  <c r="BD82" i="112" s="1"/>
  <c r="AQ79" i="112"/>
  <c r="AL80" i="112" s="1"/>
  <c r="AP80" i="112" s="1"/>
  <c r="M156" i="112"/>
  <c r="L156" i="112"/>
  <c r="S123" i="112"/>
  <c r="T123" i="112"/>
  <c r="V160" i="112"/>
  <c r="AJ156" i="112"/>
  <c r="AM156" i="112" s="1"/>
  <c r="BB155" i="112"/>
  <c r="AX156" i="112"/>
  <c r="BA156" i="112" s="1"/>
  <c r="AV137" i="112"/>
  <c r="AU137" i="112"/>
  <c r="AH134" i="112"/>
  <c r="AG134" i="112"/>
  <c r="H158" i="112"/>
  <c r="G157" i="112"/>
  <c r="Y157" i="112" s="1"/>
  <c r="F157" i="112"/>
  <c r="I157" i="112"/>
  <c r="D34" i="104"/>
  <c r="EE137" i="102"/>
  <c r="DM137" i="102"/>
  <c r="DV137" i="102"/>
  <c r="DD137" i="102"/>
  <c r="D32" i="93"/>
  <c r="H33" i="93"/>
  <c r="F27" i="93"/>
  <c r="H31" i="93"/>
  <c r="EJ72" i="102"/>
  <c r="EL72" i="102" s="1"/>
  <c r="EB73" i="102"/>
  <c r="DX73" i="102"/>
  <c r="DR72" i="102"/>
  <c r="DT72" i="102" s="1"/>
  <c r="DJ73" i="102"/>
  <c r="DF73" i="102"/>
  <c r="EG65" i="98"/>
  <c r="EK65" i="98"/>
  <c r="EA65" i="98"/>
  <c r="EC65" i="98" s="1"/>
  <c r="DO65" i="98"/>
  <c r="DS65" i="98"/>
  <c r="DI65" i="98"/>
  <c r="DK65" i="98" s="1"/>
  <c r="F27" i="104"/>
  <c r="EE134" i="101"/>
  <c r="DM134" i="101"/>
  <c r="DD134" i="101"/>
  <c r="DV134" i="101"/>
  <c r="EK71" i="101"/>
  <c r="EG71" i="101"/>
  <c r="EA71" i="101"/>
  <c r="EC71" i="101" s="1"/>
  <c r="DS71" i="101"/>
  <c r="DO71" i="101"/>
  <c r="DI71" i="101"/>
  <c r="DK71" i="101" s="1"/>
  <c r="EK65" i="97"/>
  <c r="EG65" i="97"/>
  <c r="EB65" i="97"/>
  <c r="DX65" i="97"/>
  <c r="DS65" i="97"/>
  <c r="DO65" i="97"/>
  <c r="DJ65" i="97"/>
  <c r="DF65" i="97"/>
  <c r="F35" i="89"/>
  <c r="F35" i="91"/>
  <c r="D35" i="92"/>
  <c r="F35" i="93"/>
  <c r="K73" i="102"/>
  <c r="T73" i="102"/>
  <c r="R137" i="102"/>
  <c r="BT138" i="102"/>
  <c r="DA73" i="102"/>
  <c r="CW73" i="102"/>
  <c r="AC73" i="102"/>
  <c r="BM73" i="102"/>
  <c r="AO72" i="102"/>
  <c r="AQ72" i="102" s="1"/>
  <c r="AP73" i="102" s="1"/>
  <c r="BY73" i="102"/>
  <c r="CA73" i="102" s="1"/>
  <c r="BZ74" i="102" s="1"/>
  <c r="CC137" i="102"/>
  <c r="AA138" i="102"/>
  <c r="CH72" i="102"/>
  <c r="CJ72" i="102" s="1"/>
  <c r="BD73" i="102"/>
  <c r="AJ137" i="102"/>
  <c r="BK138" i="102"/>
  <c r="CL137" i="102"/>
  <c r="CQ72" i="102"/>
  <c r="CS72" i="102" s="1"/>
  <c r="AX72" i="102"/>
  <c r="AZ72" i="102" s="1"/>
  <c r="AY73" i="102" s="1"/>
  <c r="H138" i="102"/>
  <c r="G137" i="102"/>
  <c r="F137" i="102"/>
  <c r="CU138" i="102"/>
  <c r="BB137" i="102"/>
  <c r="AS137" i="102"/>
  <c r="I137" i="102"/>
  <c r="AL71" i="101"/>
  <c r="AC71" i="101"/>
  <c r="AY71" i="101"/>
  <c r="AU71" i="101"/>
  <c r="BM71" i="101"/>
  <c r="BQ71" i="101" s="1"/>
  <c r="BK134" i="101"/>
  <c r="R134" i="101"/>
  <c r="CN71" i="101"/>
  <c r="CR71" i="101"/>
  <c r="DA71" i="101"/>
  <c r="CW71" i="101"/>
  <c r="CL134" i="101"/>
  <c r="CU134" i="101"/>
  <c r="CC135" i="101"/>
  <c r="I135" i="101"/>
  <c r="BB134" i="101"/>
  <c r="AJ134" i="101"/>
  <c r="CH71" i="101"/>
  <c r="CJ71" i="101" s="1"/>
  <c r="N72" i="101"/>
  <c r="P72" i="101" s="1"/>
  <c r="O73" i="101" s="1"/>
  <c r="G135" i="101"/>
  <c r="F135" i="101"/>
  <c r="BV71" i="101"/>
  <c r="BZ71" i="101" s="1"/>
  <c r="AA134" i="101"/>
  <c r="BD71" i="101"/>
  <c r="BH71" i="101"/>
  <c r="BT134" i="101"/>
  <c r="W71" i="101"/>
  <c r="Y71" i="101" s="1"/>
  <c r="X72" i="101" s="1"/>
  <c r="BK121" i="97"/>
  <c r="CH65" i="98"/>
  <c r="CJ65" i="98" s="1"/>
  <c r="CI66" i="98" s="1"/>
  <c r="BY65" i="98"/>
  <c r="CA65" i="98" s="1"/>
  <c r="BZ66" i="98" s="1"/>
  <c r="BP65" i="98"/>
  <c r="BR65" i="98" s="1"/>
  <c r="BQ66" i="98" s="1"/>
  <c r="BG65" i="98"/>
  <c r="BI65" i="98" s="1"/>
  <c r="BH66" i="98" s="1"/>
  <c r="AX65" i="98"/>
  <c r="AZ65" i="98" s="1"/>
  <c r="AY66" i="98" s="1"/>
  <c r="W65" i="98"/>
  <c r="Y65" i="98" s="1"/>
  <c r="G123" i="98"/>
  <c r="F123" i="98"/>
  <c r="CZ65" i="97"/>
  <c r="DB65" i="97" s="1"/>
  <c r="DA66" i="97" s="1"/>
  <c r="CH64" i="97"/>
  <c r="CJ64" i="97" s="1"/>
  <c r="BP64" i="97"/>
  <c r="BR64" i="97" s="1"/>
  <c r="AX65" i="97"/>
  <c r="AZ65" i="97" s="1"/>
  <c r="AY66" i="97" s="1"/>
  <c r="AP65" i="97"/>
  <c r="AL65" i="97"/>
  <c r="W64" i="97"/>
  <c r="Y64" i="97" s="1"/>
  <c r="X65" i="97" s="1"/>
  <c r="N68" i="97"/>
  <c r="P68" i="97" s="1"/>
  <c r="O69" i="97" s="1"/>
  <c r="F124" i="97"/>
  <c r="G124" i="97"/>
  <c r="H125" i="97"/>
  <c r="CC121" i="97"/>
  <c r="AJ121" i="97"/>
  <c r="R122" i="97"/>
  <c r="CL121" i="97"/>
  <c r="BT121" i="97"/>
  <c r="I122" i="97"/>
  <c r="CN65" i="98"/>
  <c r="CW65" i="98"/>
  <c r="AC65" i="98"/>
  <c r="R122" i="98"/>
  <c r="U122" i="98" s="1"/>
  <c r="AJ122" i="98"/>
  <c r="AM122" i="98" s="1"/>
  <c r="BK122" i="98"/>
  <c r="BN122" i="98" s="1"/>
  <c r="AL65" i="98"/>
  <c r="BB122" i="98"/>
  <c r="BE122" i="98" s="1"/>
  <c r="N65" i="98"/>
  <c r="P65" i="98" s="1"/>
  <c r="O66" i="98" s="1"/>
  <c r="I122" i="98"/>
  <c r="L122" i="98" s="1"/>
  <c r="CU122" i="98"/>
  <c r="CX122" i="98" s="1"/>
  <c r="CC123" i="98"/>
  <c r="CF123" i="98" s="1"/>
  <c r="BT122" i="98"/>
  <c r="BW122" i="98" s="1"/>
  <c r="AA122" i="98"/>
  <c r="AD122" i="98" s="1"/>
  <c r="CL122" i="98"/>
  <c r="CO122" i="98" s="1"/>
  <c r="AS122" i="98"/>
  <c r="AV122" i="98" s="1"/>
  <c r="CU123" i="97"/>
  <c r="CN65" i="97"/>
  <c r="BD65" i="97"/>
  <c r="BB122" i="97"/>
  <c r="AS122" i="97"/>
  <c r="AC65" i="97"/>
  <c r="AA122" i="97"/>
  <c r="H31" i="67"/>
  <c r="F33" i="91"/>
  <c r="F27" i="67"/>
  <c r="H34" i="67"/>
  <c r="F33" i="89"/>
  <c r="V5" i="7" l="1"/>
  <c r="E18" i="87"/>
  <c r="G18" i="87" s="1"/>
  <c r="P157" i="112"/>
  <c r="AV134" i="101"/>
  <c r="AW134" i="101"/>
  <c r="AS135" i="101"/>
  <c r="H6" i="111"/>
  <c r="N7" i="111"/>
  <c r="AO80" i="112"/>
  <c r="AW122" i="97"/>
  <c r="AV122" i="97"/>
  <c r="CX123" i="97"/>
  <c r="CY123" i="97"/>
  <c r="V122" i="97"/>
  <c r="U122" i="97"/>
  <c r="BF134" i="101"/>
  <c r="BE134" i="101"/>
  <c r="CP134" i="101"/>
  <c r="CO134" i="101"/>
  <c r="AV137" i="102"/>
  <c r="AW137" i="102"/>
  <c r="BW138" i="102"/>
  <c r="BX138" i="102"/>
  <c r="DZ134" i="101"/>
  <c r="DY134" i="101"/>
  <c r="BF122" i="97"/>
  <c r="BE122" i="97"/>
  <c r="L122" i="97"/>
  <c r="M122" i="97"/>
  <c r="AN121" i="97"/>
  <c r="AM121" i="97"/>
  <c r="BX134" i="101"/>
  <c r="BW134" i="101"/>
  <c r="L135" i="101"/>
  <c r="M135" i="101"/>
  <c r="V134" i="101"/>
  <c r="U134" i="101"/>
  <c r="BE137" i="102"/>
  <c r="BF137" i="102"/>
  <c r="BN138" i="102"/>
  <c r="BO138" i="102"/>
  <c r="U137" i="102"/>
  <c r="V137" i="102"/>
  <c r="DG137" i="102"/>
  <c r="DH137" i="102"/>
  <c r="DP137" i="102"/>
  <c r="DQ137" i="102"/>
  <c r="EH148" i="98"/>
  <c r="EE149" i="98"/>
  <c r="DY147" i="98"/>
  <c r="DV148" i="98"/>
  <c r="DP146" i="98"/>
  <c r="DM147" i="98"/>
  <c r="AD134" i="101"/>
  <c r="AE134" i="101"/>
  <c r="BX121" i="97"/>
  <c r="BW121" i="97"/>
  <c r="BN121" i="97"/>
  <c r="BO121" i="97"/>
  <c r="CG135" i="101"/>
  <c r="CF135" i="101"/>
  <c r="BN134" i="101"/>
  <c r="BO134" i="101"/>
  <c r="CX138" i="102"/>
  <c r="CY138" i="102"/>
  <c r="AM137" i="102"/>
  <c r="AN137" i="102"/>
  <c r="AD138" i="102"/>
  <c r="AE138" i="102"/>
  <c r="DH134" i="101"/>
  <c r="DG134" i="101"/>
  <c r="DY146" i="97"/>
  <c r="DZ146" i="97"/>
  <c r="DV147" i="97"/>
  <c r="EH147" i="97"/>
  <c r="EI147" i="97"/>
  <c r="EE148" i="97"/>
  <c r="CO137" i="102"/>
  <c r="CP137" i="102"/>
  <c r="EH137" i="102"/>
  <c r="EI137" i="102"/>
  <c r="AE122" i="97"/>
  <c r="AD122" i="97"/>
  <c r="CG121" i="97"/>
  <c r="CF121" i="97"/>
  <c r="CP121" i="97"/>
  <c r="CO121" i="97"/>
  <c r="AN134" i="101"/>
  <c r="AM134" i="101"/>
  <c r="CX134" i="101"/>
  <c r="CY134" i="101"/>
  <c r="L137" i="102"/>
  <c r="M137" i="102"/>
  <c r="CF137" i="102"/>
  <c r="CG137" i="102"/>
  <c r="DP134" i="101"/>
  <c r="DQ134" i="101"/>
  <c r="EH134" i="101"/>
  <c r="EI134" i="101"/>
  <c r="DY137" i="102"/>
  <c r="DZ137" i="102"/>
  <c r="DG145" i="98"/>
  <c r="DD146" i="98"/>
  <c r="DG144" i="97"/>
  <c r="DH144" i="97"/>
  <c r="DD145" i="97"/>
  <c r="DP145" i="97"/>
  <c r="DQ145" i="97"/>
  <c r="DM146" i="97"/>
  <c r="H37" i="90"/>
  <c r="H35" i="92"/>
  <c r="H32" i="93"/>
  <c r="AC19" i="112"/>
  <c r="X20" i="112" s="1"/>
  <c r="AB20" i="112" s="1"/>
  <c r="BC82" i="112"/>
  <c r="M157" i="112"/>
  <c r="L157" i="112"/>
  <c r="T124" i="112"/>
  <c r="S124" i="112"/>
  <c r="V161" i="112"/>
  <c r="BB156" i="112"/>
  <c r="AX157" i="112"/>
  <c r="BA157" i="112" s="1"/>
  <c r="AJ157" i="112"/>
  <c r="AM157" i="112" s="1"/>
  <c r="AV138" i="112"/>
  <c r="AU138" i="112"/>
  <c r="AH135" i="112"/>
  <c r="AG135" i="112"/>
  <c r="H159" i="112"/>
  <c r="G158" i="112"/>
  <c r="Y158" i="112" s="1"/>
  <c r="F158" i="112"/>
  <c r="I158" i="112"/>
  <c r="P158" i="112" s="1"/>
  <c r="DM138" i="102"/>
  <c r="DD138" i="102"/>
  <c r="EE138" i="102"/>
  <c r="DV138" i="102"/>
  <c r="F33" i="92"/>
  <c r="EK73" i="102"/>
  <c r="EG73" i="102"/>
  <c r="H33" i="92"/>
  <c r="EA73" i="102"/>
  <c r="EC73" i="102" s="1"/>
  <c r="DS73" i="102"/>
  <c r="DO73" i="102"/>
  <c r="DI73" i="102"/>
  <c r="DK73" i="102" s="1"/>
  <c r="EJ65" i="98"/>
  <c r="EL65" i="98" s="1"/>
  <c r="DX66" i="98"/>
  <c r="EB66" i="98"/>
  <c r="DR65" i="98"/>
  <c r="DT65" i="98" s="1"/>
  <c r="DJ66" i="98"/>
  <c r="DF66" i="98"/>
  <c r="D34" i="91"/>
  <c r="H34" i="91" s="1"/>
  <c r="DV135" i="101"/>
  <c r="DM135" i="101"/>
  <c r="DD135" i="101"/>
  <c r="EE135" i="101"/>
  <c r="EJ71" i="101"/>
  <c r="EL71" i="101" s="1"/>
  <c r="EB72" i="101"/>
  <c r="DX72" i="101"/>
  <c r="DR71" i="101"/>
  <c r="DT71" i="101" s="1"/>
  <c r="DJ72" i="101"/>
  <c r="DF72" i="101"/>
  <c r="EJ65" i="97"/>
  <c r="EL65" i="97" s="1"/>
  <c r="EA65" i="97"/>
  <c r="EC65" i="97" s="1"/>
  <c r="DR65" i="97"/>
  <c r="DT65" i="97" s="1"/>
  <c r="DI65" i="97"/>
  <c r="DK65" i="97" s="1"/>
  <c r="D35" i="91"/>
  <c r="F35" i="92"/>
  <c r="F35" i="90"/>
  <c r="D35" i="93"/>
  <c r="CN73" i="102"/>
  <c r="CR73" i="102" s="1"/>
  <c r="BV74" i="102"/>
  <c r="AL73" i="102"/>
  <c r="I138" i="102"/>
  <c r="CU139" i="102"/>
  <c r="H139" i="102"/>
  <c r="G138" i="102"/>
  <c r="F138" i="102"/>
  <c r="CE73" i="102"/>
  <c r="CI73" i="102" s="1"/>
  <c r="BP73" i="102"/>
  <c r="BR73" i="102" s="1"/>
  <c r="BQ74" i="102" s="1"/>
  <c r="CZ73" i="102"/>
  <c r="DB73" i="102" s="1"/>
  <c r="W73" i="102"/>
  <c r="Y73" i="102" s="1"/>
  <c r="X74" i="102" s="1"/>
  <c r="AU73" i="102"/>
  <c r="BK139" i="102"/>
  <c r="BB138" i="102"/>
  <c r="BG73" i="102"/>
  <c r="BI73" i="102" s="1"/>
  <c r="BH74" i="102" s="1"/>
  <c r="AF73" i="102"/>
  <c r="AH73" i="102" s="1"/>
  <c r="AG74" i="102" s="1"/>
  <c r="BT139" i="102"/>
  <c r="N73" i="102"/>
  <c r="P73" i="102" s="1"/>
  <c r="O74" i="102" s="1"/>
  <c r="AS138" i="102"/>
  <c r="CL138" i="102"/>
  <c r="AJ138" i="102"/>
  <c r="AA139" i="102"/>
  <c r="CC138" i="102"/>
  <c r="R138" i="102"/>
  <c r="T72" i="101"/>
  <c r="K73" i="101"/>
  <c r="AF71" i="101"/>
  <c r="AH71" i="101" s="1"/>
  <c r="AG72" i="101" s="1"/>
  <c r="BT135" i="101"/>
  <c r="G136" i="101"/>
  <c r="F136" i="101"/>
  <c r="CQ71" i="101"/>
  <c r="CS71" i="101" s="1"/>
  <c r="BP71" i="101"/>
  <c r="BR71" i="101" s="1"/>
  <c r="AA135" i="101"/>
  <c r="AJ135" i="101"/>
  <c r="CC136" i="101"/>
  <c r="CU135" i="101"/>
  <c r="CZ71" i="101"/>
  <c r="DB71" i="101" s="1"/>
  <c r="R135" i="101"/>
  <c r="AX71" i="101"/>
  <c r="AZ71" i="101" s="1"/>
  <c r="AO71" i="101"/>
  <c r="AQ71" i="101" s="1"/>
  <c r="AP72" i="101" s="1"/>
  <c r="BG71" i="101"/>
  <c r="BI71" i="101" s="1"/>
  <c r="BY71" i="101"/>
  <c r="CA71" i="101" s="1"/>
  <c r="CE72" i="101"/>
  <c r="CI72" i="101" s="1"/>
  <c r="BB135" i="101"/>
  <c r="I136" i="101"/>
  <c r="CL135" i="101"/>
  <c r="BK135" i="101"/>
  <c r="BK122" i="97"/>
  <c r="CZ65" i="98"/>
  <c r="DB65" i="98" s="1"/>
  <c r="DA66" i="98" s="1"/>
  <c r="CQ65" i="98"/>
  <c r="CS65" i="98" s="1"/>
  <c r="CR66" i="98" s="1"/>
  <c r="AO65" i="98"/>
  <c r="AQ65" i="98" s="1"/>
  <c r="AP66" i="98" s="1"/>
  <c r="AF65" i="98"/>
  <c r="AH65" i="98" s="1"/>
  <c r="F124" i="98"/>
  <c r="G124" i="98"/>
  <c r="CQ65" i="97"/>
  <c r="CS65" i="97" s="1"/>
  <c r="CR66" i="97" s="1"/>
  <c r="CI65" i="97"/>
  <c r="CE65" i="97"/>
  <c r="BQ65" i="97"/>
  <c r="BM65" i="97"/>
  <c r="BG65" i="97"/>
  <c r="BI65" i="97" s="1"/>
  <c r="BH66" i="97" s="1"/>
  <c r="AO65" i="97"/>
  <c r="AQ65" i="97" s="1"/>
  <c r="AF65" i="97"/>
  <c r="AH65" i="97" s="1"/>
  <c r="K69" i="97"/>
  <c r="T65" i="97"/>
  <c r="F125" i="97"/>
  <c r="G125" i="97"/>
  <c r="H126" i="97"/>
  <c r="AJ122" i="97"/>
  <c r="R123" i="97"/>
  <c r="CL122" i="97"/>
  <c r="I123" i="97"/>
  <c r="BT122" i="97"/>
  <c r="CC122" i="97"/>
  <c r="T66" i="98"/>
  <c r="X66" i="98" s="1"/>
  <c r="K66" i="98"/>
  <c r="BD66" i="98"/>
  <c r="CL123" i="98"/>
  <c r="CO123" i="98" s="1"/>
  <c r="CC124" i="98"/>
  <c r="CF124" i="98" s="1"/>
  <c r="CU123" i="98"/>
  <c r="CX123" i="98" s="1"/>
  <c r="AS123" i="98"/>
  <c r="AV123" i="98" s="1"/>
  <c r="BM66" i="98"/>
  <c r="BT123" i="98"/>
  <c r="BW123" i="98" s="1"/>
  <c r="I123" i="98"/>
  <c r="L123" i="98" s="1"/>
  <c r="AJ123" i="98"/>
  <c r="AM123" i="98" s="1"/>
  <c r="BB123" i="98"/>
  <c r="BE123" i="98" s="1"/>
  <c r="BV66" i="98"/>
  <c r="CE66" i="98"/>
  <c r="AA123" i="98"/>
  <c r="AD123" i="98" s="1"/>
  <c r="AU66" i="98"/>
  <c r="BK123" i="98"/>
  <c r="BN123" i="98" s="1"/>
  <c r="R123" i="98"/>
  <c r="U123" i="98" s="1"/>
  <c r="CW66" i="97"/>
  <c r="CU124" i="97"/>
  <c r="BB123" i="97"/>
  <c r="AU66" i="97"/>
  <c r="AS123" i="97"/>
  <c r="AA123" i="97"/>
  <c r="F34" i="93"/>
  <c r="F33" i="93"/>
  <c r="H33" i="91"/>
  <c r="E18" i="105" l="1"/>
  <c r="G18" i="105" s="1"/>
  <c r="Z5" i="7"/>
  <c r="AD5" i="7"/>
  <c r="E18" i="107"/>
  <c r="G18" i="107" s="1"/>
  <c r="AV135" i="101"/>
  <c r="AS136" i="101"/>
  <c r="AW135" i="101"/>
  <c r="O7" i="111"/>
  <c r="CY124" i="97"/>
  <c r="CX124" i="97"/>
  <c r="CG122" i="97"/>
  <c r="CF122" i="97"/>
  <c r="U123" i="97"/>
  <c r="V123" i="97"/>
  <c r="M123" i="97"/>
  <c r="L123" i="97"/>
  <c r="BO135" i="101"/>
  <c r="BN135" i="101"/>
  <c r="CF136" i="101"/>
  <c r="CG136" i="101"/>
  <c r="BW135" i="101"/>
  <c r="BX135" i="101"/>
  <c r="CF138" i="102"/>
  <c r="CG138" i="102"/>
  <c r="AV138" i="102"/>
  <c r="AW138" i="102"/>
  <c r="DG135" i="101"/>
  <c r="DH135" i="101"/>
  <c r="DP138" i="102"/>
  <c r="DQ138" i="102"/>
  <c r="DH145" i="97"/>
  <c r="DG145" i="97"/>
  <c r="DD146" i="97"/>
  <c r="BF123" i="97"/>
  <c r="BE123" i="97"/>
  <c r="CO122" i="97"/>
  <c r="CP122" i="97"/>
  <c r="CO135" i="101"/>
  <c r="CP135" i="101"/>
  <c r="U135" i="101"/>
  <c r="V135" i="101"/>
  <c r="AM135" i="101"/>
  <c r="AN135" i="101"/>
  <c r="AD139" i="102"/>
  <c r="AE139" i="102"/>
  <c r="BE138" i="102"/>
  <c r="BF138" i="102"/>
  <c r="CX139" i="102"/>
  <c r="CY139" i="102"/>
  <c r="DY135" i="101"/>
  <c r="DZ135" i="101"/>
  <c r="DG138" i="102"/>
  <c r="DH138" i="102"/>
  <c r="DQ146" i="97"/>
  <c r="DP146" i="97"/>
  <c r="DM147" i="97"/>
  <c r="DY148" i="98"/>
  <c r="DV149" i="98"/>
  <c r="M136" i="101"/>
  <c r="L136" i="101"/>
  <c r="AE135" i="101"/>
  <c r="AD135" i="101"/>
  <c r="AM138" i="102"/>
  <c r="AN138" i="102"/>
  <c r="BW139" i="102"/>
  <c r="BX139" i="102"/>
  <c r="BN139" i="102"/>
  <c r="BO139" i="102"/>
  <c r="L138" i="102"/>
  <c r="M138" i="102"/>
  <c r="EI135" i="101"/>
  <c r="EH135" i="101"/>
  <c r="DQ135" i="101"/>
  <c r="DP135" i="101"/>
  <c r="DY138" i="102"/>
  <c r="DZ138" i="102"/>
  <c r="DZ147" i="97"/>
  <c r="DY147" i="97"/>
  <c r="DV148" i="97"/>
  <c r="AE123" i="97"/>
  <c r="AD123" i="97"/>
  <c r="AV123" i="97"/>
  <c r="AW123" i="97"/>
  <c r="BW122" i="97"/>
  <c r="BX122" i="97"/>
  <c r="AM122" i="97"/>
  <c r="AN122" i="97"/>
  <c r="BO122" i="97"/>
  <c r="BN122" i="97"/>
  <c r="BE135" i="101"/>
  <c r="BF135" i="101"/>
  <c r="CY135" i="101"/>
  <c r="CX135" i="101"/>
  <c r="U138" i="102"/>
  <c r="V138" i="102"/>
  <c r="CO138" i="102"/>
  <c r="CP138" i="102"/>
  <c r="EH138" i="102"/>
  <c r="EI138" i="102"/>
  <c r="DG146" i="98"/>
  <c r="DD147" i="98"/>
  <c r="EI148" i="97"/>
  <c r="EH148" i="97"/>
  <c r="EE149" i="97"/>
  <c r="DP147" i="98"/>
  <c r="DM148" i="98"/>
  <c r="EH149" i="98"/>
  <c r="EE150" i="98"/>
  <c r="H35" i="91"/>
  <c r="H35" i="93"/>
  <c r="AA20" i="112"/>
  <c r="BE82" i="112"/>
  <c r="AZ83" i="112" s="1"/>
  <c r="BD83" i="112" s="1"/>
  <c r="AQ80" i="112"/>
  <c r="AL81" i="112" s="1"/>
  <c r="AP81" i="112" s="1"/>
  <c r="M158" i="112"/>
  <c r="L158" i="112"/>
  <c r="S125" i="112"/>
  <c r="T125" i="112"/>
  <c r="V162" i="112"/>
  <c r="AJ158" i="112"/>
  <c r="AM158" i="112" s="1"/>
  <c r="BB157" i="112"/>
  <c r="AX158" i="112"/>
  <c r="BA158" i="112" s="1"/>
  <c r="AV139" i="112"/>
  <c r="AU139" i="112"/>
  <c r="AH136" i="112"/>
  <c r="AG136" i="112"/>
  <c r="H160" i="112"/>
  <c r="G159" i="112"/>
  <c r="Y159" i="112" s="1"/>
  <c r="F159" i="112"/>
  <c r="I159" i="112"/>
  <c r="P159" i="112" s="1"/>
  <c r="F33" i="90"/>
  <c r="EE139" i="102"/>
  <c r="DM139" i="102"/>
  <c r="DD139" i="102"/>
  <c r="DV139" i="102"/>
  <c r="F34" i="92"/>
  <c r="EJ73" i="102"/>
  <c r="EL73" i="102" s="1"/>
  <c r="DX74" i="102"/>
  <c r="EB74" i="102"/>
  <c r="DR73" i="102"/>
  <c r="DT73" i="102" s="1"/>
  <c r="DF74" i="102"/>
  <c r="DJ74" i="102"/>
  <c r="F34" i="91"/>
  <c r="EK66" i="98"/>
  <c r="EG66" i="98"/>
  <c r="EA66" i="98"/>
  <c r="EC66" i="98" s="1"/>
  <c r="DO66" i="98"/>
  <c r="DS66" i="98"/>
  <c r="DI66" i="98"/>
  <c r="DK66" i="98" s="1"/>
  <c r="DD136" i="101"/>
  <c r="DM136" i="101"/>
  <c r="EE136" i="101"/>
  <c r="DV136" i="101"/>
  <c r="EK72" i="101"/>
  <c r="EG72" i="101"/>
  <c r="EA72" i="101"/>
  <c r="EC72" i="101" s="1"/>
  <c r="DS72" i="101"/>
  <c r="DO72" i="101"/>
  <c r="DI72" i="101"/>
  <c r="DK72" i="101" s="1"/>
  <c r="EK66" i="97"/>
  <c r="EG66" i="97"/>
  <c r="EB66" i="97"/>
  <c r="DX66" i="97"/>
  <c r="DO66" i="97"/>
  <c r="DS66" i="97"/>
  <c r="DJ66" i="97"/>
  <c r="DF66" i="97"/>
  <c r="F31" i="89"/>
  <c r="F31" i="90"/>
  <c r="H31" i="91"/>
  <c r="F32" i="89"/>
  <c r="F32" i="91"/>
  <c r="F31" i="92"/>
  <c r="H32" i="92"/>
  <c r="F32" i="93"/>
  <c r="T74" i="102"/>
  <c r="CW74" i="102"/>
  <c r="DA74" i="102" s="1"/>
  <c r="K74" i="102"/>
  <c r="AC74" i="102"/>
  <c r="BM74" i="102"/>
  <c r="R139" i="102"/>
  <c r="CL139" i="102"/>
  <c r="BD74" i="102"/>
  <c r="BY74" i="102"/>
  <c r="CA74" i="102" s="1"/>
  <c r="BZ75" i="102" s="1"/>
  <c r="AA140" i="102"/>
  <c r="BK140" i="102"/>
  <c r="CU140" i="102"/>
  <c r="I139" i="102"/>
  <c r="BT140" i="102"/>
  <c r="AO73" i="102"/>
  <c r="AQ73" i="102" s="1"/>
  <c r="AP74" i="102" s="1"/>
  <c r="CQ73" i="102"/>
  <c r="CS73" i="102" s="1"/>
  <c r="CC139" i="102"/>
  <c r="AJ139" i="102"/>
  <c r="AS139" i="102"/>
  <c r="BB139" i="102"/>
  <c r="AX73" i="102"/>
  <c r="AZ73" i="102" s="1"/>
  <c r="AY74" i="102" s="1"/>
  <c r="CH73" i="102"/>
  <c r="CJ73" i="102" s="1"/>
  <c r="CI74" i="102" s="1"/>
  <c r="H140" i="102"/>
  <c r="G139" i="102"/>
  <c r="F139" i="102"/>
  <c r="AL72" i="101"/>
  <c r="CN72" i="101"/>
  <c r="CR72" i="101"/>
  <c r="AY72" i="101"/>
  <c r="AU72" i="101"/>
  <c r="BV72" i="101"/>
  <c r="BZ72" i="101" s="1"/>
  <c r="BH72" i="101"/>
  <c r="BD72" i="101"/>
  <c r="BM72" i="101"/>
  <c r="BQ72" i="101"/>
  <c r="BK136" i="101"/>
  <c r="R136" i="101"/>
  <c r="AA136" i="101"/>
  <c r="N73" i="101"/>
  <c r="P73" i="101" s="1"/>
  <c r="O74" i="101" s="1"/>
  <c r="CL136" i="101"/>
  <c r="I137" i="101"/>
  <c r="CC137" i="101"/>
  <c r="AJ136" i="101"/>
  <c r="G137" i="101"/>
  <c r="F137" i="101"/>
  <c r="CH72" i="101"/>
  <c r="CJ72" i="101" s="1"/>
  <c r="BT136" i="101"/>
  <c r="W72" i="101"/>
  <c r="Y72" i="101" s="1"/>
  <c r="X73" i="101" s="1"/>
  <c r="BB136" i="101"/>
  <c r="DA72" i="101"/>
  <c r="CW72" i="101"/>
  <c r="CU136" i="101"/>
  <c r="AC72" i="101"/>
  <c r="BK123" i="97"/>
  <c r="CH66" i="98"/>
  <c r="CJ66" i="98" s="1"/>
  <c r="CI67" i="98" s="1"/>
  <c r="BY66" i="98"/>
  <c r="CA66" i="98" s="1"/>
  <c r="BZ67" i="98" s="1"/>
  <c r="BP66" i="98"/>
  <c r="BR66" i="98" s="1"/>
  <c r="BQ67" i="98" s="1"/>
  <c r="BG66" i="98"/>
  <c r="BI66" i="98" s="1"/>
  <c r="BH67" i="98" s="1"/>
  <c r="AX66" i="98"/>
  <c r="AZ66" i="98" s="1"/>
  <c r="AY67" i="98" s="1"/>
  <c r="W66" i="98"/>
  <c r="Y66" i="98" s="1"/>
  <c r="X67" i="98" s="1"/>
  <c r="G125" i="98"/>
  <c r="F125" i="98"/>
  <c r="CZ66" i="97"/>
  <c r="DB66" i="97" s="1"/>
  <c r="DA67" i="97" s="1"/>
  <c r="CH65" i="97"/>
  <c r="CJ65" i="97" s="1"/>
  <c r="BP65" i="97"/>
  <c r="BR65" i="97" s="1"/>
  <c r="AX66" i="97"/>
  <c r="AZ66" i="97" s="1"/>
  <c r="AY67" i="97" s="1"/>
  <c r="AP66" i="97"/>
  <c r="AL66" i="97"/>
  <c r="W65" i="97"/>
  <c r="Y65" i="97" s="1"/>
  <c r="N69" i="97"/>
  <c r="P69" i="97" s="1"/>
  <c r="O70" i="97" s="1"/>
  <c r="F126" i="97"/>
  <c r="G126" i="97"/>
  <c r="H127" i="97"/>
  <c r="CL123" i="97"/>
  <c r="I124" i="97"/>
  <c r="R124" i="97"/>
  <c r="AJ123" i="97"/>
  <c r="BT123" i="97"/>
  <c r="CC123" i="97"/>
  <c r="BK124" i="98"/>
  <c r="BN124" i="98" s="1"/>
  <c r="CN66" i="98"/>
  <c r="BB124" i="98"/>
  <c r="BE124" i="98" s="1"/>
  <c r="CW66" i="98"/>
  <c r="N66" i="98"/>
  <c r="P66" i="98" s="1"/>
  <c r="O67" i="98" s="1"/>
  <c r="R124" i="98"/>
  <c r="U124" i="98" s="1"/>
  <c r="AA124" i="98"/>
  <c r="AD124" i="98" s="1"/>
  <c r="AJ124" i="98"/>
  <c r="AM124" i="98" s="1"/>
  <c r="I124" i="98"/>
  <c r="L124" i="98" s="1"/>
  <c r="BT124" i="98"/>
  <c r="BW124" i="98" s="1"/>
  <c r="AS124" i="98"/>
  <c r="AV124" i="98" s="1"/>
  <c r="CU124" i="98"/>
  <c r="CX124" i="98" s="1"/>
  <c r="CC125" i="98"/>
  <c r="CF125" i="98" s="1"/>
  <c r="AC66" i="98"/>
  <c r="AG66" i="98" s="1"/>
  <c r="AL66" i="98"/>
  <c r="CL124" i="98"/>
  <c r="CO124" i="98" s="1"/>
  <c r="CU125" i="97"/>
  <c r="CN66" i="97"/>
  <c r="BD66" i="97"/>
  <c r="BB124" i="97"/>
  <c r="AS124" i="97"/>
  <c r="AC66" i="97"/>
  <c r="AG66" i="97" s="1"/>
  <c r="AA124" i="97"/>
  <c r="D34" i="92"/>
  <c r="H34" i="92" s="1"/>
  <c r="F34" i="89"/>
  <c r="AW136" i="101" l="1"/>
  <c r="AV136" i="101"/>
  <c r="AS137" i="101"/>
  <c r="P7" i="111"/>
  <c r="AO81" i="112"/>
  <c r="AW124" i="97"/>
  <c r="AV124" i="97"/>
  <c r="CG123" i="97"/>
  <c r="CF123" i="97"/>
  <c r="L124" i="97"/>
  <c r="M124" i="97"/>
  <c r="AN123" i="97"/>
  <c r="AM123" i="97"/>
  <c r="CP136" i="101"/>
  <c r="CO136" i="101"/>
  <c r="BN136" i="101"/>
  <c r="BO136" i="101"/>
  <c r="AM139" i="102"/>
  <c r="AN139" i="102"/>
  <c r="BW140" i="102"/>
  <c r="BX140" i="102"/>
  <c r="AD140" i="102"/>
  <c r="AE140" i="102"/>
  <c r="CO139" i="102"/>
  <c r="CP139" i="102"/>
  <c r="EH136" i="101"/>
  <c r="EI136" i="101"/>
  <c r="DH136" i="101"/>
  <c r="DG136" i="101"/>
  <c r="DY139" i="102"/>
  <c r="DZ139" i="102"/>
  <c r="EH139" i="102"/>
  <c r="EI139" i="102"/>
  <c r="DG147" i="98"/>
  <c r="DD148" i="98"/>
  <c r="CY125" i="97"/>
  <c r="CX125" i="97"/>
  <c r="V124" i="97"/>
  <c r="U124" i="97"/>
  <c r="BF136" i="101"/>
  <c r="BE136" i="101"/>
  <c r="AN136" i="101"/>
  <c r="AM136" i="101"/>
  <c r="CF139" i="102"/>
  <c r="CG139" i="102"/>
  <c r="L139" i="102"/>
  <c r="M139" i="102"/>
  <c r="U139" i="102"/>
  <c r="V139" i="102"/>
  <c r="EH150" i="98"/>
  <c r="EE151" i="98"/>
  <c r="EH149" i="97"/>
  <c r="EI149" i="97"/>
  <c r="EE150" i="97"/>
  <c r="DY149" i="98"/>
  <c r="DV150" i="98"/>
  <c r="CX136" i="101"/>
  <c r="CY136" i="101"/>
  <c r="CG137" i="101"/>
  <c r="CF137" i="101"/>
  <c r="AD136" i="101"/>
  <c r="AE136" i="101"/>
  <c r="BE139" i="102"/>
  <c r="BF139" i="102"/>
  <c r="CX140" i="102"/>
  <c r="CY140" i="102"/>
  <c r="DZ136" i="101"/>
  <c r="DY136" i="101"/>
  <c r="DG139" i="102"/>
  <c r="DH139" i="102"/>
  <c r="DY148" i="97"/>
  <c r="DZ148" i="97"/>
  <c r="DV149" i="97"/>
  <c r="DH146" i="97"/>
  <c r="DG146" i="97"/>
  <c r="DD147" i="97"/>
  <c r="BE124" i="97"/>
  <c r="BF124" i="97"/>
  <c r="AE124" i="97"/>
  <c r="AD124" i="97"/>
  <c r="BX123" i="97"/>
  <c r="BW123" i="97"/>
  <c r="CP123" i="97"/>
  <c r="CO123" i="97"/>
  <c r="BN123" i="97"/>
  <c r="BO123" i="97"/>
  <c r="BX136" i="101"/>
  <c r="BW136" i="101"/>
  <c r="L137" i="101"/>
  <c r="M137" i="101"/>
  <c r="V136" i="101"/>
  <c r="U136" i="101"/>
  <c r="AV139" i="102"/>
  <c r="AW139" i="102"/>
  <c r="BN140" i="102"/>
  <c r="BO140" i="102"/>
  <c r="DP136" i="101"/>
  <c r="DQ136" i="101"/>
  <c r="DP139" i="102"/>
  <c r="DQ139" i="102"/>
  <c r="DP148" i="98"/>
  <c r="DM149" i="98"/>
  <c r="DQ147" i="97"/>
  <c r="DP147" i="97"/>
  <c r="DM148" i="97"/>
  <c r="AC20" i="112"/>
  <c r="X21" i="112" s="1"/>
  <c r="AB21" i="112" s="1"/>
  <c r="BC83" i="112"/>
  <c r="M159" i="112"/>
  <c r="L159" i="112"/>
  <c r="V163" i="112"/>
  <c r="S126" i="112"/>
  <c r="T126" i="112"/>
  <c r="AJ159" i="112"/>
  <c r="AM159" i="112" s="1"/>
  <c r="AX159" i="112"/>
  <c r="BA159" i="112" s="1"/>
  <c r="BB158" i="112"/>
  <c r="AV140" i="112"/>
  <c r="AU140" i="112"/>
  <c r="AH137" i="112"/>
  <c r="AG137" i="112"/>
  <c r="H161" i="112"/>
  <c r="G160" i="112"/>
  <c r="Y160" i="112" s="1"/>
  <c r="F160" i="112"/>
  <c r="I160" i="112"/>
  <c r="F34" i="90"/>
  <c r="DV140" i="102"/>
  <c r="DM140" i="102"/>
  <c r="DD140" i="102"/>
  <c r="EE140" i="102"/>
  <c r="EK74" i="102"/>
  <c r="EG74" i="102"/>
  <c r="EA74" i="102"/>
  <c r="EC74" i="102" s="1"/>
  <c r="DO74" i="102"/>
  <c r="DS74" i="102"/>
  <c r="DI74" i="102"/>
  <c r="DK74" i="102" s="1"/>
  <c r="EJ66" i="98"/>
  <c r="EL66" i="98" s="1"/>
  <c r="DX67" i="98"/>
  <c r="EB67" i="98"/>
  <c r="DR66" i="98"/>
  <c r="DT66" i="98" s="1"/>
  <c r="DF67" i="98"/>
  <c r="DJ67" i="98"/>
  <c r="DV137" i="101"/>
  <c r="DD137" i="101"/>
  <c r="EE137" i="101"/>
  <c r="DM137" i="101"/>
  <c r="EJ72" i="101"/>
  <c r="EL72" i="101" s="1"/>
  <c r="EB73" i="101"/>
  <c r="DX73" i="101"/>
  <c r="DR72" i="101"/>
  <c r="DT72" i="101" s="1"/>
  <c r="DJ73" i="101"/>
  <c r="DF73" i="101"/>
  <c r="EJ66" i="97"/>
  <c r="EL66" i="97" s="1"/>
  <c r="EA66" i="97"/>
  <c r="EC66" i="97" s="1"/>
  <c r="DR66" i="97"/>
  <c r="DT66" i="97" s="1"/>
  <c r="DI66" i="97"/>
  <c r="DK66" i="97" s="1"/>
  <c r="F31" i="91"/>
  <c r="F32" i="92"/>
  <c r="D32" i="91"/>
  <c r="F32" i="90"/>
  <c r="H31" i="92"/>
  <c r="CN74" i="102"/>
  <c r="CR74" i="102" s="1"/>
  <c r="AL74" i="102"/>
  <c r="BV75" i="102"/>
  <c r="AU74" i="102"/>
  <c r="H141" i="102"/>
  <c r="G140" i="102"/>
  <c r="F140" i="102"/>
  <c r="CC140" i="102"/>
  <c r="CU141" i="102"/>
  <c r="AF74" i="102"/>
  <c r="AH74" i="102" s="1"/>
  <c r="AG75" i="102" s="1"/>
  <c r="CZ74" i="102"/>
  <c r="DB74" i="102" s="1"/>
  <c r="CE74" i="102"/>
  <c r="BT141" i="102"/>
  <c r="R140" i="102"/>
  <c r="AS140" i="102"/>
  <c r="I140" i="102"/>
  <c r="AA141" i="102"/>
  <c r="BG74" i="102"/>
  <c r="BI74" i="102" s="1"/>
  <c r="BH75" i="102" s="1"/>
  <c r="CL140" i="102"/>
  <c r="BP74" i="102"/>
  <c r="BR74" i="102" s="1"/>
  <c r="BQ75" i="102" s="1"/>
  <c r="N74" i="102"/>
  <c r="P74" i="102" s="1"/>
  <c r="O75" i="102" s="1"/>
  <c r="W74" i="102"/>
  <c r="Y74" i="102" s="1"/>
  <c r="X75" i="102" s="1"/>
  <c r="BB140" i="102"/>
  <c r="AJ140" i="102"/>
  <c r="BK141" i="102"/>
  <c r="K74" i="101"/>
  <c r="T73" i="101"/>
  <c r="CE73" i="101"/>
  <c r="CI73" i="101" s="1"/>
  <c r="BT137" i="101"/>
  <c r="I138" i="101"/>
  <c r="BY72" i="101"/>
  <c r="CA72" i="101" s="1"/>
  <c r="BB137" i="101"/>
  <c r="CC138" i="101"/>
  <c r="AA137" i="101"/>
  <c r="BP72" i="101"/>
  <c r="BR72" i="101" s="1"/>
  <c r="CQ72" i="101"/>
  <c r="CS72" i="101" s="1"/>
  <c r="AF72" i="101"/>
  <c r="AH72" i="101" s="1"/>
  <c r="AG73" i="101" s="1"/>
  <c r="CU137" i="101"/>
  <c r="G138" i="101"/>
  <c r="F138" i="101"/>
  <c r="CL137" i="101"/>
  <c r="R137" i="101"/>
  <c r="BG72" i="101"/>
  <c r="BI72" i="101" s="1"/>
  <c r="AX72" i="101"/>
  <c r="AZ72" i="101" s="1"/>
  <c r="AO72" i="101"/>
  <c r="AQ72" i="101" s="1"/>
  <c r="AP73" i="101" s="1"/>
  <c r="CZ72" i="101"/>
  <c r="DB72" i="101" s="1"/>
  <c r="AJ137" i="101"/>
  <c r="BK137" i="101"/>
  <c r="BK124" i="97"/>
  <c r="CZ66" i="98"/>
  <c r="DB66" i="98" s="1"/>
  <c r="DA67" i="98" s="1"/>
  <c r="CQ66" i="98"/>
  <c r="CS66" i="98" s="1"/>
  <c r="CR67" i="98" s="1"/>
  <c r="AO66" i="98"/>
  <c r="AQ66" i="98" s="1"/>
  <c r="AF66" i="98"/>
  <c r="AH66" i="98" s="1"/>
  <c r="G126" i="98"/>
  <c r="F126" i="98"/>
  <c r="CQ66" i="97"/>
  <c r="CS66" i="97" s="1"/>
  <c r="CR67" i="97" s="1"/>
  <c r="CI66" i="97"/>
  <c r="CE66" i="97"/>
  <c r="BQ66" i="97"/>
  <c r="BM66" i="97"/>
  <c r="BG66" i="97"/>
  <c r="BI66" i="97" s="1"/>
  <c r="BH67" i="97" s="1"/>
  <c r="AO66" i="97"/>
  <c r="AQ66" i="97" s="1"/>
  <c r="AF66" i="97"/>
  <c r="AH66" i="97" s="1"/>
  <c r="K70" i="97"/>
  <c r="T66" i="97"/>
  <c r="X66" i="97" s="1"/>
  <c r="F127" i="97"/>
  <c r="G127" i="97"/>
  <c r="H128" i="97"/>
  <c r="BT124" i="97"/>
  <c r="R125" i="97"/>
  <c r="AJ124" i="97"/>
  <c r="CL124" i="97"/>
  <c r="I125" i="97"/>
  <c r="CC124" i="97"/>
  <c r="AU67" i="98"/>
  <c r="BM67" i="98"/>
  <c r="K67" i="98"/>
  <c r="BD67" i="98"/>
  <c r="BV67" i="98"/>
  <c r="I125" i="98"/>
  <c r="L125" i="98" s="1"/>
  <c r="AA125" i="98"/>
  <c r="AD125" i="98" s="1"/>
  <c r="R125" i="98"/>
  <c r="U125" i="98" s="1"/>
  <c r="CE67" i="98"/>
  <c r="CU125" i="98"/>
  <c r="CX125" i="98" s="1"/>
  <c r="AJ125" i="98"/>
  <c r="AM125" i="98" s="1"/>
  <c r="BK125" i="98"/>
  <c r="BN125" i="98" s="1"/>
  <c r="CL125" i="98"/>
  <c r="CO125" i="98" s="1"/>
  <c r="T67" i="98"/>
  <c r="CC126" i="98"/>
  <c r="CF126" i="98" s="1"/>
  <c r="AS125" i="98"/>
  <c r="AV125" i="98" s="1"/>
  <c r="BT125" i="98"/>
  <c r="BW125" i="98" s="1"/>
  <c r="BB125" i="98"/>
  <c r="BE125" i="98" s="1"/>
  <c r="CW67" i="97"/>
  <c r="CU126" i="97"/>
  <c r="BB125" i="97"/>
  <c r="AU67" i="97"/>
  <c r="AS125" i="97"/>
  <c r="AA125" i="97"/>
  <c r="P160" i="112" l="1"/>
  <c r="AV137" i="101"/>
  <c r="AS138" i="101"/>
  <c r="AW137" i="101"/>
  <c r="Q7" i="111"/>
  <c r="CF138" i="101"/>
  <c r="CG138" i="101"/>
  <c r="L140" i="102"/>
  <c r="M140" i="102"/>
  <c r="AV125" i="97"/>
  <c r="AW125" i="97"/>
  <c r="M125" i="97"/>
  <c r="L125" i="97"/>
  <c r="BW124" i="97"/>
  <c r="BX124" i="97"/>
  <c r="U140" i="102"/>
  <c r="V140" i="102"/>
  <c r="CP124" i="97"/>
  <c r="CO124" i="97"/>
  <c r="BO137" i="101"/>
  <c r="BN137" i="101"/>
  <c r="CO137" i="101"/>
  <c r="CP137" i="101"/>
  <c r="CY137" i="101"/>
  <c r="CX137" i="101"/>
  <c r="AE137" i="101"/>
  <c r="AD137" i="101"/>
  <c r="M138" i="101"/>
  <c r="L138" i="101"/>
  <c r="BN141" i="102"/>
  <c r="BO141" i="102"/>
  <c r="AD141" i="102"/>
  <c r="AE141" i="102"/>
  <c r="BW141" i="102"/>
  <c r="BX141" i="102"/>
  <c r="DQ137" i="101"/>
  <c r="DP137" i="101"/>
  <c r="DY137" i="101"/>
  <c r="DZ137" i="101"/>
  <c r="DY140" i="102"/>
  <c r="DZ140" i="102"/>
  <c r="EH151" i="98"/>
  <c r="EE152" i="98"/>
  <c r="DP149" i="98"/>
  <c r="DM150" i="98"/>
  <c r="EI150" i="97"/>
  <c r="EH150" i="97"/>
  <c r="EE151" i="97"/>
  <c r="AM137" i="101"/>
  <c r="AN137" i="101"/>
  <c r="AE125" i="97"/>
  <c r="AD125" i="97"/>
  <c r="CY126" i="97"/>
  <c r="CX126" i="97"/>
  <c r="CG124" i="97"/>
  <c r="CF124" i="97"/>
  <c r="V125" i="97"/>
  <c r="U125" i="97"/>
  <c r="BE137" i="101"/>
  <c r="BF137" i="101"/>
  <c r="BE140" i="102"/>
  <c r="BF140" i="102"/>
  <c r="CO140" i="102"/>
  <c r="CP140" i="102"/>
  <c r="AV140" i="102"/>
  <c r="AW140" i="102"/>
  <c r="CF140" i="102"/>
  <c r="CG140" i="102"/>
  <c r="EH140" i="102"/>
  <c r="EI140" i="102"/>
  <c r="DP140" i="102"/>
  <c r="DQ140" i="102"/>
  <c r="DQ148" i="97"/>
  <c r="DP148" i="97"/>
  <c r="DM149" i="97"/>
  <c r="DZ149" i="97"/>
  <c r="DY149" i="97"/>
  <c r="DV150" i="97"/>
  <c r="DG148" i="98"/>
  <c r="DD149" i="98"/>
  <c r="BF125" i="97"/>
  <c r="BE125" i="97"/>
  <c r="AM124" i="97"/>
  <c r="AN124" i="97"/>
  <c r="BW137" i="101"/>
  <c r="BX137" i="101"/>
  <c r="AM140" i="102"/>
  <c r="AN140" i="102"/>
  <c r="CX141" i="102"/>
  <c r="CY141" i="102"/>
  <c r="EI137" i="101"/>
  <c r="EH137" i="101"/>
  <c r="BO124" i="97"/>
  <c r="BN124" i="97"/>
  <c r="U137" i="101"/>
  <c r="V137" i="101"/>
  <c r="DG137" i="101"/>
  <c r="DH137" i="101"/>
  <c r="DG140" i="102"/>
  <c r="DH140" i="102"/>
  <c r="DH147" i="97"/>
  <c r="DG147" i="97"/>
  <c r="DD148" i="97"/>
  <c r="DY150" i="98"/>
  <c r="DV151" i="98"/>
  <c r="H32" i="91"/>
  <c r="AA21" i="112"/>
  <c r="BE83" i="112"/>
  <c r="AZ84" i="112" s="1"/>
  <c r="BD84" i="112" s="1"/>
  <c r="AQ81" i="112"/>
  <c r="AL82" i="112" s="1"/>
  <c r="AP82" i="112" s="1"/>
  <c r="M160" i="112"/>
  <c r="L160" i="112"/>
  <c r="V164" i="112"/>
  <c r="T127" i="112"/>
  <c r="S127" i="112"/>
  <c r="BB159" i="112"/>
  <c r="AX160" i="112"/>
  <c r="BA160" i="112" s="1"/>
  <c r="AJ160" i="112"/>
  <c r="AM160" i="112" s="1"/>
  <c r="AV141" i="112"/>
  <c r="AU141" i="112"/>
  <c r="AH138" i="112"/>
  <c r="AG138" i="112"/>
  <c r="H162" i="112"/>
  <c r="G161" i="112"/>
  <c r="Y161" i="112" s="1"/>
  <c r="F161" i="112"/>
  <c r="I161" i="112"/>
  <c r="P161" i="112" s="1"/>
  <c r="DM141" i="102"/>
  <c r="EE141" i="102"/>
  <c r="DD141" i="102"/>
  <c r="DV141" i="102"/>
  <c r="EJ74" i="102"/>
  <c r="EL74" i="102" s="1"/>
  <c r="EB75" i="102"/>
  <c r="DX75" i="102"/>
  <c r="DR74" i="102"/>
  <c r="DT74" i="102" s="1"/>
  <c r="DF75" i="102"/>
  <c r="DJ75" i="102" s="1"/>
  <c r="EK67" i="98"/>
  <c r="EG67" i="98"/>
  <c r="EA67" i="98"/>
  <c r="EC67" i="98" s="1"/>
  <c r="DS67" i="98"/>
  <c r="DO67" i="98"/>
  <c r="DI67" i="98"/>
  <c r="DK67" i="98" s="1"/>
  <c r="DD138" i="101"/>
  <c r="DM138" i="101"/>
  <c r="EE138" i="101"/>
  <c r="DV138" i="101"/>
  <c r="EK73" i="101"/>
  <c r="EG73" i="101"/>
  <c r="EA73" i="101"/>
  <c r="EC73" i="101" s="1"/>
  <c r="DS73" i="101"/>
  <c r="DO73" i="101"/>
  <c r="DI73" i="101"/>
  <c r="DK73" i="101" s="1"/>
  <c r="EK67" i="97"/>
  <c r="EG67" i="97"/>
  <c r="DX67" i="97"/>
  <c r="EB67" i="97"/>
  <c r="DS67" i="97"/>
  <c r="DO67" i="97"/>
  <c r="DJ67" i="97"/>
  <c r="DF67" i="97"/>
  <c r="CW75" i="102"/>
  <c r="DA75" i="102" s="1"/>
  <c r="K75" i="102"/>
  <c r="AS141" i="102"/>
  <c r="T75" i="102"/>
  <c r="BM75" i="102"/>
  <c r="CU142" i="102"/>
  <c r="CC141" i="102"/>
  <c r="AX74" i="102"/>
  <c r="AZ74" i="102" s="1"/>
  <c r="AY75" i="102" s="1"/>
  <c r="AO74" i="102"/>
  <c r="AQ74" i="102" s="1"/>
  <c r="AP75" i="102" s="1"/>
  <c r="AJ141" i="102"/>
  <c r="BD75" i="102"/>
  <c r="R141" i="102"/>
  <c r="CH74" i="102"/>
  <c r="CJ74" i="102" s="1"/>
  <c r="CI75" i="102" s="1"/>
  <c r="BY75" i="102"/>
  <c r="CA75" i="102" s="1"/>
  <c r="BZ76" i="102" s="1"/>
  <c r="CQ74" i="102"/>
  <c r="CS74" i="102" s="1"/>
  <c r="CR75" i="102" s="1"/>
  <c r="BB141" i="102"/>
  <c r="BT142" i="102"/>
  <c r="AC75" i="102"/>
  <c r="BK142" i="102"/>
  <c r="CL141" i="102"/>
  <c r="AA142" i="102"/>
  <c r="I141" i="102"/>
  <c r="H142" i="102"/>
  <c r="G141" i="102"/>
  <c r="F141" i="102"/>
  <c r="BM73" i="101"/>
  <c r="BQ73" i="101"/>
  <c r="AL73" i="101"/>
  <c r="AC73" i="101"/>
  <c r="AY73" i="101"/>
  <c r="AU73" i="101"/>
  <c r="BK138" i="101"/>
  <c r="G139" i="101"/>
  <c r="F139" i="101"/>
  <c r="CC139" i="101"/>
  <c r="I139" i="101"/>
  <c r="BT138" i="101"/>
  <c r="W73" i="101"/>
  <c r="Y73" i="101" s="1"/>
  <c r="X74" i="101" s="1"/>
  <c r="BH73" i="101"/>
  <c r="BD73" i="101"/>
  <c r="CL138" i="101"/>
  <c r="CU138" i="101"/>
  <c r="CN73" i="101"/>
  <c r="CR73" i="101" s="1"/>
  <c r="BZ73" i="101"/>
  <c r="BV73" i="101"/>
  <c r="CH73" i="101"/>
  <c r="CJ73" i="101" s="1"/>
  <c r="N74" i="101"/>
  <c r="P74" i="101" s="1"/>
  <c r="O75" i="101" s="1"/>
  <c r="AJ138" i="101"/>
  <c r="DA73" i="101"/>
  <c r="CW73" i="101"/>
  <c r="R138" i="101"/>
  <c r="AA138" i="101"/>
  <c r="BB138" i="101"/>
  <c r="BK125" i="97"/>
  <c r="CH67" i="98"/>
  <c r="CJ67" i="98" s="1"/>
  <c r="CI68" i="98" s="1"/>
  <c r="BY67" i="98"/>
  <c r="CA67" i="98" s="1"/>
  <c r="BZ68" i="98" s="1"/>
  <c r="BP67" i="98"/>
  <c r="BR67" i="98" s="1"/>
  <c r="BQ68" i="98" s="1"/>
  <c r="BG67" i="98"/>
  <c r="BI67" i="98" s="1"/>
  <c r="BH68" i="98" s="1"/>
  <c r="AX67" i="98"/>
  <c r="AZ67" i="98" s="1"/>
  <c r="W67" i="98"/>
  <c r="Y67" i="98" s="1"/>
  <c r="X68" i="98" s="1"/>
  <c r="G127" i="98"/>
  <c r="F127" i="98"/>
  <c r="CZ67" i="97"/>
  <c r="DB67" i="97" s="1"/>
  <c r="DA68" i="97" s="1"/>
  <c r="CH66" i="97"/>
  <c r="CJ66" i="97" s="1"/>
  <c r="BP66" i="97"/>
  <c r="BR66" i="97" s="1"/>
  <c r="AX67" i="97"/>
  <c r="AZ67" i="97" s="1"/>
  <c r="AL67" i="97"/>
  <c r="AP67" i="97" s="1"/>
  <c r="W66" i="97"/>
  <c r="Y66" i="97" s="1"/>
  <c r="X67" i="97" s="1"/>
  <c r="N70" i="97"/>
  <c r="P70" i="97" s="1"/>
  <c r="O71" i="97" s="1"/>
  <c r="F128" i="97"/>
  <c r="G128" i="97"/>
  <c r="H129" i="97"/>
  <c r="CL125" i="97"/>
  <c r="BT125" i="97"/>
  <c r="AJ125" i="97"/>
  <c r="CC125" i="97"/>
  <c r="I126" i="97"/>
  <c r="R126" i="97"/>
  <c r="CN67" i="98"/>
  <c r="AL67" i="98"/>
  <c r="AP67" i="98" s="1"/>
  <c r="AC67" i="98"/>
  <c r="AG67" i="98" s="1"/>
  <c r="BT126" i="98"/>
  <c r="BW126" i="98" s="1"/>
  <c r="BK126" i="98"/>
  <c r="BN126" i="98" s="1"/>
  <c r="AJ126" i="98"/>
  <c r="AM126" i="98" s="1"/>
  <c r="CU126" i="98"/>
  <c r="CX126" i="98" s="1"/>
  <c r="CW67" i="98"/>
  <c r="R126" i="98"/>
  <c r="U126" i="98" s="1"/>
  <c r="I126" i="98"/>
  <c r="L126" i="98" s="1"/>
  <c r="CC127" i="98"/>
  <c r="CF127" i="98" s="1"/>
  <c r="N67" i="98"/>
  <c r="P67" i="98" s="1"/>
  <c r="O68" i="98" s="1"/>
  <c r="BB126" i="98"/>
  <c r="BE126" i="98" s="1"/>
  <c r="AS126" i="98"/>
  <c r="AV126" i="98" s="1"/>
  <c r="CL126" i="98"/>
  <c r="CO126" i="98" s="1"/>
  <c r="AA126" i="98"/>
  <c r="AD126" i="98" s="1"/>
  <c r="CU127" i="97"/>
  <c r="CN67" i="97"/>
  <c r="BD67" i="97"/>
  <c r="BB126" i="97"/>
  <c r="AS126" i="97"/>
  <c r="AA126" i="97"/>
  <c r="AC67" i="97"/>
  <c r="AG67" i="97" s="1"/>
  <c r="AS139" i="101" l="1"/>
  <c r="AW138" i="101"/>
  <c r="AV138" i="101"/>
  <c r="AO82" i="112"/>
  <c r="BN125" i="97"/>
  <c r="BO125" i="97"/>
  <c r="CX138" i="101"/>
  <c r="CY138" i="101"/>
  <c r="BN138" i="101"/>
  <c r="BO138" i="101"/>
  <c r="L141" i="102"/>
  <c r="M141" i="102"/>
  <c r="EH138" i="101"/>
  <c r="EI138" i="101"/>
  <c r="DG141" i="102"/>
  <c r="DH141" i="102"/>
  <c r="DH148" i="97"/>
  <c r="DG148" i="97"/>
  <c r="DD149" i="97"/>
  <c r="DP149" i="97"/>
  <c r="DQ149" i="97"/>
  <c r="DM150" i="97"/>
  <c r="DP150" i="98"/>
  <c r="DM151" i="98"/>
  <c r="BF138" i="101"/>
  <c r="BE138" i="101"/>
  <c r="CP138" i="101"/>
  <c r="CO138" i="101"/>
  <c r="BX138" i="101"/>
  <c r="BW138" i="101"/>
  <c r="AD142" i="102"/>
  <c r="AE142" i="102"/>
  <c r="CF141" i="102"/>
  <c r="CG141" i="102"/>
  <c r="DP138" i="101"/>
  <c r="DQ138" i="101"/>
  <c r="EH141" i="102"/>
  <c r="EI141" i="102"/>
  <c r="DP141" i="102"/>
  <c r="DQ141" i="102"/>
  <c r="DY150" i="97"/>
  <c r="DZ150" i="97"/>
  <c r="DV151" i="97"/>
  <c r="EH151" i="97"/>
  <c r="EI151" i="97"/>
  <c r="EE152" i="97"/>
  <c r="BE126" i="97"/>
  <c r="BF126" i="97"/>
  <c r="AE126" i="97"/>
  <c r="AD126" i="97"/>
  <c r="CF125" i="97"/>
  <c r="CG125" i="97"/>
  <c r="AD138" i="101"/>
  <c r="AE138" i="101"/>
  <c r="AN138" i="101"/>
  <c r="AM138" i="101"/>
  <c r="L139" i="101"/>
  <c r="M139" i="101"/>
  <c r="CO141" i="102"/>
  <c r="CP141" i="102"/>
  <c r="BW142" i="102"/>
  <c r="BX142" i="102"/>
  <c r="AM141" i="102"/>
  <c r="AN141" i="102"/>
  <c r="CX142" i="102"/>
  <c r="CY142" i="102"/>
  <c r="DZ138" i="101"/>
  <c r="DY138" i="101"/>
  <c r="DH138" i="101"/>
  <c r="DG138" i="101"/>
  <c r="DY141" i="102"/>
  <c r="DZ141" i="102"/>
  <c r="DY151" i="98"/>
  <c r="DV152" i="98"/>
  <c r="EH152" i="98"/>
  <c r="EE153" i="98"/>
  <c r="V126" i="97"/>
  <c r="U126" i="97"/>
  <c r="BX125" i="97"/>
  <c r="BW125" i="97"/>
  <c r="L126" i="97"/>
  <c r="M126" i="97"/>
  <c r="CP125" i="97"/>
  <c r="CO125" i="97"/>
  <c r="AW126" i="97"/>
  <c r="AV126" i="97"/>
  <c r="CX127" i="97"/>
  <c r="CY127" i="97"/>
  <c r="AN125" i="97"/>
  <c r="AM125" i="97"/>
  <c r="V138" i="101"/>
  <c r="U138" i="101"/>
  <c r="CG139" i="101"/>
  <c r="CF139" i="101"/>
  <c r="BN142" i="102"/>
  <c r="BO142" i="102"/>
  <c r="BE141" i="102"/>
  <c r="BF141" i="102"/>
  <c r="U141" i="102"/>
  <c r="V141" i="102"/>
  <c r="AV141" i="102"/>
  <c r="AW141" i="102"/>
  <c r="DG149" i="98"/>
  <c r="DD150" i="98"/>
  <c r="AC21" i="112"/>
  <c r="X22" i="112" s="1"/>
  <c r="AB22" i="112" s="1"/>
  <c r="BC84" i="112"/>
  <c r="M161" i="112"/>
  <c r="L161" i="112"/>
  <c r="T128" i="112"/>
  <c r="S128" i="112"/>
  <c r="V165" i="112"/>
  <c r="AJ161" i="112"/>
  <c r="AM161" i="112" s="1"/>
  <c r="BB160" i="112"/>
  <c r="AX161" i="112"/>
  <c r="BA161" i="112" s="1"/>
  <c r="AV142" i="112"/>
  <c r="AU142" i="112"/>
  <c r="AH139" i="112"/>
  <c r="AG139" i="112"/>
  <c r="I162" i="112"/>
  <c r="P162" i="112" s="1"/>
  <c r="H163" i="112"/>
  <c r="G162" i="112"/>
  <c r="Y162" i="112" s="1"/>
  <c r="F162" i="112"/>
  <c r="DV142" i="102"/>
  <c r="DD142" i="102"/>
  <c r="EE142" i="102"/>
  <c r="DM142" i="102"/>
  <c r="EG75" i="102"/>
  <c r="EK75" i="102"/>
  <c r="EA75" i="102"/>
  <c r="EC75" i="102" s="1"/>
  <c r="DS75" i="102"/>
  <c r="DO75" i="102"/>
  <c r="DI75" i="102"/>
  <c r="DK75" i="102" s="1"/>
  <c r="EJ67" i="98"/>
  <c r="EL67" i="98" s="1"/>
  <c r="EB68" i="98"/>
  <c r="DX68" i="98"/>
  <c r="DR67" i="98"/>
  <c r="DT67" i="98" s="1"/>
  <c r="DJ68" i="98"/>
  <c r="DF68" i="98"/>
  <c r="DV139" i="101"/>
  <c r="EE139" i="101"/>
  <c r="DD139" i="101"/>
  <c r="DM139" i="101"/>
  <c r="EJ73" i="101"/>
  <c r="EL73" i="101" s="1"/>
  <c r="EB74" i="101"/>
  <c r="DX74" i="101"/>
  <c r="DR73" i="101"/>
  <c r="DT73" i="101" s="1"/>
  <c r="DJ74" i="101"/>
  <c r="DF74" i="101"/>
  <c r="EJ67" i="97"/>
  <c r="EL67" i="97" s="1"/>
  <c r="EA67" i="97"/>
  <c r="EC67" i="97" s="1"/>
  <c r="DR67" i="97"/>
  <c r="DT67" i="97" s="1"/>
  <c r="DI67" i="97"/>
  <c r="DK67" i="97" s="1"/>
  <c r="CE75" i="102"/>
  <c r="AL75" i="102"/>
  <c r="AU75" i="102"/>
  <c r="BV76" i="102"/>
  <c r="H143" i="102"/>
  <c r="G142" i="102"/>
  <c r="F142" i="102"/>
  <c r="BB142" i="102"/>
  <c r="AJ142" i="102"/>
  <c r="N75" i="102"/>
  <c r="P75" i="102" s="1"/>
  <c r="O76" i="102" s="1"/>
  <c r="AA143" i="102"/>
  <c r="CL142" i="102"/>
  <c r="AF75" i="102"/>
  <c r="AH75" i="102" s="1"/>
  <c r="AG76" i="102" s="1"/>
  <c r="R142" i="102"/>
  <c r="CC142" i="102"/>
  <c r="BP75" i="102"/>
  <c r="BR75" i="102" s="1"/>
  <c r="BQ76" i="102" s="1"/>
  <c r="CN75" i="102"/>
  <c r="BG75" i="102"/>
  <c r="BI75" i="102" s="1"/>
  <c r="BH76" i="102" s="1"/>
  <c r="CZ75" i="102"/>
  <c r="DB75" i="102" s="1"/>
  <c r="I142" i="102"/>
  <c r="BK143" i="102"/>
  <c r="BT143" i="102"/>
  <c r="CU143" i="102"/>
  <c r="W75" i="102"/>
  <c r="Y75" i="102" s="1"/>
  <c r="X76" i="102" s="1"/>
  <c r="AS142" i="102"/>
  <c r="CI74" i="101"/>
  <c r="CE74" i="101"/>
  <c r="R139" i="101"/>
  <c r="BY73" i="101"/>
  <c r="CA73" i="101" s="1"/>
  <c r="BT139" i="101"/>
  <c r="AX73" i="101"/>
  <c r="AZ73" i="101" s="1"/>
  <c r="AO73" i="101"/>
  <c r="AQ73" i="101" s="1"/>
  <c r="AP74" i="101" s="1"/>
  <c r="K75" i="101"/>
  <c r="T74" i="101"/>
  <c r="CC140" i="101"/>
  <c r="BB139" i="101"/>
  <c r="CQ73" i="101"/>
  <c r="CS73" i="101" s="1"/>
  <c r="CU139" i="101"/>
  <c r="BG73" i="101"/>
  <c r="BI73" i="101" s="1"/>
  <c r="I140" i="101"/>
  <c r="AF73" i="101"/>
  <c r="AH73" i="101" s="1"/>
  <c r="AG74" i="101" s="1"/>
  <c r="AA139" i="101"/>
  <c r="CZ73" i="101"/>
  <c r="DB73" i="101" s="1"/>
  <c r="AJ139" i="101"/>
  <c r="CL139" i="101"/>
  <c r="G140" i="101"/>
  <c r="F140" i="101"/>
  <c r="BK139" i="101"/>
  <c r="BP73" i="101"/>
  <c r="BR73" i="101" s="1"/>
  <c r="BK126" i="97"/>
  <c r="CZ67" i="98"/>
  <c r="DB67" i="98" s="1"/>
  <c r="DA68" i="98" s="1"/>
  <c r="CQ67" i="98"/>
  <c r="CS67" i="98" s="1"/>
  <c r="CR68" i="98" s="1"/>
  <c r="AO67" i="98"/>
  <c r="AQ67" i="98" s="1"/>
  <c r="AF67" i="98"/>
  <c r="AH67" i="98" s="1"/>
  <c r="AG68" i="98" s="1"/>
  <c r="F128" i="98"/>
  <c r="G128" i="98"/>
  <c r="CQ67" i="97"/>
  <c r="CS67" i="97" s="1"/>
  <c r="CR68" i="97" s="1"/>
  <c r="CI67" i="97"/>
  <c r="CE67" i="97"/>
  <c r="BQ67" i="97"/>
  <c r="BM67" i="97"/>
  <c r="BG67" i="97"/>
  <c r="BI67" i="97" s="1"/>
  <c r="BH68" i="97" s="1"/>
  <c r="AO67" i="97"/>
  <c r="AQ67" i="97" s="1"/>
  <c r="AF67" i="97"/>
  <c r="AH67" i="97" s="1"/>
  <c r="AG68" i="97" s="1"/>
  <c r="K71" i="97"/>
  <c r="N71" i="97" s="1"/>
  <c r="P71" i="97" s="1"/>
  <c r="O72" i="97" s="1"/>
  <c r="T67" i="97"/>
  <c r="F129" i="97"/>
  <c r="G129" i="97"/>
  <c r="H130" i="97"/>
  <c r="AJ126" i="97"/>
  <c r="CC126" i="97"/>
  <c r="BT126" i="97"/>
  <c r="R127" i="97"/>
  <c r="I127" i="97"/>
  <c r="CL126" i="97"/>
  <c r="BM68" i="98"/>
  <c r="K68" i="98"/>
  <c r="BD68" i="98"/>
  <c r="AU68" i="98"/>
  <c r="AY68" i="98" s="1"/>
  <c r="T68" i="98"/>
  <c r="BB127" i="98"/>
  <c r="BE127" i="98" s="1"/>
  <c r="I127" i="98"/>
  <c r="L127" i="98" s="1"/>
  <c r="AJ127" i="98"/>
  <c r="AM127" i="98" s="1"/>
  <c r="BK127" i="98"/>
  <c r="BN127" i="98" s="1"/>
  <c r="BT127" i="98"/>
  <c r="BW127" i="98" s="1"/>
  <c r="CE68" i="98"/>
  <c r="AS127" i="98"/>
  <c r="AV127" i="98" s="1"/>
  <c r="BV68" i="98"/>
  <c r="CL127" i="98"/>
  <c r="CO127" i="98" s="1"/>
  <c r="CC128" i="98"/>
  <c r="CF128" i="98" s="1"/>
  <c r="CU127" i="98"/>
  <c r="CX127" i="98" s="1"/>
  <c r="AA127" i="98"/>
  <c r="AD127" i="98" s="1"/>
  <c r="R127" i="98"/>
  <c r="U127" i="98" s="1"/>
  <c r="CW68" i="97"/>
  <c r="CU128" i="97"/>
  <c r="BB127" i="97"/>
  <c r="AU68" i="97"/>
  <c r="AY68" i="97" s="1"/>
  <c r="AS127" i="97"/>
  <c r="AA127" i="97"/>
  <c r="AS140" i="101" l="1"/>
  <c r="AV139" i="101"/>
  <c r="AW139" i="101"/>
  <c r="EH153" i="98"/>
  <c r="EE154" i="98"/>
  <c r="DP151" i="98"/>
  <c r="DM152" i="98"/>
  <c r="CO142" i="102"/>
  <c r="CP142" i="102"/>
  <c r="DQ139" i="101"/>
  <c r="DP139" i="101"/>
  <c r="M127" i="97"/>
  <c r="L127" i="97"/>
  <c r="BO126" i="97"/>
  <c r="BN126" i="97"/>
  <c r="M140" i="101"/>
  <c r="L140" i="101"/>
  <c r="BE139" i="101"/>
  <c r="BF139" i="101"/>
  <c r="BW139" i="101"/>
  <c r="BX139" i="101"/>
  <c r="BW143" i="102"/>
  <c r="BX143" i="102"/>
  <c r="CF142" i="102"/>
  <c r="CG142" i="102"/>
  <c r="AD143" i="102"/>
  <c r="AE143" i="102"/>
  <c r="DG139" i="101"/>
  <c r="DH139" i="101"/>
  <c r="DY139" i="101"/>
  <c r="DZ139" i="101"/>
  <c r="DP142" i="102"/>
  <c r="DQ142" i="102"/>
  <c r="DY142" i="102"/>
  <c r="DZ142" i="102"/>
  <c r="DZ151" i="97"/>
  <c r="DY151" i="97"/>
  <c r="DV152" i="97"/>
  <c r="DH149" i="97"/>
  <c r="DG149" i="97"/>
  <c r="DD150" i="97"/>
  <c r="CX143" i="102"/>
  <c r="CY143" i="102"/>
  <c r="EI139" i="101"/>
  <c r="EH139" i="101"/>
  <c r="DG142" i="102"/>
  <c r="DH142" i="102"/>
  <c r="AN126" i="97"/>
  <c r="AM126" i="97"/>
  <c r="U127" i="97"/>
  <c r="V127" i="97"/>
  <c r="AE139" i="101"/>
  <c r="AD139" i="101"/>
  <c r="CF140" i="101"/>
  <c r="CG140" i="101"/>
  <c r="AV142" i="102"/>
  <c r="AW142" i="102"/>
  <c r="BN143" i="102"/>
  <c r="BO143" i="102"/>
  <c r="U142" i="102"/>
  <c r="V142" i="102"/>
  <c r="DG150" i="98"/>
  <c r="DD151" i="98"/>
  <c r="DY152" i="98"/>
  <c r="DV153" i="98"/>
  <c r="EI152" i="97"/>
  <c r="EH152" i="97"/>
  <c r="EE153" i="97"/>
  <c r="DQ150" i="97"/>
  <c r="DP150" i="97"/>
  <c r="DM151" i="97"/>
  <c r="AE127" i="97"/>
  <c r="AD127" i="97"/>
  <c r="CY128" i="97"/>
  <c r="CX128" i="97"/>
  <c r="CO126" i="97"/>
  <c r="CP126" i="97"/>
  <c r="CG126" i="97"/>
  <c r="CF126" i="97"/>
  <c r="AM139" i="101"/>
  <c r="AN139" i="101"/>
  <c r="BE142" i="102"/>
  <c r="BF142" i="102"/>
  <c r="AV127" i="97"/>
  <c r="AW127" i="97"/>
  <c r="BF127" i="97"/>
  <c r="BE127" i="97"/>
  <c r="BW126" i="97"/>
  <c r="BX126" i="97"/>
  <c r="BO139" i="101"/>
  <c r="BN139" i="101"/>
  <c r="CO139" i="101"/>
  <c r="CP139" i="101"/>
  <c r="CY139" i="101"/>
  <c r="CX139" i="101"/>
  <c r="U139" i="101"/>
  <c r="V139" i="101"/>
  <c r="L142" i="102"/>
  <c r="M142" i="102"/>
  <c r="AM142" i="102"/>
  <c r="AN142" i="102"/>
  <c r="EH142" i="102"/>
  <c r="EI142" i="102"/>
  <c r="AA22" i="112"/>
  <c r="BE84" i="112"/>
  <c r="AZ85" i="112" s="1"/>
  <c r="BD85" i="112" s="1"/>
  <c r="AQ82" i="112"/>
  <c r="AL83" i="112" s="1"/>
  <c r="AP83" i="112" s="1"/>
  <c r="M162" i="112"/>
  <c r="L162" i="112"/>
  <c r="S129" i="112"/>
  <c r="T129" i="112"/>
  <c r="V166" i="112"/>
  <c r="AJ162" i="112"/>
  <c r="AM162" i="112" s="1"/>
  <c r="BB161" i="112"/>
  <c r="AX162" i="112"/>
  <c r="BA162" i="112" s="1"/>
  <c r="AV143" i="112"/>
  <c r="AU143" i="112"/>
  <c r="AH140" i="112"/>
  <c r="AG140" i="112"/>
  <c r="H164" i="112"/>
  <c r="G163" i="112"/>
  <c r="Y163" i="112" s="1"/>
  <c r="F163" i="112"/>
  <c r="I163" i="112"/>
  <c r="P163" i="112" s="1"/>
  <c r="DM143" i="102"/>
  <c r="DD143" i="102"/>
  <c r="EE143" i="102"/>
  <c r="DV143" i="102"/>
  <c r="EJ75" i="102"/>
  <c r="EL75" i="102" s="1"/>
  <c r="EB76" i="102"/>
  <c r="DX76" i="102"/>
  <c r="DR75" i="102"/>
  <c r="DT75" i="102" s="1"/>
  <c r="DF76" i="102"/>
  <c r="DJ76" i="102" s="1"/>
  <c r="EG68" i="98"/>
  <c r="EK68" i="98"/>
  <c r="EA68" i="98"/>
  <c r="EC68" i="98" s="1"/>
  <c r="DS68" i="98"/>
  <c r="DO68" i="98"/>
  <c r="DI68" i="98"/>
  <c r="DK68" i="98" s="1"/>
  <c r="EE140" i="101"/>
  <c r="DV140" i="101"/>
  <c r="DM140" i="101"/>
  <c r="DD140" i="101"/>
  <c r="EK74" i="101"/>
  <c r="EG74" i="101"/>
  <c r="EA74" i="101"/>
  <c r="EC74" i="101" s="1"/>
  <c r="DS74" i="101"/>
  <c r="DO74" i="101"/>
  <c r="DI74" i="101"/>
  <c r="DK74" i="101" s="1"/>
  <c r="EK68" i="97"/>
  <c r="EG68" i="97"/>
  <c r="EB68" i="97"/>
  <c r="DX68" i="97"/>
  <c r="DS68" i="97"/>
  <c r="DO68" i="97"/>
  <c r="DJ68" i="97"/>
  <c r="DF68" i="97"/>
  <c r="T76" i="102"/>
  <c r="DA76" i="102"/>
  <c r="CW76" i="102"/>
  <c r="BD76" i="102"/>
  <c r="AC76" i="102"/>
  <c r="BM76" i="102"/>
  <c r="AS143" i="102"/>
  <c r="CU144" i="102"/>
  <c r="R143" i="102"/>
  <c r="BB143" i="102"/>
  <c r="BY76" i="102"/>
  <c r="CA76" i="102" s="1"/>
  <c r="BZ77" i="102" s="1"/>
  <c r="AO75" i="102"/>
  <c r="AQ75" i="102" s="1"/>
  <c r="AP76" i="102" s="1"/>
  <c r="CC143" i="102"/>
  <c r="CL143" i="102"/>
  <c r="K76" i="102"/>
  <c r="BT144" i="102"/>
  <c r="BK144" i="102"/>
  <c r="I143" i="102"/>
  <c r="AX75" i="102"/>
  <c r="AZ75" i="102" s="1"/>
  <c r="AY76" i="102" s="1"/>
  <c r="CH75" i="102"/>
  <c r="CJ75" i="102" s="1"/>
  <c r="CI76" i="102" s="1"/>
  <c r="CQ75" i="102"/>
  <c r="CS75" i="102" s="1"/>
  <c r="CR76" i="102" s="1"/>
  <c r="AA144" i="102"/>
  <c r="AJ143" i="102"/>
  <c r="H144" i="102"/>
  <c r="G143" i="102"/>
  <c r="F143" i="102"/>
  <c r="CW74" i="101"/>
  <c r="DA74" i="101" s="1"/>
  <c r="BH74" i="101"/>
  <c r="BD74" i="101"/>
  <c r="CN74" i="101"/>
  <c r="CR74" i="101" s="1"/>
  <c r="AA140" i="101"/>
  <c r="BB140" i="101"/>
  <c r="CC141" i="101"/>
  <c r="N75" i="101"/>
  <c r="P75" i="101" s="1"/>
  <c r="O76" i="101" s="1"/>
  <c r="BT140" i="101"/>
  <c r="AC74" i="101"/>
  <c r="CU140" i="101"/>
  <c r="AY74" i="101"/>
  <c r="AU74" i="101"/>
  <c r="BZ74" i="101"/>
  <c r="BV74" i="101"/>
  <c r="BM74" i="101"/>
  <c r="BQ74" i="101"/>
  <c r="BK140" i="101"/>
  <c r="CL140" i="101"/>
  <c r="W74" i="101"/>
  <c r="Y74" i="101" s="1"/>
  <c r="X75" i="101" s="1"/>
  <c r="AL74" i="101"/>
  <c r="CH74" i="101"/>
  <c r="CJ74" i="101" s="1"/>
  <c r="G141" i="101"/>
  <c r="F141" i="101"/>
  <c r="AJ140" i="101"/>
  <c r="I141" i="101"/>
  <c r="R140" i="101"/>
  <c r="BK127" i="97"/>
  <c r="CH68" i="98"/>
  <c r="CJ68" i="98" s="1"/>
  <c r="CI69" i="98" s="1"/>
  <c r="BY68" i="98"/>
  <c r="CA68" i="98" s="1"/>
  <c r="BZ69" i="98" s="1"/>
  <c r="BP68" i="98"/>
  <c r="BR68" i="98" s="1"/>
  <c r="BQ69" i="98" s="1"/>
  <c r="BG68" i="98"/>
  <c r="BI68" i="98" s="1"/>
  <c r="AX68" i="98"/>
  <c r="AZ68" i="98" s="1"/>
  <c r="W68" i="98"/>
  <c r="Y68" i="98" s="1"/>
  <c r="X69" i="98" s="1"/>
  <c r="G129" i="98"/>
  <c r="F129" i="98"/>
  <c r="CZ68" i="97"/>
  <c r="DB68" i="97" s="1"/>
  <c r="DA69" i="97" s="1"/>
  <c r="CH67" i="97"/>
  <c r="CJ67" i="97" s="1"/>
  <c r="BP67" i="97"/>
  <c r="BR67" i="97" s="1"/>
  <c r="AX68" i="97"/>
  <c r="AZ68" i="97" s="1"/>
  <c r="AL68" i="97"/>
  <c r="AP68" i="97" s="1"/>
  <c r="W67" i="97"/>
  <c r="Y67" i="97" s="1"/>
  <c r="X68" i="97" s="1"/>
  <c r="K72" i="97"/>
  <c r="N72" i="97" s="1"/>
  <c r="F130" i="97"/>
  <c r="G130" i="97"/>
  <c r="H131" i="97"/>
  <c r="R128" i="97"/>
  <c r="AJ127" i="97"/>
  <c r="CC127" i="97"/>
  <c r="BT127" i="97"/>
  <c r="CL127" i="97"/>
  <c r="I128" i="97"/>
  <c r="CW68" i="98"/>
  <c r="AA128" i="98"/>
  <c r="AD128" i="98" s="1"/>
  <c r="N68" i="98"/>
  <c r="P68" i="98" s="1"/>
  <c r="O69" i="98" s="1"/>
  <c r="R128" i="98"/>
  <c r="U128" i="98" s="1"/>
  <c r="AS128" i="98"/>
  <c r="AV128" i="98" s="1"/>
  <c r="AL68" i="98"/>
  <c r="AP68" i="98" s="1"/>
  <c r="BT128" i="98"/>
  <c r="BW128" i="98" s="1"/>
  <c r="I128" i="98"/>
  <c r="L128" i="98" s="1"/>
  <c r="CN68" i="98"/>
  <c r="AC68" i="98"/>
  <c r="CC129" i="98"/>
  <c r="CF129" i="98" s="1"/>
  <c r="BK128" i="98"/>
  <c r="BN128" i="98" s="1"/>
  <c r="CU128" i="98"/>
  <c r="CX128" i="98" s="1"/>
  <c r="CL128" i="98"/>
  <c r="CO128" i="98" s="1"/>
  <c r="AJ128" i="98"/>
  <c r="AM128" i="98" s="1"/>
  <c r="BB128" i="98"/>
  <c r="BE128" i="98" s="1"/>
  <c r="CU129" i="97"/>
  <c r="CN68" i="97"/>
  <c r="BD68" i="97"/>
  <c r="BB128" i="97"/>
  <c r="AS128" i="97"/>
  <c r="AA128" i="97"/>
  <c r="AC68" i="97"/>
  <c r="AW140" i="101" l="1"/>
  <c r="AV140" i="101"/>
  <c r="AS141" i="101"/>
  <c r="AO83" i="112"/>
  <c r="BF128" i="97"/>
  <c r="BE128" i="97"/>
  <c r="DY153" i="98"/>
  <c r="DV154" i="98"/>
  <c r="DG150" i="97"/>
  <c r="DH150" i="97"/>
  <c r="DD151" i="97"/>
  <c r="DP152" i="98"/>
  <c r="DM153" i="98"/>
  <c r="L128" i="97"/>
  <c r="M128" i="97"/>
  <c r="AN127" i="97"/>
  <c r="AM127" i="97"/>
  <c r="AM143" i="102"/>
  <c r="AN143" i="102"/>
  <c r="EH153" i="97"/>
  <c r="EI153" i="97"/>
  <c r="EE154" i="97"/>
  <c r="CF143" i="102"/>
  <c r="CG143" i="102"/>
  <c r="DH140" i="101"/>
  <c r="DG140" i="101"/>
  <c r="DY143" i="102"/>
  <c r="DZ143" i="102"/>
  <c r="BN127" i="97"/>
  <c r="BO127" i="97"/>
  <c r="AN140" i="101"/>
  <c r="AM140" i="101"/>
  <c r="AE128" i="97"/>
  <c r="AD128" i="97"/>
  <c r="BX127" i="97"/>
  <c r="BW127" i="97"/>
  <c r="V140" i="101"/>
  <c r="U140" i="101"/>
  <c r="BN140" i="101"/>
  <c r="BO140" i="101"/>
  <c r="CG141" i="101"/>
  <c r="CF141" i="101"/>
  <c r="AD144" i="102"/>
  <c r="AE144" i="102"/>
  <c r="L143" i="102"/>
  <c r="M143" i="102"/>
  <c r="AV143" i="102"/>
  <c r="AW143" i="102"/>
  <c r="DZ140" i="101"/>
  <c r="DY140" i="101"/>
  <c r="EH140" i="101"/>
  <c r="EI140" i="101"/>
  <c r="DQ151" i="97"/>
  <c r="DP151" i="97"/>
  <c r="DM152" i="97"/>
  <c r="DG151" i="98"/>
  <c r="DD152" i="98"/>
  <c r="EH154" i="98"/>
  <c r="EE155" i="98"/>
  <c r="BX140" i="101"/>
  <c r="BW140" i="101"/>
  <c r="AD140" i="101"/>
  <c r="AE140" i="101"/>
  <c r="BW144" i="102"/>
  <c r="BX144" i="102"/>
  <c r="U143" i="102"/>
  <c r="V143" i="102"/>
  <c r="DG143" i="102"/>
  <c r="DH143" i="102"/>
  <c r="CP127" i="97"/>
  <c r="CO127" i="97"/>
  <c r="V128" i="97"/>
  <c r="U128" i="97"/>
  <c r="CP140" i="101"/>
  <c r="CO140" i="101"/>
  <c r="CX140" i="101"/>
  <c r="CY140" i="101"/>
  <c r="CX144" i="102"/>
  <c r="CY144" i="102"/>
  <c r="DP140" i="101"/>
  <c r="DQ140" i="101"/>
  <c r="EH143" i="102"/>
  <c r="EI143" i="102"/>
  <c r="DP143" i="102"/>
  <c r="DQ143" i="102"/>
  <c r="AW128" i="97"/>
  <c r="AV128" i="97"/>
  <c r="CY129" i="97"/>
  <c r="CX129" i="97"/>
  <c r="CG127" i="97"/>
  <c r="CF127" i="97"/>
  <c r="L141" i="101"/>
  <c r="M141" i="101"/>
  <c r="BF140" i="101"/>
  <c r="BE140" i="101"/>
  <c r="BN144" i="102"/>
  <c r="BO144" i="102"/>
  <c r="CO143" i="102"/>
  <c r="CP143" i="102"/>
  <c r="BE143" i="102"/>
  <c r="BF143" i="102"/>
  <c r="DY152" i="97"/>
  <c r="DZ152" i="97"/>
  <c r="DV153" i="97"/>
  <c r="AC22" i="112"/>
  <c r="X23" i="112" s="1"/>
  <c r="AB23" i="112" s="1"/>
  <c r="BC85" i="112"/>
  <c r="M163" i="112"/>
  <c r="L163" i="112"/>
  <c r="T130" i="112"/>
  <c r="S130" i="112"/>
  <c r="V167" i="112"/>
  <c r="AJ163" i="112"/>
  <c r="AM163" i="112" s="1"/>
  <c r="AX163" i="112"/>
  <c r="BA163" i="112" s="1"/>
  <c r="BB162" i="112"/>
  <c r="AV144" i="112"/>
  <c r="AU144" i="112"/>
  <c r="AH141" i="112"/>
  <c r="AG141" i="112"/>
  <c r="I164" i="112"/>
  <c r="P164" i="112" s="1"/>
  <c r="H165" i="112"/>
  <c r="G164" i="112"/>
  <c r="Y164" i="112" s="1"/>
  <c r="F164" i="112"/>
  <c r="DD144" i="102"/>
  <c r="DM144" i="102"/>
  <c r="DV144" i="102"/>
  <c r="EE144" i="102"/>
  <c r="EG76" i="102"/>
  <c r="EK76" i="102"/>
  <c r="EA76" i="102"/>
  <c r="EC76" i="102" s="1"/>
  <c r="DO76" i="102"/>
  <c r="DS76" i="102" s="1"/>
  <c r="DI76" i="102"/>
  <c r="DK76" i="102" s="1"/>
  <c r="EJ68" i="98"/>
  <c r="EL68" i="98" s="1"/>
  <c r="EB69" i="98"/>
  <c r="DX69" i="98"/>
  <c r="DR68" i="98"/>
  <c r="DT68" i="98" s="1"/>
  <c r="DJ69" i="98"/>
  <c r="DF69" i="98"/>
  <c r="DD141" i="101"/>
  <c r="DM141" i="101"/>
  <c r="DV141" i="101"/>
  <c r="EE141" i="101"/>
  <c r="EJ74" i="101"/>
  <c r="EL74" i="101" s="1"/>
  <c r="EB75" i="101"/>
  <c r="DX75" i="101"/>
  <c r="DR74" i="101"/>
  <c r="DT74" i="101" s="1"/>
  <c r="DF75" i="101"/>
  <c r="DJ75" i="101" s="1"/>
  <c r="EJ68" i="97"/>
  <c r="EL68" i="97" s="1"/>
  <c r="EA68" i="97"/>
  <c r="EC68" i="97" s="1"/>
  <c r="DR68" i="97"/>
  <c r="DT68" i="97" s="1"/>
  <c r="DI68" i="97"/>
  <c r="DK68" i="97" s="1"/>
  <c r="AL76" i="102"/>
  <c r="BV77" i="102"/>
  <c r="AU76" i="102"/>
  <c r="CN76" i="102"/>
  <c r="H145" i="102"/>
  <c r="G144" i="102"/>
  <c r="F144" i="102"/>
  <c r="BB144" i="102"/>
  <c r="AF76" i="102"/>
  <c r="AH76" i="102" s="1"/>
  <c r="AG77" i="102" s="1"/>
  <c r="CZ76" i="102"/>
  <c r="DB76" i="102" s="1"/>
  <c r="AJ144" i="102"/>
  <c r="AA145" i="102"/>
  <c r="CE76" i="102"/>
  <c r="BK145" i="102"/>
  <c r="CC144" i="102"/>
  <c r="CU145" i="102"/>
  <c r="AS144" i="102"/>
  <c r="N76" i="102"/>
  <c r="P76" i="102" s="1"/>
  <c r="O77" i="102" s="1"/>
  <c r="CL144" i="102"/>
  <c r="BP76" i="102"/>
  <c r="BR76" i="102" s="1"/>
  <c r="BQ77" i="102" s="1"/>
  <c r="BG76" i="102"/>
  <c r="BI76" i="102" s="1"/>
  <c r="BH77" i="102" s="1"/>
  <c r="W76" i="102"/>
  <c r="Y76" i="102" s="1"/>
  <c r="X77" i="102" s="1"/>
  <c r="I144" i="102"/>
  <c r="BT145" i="102"/>
  <c r="R144" i="102"/>
  <c r="K76" i="101"/>
  <c r="CI75" i="101"/>
  <c r="CE75" i="101"/>
  <c r="T75" i="101"/>
  <c r="BK141" i="101"/>
  <c r="BB141" i="101"/>
  <c r="BG74" i="101"/>
  <c r="BI74" i="101" s="1"/>
  <c r="AJ141" i="101"/>
  <c r="AX74" i="101"/>
  <c r="AZ74" i="101" s="1"/>
  <c r="CU141" i="101"/>
  <c r="AA141" i="101"/>
  <c r="R141" i="101"/>
  <c r="I142" i="101"/>
  <c r="G142" i="101"/>
  <c r="F142" i="101"/>
  <c r="BP74" i="101"/>
  <c r="BR74" i="101" s="1"/>
  <c r="AF74" i="101"/>
  <c r="AH74" i="101" s="1"/>
  <c r="AG75" i="101" s="1"/>
  <c r="BT141" i="101"/>
  <c r="CC142" i="101"/>
  <c r="CZ74" i="101"/>
  <c r="DB74" i="101" s="1"/>
  <c r="AO74" i="101"/>
  <c r="AQ74" i="101" s="1"/>
  <c r="AP75" i="101" s="1"/>
  <c r="CL141" i="101"/>
  <c r="BY74" i="101"/>
  <c r="CA74" i="101" s="1"/>
  <c r="CQ74" i="101"/>
  <c r="CS74" i="101" s="1"/>
  <c r="BK128" i="97"/>
  <c r="CZ68" i="98"/>
  <c r="DB68" i="98" s="1"/>
  <c r="DA69" i="98" s="1"/>
  <c r="CQ68" i="98"/>
  <c r="CS68" i="98" s="1"/>
  <c r="CR69" i="98" s="1"/>
  <c r="AO68" i="98"/>
  <c r="AQ68" i="98" s="1"/>
  <c r="AP69" i="98" s="1"/>
  <c r="AF68" i="98"/>
  <c r="AH68" i="98" s="1"/>
  <c r="AG69" i="98" s="1"/>
  <c r="G130" i="98"/>
  <c r="F130" i="98"/>
  <c r="CQ68" i="97"/>
  <c r="CS68" i="97" s="1"/>
  <c r="CR69" i="97" s="1"/>
  <c r="CI68" i="97"/>
  <c r="CE68" i="97"/>
  <c r="BQ68" i="97"/>
  <c r="BM68" i="97"/>
  <c r="BG68" i="97"/>
  <c r="BI68" i="97" s="1"/>
  <c r="AO68" i="97"/>
  <c r="AQ68" i="97" s="1"/>
  <c r="AF68" i="97"/>
  <c r="AH68" i="97" s="1"/>
  <c r="AG69" i="97" s="1"/>
  <c r="P72" i="97"/>
  <c r="O73" i="97" s="1"/>
  <c r="T68" i="97"/>
  <c r="F131" i="97"/>
  <c r="G131" i="97"/>
  <c r="H132" i="97"/>
  <c r="CC128" i="97"/>
  <c r="R129" i="97"/>
  <c r="BT128" i="97"/>
  <c r="AJ128" i="97"/>
  <c r="I129" i="97"/>
  <c r="CL128" i="97"/>
  <c r="K69" i="98"/>
  <c r="AU69" i="98"/>
  <c r="AY69" i="98" s="1"/>
  <c r="CE69" i="98"/>
  <c r="AJ129" i="98"/>
  <c r="AM129" i="98" s="1"/>
  <c r="CU129" i="98"/>
  <c r="CX129" i="98" s="1"/>
  <c r="BM69" i="98"/>
  <c r="T69" i="98"/>
  <c r="BV69" i="98"/>
  <c r="BT129" i="98"/>
  <c r="BW129" i="98" s="1"/>
  <c r="BK129" i="98"/>
  <c r="BN129" i="98" s="1"/>
  <c r="R129" i="98"/>
  <c r="U129" i="98" s="1"/>
  <c r="BB129" i="98"/>
  <c r="BE129" i="98" s="1"/>
  <c r="CL129" i="98"/>
  <c r="CO129" i="98" s="1"/>
  <c r="BD69" i="98"/>
  <c r="BH69" i="98" s="1"/>
  <c r="CC130" i="98"/>
  <c r="CF130" i="98" s="1"/>
  <c r="I129" i="98"/>
  <c r="L129" i="98" s="1"/>
  <c r="AS129" i="98"/>
  <c r="AV129" i="98" s="1"/>
  <c r="AA129" i="98"/>
  <c r="AD129" i="98" s="1"/>
  <c r="CW69" i="97"/>
  <c r="CU130" i="97"/>
  <c r="BB129" i="97"/>
  <c r="AU69" i="97"/>
  <c r="AY69" i="97" s="1"/>
  <c r="AS129" i="97"/>
  <c r="AA129" i="97"/>
  <c r="AW141" i="101" l="1"/>
  <c r="AS142" i="101"/>
  <c r="AV141" i="101"/>
  <c r="AV129" i="97"/>
  <c r="AW129" i="97"/>
  <c r="AE129" i="97"/>
  <c r="AD129" i="97"/>
  <c r="CY130" i="97"/>
  <c r="CX130" i="97"/>
  <c r="CO128" i="97"/>
  <c r="CP128" i="97"/>
  <c r="U129" i="97"/>
  <c r="V129" i="97"/>
  <c r="CO141" i="101"/>
  <c r="CP141" i="101"/>
  <c r="BW141" i="101"/>
  <c r="BX141" i="101"/>
  <c r="AE141" i="101"/>
  <c r="AD141" i="101"/>
  <c r="L144" i="102"/>
  <c r="M144" i="102"/>
  <c r="CO144" i="102"/>
  <c r="CP144" i="102"/>
  <c r="CF144" i="102"/>
  <c r="CG144" i="102"/>
  <c r="AD145" i="102"/>
  <c r="AE145" i="102"/>
  <c r="BE144" i="102"/>
  <c r="BF144" i="102"/>
  <c r="DY141" i="101"/>
  <c r="DZ141" i="101"/>
  <c r="DG141" i="101"/>
  <c r="DH141" i="101"/>
  <c r="DY144" i="102"/>
  <c r="DZ144" i="102"/>
  <c r="DG144" i="102"/>
  <c r="DH144" i="102"/>
  <c r="EI154" i="97"/>
  <c r="EH154" i="97"/>
  <c r="EE155" i="97"/>
  <c r="M129" i="97"/>
  <c r="L129" i="97"/>
  <c r="CG128" i="97"/>
  <c r="CF128" i="97"/>
  <c r="BO128" i="97"/>
  <c r="BN128" i="97"/>
  <c r="CY141" i="101"/>
  <c r="CX141" i="101"/>
  <c r="BE141" i="101"/>
  <c r="BF141" i="101"/>
  <c r="BN145" i="102"/>
  <c r="BO145" i="102"/>
  <c r="AM144" i="102"/>
  <c r="AN144" i="102"/>
  <c r="DQ141" i="101"/>
  <c r="DP141" i="101"/>
  <c r="DG152" i="98"/>
  <c r="DD153" i="98"/>
  <c r="DP153" i="98"/>
  <c r="DM154" i="98"/>
  <c r="AM128" i="97"/>
  <c r="AN128" i="97"/>
  <c r="M142" i="101"/>
  <c r="L142" i="101"/>
  <c r="BO141" i="101"/>
  <c r="BN141" i="101"/>
  <c r="U144" i="102"/>
  <c r="V144" i="102"/>
  <c r="AV144" i="102"/>
  <c r="AW144" i="102"/>
  <c r="EI141" i="101"/>
  <c r="EH141" i="101"/>
  <c r="DZ153" i="97"/>
  <c r="DY153" i="97"/>
  <c r="DV154" i="97"/>
  <c r="DY154" i="98"/>
  <c r="DV155" i="98"/>
  <c r="BF129" i="97"/>
  <c r="BE129" i="97"/>
  <c r="BW128" i="97"/>
  <c r="BX128" i="97"/>
  <c r="CF142" i="101"/>
  <c r="CG142" i="101"/>
  <c r="U141" i="101"/>
  <c r="V141" i="101"/>
  <c r="AM141" i="101"/>
  <c r="AN141" i="101"/>
  <c r="BW145" i="102"/>
  <c r="BX145" i="102"/>
  <c r="CX145" i="102"/>
  <c r="CY145" i="102"/>
  <c r="EH144" i="102"/>
  <c r="EI144" i="102"/>
  <c r="DP144" i="102"/>
  <c r="DQ144" i="102"/>
  <c r="EH155" i="98"/>
  <c r="EE156" i="98"/>
  <c r="DQ152" i="97"/>
  <c r="DP152" i="97"/>
  <c r="DM153" i="97"/>
  <c r="DH151" i="97"/>
  <c r="DG151" i="97"/>
  <c r="DD152" i="97"/>
  <c r="AA23" i="112"/>
  <c r="BE85" i="112"/>
  <c r="AZ86" i="112" s="1"/>
  <c r="BD86" i="112" s="1"/>
  <c r="AQ83" i="112"/>
  <c r="AL84" i="112" s="1"/>
  <c r="AP84" i="112" s="1"/>
  <c r="M164" i="112"/>
  <c r="L164" i="112"/>
  <c r="V168" i="112"/>
  <c r="T131" i="112"/>
  <c r="S131" i="112"/>
  <c r="BB163" i="112"/>
  <c r="AX164" i="112"/>
  <c r="BA164" i="112" s="1"/>
  <c r="AJ164" i="112"/>
  <c r="AM164" i="112" s="1"/>
  <c r="AV145" i="112"/>
  <c r="AU145" i="112"/>
  <c r="AH142" i="112"/>
  <c r="AG142" i="112"/>
  <c r="H166" i="112"/>
  <c r="G165" i="112"/>
  <c r="Y165" i="112" s="1"/>
  <c r="F165" i="112"/>
  <c r="I165" i="112"/>
  <c r="P165" i="112" s="1"/>
  <c r="DV145" i="102"/>
  <c r="EE145" i="102"/>
  <c r="DM145" i="102"/>
  <c r="DD145" i="102"/>
  <c r="EJ76" i="102"/>
  <c r="EL76" i="102" s="1"/>
  <c r="DX77" i="102"/>
  <c r="EB77" i="102" s="1"/>
  <c r="DR76" i="102"/>
  <c r="DT76" i="102" s="1"/>
  <c r="DJ77" i="102"/>
  <c r="DF77" i="102"/>
  <c r="EG69" i="98"/>
  <c r="EK69" i="98"/>
  <c r="EA69" i="98"/>
  <c r="EC69" i="98" s="1"/>
  <c r="DO69" i="98"/>
  <c r="DS69" i="98"/>
  <c r="DI69" i="98"/>
  <c r="DK69" i="98" s="1"/>
  <c r="DM142" i="101"/>
  <c r="DD142" i="101"/>
  <c r="EE142" i="101"/>
  <c r="DV142" i="101"/>
  <c r="EK75" i="101"/>
  <c r="EG75" i="101"/>
  <c r="EA75" i="101"/>
  <c r="EC75" i="101" s="1"/>
  <c r="DS75" i="101"/>
  <c r="DO75" i="101"/>
  <c r="DI75" i="101"/>
  <c r="DK75" i="101" s="1"/>
  <c r="EK69" i="97"/>
  <c r="EG69" i="97"/>
  <c r="EB69" i="97"/>
  <c r="DX69" i="97"/>
  <c r="DS69" i="97"/>
  <c r="DO69" i="97"/>
  <c r="DJ69" i="97"/>
  <c r="DF69" i="97"/>
  <c r="BD77" i="102"/>
  <c r="K77" i="102"/>
  <c r="DA77" i="102"/>
  <c r="CW77" i="102"/>
  <c r="R145" i="102"/>
  <c r="T77" i="102"/>
  <c r="BM77" i="102"/>
  <c r="AS145" i="102"/>
  <c r="BK146" i="102"/>
  <c r="BB145" i="102"/>
  <c r="CQ76" i="102"/>
  <c r="CS76" i="102" s="1"/>
  <c r="CR77" i="102" s="1"/>
  <c r="BY77" i="102"/>
  <c r="CA77" i="102" s="1"/>
  <c r="BZ78" i="102" s="1"/>
  <c r="BT146" i="102"/>
  <c r="AA146" i="102"/>
  <c r="AC77" i="102"/>
  <c r="I145" i="102"/>
  <c r="CU146" i="102"/>
  <c r="CC145" i="102"/>
  <c r="CH76" i="102"/>
  <c r="CJ76" i="102" s="1"/>
  <c r="CI77" i="102" s="1"/>
  <c r="AX76" i="102"/>
  <c r="AZ76" i="102" s="1"/>
  <c r="AY77" i="102" s="1"/>
  <c r="AO76" i="102"/>
  <c r="AQ76" i="102" s="1"/>
  <c r="AP77" i="102" s="1"/>
  <c r="CL145" i="102"/>
  <c r="AJ145" i="102"/>
  <c r="H146" i="102"/>
  <c r="G145" i="102"/>
  <c r="F145" i="102"/>
  <c r="CR75" i="101"/>
  <c r="CN75" i="101"/>
  <c r="AC75" i="101"/>
  <c r="CW75" i="101"/>
  <c r="DA75" i="101" s="1"/>
  <c r="AY75" i="101"/>
  <c r="AU75" i="101"/>
  <c r="BH75" i="101"/>
  <c r="BD75" i="101"/>
  <c r="CH75" i="101"/>
  <c r="CJ75" i="101" s="1"/>
  <c r="AL75" i="101"/>
  <c r="BM75" i="101"/>
  <c r="BQ75" i="101"/>
  <c r="R142" i="101"/>
  <c r="CU142" i="101"/>
  <c r="BB142" i="101"/>
  <c r="BZ75" i="101"/>
  <c r="BV75" i="101"/>
  <c r="CL142" i="101"/>
  <c r="CC143" i="101"/>
  <c r="BT142" i="101"/>
  <c r="AA142" i="101"/>
  <c r="AJ142" i="101"/>
  <c r="BK142" i="101"/>
  <c r="N76" i="101"/>
  <c r="P76" i="101" s="1"/>
  <c r="O77" i="101" s="1"/>
  <c r="G143" i="101"/>
  <c r="F143" i="101"/>
  <c r="I143" i="101"/>
  <c r="W75" i="101"/>
  <c r="Y75" i="101" s="1"/>
  <c r="X76" i="101" s="1"/>
  <c r="BK129" i="97"/>
  <c r="CH69" i="98"/>
  <c r="CJ69" i="98" s="1"/>
  <c r="CI70" i="98" s="1"/>
  <c r="BY69" i="98"/>
  <c r="CA69" i="98" s="1"/>
  <c r="BZ70" i="98" s="1"/>
  <c r="BP69" i="98"/>
  <c r="BR69" i="98" s="1"/>
  <c r="BG69" i="98"/>
  <c r="BI69" i="98" s="1"/>
  <c r="AX69" i="98"/>
  <c r="AZ69" i="98" s="1"/>
  <c r="AY70" i="98" s="1"/>
  <c r="W69" i="98"/>
  <c r="Y69" i="98" s="1"/>
  <c r="X70" i="98" s="1"/>
  <c r="G131" i="98"/>
  <c r="F131" i="98"/>
  <c r="CZ69" i="97"/>
  <c r="DB69" i="97" s="1"/>
  <c r="DA70" i="97" s="1"/>
  <c r="CH68" i="97"/>
  <c r="CJ68" i="97" s="1"/>
  <c r="BP68" i="97"/>
  <c r="BR68" i="97" s="1"/>
  <c r="AX69" i="97"/>
  <c r="AZ69" i="97" s="1"/>
  <c r="AY70" i="97" s="1"/>
  <c r="AP69" i="97"/>
  <c r="AL69" i="97"/>
  <c r="W68" i="97"/>
  <c r="Y68" i="97" s="1"/>
  <c r="X69" i="97" s="1"/>
  <c r="K73" i="97"/>
  <c r="N73" i="97" s="1"/>
  <c r="F132" i="97"/>
  <c r="G132" i="97"/>
  <c r="H133" i="97"/>
  <c r="BT129" i="97"/>
  <c r="AJ129" i="97"/>
  <c r="R130" i="97"/>
  <c r="CL129" i="97"/>
  <c r="I130" i="97"/>
  <c r="CC129" i="97"/>
  <c r="AL69" i="98"/>
  <c r="CN69" i="98"/>
  <c r="CW69" i="98"/>
  <c r="AS130" i="98"/>
  <c r="AV130" i="98" s="1"/>
  <c r="CC131" i="98"/>
  <c r="CF131" i="98" s="1"/>
  <c r="I130" i="98"/>
  <c r="L130" i="98" s="1"/>
  <c r="R130" i="98"/>
  <c r="U130" i="98" s="1"/>
  <c r="BK130" i="98"/>
  <c r="BN130" i="98" s="1"/>
  <c r="CU130" i="98"/>
  <c r="CX130" i="98" s="1"/>
  <c r="AA130" i="98"/>
  <c r="AD130" i="98" s="1"/>
  <c r="BB130" i="98"/>
  <c r="BE130" i="98" s="1"/>
  <c r="N69" i="98"/>
  <c r="P69" i="98" s="1"/>
  <c r="O70" i="98" s="1"/>
  <c r="CL130" i="98"/>
  <c r="CO130" i="98" s="1"/>
  <c r="AC69" i="98"/>
  <c r="BT130" i="98"/>
  <c r="BW130" i="98" s="1"/>
  <c r="AJ130" i="98"/>
  <c r="AM130" i="98" s="1"/>
  <c r="CU131" i="97"/>
  <c r="CN69" i="97"/>
  <c r="BD69" i="97"/>
  <c r="BH69" i="97" s="1"/>
  <c r="BB130" i="97"/>
  <c r="AS130" i="97"/>
  <c r="AC69" i="97"/>
  <c r="AA130" i="97"/>
  <c r="AW142" i="101" l="1"/>
  <c r="AV142" i="101"/>
  <c r="AS143" i="101"/>
  <c r="AO84" i="112"/>
  <c r="EH156" i="98"/>
  <c r="EE157" i="98"/>
  <c r="DY154" i="97"/>
  <c r="DZ154" i="97"/>
  <c r="DV155" i="97"/>
  <c r="DZ142" i="101"/>
  <c r="DY142" i="101"/>
  <c r="AN142" i="101"/>
  <c r="AM142" i="101"/>
  <c r="CP142" i="101"/>
  <c r="CO142" i="101"/>
  <c r="CX142" i="101"/>
  <c r="CY142" i="101"/>
  <c r="AM145" i="102"/>
  <c r="AN145" i="102"/>
  <c r="AV145" i="102"/>
  <c r="AW145" i="102"/>
  <c r="DY145" i="102"/>
  <c r="DZ145" i="102"/>
  <c r="DP153" i="97"/>
  <c r="DQ153" i="97"/>
  <c r="DM154" i="97"/>
  <c r="DG153" i="98"/>
  <c r="DD154" i="98"/>
  <c r="L130" i="97"/>
  <c r="M130" i="97"/>
  <c r="BX129" i="97"/>
  <c r="BW129" i="97"/>
  <c r="BN129" i="97"/>
  <c r="BO129" i="97"/>
  <c r="CG143" i="101"/>
  <c r="CF143" i="101"/>
  <c r="L145" i="102"/>
  <c r="M145" i="102"/>
  <c r="BO146" i="102"/>
  <c r="BN146" i="102"/>
  <c r="DH142" i="101"/>
  <c r="DG142" i="101"/>
  <c r="AW130" i="97"/>
  <c r="AV130" i="97"/>
  <c r="CX131" i="97"/>
  <c r="CY131" i="97"/>
  <c r="V130" i="97"/>
  <c r="U130" i="97"/>
  <c r="AD142" i="101"/>
  <c r="AE142" i="101"/>
  <c r="V142" i="101"/>
  <c r="U142" i="101"/>
  <c r="CO145" i="102"/>
  <c r="CP145" i="102"/>
  <c r="CF145" i="102"/>
  <c r="CG145" i="102"/>
  <c r="U145" i="102"/>
  <c r="V145" i="102"/>
  <c r="EH142" i="101"/>
  <c r="EI142" i="101"/>
  <c r="DP142" i="101"/>
  <c r="DQ142" i="101"/>
  <c r="DP145" i="102"/>
  <c r="DQ145" i="102"/>
  <c r="DG152" i="97"/>
  <c r="DH152" i="97"/>
  <c r="DD153" i="97"/>
  <c r="DY155" i="98"/>
  <c r="DV156" i="98"/>
  <c r="AE130" i="97"/>
  <c r="AD130" i="97"/>
  <c r="BN142" i="101"/>
  <c r="BO142" i="101"/>
  <c r="BF142" i="101"/>
  <c r="BE142" i="101"/>
  <c r="BW146" i="102"/>
  <c r="BX146" i="102"/>
  <c r="CP129" i="97"/>
  <c r="CO129" i="97"/>
  <c r="BE130" i="97"/>
  <c r="BF130" i="97"/>
  <c r="CF129" i="97"/>
  <c r="CG129" i="97"/>
  <c r="AN129" i="97"/>
  <c r="AM129" i="97"/>
  <c r="L143" i="101"/>
  <c r="M143" i="101"/>
  <c r="BX142" i="101"/>
  <c r="BW142" i="101"/>
  <c r="CY146" i="102"/>
  <c r="CX146" i="102"/>
  <c r="AE146" i="102"/>
  <c r="AD146" i="102"/>
  <c r="BE145" i="102"/>
  <c r="BF145" i="102"/>
  <c r="DG145" i="102"/>
  <c r="DH145" i="102"/>
  <c r="EH145" i="102"/>
  <c r="EI145" i="102"/>
  <c r="DP154" i="98"/>
  <c r="DM155" i="98"/>
  <c r="EH155" i="97"/>
  <c r="EI155" i="97"/>
  <c r="EE156" i="97"/>
  <c r="AC23" i="112"/>
  <c r="X24" i="112" s="1"/>
  <c r="AB24" i="112" s="1"/>
  <c r="BC86" i="112"/>
  <c r="M165" i="112"/>
  <c r="L165" i="112"/>
  <c r="T132" i="112"/>
  <c r="S132" i="112"/>
  <c r="V169" i="112"/>
  <c r="AX165" i="112"/>
  <c r="BA165" i="112" s="1"/>
  <c r="BB164" i="112"/>
  <c r="AJ165" i="112"/>
  <c r="AM165" i="112" s="1"/>
  <c r="AV146" i="112"/>
  <c r="AU146" i="112"/>
  <c r="AH143" i="112"/>
  <c r="AG143" i="112"/>
  <c r="H167" i="112"/>
  <c r="G166" i="112"/>
  <c r="Y166" i="112" s="1"/>
  <c r="F166" i="112"/>
  <c r="I166" i="112"/>
  <c r="P166" i="112" s="1"/>
  <c r="DV146" i="102"/>
  <c r="DD146" i="102"/>
  <c r="DM146" i="102"/>
  <c r="EE146" i="102"/>
  <c r="EG77" i="102"/>
  <c r="EK77" i="102"/>
  <c r="EA77" i="102"/>
  <c r="EC77" i="102" s="1"/>
  <c r="DO77" i="102"/>
  <c r="DS77" i="102" s="1"/>
  <c r="DI77" i="102"/>
  <c r="DK77" i="102" s="1"/>
  <c r="EJ69" i="98"/>
  <c r="EL69" i="98" s="1"/>
  <c r="DX70" i="98"/>
  <c r="EB70" i="98"/>
  <c r="DR69" i="98"/>
  <c r="DT69" i="98" s="1"/>
  <c r="DJ70" i="98"/>
  <c r="DF70" i="98"/>
  <c r="DV143" i="101"/>
  <c r="DD143" i="101"/>
  <c r="DM143" i="101"/>
  <c r="EE143" i="101"/>
  <c r="EJ75" i="101"/>
  <c r="EL75" i="101" s="1"/>
  <c r="EB76" i="101"/>
  <c r="DX76" i="101"/>
  <c r="DR75" i="101"/>
  <c r="DT75" i="101" s="1"/>
  <c r="DF76" i="101"/>
  <c r="DJ76" i="101" s="1"/>
  <c r="EJ69" i="97"/>
  <c r="EL69" i="97" s="1"/>
  <c r="EA69" i="97"/>
  <c r="EC69" i="97" s="1"/>
  <c r="DR69" i="97"/>
  <c r="DT69" i="97" s="1"/>
  <c r="DI69" i="97"/>
  <c r="DK69" i="97" s="1"/>
  <c r="CE77" i="102"/>
  <c r="AL77" i="102"/>
  <c r="AU77" i="102"/>
  <c r="H147" i="102"/>
  <c r="G146" i="102"/>
  <c r="F146" i="102"/>
  <c r="BB146" i="102"/>
  <c r="N77" i="102"/>
  <c r="P77" i="102" s="1"/>
  <c r="O78" i="102" s="1"/>
  <c r="AJ146" i="102"/>
  <c r="CU147" i="102"/>
  <c r="I146" i="102"/>
  <c r="AA147" i="102"/>
  <c r="CN77" i="102"/>
  <c r="W77" i="102"/>
  <c r="Y77" i="102" s="1"/>
  <c r="X78" i="102" s="1"/>
  <c r="R146" i="102"/>
  <c r="CL146" i="102"/>
  <c r="AF77" i="102"/>
  <c r="AH77" i="102" s="1"/>
  <c r="AG78" i="102" s="1"/>
  <c r="BV78" i="102"/>
  <c r="BK147" i="102"/>
  <c r="AS146" i="102"/>
  <c r="CZ77" i="102"/>
  <c r="DB77" i="102" s="1"/>
  <c r="BG77" i="102"/>
  <c r="BI77" i="102" s="1"/>
  <c r="BH78" i="102" s="1"/>
  <c r="CC146" i="102"/>
  <c r="BT147" i="102"/>
  <c r="BP77" i="102"/>
  <c r="BR77" i="102" s="1"/>
  <c r="BQ78" i="102" s="1"/>
  <c r="K77" i="101"/>
  <c r="I144" i="101"/>
  <c r="AJ143" i="101"/>
  <c r="CC144" i="101"/>
  <c r="CU143" i="101"/>
  <c r="AX75" i="101"/>
  <c r="AZ75" i="101" s="1"/>
  <c r="AF75" i="101"/>
  <c r="AH75" i="101" s="1"/>
  <c r="AG76" i="101" s="1"/>
  <c r="BK143" i="101"/>
  <c r="BY75" i="101"/>
  <c r="CA75" i="101" s="1"/>
  <c r="R143" i="101"/>
  <c r="BP75" i="101"/>
  <c r="BR75" i="101" s="1"/>
  <c r="CI76" i="101"/>
  <c r="CE76" i="101"/>
  <c r="G144" i="101"/>
  <c r="F144" i="101"/>
  <c r="BT143" i="101"/>
  <c r="CL143" i="101"/>
  <c r="AO75" i="101"/>
  <c r="AQ75" i="101" s="1"/>
  <c r="AP76" i="101" s="1"/>
  <c r="BG75" i="101"/>
  <c r="BI75" i="101" s="1"/>
  <c r="CZ75" i="101"/>
  <c r="DB75" i="101" s="1"/>
  <c r="CQ75" i="101"/>
  <c r="CS75" i="101" s="1"/>
  <c r="T76" i="101"/>
  <c r="AA143" i="101"/>
  <c r="BB143" i="101"/>
  <c r="BK130" i="97"/>
  <c r="CZ69" i="98"/>
  <c r="DB69" i="98" s="1"/>
  <c r="DA70" i="98" s="1"/>
  <c r="CQ69" i="98"/>
  <c r="CS69" i="98" s="1"/>
  <c r="CR70" i="98" s="1"/>
  <c r="AO69" i="98"/>
  <c r="AQ69" i="98" s="1"/>
  <c r="AP70" i="98" s="1"/>
  <c r="AF69" i="98"/>
  <c r="AH69" i="98" s="1"/>
  <c r="AG70" i="98" s="1"/>
  <c r="F132" i="98"/>
  <c r="G132" i="98"/>
  <c r="CQ69" i="97"/>
  <c r="CS69" i="97" s="1"/>
  <c r="CR70" i="97" s="1"/>
  <c r="CI69" i="97"/>
  <c r="CE69" i="97"/>
  <c r="BQ69" i="97"/>
  <c r="BM69" i="97"/>
  <c r="BG69" i="97"/>
  <c r="BI69" i="97" s="1"/>
  <c r="AO69" i="97"/>
  <c r="AQ69" i="97" s="1"/>
  <c r="AF69" i="97"/>
  <c r="AH69" i="97" s="1"/>
  <c r="AG70" i="97" s="1"/>
  <c r="P73" i="97"/>
  <c r="O74" i="97" s="1"/>
  <c r="T69" i="97"/>
  <c r="F133" i="97"/>
  <c r="G133" i="97"/>
  <c r="H134" i="97"/>
  <c r="BT130" i="97"/>
  <c r="CC130" i="97"/>
  <c r="R131" i="97"/>
  <c r="CL130" i="97"/>
  <c r="AJ130" i="97"/>
  <c r="I131" i="97"/>
  <c r="AU70" i="98"/>
  <c r="BM70" i="98"/>
  <c r="BQ70" i="98" s="1"/>
  <c r="K70" i="98"/>
  <c r="BV70" i="98"/>
  <c r="T70" i="98"/>
  <c r="BD70" i="98"/>
  <c r="BH70" i="98" s="1"/>
  <c r="CE70" i="98"/>
  <c r="BT131" i="98"/>
  <c r="BW131" i="98" s="1"/>
  <c r="CL131" i="98"/>
  <c r="CO131" i="98" s="1"/>
  <c r="BK131" i="98"/>
  <c r="BN131" i="98" s="1"/>
  <c r="I131" i="98"/>
  <c r="L131" i="98" s="1"/>
  <c r="CC132" i="98"/>
  <c r="CF132" i="98" s="1"/>
  <c r="AJ131" i="98"/>
  <c r="AM131" i="98" s="1"/>
  <c r="BB131" i="98"/>
  <c r="BE131" i="98" s="1"/>
  <c r="CU131" i="98"/>
  <c r="CX131" i="98" s="1"/>
  <c r="R131" i="98"/>
  <c r="U131" i="98" s="1"/>
  <c r="AA131" i="98"/>
  <c r="AD131" i="98" s="1"/>
  <c r="AS131" i="98"/>
  <c r="AV131" i="98" s="1"/>
  <c r="CW70" i="97"/>
  <c r="CU132" i="97"/>
  <c r="BB131" i="97"/>
  <c r="AU70" i="97"/>
  <c r="AS131" i="97"/>
  <c r="AA131" i="97"/>
  <c r="AW143" i="101" l="1"/>
  <c r="AV143" i="101"/>
  <c r="AS144" i="101"/>
  <c r="CO130" i="97"/>
  <c r="CP130" i="97"/>
  <c r="BE143" i="101"/>
  <c r="BF143" i="101"/>
  <c r="EI146" i="102"/>
  <c r="EH146" i="102"/>
  <c r="DG146" i="102"/>
  <c r="DH146" i="102"/>
  <c r="DG154" i="98"/>
  <c r="DD155" i="98"/>
  <c r="BE146" i="102"/>
  <c r="BF146" i="102"/>
  <c r="EI143" i="101"/>
  <c r="EH143" i="101"/>
  <c r="BF131" i="97"/>
  <c r="BE131" i="97"/>
  <c r="V131" i="97"/>
  <c r="U131" i="97"/>
  <c r="AE143" i="101"/>
  <c r="AD143" i="101"/>
  <c r="DQ146" i="102"/>
  <c r="DP146" i="102"/>
  <c r="DY146" i="102"/>
  <c r="DZ146" i="102"/>
  <c r="DP155" i="98"/>
  <c r="DM156" i="98"/>
  <c r="DY156" i="98"/>
  <c r="DV157" i="98"/>
  <c r="M146" i="102"/>
  <c r="L146" i="102"/>
  <c r="BW143" i="101"/>
  <c r="BX143" i="101"/>
  <c r="CY143" i="101"/>
  <c r="CX143" i="101"/>
  <c r="BX147" i="102"/>
  <c r="BW147" i="102"/>
  <c r="AW146" i="102"/>
  <c r="AV146" i="102"/>
  <c r="BO143" i="101"/>
  <c r="BN143" i="101"/>
  <c r="CF144" i="101"/>
  <c r="CG144" i="101"/>
  <c r="CG146" i="102"/>
  <c r="CF146" i="102"/>
  <c r="BN147" i="102"/>
  <c r="BO147" i="102"/>
  <c r="CO146" i="102"/>
  <c r="CP146" i="102"/>
  <c r="AM146" i="102"/>
  <c r="AN146" i="102"/>
  <c r="DQ143" i="101"/>
  <c r="DP143" i="101"/>
  <c r="DG143" i="101"/>
  <c r="DH143" i="101"/>
  <c r="EI156" i="97"/>
  <c r="EH156" i="97"/>
  <c r="EE157" i="97"/>
  <c r="DQ154" i="97"/>
  <c r="DP154" i="97"/>
  <c r="DM155" i="97"/>
  <c r="EH157" i="98"/>
  <c r="EE158" i="98"/>
  <c r="CO143" i="101"/>
  <c r="CP143" i="101"/>
  <c r="U143" i="101"/>
  <c r="V143" i="101"/>
  <c r="M144" i="101"/>
  <c r="L144" i="101"/>
  <c r="CX147" i="102"/>
  <c r="CY147" i="102"/>
  <c r="AE131" i="97"/>
  <c r="AD131" i="97"/>
  <c r="CY132" i="97"/>
  <c r="CX132" i="97"/>
  <c r="M131" i="97"/>
  <c r="L131" i="97"/>
  <c r="CG130" i="97"/>
  <c r="CF130" i="97"/>
  <c r="AV131" i="97"/>
  <c r="AW131" i="97"/>
  <c r="AM130" i="97"/>
  <c r="AN130" i="97"/>
  <c r="BW130" i="97"/>
  <c r="BX130" i="97"/>
  <c r="BO130" i="97"/>
  <c r="BN130" i="97"/>
  <c r="AM143" i="101"/>
  <c r="AN143" i="101"/>
  <c r="U146" i="102"/>
  <c r="V146" i="102"/>
  <c r="AD147" i="102"/>
  <c r="AE147" i="102"/>
  <c r="DY143" i="101"/>
  <c r="DZ143" i="101"/>
  <c r="DH153" i="97"/>
  <c r="DG153" i="97"/>
  <c r="DD154" i="97"/>
  <c r="DZ155" i="97"/>
  <c r="DY155" i="97"/>
  <c r="DV156" i="97"/>
  <c r="AA24" i="112"/>
  <c r="BE86" i="112"/>
  <c r="AZ87" i="112" s="1"/>
  <c r="BD87" i="112" s="1"/>
  <c r="AQ84" i="112"/>
  <c r="AL85" i="112" s="1"/>
  <c r="AP85" i="112" s="1"/>
  <c r="M166" i="112"/>
  <c r="L166" i="112"/>
  <c r="V170" i="112"/>
  <c r="S133" i="112"/>
  <c r="T133" i="112"/>
  <c r="AJ166" i="112"/>
  <c r="AM166" i="112" s="1"/>
  <c r="BB165" i="112"/>
  <c r="AX166" i="112"/>
  <c r="BA166" i="112" s="1"/>
  <c r="AV147" i="112"/>
  <c r="AU147" i="112"/>
  <c r="AH144" i="112"/>
  <c r="AG144" i="112"/>
  <c r="H168" i="112"/>
  <c r="G167" i="112"/>
  <c r="Y167" i="112" s="1"/>
  <c r="F167" i="112"/>
  <c r="I167" i="112"/>
  <c r="P167" i="112" s="1"/>
  <c r="DM147" i="102"/>
  <c r="EE147" i="102"/>
  <c r="DD147" i="102"/>
  <c r="DV147" i="102"/>
  <c r="EJ77" i="102"/>
  <c r="EL77" i="102" s="1"/>
  <c r="EB78" i="102"/>
  <c r="DX78" i="102"/>
  <c r="DR77" i="102"/>
  <c r="DT77" i="102" s="1"/>
  <c r="DF78" i="102"/>
  <c r="DJ78" i="102"/>
  <c r="EK70" i="98"/>
  <c r="EG70" i="98"/>
  <c r="EA70" i="98"/>
  <c r="EC70" i="98" s="1"/>
  <c r="DO70" i="98"/>
  <c r="DS70" i="98"/>
  <c r="DI70" i="98"/>
  <c r="DK70" i="98" s="1"/>
  <c r="DD144" i="101"/>
  <c r="EE144" i="101"/>
  <c r="DM144" i="101"/>
  <c r="DV144" i="101"/>
  <c r="EK76" i="101"/>
  <c r="EG76" i="101"/>
  <c r="EA76" i="101"/>
  <c r="EC76" i="101" s="1"/>
  <c r="DO76" i="101"/>
  <c r="DS76" i="101" s="1"/>
  <c r="DI76" i="101"/>
  <c r="DK76" i="101" s="1"/>
  <c r="EK70" i="97"/>
  <c r="EG70" i="97"/>
  <c r="EB70" i="97"/>
  <c r="DX70" i="97"/>
  <c r="DS70" i="97"/>
  <c r="DO70" i="97"/>
  <c r="DJ70" i="97"/>
  <c r="DF70" i="97"/>
  <c r="DA78" i="102"/>
  <c r="CW78" i="102"/>
  <c r="K78" i="102"/>
  <c r="BT148" i="102"/>
  <c r="AS147" i="102"/>
  <c r="BY78" i="102"/>
  <c r="CA78" i="102" s="1"/>
  <c r="BZ79" i="102" s="1"/>
  <c r="CQ77" i="102"/>
  <c r="CS77" i="102" s="1"/>
  <c r="CR78" i="102" s="1"/>
  <c r="AO77" i="102"/>
  <c r="AQ77" i="102" s="1"/>
  <c r="AP78" i="102" s="1"/>
  <c r="CC147" i="102"/>
  <c r="R147" i="102"/>
  <c r="CU148" i="102"/>
  <c r="H148" i="102"/>
  <c r="G147" i="102"/>
  <c r="F147" i="102"/>
  <c r="BK148" i="102"/>
  <c r="CL147" i="102"/>
  <c r="BB147" i="102"/>
  <c r="AX77" i="102"/>
  <c r="AZ77" i="102" s="1"/>
  <c r="AY78" i="102" s="1"/>
  <c r="CH77" i="102"/>
  <c r="CJ77" i="102" s="1"/>
  <c r="CI78" i="102" s="1"/>
  <c r="BM78" i="102"/>
  <c r="BD78" i="102"/>
  <c r="AC78" i="102"/>
  <c r="T78" i="102"/>
  <c r="AA148" i="102"/>
  <c r="I147" i="102"/>
  <c r="AJ147" i="102"/>
  <c r="BM76" i="101"/>
  <c r="BQ76" i="101"/>
  <c r="AC76" i="101"/>
  <c r="BH76" i="101"/>
  <c r="BD76" i="101"/>
  <c r="AY76" i="101"/>
  <c r="AU76" i="101"/>
  <c r="CN76" i="101"/>
  <c r="CR76" i="101"/>
  <c r="W76" i="101"/>
  <c r="Y76" i="101" s="1"/>
  <c r="X77" i="101" s="1"/>
  <c r="DA76" i="101"/>
  <c r="CW76" i="101"/>
  <c r="AL76" i="101"/>
  <c r="G145" i="101"/>
  <c r="F145" i="101"/>
  <c r="CU144" i="101"/>
  <c r="I145" i="101"/>
  <c r="BB144" i="101"/>
  <c r="CL144" i="101"/>
  <c r="BZ76" i="101"/>
  <c r="BV76" i="101"/>
  <c r="BK144" i="101"/>
  <c r="N77" i="101"/>
  <c r="P77" i="101" s="1"/>
  <c r="O78" i="101" s="1"/>
  <c r="AA144" i="101"/>
  <c r="BT144" i="101"/>
  <c r="CH76" i="101"/>
  <c r="CJ76" i="101" s="1"/>
  <c r="R144" i="101"/>
  <c r="CC145" i="101"/>
  <c r="AJ144" i="101"/>
  <c r="BK131" i="97"/>
  <c r="CH70" i="98"/>
  <c r="CJ70" i="98" s="1"/>
  <c r="CI71" i="98" s="1"/>
  <c r="BY70" i="98"/>
  <c r="CA70" i="98" s="1"/>
  <c r="BP70" i="98"/>
  <c r="BR70" i="98" s="1"/>
  <c r="BG70" i="98"/>
  <c r="BI70" i="98" s="1"/>
  <c r="BH71" i="98" s="1"/>
  <c r="AX70" i="98"/>
  <c r="AZ70" i="98" s="1"/>
  <c r="AY71" i="98" s="1"/>
  <c r="W70" i="98"/>
  <c r="Y70" i="98" s="1"/>
  <c r="X71" i="98" s="1"/>
  <c r="G133" i="98"/>
  <c r="F133" i="98"/>
  <c r="CZ70" i="97"/>
  <c r="DB70" i="97" s="1"/>
  <c r="DA71" i="97" s="1"/>
  <c r="CH69" i="97"/>
  <c r="CJ69" i="97" s="1"/>
  <c r="BP69" i="97"/>
  <c r="BR69" i="97" s="1"/>
  <c r="AX70" i="97"/>
  <c r="AZ70" i="97" s="1"/>
  <c r="AY71" i="97" s="1"/>
  <c r="AP70" i="97"/>
  <c r="AL70" i="97"/>
  <c r="W69" i="97"/>
  <c r="Y69" i="97" s="1"/>
  <c r="X70" i="97" s="1"/>
  <c r="K74" i="97"/>
  <c r="N74" i="97" s="1"/>
  <c r="P74" i="97" s="1"/>
  <c r="O75" i="97" s="1"/>
  <c r="F134" i="97"/>
  <c r="G134" i="97"/>
  <c r="H135" i="97"/>
  <c r="AJ131" i="97"/>
  <c r="BT131" i="97"/>
  <c r="CL131" i="97"/>
  <c r="I132" i="97"/>
  <c r="R132" i="97"/>
  <c r="CC131" i="97"/>
  <c r="AL70" i="98"/>
  <c r="CW70" i="98"/>
  <c r="CN70" i="98"/>
  <c r="AC70" i="98"/>
  <c r="AA132" i="98"/>
  <c r="AD132" i="98" s="1"/>
  <c r="CU132" i="98"/>
  <c r="CX132" i="98" s="1"/>
  <c r="AJ132" i="98"/>
  <c r="AM132" i="98" s="1"/>
  <c r="R132" i="98"/>
  <c r="U132" i="98" s="1"/>
  <c r="I132" i="98"/>
  <c r="L132" i="98" s="1"/>
  <c r="AS132" i="98"/>
  <c r="AV132" i="98" s="1"/>
  <c r="CL132" i="98"/>
  <c r="CO132" i="98" s="1"/>
  <c r="N70" i="98"/>
  <c r="P70" i="98" s="1"/>
  <c r="O71" i="98" s="1"/>
  <c r="BB132" i="98"/>
  <c r="BE132" i="98" s="1"/>
  <c r="CC133" i="98"/>
  <c r="CF133" i="98" s="1"/>
  <c r="BK132" i="98"/>
  <c r="BN132" i="98" s="1"/>
  <c r="BT132" i="98"/>
  <c r="BW132" i="98" s="1"/>
  <c r="CU133" i="97"/>
  <c r="CN70" i="97"/>
  <c r="BD70" i="97"/>
  <c r="BH70" i="97" s="1"/>
  <c r="BB132" i="97"/>
  <c r="AS132" i="97"/>
  <c r="AC70" i="97"/>
  <c r="AA132" i="97"/>
  <c r="AV144" i="101" l="1"/>
  <c r="AS145" i="101"/>
  <c r="AW144" i="101"/>
  <c r="AO85" i="112"/>
  <c r="CG145" i="101"/>
  <c r="CF145" i="101"/>
  <c r="AD144" i="101"/>
  <c r="AE144" i="101"/>
  <c r="CX144" i="101"/>
  <c r="CY144" i="101"/>
  <c r="AN147" i="102"/>
  <c r="AM147" i="102"/>
  <c r="V147" i="102"/>
  <c r="U147" i="102"/>
  <c r="DP144" i="101"/>
  <c r="DQ144" i="101"/>
  <c r="DP147" i="102"/>
  <c r="DQ147" i="102"/>
  <c r="DP155" i="97"/>
  <c r="DQ155" i="97"/>
  <c r="DM156" i="97"/>
  <c r="DY157" i="98"/>
  <c r="DV158" i="98"/>
  <c r="DZ144" i="101"/>
  <c r="DY144" i="101"/>
  <c r="EH144" i="101"/>
  <c r="EI144" i="101"/>
  <c r="DG154" i="97"/>
  <c r="DH154" i="97"/>
  <c r="DD155" i="97"/>
  <c r="V144" i="101"/>
  <c r="U144" i="101"/>
  <c r="CP144" i="101"/>
  <c r="CO144" i="101"/>
  <c r="L147" i="102"/>
  <c r="M147" i="102"/>
  <c r="BF147" i="102"/>
  <c r="BE147" i="102"/>
  <c r="CF147" i="102"/>
  <c r="CG147" i="102"/>
  <c r="AE132" i="97"/>
  <c r="AD132" i="97"/>
  <c r="V132" i="97"/>
  <c r="U132" i="97"/>
  <c r="AN131" i="97"/>
  <c r="AM131" i="97"/>
  <c r="BN131" i="97"/>
  <c r="BO131" i="97"/>
  <c r="BN144" i="101"/>
  <c r="BO144" i="101"/>
  <c r="BF144" i="101"/>
  <c r="BE144" i="101"/>
  <c r="AE148" i="102"/>
  <c r="AD148" i="102"/>
  <c r="CP147" i="102"/>
  <c r="CO147" i="102"/>
  <c r="BW148" i="102"/>
  <c r="BX148" i="102"/>
  <c r="DH144" i="101"/>
  <c r="DG144" i="101"/>
  <c r="DZ147" i="102"/>
  <c r="DY147" i="102"/>
  <c r="EH147" i="102"/>
  <c r="EI147" i="102"/>
  <c r="DY156" i="97"/>
  <c r="DZ156" i="97"/>
  <c r="DV157" i="97"/>
  <c r="EH158" i="98"/>
  <c r="EE159" i="98"/>
  <c r="DP156" i="98"/>
  <c r="DM157" i="98"/>
  <c r="DG155" i="98"/>
  <c r="DD156" i="98"/>
  <c r="AW132" i="97"/>
  <c r="AV132" i="97"/>
  <c r="CY133" i="97"/>
  <c r="CX133" i="97"/>
  <c r="CP131" i="97"/>
  <c r="CO131" i="97"/>
  <c r="BE132" i="97"/>
  <c r="BF132" i="97"/>
  <c r="CG131" i="97"/>
  <c r="CF131" i="97"/>
  <c r="BX131" i="97"/>
  <c r="BW131" i="97"/>
  <c r="AV147" i="102"/>
  <c r="AW147" i="102"/>
  <c r="L132" i="97"/>
  <c r="M132" i="97"/>
  <c r="AN144" i="101"/>
  <c r="AM144" i="101"/>
  <c r="BX144" i="101"/>
  <c r="BW144" i="101"/>
  <c r="L145" i="101"/>
  <c r="M145" i="101"/>
  <c r="BO148" i="102"/>
  <c r="BN148" i="102"/>
  <c r="CY148" i="102"/>
  <c r="CX148" i="102"/>
  <c r="DH147" i="102"/>
  <c r="DG147" i="102"/>
  <c r="EH157" i="97"/>
  <c r="EI157" i="97"/>
  <c r="EE158" i="97"/>
  <c r="AC24" i="112"/>
  <c r="X25" i="112" s="1"/>
  <c r="AB25" i="112" s="1"/>
  <c r="BC87" i="112"/>
  <c r="M167" i="112"/>
  <c r="L167" i="112"/>
  <c r="V171" i="112"/>
  <c r="T134" i="112"/>
  <c r="S134" i="112"/>
  <c r="AJ167" i="112"/>
  <c r="AM167" i="112" s="1"/>
  <c r="BB166" i="112"/>
  <c r="AX167" i="112"/>
  <c r="BA167" i="112" s="1"/>
  <c r="AV148" i="112"/>
  <c r="AU148" i="112"/>
  <c r="AH145" i="112"/>
  <c r="AG145" i="112"/>
  <c r="I168" i="112"/>
  <c r="P168" i="112" s="1"/>
  <c r="H169" i="112"/>
  <c r="G168" i="112"/>
  <c r="Y168" i="112" s="1"/>
  <c r="F168" i="112"/>
  <c r="DV148" i="102"/>
  <c r="EE148" i="102"/>
  <c r="DM148" i="102"/>
  <c r="DD148" i="102"/>
  <c r="EG78" i="102"/>
  <c r="EK78" i="102" s="1"/>
  <c r="EA78" i="102"/>
  <c r="EC78" i="102" s="1"/>
  <c r="DS78" i="102"/>
  <c r="DO78" i="102"/>
  <c r="DI78" i="102"/>
  <c r="DK78" i="102" s="1"/>
  <c r="EJ70" i="98"/>
  <c r="EL70" i="98" s="1"/>
  <c r="EB71" i="98"/>
  <c r="DX71" i="98"/>
  <c r="DR70" i="98"/>
  <c r="DT70" i="98" s="1"/>
  <c r="DJ71" i="98"/>
  <c r="DF71" i="98"/>
  <c r="DD145" i="101"/>
  <c r="DV145" i="101"/>
  <c r="DM145" i="101"/>
  <c r="EE145" i="101"/>
  <c r="EJ76" i="101"/>
  <c r="EL76" i="101" s="1"/>
  <c r="DX77" i="101"/>
  <c r="EB77" i="101" s="1"/>
  <c r="DR76" i="101"/>
  <c r="DT76" i="101" s="1"/>
  <c r="DJ77" i="101"/>
  <c r="DF77" i="101"/>
  <c r="EJ70" i="97"/>
  <c r="EL70" i="97" s="1"/>
  <c r="EA70" i="97"/>
  <c r="EC70" i="97" s="1"/>
  <c r="DR70" i="97"/>
  <c r="DT70" i="97" s="1"/>
  <c r="DI70" i="97"/>
  <c r="DK70" i="97" s="1"/>
  <c r="BV79" i="102"/>
  <c r="CE78" i="102"/>
  <c r="AL78" i="102"/>
  <c r="CL148" i="102"/>
  <c r="CU149" i="102"/>
  <c r="R148" i="102"/>
  <c r="AS148" i="102"/>
  <c r="N78" i="102"/>
  <c r="P78" i="102" s="1"/>
  <c r="O79" i="102" s="1"/>
  <c r="AA149" i="102"/>
  <c r="AF78" i="102"/>
  <c r="AH78" i="102" s="1"/>
  <c r="AG79" i="102" s="1"/>
  <c r="BP78" i="102"/>
  <c r="BR78" i="102" s="1"/>
  <c r="BQ79" i="102" s="1"/>
  <c r="AU78" i="102"/>
  <c r="BB148" i="102"/>
  <c r="BT149" i="102"/>
  <c r="AJ148" i="102"/>
  <c r="BK149" i="102"/>
  <c r="H149" i="102"/>
  <c r="G148" i="102"/>
  <c r="F148" i="102"/>
  <c r="CZ78" i="102"/>
  <c r="DB78" i="102" s="1"/>
  <c r="I148" i="102"/>
  <c r="W78" i="102"/>
  <c r="Y78" i="102" s="1"/>
  <c r="X79" i="102" s="1"/>
  <c r="BG78" i="102"/>
  <c r="BI78" i="102" s="1"/>
  <c r="BH79" i="102" s="1"/>
  <c r="CC148" i="102"/>
  <c r="CN78" i="102"/>
  <c r="CI77" i="101"/>
  <c r="CE77" i="101"/>
  <c r="K78" i="101"/>
  <c r="AJ145" i="101"/>
  <c r="R145" i="101"/>
  <c r="BY76" i="101"/>
  <c r="CA76" i="101" s="1"/>
  <c r="AO76" i="101"/>
  <c r="AQ76" i="101" s="1"/>
  <c r="AP77" i="101" s="1"/>
  <c r="AX76" i="101"/>
  <c r="AZ76" i="101" s="1"/>
  <c r="AF76" i="101"/>
  <c r="AH76" i="101" s="1"/>
  <c r="AG77" i="101" s="1"/>
  <c r="BB145" i="101"/>
  <c r="I146" i="101"/>
  <c r="CU145" i="101"/>
  <c r="G146" i="101"/>
  <c r="F146" i="101"/>
  <c r="T77" i="101"/>
  <c r="AA145" i="101"/>
  <c r="CL145" i="101"/>
  <c r="CZ76" i="101"/>
  <c r="DB76" i="101" s="1"/>
  <c r="BG76" i="101"/>
  <c r="BI76" i="101" s="1"/>
  <c r="CC146" i="101"/>
  <c r="BT145" i="101"/>
  <c r="BK145" i="101"/>
  <c r="CQ76" i="101"/>
  <c r="CS76" i="101" s="1"/>
  <c r="BP76" i="101"/>
  <c r="BR76" i="101" s="1"/>
  <c r="BK132" i="97"/>
  <c r="CZ70" i="98"/>
  <c r="DB70" i="98" s="1"/>
  <c r="DA71" i="98" s="1"/>
  <c r="CQ70" i="98"/>
  <c r="CS70" i="98" s="1"/>
  <c r="CR71" i="98" s="1"/>
  <c r="AO70" i="98"/>
  <c r="AQ70" i="98" s="1"/>
  <c r="AP71" i="98" s="1"/>
  <c r="AF70" i="98"/>
  <c r="AH70" i="98" s="1"/>
  <c r="AG71" i="98" s="1"/>
  <c r="G134" i="98"/>
  <c r="F134" i="98"/>
  <c r="CQ70" i="97"/>
  <c r="CS70" i="97" s="1"/>
  <c r="CR71" i="97" s="1"/>
  <c r="CI70" i="97"/>
  <c r="CE70" i="97"/>
  <c r="BM70" i="97"/>
  <c r="BQ70" i="97" s="1"/>
  <c r="BG70" i="97"/>
  <c r="BI70" i="97" s="1"/>
  <c r="BH71" i="97" s="1"/>
  <c r="AO70" i="97"/>
  <c r="AQ70" i="97" s="1"/>
  <c r="AF70" i="97"/>
  <c r="AH70" i="97" s="1"/>
  <c r="AG71" i="97" s="1"/>
  <c r="K75" i="97"/>
  <c r="N75" i="97" s="1"/>
  <c r="P75" i="97" s="1"/>
  <c r="O76" i="97" s="1"/>
  <c r="T70" i="97"/>
  <c r="F135" i="97"/>
  <c r="G135" i="97"/>
  <c r="H136" i="97"/>
  <c r="CL132" i="97"/>
  <c r="I133" i="97"/>
  <c r="AJ132" i="97"/>
  <c r="CC132" i="97"/>
  <c r="R133" i="97"/>
  <c r="BT132" i="97"/>
  <c r="AU71" i="98"/>
  <c r="BK133" i="98"/>
  <c r="BN133" i="98" s="1"/>
  <c r="K71" i="98"/>
  <c r="CE71" i="98"/>
  <c r="BV71" i="98"/>
  <c r="BZ71" i="98" s="1"/>
  <c r="T71" i="98"/>
  <c r="I133" i="98"/>
  <c r="L133" i="98" s="1"/>
  <c r="BM71" i="98"/>
  <c r="BQ71" i="98" s="1"/>
  <c r="BD71" i="98"/>
  <c r="AA133" i="98"/>
  <c r="AD133" i="98" s="1"/>
  <c r="BT133" i="98"/>
  <c r="BW133" i="98" s="1"/>
  <c r="CL133" i="98"/>
  <c r="CO133" i="98" s="1"/>
  <c r="AS133" i="98"/>
  <c r="AV133" i="98" s="1"/>
  <c r="CU133" i="98"/>
  <c r="CX133" i="98" s="1"/>
  <c r="CC134" i="98"/>
  <c r="CF134" i="98" s="1"/>
  <c r="BB133" i="98"/>
  <c r="BE133" i="98" s="1"/>
  <c r="R133" i="98"/>
  <c r="U133" i="98" s="1"/>
  <c r="AJ133" i="98"/>
  <c r="AM133" i="98" s="1"/>
  <c r="CW71" i="97"/>
  <c r="CU134" i="97"/>
  <c r="BB133" i="97"/>
  <c r="AU71" i="97"/>
  <c r="AS133" i="97"/>
  <c r="AA133" i="97"/>
  <c r="AV145" i="101" l="1"/>
  <c r="AS146" i="101"/>
  <c r="AW145" i="101"/>
  <c r="AA25" i="112"/>
  <c r="AD133" i="97"/>
  <c r="AE133" i="97"/>
  <c r="M146" i="101"/>
  <c r="L146" i="101"/>
  <c r="BO145" i="101"/>
  <c r="BN145" i="101"/>
  <c r="CY134" i="97"/>
  <c r="CX134" i="97"/>
  <c r="BX132" i="97"/>
  <c r="BW132" i="97"/>
  <c r="M133" i="97"/>
  <c r="L133" i="97"/>
  <c r="CO148" i="102"/>
  <c r="CP148" i="102"/>
  <c r="DY145" i="101"/>
  <c r="DZ145" i="101"/>
  <c r="DQ148" i="102"/>
  <c r="DP148" i="102"/>
  <c r="DY148" i="102"/>
  <c r="DZ148" i="102"/>
  <c r="V133" i="97"/>
  <c r="U133" i="97"/>
  <c r="CO132" i="97"/>
  <c r="CP132" i="97"/>
  <c r="CF146" i="101"/>
  <c r="CG146" i="101"/>
  <c r="AE145" i="101"/>
  <c r="AD145" i="101"/>
  <c r="BE145" i="101"/>
  <c r="BF145" i="101"/>
  <c r="BX149" i="102"/>
  <c r="BW149" i="102"/>
  <c r="AW148" i="102"/>
  <c r="AV148" i="102"/>
  <c r="EI148" i="102"/>
  <c r="EH148" i="102"/>
  <c r="DG156" i="98"/>
  <c r="DD157" i="98"/>
  <c r="EH159" i="98"/>
  <c r="EE160" i="98"/>
  <c r="DY158" i="98"/>
  <c r="DV159" i="98"/>
  <c r="BF133" i="97"/>
  <c r="BE133" i="97"/>
  <c r="AM132" i="97"/>
  <c r="AN132" i="97"/>
  <c r="BO132" i="97"/>
  <c r="BN132" i="97"/>
  <c r="BW145" i="101"/>
  <c r="BX145" i="101"/>
  <c r="CO145" i="101"/>
  <c r="CP145" i="101"/>
  <c r="AM145" i="101"/>
  <c r="AN145" i="101"/>
  <c r="AM148" i="102"/>
  <c r="AN148" i="102"/>
  <c r="AV133" i="97"/>
  <c r="AW133" i="97"/>
  <c r="CG132" i="97"/>
  <c r="CF132" i="97"/>
  <c r="M148" i="102"/>
  <c r="L148" i="102"/>
  <c r="BE148" i="102"/>
  <c r="BF148" i="102"/>
  <c r="U148" i="102"/>
  <c r="V148" i="102"/>
  <c r="EI145" i="101"/>
  <c r="EH145" i="101"/>
  <c r="DG145" i="101"/>
  <c r="DH145" i="101"/>
  <c r="EI158" i="97"/>
  <c r="EH158" i="97"/>
  <c r="EE159" i="97"/>
  <c r="DH155" i="97"/>
  <c r="DG155" i="97"/>
  <c r="DD156" i="97"/>
  <c r="CY145" i="101"/>
  <c r="CX145" i="101"/>
  <c r="U145" i="101"/>
  <c r="V145" i="101"/>
  <c r="CG148" i="102"/>
  <c r="CF148" i="102"/>
  <c r="BN149" i="102"/>
  <c r="BO149" i="102"/>
  <c r="AD149" i="102"/>
  <c r="AE149" i="102"/>
  <c r="CX149" i="102"/>
  <c r="CY149" i="102"/>
  <c r="DQ145" i="101"/>
  <c r="DP145" i="101"/>
  <c r="DG148" i="102"/>
  <c r="DH148" i="102"/>
  <c r="DP157" i="98"/>
  <c r="DM158" i="98"/>
  <c r="DZ157" i="97"/>
  <c r="DY157" i="97"/>
  <c r="DV158" i="97"/>
  <c r="DQ156" i="97"/>
  <c r="DP156" i="97"/>
  <c r="DM157" i="97"/>
  <c r="BE87" i="112"/>
  <c r="AZ88" i="112" s="1"/>
  <c r="BD88" i="112" s="1"/>
  <c r="AQ85" i="112"/>
  <c r="AL86" i="112" s="1"/>
  <c r="AP86" i="112" s="1"/>
  <c r="M168" i="112"/>
  <c r="L168" i="112"/>
  <c r="T135" i="112"/>
  <c r="S135" i="112"/>
  <c r="V172" i="112"/>
  <c r="BB167" i="112"/>
  <c r="AX168" i="112"/>
  <c r="BA168" i="112" s="1"/>
  <c r="AJ168" i="112"/>
  <c r="AM168" i="112" s="1"/>
  <c r="AV149" i="112"/>
  <c r="AU149" i="112"/>
  <c r="AH146" i="112"/>
  <c r="AG146" i="112"/>
  <c r="I169" i="112"/>
  <c r="P169" i="112" s="1"/>
  <c r="H170" i="112"/>
  <c r="G169" i="112"/>
  <c r="Y169" i="112" s="1"/>
  <c r="F169" i="112"/>
  <c r="DD149" i="102"/>
  <c r="DV149" i="102"/>
  <c r="DM149" i="102"/>
  <c r="EE149" i="102"/>
  <c r="EJ78" i="102"/>
  <c r="EL78" i="102" s="1"/>
  <c r="DX79" i="102"/>
  <c r="EB79" i="102"/>
  <c r="DR78" i="102"/>
  <c r="DT78" i="102" s="1"/>
  <c r="DJ79" i="102"/>
  <c r="DF79" i="102"/>
  <c r="EK71" i="98"/>
  <c r="EG71" i="98"/>
  <c r="EA71" i="98"/>
  <c r="EC71" i="98" s="1"/>
  <c r="DS71" i="98"/>
  <c r="DO71" i="98"/>
  <c r="DI71" i="98"/>
  <c r="DK71" i="98" s="1"/>
  <c r="EE146" i="101"/>
  <c r="DD146" i="101"/>
  <c r="DM146" i="101"/>
  <c r="DV146" i="101"/>
  <c r="EK77" i="101"/>
  <c r="EG77" i="101"/>
  <c r="EA77" i="101"/>
  <c r="EC77" i="101" s="1"/>
  <c r="DO77" i="101"/>
  <c r="DS77" i="101" s="1"/>
  <c r="DI77" i="101"/>
  <c r="DK77" i="101" s="1"/>
  <c r="EG71" i="97"/>
  <c r="EK71" i="97"/>
  <c r="EB71" i="97"/>
  <c r="DX71" i="97"/>
  <c r="DS71" i="97"/>
  <c r="DO71" i="97"/>
  <c r="DJ71" i="97"/>
  <c r="DF71" i="97"/>
  <c r="T79" i="102"/>
  <c r="DA79" i="102"/>
  <c r="CW79" i="102"/>
  <c r="BD79" i="102"/>
  <c r="BK150" i="102"/>
  <c r="AC79" i="102"/>
  <c r="K79" i="102"/>
  <c r="AS149" i="102"/>
  <c r="CH78" i="102"/>
  <c r="CJ78" i="102" s="1"/>
  <c r="CI79" i="102" s="1"/>
  <c r="I149" i="102"/>
  <c r="BT150" i="102"/>
  <c r="CU150" i="102"/>
  <c r="CL149" i="102"/>
  <c r="CQ78" i="102"/>
  <c r="CS78" i="102" s="1"/>
  <c r="CR79" i="102" s="1"/>
  <c r="CC149" i="102"/>
  <c r="H150" i="102"/>
  <c r="G149" i="102"/>
  <c r="F149" i="102"/>
  <c r="AJ149" i="102"/>
  <c r="BB149" i="102"/>
  <c r="BM79" i="102"/>
  <c r="AA150" i="102"/>
  <c r="AO78" i="102"/>
  <c r="AQ78" i="102" s="1"/>
  <c r="AP79" i="102" s="1"/>
  <c r="BY79" i="102"/>
  <c r="CA79" i="102" s="1"/>
  <c r="BZ80" i="102" s="1"/>
  <c r="AX78" i="102"/>
  <c r="AZ78" i="102" s="1"/>
  <c r="AY79" i="102" s="1"/>
  <c r="R149" i="102"/>
  <c r="BM77" i="101"/>
  <c r="BQ77" i="101"/>
  <c r="CR77" i="101"/>
  <c r="CN77" i="101"/>
  <c r="AL77" i="101"/>
  <c r="BZ77" i="101"/>
  <c r="BV77" i="101"/>
  <c r="AC77" i="101"/>
  <c r="BH77" i="101"/>
  <c r="BD77" i="101"/>
  <c r="AA146" i="101"/>
  <c r="N78" i="101"/>
  <c r="P78" i="101" s="1"/>
  <c r="O79" i="101" s="1"/>
  <c r="DA77" i="101"/>
  <c r="CW77" i="101"/>
  <c r="F147" i="101"/>
  <c r="G147" i="101"/>
  <c r="CC147" i="101"/>
  <c r="W77" i="101"/>
  <c r="Y77" i="101" s="1"/>
  <c r="X78" i="101" s="1"/>
  <c r="CU146" i="101"/>
  <c r="I147" i="101"/>
  <c r="BB146" i="101"/>
  <c r="AY77" i="101"/>
  <c r="AU77" i="101"/>
  <c r="CH77" i="101"/>
  <c r="CJ77" i="101" s="1"/>
  <c r="BK146" i="101"/>
  <c r="BT146" i="101"/>
  <c r="CL146" i="101"/>
  <c r="R146" i="101"/>
  <c r="AJ146" i="101"/>
  <c r="BK133" i="97"/>
  <c r="CH71" i="98"/>
  <c r="CJ71" i="98" s="1"/>
  <c r="BY71" i="98"/>
  <c r="CA71" i="98" s="1"/>
  <c r="BP71" i="98"/>
  <c r="BR71" i="98" s="1"/>
  <c r="BQ72" i="98" s="1"/>
  <c r="BG71" i="98"/>
  <c r="BI71" i="98" s="1"/>
  <c r="BH72" i="98" s="1"/>
  <c r="AX71" i="98"/>
  <c r="AZ71" i="98" s="1"/>
  <c r="AY72" i="98" s="1"/>
  <c r="W71" i="98"/>
  <c r="Y71" i="98" s="1"/>
  <c r="X72" i="98" s="1"/>
  <c r="G135" i="98"/>
  <c r="F135" i="98"/>
  <c r="CZ71" i="97"/>
  <c r="DB71" i="97" s="1"/>
  <c r="DA72" i="97" s="1"/>
  <c r="CH70" i="97"/>
  <c r="CJ70" i="97" s="1"/>
  <c r="BP70" i="97"/>
  <c r="BR70" i="97" s="1"/>
  <c r="AX71" i="97"/>
  <c r="AZ71" i="97" s="1"/>
  <c r="AY72" i="97" s="1"/>
  <c r="AP71" i="97"/>
  <c r="AL71" i="97"/>
  <c r="W70" i="97"/>
  <c r="Y70" i="97" s="1"/>
  <c r="X71" i="97" s="1"/>
  <c r="K76" i="97"/>
  <c r="N76" i="97" s="1"/>
  <c r="F136" i="97"/>
  <c r="G136" i="97"/>
  <c r="H137" i="97"/>
  <c r="AJ133" i="97"/>
  <c r="BT133" i="97"/>
  <c r="CL133" i="97"/>
  <c r="I134" i="97"/>
  <c r="R134" i="97"/>
  <c r="CC133" i="97"/>
  <c r="AC71" i="98"/>
  <c r="AL71" i="98"/>
  <c r="CN71" i="98"/>
  <c r="CW71" i="98"/>
  <c r="AS134" i="98"/>
  <c r="AV134" i="98" s="1"/>
  <c r="I134" i="98"/>
  <c r="L134" i="98" s="1"/>
  <c r="BK134" i="98"/>
  <c r="BN134" i="98" s="1"/>
  <c r="AJ134" i="98"/>
  <c r="AM134" i="98" s="1"/>
  <c r="BB134" i="98"/>
  <c r="BE134" i="98" s="1"/>
  <c r="CL134" i="98"/>
  <c r="CO134" i="98" s="1"/>
  <c r="N71" i="98"/>
  <c r="P71" i="98" s="1"/>
  <c r="O72" i="98" s="1"/>
  <c r="CC135" i="98"/>
  <c r="CF135" i="98" s="1"/>
  <c r="CU134" i="98"/>
  <c r="CX134" i="98" s="1"/>
  <c r="BT134" i="98"/>
  <c r="BW134" i="98" s="1"/>
  <c r="AA134" i="98"/>
  <c r="AD134" i="98" s="1"/>
  <c r="R134" i="98"/>
  <c r="U134" i="98" s="1"/>
  <c r="CU135" i="97"/>
  <c r="CN71" i="97"/>
  <c r="BB134" i="97"/>
  <c r="BD71" i="97"/>
  <c r="AS134" i="97"/>
  <c r="AC71" i="97"/>
  <c r="AA134" i="97"/>
  <c r="AW146" i="101" l="1"/>
  <c r="AS147" i="101"/>
  <c r="AV146" i="101"/>
  <c r="AO86" i="112"/>
  <c r="BN133" i="97"/>
  <c r="BO133" i="97"/>
  <c r="CP146" i="101"/>
  <c r="CO146" i="101"/>
  <c r="CX146" i="101"/>
  <c r="CY146" i="101"/>
  <c r="CP149" i="102"/>
  <c r="CO149" i="102"/>
  <c r="DH146" i="101"/>
  <c r="DG146" i="101"/>
  <c r="EH149" i="102"/>
  <c r="EI149" i="102"/>
  <c r="DZ149" i="102"/>
  <c r="DY149" i="102"/>
  <c r="DP158" i="98"/>
  <c r="DM159" i="98"/>
  <c r="DY159" i="98"/>
  <c r="DV160" i="98"/>
  <c r="DG157" i="98"/>
  <c r="DD158" i="98"/>
  <c r="BX133" i="97"/>
  <c r="BW133" i="97"/>
  <c r="AE134" i="97"/>
  <c r="AD134" i="97"/>
  <c r="V134" i="97"/>
  <c r="U134" i="97"/>
  <c r="AN133" i="97"/>
  <c r="AM133" i="97"/>
  <c r="M134" i="97"/>
  <c r="L134" i="97"/>
  <c r="AN146" i="101"/>
  <c r="AM146" i="101"/>
  <c r="BX146" i="101"/>
  <c r="BW146" i="101"/>
  <c r="AD146" i="101"/>
  <c r="AE146" i="101"/>
  <c r="BF149" i="102"/>
  <c r="BE149" i="102"/>
  <c r="CY150" i="102"/>
  <c r="CX150" i="102"/>
  <c r="AV149" i="102"/>
  <c r="AW149" i="102"/>
  <c r="DZ146" i="101"/>
  <c r="DY146" i="101"/>
  <c r="DP149" i="102"/>
  <c r="DQ149" i="102"/>
  <c r="DH149" i="102"/>
  <c r="DG149" i="102"/>
  <c r="DZ158" i="97"/>
  <c r="DY158" i="97"/>
  <c r="DV159" i="97"/>
  <c r="EH159" i="97"/>
  <c r="EI159" i="97"/>
  <c r="EE160" i="97"/>
  <c r="CF133" i="97"/>
  <c r="CG133" i="97"/>
  <c r="BE134" i="97"/>
  <c r="BF134" i="97"/>
  <c r="AW134" i="97"/>
  <c r="AV134" i="97"/>
  <c r="CX135" i="97"/>
  <c r="CY135" i="97"/>
  <c r="CP133" i="97"/>
  <c r="CO133" i="97"/>
  <c r="V146" i="101"/>
  <c r="U146" i="101"/>
  <c r="BN146" i="101"/>
  <c r="BO146" i="101"/>
  <c r="BF146" i="101"/>
  <c r="BE146" i="101"/>
  <c r="CG147" i="101"/>
  <c r="CF147" i="101"/>
  <c r="V149" i="102"/>
  <c r="U149" i="102"/>
  <c r="AE150" i="102"/>
  <c r="AD150" i="102"/>
  <c r="AN149" i="102"/>
  <c r="AM149" i="102"/>
  <c r="CF149" i="102"/>
  <c r="CG149" i="102"/>
  <c r="BW150" i="102"/>
  <c r="BX150" i="102"/>
  <c r="BO150" i="102"/>
  <c r="BN150" i="102"/>
  <c r="DP146" i="101"/>
  <c r="DQ146" i="101"/>
  <c r="EH146" i="101"/>
  <c r="EI146" i="101"/>
  <c r="DP157" i="97"/>
  <c r="DQ157" i="97"/>
  <c r="DM158" i="97"/>
  <c r="DH156" i="97"/>
  <c r="DG156" i="97"/>
  <c r="DD157" i="97"/>
  <c r="EH160" i="98"/>
  <c r="EE161" i="98"/>
  <c r="L147" i="101"/>
  <c r="M147" i="101"/>
  <c r="L149" i="102"/>
  <c r="M149" i="102"/>
  <c r="BC88" i="112"/>
  <c r="M169" i="112"/>
  <c r="L169" i="112"/>
  <c r="T136" i="112"/>
  <c r="S136" i="112"/>
  <c r="V173" i="112"/>
  <c r="AJ169" i="112"/>
  <c r="AM169" i="112" s="1"/>
  <c r="AX169" i="112"/>
  <c r="BA169" i="112" s="1"/>
  <c r="BB168" i="112"/>
  <c r="AV150" i="112"/>
  <c r="AU150" i="112"/>
  <c r="AH147" i="112"/>
  <c r="AG147" i="112"/>
  <c r="I170" i="112"/>
  <c r="P170" i="112" s="1"/>
  <c r="H171" i="112"/>
  <c r="G170" i="112"/>
  <c r="Y170" i="112" s="1"/>
  <c r="F170" i="112"/>
  <c r="EE150" i="102"/>
  <c r="DM150" i="102"/>
  <c r="DD150" i="102"/>
  <c r="DV150" i="102"/>
  <c r="EG79" i="102"/>
  <c r="EK79" i="102" s="1"/>
  <c r="EA79" i="102"/>
  <c r="EC79" i="102" s="1"/>
  <c r="DO79" i="102"/>
  <c r="DS79" i="102"/>
  <c r="DI79" i="102"/>
  <c r="DK79" i="102" s="1"/>
  <c r="EJ71" i="98"/>
  <c r="EL71" i="98" s="1"/>
  <c r="DX72" i="98"/>
  <c r="EB72" i="98"/>
  <c r="DR71" i="98"/>
  <c r="DT71" i="98" s="1"/>
  <c r="DF72" i="98"/>
  <c r="DJ72" i="98"/>
  <c r="DD147" i="101"/>
  <c r="EE147" i="101"/>
  <c r="DV147" i="101"/>
  <c r="DM147" i="101"/>
  <c r="EJ77" i="101"/>
  <c r="EL77" i="101" s="1"/>
  <c r="DX78" i="101"/>
  <c r="EB78" i="101" s="1"/>
  <c r="DR77" i="101"/>
  <c r="DT77" i="101" s="1"/>
  <c r="DJ78" i="101"/>
  <c r="DF78" i="101"/>
  <c r="EJ71" i="97"/>
  <c r="EL71" i="97" s="1"/>
  <c r="EA71" i="97"/>
  <c r="EC71" i="97" s="1"/>
  <c r="DR71" i="97"/>
  <c r="DT71" i="97" s="1"/>
  <c r="DI71" i="97"/>
  <c r="DK71" i="97" s="1"/>
  <c r="AU79" i="102"/>
  <c r="AL79" i="102"/>
  <c r="CE79" i="102"/>
  <c r="R150" i="102"/>
  <c r="AA151" i="102"/>
  <c r="H151" i="102"/>
  <c r="G150" i="102"/>
  <c r="F150" i="102"/>
  <c r="CL150" i="102"/>
  <c r="BT151" i="102"/>
  <c r="BK151" i="102"/>
  <c r="CZ79" i="102"/>
  <c r="DB79" i="102" s="1"/>
  <c r="CN79" i="102"/>
  <c r="I150" i="102"/>
  <c r="AF79" i="102"/>
  <c r="AH79" i="102" s="1"/>
  <c r="AG80" i="102" s="1"/>
  <c r="BP79" i="102"/>
  <c r="BR79" i="102" s="1"/>
  <c r="BQ80" i="102" s="1"/>
  <c r="BB150" i="102"/>
  <c r="CU151" i="102"/>
  <c r="AS150" i="102"/>
  <c r="BG79" i="102"/>
  <c r="BI79" i="102" s="1"/>
  <c r="BH80" i="102" s="1"/>
  <c r="W79" i="102"/>
  <c r="Y79" i="102" s="1"/>
  <c r="X80" i="102" s="1"/>
  <c r="BV80" i="102"/>
  <c r="AJ150" i="102"/>
  <c r="CC150" i="102"/>
  <c r="N79" i="102"/>
  <c r="P79" i="102" s="1"/>
  <c r="O80" i="102" s="1"/>
  <c r="K79" i="101"/>
  <c r="CI78" i="101"/>
  <c r="CE78" i="101"/>
  <c r="AJ147" i="101"/>
  <c r="CL147" i="101"/>
  <c r="BT147" i="101"/>
  <c r="BG77" i="101"/>
  <c r="BI77" i="101" s="1"/>
  <c r="BY77" i="101"/>
  <c r="CA77" i="101" s="1"/>
  <c r="CQ77" i="101"/>
  <c r="CS77" i="101" s="1"/>
  <c r="BK147" i="101"/>
  <c r="BB147" i="101"/>
  <c r="I148" i="101"/>
  <c r="CC148" i="101"/>
  <c r="CZ77" i="101"/>
  <c r="DB77" i="101" s="1"/>
  <c r="R147" i="101"/>
  <c r="AX77" i="101"/>
  <c r="AZ77" i="101" s="1"/>
  <c r="CU147" i="101"/>
  <c r="T78" i="101"/>
  <c r="AA147" i="101"/>
  <c r="AF77" i="101"/>
  <c r="AH77" i="101" s="1"/>
  <c r="AG78" i="101" s="1"/>
  <c r="AO77" i="101"/>
  <c r="AQ77" i="101" s="1"/>
  <c r="AP78" i="101" s="1"/>
  <c r="F148" i="101"/>
  <c r="G148" i="101"/>
  <c r="BP77" i="101"/>
  <c r="BR77" i="101" s="1"/>
  <c r="BK134" i="97"/>
  <c r="CZ71" i="98"/>
  <c r="DB71" i="98" s="1"/>
  <c r="DA72" i="98" s="1"/>
  <c r="CQ71" i="98"/>
  <c r="CS71" i="98" s="1"/>
  <c r="CR72" i="98" s="1"/>
  <c r="AO71" i="98"/>
  <c r="AQ71" i="98" s="1"/>
  <c r="AP72" i="98" s="1"/>
  <c r="AF71" i="98"/>
  <c r="AH71" i="98" s="1"/>
  <c r="AG72" i="98" s="1"/>
  <c r="F136" i="98"/>
  <c r="G136" i="98"/>
  <c r="CQ71" i="97"/>
  <c r="CS71" i="97" s="1"/>
  <c r="CR72" i="97" s="1"/>
  <c r="CI71" i="97"/>
  <c r="CE71" i="97"/>
  <c r="BM71" i="97"/>
  <c r="BQ71" i="97" s="1"/>
  <c r="BG71" i="97"/>
  <c r="BI71" i="97" s="1"/>
  <c r="BH72" i="97" s="1"/>
  <c r="AO71" i="97"/>
  <c r="AQ71" i="97" s="1"/>
  <c r="AF71" i="97"/>
  <c r="AH71" i="97" s="1"/>
  <c r="AG72" i="97" s="1"/>
  <c r="P76" i="97"/>
  <c r="O77" i="97" s="1"/>
  <c r="T71" i="97"/>
  <c r="F137" i="97"/>
  <c r="G137" i="97"/>
  <c r="H138" i="97"/>
  <c r="CC134" i="97"/>
  <c r="CL134" i="97"/>
  <c r="AJ134" i="97"/>
  <c r="R135" i="97"/>
  <c r="I135" i="97"/>
  <c r="BT134" i="97"/>
  <c r="CE72" i="98"/>
  <c r="CI72" i="98" s="1"/>
  <c r="T72" i="98"/>
  <c r="BT135" i="98"/>
  <c r="BW135" i="98" s="1"/>
  <c r="CU135" i="98"/>
  <c r="CX135" i="98" s="1"/>
  <c r="CL135" i="98"/>
  <c r="CO135" i="98" s="1"/>
  <c r="I135" i="98"/>
  <c r="L135" i="98" s="1"/>
  <c r="BD72" i="98"/>
  <c r="R135" i="98"/>
  <c r="U135" i="98" s="1"/>
  <c r="AU72" i="98"/>
  <c r="K72" i="98"/>
  <c r="AS135" i="98"/>
  <c r="AV135" i="98" s="1"/>
  <c r="BM72" i="98"/>
  <c r="AA135" i="98"/>
  <c r="AD135" i="98" s="1"/>
  <c r="CC136" i="98"/>
  <c r="CF136" i="98" s="1"/>
  <c r="BV72" i="98"/>
  <c r="BZ72" i="98" s="1"/>
  <c r="BB135" i="98"/>
  <c r="BE135" i="98" s="1"/>
  <c r="AJ135" i="98"/>
  <c r="AM135" i="98" s="1"/>
  <c r="BK135" i="98"/>
  <c r="BN135" i="98" s="1"/>
  <c r="CW72" i="97"/>
  <c r="CU136" i="97"/>
  <c r="BB135" i="97"/>
  <c r="AS135" i="97"/>
  <c r="AU72" i="97"/>
  <c r="AA135" i="97"/>
  <c r="AS148" i="101" l="1"/>
  <c r="AV147" i="101"/>
  <c r="AW147" i="101"/>
  <c r="CY147" i="101"/>
  <c r="CX147" i="101"/>
  <c r="BO147" i="101"/>
  <c r="BN147" i="101"/>
  <c r="BW147" i="101"/>
  <c r="BX147" i="101"/>
  <c r="CG150" i="102"/>
  <c r="CF150" i="102"/>
  <c r="BE150" i="102"/>
  <c r="BF150" i="102"/>
  <c r="BX151" i="102"/>
  <c r="BW151" i="102"/>
  <c r="DQ147" i="101"/>
  <c r="DP147" i="101"/>
  <c r="EI147" i="101"/>
  <c r="EH147" i="101"/>
  <c r="EH161" i="98"/>
  <c r="EE162" i="98"/>
  <c r="DG158" i="98"/>
  <c r="DD159" i="98"/>
  <c r="DP159" i="98"/>
  <c r="DM160" i="98"/>
  <c r="BW134" i="97"/>
  <c r="BX134" i="97"/>
  <c r="CO134" i="97"/>
  <c r="CP134" i="97"/>
  <c r="AE147" i="101"/>
  <c r="AD147" i="101"/>
  <c r="CF148" i="101"/>
  <c r="CG148" i="101"/>
  <c r="CO147" i="101"/>
  <c r="CP147" i="101"/>
  <c r="AM150" i="102"/>
  <c r="AN150" i="102"/>
  <c r="CO150" i="102"/>
  <c r="CP150" i="102"/>
  <c r="AD151" i="102"/>
  <c r="AE151" i="102"/>
  <c r="DY147" i="101"/>
  <c r="DZ147" i="101"/>
  <c r="DY150" i="102"/>
  <c r="DZ150" i="102"/>
  <c r="EI150" i="102"/>
  <c r="EH150" i="102"/>
  <c r="DQ158" i="97"/>
  <c r="DP158" i="97"/>
  <c r="DM159" i="97"/>
  <c r="DZ159" i="97"/>
  <c r="DY159" i="97"/>
  <c r="DV160" i="97"/>
  <c r="AN134" i="97"/>
  <c r="AM134" i="97"/>
  <c r="AD135" i="97"/>
  <c r="AE135" i="97"/>
  <c r="CY136" i="97"/>
  <c r="CX136" i="97"/>
  <c r="M135" i="97"/>
  <c r="L135" i="97"/>
  <c r="CG134" i="97"/>
  <c r="CF134" i="97"/>
  <c r="BO134" i="97"/>
  <c r="BN134" i="97"/>
  <c r="M148" i="101"/>
  <c r="L148" i="101"/>
  <c r="AM147" i="101"/>
  <c r="AN147" i="101"/>
  <c r="AW150" i="102"/>
  <c r="AV150" i="102"/>
  <c r="U150" i="102"/>
  <c r="V150" i="102"/>
  <c r="DG147" i="101"/>
  <c r="DH147" i="101"/>
  <c r="DG150" i="102"/>
  <c r="DH150" i="102"/>
  <c r="DH157" i="97"/>
  <c r="DG157" i="97"/>
  <c r="DD158" i="97"/>
  <c r="EI160" i="97"/>
  <c r="EH160" i="97"/>
  <c r="EE161" i="97"/>
  <c r="DY160" i="98"/>
  <c r="DV161" i="98"/>
  <c r="BF135" i="97"/>
  <c r="BE135" i="97"/>
  <c r="AV135" i="97"/>
  <c r="AW135" i="97"/>
  <c r="U135" i="97"/>
  <c r="V135" i="97"/>
  <c r="U147" i="101"/>
  <c r="V147" i="101"/>
  <c r="BE147" i="101"/>
  <c r="BF147" i="101"/>
  <c r="CX151" i="102"/>
  <c r="CY151" i="102"/>
  <c r="M150" i="102"/>
  <c r="L150" i="102"/>
  <c r="BN151" i="102"/>
  <c r="BO151" i="102"/>
  <c r="DQ150" i="102"/>
  <c r="DP150" i="102"/>
  <c r="BE88" i="112"/>
  <c r="AZ89" i="112" s="1"/>
  <c r="BD89" i="112" s="1"/>
  <c r="AQ86" i="112"/>
  <c r="AL87" i="112" s="1"/>
  <c r="AP87" i="112" s="1"/>
  <c r="M170" i="112"/>
  <c r="L170" i="112"/>
  <c r="S137" i="112"/>
  <c r="T137" i="112"/>
  <c r="V174" i="112"/>
  <c r="BB169" i="112"/>
  <c r="AX170" i="112"/>
  <c r="BA170" i="112" s="1"/>
  <c r="AJ170" i="112"/>
  <c r="AM170" i="112" s="1"/>
  <c r="AV151" i="112"/>
  <c r="AU151" i="112"/>
  <c r="AH148" i="112"/>
  <c r="AG148" i="112"/>
  <c r="H172" i="112"/>
  <c r="G171" i="112"/>
  <c r="Y171" i="112" s="1"/>
  <c r="F171" i="112"/>
  <c r="I171" i="112"/>
  <c r="P171" i="112" s="1"/>
  <c r="DV151" i="102"/>
  <c r="DD151" i="102"/>
  <c r="EE151" i="102"/>
  <c r="DM151" i="102"/>
  <c r="EJ79" i="102"/>
  <c r="EL79" i="102" s="1"/>
  <c r="DX80" i="102"/>
  <c r="EB80" i="102"/>
  <c r="DR79" i="102"/>
  <c r="DT79" i="102" s="1"/>
  <c r="DJ80" i="102"/>
  <c r="DF80" i="102"/>
  <c r="EG72" i="98"/>
  <c r="EK72" i="98"/>
  <c r="EA72" i="98"/>
  <c r="EC72" i="98" s="1"/>
  <c r="DS72" i="98"/>
  <c r="DO72" i="98"/>
  <c r="DI72" i="98"/>
  <c r="DK72" i="98" s="1"/>
  <c r="EE148" i="101"/>
  <c r="DV148" i="101"/>
  <c r="DD148" i="101"/>
  <c r="DM148" i="101"/>
  <c r="EG78" i="101"/>
  <c r="EK78" i="101" s="1"/>
  <c r="EA78" i="101"/>
  <c r="EC78" i="101" s="1"/>
  <c r="DS78" i="101"/>
  <c r="DO78" i="101"/>
  <c r="DI78" i="101"/>
  <c r="DK78" i="101" s="1"/>
  <c r="EG72" i="97"/>
  <c r="EK72" i="97"/>
  <c r="DX72" i="97"/>
  <c r="EB72" i="97"/>
  <c r="DS72" i="97"/>
  <c r="DO72" i="97"/>
  <c r="DJ72" i="97"/>
  <c r="DF72" i="97"/>
  <c r="BD80" i="102"/>
  <c r="BM80" i="102"/>
  <c r="DA80" i="102"/>
  <c r="CW80" i="102"/>
  <c r="CU152" i="102"/>
  <c r="BB151" i="102"/>
  <c r="AC80" i="102"/>
  <c r="CQ79" i="102"/>
  <c r="CS79" i="102" s="1"/>
  <c r="CR80" i="102" s="1"/>
  <c r="CL151" i="102"/>
  <c r="AO79" i="102"/>
  <c r="AQ79" i="102" s="1"/>
  <c r="AP80" i="102" s="1"/>
  <c r="T80" i="102"/>
  <c r="BK152" i="102"/>
  <c r="AA152" i="102"/>
  <c r="R151" i="102"/>
  <c r="K80" i="102"/>
  <c r="CC151" i="102"/>
  <c r="BY80" i="102"/>
  <c r="CA80" i="102" s="1"/>
  <c r="BZ81" i="102" s="1"/>
  <c r="AS151" i="102"/>
  <c r="CH79" i="102"/>
  <c r="CJ79" i="102" s="1"/>
  <c r="CI80" i="102" s="1"/>
  <c r="AX79" i="102"/>
  <c r="AZ79" i="102" s="1"/>
  <c r="AY80" i="102" s="1"/>
  <c r="AJ151" i="102"/>
  <c r="I151" i="102"/>
  <c r="BT152" i="102"/>
  <c r="H152" i="102"/>
  <c r="G151" i="102"/>
  <c r="F151" i="102"/>
  <c r="AL78" i="101"/>
  <c r="CN78" i="101"/>
  <c r="CR78" i="101"/>
  <c r="BZ78" i="101"/>
  <c r="BV78" i="101"/>
  <c r="BH78" i="101"/>
  <c r="BD78" i="101"/>
  <c r="DA78" i="101"/>
  <c r="CW78" i="101"/>
  <c r="CU148" i="101"/>
  <c r="AY78" i="101"/>
  <c r="AU78" i="101"/>
  <c r="CH78" i="101"/>
  <c r="CJ78" i="101" s="1"/>
  <c r="F149" i="101"/>
  <c r="G149" i="101"/>
  <c r="AC78" i="101"/>
  <c r="R148" i="101"/>
  <c r="BT148" i="101"/>
  <c r="W78" i="101"/>
  <c r="Y78" i="101" s="1"/>
  <c r="X79" i="101" s="1"/>
  <c r="I149" i="101"/>
  <c r="BK148" i="101"/>
  <c r="N79" i="101"/>
  <c r="P79" i="101" s="1"/>
  <c r="O80" i="101" s="1"/>
  <c r="BM78" i="101"/>
  <c r="BQ78" i="101"/>
  <c r="AA148" i="101"/>
  <c r="CC149" i="101"/>
  <c r="BB148" i="101"/>
  <c r="CL148" i="101"/>
  <c r="AJ148" i="101"/>
  <c r="BK135" i="97"/>
  <c r="CH72" i="98"/>
  <c r="CJ72" i="98" s="1"/>
  <c r="BY72" i="98"/>
  <c r="CA72" i="98" s="1"/>
  <c r="BZ73" i="98" s="1"/>
  <c r="BP72" i="98"/>
  <c r="BR72" i="98" s="1"/>
  <c r="BQ73" i="98" s="1"/>
  <c r="BG72" i="98"/>
  <c r="BI72" i="98" s="1"/>
  <c r="BH73" i="98" s="1"/>
  <c r="AX72" i="98"/>
  <c r="AZ72" i="98" s="1"/>
  <c r="AY73" i="98" s="1"/>
  <c r="W72" i="98"/>
  <c r="Y72" i="98" s="1"/>
  <c r="X73" i="98" s="1"/>
  <c r="G137" i="98"/>
  <c r="F137" i="98"/>
  <c r="CZ72" i="97"/>
  <c r="DB72" i="97" s="1"/>
  <c r="DA73" i="97" s="1"/>
  <c r="CH71" i="97"/>
  <c r="CJ71" i="97" s="1"/>
  <c r="BP71" i="97"/>
  <c r="BR71" i="97" s="1"/>
  <c r="AX72" i="97"/>
  <c r="AZ72" i="97" s="1"/>
  <c r="AY73" i="97" s="1"/>
  <c r="AP72" i="97"/>
  <c r="AL72" i="97"/>
  <c r="W71" i="97"/>
  <c r="Y71" i="97" s="1"/>
  <c r="X72" i="97" s="1"/>
  <c r="K77" i="97"/>
  <c r="N77" i="97" s="1"/>
  <c r="P77" i="97" s="1"/>
  <c r="O78" i="97" s="1"/>
  <c r="F138" i="97"/>
  <c r="G138" i="97"/>
  <c r="H139" i="97"/>
  <c r="CC135" i="97"/>
  <c r="R136" i="97"/>
  <c r="BT135" i="97"/>
  <c r="I136" i="97"/>
  <c r="AJ135" i="97"/>
  <c r="CL135" i="97"/>
  <c r="CN72" i="98"/>
  <c r="CW72" i="98"/>
  <c r="BK136" i="98"/>
  <c r="BN136" i="98" s="1"/>
  <c r="AS136" i="98"/>
  <c r="AV136" i="98" s="1"/>
  <c r="I136" i="98"/>
  <c r="L136" i="98" s="1"/>
  <c r="AJ136" i="98"/>
  <c r="AM136" i="98" s="1"/>
  <c r="AL72" i="98"/>
  <c r="CU136" i="98"/>
  <c r="CX136" i="98" s="1"/>
  <c r="AC72" i="98"/>
  <c r="CC137" i="98"/>
  <c r="CF137" i="98" s="1"/>
  <c r="BB136" i="98"/>
  <c r="BE136" i="98" s="1"/>
  <c r="AA136" i="98"/>
  <c r="AD136" i="98" s="1"/>
  <c r="N72" i="98"/>
  <c r="P72" i="98" s="1"/>
  <c r="O73" i="98" s="1"/>
  <c r="R136" i="98"/>
  <c r="U136" i="98" s="1"/>
  <c r="CL136" i="98"/>
  <c r="CO136" i="98" s="1"/>
  <c r="BT136" i="98"/>
  <c r="BW136" i="98" s="1"/>
  <c r="CU137" i="97"/>
  <c r="CN72" i="97"/>
  <c r="BD72" i="97"/>
  <c r="BB136" i="97"/>
  <c r="AS136" i="97"/>
  <c r="AC72" i="97"/>
  <c r="AA136" i="97"/>
  <c r="AV148" i="101" l="1"/>
  <c r="AW148" i="101"/>
  <c r="AS149" i="101"/>
  <c r="AO87" i="112"/>
  <c r="AN151" i="102"/>
  <c r="AM151" i="102"/>
  <c r="EH151" i="102"/>
  <c r="EI151" i="102"/>
  <c r="DG159" i="98"/>
  <c r="DD160" i="98"/>
  <c r="CF135" i="97"/>
  <c r="CG135" i="97"/>
  <c r="CF151" i="102"/>
  <c r="CG151" i="102"/>
  <c r="AE152" i="102"/>
  <c r="AD152" i="102"/>
  <c r="DP148" i="101"/>
  <c r="DQ148" i="101"/>
  <c r="DG158" i="97"/>
  <c r="DH158" i="97"/>
  <c r="DD159" i="97"/>
  <c r="DP159" i="97"/>
  <c r="DQ159" i="97"/>
  <c r="DM160" i="97"/>
  <c r="CX148" i="101"/>
  <c r="CY148" i="101"/>
  <c r="V151" i="102"/>
  <c r="U151" i="102"/>
  <c r="DZ148" i="101"/>
  <c r="DY148" i="101"/>
  <c r="DY161" i="98"/>
  <c r="DV162" i="98"/>
  <c r="AN135" i="97"/>
  <c r="AM135" i="97"/>
  <c r="CG149" i="101"/>
  <c r="CF149" i="101"/>
  <c r="L136" i="97"/>
  <c r="M136" i="97"/>
  <c r="AN148" i="101"/>
  <c r="AM148" i="101"/>
  <c r="BX148" i="101"/>
  <c r="BW148" i="101"/>
  <c r="BW152" i="102"/>
  <c r="BX152" i="102"/>
  <c r="BO152" i="102"/>
  <c r="BN152" i="102"/>
  <c r="CP151" i="102"/>
  <c r="CO151" i="102"/>
  <c r="BF151" i="102"/>
  <c r="BE151" i="102"/>
  <c r="DH148" i="101"/>
  <c r="DG148" i="101"/>
  <c r="DH151" i="102"/>
  <c r="DG151" i="102"/>
  <c r="EH161" i="97"/>
  <c r="EI161" i="97"/>
  <c r="EE162" i="97"/>
  <c r="DY160" i="97"/>
  <c r="DZ160" i="97"/>
  <c r="DV161" i="97"/>
  <c r="DP160" i="98"/>
  <c r="DM161" i="98"/>
  <c r="EH162" i="98"/>
  <c r="EE163" i="98"/>
  <c r="BE136" i="97"/>
  <c r="BF136" i="97"/>
  <c r="CP135" i="97"/>
  <c r="CO135" i="97"/>
  <c r="V136" i="97"/>
  <c r="U136" i="97"/>
  <c r="BF148" i="101"/>
  <c r="BE148" i="101"/>
  <c r="L149" i="101"/>
  <c r="M149" i="101"/>
  <c r="AE136" i="97"/>
  <c r="AD136" i="97"/>
  <c r="BO135" i="97"/>
  <c r="BN135" i="97"/>
  <c r="AW136" i="97"/>
  <c r="AV136" i="97"/>
  <c r="CX137" i="97"/>
  <c r="CY137" i="97"/>
  <c r="BX135" i="97"/>
  <c r="BW135" i="97"/>
  <c r="CP148" i="101"/>
  <c r="CO148" i="101"/>
  <c r="AD148" i="101"/>
  <c r="AE148" i="101"/>
  <c r="BN148" i="101"/>
  <c r="BO148" i="101"/>
  <c r="V148" i="101"/>
  <c r="U148" i="101"/>
  <c r="L151" i="102"/>
  <c r="M151" i="102"/>
  <c r="AV151" i="102"/>
  <c r="AW151" i="102"/>
  <c r="CY152" i="102"/>
  <c r="CX152" i="102"/>
  <c r="EH148" i="101"/>
  <c r="EI148" i="101"/>
  <c r="DP151" i="102"/>
  <c r="DQ151" i="102"/>
  <c r="DZ151" i="102"/>
  <c r="DY151" i="102"/>
  <c r="BC89" i="112"/>
  <c r="M171" i="112"/>
  <c r="L171" i="112"/>
  <c r="T138" i="112"/>
  <c r="S138" i="112"/>
  <c r="V175" i="112"/>
  <c r="AJ171" i="112"/>
  <c r="AM171" i="112" s="1"/>
  <c r="AX171" i="112"/>
  <c r="BA171" i="112" s="1"/>
  <c r="BB170" i="112"/>
  <c r="AV152" i="112"/>
  <c r="AU152" i="112"/>
  <c r="AH149" i="112"/>
  <c r="AG149" i="112"/>
  <c r="I172" i="112"/>
  <c r="P172" i="112" s="1"/>
  <c r="H173" i="112"/>
  <c r="G172" i="112"/>
  <c r="Y172" i="112" s="1"/>
  <c r="F172" i="112"/>
  <c r="DM152" i="102"/>
  <c r="DD152" i="102"/>
  <c r="DV152" i="102"/>
  <c r="EE152" i="102"/>
  <c r="EK80" i="102"/>
  <c r="EG80" i="102"/>
  <c r="EA80" i="102"/>
  <c r="EC80" i="102" s="1"/>
  <c r="DO80" i="102"/>
  <c r="DS80" i="102"/>
  <c r="DI80" i="102"/>
  <c r="DK80" i="102" s="1"/>
  <c r="EJ72" i="98"/>
  <c r="EL72" i="98" s="1"/>
  <c r="EB73" i="98"/>
  <c r="DX73" i="98"/>
  <c r="DR72" i="98"/>
  <c r="DT72" i="98" s="1"/>
  <c r="DJ73" i="98"/>
  <c r="DF73" i="98"/>
  <c r="DV149" i="101"/>
  <c r="DM149" i="101"/>
  <c r="DD149" i="101"/>
  <c r="EE149" i="101"/>
  <c r="EJ78" i="101"/>
  <c r="EL78" i="101" s="1"/>
  <c r="EB79" i="101"/>
  <c r="DX79" i="101"/>
  <c r="DR78" i="101"/>
  <c r="DT78" i="101" s="1"/>
  <c r="DJ79" i="101"/>
  <c r="DF79" i="101"/>
  <c r="EJ72" i="97"/>
  <c r="EL72" i="97" s="1"/>
  <c r="EA72" i="97"/>
  <c r="EC72" i="97" s="1"/>
  <c r="DR72" i="97"/>
  <c r="DT72" i="97" s="1"/>
  <c r="DI72" i="97"/>
  <c r="DK72" i="97" s="1"/>
  <c r="BV81" i="102"/>
  <c r="AL80" i="102"/>
  <c r="CN80" i="102"/>
  <c r="H153" i="102"/>
  <c r="G152" i="102"/>
  <c r="F152" i="102"/>
  <c r="CE80" i="102"/>
  <c r="AS152" i="102"/>
  <c r="AA153" i="102"/>
  <c r="CU153" i="102"/>
  <c r="BP80" i="102"/>
  <c r="BR80" i="102" s="1"/>
  <c r="BQ81" i="102" s="1"/>
  <c r="BT153" i="102"/>
  <c r="CC152" i="102"/>
  <c r="W80" i="102"/>
  <c r="Y80" i="102" s="1"/>
  <c r="X81" i="102" s="1"/>
  <c r="I152" i="102"/>
  <c r="AU80" i="102"/>
  <c r="N80" i="102"/>
  <c r="P80" i="102" s="1"/>
  <c r="O81" i="102" s="1"/>
  <c r="R152" i="102"/>
  <c r="AF80" i="102"/>
  <c r="AH80" i="102" s="1"/>
  <c r="AG81" i="102" s="1"/>
  <c r="BB152" i="102"/>
  <c r="CZ80" i="102"/>
  <c r="DB80" i="102" s="1"/>
  <c r="BG80" i="102"/>
  <c r="BI80" i="102" s="1"/>
  <c r="BH81" i="102" s="1"/>
  <c r="AJ152" i="102"/>
  <c r="BK153" i="102"/>
  <c r="CL152" i="102"/>
  <c r="K80" i="101"/>
  <c r="T79" i="101"/>
  <c r="AJ149" i="101"/>
  <c r="BB149" i="101"/>
  <c r="BK149" i="101"/>
  <c r="R149" i="101"/>
  <c r="CI79" i="101"/>
  <c r="CE79" i="101"/>
  <c r="BG78" i="101"/>
  <c r="BI78" i="101" s="1"/>
  <c r="CC150" i="101"/>
  <c r="AA149" i="101"/>
  <c r="BP78" i="101"/>
  <c r="BR78" i="101" s="1"/>
  <c r="I150" i="101"/>
  <c r="F150" i="101"/>
  <c r="G150" i="101"/>
  <c r="AX78" i="101"/>
  <c r="AZ78" i="101" s="1"/>
  <c r="CQ78" i="101"/>
  <c r="CS78" i="101" s="1"/>
  <c r="CL149" i="101"/>
  <c r="BT149" i="101"/>
  <c r="AF78" i="101"/>
  <c r="AH78" i="101" s="1"/>
  <c r="AG79" i="101" s="1"/>
  <c r="CZ78" i="101"/>
  <c r="DB78" i="101" s="1"/>
  <c r="BY78" i="101"/>
  <c r="CA78" i="101" s="1"/>
  <c r="AO78" i="101"/>
  <c r="AQ78" i="101" s="1"/>
  <c r="AP79" i="101" s="1"/>
  <c r="CU149" i="101"/>
  <c r="BK136" i="97"/>
  <c r="CZ72" i="98"/>
  <c r="DB72" i="98" s="1"/>
  <c r="DA73" i="98" s="1"/>
  <c r="CQ72" i="98"/>
  <c r="CS72" i="98" s="1"/>
  <c r="AO72" i="98"/>
  <c r="AQ72" i="98" s="1"/>
  <c r="AP73" i="98" s="1"/>
  <c r="AF72" i="98"/>
  <c r="AH72" i="98" s="1"/>
  <c r="AG73" i="98" s="1"/>
  <c r="G138" i="98"/>
  <c r="F138" i="98"/>
  <c r="CQ72" i="97"/>
  <c r="CS72" i="97" s="1"/>
  <c r="CE72" i="97"/>
  <c r="CI72" i="97" s="1"/>
  <c r="K78" i="97"/>
  <c r="N78" i="97" s="1"/>
  <c r="P78" i="97" s="1"/>
  <c r="O79" i="97" s="1"/>
  <c r="BQ72" i="97"/>
  <c r="BM72" i="97"/>
  <c r="BG72" i="97"/>
  <c r="BI72" i="97" s="1"/>
  <c r="BH73" i="97" s="1"/>
  <c r="AO72" i="97"/>
  <c r="AQ72" i="97" s="1"/>
  <c r="AF72" i="97"/>
  <c r="AH72" i="97" s="1"/>
  <c r="AG73" i="97" s="1"/>
  <c r="T72" i="97"/>
  <c r="F139" i="97"/>
  <c r="G139" i="97"/>
  <c r="H140" i="97"/>
  <c r="CL136" i="97"/>
  <c r="BT136" i="97"/>
  <c r="I137" i="97"/>
  <c r="R137" i="97"/>
  <c r="AJ136" i="97"/>
  <c r="CC136" i="97"/>
  <c r="BD73" i="98"/>
  <c r="BV73" i="98"/>
  <c r="K73" i="98"/>
  <c r="BM73" i="98"/>
  <c r="AU73" i="98"/>
  <c r="R137" i="98"/>
  <c r="U137" i="98" s="1"/>
  <c r="AA137" i="98"/>
  <c r="AD137" i="98" s="1"/>
  <c r="BB137" i="98"/>
  <c r="BE137" i="98" s="1"/>
  <c r="AJ137" i="98"/>
  <c r="AM137" i="98" s="1"/>
  <c r="BT137" i="98"/>
  <c r="BW137" i="98" s="1"/>
  <c r="CL137" i="98"/>
  <c r="CO137" i="98" s="1"/>
  <c r="CU137" i="98"/>
  <c r="CX137" i="98" s="1"/>
  <c r="I137" i="98"/>
  <c r="L137" i="98" s="1"/>
  <c r="CC138" i="98"/>
  <c r="CF138" i="98" s="1"/>
  <c r="AS137" i="98"/>
  <c r="AV137" i="98" s="1"/>
  <c r="CE73" i="98"/>
  <c r="CI73" i="98" s="1"/>
  <c r="BK137" i="98"/>
  <c r="BN137" i="98" s="1"/>
  <c r="T73" i="98"/>
  <c r="CU138" i="97"/>
  <c r="CW73" i="97"/>
  <c r="BB137" i="97"/>
  <c r="AS137" i="97"/>
  <c r="AU73" i="97"/>
  <c r="AA137" i="97"/>
  <c r="AS150" i="101" l="1"/>
  <c r="AW149" i="101"/>
  <c r="AV149" i="101"/>
  <c r="BW149" i="101"/>
  <c r="BX149" i="101"/>
  <c r="BN153" i="102"/>
  <c r="BO153" i="102"/>
  <c r="BE152" i="102"/>
  <c r="BF152" i="102"/>
  <c r="CG152" i="102"/>
  <c r="CF152" i="102"/>
  <c r="AD153" i="102"/>
  <c r="AE153" i="102"/>
  <c r="DG149" i="101"/>
  <c r="DH149" i="101"/>
  <c r="DG152" i="102"/>
  <c r="DH152" i="102"/>
  <c r="DP161" i="98"/>
  <c r="DM162" i="98"/>
  <c r="DY162" i="98"/>
  <c r="DV163" i="98"/>
  <c r="DQ160" i="97"/>
  <c r="DP160" i="97"/>
  <c r="DM161" i="97"/>
  <c r="BF137" i="97"/>
  <c r="BE137" i="97"/>
  <c r="CO149" i="101"/>
  <c r="CP149" i="101"/>
  <c r="AE149" i="101"/>
  <c r="AD149" i="101"/>
  <c r="BE149" i="101"/>
  <c r="BF149" i="101"/>
  <c r="AM152" i="102"/>
  <c r="AN152" i="102"/>
  <c r="BX153" i="102"/>
  <c r="BW153" i="102"/>
  <c r="AW152" i="102"/>
  <c r="AV152" i="102"/>
  <c r="DQ149" i="101"/>
  <c r="DP149" i="101"/>
  <c r="DY152" i="102"/>
  <c r="DZ152" i="102"/>
  <c r="DQ152" i="102"/>
  <c r="DP152" i="102"/>
  <c r="EI162" i="97"/>
  <c r="EH162" i="97"/>
  <c r="EE163" i="97"/>
  <c r="AV137" i="97"/>
  <c r="AW137" i="97"/>
  <c r="U137" i="97"/>
  <c r="V137" i="97"/>
  <c r="CG136" i="97"/>
  <c r="CF136" i="97"/>
  <c r="BO136" i="97"/>
  <c r="BN136" i="97"/>
  <c r="CF150" i="101"/>
  <c r="CG150" i="101"/>
  <c r="U149" i="101"/>
  <c r="V149" i="101"/>
  <c r="AM149" i="101"/>
  <c r="AN149" i="101"/>
  <c r="U152" i="102"/>
  <c r="V152" i="102"/>
  <c r="M152" i="102"/>
  <c r="L152" i="102"/>
  <c r="EH163" i="98"/>
  <c r="EE164" i="98"/>
  <c r="DZ161" i="97"/>
  <c r="DY161" i="97"/>
  <c r="DV162" i="97"/>
  <c r="DG160" i="98"/>
  <c r="DD161" i="98"/>
  <c r="M137" i="97"/>
  <c r="L137" i="97"/>
  <c r="AE137" i="97"/>
  <c r="AD137" i="97"/>
  <c r="BX136" i="97"/>
  <c r="BW136" i="97"/>
  <c r="CY138" i="97"/>
  <c r="CX138" i="97"/>
  <c r="AM136" i="97"/>
  <c r="AN136" i="97"/>
  <c r="CO136" i="97"/>
  <c r="CP136" i="97"/>
  <c r="CY149" i="101"/>
  <c r="CX149" i="101"/>
  <c r="M150" i="101"/>
  <c r="L150" i="101"/>
  <c r="BO149" i="101"/>
  <c r="BN149" i="101"/>
  <c r="CO152" i="102"/>
  <c r="CP152" i="102"/>
  <c r="CX153" i="102"/>
  <c r="CY153" i="102"/>
  <c r="EI149" i="101"/>
  <c r="EH149" i="101"/>
  <c r="DY149" i="101"/>
  <c r="DZ149" i="101"/>
  <c r="EI152" i="102"/>
  <c r="EH152" i="102"/>
  <c r="DH159" i="97"/>
  <c r="DG159" i="97"/>
  <c r="DD160" i="97"/>
  <c r="BE89" i="112"/>
  <c r="AZ90" i="112" s="1"/>
  <c r="BD90" i="112" s="1"/>
  <c r="AQ87" i="112"/>
  <c r="AL88" i="112" s="1"/>
  <c r="AP88" i="112" s="1"/>
  <c r="M172" i="112"/>
  <c r="L172" i="112"/>
  <c r="V176" i="112"/>
  <c r="S139" i="112"/>
  <c r="T139" i="112"/>
  <c r="BB171" i="112"/>
  <c r="AX172" i="112"/>
  <c r="BA172" i="112" s="1"/>
  <c r="AJ172" i="112"/>
  <c r="AM172" i="112" s="1"/>
  <c r="AV153" i="112"/>
  <c r="AU153" i="112"/>
  <c r="AH150" i="112"/>
  <c r="AG150" i="112"/>
  <c r="H174" i="112"/>
  <c r="G173" i="112"/>
  <c r="Y173" i="112" s="1"/>
  <c r="F173" i="112"/>
  <c r="I173" i="112"/>
  <c r="P173" i="112" s="1"/>
  <c r="EE153" i="102"/>
  <c r="DD153" i="102"/>
  <c r="DM153" i="102"/>
  <c r="DV153" i="102"/>
  <c r="EJ80" i="102"/>
  <c r="EL80" i="102" s="1"/>
  <c r="EB81" i="102"/>
  <c r="DX81" i="102"/>
  <c r="DR80" i="102"/>
  <c r="DT80" i="102" s="1"/>
  <c r="DJ81" i="102"/>
  <c r="DF81" i="102"/>
  <c r="EK73" i="98"/>
  <c r="EG73" i="98"/>
  <c r="EA73" i="98"/>
  <c r="EC73" i="98" s="1"/>
  <c r="DO73" i="98"/>
  <c r="DS73" i="98"/>
  <c r="DI73" i="98"/>
  <c r="DK73" i="98" s="1"/>
  <c r="DV150" i="101"/>
  <c r="EE150" i="101"/>
  <c r="DD150" i="101"/>
  <c r="DM150" i="101"/>
  <c r="EG79" i="101"/>
  <c r="EK79" i="101" s="1"/>
  <c r="EA79" i="101"/>
  <c r="EC79" i="101" s="1"/>
  <c r="DS79" i="101"/>
  <c r="DO79" i="101"/>
  <c r="DI79" i="101"/>
  <c r="DK79" i="101" s="1"/>
  <c r="EK73" i="97"/>
  <c r="EG73" i="97"/>
  <c r="EB73" i="97"/>
  <c r="DX73" i="97"/>
  <c r="DS73" i="97"/>
  <c r="DO73" i="97"/>
  <c r="DJ73" i="97"/>
  <c r="DF73" i="97"/>
  <c r="K81" i="102"/>
  <c r="DA81" i="102"/>
  <c r="CW81" i="102"/>
  <c r="CL153" i="102"/>
  <c r="AJ153" i="102"/>
  <c r="BD81" i="102"/>
  <c r="AA154" i="102"/>
  <c r="AS153" i="102"/>
  <c r="AO80" i="102"/>
  <c r="AQ80" i="102" s="1"/>
  <c r="AP81" i="102" s="1"/>
  <c r="BB153" i="102"/>
  <c r="AX80" i="102"/>
  <c r="AZ80" i="102" s="1"/>
  <c r="AY81" i="102" s="1"/>
  <c r="I153" i="102"/>
  <c r="CU154" i="102"/>
  <c r="CH80" i="102"/>
  <c r="CJ80" i="102" s="1"/>
  <c r="CI81" i="102" s="1"/>
  <c r="H154" i="102"/>
  <c r="G153" i="102"/>
  <c r="F153" i="102"/>
  <c r="BK154" i="102"/>
  <c r="R153" i="102"/>
  <c r="CC153" i="102"/>
  <c r="CQ80" i="102"/>
  <c r="CS80" i="102" s="1"/>
  <c r="CR81" i="102" s="1"/>
  <c r="BY81" i="102"/>
  <c r="CA81" i="102" s="1"/>
  <c r="BZ82" i="102" s="1"/>
  <c r="AC81" i="102"/>
  <c r="T81" i="102"/>
  <c r="BT154" i="102"/>
  <c r="BM81" i="102"/>
  <c r="AY79" i="101"/>
  <c r="AU79" i="101"/>
  <c r="BD79" i="101"/>
  <c r="BH79" i="101"/>
  <c r="CN79" i="101"/>
  <c r="CR79" i="101"/>
  <c r="BM79" i="101"/>
  <c r="BQ79" i="101"/>
  <c r="F151" i="101"/>
  <c r="G151" i="101"/>
  <c r="I151" i="101"/>
  <c r="CC151" i="101"/>
  <c r="BK150" i="101"/>
  <c r="W79" i="101"/>
  <c r="Y79" i="101" s="1"/>
  <c r="X80" i="101" s="1"/>
  <c r="AL79" i="101"/>
  <c r="DA79" i="101"/>
  <c r="CW79" i="101"/>
  <c r="CL150" i="101"/>
  <c r="CU150" i="101"/>
  <c r="R150" i="101"/>
  <c r="BB150" i="101"/>
  <c r="N80" i="101"/>
  <c r="P80" i="101" s="1"/>
  <c r="O81" i="101" s="1"/>
  <c r="BZ79" i="101"/>
  <c r="BV79" i="101"/>
  <c r="AC79" i="101"/>
  <c r="BT150" i="101"/>
  <c r="AA150" i="101"/>
  <c r="CH79" i="101"/>
  <c r="CJ79" i="101" s="1"/>
  <c r="AJ150" i="101"/>
  <c r="BK137" i="97"/>
  <c r="CH73" i="98"/>
  <c r="CJ73" i="98" s="1"/>
  <c r="CI74" i="98" s="1"/>
  <c r="BY73" i="98"/>
  <c r="CA73" i="98" s="1"/>
  <c r="BZ74" i="98" s="1"/>
  <c r="BP73" i="98"/>
  <c r="BR73" i="98" s="1"/>
  <c r="BQ74" i="98" s="1"/>
  <c r="BG73" i="98"/>
  <c r="BI73" i="98" s="1"/>
  <c r="BH74" i="98" s="1"/>
  <c r="AX73" i="98"/>
  <c r="AZ73" i="98" s="1"/>
  <c r="AY74" i="98" s="1"/>
  <c r="W73" i="98"/>
  <c r="Y73" i="98" s="1"/>
  <c r="X74" i="98" s="1"/>
  <c r="G139" i="98"/>
  <c r="F139" i="98"/>
  <c r="CZ73" i="97"/>
  <c r="DB73" i="97" s="1"/>
  <c r="CH72" i="97"/>
  <c r="CJ72" i="97" s="1"/>
  <c r="BP72" i="97"/>
  <c r="BR72" i="97" s="1"/>
  <c r="AX73" i="97"/>
  <c r="AZ73" i="97" s="1"/>
  <c r="AY74" i="97" s="1"/>
  <c r="AP73" i="97"/>
  <c r="AL73" i="97"/>
  <c r="W72" i="97"/>
  <c r="Y72" i="97" s="1"/>
  <c r="X73" i="97" s="1"/>
  <c r="F140" i="97"/>
  <c r="G140" i="97"/>
  <c r="H141" i="97"/>
  <c r="BT137" i="97"/>
  <c r="I138" i="97"/>
  <c r="CC137" i="97"/>
  <c r="AJ137" i="97"/>
  <c r="R138" i="97"/>
  <c r="CL137" i="97"/>
  <c r="AL73" i="98"/>
  <c r="CW73" i="98"/>
  <c r="AC73" i="98"/>
  <c r="CN73" i="98"/>
  <c r="CR73" i="98" s="1"/>
  <c r="BK138" i="98"/>
  <c r="BN138" i="98" s="1"/>
  <c r="CL138" i="98"/>
  <c r="CO138" i="98" s="1"/>
  <c r="BT138" i="98"/>
  <c r="BW138" i="98" s="1"/>
  <c r="AA138" i="98"/>
  <c r="AD138" i="98" s="1"/>
  <c r="R138" i="98"/>
  <c r="U138" i="98" s="1"/>
  <c r="AS138" i="98"/>
  <c r="AV138" i="98" s="1"/>
  <c r="I138" i="98"/>
  <c r="L138" i="98" s="1"/>
  <c r="CU138" i="98"/>
  <c r="CX138" i="98" s="1"/>
  <c r="AJ138" i="98"/>
  <c r="AM138" i="98" s="1"/>
  <c r="N73" i="98"/>
  <c r="P73" i="98" s="1"/>
  <c r="O74" i="98" s="1"/>
  <c r="CC139" i="98"/>
  <c r="CF139" i="98" s="1"/>
  <c r="BB138" i="98"/>
  <c r="BE138" i="98" s="1"/>
  <c r="CU139" i="97"/>
  <c r="CN73" i="97"/>
  <c r="CR73" i="97" s="1"/>
  <c r="BD73" i="97"/>
  <c r="BB138" i="97"/>
  <c r="AS138" i="97"/>
  <c r="AC73" i="97"/>
  <c r="AA138" i="97"/>
  <c r="K79" i="97"/>
  <c r="AV150" i="101" l="1"/>
  <c r="AW150" i="101"/>
  <c r="AS151" i="101"/>
  <c r="AO88" i="112"/>
  <c r="AD150" i="101"/>
  <c r="AE150" i="101"/>
  <c r="V150" i="101"/>
  <c r="U150" i="101"/>
  <c r="CF153" i="102"/>
  <c r="CG153" i="102"/>
  <c r="L153" i="102"/>
  <c r="M153" i="102"/>
  <c r="AV153" i="102"/>
  <c r="AW153" i="102"/>
  <c r="AN153" i="102"/>
  <c r="AM153" i="102"/>
  <c r="DH153" i="102"/>
  <c r="DG153" i="102"/>
  <c r="DY163" i="98"/>
  <c r="DV164" i="98"/>
  <c r="DH150" i="101"/>
  <c r="DG150" i="101"/>
  <c r="EH153" i="102"/>
  <c r="EI153" i="102"/>
  <c r="DG161" i="98"/>
  <c r="DD162" i="98"/>
  <c r="DQ161" i="97"/>
  <c r="DP161" i="97"/>
  <c r="DM162" i="97"/>
  <c r="BF138" i="97"/>
  <c r="BE138" i="97"/>
  <c r="CP137" i="97"/>
  <c r="CO137" i="97"/>
  <c r="L138" i="97"/>
  <c r="M138" i="97"/>
  <c r="BN137" i="97"/>
  <c r="BO137" i="97"/>
  <c r="AE154" i="102"/>
  <c r="AD154" i="102"/>
  <c r="CP153" i="102"/>
  <c r="CO153" i="102"/>
  <c r="V138" i="97"/>
  <c r="U138" i="97"/>
  <c r="BX137" i="97"/>
  <c r="BW137" i="97"/>
  <c r="AN150" i="101"/>
  <c r="AM150" i="101"/>
  <c r="CG151" i="101"/>
  <c r="CF151" i="101"/>
  <c r="BO154" i="102"/>
  <c r="BN154" i="102"/>
  <c r="BF153" i="102"/>
  <c r="BE153" i="102"/>
  <c r="EH150" i="101"/>
  <c r="EI150" i="101"/>
  <c r="DZ153" i="102"/>
  <c r="DY153" i="102"/>
  <c r="DG160" i="97"/>
  <c r="DH160" i="97"/>
  <c r="DD161" i="97"/>
  <c r="EH164" i="98"/>
  <c r="EE165" i="98"/>
  <c r="EH163" i="97"/>
  <c r="EI163" i="97"/>
  <c r="EE164" i="97"/>
  <c r="DP162" i="98"/>
  <c r="DM163" i="98"/>
  <c r="AW138" i="97"/>
  <c r="AV138" i="97"/>
  <c r="CX139" i="97"/>
  <c r="CY139" i="97"/>
  <c r="CG137" i="97"/>
  <c r="CF137" i="97"/>
  <c r="BX150" i="101"/>
  <c r="BW150" i="101"/>
  <c r="CX150" i="101"/>
  <c r="CY150" i="101"/>
  <c r="BN150" i="101"/>
  <c r="BO150" i="101"/>
  <c r="BW154" i="102"/>
  <c r="BX154" i="102"/>
  <c r="V153" i="102"/>
  <c r="U153" i="102"/>
  <c r="AE138" i="97"/>
  <c r="AD138" i="97"/>
  <c r="AN137" i="97"/>
  <c r="AM137" i="97"/>
  <c r="BF150" i="101"/>
  <c r="BE150" i="101"/>
  <c r="CP150" i="101"/>
  <c r="CO150" i="101"/>
  <c r="L151" i="101"/>
  <c r="M151" i="101"/>
  <c r="CY154" i="102"/>
  <c r="CX154" i="102"/>
  <c r="DP150" i="101"/>
  <c r="DQ150" i="101"/>
  <c r="DZ150" i="101"/>
  <c r="DY150" i="101"/>
  <c r="DP153" i="102"/>
  <c r="DQ153" i="102"/>
  <c r="DY162" i="97"/>
  <c r="DZ162" i="97"/>
  <c r="DV163" i="97"/>
  <c r="BC90" i="112"/>
  <c r="M173" i="112"/>
  <c r="L173" i="112"/>
  <c r="T140" i="112"/>
  <c r="S140" i="112"/>
  <c r="V177" i="112"/>
  <c r="BB172" i="112"/>
  <c r="AX173" i="112"/>
  <c r="BA173" i="112" s="1"/>
  <c r="AJ173" i="112"/>
  <c r="AM173" i="112" s="1"/>
  <c r="AV154" i="112"/>
  <c r="AU154" i="112"/>
  <c r="AH151" i="112"/>
  <c r="AG151" i="112"/>
  <c r="I174" i="112"/>
  <c r="P174" i="112" s="1"/>
  <c r="H175" i="112"/>
  <c r="G174" i="112"/>
  <c r="Y174" i="112" s="1"/>
  <c r="F174" i="112"/>
  <c r="DM154" i="102"/>
  <c r="DV154" i="102"/>
  <c r="DD154" i="102"/>
  <c r="EE154" i="102"/>
  <c r="EK81" i="102"/>
  <c r="EG81" i="102"/>
  <c r="EA81" i="102"/>
  <c r="EC81" i="102" s="1"/>
  <c r="DS81" i="102"/>
  <c r="DO81" i="102"/>
  <c r="DI81" i="102"/>
  <c r="DK81" i="102" s="1"/>
  <c r="EJ73" i="98"/>
  <c r="EL73" i="98" s="1"/>
  <c r="DX74" i="98"/>
  <c r="EB74" i="98"/>
  <c r="DR73" i="98"/>
  <c r="DT73" i="98" s="1"/>
  <c r="DF74" i="98"/>
  <c r="DJ74" i="98"/>
  <c r="EE151" i="101"/>
  <c r="DV151" i="101"/>
  <c r="DM151" i="101"/>
  <c r="DD151" i="101"/>
  <c r="EJ79" i="101"/>
  <c r="EL79" i="101" s="1"/>
  <c r="EB80" i="101"/>
  <c r="DX80" i="101"/>
  <c r="DR79" i="101"/>
  <c r="DT79" i="101" s="1"/>
  <c r="DJ80" i="101"/>
  <c r="DF80" i="101"/>
  <c r="EJ73" i="97"/>
  <c r="EL73" i="97" s="1"/>
  <c r="EA73" i="97"/>
  <c r="EC73" i="97" s="1"/>
  <c r="DR73" i="97"/>
  <c r="DT73" i="97" s="1"/>
  <c r="DI73" i="97"/>
  <c r="DK73" i="97" s="1"/>
  <c r="BV82" i="102"/>
  <c r="AL81" i="102"/>
  <c r="AU81" i="102"/>
  <c r="CE81" i="102"/>
  <c r="CN81" i="102"/>
  <c r="BT155" i="102"/>
  <c r="R154" i="102"/>
  <c r="AS154" i="102"/>
  <c r="BG81" i="102"/>
  <c r="BI81" i="102" s="1"/>
  <c r="BH82" i="102" s="1"/>
  <c r="CZ81" i="102"/>
  <c r="DB81" i="102" s="1"/>
  <c r="AF81" i="102"/>
  <c r="AH81" i="102" s="1"/>
  <c r="AG82" i="102" s="1"/>
  <c r="CC154" i="102"/>
  <c r="BP81" i="102"/>
  <c r="BR81" i="102" s="1"/>
  <c r="BQ82" i="102" s="1"/>
  <c r="BK155" i="102"/>
  <c r="H155" i="102"/>
  <c r="G154" i="102"/>
  <c r="F154" i="102"/>
  <c r="CU155" i="102"/>
  <c r="I154" i="102"/>
  <c r="AA155" i="102"/>
  <c r="AJ154" i="102"/>
  <c r="N81" i="102"/>
  <c r="P81" i="102" s="1"/>
  <c r="O82" i="102" s="1"/>
  <c r="W81" i="102"/>
  <c r="Y81" i="102" s="1"/>
  <c r="X82" i="102" s="1"/>
  <c r="BB154" i="102"/>
  <c r="CL154" i="102"/>
  <c r="K81" i="101"/>
  <c r="CI80" i="101"/>
  <c r="CE80" i="101"/>
  <c r="AJ151" i="101"/>
  <c r="BT151" i="101"/>
  <c r="CL151" i="101"/>
  <c r="AO79" i="101"/>
  <c r="AQ79" i="101" s="1"/>
  <c r="AP80" i="101" s="1"/>
  <c r="BK151" i="101"/>
  <c r="I152" i="101"/>
  <c r="AF79" i="101"/>
  <c r="AH79" i="101" s="1"/>
  <c r="AG80" i="101" s="1"/>
  <c r="CU151" i="101"/>
  <c r="CC152" i="101"/>
  <c r="BP79" i="101"/>
  <c r="BR79" i="101" s="1"/>
  <c r="BG79" i="101"/>
  <c r="BI79" i="101" s="1"/>
  <c r="CZ79" i="101"/>
  <c r="DB79" i="101" s="1"/>
  <c r="F152" i="101"/>
  <c r="G152" i="101"/>
  <c r="AX79" i="101"/>
  <c r="AZ79" i="101" s="1"/>
  <c r="AA151" i="101"/>
  <c r="BY79" i="101"/>
  <c r="CA79" i="101" s="1"/>
  <c r="BB151" i="101"/>
  <c r="R151" i="101"/>
  <c r="T80" i="101"/>
  <c r="CQ79" i="101"/>
  <c r="CS79" i="101" s="1"/>
  <c r="BK138" i="97"/>
  <c r="CZ73" i="98"/>
  <c r="DB73" i="98" s="1"/>
  <c r="CQ73" i="98"/>
  <c r="CS73" i="98" s="1"/>
  <c r="AO73" i="98"/>
  <c r="AQ73" i="98" s="1"/>
  <c r="AP74" i="98" s="1"/>
  <c r="AF73" i="98"/>
  <c r="AH73" i="98" s="1"/>
  <c r="AG74" i="98" s="1"/>
  <c r="F140" i="98"/>
  <c r="G140" i="98"/>
  <c r="CQ73" i="97"/>
  <c r="CS73" i="97" s="1"/>
  <c r="CE73" i="97"/>
  <c r="CI73" i="97" s="1"/>
  <c r="BQ73" i="97"/>
  <c r="BM73" i="97"/>
  <c r="BG73" i="97"/>
  <c r="BI73" i="97" s="1"/>
  <c r="BH74" i="97" s="1"/>
  <c r="AO73" i="97"/>
  <c r="AQ73" i="97" s="1"/>
  <c r="AF73" i="97"/>
  <c r="AH73" i="97" s="1"/>
  <c r="AG74" i="97" s="1"/>
  <c r="T73" i="97"/>
  <c r="F141" i="97"/>
  <c r="G141" i="97"/>
  <c r="H142" i="97"/>
  <c r="CC138" i="97"/>
  <c r="CL138" i="97"/>
  <c r="I139" i="97"/>
  <c r="AJ138" i="97"/>
  <c r="R139" i="97"/>
  <c r="BT138" i="97"/>
  <c r="AU74" i="98"/>
  <c r="T74" i="98"/>
  <c r="BD74" i="98"/>
  <c r="BV74" i="98"/>
  <c r="AA139" i="98"/>
  <c r="AD139" i="98" s="1"/>
  <c r="K74" i="98"/>
  <c r="CE74" i="98"/>
  <c r="BM74" i="98"/>
  <c r="BB139" i="98"/>
  <c r="BE139" i="98" s="1"/>
  <c r="AJ139" i="98"/>
  <c r="AM139" i="98" s="1"/>
  <c r="CU139" i="98"/>
  <c r="CX139" i="98" s="1"/>
  <c r="AS139" i="98"/>
  <c r="AV139" i="98" s="1"/>
  <c r="BT139" i="98"/>
  <c r="BW139" i="98" s="1"/>
  <c r="CL139" i="98"/>
  <c r="CO139" i="98" s="1"/>
  <c r="CC140" i="98"/>
  <c r="CF140" i="98" s="1"/>
  <c r="I139" i="98"/>
  <c r="L139" i="98" s="1"/>
  <c r="R139" i="98"/>
  <c r="U139" i="98" s="1"/>
  <c r="BK139" i="98"/>
  <c r="BN139" i="98" s="1"/>
  <c r="CW74" i="97"/>
  <c r="DA74" i="97" s="1"/>
  <c r="CU140" i="97"/>
  <c r="BB139" i="97"/>
  <c r="AU74" i="97"/>
  <c r="AS139" i="97"/>
  <c r="AA139" i="97"/>
  <c r="N79" i="97"/>
  <c r="P79" i="97" s="1"/>
  <c r="O80" i="97" s="1"/>
  <c r="AW151" i="101" l="1"/>
  <c r="AV151" i="101"/>
  <c r="AS152" i="101"/>
  <c r="AV139" i="97"/>
  <c r="AW139" i="97"/>
  <c r="EH165" i="98"/>
  <c r="EE166" i="98"/>
  <c r="DY164" i="98"/>
  <c r="DV165" i="98"/>
  <c r="CG138" i="97"/>
  <c r="CF138" i="97"/>
  <c r="BE151" i="101"/>
  <c r="BF151" i="101"/>
  <c r="AM154" i="102"/>
  <c r="AN154" i="102"/>
  <c r="DY151" i="101"/>
  <c r="DZ151" i="101"/>
  <c r="AM138" i="97"/>
  <c r="AN138" i="97"/>
  <c r="AW154" i="102"/>
  <c r="AV154" i="102"/>
  <c r="BF139" i="97"/>
  <c r="BE139" i="97"/>
  <c r="AE151" i="101"/>
  <c r="AD151" i="101"/>
  <c r="M152" i="101"/>
  <c r="L152" i="101"/>
  <c r="BW151" i="101"/>
  <c r="BX151" i="101"/>
  <c r="M154" i="102"/>
  <c r="L154" i="102"/>
  <c r="U154" i="102"/>
  <c r="V154" i="102"/>
  <c r="EI151" i="101"/>
  <c r="EH151" i="101"/>
  <c r="EI154" i="102"/>
  <c r="EH154" i="102"/>
  <c r="DQ154" i="102"/>
  <c r="DP154" i="102"/>
  <c r="EI164" i="97"/>
  <c r="EH164" i="97"/>
  <c r="EE165" i="97"/>
  <c r="CY151" i="101"/>
  <c r="CX151" i="101"/>
  <c r="CO154" i="102"/>
  <c r="CP154" i="102"/>
  <c r="DG151" i="101"/>
  <c r="DH151" i="101"/>
  <c r="DY154" i="102"/>
  <c r="DZ154" i="102"/>
  <c r="CO151" i="101"/>
  <c r="CP151" i="101"/>
  <c r="BE154" i="102"/>
  <c r="BF154" i="102"/>
  <c r="AD155" i="102"/>
  <c r="AE155" i="102"/>
  <c r="CG154" i="102"/>
  <c r="CF154" i="102"/>
  <c r="DQ151" i="101"/>
  <c r="DP151" i="101"/>
  <c r="M139" i="97"/>
  <c r="L139" i="97"/>
  <c r="AE139" i="97"/>
  <c r="AD139" i="97"/>
  <c r="CY140" i="97"/>
  <c r="CX140" i="97"/>
  <c r="BW138" i="97"/>
  <c r="BX138" i="97"/>
  <c r="CO138" i="97"/>
  <c r="CP138" i="97"/>
  <c r="BO138" i="97"/>
  <c r="BN138" i="97"/>
  <c r="U151" i="101"/>
  <c r="V151" i="101"/>
  <c r="CF152" i="101"/>
  <c r="CG152" i="101"/>
  <c r="BO151" i="101"/>
  <c r="BN151" i="101"/>
  <c r="AM151" i="101"/>
  <c r="AN151" i="101"/>
  <c r="CX155" i="102"/>
  <c r="CY155" i="102"/>
  <c r="BN155" i="102"/>
  <c r="BO155" i="102"/>
  <c r="BX155" i="102"/>
  <c r="BW155" i="102"/>
  <c r="DG154" i="102"/>
  <c r="DH154" i="102"/>
  <c r="DZ163" i="97"/>
  <c r="DY163" i="97"/>
  <c r="DV164" i="97"/>
  <c r="DH161" i="97"/>
  <c r="DG161" i="97"/>
  <c r="DD162" i="97"/>
  <c r="DG162" i="98"/>
  <c r="DD163" i="98"/>
  <c r="U139" i="97"/>
  <c r="V139" i="97"/>
  <c r="DP163" i="98"/>
  <c r="DM164" i="98"/>
  <c r="DQ162" i="97"/>
  <c r="DP162" i="97"/>
  <c r="DM163" i="97"/>
  <c r="BE90" i="112"/>
  <c r="AZ91" i="112" s="1"/>
  <c r="BD91" i="112" s="1"/>
  <c r="AQ88" i="112"/>
  <c r="AL89" i="112" s="1"/>
  <c r="AP89" i="112" s="1"/>
  <c r="M174" i="112"/>
  <c r="L174" i="112"/>
  <c r="S141" i="112"/>
  <c r="T141" i="112"/>
  <c r="V178" i="112"/>
  <c r="BB173" i="112"/>
  <c r="AX174" i="112"/>
  <c r="BA174" i="112" s="1"/>
  <c r="AJ174" i="112"/>
  <c r="AM174" i="112" s="1"/>
  <c r="AV155" i="112"/>
  <c r="AU155" i="112"/>
  <c r="AH152" i="112"/>
  <c r="AG152" i="112"/>
  <c r="H176" i="112"/>
  <c r="G175" i="112"/>
  <c r="Y175" i="112" s="1"/>
  <c r="F175" i="112"/>
  <c r="I175" i="112"/>
  <c r="P175" i="112" s="1"/>
  <c r="EE155" i="102"/>
  <c r="DD155" i="102"/>
  <c r="DM155" i="102"/>
  <c r="DV155" i="102"/>
  <c r="EJ81" i="102"/>
  <c r="EL81" i="102" s="1"/>
  <c r="DX82" i="102"/>
  <c r="EB82" i="102"/>
  <c r="DR81" i="102"/>
  <c r="DT81" i="102" s="1"/>
  <c r="DF82" i="102"/>
  <c r="DJ82" i="102"/>
  <c r="EK74" i="98"/>
  <c r="EG74" i="98"/>
  <c r="EA74" i="98"/>
  <c r="EC74" i="98" s="1"/>
  <c r="DO74" i="98"/>
  <c r="DS74" i="98"/>
  <c r="DI74" i="98"/>
  <c r="DK74" i="98" s="1"/>
  <c r="DV152" i="101"/>
  <c r="DD152" i="101"/>
  <c r="DM152" i="101"/>
  <c r="EE152" i="101"/>
  <c r="EK80" i="101"/>
  <c r="EG80" i="101"/>
  <c r="EA80" i="101"/>
  <c r="EC80" i="101" s="1"/>
  <c r="DS80" i="101"/>
  <c r="DO80" i="101"/>
  <c r="DI80" i="101"/>
  <c r="DK80" i="101" s="1"/>
  <c r="EK74" i="97"/>
  <c r="EG74" i="97"/>
  <c r="EB74" i="97"/>
  <c r="DX74" i="97"/>
  <c r="DS74" i="97"/>
  <c r="DO74" i="97"/>
  <c r="DJ74" i="97"/>
  <c r="DF74" i="97"/>
  <c r="BD82" i="102"/>
  <c r="AC82" i="102"/>
  <c r="K82" i="102"/>
  <c r="BM82" i="102"/>
  <c r="CL155" i="102"/>
  <c r="AJ155" i="102"/>
  <c r="AA156" i="102"/>
  <c r="I155" i="102"/>
  <c r="BK156" i="102"/>
  <c r="CH81" i="102"/>
  <c r="CJ81" i="102" s="1"/>
  <c r="CI82" i="102" s="1"/>
  <c r="AO81" i="102"/>
  <c r="AQ81" i="102" s="1"/>
  <c r="AP82" i="102" s="1"/>
  <c r="T82" i="102"/>
  <c r="BT156" i="102"/>
  <c r="H156" i="102"/>
  <c r="G155" i="102"/>
  <c r="F155" i="102"/>
  <c r="CC155" i="102"/>
  <c r="DA82" i="102"/>
  <c r="CW82" i="102"/>
  <c r="R155" i="102"/>
  <c r="CQ81" i="102"/>
  <c r="CS81" i="102" s="1"/>
  <c r="CR82" i="102" s="1"/>
  <c r="AX81" i="102"/>
  <c r="AZ81" i="102" s="1"/>
  <c r="AY82" i="102" s="1"/>
  <c r="BY82" i="102"/>
  <c r="CA82" i="102" s="1"/>
  <c r="BZ83" i="102" s="1"/>
  <c r="BB155" i="102"/>
  <c r="CU156" i="102"/>
  <c r="AS155" i="102"/>
  <c r="BH80" i="101"/>
  <c r="BD80" i="101"/>
  <c r="AY80" i="101"/>
  <c r="AU80" i="101"/>
  <c r="BZ80" i="101"/>
  <c r="BV80" i="101"/>
  <c r="DA80" i="101"/>
  <c r="CW80" i="101"/>
  <c r="W80" i="101"/>
  <c r="Y80" i="101" s="1"/>
  <c r="X81" i="101" s="1"/>
  <c r="F153" i="101"/>
  <c r="G153" i="101"/>
  <c r="CL152" i="101"/>
  <c r="BT152" i="101"/>
  <c r="CH80" i="101"/>
  <c r="CJ80" i="101" s="1"/>
  <c r="BB152" i="101"/>
  <c r="BM80" i="101"/>
  <c r="BQ80" i="101"/>
  <c r="CC153" i="101"/>
  <c r="AC80" i="101"/>
  <c r="I153" i="101"/>
  <c r="AL80" i="101"/>
  <c r="AA152" i="101"/>
  <c r="CU152" i="101"/>
  <c r="BK152" i="101"/>
  <c r="N81" i="101"/>
  <c r="P81" i="101" s="1"/>
  <c r="O82" i="101" s="1"/>
  <c r="CR80" i="101"/>
  <c r="CN80" i="101"/>
  <c r="R152" i="101"/>
  <c r="AJ152" i="101"/>
  <c r="BK139" i="97"/>
  <c r="CH74" i="98"/>
  <c r="CJ74" i="98" s="1"/>
  <c r="CI75" i="98" s="1"/>
  <c r="BY74" i="98"/>
  <c r="CA74" i="98" s="1"/>
  <c r="BZ75" i="98" s="1"/>
  <c r="BP74" i="98"/>
  <c r="BR74" i="98" s="1"/>
  <c r="BQ75" i="98" s="1"/>
  <c r="BG74" i="98"/>
  <c r="BI74" i="98" s="1"/>
  <c r="BH75" i="98" s="1"/>
  <c r="AX74" i="98"/>
  <c r="AZ74" i="98" s="1"/>
  <c r="AY75" i="98" s="1"/>
  <c r="W74" i="98"/>
  <c r="Y74" i="98" s="1"/>
  <c r="X75" i="98" s="1"/>
  <c r="G141" i="98"/>
  <c r="F141" i="98"/>
  <c r="CZ74" i="97"/>
  <c r="DB74" i="97" s="1"/>
  <c r="CH73" i="97"/>
  <c r="CJ73" i="97" s="1"/>
  <c r="BP73" i="97"/>
  <c r="BR73" i="97" s="1"/>
  <c r="AX74" i="97"/>
  <c r="AZ74" i="97" s="1"/>
  <c r="AY75" i="97" s="1"/>
  <c r="AP74" i="97"/>
  <c r="AL74" i="97"/>
  <c r="W73" i="97"/>
  <c r="Y73" i="97" s="1"/>
  <c r="X74" i="97" s="1"/>
  <c r="F142" i="97"/>
  <c r="G142" i="97"/>
  <c r="H143" i="97"/>
  <c r="I140" i="97"/>
  <c r="CC139" i="97"/>
  <c r="AJ139" i="97"/>
  <c r="CL139" i="97"/>
  <c r="BT139" i="97"/>
  <c r="R140" i="97"/>
  <c r="CN74" i="98"/>
  <c r="CR74" i="98" s="1"/>
  <c r="R140" i="98"/>
  <c r="U140" i="98" s="1"/>
  <c r="I140" i="98"/>
  <c r="L140" i="98" s="1"/>
  <c r="CC141" i="98"/>
  <c r="CF141" i="98" s="1"/>
  <c r="AC74" i="98"/>
  <c r="AS140" i="98"/>
  <c r="AV140" i="98" s="1"/>
  <c r="BB140" i="98"/>
  <c r="BE140" i="98" s="1"/>
  <c r="BK140" i="98"/>
  <c r="BN140" i="98" s="1"/>
  <c r="CL140" i="98"/>
  <c r="CO140" i="98" s="1"/>
  <c r="AA140" i="98"/>
  <c r="AD140" i="98" s="1"/>
  <c r="AL74" i="98"/>
  <c r="BT140" i="98"/>
  <c r="BW140" i="98" s="1"/>
  <c r="CU140" i="98"/>
  <c r="CX140" i="98" s="1"/>
  <c r="CW74" i="98"/>
  <c r="DA74" i="98" s="1"/>
  <c r="AJ140" i="98"/>
  <c r="AM140" i="98" s="1"/>
  <c r="N74" i="98"/>
  <c r="P74" i="98" s="1"/>
  <c r="O75" i="98" s="1"/>
  <c r="CU141" i="97"/>
  <c r="CN74" i="97"/>
  <c r="CR74" i="97" s="1"/>
  <c r="BB140" i="97"/>
  <c r="BD74" i="97"/>
  <c r="AS140" i="97"/>
  <c r="AC74" i="97"/>
  <c r="AA140" i="97"/>
  <c r="K80" i="97"/>
  <c r="AW152" i="101" l="1"/>
  <c r="AS153" i="101"/>
  <c r="AV152" i="101"/>
  <c r="AO89" i="112"/>
  <c r="AN139" i="97"/>
  <c r="AM139" i="97"/>
  <c r="CX152" i="101"/>
  <c r="CY152" i="101"/>
  <c r="CG153" i="101"/>
  <c r="CF153" i="101"/>
  <c r="CY156" i="102"/>
  <c r="CX156" i="102"/>
  <c r="CF155" i="102"/>
  <c r="CG155" i="102"/>
  <c r="BW156" i="102"/>
  <c r="BX156" i="102"/>
  <c r="AN155" i="102"/>
  <c r="AM155" i="102"/>
  <c r="EH152" i="101"/>
  <c r="EI152" i="101"/>
  <c r="DP155" i="102"/>
  <c r="DQ155" i="102"/>
  <c r="EH166" i="98"/>
  <c r="EE167" i="98"/>
  <c r="BN139" i="97"/>
  <c r="BO139" i="97"/>
  <c r="L153" i="101"/>
  <c r="M153" i="101"/>
  <c r="BX152" i="101"/>
  <c r="BW152" i="101"/>
  <c r="BF155" i="102"/>
  <c r="BE155" i="102"/>
  <c r="V155" i="102"/>
  <c r="U155" i="102"/>
  <c r="BO156" i="102"/>
  <c r="BN156" i="102"/>
  <c r="CP155" i="102"/>
  <c r="CO155" i="102"/>
  <c r="DP152" i="101"/>
  <c r="DQ152" i="101"/>
  <c r="DZ155" i="102"/>
  <c r="DY155" i="102"/>
  <c r="DH155" i="102"/>
  <c r="DG155" i="102"/>
  <c r="DP164" i="98"/>
  <c r="DM165" i="98"/>
  <c r="DG163" i="98"/>
  <c r="DD164" i="98"/>
  <c r="AW140" i="97"/>
  <c r="AV140" i="97"/>
  <c r="CX141" i="97"/>
  <c r="CY141" i="97"/>
  <c r="AE140" i="97"/>
  <c r="AD140" i="97"/>
  <c r="BX139" i="97"/>
  <c r="BW139" i="97"/>
  <c r="L140" i="97"/>
  <c r="M140" i="97"/>
  <c r="AN152" i="101"/>
  <c r="AM152" i="101"/>
  <c r="AD152" i="101"/>
  <c r="AE152" i="101"/>
  <c r="CP152" i="101"/>
  <c r="CO152" i="101"/>
  <c r="L155" i="102"/>
  <c r="M155" i="102"/>
  <c r="DZ152" i="101"/>
  <c r="DY152" i="101"/>
  <c r="EH155" i="102"/>
  <c r="EI155" i="102"/>
  <c r="DP163" i="97"/>
  <c r="DQ163" i="97"/>
  <c r="DM164" i="97"/>
  <c r="DY164" i="97"/>
  <c r="DZ164" i="97"/>
  <c r="DV165" i="97"/>
  <c r="DY165" i="98"/>
  <c r="DV166" i="98"/>
  <c r="V140" i="97"/>
  <c r="U140" i="97"/>
  <c r="CG139" i="97"/>
  <c r="CF139" i="97"/>
  <c r="BE140" i="97"/>
  <c r="BF140" i="97"/>
  <c r="CP139" i="97"/>
  <c r="CO139" i="97"/>
  <c r="V152" i="101"/>
  <c r="U152" i="101"/>
  <c r="BN152" i="101"/>
  <c r="BO152" i="101"/>
  <c r="BF152" i="101"/>
  <c r="BE152" i="101"/>
  <c r="AV155" i="102"/>
  <c r="AW155" i="102"/>
  <c r="AE156" i="102"/>
  <c r="AD156" i="102"/>
  <c r="DH152" i="101"/>
  <c r="DG152" i="101"/>
  <c r="DG162" i="97"/>
  <c r="DH162" i="97"/>
  <c r="DD163" i="97"/>
  <c r="EI165" i="97"/>
  <c r="EH165" i="97"/>
  <c r="EE166" i="97"/>
  <c r="BC91" i="112"/>
  <c r="M175" i="112"/>
  <c r="L175" i="112"/>
  <c r="V179" i="112"/>
  <c r="S142" i="112"/>
  <c r="T142" i="112"/>
  <c r="AJ175" i="112"/>
  <c r="AM175" i="112" s="1"/>
  <c r="AX175" i="112"/>
  <c r="BA175" i="112" s="1"/>
  <c r="BB174" i="112"/>
  <c r="AV156" i="112"/>
  <c r="AU156" i="112"/>
  <c r="AH153" i="112"/>
  <c r="AG153" i="112"/>
  <c r="I176" i="112"/>
  <c r="P176" i="112" s="1"/>
  <c r="H177" i="112"/>
  <c r="G176" i="112"/>
  <c r="Y176" i="112" s="1"/>
  <c r="F176" i="112"/>
  <c r="DV156" i="102"/>
  <c r="DM156" i="102"/>
  <c r="DD156" i="102"/>
  <c r="EE156" i="102"/>
  <c r="EK82" i="102"/>
  <c r="EG82" i="102"/>
  <c r="EA82" i="102"/>
  <c r="EC82" i="102" s="1"/>
  <c r="DO82" i="102"/>
  <c r="DS82" i="102"/>
  <c r="DI82" i="102"/>
  <c r="DK82" i="102" s="1"/>
  <c r="EJ74" i="98"/>
  <c r="EL74" i="98" s="1"/>
  <c r="EB75" i="98"/>
  <c r="DX75" i="98"/>
  <c r="DR74" i="98"/>
  <c r="DT74" i="98" s="1"/>
  <c r="DF75" i="98"/>
  <c r="DJ75" i="98" s="1"/>
  <c r="DV153" i="101"/>
  <c r="DM153" i="101"/>
  <c r="EE153" i="101"/>
  <c r="DD153" i="101"/>
  <c r="EJ80" i="101"/>
  <c r="EL80" i="101" s="1"/>
  <c r="EB81" i="101"/>
  <c r="DX81" i="101"/>
  <c r="DR80" i="101"/>
  <c r="DT80" i="101" s="1"/>
  <c r="DJ81" i="101"/>
  <c r="DF81" i="101"/>
  <c r="EJ74" i="97"/>
  <c r="EL74" i="97" s="1"/>
  <c r="EA74" i="97"/>
  <c r="EC74" i="97" s="1"/>
  <c r="DR74" i="97"/>
  <c r="DT74" i="97" s="1"/>
  <c r="DI74" i="97"/>
  <c r="DK74" i="97" s="1"/>
  <c r="CN82" i="102"/>
  <c r="AS156" i="102"/>
  <c r="CZ82" i="102"/>
  <c r="DB82" i="102" s="1"/>
  <c r="AJ156" i="102"/>
  <c r="BP82" i="102"/>
  <c r="BR82" i="102" s="1"/>
  <c r="BQ83" i="102" s="1"/>
  <c r="AF82" i="102"/>
  <c r="AH82" i="102" s="1"/>
  <c r="AG83" i="102" s="1"/>
  <c r="AU82" i="102"/>
  <c r="BT157" i="102"/>
  <c r="AL82" i="102"/>
  <c r="AA157" i="102"/>
  <c r="BB156" i="102"/>
  <c r="I156" i="102"/>
  <c r="N82" i="102"/>
  <c r="P82" i="102" s="1"/>
  <c r="O83" i="102" s="1"/>
  <c r="BG82" i="102"/>
  <c r="BI82" i="102" s="1"/>
  <c r="BH83" i="102" s="1"/>
  <c r="CU157" i="102"/>
  <c r="BV83" i="102"/>
  <c r="R156" i="102"/>
  <c r="CC156" i="102"/>
  <c r="H157" i="102"/>
  <c r="G156" i="102"/>
  <c r="F156" i="102"/>
  <c r="W82" i="102"/>
  <c r="Y82" i="102" s="1"/>
  <c r="X83" i="102" s="1"/>
  <c r="CE82" i="102"/>
  <c r="BK157" i="102"/>
  <c r="CL156" i="102"/>
  <c r="CI81" i="101"/>
  <c r="CE81" i="101"/>
  <c r="T81" i="101"/>
  <c r="AJ153" i="101"/>
  <c r="CQ80" i="101"/>
  <c r="CS80" i="101" s="1"/>
  <c r="BK153" i="101"/>
  <c r="AO80" i="101"/>
  <c r="AQ80" i="101" s="1"/>
  <c r="AP81" i="101" s="1"/>
  <c r="I154" i="101"/>
  <c r="BB153" i="101"/>
  <c r="F154" i="101"/>
  <c r="G154" i="101"/>
  <c r="CZ80" i="101"/>
  <c r="DB80" i="101" s="1"/>
  <c r="AX80" i="101"/>
  <c r="AZ80" i="101" s="1"/>
  <c r="AA153" i="101"/>
  <c r="AF80" i="101"/>
  <c r="AH80" i="101" s="1"/>
  <c r="AG81" i="101" s="1"/>
  <c r="CC154" i="101"/>
  <c r="CL153" i="101"/>
  <c r="R153" i="101"/>
  <c r="BY80" i="101"/>
  <c r="CA80" i="101" s="1"/>
  <c r="BG80" i="101"/>
  <c r="BI80" i="101" s="1"/>
  <c r="K82" i="101"/>
  <c r="CU153" i="101"/>
  <c r="BP80" i="101"/>
  <c r="BR80" i="101" s="1"/>
  <c r="BT153" i="101"/>
  <c r="BK140" i="97"/>
  <c r="CZ74" i="98"/>
  <c r="DB74" i="98" s="1"/>
  <c r="CQ74" i="98"/>
  <c r="CS74" i="98" s="1"/>
  <c r="CR75" i="98" s="1"/>
  <c r="AO74" i="98"/>
  <c r="AQ74" i="98" s="1"/>
  <c r="AP75" i="98" s="1"/>
  <c r="AF74" i="98"/>
  <c r="AH74" i="98" s="1"/>
  <c r="AG75" i="98" s="1"/>
  <c r="G142" i="98"/>
  <c r="F142" i="98"/>
  <c r="CQ74" i="97"/>
  <c r="CS74" i="97" s="1"/>
  <c r="CR75" i="97" s="1"/>
  <c r="CI74" i="97"/>
  <c r="CE74" i="97"/>
  <c r="BQ74" i="97"/>
  <c r="BM74" i="97"/>
  <c r="BG74" i="97"/>
  <c r="BI74" i="97" s="1"/>
  <c r="BH75" i="97" s="1"/>
  <c r="AO74" i="97"/>
  <c r="AQ74" i="97" s="1"/>
  <c r="AF74" i="97"/>
  <c r="AH74" i="97" s="1"/>
  <c r="AG75" i="97" s="1"/>
  <c r="T74" i="97"/>
  <c r="F143" i="97"/>
  <c r="G143" i="97"/>
  <c r="H144" i="97"/>
  <c r="R141" i="97"/>
  <c r="CC140" i="97"/>
  <c r="BT140" i="97"/>
  <c r="AJ140" i="97"/>
  <c r="CL140" i="97"/>
  <c r="I141" i="97"/>
  <c r="K75" i="98"/>
  <c r="BM75" i="98"/>
  <c r="AU75" i="98"/>
  <c r="CE75" i="98"/>
  <c r="CL141" i="98"/>
  <c r="CO141" i="98" s="1"/>
  <c r="BV75" i="98"/>
  <c r="R141" i="98"/>
  <c r="U141" i="98" s="1"/>
  <c r="T75" i="98"/>
  <c r="CC142" i="98"/>
  <c r="CF142" i="98" s="1"/>
  <c r="AJ141" i="98"/>
  <c r="AM141" i="98" s="1"/>
  <c r="BD75" i="98"/>
  <c r="CU141" i="98"/>
  <c r="CX141" i="98" s="1"/>
  <c r="AA141" i="98"/>
  <c r="AD141" i="98" s="1"/>
  <c r="BK141" i="98"/>
  <c r="BN141" i="98" s="1"/>
  <c r="BB141" i="98"/>
  <c r="BE141" i="98" s="1"/>
  <c r="AS141" i="98"/>
  <c r="AV141" i="98" s="1"/>
  <c r="I141" i="98"/>
  <c r="L141" i="98" s="1"/>
  <c r="BT141" i="98"/>
  <c r="BW141" i="98" s="1"/>
  <c r="CU142" i="97"/>
  <c r="CW75" i="97"/>
  <c r="DA75" i="97" s="1"/>
  <c r="BB141" i="97"/>
  <c r="AS141" i="97"/>
  <c r="AU75" i="97"/>
  <c r="AA141" i="97"/>
  <c r="N80" i="97"/>
  <c r="P80" i="97" s="1"/>
  <c r="O81" i="97" s="1"/>
  <c r="AW153" i="101" l="1"/>
  <c r="AS154" i="101"/>
  <c r="AV153" i="101"/>
  <c r="AV141" i="97"/>
  <c r="AW141" i="97"/>
  <c r="AM140" i="97"/>
  <c r="AN140" i="97"/>
  <c r="CF154" i="101"/>
  <c r="CG154" i="101"/>
  <c r="BE153" i="101"/>
  <c r="BF153" i="101"/>
  <c r="BO153" i="101"/>
  <c r="BN153" i="101"/>
  <c r="BN157" i="102"/>
  <c r="BO157" i="102"/>
  <c r="U156" i="102"/>
  <c r="V156" i="102"/>
  <c r="DY166" i="98"/>
  <c r="DV167" i="98"/>
  <c r="EH167" i="98"/>
  <c r="EE168" i="98"/>
  <c r="BX140" i="97"/>
  <c r="BW140" i="97"/>
  <c r="EI153" i="101"/>
  <c r="EH153" i="101"/>
  <c r="DQ153" i="101"/>
  <c r="DP153" i="101"/>
  <c r="DY156" i="102"/>
  <c r="DZ156" i="102"/>
  <c r="DH163" i="97"/>
  <c r="DG163" i="97"/>
  <c r="DD164" i="97"/>
  <c r="DQ164" i="97"/>
  <c r="DP164" i="97"/>
  <c r="DM165" i="97"/>
  <c r="M154" i="101"/>
  <c r="L154" i="101"/>
  <c r="AD141" i="97"/>
  <c r="AE141" i="97"/>
  <c r="M141" i="97"/>
  <c r="L141" i="97"/>
  <c r="CG140" i="97"/>
  <c r="CF140" i="97"/>
  <c r="BO140" i="97"/>
  <c r="BN140" i="97"/>
  <c r="U153" i="101"/>
  <c r="V153" i="101"/>
  <c r="AE153" i="101"/>
  <c r="AD153" i="101"/>
  <c r="AM153" i="101"/>
  <c r="AN153" i="101"/>
  <c r="M156" i="102"/>
  <c r="L156" i="102"/>
  <c r="AW156" i="102"/>
  <c r="AV156" i="102"/>
  <c r="DY153" i="101"/>
  <c r="DZ153" i="101"/>
  <c r="EI166" i="97"/>
  <c r="EH166" i="97"/>
  <c r="EE167" i="97"/>
  <c r="DZ165" i="97"/>
  <c r="DY165" i="97"/>
  <c r="DV166" i="97"/>
  <c r="DG164" i="98"/>
  <c r="DD165" i="98"/>
  <c r="AD157" i="102"/>
  <c r="AE157" i="102"/>
  <c r="AM156" i="102"/>
  <c r="AN156" i="102"/>
  <c r="EI156" i="102"/>
  <c r="EH156" i="102"/>
  <c r="DQ156" i="102"/>
  <c r="DP156" i="102"/>
  <c r="DP165" i="98"/>
  <c r="DM166" i="98"/>
  <c r="BF141" i="97"/>
  <c r="BE141" i="97"/>
  <c r="CY153" i="101"/>
  <c r="CX153" i="101"/>
  <c r="CY142" i="97"/>
  <c r="CX142" i="97"/>
  <c r="CO140" i="97"/>
  <c r="CP140" i="97"/>
  <c r="U141" i="97"/>
  <c r="V141" i="97"/>
  <c r="BW153" i="101"/>
  <c r="BX153" i="101"/>
  <c r="CO153" i="101"/>
  <c r="CP153" i="101"/>
  <c r="CO156" i="102"/>
  <c r="CP156" i="102"/>
  <c r="CG156" i="102"/>
  <c r="CF156" i="102"/>
  <c r="CX157" i="102"/>
  <c r="CY157" i="102"/>
  <c r="BE156" i="102"/>
  <c r="BF156" i="102"/>
  <c r="BX157" i="102"/>
  <c r="BW157" i="102"/>
  <c r="DG153" i="101"/>
  <c r="DH153" i="101"/>
  <c r="DG156" i="102"/>
  <c r="DH156" i="102"/>
  <c r="BE91" i="112"/>
  <c r="AZ92" i="112" s="1"/>
  <c r="BD92" i="112" s="1"/>
  <c r="AQ89" i="112"/>
  <c r="AL90" i="112" s="1"/>
  <c r="AP90" i="112" s="1"/>
  <c r="M176" i="112"/>
  <c r="L176" i="112"/>
  <c r="T143" i="112"/>
  <c r="S143" i="112"/>
  <c r="V180" i="112"/>
  <c r="BB175" i="112"/>
  <c r="AX176" i="112"/>
  <c r="BA176" i="112" s="1"/>
  <c r="AJ176" i="112"/>
  <c r="AM176" i="112" s="1"/>
  <c r="AV157" i="112"/>
  <c r="AU157" i="112"/>
  <c r="AH154" i="112"/>
  <c r="AG154" i="112"/>
  <c r="I177" i="112"/>
  <c r="P177" i="112" s="1"/>
  <c r="H178" i="112"/>
  <c r="G177" i="112"/>
  <c r="Y177" i="112" s="1"/>
  <c r="F177" i="112"/>
  <c r="DM157" i="102"/>
  <c r="DV157" i="102"/>
  <c r="DD157" i="102"/>
  <c r="EE157" i="102"/>
  <c r="EJ82" i="102"/>
  <c r="EL82" i="102" s="1"/>
  <c r="EB83" i="102"/>
  <c r="DX83" i="102"/>
  <c r="DR82" i="102"/>
  <c r="DT82" i="102" s="1"/>
  <c r="DF83" i="102"/>
  <c r="DJ83" i="102"/>
  <c r="EG75" i="98"/>
  <c r="EK75" i="98"/>
  <c r="EA75" i="98"/>
  <c r="EC75" i="98" s="1"/>
  <c r="DS75" i="98"/>
  <c r="DO75" i="98"/>
  <c r="DI75" i="98"/>
  <c r="DK75" i="98" s="1"/>
  <c r="DV154" i="101"/>
  <c r="EE154" i="101"/>
  <c r="DD154" i="101"/>
  <c r="DM154" i="101"/>
  <c r="EK81" i="101"/>
  <c r="EG81" i="101"/>
  <c r="EA81" i="101"/>
  <c r="EC81" i="101" s="1"/>
  <c r="DS81" i="101"/>
  <c r="DO81" i="101"/>
  <c r="DI81" i="101"/>
  <c r="DK81" i="101" s="1"/>
  <c r="EK75" i="97"/>
  <c r="EG75" i="97"/>
  <c r="EB75" i="97"/>
  <c r="DX75" i="97"/>
  <c r="DS75" i="97"/>
  <c r="DO75" i="97"/>
  <c r="DF75" i="97"/>
  <c r="DJ75" i="97" s="1"/>
  <c r="BD83" i="102"/>
  <c r="T83" i="102"/>
  <c r="K83" i="102"/>
  <c r="AC83" i="102"/>
  <c r="CL157" i="102"/>
  <c r="CH82" i="102"/>
  <c r="CJ82" i="102" s="1"/>
  <c r="CI83" i="102" s="1"/>
  <c r="CC157" i="102"/>
  <c r="R157" i="102"/>
  <c r="I157" i="102"/>
  <c r="AX82" i="102"/>
  <c r="AZ82" i="102" s="1"/>
  <c r="AY83" i="102" s="1"/>
  <c r="AS157" i="102"/>
  <c r="BY83" i="102"/>
  <c r="CA83" i="102" s="1"/>
  <c r="BZ84" i="102" s="1"/>
  <c r="CU158" i="102"/>
  <c r="BM83" i="102"/>
  <c r="H158" i="102"/>
  <c r="G157" i="102"/>
  <c r="F157" i="102"/>
  <c r="AA158" i="102"/>
  <c r="BT158" i="102"/>
  <c r="DA83" i="102"/>
  <c r="CW83" i="102"/>
  <c r="CQ82" i="102"/>
  <c r="CS82" i="102" s="1"/>
  <c r="CR83" i="102" s="1"/>
  <c r="BK158" i="102"/>
  <c r="BB157" i="102"/>
  <c r="AO82" i="102"/>
  <c r="AQ82" i="102" s="1"/>
  <c r="AP83" i="102" s="1"/>
  <c r="AJ157" i="102"/>
  <c r="BH81" i="101"/>
  <c r="BD81" i="101"/>
  <c r="AL81" i="101"/>
  <c r="AY81" i="101"/>
  <c r="AU81" i="101"/>
  <c r="BM81" i="101"/>
  <c r="BQ81" i="101"/>
  <c r="AC81" i="101"/>
  <c r="BT154" i="101"/>
  <c r="CL154" i="101"/>
  <c r="CC155" i="101"/>
  <c r="DA81" i="101"/>
  <c r="CW81" i="101"/>
  <c r="BK154" i="101"/>
  <c r="CR81" i="101"/>
  <c r="CN81" i="101"/>
  <c r="W81" i="101"/>
  <c r="Y81" i="101" s="1"/>
  <c r="X82" i="101" s="1"/>
  <c r="R154" i="101"/>
  <c r="BB154" i="101"/>
  <c r="BZ81" i="101"/>
  <c r="BV81" i="101"/>
  <c r="I155" i="101"/>
  <c r="CH81" i="101"/>
  <c r="CJ81" i="101" s="1"/>
  <c r="N82" i="101"/>
  <c r="P82" i="101" s="1"/>
  <c r="O83" i="101" s="1"/>
  <c r="CU154" i="101"/>
  <c r="AA154" i="101"/>
  <c r="F155" i="101"/>
  <c r="G155" i="101"/>
  <c r="AJ154" i="101"/>
  <c r="BK141" i="97"/>
  <c r="CH75" i="98"/>
  <c r="CJ75" i="98" s="1"/>
  <c r="CI76" i="98" s="1"/>
  <c r="BY75" i="98"/>
  <c r="CA75" i="98" s="1"/>
  <c r="BZ76" i="98" s="1"/>
  <c r="BP75" i="98"/>
  <c r="BR75" i="98" s="1"/>
  <c r="BQ76" i="98" s="1"/>
  <c r="BG75" i="98"/>
  <c r="BI75" i="98" s="1"/>
  <c r="BH76" i="98" s="1"/>
  <c r="AX75" i="98"/>
  <c r="AZ75" i="98" s="1"/>
  <c r="AY76" i="98" s="1"/>
  <c r="W75" i="98"/>
  <c r="Y75" i="98" s="1"/>
  <c r="X76" i="98" s="1"/>
  <c r="G143" i="98"/>
  <c r="F143" i="98"/>
  <c r="CZ75" i="97"/>
  <c r="DB75" i="97" s="1"/>
  <c r="DA76" i="97" s="1"/>
  <c r="CH74" i="97"/>
  <c r="CJ74" i="97" s="1"/>
  <c r="BP74" i="97"/>
  <c r="BR74" i="97" s="1"/>
  <c r="AX75" i="97"/>
  <c r="AZ75" i="97" s="1"/>
  <c r="AY76" i="97" s="1"/>
  <c r="AP75" i="97"/>
  <c r="AL75" i="97"/>
  <c r="W74" i="97"/>
  <c r="Y74" i="97" s="1"/>
  <c r="X75" i="97" s="1"/>
  <c r="F144" i="97"/>
  <c r="G144" i="97"/>
  <c r="H145" i="97"/>
  <c r="I142" i="97"/>
  <c r="BT141" i="97"/>
  <c r="R142" i="97"/>
  <c r="AJ141" i="97"/>
  <c r="CC141" i="97"/>
  <c r="CL141" i="97"/>
  <c r="AL75" i="98"/>
  <c r="AC75" i="98"/>
  <c r="I142" i="98"/>
  <c r="L142" i="98" s="1"/>
  <c r="BB142" i="98"/>
  <c r="BE142" i="98" s="1"/>
  <c r="CU142" i="98"/>
  <c r="CX142" i="98" s="1"/>
  <c r="AJ142" i="98"/>
  <c r="AM142" i="98" s="1"/>
  <c r="AA142" i="98"/>
  <c r="AD142" i="98" s="1"/>
  <c r="CN75" i="98"/>
  <c r="BK142" i="98"/>
  <c r="BN142" i="98" s="1"/>
  <c r="R142" i="98"/>
  <c r="U142" i="98" s="1"/>
  <c r="CW75" i="98"/>
  <c r="DA75" i="98" s="1"/>
  <c r="N75" i="98"/>
  <c r="P75" i="98" s="1"/>
  <c r="O76" i="98" s="1"/>
  <c r="BT142" i="98"/>
  <c r="BW142" i="98" s="1"/>
  <c r="AS142" i="98"/>
  <c r="AV142" i="98" s="1"/>
  <c r="CC143" i="98"/>
  <c r="CF143" i="98" s="1"/>
  <c r="CL142" i="98"/>
  <c r="CO142" i="98" s="1"/>
  <c r="CU143" i="97"/>
  <c r="CN75" i="97"/>
  <c r="BD75" i="97"/>
  <c r="BB142" i="97"/>
  <c r="AS142" i="97"/>
  <c r="AC75" i="97"/>
  <c r="AA142" i="97"/>
  <c r="K81" i="97"/>
  <c r="AS155" i="101" l="1"/>
  <c r="AV154" i="101"/>
  <c r="AW154" i="101"/>
  <c r="AO90" i="112"/>
  <c r="AW142" i="97"/>
  <c r="AV142" i="97"/>
  <c r="CX154" i="101"/>
  <c r="CY154" i="101"/>
  <c r="BX154" i="101"/>
  <c r="BW154" i="101"/>
  <c r="DH154" i="101"/>
  <c r="DG154" i="101"/>
  <c r="DP166" i="98"/>
  <c r="DM167" i="98"/>
  <c r="DZ166" i="97"/>
  <c r="DY166" i="97"/>
  <c r="DV167" i="97"/>
  <c r="DP165" i="97"/>
  <c r="DQ165" i="97"/>
  <c r="DM166" i="97"/>
  <c r="DY167" i="98"/>
  <c r="DV168" i="98"/>
  <c r="BN141" i="97"/>
  <c r="BO141" i="97"/>
  <c r="BF157" i="102"/>
  <c r="BE157" i="102"/>
  <c r="CY158" i="102"/>
  <c r="CX158" i="102"/>
  <c r="L157" i="102"/>
  <c r="M157" i="102"/>
  <c r="CP157" i="102"/>
  <c r="CO157" i="102"/>
  <c r="EH157" i="102"/>
  <c r="EI157" i="102"/>
  <c r="DZ157" i="102"/>
  <c r="DY157" i="102"/>
  <c r="CX143" i="97"/>
  <c r="CY143" i="97"/>
  <c r="V142" i="97"/>
  <c r="U142" i="97"/>
  <c r="AE142" i="97"/>
  <c r="AD142" i="97"/>
  <c r="AN154" i="101"/>
  <c r="AM154" i="101"/>
  <c r="BF154" i="101"/>
  <c r="BE154" i="101"/>
  <c r="CG155" i="101"/>
  <c r="CF155" i="101"/>
  <c r="BO158" i="102"/>
  <c r="BN158" i="102"/>
  <c r="BW158" i="102"/>
  <c r="BX158" i="102"/>
  <c r="V157" i="102"/>
  <c r="U157" i="102"/>
  <c r="EH154" i="101"/>
  <c r="EI154" i="101"/>
  <c r="DG165" i="98"/>
  <c r="DD166" i="98"/>
  <c r="EH168" i="98"/>
  <c r="EE169" i="98"/>
  <c r="BE142" i="97"/>
  <c r="BF142" i="97"/>
  <c r="CP141" i="97"/>
  <c r="CO141" i="97"/>
  <c r="BX141" i="97"/>
  <c r="BW141" i="97"/>
  <c r="CG141" i="97"/>
  <c r="CF141" i="97"/>
  <c r="M142" i="97"/>
  <c r="L142" i="97"/>
  <c r="AN141" i="97"/>
  <c r="AM141" i="97"/>
  <c r="AD154" i="101"/>
  <c r="AE154" i="101"/>
  <c r="L155" i="101"/>
  <c r="M155" i="101"/>
  <c r="V154" i="101"/>
  <c r="U154" i="101"/>
  <c r="BN154" i="101"/>
  <c r="BO154" i="101"/>
  <c r="CP154" i="101"/>
  <c r="CO154" i="101"/>
  <c r="AN157" i="102"/>
  <c r="AM157" i="102"/>
  <c r="AE158" i="102"/>
  <c r="AD158" i="102"/>
  <c r="AV157" i="102"/>
  <c r="AW157" i="102"/>
  <c r="CF157" i="102"/>
  <c r="CG157" i="102"/>
  <c r="DP154" i="101"/>
  <c r="DQ154" i="101"/>
  <c r="DZ154" i="101"/>
  <c r="DY154" i="101"/>
  <c r="DH157" i="102"/>
  <c r="DG157" i="102"/>
  <c r="DP157" i="102"/>
  <c r="DQ157" i="102"/>
  <c r="EH167" i="97"/>
  <c r="EI167" i="97"/>
  <c r="EE168" i="97"/>
  <c r="DG164" i="97"/>
  <c r="DH164" i="97"/>
  <c r="DD165" i="97"/>
  <c r="BC92" i="112"/>
  <c r="M177" i="112"/>
  <c r="L177" i="112"/>
  <c r="T144" i="112"/>
  <c r="S144" i="112"/>
  <c r="V181" i="112"/>
  <c r="AJ177" i="112"/>
  <c r="AM177" i="112" s="1"/>
  <c r="BB176" i="112"/>
  <c r="AX177" i="112"/>
  <c r="BA177" i="112" s="1"/>
  <c r="AV158" i="112"/>
  <c r="AU158" i="112"/>
  <c r="AH155" i="112"/>
  <c r="AG155" i="112"/>
  <c r="I178" i="112"/>
  <c r="P178" i="112" s="1"/>
  <c r="H179" i="112"/>
  <c r="G178" i="112"/>
  <c r="Y178" i="112" s="1"/>
  <c r="F178" i="112"/>
  <c r="EE158" i="102"/>
  <c r="DD158" i="102"/>
  <c r="DM158" i="102"/>
  <c r="DV158" i="102"/>
  <c r="EG83" i="102"/>
  <c r="EK83" i="102"/>
  <c r="EA83" i="102"/>
  <c r="EC83" i="102" s="1"/>
  <c r="DS83" i="102"/>
  <c r="DO83" i="102"/>
  <c r="DI83" i="102"/>
  <c r="DK83" i="102" s="1"/>
  <c r="EJ75" i="98"/>
  <c r="EL75" i="98" s="1"/>
  <c r="EB76" i="98"/>
  <c r="DX76" i="98"/>
  <c r="DR75" i="98"/>
  <c r="DT75" i="98" s="1"/>
  <c r="DF76" i="98"/>
  <c r="DJ76" i="98" s="1"/>
  <c r="EE155" i="101"/>
  <c r="DD155" i="101"/>
  <c r="DV155" i="101"/>
  <c r="DM155" i="101"/>
  <c r="EJ81" i="101"/>
  <c r="EL81" i="101" s="1"/>
  <c r="EB82" i="101"/>
  <c r="DX82" i="101"/>
  <c r="DR81" i="101"/>
  <c r="DT81" i="101" s="1"/>
  <c r="DJ82" i="101"/>
  <c r="DF82" i="101"/>
  <c r="EJ75" i="97"/>
  <c r="EL75" i="97" s="1"/>
  <c r="EA75" i="97"/>
  <c r="EC75" i="97" s="1"/>
  <c r="DR75" i="97"/>
  <c r="DT75" i="97" s="1"/>
  <c r="DI75" i="97"/>
  <c r="DK75" i="97" s="1"/>
  <c r="CN83" i="102"/>
  <c r="AU83" i="102"/>
  <c r="BV84" i="102"/>
  <c r="BK159" i="102"/>
  <c r="CC158" i="102"/>
  <c r="AF83" i="102"/>
  <c r="AH83" i="102" s="1"/>
  <c r="AG84" i="102" s="1"/>
  <c r="W83" i="102"/>
  <c r="Y83" i="102" s="1"/>
  <c r="X84" i="102" s="1"/>
  <c r="AL83" i="102"/>
  <c r="BB158" i="102"/>
  <c r="H159" i="102"/>
  <c r="G158" i="102"/>
  <c r="F158" i="102"/>
  <c r="AS158" i="102"/>
  <c r="BT159" i="102"/>
  <c r="AA159" i="102"/>
  <c r="BP83" i="102"/>
  <c r="BR83" i="102" s="1"/>
  <c r="BQ84" i="102" s="1"/>
  <c r="CU159" i="102"/>
  <c r="I158" i="102"/>
  <c r="N83" i="102"/>
  <c r="P83" i="102" s="1"/>
  <c r="O84" i="102" s="1"/>
  <c r="BG83" i="102"/>
  <c r="BI83" i="102" s="1"/>
  <c r="BH84" i="102" s="1"/>
  <c r="AJ158" i="102"/>
  <c r="CZ83" i="102"/>
  <c r="DB83" i="102" s="1"/>
  <c r="R158" i="102"/>
  <c r="CE83" i="102"/>
  <c r="CL158" i="102"/>
  <c r="K83" i="101"/>
  <c r="AJ155" i="101"/>
  <c r="CI82" i="101"/>
  <c r="CE82" i="101"/>
  <c r="BY81" i="101"/>
  <c r="CA81" i="101" s="1"/>
  <c r="BK155" i="101"/>
  <c r="AO81" i="101"/>
  <c r="AQ81" i="101" s="1"/>
  <c r="AP82" i="101" s="1"/>
  <c r="F156" i="101"/>
  <c r="G156" i="101"/>
  <c r="T82" i="101"/>
  <c r="CL155" i="101"/>
  <c r="BT155" i="101"/>
  <c r="BP81" i="101"/>
  <c r="BR81" i="101" s="1"/>
  <c r="CU155" i="101"/>
  <c r="BB155" i="101"/>
  <c r="R155" i="101"/>
  <c r="CQ81" i="101"/>
  <c r="CS81" i="101" s="1"/>
  <c r="AF81" i="101"/>
  <c r="AH81" i="101" s="1"/>
  <c r="AG82" i="101" s="1"/>
  <c r="AX81" i="101"/>
  <c r="AZ81" i="101" s="1"/>
  <c r="BG81" i="101"/>
  <c r="BI81" i="101" s="1"/>
  <c r="AA155" i="101"/>
  <c r="I156" i="101"/>
  <c r="CZ81" i="101"/>
  <c r="DB81" i="101" s="1"/>
  <c r="CC156" i="101"/>
  <c r="BK142" i="97"/>
  <c r="CZ75" i="98"/>
  <c r="DB75" i="98" s="1"/>
  <c r="DA76" i="98" s="1"/>
  <c r="CQ75" i="98"/>
  <c r="CS75" i="98" s="1"/>
  <c r="CR76" i="98" s="1"/>
  <c r="AO75" i="98"/>
  <c r="AQ75" i="98" s="1"/>
  <c r="AP76" i="98" s="1"/>
  <c r="AF75" i="98"/>
  <c r="AH75" i="98" s="1"/>
  <c r="AG76" i="98" s="1"/>
  <c r="F144" i="98"/>
  <c r="G144" i="98"/>
  <c r="CQ75" i="97"/>
  <c r="CS75" i="97" s="1"/>
  <c r="CR76" i="97" s="1"/>
  <c r="CI75" i="97"/>
  <c r="CE75" i="97"/>
  <c r="BQ75" i="97"/>
  <c r="BM75" i="97"/>
  <c r="BG75" i="97"/>
  <c r="BI75" i="97" s="1"/>
  <c r="BH76" i="97" s="1"/>
  <c r="AO75" i="97"/>
  <c r="AQ75" i="97" s="1"/>
  <c r="AF75" i="97"/>
  <c r="AH75" i="97" s="1"/>
  <c r="AG76" i="97" s="1"/>
  <c r="T75" i="97"/>
  <c r="F145" i="97"/>
  <c r="G145" i="97"/>
  <c r="H146" i="97"/>
  <c r="BT142" i="97"/>
  <c r="CL142" i="97"/>
  <c r="R143" i="97"/>
  <c r="CC142" i="97"/>
  <c r="AJ142" i="97"/>
  <c r="I143" i="97"/>
  <c r="BD76" i="98"/>
  <c r="AU76" i="98"/>
  <c r="T76" i="98"/>
  <c r="CE76" i="98"/>
  <c r="BV76" i="98"/>
  <c r="K76" i="98"/>
  <c r="BM76" i="98"/>
  <c r="BT143" i="98"/>
  <c r="BW143" i="98" s="1"/>
  <c r="R143" i="98"/>
  <c r="U143" i="98" s="1"/>
  <c r="AJ143" i="98"/>
  <c r="AM143" i="98" s="1"/>
  <c r="CU143" i="98"/>
  <c r="CX143" i="98" s="1"/>
  <c r="I143" i="98"/>
  <c r="L143" i="98" s="1"/>
  <c r="BK143" i="98"/>
  <c r="BN143" i="98" s="1"/>
  <c r="BB143" i="98"/>
  <c r="BE143" i="98" s="1"/>
  <c r="CL143" i="98"/>
  <c r="CO143" i="98" s="1"/>
  <c r="AS143" i="98"/>
  <c r="AV143" i="98" s="1"/>
  <c r="CC144" i="98"/>
  <c r="CF144" i="98" s="1"/>
  <c r="AA143" i="98"/>
  <c r="AD143" i="98" s="1"/>
  <c r="CW76" i="97"/>
  <c r="CU144" i="97"/>
  <c r="BB143" i="97"/>
  <c r="AU76" i="97"/>
  <c r="AS143" i="97"/>
  <c r="AA143" i="97"/>
  <c r="N81" i="97"/>
  <c r="P81" i="97" s="1"/>
  <c r="O82" i="97" s="1"/>
  <c r="AW155" i="101" l="1"/>
  <c r="AV155" i="101"/>
  <c r="AS156" i="101"/>
  <c r="CG142" i="97"/>
  <c r="CF142" i="97"/>
  <c r="AM155" i="101"/>
  <c r="AN155" i="101"/>
  <c r="AM158" i="102"/>
  <c r="AN158" i="102"/>
  <c r="EH169" i="98"/>
  <c r="EE170" i="98"/>
  <c r="DQ166" i="97"/>
  <c r="DP166" i="97"/>
  <c r="DM167" i="97"/>
  <c r="BF143" i="97"/>
  <c r="BE143" i="97"/>
  <c r="V143" i="97"/>
  <c r="U143" i="97"/>
  <c r="M156" i="101"/>
  <c r="L156" i="101"/>
  <c r="BE155" i="101"/>
  <c r="BF155" i="101"/>
  <c r="CO155" i="101"/>
  <c r="CP155" i="101"/>
  <c r="CG158" i="102"/>
  <c r="CF158" i="102"/>
  <c r="DY155" i="101"/>
  <c r="DZ155" i="101"/>
  <c r="EI155" i="101"/>
  <c r="EH155" i="101"/>
  <c r="DG158" i="102"/>
  <c r="DH158" i="102"/>
  <c r="EI168" i="97"/>
  <c r="EH168" i="97"/>
  <c r="EE169" i="97"/>
  <c r="U155" i="101"/>
  <c r="V155" i="101"/>
  <c r="BW155" i="101"/>
  <c r="BX155" i="101"/>
  <c r="BO155" i="101"/>
  <c r="BN155" i="101"/>
  <c r="CX159" i="102"/>
  <c r="CY159" i="102"/>
  <c r="AW158" i="102"/>
  <c r="AV158" i="102"/>
  <c r="BE158" i="102"/>
  <c r="BF158" i="102"/>
  <c r="AD143" i="97"/>
  <c r="AE143" i="97"/>
  <c r="CY144" i="97"/>
  <c r="CX144" i="97"/>
  <c r="M143" i="97"/>
  <c r="L143" i="97"/>
  <c r="CO142" i="97"/>
  <c r="CP142" i="97"/>
  <c r="BO142" i="97"/>
  <c r="BN142" i="97"/>
  <c r="AE155" i="101"/>
  <c r="AD155" i="101"/>
  <c r="CY155" i="101"/>
  <c r="CX155" i="101"/>
  <c r="U158" i="102"/>
  <c r="V158" i="102"/>
  <c r="AD159" i="102"/>
  <c r="AE159" i="102"/>
  <c r="BN159" i="102"/>
  <c r="BO159" i="102"/>
  <c r="DQ158" i="102"/>
  <c r="DP158" i="102"/>
  <c r="EI158" i="102"/>
  <c r="EH158" i="102"/>
  <c r="DH165" i="97"/>
  <c r="DG165" i="97"/>
  <c r="DD166" i="97"/>
  <c r="DG166" i="98"/>
  <c r="DD167" i="98"/>
  <c r="DY168" i="98"/>
  <c r="DV169" i="98"/>
  <c r="DP167" i="98"/>
  <c r="DM168" i="98"/>
  <c r="AV143" i="97"/>
  <c r="AW143" i="97"/>
  <c r="AM142" i="97"/>
  <c r="AN142" i="97"/>
  <c r="BX142" i="97"/>
  <c r="BW142" i="97"/>
  <c r="CF156" i="101"/>
  <c r="CG156" i="101"/>
  <c r="CO158" i="102"/>
  <c r="CP158" i="102"/>
  <c r="M158" i="102"/>
  <c r="L158" i="102"/>
  <c r="BX159" i="102"/>
  <c r="BW159" i="102"/>
  <c r="DQ155" i="101"/>
  <c r="DP155" i="101"/>
  <c r="DG155" i="101"/>
  <c r="DH155" i="101"/>
  <c r="DY158" i="102"/>
  <c r="DZ158" i="102"/>
  <c r="DZ167" i="97"/>
  <c r="DY167" i="97"/>
  <c r="DV168" i="97"/>
  <c r="BE92" i="112"/>
  <c r="AZ93" i="112" s="1"/>
  <c r="BD93" i="112" s="1"/>
  <c r="AQ90" i="112"/>
  <c r="AL91" i="112" s="1"/>
  <c r="AP91" i="112" s="1"/>
  <c r="M178" i="112"/>
  <c r="L178" i="112"/>
  <c r="S145" i="112"/>
  <c r="T145" i="112"/>
  <c r="V182" i="112"/>
  <c r="BB177" i="112"/>
  <c r="AX178" i="112"/>
  <c r="BA178" i="112" s="1"/>
  <c r="AJ178" i="112"/>
  <c r="AM178" i="112" s="1"/>
  <c r="AV159" i="112"/>
  <c r="AU159" i="112"/>
  <c r="AH156" i="112"/>
  <c r="AG156" i="112"/>
  <c r="H180" i="112"/>
  <c r="G179" i="112"/>
  <c r="Y179" i="112" s="1"/>
  <c r="F179" i="112"/>
  <c r="I179" i="112"/>
  <c r="P179" i="112" s="1"/>
  <c r="EE159" i="102"/>
  <c r="DV159" i="102"/>
  <c r="DM159" i="102"/>
  <c r="DD159" i="102"/>
  <c r="EJ83" i="102"/>
  <c r="EL83" i="102" s="1"/>
  <c r="EB84" i="102"/>
  <c r="DX84" i="102"/>
  <c r="DR83" i="102"/>
  <c r="DT83" i="102" s="1"/>
  <c r="DF84" i="102"/>
  <c r="DJ84" i="102"/>
  <c r="EK76" i="98"/>
  <c r="EG76" i="98"/>
  <c r="EA76" i="98"/>
  <c r="EC76" i="98" s="1"/>
  <c r="DO76" i="98"/>
  <c r="DS76" i="98" s="1"/>
  <c r="DI76" i="98"/>
  <c r="DK76" i="98" s="1"/>
  <c r="DD156" i="101"/>
  <c r="DM156" i="101"/>
  <c r="EE156" i="101"/>
  <c r="DV156" i="101"/>
  <c r="EG82" i="101"/>
  <c r="EK82" i="101"/>
  <c r="EA82" i="101"/>
  <c r="EC82" i="101" s="1"/>
  <c r="DS82" i="101"/>
  <c r="DO82" i="101"/>
  <c r="DI82" i="101"/>
  <c r="DK82" i="101" s="1"/>
  <c r="EK76" i="97"/>
  <c r="EG76" i="97"/>
  <c r="EB76" i="97"/>
  <c r="DX76" i="97"/>
  <c r="DO76" i="97"/>
  <c r="DS76" i="97" s="1"/>
  <c r="DF76" i="97"/>
  <c r="DJ76" i="97" s="1"/>
  <c r="BM84" i="102"/>
  <c r="CL159" i="102"/>
  <c r="BD84" i="102"/>
  <c r="CU160" i="102"/>
  <c r="CC159" i="102"/>
  <c r="AX83" i="102"/>
  <c r="AZ83" i="102" s="1"/>
  <c r="AY84" i="102" s="1"/>
  <c r="CH83" i="102"/>
  <c r="CJ83" i="102" s="1"/>
  <c r="CI84" i="102" s="1"/>
  <c r="R159" i="102"/>
  <c r="AJ159" i="102"/>
  <c r="K84" i="102"/>
  <c r="AA160" i="102"/>
  <c r="AS159" i="102"/>
  <c r="BB159" i="102"/>
  <c r="T84" i="102"/>
  <c r="BK160" i="102"/>
  <c r="H160" i="102"/>
  <c r="G159" i="102"/>
  <c r="F159" i="102"/>
  <c r="AO83" i="102"/>
  <c r="AQ83" i="102" s="1"/>
  <c r="AP84" i="102" s="1"/>
  <c r="BY84" i="102"/>
  <c r="CA84" i="102" s="1"/>
  <c r="BZ85" i="102" s="1"/>
  <c r="CQ83" i="102"/>
  <c r="CS83" i="102" s="1"/>
  <c r="CR84" i="102" s="1"/>
  <c r="DA84" i="102"/>
  <c r="CW84" i="102"/>
  <c r="I159" i="102"/>
  <c r="BT160" i="102"/>
  <c r="AC84" i="102"/>
  <c r="BZ82" i="101"/>
  <c r="BV82" i="101"/>
  <c r="AC82" i="101"/>
  <c r="CC157" i="101"/>
  <c r="F157" i="101"/>
  <c r="G157" i="101"/>
  <c r="BK156" i="101"/>
  <c r="DA82" i="101"/>
  <c r="CW82" i="101"/>
  <c r="I157" i="101"/>
  <c r="BH82" i="101"/>
  <c r="BD82" i="101"/>
  <c r="R156" i="101"/>
  <c r="BM82" i="101"/>
  <c r="BQ82" i="101"/>
  <c r="BT156" i="101"/>
  <c r="CH82" i="101"/>
  <c r="CJ82" i="101" s="1"/>
  <c r="AJ156" i="101"/>
  <c r="AA156" i="101"/>
  <c r="CU156" i="101"/>
  <c r="W82" i="101"/>
  <c r="Y82" i="101" s="1"/>
  <c r="X83" i="101" s="1"/>
  <c r="AL82" i="101"/>
  <c r="N83" i="101"/>
  <c r="P83" i="101" s="1"/>
  <c r="O84" i="101" s="1"/>
  <c r="AY82" i="101"/>
  <c r="AU82" i="101"/>
  <c r="CN82" i="101"/>
  <c r="CR82" i="101"/>
  <c r="BB156" i="101"/>
  <c r="CL156" i="101"/>
  <c r="BK143" i="97"/>
  <c r="CH76" i="98"/>
  <c r="CJ76" i="98" s="1"/>
  <c r="CI77" i="98" s="1"/>
  <c r="BY76" i="98"/>
  <c r="CA76" i="98" s="1"/>
  <c r="BZ77" i="98" s="1"/>
  <c r="BP76" i="98"/>
  <c r="BR76" i="98" s="1"/>
  <c r="BQ77" i="98" s="1"/>
  <c r="BG76" i="98"/>
  <c r="BI76" i="98" s="1"/>
  <c r="BH77" i="98" s="1"/>
  <c r="AX76" i="98"/>
  <c r="AZ76" i="98" s="1"/>
  <c r="AY77" i="98" s="1"/>
  <c r="W76" i="98"/>
  <c r="Y76" i="98" s="1"/>
  <c r="X77" i="98" s="1"/>
  <c r="G145" i="98"/>
  <c r="F145" i="98"/>
  <c r="CZ76" i="97"/>
  <c r="DB76" i="97" s="1"/>
  <c r="DA77" i="97" s="1"/>
  <c r="CH75" i="97"/>
  <c r="CJ75" i="97" s="1"/>
  <c r="BP75" i="97"/>
  <c r="BR75" i="97" s="1"/>
  <c r="AX76" i="97"/>
  <c r="AZ76" i="97" s="1"/>
  <c r="AY77" i="97" s="1"/>
  <c r="AP76" i="97"/>
  <c r="AL76" i="97"/>
  <c r="W75" i="97"/>
  <c r="Y75" i="97" s="1"/>
  <c r="X76" i="97" s="1"/>
  <c r="F146" i="97"/>
  <c r="G146" i="97"/>
  <c r="H147" i="97"/>
  <c r="AJ143" i="97"/>
  <c r="CC143" i="97"/>
  <c r="R144" i="97"/>
  <c r="I144" i="97"/>
  <c r="CL143" i="97"/>
  <c r="BT143" i="97"/>
  <c r="AC76" i="98"/>
  <c r="CN76" i="98"/>
  <c r="AS144" i="98"/>
  <c r="AV144" i="98" s="1"/>
  <c r="CU144" i="98"/>
  <c r="CX144" i="98" s="1"/>
  <c r="N76" i="98"/>
  <c r="P76" i="98" s="1"/>
  <c r="O77" i="98" s="1"/>
  <c r="AJ144" i="98"/>
  <c r="AM144" i="98" s="1"/>
  <c r="AA144" i="98"/>
  <c r="AD144" i="98" s="1"/>
  <c r="AL76" i="98"/>
  <c r="CW76" i="98"/>
  <c r="CC145" i="98"/>
  <c r="CF145" i="98" s="1"/>
  <c r="CL144" i="98"/>
  <c r="CO144" i="98" s="1"/>
  <c r="BK144" i="98"/>
  <c r="BN144" i="98" s="1"/>
  <c r="I144" i="98"/>
  <c r="L144" i="98" s="1"/>
  <c r="R144" i="98"/>
  <c r="U144" i="98" s="1"/>
  <c r="BB144" i="98"/>
  <c r="BE144" i="98" s="1"/>
  <c r="BT144" i="98"/>
  <c r="BW144" i="98" s="1"/>
  <c r="CU145" i="97"/>
  <c r="CN76" i="97"/>
  <c r="BD76" i="97"/>
  <c r="BB144" i="97"/>
  <c r="AS144" i="97"/>
  <c r="AC76" i="97"/>
  <c r="AA144" i="97"/>
  <c r="K82" i="97"/>
  <c r="AV156" i="101" l="1"/>
  <c r="AS157" i="101"/>
  <c r="AW156" i="101"/>
  <c r="AO91" i="112"/>
  <c r="AW144" i="97"/>
  <c r="AV144" i="97"/>
  <c r="CY145" i="97"/>
  <c r="CX145" i="97"/>
  <c r="V144" i="97"/>
  <c r="U144" i="97"/>
  <c r="V156" i="101"/>
  <c r="U156" i="101"/>
  <c r="AE160" i="102"/>
  <c r="AD160" i="102"/>
  <c r="V159" i="102"/>
  <c r="U159" i="102"/>
  <c r="CY160" i="102"/>
  <c r="CX160" i="102"/>
  <c r="EH156" i="101"/>
  <c r="EI156" i="101"/>
  <c r="EI169" i="97"/>
  <c r="EH169" i="97"/>
  <c r="EE170" i="97"/>
  <c r="EH170" i="98"/>
  <c r="EE171" i="98"/>
  <c r="BO143" i="97"/>
  <c r="BN143" i="97"/>
  <c r="CX156" i="101"/>
  <c r="CY156" i="101"/>
  <c r="BX156" i="101"/>
  <c r="BW156" i="101"/>
  <c r="BW160" i="102"/>
  <c r="BX160" i="102"/>
  <c r="DH159" i="102"/>
  <c r="DG159" i="102"/>
  <c r="DZ159" i="102"/>
  <c r="DY159" i="102"/>
  <c r="DY169" i="98"/>
  <c r="DV170" i="98"/>
  <c r="DG166" i="97"/>
  <c r="DH166" i="97"/>
  <c r="DD167" i="97"/>
  <c r="DP167" i="97"/>
  <c r="DQ167" i="97"/>
  <c r="DM168" i="97"/>
  <c r="AN143" i="97"/>
  <c r="AM143" i="97"/>
  <c r="CP156" i="101"/>
  <c r="CO156" i="101"/>
  <c r="AD156" i="101"/>
  <c r="AE156" i="101"/>
  <c r="BN156" i="101"/>
  <c r="BO156" i="101"/>
  <c r="CG157" i="101"/>
  <c r="CF157" i="101"/>
  <c r="L159" i="102"/>
  <c r="M159" i="102"/>
  <c r="BF159" i="102"/>
  <c r="BE159" i="102"/>
  <c r="DP156" i="101"/>
  <c r="DQ156" i="101"/>
  <c r="EH159" i="102"/>
  <c r="EI159" i="102"/>
  <c r="DY168" i="97"/>
  <c r="DZ168" i="97"/>
  <c r="DV169" i="97"/>
  <c r="BE144" i="97"/>
  <c r="BF144" i="97"/>
  <c r="BX143" i="97"/>
  <c r="BW143" i="97"/>
  <c r="CF143" i="97"/>
  <c r="CG143" i="97"/>
  <c r="AE144" i="97"/>
  <c r="AD144" i="97"/>
  <c r="CP143" i="97"/>
  <c r="CO143" i="97"/>
  <c r="M144" i="97"/>
  <c r="L144" i="97"/>
  <c r="BF156" i="101"/>
  <c r="BE156" i="101"/>
  <c r="AN156" i="101"/>
  <c r="AM156" i="101"/>
  <c r="L157" i="101"/>
  <c r="M157" i="101"/>
  <c r="BO160" i="102"/>
  <c r="BN160" i="102"/>
  <c r="AV159" i="102"/>
  <c r="AW159" i="102"/>
  <c r="AN159" i="102"/>
  <c r="AM159" i="102"/>
  <c r="CF159" i="102"/>
  <c r="CG159" i="102"/>
  <c r="CP159" i="102"/>
  <c r="CO159" i="102"/>
  <c r="DZ156" i="101"/>
  <c r="DY156" i="101"/>
  <c r="DH156" i="101"/>
  <c r="DG156" i="101"/>
  <c r="DP159" i="102"/>
  <c r="DQ159" i="102"/>
  <c r="DP168" i="98"/>
  <c r="DM169" i="98"/>
  <c r="DG167" i="98"/>
  <c r="DD168" i="98"/>
  <c r="BC93" i="112"/>
  <c r="M179" i="112"/>
  <c r="L179" i="112"/>
  <c r="V183" i="112"/>
  <c r="T146" i="112"/>
  <c r="S146" i="112"/>
  <c r="BB178" i="112"/>
  <c r="AX179" i="112"/>
  <c r="BA179" i="112" s="1"/>
  <c r="AJ179" i="112"/>
  <c r="AM179" i="112" s="1"/>
  <c r="AV160" i="112"/>
  <c r="AU160" i="112"/>
  <c r="AH157" i="112"/>
  <c r="AG157" i="112"/>
  <c r="H181" i="112"/>
  <c r="G180" i="112"/>
  <c r="Y180" i="112" s="1"/>
  <c r="F180" i="112"/>
  <c r="I180" i="112"/>
  <c r="P180" i="112" s="1"/>
  <c r="DD160" i="102"/>
  <c r="DV160" i="102"/>
  <c r="DM160" i="102"/>
  <c r="EE160" i="102"/>
  <c r="EG84" i="102"/>
  <c r="EK84" i="102"/>
  <c r="EA84" i="102"/>
  <c r="EC84" i="102" s="1"/>
  <c r="DS84" i="102"/>
  <c r="DO84" i="102"/>
  <c r="DI84" i="102"/>
  <c r="DK84" i="102" s="1"/>
  <c r="EJ76" i="98"/>
  <c r="EL76" i="98" s="1"/>
  <c r="DX77" i="98"/>
  <c r="EB77" i="98" s="1"/>
  <c r="DR76" i="98"/>
  <c r="DT76" i="98" s="1"/>
  <c r="DJ77" i="98"/>
  <c r="DF77" i="98"/>
  <c r="EE157" i="101"/>
  <c r="DM157" i="101"/>
  <c r="DV157" i="101"/>
  <c r="DD157" i="101"/>
  <c r="EJ82" i="101"/>
  <c r="EL82" i="101" s="1"/>
  <c r="EB83" i="101"/>
  <c r="DX83" i="101"/>
  <c r="DR82" i="101"/>
  <c r="DT82" i="101" s="1"/>
  <c r="DJ83" i="101"/>
  <c r="DF83" i="101"/>
  <c r="EJ76" i="97"/>
  <c r="EL76" i="97" s="1"/>
  <c r="EA76" i="97"/>
  <c r="EC76" i="97" s="1"/>
  <c r="DR76" i="97"/>
  <c r="DT76" i="97" s="1"/>
  <c r="DI76" i="97"/>
  <c r="DK76" i="97" s="1"/>
  <c r="CN84" i="102"/>
  <c r="CE84" i="102"/>
  <c r="BV85" i="102"/>
  <c r="AL84" i="102"/>
  <c r="H161" i="102"/>
  <c r="G160" i="102"/>
  <c r="F160" i="102"/>
  <c r="W84" i="102"/>
  <c r="Y84" i="102" s="1"/>
  <c r="X85" i="102" s="1"/>
  <c r="BB160" i="102"/>
  <c r="CU161" i="102"/>
  <c r="BT161" i="102"/>
  <c r="AS160" i="102"/>
  <c r="AU84" i="102"/>
  <c r="BG84" i="102"/>
  <c r="BI84" i="102" s="1"/>
  <c r="BH85" i="102" s="1"/>
  <c r="CL160" i="102"/>
  <c r="AF84" i="102"/>
  <c r="AH84" i="102" s="1"/>
  <c r="AG85" i="102" s="1"/>
  <c r="CZ84" i="102"/>
  <c r="DB84" i="102" s="1"/>
  <c r="AA161" i="102"/>
  <c r="AJ160" i="102"/>
  <c r="R160" i="102"/>
  <c r="BP84" i="102"/>
  <c r="BR84" i="102" s="1"/>
  <c r="BQ85" i="102" s="1"/>
  <c r="I160" i="102"/>
  <c r="BK161" i="102"/>
  <c r="N84" i="102"/>
  <c r="P84" i="102" s="1"/>
  <c r="O85" i="102" s="1"/>
  <c r="CC160" i="102"/>
  <c r="CI83" i="101"/>
  <c r="CE83" i="101"/>
  <c r="K84" i="101"/>
  <c r="T83" i="101"/>
  <c r="AA157" i="101"/>
  <c r="BP82" i="101"/>
  <c r="BR82" i="101" s="1"/>
  <c r="BG82" i="101"/>
  <c r="BI82" i="101" s="1"/>
  <c r="I158" i="101"/>
  <c r="AF82" i="101"/>
  <c r="AH82" i="101" s="1"/>
  <c r="AG83" i="101" s="1"/>
  <c r="BB157" i="101"/>
  <c r="CQ82" i="101"/>
  <c r="CS82" i="101" s="1"/>
  <c r="AO82" i="101"/>
  <c r="AQ82" i="101" s="1"/>
  <c r="AP83" i="101" s="1"/>
  <c r="CU157" i="101"/>
  <c r="AJ157" i="101"/>
  <c r="CZ82" i="101"/>
  <c r="DB82" i="101" s="1"/>
  <c r="AX82" i="101"/>
  <c r="AZ82" i="101" s="1"/>
  <c r="BT157" i="101"/>
  <c r="R157" i="101"/>
  <c r="BY82" i="101"/>
  <c r="CA82" i="101" s="1"/>
  <c r="CL157" i="101"/>
  <c r="BK157" i="101"/>
  <c r="F158" i="101"/>
  <c r="G158" i="101"/>
  <c r="CC158" i="101"/>
  <c r="BK144" i="97"/>
  <c r="CZ76" i="98"/>
  <c r="DB76" i="98" s="1"/>
  <c r="DA77" i="98" s="1"/>
  <c r="CQ76" i="98"/>
  <c r="CS76" i="98" s="1"/>
  <c r="CR77" i="98" s="1"/>
  <c r="AO76" i="98"/>
  <c r="AQ76" i="98" s="1"/>
  <c r="AP77" i="98" s="1"/>
  <c r="AF76" i="98"/>
  <c r="AH76" i="98" s="1"/>
  <c r="AG77" i="98" s="1"/>
  <c r="G146" i="98"/>
  <c r="F146" i="98"/>
  <c r="CQ76" i="97"/>
  <c r="CS76" i="97" s="1"/>
  <c r="CR77" i="97" s="1"/>
  <c r="CI76" i="97"/>
  <c r="CE76" i="97"/>
  <c r="BQ76" i="97"/>
  <c r="BM76" i="97"/>
  <c r="BG76" i="97"/>
  <c r="BI76" i="97" s="1"/>
  <c r="BH77" i="97" s="1"/>
  <c r="AO76" i="97"/>
  <c r="AQ76" i="97" s="1"/>
  <c r="AF76" i="97"/>
  <c r="AH76" i="97" s="1"/>
  <c r="AG77" i="97" s="1"/>
  <c r="T76" i="97"/>
  <c r="F147" i="97"/>
  <c r="G147" i="97"/>
  <c r="H148" i="97"/>
  <c r="CL144" i="97"/>
  <c r="R145" i="97"/>
  <c r="BT144" i="97"/>
  <c r="I145" i="97"/>
  <c r="AJ144" i="97"/>
  <c r="CC144" i="97"/>
  <c r="BV77" i="98"/>
  <c r="R145" i="98"/>
  <c r="U145" i="98" s="1"/>
  <c r="I145" i="98"/>
  <c r="L145" i="98" s="1"/>
  <c r="AU77" i="98"/>
  <c r="K77" i="98"/>
  <c r="BD77" i="98"/>
  <c r="BT145" i="98"/>
  <c r="BW145" i="98" s="1"/>
  <c r="BB145" i="98"/>
  <c r="BE145" i="98" s="1"/>
  <c r="BK145" i="98"/>
  <c r="BN145" i="98" s="1"/>
  <c r="CL145" i="98"/>
  <c r="CO145" i="98" s="1"/>
  <c r="AJ145" i="98"/>
  <c r="AM145" i="98" s="1"/>
  <c r="T77" i="98"/>
  <c r="AA145" i="98"/>
  <c r="AD145" i="98" s="1"/>
  <c r="CE77" i="98"/>
  <c r="CU145" i="98"/>
  <c r="CX145" i="98" s="1"/>
  <c r="BM77" i="98"/>
  <c r="CC146" i="98"/>
  <c r="CF146" i="98" s="1"/>
  <c r="AS145" i="98"/>
  <c r="AV145" i="98" s="1"/>
  <c r="CU146" i="97"/>
  <c r="CW77" i="97"/>
  <c r="BB145" i="97"/>
  <c r="AU77" i="97"/>
  <c r="AS145" i="97"/>
  <c r="AA145" i="97"/>
  <c r="N82" i="97"/>
  <c r="P82" i="97" s="1"/>
  <c r="O83" i="97" s="1"/>
  <c r="AW157" i="101" l="1"/>
  <c r="AV157" i="101"/>
  <c r="AS158" i="101"/>
  <c r="M145" i="97"/>
  <c r="L145" i="97"/>
  <c r="CO157" i="101"/>
  <c r="CP157" i="101"/>
  <c r="CY157" i="101"/>
  <c r="CX157" i="101"/>
  <c r="AE157" i="101"/>
  <c r="AD157" i="101"/>
  <c r="U160" i="102"/>
  <c r="V160" i="102"/>
  <c r="BE160" i="102"/>
  <c r="BF160" i="102"/>
  <c r="DY157" i="101"/>
  <c r="DZ157" i="101"/>
  <c r="DY160" i="102"/>
  <c r="DZ160" i="102"/>
  <c r="DP169" i="98"/>
  <c r="DM170" i="98"/>
  <c r="DZ169" i="97"/>
  <c r="DY169" i="97"/>
  <c r="DV170" i="97"/>
  <c r="DH167" i="97"/>
  <c r="DG167" i="97"/>
  <c r="DD168" i="97"/>
  <c r="BF145" i="97"/>
  <c r="BE145" i="97"/>
  <c r="BX144" i="97"/>
  <c r="BW144" i="97"/>
  <c r="M158" i="101"/>
  <c r="L158" i="101"/>
  <c r="BN161" i="102"/>
  <c r="BO161" i="102"/>
  <c r="AM160" i="102"/>
  <c r="AN160" i="102"/>
  <c r="CO160" i="102"/>
  <c r="CP160" i="102"/>
  <c r="AW160" i="102"/>
  <c r="AV160" i="102"/>
  <c r="EI160" i="102"/>
  <c r="EH160" i="102"/>
  <c r="DG160" i="102"/>
  <c r="DH160" i="102"/>
  <c r="DQ168" i="97"/>
  <c r="DP168" i="97"/>
  <c r="DM169" i="97"/>
  <c r="EH171" i="98"/>
  <c r="EE172" i="98"/>
  <c r="AD145" i="97"/>
  <c r="AE145" i="97"/>
  <c r="CG144" i="97"/>
  <c r="CF144" i="97"/>
  <c r="U145" i="97"/>
  <c r="V145" i="97"/>
  <c r="BO144" i="97"/>
  <c r="BN144" i="97"/>
  <c r="U157" i="101"/>
  <c r="V157" i="101"/>
  <c r="M160" i="102"/>
  <c r="L160" i="102"/>
  <c r="AD161" i="102"/>
  <c r="AE161" i="102"/>
  <c r="BX161" i="102"/>
  <c r="BW161" i="102"/>
  <c r="DQ157" i="101"/>
  <c r="DP157" i="101"/>
  <c r="DQ160" i="102"/>
  <c r="DP160" i="102"/>
  <c r="DG168" i="98"/>
  <c r="DD169" i="98"/>
  <c r="AW145" i="97"/>
  <c r="AV145" i="97"/>
  <c r="CY146" i="97"/>
  <c r="CX146" i="97"/>
  <c r="AM144" i="97"/>
  <c r="AN144" i="97"/>
  <c r="CO144" i="97"/>
  <c r="CP144" i="97"/>
  <c r="CF158" i="101"/>
  <c r="CG158" i="101"/>
  <c r="BO157" i="101"/>
  <c r="BN157" i="101"/>
  <c r="BW157" i="101"/>
  <c r="BX157" i="101"/>
  <c r="AM157" i="101"/>
  <c r="AN157" i="101"/>
  <c r="BE157" i="101"/>
  <c r="BF157" i="101"/>
  <c r="CG160" i="102"/>
  <c r="CF160" i="102"/>
  <c r="CX161" i="102"/>
  <c r="CY161" i="102"/>
  <c r="DG157" i="101"/>
  <c r="DH157" i="101"/>
  <c r="EI157" i="101"/>
  <c r="EH157" i="101"/>
  <c r="DY170" i="98"/>
  <c r="DV171" i="98"/>
  <c r="EI170" i="97"/>
  <c r="EH170" i="97"/>
  <c r="EE171" i="97"/>
  <c r="BE93" i="112"/>
  <c r="AZ94" i="112" s="1"/>
  <c r="BD94" i="112" s="1"/>
  <c r="AQ91" i="112"/>
  <c r="AL92" i="112" s="1"/>
  <c r="AP92" i="112" s="1"/>
  <c r="M180" i="112"/>
  <c r="L180" i="112"/>
  <c r="T147" i="112"/>
  <c r="S147" i="112"/>
  <c r="V184" i="112"/>
  <c r="BB179" i="112"/>
  <c r="AX180" i="112"/>
  <c r="BA180" i="112" s="1"/>
  <c r="AJ180" i="112"/>
  <c r="AM180" i="112" s="1"/>
  <c r="AV161" i="112"/>
  <c r="AU161" i="112"/>
  <c r="AH158" i="112"/>
  <c r="AG158" i="112"/>
  <c r="H182" i="112"/>
  <c r="G181" i="112"/>
  <c r="Y181" i="112" s="1"/>
  <c r="F181" i="112"/>
  <c r="I181" i="112"/>
  <c r="P181" i="112" s="1"/>
  <c r="EE161" i="102"/>
  <c r="DM161" i="102"/>
  <c r="DV161" i="102"/>
  <c r="DD161" i="102"/>
  <c r="EJ84" i="102"/>
  <c r="EL84" i="102" s="1"/>
  <c r="DX85" i="102"/>
  <c r="EB85" i="102"/>
  <c r="DR84" i="102"/>
  <c r="DT84" i="102" s="1"/>
  <c r="DF85" i="102"/>
  <c r="DJ85" i="102"/>
  <c r="EG77" i="98"/>
  <c r="EK77" i="98"/>
  <c r="EA77" i="98"/>
  <c r="EC77" i="98" s="1"/>
  <c r="DO77" i="98"/>
  <c r="DS77" i="98"/>
  <c r="DI77" i="98"/>
  <c r="DK77" i="98" s="1"/>
  <c r="EE158" i="101"/>
  <c r="DD158" i="101"/>
  <c r="DM158" i="101"/>
  <c r="DV158" i="101"/>
  <c r="EK83" i="101"/>
  <c r="EG83" i="101"/>
  <c r="EA83" i="101"/>
  <c r="EC83" i="101" s="1"/>
  <c r="DS83" i="101"/>
  <c r="DO83" i="101"/>
  <c r="DI83" i="101"/>
  <c r="DK83" i="101" s="1"/>
  <c r="EK77" i="97"/>
  <c r="EG77" i="97"/>
  <c r="DX77" i="97"/>
  <c r="EB77" i="97" s="1"/>
  <c r="DO77" i="97"/>
  <c r="DS77" i="97" s="1"/>
  <c r="DJ77" i="97"/>
  <c r="DF77" i="97"/>
  <c r="BM85" i="102"/>
  <c r="AC85" i="102"/>
  <c r="BD85" i="102"/>
  <c r="T85" i="102"/>
  <c r="AO84" i="102"/>
  <c r="AQ84" i="102" s="1"/>
  <c r="AP85" i="102" s="1"/>
  <c r="CH84" i="102"/>
  <c r="CJ84" i="102" s="1"/>
  <c r="CI85" i="102" s="1"/>
  <c r="K85" i="102"/>
  <c r="BK162" i="102"/>
  <c r="R161" i="102"/>
  <c r="DA85" i="102"/>
  <c r="CW85" i="102"/>
  <c r="AX84" i="102"/>
  <c r="AZ84" i="102" s="1"/>
  <c r="AY85" i="102" s="1"/>
  <c r="CC161" i="102"/>
  <c r="I161" i="102"/>
  <c r="CL161" i="102"/>
  <c r="BB161" i="102"/>
  <c r="BY85" i="102"/>
  <c r="CA85" i="102" s="1"/>
  <c r="BZ86" i="102" s="1"/>
  <c r="CQ84" i="102"/>
  <c r="CS84" i="102" s="1"/>
  <c r="CR85" i="102" s="1"/>
  <c r="AJ161" i="102"/>
  <c r="AA162" i="102"/>
  <c r="AS161" i="102"/>
  <c r="BT162" i="102"/>
  <c r="CU162" i="102"/>
  <c r="H162" i="102"/>
  <c r="G161" i="102"/>
  <c r="F161" i="102"/>
  <c r="AY83" i="101"/>
  <c r="AU83" i="101"/>
  <c r="AL83" i="101"/>
  <c r="CN83" i="101"/>
  <c r="CR83" i="101"/>
  <c r="DA83" i="101"/>
  <c r="CW83" i="101"/>
  <c r="CC159" i="101"/>
  <c r="BK158" i="101"/>
  <c r="CL158" i="101"/>
  <c r="CU158" i="101"/>
  <c r="BH83" i="101"/>
  <c r="BD83" i="101"/>
  <c r="N84" i="101"/>
  <c r="P84" i="101" s="1"/>
  <c r="O85" i="101" s="1"/>
  <c r="R158" i="101"/>
  <c r="BT158" i="101"/>
  <c r="BM83" i="101"/>
  <c r="BQ83" i="101"/>
  <c r="F159" i="101"/>
  <c r="G159" i="101"/>
  <c r="BZ83" i="101"/>
  <c r="BV83" i="101"/>
  <c r="AC83" i="101"/>
  <c r="I159" i="101"/>
  <c r="CH83" i="101"/>
  <c r="CJ83" i="101" s="1"/>
  <c r="AJ158" i="101"/>
  <c r="BB158" i="101"/>
  <c r="AA158" i="101"/>
  <c r="W83" i="101"/>
  <c r="Y83" i="101" s="1"/>
  <c r="X84" i="101" s="1"/>
  <c r="BK145" i="97"/>
  <c r="CH77" i="98"/>
  <c r="CJ77" i="98" s="1"/>
  <c r="CI78" i="98" s="1"/>
  <c r="BY77" i="98"/>
  <c r="CA77" i="98" s="1"/>
  <c r="BZ78" i="98" s="1"/>
  <c r="BP77" i="98"/>
  <c r="BR77" i="98" s="1"/>
  <c r="BQ78" i="98" s="1"/>
  <c r="BG77" i="98"/>
  <c r="BI77" i="98" s="1"/>
  <c r="BH78" i="98" s="1"/>
  <c r="AX77" i="98"/>
  <c r="AZ77" i="98" s="1"/>
  <c r="AY78" i="98" s="1"/>
  <c r="W77" i="98"/>
  <c r="Y77" i="98" s="1"/>
  <c r="X78" i="98" s="1"/>
  <c r="G147" i="98"/>
  <c r="F147" i="98"/>
  <c r="CZ77" i="97"/>
  <c r="DB77" i="97" s="1"/>
  <c r="DA78" i="97" s="1"/>
  <c r="CH76" i="97"/>
  <c r="CJ76" i="97" s="1"/>
  <c r="BP76" i="97"/>
  <c r="BR76" i="97" s="1"/>
  <c r="AX77" i="97"/>
  <c r="AZ77" i="97" s="1"/>
  <c r="AY78" i="97" s="1"/>
  <c r="AP77" i="97"/>
  <c r="AL77" i="97"/>
  <c r="W76" i="97"/>
  <c r="Y76" i="97" s="1"/>
  <c r="X77" i="97" s="1"/>
  <c r="F148" i="97"/>
  <c r="G148" i="97"/>
  <c r="H149" i="97"/>
  <c r="AJ145" i="97"/>
  <c r="R146" i="97"/>
  <c r="I146" i="97"/>
  <c r="CL145" i="97"/>
  <c r="CC145" i="97"/>
  <c r="BT145" i="97"/>
  <c r="CN77" i="98"/>
  <c r="CW77" i="98"/>
  <c r="CL146" i="98"/>
  <c r="CO146" i="98" s="1"/>
  <c r="I146" i="98"/>
  <c r="L146" i="98" s="1"/>
  <c r="CC147" i="98"/>
  <c r="CF147" i="98" s="1"/>
  <c r="CU146" i="98"/>
  <c r="CX146" i="98" s="1"/>
  <c r="AS146" i="98"/>
  <c r="AV146" i="98" s="1"/>
  <c r="AA146" i="98"/>
  <c r="AD146" i="98" s="1"/>
  <c r="R146" i="98"/>
  <c r="U146" i="98" s="1"/>
  <c r="AC77" i="98"/>
  <c r="BK146" i="98"/>
  <c r="BN146" i="98" s="1"/>
  <c r="BB146" i="98"/>
  <c r="BE146" i="98" s="1"/>
  <c r="N77" i="98"/>
  <c r="P77" i="98" s="1"/>
  <c r="O78" i="98" s="1"/>
  <c r="AL77" i="98"/>
  <c r="AJ146" i="98"/>
  <c r="AM146" i="98" s="1"/>
  <c r="BT146" i="98"/>
  <c r="BW146" i="98" s="1"/>
  <c r="CU147" i="97"/>
  <c r="CN77" i="97"/>
  <c r="BD77" i="97"/>
  <c r="BB146" i="97"/>
  <c r="AS146" i="97"/>
  <c r="AC77" i="97"/>
  <c r="AA146" i="97"/>
  <c r="K83" i="97"/>
  <c r="AS159" i="101" l="1"/>
  <c r="AV158" i="101"/>
  <c r="AW158" i="101"/>
  <c r="AO92" i="112"/>
  <c r="DP170" i="98"/>
  <c r="DM171" i="98"/>
  <c r="BF146" i="97"/>
  <c r="BE146" i="97"/>
  <c r="BX145" i="97"/>
  <c r="BW145" i="97"/>
  <c r="V146" i="97"/>
  <c r="U146" i="97"/>
  <c r="BN145" i="97"/>
  <c r="BO145" i="97"/>
  <c r="AN158" i="101"/>
  <c r="AM158" i="101"/>
  <c r="BX158" i="101"/>
  <c r="BW158" i="101"/>
  <c r="BN158" i="101"/>
  <c r="BO158" i="101"/>
  <c r="AE162" i="102"/>
  <c r="AD162" i="102"/>
  <c r="BF161" i="102"/>
  <c r="BE161" i="102"/>
  <c r="BO162" i="102"/>
  <c r="BN162" i="102"/>
  <c r="DZ158" i="101"/>
  <c r="DY158" i="101"/>
  <c r="DY171" i="98"/>
  <c r="DV172" i="98"/>
  <c r="DG169" i="98"/>
  <c r="DD170" i="98"/>
  <c r="DP169" i="97"/>
  <c r="DQ169" i="97"/>
  <c r="DM170" i="97"/>
  <c r="DZ170" i="97"/>
  <c r="DY170" i="97"/>
  <c r="DV171" i="97"/>
  <c r="CP158" i="101"/>
  <c r="CO158" i="101"/>
  <c r="CF161" i="102"/>
  <c r="CG161" i="102"/>
  <c r="DH158" i="101"/>
  <c r="DG158" i="101"/>
  <c r="DH161" i="102"/>
  <c r="DG161" i="102"/>
  <c r="DP158" i="101"/>
  <c r="DQ158" i="101"/>
  <c r="DZ161" i="102"/>
  <c r="DY161" i="102"/>
  <c r="DP161" i="102"/>
  <c r="DQ161" i="102"/>
  <c r="EH171" i="97"/>
  <c r="EI171" i="97"/>
  <c r="EE172" i="97"/>
  <c r="DH168" i="97"/>
  <c r="DG168" i="97"/>
  <c r="DD169" i="97"/>
  <c r="AW146" i="97"/>
  <c r="AV146" i="97"/>
  <c r="CX147" i="97"/>
  <c r="CY147" i="97"/>
  <c r="L146" i="97"/>
  <c r="M146" i="97"/>
  <c r="BF158" i="101"/>
  <c r="BE158" i="101"/>
  <c r="AV161" i="102"/>
  <c r="AW161" i="102"/>
  <c r="V161" i="102"/>
  <c r="U161" i="102"/>
  <c r="AE146" i="97"/>
  <c r="AD146" i="97"/>
  <c r="CF145" i="97"/>
  <c r="CG145" i="97"/>
  <c r="AN145" i="97"/>
  <c r="AM145" i="97"/>
  <c r="V158" i="101"/>
  <c r="U158" i="101"/>
  <c r="CX158" i="101"/>
  <c r="CY158" i="101"/>
  <c r="CG159" i="101"/>
  <c r="CF159" i="101"/>
  <c r="CY162" i="102"/>
  <c r="CX162" i="102"/>
  <c r="AN161" i="102"/>
  <c r="AM161" i="102"/>
  <c r="CP161" i="102"/>
  <c r="CO161" i="102"/>
  <c r="CP145" i="97"/>
  <c r="CO145" i="97"/>
  <c r="AD158" i="101"/>
  <c r="AE158" i="101"/>
  <c r="L159" i="101"/>
  <c r="M159" i="101"/>
  <c r="BW162" i="102"/>
  <c r="BX162" i="102"/>
  <c r="L161" i="102"/>
  <c r="M161" i="102"/>
  <c r="EH158" i="101"/>
  <c r="EI158" i="101"/>
  <c r="EH161" i="102"/>
  <c r="EI161" i="102"/>
  <c r="EH172" i="98"/>
  <c r="EE173" i="98"/>
  <c r="BC94" i="112"/>
  <c r="M181" i="112"/>
  <c r="L181" i="112"/>
  <c r="T148" i="112"/>
  <c r="S148" i="112"/>
  <c r="V185" i="112"/>
  <c r="AX181" i="112"/>
  <c r="BA181" i="112" s="1"/>
  <c r="BB180" i="112"/>
  <c r="AJ181" i="112"/>
  <c r="AM181" i="112" s="1"/>
  <c r="AV162" i="112"/>
  <c r="AU162" i="112"/>
  <c r="AH159" i="112"/>
  <c r="AG159" i="112"/>
  <c r="I182" i="112"/>
  <c r="P182" i="112" s="1"/>
  <c r="H183" i="112"/>
  <c r="G182" i="112"/>
  <c r="Y182" i="112" s="1"/>
  <c r="F182" i="112"/>
  <c r="DD162" i="102"/>
  <c r="EE162" i="102"/>
  <c r="DV162" i="102"/>
  <c r="DM162" i="102"/>
  <c r="EG85" i="102"/>
  <c r="EK85" i="102"/>
  <c r="EA85" i="102"/>
  <c r="EC85" i="102" s="1"/>
  <c r="DS85" i="102"/>
  <c r="DO85" i="102"/>
  <c r="DI85" i="102"/>
  <c r="DK85" i="102" s="1"/>
  <c r="EJ77" i="98"/>
  <c r="EL77" i="98" s="1"/>
  <c r="DX78" i="98"/>
  <c r="EB78" i="98" s="1"/>
  <c r="DR77" i="98"/>
  <c r="DT77" i="98" s="1"/>
  <c r="DJ78" i="98"/>
  <c r="DF78" i="98"/>
  <c r="DD159" i="101"/>
  <c r="DV159" i="101"/>
  <c r="DM159" i="101"/>
  <c r="EE159" i="101"/>
  <c r="EJ83" i="101"/>
  <c r="EL83" i="101" s="1"/>
  <c r="EB84" i="101"/>
  <c r="DX84" i="101"/>
  <c r="DR83" i="101"/>
  <c r="DT83" i="101" s="1"/>
  <c r="DJ84" i="101"/>
  <c r="DF84" i="101"/>
  <c r="EJ77" i="97"/>
  <c r="EL77" i="97" s="1"/>
  <c r="EA77" i="97"/>
  <c r="EC77" i="97" s="1"/>
  <c r="DR77" i="97"/>
  <c r="DT77" i="97" s="1"/>
  <c r="DI77" i="97"/>
  <c r="DK77" i="97" s="1"/>
  <c r="CN85" i="102"/>
  <c r="H163" i="102"/>
  <c r="G162" i="102"/>
  <c r="F162" i="102"/>
  <c r="AA163" i="102"/>
  <c r="AU85" i="102"/>
  <c r="CE85" i="102"/>
  <c r="W85" i="102"/>
  <c r="Y85" i="102" s="1"/>
  <c r="X86" i="102" s="1"/>
  <c r="AF85" i="102"/>
  <c r="AH85" i="102" s="1"/>
  <c r="AG86" i="102" s="1"/>
  <c r="BT163" i="102"/>
  <c r="CL162" i="102"/>
  <c r="CC162" i="102"/>
  <c r="BK163" i="102"/>
  <c r="AJ162" i="102"/>
  <c r="BV86" i="102"/>
  <c r="BB162" i="102"/>
  <c r="I162" i="102"/>
  <c r="CZ85" i="102"/>
  <c r="DB85" i="102" s="1"/>
  <c r="R162" i="102"/>
  <c r="N85" i="102"/>
  <c r="P85" i="102" s="1"/>
  <c r="O86" i="102" s="1"/>
  <c r="AL85" i="102"/>
  <c r="BG85" i="102"/>
  <c r="BI85" i="102" s="1"/>
  <c r="BH86" i="102" s="1"/>
  <c r="BP85" i="102"/>
  <c r="BR85" i="102" s="1"/>
  <c r="BQ86" i="102" s="1"/>
  <c r="CU163" i="102"/>
  <c r="AS162" i="102"/>
  <c r="T84" i="101"/>
  <c r="K85" i="101"/>
  <c r="AA159" i="101"/>
  <c r="AJ159" i="101"/>
  <c r="BY83" i="101"/>
  <c r="CA83" i="101" s="1"/>
  <c r="CL159" i="101"/>
  <c r="CZ83" i="101"/>
  <c r="DB83" i="101" s="1"/>
  <c r="AO83" i="101"/>
  <c r="AQ83" i="101" s="1"/>
  <c r="AP84" i="101" s="1"/>
  <c r="I160" i="101"/>
  <c r="BT159" i="101"/>
  <c r="CU159" i="101"/>
  <c r="CI84" i="101"/>
  <c r="CE84" i="101"/>
  <c r="AF83" i="101"/>
  <c r="AH83" i="101" s="1"/>
  <c r="AG84" i="101" s="1"/>
  <c r="BP83" i="101"/>
  <c r="BR83" i="101" s="1"/>
  <c r="BK159" i="101"/>
  <c r="AX83" i="101"/>
  <c r="AZ83" i="101" s="1"/>
  <c r="BB159" i="101"/>
  <c r="F160" i="101"/>
  <c r="G160" i="101"/>
  <c r="R159" i="101"/>
  <c r="BG83" i="101"/>
  <c r="BI83" i="101" s="1"/>
  <c r="CC160" i="101"/>
  <c r="CQ83" i="101"/>
  <c r="CS83" i="101" s="1"/>
  <c r="BK146" i="97"/>
  <c r="CZ77" i="98"/>
  <c r="DB77" i="98" s="1"/>
  <c r="DA78" i="98" s="1"/>
  <c r="CQ77" i="98"/>
  <c r="CS77" i="98" s="1"/>
  <c r="CR78" i="98" s="1"/>
  <c r="AO77" i="98"/>
  <c r="AQ77" i="98" s="1"/>
  <c r="AP78" i="98" s="1"/>
  <c r="AF77" i="98"/>
  <c r="AH77" i="98" s="1"/>
  <c r="AG78" i="98" s="1"/>
  <c r="F148" i="98"/>
  <c r="G148" i="98"/>
  <c r="CQ77" i="97"/>
  <c r="CS77" i="97" s="1"/>
  <c r="CR78" i="97" s="1"/>
  <c r="CI77" i="97"/>
  <c r="CE77" i="97"/>
  <c r="BQ77" i="97"/>
  <c r="BM77" i="97"/>
  <c r="BG77" i="97"/>
  <c r="BI77" i="97" s="1"/>
  <c r="BH78" i="97" s="1"/>
  <c r="AO77" i="97"/>
  <c r="AQ77" i="97" s="1"/>
  <c r="AF77" i="97"/>
  <c r="AH77" i="97" s="1"/>
  <c r="AG78" i="97" s="1"/>
  <c r="T77" i="97"/>
  <c r="F149" i="97"/>
  <c r="G149" i="97"/>
  <c r="H150" i="97"/>
  <c r="I147" i="97"/>
  <c r="AJ146" i="97"/>
  <c r="R147" i="97"/>
  <c r="BT146" i="97"/>
  <c r="CC146" i="97"/>
  <c r="CL146" i="97"/>
  <c r="CE78" i="98"/>
  <c r="AU78" i="98"/>
  <c r="K78" i="98"/>
  <c r="BD78" i="98"/>
  <c r="CU147" i="98"/>
  <c r="CX147" i="98" s="1"/>
  <c r="I147" i="98"/>
  <c r="L147" i="98" s="1"/>
  <c r="BM78" i="98"/>
  <c r="AJ147" i="98"/>
  <c r="AM147" i="98" s="1"/>
  <c r="BB147" i="98"/>
  <c r="BE147" i="98" s="1"/>
  <c r="CL147" i="98"/>
  <c r="CO147" i="98" s="1"/>
  <c r="BV78" i="98"/>
  <c r="T78" i="98"/>
  <c r="AA147" i="98"/>
  <c r="AD147" i="98" s="1"/>
  <c r="BT147" i="98"/>
  <c r="BW147" i="98" s="1"/>
  <c r="BK147" i="98"/>
  <c r="BN147" i="98" s="1"/>
  <c r="R147" i="98"/>
  <c r="U147" i="98" s="1"/>
  <c r="AS147" i="98"/>
  <c r="AV147" i="98" s="1"/>
  <c r="CC148" i="98"/>
  <c r="CF148" i="98" s="1"/>
  <c r="CW78" i="97"/>
  <c r="CU148" i="97"/>
  <c r="BB147" i="97"/>
  <c r="AS147" i="97"/>
  <c r="AU78" i="97"/>
  <c r="AA147" i="97"/>
  <c r="N83" i="97"/>
  <c r="P83" i="97" s="1"/>
  <c r="O84" i="97" s="1"/>
  <c r="AV159" i="101" l="1"/>
  <c r="AS160" i="101"/>
  <c r="AW159" i="101"/>
  <c r="AW147" i="97"/>
  <c r="AV147" i="97"/>
  <c r="CF160" i="101"/>
  <c r="CG160" i="101"/>
  <c r="BO159" i="101"/>
  <c r="BN159" i="101"/>
  <c r="M160" i="101"/>
  <c r="L160" i="101"/>
  <c r="CY163" i="102"/>
  <c r="CX163" i="102"/>
  <c r="M162" i="102"/>
  <c r="L162" i="102"/>
  <c r="AM162" i="102"/>
  <c r="AN162" i="102"/>
  <c r="BX163" i="102"/>
  <c r="BW163" i="102"/>
  <c r="DG162" i="102"/>
  <c r="DH162" i="102"/>
  <c r="DG170" i="98"/>
  <c r="DD171" i="98"/>
  <c r="BF147" i="97"/>
  <c r="BE147" i="97"/>
  <c r="U147" i="97"/>
  <c r="V147" i="97"/>
  <c r="AM159" i="101"/>
  <c r="AN159" i="101"/>
  <c r="BE162" i="102"/>
  <c r="BF162" i="102"/>
  <c r="BO163" i="102"/>
  <c r="BN163" i="102"/>
  <c r="DQ159" i="101"/>
  <c r="DP159" i="101"/>
  <c r="DY162" i="102"/>
  <c r="DZ162" i="102"/>
  <c r="EI172" i="97"/>
  <c r="EH172" i="97"/>
  <c r="EE173" i="97"/>
  <c r="DQ170" i="97"/>
  <c r="DP170" i="97"/>
  <c r="DM171" i="97"/>
  <c r="BW146" i="97"/>
  <c r="BX146" i="97"/>
  <c r="AD147" i="97"/>
  <c r="AE147" i="97"/>
  <c r="CY148" i="97"/>
  <c r="CX148" i="97"/>
  <c r="CO146" i="97"/>
  <c r="CP146" i="97"/>
  <c r="AM146" i="97"/>
  <c r="AN146" i="97"/>
  <c r="BO146" i="97"/>
  <c r="BN146" i="97"/>
  <c r="U159" i="101"/>
  <c r="V159" i="101"/>
  <c r="BE159" i="101"/>
  <c r="BF159" i="101"/>
  <c r="CY159" i="101"/>
  <c r="CX159" i="101"/>
  <c r="AE159" i="101"/>
  <c r="AD159" i="101"/>
  <c r="U162" i="102"/>
  <c r="V162" i="102"/>
  <c r="CG162" i="102"/>
  <c r="CF162" i="102"/>
  <c r="DY159" i="101"/>
  <c r="DZ159" i="101"/>
  <c r="DG159" i="101"/>
  <c r="DH159" i="101"/>
  <c r="EH173" i="98"/>
  <c r="EE174" i="98"/>
  <c r="DH169" i="97"/>
  <c r="DG169" i="97"/>
  <c r="DD170" i="97"/>
  <c r="DZ171" i="97"/>
  <c r="DY171" i="97"/>
  <c r="DV172" i="97"/>
  <c r="DY172" i="98"/>
  <c r="DV173" i="98"/>
  <c r="DP171" i="98"/>
  <c r="DM172" i="98"/>
  <c r="CG146" i="97"/>
  <c r="CF146" i="97"/>
  <c r="M147" i="97"/>
  <c r="L147" i="97"/>
  <c r="BW159" i="101"/>
  <c r="BX159" i="101"/>
  <c r="CO159" i="101"/>
  <c r="CP159" i="101"/>
  <c r="AW162" i="102"/>
  <c r="AV162" i="102"/>
  <c r="CO162" i="102"/>
  <c r="CP162" i="102"/>
  <c r="AD163" i="102"/>
  <c r="AE163" i="102"/>
  <c r="EI159" i="101"/>
  <c r="EH159" i="101"/>
  <c r="DQ162" i="102"/>
  <c r="DP162" i="102"/>
  <c r="EI162" i="102"/>
  <c r="EH162" i="102"/>
  <c r="BE94" i="112"/>
  <c r="AZ95" i="112" s="1"/>
  <c r="BD95" i="112" s="1"/>
  <c r="AQ92" i="112"/>
  <c r="AL93" i="112" s="1"/>
  <c r="AP93" i="112" s="1"/>
  <c r="M182" i="112"/>
  <c r="L182" i="112"/>
  <c r="V186" i="112"/>
  <c r="S149" i="112"/>
  <c r="T149" i="112"/>
  <c r="AJ182" i="112"/>
  <c r="AM182" i="112" s="1"/>
  <c r="BB181" i="112"/>
  <c r="AX182" i="112"/>
  <c r="BA182" i="112" s="1"/>
  <c r="AV163" i="112"/>
  <c r="AU163" i="112"/>
  <c r="AH160" i="112"/>
  <c r="AG160" i="112"/>
  <c r="H184" i="112"/>
  <c r="G183" i="112"/>
  <c r="Y183" i="112" s="1"/>
  <c r="F183" i="112"/>
  <c r="I183" i="112"/>
  <c r="P183" i="112" s="1"/>
  <c r="DV163" i="102"/>
  <c r="DM163" i="102"/>
  <c r="DD163" i="102"/>
  <c r="EE163" i="102"/>
  <c r="EJ85" i="102"/>
  <c r="EL85" i="102" s="1"/>
  <c r="EB86" i="102"/>
  <c r="DX86" i="102"/>
  <c r="DR85" i="102"/>
  <c r="DT85" i="102" s="1"/>
  <c r="DJ86" i="102"/>
  <c r="DF86" i="102"/>
  <c r="EG78" i="98"/>
  <c r="EK78" i="98" s="1"/>
  <c r="EA78" i="98"/>
  <c r="EC78" i="98" s="1"/>
  <c r="DO78" i="98"/>
  <c r="DS78" i="98"/>
  <c r="DI78" i="98"/>
  <c r="DK78" i="98" s="1"/>
  <c r="DV160" i="101"/>
  <c r="EE160" i="101"/>
  <c r="DM160" i="101"/>
  <c r="DD160" i="101"/>
  <c r="EK84" i="101"/>
  <c r="EG84" i="101"/>
  <c r="EA84" i="101"/>
  <c r="EC84" i="101" s="1"/>
  <c r="DS84" i="101"/>
  <c r="DO84" i="101"/>
  <c r="DI84" i="101"/>
  <c r="DK84" i="101" s="1"/>
  <c r="EG78" i="97"/>
  <c r="EK78" i="97" s="1"/>
  <c r="DX78" i="97"/>
  <c r="EB78" i="97" s="1"/>
  <c r="DO78" i="97"/>
  <c r="DS78" i="97"/>
  <c r="DJ78" i="97"/>
  <c r="DF78" i="97"/>
  <c r="BM86" i="102"/>
  <c r="DA86" i="102"/>
  <c r="CW86" i="102"/>
  <c r="AC86" i="102"/>
  <c r="K86" i="102"/>
  <c r="AO85" i="102"/>
  <c r="AQ85" i="102" s="1"/>
  <c r="AP86" i="102" s="1"/>
  <c r="BY86" i="102"/>
  <c r="CA86" i="102" s="1"/>
  <c r="BZ87" i="102" s="1"/>
  <c r="CL163" i="102"/>
  <c r="CH85" i="102"/>
  <c r="CJ85" i="102" s="1"/>
  <c r="CI86" i="102" s="1"/>
  <c r="I163" i="102"/>
  <c r="H164" i="102"/>
  <c r="G163" i="102"/>
  <c r="F163" i="102"/>
  <c r="AS163" i="102"/>
  <c r="R163" i="102"/>
  <c r="BB163" i="102"/>
  <c r="AJ163" i="102"/>
  <c r="BK164" i="102"/>
  <c r="BT164" i="102"/>
  <c r="AX85" i="102"/>
  <c r="AZ85" i="102" s="1"/>
  <c r="AY86" i="102" s="1"/>
  <c r="AA164" i="102"/>
  <c r="CQ85" i="102"/>
  <c r="CS85" i="102" s="1"/>
  <c r="CR86" i="102" s="1"/>
  <c r="CU164" i="102"/>
  <c r="BD86" i="102"/>
  <c r="CC163" i="102"/>
  <c r="T86" i="102"/>
  <c r="BZ84" i="101"/>
  <c r="BV84" i="101"/>
  <c r="AY84" i="101"/>
  <c r="AU84" i="101"/>
  <c r="DA84" i="101"/>
  <c r="CW84" i="101"/>
  <c r="CN84" i="101"/>
  <c r="CR84" i="101"/>
  <c r="AC84" i="101"/>
  <c r="BH84" i="101"/>
  <c r="BD84" i="101"/>
  <c r="BK160" i="101"/>
  <c r="CU160" i="101"/>
  <c r="I161" i="101"/>
  <c r="AJ160" i="101"/>
  <c r="N85" i="101"/>
  <c r="P85" i="101" s="1"/>
  <c r="O86" i="101" s="1"/>
  <c r="F161" i="101"/>
  <c r="G161" i="101"/>
  <c r="BT160" i="101"/>
  <c r="AL84" i="101"/>
  <c r="AA160" i="101"/>
  <c r="BM84" i="101"/>
  <c r="BQ84" i="101"/>
  <c r="CH84" i="101"/>
  <c r="CJ84" i="101" s="1"/>
  <c r="CL160" i="101"/>
  <c r="CC161" i="101"/>
  <c r="R160" i="101"/>
  <c r="BB160" i="101"/>
  <c r="W84" i="101"/>
  <c r="Y84" i="101" s="1"/>
  <c r="X85" i="101" s="1"/>
  <c r="BK147" i="97"/>
  <c r="CH78" i="98"/>
  <c r="CJ78" i="98" s="1"/>
  <c r="CI79" i="98" s="1"/>
  <c r="BY78" i="98"/>
  <c r="CA78" i="98" s="1"/>
  <c r="BZ79" i="98" s="1"/>
  <c r="BP78" i="98"/>
  <c r="BR78" i="98" s="1"/>
  <c r="BQ79" i="98" s="1"/>
  <c r="BG78" i="98"/>
  <c r="BI78" i="98" s="1"/>
  <c r="BH79" i="98" s="1"/>
  <c r="AX78" i="98"/>
  <c r="AZ78" i="98" s="1"/>
  <c r="AY79" i="98" s="1"/>
  <c r="W78" i="98"/>
  <c r="Y78" i="98" s="1"/>
  <c r="X79" i="98" s="1"/>
  <c r="G149" i="98"/>
  <c r="F149" i="98"/>
  <c r="CZ78" i="97"/>
  <c r="DB78" i="97" s="1"/>
  <c r="DA79" i="97" s="1"/>
  <c r="CH77" i="97"/>
  <c r="CJ77" i="97" s="1"/>
  <c r="BP77" i="97"/>
  <c r="BR77" i="97" s="1"/>
  <c r="AX78" i="97"/>
  <c r="AZ78" i="97" s="1"/>
  <c r="AY79" i="97" s="1"/>
  <c r="AP78" i="97"/>
  <c r="AL78" i="97"/>
  <c r="W77" i="97"/>
  <c r="Y77" i="97" s="1"/>
  <c r="X78" i="97" s="1"/>
  <c r="F150" i="97"/>
  <c r="G150" i="97"/>
  <c r="H151" i="97"/>
  <c r="BT147" i="97"/>
  <c r="AJ147" i="97"/>
  <c r="R148" i="97"/>
  <c r="CL147" i="97"/>
  <c r="CC147" i="97"/>
  <c r="I148" i="97"/>
  <c r="AC78" i="98"/>
  <c r="CW78" i="98"/>
  <c r="AL78" i="98"/>
  <c r="AA148" i="98"/>
  <c r="AD148" i="98" s="1"/>
  <c r="AS148" i="98"/>
  <c r="AV148" i="98" s="1"/>
  <c r="BT148" i="98"/>
  <c r="BW148" i="98" s="1"/>
  <c r="CL148" i="98"/>
  <c r="CO148" i="98" s="1"/>
  <c r="AJ148" i="98"/>
  <c r="AM148" i="98" s="1"/>
  <c r="BK148" i="98"/>
  <c r="BN148" i="98" s="1"/>
  <c r="CN78" i="98"/>
  <c r="BB148" i="98"/>
  <c r="BE148" i="98" s="1"/>
  <c r="N78" i="98"/>
  <c r="P78" i="98" s="1"/>
  <c r="O79" i="98" s="1"/>
  <c r="CC149" i="98"/>
  <c r="CF149" i="98" s="1"/>
  <c r="R148" i="98"/>
  <c r="U148" i="98" s="1"/>
  <c r="I148" i="98"/>
  <c r="L148" i="98" s="1"/>
  <c r="CU148" i="98"/>
  <c r="CX148" i="98" s="1"/>
  <c r="CU149" i="97"/>
  <c r="CN78" i="97"/>
  <c r="BD78" i="97"/>
  <c r="BB148" i="97"/>
  <c r="AS148" i="97"/>
  <c r="AC78" i="97"/>
  <c r="AA148" i="97"/>
  <c r="K84" i="97"/>
  <c r="AS161" i="101" l="1"/>
  <c r="AV160" i="101"/>
  <c r="AW160" i="101"/>
  <c r="AO93" i="112"/>
  <c r="L148" i="97"/>
  <c r="M148" i="97"/>
  <c r="AW148" i="97"/>
  <c r="AV148" i="97"/>
  <c r="CX149" i="97"/>
  <c r="CY149" i="97"/>
  <c r="V148" i="97"/>
  <c r="U148" i="97"/>
  <c r="V160" i="101"/>
  <c r="U160" i="101"/>
  <c r="L161" i="101"/>
  <c r="M161" i="101"/>
  <c r="CY164" i="102"/>
  <c r="CX164" i="102"/>
  <c r="BX164" i="102"/>
  <c r="BW164" i="102"/>
  <c r="V163" i="102"/>
  <c r="U163" i="102"/>
  <c r="DH160" i="101"/>
  <c r="DG160" i="101"/>
  <c r="DZ160" i="101"/>
  <c r="DY160" i="101"/>
  <c r="DY173" i="98"/>
  <c r="DV174" i="98"/>
  <c r="EH174" i="98"/>
  <c r="EE175" i="98"/>
  <c r="DG171" i="98"/>
  <c r="DD172" i="98"/>
  <c r="BN147" i="97"/>
  <c r="BO147" i="97"/>
  <c r="CG161" i="101"/>
  <c r="CF161" i="101"/>
  <c r="BX160" i="101"/>
  <c r="BW160" i="101"/>
  <c r="CX160" i="101"/>
  <c r="CY160" i="101"/>
  <c r="CG163" i="102"/>
  <c r="CF163" i="102"/>
  <c r="BO164" i="102"/>
  <c r="BN164" i="102"/>
  <c r="AV163" i="102"/>
  <c r="AW163" i="102"/>
  <c r="L163" i="102"/>
  <c r="M163" i="102"/>
  <c r="EI163" i="102"/>
  <c r="EH163" i="102"/>
  <c r="DZ163" i="102"/>
  <c r="DY163" i="102"/>
  <c r="DG170" i="97"/>
  <c r="DH170" i="97"/>
  <c r="DD171" i="97"/>
  <c r="EH173" i="97"/>
  <c r="EI173" i="97"/>
  <c r="EE174" i="97"/>
  <c r="AE148" i="97"/>
  <c r="AD148" i="97"/>
  <c r="CF147" i="97"/>
  <c r="CG147" i="97"/>
  <c r="BX147" i="97"/>
  <c r="BW147" i="97"/>
  <c r="CP160" i="101"/>
  <c r="CO160" i="101"/>
  <c r="AD160" i="101"/>
  <c r="AE160" i="101"/>
  <c r="BN160" i="101"/>
  <c r="BO160" i="101"/>
  <c r="AE164" i="102"/>
  <c r="AD164" i="102"/>
  <c r="AN163" i="102"/>
  <c r="AM163" i="102"/>
  <c r="DP160" i="101"/>
  <c r="DQ160" i="101"/>
  <c r="DH163" i="102"/>
  <c r="DG163" i="102"/>
  <c r="DP172" i="98"/>
  <c r="DM173" i="98"/>
  <c r="DY172" i="97"/>
  <c r="DZ172" i="97"/>
  <c r="DV173" i="97"/>
  <c r="DP171" i="97"/>
  <c r="DQ171" i="97"/>
  <c r="DM172" i="97"/>
  <c r="BE148" i="97"/>
  <c r="BF148" i="97"/>
  <c r="AN147" i="97"/>
  <c r="AM147" i="97"/>
  <c r="CP147" i="97"/>
  <c r="CO147" i="97"/>
  <c r="BF160" i="101"/>
  <c r="BE160" i="101"/>
  <c r="AN160" i="101"/>
  <c r="AM160" i="101"/>
  <c r="BF163" i="102"/>
  <c r="BE163" i="102"/>
  <c r="CP163" i="102"/>
  <c r="CO163" i="102"/>
  <c r="EH160" i="101"/>
  <c r="EI160" i="101"/>
  <c r="DP163" i="102"/>
  <c r="DQ163" i="102"/>
  <c r="BC95" i="112"/>
  <c r="L183" i="112"/>
  <c r="M183" i="112"/>
  <c r="T150" i="112"/>
  <c r="S150" i="112"/>
  <c r="V187" i="112"/>
  <c r="BB182" i="112"/>
  <c r="AX183" i="112"/>
  <c r="BA183" i="112" s="1"/>
  <c r="AJ183" i="112"/>
  <c r="AM183" i="112" s="1"/>
  <c r="AV164" i="112"/>
  <c r="AU164" i="112"/>
  <c r="AH161" i="112"/>
  <c r="AG161" i="112"/>
  <c r="I184" i="112"/>
  <c r="P184" i="112" s="1"/>
  <c r="H185" i="112"/>
  <c r="G184" i="112"/>
  <c r="Y184" i="112" s="1"/>
  <c r="F184" i="112"/>
  <c r="DM164" i="102"/>
  <c r="DD164" i="102"/>
  <c r="DV164" i="102"/>
  <c r="EE164" i="102"/>
  <c r="EG86" i="102"/>
  <c r="EK86" i="102"/>
  <c r="EA86" i="102"/>
  <c r="EC86" i="102" s="1"/>
  <c r="DS86" i="102"/>
  <c r="DO86" i="102"/>
  <c r="DI86" i="102"/>
  <c r="DK86" i="102" s="1"/>
  <c r="EJ78" i="98"/>
  <c r="EL78" i="98" s="1"/>
  <c r="EB79" i="98"/>
  <c r="DX79" i="98"/>
  <c r="DR78" i="98"/>
  <c r="DT78" i="98" s="1"/>
  <c r="DF79" i="98"/>
  <c r="DJ79" i="98"/>
  <c r="EE161" i="101"/>
  <c r="DD161" i="101"/>
  <c r="DM161" i="101"/>
  <c r="DV161" i="101"/>
  <c r="EJ84" i="101"/>
  <c r="EL84" i="101" s="1"/>
  <c r="EB85" i="101"/>
  <c r="DX85" i="101"/>
  <c r="DR84" i="101"/>
  <c r="DT84" i="101" s="1"/>
  <c r="DJ85" i="101"/>
  <c r="DF85" i="101"/>
  <c r="EJ78" i="97"/>
  <c r="EL78" i="97" s="1"/>
  <c r="EA78" i="97"/>
  <c r="EC78" i="97" s="1"/>
  <c r="DR78" i="97"/>
  <c r="DT78" i="97" s="1"/>
  <c r="DI78" i="97"/>
  <c r="DK78" i="97" s="1"/>
  <c r="AU86" i="102"/>
  <c r="CE86" i="102"/>
  <c r="BV87" i="102"/>
  <c r="CC164" i="102"/>
  <c r="BG86" i="102"/>
  <c r="BI86" i="102" s="1"/>
  <c r="BH87" i="102" s="1"/>
  <c r="AA165" i="102"/>
  <c r="BK165" i="102"/>
  <c r="I164" i="102"/>
  <c r="N86" i="102"/>
  <c r="P86" i="102" s="1"/>
  <c r="O87" i="102" s="1"/>
  <c r="CZ86" i="102"/>
  <c r="DB86" i="102" s="1"/>
  <c r="CN86" i="102"/>
  <c r="BT165" i="102"/>
  <c r="R164" i="102"/>
  <c r="AL86" i="102"/>
  <c r="AF86" i="102"/>
  <c r="AH86" i="102" s="1"/>
  <c r="AG87" i="102" s="1"/>
  <c r="BP86" i="102"/>
  <c r="BR86" i="102" s="1"/>
  <c r="BQ87" i="102" s="1"/>
  <c r="W86" i="102"/>
  <c r="Y86" i="102" s="1"/>
  <c r="X87" i="102" s="1"/>
  <c r="AJ164" i="102"/>
  <c r="BB164" i="102"/>
  <c r="AS164" i="102"/>
  <c r="CU165" i="102"/>
  <c r="G164" i="102"/>
  <c r="H165" i="102"/>
  <c r="F164" i="102"/>
  <c r="CL164" i="102"/>
  <c r="K86" i="101"/>
  <c r="BB161" i="101"/>
  <c r="R161" i="101"/>
  <c r="CC162" i="101"/>
  <c r="AA161" i="101"/>
  <c r="F162" i="101"/>
  <c r="G162" i="101"/>
  <c r="BG84" i="101"/>
  <c r="BI84" i="101" s="1"/>
  <c r="AX84" i="101"/>
  <c r="AZ84" i="101" s="1"/>
  <c r="CI85" i="101"/>
  <c r="CE85" i="101"/>
  <c r="I162" i="101"/>
  <c r="BK161" i="101"/>
  <c r="CQ84" i="101"/>
  <c r="CS84" i="101" s="1"/>
  <c r="CL161" i="101"/>
  <c r="AJ161" i="101"/>
  <c r="CU161" i="101"/>
  <c r="AF84" i="101"/>
  <c r="AH84" i="101" s="1"/>
  <c r="AG85" i="101" s="1"/>
  <c r="CZ84" i="101"/>
  <c r="DB84" i="101" s="1"/>
  <c r="BY84" i="101"/>
  <c r="CA84" i="101" s="1"/>
  <c r="T85" i="101"/>
  <c r="BP84" i="101"/>
  <c r="BR84" i="101" s="1"/>
  <c r="AO84" i="101"/>
  <c r="AQ84" i="101" s="1"/>
  <c r="AP85" i="101" s="1"/>
  <c r="BT161" i="101"/>
  <c r="BK148" i="97"/>
  <c r="CZ78" i="98"/>
  <c r="DB78" i="98" s="1"/>
  <c r="DA79" i="98" s="1"/>
  <c r="CQ78" i="98"/>
  <c r="CS78" i="98" s="1"/>
  <c r="CR79" i="98" s="1"/>
  <c r="AO78" i="98"/>
  <c r="AQ78" i="98" s="1"/>
  <c r="AP79" i="98" s="1"/>
  <c r="AF78" i="98"/>
  <c r="AH78" i="98" s="1"/>
  <c r="AG79" i="98" s="1"/>
  <c r="G150" i="98"/>
  <c r="F150" i="98"/>
  <c r="CQ78" i="97"/>
  <c r="CS78" i="97" s="1"/>
  <c r="CR79" i="97" s="1"/>
  <c r="CI78" i="97"/>
  <c r="CE78" i="97"/>
  <c r="BQ78" i="97"/>
  <c r="BM78" i="97"/>
  <c r="BG78" i="97"/>
  <c r="BI78" i="97" s="1"/>
  <c r="BH79" i="97" s="1"/>
  <c r="AO78" i="97"/>
  <c r="AQ78" i="97" s="1"/>
  <c r="AF78" i="97"/>
  <c r="AH78" i="97" s="1"/>
  <c r="AG79" i="97" s="1"/>
  <c r="T78" i="97"/>
  <c r="F151" i="97"/>
  <c r="G151" i="97"/>
  <c r="H152" i="97"/>
  <c r="R149" i="97"/>
  <c r="CL148" i="97"/>
  <c r="AJ148" i="97"/>
  <c r="I149" i="97"/>
  <c r="CC148" i="97"/>
  <c r="BT148" i="97"/>
  <c r="BM79" i="98"/>
  <c r="T79" i="98"/>
  <c r="K79" i="98"/>
  <c r="CC150" i="98"/>
  <c r="CF150" i="98" s="1"/>
  <c r="CE79" i="98"/>
  <c r="BV79" i="98"/>
  <c r="AU79" i="98"/>
  <c r="CU149" i="98"/>
  <c r="CX149" i="98" s="1"/>
  <c r="CL149" i="98"/>
  <c r="CO149" i="98" s="1"/>
  <c r="BT149" i="98"/>
  <c r="BW149" i="98" s="1"/>
  <c r="BD79" i="98"/>
  <c r="AA149" i="98"/>
  <c r="AD149" i="98" s="1"/>
  <c r="I149" i="98"/>
  <c r="L149" i="98" s="1"/>
  <c r="BB149" i="98"/>
  <c r="BE149" i="98" s="1"/>
  <c r="BK149" i="98"/>
  <c r="BN149" i="98" s="1"/>
  <c r="AS149" i="98"/>
  <c r="AV149" i="98" s="1"/>
  <c r="R149" i="98"/>
  <c r="U149" i="98" s="1"/>
  <c r="AJ149" i="98"/>
  <c r="AM149" i="98" s="1"/>
  <c r="CW79" i="97"/>
  <c r="CU150" i="97"/>
  <c r="BB149" i="97"/>
  <c r="AS149" i="97"/>
  <c r="AU79" i="97"/>
  <c r="AA149" i="97"/>
  <c r="N84" i="97"/>
  <c r="P84" i="97" s="1"/>
  <c r="O85" i="97" s="1"/>
  <c r="AV161" i="101" l="1"/>
  <c r="AS162" i="101"/>
  <c r="AW161" i="101"/>
  <c r="BO161" i="101"/>
  <c r="BN161" i="101"/>
  <c r="DQ164" i="102"/>
  <c r="DP164" i="102"/>
  <c r="AE165" i="102"/>
  <c r="AD165" i="102"/>
  <c r="M162" i="101"/>
  <c r="L162" i="101"/>
  <c r="AE161" i="101"/>
  <c r="AD161" i="101"/>
  <c r="BE164" i="102"/>
  <c r="BF164" i="102"/>
  <c r="BX165" i="102"/>
  <c r="BW165" i="102"/>
  <c r="DQ161" i="101"/>
  <c r="DP161" i="101"/>
  <c r="DY164" i="102"/>
  <c r="DZ164" i="102"/>
  <c r="DH171" i="97"/>
  <c r="DG171" i="97"/>
  <c r="DD172" i="97"/>
  <c r="DQ172" i="97"/>
  <c r="DP172" i="97"/>
  <c r="DM173" i="97"/>
  <c r="DY174" i="98"/>
  <c r="DV175" i="98"/>
  <c r="AE149" i="97"/>
  <c r="AD149" i="97"/>
  <c r="BW148" i="97"/>
  <c r="BX148" i="97"/>
  <c r="CO148" i="97"/>
  <c r="CP148" i="97"/>
  <c r="AN164" i="102"/>
  <c r="AM164" i="102"/>
  <c r="M164" i="102"/>
  <c r="L164" i="102"/>
  <c r="CG164" i="102"/>
  <c r="CF164" i="102"/>
  <c r="DG161" i="101"/>
  <c r="DH161" i="101"/>
  <c r="EI161" i="101"/>
  <c r="EH161" i="101"/>
  <c r="DH164" i="102"/>
  <c r="DG164" i="102"/>
  <c r="DP173" i="98"/>
  <c r="DM174" i="98"/>
  <c r="EI174" i="97"/>
  <c r="EH174" i="97"/>
  <c r="EE175" i="97"/>
  <c r="EH175" i="98"/>
  <c r="EE176" i="98"/>
  <c r="AV149" i="97"/>
  <c r="AW149" i="97"/>
  <c r="M149" i="97"/>
  <c r="L149" i="97"/>
  <c r="AM161" i="101"/>
  <c r="AN161" i="101"/>
  <c r="BE161" i="101"/>
  <c r="BF161" i="101"/>
  <c r="AW164" i="102"/>
  <c r="AV164" i="102"/>
  <c r="V164" i="102"/>
  <c r="U164" i="102"/>
  <c r="DY161" i="101"/>
  <c r="DZ161" i="101"/>
  <c r="EI164" i="102"/>
  <c r="EH164" i="102"/>
  <c r="DG172" i="98"/>
  <c r="DD173" i="98"/>
  <c r="BF149" i="97"/>
  <c r="BE149" i="97"/>
  <c r="AN148" i="97"/>
  <c r="AM148" i="97"/>
  <c r="CY150" i="97"/>
  <c r="CX150" i="97"/>
  <c r="BO148" i="97"/>
  <c r="BN148" i="97"/>
  <c r="CO161" i="101"/>
  <c r="CP161" i="101"/>
  <c r="CF162" i="101"/>
  <c r="CG162" i="101"/>
  <c r="CG148" i="97"/>
  <c r="CF148" i="97"/>
  <c r="U149" i="97"/>
  <c r="V149" i="97"/>
  <c r="BW161" i="101"/>
  <c r="BX161" i="101"/>
  <c r="CY161" i="101"/>
  <c r="CX161" i="101"/>
  <c r="U161" i="101"/>
  <c r="V161" i="101"/>
  <c r="CP164" i="102"/>
  <c r="CO164" i="102"/>
  <c r="CY165" i="102"/>
  <c r="CX165" i="102"/>
  <c r="BN165" i="102"/>
  <c r="BO165" i="102"/>
  <c r="DZ173" i="97"/>
  <c r="DY173" i="97"/>
  <c r="DV174" i="97"/>
  <c r="BE95" i="112"/>
  <c r="AZ96" i="112" s="1"/>
  <c r="BD96" i="112" s="1"/>
  <c r="AQ93" i="112"/>
  <c r="AL94" i="112" s="1"/>
  <c r="AP94" i="112" s="1"/>
  <c r="M184" i="112"/>
  <c r="L184" i="112"/>
  <c r="V188" i="112"/>
  <c r="T151" i="112"/>
  <c r="S151" i="112"/>
  <c r="AX184" i="112"/>
  <c r="BA184" i="112" s="1"/>
  <c r="BB183" i="112"/>
  <c r="AJ184" i="112"/>
  <c r="AM184" i="112" s="1"/>
  <c r="AV165" i="112"/>
  <c r="AU165" i="112"/>
  <c r="AH162" i="112"/>
  <c r="AG162" i="112"/>
  <c r="H186" i="112"/>
  <c r="G185" i="112"/>
  <c r="Y185" i="112" s="1"/>
  <c r="F185" i="112"/>
  <c r="I185" i="112"/>
  <c r="P185" i="112" s="1"/>
  <c r="DD165" i="102"/>
  <c r="DM165" i="102"/>
  <c r="EE165" i="102"/>
  <c r="DV165" i="102"/>
  <c r="EJ86" i="102"/>
  <c r="EL86" i="102" s="1"/>
  <c r="DX87" i="102"/>
  <c r="EB87" i="102"/>
  <c r="DR86" i="102"/>
  <c r="DT86" i="102" s="1"/>
  <c r="DJ87" i="102"/>
  <c r="DF87" i="102"/>
  <c r="EG79" i="98"/>
  <c r="EK79" i="98" s="1"/>
  <c r="EA79" i="98"/>
  <c r="EC79" i="98" s="1"/>
  <c r="DS79" i="98"/>
  <c r="DO79" i="98"/>
  <c r="DI79" i="98"/>
  <c r="DK79" i="98" s="1"/>
  <c r="DM162" i="101"/>
  <c r="EE162" i="101"/>
  <c r="DV162" i="101"/>
  <c r="DD162" i="101"/>
  <c r="EK85" i="101"/>
  <c r="EG85" i="101"/>
  <c r="EA85" i="101"/>
  <c r="EC85" i="101" s="1"/>
  <c r="DS85" i="101"/>
  <c r="DO85" i="101"/>
  <c r="DI85" i="101"/>
  <c r="DK85" i="101" s="1"/>
  <c r="EG79" i="97"/>
  <c r="EK79" i="97" s="1"/>
  <c r="DX79" i="97"/>
  <c r="EB79" i="97"/>
  <c r="DS79" i="97"/>
  <c r="DO79" i="97"/>
  <c r="DJ79" i="97"/>
  <c r="DF79" i="97"/>
  <c r="T87" i="102"/>
  <c r="BM87" i="102"/>
  <c r="BB165" i="102"/>
  <c r="I165" i="102"/>
  <c r="AA166" i="102"/>
  <c r="CC165" i="102"/>
  <c r="CH86" i="102"/>
  <c r="CJ86" i="102" s="1"/>
  <c r="CI87" i="102" s="1"/>
  <c r="AC87" i="102"/>
  <c r="R165" i="102"/>
  <c r="BT166" i="102"/>
  <c r="DA87" i="102"/>
  <c r="CW87" i="102"/>
  <c r="BK166" i="102"/>
  <c r="BD87" i="102"/>
  <c r="G165" i="102"/>
  <c r="F165" i="102"/>
  <c r="H166" i="102"/>
  <c r="CU166" i="102"/>
  <c r="AJ165" i="102"/>
  <c r="AO86" i="102"/>
  <c r="AQ86" i="102" s="1"/>
  <c r="AP87" i="102" s="1"/>
  <c r="CQ86" i="102"/>
  <c r="CS86" i="102" s="1"/>
  <c r="CR87" i="102" s="1"/>
  <c r="K87" i="102"/>
  <c r="BY87" i="102"/>
  <c r="CA87" i="102" s="1"/>
  <c r="BZ88" i="102" s="1"/>
  <c r="AX86" i="102"/>
  <c r="AZ86" i="102" s="1"/>
  <c r="AY87" i="102" s="1"/>
  <c r="CL165" i="102"/>
  <c r="AS165" i="102"/>
  <c r="CN85" i="101"/>
  <c r="CR85" i="101"/>
  <c r="AY85" i="101"/>
  <c r="AU85" i="101"/>
  <c r="BH85" i="101"/>
  <c r="BD85" i="101"/>
  <c r="BT162" i="101"/>
  <c r="I163" i="101"/>
  <c r="F163" i="101"/>
  <c r="G163" i="101"/>
  <c r="AL85" i="101"/>
  <c r="DA85" i="101"/>
  <c r="CW85" i="101"/>
  <c r="CU162" i="101"/>
  <c r="CH85" i="101"/>
  <c r="CJ85" i="101" s="1"/>
  <c r="R162" i="101"/>
  <c r="W85" i="101"/>
  <c r="Y85" i="101" s="1"/>
  <c r="X86" i="101" s="1"/>
  <c r="AJ162" i="101"/>
  <c r="AA162" i="101"/>
  <c r="N86" i="101"/>
  <c r="P86" i="101" s="1"/>
  <c r="O87" i="101" s="1"/>
  <c r="BM85" i="101"/>
  <c r="BQ85" i="101"/>
  <c r="BZ85" i="101"/>
  <c r="BV85" i="101"/>
  <c r="AC85" i="101"/>
  <c r="CL162" i="101"/>
  <c r="BK162" i="101"/>
  <c r="CC163" i="101"/>
  <c r="BB162" i="101"/>
  <c r="BK149" i="97"/>
  <c r="CH79" i="98"/>
  <c r="CJ79" i="98" s="1"/>
  <c r="CI80" i="98" s="1"/>
  <c r="BY79" i="98"/>
  <c r="CA79" i="98" s="1"/>
  <c r="BZ80" i="98" s="1"/>
  <c r="BP79" i="98"/>
  <c r="BR79" i="98" s="1"/>
  <c r="BQ80" i="98" s="1"/>
  <c r="BG79" i="98"/>
  <c r="BI79" i="98" s="1"/>
  <c r="BH80" i="98" s="1"/>
  <c r="AX79" i="98"/>
  <c r="AZ79" i="98" s="1"/>
  <c r="AY80" i="98" s="1"/>
  <c r="W79" i="98"/>
  <c r="Y79" i="98" s="1"/>
  <c r="X80" i="98" s="1"/>
  <c r="G151" i="98"/>
  <c r="F151" i="98"/>
  <c r="CZ79" i="97"/>
  <c r="DB79" i="97" s="1"/>
  <c r="DA80" i="97" s="1"/>
  <c r="CH78" i="97"/>
  <c r="CJ78" i="97" s="1"/>
  <c r="BP78" i="97"/>
  <c r="BR78" i="97" s="1"/>
  <c r="AX79" i="97"/>
  <c r="AZ79" i="97" s="1"/>
  <c r="AY80" i="97" s="1"/>
  <c r="AP79" i="97"/>
  <c r="AL79" i="97"/>
  <c r="W78" i="97"/>
  <c r="Y78" i="97" s="1"/>
  <c r="X79" i="97" s="1"/>
  <c r="F152" i="97"/>
  <c r="G152" i="97"/>
  <c r="H153" i="97"/>
  <c r="BT149" i="97"/>
  <c r="AJ149" i="97"/>
  <c r="I150" i="97"/>
  <c r="CL149" i="97"/>
  <c r="R150" i="97"/>
  <c r="CC149" i="97"/>
  <c r="CN79" i="98"/>
  <c r="AC79" i="98"/>
  <c r="CW79" i="98"/>
  <c r="I150" i="98"/>
  <c r="L150" i="98" s="1"/>
  <c r="AA150" i="98"/>
  <c r="AD150" i="98" s="1"/>
  <c r="BT150" i="98"/>
  <c r="BW150" i="98" s="1"/>
  <c r="AJ150" i="98"/>
  <c r="AM150" i="98" s="1"/>
  <c r="CL150" i="98"/>
  <c r="CO150" i="98" s="1"/>
  <c r="AL79" i="98"/>
  <c r="N79" i="98"/>
  <c r="P79" i="98" s="1"/>
  <c r="O80" i="98" s="1"/>
  <c r="R150" i="98"/>
  <c r="U150" i="98" s="1"/>
  <c r="AS150" i="98"/>
  <c r="AV150" i="98" s="1"/>
  <c r="BK150" i="98"/>
  <c r="BN150" i="98" s="1"/>
  <c r="BB150" i="98"/>
  <c r="BE150" i="98" s="1"/>
  <c r="CU150" i="98"/>
  <c r="CX150" i="98" s="1"/>
  <c r="CC151" i="98"/>
  <c r="CF151" i="98" s="1"/>
  <c r="CU151" i="97"/>
  <c r="CN79" i="97"/>
  <c r="BD79" i="97"/>
  <c r="BB150" i="97"/>
  <c r="AS150" i="97"/>
  <c r="AC79" i="97"/>
  <c r="AA150" i="97"/>
  <c r="K85" i="97"/>
  <c r="AV162" i="101" l="1"/>
  <c r="AS163" i="101"/>
  <c r="AW162" i="101"/>
  <c r="AO94" i="112"/>
  <c r="L150" i="97"/>
  <c r="M150" i="97"/>
  <c r="BN162" i="101"/>
  <c r="BO162" i="101"/>
  <c r="V162" i="101"/>
  <c r="U162" i="101"/>
  <c r="BX162" i="101"/>
  <c r="BW162" i="101"/>
  <c r="CP165" i="102"/>
  <c r="CO165" i="102"/>
  <c r="CY166" i="102"/>
  <c r="CX166" i="102"/>
  <c r="M165" i="102"/>
  <c r="L165" i="102"/>
  <c r="DH162" i="101"/>
  <c r="DG162" i="101"/>
  <c r="DP174" i="98"/>
  <c r="DM175" i="98"/>
  <c r="DY175" i="98"/>
  <c r="DV176" i="98"/>
  <c r="AW150" i="97"/>
  <c r="AV150" i="97"/>
  <c r="BE150" i="97"/>
  <c r="BF150" i="97"/>
  <c r="CG149" i="97"/>
  <c r="CF149" i="97"/>
  <c r="AN149" i="97"/>
  <c r="AM149" i="97"/>
  <c r="BN149" i="97"/>
  <c r="BO149" i="97"/>
  <c r="CP162" i="101"/>
  <c r="CO162" i="101"/>
  <c r="AD162" i="101"/>
  <c r="AE162" i="101"/>
  <c r="BW166" i="102"/>
  <c r="BX166" i="102"/>
  <c r="BF165" i="102"/>
  <c r="BE165" i="102"/>
  <c r="DZ162" i="101"/>
  <c r="DY162" i="101"/>
  <c r="DP162" i="101"/>
  <c r="DQ162" i="101"/>
  <c r="DZ165" i="102"/>
  <c r="DY165" i="102"/>
  <c r="DG173" i="98"/>
  <c r="DD174" i="98"/>
  <c r="EH175" i="97"/>
  <c r="EI175" i="97"/>
  <c r="EE176" i="97"/>
  <c r="DG172" i="97"/>
  <c r="DH172" i="97"/>
  <c r="DD173" i="97"/>
  <c r="BF162" i="101"/>
  <c r="BE162" i="101"/>
  <c r="AN162" i="101"/>
  <c r="AM162" i="101"/>
  <c r="BO166" i="102"/>
  <c r="BN166" i="102"/>
  <c r="V165" i="102"/>
  <c r="U165" i="102"/>
  <c r="CG165" i="102"/>
  <c r="CF165" i="102"/>
  <c r="EH162" i="101"/>
  <c r="EI162" i="101"/>
  <c r="EH165" i="102"/>
  <c r="EI165" i="102"/>
  <c r="DH165" i="102"/>
  <c r="DG165" i="102"/>
  <c r="DZ174" i="97"/>
  <c r="DY174" i="97"/>
  <c r="DV175" i="97"/>
  <c r="DP173" i="97"/>
  <c r="DQ173" i="97"/>
  <c r="DM174" i="97"/>
  <c r="CX151" i="97"/>
  <c r="CY151" i="97"/>
  <c r="AE150" i="97"/>
  <c r="AD150" i="97"/>
  <c r="V150" i="97"/>
  <c r="U150" i="97"/>
  <c r="BX149" i="97"/>
  <c r="BW149" i="97"/>
  <c r="CP149" i="97"/>
  <c r="CO149" i="97"/>
  <c r="CG163" i="101"/>
  <c r="CF163" i="101"/>
  <c r="CX162" i="101"/>
  <c r="CY162" i="101"/>
  <c r="L163" i="101"/>
  <c r="M163" i="101"/>
  <c r="AW165" i="102"/>
  <c r="AV165" i="102"/>
  <c r="AN165" i="102"/>
  <c r="AM165" i="102"/>
  <c r="AE166" i="102"/>
  <c r="AD166" i="102"/>
  <c r="DQ165" i="102"/>
  <c r="DP165" i="102"/>
  <c r="EH176" i="98"/>
  <c r="EE177" i="98"/>
  <c r="BC96" i="112"/>
  <c r="M185" i="112"/>
  <c r="L185" i="112"/>
  <c r="T152" i="112"/>
  <c r="S152" i="112"/>
  <c r="V189" i="112"/>
  <c r="AJ185" i="112"/>
  <c r="AM185" i="112" s="1"/>
  <c r="AX185" i="112"/>
  <c r="BA185" i="112" s="1"/>
  <c r="BB184" i="112"/>
  <c r="AV166" i="112"/>
  <c r="AU166" i="112"/>
  <c r="AH163" i="112"/>
  <c r="AG163" i="112"/>
  <c r="I186" i="112"/>
  <c r="P186" i="112" s="1"/>
  <c r="H187" i="112"/>
  <c r="F186" i="112"/>
  <c r="G186" i="112"/>
  <c r="Y186" i="112" s="1"/>
  <c r="DV166" i="102"/>
  <c r="DD166" i="102"/>
  <c r="DM166" i="102"/>
  <c r="EE166" i="102"/>
  <c r="EK87" i="102"/>
  <c r="EG87" i="102"/>
  <c r="EA87" i="102"/>
  <c r="EC87" i="102" s="1"/>
  <c r="DO87" i="102"/>
  <c r="DS87" i="102"/>
  <c r="DI87" i="102"/>
  <c r="DK87" i="102" s="1"/>
  <c r="EJ79" i="98"/>
  <c r="EL79" i="98" s="1"/>
  <c r="DX80" i="98"/>
  <c r="EB80" i="98"/>
  <c r="DR79" i="98"/>
  <c r="DT79" i="98" s="1"/>
  <c r="DF80" i="98"/>
  <c r="DJ80" i="98"/>
  <c r="EE163" i="101"/>
  <c r="DM163" i="101"/>
  <c r="DD163" i="101"/>
  <c r="DV163" i="101"/>
  <c r="EJ85" i="101"/>
  <c r="EL85" i="101" s="1"/>
  <c r="EB86" i="101"/>
  <c r="DX86" i="101"/>
  <c r="DR85" i="101"/>
  <c r="DT85" i="101" s="1"/>
  <c r="DJ86" i="101"/>
  <c r="DF86" i="101"/>
  <c r="EJ79" i="97"/>
  <c r="EL79" i="97" s="1"/>
  <c r="EA79" i="97"/>
  <c r="EC79" i="97" s="1"/>
  <c r="DR79" i="97"/>
  <c r="DT79" i="97" s="1"/>
  <c r="DI79" i="97"/>
  <c r="DK79" i="97" s="1"/>
  <c r="BV88" i="102"/>
  <c r="CE87" i="102"/>
  <c r="N87" i="102"/>
  <c r="P87" i="102" s="1"/>
  <c r="O88" i="102" s="1"/>
  <c r="AJ166" i="102"/>
  <c r="G166" i="102"/>
  <c r="F166" i="102"/>
  <c r="H167" i="102"/>
  <c r="CZ87" i="102"/>
  <c r="DB87" i="102" s="1"/>
  <c r="BT167" i="102"/>
  <c r="AF87" i="102"/>
  <c r="AH87" i="102" s="1"/>
  <c r="AG88" i="102" s="1"/>
  <c r="CC166" i="102"/>
  <c r="BP87" i="102"/>
  <c r="BR87" i="102" s="1"/>
  <c r="BQ88" i="102" s="1"/>
  <c r="CL166" i="102"/>
  <c r="AU87" i="102"/>
  <c r="AL87" i="102"/>
  <c r="R166" i="102"/>
  <c r="AA167" i="102"/>
  <c r="BB166" i="102"/>
  <c r="AS166" i="102"/>
  <c r="CN87" i="102"/>
  <c r="W87" i="102"/>
  <c r="Y87" i="102" s="1"/>
  <c r="X88" i="102" s="1"/>
  <c r="CU167" i="102"/>
  <c r="BG87" i="102"/>
  <c r="BI87" i="102" s="1"/>
  <c r="BH88" i="102" s="1"/>
  <c r="BK167" i="102"/>
  <c r="I166" i="102"/>
  <c r="CI86" i="101"/>
  <c r="CE86" i="101"/>
  <c r="BK163" i="101"/>
  <c r="CL163" i="101"/>
  <c r="BY85" i="101"/>
  <c r="CA85" i="101" s="1"/>
  <c r="AX85" i="101"/>
  <c r="AZ85" i="101" s="1"/>
  <c r="K87" i="101"/>
  <c r="T86" i="101"/>
  <c r="CZ85" i="101"/>
  <c r="DB85" i="101" s="1"/>
  <c r="BT163" i="101"/>
  <c r="BB163" i="101"/>
  <c r="AF85" i="101"/>
  <c r="AH85" i="101" s="1"/>
  <c r="AG86" i="101" s="1"/>
  <c r="AA163" i="101"/>
  <c r="CU163" i="101"/>
  <c r="F164" i="101"/>
  <c r="G164" i="101"/>
  <c r="I164" i="101"/>
  <c r="BG85" i="101"/>
  <c r="BI85" i="101" s="1"/>
  <c r="CC164" i="101"/>
  <c r="BP85" i="101"/>
  <c r="BR85" i="101" s="1"/>
  <c r="AJ163" i="101"/>
  <c r="R163" i="101"/>
  <c r="AO85" i="101"/>
  <c r="AQ85" i="101" s="1"/>
  <c r="AP86" i="101" s="1"/>
  <c r="CQ85" i="101"/>
  <c r="CS85" i="101" s="1"/>
  <c r="BK150" i="97"/>
  <c r="CZ79" i="98"/>
  <c r="DB79" i="98" s="1"/>
  <c r="DA80" i="98" s="1"/>
  <c r="CQ79" i="98"/>
  <c r="CS79" i="98" s="1"/>
  <c r="CR80" i="98" s="1"/>
  <c r="AO79" i="98"/>
  <c r="AQ79" i="98" s="1"/>
  <c r="AP80" i="98" s="1"/>
  <c r="AF79" i="98"/>
  <c r="AH79" i="98" s="1"/>
  <c r="AG80" i="98" s="1"/>
  <c r="F152" i="98"/>
  <c r="G152" i="98"/>
  <c r="CQ79" i="97"/>
  <c r="CS79" i="97" s="1"/>
  <c r="CR80" i="97" s="1"/>
  <c r="CI79" i="97"/>
  <c r="CE79" i="97"/>
  <c r="BQ79" i="97"/>
  <c r="BM79" i="97"/>
  <c r="BG79" i="97"/>
  <c r="BI79" i="97" s="1"/>
  <c r="BH80" i="97" s="1"/>
  <c r="AO79" i="97"/>
  <c r="AQ79" i="97" s="1"/>
  <c r="AF79" i="97"/>
  <c r="AH79" i="97" s="1"/>
  <c r="AG80" i="97" s="1"/>
  <c r="T79" i="97"/>
  <c r="F153" i="97"/>
  <c r="G153" i="97"/>
  <c r="H154" i="97"/>
  <c r="CC150" i="97"/>
  <c r="R151" i="97"/>
  <c r="I151" i="97"/>
  <c r="CL150" i="97"/>
  <c r="AJ150" i="97"/>
  <c r="BT150" i="97"/>
  <c r="BV80" i="98"/>
  <c r="AU80" i="98"/>
  <c r="BD80" i="98"/>
  <c r="CE80" i="98"/>
  <c r="CU151" i="98"/>
  <c r="CX151" i="98" s="1"/>
  <c r="K80" i="98"/>
  <c r="T80" i="98"/>
  <c r="BB151" i="98"/>
  <c r="BE151" i="98" s="1"/>
  <c r="BM80" i="98"/>
  <c r="CL151" i="98"/>
  <c r="CO151" i="98" s="1"/>
  <c r="AJ151" i="98"/>
  <c r="AM151" i="98" s="1"/>
  <c r="CC152" i="98"/>
  <c r="CF152" i="98" s="1"/>
  <c r="BK151" i="98"/>
  <c r="BN151" i="98" s="1"/>
  <c r="R151" i="98"/>
  <c r="U151" i="98" s="1"/>
  <c r="BT151" i="98"/>
  <c r="BW151" i="98" s="1"/>
  <c r="AA151" i="98"/>
  <c r="AD151" i="98" s="1"/>
  <c r="AS151" i="98"/>
  <c r="AV151" i="98" s="1"/>
  <c r="I151" i="98"/>
  <c r="L151" i="98" s="1"/>
  <c r="CW80" i="97"/>
  <c r="CU152" i="97"/>
  <c r="BB151" i="97"/>
  <c r="AU80" i="97"/>
  <c r="AS151" i="97"/>
  <c r="AA151" i="97"/>
  <c r="N85" i="97"/>
  <c r="P85" i="97" s="1"/>
  <c r="O86" i="97" s="1"/>
  <c r="AW163" i="101" l="1"/>
  <c r="AV163" i="101"/>
  <c r="AS164" i="101"/>
  <c r="CP150" i="97"/>
  <c r="CO150" i="97"/>
  <c r="CF164" i="101"/>
  <c r="CG164" i="101"/>
  <c r="BO163" i="101"/>
  <c r="BN163" i="101"/>
  <c r="BO167" i="102"/>
  <c r="BN167" i="102"/>
  <c r="AE167" i="102"/>
  <c r="AD167" i="102"/>
  <c r="CG166" i="102"/>
  <c r="CF166" i="102"/>
  <c r="DY163" i="101"/>
  <c r="DZ163" i="101"/>
  <c r="DG163" i="101"/>
  <c r="DH163" i="101"/>
  <c r="EI166" i="102"/>
  <c r="EH166" i="102"/>
  <c r="DH166" i="102"/>
  <c r="DG166" i="102"/>
  <c r="DQ174" i="97"/>
  <c r="DP174" i="97"/>
  <c r="DM175" i="97"/>
  <c r="DH173" i="97"/>
  <c r="DG173" i="97"/>
  <c r="DD174" i="97"/>
  <c r="DY176" i="98"/>
  <c r="DV177" i="98"/>
  <c r="U163" i="101"/>
  <c r="V163" i="101"/>
  <c r="BE163" i="101"/>
  <c r="BF163" i="101"/>
  <c r="V166" i="102"/>
  <c r="U166" i="102"/>
  <c r="DQ163" i="101"/>
  <c r="DP163" i="101"/>
  <c r="BF151" i="97"/>
  <c r="BE151" i="97"/>
  <c r="AD151" i="97"/>
  <c r="AE151" i="97"/>
  <c r="CY152" i="97"/>
  <c r="CX152" i="97"/>
  <c r="BW150" i="97"/>
  <c r="BX150" i="97"/>
  <c r="V151" i="97"/>
  <c r="U151" i="97"/>
  <c r="BO150" i="97"/>
  <c r="BN150" i="97"/>
  <c r="AM163" i="101"/>
  <c r="AN163" i="101"/>
  <c r="M164" i="101"/>
  <c r="L164" i="101"/>
  <c r="CY163" i="101"/>
  <c r="CX163" i="101"/>
  <c r="BW163" i="101"/>
  <c r="BX163" i="101"/>
  <c r="CY167" i="102"/>
  <c r="CX167" i="102"/>
  <c r="AW166" i="102"/>
  <c r="AV166" i="102"/>
  <c r="CP166" i="102"/>
  <c r="CO166" i="102"/>
  <c r="BX167" i="102"/>
  <c r="BW167" i="102"/>
  <c r="EI163" i="101"/>
  <c r="EH163" i="101"/>
  <c r="DQ166" i="102"/>
  <c r="DP166" i="102"/>
  <c r="DZ166" i="102"/>
  <c r="DY166" i="102"/>
  <c r="EH177" i="98"/>
  <c r="EE178" i="98"/>
  <c r="DG174" i="98"/>
  <c r="DD175" i="98"/>
  <c r="DP175" i="98"/>
  <c r="DM176" i="98"/>
  <c r="M151" i="97"/>
  <c r="L151" i="97"/>
  <c r="AV151" i="97"/>
  <c r="AW151" i="97"/>
  <c r="AM150" i="97"/>
  <c r="AN150" i="97"/>
  <c r="CG150" i="97"/>
  <c r="CF150" i="97"/>
  <c r="AE163" i="101"/>
  <c r="AD163" i="101"/>
  <c r="CO163" i="101"/>
  <c r="CP163" i="101"/>
  <c r="M166" i="102"/>
  <c r="L166" i="102"/>
  <c r="BF166" i="102"/>
  <c r="BE166" i="102"/>
  <c r="AN166" i="102"/>
  <c r="AM166" i="102"/>
  <c r="DZ175" i="97"/>
  <c r="DY175" i="97"/>
  <c r="DV176" i="97"/>
  <c r="EI176" i="97"/>
  <c r="EH176" i="97"/>
  <c r="EE177" i="97"/>
  <c r="BE96" i="112"/>
  <c r="AZ97" i="112" s="1"/>
  <c r="BD97" i="112" s="1"/>
  <c r="AQ94" i="112"/>
  <c r="AL95" i="112" s="1"/>
  <c r="AP95" i="112" s="1"/>
  <c r="M186" i="112"/>
  <c r="L186" i="112"/>
  <c r="S153" i="112"/>
  <c r="T153" i="112"/>
  <c r="V190" i="112"/>
  <c r="AX186" i="112"/>
  <c r="BA186" i="112" s="1"/>
  <c r="BB185" i="112"/>
  <c r="AJ186" i="112"/>
  <c r="AM186" i="112" s="1"/>
  <c r="AV167" i="112"/>
  <c r="AU167" i="112"/>
  <c r="AH164" i="112"/>
  <c r="AG164" i="112"/>
  <c r="I187" i="112"/>
  <c r="P187" i="112" s="1"/>
  <c r="H188" i="112"/>
  <c r="F187" i="112"/>
  <c r="G187" i="112"/>
  <c r="Y187" i="112" s="1"/>
  <c r="DV167" i="102"/>
  <c r="DD167" i="102"/>
  <c r="EE167" i="102"/>
  <c r="DM167" i="102"/>
  <c r="EJ87" i="102"/>
  <c r="EL87" i="102" s="1"/>
  <c r="DX88" i="102"/>
  <c r="EB88" i="102"/>
  <c r="DR87" i="102"/>
  <c r="DT87" i="102" s="1"/>
  <c r="DJ88" i="102"/>
  <c r="DF88" i="102"/>
  <c r="EK80" i="98"/>
  <c r="EG80" i="98"/>
  <c r="EA80" i="98"/>
  <c r="EC80" i="98" s="1"/>
  <c r="DS80" i="98"/>
  <c r="DO80" i="98"/>
  <c r="DI80" i="98"/>
  <c r="DK80" i="98" s="1"/>
  <c r="DD164" i="101"/>
  <c r="DM164" i="101"/>
  <c r="DV164" i="101"/>
  <c r="EE164" i="101"/>
  <c r="EK86" i="101"/>
  <c r="EG86" i="101"/>
  <c r="EA86" i="101"/>
  <c r="EC86" i="101" s="1"/>
  <c r="DS86" i="101"/>
  <c r="DO86" i="101"/>
  <c r="DI86" i="101"/>
  <c r="DK86" i="101" s="1"/>
  <c r="EG80" i="97"/>
  <c r="EK80" i="97"/>
  <c r="DX80" i="97"/>
  <c r="EB80" i="97"/>
  <c r="DS80" i="97"/>
  <c r="DO80" i="97"/>
  <c r="DF80" i="97"/>
  <c r="DJ80" i="97"/>
  <c r="BD88" i="102"/>
  <c r="T88" i="102"/>
  <c r="DA88" i="102"/>
  <c r="CW88" i="102"/>
  <c r="CU168" i="102"/>
  <c r="BB167" i="102"/>
  <c r="G167" i="102"/>
  <c r="F167" i="102"/>
  <c r="H168" i="102"/>
  <c r="CH87" i="102"/>
  <c r="CJ87" i="102" s="1"/>
  <c r="CI88" i="102" s="1"/>
  <c r="AS167" i="102"/>
  <c r="AA168" i="102"/>
  <c r="CL167" i="102"/>
  <c r="BM88" i="102"/>
  <c r="BT168" i="102"/>
  <c r="AJ167" i="102"/>
  <c r="I167" i="102"/>
  <c r="R167" i="102"/>
  <c r="AO87" i="102"/>
  <c r="AQ87" i="102" s="1"/>
  <c r="AP88" i="102" s="1"/>
  <c r="CC167" i="102"/>
  <c r="AC88" i="102"/>
  <c r="K88" i="102"/>
  <c r="BY88" i="102"/>
  <c r="CA88" i="102" s="1"/>
  <c r="BZ89" i="102" s="1"/>
  <c r="BK168" i="102"/>
  <c r="CQ87" i="102"/>
  <c r="CS87" i="102" s="1"/>
  <c r="CR88" i="102" s="1"/>
  <c r="AX87" i="102"/>
  <c r="AZ87" i="102" s="1"/>
  <c r="AY88" i="102" s="1"/>
  <c r="DA86" i="101"/>
  <c r="CW86" i="101"/>
  <c r="AC86" i="101"/>
  <c r="CN86" i="101"/>
  <c r="CR86" i="101"/>
  <c r="AL86" i="101"/>
  <c r="BM86" i="101"/>
  <c r="BQ86" i="101"/>
  <c r="CC165" i="101"/>
  <c r="AA164" i="101"/>
  <c r="I165" i="101"/>
  <c r="CU164" i="101"/>
  <c r="BB164" i="101"/>
  <c r="W86" i="101"/>
  <c r="Y86" i="101" s="1"/>
  <c r="X87" i="101" s="1"/>
  <c r="AY86" i="101"/>
  <c r="AU86" i="101"/>
  <c r="CL164" i="101"/>
  <c r="BT164" i="101"/>
  <c r="N87" i="101"/>
  <c r="P87" i="101" s="1"/>
  <c r="O88" i="101" s="1"/>
  <c r="BZ86" i="101"/>
  <c r="BV86" i="101"/>
  <c r="CH86" i="101"/>
  <c r="CJ86" i="101" s="1"/>
  <c r="BH86" i="101"/>
  <c r="BD86" i="101"/>
  <c r="R164" i="101"/>
  <c r="AJ164" i="101"/>
  <c r="F165" i="101"/>
  <c r="G165" i="101"/>
  <c r="BK164" i="101"/>
  <c r="BK151" i="97"/>
  <c r="CH80" i="98"/>
  <c r="CJ80" i="98" s="1"/>
  <c r="CI81" i="98" s="1"/>
  <c r="BY80" i="98"/>
  <c r="CA80" i="98" s="1"/>
  <c r="BZ81" i="98" s="1"/>
  <c r="BP80" i="98"/>
  <c r="BR80" i="98" s="1"/>
  <c r="BQ81" i="98" s="1"/>
  <c r="BG80" i="98"/>
  <c r="BI80" i="98" s="1"/>
  <c r="BH81" i="98" s="1"/>
  <c r="AX80" i="98"/>
  <c r="AZ80" i="98" s="1"/>
  <c r="AY81" i="98" s="1"/>
  <c r="W80" i="98"/>
  <c r="Y80" i="98" s="1"/>
  <c r="X81" i="98" s="1"/>
  <c r="G153" i="98"/>
  <c r="F153" i="98"/>
  <c r="CZ80" i="97"/>
  <c r="DB80" i="97" s="1"/>
  <c r="DA81" i="97" s="1"/>
  <c r="CH79" i="97"/>
  <c r="CJ79" i="97" s="1"/>
  <c r="BP79" i="97"/>
  <c r="BR79" i="97" s="1"/>
  <c r="AX80" i="97"/>
  <c r="AZ80" i="97" s="1"/>
  <c r="AY81" i="97" s="1"/>
  <c r="AP80" i="97"/>
  <c r="AL80" i="97"/>
  <c r="W79" i="97"/>
  <c r="Y79" i="97" s="1"/>
  <c r="X80" i="97" s="1"/>
  <c r="F154" i="97"/>
  <c r="G154" i="97"/>
  <c r="H155" i="97"/>
  <c r="BT151" i="97"/>
  <c r="AJ151" i="97"/>
  <c r="R152" i="97"/>
  <c r="I152" i="97"/>
  <c r="CC151" i="97"/>
  <c r="CL151" i="97"/>
  <c r="CW80" i="98"/>
  <c r="CN80" i="98"/>
  <c r="AC80" i="98"/>
  <c r="AL80" i="98"/>
  <c r="BB152" i="98"/>
  <c r="BE152" i="98" s="1"/>
  <c r="AA152" i="98"/>
  <c r="AD152" i="98" s="1"/>
  <c r="CU152" i="98"/>
  <c r="CX152" i="98" s="1"/>
  <c r="I152" i="98"/>
  <c r="L152" i="98" s="1"/>
  <c r="BT152" i="98"/>
  <c r="BW152" i="98" s="1"/>
  <c r="BK152" i="98"/>
  <c r="BN152" i="98" s="1"/>
  <c r="AJ152" i="98"/>
  <c r="AM152" i="98" s="1"/>
  <c r="AS152" i="98"/>
  <c r="AV152" i="98" s="1"/>
  <c r="R152" i="98"/>
  <c r="U152" i="98" s="1"/>
  <c r="CC153" i="98"/>
  <c r="CF153" i="98" s="1"/>
  <c r="CL152" i="98"/>
  <c r="CO152" i="98" s="1"/>
  <c r="N80" i="98"/>
  <c r="P80" i="98" s="1"/>
  <c r="O81" i="98" s="1"/>
  <c r="CU153" i="97"/>
  <c r="CN80" i="97"/>
  <c r="BD80" i="97"/>
  <c r="BB152" i="97"/>
  <c r="AS152" i="97"/>
  <c r="AC80" i="97"/>
  <c r="AA152" i="97"/>
  <c r="K86" i="97"/>
  <c r="AV164" i="101" l="1"/>
  <c r="AW164" i="101"/>
  <c r="AS165" i="101"/>
  <c r="AO95" i="112"/>
  <c r="CY153" i="97"/>
  <c r="CX153" i="97"/>
  <c r="BF164" i="101"/>
  <c r="BE164" i="101"/>
  <c r="BX168" i="102"/>
  <c r="BW168" i="102"/>
  <c r="DG174" i="97"/>
  <c r="DH174" i="97"/>
  <c r="DD175" i="97"/>
  <c r="CP151" i="97"/>
  <c r="CO151" i="97"/>
  <c r="AN151" i="97"/>
  <c r="AM151" i="97"/>
  <c r="EI167" i="102"/>
  <c r="EH167" i="102"/>
  <c r="DZ176" i="97"/>
  <c r="DY176" i="97"/>
  <c r="DV177" i="97"/>
  <c r="AW152" i="97"/>
  <c r="AV152" i="97"/>
  <c r="V152" i="97"/>
  <c r="U152" i="97"/>
  <c r="EH164" i="101"/>
  <c r="EI164" i="101"/>
  <c r="DH164" i="101"/>
  <c r="DG164" i="101"/>
  <c r="DQ167" i="102"/>
  <c r="DP167" i="102"/>
  <c r="DZ167" i="102"/>
  <c r="DY167" i="102"/>
  <c r="DG175" i="98"/>
  <c r="DD176" i="98"/>
  <c r="BE152" i="97"/>
  <c r="BF152" i="97"/>
  <c r="BO151" i="97"/>
  <c r="BN151" i="97"/>
  <c r="CX164" i="101"/>
  <c r="CY164" i="101"/>
  <c r="BO168" i="102"/>
  <c r="BN168" i="102"/>
  <c r="V167" i="102"/>
  <c r="U167" i="102"/>
  <c r="AW167" i="102"/>
  <c r="AV167" i="102"/>
  <c r="AE152" i="97"/>
  <c r="AD152" i="97"/>
  <c r="CF151" i="97"/>
  <c r="CG151" i="97"/>
  <c r="BX151" i="97"/>
  <c r="BW151" i="97"/>
  <c r="L165" i="101"/>
  <c r="M165" i="101"/>
  <c r="L167" i="102"/>
  <c r="M167" i="102"/>
  <c r="BF167" i="102"/>
  <c r="BE167" i="102"/>
  <c r="DZ164" i="101"/>
  <c r="DY164" i="101"/>
  <c r="DH167" i="102"/>
  <c r="DG167" i="102"/>
  <c r="EI177" i="97"/>
  <c r="EH177" i="97"/>
  <c r="EE178" i="97"/>
  <c r="DP176" i="98"/>
  <c r="DM177" i="98"/>
  <c r="EH178" i="98"/>
  <c r="EE179" i="98"/>
  <c r="DY177" i="98"/>
  <c r="DV178" i="98"/>
  <c r="V164" i="101"/>
  <c r="U164" i="101"/>
  <c r="CP164" i="101"/>
  <c r="CO164" i="101"/>
  <c r="CG165" i="101"/>
  <c r="CF165" i="101"/>
  <c r="AE168" i="102"/>
  <c r="AD168" i="102"/>
  <c r="BN164" i="101"/>
  <c r="BO164" i="101"/>
  <c r="M152" i="97"/>
  <c r="L152" i="97"/>
  <c r="AN164" i="101"/>
  <c r="AM164" i="101"/>
  <c r="BX164" i="101"/>
  <c r="BW164" i="101"/>
  <c r="AD164" i="101"/>
  <c r="AE164" i="101"/>
  <c r="CF167" i="102"/>
  <c r="CG167" i="102"/>
  <c r="AN167" i="102"/>
  <c r="AM167" i="102"/>
  <c r="CP167" i="102"/>
  <c r="CO167" i="102"/>
  <c r="CY168" i="102"/>
  <c r="CX168" i="102"/>
  <c r="DP164" i="101"/>
  <c r="DQ164" i="101"/>
  <c r="DP175" i="97"/>
  <c r="DQ175" i="97"/>
  <c r="DM176" i="97"/>
  <c r="BC97" i="112"/>
  <c r="M187" i="112"/>
  <c r="L187" i="112"/>
  <c r="V191" i="112"/>
  <c r="T154" i="112"/>
  <c r="S154" i="112"/>
  <c r="AX187" i="112"/>
  <c r="BA187" i="112" s="1"/>
  <c r="BB186" i="112"/>
  <c r="AJ187" i="112"/>
  <c r="AM187" i="112" s="1"/>
  <c r="AV168" i="112"/>
  <c r="AU168" i="112"/>
  <c r="AH165" i="112"/>
  <c r="AG165" i="112"/>
  <c r="H189" i="112"/>
  <c r="G188" i="112"/>
  <c r="Y188" i="112" s="1"/>
  <c r="F188" i="112"/>
  <c r="I188" i="112"/>
  <c r="P188" i="112" s="1"/>
  <c r="EE168" i="102"/>
  <c r="DM168" i="102"/>
  <c r="DD168" i="102"/>
  <c r="DV168" i="102"/>
  <c r="EK88" i="102"/>
  <c r="EG88" i="102"/>
  <c r="EA88" i="102"/>
  <c r="EC88" i="102" s="1"/>
  <c r="DO88" i="102"/>
  <c r="DS88" i="102"/>
  <c r="DI88" i="102"/>
  <c r="DK88" i="102" s="1"/>
  <c r="EJ80" i="98"/>
  <c r="EL80" i="98" s="1"/>
  <c r="EB81" i="98"/>
  <c r="DX81" i="98"/>
  <c r="DR80" i="98"/>
  <c r="DT80" i="98" s="1"/>
  <c r="DJ81" i="98"/>
  <c r="DF81" i="98"/>
  <c r="DV165" i="101"/>
  <c r="DM165" i="101"/>
  <c r="EE165" i="101"/>
  <c r="DD165" i="101"/>
  <c r="EJ86" i="101"/>
  <c r="EL86" i="101" s="1"/>
  <c r="EB87" i="101"/>
  <c r="DX87" i="101"/>
  <c r="DR86" i="101"/>
  <c r="DT86" i="101" s="1"/>
  <c r="DJ87" i="101"/>
  <c r="DF87" i="101"/>
  <c r="EJ80" i="97"/>
  <c r="EL80" i="97" s="1"/>
  <c r="EA80" i="97"/>
  <c r="EC80" i="97" s="1"/>
  <c r="DR80" i="97"/>
  <c r="DT80" i="97" s="1"/>
  <c r="DI80" i="97"/>
  <c r="DK80" i="97" s="1"/>
  <c r="AL88" i="102"/>
  <c r="CN88" i="102"/>
  <c r="BK169" i="102"/>
  <c r="R168" i="102"/>
  <c r="AJ168" i="102"/>
  <c r="BP88" i="102"/>
  <c r="BR88" i="102" s="1"/>
  <c r="BQ89" i="102" s="1"/>
  <c r="AS168" i="102"/>
  <c r="BB168" i="102"/>
  <c r="W88" i="102"/>
  <c r="Y88" i="102" s="1"/>
  <c r="X89" i="102" s="1"/>
  <c r="AF88" i="102"/>
  <c r="AH88" i="102" s="1"/>
  <c r="AG89" i="102" s="1"/>
  <c r="G168" i="102"/>
  <c r="F168" i="102"/>
  <c r="H169" i="102"/>
  <c r="CU169" i="102"/>
  <c r="AU88" i="102"/>
  <c r="BV89" i="102"/>
  <c r="CL168" i="102"/>
  <c r="CZ88" i="102"/>
  <c r="DB88" i="102" s="1"/>
  <c r="BG88" i="102"/>
  <c r="BI88" i="102" s="1"/>
  <c r="BH89" i="102" s="1"/>
  <c r="N88" i="102"/>
  <c r="P88" i="102" s="1"/>
  <c r="O89" i="102" s="1"/>
  <c r="CC168" i="102"/>
  <c r="I168" i="102"/>
  <c r="BT169" i="102"/>
  <c r="AA169" i="102"/>
  <c r="CE88" i="102"/>
  <c r="T87" i="101"/>
  <c r="CI87" i="101"/>
  <c r="CE87" i="101"/>
  <c r="K88" i="101"/>
  <c r="AA165" i="101"/>
  <c r="AO86" i="101"/>
  <c r="AQ86" i="101" s="1"/>
  <c r="AP87" i="101" s="1"/>
  <c r="AF86" i="101"/>
  <c r="AH86" i="101" s="1"/>
  <c r="AG87" i="101" s="1"/>
  <c r="F166" i="101"/>
  <c r="G166" i="101"/>
  <c r="AJ165" i="101"/>
  <c r="BG86" i="101"/>
  <c r="BI86" i="101" s="1"/>
  <c r="BY86" i="101"/>
  <c r="CA86" i="101" s="1"/>
  <c r="CL165" i="101"/>
  <c r="CC166" i="101"/>
  <c r="BK165" i="101"/>
  <c r="CU165" i="101"/>
  <c r="CZ86" i="101"/>
  <c r="DB86" i="101" s="1"/>
  <c r="R165" i="101"/>
  <c r="BT165" i="101"/>
  <c r="AX86" i="101"/>
  <c r="AZ86" i="101" s="1"/>
  <c r="BB165" i="101"/>
  <c r="I166" i="101"/>
  <c r="BP86" i="101"/>
  <c r="BR86" i="101" s="1"/>
  <c r="CQ86" i="101"/>
  <c r="CS86" i="101" s="1"/>
  <c r="BK152" i="97"/>
  <c r="CZ80" i="98"/>
  <c r="DB80" i="98" s="1"/>
  <c r="DA81" i="98" s="1"/>
  <c r="CQ80" i="98"/>
  <c r="CS80" i="98" s="1"/>
  <c r="CR81" i="98" s="1"/>
  <c r="AO80" i="98"/>
  <c r="AQ80" i="98" s="1"/>
  <c r="AP81" i="98" s="1"/>
  <c r="AF80" i="98"/>
  <c r="AH80" i="98" s="1"/>
  <c r="AG81" i="98" s="1"/>
  <c r="G154" i="98"/>
  <c r="F154" i="98"/>
  <c r="CQ80" i="97"/>
  <c r="CS80" i="97" s="1"/>
  <c r="CR81" i="97" s="1"/>
  <c r="CI80" i="97"/>
  <c r="CE80" i="97"/>
  <c r="BQ80" i="97"/>
  <c r="BM80" i="97"/>
  <c r="BG80" i="97"/>
  <c r="BI80" i="97" s="1"/>
  <c r="BH81" i="97" s="1"/>
  <c r="AO80" i="97"/>
  <c r="AQ80" i="97" s="1"/>
  <c r="AF80" i="97"/>
  <c r="AH80" i="97" s="1"/>
  <c r="AG81" i="97" s="1"/>
  <c r="T80" i="97"/>
  <c r="F155" i="97"/>
  <c r="G155" i="97"/>
  <c r="H156" i="97"/>
  <c r="CC152" i="97"/>
  <c r="I153" i="97"/>
  <c r="BT152" i="97"/>
  <c r="AJ152" i="97"/>
  <c r="CL152" i="97"/>
  <c r="R153" i="97"/>
  <c r="CE81" i="98"/>
  <c r="BD81" i="98"/>
  <c r="T81" i="98"/>
  <c r="BV81" i="98"/>
  <c r="CL153" i="98"/>
  <c r="CO153" i="98" s="1"/>
  <c r="BM81" i="98"/>
  <c r="BK153" i="98"/>
  <c r="BN153" i="98" s="1"/>
  <c r="I153" i="98"/>
  <c r="L153" i="98" s="1"/>
  <c r="K81" i="98"/>
  <c r="AJ153" i="98"/>
  <c r="AM153" i="98" s="1"/>
  <c r="CU153" i="98"/>
  <c r="CX153" i="98" s="1"/>
  <c r="AU81" i="98"/>
  <c r="CC154" i="98"/>
  <c r="CF154" i="98" s="1"/>
  <c r="R153" i="98"/>
  <c r="U153" i="98" s="1"/>
  <c r="AS153" i="98"/>
  <c r="AV153" i="98" s="1"/>
  <c r="AA153" i="98"/>
  <c r="AD153" i="98" s="1"/>
  <c r="BB153" i="98"/>
  <c r="BE153" i="98" s="1"/>
  <c r="BT153" i="98"/>
  <c r="BW153" i="98" s="1"/>
  <c r="CW81" i="97"/>
  <c r="CU154" i="97"/>
  <c r="BB153" i="97"/>
  <c r="AU81" i="97"/>
  <c r="AS153" i="97"/>
  <c r="AA153" i="97"/>
  <c r="N86" i="97"/>
  <c r="P86" i="97" s="1"/>
  <c r="O87" i="97" s="1"/>
  <c r="AV165" i="101" l="1"/>
  <c r="AS166" i="101"/>
  <c r="AW165" i="101"/>
  <c r="AN152" i="97"/>
  <c r="AM152" i="97"/>
  <c r="BW165" i="101"/>
  <c r="BX165" i="101"/>
  <c r="CY165" i="101"/>
  <c r="CX165" i="101"/>
  <c r="AE165" i="101"/>
  <c r="AD165" i="101"/>
  <c r="CG168" i="102"/>
  <c r="CF168" i="102"/>
  <c r="CO168" i="102"/>
  <c r="CP168" i="102"/>
  <c r="AW168" i="102"/>
  <c r="AV168" i="102"/>
  <c r="BO169" i="102"/>
  <c r="BN169" i="102"/>
  <c r="DZ168" i="102"/>
  <c r="DY168" i="102"/>
  <c r="DQ168" i="102"/>
  <c r="DP168" i="102"/>
  <c r="DG176" i="98"/>
  <c r="DD177" i="98"/>
  <c r="BF153" i="97"/>
  <c r="BE153" i="97"/>
  <c r="BW152" i="97"/>
  <c r="BX152" i="97"/>
  <c r="M166" i="101"/>
  <c r="L166" i="101"/>
  <c r="U165" i="101"/>
  <c r="V165" i="101"/>
  <c r="BO165" i="101"/>
  <c r="BN165" i="101"/>
  <c r="AD169" i="102"/>
  <c r="AE169" i="102"/>
  <c r="CX169" i="102"/>
  <c r="CY169" i="102"/>
  <c r="DG165" i="101"/>
  <c r="DH165" i="101"/>
  <c r="DY165" i="101"/>
  <c r="DZ165" i="101"/>
  <c r="EI168" i="102"/>
  <c r="EH168" i="102"/>
  <c r="EH179" i="98"/>
  <c r="EE180" i="98"/>
  <c r="EI178" i="97"/>
  <c r="EH178" i="97"/>
  <c r="EE179" i="97"/>
  <c r="AD153" i="97"/>
  <c r="AE153" i="97"/>
  <c r="CY154" i="97"/>
  <c r="CX154" i="97"/>
  <c r="U153" i="97"/>
  <c r="V153" i="97"/>
  <c r="M153" i="97"/>
  <c r="L153" i="97"/>
  <c r="BO152" i="97"/>
  <c r="BN152" i="97"/>
  <c r="BE165" i="101"/>
  <c r="BF165" i="101"/>
  <c r="CF166" i="101"/>
  <c r="CG166" i="101"/>
  <c r="AM165" i="101"/>
  <c r="AN165" i="101"/>
  <c r="BX169" i="102"/>
  <c r="BW169" i="102"/>
  <c r="AN168" i="102"/>
  <c r="AM168" i="102"/>
  <c r="EI165" i="101"/>
  <c r="EH165" i="101"/>
  <c r="DQ176" i="97"/>
  <c r="DP176" i="97"/>
  <c r="DM177" i="97"/>
  <c r="DZ177" i="97"/>
  <c r="DY177" i="97"/>
  <c r="DV178" i="97"/>
  <c r="AV153" i="97"/>
  <c r="AW153" i="97"/>
  <c r="CP152" i="97"/>
  <c r="CO152" i="97"/>
  <c r="CG152" i="97"/>
  <c r="CF152" i="97"/>
  <c r="CO165" i="101"/>
  <c r="CP165" i="101"/>
  <c r="M168" i="102"/>
  <c r="L168" i="102"/>
  <c r="BF168" i="102"/>
  <c r="BE168" i="102"/>
  <c r="U168" i="102"/>
  <c r="V168" i="102"/>
  <c r="DQ165" i="101"/>
  <c r="DP165" i="101"/>
  <c r="DH168" i="102"/>
  <c r="DG168" i="102"/>
  <c r="DY178" i="98"/>
  <c r="DV179" i="98"/>
  <c r="DP177" i="98"/>
  <c r="DM178" i="98"/>
  <c r="DH175" i="97"/>
  <c r="DG175" i="97"/>
  <c r="DD176" i="97"/>
  <c r="BE97" i="112"/>
  <c r="AZ98" i="112" s="1"/>
  <c r="BD98" i="112" s="1"/>
  <c r="AQ95" i="112"/>
  <c r="AL96" i="112" s="1"/>
  <c r="AP96" i="112" s="1"/>
  <c r="M188" i="112"/>
  <c r="L188" i="112"/>
  <c r="V192" i="112"/>
  <c r="S155" i="112"/>
  <c r="T155" i="112"/>
  <c r="AJ188" i="112"/>
  <c r="AM188" i="112" s="1"/>
  <c r="BB187" i="112"/>
  <c r="AX188" i="112"/>
  <c r="BA188" i="112" s="1"/>
  <c r="AV169" i="112"/>
  <c r="AU169" i="112"/>
  <c r="AH166" i="112"/>
  <c r="AG166" i="112"/>
  <c r="H190" i="112"/>
  <c r="G189" i="112"/>
  <c r="Y189" i="112" s="1"/>
  <c r="F189" i="112"/>
  <c r="I189" i="112"/>
  <c r="P189" i="112" s="1"/>
  <c r="EE169" i="102"/>
  <c r="DD169" i="102"/>
  <c r="DM169" i="102"/>
  <c r="DV169" i="102"/>
  <c r="EJ88" i="102"/>
  <c r="EL88" i="102" s="1"/>
  <c r="DX89" i="102"/>
  <c r="EB89" i="102"/>
  <c r="DR88" i="102"/>
  <c r="DT88" i="102" s="1"/>
  <c r="DJ89" i="102"/>
  <c r="DF89" i="102"/>
  <c r="EK81" i="98"/>
  <c r="EG81" i="98"/>
  <c r="EA81" i="98"/>
  <c r="EC81" i="98" s="1"/>
  <c r="DO81" i="98"/>
  <c r="DS81" i="98"/>
  <c r="DI81" i="98"/>
  <c r="DK81" i="98" s="1"/>
  <c r="DD166" i="101"/>
  <c r="DM166" i="101"/>
  <c r="DV166" i="101"/>
  <c r="EE166" i="101"/>
  <c r="EK87" i="101"/>
  <c r="EG87" i="101"/>
  <c r="EA87" i="101"/>
  <c r="EC87" i="101" s="1"/>
  <c r="DS87" i="101"/>
  <c r="DO87" i="101"/>
  <c r="DI87" i="101"/>
  <c r="DK87" i="101" s="1"/>
  <c r="EK81" i="97"/>
  <c r="EG81" i="97"/>
  <c r="EB81" i="97"/>
  <c r="DX81" i="97"/>
  <c r="DS81" i="97"/>
  <c r="DO81" i="97"/>
  <c r="DJ81" i="97"/>
  <c r="DF81" i="97"/>
  <c r="T89" i="102"/>
  <c r="K89" i="102"/>
  <c r="G169" i="102"/>
  <c r="F169" i="102"/>
  <c r="H170" i="102"/>
  <c r="AC89" i="102"/>
  <c r="CQ88" i="102"/>
  <c r="CS88" i="102" s="1"/>
  <c r="CR89" i="102" s="1"/>
  <c r="BT170" i="102"/>
  <c r="CC169" i="102"/>
  <c r="DA89" i="102"/>
  <c r="CW89" i="102"/>
  <c r="BY89" i="102"/>
  <c r="CA89" i="102" s="1"/>
  <c r="BZ90" i="102" s="1"/>
  <c r="AJ169" i="102"/>
  <c r="CH88" i="102"/>
  <c r="CJ88" i="102" s="1"/>
  <c r="CI89" i="102" s="1"/>
  <c r="AA170" i="102"/>
  <c r="I169" i="102"/>
  <c r="BD89" i="102"/>
  <c r="CL169" i="102"/>
  <c r="AS169" i="102"/>
  <c r="BM89" i="102"/>
  <c r="R169" i="102"/>
  <c r="AX88" i="102"/>
  <c r="AZ88" i="102" s="1"/>
  <c r="AY89" i="102" s="1"/>
  <c r="CU170" i="102"/>
  <c r="BB169" i="102"/>
  <c r="BK170" i="102"/>
  <c r="AO88" i="102"/>
  <c r="AQ88" i="102" s="1"/>
  <c r="AP89" i="102" s="1"/>
  <c r="AY87" i="101"/>
  <c r="AU87" i="101"/>
  <c r="AC87" i="101"/>
  <c r="DA87" i="101"/>
  <c r="CW87" i="101"/>
  <c r="CN87" i="101"/>
  <c r="CR87" i="101"/>
  <c r="BZ87" i="101"/>
  <c r="BV87" i="101"/>
  <c r="BM87" i="101"/>
  <c r="BQ87" i="101"/>
  <c r="I167" i="101"/>
  <c r="BT166" i="101"/>
  <c r="BK166" i="101"/>
  <c r="BH87" i="101"/>
  <c r="BD87" i="101"/>
  <c r="CH87" i="101"/>
  <c r="CJ87" i="101" s="1"/>
  <c r="BB166" i="101"/>
  <c r="CU166" i="101"/>
  <c r="CC167" i="101"/>
  <c r="F167" i="101"/>
  <c r="G167" i="101"/>
  <c r="AL87" i="101"/>
  <c r="N88" i="101"/>
  <c r="P88" i="101" s="1"/>
  <c r="O89" i="101" s="1"/>
  <c r="R166" i="101"/>
  <c r="CL166" i="101"/>
  <c r="AJ166" i="101"/>
  <c r="AA166" i="101"/>
  <c r="W87" i="101"/>
  <c r="Y87" i="101" s="1"/>
  <c r="X88" i="101" s="1"/>
  <c r="BK153" i="97"/>
  <c r="CH81" i="98"/>
  <c r="CJ81" i="98" s="1"/>
  <c r="CI82" i="98" s="1"/>
  <c r="BY81" i="98"/>
  <c r="CA81" i="98" s="1"/>
  <c r="BZ82" i="98" s="1"/>
  <c r="BP81" i="98"/>
  <c r="BR81" i="98" s="1"/>
  <c r="BQ82" i="98" s="1"/>
  <c r="BG81" i="98"/>
  <c r="BI81" i="98" s="1"/>
  <c r="BH82" i="98" s="1"/>
  <c r="AX81" i="98"/>
  <c r="AZ81" i="98" s="1"/>
  <c r="AY82" i="98" s="1"/>
  <c r="W81" i="98"/>
  <c r="Y81" i="98" s="1"/>
  <c r="X82" i="98" s="1"/>
  <c r="G155" i="98"/>
  <c r="F155" i="98"/>
  <c r="CZ81" i="97"/>
  <c r="DB81" i="97" s="1"/>
  <c r="DA82" i="97" s="1"/>
  <c r="CH80" i="97"/>
  <c r="CJ80" i="97" s="1"/>
  <c r="BP80" i="97"/>
  <c r="BR80" i="97" s="1"/>
  <c r="AX81" i="97"/>
  <c r="AZ81" i="97" s="1"/>
  <c r="AY82" i="97" s="1"/>
  <c r="AP81" i="97"/>
  <c r="AL81" i="97"/>
  <c r="W80" i="97"/>
  <c r="Y80" i="97" s="1"/>
  <c r="X81" i="97" s="1"/>
  <c r="F156" i="97"/>
  <c r="G156" i="97"/>
  <c r="H157" i="97"/>
  <c r="I154" i="97"/>
  <c r="R154" i="97"/>
  <c r="CC153" i="97"/>
  <c r="AJ153" i="97"/>
  <c r="BT153" i="97"/>
  <c r="CL153" i="97"/>
  <c r="AL81" i="98"/>
  <c r="AC81" i="98"/>
  <c r="CW81" i="98"/>
  <c r="CN81" i="98"/>
  <c r="AA154" i="98"/>
  <c r="AD154" i="98" s="1"/>
  <c r="CC155" i="98"/>
  <c r="CF155" i="98" s="1"/>
  <c r="AJ154" i="98"/>
  <c r="AM154" i="98" s="1"/>
  <c r="BT154" i="98"/>
  <c r="BW154" i="98" s="1"/>
  <c r="I154" i="98"/>
  <c r="L154" i="98" s="1"/>
  <c r="BK154" i="98"/>
  <c r="BN154" i="98" s="1"/>
  <c r="BB154" i="98"/>
  <c r="BE154" i="98" s="1"/>
  <c r="AS154" i="98"/>
  <c r="AV154" i="98" s="1"/>
  <c r="CU154" i="98"/>
  <c r="CX154" i="98" s="1"/>
  <c r="R154" i="98"/>
  <c r="U154" i="98" s="1"/>
  <c r="N81" i="98"/>
  <c r="P81" i="98" s="1"/>
  <c r="O82" i="98" s="1"/>
  <c r="CL154" i="98"/>
  <c r="CO154" i="98" s="1"/>
  <c r="CU155" i="97"/>
  <c r="CN81" i="97"/>
  <c r="BB154" i="97"/>
  <c r="BD81" i="97"/>
  <c r="AS154" i="97"/>
  <c r="AC81" i="97"/>
  <c r="AA154" i="97"/>
  <c r="K87" i="97"/>
  <c r="AS167" i="101" l="1"/>
  <c r="AV166" i="101"/>
  <c r="AW166" i="101"/>
  <c r="AO96" i="112"/>
  <c r="BF166" i="101"/>
  <c r="BE166" i="101"/>
  <c r="BN166" i="101"/>
  <c r="BO166" i="101"/>
  <c r="BO170" i="102"/>
  <c r="BN170" i="102"/>
  <c r="V169" i="102"/>
  <c r="U169" i="102"/>
  <c r="CP169" i="102"/>
  <c r="CO169" i="102"/>
  <c r="AE170" i="102"/>
  <c r="AD170" i="102"/>
  <c r="CP166" i="101"/>
  <c r="CO166" i="101"/>
  <c r="BX166" i="101"/>
  <c r="BW166" i="101"/>
  <c r="BF169" i="102"/>
  <c r="BE169" i="102"/>
  <c r="EH166" i="101"/>
  <c r="EI166" i="101"/>
  <c r="EI169" i="102"/>
  <c r="EH169" i="102"/>
  <c r="DP178" i="98"/>
  <c r="DM179" i="98"/>
  <c r="EH179" i="97"/>
  <c r="EI179" i="97"/>
  <c r="EE180" i="97"/>
  <c r="AW154" i="97"/>
  <c r="AV154" i="97"/>
  <c r="BN153" i="97"/>
  <c r="BO153" i="97"/>
  <c r="AE154" i="97"/>
  <c r="AD154" i="97"/>
  <c r="BE154" i="97"/>
  <c r="BF154" i="97"/>
  <c r="BX153" i="97"/>
  <c r="BW153" i="97"/>
  <c r="M154" i="97"/>
  <c r="L154" i="97"/>
  <c r="CG167" i="101"/>
  <c r="CF167" i="101"/>
  <c r="L167" i="101"/>
  <c r="M167" i="101"/>
  <c r="CY170" i="102"/>
  <c r="CX170" i="102"/>
  <c r="AN169" i="102"/>
  <c r="AM169" i="102"/>
  <c r="CG169" i="102"/>
  <c r="CF169" i="102"/>
  <c r="DZ166" i="101"/>
  <c r="DY166" i="101"/>
  <c r="DP166" i="101"/>
  <c r="DQ166" i="101"/>
  <c r="DQ169" i="102"/>
  <c r="DP169" i="102"/>
  <c r="DG176" i="97"/>
  <c r="DH176" i="97"/>
  <c r="DD177" i="97"/>
  <c r="DP177" i="97"/>
  <c r="DQ177" i="97"/>
  <c r="DM178" i="97"/>
  <c r="DG177" i="98"/>
  <c r="DD178" i="98"/>
  <c r="CY155" i="97"/>
  <c r="CX155" i="97"/>
  <c r="CF153" i="97"/>
  <c r="CG153" i="97"/>
  <c r="AN166" i="101"/>
  <c r="AM166" i="101"/>
  <c r="DZ169" i="102"/>
  <c r="DY169" i="102"/>
  <c r="EH180" i="98"/>
  <c r="EE181" i="98"/>
  <c r="CP153" i="97"/>
  <c r="CO153" i="97"/>
  <c r="V154" i="97"/>
  <c r="U154" i="97"/>
  <c r="AN153" i="97"/>
  <c r="AM153" i="97"/>
  <c r="AD166" i="101"/>
  <c r="AE166" i="101"/>
  <c r="V166" i="101"/>
  <c r="U166" i="101"/>
  <c r="CX166" i="101"/>
  <c r="CY166" i="101"/>
  <c r="AW169" i="102"/>
  <c r="AV169" i="102"/>
  <c r="M169" i="102"/>
  <c r="L169" i="102"/>
  <c r="BX170" i="102"/>
  <c r="BW170" i="102"/>
  <c r="DH166" i="101"/>
  <c r="DG166" i="101"/>
  <c r="DH169" i="102"/>
  <c r="DG169" i="102"/>
  <c r="DY179" i="98"/>
  <c r="DV180" i="98"/>
  <c r="DZ178" i="97"/>
  <c r="DY178" i="97"/>
  <c r="DV179" i="97"/>
  <c r="BC98" i="112"/>
  <c r="M189" i="112"/>
  <c r="L189" i="112"/>
  <c r="T156" i="112"/>
  <c r="S156" i="112"/>
  <c r="V193" i="112"/>
  <c r="AX189" i="112"/>
  <c r="BA189" i="112" s="1"/>
  <c r="BB188" i="112"/>
  <c r="AJ189" i="112"/>
  <c r="AM189" i="112" s="1"/>
  <c r="AV170" i="112"/>
  <c r="AU170" i="112"/>
  <c r="AH167" i="112"/>
  <c r="AG167" i="112"/>
  <c r="I190" i="112"/>
  <c r="P190" i="112" s="1"/>
  <c r="H191" i="112"/>
  <c r="G190" i="112"/>
  <c r="Y190" i="112" s="1"/>
  <c r="F190" i="112"/>
  <c r="DD170" i="102"/>
  <c r="DV170" i="102"/>
  <c r="DM170" i="102"/>
  <c r="EE170" i="102"/>
  <c r="EK89" i="102"/>
  <c r="EG89" i="102"/>
  <c r="EA89" i="102"/>
  <c r="EC89" i="102" s="1"/>
  <c r="DO89" i="102"/>
  <c r="DS89" i="102"/>
  <c r="DI89" i="102"/>
  <c r="DK89" i="102" s="1"/>
  <c r="EJ81" i="98"/>
  <c r="EL81" i="98" s="1"/>
  <c r="DX82" i="98"/>
  <c r="EB82" i="98"/>
  <c r="DR81" i="98"/>
  <c r="DT81" i="98" s="1"/>
  <c r="DJ82" i="98"/>
  <c r="DF82" i="98"/>
  <c r="EE167" i="101"/>
  <c r="DV167" i="101"/>
  <c r="DD167" i="101"/>
  <c r="DM167" i="101"/>
  <c r="EJ87" i="101"/>
  <c r="EL87" i="101" s="1"/>
  <c r="EB88" i="101"/>
  <c r="DX88" i="101"/>
  <c r="DR87" i="101"/>
  <c r="DT87" i="101" s="1"/>
  <c r="DJ88" i="101"/>
  <c r="DF88" i="101"/>
  <c r="EJ81" i="97"/>
  <c r="EL81" i="97" s="1"/>
  <c r="EA81" i="97"/>
  <c r="EC81" i="97" s="1"/>
  <c r="DR81" i="97"/>
  <c r="DT81" i="97" s="1"/>
  <c r="DI81" i="97"/>
  <c r="DK81" i="97" s="1"/>
  <c r="AU89" i="102"/>
  <c r="CE89" i="102"/>
  <c r="BV90" i="102"/>
  <c r="CN89" i="102"/>
  <c r="CU171" i="102"/>
  <c r="AS170" i="102"/>
  <c r="I170" i="102"/>
  <c r="BT171" i="102"/>
  <c r="N89" i="102"/>
  <c r="P89" i="102" s="1"/>
  <c r="O90" i="102" s="1"/>
  <c r="AA171" i="102"/>
  <c r="CZ89" i="102"/>
  <c r="DB89" i="102" s="1"/>
  <c r="G170" i="102"/>
  <c r="F170" i="102"/>
  <c r="H171" i="102"/>
  <c r="BK171" i="102"/>
  <c r="BP89" i="102"/>
  <c r="BR89" i="102" s="1"/>
  <c r="BQ90" i="102" s="1"/>
  <c r="BG89" i="102"/>
  <c r="BI89" i="102" s="1"/>
  <c r="BH90" i="102" s="1"/>
  <c r="AJ170" i="102"/>
  <c r="W89" i="102"/>
  <c r="Y89" i="102" s="1"/>
  <c r="X90" i="102" s="1"/>
  <c r="AL89" i="102"/>
  <c r="BB170" i="102"/>
  <c r="R170" i="102"/>
  <c r="CL170" i="102"/>
  <c r="CC170" i="102"/>
  <c r="AF89" i="102"/>
  <c r="AH89" i="102" s="1"/>
  <c r="AG90" i="102" s="1"/>
  <c r="K89" i="101"/>
  <c r="AA167" i="101"/>
  <c r="F168" i="101"/>
  <c r="G168" i="101"/>
  <c r="CC168" i="101"/>
  <c r="BB167" i="101"/>
  <c r="CI88" i="101"/>
  <c r="CE88" i="101"/>
  <c r="BT167" i="101"/>
  <c r="AF87" i="101"/>
  <c r="AH87" i="101" s="1"/>
  <c r="AG88" i="101" s="1"/>
  <c r="AJ167" i="101"/>
  <c r="R167" i="101"/>
  <c r="AO87" i="101"/>
  <c r="AQ87" i="101" s="1"/>
  <c r="AP88" i="101" s="1"/>
  <c r="CU167" i="101"/>
  <c r="BG87" i="101"/>
  <c r="BI87" i="101" s="1"/>
  <c r="BP87" i="101"/>
  <c r="BR87" i="101" s="1"/>
  <c r="CQ87" i="101"/>
  <c r="CS87" i="101" s="1"/>
  <c r="BY87" i="101"/>
  <c r="CA87" i="101" s="1"/>
  <c r="CZ87" i="101"/>
  <c r="DB87" i="101" s="1"/>
  <c r="AX87" i="101"/>
  <c r="AZ87" i="101" s="1"/>
  <c r="T88" i="101"/>
  <c r="CL167" i="101"/>
  <c r="BK167" i="101"/>
  <c r="I168" i="101"/>
  <c r="BK154" i="97"/>
  <c r="CZ81" i="98"/>
  <c r="DB81" i="98" s="1"/>
  <c r="DA82" i="98" s="1"/>
  <c r="CQ81" i="98"/>
  <c r="CS81" i="98" s="1"/>
  <c r="CR82" i="98" s="1"/>
  <c r="AO81" i="98"/>
  <c r="AQ81" i="98" s="1"/>
  <c r="AP82" i="98" s="1"/>
  <c r="AF81" i="98"/>
  <c r="AH81" i="98" s="1"/>
  <c r="AG82" i="98" s="1"/>
  <c r="F156" i="98"/>
  <c r="G156" i="98"/>
  <c r="CQ81" i="97"/>
  <c r="CS81" i="97" s="1"/>
  <c r="CR82" i="97" s="1"/>
  <c r="CI81" i="97"/>
  <c r="CE81" i="97"/>
  <c r="BQ81" i="97"/>
  <c r="BM81" i="97"/>
  <c r="BG81" i="97"/>
  <c r="BI81" i="97" s="1"/>
  <c r="BH82" i="97" s="1"/>
  <c r="AO81" i="97"/>
  <c r="AQ81" i="97" s="1"/>
  <c r="AF81" i="97"/>
  <c r="AH81" i="97" s="1"/>
  <c r="AG82" i="97" s="1"/>
  <c r="T81" i="97"/>
  <c r="F157" i="97"/>
  <c r="G157" i="97"/>
  <c r="H158" i="97"/>
  <c r="CL154" i="97"/>
  <c r="R155" i="97"/>
  <c r="CC154" i="97"/>
  <c r="BT154" i="97"/>
  <c r="AJ154" i="97"/>
  <c r="I155" i="97"/>
  <c r="BD82" i="98"/>
  <c r="T82" i="98"/>
  <c r="AU82" i="98"/>
  <c r="BV82" i="98"/>
  <c r="AS155" i="98"/>
  <c r="AV155" i="98" s="1"/>
  <c r="BK155" i="98"/>
  <c r="BN155" i="98" s="1"/>
  <c r="AJ155" i="98"/>
  <c r="AM155" i="98" s="1"/>
  <c r="BM82" i="98"/>
  <c r="CE82" i="98"/>
  <c r="I155" i="98"/>
  <c r="L155" i="98" s="1"/>
  <c r="BT155" i="98"/>
  <c r="BW155" i="98" s="1"/>
  <c r="K82" i="98"/>
  <c r="R155" i="98"/>
  <c r="U155" i="98" s="1"/>
  <c r="CL155" i="98"/>
  <c r="CO155" i="98" s="1"/>
  <c r="CU155" i="98"/>
  <c r="CX155" i="98" s="1"/>
  <c r="BB155" i="98"/>
  <c r="BE155" i="98" s="1"/>
  <c r="CC156" i="98"/>
  <c r="CF156" i="98" s="1"/>
  <c r="AA155" i="98"/>
  <c r="AD155" i="98" s="1"/>
  <c r="CW82" i="97"/>
  <c r="CU156" i="97"/>
  <c r="BB155" i="97"/>
  <c r="AU82" i="97"/>
  <c r="AS155" i="97"/>
  <c r="AA155" i="97"/>
  <c r="N87" i="97"/>
  <c r="P87" i="97" s="1"/>
  <c r="O88" i="97" s="1"/>
  <c r="AS168" i="101" l="1"/>
  <c r="AW167" i="101"/>
  <c r="AV167" i="101"/>
  <c r="BO167" i="101"/>
  <c r="BN167" i="101"/>
  <c r="BW167" i="101"/>
  <c r="BX167" i="101"/>
  <c r="CF168" i="101"/>
  <c r="CG168" i="101"/>
  <c r="AE167" i="101"/>
  <c r="AD167" i="101"/>
  <c r="CG170" i="102"/>
  <c r="CF170" i="102"/>
  <c r="CY171" i="102"/>
  <c r="CX171" i="102"/>
  <c r="DH177" i="97"/>
  <c r="DG177" i="97"/>
  <c r="DD178" i="97"/>
  <c r="DP179" i="98"/>
  <c r="DM180" i="98"/>
  <c r="BW154" i="97"/>
  <c r="BX154" i="97"/>
  <c r="BF155" i="97"/>
  <c r="BE155" i="97"/>
  <c r="CG154" i="97"/>
  <c r="CF154" i="97"/>
  <c r="U167" i="101"/>
  <c r="V167" i="101"/>
  <c r="CP170" i="102"/>
  <c r="CO170" i="102"/>
  <c r="BX171" i="102"/>
  <c r="BW171" i="102"/>
  <c r="DG167" i="101"/>
  <c r="DH167" i="101"/>
  <c r="EI167" i="101"/>
  <c r="EH167" i="101"/>
  <c r="EI170" i="102"/>
  <c r="EH170" i="102"/>
  <c r="DG170" i="102"/>
  <c r="DH170" i="102"/>
  <c r="DY180" i="98"/>
  <c r="DV181" i="98"/>
  <c r="EH181" i="98"/>
  <c r="EE182" i="98"/>
  <c r="DQ178" i="97"/>
  <c r="DP178" i="97"/>
  <c r="DM179" i="97"/>
  <c r="EI180" i="97"/>
  <c r="EH180" i="97"/>
  <c r="EE181" i="97"/>
  <c r="AE155" i="97"/>
  <c r="AD155" i="97"/>
  <c r="CY156" i="97"/>
  <c r="CX156" i="97"/>
  <c r="M155" i="97"/>
  <c r="L155" i="97"/>
  <c r="U155" i="97"/>
  <c r="V155" i="97"/>
  <c r="BO154" i="97"/>
  <c r="BN154" i="97"/>
  <c r="CO167" i="101"/>
  <c r="CP167" i="101"/>
  <c r="AM167" i="101"/>
  <c r="AN167" i="101"/>
  <c r="V170" i="102"/>
  <c r="U170" i="102"/>
  <c r="BO171" i="102"/>
  <c r="BN171" i="102"/>
  <c r="M170" i="102"/>
  <c r="L170" i="102"/>
  <c r="DY167" i="101"/>
  <c r="DZ167" i="101"/>
  <c r="DQ170" i="102"/>
  <c r="DP170" i="102"/>
  <c r="DZ179" i="97"/>
  <c r="DY179" i="97"/>
  <c r="DV180" i="97"/>
  <c r="AV155" i="97"/>
  <c r="AW155" i="97"/>
  <c r="AN154" i="97"/>
  <c r="AM154" i="97"/>
  <c r="CP154" i="97"/>
  <c r="CO154" i="97"/>
  <c r="M168" i="101"/>
  <c r="L168" i="101"/>
  <c r="CY167" i="101"/>
  <c r="CX167" i="101"/>
  <c r="BE167" i="101"/>
  <c r="BF167" i="101"/>
  <c r="BF170" i="102"/>
  <c r="BE170" i="102"/>
  <c r="AM170" i="102"/>
  <c r="AN170" i="102"/>
  <c r="AE171" i="102"/>
  <c r="AD171" i="102"/>
  <c r="AW170" i="102"/>
  <c r="AV170" i="102"/>
  <c r="DQ167" i="101"/>
  <c r="DP167" i="101"/>
  <c r="DZ170" i="102"/>
  <c r="DY170" i="102"/>
  <c r="DG178" i="98"/>
  <c r="DD179" i="98"/>
  <c r="BE98" i="112"/>
  <c r="AZ99" i="112" s="1"/>
  <c r="BD99" i="112" s="1"/>
  <c r="AQ96" i="112"/>
  <c r="AL97" i="112" s="1"/>
  <c r="AP97" i="112" s="1"/>
  <c r="M190" i="112"/>
  <c r="L190" i="112"/>
  <c r="S157" i="112"/>
  <c r="T157" i="112"/>
  <c r="V194" i="112"/>
  <c r="BB189" i="112"/>
  <c r="AX190" i="112"/>
  <c r="BA190" i="112" s="1"/>
  <c r="AJ190" i="112"/>
  <c r="AM190" i="112" s="1"/>
  <c r="AV171" i="112"/>
  <c r="AU171" i="112"/>
  <c r="AH168" i="112"/>
  <c r="AG168" i="112"/>
  <c r="H192" i="112"/>
  <c r="G191" i="112"/>
  <c r="Y191" i="112" s="1"/>
  <c r="F191" i="112"/>
  <c r="I191" i="112"/>
  <c r="P191" i="112" s="1"/>
  <c r="EE171" i="102"/>
  <c r="DM171" i="102"/>
  <c r="DD171" i="102"/>
  <c r="DV171" i="102"/>
  <c r="EJ89" i="102"/>
  <c r="EL89" i="102" s="1"/>
  <c r="DX90" i="102"/>
  <c r="EB90" i="102"/>
  <c r="DR89" i="102"/>
  <c r="DT89" i="102" s="1"/>
  <c r="DJ90" i="102"/>
  <c r="DF90" i="102"/>
  <c r="EK82" i="98"/>
  <c r="EG82" i="98"/>
  <c r="EA82" i="98"/>
  <c r="EC82" i="98" s="1"/>
  <c r="DO82" i="98"/>
  <c r="DS82" i="98"/>
  <c r="DI82" i="98"/>
  <c r="DK82" i="98" s="1"/>
  <c r="DM168" i="101"/>
  <c r="DD168" i="101"/>
  <c r="DV168" i="101"/>
  <c r="EE168" i="101"/>
  <c r="EK88" i="101"/>
  <c r="EG88" i="101"/>
  <c r="EA88" i="101"/>
  <c r="EC88" i="101" s="1"/>
  <c r="DS88" i="101"/>
  <c r="DO88" i="101"/>
  <c r="DI88" i="101"/>
  <c r="DK88" i="101" s="1"/>
  <c r="EK82" i="97"/>
  <c r="EG82" i="97"/>
  <c r="EB82" i="97"/>
  <c r="DX82" i="97"/>
  <c r="DS82" i="97"/>
  <c r="DO82" i="97"/>
  <c r="DJ82" i="97"/>
  <c r="DF82" i="97"/>
  <c r="BD90" i="102"/>
  <c r="DA90" i="102"/>
  <c r="CW90" i="102"/>
  <c r="T90" i="102"/>
  <c r="BM90" i="102"/>
  <c r="CC171" i="102"/>
  <c r="CQ89" i="102"/>
  <c r="CS89" i="102" s="1"/>
  <c r="CR90" i="102" s="1"/>
  <c r="CH89" i="102"/>
  <c r="CJ89" i="102" s="1"/>
  <c r="CI90" i="102" s="1"/>
  <c r="BB171" i="102"/>
  <c r="AO89" i="102"/>
  <c r="AQ89" i="102" s="1"/>
  <c r="AP90" i="102" s="1"/>
  <c r="BK172" i="102"/>
  <c r="AA172" i="102"/>
  <c r="R171" i="102"/>
  <c r="AJ171" i="102"/>
  <c r="G171" i="102"/>
  <c r="F171" i="102"/>
  <c r="H172" i="102"/>
  <c r="K90" i="102"/>
  <c r="BT172" i="102"/>
  <c r="AS171" i="102"/>
  <c r="BY90" i="102"/>
  <c r="CA90" i="102" s="1"/>
  <c r="BZ91" i="102" s="1"/>
  <c r="AX89" i="102"/>
  <c r="AZ89" i="102" s="1"/>
  <c r="AY90" i="102" s="1"/>
  <c r="AC90" i="102"/>
  <c r="CL171" i="102"/>
  <c r="I171" i="102"/>
  <c r="CU172" i="102"/>
  <c r="AC88" i="101"/>
  <c r="BH88" i="101"/>
  <c r="BD88" i="101"/>
  <c r="AL88" i="101"/>
  <c r="AY88" i="101"/>
  <c r="AU88" i="101"/>
  <c r="CN88" i="101"/>
  <c r="CR88" i="101"/>
  <c r="I169" i="101"/>
  <c r="CL168" i="101"/>
  <c r="BZ88" i="101"/>
  <c r="BV88" i="101"/>
  <c r="BM88" i="101"/>
  <c r="BQ88" i="101"/>
  <c r="CU168" i="101"/>
  <c r="CH88" i="101"/>
  <c r="CJ88" i="101" s="1"/>
  <c r="BK168" i="101"/>
  <c r="F169" i="101"/>
  <c r="G169" i="101"/>
  <c r="DA88" i="101"/>
  <c r="CW88" i="101"/>
  <c r="R168" i="101"/>
  <c r="AJ168" i="101"/>
  <c r="BB168" i="101"/>
  <c r="N89" i="101"/>
  <c r="P89" i="101" s="1"/>
  <c r="O90" i="101" s="1"/>
  <c r="W88" i="101"/>
  <c r="Y88" i="101" s="1"/>
  <c r="X89" i="101" s="1"/>
  <c r="BT168" i="101"/>
  <c r="CC169" i="101"/>
  <c r="AA168" i="101"/>
  <c r="BK155" i="97"/>
  <c r="CH82" i="98"/>
  <c r="CJ82" i="98" s="1"/>
  <c r="CI83" i="98" s="1"/>
  <c r="BY82" i="98"/>
  <c r="CA82" i="98" s="1"/>
  <c r="BZ83" i="98" s="1"/>
  <c r="BP82" i="98"/>
  <c r="BR82" i="98" s="1"/>
  <c r="BQ83" i="98" s="1"/>
  <c r="BG82" i="98"/>
  <c r="BI82" i="98" s="1"/>
  <c r="BH83" i="98" s="1"/>
  <c r="AX82" i="98"/>
  <c r="AZ82" i="98" s="1"/>
  <c r="AY83" i="98" s="1"/>
  <c r="W82" i="98"/>
  <c r="Y82" i="98" s="1"/>
  <c r="X83" i="98" s="1"/>
  <c r="G157" i="98"/>
  <c r="F157" i="98"/>
  <c r="CZ82" i="97"/>
  <c r="DB82" i="97" s="1"/>
  <c r="DA83" i="97" s="1"/>
  <c r="CH81" i="97"/>
  <c r="CJ81" i="97" s="1"/>
  <c r="BP81" i="97"/>
  <c r="BR81" i="97" s="1"/>
  <c r="AX82" i="97"/>
  <c r="AZ82" i="97" s="1"/>
  <c r="AY83" i="97" s="1"/>
  <c r="AP82" i="97"/>
  <c r="AL82" i="97"/>
  <c r="W81" i="97"/>
  <c r="Y81" i="97" s="1"/>
  <c r="X82" i="97" s="1"/>
  <c r="F158" i="97"/>
  <c r="G158" i="97"/>
  <c r="H159" i="97"/>
  <c r="CC155" i="97"/>
  <c r="AJ155" i="97"/>
  <c r="BT155" i="97"/>
  <c r="CL155" i="97"/>
  <c r="I156" i="97"/>
  <c r="R156" i="97"/>
  <c r="AL82" i="98"/>
  <c r="CW82" i="98"/>
  <c r="R156" i="98"/>
  <c r="U156" i="98" s="1"/>
  <c r="AC82" i="98"/>
  <c r="AA156" i="98"/>
  <c r="AD156" i="98" s="1"/>
  <c r="CL156" i="98"/>
  <c r="CO156" i="98" s="1"/>
  <c r="I156" i="98"/>
  <c r="L156" i="98" s="1"/>
  <c r="CN82" i="98"/>
  <c r="AJ156" i="98"/>
  <c r="AM156" i="98" s="1"/>
  <c r="CC157" i="98"/>
  <c r="CF157" i="98" s="1"/>
  <c r="CU156" i="98"/>
  <c r="CX156" i="98" s="1"/>
  <c r="BK156" i="98"/>
  <c r="BN156" i="98" s="1"/>
  <c r="AS156" i="98"/>
  <c r="AV156" i="98" s="1"/>
  <c r="BB156" i="98"/>
  <c r="BE156" i="98" s="1"/>
  <c r="N82" i="98"/>
  <c r="P82" i="98" s="1"/>
  <c r="O83" i="98" s="1"/>
  <c r="BT156" i="98"/>
  <c r="BW156" i="98" s="1"/>
  <c r="CU157" i="97"/>
  <c r="CN82" i="97"/>
  <c r="BD82" i="97"/>
  <c r="BB156" i="97"/>
  <c r="AS156" i="97"/>
  <c r="AA156" i="97"/>
  <c r="AC82" i="97"/>
  <c r="K88" i="97"/>
  <c r="AW168" i="101" l="1"/>
  <c r="AV168" i="101"/>
  <c r="AS169" i="101"/>
  <c r="AO97" i="112"/>
  <c r="AW156" i="97"/>
  <c r="AV156" i="97"/>
  <c r="BX155" i="97"/>
  <c r="BW155" i="97"/>
  <c r="BX168" i="101"/>
  <c r="BW168" i="101"/>
  <c r="BF168" i="101"/>
  <c r="BE168" i="101"/>
  <c r="BN168" i="101"/>
  <c r="BO168" i="101"/>
  <c r="L169" i="101"/>
  <c r="M169" i="101"/>
  <c r="M171" i="102"/>
  <c r="L171" i="102"/>
  <c r="BO172" i="102"/>
  <c r="BN172" i="102"/>
  <c r="EH168" i="101"/>
  <c r="EI168" i="101"/>
  <c r="DY180" i="97"/>
  <c r="DZ180" i="97"/>
  <c r="DV181" i="97"/>
  <c r="AN155" i="97"/>
  <c r="AM155" i="97"/>
  <c r="BN155" i="97"/>
  <c r="BO155" i="97"/>
  <c r="AN168" i="101"/>
  <c r="AM168" i="101"/>
  <c r="CP171" i="102"/>
  <c r="CO171" i="102"/>
  <c r="AN171" i="102"/>
  <c r="AM171" i="102"/>
  <c r="CG171" i="102"/>
  <c r="CF171" i="102"/>
  <c r="DZ171" i="102"/>
  <c r="DY171" i="102"/>
  <c r="DH171" i="102"/>
  <c r="DG171" i="102"/>
  <c r="EH182" i="98"/>
  <c r="EE183" i="98"/>
  <c r="DG178" i="97"/>
  <c r="DH178" i="97"/>
  <c r="DD179" i="97"/>
  <c r="CY157" i="97"/>
  <c r="CX157" i="97"/>
  <c r="BE156" i="97"/>
  <c r="BF156" i="97"/>
  <c r="V156" i="97"/>
  <c r="U156" i="97"/>
  <c r="L156" i="97"/>
  <c r="M156" i="97"/>
  <c r="CF155" i="97"/>
  <c r="CG155" i="97"/>
  <c r="AD168" i="101"/>
  <c r="AE168" i="101"/>
  <c r="V168" i="101"/>
  <c r="U168" i="101"/>
  <c r="CX168" i="101"/>
  <c r="CY168" i="101"/>
  <c r="AV171" i="102"/>
  <c r="AW171" i="102"/>
  <c r="V171" i="102"/>
  <c r="U171" i="102"/>
  <c r="BF171" i="102"/>
  <c r="BE171" i="102"/>
  <c r="DH168" i="101"/>
  <c r="DG168" i="101"/>
  <c r="DP171" i="102"/>
  <c r="DQ171" i="102"/>
  <c r="DG179" i="98"/>
  <c r="DD180" i="98"/>
  <c r="DQ179" i="97"/>
  <c r="DP179" i="97"/>
  <c r="DM180" i="97"/>
  <c r="AE156" i="97"/>
  <c r="AD156" i="97"/>
  <c r="CP155" i="97"/>
  <c r="CO155" i="97"/>
  <c r="CG169" i="101"/>
  <c r="CF169" i="101"/>
  <c r="CP168" i="101"/>
  <c r="CO168" i="101"/>
  <c r="CY172" i="102"/>
  <c r="CX172" i="102"/>
  <c r="BX172" i="102"/>
  <c r="BW172" i="102"/>
  <c r="AE172" i="102"/>
  <c r="AD172" i="102"/>
  <c r="DZ168" i="101"/>
  <c r="DY168" i="101"/>
  <c r="DP168" i="101"/>
  <c r="DQ168" i="101"/>
  <c r="EI171" i="102"/>
  <c r="EH171" i="102"/>
  <c r="EH181" i="97"/>
  <c r="EI181" i="97"/>
  <c r="EE182" i="97"/>
  <c r="DY181" i="98"/>
  <c r="DV182" i="98"/>
  <c r="DP180" i="98"/>
  <c r="DM181" i="98"/>
  <c r="BC99" i="112"/>
  <c r="M191" i="112"/>
  <c r="L191" i="112"/>
  <c r="V195" i="112"/>
  <c r="T158" i="112"/>
  <c r="S158" i="112"/>
  <c r="BB190" i="112"/>
  <c r="AX191" i="112"/>
  <c r="BA191" i="112" s="1"/>
  <c r="AJ191" i="112"/>
  <c r="AM191" i="112" s="1"/>
  <c r="AV172" i="112"/>
  <c r="AU172" i="112"/>
  <c r="AH169" i="112"/>
  <c r="AG169" i="112"/>
  <c r="I192" i="112"/>
  <c r="P192" i="112" s="1"/>
  <c r="H193" i="112"/>
  <c r="G192" i="112"/>
  <c r="Y192" i="112" s="1"/>
  <c r="F192" i="112"/>
  <c r="DM172" i="102"/>
  <c r="EE172" i="102"/>
  <c r="DV172" i="102"/>
  <c r="DD172" i="102"/>
  <c r="EK90" i="102"/>
  <c r="EG90" i="102"/>
  <c r="EA90" i="102"/>
  <c r="EC90" i="102" s="1"/>
  <c r="DO90" i="102"/>
  <c r="DS90" i="102"/>
  <c r="DI90" i="102"/>
  <c r="DK90" i="102" s="1"/>
  <c r="EJ82" i="98"/>
  <c r="EL82" i="98" s="1"/>
  <c r="DX83" i="98"/>
  <c r="EB83" i="98"/>
  <c r="DR82" i="98"/>
  <c r="DT82" i="98" s="1"/>
  <c r="DF83" i="98"/>
  <c r="DJ83" i="98"/>
  <c r="DV169" i="101"/>
  <c r="DD169" i="101"/>
  <c r="DM169" i="101"/>
  <c r="EE169" i="101"/>
  <c r="EJ88" i="101"/>
  <c r="EL88" i="101" s="1"/>
  <c r="EB89" i="101"/>
  <c r="DX89" i="101"/>
  <c r="DR88" i="101"/>
  <c r="DT88" i="101" s="1"/>
  <c r="DJ89" i="101"/>
  <c r="DF89" i="101"/>
  <c r="EJ82" i="97"/>
  <c r="EL82" i="97" s="1"/>
  <c r="EA82" i="97"/>
  <c r="EC82" i="97" s="1"/>
  <c r="DR82" i="97"/>
  <c r="DT82" i="97" s="1"/>
  <c r="DI82" i="97"/>
  <c r="DK82" i="97" s="1"/>
  <c r="AU90" i="102"/>
  <c r="BV91" i="102"/>
  <c r="CU173" i="102"/>
  <c r="CL172" i="102"/>
  <c r="AA173" i="102"/>
  <c r="BP90" i="102"/>
  <c r="BR90" i="102" s="1"/>
  <c r="BQ91" i="102" s="1"/>
  <c r="CZ90" i="102"/>
  <c r="DB90" i="102" s="1"/>
  <c r="I172" i="102"/>
  <c r="AS172" i="102"/>
  <c r="G172" i="102"/>
  <c r="F172" i="102"/>
  <c r="H173" i="102"/>
  <c r="AL90" i="102"/>
  <c r="CE90" i="102"/>
  <c r="CC172" i="102"/>
  <c r="BT173" i="102"/>
  <c r="AJ172" i="102"/>
  <c r="BB172" i="102"/>
  <c r="W90" i="102"/>
  <c r="Y90" i="102" s="1"/>
  <c r="X91" i="102" s="1"/>
  <c r="BG90" i="102"/>
  <c r="BI90" i="102" s="1"/>
  <c r="BH91" i="102" s="1"/>
  <c r="AF90" i="102"/>
  <c r="AH90" i="102" s="1"/>
  <c r="AG91" i="102" s="1"/>
  <c r="N90" i="102"/>
  <c r="P90" i="102" s="1"/>
  <c r="O91" i="102" s="1"/>
  <c r="R172" i="102"/>
  <c r="BK173" i="102"/>
  <c r="CN90" i="102"/>
  <c r="T89" i="101"/>
  <c r="BK169" i="101"/>
  <c r="CI89" i="101"/>
  <c r="CE89" i="101"/>
  <c r="AX88" i="101"/>
  <c r="AZ88" i="101" s="1"/>
  <c r="BG88" i="101"/>
  <c r="BI88" i="101" s="1"/>
  <c r="K90" i="101"/>
  <c r="R169" i="101"/>
  <c r="CU169" i="101"/>
  <c r="BP88" i="101"/>
  <c r="BR88" i="101" s="1"/>
  <c r="CL169" i="101"/>
  <c r="I170" i="101"/>
  <c r="AA169" i="101"/>
  <c r="BT169" i="101"/>
  <c r="BB169" i="101"/>
  <c r="F170" i="101"/>
  <c r="G170" i="101"/>
  <c r="BY88" i="101"/>
  <c r="CA88" i="101" s="1"/>
  <c r="AO88" i="101"/>
  <c r="AQ88" i="101" s="1"/>
  <c r="AP89" i="101" s="1"/>
  <c r="AF88" i="101"/>
  <c r="AH88" i="101" s="1"/>
  <c r="AG89" i="101" s="1"/>
  <c r="CC170" i="101"/>
  <c r="AJ169" i="101"/>
  <c r="CZ88" i="101"/>
  <c r="DB88" i="101" s="1"/>
  <c r="CQ88" i="101"/>
  <c r="CS88" i="101" s="1"/>
  <c r="BK156" i="97"/>
  <c r="CZ82" i="98"/>
  <c r="DB82" i="98" s="1"/>
  <c r="DA83" i="98" s="1"/>
  <c r="CQ82" i="98"/>
  <c r="CS82" i="98" s="1"/>
  <c r="CR83" i="98" s="1"/>
  <c r="AO82" i="98"/>
  <c r="AQ82" i="98" s="1"/>
  <c r="AP83" i="98" s="1"/>
  <c r="AF82" i="98"/>
  <c r="AH82" i="98" s="1"/>
  <c r="AG83" i="98" s="1"/>
  <c r="G158" i="98"/>
  <c r="F158" i="98"/>
  <c r="CQ82" i="97"/>
  <c r="CS82" i="97" s="1"/>
  <c r="CR83" i="97" s="1"/>
  <c r="CI82" i="97"/>
  <c r="CE82" i="97"/>
  <c r="BQ82" i="97"/>
  <c r="BM82" i="97"/>
  <c r="BG82" i="97"/>
  <c r="BI82" i="97" s="1"/>
  <c r="BH83" i="97" s="1"/>
  <c r="AO82" i="97"/>
  <c r="AQ82" i="97" s="1"/>
  <c r="AF82" i="97"/>
  <c r="AH82" i="97" s="1"/>
  <c r="AG83" i="97" s="1"/>
  <c r="T82" i="97"/>
  <c r="F159" i="97"/>
  <c r="G159" i="97"/>
  <c r="H160" i="97"/>
  <c r="R157" i="97"/>
  <c r="CL156" i="97"/>
  <c r="AJ156" i="97"/>
  <c r="I157" i="97"/>
  <c r="BT156" i="97"/>
  <c r="CC156" i="97"/>
  <c r="T83" i="98"/>
  <c r="BD83" i="98"/>
  <c r="K83" i="98"/>
  <c r="BV83" i="98"/>
  <c r="CC158" i="98"/>
  <c r="CF158" i="98" s="1"/>
  <c r="BM83" i="98"/>
  <c r="I157" i="98"/>
  <c r="L157" i="98" s="1"/>
  <c r="AA157" i="98"/>
  <c r="AD157" i="98" s="1"/>
  <c r="BB157" i="98"/>
  <c r="BE157" i="98" s="1"/>
  <c r="AS157" i="98"/>
  <c r="AV157" i="98" s="1"/>
  <c r="CU157" i="98"/>
  <c r="CX157" i="98" s="1"/>
  <c r="CE83" i="98"/>
  <c r="AU83" i="98"/>
  <c r="BK157" i="98"/>
  <c r="BN157" i="98" s="1"/>
  <c r="CL157" i="98"/>
  <c r="CO157" i="98" s="1"/>
  <c r="R157" i="98"/>
  <c r="U157" i="98" s="1"/>
  <c r="BT157" i="98"/>
  <c r="BW157" i="98" s="1"/>
  <c r="AJ157" i="98"/>
  <c r="AM157" i="98" s="1"/>
  <c r="CU158" i="97"/>
  <c r="CW83" i="97"/>
  <c r="BB157" i="97"/>
  <c r="AU83" i="97"/>
  <c r="AS157" i="97"/>
  <c r="AA157" i="97"/>
  <c r="N88" i="97"/>
  <c r="P88" i="97" s="1"/>
  <c r="O89" i="97" s="1"/>
  <c r="AS170" i="101" l="1"/>
  <c r="AW169" i="101"/>
  <c r="AV169" i="101"/>
  <c r="AN172" i="102"/>
  <c r="AM172" i="102"/>
  <c r="M157" i="97"/>
  <c r="L157" i="97"/>
  <c r="AE169" i="101"/>
  <c r="AD169" i="101"/>
  <c r="BO169" i="101"/>
  <c r="BN169" i="101"/>
  <c r="M170" i="101"/>
  <c r="L170" i="101"/>
  <c r="U169" i="101"/>
  <c r="V169" i="101"/>
  <c r="BN173" i="102"/>
  <c r="BO173" i="102"/>
  <c r="BX173" i="102"/>
  <c r="BW173" i="102"/>
  <c r="EI169" i="101"/>
  <c r="EH169" i="101"/>
  <c r="DG169" i="101"/>
  <c r="DH169" i="101"/>
  <c r="DY172" i="102"/>
  <c r="DZ172" i="102"/>
  <c r="DQ180" i="97"/>
  <c r="DP180" i="97"/>
  <c r="DM181" i="97"/>
  <c r="EH183" i="98"/>
  <c r="EE184" i="98"/>
  <c r="CY169" i="101"/>
  <c r="CX169" i="101"/>
  <c r="BO156" i="97"/>
  <c r="BN156" i="97"/>
  <c r="BE169" i="101"/>
  <c r="BF169" i="101"/>
  <c r="CO169" i="101"/>
  <c r="CP169" i="101"/>
  <c r="V172" i="102"/>
  <c r="U172" i="102"/>
  <c r="CG172" i="102"/>
  <c r="CF172" i="102"/>
  <c r="AW172" i="102"/>
  <c r="AV172" i="102"/>
  <c r="AE173" i="102"/>
  <c r="AD173" i="102"/>
  <c r="DQ169" i="101"/>
  <c r="DP169" i="101"/>
  <c r="DY169" i="101"/>
  <c r="DZ169" i="101"/>
  <c r="EI172" i="102"/>
  <c r="EH172" i="102"/>
  <c r="DP181" i="98"/>
  <c r="DM182" i="98"/>
  <c r="EI182" i="97"/>
  <c r="EH182" i="97"/>
  <c r="EE183" i="97"/>
  <c r="DH179" i="97"/>
  <c r="DG179" i="97"/>
  <c r="DD180" i="97"/>
  <c r="CY173" i="102"/>
  <c r="CX173" i="102"/>
  <c r="DY182" i="98"/>
  <c r="DV183" i="98"/>
  <c r="DG180" i="98"/>
  <c r="DD181" i="98"/>
  <c r="BF157" i="97"/>
  <c r="BE157" i="97"/>
  <c r="AM156" i="97"/>
  <c r="AN156" i="97"/>
  <c r="AM169" i="101"/>
  <c r="AN169" i="101"/>
  <c r="AD157" i="97"/>
  <c r="AE157" i="97"/>
  <c r="CG156" i="97"/>
  <c r="CF156" i="97"/>
  <c r="CO156" i="97"/>
  <c r="CP156" i="97"/>
  <c r="AW157" i="97"/>
  <c r="AV157" i="97"/>
  <c r="CY158" i="97"/>
  <c r="CX158" i="97"/>
  <c r="BW156" i="97"/>
  <c r="BX156" i="97"/>
  <c r="V157" i="97"/>
  <c r="U157" i="97"/>
  <c r="CF170" i="101"/>
  <c r="CG170" i="101"/>
  <c r="BW169" i="101"/>
  <c r="BX169" i="101"/>
  <c r="BE172" i="102"/>
  <c r="BF172" i="102"/>
  <c r="M172" i="102"/>
  <c r="L172" i="102"/>
  <c r="CP172" i="102"/>
  <c r="CO172" i="102"/>
  <c r="DH172" i="102"/>
  <c r="DG172" i="102"/>
  <c r="DQ172" i="102"/>
  <c r="DP172" i="102"/>
  <c r="DZ181" i="97"/>
  <c r="DY181" i="97"/>
  <c r="DV182" i="97"/>
  <c r="BE99" i="112"/>
  <c r="AZ100" i="112" s="1"/>
  <c r="BD100" i="112" s="1"/>
  <c r="AQ97" i="112"/>
  <c r="AL98" i="112" s="1"/>
  <c r="AP98" i="112" s="1"/>
  <c r="M192" i="112"/>
  <c r="L192" i="112"/>
  <c r="S159" i="112"/>
  <c r="T159" i="112"/>
  <c r="V196" i="112"/>
  <c r="BB191" i="112"/>
  <c r="AX192" i="112"/>
  <c r="BA192" i="112" s="1"/>
  <c r="AJ192" i="112"/>
  <c r="AM192" i="112" s="1"/>
  <c r="AV173" i="112"/>
  <c r="AU173" i="112"/>
  <c r="AH170" i="112"/>
  <c r="AG170" i="112"/>
  <c r="I193" i="112"/>
  <c r="P193" i="112" s="1"/>
  <c r="H194" i="112"/>
  <c r="G193" i="112"/>
  <c r="Y193" i="112" s="1"/>
  <c r="F193" i="112"/>
  <c r="DM173" i="102"/>
  <c r="DD173" i="102"/>
  <c r="EE173" i="102"/>
  <c r="DV173" i="102"/>
  <c r="EJ90" i="102"/>
  <c r="EL90" i="102" s="1"/>
  <c r="EB91" i="102"/>
  <c r="DX91" i="102"/>
  <c r="DR90" i="102"/>
  <c r="DT90" i="102" s="1"/>
  <c r="DF91" i="102"/>
  <c r="DJ91" i="102"/>
  <c r="EG83" i="98"/>
  <c r="EK83" i="98"/>
  <c r="EA83" i="98"/>
  <c r="EC83" i="98" s="1"/>
  <c r="DS83" i="98"/>
  <c r="DO83" i="98"/>
  <c r="DI83" i="98"/>
  <c r="DK83" i="98" s="1"/>
  <c r="EE170" i="101"/>
  <c r="DD170" i="101"/>
  <c r="DM170" i="101"/>
  <c r="DV170" i="101"/>
  <c r="EK89" i="101"/>
  <c r="EG89" i="101"/>
  <c r="EA89" i="101"/>
  <c r="EC89" i="101" s="1"/>
  <c r="DS89" i="101"/>
  <c r="DO89" i="101"/>
  <c r="DI89" i="101"/>
  <c r="DK89" i="101" s="1"/>
  <c r="EG83" i="97"/>
  <c r="EK83" i="97"/>
  <c r="EB83" i="97"/>
  <c r="DX83" i="97"/>
  <c r="DS83" i="97"/>
  <c r="DO83" i="97"/>
  <c r="DJ83" i="97"/>
  <c r="DF83" i="97"/>
  <c r="BD91" i="102"/>
  <c r="K91" i="102"/>
  <c r="BM91" i="102"/>
  <c r="AC91" i="102"/>
  <c r="T91" i="102"/>
  <c r="I173" i="102"/>
  <c r="DA91" i="102"/>
  <c r="CW91" i="102"/>
  <c r="BY91" i="102"/>
  <c r="CA91" i="102" s="1"/>
  <c r="BZ92" i="102" s="1"/>
  <c r="AO90" i="102"/>
  <c r="AQ90" i="102" s="1"/>
  <c r="AP91" i="102" s="1"/>
  <c r="AS173" i="102"/>
  <c r="AA174" i="102"/>
  <c r="CQ90" i="102"/>
  <c r="CS90" i="102" s="1"/>
  <c r="CR91" i="102" s="1"/>
  <c r="BK174" i="102"/>
  <c r="BB173" i="102"/>
  <c r="BT174" i="102"/>
  <c r="CH90" i="102"/>
  <c r="CJ90" i="102" s="1"/>
  <c r="CI91" i="102" s="1"/>
  <c r="G173" i="102"/>
  <c r="F173" i="102"/>
  <c r="H174" i="102"/>
  <c r="CL173" i="102"/>
  <c r="AX90" i="102"/>
  <c r="AZ90" i="102" s="1"/>
  <c r="AY91" i="102" s="1"/>
  <c r="R173" i="102"/>
  <c r="AJ173" i="102"/>
  <c r="CC173" i="102"/>
  <c r="CU174" i="102"/>
  <c r="BM89" i="101"/>
  <c r="BQ89" i="101"/>
  <c r="BH89" i="101"/>
  <c r="BD89" i="101"/>
  <c r="DA89" i="101"/>
  <c r="CW89" i="101"/>
  <c r="AJ170" i="101"/>
  <c r="BB170" i="101"/>
  <c r="AY89" i="101"/>
  <c r="AU89" i="101"/>
  <c r="AL89" i="101"/>
  <c r="BT170" i="101"/>
  <c r="CL170" i="101"/>
  <c r="CU170" i="101"/>
  <c r="R170" i="101"/>
  <c r="CH89" i="101"/>
  <c r="CJ89" i="101" s="1"/>
  <c r="CC171" i="101"/>
  <c r="F171" i="101"/>
  <c r="G171" i="101"/>
  <c r="AA170" i="101"/>
  <c r="CN89" i="101"/>
  <c r="CR89" i="101"/>
  <c r="AC89" i="101"/>
  <c r="BZ89" i="101"/>
  <c r="BV89" i="101"/>
  <c r="I171" i="101"/>
  <c r="N90" i="101"/>
  <c r="P90" i="101" s="1"/>
  <c r="O91" i="101" s="1"/>
  <c r="BK170" i="101"/>
  <c r="W89" i="101"/>
  <c r="Y89" i="101" s="1"/>
  <c r="X90" i="101" s="1"/>
  <c r="BK157" i="97"/>
  <c r="CH83" i="98"/>
  <c r="CJ83" i="98" s="1"/>
  <c r="CI84" i="98" s="1"/>
  <c r="BY83" i="98"/>
  <c r="CA83" i="98" s="1"/>
  <c r="BZ84" i="98" s="1"/>
  <c r="BP83" i="98"/>
  <c r="BR83" i="98" s="1"/>
  <c r="BQ84" i="98" s="1"/>
  <c r="BG83" i="98"/>
  <c r="BI83" i="98" s="1"/>
  <c r="BH84" i="98" s="1"/>
  <c r="AX83" i="98"/>
  <c r="AZ83" i="98" s="1"/>
  <c r="AY84" i="98" s="1"/>
  <c r="W83" i="98"/>
  <c r="Y83" i="98" s="1"/>
  <c r="X84" i="98" s="1"/>
  <c r="G159" i="98"/>
  <c r="F159" i="98"/>
  <c r="CZ83" i="97"/>
  <c r="DB83" i="97" s="1"/>
  <c r="DA84" i="97" s="1"/>
  <c r="CH82" i="97"/>
  <c r="CJ82" i="97" s="1"/>
  <c r="BP82" i="97"/>
  <c r="BR82" i="97" s="1"/>
  <c r="AX83" i="97"/>
  <c r="AZ83" i="97" s="1"/>
  <c r="AY84" i="97" s="1"/>
  <c r="AP83" i="97"/>
  <c r="AL83" i="97"/>
  <c r="W82" i="97"/>
  <c r="Y82" i="97" s="1"/>
  <c r="X83" i="97" s="1"/>
  <c r="F160" i="97"/>
  <c r="G160" i="97"/>
  <c r="H161" i="97"/>
  <c r="CC157" i="97"/>
  <c r="AJ157" i="97"/>
  <c r="I158" i="97"/>
  <c r="CL157" i="97"/>
  <c r="BT157" i="97"/>
  <c r="R158" i="97"/>
  <c r="CW83" i="98"/>
  <c r="AC83" i="98"/>
  <c r="CN83" i="98"/>
  <c r="CL158" i="98"/>
  <c r="CO158" i="98" s="1"/>
  <c r="BK158" i="98"/>
  <c r="BN158" i="98" s="1"/>
  <c r="I158" i="98"/>
  <c r="L158" i="98" s="1"/>
  <c r="R158" i="98"/>
  <c r="U158" i="98" s="1"/>
  <c r="AS158" i="98"/>
  <c r="AV158" i="98" s="1"/>
  <c r="CC159" i="98"/>
  <c r="CF159" i="98" s="1"/>
  <c r="BT158" i="98"/>
  <c r="BW158" i="98" s="1"/>
  <c r="AL83" i="98"/>
  <c r="BB158" i="98"/>
  <c r="BE158" i="98" s="1"/>
  <c r="AA158" i="98"/>
  <c r="AD158" i="98" s="1"/>
  <c r="N83" i="98"/>
  <c r="P83" i="98" s="1"/>
  <c r="O84" i="98" s="1"/>
  <c r="AJ158" i="98"/>
  <c r="AM158" i="98" s="1"/>
  <c r="CU158" i="98"/>
  <c r="CX158" i="98" s="1"/>
  <c r="CU159" i="97"/>
  <c r="CN83" i="97"/>
  <c r="BD83" i="97"/>
  <c r="BB158" i="97"/>
  <c r="AS158" i="97"/>
  <c r="AC83" i="97"/>
  <c r="AA158" i="97"/>
  <c r="K89" i="97"/>
  <c r="AS171" i="101" l="1"/>
  <c r="AV170" i="101"/>
  <c r="AW170" i="101"/>
  <c r="AO98" i="112"/>
  <c r="CX170" i="101"/>
  <c r="CY170" i="101"/>
  <c r="AN170" i="101"/>
  <c r="AM170" i="101"/>
  <c r="CG173" i="102"/>
  <c r="CF173" i="102"/>
  <c r="CP173" i="102"/>
  <c r="CO173" i="102"/>
  <c r="DP170" i="101"/>
  <c r="DQ170" i="101"/>
  <c r="EH173" i="102"/>
  <c r="EI173" i="102"/>
  <c r="EH183" i="97"/>
  <c r="EI183" i="97"/>
  <c r="EE184" i="97"/>
  <c r="AW158" i="97"/>
  <c r="AV158" i="97"/>
  <c r="L158" i="97"/>
  <c r="M158" i="97"/>
  <c r="BE158" i="97"/>
  <c r="BF158" i="97"/>
  <c r="V158" i="97"/>
  <c r="U158" i="97"/>
  <c r="AN157" i="97"/>
  <c r="AM157" i="97"/>
  <c r="BN157" i="97"/>
  <c r="BO157" i="97"/>
  <c r="L171" i="101"/>
  <c r="M171" i="101"/>
  <c r="AD170" i="101"/>
  <c r="AE170" i="101"/>
  <c r="CG171" i="101"/>
  <c r="CF171" i="101"/>
  <c r="CP170" i="101"/>
  <c r="CO170" i="101"/>
  <c r="AN173" i="102"/>
  <c r="AM173" i="102"/>
  <c r="BW174" i="102"/>
  <c r="BX174" i="102"/>
  <c r="AE174" i="102"/>
  <c r="AD174" i="102"/>
  <c r="DY183" i="98"/>
  <c r="DV184" i="98"/>
  <c r="DH180" i="97"/>
  <c r="DG180" i="97"/>
  <c r="DD181" i="97"/>
  <c r="EH184" i="98"/>
  <c r="EE185" i="98"/>
  <c r="CY159" i="97"/>
  <c r="CX159" i="97"/>
  <c r="BX170" i="101"/>
  <c r="BW170" i="101"/>
  <c r="V173" i="102"/>
  <c r="U173" i="102"/>
  <c r="BF173" i="102"/>
  <c r="BE173" i="102"/>
  <c r="AW173" i="102"/>
  <c r="AV173" i="102"/>
  <c r="DZ170" i="101"/>
  <c r="DY170" i="101"/>
  <c r="DH170" i="101"/>
  <c r="DG170" i="101"/>
  <c r="DZ173" i="102"/>
  <c r="DY173" i="102"/>
  <c r="DH173" i="102"/>
  <c r="DG173" i="102"/>
  <c r="DZ182" i="97"/>
  <c r="DY182" i="97"/>
  <c r="DV183" i="97"/>
  <c r="AE158" i="97"/>
  <c r="AD158" i="97"/>
  <c r="BX157" i="97"/>
  <c r="BW157" i="97"/>
  <c r="CF157" i="97"/>
  <c r="CG157" i="97"/>
  <c r="CP157" i="97"/>
  <c r="CO157" i="97"/>
  <c r="BN170" i="101"/>
  <c r="BO170" i="101"/>
  <c r="V170" i="101"/>
  <c r="U170" i="101"/>
  <c r="BF170" i="101"/>
  <c r="BE170" i="101"/>
  <c r="CY174" i="102"/>
  <c r="CX174" i="102"/>
  <c r="BO174" i="102"/>
  <c r="BN174" i="102"/>
  <c r="M173" i="102"/>
  <c r="L173" i="102"/>
  <c r="EH170" i="101"/>
  <c r="EI170" i="101"/>
  <c r="DQ173" i="102"/>
  <c r="DP173" i="102"/>
  <c r="DG181" i="98"/>
  <c r="DD182" i="98"/>
  <c r="DP182" i="98"/>
  <c r="DM183" i="98"/>
  <c r="DP181" i="97"/>
  <c r="DQ181" i="97"/>
  <c r="DM182" i="97"/>
  <c r="BC100" i="112"/>
  <c r="M193" i="112"/>
  <c r="L193" i="112"/>
  <c r="T160" i="112"/>
  <c r="S160" i="112"/>
  <c r="V197" i="112"/>
  <c r="AJ193" i="112"/>
  <c r="AM193" i="112" s="1"/>
  <c r="BB192" i="112"/>
  <c r="AX193" i="112"/>
  <c r="BA193" i="112" s="1"/>
  <c r="AV174" i="112"/>
  <c r="AU174" i="112"/>
  <c r="AH171" i="112"/>
  <c r="AG171" i="112"/>
  <c r="I194" i="112"/>
  <c r="P194" i="112" s="1"/>
  <c r="H195" i="112"/>
  <c r="G194" i="112"/>
  <c r="Y194" i="112" s="1"/>
  <c r="F194" i="112"/>
  <c r="DD174" i="102"/>
  <c r="DV174" i="102"/>
  <c r="DM174" i="102"/>
  <c r="EE174" i="102"/>
  <c r="EK91" i="102"/>
  <c r="EG91" i="102"/>
  <c r="EA91" i="102"/>
  <c r="EC91" i="102" s="1"/>
  <c r="DS91" i="102"/>
  <c r="DO91" i="102"/>
  <c r="DI91" i="102"/>
  <c r="DK91" i="102" s="1"/>
  <c r="EJ83" i="98"/>
  <c r="EL83" i="98" s="1"/>
  <c r="EB84" i="98"/>
  <c r="DX84" i="98"/>
  <c r="DR83" i="98"/>
  <c r="DT83" i="98" s="1"/>
  <c r="DF84" i="98"/>
  <c r="DJ84" i="98"/>
  <c r="DV171" i="101"/>
  <c r="EE171" i="101"/>
  <c r="DM171" i="101"/>
  <c r="DD171" i="101"/>
  <c r="EJ89" i="101"/>
  <c r="EL89" i="101" s="1"/>
  <c r="DX90" i="101"/>
  <c r="EB90" i="101"/>
  <c r="DR89" i="101"/>
  <c r="DT89" i="101" s="1"/>
  <c r="DJ90" i="101"/>
  <c r="DF90" i="101"/>
  <c r="EJ83" i="97"/>
  <c r="EL83" i="97" s="1"/>
  <c r="EA83" i="97"/>
  <c r="EC83" i="97" s="1"/>
  <c r="DR83" i="97"/>
  <c r="DT83" i="97" s="1"/>
  <c r="DI83" i="97"/>
  <c r="DK83" i="97" s="1"/>
  <c r="BV92" i="102"/>
  <c r="CE91" i="102"/>
  <c r="AU91" i="102"/>
  <c r="AL91" i="102"/>
  <c r="CU175" i="102"/>
  <c r="CL174" i="102"/>
  <c r="BK175" i="102"/>
  <c r="AF91" i="102"/>
  <c r="AH91" i="102" s="1"/>
  <c r="AG92" i="102" s="1"/>
  <c r="N91" i="102"/>
  <c r="P91" i="102" s="1"/>
  <c r="O92" i="102" s="1"/>
  <c r="CC174" i="102"/>
  <c r="CN91" i="102"/>
  <c r="AA175" i="102"/>
  <c r="CZ91" i="102"/>
  <c r="DB91" i="102" s="1"/>
  <c r="AJ174" i="102"/>
  <c r="BT175" i="102"/>
  <c r="AS174" i="102"/>
  <c r="W91" i="102"/>
  <c r="Y91" i="102" s="1"/>
  <c r="X92" i="102" s="1"/>
  <c r="BP91" i="102"/>
  <c r="BR91" i="102" s="1"/>
  <c r="BQ92" i="102" s="1"/>
  <c r="BG91" i="102"/>
  <c r="BI91" i="102" s="1"/>
  <c r="BH92" i="102" s="1"/>
  <c r="R174" i="102"/>
  <c r="G174" i="102"/>
  <c r="F174" i="102"/>
  <c r="H175" i="102"/>
  <c r="BB174" i="102"/>
  <c r="I174" i="102"/>
  <c r="T90" i="101"/>
  <c r="CI90" i="101"/>
  <c r="CE90" i="101"/>
  <c r="BK171" i="101"/>
  <c r="K91" i="101"/>
  <c r="BY89" i="101"/>
  <c r="CA89" i="101" s="1"/>
  <c r="CQ89" i="101"/>
  <c r="CS89" i="101" s="1"/>
  <c r="AO89" i="101"/>
  <c r="AQ89" i="101" s="1"/>
  <c r="AP90" i="101" s="1"/>
  <c r="BB171" i="101"/>
  <c r="BG89" i="101"/>
  <c r="BI89" i="101" s="1"/>
  <c r="AA171" i="101"/>
  <c r="F172" i="101"/>
  <c r="G172" i="101"/>
  <c r="CC172" i="101"/>
  <c r="R171" i="101"/>
  <c r="AJ171" i="101"/>
  <c r="AF89" i="101"/>
  <c r="AH89" i="101" s="1"/>
  <c r="AG90" i="101" s="1"/>
  <c r="AX89" i="101"/>
  <c r="AZ89" i="101" s="1"/>
  <c r="CZ89" i="101"/>
  <c r="DB89" i="101" s="1"/>
  <c r="I172" i="101"/>
  <c r="CU171" i="101"/>
  <c r="CL171" i="101"/>
  <c r="BT171" i="101"/>
  <c r="BP89" i="101"/>
  <c r="BR89" i="101" s="1"/>
  <c r="BK158" i="97"/>
  <c r="CZ83" i="98"/>
  <c r="DB83" i="98" s="1"/>
  <c r="DA84" i="98" s="1"/>
  <c r="CQ83" i="98"/>
  <c r="CS83" i="98" s="1"/>
  <c r="CR84" i="98" s="1"/>
  <c r="AO83" i="98"/>
  <c r="AQ83" i="98" s="1"/>
  <c r="AP84" i="98" s="1"/>
  <c r="AF83" i="98"/>
  <c r="AH83" i="98" s="1"/>
  <c r="AG84" i="98" s="1"/>
  <c r="F160" i="98"/>
  <c r="G160" i="98"/>
  <c r="CQ83" i="97"/>
  <c r="CS83" i="97" s="1"/>
  <c r="CR84" i="97" s="1"/>
  <c r="CI83" i="97"/>
  <c r="CE83" i="97"/>
  <c r="BQ83" i="97"/>
  <c r="BM83" i="97"/>
  <c r="BG83" i="97"/>
  <c r="BI83" i="97" s="1"/>
  <c r="BH84" i="97" s="1"/>
  <c r="AO83" i="97"/>
  <c r="AQ83" i="97" s="1"/>
  <c r="AF83" i="97"/>
  <c r="AH83" i="97" s="1"/>
  <c r="AG84" i="97" s="1"/>
  <c r="T83" i="97"/>
  <c r="F161" i="97"/>
  <c r="G161" i="97"/>
  <c r="H162" i="97"/>
  <c r="AJ158" i="97"/>
  <c r="CL158" i="97"/>
  <c r="I159" i="97"/>
  <c r="CC158" i="97"/>
  <c r="BT158" i="97"/>
  <c r="R159" i="97"/>
  <c r="T84" i="98"/>
  <c r="CE84" i="98"/>
  <c r="K84" i="98"/>
  <c r="BB159" i="98"/>
  <c r="BE159" i="98" s="1"/>
  <c r="AU84" i="98"/>
  <c r="BT159" i="98"/>
  <c r="BW159" i="98" s="1"/>
  <c r="R159" i="98"/>
  <c r="U159" i="98" s="1"/>
  <c r="BD84" i="98"/>
  <c r="CU159" i="98"/>
  <c r="CX159" i="98" s="1"/>
  <c r="AS159" i="98"/>
  <c r="AV159" i="98" s="1"/>
  <c r="BV84" i="98"/>
  <c r="BK159" i="98"/>
  <c r="BN159" i="98" s="1"/>
  <c r="BM84" i="98"/>
  <c r="AJ159" i="98"/>
  <c r="AM159" i="98" s="1"/>
  <c r="AA159" i="98"/>
  <c r="AD159" i="98" s="1"/>
  <c r="CC160" i="98"/>
  <c r="CF160" i="98" s="1"/>
  <c r="I159" i="98"/>
  <c r="L159" i="98" s="1"/>
  <c r="CL159" i="98"/>
  <c r="CO159" i="98" s="1"/>
  <c r="CW84" i="97"/>
  <c r="CU160" i="97"/>
  <c r="BB159" i="97"/>
  <c r="AU84" i="97"/>
  <c r="AS159" i="97"/>
  <c r="AA159" i="97"/>
  <c r="N89" i="97"/>
  <c r="P89" i="97" s="1"/>
  <c r="O90" i="97" s="1"/>
  <c r="AW171" i="101" l="1"/>
  <c r="AS172" i="101"/>
  <c r="AV171" i="101"/>
  <c r="BF159" i="97"/>
  <c r="BE159" i="97"/>
  <c r="M159" i="97"/>
  <c r="L159" i="97"/>
  <c r="CO171" i="101"/>
  <c r="CP171" i="101"/>
  <c r="U171" i="101"/>
  <c r="V171" i="101"/>
  <c r="AW159" i="97"/>
  <c r="AV159" i="97"/>
  <c r="BX158" i="97"/>
  <c r="BW158" i="97"/>
  <c r="AM158" i="97"/>
  <c r="AN158" i="97"/>
  <c r="M172" i="101"/>
  <c r="L172" i="101"/>
  <c r="CG158" i="97"/>
  <c r="CF158" i="97"/>
  <c r="BW171" i="101"/>
  <c r="BX171" i="101"/>
  <c r="AM171" i="101"/>
  <c r="AN171" i="101"/>
  <c r="BE171" i="101"/>
  <c r="BF171" i="101"/>
  <c r="BF174" i="102"/>
  <c r="BE174" i="102"/>
  <c r="V174" i="102"/>
  <c r="U174" i="102"/>
  <c r="AW174" i="102"/>
  <c r="AV174" i="102"/>
  <c r="AE175" i="102"/>
  <c r="AD175" i="102"/>
  <c r="CY175" i="102"/>
  <c r="CX175" i="102"/>
  <c r="EH185" i="98"/>
  <c r="EE186" i="98"/>
  <c r="DQ171" i="101"/>
  <c r="DP171" i="101"/>
  <c r="EI171" i="101"/>
  <c r="EH171" i="101"/>
  <c r="DZ174" i="102"/>
  <c r="DY174" i="102"/>
  <c r="DP183" i="98"/>
  <c r="DM184" i="98"/>
  <c r="DZ183" i="97"/>
  <c r="DY183" i="97"/>
  <c r="DV184" i="97"/>
  <c r="DY184" i="98"/>
  <c r="DV185" i="98"/>
  <c r="EI184" i="97"/>
  <c r="EH184" i="97"/>
  <c r="EE185" i="97"/>
  <c r="BX175" i="102"/>
  <c r="BW175" i="102"/>
  <c r="AD159" i="97"/>
  <c r="AE159" i="97"/>
  <c r="CY160" i="97"/>
  <c r="CX160" i="97"/>
  <c r="V159" i="97"/>
  <c r="U159" i="97"/>
  <c r="CO158" i="97"/>
  <c r="CP158" i="97"/>
  <c r="BO158" i="97"/>
  <c r="BN158" i="97"/>
  <c r="CY171" i="101"/>
  <c r="CX171" i="101"/>
  <c r="CF172" i="101"/>
  <c r="CG172" i="101"/>
  <c r="AE171" i="101"/>
  <c r="AD171" i="101"/>
  <c r="BO171" i="101"/>
  <c r="BN171" i="101"/>
  <c r="AN174" i="102"/>
  <c r="AM174" i="102"/>
  <c r="BO175" i="102"/>
  <c r="BN175" i="102"/>
  <c r="DY171" i="101"/>
  <c r="DZ171" i="101"/>
  <c r="DH174" i="102"/>
  <c r="DG174" i="102"/>
  <c r="DQ182" i="97"/>
  <c r="DP182" i="97"/>
  <c r="DM183" i="97"/>
  <c r="DH181" i="97"/>
  <c r="DG181" i="97"/>
  <c r="DD182" i="97"/>
  <c r="M174" i="102"/>
  <c r="L174" i="102"/>
  <c r="CG174" i="102"/>
  <c r="CF174" i="102"/>
  <c r="CP174" i="102"/>
  <c r="CO174" i="102"/>
  <c r="DG171" i="101"/>
  <c r="DH171" i="101"/>
  <c r="EI174" i="102"/>
  <c r="EH174" i="102"/>
  <c r="DQ174" i="102"/>
  <c r="DP174" i="102"/>
  <c r="DG182" i="98"/>
  <c r="DD183" i="98"/>
  <c r="BE100" i="112"/>
  <c r="AZ101" i="112" s="1"/>
  <c r="BD101" i="112" s="1"/>
  <c r="AQ98" i="112"/>
  <c r="AL99" i="112" s="1"/>
  <c r="AP99" i="112" s="1"/>
  <c r="M194" i="112"/>
  <c r="L194" i="112"/>
  <c r="T161" i="112"/>
  <c r="S161" i="112"/>
  <c r="V198" i="112"/>
  <c r="AX194" i="112"/>
  <c r="BA194" i="112" s="1"/>
  <c r="BB193" i="112"/>
  <c r="AJ194" i="112"/>
  <c r="AM194" i="112" s="1"/>
  <c r="AV175" i="112"/>
  <c r="AU175" i="112"/>
  <c r="AH172" i="112"/>
  <c r="AG172" i="112"/>
  <c r="I195" i="112"/>
  <c r="P195" i="112" s="1"/>
  <c r="H196" i="112"/>
  <c r="G195" i="112"/>
  <c r="Y195" i="112" s="1"/>
  <c r="F195" i="112"/>
  <c r="EE175" i="102"/>
  <c r="DM175" i="102"/>
  <c r="DV175" i="102"/>
  <c r="DD175" i="102"/>
  <c r="EJ91" i="102"/>
  <c r="EL91" i="102" s="1"/>
  <c r="EB92" i="102"/>
  <c r="DX92" i="102"/>
  <c r="DR91" i="102"/>
  <c r="DT91" i="102" s="1"/>
  <c r="DF92" i="102"/>
  <c r="DJ92" i="102"/>
  <c r="EG84" i="98"/>
  <c r="EK84" i="98"/>
  <c r="EA84" i="98"/>
  <c r="EC84" i="98" s="1"/>
  <c r="DS84" i="98"/>
  <c r="DO84" i="98"/>
  <c r="DI84" i="98"/>
  <c r="DK84" i="98" s="1"/>
  <c r="DV172" i="101"/>
  <c r="DD172" i="101"/>
  <c r="DM172" i="101"/>
  <c r="EE172" i="101"/>
  <c r="EG90" i="101"/>
  <c r="EK90" i="101"/>
  <c r="EA90" i="101"/>
  <c r="EC90" i="101" s="1"/>
  <c r="DS90" i="101"/>
  <c r="DO90" i="101"/>
  <c r="DI90" i="101"/>
  <c r="DK90" i="101" s="1"/>
  <c r="EK84" i="97"/>
  <c r="EG84" i="97"/>
  <c r="EB84" i="97"/>
  <c r="DX84" i="97"/>
  <c r="DS84" i="97"/>
  <c r="DO84" i="97"/>
  <c r="DJ84" i="97"/>
  <c r="DF84" i="97"/>
  <c r="DA92" i="102"/>
  <c r="CW92" i="102"/>
  <c r="K92" i="102"/>
  <c r="T92" i="102"/>
  <c r="AC92" i="102"/>
  <c r="BD92" i="102"/>
  <c r="G175" i="102"/>
  <c r="F175" i="102"/>
  <c r="H176" i="102"/>
  <c r="AS175" i="102"/>
  <c r="AJ175" i="102"/>
  <c r="CC175" i="102"/>
  <c r="CH91" i="102"/>
  <c r="CJ91" i="102" s="1"/>
  <c r="CI92" i="102" s="1"/>
  <c r="BB175" i="102"/>
  <c r="BM92" i="102"/>
  <c r="BT176" i="102"/>
  <c r="AA176" i="102"/>
  <c r="BK176" i="102"/>
  <c r="AO91" i="102"/>
  <c r="AQ91" i="102" s="1"/>
  <c r="AP92" i="102" s="1"/>
  <c r="I175" i="102"/>
  <c r="CQ91" i="102"/>
  <c r="CS91" i="102" s="1"/>
  <c r="CR92" i="102" s="1"/>
  <c r="CL175" i="102"/>
  <c r="AX91" i="102"/>
  <c r="AZ91" i="102" s="1"/>
  <c r="AY92" i="102" s="1"/>
  <c r="BY92" i="102"/>
  <c r="CA92" i="102" s="1"/>
  <c r="BZ93" i="102" s="1"/>
  <c r="R175" i="102"/>
  <c r="CU176" i="102"/>
  <c r="AC90" i="101"/>
  <c r="AY90" i="101"/>
  <c r="AU90" i="101"/>
  <c r="DA90" i="101"/>
  <c r="CW90" i="101"/>
  <c r="CL172" i="101"/>
  <c r="CN90" i="101"/>
  <c r="CR90" i="101"/>
  <c r="CH90" i="101"/>
  <c r="CJ90" i="101" s="1"/>
  <c r="CC173" i="101"/>
  <c r="AA172" i="101"/>
  <c r="AL90" i="101"/>
  <c r="BM90" i="101"/>
  <c r="BQ90" i="101"/>
  <c r="BT172" i="101"/>
  <c r="BB172" i="101"/>
  <c r="R172" i="101"/>
  <c r="BH90" i="101"/>
  <c r="BD90" i="101"/>
  <c r="BZ90" i="101"/>
  <c r="BV90" i="101"/>
  <c r="BK172" i="101"/>
  <c r="CU172" i="101"/>
  <c r="I173" i="101"/>
  <c r="AJ172" i="101"/>
  <c r="F173" i="101"/>
  <c r="G173" i="101"/>
  <c r="N91" i="101"/>
  <c r="P91" i="101" s="1"/>
  <c r="O92" i="101" s="1"/>
  <c r="W90" i="101"/>
  <c r="Y90" i="101" s="1"/>
  <c r="X91" i="101" s="1"/>
  <c r="BK159" i="97"/>
  <c r="CH84" i="98"/>
  <c r="CJ84" i="98" s="1"/>
  <c r="CI85" i="98" s="1"/>
  <c r="BY84" i="98"/>
  <c r="CA84" i="98" s="1"/>
  <c r="BZ85" i="98" s="1"/>
  <c r="BP84" i="98"/>
  <c r="BR84" i="98" s="1"/>
  <c r="BQ85" i="98" s="1"/>
  <c r="BG84" i="98"/>
  <c r="BI84" i="98" s="1"/>
  <c r="BH85" i="98" s="1"/>
  <c r="AX84" i="98"/>
  <c r="AZ84" i="98" s="1"/>
  <c r="AY85" i="98" s="1"/>
  <c r="W84" i="98"/>
  <c r="Y84" i="98" s="1"/>
  <c r="X85" i="98" s="1"/>
  <c r="G161" i="98"/>
  <c r="F161" i="98"/>
  <c r="CZ84" i="97"/>
  <c r="DB84" i="97" s="1"/>
  <c r="DA85" i="97" s="1"/>
  <c r="CH83" i="97"/>
  <c r="CJ83" i="97" s="1"/>
  <c r="BP83" i="97"/>
  <c r="BR83" i="97" s="1"/>
  <c r="AX84" i="97"/>
  <c r="AZ84" i="97" s="1"/>
  <c r="AY85" i="97" s="1"/>
  <c r="AP84" i="97"/>
  <c r="AL84" i="97"/>
  <c r="W83" i="97"/>
  <c r="Y83" i="97" s="1"/>
  <c r="X84" i="97" s="1"/>
  <c r="F162" i="97"/>
  <c r="G162" i="97"/>
  <c r="H163" i="97"/>
  <c r="I160" i="97"/>
  <c r="BT159" i="97"/>
  <c r="CC159" i="97"/>
  <c r="CL159" i="97"/>
  <c r="AJ159" i="97"/>
  <c r="R160" i="97"/>
  <c r="AC84" i="98"/>
  <c r="CN84" i="98"/>
  <c r="AS160" i="98"/>
  <c r="AV160" i="98" s="1"/>
  <c r="CU160" i="98"/>
  <c r="CX160" i="98" s="1"/>
  <c r="BT160" i="98"/>
  <c r="BW160" i="98" s="1"/>
  <c r="CL160" i="98"/>
  <c r="CO160" i="98" s="1"/>
  <c r="I160" i="98"/>
  <c r="L160" i="98" s="1"/>
  <c r="CC161" i="98"/>
  <c r="CF161" i="98" s="1"/>
  <c r="BK160" i="98"/>
  <c r="BN160" i="98" s="1"/>
  <c r="N84" i="98"/>
  <c r="P84" i="98" s="1"/>
  <c r="O85" i="98" s="1"/>
  <c r="AA160" i="98"/>
  <c r="AD160" i="98" s="1"/>
  <c r="CW84" i="98"/>
  <c r="AL84" i="98"/>
  <c r="AJ160" i="98"/>
  <c r="AM160" i="98" s="1"/>
  <c r="R160" i="98"/>
  <c r="U160" i="98" s="1"/>
  <c r="BB160" i="98"/>
  <c r="BE160" i="98" s="1"/>
  <c r="CU161" i="97"/>
  <c r="CN84" i="97"/>
  <c r="BD84" i="97"/>
  <c r="BB160" i="97"/>
  <c r="AS160" i="97"/>
  <c r="AC84" i="97"/>
  <c r="AA160" i="97"/>
  <c r="K90" i="97"/>
  <c r="AS173" i="101" l="1"/>
  <c r="AV172" i="101"/>
  <c r="AW172" i="101"/>
  <c r="AO99" i="112"/>
  <c r="BN172" i="101"/>
  <c r="BO172" i="101"/>
  <c r="AW160" i="97"/>
  <c r="AV160" i="97"/>
  <c r="CF159" i="97"/>
  <c r="CG159" i="97"/>
  <c r="DG182" i="97"/>
  <c r="DH182" i="97"/>
  <c r="DD183" i="97"/>
  <c r="EI185" i="97"/>
  <c r="EH185" i="97"/>
  <c r="EE186" i="97"/>
  <c r="DP184" i="98"/>
  <c r="DM185" i="98"/>
  <c r="EH186" i="98"/>
  <c r="EE187" i="98"/>
  <c r="CY176" i="102"/>
  <c r="CX176" i="102"/>
  <c r="CP175" i="102"/>
  <c r="CO175" i="102"/>
  <c r="BO176" i="102"/>
  <c r="BN176" i="102"/>
  <c r="AN175" i="102"/>
  <c r="AM175" i="102"/>
  <c r="CX161" i="97"/>
  <c r="CY161" i="97"/>
  <c r="BF175" i="102"/>
  <c r="BE175" i="102"/>
  <c r="DH175" i="102"/>
  <c r="DG175" i="102"/>
  <c r="EI175" i="102"/>
  <c r="EH175" i="102"/>
  <c r="BE160" i="97"/>
  <c r="BF160" i="97"/>
  <c r="V160" i="97"/>
  <c r="U160" i="97"/>
  <c r="BX159" i="97"/>
  <c r="BW159" i="97"/>
  <c r="BN159" i="97"/>
  <c r="BO159" i="97"/>
  <c r="BF172" i="101"/>
  <c r="BE172" i="101"/>
  <c r="L175" i="102"/>
  <c r="M175" i="102"/>
  <c r="BX176" i="102"/>
  <c r="BW176" i="102"/>
  <c r="DZ172" i="101"/>
  <c r="DY172" i="101"/>
  <c r="DZ175" i="102"/>
  <c r="DY175" i="102"/>
  <c r="DZ184" i="97"/>
  <c r="DY184" i="97"/>
  <c r="DV185" i="97"/>
  <c r="CP159" i="97"/>
  <c r="CO159" i="97"/>
  <c r="AN172" i="101"/>
  <c r="AM172" i="101"/>
  <c r="AD172" i="101"/>
  <c r="AE172" i="101"/>
  <c r="L173" i="101"/>
  <c r="M173" i="101"/>
  <c r="V172" i="101"/>
  <c r="U172" i="101"/>
  <c r="CG173" i="101"/>
  <c r="CF173" i="101"/>
  <c r="CP172" i="101"/>
  <c r="CO172" i="101"/>
  <c r="V175" i="102"/>
  <c r="U175" i="102"/>
  <c r="AE176" i="102"/>
  <c r="AD176" i="102"/>
  <c r="AW175" i="102"/>
  <c r="AV175" i="102"/>
  <c r="EH172" i="101"/>
  <c r="EI172" i="101"/>
  <c r="DH172" i="101"/>
  <c r="DG172" i="101"/>
  <c r="AE160" i="97"/>
  <c r="AD160" i="97"/>
  <c r="AN159" i="97"/>
  <c r="AM159" i="97"/>
  <c r="L160" i="97"/>
  <c r="M160" i="97"/>
  <c r="CX172" i="101"/>
  <c r="CY172" i="101"/>
  <c r="BX172" i="101"/>
  <c r="BW172" i="101"/>
  <c r="CF175" i="102"/>
  <c r="CG175" i="102"/>
  <c r="DG183" i="98"/>
  <c r="DD184" i="98"/>
  <c r="DP172" i="101"/>
  <c r="DQ172" i="101"/>
  <c r="DQ175" i="102"/>
  <c r="DP175" i="102"/>
  <c r="DP183" i="97"/>
  <c r="DQ183" i="97"/>
  <c r="DM184" i="97"/>
  <c r="DY185" i="98"/>
  <c r="DV186" i="98"/>
  <c r="BC101" i="112"/>
  <c r="M195" i="112"/>
  <c r="L195" i="112"/>
  <c r="V199" i="112"/>
  <c r="T162" i="112"/>
  <c r="S162" i="112"/>
  <c r="AJ195" i="112"/>
  <c r="AM195" i="112" s="1"/>
  <c r="BB194" i="112"/>
  <c r="AX195" i="112"/>
  <c r="BA195" i="112" s="1"/>
  <c r="AV176" i="112"/>
  <c r="AU176" i="112"/>
  <c r="AH173" i="112"/>
  <c r="AG173" i="112"/>
  <c r="H197" i="112"/>
  <c r="G196" i="112"/>
  <c r="Y196" i="112" s="1"/>
  <c r="F196" i="112"/>
  <c r="I196" i="112"/>
  <c r="P196" i="112" s="1"/>
  <c r="EE176" i="102"/>
  <c r="DD176" i="102"/>
  <c r="DM176" i="102"/>
  <c r="DV176" i="102"/>
  <c r="EG92" i="102"/>
  <c r="EK92" i="102"/>
  <c r="EA92" i="102"/>
  <c r="EC92" i="102" s="1"/>
  <c r="DS92" i="102"/>
  <c r="DO92" i="102"/>
  <c r="DI92" i="102"/>
  <c r="DK92" i="102" s="1"/>
  <c r="EJ84" i="98"/>
  <c r="EL84" i="98" s="1"/>
  <c r="EB85" i="98"/>
  <c r="DX85" i="98"/>
  <c r="DR84" i="98"/>
  <c r="DT84" i="98" s="1"/>
  <c r="DJ85" i="98"/>
  <c r="DF85" i="98"/>
  <c r="DM173" i="101"/>
  <c r="DV173" i="101"/>
  <c r="EE173" i="101"/>
  <c r="DD173" i="101"/>
  <c r="EJ90" i="101"/>
  <c r="EL90" i="101" s="1"/>
  <c r="EB91" i="101"/>
  <c r="DX91" i="101"/>
  <c r="DR90" i="101"/>
  <c r="DT90" i="101" s="1"/>
  <c r="DJ91" i="101"/>
  <c r="DF91" i="101"/>
  <c r="EJ84" i="97"/>
  <c r="EL84" i="97" s="1"/>
  <c r="EA84" i="97"/>
  <c r="EC84" i="97" s="1"/>
  <c r="DR84" i="97"/>
  <c r="DT84" i="97" s="1"/>
  <c r="DI84" i="97"/>
  <c r="DK84" i="97" s="1"/>
  <c r="CE92" i="102"/>
  <c r="AL92" i="102"/>
  <c r="BV93" i="102"/>
  <c r="BP92" i="102"/>
  <c r="BR92" i="102" s="1"/>
  <c r="BQ93" i="102" s="1"/>
  <c r="CU177" i="102"/>
  <c r="CL176" i="102"/>
  <c r="BK177" i="102"/>
  <c r="AS176" i="102"/>
  <c r="AF92" i="102"/>
  <c r="AH92" i="102" s="1"/>
  <c r="AG93" i="102" s="1"/>
  <c r="N92" i="102"/>
  <c r="P92" i="102" s="1"/>
  <c r="O93" i="102" s="1"/>
  <c r="AU92" i="102"/>
  <c r="BT177" i="102"/>
  <c r="CC176" i="102"/>
  <c r="BG92" i="102"/>
  <c r="BI92" i="102" s="1"/>
  <c r="BH93" i="102" s="1"/>
  <c r="CN92" i="102"/>
  <c r="AA177" i="102"/>
  <c r="AJ176" i="102"/>
  <c r="G176" i="102"/>
  <c r="F176" i="102"/>
  <c r="H177" i="102"/>
  <c r="R176" i="102"/>
  <c r="I176" i="102"/>
  <c r="BB176" i="102"/>
  <c r="W92" i="102"/>
  <c r="Y92" i="102" s="1"/>
  <c r="X93" i="102" s="1"/>
  <c r="CZ92" i="102"/>
  <c r="DB92" i="102" s="1"/>
  <c r="CI91" i="101"/>
  <c r="CE91" i="101"/>
  <c r="T91" i="101"/>
  <c r="K92" i="101"/>
  <c r="BY90" i="101"/>
  <c r="CA90" i="101" s="1"/>
  <c r="BT173" i="101"/>
  <c r="CL173" i="101"/>
  <c r="AX90" i="101"/>
  <c r="AZ90" i="101" s="1"/>
  <c r="BK173" i="101"/>
  <c r="R173" i="101"/>
  <c r="AA173" i="101"/>
  <c r="I174" i="101"/>
  <c r="CU173" i="101"/>
  <c r="BG90" i="101"/>
  <c r="BI90" i="101" s="1"/>
  <c r="BP90" i="101"/>
  <c r="BR90" i="101" s="1"/>
  <c r="CC174" i="101"/>
  <c r="CQ90" i="101"/>
  <c r="CS90" i="101" s="1"/>
  <c r="CZ90" i="101"/>
  <c r="DB90" i="101" s="1"/>
  <c r="AF90" i="101"/>
  <c r="AH90" i="101" s="1"/>
  <c r="AG91" i="101" s="1"/>
  <c r="F174" i="101"/>
  <c r="G174" i="101"/>
  <c r="AJ173" i="101"/>
  <c r="BB173" i="101"/>
  <c r="AO90" i="101"/>
  <c r="AQ90" i="101" s="1"/>
  <c r="AP91" i="101" s="1"/>
  <c r="BK160" i="97"/>
  <c r="CZ84" i="98"/>
  <c r="DB84" i="98" s="1"/>
  <c r="DA85" i="98" s="1"/>
  <c r="CQ84" i="98"/>
  <c r="CS84" i="98" s="1"/>
  <c r="CR85" i="98" s="1"/>
  <c r="AO84" i="98"/>
  <c r="AQ84" i="98" s="1"/>
  <c r="AP85" i="98" s="1"/>
  <c r="AF84" i="98"/>
  <c r="AH84" i="98" s="1"/>
  <c r="AG85" i="98" s="1"/>
  <c r="G162" i="98"/>
  <c r="F162" i="98"/>
  <c r="CQ84" i="97"/>
  <c r="CS84" i="97" s="1"/>
  <c r="CR85" i="97" s="1"/>
  <c r="CI84" i="97"/>
  <c r="CE84" i="97"/>
  <c r="BQ84" i="97"/>
  <c r="BM84" i="97"/>
  <c r="BG84" i="97"/>
  <c r="BI84" i="97" s="1"/>
  <c r="BH85" i="97" s="1"/>
  <c r="AO84" i="97"/>
  <c r="AQ84" i="97" s="1"/>
  <c r="AF84" i="97"/>
  <c r="AH84" i="97" s="1"/>
  <c r="AG85" i="97" s="1"/>
  <c r="T84" i="97"/>
  <c r="F163" i="97"/>
  <c r="G163" i="97"/>
  <c r="H164" i="97"/>
  <c r="CC160" i="97"/>
  <c r="CL160" i="97"/>
  <c r="R161" i="97"/>
  <c r="BT160" i="97"/>
  <c r="AJ160" i="97"/>
  <c r="I161" i="97"/>
  <c r="T85" i="98"/>
  <c r="K85" i="98"/>
  <c r="AU85" i="98"/>
  <c r="CE85" i="98"/>
  <c r="BD85" i="98"/>
  <c r="BV85" i="98"/>
  <c r="BM85" i="98"/>
  <c r="CU161" i="98"/>
  <c r="CX161" i="98" s="1"/>
  <c r="R161" i="98"/>
  <c r="U161" i="98" s="1"/>
  <c r="BK161" i="98"/>
  <c r="BN161" i="98" s="1"/>
  <c r="CL161" i="98"/>
  <c r="CO161" i="98" s="1"/>
  <c r="BT161" i="98"/>
  <c r="BW161" i="98" s="1"/>
  <c r="AS161" i="98"/>
  <c r="AV161" i="98" s="1"/>
  <c r="BB161" i="98"/>
  <c r="BE161" i="98" s="1"/>
  <c r="AA161" i="98"/>
  <c r="AD161" i="98" s="1"/>
  <c r="CC162" i="98"/>
  <c r="CF162" i="98" s="1"/>
  <c r="AJ161" i="98"/>
  <c r="AM161" i="98" s="1"/>
  <c r="I161" i="98"/>
  <c r="L161" i="98" s="1"/>
  <c r="CW85" i="97"/>
  <c r="CU162" i="97"/>
  <c r="BB161" i="97"/>
  <c r="AU85" i="97"/>
  <c r="AS161" i="97"/>
  <c r="AA161" i="97"/>
  <c r="N90" i="97"/>
  <c r="P90" i="97" s="1"/>
  <c r="O91" i="97" s="1"/>
  <c r="AW173" i="101" l="1"/>
  <c r="AV173" i="101"/>
  <c r="AS174" i="101"/>
  <c r="AQ99" i="112"/>
  <c r="AL100" i="112" s="1"/>
  <c r="AP100" i="112" s="1"/>
  <c r="BW160" i="97"/>
  <c r="BX160" i="97"/>
  <c r="BE173" i="101"/>
  <c r="BF173" i="101"/>
  <c r="CF174" i="101"/>
  <c r="CG174" i="101"/>
  <c r="M174" i="101"/>
  <c r="L174" i="101"/>
  <c r="AD177" i="102"/>
  <c r="AE177" i="102"/>
  <c r="CG176" i="102"/>
  <c r="CF176" i="102"/>
  <c r="CO176" i="102"/>
  <c r="CP176" i="102"/>
  <c r="DY173" i="101"/>
  <c r="DZ173" i="101"/>
  <c r="DH176" i="102"/>
  <c r="DG176" i="102"/>
  <c r="DQ184" i="97"/>
  <c r="DP184" i="97"/>
  <c r="DM185" i="97"/>
  <c r="EH187" i="98"/>
  <c r="EE188" i="98"/>
  <c r="EI186" i="97"/>
  <c r="EH186" i="97"/>
  <c r="EE187" i="97"/>
  <c r="AM173" i="101"/>
  <c r="AN173" i="101"/>
  <c r="AE173" i="101"/>
  <c r="AD173" i="101"/>
  <c r="BF176" i="102"/>
  <c r="BE176" i="102"/>
  <c r="BX177" i="102"/>
  <c r="BW177" i="102"/>
  <c r="CX177" i="102"/>
  <c r="CY177" i="102"/>
  <c r="DG173" i="101"/>
  <c r="DH173" i="101"/>
  <c r="DQ173" i="101"/>
  <c r="DP173" i="101"/>
  <c r="DZ176" i="102"/>
  <c r="DY176" i="102"/>
  <c r="EI176" i="102"/>
  <c r="EH176" i="102"/>
  <c r="DZ185" i="97"/>
  <c r="DY185" i="97"/>
  <c r="DV186" i="97"/>
  <c r="BF161" i="97"/>
  <c r="BE161" i="97"/>
  <c r="U173" i="101"/>
  <c r="V173" i="101"/>
  <c r="CO173" i="101"/>
  <c r="CP173" i="101"/>
  <c r="M176" i="102"/>
  <c r="L176" i="102"/>
  <c r="AW176" i="102"/>
  <c r="AV176" i="102"/>
  <c r="DQ176" i="102"/>
  <c r="DP176" i="102"/>
  <c r="DY186" i="98"/>
  <c r="DV187" i="98"/>
  <c r="DP185" i="98"/>
  <c r="DM186" i="98"/>
  <c r="V161" i="97"/>
  <c r="U161" i="97"/>
  <c r="AD161" i="97"/>
  <c r="AE161" i="97"/>
  <c r="CY162" i="97"/>
  <c r="CX162" i="97"/>
  <c r="M161" i="97"/>
  <c r="L161" i="97"/>
  <c r="CP160" i="97"/>
  <c r="CO160" i="97"/>
  <c r="BO160" i="97"/>
  <c r="BN160" i="97"/>
  <c r="AV161" i="97"/>
  <c r="AW161" i="97"/>
  <c r="AM160" i="97"/>
  <c r="AN160" i="97"/>
  <c r="CG160" i="97"/>
  <c r="CF160" i="97"/>
  <c r="CY173" i="101"/>
  <c r="CX173" i="101"/>
  <c r="BO173" i="101"/>
  <c r="BN173" i="101"/>
  <c r="BW173" i="101"/>
  <c r="BX173" i="101"/>
  <c r="U176" i="102"/>
  <c r="V176" i="102"/>
  <c r="AN176" i="102"/>
  <c r="AM176" i="102"/>
  <c r="BO177" i="102"/>
  <c r="BN177" i="102"/>
  <c r="EI173" i="101"/>
  <c r="EH173" i="101"/>
  <c r="DG184" i="98"/>
  <c r="DD185" i="98"/>
  <c r="DH183" i="97"/>
  <c r="DG183" i="97"/>
  <c r="DD184" i="97"/>
  <c r="BE101" i="112"/>
  <c r="AZ102" i="112" s="1"/>
  <c r="BD102" i="112" s="1"/>
  <c r="M196" i="112"/>
  <c r="L196" i="112"/>
  <c r="S163" i="112"/>
  <c r="T163" i="112"/>
  <c r="V200" i="112"/>
  <c r="BB195" i="112"/>
  <c r="AX196" i="112"/>
  <c r="BA196" i="112" s="1"/>
  <c r="AJ196" i="112"/>
  <c r="AM196" i="112" s="1"/>
  <c r="AV177" i="112"/>
  <c r="AU177" i="112"/>
  <c r="AH174" i="112"/>
  <c r="AG174" i="112"/>
  <c r="I197" i="112"/>
  <c r="P197" i="112" s="1"/>
  <c r="H198" i="112"/>
  <c r="G197" i="112"/>
  <c r="Y197" i="112" s="1"/>
  <c r="F197" i="112"/>
  <c r="EE177" i="102"/>
  <c r="DD177" i="102"/>
  <c r="DV177" i="102"/>
  <c r="DM177" i="102"/>
  <c r="EJ92" i="102"/>
  <c r="EL92" i="102" s="1"/>
  <c r="EB93" i="102"/>
  <c r="DX93" i="102"/>
  <c r="DR92" i="102"/>
  <c r="DT92" i="102" s="1"/>
  <c r="DF93" i="102"/>
  <c r="DJ93" i="102"/>
  <c r="EK85" i="98"/>
  <c r="EG85" i="98"/>
  <c r="EA85" i="98"/>
  <c r="EC85" i="98" s="1"/>
  <c r="DO85" i="98"/>
  <c r="DS85" i="98"/>
  <c r="DI85" i="98"/>
  <c r="DK85" i="98" s="1"/>
  <c r="DD174" i="101"/>
  <c r="EE174" i="101"/>
  <c r="DM174" i="101"/>
  <c r="DV174" i="101"/>
  <c r="EK91" i="101"/>
  <c r="EG91" i="101"/>
  <c r="EA91" i="101"/>
  <c r="EC91" i="101" s="1"/>
  <c r="DS91" i="101"/>
  <c r="DO91" i="101"/>
  <c r="DI91" i="101"/>
  <c r="DK91" i="101" s="1"/>
  <c r="EK85" i="97"/>
  <c r="EG85" i="97"/>
  <c r="EB85" i="97"/>
  <c r="DX85" i="97"/>
  <c r="DS85" i="97"/>
  <c r="DO85" i="97"/>
  <c r="DJ85" i="97"/>
  <c r="DF85" i="97"/>
  <c r="AC93" i="102"/>
  <c r="BM93" i="102"/>
  <c r="DA93" i="102"/>
  <c r="CW93" i="102"/>
  <c r="T93" i="102"/>
  <c r="R177" i="102"/>
  <c r="AJ177" i="102"/>
  <c r="CQ92" i="102"/>
  <c r="CS92" i="102" s="1"/>
  <c r="CR93" i="102" s="1"/>
  <c r="CC177" i="102"/>
  <c r="K93" i="102"/>
  <c r="AS177" i="102"/>
  <c r="I177" i="102"/>
  <c r="BT178" i="102"/>
  <c r="BK178" i="102"/>
  <c r="AO92" i="102"/>
  <c r="AQ92" i="102" s="1"/>
  <c r="AP93" i="102" s="1"/>
  <c r="BB177" i="102"/>
  <c r="BD93" i="102"/>
  <c r="AX92" i="102"/>
  <c r="AZ92" i="102" s="1"/>
  <c r="AY93" i="102" s="1"/>
  <c r="CL177" i="102"/>
  <c r="BY93" i="102"/>
  <c r="CA93" i="102" s="1"/>
  <c r="BZ94" i="102" s="1"/>
  <c r="CH92" i="102"/>
  <c r="CJ92" i="102" s="1"/>
  <c r="CI93" i="102" s="1"/>
  <c r="G177" i="102"/>
  <c r="F177" i="102"/>
  <c r="H178" i="102"/>
  <c r="AA178" i="102"/>
  <c r="CU178" i="102"/>
  <c r="BZ91" i="101"/>
  <c r="BV91" i="101"/>
  <c r="DA91" i="101"/>
  <c r="CW91" i="101"/>
  <c r="CN91" i="101"/>
  <c r="CR91" i="101"/>
  <c r="BB174" i="101"/>
  <c r="AA174" i="101"/>
  <c r="R174" i="101"/>
  <c r="AJ174" i="101"/>
  <c r="AC91" i="101"/>
  <c r="CC175" i="101"/>
  <c r="BH91" i="101"/>
  <c r="BD91" i="101"/>
  <c r="AY91" i="101"/>
  <c r="AU91" i="101"/>
  <c r="W91" i="101"/>
  <c r="Y91" i="101" s="1"/>
  <c r="X92" i="101" s="1"/>
  <c r="BM91" i="101"/>
  <c r="BQ91" i="101"/>
  <c r="CU174" i="101"/>
  <c r="BK174" i="101"/>
  <c r="N92" i="101"/>
  <c r="P92" i="101" s="1"/>
  <c r="O93" i="101" s="1"/>
  <c r="CH91" i="101"/>
  <c r="CJ91" i="101" s="1"/>
  <c r="AL91" i="101"/>
  <c r="F175" i="101"/>
  <c r="G175" i="101"/>
  <c r="I175" i="101"/>
  <c r="CL174" i="101"/>
  <c r="BT174" i="101"/>
  <c r="BK161" i="97"/>
  <c r="CH85" i="98"/>
  <c r="CJ85" i="98" s="1"/>
  <c r="CI86" i="98" s="1"/>
  <c r="BY85" i="98"/>
  <c r="CA85" i="98" s="1"/>
  <c r="BZ86" i="98" s="1"/>
  <c r="BP85" i="98"/>
  <c r="BR85" i="98" s="1"/>
  <c r="BQ86" i="98" s="1"/>
  <c r="BG85" i="98"/>
  <c r="BI85" i="98" s="1"/>
  <c r="BH86" i="98" s="1"/>
  <c r="AX85" i="98"/>
  <c r="AZ85" i="98" s="1"/>
  <c r="AY86" i="98" s="1"/>
  <c r="W85" i="98"/>
  <c r="Y85" i="98" s="1"/>
  <c r="X86" i="98" s="1"/>
  <c r="G163" i="98"/>
  <c r="F163" i="98"/>
  <c r="CZ85" i="97"/>
  <c r="DB85" i="97" s="1"/>
  <c r="DA86" i="97" s="1"/>
  <c r="CH84" i="97"/>
  <c r="CJ84" i="97" s="1"/>
  <c r="BP84" i="97"/>
  <c r="BR84" i="97" s="1"/>
  <c r="AX85" i="97"/>
  <c r="AZ85" i="97" s="1"/>
  <c r="AY86" i="97" s="1"/>
  <c r="AP85" i="97"/>
  <c r="AL85" i="97"/>
  <c r="W84" i="97"/>
  <c r="Y84" i="97" s="1"/>
  <c r="X85" i="97" s="1"/>
  <c r="F164" i="97"/>
  <c r="G164" i="97"/>
  <c r="H165" i="97"/>
  <c r="AJ161" i="97"/>
  <c r="BT161" i="97"/>
  <c r="R162" i="97"/>
  <c r="I162" i="97"/>
  <c r="CL161" i="97"/>
  <c r="CC161" i="97"/>
  <c r="CW85" i="98"/>
  <c r="AL85" i="98"/>
  <c r="AC85" i="98"/>
  <c r="AS162" i="98"/>
  <c r="AV162" i="98" s="1"/>
  <c r="CL162" i="98"/>
  <c r="CO162" i="98" s="1"/>
  <c r="CN85" i="98"/>
  <c r="N85" i="98"/>
  <c r="P85" i="98" s="1"/>
  <c r="O86" i="98" s="1"/>
  <c r="CC163" i="98"/>
  <c r="CF163" i="98" s="1"/>
  <c r="AJ162" i="98"/>
  <c r="AM162" i="98" s="1"/>
  <c r="I162" i="98"/>
  <c r="L162" i="98" s="1"/>
  <c r="BK162" i="98"/>
  <c r="BN162" i="98" s="1"/>
  <c r="R162" i="98"/>
  <c r="U162" i="98" s="1"/>
  <c r="CU162" i="98"/>
  <c r="CX162" i="98" s="1"/>
  <c r="AA162" i="98"/>
  <c r="AD162" i="98" s="1"/>
  <c r="BB162" i="98"/>
  <c r="BE162" i="98" s="1"/>
  <c r="BT162" i="98"/>
  <c r="BW162" i="98" s="1"/>
  <c r="CU163" i="97"/>
  <c r="CN85" i="97"/>
  <c r="BD85" i="97"/>
  <c r="BB162" i="97"/>
  <c r="AS162" i="97"/>
  <c r="AC85" i="97"/>
  <c r="AA162" i="97"/>
  <c r="K91" i="97"/>
  <c r="AV174" i="101" l="1"/>
  <c r="AW174" i="101"/>
  <c r="AS175" i="101"/>
  <c r="AO100" i="112"/>
  <c r="AQ100" i="112" s="1"/>
  <c r="AL101" i="112" s="1"/>
  <c r="AP101" i="112" s="1"/>
  <c r="BF174" i="101"/>
  <c r="BE174" i="101"/>
  <c r="AE178" i="102"/>
  <c r="AD178" i="102"/>
  <c r="AN177" i="102"/>
  <c r="AM177" i="102"/>
  <c r="CF161" i="97"/>
  <c r="CG161" i="97"/>
  <c r="BX161" i="97"/>
  <c r="BW161" i="97"/>
  <c r="V177" i="102"/>
  <c r="U177" i="102"/>
  <c r="DZ174" i="101"/>
  <c r="DY174" i="101"/>
  <c r="DH177" i="102"/>
  <c r="DG177" i="102"/>
  <c r="DG185" i="98"/>
  <c r="DD186" i="98"/>
  <c r="DY187" i="98"/>
  <c r="DV188" i="98"/>
  <c r="DP185" i="97"/>
  <c r="DQ185" i="97"/>
  <c r="DM186" i="97"/>
  <c r="AN174" i="101"/>
  <c r="AM174" i="101"/>
  <c r="BX178" i="102"/>
  <c r="BW178" i="102"/>
  <c r="CP161" i="97"/>
  <c r="CO161" i="97"/>
  <c r="BX174" i="101"/>
  <c r="BW174" i="101"/>
  <c r="CX174" i="101"/>
  <c r="CY174" i="101"/>
  <c r="CG175" i="101"/>
  <c r="CF175" i="101"/>
  <c r="V174" i="101"/>
  <c r="U174" i="101"/>
  <c r="CP177" i="102"/>
  <c r="CO177" i="102"/>
  <c r="BF177" i="102"/>
  <c r="BE177" i="102"/>
  <c r="M177" i="102"/>
  <c r="L177" i="102"/>
  <c r="CG177" i="102"/>
  <c r="CF177" i="102"/>
  <c r="DP174" i="101"/>
  <c r="DQ174" i="101"/>
  <c r="DG184" i="97"/>
  <c r="DH184" i="97"/>
  <c r="DD185" i="97"/>
  <c r="AW162" i="97"/>
  <c r="AV162" i="97"/>
  <c r="CY163" i="97"/>
  <c r="CX163" i="97"/>
  <c r="V162" i="97"/>
  <c r="U162" i="97"/>
  <c r="BO178" i="102"/>
  <c r="BN178" i="102"/>
  <c r="DQ177" i="102"/>
  <c r="DP177" i="102"/>
  <c r="DZ177" i="102"/>
  <c r="DY177" i="102"/>
  <c r="EH187" i="97"/>
  <c r="EI187" i="97"/>
  <c r="EE188" i="97"/>
  <c r="BE162" i="97"/>
  <c r="BF162" i="97"/>
  <c r="BO161" i="97"/>
  <c r="BN161" i="97"/>
  <c r="L175" i="101"/>
  <c r="M175" i="101"/>
  <c r="BN174" i="101"/>
  <c r="BO174" i="101"/>
  <c r="AE162" i="97"/>
  <c r="AD162" i="97"/>
  <c r="AN161" i="97"/>
  <c r="AM161" i="97"/>
  <c r="M162" i="97"/>
  <c r="L162" i="97"/>
  <c r="CP174" i="101"/>
  <c r="CO174" i="101"/>
  <c r="AD174" i="101"/>
  <c r="AE174" i="101"/>
  <c r="CY178" i="102"/>
  <c r="CX178" i="102"/>
  <c r="AW177" i="102"/>
  <c r="AV177" i="102"/>
  <c r="EH174" i="101"/>
  <c r="EI174" i="101"/>
  <c r="DH174" i="101"/>
  <c r="DG174" i="101"/>
  <c r="EI177" i="102"/>
  <c r="EH177" i="102"/>
  <c r="DP186" i="98"/>
  <c r="DM187" i="98"/>
  <c r="DY186" i="97"/>
  <c r="DZ186" i="97"/>
  <c r="DV187" i="97"/>
  <c r="EH188" i="98"/>
  <c r="EE189" i="98"/>
  <c r="BC102" i="112"/>
  <c r="M197" i="112"/>
  <c r="L197" i="112"/>
  <c r="T164" i="112"/>
  <c r="S164" i="112"/>
  <c r="V201" i="112"/>
  <c r="BB196" i="112"/>
  <c r="AX197" i="112"/>
  <c r="BA197" i="112" s="1"/>
  <c r="AJ197" i="112"/>
  <c r="AM197" i="112" s="1"/>
  <c r="AV178" i="112"/>
  <c r="AU178" i="112"/>
  <c r="AH175" i="112"/>
  <c r="AG175" i="112"/>
  <c r="H199" i="112"/>
  <c r="G198" i="112"/>
  <c r="Y198" i="112" s="1"/>
  <c r="F198" i="112"/>
  <c r="I198" i="112"/>
  <c r="P198" i="112" s="1"/>
  <c r="DD178" i="102"/>
  <c r="DM178" i="102"/>
  <c r="EE178" i="102"/>
  <c r="DV178" i="102"/>
  <c r="EK93" i="102"/>
  <c r="EG93" i="102"/>
  <c r="EA93" i="102"/>
  <c r="EC93" i="102" s="1"/>
  <c r="DS93" i="102"/>
  <c r="DO93" i="102"/>
  <c r="DI93" i="102"/>
  <c r="DK93" i="102" s="1"/>
  <c r="EJ85" i="98"/>
  <c r="EL85" i="98" s="1"/>
  <c r="DX86" i="98"/>
  <c r="EB86" i="98"/>
  <c r="DR85" i="98"/>
  <c r="DT85" i="98" s="1"/>
  <c r="DJ86" i="98"/>
  <c r="DF86" i="98"/>
  <c r="DM175" i="101"/>
  <c r="DD175" i="101"/>
  <c r="DV175" i="101"/>
  <c r="EE175" i="101"/>
  <c r="EJ91" i="101"/>
  <c r="EL91" i="101" s="1"/>
  <c r="EB92" i="101"/>
  <c r="DX92" i="101"/>
  <c r="DR91" i="101"/>
  <c r="DT91" i="101" s="1"/>
  <c r="DJ92" i="101"/>
  <c r="DF92" i="101"/>
  <c r="EJ85" i="97"/>
  <c r="EL85" i="97" s="1"/>
  <c r="EA85" i="97"/>
  <c r="EC85" i="97" s="1"/>
  <c r="DR85" i="97"/>
  <c r="DT85" i="97" s="1"/>
  <c r="DI85" i="97"/>
  <c r="DK85" i="97" s="1"/>
  <c r="CE93" i="102"/>
  <c r="BV94" i="102"/>
  <c r="AU93" i="102"/>
  <c r="CN93" i="102"/>
  <c r="AL93" i="102"/>
  <c r="CU179" i="102"/>
  <c r="G178" i="102"/>
  <c r="F178" i="102"/>
  <c r="H179" i="102"/>
  <c r="BG93" i="102"/>
  <c r="BI93" i="102" s="1"/>
  <c r="BH94" i="102" s="1"/>
  <c r="BT179" i="102"/>
  <c r="AJ178" i="102"/>
  <c r="W93" i="102"/>
  <c r="Y93" i="102" s="1"/>
  <c r="X94" i="102" s="1"/>
  <c r="BP93" i="102"/>
  <c r="BR93" i="102" s="1"/>
  <c r="BQ94" i="102" s="1"/>
  <c r="BK179" i="102"/>
  <c r="AS178" i="102"/>
  <c r="CC178" i="102"/>
  <c r="R178" i="102"/>
  <c r="BB178" i="102"/>
  <c r="I178" i="102"/>
  <c r="CZ93" i="102"/>
  <c r="DB93" i="102" s="1"/>
  <c r="AF93" i="102"/>
  <c r="AH93" i="102" s="1"/>
  <c r="AG94" i="102" s="1"/>
  <c r="AA179" i="102"/>
  <c r="CL178" i="102"/>
  <c r="N93" i="102"/>
  <c r="P93" i="102" s="1"/>
  <c r="O94" i="102" s="1"/>
  <c r="K93" i="101"/>
  <c r="BT175" i="101"/>
  <c r="CI92" i="101"/>
  <c r="CE92" i="101"/>
  <c r="T92" i="101"/>
  <c r="AF91" i="101"/>
  <c r="AH91" i="101" s="1"/>
  <c r="AG92" i="101" s="1"/>
  <c r="AJ175" i="101"/>
  <c r="AA175" i="101"/>
  <c r="CZ91" i="101"/>
  <c r="DB91" i="101" s="1"/>
  <c r="I176" i="101"/>
  <c r="AO91" i="101"/>
  <c r="AQ91" i="101" s="1"/>
  <c r="AP92" i="101" s="1"/>
  <c r="AX91" i="101"/>
  <c r="AZ91" i="101" s="1"/>
  <c r="CL175" i="101"/>
  <c r="CU175" i="101"/>
  <c r="BP91" i="101"/>
  <c r="BR91" i="101" s="1"/>
  <c r="R175" i="101"/>
  <c r="BY91" i="101"/>
  <c r="CA91" i="101" s="1"/>
  <c r="F176" i="101"/>
  <c r="G176" i="101"/>
  <c r="BK175" i="101"/>
  <c r="BG91" i="101"/>
  <c r="BI91" i="101" s="1"/>
  <c r="CC176" i="101"/>
  <c r="BB175" i="101"/>
  <c r="CQ91" i="101"/>
  <c r="CS91" i="101" s="1"/>
  <c r="BK162" i="97"/>
  <c r="CZ85" i="98"/>
  <c r="DB85" i="98" s="1"/>
  <c r="DA86" i="98" s="1"/>
  <c r="CQ85" i="98"/>
  <c r="CS85" i="98" s="1"/>
  <c r="CR86" i="98" s="1"/>
  <c r="AO85" i="98"/>
  <c r="AQ85" i="98" s="1"/>
  <c r="AP86" i="98" s="1"/>
  <c r="AF85" i="98"/>
  <c r="AH85" i="98" s="1"/>
  <c r="AG86" i="98" s="1"/>
  <c r="F164" i="98"/>
  <c r="G164" i="98"/>
  <c r="CQ85" i="97"/>
  <c r="CS85" i="97" s="1"/>
  <c r="CR86" i="97" s="1"/>
  <c r="CI85" i="97"/>
  <c r="CE85" i="97"/>
  <c r="BQ85" i="97"/>
  <c r="BM85" i="97"/>
  <c r="BG85" i="97"/>
  <c r="BI85" i="97" s="1"/>
  <c r="BH86" i="97" s="1"/>
  <c r="AO85" i="97"/>
  <c r="AQ85" i="97" s="1"/>
  <c r="AF85" i="97"/>
  <c r="AH85" i="97" s="1"/>
  <c r="AG86" i="97" s="1"/>
  <c r="T85" i="97"/>
  <c r="F165" i="97"/>
  <c r="G165" i="97"/>
  <c r="H166" i="97"/>
  <c r="CL162" i="97"/>
  <c r="I163" i="97"/>
  <c r="CC162" i="97"/>
  <c r="R163" i="97"/>
  <c r="BT162" i="97"/>
  <c r="AJ162" i="97"/>
  <c r="BV86" i="98"/>
  <c r="K86" i="98"/>
  <c r="BM86" i="98"/>
  <c r="AU86" i="98"/>
  <c r="CU163" i="98"/>
  <c r="CX163" i="98" s="1"/>
  <c r="CL163" i="98"/>
  <c r="CO163" i="98" s="1"/>
  <c r="BB163" i="98"/>
  <c r="BE163" i="98" s="1"/>
  <c r="T86" i="98"/>
  <c r="BD86" i="98"/>
  <c r="BK163" i="98"/>
  <c r="BN163" i="98" s="1"/>
  <c r="CC164" i="98"/>
  <c r="CF164" i="98" s="1"/>
  <c r="CE86" i="98"/>
  <c r="AA163" i="98"/>
  <c r="AD163" i="98" s="1"/>
  <c r="R163" i="98"/>
  <c r="U163" i="98" s="1"/>
  <c r="BT163" i="98"/>
  <c r="BW163" i="98" s="1"/>
  <c r="I163" i="98"/>
  <c r="L163" i="98" s="1"/>
  <c r="AJ163" i="98"/>
  <c r="AM163" i="98" s="1"/>
  <c r="AS163" i="98"/>
  <c r="AV163" i="98" s="1"/>
  <c r="CW86" i="97"/>
  <c r="CU164" i="97"/>
  <c r="BB163" i="97"/>
  <c r="AU86" i="97"/>
  <c r="AS163" i="97"/>
  <c r="AA163" i="97"/>
  <c r="N91" i="97"/>
  <c r="P91" i="97" s="1"/>
  <c r="O92" i="97" s="1"/>
  <c r="AW175" i="101" l="1"/>
  <c r="AV175" i="101"/>
  <c r="AS176" i="101"/>
  <c r="AO101" i="112"/>
  <c r="AQ101" i="112" s="1"/>
  <c r="AL102" i="112" s="1"/>
  <c r="AP102" i="112" s="1"/>
  <c r="BE175" i="101"/>
  <c r="BF175" i="101"/>
  <c r="U175" i="101"/>
  <c r="V175" i="101"/>
  <c r="CO175" i="101"/>
  <c r="CP175" i="101"/>
  <c r="BW175" i="101"/>
  <c r="BX175" i="101"/>
  <c r="CP178" i="102"/>
  <c r="CO178" i="102"/>
  <c r="M178" i="102"/>
  <c r="L178" i="102"/>
  <c r="AW178" i="102"/>
  <c r="AV178" i="102"/>
  <c r="AN178" i="102"/>
  <c r="AM178" i="102"/>
  <c r="EI175" i="101"/>
  <c r="EH175" i="101"/>
  <c r="DZ178" i="102"/>
  <c r="DY178" i="102"/>
  <c r="DZ187" i="97"/>
  <c r="DY187" i="97"/>
  <c r="DV188" i="97"/>
  <c r="DH185" i="97"/>
  <c r="DG185" i="97"/>
  <c r="DD186" i="97"/>
  <c r="DG186" i="98"/>
  <c r="DD187" i="98"/>
  <c r="CF176" i="101"/>
  <c r="CG176" i="101"/>
  <c r="AE175" i="101"/>
  <c r="AD175" i="101"/>
  <c r="AE179" i="102"/>
  <c r="AD179" i="102"/>
  <c r="BF178" i="102"/>
  <c r="BE178" i="102"/>
  <c r="BO179" i="102"/>
  <c r="BN179" i="102"/>
  <c r="BX179" i="102"/>
  <c r="BW179" i="102"/>
  <c r="DY175" i="101"/>
  <c r="DZ175" i="101"/>
  <c r="DQ178" i="102"/>
  <c r="DP178" i="102"/>
  <c r="EI188" i="97"/>
  <c r="EH188" i="97"/>
  <c r="EE189" i="97"/>
  <c r="BO162" i="97"/>
  <c r="BN162" i="97"/>
  <c r="CY175" i="101"/>
  <c r="CX175" i="101"/>
  <c r="AM175" i="101"/>
  <c r="AN175" i="101"/>
  <c r="V178" i="102"/>
  <c r="U178" i="102"/>
  <c r="CY179" i="102"/>
  <c r="CX179" i="102"/>
  <c r="DG175" i="101"/>
  <c r="DH175" i="101"/>
  <c r="DH178" i="102"/>
  <c r="DG178" i="102"/>
  <c r="EH189" i="98"/>
  <c r="EE190" i="98"/>
  <c r="DY188" i="98"/>
  <c r="DV189" i="98"/>
  <c r="V163" i="97"/>
  <c r="U163" i="97"/>
  <c r="BF163" i="97"/>
  <c r="BE163" i="97"/>
  <c r="CG162" i="97"/>
  <c r="CF162" i="97"/>
  <c r="AE163" i="97"/>
  <c r="AD163" i="97"/>
  <c r="CY164" i="97"/>
  <c r="CX164" i="97"/>
  <c r="AM162" i="97"/>
  <c r="AN162" i="97"/>
  <c r="M163" i="97"/>
  <c r="L163" i="97"/>
  <c r="AV163" i="97"/>
  <c r="AW163" i="97"/>
  <c r="BW162" i="97"/>
  <c r="BX162" i="97"/>
  <c r="CP162" i="97"/>
  <c r="CO162" i="97"/>
  <c r="BO175" i="101"/>
  <c r="BN175" i="101"/>
  <c r="M176" i="101"/>
  <c r="L176" i="101"/>
  <c r="CG178" i="102"/>
  <c r="CF178" i="102"/>
  <c r="DQ175" i="101"/>
  <c r="DP175" i="101"/>
  <c r="EI178" i="102"/>
  <c r="EH178" i="102"/>
  <c r="DP187" i="98"/>
  <c r="DM188" i="98"/>
  <c r="DQ186" i="97"/>
  <c r="DP186" i="97"/>
  <c r="DM187" i="97"/>
  <c r="BE102" i="112"/>
  <c r="AZ103" i="112" s="1"/>
  <c r="BD103" i="112" s="1"/>
  <c r="M198" i="112"/>
  <c r="L198" i="112"/>
  <c r="V202" i="112"/>
  <c r="S165" i="112"/>
  <c r="T165" i="112"/>
  <c r="AJ198" i="112"/>
  <c r="AM198" i="112" s="1"/>
  <c r="BB197" i="112"/>
  <c r="AX198" i="112"/>
  <c r="BA198" i="112" s="1"/>
  <c r="AV179" i="112"/>
  <c r="AU179" i="112"/>
  <c r="AH176" i="112"/>
  <c r="AG176" i="112"/>
  <c r="H200" i="112"/>
  <c r="G199" i="112"/>
  <c r="Y199" i="112" s="1"/>
  <c r="F199" i="112"/>
  <c r="I199" i="112"/>
  <c r="P199" i="112" s="1"/>
  <c r="DD179" i="102"/>
  <c r="EE179" i="102"/>
  <c r="DM179" i="102"/>
  <c r="DV179" i="102"/>
  <c r="EJ93" i="102"/>
  <c r="EL93" i="102" s="1"/>
  <c r="EB94" i="102"/>
  <c r="DX94" i="102"/>
  <c r="DR93" i="102"/>
  <c r="DT93" i="102" s="1"/>
  <c r="DJ94" i="102"/>
  <c r="DF94" i="102"/>
  <c r="EK86" i="98"/>
  <c r="EG86" i="98"/>
  <c r="EA86" i="98"/>
  <c r="EC86" i="98" s="1"/>
  <c r="DO86" i="98"/>
  <c r="DS86" i="98"/>
  <c r="DI86" i="98"/>
  <c r="DK86" i="98" s="1"/>
  <c r="DM176" i="101"/>
  <c r="EE176" i="101"/>
  <c r="DV176" i="101"/>
  <c r="DD176" i="101"/>
  <c r="EK92" i="101"/>
  <c r="EG92" i="101"/>
  <c r="EA92" i="101"/>
  <c r="EC92" i="101" s="1"/>
  <c r="DS92" i="101"/>
  <c r="DO92" i="101"/>
  <c r="DI92" i="101"/>
  <c r="DK92" i="101" s="1"/>
  <c r="EK86" i="97"/>
  <c r="EG86" i="97"/>
  <c r="EB86" i="97"/>
  <c r="DX86" i="97"/>
  <c r="DS86" i="97"/>
  <c r="DO86" i="97"/>
  <c r="DJ86" i="97"/>
  <c r="DF86" i="97"/>
  <c r="AC94" i="102"/>
  <c r="CL179" i="102"/>
  <c r="R179" i="102"/>
  <c r="G179" i="102"/>
  <c r="F179" i="102"/>
  <c r="H180" i="102"/>
  <c r="CQ93" i="102"/>
  <c r="CS93" i="102" s="1"/>
  <c r="CR94" i="102" s="1"/>
  <c r="BY94" i="102"/>
  <c r="CA94" i="102" s="1"/>
  <c r="BZ95" i="102" s="1"/>
  <c r="AA180" i="102"/>
  <c r="DA94" i="102"/>
  <c r="CW94" i="102"/>
  <c r="BB179" i="102"/>
  <c r="BM94" i="102"/>
  <c r="BT180" i="102"/>
  <c r="CU180" i="102"/>
  <c r="K94" i="102"/>
  <c r="I179" i="102"/>
  <c r="T94" i="102"/>
  <c r="AJ179" i="102"/>
  <c r="BD94" i="102"/>
  <c r="AX93" i="102"/>
  <c r="AZ93" i="102" s="1"/>
  <c r="AY94" i="102" s="1"/>
  <c r="CH93" i="102"/>
  <c r="CJ93" i="102" s="1"/>
  <c r="CI94" i="102" s="1"/>
  <c r="CC179" i="102"/>
  <c r="AS179" i="102"/>
  <c r="BK180" i="102"/>
  <c r="AO93" i="102"/>
  <c r="AQ93" i="102" s="1"/>
  <c r="AP94" i="102" s="1"/>
  <c r="BM92" i="101"/>
  <c r="BQ92" i="101"/>
  <c r="BZ92" i="101"/>
  <c r="BV92" i="101"/>
  <c r="AL92" i="101"/>
  <c r="BB176" i="101"/>
  <c r="BK176" i="101"/>
  <c r="F177" i="101"/>
  <c r="G177" i="101"/>
  <c r="CL176" i="101"/>
  <c r="I177" i="101"/>
  <c r="AJ176" i="101"/>
  <c r="W92" i="101"/>
  <c r="Y92" i="101" s="1"/>
  <c r="X93" i="101" s="1"/>
  <c r="CC177" i="101"/>
  <c r="R176" i="101"/>
  <c r="CU176" i="101"/>
  <c r="DA92" i="101"/>
  <c r="CW92" i="101"/>
  <c r="AC92" i="101"/>
  <c r="CH92" i="101"/>
  <c r="CJ92" i="101" s="1"/>
  <c r="BT176" i="101"/>
  <c r="N93" i="101"/>
  <c r="P93" i="101" s="1"/>
  <c r="O94" i="101" s="1"/>
  <c r="CN92" i="101"/>
  <c r="CR92" i="101"/>
  <c r="BH92" i="101"/>
  <c r="BD92" i="101"/>
  <c r="AY92" i="101"/>
  <c r="AU92" i="101"/>
  <c r="AA176" i="101"/>
  <c r="BK163" i="97"/>
  <c r="CH86" i="98"/>
  <c r="CJ86" i="98" s="1"/>
  <c r="CI87" i="98" s="1"/>
  <c r="BY86" i="98"/>
  <c r="CA86" i="98" s="1"/>
  <c r="BZ87" i="98" s="1"/>
  <c r="BP86" i="98"/>
  <c r="BR86" i="98" s="1"/>
  <c r="BQ87" i="98" s="1"/>
  <c r="BG86" i="98"/>
  <c r="BI86" i="98" s="1"/>
  <c r="BH87" i="98" s="1"/>
  <c r="AX86" i="98"/>
  <c r="AZ86" i="98" s="1"/>
  <c r="AY87" i="98" s="1"/>
  <c r="W86" i="98"/>
  <c r="Y86" i="98" s="1"/>
  <c r="X87" i="98" s="1"/>
  <c r="G165" i="98"/>
  <c r="F165" i="98"/>
  <c r="CZ86" i="97"/>
  <c r="DB86" i="97" s="1"/>
  <c r="DA87" i="97" s="1"/>
  <c r="CH85" i="97"/>
  <c r="CJ85" i="97" s="1"/>
  <c r="BP85" i="97"/>
  <c r="BR85" i="97" s="1"/>
  <c r="AX86" i="97"/>
  <c r="AZ86" i="97" s="1"/>
  <c r="AY87" i="97" s="1"/>
  <c r="AP86" i="97"/>
  <c r="AL86" i="97"/>
  <c r="W85" i="97"/>
  <c r="Y85" i="97" s="1"/>
  <c r="X86" i="97" s="1"/>
  <c r="F166" i="97"/>
  <c r="G166" i="97"/>
  <c r="H167" i="97"/>
  <c r="BT163" i="97"/>
  <c r="I164" i="97"/>
  <c r="CC163" i="97"/>
  <c r="CL163" i="97"/>
  <c r="R164" i="97"/>
  <c r="AJ163" i="97"/>
  <c r="AC86" i="98"/>
  <c r="CN86" i="98"/>
  <c r="AL86" i="98"/>
  <c r="I164" i="98"/>
  <c r="L164" i="98" s="1"/>
  <c r="BT164" i="98"/>
  <c r="BW164" i="98" s="1"/>
  <c r="AA164" i="98"/>
  <c r="AD164" i="98" s="1"/>
  <c r="CW86" i="98"/>
  <c r="N86" i="98"/>
  <c r="P86" i="98" s="1"/>
  <c r="O87" i="98" s="1"/>
  <c r="R164" i="98"/>
  <c r="U164" i="98" s="1"/>
  <c r="CC165" i="98"/>
  <c r="CF165" i="98" s="1"/>
  <c r="BB164" i="98"/>
  <c r="BE164" i="98" s="1"/>
  <c r="CU164" i="98"/>
  <c r="CX164" i="98" s="1"/>
  <c r="AS164" i="98"/>
  <c r="AV164" i="98" s="1"/>
  <c r="BK164" i="98"/>
  <c r="BN164" i="98" s="1"/>
  <c r="CL164" i="98"/>
  <c r="CO164" i="98" s="1"/>
  <c r="AJ164" i="98"/>
  <c r="AM164" i="98" s="1"/>
  <c r="CU165" i="97"/>
  <c r="CN86" i="97"/>
  <c r="BD86" i="97"/>
  <c r="BB164" i="97"/>
  <c r="AS164" i="97"/>
  <c r="AC86" i="97"/>
  <c r="AA164" i="97"/>
  <c r="K92" i="97"/>
  <c r="AV176" i="101" l="1"/>
  <c r="AW176" i="101"/>
  <c r="AS177" i="101"/>
  <c r="AO102" i="112"/>
  <c r="CF163" i="97"/>
  <c r="CG163" i="97"/>
  <c r="DG187" i="98"/>
  <c r="DD188" i="98"/>
  <c r="AN163" i="97"/>
  <c r="AM163" i="97"/>
  <c r="L164" i="97"/>
  <c r="M164" i="97"/>
  <c r="BN163" i="97"/>
  <c r="BO163" i="97"/>
  <c r="CX176" i="101"/>
  <c r="CY176" i="101"/>
  <c r="DH176" i="101"/>
  <c r="DG176" i="101"/>
  <c r="DZ179" i="102"/>
  <c r="DY179" i="102"/>
  <c r="DH179" i="102"/>
  <c r="DG179" i="102"/>
  <c r="DP188" i="98"/>
  <c r="DM189" i="98"/>
  <c r="EH190" i="98"/>
  <c r="EE191" i="98"/>
  <c r="EH189" i="97"/>
  <c r="EI189" i="97"/>
  <c r="EE190" i="97"/>
  <c r="DZ188" i="97"/>
  <c r="DY188" i="97"/>
  <c r="DV189" i="97"/>
  <c r="AW164" i="97"/>
  <c r="AV164" i="97"/>
  <c r="CX165" i="97"/>
  <c r="CY165" i="97"/>
  <c r="BO180" i="102"/>
  <c r="BN180" i="102"/>
  <c r="AD176" i="101"/>
  <c r="AE176" i="101"/>
  <c r="V176" i="101"/>
  <c r="U176" i="101"/>
  <c r="L177" i="101"/>
  <c r="M177" i="101"/>
  <c r="CG179" i="102"/>
  <c r="CF179" i="102"/>
  <c r="M179" i="102"/>
  <c r="L179" i="102"/>
  <c r="BX180" i="102"/>
  <c r="BW180" i="102"/>
  <c r="V179" i="102"/>
  <c r="U179" i="102"/>
  <c r="EH176" i="101"/>
  <c r="EI176" i="101"/>
  <c r="DQ179" i="102"/>
  <c r="DP179" i="102"/>
  <c r="DP187" i="97"/>
  <c r="DQ187" i="97"/>
  <c r="DM188" i="97"/>
  <c r="DH186" i="97"/>
  <c r="DG186" i="97"/>
  <c r="DD187" i="97"/>
  <c r="BF176" i="101"/>
  <c r="BE176" i="101"/>
  <c r="AE180" i="102"/>
  <c r="AD180" i="102"/>
  <c r="BE164" i="97"/>
  <c r="BF164" i="97"/>
  <c r="AN176" i="101"/>
  <c r="AM176" i="101"/>
  <c r="AW179" i="102"/>
  <c r="AV179" i="102"/>
  <c r="CY180" i="102"/>
  <c r="CX180" i="102"/>
  <c r="BF179" i="102"/>
  <c r="BE179" i="102"/>
  <c r="AE164" i="97"/>
  <c r="AD164" i="97"/>
  <c r="V164" i="97"/>
  <c r="U164" i="97"/>
  <c r="BX163" i="97"/>
  <c r="BW163" i="97"/>
  <c r="CP163" i="97"/>
  <c r="CO163" i="97"/>
  <c r="BX176" i="101"/>
  <c r="BW176" i="101"/>
  <c r="CG177" i="101"/>
  <c r="CF177" i="101"/>
  <c r="CP176" i="101"/>
  <c r="CO176" i="101"/>
  <c r="BN176" i="101"/>
  <c r="BO176" i="101"/>
  <c r="AN179" i="102"/>
  <c r="AM179" i="102"/>
  <c r="CP179" i="102"/>
  <c r="CO179" i="102"/>
  <c r="DZ176" i="101"/>
  <c r="DY176" i="101"/>
  <c r="DP176" i="101"/>
  <c r="DQ176" i="101"/>
  <c r="EI179" i="102"/>
  <c r="EH179" i="102"/>
  <c r="DY189" i="98"/>
  <c r="DV190" i="98"/>
  <c r="BC103" i="112"/>
  <c r="M199" i="112"/>
  <c r="L199" i="112"/>
  <c r="T166" i="112"/>
  <c r="S166" i="112"/>
  <c r="V203" i="112"/>
  <c r="AJ199" i="112"/>
  <c r="AM199" i="112" s="1"/>
  <c r="BB198" i="112"/>
  <c r="AX199" i="112"/>
  <c r="BA199" i="112" s="1"/>
  <c r="AV180" i="112"/>
  <c r="AU180" i="112"/>
  <c r="AH177" i="112"/>
  <c r="AG177" i="112"/>
  <c r="I200" i="112"/>
  <c r="P200" i="112" s="1"/>
  <c r="H201" i="112"/>
  <c r="G200" i="112"/>
  <c r="Y200" i="112" s="1"/>
  <c r="F200" i="112"/>
  <c r="DV180" i="102"/>
  <c r="EE180" i="102"/>
  <c r="DM180" i="102"/>
  <c r="DD180" i="102"/>
  <c r="EG94" i="102"/>
  <c r="EK94" i="102"/>
  <c r="EA94" i="102"/>
  <c r="EC94" i="102" s="1"/>
  <c r="DS94" i="102"/>
  <c r="DO94" i="102"/>
  <c r="DI94" i="102"/>
  <c r="DK94" i="102" s="1"/>
  <c r="EJ86" i="98"/>
  <c r="EL86" i="98" s="1"/>
  <c r="DX87" i="98"/>
  <c r="EB87" i="98"/>
  <c r="DR86" i="98"/>
  <c r="DT86" i="98" s="1"/>
  <c r="DF87" i="98"/>
  <c r="DJ87" i="98"/>
  <c r="DD177" i="101"/>
  <c r="DM177" i="101"/>
  <c r="EE177" i="101"/>
  <c r="DV177" i="101"/>
  <c r="EJ92" i="101"/>
  <c r="EL92" i="101" s="1"/>
  <c r="EB93" i="101"/>
  <c r="DX93" i="101"/>
  <c r="DR92" i="101"/>
  <c r="DT92" i="101" s="1"/>
  <c r="DJ93" i="101"/>
  <c r="DF93" i="101"/>
  <c r="EJ86" i="97"/>
  <c r="EL86" i="97" s="1"/>
  <c r="EA86" i="97"/>
  <c r="EC86" i="97" s="1"/>
  <c r="DR86" i="97"/>
  <c r="DT86" i="97" s="1"/>
  <c r="DI86" i="97"/>
  <c r="DK86" i="97" s="1"/>
  <c r="CE94" i="102"/>
  <c r="AS180" i="102"/>
  <c r="I180" i="102"/>
  <c r="CZ94" i="102"/>
  <c r="DB94" i="102" s="1"/>
  <c r="AA181" i="102"/>
  <c r="R180" i="102"/>
  <c r="BG94" i="102"/>
  <c r="BI94" i="102" s="1"/>
  <c r="BH95" i="102" s="1"/>
  <c r="AJ180" i="102"/>
  <c r="BB180" i="102"/>
  <c r="G180" i="102"/>
  <c r="F180" i="102"/>
  <c r="H181" i="102"/>
  <c r="BK181" i="102"/>
  <c r="CC180" i="102"/>
  <c r="W94" i="102"/>
  <c r="Y94" i="102" s="1"/>
  <c r="X95" i="102" s="1"/>
  <c r="BT181" i="102"/>
  <c r="BV95" i="102"/>
  <c r="AF94" i="102"/>
  <c r="AH94" i="102" s="1"/>
  <c r="AG95" i="102" s="1"/>
  <c r="AL94" i="102"/>
  <c r="AU94" i="102"/>
  <c r="N94" i="102"/>
  <c r="P94" i="102" s="1"/>
  <c r="O95" i="102" s="1"/>
  <c r="CU181" i="102"/>
  <c r="BP94" i="102"/>
  <c r="BR94" i="102" s="1"/>
  <c r="BQ95" i="102" s="1"/>
  <c r="CN94" i="102"/>
  <c r="CL180" i="102"/>
  <c r="K94" i="101"/>
  <c r="CI93" i="101"/>
  <c r="CE93" i="101"/>
  <c r="BK177" i="101"/>
  <c r="BY92" i="101"/>
  <c r="CA92" i="101" s="1"/>
  <c r="AX92" i="101"/>
  <c r="AZ92" i="101" s="1"/>
  <c r="AF92" i="101"/>
  <c r="AH92" i="101" s="1"/>
  <c r="AG93" i="101" s="1"/>
  <c r="CU177" i="101"/>
  <c r="R177" i="101"/>
  <c r="CC178" i="101"/>
  <c r="I178" i="101"/>
  <c r="AA177" i="101"/>
  <c r="CQ92" i="101"/>
  <c r="CS92" i="101" s="1"/>
  <c r="BT177" i="101"/>
  <c r="AJ177" i="101"/>
  <c r="F178" i="101"/>
  <c r="G178" i="101"/>
  <c r="AO92" i="101"/>
  <c r="AQ92" i="101" s="1"/>
  <c r="AP93" i="101" s="1"/>
  <c r="BG92" i="101"/>
  <c r="BI92" i="101" s="1"/>
  <c r="CZ92" i="101"/>
  <c r="DB92" i="101" s="1"/>
  <c r="T93" i="101"/>
  <c r="CL177" i="101"/>
  <c r="BB177" i="101"/>
  <c r="BP92" i="101"/>
  <c r="BR92" i="101" s="1"/>
  <c r="BK164" i="97"/>
  <c r="CZ86" i="98"/>
  <c r="DB86" i="98" s="1"/>
  <c r="DA87" i="98" s="1"/>
  <c r="CQ86" i="98"/>
  <c r="CS86" i="98" s="1"/>
  <c r="CR87" i="98" s="1"/>
  <c r="AO86" i="98"/>
  <c r="AQ86" i="98" s="1"/>
  <c r="AP87" i="98" s="1"/>
  <c r="AF86" i="98"/>
  <c r="AH86" i="98" s="1"/>
  <c r="AG87" i="98" s="1"/>
  <c r="G166" i="98"/>
  <c r="F166" i="98"/>
  <c r="CQ86" i="97"/>
  <c r="CS86" i="97" s="1"/>
  <c r="CR87" i="97" s="1"/>
  <c r="CI86" i="97"/>
  <c r="CE86" i="97"/>
  <c r="BQ86" i="97"/>
  <c r="BM86" i="97"/>
  <c r="BG86" i="97"/>
  <c r="BI86" i="97" s="1"/>
  <c r="BH87" i="97" s="1"/>
  <c r="AO86" i="97"/>
  <c r="AQ86" i="97" s="1"/>
  <c r="AF86" i="97"/>
  <c r="AH86" i="97" s="1"/>
  <c r="AG87" i="97" s="1"/>
  <c r="T86" i="97"/>
  <c r="F167" i="97"/>
  <c r="G167" i="97"/>
  <c r="H168" i="97"/>
  <c r="BT164" i="97"/>
  <c r="I165" i="97"/>
  <c r="CL164" i="97"/>
  <c r="CC164" i="97"/>
  <c r="AJ164" i="97"/>
  <c r="R165" i="97"/>
  <c r="BV87" i="98"/>
  <c r="BD87" i="98"/>
  <c r="CE87" i="98"/>
  <c r="BM87" i="98"/>
  <c r="K87" i="98"/>
  <c r="BT165" i="98"/>
  <c r="BW165" i="98" s="1"/>
  <c r="T87" i="98"/>
  <c r="BK165" i="98"/>
  <c r="BN165" i="98" s="1"/>
  <c r="R165" i="98"/>
  <c r="U165" i="98" s="1"/>
  <c r="AA165" i="98"/>
  <c r="AD165" i="98" s="1"/>
  <c r="I165" i="98"/>
  <c r="L165" i="98" s="1"/>
  <c r="AS165" i="98"/>
  <c r="AV165" i="98" s="1"/>
  <c r="AU87" i="98"/>
  <c r="AJ165" i="98"/>
  <c r="AM165" i="98" s="1"/>
  <c r="CL165" i="98"/>
  <c r="CO165" i="98" s="1"/>
  <c r="CU165" i="98"/>
  <c r="CX165" i="98" s="1"/>
  <c r="BB165" i="98"/>
  <c r="BE165" i="98" s="1"/>
  <c r="CC166" i="98"/>
  <c r="CF166" i="98" s="1"/>
  <c r="CU166" i="97"/>
  <c r="CW87" i="97"/>
  <c r="BB165" i="97"/>
  <c r="AU87" i="97"/>
  <c r="AS165" i="97"/>
  <c r="AA165" i="97"/>
  <c r="N92" i="97"/>
  <c r="P92" i="97" s="1"/>
  <c r="O93" i="97" s="1"/>
  <c r="AV177" i="101" l="1"/>
  <c r="AS178" i="101"/>
  <c r="AW177" i="101"/>
  <c r="BE177" i="101"/>
  <c r="BF177" i="101"/>
  <c r="BW177" i="101"/>
  <c r="BX177" i="101"/>
  <c r="CF178" i="101"/>
  <c r="CG178" i="101"/>
  <c r="BX181" i="102"/>
  <c r="BW181" i="102"/>
  <c r="AN180" i="102"/>
  <c r="AM180" i="102"/>
  <c r="DY177" i="101"/>
  <c r="DZ177" i="101"/>
  <c r="EI180" i="102"/>
  <c r="EH180" i="102"/>
  <c r="DH187" i="97"/>
  <c r="DG187" i="97"/>
  <c r="DD188" i="97"/>
  <c r="DZ189" i="97"/>
  <c r="DY189" i="97"/>
  <c r="DV190" i="97"/>
  <c r="DP189" i="98"/>
  <c r="DM190" i="98"/>
  <c r="DG188" i="98"/>
  <c r="DD189" i="98"/>
  <c r="CG164" i="97"/>
  <c r="CF164" i="97"/>
  <c r="CO177" i="101"/>
  <c r="CP177" i="101"/>
  <c r="U177" i="101"/>
  <c r="V177" i="101"/>
  <c r="M180" i="102"/>
  <c r="L180" i="102"/>
  <c r="DQ177" i="101"/>
  <c r="DP177" i="101"/>
  <c r="DH180" i="102"/>
  <c r="DG180" i="102"/>
  <c r="DZ180" i="102"/>
  <c r="DY180" i="102"/>
  <c r="BO164" i="97"/>
  <c r="BN164" i="97"/>
  <c r="AE177" i="101"/>
  <c r="AD177" i="101"/>
  <c r="CY177" i="101"/>
  <c r="CX177" i="101"/>
  <c r="BO177" i="101"/>
  <c r="BN177" i="101"/>
  <c r="CG180" i="102"/>
  <c r="CF180" i="102"/>
  <c r="V180" i="102"/>
  <c r="U180" i="102"/>
  <c r="AW180" i="102"/>
  <c r="AV180" i="102"/>
  <c r="DG177" i="101"/>
  <c r="DH177" i="101"/>
  <c r="DQ180" i="102"/>
  <c r="DP180" i="102"/>
  <c r="DY190" i="98"/>
  <c r="DV191" i="98"/>
  <c r="EH191" i="98"/>
  <c r="EE192" i="98"/>
  <c r="BF165" i="97"/>
  <c r="BE165" i="97"/>
  <c r="CO164" i="97"/>
  <c r="CP164" i="97"/>
  <c r="AD165" i="97"/>
  <c r="AE165" i="97"/>
  <c r="V165" i="97"/>
  <c r="U165" i="97"/>
  <c r="M165" i="97"/>
  <c r="L165" i="97"/>
  <c r="AV165" i="97"/>
  <c r="AW165" i="97"/>
  <c r="CY166" i="97"/>
  <c r="CX166" i="97"/>
  <c r="AM164" i="97"/>
  <c r="AN164" i="97"/>
  <c r="BX164" i="97"/>
  <c r="BW164" i="97"/>
  <c r="AM177" i="101"/>
  <c r="AN177" i="101"/>
  <c r="M178" i="101"/>
  <c r="L178" i="101"/>
  <c r="CP180" i="102"/>
  <c r="CO180" i="102"/>
  <c r="CY181" i="102"/>
  <c r="CX181" i="102"/>
  <c r="BO181" i="102"/>
  <c r="BN181" i="102"/>
  <c r="BF180" i="102"/>
  <c r="BE180" i="102"/>
  <c r="AE181" i="102"/>
  <c r="AD181" i="102"/>
  <c r="EI177" i="101"/>
  <c r="EH177" i="101"/>
  <c r="DQ188" i="97"/>
  <c r="DP188" i="97"/>
  <c r="DM189" i="97"/>
  <c r="EI190" i="97"/>
  <c r="EH190" i="97"/>
  <c r="EE191" i="97"/>
  <c r="BE103" i="112"/>
  <c r="AZ104" i="112" s="1"/>
  <c r="BD104" i="112" s="1"/>
  <c r="AQ102" i="112"/>
  <c r="AL103" i="112" s="1"/>
  <c r="AP103" i="112" s="1"/>
  <c r="M200" i="112"/>
  <c r="L200" i="112"/>
  <c r="S167" i="112"/>
  <c r="T167" i="112"/>
  <c r="V204" i="112"/>
  <c r="AJ200" i="112"/>
  <c r="AM200" i="112" s="1"/>
  <c r="BB199" i="112"/>
  <c r="AX200" i="112"/>
  <c r="BA200" i="112" s="1"/>
  <c r="AV181" i="112"/>
  <c r="AU181" i="112"/>
  <c r="AH178" i="112"/>
  <c r="AG178" i="112"/>
  <c r="H202" i="112"/>
  <c r="G201" i="112"/>
  <c r="Y201" i="112" s="1"/>
  <c r="F201" i="112"/>
  <c r="I201" i="112"/>
  <c r="P201" i="112" s="1"/>
  <c r="DM181" i="102"/>
  <c r="DD181" i="102"/>
  <c r="EE181" i="102"/>
  <c r="DV181" i="102"/>
  <c r="EJ94" i="102"/>
  <c r="EL94" i="102" s="1"/>
  <c r="DX95" i="102"/>
  <c r="EB95" i="102"/>
  <c r="DR94" i="102"/>
  <c r="DT94" i="102" s="1"/>
  <c r="DJ95" i="102"/>
  <c r="DF95" i="102"/>
  <c r="EG87" i="98"/>
  <c r="EK87" i="98"/>
  <c r="EA87" i="98"/>
  <c r="EC87" i="98" s="1"/>
  <c r="DS87" i="98"/>
  <c r="DO87" i="98"/>
  <c r="DI87" i="98"/>
  <c r="DK87" i="98" s="1"/>
  <c r="EE178" i="101"/>
  <c r="DM178" i="101"/>
  <c r="DV178" i="101"/>
  <c r="DD178" i="101"/>
  <c r="EK93" i="101"/>
  <c r="EG93" i="101"/>
  <c r="EA93" i="101"/>
  <c r="EC93" i="101" s="1"/>
  <c r="DS93" i="101"/>
  <c r="DO93" i="101"/>
  <c r="DI93" i="101"/>
  <c r="DK93" i="101" s="1"/>
  <c r="EK87" i="97"/>
  <c r="EG87" i="97"/>
  <c r="DX87" i="97"/>
  <c r="EB87" i="97"/>
  <c r="DS87" i="97"/>
  <c r="DO87" i="97"/>
  <c r="DJ87" i="97"/>
  <c r="DF87" i="97"/>
  <c r="BM95" i="102"/>
  <c r="T95" i="102"/>
  <c r="BD95" i="102"/>
  <c r="K95" i="102"/>
  <c r="BY95" i="102"/>
  <c r="CA95" i="102" s="1"/>
  <c r="BZ96" i="102" s="1"/>
  <c r="BT182" i="102"/>
  <c r="BK182" i="102"/>
  <c r="BB181" i="102"/>
  <c r="R181" i="102"/>
  <c r="I181" i="102"/>
  <c r="CQ94" i="102"/>
  <c r="CS94" i="102" s="1"/>
  <c r="CR95" i="102" s="1"/>
  <c r="AO94" i="102"/>
  <c r="AQ94" i="102" s="1"/>
  <c r="AP95" i="102" s="1"/>
  <c r="G181" i="102"/>
  <c r="F181" i="102"/>
  <c r="H182" i="102"/>
  <c r="AJ181" i="102"/>
  <c r="AA182" i="102"/>
  <c r="CL181" i="102"/>
  <c r="AX94" i="102"/>
  <c r="AZ94" i="102" s="1"/>
  <c r="AY95" i="102" s="1"/>
  <c r="CH94" i="102"/>
  <c r="CJ94" i="102" s="1"/>
  <c r="CI95" i="102" s="1"/>
  <c r="CU182" i="102"/>
  <c r="AC95" i="102"/>
  <c r="CC181" i="102"/>
  <c r="DA95" i="102"/>
  <c r="CW95" i="102"/>
  <c r="AS181" i="102"/>
  <c r="BH93" i="101"/>
  <c r="BD93" i="101"/>
  <c r="BZ93" i="101"/>
  <c r="BV93" i="101"/>
  <c r="BM93" i="101"/>
  <c r="BQ93" i="101"/>
  <c r="AC93" i="101"/>
  <c r="DA93" i="101"/>
  <c r="CW93" i="101"/>
  <c r="CN93" i="101"/>
  <c r="CR93" i="101"/>
  <c r="AY93" i="101"/>
  <c r="AU93" i="101"/>
  <c r="BB178" i="101"/>
  <c r="CL178" i="101"/>
  <c r="AA178" i="101"/>
  <c r="CC179" i="101"/>
  <c r="CU178" i="101"/>
  <c r="CH93" i="101"/>
  <c r="CJ93" i="101" s="1"/>
  <c r="BT178" i="101"/>
  <c r="I179" i="101"/>
  <c r="BK178" i="101"/>
  <c r="F179" i="101"/>
  <c r="G179" i="101"/>
  <c r="AJ178" i="101"/>
  <c r="R178" i="101"/>
  <c r="N94" i="101"/>
  <c r="P94" i="101" s="1"/>
  <c r="O95" i="101" s="1"/>
  <c r="W93" i="101"/>
  <c r="Y93" i="101" s="1"/>
  <c r="X94" i="101" s="1"/>
  <c r="AL93" i="101"/>
  <c r="BK165" i="97"/>
  <c r="CH87" i="98"/>
  <c r="CJ87" i="98" s="1"/>
  <c r="CI88" i="98" s="1"/>
  <c r="BY87" i="98"/>
  <c r="CA87" i="98" s="1"/>
  <c r="BZ88" i="98" s="1"/>
  <c r="BP87" i="98"/>
  <c r="BR87" i="98" s="1"/>
  <c r="BQ88" i="98" s="1"/>
  <c r="BG87" i="98"/>
  <c r="BI87" i="98" s="1"/>
  <c r="BH88" i="98" s="1"/>
  <c r="AX87" i="98"/>
  <c r="AZ87" i="98" s="1"/>
  <c r="AY88" i="98" s="1"/>
  <c r="W87" i="98"/>
  <c r="Y87" i="98" s="1"/>
  <c r="X88" i="98" s="1"/>
  <c r="G167" i="98"/>
  <c r="F167" i="98"/>
  <c r="CZ87" i="97"/>
  <c r="DB87" i="97" s="1"/>
  <c r="DA88" i="97" s="1"/>
  <c r="CH86" i="97"/>
  <c r="CJ86" i="97" s="1"/>
  <c r="BP86" i="97"/>
  <c r="BR86" i="97" s="1"/>
  <c r="AX87" i="97"/>
  <c r="AZ87" i="97" s="1"/>
  <c r="AY88" i="97" s="1"/>
  <c r="AP87" i="97"/>
  <c r="AL87" i="97"/>
  <c r="W86" i="97"/>
  <c r="Y86" i="97" s="1"/>
  <c r="X87" i="97" s="1"/>
  <c r="F168" i="97"/>
  <c r="G168" i="97"/>
  <c r="H169" i="97"/>
  <c r="I166" i="97"/>
  <c r="CL165" i="97"/>
  <c r="BT165" i="97"/>
  <c r="AJ165" i="97"/>
  <c r="CC165" i="97"/>
  <c r="R166" i="97"/>
  <c r="AL87" i="98"/>
  <c r="CN87" i="98"/>
  <c r="AC87" i="98"/>
  <c r="AS166" i="98"/>
  <c r="AV166" i="98" s="1"/>
  <c r="BK166" i="98"/>
  <c r="BN166" i="98" s="1"/>
  <c r="BB166" i="98"/>
  <c r="BE166" i="98" s="1"/>
  <c r="CL166" i="98"/>
  <c r="CO166" i="98" s="1"/>
  <c r="N87" i="98"/>
  <c r="P87" i="98" s="1"/>
  <c r="O88" i="98" s="1"/>
  <c r="CW87" i="98"/>
  <c r="CU166" i="98"/>
  <c r="CX166" i="98" s="1"/>
  <c r="CC167" i="98"/>
  <c r="CF167" i="98" s="1"/>
  <c r="AJ166" i="98"/>
  <c r="AM166" i="98" s="1"/>
  <c r="I166" i="98"/>
  <c r="L166" i="98" s="1"/>
  <c r="AA166" i="98"/>
  <c r="AD166" i="98" s="1"/>
  <c r="R166" i="98"/>
  <c r="U166" i="98" s="1"/>
  <c r="BT166" i="98"/>
  <c r="BW166" i="98" s="1"/>
  <c r="CU167" i="97"/>
  <c r="CN87" i="97"/>
  <c r="BD87" i="97"/>
  <c r="BB166" i="97"/>
  <c r="AS166" i="97"/>
  <c r="AC87" i="97"/>
  <c r="AA166" i="97"/>
  <c r="K93" i="97"/>
  <c r="AV178" i="101" l="1"/>
  <c r="AW178" i="101"/>
  <c r="AS179" i="101"/>
  <c r="AO103" i="112"/>
  <c r="L179" i="101"/>
  <c r="M179" i="101"/>
  <c r="CG179" i="101"/>
  <c r="CF179" i="101"/>
  <c r="BF178" i="101"/>
  <c r="BE178" i="101"/>
  <c r="CP181" i="102"/>
  <c r="CO181" i="102"/>
  <c r="M181" i="102"/>
  <c r="L181" i="102"/>
  <c r="BX182" i="102"/>
  <c r="BW182" i="102"/>
  <c r="DH178" i="101"/>
  <c r="DG178" i="101"/>
  <c r="EH178" i="101"/>
  <c r="EI178" i="101"/>
  <c r="EI181" i="102"/>
  <c r="EH181" i="102"/>
  <c r="DY191" i="98"/>
  <c r="DV192" i="98"/>
  <c r="DG189" i="98"/>
  <c r="DD190" i="98"/>
  <c r="DZ190" i="97"/>
  <c r="DY190" i="97"/>
  <c r="DV191" i="97"/>
  <c r="BN165" i="97"/>
  <c r="BO165" i="97"/>
  <c r="BX178" i="101"/>
  <c r="BW178" i="101"/>
  <c r="AD178" i="101"/>
  <c r="AE178" i="101"/>
  <c r="CY182" i="102"/>
  <c r="CX182" i="102"/>
  <c r="AE182" i="102"/>
  <c r="AD182" i="102"/>
  <c r="V181" i="102"/>
  <c r="U181" i="102"/>
  <c r="DH181" i="102"/>
  <c r="DG181" i="102"/>
  <c r="DP189" i="97"/>
  <c r="DQ189" i="97"/>
  <c r="DM190" i="97"/>
  <c r="AW166" i="97"/>
  <c r="AV166" i="97"/>
  <c r="CY167" i="97"/>
  <c r="CX167" i="97"/>
  <c r="BE166" i="97"/>
  <c r="BF166" i="97"/>
  <c r="V166" i="97"/>
  <c r="U166" i="97"/>
  <c r="CP165" i="97"/>
  <c r="CO165" i="97"/>
  <c r="AE166" i="97"/>
  <c r="AD166" i="97"/>
  <c r="V178" i="101"/>
  <c r="U178" i="101"/>
  <c r="CG181" i="102"/>
  <c r="CF181" i="102"/>
  <c r="AN181" i="102"/>
  <c r="AM181" i="102"/>
  <c r="BF181" i="102"/>
  <c r="BE181" i="102"/>
  <c r="DZ178" i="101"/>
  <c r="DY178" i="101"/>
  <c r="DQ181" i="102"/>
  <c r="DP181" i="102"/>
  <c r="EH191" i="97"/>
  <c r="EI191" i="97"/>
  <c r="EE192" i="97"/>
  <c r="EH192" i="98"/>
  <c r="EE193" i="98"/>
  <c r="DP190" i="98"/>
  <c r="DM191" i="98"/>
  <c r="BX165" i="97"/>
  <c r="BW165" i="97"/>
  <c r="CG165" i="97"/>
  <c r="CF165" i="97"/>
  <c r="M166" i="97"/>
  <c r="L166" i="97"/>
  <c r="AN165" i="97"/>
  <c r="AM165" i="97"/>
  <c r="AN178" i="101"/>
  <c r="AM178" i="101"/>
  <c r="BN178" i="101"/>
  <c r="BO178" i="101"/>
  <c r="CX178" i="101"/>
  <c r="CY178" i="101"/>
  <c r="CP178" i="101"/>
  <c r="CO178" i="101"/>
  <c r="AW181" i="102"/>
  <c r="AV181" i="102"/>
  <c r="BO182" i="102"/>
  <c r="BN182" i="102"/>
  <c r="DP178" i="101"/>
  <c r="DQ178" i="101"/>
  <c r="DZ181" i="102"/>
  <c r="DY181" i="102"/>
  <c r="DG188" i="97"/>
  <c r="DH188" i="97"/>
  <c r="DD189" i="97"/>
  <c r="BC104" i="112"/>
  <c r="M201" i="112"/>
  <c r="L201" i="112"/>
  <c r="S168" i="112"/>
  <c r="T168" i="112"/>
  <c r="V205" i="112"/>
  <c r="AJ201" i="112"/>
  <c r="AM201" i="112" s="1"/>
  <c r="BB200" i="112"/>
  <c r="AX201" i="112"/>
  <c r="BA201" i="112" s="1"/>
  <c r="AV182" i="112"/>
  <c r="AU182" i="112"/>
  <c r="AH179" i="112"/>
  <c r="AG179" i="112"/>
  <c r="I202" i="112"/>
  <c r="P202" i="112" s="1"/>
  <c r="H203" i="112"/>
  <c r="G202" i="112"/>
  <c r="Y202" i="112" s="1"/>
  <c r="F202" i="112"/>
  <c r="DM182" i="102"/>
  <c r="DD182" i="102"/>
  <c r="DV182" i="102"/>
  <c r="EE182" i="102"/>
  <c r="EK95" i="102"/>
  <c r="EG95" i="102"/>
  <c r="EA95" i="102"/>
  <c r="EC95" i="102" s="1"/>
  <c r="DO95" i="102"/>
  <c r="DS95" i="102"/>
  <c r="DI95" i="102"/>
  <c r="DK95" i="102" s="1"/>
  <c r="EJ87" i="98"/>
  <c r="EL87" i="98" s="1"/>
  <c r="EB88" i="98"/>
  <c r="DX88" i="98"/>
  <c r="DR87" i="98"/>
  <c r="DT87" i="98" s="1"/>
  <c r="DF88" i="98"/>
  <c r="DJ88" i="98"/>
  <c r="DD179" i="101"/>
  <c r="DV179" i="101"/>
  <c r="DM179" i="101"/>
  <c r="EE179" i="101"/>
  <c r="EJ93" i="101"/>
  <c r="EL93" i="101" s="1"/>
  <c r="EB94" i="101"/>
  <c r="DX94" i="101"/>
  <c r="DR93" i="101"/>
  <c r="DT93" i="101" s="1"/>
  <c r="DJ94" i="101"/>
  <c r="DF94" i="101"/>
  <c r="EJ87" i="97"/>
  <c r="EL87" i="97" s="1"/>
  <c r="EA87" i="97"/>
  <c r="EC87" i="97" s="1"/>
  <c r="DR87" i="97"/>
  <c r="DT87" i="97" s="1"/>
  <c r="DI87" i="97"/>
  <c r="DK87" i="97" s="1"/>
  <c r="AL95" i="102"/>
  <c r="AA183" i="102"/>
  <c r="G182" i="102"/>
  <c r="F182" i="102"/>
  <c r="H183" i="102"/>
  <c r="N95" i="102"/>
  <c r="P95" i="102" s="1"/>
  <c r="O96" i="102" s="1"/>
  <c r="W95" i="102"/>
  <c r="Y95" i="102" s="1"/>
  <c r="X96" i="102" s="1"/>
  <c r="CZ95" i="102"/>
  <c r="DB95" i="102" s="1"/>
  <c r="AU95" i="102"/>
  <c r="CN95" i="102"/>
  <c r="BB182" i="102"/>
  <c r="BT183" i="102"/>
  <c r="AS182" i="102"/>
  <c r="AF95" i="102"/>
  <c r="AH95" i="102" s="1"/>
  <c r="AG96" i="102" s="1"/>
  <c r="CU183" i="102"/>
  <c r="R182" i="102"/>
  <c r="BK183" i="102"/>
  <c r="BG95" i="102"/>
  <c r="BI95" i="102" s="1"/>
  <c r="BH96" i="102" s="1"/>
  <c r="BP95" i="102"/>
  <c r="BR95" i="102" s="1"/>
  <c r="BQ96" i="102" s="1"/>
  <c r="CC182" i="102"/>
  <c r="CE95" i="102"/>
  <c r="CL182" i="102"/>
  <c r="AJ182" i="102"/>
  <c r="I182" i="102"/>
  <c r="BV96" i="102"/>
  <c r="K95" i="101"/>
  <c r="T94" i="101"/>
  <c r="CI94" i="101"/>
  <c r="CE94" i="101"/>
  <c r="CU179" i="101"/>
  <c r="AF93" i="101"/>
  <c r="AH93" i="101" s="1"/>
  <c r="AG94" i="101" s="1"/>
  <c r="BY93" i="101"/>
  <c r="CA93" i="101" s="1"/>
  <c r="R179" i="101"/>
  <c r="AJ179" i="101"/>
  <c r="BK179" i="101"/>
  <c r="BT179" i="101"/>
  <c r="CC180" i="101"/>
  <c r="CL179" i="101"/>
  <c r="CQ93" i="101"/>
  <c r="CS93" i="101" s="1"/>
  <c r="I180" i="101"/>
  <c r="AA179" i="101"/>
  <c r="AX93" i="101"/>
  <c r="AZ93" i="101" s="1"/>
  <c r="CZ93" i="101"/>
  <c r="DB93" i="101" s="1"/>
  <c r="BG93" i="101"/>
  <c r="BI93" i="101" s="1"/>
  <c r="AO93" i="101"/>
  <c r="AQ93" i="101" s="1"/>
  <c r="AP94" i="101" s="1"/>
  <c r="F180" i="101"/>
  <c r="G180" i="101"/>
  <c r="BB179" i="101"/>
  <c r="BP93" i="101"/>
  <c r="BR93" i="101" s="1"/>
  <c r="BK166" i="97"/>
  <c r="CZ87" i="98"/>
  <c r="DB87" i="98" s="1"/>
  <c r="DA88" i="98" s="1"/>
  <c r="CQ87" i="98"/>
  <c r="CS87" i="98" s="1"/>
  <c r="CR88" i="98" s="1"/>
  <c r="AO87" i="98"/>
  <c r="AQ87" i="98" s="1"/>
  <c r="AP88" i="98" s="1"/>
  <c r="AF87" i="98"/>
  <c r="AH87" i="98" s="1"/>
  <c r="AG88" i="98" s="1"/>
  <c r="F168" i="98"/>
  <c r="G168" i="98"/>
  <c r="CQ87" i="97"/>
  <c r="CS87" i="97" s="1"/>
  <c r="CR88" i="97" s="1"/>
  <c r="CI87" i="97"/>
  <c r="CE87" i="97"/>
  <c r="BQ87" i="97"/>
  <c r="BM87" i="97"/>
  <c r="BG87" i="97"/>
  <c r="BI87" i="97" s="1"/>
  <c r="BH88" i="97" s="1"/>
  <c r="AO87" i="97"/>
  <c r="AQ87" i="97" s="1"/>
  <c r="AF87" i="97"/>
  <c r="AH87" i="97" s="1"/>
  <c r="AG88" i="97" s="1"/>
  <c r="T87" i="97"/>
  <c r="F169" i="97"/>
  <c r="G169" i="97"/>
  <c r="H170" i="97"/>
  <c r="R167" i="97"/>
  <c r="AJ166" i="97"/>
  <c r="BT166" i="97"/>
  <c r="CC166" i="97"/>
  <c r="CL166" i="97"/>
  <c r="I167" i="97"/>
  <c r="BD88" i="98"/>
  <c r="T88" i="98"/>
  <c r="AU88" i="98"/>
  <c r="BV88" i="98"/>
  <c r="CE88" i="98"/>
  <c r="K88" i="98"/>
  <c r="I167" i="98"/>
  <c r="L167" i="98" s="1"/>
  <c r="AJ167" i="98"/>
  <c r="AM167" i="98" s="1"/>
  <c r="AA167" i="98"/>
  <c r="AD167" i="98" s="1"/>
  <c r="CC168" i="98"/>
  <c r="CF168" i="98" s="1"/>
  <c r="AS167" i="98"/>
  <c r="AV167" i="98" s="1"/>
  <c r="BB167" i="98"/>
  <c r="BE167" i="98" s="1"/>
  <c r="BM88" i="98"/>
  <c r="CU167" i="98"/>
  <c r="CX167" i="98" s="1"/>
  <c r="BT167" i="98"/>
  <c r="BW167" i="98" s="1"/>
  <c r="R167" i="98"/>
  <c r="U167" i="98" s="1"/>
  <c r="CL167" i="98"/>
  <c r="CO167" i="98" s="1"/>
  <c r="BK167" i="98"/>
  <c r="BN167" i="98" s="1"/>
  <c r="CW88" i="97"/>
  <c r="CU168" i="97"/>
  <c r="BB167" i="97"/>
  <c r="AS167" i="97"/>
  <c r="AU88" i="97"/>
  <c r="AA167" i="97"/>
  <c r="N93" i="97"/>
  <c r="P93" i="97" s="1"/>
  <c r="O94" i="97" s="1"/>
  <c r="AV179" i="101" l="1"/>
  <c r="AS180" i="101"/>
  <c r="AW179" i="101"/>
  <c r="EI179" i="101"/>
  <c r="EH179" i="101"/>
  <c r="EI182" i="102"/>
  <c r="EH182" i="102"/>
  <c r="DQ182" i="102"/>
  <c r="DP182" i="102"/>
  <c r="AE179" i="101"/>
  <c r="AD179" i="101"/>
  <c r="CF180" i="101"/>
  <c r="CG180" i="101"/>
  <c r="U179" i="101"/>
  <c r="V179" i="101"/>
  <c r="M182" i="102"/>
  <c r="L182" i="102"/>
  <c r="BO183" i="102"/>
  <c r="BN183" i="102"/>
  <c r="AW182" i="102"/>
  <c r="AV182" i="102"/>
  <c r="DQ179" i="101"/>
  <c r="DP179" i="101"/>
  <c r="DZ182" i="102"/>
  <c r="DY182" i="102"/>
  <c r="DP191" i="98"/>
  <c r="DM192" i="98"/>
  <c r="EI192" i="97"/>
  <c r="EH192" i="97"/>
  <c r="EE193" i="97"/>
  <c r="BO166" i="97"/>
  <c r="BN166" i="97"/>
  <c r="M180" i="101"/>
  <c r="L180" i="101"/>
  <c r="BW179" i="101"/>
  <c r="BX179" i="101"/>
  <c r="AN182" i="102"/>
  <c r="AM182" i="102"/>
  <c r="CG182" i="102"/>
  <c r="CF182" i="102"/>
  <c r="V182" i="102"/>
  <c r="U182" i="102"/>
  <c r="BX183" i="102"/>
  <c r="BW183" i="102"/>
  <c r="AE183" i="102"/>
  <c r="AD183" i="102"/>
  <c r="DY179" i="101"/>
  <c r="DZ179" i="101"/>
  <c r="DG179" i="101"/>
  <c r="DH179" i="101"/>
  <c r="DH189" i="97"/>
  <c r="DG189" i="97"/>
  <c r="DD190" i="97"/>
  <c r="DQ190" i="97"/>
  <c r="DP190" i="97"/>
  <c r="DM191" i="97"/>
  <c r="DG190" i="98"/>
  <c r="DD191" i="98"/>
  <c r="AW167" i="97"/>
  <c r="AV167" i="97"/>
  <c r="CG166" i="97"/>
  <c r="CF166" i="97"/>
  <c r="BE179" i="101"/>
  <c r="BF179" i="101"/>
  <c r="CO179" i="101"/>
  <c r="CP179" i="101"/>
  <c r="AM179" i="101"/>
  <c r="AN179" i="101"/>
  <c r="CY179" i="101"/>
  <c r="CX179" i="101"/>
  <c r="DY192" i="98"/>
  <c r="DV193" i="98"/>
  <c r="BF167" i="97"/>
  <c r="BE167" i="97"/>
  <c r="BX166" i="97"/>
  <c r="BW166" i="97"/>
  <c r="AD167" i="97"/>
  <c r="AE167" i="97"/>
  <c r="CY168" i="97"/>
  <c r="CX168" i="97"/>
  <c r="M167" i="97"/>
  <c r="L167" i="97"/>
  <c r="AM166" i="97"/>
  <c r="AN166" i="97"/>
  <c r="CO166" i="97"/>
  <c r="CP166" i="97"/>
  <c r="U167" i="97"/>
  <c r="V167" i="97"/>
  <c r="BO179" i="101"/>
  <c r="BN179" i="101"/>
  <c r="CP182" i="102"/>
  <c r="CO182" i="102"/>
  <c r="CY183" i="102"/>
  <c r="CX183" i="102"/>
  <c r="BF182" i="102"/>
  <c r="BE182" i="102"/>
  <c r="DH182" i="102"/>
  <c r="DG182" i="102"/>
  <c r="EH193" i="98"/>
  <c r="EE194" i="98"/>
  <c r="DZ191" i="97"/>
  <c r="DY191" i="97"/>
  <c r="DV192" i="97"/>
  <c r="BE104" i="112"/>
  <c r="AZ105" i="112" s="1"/>
  <c r="BD105" i="112" s="1"/>
  <c r="AQ103" i="112"/>
  <c r="AL104" i="112" s="1"/>
  <c r="AP104" i="112" s="1"/>
  <c r="M202" i="112"/>
  <c r="L202" i="112"/>
  <c r="T169" i="112"/>
  <c r="S169" i="112"/>
  <c r="V206" i="112"/>
  <c r="AX202" i="112"/>
  <c r="BA202" i="112" s="1"/>
  <c r="BB201" i="112"/>
  <c r="AJ202" i="112"/>
  <c r="AM202" i="112" s="1"/>
  <c r="AV183" i="112"/>
  <c r="AU183" i="112"/>
  <c r="AH180" i="112"/>
  <c r="AG180" i="112"/>
  <c r="H204" i="112"/>
  <c r="G203" i="112"/>
  <c r="Y203" i="112" s="1"/>
  <c r="F203" i="112"/>
  <c r="I203" i="112"/>
  <c r="P203" i="112" s="1"/>
  <c r="DD183" i="102"/>
  <c r="DV183" i="102"/>
  <c r="DM183" i="102"/>
  <c r="EE183" i="102"/>
  <c r="EJ95" i="102"/>
  <c r="EL95" i="102" s="1"/>
  <c r="DX96" i="102"/>
  <c r="EB96" i="102"/>
  <c r="DR95" i="102"/>
  <c r="DT95" i="102" s="1"/>
  <c r="DJ96" i="102"/>
  <c r="DF96" i="102"/>
  <c r="EK88" i="98"/>
  <c r="EG88" i="98"/>
  <c r="EA88" i="98"/>
  <c r="EC88" i="98" s="1"/>
  <c r="DS88" i="98"/>
  <c r="DO88" i="98"/>
  <c r="DI88" i="98"/>
  <c r="DK88" i="98" s="1"/>
  <c r="EE180" i="101"/>
  <c r="DV180" i="101"/>
  <c r="DM180" i="101"/>
  <c r="DD180" i="101"/>
  <c r="EK94" i="101"/>
  <c r="EG94" i="101"/>
  <c r="EA94" i="101"/>
  <c r="EC94" i="101" s="1"/>
  <c r="DS94" i="101"/>
  <c r="DO94" i="101"/>
  <c r="DI94" i="101"/>
  <c r="DK94" i="101" s="1"/>
  <c r="EK88" i="97"/>
  <c r="EG88" i="97"/>
  <c r="DX88" i="97"/>
  <c r="EB88" i="97"/>
  <c r="DS88" i="97"/>
  <c r="DO88" i="97"/>
  <c r="DJ88" i="97"/>
  <c r="DF88" i="97"/>
  <c r="DA96" i="102"/>
  <c r="CW96" i="102"/>
  <c r="T96" i="102"/>
  <c r="BM96" i="102"/>
  <c r="BD96" i="102"/>
  <c r="I183" i="102"/>
  <c r="BK184" i="102"/>
  <c r="AC96" i="102"/>
  <c r="AX95" i="102"/>
  <c r="AZ95" i="102" s="1"/>
  <c r="AY96" i="102" s="1"/>
  <c r="G183" i="102"/>
  <c r="F183" i="102"/>
  <c r="H184" i="102"/>
  <c r="AJ183" i="102"/>
  <c r="CH95" i="102"/>
  <c r="CJ95" i="102" s="1"/>
  <c r="CI96" i="102" s="1"/>
  <c r="R183" i="102"/>
  <c r="AS183" i="102"/>
  <c r="AA184" i="102"/>
  <c r="BY96" i="102"/>
  <c r="CA96" i="102" s="1"/>
  <c r="BZ97" i="102" s="1"/>
  <c r="CL183" i="102"/>
  <c r="CU184" i="102"/>
  <c r="BT184" i="102"/>
  <c r="CQ95" i="102"/>
  <c r="CS95" i="102" s="1"/>
  <c r="CR96" i="102" s="1"/>
  <c r="K96" i="102"/>
  <c r="CC183" i="102"/>
  <c r="BB183" i="102"/>
  <c r="AO95" i="102"/>
  <c r="AQ95" i="102" s="1"/>
  <c r="AP96" i="102" s="1"/>
  <c r="BZ94" i="101"/>
  <c r="BV94" i="101"/>
  <c r="BB180" i="101"/>
  <c r="BH94" i="101"/>
  <c r="BD94" i="101"/>
  <c r="AY94" i="101"/>
  <c r="AU94" i="101"/>
  <c r="CN94" i="101"/>
  <c r="CR94" i="101"/>
  <c r="AL94" i="101"/>
  <c r="DA94" i="101"/>
  <c r="CW94" i="101"/>
  <c r="AA180" i="101"/>
  <c r="BT180" i="101"/>
  <c r="R180" i="101"/>
  <c r="AC94" i="101"/>
  <c r="W94" i="101"/>
  <c r="Y94" i="101" s="1"/>
  <c r="X95" i="101" s="1"/>
  <c r="I181" i="101"/>
  <c r="CL180" i="101"/>
  <c r="CC181" i="101"/>
  <c r="BK180" i="101"/>
  <c r="CH94" i="101"/>
  <c r="CJ94" i="101" s="1"/>
  <c r="N95" i="101"/>
  <c r="P95" i="101" s="1"/>
  <c r="O96" i="101" s="1"/>
  <c r="BM94" i="101"/>
  <c r="BQ94" i="101"/>
  <c r="F181" i="101"/>
  <c r="G181" i="101"/>
  <c r="AJ180" i="101"/>
  <c r="CU180" i="101"/>
  <c r="BK167" i="97"/>
  <c r="CH88" i="98"/>
  <c r="CJ88" i="98" s="1"/>
  <c r="CI89" i="98" s="1"/>
  <c r="BY88" i="98"/>
  <c r="CA88" i="98" s="1"/>
  <c r="BZ89" i="98" s="1"/>
  <c r="BP88" i="98"/>
  <c r="BR88" i="98" s="1"/>
  <c r="BQ89" i="98" s="1"/>
  <c r="BG88" i="98"/>
  <c r="BI88" i="98" s="1"/>
  <c r="BH89" i="98" s="1"/>
  <c r="AX88" i="98"/>
  <c r="AZ88" i="98" s="1"/>
  <c r="AY89" i="98" s="1"/>
  <c r="W88" i="98"/>
  <c r="Y88" i="98" s="1"/>
  <c r="X89" i="98" s="1"/>
  <c r="G169" i="98"/>
  <c r="F169" i="98"/>
  <c r="CZ88" i="97"/>
  <c r="DB88" i="97" s="1"/>
  <c r="DA89" i="97" s="1"/>
  <c r="CH87" i="97"/>
  <c r="CJ87" i="97" s="1"/>
  <c r="BP87" i="97"/>
  <c r="BR87" i="97" s="1"/>
  <c r="AX88" i="97"/>
  <c r="AZ88" i="97" s="1"/>
  <c r="AY89" i="97" s="1"/>
  <c r="AP88" i="97"/>
  <c r="AL88" i="97"/>
  <c r="W87" i="97"/>
  <c r="Y87" i="97" s="1"/>
  <c r="X88" i="97" s="1"/>
  <c r="F170" i="97"/>
  <c r="G170" i="97"/>
  <c r="H171" i="97"/>
  <c r="I168" i="97"/>
  <c r="CC167" i="97"/>
  <c r="AJ167" i="97"/>
  <c r="BT167" i="97"/>
  <c r="R168" i="97"/>
  <c r="CL167" i="97"/>
  <c r="CW88" i="98"/>
  <c r="CL168" i="98"/>
  <c r="CO168" i="98" s="1"/>
  <c r="BT168" i="98"/>
  <c r="BW168" i="98" s="1"/>
  <c r="AJ168" i="98"/>
  <c r="AM168" i="98" s="1"/>
  <c r="N88" i="98"/>
  <c r="P88" i="98" s="1"/>
  <c r="O89" i="98" s="1"/>
  <c r="AL88" i="98"/>
  <c r="BK168" i="98"/>
  <c r="BN168" i="98" s="1"/>
  <c r="CU168" i="98"/>
  <c r="CX168" i="98" s="1"/>
  <c r="BB168" i="98"/>
  <c r="BE168" i="98" s="1"/>
  <c r="AS168" i="98"/>
  <c r="AV168" i="98" s="1"/>
  <c r="CC169" i="98"/>
  <c r="CF169" i="98" s="1"/>
  <c r="I168" i="98"/>
  <c r="L168" i="98" s="1"/>
  <c r="AC88" i="98"/>
  <c r="R168" i="98"/>
  <c r="U168" i="98" s="1"/>
  <c r="AA168" i="98"/>
  <c r="AD168" i="98" s="1"/>
  <c r="CN88" i="98"/>
  <c r="CU169" i="97"/>
  <c r="CN88" i="97"/>
  <c r="BD88" i="97"/>
  <c r="BB168" i="97"/>
  <c r="AS168" i="97"/>
  <c r="AC88" i="97"/>
  <c r="AA168" i="97"/>
  <c r="K94" i="97"/>
  <c r="AV180" i="101" l="1"/>
  <c r="AW180" i="101"/>
  <c r="AS181" i="101"/>
  <c r="AO104" i="112"/>
  <c r="CG181" i="101"/>
  <c r="CF181" i="101"/>
  <c r="AD180" i="101"/>
  <c r="AE180" i="101"/>
  <c r="BF180" i="101"/>
  <c r="BE180" i="101"/>
  <c r="BF183" i="102"/>
  <c r="BE183" i="102"/>
  <c r="BO184" i="102"/>
  <c r="BN184" i="102"/>
  <c r="DH180" i="101"/>
  <c r="DG180" i="101"/>
  <c r="EI183" i="102"/>
  <c r="EH183" i="102"/>
  <c r="DG190" i="97"/>
  <c r="DH190" i="97"/>
  <c r="DD191" i="97"/>
  <c r="BN167" i="97"/>
  <c r="BO167" i="97"/>
  <c r="CP180" i="101"/>
  <c r="CO180" i="101"/>
  <c r="CG183" i="102"/>
  <c r="CF183" i="102"/>
  <c r="BX184" i="102"/>
  <c r="BW184" i="102"/>
  <c r="AE184" i="102"/>
  <c r="AD184" i="102"/>
  <c r="AN183" i="102"/>
  <c r="AM183" i="102"/>
  <c r="M183" i="102"/>
  <c r="L183" i="102"/>
  <c r="DQ183" i="102"/>
  <c r="DP183" i="102"/>
  <c r="EH194" i="98"/>
  <c r="EE195" i="98"/>
  <c r="DY193" i="98"/>
  <c r="DV194" i="98"/>
  <c r="DP191" i="97"/>
  <c r="DQ191" i="97"/>
  <c r="DM192" i="97"/>
  <c r="CP167" i="97"/>
  <c r="CO167" i="97"/>
  <c r="L168" i="97"/>
  <c r="M168" i="97"/>
  <c r="CX180" i="101"/>
  <c r="CY180" i="101"/>
  <c r="L181" i="101"/>
  <c r="M181" i="101"/>
  <c r="V180" i="101"/>
  <c r="U180" i="101"/>
  <c r="CY184" i="102"/>
  <c r="CX184" i="102"/>
  <c r="AW183" i="102"/>
  <c r="AV183" i="102"/>
  <c r="DP180" i="101"/>
  <c r="DQ180" i="101"/>
  <c r="DZ180" i="101"/>
  <c r="DY180" i="101"/>
  <c r="DH183" i="102"/>
  <c r="DG183" i="102"/>
  <c r="DY192" i="97"/>
  <c r="DZ192" i="97"/>
  <c r="DV193" i="97"/>
  <c r="DP192" i="98"/>
  <c r="DM193" i="98"/>
  <c r="AW168" i="97"/>
  <c r="AV168" i="97"/>
  <c r="CX169" i="97"/>
  <c r="CY169" i="97"/>
  <c r="AN167" i="97"/>
  <c r="AM167" i="97"/>
  <c r="BE168" i="97"/>
  <c r="BF168" i="97"/>
  <c r="CF167" i="97"/>
  <c r="CG167" i="97"/>
  <c r="AE168" i="97"/>
  <c r="AD168" i="97"/>
  <c r="V168" i="97"/>
  <c r="U168" i="97"/>
  <c r="BX167" i="97"/>
  <c r="BW167" i="97"/>
  <c r="AN180" i="101"/>
  <c r="AM180" i="101"/>
  <c r="BN180" i="101"/>
  <c r="BO180" i="101"/>
  <c r="BX180" i="101"/>
  <c r="BW180" i="101"/>
  <c r="CP183" i="102"/>
  <c r="CO183" i="102"/>
  <c r="V183" i="102"/>
  <c r="U183" i="102"/>
  <c r="EH180" i="101"/>
  <c r="EI180" i="101"/>
  <c r="DZ183" i="102"/>
  <c r="DY183" i="102"/>
  <c r="DG191" i="98"/>
  <c r="DD192" i="98"/>
  <c r="EI193" i="97"/>
  <c r="EH193" i="97"/>
  <c r="EE194" i="97"/>
  <c r="BC105" i="112"/>
  <c r="M203" i="112"/>
  <c r="L203" i="112"/>
  <c r="V207" i="112"/>
  <c r="T170" i="112"/>
  <c r="S170" i="112"/>
  <c r="AJ203" i="112"/>
  <c r="AM203" i="112" s="1"/>
  <c r="AX203" i="112"/>
  <c r="BA203" i="112" s="1"/>
  <c r="BB202" i="112"/>
  <c r="AV184" i="112"/>
  <c r="AU184" i="112"/>
  <c r="AH181" i="112"/>
  <c r="AG181" i="112"/>
  <c r="I204" i="112"/>
  <c r="P204" i="112" s="1"/>
  <c r="H205" i="112"/>
  <c r="F204" i="112"/>
  <c r="G204" i="112"/>
  <c r="Y204" i="112" s="1"/>
  <c r="DM184" i="102"/>
  <c r="DV184" i="102"/>
  <c r="DD184" i="102"/>
  <c r="EE184" i="102"/>
  <c r="EK96" i="102"/>
  <c r="EG96" i="102"/>
  <c r="EA96" i="102"/>
  <c r="EC96" i="102" s="1"/>
  <c r="DO96" i="102"/>
  <c r="DS96" i="102"/>
  <c r="DI96" i="102"/>
  <c r="DK96" i="102" s="1"/>
  <c r="EJ88" i="98"/>
  <c r="EL88" i="98" s="1"/>
  <c r="EB89" i="98"/>
  <c r="DX89" i="98"/>
  <c r="DR88" i="98"/>
  <c r="DT88" i="98" s="1"/>
  <c r="DJ89" i="98"/>
  <c r="DF89" i="98"/>
  <c r="DV181" i="101"/>
  <c r="DD181" i="101"/>
  <c r="DM181" i="101"/>
  <c r="EE181" i="101"/>
  <c r="EJ94" i="101"/>
  <c r="EL94" i="101" s="1"/>
  <c r="EB95" i="101"/>
  <c r="DX95" i="101"/>
  <c r="DR94" i="101"/>
  <c r="DT94" i="101" s="1"/>
  <c r="DJ95" i="101"/>
  <c r="DF95" i="101"/>
  <c r="EJ88" i="97"/>
  <c r="EL88" i="97" s="1"/>
  <c r="EA88" i="97"/>
  <c r="EC88" i="97" s="1"/>
  <c r="DR88" i="97"/>
  <c r="DT88" i="97" s="1"/>
  <c r="DI88" i="97"/>
  <c r="DK88" i="97" s="1"/>
  <c r="CE96" i="102"/>
  <c r="CN96" i="102"/>
  <c r="AU96" i="102"/>
  <c r="BB184" i="102"/>
  <c r="BT185" i="102"/>
  <c r="CL184" i="102"/>
  <c r="BV97" i="102"/>
  <c r="AS184" i="102"/>
  <c r="AF96" i="102"/>
  <c r="AH96" i="102" s="1"/>
  <c r="AG97" i="102" s="1"/>
  <c r="BK185" i="102"/>
  <c r="BG96" i="102"/>
  <c r="BI96" i="102" s="1"/>
  <c r="BH97" i="102" s="1"/>
  <c r="W96" i="102"/>
  <c r="Y96" i="102" s="1"/>
  <c r="X97" i="102" s="1"/>
  <c r="I184" i="102"/>
  <c r="N96" i="102"/>
  <c r="P96" i="102" s="1"/>
  <c r="O97" i="102" s="1"/>
  <c r="CU185" i="102"/>
  <c r="AJ184" i="102"/>
  <c r="BP96" i="102"/>
  <c r="BR96" i="102" s="1"/>
  <c r="BQ97" i="102" s="1"/>
  <c r="CZ96" i="102"/>
  <c r="DB96" i="102" s="1"/>
  <c r="AL96" i="102"/>
  <c r="CC184" i="102"/>
  <c r="AA185" i="102"/>
  <c r="R184" i="102"/>
  <c r="H185" i="102"/>
  <c r="G184" i="102"/>
  <c r="F184" i="102"/>
  <c r="T95" i="101"/>
  <c r="K96" i="101"/>
  <c r="BP94" i="101"/>
  <c r="BR94" i="101" s="1"/>
  <c r="CI95" i="101"/>
  <c r="CE95" i="101"/>
  <c r="CL181" i="101"/>
  <c r="I182" i="101"/>
  <c r="AO94" i="101"/>
  <c r="AQ94" i="101" s="1"/>
  <c r="AP95" i="101" s="1"/>
  <c r="F182" i="101"/>
  <c r="G182" i="101"/>
  <c r="BK181" i="101"/>
  <c r="BG94" i="101"/>
  <c r="BI94" i="101" s="1"/>
  <c r="CU181" i="101"/>
  <c r="CC182" i="101"/>
  <c r="R181" i="101"/>
  <c r="BT181" i="101"/>
  <c r="CZ94" i="101"/>
  <c r="DB94" i="101" s="1"/>
  <c r="CQ94" i="101"/>
  <c r="CS94" i="101" s="1"/>
  <c r="BY94" i="101"/>
  <c r="CA94" i="101" s="1"/>
  <c r="AJ181" i="101"/>
  <c r="AF94" i="101"/>
  <c r="AH94" i="101" s="1"/>
  <c r="AG95" i="101" s="1"/>
  <c r="AA181" i="101"/>
  <c r="AX94" i="101"/>
  <c r="AZ94" i="101" s="1"/>
  <c r="BB181" i="101"/>
  <c r="BK168" i="97"/>
  <c r="CZ88" i="98"/>
  <c r="DB88" i="98" s="1"/>
  <c r="DA89" i="98" s="1"/>
  <c r="CQ88" i="98"/>
  <c r="CS88" i="98" s="1"/>
  <c r="CR89" i="98" s="1"/>
  <c r="AO88" i="98"/>
  <c r="AQ88" i="98" s="1"/>
  <c r="AP89" i="98" s="1"/>
  <c r="AF88" i="98"/>
  <c r="AH88" i="98" s="1"/>
  <c r="AG89" i="98" s="1"/>
  <c r="G170" i="98"/>
  <c r="F170" i="98"/>
  <c r="CQ88" i="97"/>
  <c r="CS88" i="97" s="1"/>
  <c r="CR89" i="97" s="1"/>
  <c r="CI88" i="97"/>
  <c r="CE88" i="97"/>
  <c r="BQ88" i="97"/>
  <c r="BM88" i="97"/>
  <c r="BG88" i="97"/>
  <c r="BI88" i="97" s="1"/>
  <c r="BH89" i="97" s="1"/>
  <c r="AO88" i="97"/>
  <c r="AQ88" i="97" s="1"/>
  <c r="AF88" i="97"/>
  <c r="AH88" i="97" s="1"/>
  <c r="AG89" i="97" s="1"/>
  <c r="T88" i="97"/>
  <c r="F171" i="97"/>
  <c r="G171" i="97"/>
  <c r="H172" i="97"/>
  <c r="CC168" i="97"/>
  <c r="AJ168" i="97"/>
  <c r="CL168" i="97"/>
  <c r="R169" i="97"/>
  <c r="BT168" i="97"/>
  <c r="I169" i="97"/>
  <c r="T89" i="98"/>
  <c r="BV89" i="98"/>
  <c r="AU89" i="98"/>
  <c r="K89" i="98"/>
  <c r="CE89" i="98"/>
  <c r="BD89" i="98"/>
  <c r="CC170" i="98"/>
  <c r="CF170" i="98" s="1"/>
  <c r="BK169" i="98"/>
  <c r="BN169" i="98" s="1"/>
  <c r="BT169" i="98"/>
  <c r="BW169" i="98" s="1"/>
  <c r="CL169" i="98"/>
  <c r="CO169" i="98" s="1"/>
  <c r="AS169" i="98"/>
  <c r="AV169" i="98" s="1"/>
  <c r="CU169" i="98"/>
  <c r="CX169" i="98" s="1"/>
  <c r="AA169" i="98"/>
  <c r="AD169" i="98" s="1"/>
  <c r="R169" i="98"/>
  <c r="U169" i="98" s="1"/>
  <c r="I169" i="98"/>
  <c r="L169" i="98" s="1"/>
  <c r="BB169" i="98"/>
  <c r="BE169" i="98" s="1"/>
  <c r="AJ169" i="98"/>
  <c r="AM169" i="98" s="1"/>
  <c r="BM89" i="98"/>
  <c r="CW89" i="97"/>
  <c r="CU170" i="97"/>
  <c r="BB169" i="97"/>
  <c r="AU89" i="97"/>
  <c r="AS169" i="97"/>
  <c r="AA169" i="97"/>
  <c r="N94" i="97"/>
  <c r="P94" i="97" s="1"/>
  <c r="O95" i="97" s="1"/>
  <c r="AS182" i="101" l="1"/>
  <c r="AW181" i="101"/>
  <c r="AV181" i="101"/>
  <c r="U169" i="97"/>
  <c r="V169" i="97"/>
  <c r="U181" i="101"/>
  <c r="V181" i="101"/>
  <c r="BO181" i="101"/>
  <c r="BN181" i="101"/>
  <c r="CG184" i="102"/>
  <c r="CF184" i="102"/>
  <c r="M184" i="102"/>
  <c r="L184" i="102"/>
  <c r="CP184" i="102"/>
  <c r="CO184" i="102"/>
  <c r="DG181" i="101"/>
  <c r="DH181" i="101"/>
  <c r="DZ184" i="102"/>
  <c r="DY184" i="102"/>
  <c r="BF169" i="97"/>
  <c r="BE169" i="97"/>
  <c r="CO168" i="97"/>
  <c r="CP168" i="97"/>
  <c r="AE181" i="101"/>
  <c r="AD181" i="101"/>
  <c r="CF182" i="101"/>
  <c r="CG182" i="101"/>
  <c r="AN184" i="102"/>
  <c r="AM184" i="102"/>
  <c r="AW184" i="102"/>
  <c r="AV184" i="102"/>
  <c r="BX185" i="102"/>
  <c r="BW185" i="102"/>
  <c r="DQ184" i="102"/>
  <c r="DP184" i="102"/>
  <c r="DG192" i="98"/>
  <c r="DD193" i="98"/>
  <c r="DP193" i="98"/>
  <c r="DM194" i="98"/>
  <c r="DY194" i="98"/>
  <c r="DV195" i="98"/>
  <c r="AE169" i="97"/>
  <c r="AD169" i="97"/>
  <c r="CY170" i="97"/>
  <c r="CX170" i="97"/>
  <c r="M169" i="97"/>
  <c r="L169" i="97"/>
  <c r="AN168" i="97"/>
  <c r="AM168" i="97"/>
  <c r="BO168" i="97"/>
  <c r="BN168" i="97"/>
  <c r="CY181" i="101"/>
  <c r="CX181" i="101"/>
  <c r="M182" i="101"/>
  <c r="L182" i="101"/>
  <c r="V184" i="102"/>
  <c r="U184" i="102"/>
  <c r="CY185" i="102"/>
  <c r="CX185" i="102"/>
  <c r="BF184" i="102"/>
  <c r="BE184" i="102"/>
  <c r="DY181" i="101"/>
  <c r="DZ181" i="101"/>
  <c r="EI184" i="102"/>
  <c r="EH184" i="102"/>
  <c r="EI194" i="97"/>
  <c r="EH194" i="97"/>
  <c r="EE195" i="97"/>
  <c r="DQ192" i="97"/>
  <c r="DP192" i="97"/>
  <c r="DM193" i="97"/>
  <c r="AV169" i="97"/>
  <c r="AW169" i="97"/>
  <c r="BW168" i="97"/>
  <c r="BX168" i="97"/>
  <c r="CG168" i="97"/>
  <c r="CF168" i="97"/>
  <c r="BE181" i="101"/>
  <c r="BF181" i="101"/>
  <c r="AM181" i="101"/>
  <c r="AN181" i="101"/>
  <c r="BW181" i="101"/>
  <c r="BX181" i="101"/>
  <c r="CO181" i="101"/>
  <c r="CP181" i="101"/>
  <c r="AE185" i="102"/>
  <c r="AD185" i="102"/>
  <c r="BO185" i="102"/>
  <c r="BN185" i="102"/>
  <c r="EI181" i="101"/>
  <c r="EH181" i="101"/>
  <c r="DQ181" i="101"/>
  <c r="DP181" i="101"/>
  <c r="DH184" i="102"/>
  <c r="DG184" i="102"/>
  <c r="DZ193" i="97"/>
  <c r="DY193" i="97"/>
  <c r="DV194" i="97"/>
  <c r="EH195" i="98"/>
  <c r="EE196" i="98"/>
  <c r="DH191" i="97"/>
  <c r="DG191" i="97"/>
  <c r="DD192" i="97"/>
  <c r="BE105" i="112"/>
  <c r="AZ106" i="112" s="1"/>
  <c r="BD106" i="112" s="1"/>
  <c r="AQ104" i="112"/>
  <c r="AL105" i="112" s="1"/>
  <c r="AP105" i="112" s="1"/>
  <c r="M204" i="112"/>
  <c r="L204" i="112"/>
  <c r="S171" i="112"/>
  <c r="T171" i="112"/>
  <c r="V208" i="112"/>
  <c r="AX204" i="112"/>
  <c r="BA204" i="112" s="1"/>
  <c r="BB203" i="112"/>
  <c r="AJ204" i="112"/>
  <c r="AM204" i="112" s="1"/>
  <c r="AV185" i="112"/>
  <c r="AU185" i="112"/>
  <c r="AH182" i="112"/>
  <c r="AG182" i="112"/>
  <c r="I205" i="112"/>
  <c r="P205" i="112" s="1"/>
  <c r="H206" i="112"/>
  <c r="F205" i="112"/>
  <c r="G205" i="112"/>
  <c r="Y205" i="112" s="1"/>
  <c r="DV185" i="102"/>
  <c r="DD185" i="102"/>
  <c r="EE185" i="102"/>
  <c r="DM185" i="102"/>
  <c r="EJ96" i="102"/>
  <c r="EL96" i="102" s="1"/>
  <c r="EB97" i="102"/>
  <c r="DX97" i="102"/>
  <c r="DR96" i="102"/>
  <c r="DT96" i="102" s="1"/>
  <c r="DF97" i="102"/>
  <c r="DJ97" i="102"/>
  <c r="EK89" i="98"/>
  <c r="EG89" i="98"/>
  <c r="EA89" i="98"/>
  <c r="EC89" i="98" s="1"/>
  <c r="DO89" i="98"/>
  <c r="DS89" i="98"/>
  <c r="DI89" i="98"/>
  <c r="DK89" i="98" s="1"/>
  <c r="DM182" i="101"/>
  <c r="DD182" i="101"/>
  <c r="DV182" i="101"/>
  <c r="EE182" i="101"/>
  <c r="EK95" i="101"/>
  <c r="EG95" i="101"/>
  <c r="EA95" i="101"/>
  <c r="EC95" i="101" s="1"/>
  <c r="DS95" i="101"/>
  <c r="DO95" i="101"/>
  <c r="DI95" i="101"/>
  <c r="DK95" i="101" s="1"/>
  <c r="EG89" i="97"/>
  <c r="EK89" i="97"/>
  <c r="EB89" i="97"/>
  <c r="DX89" i="97"/>
  <c r="DS89" i="97"/>
  <c r="DO89" i="97"/>
  <c r="DJ89" i="97"/>
  <c r="DF89" i="97"/>
  <c r="K97" i="102"/>
  <c r="H186" i="102"/>
  <c r="G185" i="102"/>
  <c r="F185" i="102"/>
  <c r="I185" i="102"/>
  <c r="AS185" i="102"/>
  <c r="CQ96" i="102"/>
  <c r="CS96" i="102" s="1"/>
  <c r="CR97" i="102" s="1"/>
  <c r="R185" i="102"/>
  <c r="DA97" i="102"/>
  <c r="CW97" i="102"/>
  <c r="CU186" i="102"/>
  <c r="BD97" i="102"/>
  <c r="BK186" i="102"/>
  <c r="AA186" i="102"/>
  <c r="AJ185" i="102"/>
  <c r="BT186" i="102"/>
  <c r="AX96" i="102"/>
  <c r="AZ96" i="102" s="1"/>
  <c r="AY97" i="102" s="1"/>
  <c r="CH96" i="102"/>
  <c r="CJ96" i="102" s="1"/>
  <c r="CI97" i="102" s="1"/>
  <c r="CC185" i="102"/>
  <c r="AO96" i="102"/>
  <c r="AQ96" i="102" s="1"/>
  <c r="AP97" i="102" s="1"/>
  <c r="BM97" i="102"/>
  <c r="T97" i="102"/>
  <c r="AC97" i="102"/>
  <c r="BY97" i="102"/>
  <c r="CA97" i="102" s="1"/>
  <c r="BZ98" i="102" s="1"/>
  <c r="CL185" i="102"/>
  <c r="BB185" i="102"/>
  <c r="DA95" i="101"/>
  <c r="CW95" i="101"/>
  <c r="AL95" i="101"/>
  <c r="BZ95" i="101"/>
  <c r="BV95" i="101"/>
  <c r="I183" i="101"/>
  <c r="CH95" i="101"/>
  <c r="CJ95" i="101" s="1"/>
  <c r="N96" i="101"/>
  <c r="P96" i="101" s="1"/>
  <c r="O97" i="101" s="1"/>
  <c r="R182" i="101"/>
  <c r="CC183" i="101"/>
  <c r="AC95" i="101"/>
  <c r="CN95" i="101"/>
  <c r="CR95" i="101"/>
  <c r="CU182" i="101"/>
  <c r="BH95" i="101"/>
  <c r="BD95" i="101"/>
  <c r="CL182" i="101"/>
  <c r="BM95" i="101"/>
  <c r="BQ95" i="101"/>
  <c r="BB182" i="101"/>
  <c r="AY95" i="101"/>
  <c r="AU95" i="101"/>
  <c r="AJ182" i="101"/>
  <c r="AA182" i="101"/>
  <c r="BT182" i="101"/>
  <c r="BK182" i="101"/>
  <c r="F183" i="101"/>
  <c r="G183" i="101"/>
  <c r="W95" i="101"/>
  <c r="Y95" i="101" s="1"/>
  <c r="X96" i="101" s="1"/>
  <c r="BK169" i="97"/>
  <c r="CH89" i="98"/>
  <c r="CJ89" i="98" s="1"/>
  <c r="CI90" i="98" s="1"/>
  <c r="BY89" i="98"/>
  <c r="CA89" i="98" s="1"/>
  <c r="BZ90" i="98" s="1"/>
  <c r="BP89" i="98"/>
  <c r="BR89" i="98" s="1"/>
  <c r="BQ90" i="98" s="1"/>
  <c r="BG89" i="98"/>
  <c r="BI89" i="98" s="1"/>
  <c r="BH90" i="98" s="1"/>
  <c r="AX89" i="98"/>
  <c r="AZ89" i="98" s="1"/>
  <c r="AY90" i="98" s="1"/>
  <c r="W89" i="98"/>
  <c r="Y89" i="98" s="1"/>
  <c r="X90" i="98" s="1"/>
  <c r="F171" i="98"/>
  <c r="G171" i="98"/>
  <c r="CZ89" i="97"/>
  <c r="DB89" i="97" s="1"/>
  <c r="DA90" i="97" s="1"/>
  <c r="CH88" i="97"/>
  <c r="CJ88" i="97" s="1"/>
  <c r="BP88" i="97"/>
  <c r="BR88" i="97" s="1"/>
  <c r="AX89" i="97"/>
  <c r="AZ89" i="97" s="1"/>
  <c r="AY90" i="97" s="1"/>
  <c r="AP89" i="97"/>
  <c r="AL89" i="97"/>
  <c r="W88" i="97"/>
  <c r="Y88" i="97" s="1"/>
  <c r="X89" i="97" s="1"/>
  <c r="F172" i="97"/>
  <c r="G172" i="97"/>
  <c r="H173" i="97"/>
  <c r="BT169" i="97"/>
  <c r="CL169" i="97"/>
  <c r="CC169" i="97"/>
  <c r="R170" i="97"/>
  <c r="I170" i="97"/>
  <c r="AJ169" i="97"/>
  <c r="AC89" i="98"/>
  <c r="CW89" i="98"/>
  <c r="CN89" i="98"/>
  <c r="R170" i="98"/>
  <c r="U170" i="98" s="1"/>
  <c r="N89" i="98"/>
  <c r="P89" i="98" s="1"/>
  <c r="O90" i="98" s="1"/>
  <c r="AS170" i="98"/>
  <c r="AV170" i="98" s="1"/>
  <c r="CC171" i="98"/>
  <c r="CF171" i="98" s="1"/>
  <c r="AL89" i="98"/>
  <c r="BB170" i="98"/>
  <c r="BE170" i="98" s="1"/>
  <c r="AA170" i="98"/>
  <c r="AD170" i="98" s="1"/>
  <c r="CL170" i="98"/>
  <c r="CO170" i="98" s="1"/>
  <c r="AJ170" i="98"/>
  <c r="AM170" i="98" s="1"/>
  <c r="I170" i="98"/>
  <c r="L170" i="98" s="1"/>
  <c r="CU170" i="98"/>
  <c r="CX170" i="98" s="1"/>
  <c r="BT170" i="98"/>
  <c r="BW170" i="98" s="1"/>
  <c r="BK170" i="98"/>
  <c r="BN170" i="98" s="1"/>
  <c r="CU171" i="97"/>
  <c r="CN89" i="97"/>
  <c r="BD89" i="97"/>
  <c r="BB170" i="97"/>
  <c r="AS170" i="97"/>
  <c r="AC89" i="97"/>
  <c r="AA170" i="97"/>
  <c r="K95" i="97"/>
  <c r="AV182" i="101" l="1"/>
  <c r="AW182" i="101"/>
  <c r="AS183" i="101"/>
  <c r="AO105" i="112"/>
  <c r="AW170" i="97"/>
  <c r="AV170" i="97"/>
  <c r="CP182" i="101"/>
  <c r="CO182" i="101"/>
  <c r="CG183" i="101"/>
  <c r="CF183" i="101"/>
  <c r="DQ185" i="102"/>
  <c r="DP185" i="102"/>
  <c r="DH185" i="102"/>
  <c r="DG185" i="102"/>
  <c r="DY195" i="98"/>
  <c r="DV196" i="98"/>
  <c r="EH182" i="101"/>
  <c r="EI182" i="101"/>
  <c r="DP182" i="101"/>
  <c r="DQ182" i="101"/>
  <c r="EI185" i="102"/>
  <c r="EH185" i="102"/>
  <c r="EH196" i="98"/>
  <c r="EE197" i="98"/>
  <c r="EH195" i="97"/>
  <c r="EI195" i="97"/>
  <c r="EE196" i="97"/>
  <c r="CY171" i="97"/>
  <c r="CX171" i="97"/>
  <c r="CG169" i="97"/>
  <c r="CF169" i="97"/>
  <c r="CP185" i="102"/>
  <c r="CO185" i="102"/>
  <c r="DG193" i="98"/>
  <c r="DD194" i="98"/>
  <c r="AD182" i="101"/>
  <c r="AE182" i="101"/>
  <c r="CG185" i="102"/>
  <c r="CF185" i="102"/>
  <c r="AN185" i="102"/>
  <c r="AM185" i="102"/>
  <c r="V185" i="102"/>
  <c r="U185" i="102"/>
  <c r="BX169" i="97"/>
  <c r="BW169" i="97"/>
  <c r="AN182" i="101"/>
  <c r="AM182" i="101"/>
  <c r="AE186" i="102"/>
  <c r="AD186" i="102"/>
  <c r="CY186" i="102"/>
  <c r="CX186" i="102"/>
  <c r="DZ182" i="101"/>
  <c r="DY182" i="101"/>
  <c r="DZ185" i="102"/>
  <c r="DY185" i="102"/>
  <c r="DH192" i="97"/>
  <c r="DG192" i="97"/>
  <c r="DD193" i="97"/>
  <c r="DP193" i="97"/>
  <c r="DQ193" i="97"/>
  <c r="DM194" i="97"/>
  <c r="DP194" i="98"/>
  <c r="DM195" i="98"/>
  <c r="BX182" i="101"/>
  <c r="BW182" i="101"/>
  <c r="L183" i="101"/>
  <c r="M183" i="101"/>
  <c r="BX186" i="102"/>
  <c r="BW186" i="102"/>
  <c r="M185" i="102"/>
  <c r="L185" i="102"/>
  <c r="BE170" i="97"/>
  <c r="BF170" i="97"/>
  <c r="AN169" i="97"/>
  <c r="AM169" i="97"/>
  <c r="CP169" i="97"/>
  <c r="CO169" i="97"/>
  <c r="BN169" i="97"/>
  <c r="BO169" i="97"/>
  <c r="BF182" i="101"/>
  <c r="BE182" i="101"/>
  <c r="V182" i="101"/>
  <c r="U182" i="101"/>
  <c r="AE170" i="97"/>
  <c r="AD170" i="97"/>
  <c r="L170" i="97"/>
  <c r="M170" i="97"/>
  <c r="V170" i="97"/>
  <c r="U170" i="97"/>
  <c r="BN182" i="101"/>
  <c r="BO182" i="101"/>
  <c r="CX182" i="101"/>
  <c r="CY182" i="101"/>
  <c r="BF185" i="102"/>
  <c r="BE185" i="102"/>
  <c r="BO186" i="102"/>
  <c r="BN186" i="102"/>
  <c r="AW185" i="102"/>
  <c r="AV185" i="102"/>
  <c r="DH182" i="101"/>
  <c r="DG182" i="101"/>
  <c r="DY194" i="97"/>
  <c r="DZ194" i="97"/>
  <c r="DV195" i="97"/>
  <c r="BC106" i="112"/>
  <c r="M205" i="112"/>
  <c r="L205" i="112"/>
  <c r="T172" i="112"/>
  <c r="S172" i="112"/>
  <c r="V209" i="112"/>
  <c r="AJ205" i="112"/>
  <c r="AM205" i="112" s="1"/>
  <c r="AX205" i="112"/>
  <c r="BA205" i="112" s="1"/>
  <c r="BB204" i="112"/>
  <c r="AV186" i="112"/>
  <c r="AU186" i="112"/>
  <c r="AH183" i="112"/>
  <c r="AG183" i="112"/>
  <c r="H207" i="112"/>
  <c r="G206" i="112"/>
  <c r="Y206" i="112" s="1"/>
  <c r="F206" i="112"/>
  <c r="I206" i="112"/>
  <c r="P206" i="112" s="1"/>
  <c r="DM186" i="102"/>
  <c r="DV186" i="102"/>
  <c r="DD186" i="102"/>
  <c r="EE186" i="102"/>
  <c r="EK97" i="102"/>
  <c r="EG97" i="102"/>
  <c r="EA97" i="102"/>
  <c r="EC97" i="102" s="1"/>
  <c r="DS97" i="102"/>
  <c r="DO97" i="102"/>
  <c r="DI97" i="102"/>
  <c r="DK97" i="102" s="1"/>
  <c r="EJ89" i="98"/>
  <c r="EL89" i="98" s="1"/>
  <c r="DX90" i="98"/>
  <c r="EB90" i="98"/>
  <c r="DR89" i="98"/>
  <c r="DT89" i="98" s="1"/>
  <c r="DJ90" i="98"/>
  <c r="DF90" i="98"/>
  <c r="EE183" i="101"/>
  <c r="DV183" i="101"/>
  <c r="DD183" i="101"/>
  <c r="DM183" i="101"/>
  <c r="EJ95" i="101"/>
  <c r="EL95" i="101" s="1"/>
  <c r="EB96" i="101"/>
  <c r="DX96" i="101"/>
  <c r="DR95" i="101"/>
  <c r="DT95" i="101" s="1"/>
  <c r="DJ96" i="101"/>
  <c r="DF96" i="101"/>
  <c r="EJ89" i="97"/>
  <c r="EL89" i="97" s="1"/>
  <c r="EA89" i="97"/>
  <c r="EC89" i="97" s="1"/>
  <c r="DR89" i="97"/>
  <c r="DT89" i="97" s="1"/>
  <c r="DI89" i="97"/>
  <c r="DK89" i="97" s="1"/>
  <c r="CE97" i="102"/>
  <c r="CN97" i="102"/>
  <c r="AL97" i="102"/>
  <c r="AU97" i="102"/>
  <c r="BV98" i="102"/>
  <c r="BB186" i="102"/>
  <c r="W97" i="102"/>
  <c r="Y97" i="102" s="1"/>
  <c r="X98" i="102" s="1"/>
  <c r="BK187" i="102"/>
  <c r="BT187" i="102"/>
  <c r="AA187" i="102"/>
  <c r="BG97" i="102"/>
  <c r="BI97" i="102" s="1"/>
  <c r="BH98" i="102" s="1"/>
  <c r="CU187" i="102"/>
  <c r="I186" i="102"/>
  <c r="H187" i="102"/>
  <c r="G186" i="102"/>
  <c r="F186" i="102"/>
  <c r="AF97" i="102"/>
  <c r="AH97" i="102" s="1"/>
  <c r="AG98" i="102" s="1"/>
  <c r="BP97" i="102"/>
  <c r="BR97" i="102" s="1"/>
  <c r="BQ98" i="102" s="1"/>
  <c r="CC186" i="102"/>
  <c r="AJ186" i="102"/>
  <c r="CZ97" i="102"/>
  <c r="DB97" i="102" s="1"/>
  <c r="R186" i="102"/>
  <c r="N97" i="102"/>
  <c r="P97" i="102" s="1"/>
  <c r="O98" i="102" s="1"/>
  <c r="CL186" i="102"/>
  <c r="AS186" i="102"/>
  <c r="CI96" i="101"/>
  <c r="CE96" i="101"/>
  <c r="F184" i="101"/>
  <c r="G184" i="101"/>
  <c r="AA183" i="101"/>
  <c r="BB183" i="101"/>
  <c r="BP95" i="101"/>
  <c r="BR95" i="101" s="1"/>
  <c r="BG95" i="101"/>
  <c r="BI95" i="101" s="1"/>
  <c r="K97" i="101"/>
  <c r="AO95" i="101"/>
  <c r="AQ95" i="101" s="1"/>
  <c r="AP96" i="101" s="1"/>
  <c r="AJ183" i="101"/>
  <c r="R183" i="101"/>
  <c r="I184" i="101"/>
  <c r="BK183" i="101"/>
  <c r="AX95" i="101"/>
  <c r="AZ95" i="101" s="1"/>
  <c r="CL183" i="101"/>
  <c r="CU183" i="101"/>
  <c r="CQ95" i="101"/>
  <c r="CS95" i="101" s="1"/>
  <c r="BY95" i="101"/>
  <c r="CA95" i="101" s="1"/>
  <c r="CZ95" i="101"/>
  <c r="DB95" i="101" s="1"/>
  <c r="T96" i="101"/>
  <c r="BT183" i="101"/>
  <c r="AF95" i="101"/>
  <c r="AH95" i="101" s="1"/>
  <c r="AG96" i="101" s="1"/>
  <c r="CC184" i="101"/>
  <c r="BK170" i="97"/>
  <c r="CZ89" i="98"/>
  <c r="DB89" i="98" s="1"/>
  <c r="DA90" i="98" s="1"/>
  <c r="CQ89" i="98"/>
  <c r="CS89" i="98" s="1"/>
  <c r="CR90" i="98" s="1"/>
  <c r="AO89" i="98"/>
  <c r="AQ89" i="98" s="1"/>
  <c r="AP90" i="98" s="1"/>
  <c r="AF89" i="98"/>
  <c r="AH89" i="98" s="1"/>
  <c r="AG90" i="98" s="1"/>
  <c r="F172" i="98"/>
  <c r="G172" i="98"/>
  <c r="CQ89" i="97"/>
  <c r="CS89" i="97" s="1"/>
  <c r="CR90" i="97" s="1"/>
  <c r="CI89" i="97"/>
  <c r="CE89" i="97"/>
  <c r="BQ89" i="97"/>
  <c r="BM89" i="97"/>
  <c r="BG89" i="97"/>
  <c r="BI89" i="97" s="1"/>
  <c r="BH90" i="97" s="1"/>
  <c r="AO89" i="97"/>
  <c r="AQ89" i="97" s="1"/>
  <c r="AF89" i="97"/>
  <c r="AH89" i="97" s="1"/>
  <c r="AG90" i="97" s="1"/>
  <c r="T89" i="97"/>
  <c r="F173" i="97"/>
  <c r="G173" i="97"/>
  <c r="H174" i="97"/>
  <c r="AJ170" i="97"/>
  <c r="R171" i="97"/>
  <c r="I171" i="97"/>
  <c r="CC170" i="97"/>
  <c r="CL170" i="97"/>
  <c r="BT170" i="97"/>
  <c r="K90" i="98"/>
  <c r="BV90" i="98"/>
  <c r="T90" i="98"/>
  <c r="CE90" i="98"/>
  <c r="BB171" i="98"/>
  <c r="BE171" i="98" s="1"/>
  <c r="AS171" i="98"/>
  <c r="AV171" i="98" s="1"/>
  <c r="BM90" i="98"/>
  <c r="BT171" i="98"/>
  <c r="BW171" i="98" s="1"/>
  <c r="BD90" i="98"/>
  <c r="AU90" i="98"/>
  <c r="CC172" i="98"/>
  <c r="CF172" i="98" s="1"/>
  <c r="CU171" i="98"/>
  <c r="CX171" i="98" s="1"/>
  <c r="I171" i="98"/>
  <c r="L171" i="98" s="1"/>
  <c r="AJ171" i="98"/>
  <c r="AM171" i="98" s="1"/>
  <c r="CL171" i="98"/>
  <c r="CO171" i="98" s="1"/>
  <c r="BK171" i="98"/>
  <c r="BN171" i="98" s="1"/>
  <c r="AA171" i="98"/>
  <c r="AD171" i="98" s="1"/>
  <c r="R171" i="98"/>
  <c r="U171" i="98" s="1"/>
  <c r="CW90" i="97"/>
  <c r="CU172" i="97"/>
  <c r="BB171" i="97"/>
  <c r="AS171" i="97"/>
  <c r="AU90" i="97"/>
  <c r="AA171" i="97"/>
  <c r="N95" i="97"/>
  <c r="P95" i="97" s="1"/>
  <c r="O96" i="97" s="1"/>
  <c r="AS184" i="101" l="1"/>
  <c r="AW183" i="101"/>
  <c r="AV183" i="101"/>
  <c r="CO183" i="101"/>
  <c r="CP183" i="101"/>
  <c r="M184" i="101"/>
  <c r="L184" i="101"/>
  <c r="BE183" i="101"/>
  <c r="BF183" i="101"/>
  <c r="CP186" i="102"/>
  <c r="CO186" i="102"/>
  <c r="AN186" i="102"/>
  <c r="AM186" i="102"/>
  <c r="CY187" i="102"/>
  <c r="CX187" i="102"/>
  <c r="BO187" i="102"/>
  <c r="BN187" i="102"/>
  <c r="DY183" i="101"/>
  <c r="DZ183" i="101"/>
  <c r="DZ186" i="102"/>
  <c r="DY186" i="102"/>
  <c r="EH197" i="98"/>
  <c r="EE198" i="98"/>
  <c r="DY196" i="98"/>
  <c r="DV197" i="98"/>
  <c r="AW171" i="97"/>
  <c r="AV171" i="97"/>
  <c r="BW183" i="101"/>
  <c r="BX183" i="101"/>
  <c r="U183" i="101"/>
  <c r="V183" i="101"/>
  <c r="AE183" i="101"/>
  <c r="AD183" i="101"/>
  <c r="CG186" i="102"/>
  <c r="CF186" i="102"/>
  <c r="EI183" i="101"/>
  <c r="EH183" i="101"/>
  <c r="EI186" i="102"/>
  <c r="EH186" i="102"/>
  <c r="DP195" i="98"/>
  <c r="DM196" i="98"/>
  <c r="DG194" i="98"/>
  <c r="DD195" i="98"/>
  <c r="EI196" i="97"/>
  <c r="EH196" i="97"/>
  <c r="EE197" i="97"/>
  <c r="BF171" i="97"/>
  <c r="BE171" i="97"/>
  <c r="M171" i="97"/>
  <c r="L171" i="97"/>
  <c r="CY172" i="97"/>
  <c r="CX172" i="97"/>
  <c r="BO170" i="97"/>
  <c r="BN170" i="97"/>
  <c r="BO183" i="101"/>
  <c r="BN183" i="101"/>
  <c r="AM183" i="101"/>
  <c r="AN183" i="101"/>
  <c r="V186" i="102"/>
  <c r="U186" i="102"/>
  <c r="AE187" i="102"/>
  <c r="AD187" i="102"/>
  <c r="BF186" i="102"/>
  <c r="BE186" i="102"/>
  <c r="DH186" i="102"/>
  <c r="DG186" i="102"/>
  <c r="DQ186" i="102"/>
  <c r="DP186" i="102"/>
  <c r="DZ195" i="97"/>
  <c r="DY195" i="97"/>
  <c r="DV196" i="97"/>
  <c r="DH193" i="97"/>
  <c r="DG193" i="97"/>
  <c r="DD194" i="97"/>
  <c r="CG170" i="97"/>
  <c r="CF170" i="97"/>
  <c r="AD171" i="97"/>
  <c r="AE171" i="97"/>
  <c r="BX170" i="97"/>
  <c r="BW170" i="97"/>
  <c r="U171" i="97"/>
  <c r="V171" i="97"/>
  <c r="CO170" i="97"/>
  <c r="CP170" i="97"/>
  <c r="AM170" i="97"/>
  <c r="AN170" i="97"/>
  <c r="CF184" i="101"/>
  <c r="CG184" i="101"/>
  <c r="CY183" i="101"/>
  <c r="CX183" i="101"/>
  <c r="AW186" i="102"/>
  <c r="AV186" i="102"/>
  <c r="M186" i="102"/>
  <c r="L186" i="102"/>
  <c r="BX187" i="102"/>
  <c r="BW187" i="102"/>
  <c r="DQ183" i="101"/>
  <c r="DP183" i="101"/>
  <c r="DG183" i="101"/>
  <c r="DH183" i="101"/>
  <c r="DQ194" i="97"/>
  <c r="DP194" i="97"/>
  <c r="DM195" i="97"/>
  <c r="BE106" i="112"/>
  <c r="AZ107" i="112" s="1"/>
  <c r="BD107" i="112" s="1"/>
  <c r="AQ105" i="112"/>
  <c r="AL106" i="112" s="1"/>
  <c r="AP106" i="112" s="1"/>
  <c r="M206" i="112"/>
  <c r="L206" i="112"/>
  <c r="S173" i="112"/>
  <c r="T173" i="112"/>
  <c r="V210" i="112"/>
  <c r="BB205" i="112"/>
  <c r="AX206" i="112"/>
  <c r="BA206" i="112" s="1"/>
  <c r="AJ206" i="112"/>
  <c r="AM206" i="112" s="1"/>
  <c r="AU187" i="112"/>
  <c r="AV187" i="112"/>
  <c r="AH184" i="112"/>
  <c r="AG184" i="112"/>
  <c r="I207" i="112"/>
  <c r="P207" i="112" s="1"/>
  <c r="H208" i="112"/>
  <c r="G207" i="112"/>
  <c r="Y207" i="112" s="1"/>
  <c r="F207" i="112"/>
  <c r="DV187" i="102"/>
  <c r="DD187" i="102"/>
  <c r="DM187" i="102"/>
  <c r="EE187" i="102"/>
  <c r="EJ97" i="102"/>
  <c r="EL97" i="102" s="1"/>
  <c r="DX98" i="102"/>
  <c r="EB98" i="102"/>
  <c r="DR97" i="102"/>
  <c r="DT97" i="102" s="1"/>
  <c r="DJ98" i="102"/>
  <c r="DF98" i="102"/>
  <c r="EK90" i="98"/>
  <c r="EG90" i="98"/>
  <c r="EA90" i="98"/>
  <c r="EC90" i="98" s="1"/>
  <c r="DO90" i="98"/>
  <c r="DS90" i="98"/>
  <c r="DI90" i="98"/>
  <c r="DK90" i="98" s="1"/>
  <c r="DM184" i="101"/>
  <c r="DD184" i="101"/>
  <c r="DV184" i="101"/>
  <c r="EE184" i="101"/>
  <c r="EK96" i="101"/>
  <c r="EG96" i="101"/>
  <c r="EA96" i="101"/>
  <c r="EC96" i="101" s="1"/>
  <c r="DS96" i="101"/>
  <c r="DO96" i="101"/>
  <c r="DI96" i="101"/>
  <c r="DK96" i="101" s="1"/>
  <c r="EK90" i="97"/>
  <c r="EG90" i="97"/>
  <c r="EB90" i="97"/>
  <c r="DX90" i="97"/>
  <c r="DO90" i="97"/>
  <c r="DS90" i="97"/>
  <c r="DJ90" i="97"/>
  <c r="DF90" i="97"/>
  <c r="BM98" i="102"/>
  <c r="AC98" i="102"/>
  <c r="DA98" i="102"/>
  <c r="CW98" i="102"/>
  <c r="K98" i="102"/>
  <c r="BD98" i="102"/>
  <c r="R187" i="102"/>
  <c r="AJ187" i="102"/>
  <c r="I187" i="102"/>
  <c r="BK188" i="102"/>
  <c r="AX97" i="102"/>
  <c r="AZ97" i="102" s="1"/>
  <c r="AY98" i="102" s="1"/>
  <c r="CQ97" i="102"/>
  <c r="CS97" i="102" s="1"/>
  <c r="CR98" i="102" s="1"/>
  <c r="CU188" i="102"/>
  <c r="T98" i="102"/>
  <c r="BB187" i="102"/>
  <c r="AS187" i="102"/>
  <c r="CC187" i="102"/>
  <c r="AA188" i="102"/>
  <c r="BY98" i="102"/>
  <c r="CA98" i="102" s="1"/>
  <c r="BZ99" i="102" s="1"/>
  <c r="CH97" i="102"/>
  <c r="CJ97" i="102" s="1"/>
  <c r="CI98" i="102" s="1"/>
  <c r="CL187" i="102"/>
  <c r="H188" i="102"/>
  <c r="G187" i="102"/>
  <c r="F187" i="102"/>
  <c r="BT188" i="102"/>
  <c r="AO97" i="102"/>
  <c r="AQ97" i="102" s="1"/>
  <c r="AP98" i="102" s="1"/>
  <c r="BZ96" i="101"/>
  <c r="BV96" i="101"/>
  <c r="BH96" i="101"/>
  <c r="BD96" i="101"/>
  <c r="DA96" i="101"/>
  <c r="CW96" i="101"/>
  <c r="CC185" i="101"/>
  <c r="R184" i="101"/>
  <c r="AJ184" i="101"/>
  <c r="AA184" i="101"/>
  <c r="F185" i="101"/>
  <c r="G185" i="101"/>
  <c r="AC96" i="101"/>
  <c r="BT184" i="101"/>
  <c r="CN96" i="101"/>
  <c r="CR96" i="101"/>
  <c r="AY96" i="101"/>
  <c r="AU96" i="101"/>
  <c r="AL96" i="101"/>
  <c r="BB184" i="101"/>
  <c r="CU184" i="101"/>
  <c r="CL184" i="101"/>
  <c r="BK184" i="101"/>
  <c r="I185" i="101"/>
  <c r="CH96" i="101"/>
  <c r="CJ96" i="101" s="1"/>
  <c r="W96" i="101"/>
  <c r="Y96" i="101" s="1"/>
  <c r="X97" i="101" s="1"/>
  <c r="N97" i="101"/>
  <c r="P97" i="101" s="1"/>
  <c r="O98" i="101" s="1"/>
  <c r="BM96" i="101"/>
  <c r="BQ96" i="101"/>
  <c r="BK171" i="97"/>
  <c r="CH90" i="98"/>
  <c r="CJ90" i="98" s="1"/>
  <c r="CI91" i="98" s="1"/>
  <c r="BY90" i="98"/>
  <c r="CA90" i="98" s="1"/>
  <c r="BZ91" i="98" s="1"/>
  <c r="BP90" i="98"/>
  <c r="BR90" i="98" s="1"/>
  <c r="BQ91" i="98" s="1"/>
  <c r="BG90" i="98"/>
  <c r="BI90" i="98" s="1"/>
  <c r="BH91" i="98" s="1"/>
  <c r="AX90" i="98"/>
  <c r="AZ90" i="98" s="1"/>
  <c r="AY91" i="98" s="1"/>
  <c r="W90" i="98"/>
  <c r="Y90" i="98" s="1"/>
  <c r="X91" i="98" s="1"/>
  <c r="G173" i="98"/>
  <c r="F173" i="98"/>
  <c r="CZ90" i="97"/>
  <c r="DB90" i="97" s="1"/>
  <c r="DA91" i="97" s="1"/>
  <c r="CH89" i="97"/>
  <c r="CJ89" i="97" s="1"/>
  <c r="BP89" i="97"/>
  <c r="BR89" i="97" s="1"/>
  <c r="AX90" i="97"/>
  <c r="AZ90" i="97" s="1"/>
  <c r="AY91" i="97" s="1"/>
  <c r="AP90" i="97"/>
  <c r="AL90" i="97"/>
  <c r="W89" i="97"/>
  <c r="Y89" i="97" s="1"/>
  <c r="X90" i="97" s="1"/>
  <c r="F174" i="97"/>
  <c r="G174" i="97"/>
  <c r="H175" i="97"/>
  <c r="I172" i="97"/>
  <c r="AJ171" i="97"/>
  <c r="R172" i="97"/>
  <c r="CL171" i="97"/>
  <c r="CC171" i="97"/>
  <c r="BT171" i="97"/>
  <c r="CN90" i="98"/>
  <c r="AL90" i="98"/>
  <c r="AC90" i="98"/>
  <c r="CW90" i="98"/>
  <c r="CL172" i="98"/>
  <c r="CO172" i="98" s="1"/>
  <c r="R172" i="98"/>
  <c r="U172" i="98" s="1"/>
  <c r="BK172" i="98"/>
  <c r="BN172" i="98" s="1"/>
  <c r="AJ172" i="98"/>
  <c r="AM172" i="98" s="1"/>
  <c r="CU172" i="98"/>
  <c r="CX172" i="98" s="1"/>
  <c r="BT172" i="98"/>
  <c r="BW172" i="98" s="1"/>
  <c r="BB172" i="98"/>
  <c r="BE172" i="98" s="1"/>
  <c r="AA172" i="98"/>
  <c r="AD172" i="98" s="1"/>
  <c r="CC173" i="98"/>
  <c r="CF173" i="98" s="1"/>
  <c r="N90" i="98"/>
  <c r="P90" i="98" s="1"/>
  <c r="O91" i="98" s="1"/>
  <c r="I172" i="98"/>
  <c r="L172" i="98" s="1"/>
  <c r="AS172" i="98"/>
  <c r="AV172" i="98" s="1"/>
  <c r="CU173" i="97"/>
  <c r="CN90" i="97"/>
  <c r="BD90" i="97"/>
  <c r="BB172" i="97"/>
  <c r="AS172" i="97"/>
  <c r="AC90" i="97"/>
  <c r="AA172" i="97"/>
  <c r="K96" i="97"/>
  <c r="AV184" i="101" l="1"/>
  <c r="AW184" i="101"/>
  <c r="AS185" i="101"/>
  <c r="AO106" i="112"/>
  <c r="L185" i="101"/>
  <c r="M185" i="101"/>
  <c r="BF184" i="101"/>
  <c r="BE184" i="101"/>
  <c r="CG185" i="101"/>
  <c r="CF185" i="101"/>
  <c r="BX188" i="102"/>
  <c r="BW188" i="102"/>
  <c r="CP187" i="102"/>
  <c r="CO187" i="102"/>
  <c r="CG187" i="102"/>
  <c r="CF187" i="102"/>
  <c r="BO188" i="102"/>
  <c r="BN188" i="102"/>
  <c r="EH184" i="101"/>
  <c r="EI184" i="101"/>
  <c r="DH184" i="101"/>
  <c r="DG184" i="101"/>
  <c r="DH187" i="102"/>
  <c r="DG187" i="102"/>
  <c r="DZ196" i="97"/>
  <c r="DY196" i="97"/>
  <c r="DV197" i="97"/>
  <c r="DG195" i="98"/>
  <c r="DD196" i="98"/>
  <c r="EH198" i="98"/>
  <c r="EE199" i="98"/>
  <c r="AN171" i="97"/>
  <c r="AM171" i="97"/>
  <c r="BN171" i="97"/>
  <c r="BO171" i="97"/>
  <c r="BN184" i="101"/>
  <c r="BO184" i="101"/>
  <c r="AD184" i="101"/>
  <c r="AE184" i="101"/>
  <c r="AW187" i="102"/>
  <c r="AV187" i="102"/>
  <c r="CY188" i="102"/>
  <c r="CX188" i="102"/>
  <c r="M187" i="102"/>
  <c r="L187" i="102"/>
  <c r="DZ184" i="101"/>
  <c r="DY184" i="101"/>
  <c r="DG194" i="97"/>
  <c r="DH194" i="97"/>
  <c r="DD195" i="97"/>
  <c r="EH197" i="97"/>
  <c r="EI197" i="97"/>
  <c r="EE198" i="97"/>
  <c r="AE172" i="97"/>
  <c r="AD172" i="97"/>
  <c r="CF171" i="97"/>
  <c r="CG171" i="97"/>
  <c r="L172" i="97"/>
  <c r="M172" i="97"/>
  <c r="CP184" i="101"/>
  <c r="CO184" i="101"/>
  <c r="AN184" i="101"/>
  <c r="AM184" i="101"/>
  <c r="BF187" i="102"/>
  <c r="BE187" i="102"/>
  <c r="AN187" i="102"/>
  <c r="AM187" i="102"/>
  <c r="EI187" i="102"/>
  <c r="EH187" i="102"/>
  <c r="DQ195" i="97"/>
  <c r="DP195" i="97"/>
  <c r="DM196" i="97"/>
  <c r="DP196" i="98"/>
  <c r="DM197" i="98"/>
  <c r="DY197" i="98"/>
  <c r="DV198" i="98"/>
  <c r="AW172" i="97"/>
  <c r="AV172" i="97"/>
  <c r="CY173" i="97"/>
  <c r="CX173" i="97"/>
  <c r="V172" i="97"/>
  <c r="U172" i="97"/>
  <c r="BE172" i="97"/>
  <c r="BF172" i="97"/>
  <c r="BX171" i="97"/>
  <c r="BW171" i="97"/>
  <c r="CP171" i="97"/>
  <c r="CO171" i="97"/>
  <c r="CX184" i="101"/>
  <c r="CY184" i="101"/>
  <c r="BX184" i="101"/>
  <c r="BW184" i="101"/>
  <c r="V184" i="101"/>
  <c r="U184" i="101"/>
  <c r="AE188" i="102"/>
  <c r="AD188" i="102"/>
  <c r="V187" i="102"/>
  <c r="U187" i="102"/>
  <c r="DP184" i="101"/>
  <c r="DQ184" i="101"/>
  <c r="DQ187" i="102"/>
  <c r="DP187" i="102"/>
  <c r="DZ187" i="102"/>
  <c r="DY187" i="102"/>
  <c r="BC107" i="112"/>
  <c r="M207" i="112"/>
  <c r="L207" i="112"/>
  <c r="V211" i="112"/>
  <c r="T174" i="112"/>
  <c r="S174" i="112"/>
  <c r="BB206" i="112"/>
  <c r="AX207" i="112"/>
  <c r="BA207" i="112" s="1"/>
  <c r="AJ207" i="112"/>
  <c r="AM207" i="112" s="1"/>
  <c r="AU188" i="112"/>
  <c r="AV188" i="112"/>
  <c r="AH185" i="112"/>
  <c r="AG185" i="112"/>
  <c r="H209" i="112"/>
  <c r="G208" i="112"/>
  <c r="Y208" i="112" s="1"/>
  <c r="F208" i="112"/>
  <c r="I208" i="112"/>
  <c r="P208" i="112" s="1"/>
  <c r="DD188" i="102"/>
  <c r="DM188" i="102"/>
  <c r="EE188" i="102"/>
  <c r="DV188" i="102"/>
  <c r="EK98" i="102"/>
  <c r="EG98" i="102"/>
  <c r="EA98" i="102"/>
  <c r="EC98" i="102" s="1"/>
  <c r="DO98" i="102"/>
  <c r="DS98" i="102"/>
  <c r="DI98" i="102"/>
  <c r="DK98" i="102" s="1"/>
  <c r="EJ90" i="98"/>
  <c r="EL90" i="98" s="1"/>
  <c r="DX91" i="98"/>
  <c r="EB91" i="98"/>
  <c r="DR90" i="98"/>
  <c r="DT90" i="98" s="1"/>
  <c r="DF91" i="98"/>
  <c r="DJ91" i="98"/>
  <c r="DD185" i="101"/>
  <c r="DV185" i="101"/>
  <c r="DM185" i="101"/>
  <c r="EE185" i="101"/>
  <c r="EJ96" i="101"/>
  <c r="EL96" i="101" s="1"/>
  <c r="EB97" i="101"/>
  <c r="DX97" i="101"/>
  <c r="DR96" i="101"/>
  <c r="DT96" i="101" s="1"/>
  <c r="DJ97" i="101"/>
  <c r="DF97" i="101"/>
  <c r="EJ90" i="97"/>
  <c r="EL90" i="97" s="1"/>
  <c r="EA90" i="97"/>
  <c r="EC90" i="97" s="1"/>
  <c r="DR90" i="97"/>
  <c r="DT90" i="97" s="1"/>
  <c r="DI90" i="97"/>
  <c r="DK90" i="97" s="1"/>
  <c r="CE98" i="102"/>
  <c r="BT189" i="102"/>
  <c r="CL188" i="102"/>
  <c r="BV99" i="102"/>
  <c r="CC188" i="102"/>
  <c r="BB188" i="102"/>
  <c r="AU98" i="102"/>
  <c r="BK189" i="102"/>
  <c r="N98" i="102"/>
  <c r="P98" i="102" s="1"/>
  <c r="O99" i="102" s="1"/>
  <c r="AF98" i="102"/>
  <c r="AH98" i="102" s="1"/>
  <c r="AG99" i="102" s="1"/>
  <c r="H189" i="102"/>
  <c r="G188" i="102"/>
  <c r="F188" i="102"/>
  <c r="W98" i="102"/>
  <c r="Y98" i="102" s="1"/>
  <c r="X99" i="102" s="1"/>
  <c r="CU189" i="102"/>
  <c r="I188" i="102"/>
  <c r="AJ188" i="102"/>
  <c r="R188" i="102"/>
  <c r="CN98" i="102"/>
  <c r="BG98" i="102"/>
  <c r="BI98" i="102" s="1"/>
  <c r="BH99" i="102" s="1"/>
  <c r="CZ98" i="102"/>
  <c r="DB98" i="102" s="1"/>
  <c r="BP98" i="102"/>
  <c r="BR98" i="102" s="1"/>
  <c r="BQ99" i="102" s="1"/>
  <c r="AL98" i="102"/>
  <c r="AA189" i="102"/>
  <c r="AS188" i="102"/>
  <c r="CI97" i="101"/>
  <c r="CE97" i="101"/>
  <c r="T97" i="101"/>
  <c r="BK185" i="101"/>
  <c r="CL185" i="101"/>
  <c r="AO96" i="101"/>
  <c r="AQ96" i="101" s="1"/>
  <c r="AP97" i="101" s="1"/>
  <c r="BT185" i="101"/>
  <c r="F186" i="101"/>
  <c r="G186" i="101"/>
  <c r="BG96" i="101"/>
  <c r="BI96" i="101" s="1"/>
  <c r="K98" i="101"/>
  <c r="BB185" i="101"/>
  <c r="CQ96" i="101"/>
  <c r="CS96" i="101" s="1"/>
  <c r="AF96" i="101"/>
  <c r="AH96" i="101" s="1"/>
  <c r="AG97" i="101" s="1"/>
  <c r="R185" i="101"/>
  <c r="CC186" i="101"/>
  <c r="CU185" i="101"/>
  <c r="AX96" i="101"/>
  <c r="AZ96" i="101" s="1"/>
  <c r="AA185" i="101"/>
  <c r="CZ96" i="101"/>
  <c r="DB96" i="101" s="1"/>
  <c r="BY96" i="101"/>
  <c r="CA96" i="101" s="1"/>
  <c r="BP96" i="101"/>
  <c r="BR96" i="101" s="1"/>
  <c r="I186" i="101"/>
  <c r="AJ185" i="101"/>
  <c r="BK172" i="97"/>
  <c r="CZ90" i="98"/>
  <c r="DB90" i="98" s="1"/>
  <c r="DA91" i="98" s="1"/>
  <c r="CQ90" i="98"/>
  <c r="CS90" i="98" s="1"/>
  <c r="CR91" i="98" s="1"/>
  <c r="AO90" i="98"/>
  <c r="AQ90" i="98" s="1"/>
  <c r="AP91" i="98" s="1"/>
  <c r="AF90" i="98"/>
  <c r="AH90" i="98" s="1"/>
  <c r="AG91" i="98" s="1"/>
  <c r="G174" i="98"/>
  <c r="F174" i="98"/>
  <c r="CQ90" i="97"/>
  <c r="CS90" i="97" s="1"/>
  <c r="CR91" i="97" s="1"/>
  <c r="CI90" i="97"/>
  <c r="CE90" i="97"/>
  <c r="BQ90" i="97"/>
  <c r="BM90" i="97"/>
  <c r="BG90" i="97"/>
  <c r="BI90" i="97" s="1"/>
  <c r="BH91" i="97" s="1"/>
  <c r="AO90" i="97"/>
  <c r="AQ90" i="97" s="1"/>
  <c r="AF90" i="97"/>
  <c r="AH90" i="97" s="1"/>
  <c r="AG91" i="97" s="1"/>
  <c r="T90" i="97"/>
  <c r="F175" i="97"/>
  <c r="G175" i="97"/>
  <c r="H176" i="97"/>
  <c r="AJ172" i="97"/>
  <c r="CL172" i="97"/>
  <c r="R173" i="97"/>
  <c r="CC172" i="97"/>
  <c r="BT172" i="97"/>
  <c r="I173" i="97"/>
  <c r="BM91" i="98"/>
  <c r="K91" i="98"/>
  <c r="AU91" i="98"/>
  <c r="T91" i="98"/>
  <c r="CE91" i="98"/>
  <c r="I173" i="98"/>
  <c r="L173" i="98" s="1"/>
  <c r="AA173" i="98"/>
  <c r="AD173" i="98" s="1"/>
  <c r="BB173" i="98"/>
  <c r="BE173" i="98" s="1"/>
  <c r="BV91" i="98"/>
  <c r="CC174" i="98"/>
  <c r="CF174" i="98" s="1"/>
  <c r="BD91" i="98"/>
  <c r="BK173" i="98"/>
  <c r="BN173" i="98" s="1"/>
  <c r="R173" i="98"/>
  <c r="U173" i="98" s="1"/>
  <c r="BT173" i="98"/>
  <c r="BW173" i="98" s="1"/>
  <c r="AJ173" i="98"/>
  <c r="AM173" i="98" s="1"/>
  <c r="CL173" i="98"/>
  <c r="CO173" i="98" s="1"/>
  <c r="AS173" i="98"/>
  <c r="AV173" i="98" s="1"/>
  <c r="CU173" i="98"/>
  <c r="CX173" i="98" s="1"/>
  <c r="CW91" i="97"/>
  <c r="CU174" i="97"/>
  <c r="BB173" i="97"/>
  <c r="AU91" i="97"/>
  <c r="AS173" i="97"/>
  <c r="AA173" i="97"/>
  <c r="N96" i="97"/>
  <c r="P96" i="97" s="1"/>
  <c r="O97" i="97" s="1"/>
  <c r="AW185" i="101" l="1"/>
  <c r="AS186" i="101"/>
  <c r="AV185" i="101"/>
  <c r="CG172" i="97"/>
  <c r="CF172" i="97"/>
  <c r="M186" i="101"/>
  <c r="L186" i="101"/>
  <c r="U185" i="101"/>
  <c r="V185" i="101"/>
  <c r="CO185" i="101"/>
  <c r="CP185" i="101"/>
  <c r="AE189" i="102"/>
  <c r="AD189" i="102"/>
  <c r="DY185" i="101"/>
  <c r="DZ185" i="101"/>
  <c r="EI188" i="102"/>
  <c r="EH188" i="102"/>
  <c r="DP197" i="98"/>
  <c r="DM198" i="98"/>
  <c r="DH195" i="97"/>
  <c r="DG195" i="97"/>
  <c r="DD196" i="97"/>
  <c r="BF188" i="102"/>
  <c r="BE188" i="102"/>
  <c r="CP188" i="102"/>
  <c r="CO188" i="102"/>
  <c r="DQ185" i="101"/>
  <c r="DP185" i="101"/>
  <c r="DG185" i="101"/>
  <c r="DH185" i="101"/>
  <c r="EI198" i="97"/>
  <c r="EH198" i="97"/>
  <c r="EE199" i="97"/>
  <c r="EH199" i="98"/>
  <c r="EE200" i="98"/>
  <c r="DZ197" i="97"/>
  <c r="DY197" i="97"/>
  <c r="DV198" i="97"/>
  <c r="BO185" i="101"/>
  <c r="BN185" i="101"/>
  <c r="AN188" i="102"/>
  <c r="AM188" i="102"/>
  <c r="CY174" i="97"/>
  <c r="CX174" i="97"/>
  <c r="BO172" i="97"/>
  <c r="BN172" i="97"/>
  <c r="CY185" i="101"/>
  <c r="CX185" i="101"/>
  <c r="BW185" i="101"/>
  <c r="BX185" i="101"/>
  <c r="M188" i="102"/>
  <c r="L188" i="102"/>
  <c r="BO189" i="102"/>
  <c r="BN189" i="102"/>
  <c r="CG188" i="102"/>
  <c r="CF188" i="102"/>
  <c r="BX189" i="102"/>
  <c r="BW189" i="102"/>
  <c r="DH188" i="102"/>
  <c r="DG188" i="102"/>
  <c r="DY198" i="98"/>
  <c r="DV199" i="98"/>
  <c r="DQ196" i="97"/>
  <c r="DP196" i="97"/>
  <c r="DM197" i="97"/>
  <c r="AE185" i="101"/>
  <c r="AD185" i="101"/>
  <c r="V188" i="102"/>
  <c r="U188" i="102"/>
  <c r="EI185" i="101"/>
  <c r="EH185" i="101"/>
  <c r="DQ188" i="102"/>
  <c r="DP188" i="102"/>
  <c r="BF173" i="97"/>
  <c r="BE173" i="97"/>
  <c r="V173" i="97"/>
  <c r="U173" i="97"/>
  <c r="AD173" i="97"/>
  <c r="AE173" i="97"/>
  <c r="M173" i="97"/>
  <c r="L173" i="97"/>
  <c r="CP172" i="97"/>
  <c r="CO172" i="97"/>
  <c r="AV173" i="97"/>
  <c r="AW173" i="97"/>
  <c r="BW172" i="97"/>
  <c r="BX172" i="97"/>
  <c r="AM172" i="97"/>
  <c r="AN172" i="97"/>
  <c r="AM185" i="101"/>
  <c r="AN185" i="101"/>
  <c r="CF186" i="101"/>
  <c r="CG186" i="101"/>
  <c r="BE185" i="101"/>
  <c r="BF185" i="101"/>
  <c r="AW188" i="102"/>
  <c r="AV188" i="102"/>
  <c r="CY189" i="102"/>
  <c r="CX189" i="102"/>
  <c r="DZ188" i="102"/>
  <c r="DY188" i="102"/>
  <c r="DG196" i="98"/>
  <c r="DD197" i="98"/>
  <c r="BE107" i="112"/>
  <c r="AZ108" i="112" s="1"/>
  <c r="BD108" i="112" s="1"/>
  <c r="AQ106" i="112"/>
  <c r="AL107" i="112" s="1"/>
  <c r="AP107" i="112" s="1"/>
  <c r="M208" i="112"/>
  <c r="L208" i="112"/>
  <c r="S175" i="112"/>
  <c r="T175" i="112"/>
  <c r="V212" i="112"/>
  <c r="BB207" i="112"/>
  <c r="AX208" i="112"/>
  <c r="BA208" i="112" s="1"/>
  <c r="AJ208" i="112"/>
  <c r="AM208" i="112" s="1"/>
  <c r="AU189" i="112"/>
  <c r="AV189" i="112"/>
  <c r="AH186" i="112"/>
  <c r="AG186" i="112"/>
  <c r="H210" i="112"/>
  <c r="G209" i="112"/>
  <c r="Y209" i="112" s="1"/>
  <c r="F209" i="112"/>
  <c r="I209" i="112"/>
  <c r="P209" i="112" s="1"/>
  <c r="DM189" i="102"/>
  <c r="DV189" i="102"/>
  <c r="EE189" i="102"/>
  <c r="DD189" i="102"/>
  <c r="EJ98" i="102"/>
  <c r="EL98" i="102" s="1"/>
  <c r="EB99" i="102"/>
  <c r="DX99" i="102"/>
  <c r="DR98" i="102"/>
  <c r="DT98" i="102" s="1"/>
  <c r="DF99" i="102"/>
  <c r="DJ99" i="102"/>
  <c r="EG91" i="98"/>
  <c r="EK91" i="98"/>
  <c r="EA91" i="98"/>
  <c r="EC91" i="98" s="1"/>
  <c r="DS91" i="98"/>
  <c r="DO91" i="98"/>
  <c r="DI91" i="98"/>
  <c r="DK91" i="98" s="1"/>
  <c r="DV186" i="101"/>
  <c r="DD186" i="101"/>
  <c r="EE186" i="101"/>
  <c r="DM186" i="101"/>
  <c r="EK97" i="101"/>
  <c r="EG97" i="101"/>
  <c r="EA97" i="101"/>
  <c r="EC97" i="101" s="1"/>
  <c r="DS97" i="101"/>
  <c r="DO97" i="101"/>
  <c r="DI97" i="101"/>
  <c r="DK97" i="101" s="1"/>
  <c r="EK91" i="97"/>
  <c r="EG91" i="97"/>
  <c r="EB91" i="97"/>
  <c r="DX91" i="97"/>
  <c r="DS91" i="97"/>
  <c r="DO91" i="97"/>
  <c r="DJ91" i="97"/>
  <c r="DF91" i="97"/>
  <c r="T99" i="102"/>
  <c r="AC99" i="102"/>
  <c r="BD99" i="102"/>
  <c r="DA99" i="102"/>
  <c r="CW99" i="102"/>
  <c r="CQ98" i="102"/>
  <c r="CS98" i="102" s="1"/>
  <c r="CR99" i="102" s="1"/>
  <c r="R189" i="102"/>
  <c r="I189" i="102"/>
  <c r="AO98" i="102"/>
  <c r="AQ98" i="102" s="1"/>
  <c r="AP99" i="102" s="1"/>
  <c r="CU190" i="102"/>
  <c r="K99" i="102"/>
  <c r="BK190" i="102"/>
  <c r="AS189" i="102"/>
  <c r="AJ189" i="102"/>
  <c r="H190" i="102"/>
  <c r="G189" i="102"/>
  <c r="F189" i="102"/>
  <c r="AX98" i="102"/>
  <c r="AZ98" i="102" s="1"/>
  <c r="AY99" i="102" s="1"/>
  <c r="BB189" i="102"/>
  <c r="BY99" i="102"/>
  <c r="CA99" i="102" s="1"/>
  <c r="BZ100" i="102" s="1"/>
  <c r="CL189" i="102"/>
  <c r="CH98" i="102"/>
  <c r="CJ98" i="102" s="1"/>
  <c r="CI99" i="102" s="1"/>
  <c r="AA190" i="102"/>
  <c r="BM99" i="102"/>
  <c r="CC189" i="102"/>
  <c r="BT190" i="102"/>
  <c r="DA97" i="101"/>
  <c r="CW97" i="101"/>
  <c r="AY97" i="101"/>
  <c r="AU97" i="101"/>
  <c r="AC97" i="101"/>
  <c r="BH97" i="101"/>
  <c r="BD97" i="101"/>
  <c r="BM97" i="101"/>
  <c r="BQ97" i="101"/>
  <c r="BZ97" i="101"/>
  <c r="BV97" i="101"/>
  <c r="AJ186" i="101"/>
  <c r="CC187" i="101"/>
  <c r="BB186" i="101"/>
  <c r="F187" i="101"/>
  <c r="G187" i="101"/>
  <c r="BT186" i="101"/>
  <c r="CL186" i="101"/>
  <c r="AL97" i="101"/>
  <c r="W97" i="101"/>
  <c r="Y97" i="101" s="1"/>
  <c r="X98" i="101" s="1"/>
  <c r="AA186" i="101"/>
  <c r="R186" i="101"/>
  <c r="BK186" i="101"/>
  <c r="CH97" i="101"/>
  <c r="CJ97" i="101" s="1"/>
  <c r="I187" i="101"/>
  <c r="CU186" i="101"/>
  <c r="CN97" i="101"/>
  <c r="CR97" i="101"/>
  <c r="N98" i="101"/>
  <c r="P98" i="101" s="1"/>
  <c r="O99" i="101" s="1"/>
  <c r="BK173" i="97"/>
  <c r="CH91" i="98"/>
  <c r="CJ91" i="98" s="1"/>
  <c r="CI92" i="98" s="1"/>
  <c r="BY91" i="98"/>
  <c r="CA91" i="98" s="1"/>
  <c r="BZ92" i="98" s="1"/>
  <c r="BP91" i="98"/>
  <c r="BR91" i="98" s="1"/>
  <c r="BQ92" i="98" s="1"/>
  <c r="BG91" i="98"/>
  <c r="BI91" i="98" s="1"/>
  <c r="BH92" i="98" s="1"/>
  <c r="AX91" i="98"/>
  <c r="AZ91" i="98" s="1"/>
  <c r="AY92" i="98" s="1"/>
  <c r="W91" i="98"/>
  <c r="Y91" i="98" s="1"/>
  <c r="X92" i="98" s="1"/>
  <c r="G175" i="98"/>
  <c r="F175" i="98"/>
  <c r="CZ91" i="97"/>
  <c r="DB91" i="97" s="1"/>
  <c r="DA92" i="97" s="1"/>
  <c r="CH90" i="97"/>
  <c r="CJ90" i="97" s="1"/>
  <c r="BP90" i="97"/>
  <c r="BR90" i="97" s="1"/>
  <c r="AX91" i="97"/>
  <c r="AZ91" i="97" s="1"/>
  <c r="AY92" i="97" s="1"/>
  <c r="AP91" i="97"/>
  <c r="AL91" i="97"/>
  <c r="W90" i="97"/>
  <c r="Y90" i="97" s="1"/>
  <c r="X91" i="97" s="1"/>
  <c r="F176" i="97"/>
  <c r="G176" i="97"/>
  <c r="H177" i="97"/>
  <c r="CC173" i="97"/>
  <c r="R174" i="97"/>
  <c r="BT173" i="97"/>
  <c r="I174" i="97"/>
  <c r="CL173" i="97"/>
  <c r="AJ173" i="97"/>
  <c r="CN91" i="98"/>
  <c r="AS174" i="98"/>
  <c r="AV174" i="98" s="1"/>
  <c r="BK174" i="98"/>
  <c r="BN174" i="98" s="1"/>
  <c r="CC175" i="98"/>
  <c r="CF175" i="98" s="1"/>
  <c r="AL91" i="98"/>
  <c r="N91" i="98"/>
  <c r="P91" i="98" s="1"/>
  <c r="O92" i="98" s="1"/>
  <c r="AC91" i="98"/>
  <c r="CL174" i="98"/>
  <c r="CO174" i="98" s="1"/>
  <c r="BT174" i="98"/>
  <c r="BW174" i="98" s="1"/>
  <c r="CW91" i="98"/>
  <c r="AA174" i="98"/>
  <c r="AD174" i="98" s="1"/>
  <c r="CU174" i="98"/>
  <c r="CX174" i="98" s="1"/>
  <c r="AJ174" i="98"/>
  <c r="AM174" i="98" s="1"/>
  <c r="R174" i="98"/>
  <c r="U174" i="98" s="1"/>
  <c r="BB174" i="98"/>
  <c r="BE174" i="98" s="1"/>
  <c r="I174" i="98"/>
  <c r="L174" i="98" s="1"/>
  <c r="CU175" i="97"/>
  <c r="CN91" i="97"/>
  <c r="BD91" i="97"/>
  <c r="BB174" i="97"/>
  <c r="AS174" i="97"/>
  <c r="AA174" i="97"/>
  <c r="AC91" i="97"/>
  <c r="K97" i="97"/>
  <c r="AW186" i="101" l="1"/>
  <c r="AS187" i="101"/>
  <c r="AV186" i="101"/>
  <c r="AO107" i="112"/>
  <c r="BE174" i="97"/>
  <c r="BF174" i="97"/>
  <c r="AN173" i="97"/>
  <c r="AM173" i="97"/>
  <c r="V174" i="97"/>
  <c r="U174" i="97"/>
  <c r="AW174" i="97"/>
  <c r="AV174" i="97"/>
  <c r="CY175" i="97"/>
  <c r="CX175" i="97"/>
  <c r="BX173" i="97"/>
  <c r="BW173" i="97"/>
  <c r="BX186" i="101"/>
  <c r="BW186" i="101"/>
  <c r="BF186" i="101"/>
  <c r="BE186" i="101"/>
  <c r="CG189" i="102"/>
  <c r="CF189" i="102"/>
  <c r="AN189" i="102"/>
  <c r="AM189" i="102"/>
  <c r="V189" i="102"/>
  <c r="U189" i="102"/>
  <c r="EH186" i="101"/>
  <c r="EI186" i="101"/>
  <c r="DH189" i="102"/>
  <c r="DG189" i="102"/>
  <c r="EI189" i="102"/>
  <c r="EH189" i="102"/>
  <c r="DQ197" i="97"/>
  <c r="DP197" i="97"/>
  <c r="DM198" i="97"/>
  <c r="EH200" i="98"/>
  <c r="EE201" i="98"/>
  <c r="DP198" i="98"/>
  <c r="DM199" i="98"/>
  <c r="BN173" i="97"/>
  <c r="BO173" i="97"/>
  <c r="BN186" i="101"/>
  <c r="BO186" i="101"/>
  <c r="CG187" i="101"/>
  <c r="CF187" i="101"/>
  <c r="CP189" i="102"/>
  <c r="CO189" i="102"/>
  <c r="AW189" i="102"/>
  <c r="AV189" i="102"/>
  <c r="CY190" i="102"/>
  <c r="CX190" i="102"/>
  <c r="DH186" i="101"/>
  <c r="DG186" i="101"/>
  <c r="DZ189" i="102"/>
  <c r="DY189" i="102"/>
  <c r="DY198" i="97"/>
  <c r="DZ198" i="97"/>
  <c r="DV199" i="97"/>
  <c r="DG196" i="97"/>
  <c r="DH196" i="97"/>
  <c r="DD197" i="97"/>
  <c r="CF173" i="97"/>
  <c r="CG173" i="97"/>
  <c r="CX186" i="101"/>
  <c r="CY186" i="101"/>
  <c r="V186" i="101"/>
  <c r="U186" i="101"/>
  <c r="AN186" i="101"/>
  <c r="AM186" i="101"/>
  <c r="BO190" i="102"/>
  <c r="BN190" i="102"/>
  <c r="DP186" i="101"/>
  <c r="DQ186" i="101"/>
  <c r="DZ186" i="101"/>
  <c r="DY186" i="101"/>
  <c r="DQ189" i="102"/>
  <c r="DP189" i="102"/>
  <c r="DG197" i="98"/>
  <c r="DD198" i="98"/>
  <c r="EH199" i="97"/>
  <c r="EI199" i="97"/>
  <c r="EE200" i="97"/>
  <c r="CP173" i="97"/>
  <c r="CO173" i="97"/>
  <c r="AE174" i="97"/>
  <c r="AD174" i="97"/>
  <c r="M174" i="97"/>
  <c r="L174" i="97"/>
  <c r="L187" i="101"/>
  <c r="M187" i="101"/>
  <c r="AD186" i="101"/>
  <c r="AE186" i="101"/>
  <c r="CP186" i="101"/>
  <c r="CO186" i="101"/>
  <c r="BX190" i="102"/>
  <c r="BW190" i="102"/>
  <c r="AE190" i="102"/>
  <c r="AD190" i="102"/>
  <c r="BF189" i="102"/>
  <c r="BE189" i="102"/>
  <c r="M189" i="102"/>
  <c r="L189" i="102"/>
  <c r="DY199" i="98"/>
  <c r="DV200" i="98"/>
  <c r="BC108" i="112"/>
  <c r="M209" i="112"/>
  <c r="L209" i="112"/>
  <c r="T176" i="112"/>
  <c r="S176" i="112"/>
  <c r="V213" i="112"/>
  <c r="BB208" i="112"/>
  <c r="AX209" i="112"/>
  <c r="BA209" i="112" s="1"/>
  <c r="AJ209" i="112"/>
  <c r="AM209" i="112" s="1"/>
  <c r="AU190" i="112"/>
  <c r="AV190" i="112"/>
  <c r="AH187" i="112"/>
  <c r="AG187" i="112"/>
  <c r="I210" i="112"/>
  <c r="P210" i="112" s="1"/>
  <c r="H211" i="112"/>
  <c r="G210" i="112"/>
  <c r="Y210" i="112" s="1"/>
  <c r="F210" i="112"/>
  <c r="DM190" i="102"/>
  <c r="DD190" i="102"/>
  <c r="EE190" i="102"/>
  <c r="DV190" i="102"/>
  <c r="EK99" i="102"/>
  <c r="EG99" i="102"/>
  <c r="EA99" i="102"/>
  <c r="EC99" i="102" s="1"/>
  <c r="DS99" i="102"/>
  <c r="DO99" i="102"/>
  <c r="DI99" i="102"/>
  <c r="DK99" i="102" s="1"/>
  <c r="EJ91" i="98"/>
  <c r="EL91" i="98" s="1"/>
  <c r="EB92" i="98"/>
  <c r="DX92" i="98"/>
  <c r="DR91" i="98"/>
  <c r="DT91" i="98" s="1"/>
  <c r="DF92" i="98"/>
  <c r="DJ92" i="98"/>
  <c r="DV187" i="101"/>
  <c r="DD187" i="101"/>
  <c r="EE187" i="101"/>
  <c r="DM187" i="101"/>
  <c r="EJ97" i="101"/>
  <c r="EL97" i="101" s="1"/>
  <c r="EB98" i="101"/>
  <c r="DX98" i="101"/>
  <c r="DR97" i="101"/>
  <c r="DT97" i="101" s="1"/>
  <c r="DJ98" i="101"/>
  <c r="DF98" i="101"/>
  <c r="EJ91" i="97"/>
  <c r="EL91" i="97" s="1"/>
  <c r="EA91" i="97"/>
  <c r="EC91" i="97" s="1"/>
  <c r="DR91" i="97"/>
  <c r="DT91" i="97" s="1"/>
  <c r="DI91" i="97"/>
  <c r="DK91" i="97" s="1"/>
  <c r="BV100" i="102"/>
  <c r="CN99" i="102"/>
  <c r="BP99" i="102"/>
  <c r="BR99" i="102" s="1"/>
  <c r="BQ100" i="102" s="1"/>
  <c r="AA191" i="102"/>
  <c r="BK191" i="102"/>
  <c r="I190" i="102"/>
  <c r="CZ99" i="102"/>
  <c r="DB99" i="102" s="1"/>
  <c r="AF99" i="102"/>
  <c r="AH99" i="102" s="1"/>
  <c r="AG100" i="102" s="1"/>
  <c r="CC190" i="102"/>
  <c r="CE99" i="102"/>
  <c r="CL190" i="102"/>
  <c r="AJ190" i="102"/>
  <c r="N99" i="102"/>
  <c r="P99" i="102" s="1"/>
  <c r="O100" i="102" s="1"/>
  <c r="CU191" i="102"/>
  <c r="R190" i="102"/>
  <c r="BT191" i="102"/>
  <c r="BB190" i="102"/>
  <c r="BG99" i="102"/>
  <c r="BI99" i="102" s="1"/>
  <c r="BH100" i="102" s="1"/>
  <c r="W99" i="102"/>
  <c r="Y99" i="102" s="1"/>
  <c r="X100" i="102" s="1"/>
  <c r="AU99" i="102"/>
  <c r="H191" i="102"/>
  <c r="G190" i="102"/>
  <c r="F190" i="102"/>
  <c r="AS190" i="102"/>
  <c r="AL99" i="102"/>
  <c r="T98" i="101"/>
  <c r="CQ97" i="101"/>
  <c r="CS97" i="101" s="1"/>
  <c r="CI98" i="101"/>
  <c r="CE98" i="101"/>
  <c r="AO97" i="101"/>
  <c r="AQ97" i="101" s="1"/>
  <c r="AP98" i="101" s="1"/>
  <c r="CC188" i="101"/>
  <c r="BY97" i="101"/>
  <c r="CA97" i="101" s="1"/>
  <c r="BG97" i="101"/>
  <c r="BI97" i="101" s="1"/>
  <c r="AX97" i="101"/>
  <c r="AZ97" i="101" s="1"/>
  <c r="CU187" i="101"/>
  <c r="BK187" i="101"/>
  <c r="R187" i="101"/>
  <c r="F188" i="101"/>
  <c r="G188" i="101"/>
  <c r="K99" i="101"/>
  <c r="I188" i="101"/>
  <c r="AF97" i="101"/>
  <c r="AH97" i="101" s="1"/>
  <c r="AG98" i="101" s="1"/>
  <c r="CZ97" i="101"/>
  <c r="DB97" i="101" s="1"/>
  <c r="AA187" i="101"/>
  <c r="CL187" i="101"/>
  <c r="BT187" i="101"/>
  <c r="BB187" i="101"/>
  <c r="AJ187" i="101"/>
  <c r="BP97" i="101"/>
  <c r="BR97" i="101" s="1"/>
  <c r="BK174" i="97"/>
  <c r="CZ91" i="98"/>
  <c r="DB91" i="98" s="1"/>
  <c r="DA92" i="98" s="1"/>
  <c r="CQ91" i="98"/>
  <c r="CS91" i="98" s="1"/>
  <c r="CR92" i="98" s="1"/>
  <c r="AO91" i="98"/>
  <c r="AQ91" i="98" s="1"/>
  <c r="AP92" i="98" s="1"/>
  <c r="AF91" i="98"/>
  <c r="AH91" i="98" s="1"/>
  <c r="AG92" i="98" s="1"/>
  <c r="F176" i="98"/>
  <c r="G176" i="98"/>
  <c r="CQ91" i="97"/>
  <c r="CS91" i="97" s="1"/>
  <c r="CR92" i="97" s="1"/>
  <c r="CI91" i="97"/>
  <c r="CE91" i="97"/>
  <c r="BQ91" i="97"/>
  <c r="BM91" i="97"/>
  <c r="BG91" i="97"/>
  <c r="BI91" i="97" s="1"/>
  <c r="BH92" i="97" s="1"/>
  <c r="AO91" i="97"/>
  <c r="AQ91" i="97" s="1"/>
  <c r="AF91" i="97"/>
  <c r="AH91" i="97" s="1"/>
  <c r="AG92" i="97" s="1"/>
  <c r="T91" i="97"/>
  <c r="F177" i="97"/>
  <c r="G177" i="97"/>
  <c r="H178" i="97"/>
  <c r="I175" i="97"/>
  <c r="R175" i="97"/>
  <c r="AJ174" i="97"/>
  <c r="CL174" i="97"/>
  <c r="BT174" i="97"/>
  <c r="CC174" i="97"/>
  <c r="CE92" i="98"/>
  <c r="AU92" i="98"/>
  <c r="K92" i="98"/>
  <c r="BD92" i="98"/>
  <c r="T92" i="98"/>
  <c r="BB175" i="98"/>
  <c r="BE175" i="98" s="1"/>
  <c r="AA175" i="98"/>
  <c r="AD175" i="98" s="1"/>
  <c r="BT175" i="98"/>
  <c r="BW175" i="98" s="1"/>
  <c r="I175" i="98"/>
  <c r="L175" i="98" s="1"/>
  <c r="BM92" i="98"/>
  <c r="R175" i="98"/>
  <c r="U175" i="98" s="1"/>
  <c r="AJ175" i="98"/>
  <c r="AM175" i="98" s="1"/>
  <c r="CU175" i="98"/>
  <c r="CX175" i="98" s="1"/>
  <c r="CL175" i="98"/>
  <c r="CO175" i="98" s="1"/>
  <c r="CC176" i="98"/>
  <c r="CF176" i="98" s="1"/>
  <c r="BK175" i="98"/>
  <c r="BN175" i="98" s="1"/>
  <c r="BV92" i="98"/>
  <c r="AS175" i="98"/>
  <c r="AV175" i="98" s="1"/>
  <c r="CU176" i="97"/>
  <c r="CW92" i="97"/>
  <c r="BB175" i="97"/>
  <c r="AU92" i="97"/>
  <c r="AS175" i="97"/>
  <c r="AA175" i="97"/>
  <c r="N97" i="97"/>
  <c r="P97" i="97" s="1"/>
  <c r="O98" i="97" s="1"/>
  <c r="AS188" i="101" l="1"/>
  <c r="AW187" i="101"/>
  <c r="AV187" i="101"/>
  <c r="AM187" i="101"/>
  <c r="AN187" i="101"/>
  <c r="AE187" i="101"/>
  <c r="AD187" i="101"/>
  <c r="CY191" i="102"/>
  <c r="CX191" i="102"/>
  <c r="DQ187" i="101"/>
  <c r="DP187" i="101"/>
  <c r="DZ190" i="102"/>
  <c r="DY190" i="102"/>
  <c r="DQ190" i="102"/>
  <c r="DP190" i="102"/>
  <c r="EI200" i="97"/>
  <c r="EH200" i="97"/>
  <c r="EE201" i="97"/>
  <c r="CO174" i="97"/>
  <c r="CP174" i="97"/>
  <c r="BF175" i="97"/>
  <c r="BE175" i="97"/>
  <c r="AN174" i="97"/>
  <c r="AM174" i="97"/>
  <c r="BE187" i="101"/>
  <c r="BF187" i="101"/>
  <c r="U187" i="101"/>
  <c r="V187" i="101"/>
  <c r="AW190" i="102"/>
  <c r="AV190" i="102"/>
  <c r="BF190" i="102"/>
  <c r="BE190" i="102"/>
  <c r="M190" i="102"/>
  <c r="L190" i="102"/>
  <c r="DY187" i="101"/>
  <c r="DZ187" i="101"/>
  <c r="EI190" i="102"/>
  <c r="EH190" i="102"/>
  <c r="DP199" i="98"/>
  <c r="DM200" i="98"/>
  <c r="DQ198" i="97"/>
  <c r="DP198" i="97"/>
  <c r="DM199" i="97"/>
  <c r="AD175" i="97"/>
  <c r="AE175" i="97"/>
  <c r="CG174" i="97"/>
  <c r="CF174" i="97"/>
  <c r="U175" i="97"/>
  <c r="V175" i="97"/>
  <c r="BO174" i="97"/>
  <c r="BN174" i="97"/>
  <c r="BW187" i="101"/>
  <c r="BX187" i="101"/>
  <c r="BO187" i="101"/>
  <c r="BN187" i="101"/>
  <c r="BX191" i="102"/>
  <c r="BW191" i="102"/>
  <c r="AN190" i="102"/>
  <c r="AM190" i="102"/>
  <c r="CG190" i="102"/>
  <c r="CF190" i="102"/>
  <c r="BO191" i="102"/>
  <c r="BN191" i="102"/>
  <c r="EI187" i="101"/>
  <c r="EH187" i="101"/>
  <c r="DH190" i="102"/>
  <c r="DG190" i="102"/>
  <c r="DY200" i="98"/>
  <c r="DV201" i="98"/>
  <c r="DZ199" i="97"/>
  <c r="DY199" i="97"/>
  <c r="DV200" i="97"/>
  <c r="AW175" i="97"/>
  <c r="AV175" i="97"/>
  <c r="CY176" i="97"/>
  <c r="CX176" i="97"/>
  <c r="BW174" i="97"/>
  <c r="BX174" i="97"/>
  <c r="M175" i="97"/>
  <c r="L175" i="97"/>
  <c r="CO187" i="101"/>
  <c r="CP187" i="101"/>
  <c r="M188" i="101"/>
  <c r="L188" i="101"/>
  <c r="CY187" i="101"/>
  <c r="CX187" i="101"/>
  <c r="CF188" i="101"/>
  <c r="CG188" i="101"/>
  <c r="V190" i="102"/>
  <c r="U190" i="102"/>
  <c r="CP190" i="102"/>
  <c r="CO190" i="102"/>
  <c r="AE191" i="102"/>
  <c r="AD191" i="102"/>
  <c r="DG187" i="101"/>
  <c r="DH187" i="101"/>
  <c r="DG198" i="98"/>
  <c r="DD199" i="98"/>
  <c r="DH197" i="97"/>
  <c r="DG197" i="97"/>
  <c r="DD198" i="97"/>
  <c r="EH201" i="98"/>
  <c r="EE202" i="98"/>
  <c r="BE108" i="112"/>
  <c r="AZ109" i="112" s="1"/>
  <c r="BD109" i="112" s="1"/>
  <c r="AQ107" i="112"/>
  <c r="AL108" i="112" s="1"/>
  <c r="AP108" i="112" s="1"/>
  <c r="M210" i="112"/>
  <c r="L210" i="112"/>
  <c r="S177" i="112"/>
  <c r="T177" i="112"/>
  <c r="V214" i="112"/>
  <c r="AX210" i="112"/>
  <c r="BA210" i="112" s="1"/>
  <c r="BB209" i="112"/>
  <c r="AJ210" i="112"/>
  <c r="AM210" i="112" s="1"/>
  <c r="AU191" i="112"/>
  <c r="AV191" i="112"/>
  <c r="AG188" i="112"/>
  <c r="AH188" i="112"/>
  <c r="I211" i="112"/>
  <c r="P211" i="112" s="1"/>
  <c r="H212" i="112"/>
  <c r="G211" i="112"/>
  <c r="Y211" i="112" s="1"/>
  <c r="F211" i="112"/>
  <c r="DD191" i="102"/>
  <c r="EE191" i="102"/>
  <c r="DM191" i="102"/>
  <c r="DV191" i="102"/>
  <c r="EJ99" i="102"/>
  <c r="EL99" i="102" s="1"/>
  <c r="EB100" i="102"/>
  <c r="DX100" i="102"/>
  <c r="DR99" i="102"/>
  <c r="DT99" i="102" s="1"/>
  <c r="DF100" i="102"/>
  <c r="DJ100" i="102"/>
  <c r="EG92" i="98"/>
  <c r="EK92" i="98"/>
  <c r="EA92" i="98"/>
  <c r="EC92" i="98" s="1"/>
  <c r="DS92" i="98"/>
  <c r="DO92" i="98"/>
  <c r="DI92" i="98"/>
  <c r="DK92" i="98" s="1"/>
  <c r="DM188" i="101"/>
  <c r="DV188" i="101"/>
  <c r="DD188" i="101"/>
  <c r="EE188" i="101"/>
  <c r="EK98" i="101"/>
  <c r="EG98" i="101"/>
  <c r="EA98" i="101"/>
  <c r="EC98" i="101" s="1"/>
  <c r="DS98" i="101"/>
  <c r="DO98" i="101"/>
  <c r="DI98" i="101"/>
  <c r="DK98" i="101" s="1"/>
  <c r="EG92" i="97"/>
  <c r="EK92" i="97"/>
  <c r="EB92" i="97"/>
  <c r="DX92" i="97"/>
  <c r="DS92" i="97"/>
  <c r="DO92" i="97"/>
  <c r="DJ92" i="97"/>
  <c r="DF92" i="97"/>
  <c r="BM100" i="102"/>
  <c r="AS191" i="102"/>
  <c r="T100" i="102"/>
  <c r="R191" i="102"/>
  <c r="K100" i="102"/>
  <c r="CH99" i="102"/>
  <c r="CJ99" i="102" s="1"/>
  <c r="CI100" i="102" s="1"/>
  <c r="DA100" i="102"/>
  <c r="CW100" i="102"/>
  <c r="CQ99" i="102"/>
  <c r="CS99" i="102" s="1"/>
  <c r="CR100" i="102" s="1"/>
  <c r="H192" i="102"/>
  <c r="G191" i="102"/>
  <c r="F191" i="102"/>
  <c r="I191" i="102"/>
  <c r="AA192" i="102"/>
  <c r="AX99" i="102"/>
  <c r="AZ99" i="102" s="1"/>
  <c r="AY100" i="102" s="1"/>
  <c r="BD100" i="102"/>
  <c r="BB191" i="102"/>
  <c r="CC191" i="102"/>
  <c r="AC100" i="102"/>
  <c r="BK192" i="102"/>
  <c r="BY100" i="102"/>
  <c r="CA100" i="102" s="1"/>
  <c r="BZ101" i="102" s="1"/>
  <c r="AO99" i="102"/>
  <c r="AQ99" i="102" s="1"/>
  <c r="AP100" i="102" s="1"/>
  <c r="BT192" i="102"/>
  <c r="CU192" i="102"/>
  <c r="AJ191" i="102"/>
  <c r="CL191" i="102"/>
  <c r="BZ98" i="101"/>
  <c r="BV98" i="101"/>
  <c r="CN98" i="101"/>
  <c r="CR98" i="101"/>
  <c r="BH98" i="101"/>
  <c r="BD98" i="101"/>
  <c r="DA98" i="101"/>
  <c r="CW98" i="101"/>
  <c r="BT188" i="101"/>
  <c r="AA188" i="101"/>
  <c r="R188" i="101"/>
  <c r="CC189" i="101"/>
  <c r="AC98" i="101"/>
  <c r="CU188" i="101"/>
  <c r="BK188" i="101"/>
  <c r="I189" i="101"/>
  <c r="F189" i="101"/>
  <c r="G189" i="101"/>
  <c r="AY98" i="101"/>
  <c r="AU98" i="101"/>
  <c r="AL98" i="101"/>
  <c r="BM98" i="101"/>
  <c r="BQ98" i="101"/>
  <c r="AJ188" i="101"/>
  <c r="CL188" i="101"/>
  <c r="N99" i="101"/>
  <c r="P99" i="101" s="1"/>
  <c r="O100" i="101" s="1"/>
  <c r="BB188" i="101"/>
  <c r="CH98" i="101"/>
  <c r="CJ98" i="101" s="1"/>
  <c r="W98" i="101"/>
  <c r="Y98" i="101" s="1"/>
  <c r="X99" i="101" s="1"/>
  <c r="BK175" i="97"/>
  <c r="CH92" i="98"/>
  <c r="CJ92" i="98" s="1"/>
  <c r="CI93" i="98" s="1"/>
  <c r="BY92" i="98"/>
  <c r="CA92" i="98" s="1"/>
  <c r="BZ93" i="98" s="1"/>
  <c r="BP92" i="98"/>
  <c r="BR92" i="98" s="1"/>
  <c r="BQ93" i="98" s="1"/>
  <c r="BG92" i="98"/>
  <c r="BI92" i="98" s="1"/>
  <c r="BH93" i="98" s="1"/>
  <c r="AX92" i="98"/>
  <c r="AZ92" i="98" s="1"/>
  <c r="AY93" i="98" s="1"/>
  <c r="W92" i="98"/>
  <c r="Y92" i="98" s="1"/>
  <c r="X93" i="98" s="1"/>
  <c r="G177" i="98"/>
  <c r="F177" i="98"/>
  <c r="CZ92" i="97"/>
  <c r="DB92" i="97" s="1"/>
  <c r="DA93" i="97" s="1"/>
  <c r="CH91" i="97"/>
  <c r="CJ91" i="97" s="1"/>
  <c r="BP91" i="97"/>
  <c r="BR91" i="97" s="1"/>
  <c r="AX92" i="97"/>
  <c r="AZ92" i="97" s="1"/>
  <c r="AY93" i="97" s="1"/>
  <c r="AP92" i="97"/>
  <c r="AL92" i="97"/>
  <c r="W91" i="97"/>
  <c r="Y91" i="97" s="1"/>
  <c r="X92" i="97" s="1"/>
  <c r="F178" i="97"/>
  <c r="G178" i="97"/>
  <c r="H179" i="97"/>
  <c r="CL175" i="97"/>
  <c r="R176" i="97"/>
  <c r="CC175" i="97"/>
  <c r="AJ175" i="97"/>
  <c r="BT175" i="97"/>
  <c r="I176" i="97"/>
  <c r="AC92" i="98"/>
  <c r="CN92" i="98"/>
  <c r="AL92" i="98"/>
  <c r="CL176" i="98"/>
  <c r="CO176" i="98" s="1"/>
  <c r="AJ176" i="98"/>
  <c r="AM176" i="98" s="1"/>
  <c r="AA176" i="98"/>
  <c r="AD176" i="98" s="1"/>
  <c r="CW92" i="98"/>
  <c r="R176" i="98"/>
  <c r="U176" i="98" s="1"/>
  <c r="AS176" i="98"/>
  <c r="AV176" i="98" s="1"/>
  <c r="BK176" i="98"/>
  <c r="BN176" i="98" s="1"/>
  <c r="N92" i="98"/>
  <c r="P92" i="98" s="1"/>
  <c r="O93" i="98" s="1"/>
  <c r="CC177" i="98"/>
  <c r="CF177" i="98" s="1"/>
  <c r="CU176" i="98"/>
  <c r="CX176" i="98" s="1"/>
  <c r="I176" i="98"/>
  <c r="L176" i="98" s="1"/>
  <c r="BT176" i="98"/>
  <c r="BW176" i="98" s="1"/>
  <c r="BB176" i="98"/>
  <c r="BE176" i="98" s="1"/>
  <c r="CU177" i="97"/>
  <c r="CN92" i="97"/>
  <c r="BD92" i="97"/>
  <c r="BB176" i="97"/>
  <c r="AS176" i="97"/>
  <c r="AC92" i="97"/>
  <c r="AA176" i="97"/>
  <c r="K98" i="97"/>
  <c r="AW188" i="101" l="1"/>
  <c r="AV188" i="101"/>
  <c r="AS189" i="101"/>
  <c r="AO108" i="112"/>
  <c r="AN188" i="101"/>
  <c r="AM188" i="101"/>
  <c r="AW176" i="97"/>
  <c r="AV176" i="97"/>
  <c r="CX177" i="97"/>
  <c r="CY177" i="97"/>
  <c r="CF175" i="97"/>
  <c r="CG175" i="97"/>
  <c r="V191" i="102"/>
  <c r="U191" i="102"/>
  <c r="EH188" i="101"/>
  <c r="EI188" i="101"/>
  <c r="BE176" i="97"/>
  <c r="BF176" i="97"/>
  <c r="L176" i="97"/>
  <c r="M176" i="97"/>
  <c r="V176" i="97"/>
  <c r="U176" i="97"/>
  <c r="BN175" i="97"/>
  <c r="BO175" i="97"/>
  <c r="AD188" i="101"/>
  <c r="AE188" i="101"/>
  <c r="CY192" i="102"/>
  <c r="CX192" i="102"/>
  <c r="BO192" i="102"/>
  <c r="BN192" i="102"/>
  <c r="BF191" i="102"/>
  <c r="BE191" i="102"/>
  <c r="AE192" i="102"/>
  <c r="AD192" i="102"/>
  <c r="DH188" i="101"/>
  <c r="DG188" i="101"/>
  <c r="EI191" i="102"/>
  <c r="EH191" i="102"/>
  <c r="DY200" i="97"/>
  <c r="DZ200" i="97"/>
  <c r="DV201" i="97"/>
  <c r="DP200" i="98"/>
  <c r="DM201" i="98"/>
  <c r="AN175" i="97"/>
  <c r="AM175" i="97"/>
  <c r="BF188" i="101"/>
  <c r="BE188" i="101"/>
  <c r="CX188" i="101"/>
  <c r="CY188" i="101"/>
  <c r="V188" i="101"/>
  <c r="U188" i="101"/>
  <c r="AN191" i="102"/>
  <c r="AM191" i="102"/>
  <c r="CG191" i="102"/>
  <c r="CF191" i="102"/>
  <c r="DH198" i="97"/>
  <c r="DG198" i="97"/>
  <c r="DD199" i="97"/>
  <c r="DY201" i="98"/>
  <c r="DV202" i="98"/>
  <c r="AE176" i="97"/>
  <c r="AD176" i="97"/>
  <c r="BX175" i="97"/>
  <c r="BW175" i="97"/>
  <c r="CP175" i="97"/>
  <c r="CO175" i="97"/>
  <c r="CP188" i="101"/>
  <c r="CO188" i="101"/>
  <c r="L189" i="101"/>
  <c r="M189" i="101"/>
  <c r="BX188" i="101"/>
  <c r="BW188" i="101"/>
  <c r="BX192" i="102"/>
  <c r="BW192" i="102"/>
  <c r="M191" i="102"/>
  <c r="L191" i="102"/>
  <c r="DZ188" i="101"/>
  <c r="DY188" i="101"/>
  <c r="DZ191" i="102"/>
  <c r="DY191" i="102"/>
  <c r="EH202" i="98"/>
  <c r="EE203" i="98"/>
  <c r="DQ199" i="97"/>
  <c r="DP199" i="97"/>
  <c r="DM200" i="97"/>
  <c r="BN188" i="101"/>
  <c r="BO188" i="101"/>
  <c r="CG189" i="101"/>
  <c r="CF189" i="101"/>
  <c r="CP191" i="102"/>
  <c r="CO191" i="102"/>
  <c r="AW191" i="102"/>
  <c r="AV191" i="102"/>
  <c r="DP188" i="101"/>
  <c r="DQ188" i="101"/>
  <c r="DQ191" i="102"/>
  <c r="DP191" i="102"/>
  <c r="DH191" i="102"/>
  <c r="DG191" i="102"/>
  <c r="DG199" i="98"/>
  <c r="DD200" i="98"/>
  <c r="EH201" i="97"/>
  <c r="EI201" i="97"/>
  <c r="EE202" i="97"/>
  <c r="BC109" i="112"/>
  <c r="M211" i="112"/>
  <c r="L211" i="112"/>
  <c r="V215" i="112"/>
  <c r="T178" i="112"/>
  <c r="S178" i="112"/>
  <c r="AJ211" i="112"/>
  <c r="AM211" i="112" s="1"/>
  <c r="BB210" i="112"/>
  <c r="AX211" i="112"/>
  <c r="BA211" i="112" s="1"/>
  <c r="AV192" i="112"/>
  <c r="AU192" i="112"/>
  <c r="AG189" i="112"/>
  <c r="AH189" i="112"/>
  <c r="H213" i="112"/>
  <c r="G212" i="112"/>
  <c r="Y212" i="112" s="1"/>
  <c r="F212" i="112"/>
  <c r="I212" i="112"/>
  <c r="P212" i="112" s="1"/>
  <c r="DD192" i="102"/>
  <c r="DM192" i="102"/>
  <c r="EE192" i="102"/>
  <c r="DV192" i="102"/>
  <c r="EG100" i="102"/>
  <c r="EK100" i="102"/>
  <c r="EA100" i="102"/>
  <c r="EC100" i="102" s="1"/>
  <c r="DS100" i="102"/>
  <c r="DO100" i="102"/>
  <c r="DI100" i="102"/>
  <c r="DK100" i="102" s="1"/>
  <c r="EJ92" i="98"/>
  <c r="EL92" i="98" s="1"/>
  <c r="EB93" i="98"/>
  <c r="DX93" i="98"/>
  <c r="DR92" i="98"/>
  <c r="DT92" i="98" s="1"/>
  <c r="DJ93" i="98"/>
  <c r="DF93" i="98"/>
  <c r="DD189" i="101"/>
  <c r="DM189" i="101"/>
  <c r="EE189" i="101"/>
  <c r="DV189" i="101"/>
  <c r="EJ98" i="101"/>
  <c r="EL98" i="101" s="1"/>
  <c r="EB99" i="101"/>
  <c r="DX99" i="101"/>
  <c r="DR98" i="101"/>
  <c r="DT98" i="101" s="1"/>
  <c r="DJ99" i="101"/>
  <c r="DF99" i="101"/>
  <c r="EJ92" i="97"/>
  <c r="EL92" i="97" s="1"/>
  <c r="EA92" i="97"/>
  <c r="EC92" i="97" s="1"/>
  <c r="DR92" i="97"/>
  <c r="DT92" i="97" s="1"/>
  <c r="DI92" i="97"/>
  <c r="DK92" i="97" s="1"/>
  <c r="BV101" i="102"/>
  <c r="CN100" i="102"/>
  <c r="AU100" i="102"/>
  <c r="CE100" i="102"/>
  <c r="CL192" i="102"/>
  <c r="BK193" i="102"/>
  <c r="BB192" i="102"/>
  <c r="I192" i="102"/>
  <c r="CZ100" i="102"/>
  <c r="DB100" i="102" s="1"/>
  <c r="N100" i="102"/>
  <c r="P100" i="102" s="1"/>
  <c r="O101" i="102" s="1"/>
  <c r="R192" i="102"/>
  <c r="AF100" i="102"/>
  <c r="AH100" i="102" s="1"/>
  <c r="AG101" i="102" s="1"/>
  <c r="BG100" i="102"/>
  <c r="BI100" i="102" s="1"/>
  <c r="BH101" i="102" s="1"/>
  <c r="H193" i="102"/>
  <c r="G192" i="102"/>
  <c r="F192" i="102"/>
  <c r="W100" i="102"/>
  <c r="Y100" i="102" s="1"/>
  <c r="X101" i="102" s="1"/>
  <c r="AJ192" i="102"/>
  <c r="CU193" i="102"/>
  <c r="BP100" i="102"/>
  <c r="BR100" i="102" s="1"/>
  <c r="BQ101" i="102" s="1"/>
  <c r="BT193" i="102"/>
  <c r="AL100" i="102"/>
  <c r="CC192" i="102"/>
  <c r="AA193" i="102"/>
  <c r="AS192" i="102"/>
  <c r="T99" i="101"/>
  <c r="CI99" i="101"/>
  <c r="CE99" i="101"/>
  <c r="CL189" i="101"/>
  <c r="AJ189" i="101"/>
  <c r="AX98" i="101"/>
  <c r="AZ98" i="101" s="1"/>
  <c r="BK189" i="101"/>
  <c r="R189" i="101"/>
  <c r="CZ98" i="101"/>
  <c r="DB98" i="101" s="1"/>
  <c r="CQ98" i="101"/>
  <c r="CS98" i="101" s="1"/>
  <c r="BB189" i="101"/>
  <c r="K100" i="101"/>
  <c r="BP98" i="101"/>
  <c r="BR98" i="101" s="1"/>
  <c r="AO98" i="101"/>
  <c r="AQ98" i="101" s="1"/>
  <c r="AP99" i="101" s="1"/>
  <c r="AF98" i="101"/>
  <c r="AH98" i="101" s="1"/>
  <c r="AG99" i="101" s="1"/>
  <c r="CC190" i="101"/>
  <c r="AA189" i="101"/>
  <c r="BG98" i="101"/>
  <c r="BI98" i="101" s="1"/>
  <c r="BY98" i="101"/>
  <c r="CA98" i="101" s="1"/>
  <c r="F190" i="101"/>
  <c r="G190" i="101"/>
  <c r="I190" i="101"/>
  <c r="CU189" i="101"/>
  <c r="BT189" i="101"/>
  <c r="BK176" i="97"/>
  <c r="CZ92" i="98"/>
  <c r="DB92" i="98" s="1"/>
  <c r="DA93" i="98" s="1"/>
  <c r="CQ92" i="98"/>
  <c r="CS92" i="98" s="1"/>
  <c r="CR93" i="98" s="1"/>
  <c r="AO92" i="98"/>
  <c r="AQ92" i="98" s="1"/>
  <c r="AP93" i="98" s="1"/>
  <c r="AF92" i="98"/>
  <c r="AH92" i="98" s="1"/>
  <c r="AG93" i="98" s="1"/>
  <c r="G178" i="98"/>
  <c r="F178" i="98"/>
  <c r="CQ92" i="97"/>
  <c r="CS92" i="97" s="1"/>
  <c r="CR93" i="97" s="1"/>
  <c r="CI92" i="97"/>
  <c r="CE92" i="97"/>
  <c r="BQ92" i="97"/>
  <c r="BM92" i="97"/>
  <c r="BG92" i="97"/>
  <c r="BI92" i="97" s="1"/>
  <c r="BH93" i="97" s="1"/>
  <c r="AO92" i="97"/>
  <c r="AQ92" i="97" s="1"/>
  <c r="AF92" i="97"/>
  <c r="AH92" i="97" s="1"/>
  <c r="AG93" i="97" s="1"/>
  <c r="T92" i="97"/>
  <c r="F179" i="97"/>
  <c r="G179" i="97"/>
  <c r="H180" i="97"/>
  <c r="BT176" i="97"/>
  <c r="CC176" i="97"/>
  <c r="I177" i="97"/>
  <c r="AJ176" i="97"/>
  <c r="R177" i="97"/>
  <c r="CL176" i="97"/>
  <c r="T93" i="98"/>
  <c r="CE93" i="98"/>
  <c r="AU93" i="98"/>
  <c r="BD93" i="98"/>
  <c r="BM93" i="98"/>
  <c r="AJ177" i="98"/>
  <c r="AM177" i="98" s="1"/>
  <c r="CL177" i="98"/>
  <c r="CO177" i="98" s="1"/>
  <c r="BV93" i="98"/>
  <c r="AS177" i="98"/>
  <c r="AV177" i="98" s="1"/>
  <c r="I177" i="98"/>
  <c r="L177" i="98" s="1"/>
  <c r="BB177" i="98"/>
  <c r="BE177" i="98" s="1"/>
  <c r="CU177" i="98"/>
  <c r="CX177" i="98" s="1"/>
  <c r="K93" i="98"/>
  <c r="BK177" i="98"/>
  <c r="BN177" i="98" s="1"/>
  <c r="BT177" i="98"/>
  <c r="BW177" i="98" s="1"/>
  <c r="CC178" i="98"/>
  <c r="CF178" i="98" s="1"/>
  <c r="R177" i="98"/>
  <c r="U177" i="98" s="1"/>
  <c r="AA177" i="98"/>
  <c r="AD177" i="98" s="1"/>
  <c r="CU178" i="97"/>
  <c r="CW93" i="97"/>
  <c r="BB177" i="97"/>
  <c r="AU93" i="97"/>
  <c r="AS177" i="97"/>
  <c r="AA177" i="97"/>
  <c r="N98" i="97"/>
  <c r="P98" i="97" s="1"/>
  <c r="O99" i="97" s="1"/>
  <c r="AV189" i="101" l="1"/>
  <c r="AS190" i="101"/>
  <c r="AW189" i="101"/>
  <c r="AM176" i="97"/>
  <c r="AN176" i="97"/>
  <c r="CY189" i="101"/>
  <c r="CX189" i="101"/>
  <c r="CF190" i="101"/>
  <c r="CG190" i="101"/>
  <c r="AE193" i="102"/>
  <c r="AD193" i="102"/>
  <c r="BX193" i="102"/>
  <c r="BW193" i="102"/>
  <c r="CP192" i="102"/>
  <c r="CO192" i="102"/>
  <c r="DG189" i="101"/>
  <c r="DH189" i="101"/>
  <c r="DQ192" i="102"/>
  <c r="DP192" i="102"/>
  <c r="EH203" i="98"/>
  <c r="EE204" i="98"/>
  <c r="DY202" i="98"/>
  <c r="DV203" i="98"/>
  <c r="M190" i="101"/>
  <c r="L190" i="101"/>
  <c r="AM189" i="101"/>
  <c r="AN189" i="101"/>
  <c r="CG192" i="102"/>
  <c r="CF192" i="102"/>
  <c r="M192" i="102"/>
  <c r="L192" i="102"/>
  <c r="DG200" i="98"/>
  <c r="DD201" i="98"/>
  <c r="DQ200" i="97"/>
  <c r="DP200" i="97"/>
  <c r="DM201" i="97"/>
  <c r="DP201" i="98"/>
  <c r="DM202" i="98"/>
  <c r="AD177" i="97"/>
  <c r="AE177" i="97"/>
  <c r="CO176" i="97"/>
  <c r="CP176" i="97"/>
  <c r="CG176" i="97"/>
  <c r="CF176" i="97"/>
  <c r="BO176" i="97"/>
  <c r="BN176" i="97"/>
  <c r="BE189" i="101"/>
  <c r="BF189" i="101"/>
  <c r="U189" i="101"/>
  <c r="V189" i="101"/>
  <c r="CO189" i="101"/>
  <c r="CP189" i="101"/>
  <c r="CY193" i="102"/>
  <c r="CX193" i="102"/>
  <c r="V192" i="102"/>
  <c r="U192" i="102"/>
  <c r="BF192" i="102"/>
  <c r="BE192" i="102"/>
  <c r="EI189" i="101"/>
  <c r="EH189" i="101"/>
  <c r="DH192" i="102"/>
  <c r="DG192" i="102"/>
  <c r="EI202" i="97"/>
  <c r="EH202" i="97"/>
  <c r="EE203" i="97"/>
  <c r="DH199" i="97"/>
  <c r="DG199" i="97"/>
  <c r="DD200" i="97"/>
  <c r="BF177" i="97"/>
  <c r="BE177" i="97"/>
  <c r="M177" i="97"/>
  <c r="L177" i="97"/>
  <c r="AV177" i="97"/>
  <c r="AW177" i="97"/>
  <c r="CY178" i="97"/>
  <c r="CX178" i="97"/>
  <c r="V177" i="97"/>
  <c r="U177" i="97"/>
  <c r="BX176" i="97"/>
  <c r="BW176" i="97"/>
  <c r="BW189" i="101"/>
  <c r="BX189" i="101"/>
  <c r="AE189" i="101"/>
  <c r="AD189" i="101"/>
  <c r="BO189" i="101"/>
  <c r="BN189" i="101"/>
  <c r="AW192" i="102"/>
  <c r="AV192" i="102"/>
  <c r="AN192" i="102"/>
  <c r="AM192" i="102"/>
  <c r="BO193" i="102"/>
  <c r="BN193" i="102"/>
  <c r="DY189" i="101"/>
  <c r="DZ189" i="101"/>
  <c r="DQ189" i="101"/>
  <c r="DP189" i="101"/>
  <c r="DZ192" i="102"/>
  <c r="DY192" i="102"/>
  <c r="EI192" i="102"/>
  <c r="EH192" i="102"/>
  <c r="DZ201" i="97"/>
  <c r="DY201" i="97"/>
  <c r="DV202" i="97"/>
  <c r="BE109" i="112"/>
  <c r="AZ110" i="112" s="1"/>
  <c r="BD110" i="112" s="1"/>
  <c r="AQ108" i="112"/>
  <c r="AL109" i="112" s="1"/>
  <c r="AP109" i="112" s="1"/>
  <c r="M212" i="112"/>
  <c r="L212" i="112"/>
  <c r="S179" i="112"/>
  <c r="T179" i="112"/>
  <c r="V216" i="112"/>
  <c r="AX212" i="112"/>
  <c r="BA212" i="112" s="1"/>
  <c r="BB211" i="112"/>
  <c r="AJ212" i="112"/>
  <c r="AM212" i="112" s="1"/>
  <c r="AU193" i="112"/>
  <c r="AV193" i="112"/>
  <c r="AH190" i="112"/>
  <c r="AG190" i="112"/>
  <c r="H214" i="112"/>
  <c r="G213" i="112"/>
  <c r="Y213" i="112" s="1"/>
  <c r="F213" i="112"/>
  <c r="I213" i="112"/>
  <c r="P213" i="112" s="1"/>
  <c r="DM193" i="102"/>
  <c r="DV193" i="102"/>
  <c r="EE193" i="102"/>
  <c r="DD193" i="102"/>
  <c r="EJ100" i="102"/>
  <c r="EL100" i="102" s="1"/>
  <c r="EB101" i="102"/>
  <c r="DX101" i="102"/>
  <c r="DR100" i="102"/>
  <c r="DT100" i="102" s="1"/>
  <c r="DJ101" i="102"/>
  <c r="DF101" i="102"/>
  <c r="EK93" i="98"/>
  <c r="EG93" i="98"/>
  <c r="EA93" i="98"/>
  <c r="EC93" i="98" s="1"/>
  <c r="DO93" i="98"/>
  <c r="DS93" i="98"/>
  <c r="DI93" i="98"/>
  <c r="DK93" i="98" s="1"/>
  <c r="DV190" i="101"/>
  <c r="DM190" i="101"/>
  <c r="DD190" i="101"/>
  <c r="EE190" i="101"/>
  <c r="EK99" i="101"/>
  <c r="EG99" i="101"/>
  <c r="EA99" i="101"/>
  <c r="EC99" i="101" s="1"/>
  <c r="DS99" i="101"/>
  <c r="DO99" i="101"/>
  <c r="DI99" i="101"/>
  <c r="DK99" i="101" s="1"/>
  <c r="EK93" i="97"/>
  <c r="EG93" i="97"/>
  <c r="EB93" i="97"/>
  <c r="DX93" i="97"/>
  <c r="DS93" i="97"/>
  <c r="DO93" i="97"/>
  <c r="DJ93" i="97"/>
  <c r="DF93" i="97"/>
  <c r="K101" i="102"/>
  <c r="AC101" i="102"/>
  <c r="T101" i="102"/>
  <c r="AA194" i="102"/>
  <c r="CC193" i="102"/>
  <c r="AO100" i="102"/>
  <c r="AQ100" i="102" s="1"/>
  <c r="AP101" i="102" s="1"/>
  <c r="CU194" i="102"/>
  <c r="H194" i="102"/>
  <c r="G193" i="102"/>
  <c r="F193" i="102"/>
  <c r="I193" i="102"/>
  <c r="BK194" i="102"/>
  <c r="CH100" i="102"/>
  <c r="CJ100" i="102" s="1"/>
  <c r="CI101" i="102" s="1"/>
  <c r="CQ100" i="102"/>
  <c r="CS100" i="102" s="1"/>
  <c r="CR101" i="102" s="1"/>
  <c r="BT194" i="102"/>
  <c r="BM101" i="102"/>
  <c r="BD101" i="102"/>
  <c r="BB193" i="102"/>
  <c r="AS193" i="102"/>
  <c r="AJ193" i="102"/>
  <c r="AX100" i="102"/>
  <c r="AZ100" i="102" s="1"/>
  <c r="AY101" i="102" s="1"/>
  <c r="BY101" i="102"/>
  <c r="CA101" i="102" s="1"/>
  <c r="BZ102" i="102" s="1"/>
  <c r="R193" i="102"/>
  <c r="DA101" i="102"/>
  <c r="CW101" i="102"/>
  <c r="CL193" i="102"/>
  <c r="AC99" i="101"/>
  <c r="AL99" i="101"/>
  <c r="DA99" i="101"/>
  <c r="CW99" i="101"/>
  <c r="BM99" i="101"/>
  <c r="BQ99" i="101"/>
  <c r="BZ99" i="101"/>
  <c r="BV99" i="101"/>
  <c r="BT190" i="101"/>
  <c r="F191" i="101"/>
  <c r="G191" i="101"/>
  <c r="BB190" i="101"/>
  <c r="CN99" i="101"/>
  <c r="CR99" i="101"/>
  <c r="AJ190" i="101"/>
  <c r="CH99" i="101"/>
  <c r="CJ99" i="101" s="1"/>
  <c r="CU190" i="101"/>
  <c r="BH99" i="101"/>
  <c r="BD99" i="101"/>
  <c r="BK190" i="101"/>
  <c r="AY99" i="101"/>
  <c r="AU99" i="101"/>
  <c r="I191" i="101"/>
  <c r="AA190" i="101"/>
  <c r="N100" i="101"/>
  <c r="P100" i="101" s="1"/>
  <c r="O101" i="101" s="1"/>
  <c r="CL190" i="101"/>
  <c r="CC191" i="101"/>
  <c r="R190" i="101"/>
  <c r="W99" i="101"/>
  <c r="Y99" i="101" s="1"/>
  <c r="X100" i="101" s="1"/>
  <c r="BK177" i="97"/>
  <c r="CH93" i="98"/>
  <c r="CJ93" i="98" s="1"/>
  <c r="CI94" i="98" s="1"/>
  <c r="BY93" i="98"/>
  <c r="CA93" i="98" s="1"/>
  <c r="BZ94" i="98" s="1"/>
  <c r="BP93" i="98"/>
  <c r="BR93" i="98" s="1"/>
  <c r="BQ94" i="98" s="1"/>
  <c r="BG93" i="98"/>
  <c r="BI93" i="98" s="1"/>
  <c r="BH94" i="98" s="1"/>
  <c r="AX93" i="98"/>
  <c r="AZ93" i="98" s="1"/>
  <c r="AY94" i="98" s="1"/>
  <c r="W93" i="98"/>
  <c r="Y93" i="98" s="1"/>
  <c r="X94" i="98" s="1"/>
  <c r="G179" i="98"/>
  <c r="F179" i="98"/>
  <c r="CZ93" i="97"/>
  <c r="DB93" i="97" s="1"/>
  <c r="DA94" i="97" s="1"/>
  <c r="CH92" i="97"/>
  <c r="CJ92" i="97" s="1"/>
  <c r="BP92" i="97"/>
  <c r="BR92" i="97" s="1"/>
  <c r="AX93" i="97"/>
  <c r="AZ93" i="97" s="1"/>
  <c r="AY94" i="97" s="1"/>
  <c r="AP93" i="97"/>
  <c r="AL93" i="97"/>
  <c r="W92" i="97"/>
  <c r="Y92" i="97" s="1"/>
  <c r="X93" i="97" s="1"/>
  <c r="F180" i="97"/>
  <c r="G180" i="97"/>
  <c r="H181" i="97"/>
  <c r="I178" i="97"/>
  <c r="BT177" i="97"/>
  <c r="R178" i="97"/>
  <c r="CL177" i="97"/>
  <c r="AJ177" i="97"/>
  <c r="CC177" i="97"/>
  <c r="AL93" i="98"/>
  <c r="AC93" i="98"/>
  <c r="CN93" i="98"/>
  <c r="N93" i="98"/>
  <c r="P93" i="98" s="1"/>
  <c r="O94" i="98" s="1"/>
  <c r="I178" i="98"/>
  <c r="L178" i="98" s="1"/>
  <c r="CW93" i="98"/>
  <c r="AS178" i="98"/>
  <c r="AV178" i="98" s="1"/>
  <c r="AA178" i="98"/>
  <c r="AD178" i="98" s="1"/>
  <c r="BK178" i="98"/>
  <c r="BN178" i="98" s="1"/>
  <c r="CL178" i="98"/>
  <c r="CO178" i="98" s="1"/>
  <c r="R178" i="98"/>
  <c r="U178" i="98" s="1"/>
  <c r="BT178" i="98"/>
  <c r="BW178" i="98" s="1"/>
  <c r="CC179" i="98"/>
  <c r="CF179" i="98" s="1"/>
  <c r="CU178" i="98"/>
  <c r="CX178" i="98" s="1"/>
  <c r="BB178" i="98"/>
  <c r="BE178" i="98" s="1"/>
  <c r="AJ178" i="98"/>
  <c r="AM178" i="98" s="1"/>
  <c r="CU179" i="97"/>
  <c r="CN93" i="97"/>
  <c r="BB178" i="97"/>
  <c r="BD93" i="97"/>
  <c r="AS178" i="97"/>
  <c r="AC93" i="97"/>
  <c r="AA178" i="97"/>
  <c r="K99" i="97"/>
  <c r="AV190" i="101" l="1"/>
  <c r="AW190" i="101"/>
  <c r="AS191" i="101"/>
  <c r="AO109" i="112"/>
  <c r="AN193" i="102"/>
  <c r="AM193" i="102"/>
  <c r="EI193" i="102"/>
  <c r="EH193" i="102"/>
  <c r="DH200" i="97"/>
  <c r="DG200" i="97"/>
  <c r="DD201" i="97"/>
  <c r="DP201" i="97"/>
  <c r="DQ201" i="97"/>
  <c r="DM202" i="97"/>
  <c r="CP177" i="97"/>
  <c r="CO177" i="97"/>
  <c r="AW178" i="97"/>
  <c r="AV178" i="97"/>
  <c r="CX179" i="97"/>
  <c r="CY179" i="97"/>
  <c r="V178" i="97"/>
  <c r="U178" i="97"/>
  <c r="AD190" i="101"/>
  <c r="AE190" i="101"/>
  <c r="BN190" i="101"/>
  <c r="BO190" i="101"/>
  <c r="BF190" i="101"/>
  <c r="BE190" i="101"/>
  <c r="BX190" i="101"/>
  <c r="BW190" i="101"/>
  <c r="BX194" i="102"/>
  <c r="BW194" i="102"/>
  <c r="M193" i="102"/>
  <c r="L193" i="102"/>
  <c r="CY194" i="102"/>
  <c r="CX194" i="102"/>
  <c r="EH190" i="101"/>
  <c r="EI190" i="101"/>
  <c r="DH190" i="101"/>
  <c r="DG190" i="101"/>
  <c r="DH193" i="102"/>
  <c r="DG193" i="102"/>
  <c r="EH203" i="97"/>
  <c r="EI203" i="97"/>
  <c r="EE204" i="97"/>
  <c r="DG201" i="98"/>
  <c r="DD202" i="98"/>
  <c r="EH204" i="98"/>
  <c r="EE205" i="98"/>
  <c r="CF177" i="97"/>
  <c r="CG177" i="97"/>
  <c r="BX177" i="97"/>
  <c r="BW177" i="97"/>
  <c r="AE178" i="97"/>
  <c r="AD178" i="97"/>
  <c r="BE178" i="97"/>
  <c r="BF178" i="97"/>
  <c r="AN177" i="97"/>
  <c r="AM177" i="97"/>
  <c r="L178" i="97"/>
  <c r="M178" i="97"/>
  <c r="CP190" i="101"/>
  <c r="CO190" i="101"/>
  <c r="V193" i="102"/>
  <c r="U193" i="102"/>
  <c r="AW193" i="102"/>
  <c r="AV193" i="102"/>
  <c r="CG193" i="102"/>
  <c r="CF193" i="102"/>
  <c r="DP190" i="101"/>
  <c r="DQ190" i="101"/>
  <c r="DZ193" i="102"/>
  <c r="DY193" i="102"/>
  <c r="DZ202" i="97"/>
  <c r="DY202" i="97"/>
  <c r="DV203" i="97"/>
  <c r="DY203" i="98"/>
  <c r="DV204" i="98"/>
  <c r="BO177" i="97"/>
  <c r="BN177" i="97"/>
  <c r="CG191" i="101"/>
  <c r="CF191" i="101"/>
  <c r="L191" i="101"/>
  <c r="M191" i="101"/>
  <c r="AN190" i="101"/>
  <c r="AM190" i="101"/>
  <c r="V190" i="101"/>
  <c r="U190" i="101"/>
  <c r="CX190" i="101"/>
  <c r="CY190" i="101"/>
  <c r="CP193" i="102"/>
  <c r="CO193" i="102"/>
  <c r="BF193" i="102"/>
  <c r="BE193" i="102"/>
  <c r="BO194" i="102"/>
  <c r="BN194" i="102"/>
  <c r="AE194" i="102"/>
  <c r="AD194" i="102"/>
  <c r="DZ190" i="101"/>
  <c r="DY190" i="101"/>
  <c r="DQ193" i="102"/>
  <c r="DP193" i="102"/>
  <c r="DP202" i="98"/>
  <c r="DM203" i="98"/>
  <c r="BC110" i="112"/>
  <c r="M213" i="112"/>
  <c r="L213" i="112"/>
  <c r="T180" i="112"/>
  <c r="S180" i="112"/>
  <c r="V217" i="112"/>
  <c r="AJ213" i="112"/>
  <c r="AM213" i="112" s="1"/>
  <c r="BB212" i="112"/>
  <c r="AX213" i="112"/>
  <c r="BA213" i="112" s="1"/>
  <c r="AV194" i="112"/>
  <c r="AU194" i="112"/>
  <c r="AG191" i="112"/>
  <c r="AH191" i="112"/>
  <c r="H215" i="112"/>
  <c r="G214" i="112"/>
  <c r="Y214" i="112" s="1"/>
  <c r="F214" i="112"/>
  <c r="I214" i="112"/>
  <c r="P214" i="112" s="1"/>
  <c r="DD194" i="102"/>
  <c r="EE194" i="102"/>
  <c r="DV194" i="102"/>
  <c r="DM194" i="102"/>
  <c r="EG101" i="102"/>
  <c r="EK101" i="102"/>
  <c r="EA101" i="102"/>
  <c r="EC101" i="102" s="1"/>
  <c r="DS101" i="102"/>
  <c r="DO101" i="102"/>
  <c r="DI101" i="102"/>
  <c r="DK101" i="102" s="1"/>
  <c r="EJ93" i="98"/>
  <c r="EL93" i="98" s="1"/>
  <c r="DX94" i="98"/>
  <c r="EB94" i="98"/>
  <c r="DR93" i="98"/>
  <c r="DT93" i="98" s="1"/>
  <c r="DJ94" i="98"/>
  <c r="DF94" i="98"/>
  <c r="EE191" i="101"/>
  <c r="DD191" i="101"/>
  <c r="DM191" i="101"/>
  <c r="DV191" i="101"/>
  <c r="EJ99" i="101"/>
  <c r="EL99" i="101" s="1"/>
  <c r="EB100" i="101"/>
  <c r="DX100" i="101"/>
  <c r="DR99" i="101"/>
  <c r="DT99" i="101" s="1"/>
  <c r="DJ100" i="101"/>
  <c r="DF100" i="101"/>
  <c r="EJ93" i="97"/>
  <c r="EL93" i="97" s="1"/>
  <c r="EA93" i="97"/>
  <c r="EC93" i="97" s="1"/>
  <c r="DR93" i="97"/>
  <c r="DT93" i="97" s="1"/>
  <c r="DI93" i="97"/>
  <c r="DK93" i="97" s="1"/>
  <c r="BV102" i="102"/>
  <c r="AL101" i="102"/>
  <c r="CL194" i="102"/>
  <c r="AU101" i="102"/>
  <c r="CE101" i="102"/>
  <c r="BK195" i="102"/>
  <c r="CC194" i="102"/>
  <c r="AF101" i="102"/>
  <c r="AH101" i="102" s="1"/>
  <c r="AG102" i="102" s="1"/>
  <c r="CZ101" i="102"/>
  <c r="DB101" i="102" s="1"/>
  <c r="R194" i="102"/>
  <c r="AS194" i="102"/>
  <c r="BP101" i="102"/>
  <c r="BR101" i="102" s="1"/>
  <c r="BQ102" i="102" s="1"/>
  <c r="I194" i="102"/>
  <c r="CU195" i="102"/>
  <c r="AA195" i="102"/>
  <c r="BB194" i="102"/>
  <c r="CN101" i="102"/>
  <c r="H195" i="102"/>
  <c r="G194" i="102"/>
  <c r="F194" i="102"/>
  <c r="W101" i="102"/>
  <c r="Y101" i="102" s="1"/>
  <c r="X102" i="102" s="1"/>
  <c r="N101" i="102"/>
  <c r="P101" i="102" s="1"/>
  <c r="O102" i="102" s="1"/>
  <c r="AJ194" i="102"/>
  <c r="BG101" i="102"/>
  <c r="BI101" i="102" s="1"/>
  <c r="BH102" i="102" s="1"/>
  <c r="BT195" i="102"/>
  <c r="T100" i="101"/>
  <c r="K101" i="101"/>
  <c r="CI100" i="101"/>
  <c r="CE100" i="101"/>
  <c r="CC192" i="101"/>
  <c r="AX99" i="101"/>
  <c r="AZ99" i="101" s="1"/>
  <c r="CQ99" i="101"/>
  <c r="CS99" i="101" s="1"/>
  <c r="AO99" i="101"/>
  <c r="AQ99" i="101" s="1"/>
  <c r="AP100" i="101" s="1"/>
  <c r="R191" i="101"/>
  <c r="BG99" i="101"/>
  <c r="BI99" i="101" s="1"/>
  <c r="BB191" i="101"/>
  <c r="F192" i="101"/>
  <c r="G192" i="101"/>
  <c r="BT191" i="101"/>
  <c r="BP99" i="101"/>
  <c r="BR99" i="101" s="1"/>
  <c r="CL191" i="101"/>
  <c r="AA191" i="101"/>
  <c r="BK191" i="101"/>
  <c r="AJ191" i="101"/>
  <c r="BY99" i="101"/>
  <c r="CA99" i="101" s="1"/>
  <c r="CZ99" i="101"/>
  <c r="DB99" i="101" s="1"/>
  <c r="AF99" i="101"/>
  <c r="AH99" i="101" s="1"/>
  <c r="AG100" i="101" s="1"/>
  <c r="I192" i="101"/>
  <c r="CU191" i="101"/>
  <c r="BK178" i="97"/>
  <c r="CZ93" i="98"/>
  <c r="DB93" i="98" s="1"/>
  <c r="DA94" i="98" s="1"/>
  <c r="CQ93" i="98"/>
  <c r="CS93" i="98" s="1"/>
  <c r="CR94" i="98" s="1"/>
  <c r="AO93" i="98"/>
  <c r="AQ93" i="98" s="1"/>
  <c r="AP94" i="98" s="1"/>
  <c r="AF93" i="98"/>
  <c r="AH93" i="98" s="1"/>
  <c r="AG94" i="98" s="1"/>
  <c r="F180" i="98"/>
  <c r="G180" i="98"/>
  <c r="CQ93" i="97"/>
  <c r="CS93" i="97" s="1"/>
  <c r="CR94" i="97" s="1"/>
  <c r="CI93" i="97"/>
  <c r="CE93" i="97"/>
  <c r="BQ93" i="97"/>
  <c r="BM93" i="97"/>
  <c r="BG93" i="97"/>
  <c r="BI93" i="97" s="1"/>
  <c r="BH94" i="97" s="1"/>
  <c r="AO93" i="97"/>
  <c r="AQ93" i="97" s="1"/>
  <c r="AF93" i="97"/>
  <c r="AH93" i="97" s="1"/>
  <c r="AG94" i="97" s="1"/>
  <c r="T93" i="97"/>
  <c r="F181" i="97"/>
  <c r="G181" i="97"/>
  <c r="H182" i="97"/>
  <c r="CC178" i="97"/>
  <c r="BT178" i="97"/>
  <c r="R179" i="97"/>
  <c r="CL178" i="97"/>
  <c r="AJ178" i="97"/>
  <c r="I179" i="97"/>
  <c r="BD94" i="98"/>
  <c r="BV94" i="98"/>
  <c r="T94" i="98"/>
  <c r="R179" i="98"/>
  <c r="U179" i="98" s="1"/>
  <c r="BM94" i="98"/>
  <c r="K94" i="98"/>
  <c r="CU179" i="98"/>
  <c r="CX179" i="98" s="1"/>
  <c r="AU94" i="98"/>
  <c r="CL179" i="98"/>
  <c r="CO179" i="98" s="1"/>
  <c r="AA179" i="98"/>
  <c r="AD179" i="98" s="1"/>
  <c r="CE94" i="98"/>
  <c r="I179" i="98"/>
  <c r="L179" i="98" s="1"/>
  <c r="BB179" i="98"/>
  <c r="BE179" i="98" s="1"/>
  <c r="AJ179" i="98"/>
  <c r="AM179" i="98" s="1"/>
  <c r="BT179" i="98"/>
  <c r="BW179" i="98" s="1"/>
  <c r="BK179" i="98"/>
  <c r="BN179" i="98" s="1"/>
  <c r="AS179" i="98"/>
  <c r="AV179" i="98" s="1"/>
  <c r="CC180" i="98"/>
  <c r="CF180" i="98" s="1"/>
  <c r="CW94" i="97"/>
  <c r="CU180" i="97"/>
  <c r="BB179" i="97"/>
  <c r="AU94" i="97"/>
  <c r="AS179" i="97"/>
  <c r="AA179" i="97"/>
  <c r="N99" i="97"/>
  <c r="P99" i="97" s="1"/>
  <c r="O100" i="97" s="1"/>
  <c r="AW191" i="101" l="1"/>
  <c r="AV191" i="101"/>
  <c r="AS192" i="101"/>
  <c r="M192" i="101"/>
  <c r="L192" i="101"/>
  <c r="AM191" i="101"/>
  <c r="AN191" i="101"/>
  <c r="U191" i="101"/>
  <c r="V191" i="101"/>
  <c r="CF192" i="101"/>
  <c r="CG192" i="101"/>
  <c r="M194" i="102"/>
  <c r="L194" i="102"/>
  <c r="CP194" i="102"/>
  <c r="CO194" i="102"/>
  <c r="DZ194" i="102"/>
  <c r="DY194" i="102"/>
  <c r="DY204" i="98"/>
  <c r="DV205" i="98"/>
  <c r="BO191" i="101"/>
  <c r="BN191" i="101"/>
  <c r="BW191" i="101"/>
  <c r="BX191" i="101"/>
  <c r="BE191" i="101"/>
  <c r="BF191" i="101"/>
  <c r="AN194" i="102"/>
  <c r="AM194" i="102"/>
  <c r="BF194" i="102"/>
  <c r="BE194" i="102"/>
  <c r="EI191" i="101"/>
  <c r="EH191" i="101"/>
  <c r="EI194" i="102"/>
  <c r="EH194" i="102"/>
  <c r="EH205" i="98"/>
  <c r="EE206" i="98"/>
  <c r="EI204" i="97"/>
  <c r="EH204" i="97"/>
  <c r="EE205" i="97"/>
  <c r="DH201" i="97"/>
  <c r="DG201" i="97"/>
  <c r="DD202" i="97"/>
  <c r="CO178" i="97"/>
  <c r="CP178" i="97"/>
  <c r="BF179" i="97"/>
  <c r="BE179" i="97"/>
  <c r="M179" i="97"/>
  <c r="L179" i="97"/>
  <c r="BO178" i="97"/>
  <c r="BN178" i="97"/>
  <c r="AE191" i="101"/>
  <c r="AD191" i="101"/>
  <c r="AE195" i="102"/>
  <c r="AD195" i="102"/>
  <c r="AW194" i="102"/>
  <c r="AV194" i="102"/>
  <c r="CG194" i="102"/>
  <c r="CF194" i="102"/>
  <c r="DQ191" i="101"/>
  <c r="DP191" i="101"/>
  <c r="DH194" i="102"/>
  <c r="DG194" i="102"/>
  <c r="DP203" i="98"/>
  <c r="DM204" i="98"/>
  <c r="DZ203" i="97"/>
  <c r="DY203" i="97"/>
  <c r="DV204" i="97"/>
  <c r="DQ202" i="97"/>
  <c r="DP202" i="97"/>
  <c r="DM203" i="97"/>
  <c r="U179" i="97"/>
  <c r="V179" i="97"/>
  <c r="AD179" i="97"/>
  <c r="AE179" i="97"/>
  <c r="CY180" i="97"/>
  <c r="CX180" i="97"/>
  <c r="BX178" i="97"/>
  <c r="BW178" i="97"/>
  <c r="AW179" i="97"/>
  <c r="AV179" i="97"/>
  <c r="AM178" i="97"/>
  <c r="AN178" i="97"/>
  <c r="CG178" i="97"/>
  <c r="CF178" i="97"/>
  <c r="CY191" i="101"/>
  <c r="CX191" i="101"/>
  <c r="CO191" i="101"/>
  <c r="CP191" i="101"/>
  <c r="BX195" i="102"/>
  <c r="BW195" i="102"/>
  <c r="CY195" i="102"/>
  <c r="CX195" i="102"/>
  <c r="V194" i="102"/>
  <c r="U194" i="102"/>
  <c r="BO195" i="102"/>
  <c r="BN195" i="102"/>
  <c r="DY191" i="101"/>
  <c r="DZ191" i="101"/>
  <c r="DG191" i="101"/>
  <c r="DH191" i="101"/>
  <c r="DQ194" i="102"/>
  <c r="DP194" i="102"/>
  <c r="DG202" i="98"/>
  <c r="DD203" i="98"/>
  <c r="BE110" i="112"/>
  <c r="AZ111" i="112" s="1"/>
  <c r="BD111" i="112" s="1"/>
  <c r="AQ109" i="112"/>
  <c r="AL110" i="112" s="1"/>
  <c r="AP110" i="112" s="1"/>
  <c r="M214" i="112"/>
  <c r="L214" i="112"/>
  <c r="S181" i="112"/>
  <c r="T181" i="112"/>
  <c r="V218" i="112"/>
  <c r="BB213" i="112"/>
  <c r="AX214" i="112"/>
  <c r="BA214" i="112" s="1"/>
  <c r="AJ214" i="112"/>
  <c r="AM214" i="112" s="1"/>
  <c r="AU195" i="112"/>
  <c r="AV195" i="112"/>
  <c r="AH192" i="112"/>
  <c r="AG192" i="112"/>
  <c r="I215" i="112"/>
  <c r="P215" i="112" s="1"/>
  <c r="H216" i="112"/>
  <c r="G215" i="112"/>
  <c r="Y215" i="112" s="1"/>
  <c r="F215" i="112"/>
  <c r="DM195" i="102"/>
  <c r="EE195" i="102"/>
  <c r="DV195" i="102"/>
  <c r="DD195" i="102"/>
  <c r="EJ101" i="102"/>
  <c r="EL101" i="102" s="1"/>
  <c r="EB102" i="102"/>
  <c r="DX102" i="102"/>
  <c r="DR101" i="102"/>
  <c r="DT101" i="102" s="1"/>
  <c r="DJ102" i="102"/>
  <c r="DF102" i="102"/>
  <c r="EK94" i="98"/>
  <c r="EG94" i="98"/>
  <c r="EA94" i="98"/>
  <c r="EC94" i="98" s="1"/>
  <c r="DO94" i="98"/>
  <c r="DS94" i="98"/>
  <c r="DI94" i="98"/>
  <c r="DK94" i="98" s="1"/>
  <c r="DD192" i="101"/>
  <c r="DV192" i="101"/>
  <c r="DM192" i="101"/>
  <c r="EE192" i="101"/>
  <c r="EK100" i="101"/>
  <c r="EG100" i="101"/>
  <c r="EA100" i="101"/>
  <c r="EC100" i="101" s="1"/>
  <c r="DS100" i="101"/>
  <c r="DO100" i="101"/>
  <c r="DI100" i="101"/>
  <c r="DK100" i="101" s="1"/>
  <c r="EG94" i="97"/>
  <c r="EK94" i="97"/>
  <c r="EB94" i="97"/>
  <c r="DX94" i="97"/>
  <c r="DO94" i="97"/>
  <c r="DS94" i="97"/>
  <c r="DJ94" i="97"/>
  <c r="DF94" i="97"/>
  <c r="BD102" i="102"/>
  <c r="AJ195" i="102"/>
  <c r="T102" i="102"/>
  <c r="H196" i="102"/>
  <c r="G195" i="102"/>
  <c r="F195" i="102"/>
  <c r="AA196" i="102"/>
  <c r="I195" i="102"/>
  <c r="BM102" i="102"/>
  <c r="DA102" i="102"/>
  <c r="CW102" i="102"/>
  <c r="BK196" i="102"/>
  <c r="CQ101" i="102"/>
  <c r="CS101" i="102" s="1"/>
  <c r="CR102" i="102" s="1"/>
  <c r="BB195" i="102"/>
  <c r="AS195" i="102"/>
  <c r="CH101" i="102"/>
  <c r="CJ101" i="102" s="1"/>
  <c r="CI102" i="102" s="1"/>
  <c r="AO101" i="102"/>
  <c r="AQ101" i="102" s="1"/>
  <c r="AP102" i="102" s="1"/>
  <c r="BT196" i="102"/>
  <c r="K102" i="102"/>
  <c r="R195" i="102"/>
  <c r="AC102" i="102"/>
  <c r="BY102" i="102"/>
  <c r="CA102" i="102" s="1"/>
  <c r="BZ103" i="102" s="1"/>
  <c r="CU196" i="102"/>
  <c r="CC195" i="102"/>
  <c r="AX101" i="102"/>
  <c r="AZ101" i="102" s="1"/>
  <c r="AY102" i="102" s="1"/>
  <c r="CL195" i="102"/>
  <c r="BM100" i="101"/>
  <c r="BQ100" i="101"/>
  <c r="AC100" i="101"/>
  <c r="DA100" i="101"/>
  <c r="CW100" i="101"/>
  <c r="AY100" i="101"/>
  <c r="AU100" i="101"/>
  <c r="BZ100" i="101"/>
  <c r="BV100" i="101"/>
  <c r="AJ192" i="101"/>
  <c r="AA192" i="101"/>
  <c r="CL192" i="101"/>
  <c r="F193" i="101"/>
  <c r="G193" i="101"/>
  <c r="CN100" i="101"/>
  <c r="CR100" i="101"/>
  <c r="N101" i="101"/>
  <c r="P101" i="101" s="1"/>
  <c r="O102" i="101" s="1"/>
  <c r="BK192" i="101"/>
  <c r="AL100" i="101"/>
  <c r="CC193" i="101"/>
  <c r="CU192" i="101"/>
  <c r="BT192" i="101"/>
  <c r="BB192" i="101"/>
  <c r="BH100" i="101"/>
  <c r="BD100" i="101"/>
  <c r="CH100" i="101"/>
  <c r="CJ100" i="101" s="1"/>
  <c r="I193" i="101"/>
  <c r="R192" i="101"/>
  <c r="W100" i="101"/>
  <c r="Y100" i="101" s="1"/>
  <c r="X101" i="101" s="1"/>
  <c r="BK179" i="97"/>
  <c r="CH94" i="98"/>
  <c r="CJ94" i="98" s="1"/>
  <c r="CI95" i="98" s="1"/>
  <c r="BY94" i="98"/>
  <c r="CA94" i="98" s="1"/>
  <c r="BZ95" i="98" s="1"/>
  <c r="BP94" i="98"/>
  <c r="BR94" i="98" s="1"/>
  <c r="BQ95" i="98" s="1"/>
  <c r="BG94" i="98"/>
  <c r="BI94" i="98" s="1"/>
  <c r="BH95" i="98" s="1"/>
  <c r="AX94" i="98"/>
  <c r="AZ94" i="98" s="1"/>
  <c r="AY95" i="98" s="1"/>
  <c r="W94" i="98"/>
  <c r="Y94" i="98" s="1"/>
  <c r="X95" i="98" s="1"/>
  <c r="G181" i="98"/>
  <c r="F181" i="98"/>
  <c r="CZ94" i="97"/>
  <c r="DB94" i="97" s="1"/>
  <c r="DA95" i="97" s="1"/>
  <c r="CH93" i="97"/>
  <c r="CJ93" i="97" s="1"/>
  <c r="BP93" i="97"/>
  <c r="BR93" i="97" s="1"/>
  <c r="AX94" i="97"/>
  <c r="AZ94" i="97" s="1"/>
  <c r="AY95" i="97" s="1"/>
  <c r="AP94" i="97"/>
  <c r="AL94" i="97"/>
  <c r="W93" i="97"/>
  <c r="Y93" i="97" s="1"/>
  <c r="X94" i="97" s="1"/>
  <c r="F182" i="97"/>
  <c r="G182" i="97"/>
  <c r="H183" i="97"/>
  <c r="BT179" i="97"/>
  <c r="CL179" i="97"/>
  <c r="AJ179" i="97"/>
  <c r="I180" i="97"/>
  <c r="R180" i="97"/>
  <c r="CC179" i="97"/>
  <c r="AL94" i="98"/>
  <c r="CW94" i="98"/>
  <c r="AC94" i="98"/>
  <c r="AJ180" i="98"/>
  <c r="AM180" i="98" s="1"/>
  <c r="CL180" i="98"/>
  <c r="CO180" i="98" s="1"/>
  <c r="CN94" i="98"/>
  <c r="CC181" i="98"/>
  <c r="CF181" i="98" s="1"/>
  <c r="BK180" i="98"/>
  <c r="BN180" i="98" s="1"/>
  <c r="BT180" i="98"/>
  <c r="BW180" i="98" s="1"/>
  <c r="BB180" i="98"/>
  <c r="BE180" i="98" s="1"/>
  <c r="I180" i="98"/>
  <c r="L180" i="98" s="1"/>
  <c r="AA180" i="98"/>
  <c r="AD180" i="98" s="1"/>
  <c r="CU180" i="98"/>
  <c r="CX180" i="98" s="1"/>
  <c r="AS180" i="98"/>
  <c r="AV180" i="98" s="1"/>
  <c r="N94" i="98"/>
  <c r="P94" i="98" s="1"/>
  <c r="O95" i="98" s="1"/>
  <c r="R180" i="98"/>
  <c r="U180" i="98" s="1"/>
  <c r="CU181" i="97"/>
  <c r="CN94" i="97"/>
  <c r="BD94" i="97"/>
  <c r="BB180" i="97"/>
  <c r="AS180" i="97"/>
  <c r="AC94" i="97"/>
  <c r="AA180" i="97"/>
  <c r="K100" i="97"/>
  <c r="AV192" i="101" l="1"/>
  <c r="AW192" i="101"/>
  <c r="AS193" i="101"/>
  <c r="AO110" i="112"/>
  <c r="DP204" i="98"/>
  <c r="DM205" i="98"/>
  <c r="EH206" i="98"/>
  <c r="EE207" i="98"/>
  <c r="DY205" i="98"/>
  <c r="DV206" i="98"/>
  <c r="AW180" i="97"/>
  <c r="AV180" i="97"/>
  <c r="BF192" i="101"/>
  <c r="BE192" i="101"/>
  <c r="AN192" i="101"/>
  <c r="AM192" i="101"/>
  <c r="DH195" i="102"/>
  <c r="DG195" i="102"/>
  <c r="BN179" i="97"/>
  <c r="BO179" i="97"/>
  <c r="EH192" i="101"/>
  <c r="EI192" i="101"/>
  <c r="DZ195" i="102"/>
  <c r="DY195" i="102"/>
  <c r="DY204" i="97"/>
  <c r="DZ204" i="97"/>
  <c r="DV205" i="97"/>
  <c r="EH205" i="97"/>
  <c r="EI205" i="97"/>
  <c r="EE206" i="97"/>
  <c r="CY181" i="97"/>
  <c r="CX181" i="97"/>
  <c r="AN179" i="97"/>
  <c r="AM179" i="97"/>
  <c r="AW195" i="102"/>
  <c r="AV195" i="102"/>
  <c r="M195" i="102"/>
  <c r="L195" i="102"/>
  <c r="BF180" i="97"/>
  <c r="BE180" i="97"/>
  <c r="CF179" i="97"/>
  <c r="CG179" i="97"/>
  <c r="CP179" i="97"/>
  <c r="CO179" i="97"/>
  <c r="BF195" i="102"/>
  <c r="BE195" i="102"/>
  <c r="AE196" i="102"/>
  <c r="AD196" i="102"/>
  <c r="AE180" i="97"/>
  <c r="AD180" i="97"/>
  <c r="V180" i="97"/>
  <c r="U180" i="97"/>
  <c r="BX179" i="97"/>
  <c r="BW179" i="97"/>
  <c r="CX192" i="101"/>
  <c r="CY192" i="101"/>
  <c r="CP192" i="101"/>
  <c r="CO192" i="101"/>
  <c r="CY196" i="102"/>
  <c r="CX196" i="102"/>
  <c r="V195" i="102"/>
  <c r="U195" i="102"/>
  <c r="DP192" i="101"/>
  <c r="DQ192" i="101"/>
  <c r="DH192" i="101"/>
  <c r="DG192" i="101"/>
  <c r="EI195" i="102"/>
  <c r="EH195" i="102"/>
  <c r="DG203" i="98"/>
  <c r="DD204" i="98"/>
  <c r="DP203" i="97"/>
  <c r="DQ203" i="97"/>
  <c r="DM204" i="97"/>
  <c r="DG202" i="97"/>
  <c r="DH202" i="97"/>
  <c r="DD203" i="97"/>
  <c r="L193" i="101"/>
  <c r="M193" i="101"/>
  <c r="DZ192" i="101"/>
  <c r="DY192" i="101"/>
  <c r="BX192" i="101"/>
  <c r="BW192" i="101"/>
  <c r="CG195" i="102"/>
  <c r="CF195" i="102"/>
  <c r="BX196" i="102"/>
  <c r="BW196" i="102"/>
  <c r="L180" i="97"/>
  <c r="M180" i="97"/>
  <c r="V192" i="101"/>
  <c r="U192" i="101"/>
  <c r="CG193" i="101"/>
  <c r="CF193" i="101"/>
  <c r="BN192" i="101"/>
  <c r="BO192" i="101"/>
  <c r="AD192" i="101"/>
  <c r="AE192" i="101"/>
  <c r="CP195" i="102"/>
  <c r="CO195" i="102"/>
  <c r="BO196" i="102"/>
  <c r="BN196" i="102"/>
  <c r="AN195" i="102"/>
  <c r="AM195" i="102"/>
  <c r="DQ195" i="102"/>
  <c r="DP195" i="102"/>
  <c r="BC111" i="112"/>
  <c r="L215" i="112"/>
  <c r="M215" i="112"/>
  <c r="T182" i="112"/>
  <c r="S182" i="112"/>
  <c r="V219" i="112"/>
  <c r="BB214" i="112"/>
  <c r="AX215" i="112"/>
  <c r="BA215" i="112" s="1"/>
  <c r="AJ215" i="112"/>
  <c r="AM215" i="112" s="1"/>
  <c r="AV196" i="112"/>
  <c r="AU196" i="112"/>
  <c r="AG193" i="112"/>
  <c r="AH193" i="112"/>
  <c r="H217" i="112"/>
  <c r="G216" i="112"/>
  <c r="Y216" i="112" s="1"/>
  <c r="F216" i="112"/>
  <c r="I216" i="112"/>
  <c r="P216" i="112" s="1"/>
  <c r="EE196" i="102"/>
  <c r="DD196" i="102"/>
  <c r="DV196" i="102"/>
  <c r="DM196" i="102"/>
  <c r="EG102" i="102"/>
  <c r="EK102" i="102"/>
  <c r="EA102" i="102"/>
  <c r="EC102" i="102" s="1"/>
  <c r="DS102" i="102"/>
  <c r="DO102" i="102"/>
  <c r="DI102" i="102"/>
  <c r="DK102" i="102" s="1"/>
  <c r="EJ94" i="98"/>
  <c r="EL94" i="98" s="1"/>
  <c r="DX95" i="98"/>
  <c r="EB95" i="98"/>
  <c r="DR94" i="98"/>
  <c r="DT94" i="98" s="1"/>
  <c r="DF95" i="98"/>
  <c r="DJ95" i="98"/>
  <c r="DV193" i="101"/>
  <c r="DD193" i="101"/>
  <c r="EE193" i="101"/>
  <c r="DM193" i="101"/>
  <c r="EJ100" i="101"/>
  <c r="EL100" i="101" s="1"/>
  <c r="EB101" i="101"/>
  <c r="DX101" i="101"/>
  <c r="DR100" i="101"/>
  <c r="DT100" i="101" s="1"/>
  <c r="DJ101" i="101"/>
  <c r="DF101" i="101"/>
  <c r="EJ94" i="97"/>
  <c r="EL94" i="97" s="1"/>
  <c r="EA94" i="97"/>
  <c r="EC94" i="97" s="1"/>
  <c r="DR94" i="97"/>
  <c r="DT94" i="97" s="1"/>
  <c r="DI94" i="97"/>
  <c r="DK94" i="97" s="1"/>
  <c r="AU102" i="102"/>
  <c r="CL196" i="102"/>
  <c r="CU197" i="102"/>
  <c r="N102" i="102"/>
  <c r="P102" i="102" s="1"/>
  <c r="O103" i="102" s="1"/>
  <c r="CZ102" i="102"/>
  <c r="DB102" i="102" s="1"/>
  <c r="I196" i="102"/>
  <c r="H197" i="102"/>
  <c r="G196" i="102"/>
  <c r="F196" i="102"/>
  <c r="AJ196" i="102"/>
  <c r="AS196" i="102"/>
  <c r="AA197" i="102"/>
  <c r="W102" i="102"/>
  <c r="Y102" i="102" s="1"/>
  <c r="X103" i="102" s="1"/>
  <c r="BV103" i="102"/>
  <c r="BT197" i="102"/>
  <c r="AL102" i="102"/>
  <c r="BB196" i="102"/>
  <c r="BP102" i="102"/>
  <c r="BR102" i="102" s="1"/>
  <c r="BQ103" i="102" s="1"/>
  <c r="BG102" i="102"/>
  <c r="BI102" i="102" s="1"/>
  <c r="BH103" i="102" s="1"/>
  <c r="CC196" i="102"/>
  <c r="AF102" i="102"/>
  <c r="AH102" i="102" s="1"/>
  <c r="AG103" i="102" s="1"/>
  <c r="R196" i="102"/>
  <c r="CE102" i="102"/>
  <c r="CN102" i="102"/>
  <c r="BK197" i="102"/>
  <c r="CI101" i="101"/>
  <c r="CE101" i="101"/>
  <c r="T101" i="101"/>
  <c r="K102" i="101"/>
  <c r="BG100" i="101"/>
  <c r="BI100" i="101" s="1"/>
  <c r="CU193" i="101"/>
  <c r="AA193" i="101"/>
  <c r="AX100" i="101"/>
  <c r="AZ100" i="101" s="1"/>
  <c r="AF100" i="101"/>
  <c r="AH100" i="101" s="1"/>
  <c r="AG101" i="101" s="1"/>
  <c r="R193" i="101"/>
  <c r="I194" i="101"/>
  <c r="CC194" i="101"/>
  <c r="CQ100" i="101"/>
  <c r="CS100" i="101" s="1"/>
  <c r="AJ193" i="101"/>
  <c r="BB193" i="101"/>
  <c r="AO100" i="101"/>
  <c r="AQ100" i="101" s="1"/>
  <c r="AP101" i="101" s="1"/>
  <c r="CL193" i="101"/>
  <c r="BY100" i="101"/>
  <c r="CA100" i="101" s="1"/>
  <c r="CZ100" i="101"/>
  <c r="DB100" i="101" s="1"/>
  <c r="BT193" i="101"/>
  <c r="BK193" i="101"/>
  <c r="F194" i="101"/>
  <c r="G194" i="101"/>
  <c r="BP100" i="101"/>
  <c r="BR100" i="101" s="1"/>
  <c r="BK180" i="97"/>
  <c r="CZ94" i="98"/>
  <c r="DB94" i="98" s="1"/>
  <c r="DA95" i="98" s="1"/>
  <c r="CQ94" i="98"/>
  <c r="CS94" i="98" s="1"/>
  <c r="CR95" i="98" s="1"/>
  <c r="AO94" i="98"/>
  <c r="AQ94" i="98" s="1"/>
  <c r="AP95" i="98" s="1"/>
  <c r="AF94" i="98"/>
  <c r="AH94" i="98" s="1"/>
  <c r="AG95" i="98" s="1"/>
  <c r="G182" i="98"/>
  <c r="F182" i="98"/>
  <c r="CQ94" i="97"/>
  <c r="CS94" i="97" s="1"/>
  <c r="CR95" i="97" s="1"/>
  <c r="CI94" i="97"/>
  <c r="CE94" i="97"/>
  <c r="BQ94" i="97"/>
  <c r="BM94" i="97"/>
  <c r="BG94" i="97"/>
  <c r="BI94" i="97" s="1"/>
  <c r="BH95" i="97" s="1"/>
  <c r="AO94" i="97"/>
  <c r="AQ94" i="97" s="1"/>
  <c r="AF94" i="97"/>
  <c r="AH94" i="97" s="1"/>
  <c r="AG95" i="97" s="1"/>
  <c r="T94" i="97"/>
  <c r="F183" i="97"/>
  <c r="G183" i="97"/>
  <c r="H184" i="97"/>
  <c r="CC180" i="97"/>
  <c r="AJ180" i="97"/>
  <c r="BT180" i="97"/>
  <c r="I181" i="97"/>
  <c r="R181" i="97"/>
  <c r="CL180" i="97"/>
  <c r="AU95" i="98"/>
  <c r="K95" i="98"/>
  <c r="CE95" i="98"/>
  <c r="T95" i="98"/>
  <c r="BV95" i="98"/>
  <c r="AS181" i="98"/>
  <c r="AV181" i="98" s="1"/>
  <c r="AA181" i="98"/>
  <c r="AD181" i="98" s="1"/>
  <c r="BK181" i="98"/>
  <c r="BN181" i="98" s="1"/>
  <c r="BM95" i="98"/>
  <c r="BD95" i="98"/>
  <c r="CU181" i="98"/>
  <c r="CX181" i="98" s="1"/>
  <c r="I181" i="98"/>
  <c r="L181" i="98" s="1"/>
  <c r="BT181" i="98"/>
  <c r="BW181" i="98" s="1"/>
  <c r="AJ181" i="98"/>
  <c r="AM181" i="98" s="1"/>
  <c r="R181" i="98"/>
  <c r="U181" i="98" s="1"/>
  <c r="BB181" i="98"/>
  <c r="BE181" i="98" s="1"/>
  <c r="CC182" i="98"/>
  <c r="CF182" i="98" s="1"/>
  <c r="CL181" i="98"/>
  <c r="CO181" i="98" s="1"/>
  <c r="CU182" i="97"/>
  <c r="CW95" i="97"/>
  <c r="BB181" i="97"/>
  <c r="AS181" i="97"/>
  <c r="AU95" i="97"/>
  <c r="AA181" i="97"/>
  <c r="N100" i="97"/>
  <c r="P100" i="97" s="1"/>
  <c r="O101" i="97" s="1"/>
  <c r="AV193" i="101" l="1"/>
  <c r="AS194" i="101"/>
  <c r="AW193" i="101"/>
  <c r="EI193" i="101"/>
  <c r="EH193" i="101"/>
  <c r="DZ196" i="102"/>
  <c r="DY196" i="102"/>
  <c r="DG204" i="98"/>
  <c r="DD205" i="98"/>
  <c r="EH207" i="98"/>
  <c r="EE208" i="98"/>
  <c r="AW181" i="97"/>
  <c r="AV181" i="97"/>
  <c r="M181" i="97"/>
  <c r="L181" i="97"/>
  <c r="V196" i="102"/>
  <c r="U196" i="102"/>
  <c r="CF194" i="101"/>
  <c r="CG194" i="101"/>
  <c r="BF196" i="102"/>
  <c r="BE196" i="102"/>
  <c r="AW196" i="102"/>
  <c r="AV196" i="102"/>
  <c r="CY197" i="102"/>
  <c r="CX197" i="102"/>
  <c r="DQ193" i="101"/>
  <c r="DP193" i="101"/>
  <c r="DG193" i="101"/>
  <c r="DH193" i="101"/>
  <c r="EI196" i="102"/>
  <c r="EH196" i="102"/>
  <c r="DQ204" i="97"/>
  <c r="DP204" i="97"/>
  <c r="DM205" i="97"/>
  <c r="DZ205" i="97"/>
  <c r="DY205" i="97"/>
  <c r="DV206" i="97"/>
  <c r="AE197" i="102"/>
  <c r="AD197" i="102"/>
  <c r="AD181" i="97"/>
  <c r="AE181" i="97"/>
  <c r="CO180" i="97"/>
  <c r="CP180" i="97"/>
  <c r="AM180" i="97"/>
  <c r="AN180" i="97"/>
  <c r="BO180" i="97"/>
  <c r="BN180" i="97"/>
  <c r="BE193" i="101"/>
  <c r="BF193" i="101"/>
  <c r="M194" i="101"/>
  <c r="L194" i="101"/>
  <c r="AE193" i="101"/>
  <c r="AD193" i="101"/>
  <c r="CG196" i="102"/>
  <c r="CF196" i="102"/>
  <c r="AN196" i="102"/>
  <c r="AM196" i="102"/>
  <c r="M196" i="102"/>
  <c r="L196" i="102"/>
  <c r="CP196" i="102"/>
  <c r="CO196" i="102"/>
  <c r="DY193" i="101"/>
  <c r="DZ193" i="101"/>
  <c r="DH203" i="97"/>
  <c r="DG203" i="97"/>
  <c r="DD204" i="97"/>
  <c r="EI206" i="97"/>
  <c r="EH206" i="97"/>
  <c r="EE207" i="97"/>
  <c r="DY206" i="98"/>
  <c r="DV207" i="98"/>
  <c r="DP205" i="98"/>
  <c r="DM206" i="98"/>
  <c r="BW193" i="101"/>
  <c r="BX193" i="101"/>
  <c r="BX197" i="102"/>
  <c r="BW197" i="102"/>
  <c r="BF181" i="97"/>
  <c r="BE181" i="97"/>
  <c r="BW180" i="97"/>
  <c r="BX180" i="97"/>
  <c r="CY182" i="97"/>
  <c r="CX182" i="97"/>
  <c r="U181" i="97"/>
  <c r="V181" i="97"/>
  <c r="CG180" i="97"/>
  <c r="CF180" i="97"/>
  <c r="BO193" i="101"/>
  <c r="BN193" i="101"/>
  <c r="CO193" i="101"/>
  <c r="CP193" i="101"/>
  <c r="AM193" i="101"/>
  <c r="AN193" i="101"/>
  <c r="U193" i="101"/>
  <c r="V193" i="101"/>
  <c r="CY193" i="101"/>
  <c r="CX193" i="101"/>
  <c r="BO197" i="102"/>
  <c r="BN197" i="102"/>
  <c r="DQ196" i="102"/>
  <c r="DP196" i="102"/>
  <c r="DH196" i="102"/>
  <c r="DG196" i="102"/>
  <c r="BE111" i="112"/>
  <c r="AZ112" i="112" s="1"/>
  <c r="BD112" i="112" s="1"/>
  <c r="AQ110" i="112"/>
  <c r="AL111" i="112" s="1"/>
  <c r="AP111" i="112" s="1"/>
  <c r="M216" i="112"/>
  <c r="L216" i="112"/>
  <c r="S183" i="112"/>
  <c r="T183" i="112"/>
  <c r="V220" i="112"/>
  <c r="AJ216" i="112"/>
  <c r="AM216" i="112" s="1"/>
  <c r="AX216" i="112"/>
  <c r="BA216" i="112" s="1"/>
  <c r="BB215" i="112"/>
  <c r="AU197" i="112"/>
  <c r="AV197" i="112"/>
  <c r="AH194" i="112"/>
  <c r="AG194" i="112"/>
  <c r="H218" i="112"/>
  <c r="G217" i="112"/>
  <c r="Y217" i="112" s="1"/>
  <c r="F217" i="112"/>
  <c r="I217" i="112"/>
  <c r="P217" i="112" s="1"/>
  <c r="DM197" i="102"/>
  <c r="DD197" i="102"/>
  <c r="EE197" i="102"/>
  <c r="DV197" i="102"/>
  <c r="EJ102" i="102"/>
  <c r="EL102" i="102" s="1"/>
  <c r="DX103" i="102"/>
  <c r="EB103" i="102"/>
  <c r="DR102" i="102"/>
  <c r="DT102" i="102" s="1"/>
  <c r="DF103" i="102"/>
  <c r="DJ103" i="102"/>
  <c r="EG95" i="98"/>
  <c r="EK95" i="98"/>
  <c r="EA95" i="98"/>
  <c r="EC95" i="98" s="1"/>
  <c r="DS95" i="98"/>
  <c r="DO95" i="98"/>
  <c r="DI95" i="98"/>
  <c r="DK95" i="98" s="1"/>
  <c r="DD194" i="101"/>
  <c r="EE194" i="101"/>
  <c r="DV194" i="101"/>
  <c r="DM194" i="101"/>
  <c r="EK101" i="101"/>
  <c r="EG101" i="101"/>
  <c r="EA101" i="101"/>
  <c r="EC101" i="101" s="1"/>
  <c r="DS101" i="101"/>
  <c r="DO101" i="101"/>
  <c r="DI101" i="101"/>
  <c r="DK101" i="101" s="1"/>
  <c r="EK95" i="97"/>
  <c r="EG95" i="97"/>
  <c r="DX95" i="97"/>
  <c r="EB95" i="97"/>
  <c r="DS95" i="97"/>
  <c r="DO95" i="97"/>
  <c r="DJ95" i="97"/>
  <c r="DF95" i="97"/>
  <c r="BD103" i="102"/>
  <c r="AC103" i="102"/>
  <c r="BM103" i="102"/>
  <c r="DA103" i="102"/>
  <c r="CW103" i="102"/>
  <c r="K103" i="102"/>
  <c r="BK198" i="102"/>
  <c r="AS197" i="102"/>
  <c r="AJ197" i="102"/>
  <c r="H198" i="102"/>
  <c r="G197" i="102"/>
  <c r="F197" i="102"/>
  <c r="CQ102" i="102"/>
  <c r="CS102" i="102" s="1"/>
  <c r="CR103" i="102" s="1"/>
  <c r="AO102" i="102"/>
  <c r="AQ102" i="102" s="1"/>
  <c r="AP103" i="102" s="1"/>
  <c r="BY103" i="102"/>
  <c r="CA103" i="102" s="1"/>
  <c r="BZ104" i="102" s="1"/>
  <c r="I197" i="102"/>
  <c r="CL197" i="102"/>
  <c r="CC197" i="102"/>
  <c r="BT198" i="102"/>
  <c r="CU198" i="102"/>
  <c r="AX102" i="102"/>
  <c r="AZ102" i="102" s="1"/>
  <c r="AY103" i="102" s="1"/>
  <c r="CH102" i="102"/>
  <c r="CJ102" i="102" s="1"/>
  <c r="CI103" i="102" s="1"/>
  <c r="R197" i="102"/>
  <c r="BB197" i="102"/>
  <c r="T103" i="102"/>
  <c r="AA198" i="102"/>
  <c r="AC101" i="101"/>
  <c r="AY101" i="101"/>
  <c r="AU101" i="101"/>
  <c r="AL101" i="101"/>
  <c r="BZ101" i="101"/>
  <c r="BV101" i="101"/>
  <c r="BT194" i="101"/>
  <c r="CN101" i="101"/>
  <c r="CR101" i="101"/>
  <c r="R194" i="101"/>
  <c r="F195" i="101"/>
  <c r="G195" i="101"/>
  <c r="DA101" i="101"/>
  <c r="CW101" i="101"/>
  <c r="BB194" i="101"/>
  <c r="CU194" i="101"/>
  <c r="BH101" i="101"/>
  <c r="BD101" i="101"/>
  <c r="W101" i="101"/>
  <c r="Y101" i="101" s="1"/>
  <c r="X102" i="101" s="1"/>
  <c r="CL194" i="101"/>
  <c r="AJ194" i="101"/>
  <c r="I195" i="101"/>
  <c r="AA194" i="101"/>
  <c r="N102" i="101"/>
  <c r="P102" i="101" s="1"/>
  <c r="O103" i="101" s="1"/>
  <c r="CH101" i="101"/>
  <c r="CJ101" i="101" s="1"/>
  <c r="BM101" i="101"/>
  <c r="BQ101" i="101"/>
  <c r="BK194" i="101"/>
  <c r="CC195" i="101"/>
  <c r="BK181" i="97"/>
  <c r="CH95" i="98"/>
  <c r="CJ95" i="98" s="1"/>
  <c r="CI96" i="98" s="1"/>
  <c r="BY95" i="98"/>
  <c r="CA95" i="98" s="1"/>
  <c r="BZ96" i="98" s="1"/>
  <c r="BP95" i="98"/>
  <c r="BR95" i="98" s="1"/>
  <c r="BQ96" i="98" s="1"/>
  <c r="BG95" i="98"/>
  <c r="BI95" i="98" s="1"/>
  <c r="BH96" i="98" s="1"/>
  <c r="AX95" i="98"/>
  <c r="AZ95" i="98" s="1"/>
  <c r="AY96" i="98" s="1"/>
  <c r="W95" i="98"/>
  <c r="Y95" i="98" s="1"/>
  <c r="X96" i="98" s="1"/>
  <c r="G183" i="98"/>
  <c r="F183" i="98"/>
  <c r="CZ95" i="97"/>
  <c r="DB95" i="97" s="1"/>
  <c r="DA96" i="97" s="1"/>
  <c r="CH94" i="97"/>
  <c r="CJ94" i="97" s="1"/>
  <c r="BP94" i="97"/>
  <c r="BR94" i="97" s="1"/>
  <c r="AX95" i="97"/>
  <c r="AZ95" i="97" s="1"/>
  <c r="AY96" i="97" s="1"/>
  <c r="AP95" i="97"/>
  <c r="AL95" i="97"/>
  <c r="W94" i="97"/>
  <c r="Y94" i="97" s="1"/>
  <c r="X95" i="97" s="1"/>
  <c r="F184" i="97"/>
  <c r="G184" i="97"/>
  <c r="H185" i="97"/>
  <c r="R182" i="97"/>
  <c r="CC181" i="97"/>
  <c r="BT181" i="97"/>
  <c r="I182" i="97"/>
  <c r="CL181" i="97"/>
  <c r="AJ181" i="97"/>
  <c r="AL95" i="98"/>
  <c r="AC95" i="98"/>
  <c r="N95" i="98"/>
  <c r="P95" i="98" s="1"/>
  <c r="O96" i="98" s="1"/>
  <c r="I182" i="98"/>
  <c r="L182" i="98" s="1"/>
  <c r="CU182" i="98"/>
  <c r="CX182" i="98" s="1"/>
  <c r="CW95" i="98"/>
  <c r="AA182" i="98"/>
  <c r="AD182" i="98" s="1"/>
  <c r="CC183" i="98"/>
  <c r="CF183" i="98" s="1"/>
  <c r="CN95" i="98"/>
  <c r="R182" i="98"/>
  <c r="U182" i="98" s="1"/>
  <c r="BT182" i="98"/>
  <c r="BW182" i="98" s="1"/>
  <c r="BK182" i="98"/>
  <c r="BN182" i="98" s="1"/>
  <c r="BB182" i="98"/>
  <c r="BE182" i="98" s="1"/>
  <c r="CL182" i="98"/>
  <c r="CO182" i="98" s="1"/>
  <c r="AJ182" i="98"/>
  <c r="AM182" i="98" s="1"/>
  <c r="AS182" i="98"/>
  <c r="AV182" i="98" s="1"/>
  <c r="CU183" i="97"/>
  <c r="CN95" i="97"/>
  <c r="BD95" i="97"/>
  <c r="BB182" i="97"/>
  <c r="AS182" i="97"/>
  <c r="AC95" i="97"/>
  <c r="AA182" i="97"/>
  <c r="K101" i="97"/>
  <c r="AV194" i="101" l="1"/>
  <c r="AW194" i="101"/>
  <c r="AS195" i="101"/>
  <c r="AO111" i="112"/>
  <c r="AW182" i="97"/>
  <c r="AV182" i="97"/>
  <c r="CX183" i="97"/>
  <c r="CY183" i="97"/>
  <c r="BX181" i="97"/>
  <c r="BW181" i="97"/>
  <c r="AD194" i="101"/>
  <c r="AE194" i="101"/>
  <c r="CP194" i="101"/>
  <c r="CO194" i="101"/>
  <c r="CX194" i="101"/>
  <c r="CY194" i="101"/>
  <c r="CG197" i="102"/>
  <c r="CF197" i="102"/>
  <c r="EI197" i="102"/>
  <c r="EH197" i="102"/>
  <c r="DP206" i="98"/>
  <c r="DM207" i="98"/>
  <c r="EH207" i="97"/>
  <c r="EI207" i="97"/>
  <c r="EE208" i="97"/>
  <c r="DY206" i="97"/>
  <c r="DZ206" i="97"/>
  <c r="DV207" i="97"/>
  <c r="DG205" i="98"/>
  <c r="DD206" i="98"/>
  <c r="CF181" i="97"/>
  <c r="CG181" i="97"/>
  <c r="BN181" i="97"/>
  <c r="BO181" i="97"/>
  <c r="L195" i="101"/>
  <c r="M195" i="101"/>
  <c r="BF194" i="101"/>
  <c r="BE194" i="101"/>
  <c r="CP197" i="102"/>
  <c r="CO197" i="102"/>
  <c r="AN197" i="102"/>
  <c r="AM197" i="102"/>
  <c r="DP194" i="101"/>
  <c r="DQ194" i="101"/>
  <c r="DH194" i="101"/>
  <c r="DG194" i="101"/>
  <c r="DZ197" i="102"/>
  <c r="DY197" i="102"/>
  <c r="DH197" i="102"/>
  <c r="DG197" i="102"/>
  <c r="CG195" i="101"/>
  <c r="CF195" i="101"/>
  <c r="AN194" i="101"/>
  <c r="AM194" i="101"/>
  <c r="BX194" i="101"/>
  <c r="BW194" i="101"/>
  <c r="BF197" i="102"/>
  <c r="BE197" i="102"/>
  <c r="CY198" i="102"/>
  <c r="CX198" i="102"/>
  <c r="M197" i="102"/>
  <c r="L197" i="102"/>
  <c r="AW197" i="102"/>
  <c r="AV197" i="102"/>
  <c r="DZ194" i="101"/>
  <c r="DY194" i="101"/>
  <c r="DY207" i="98"/>
  <c r="DV208" i="98"/>
  <c r="EH208" i="98"/>
  <c r="EE209" i="98"/>
  <c r="BE182" i="97"/>
  <c r="BF182" i="97"/>
  <c r="AN181" i="97"/>
  <c r="AM181" i="97"/>
  <c r="AE182" i="97"/>
  <c r="AD182" i="97"/>
  <c r="CP181" i="97"/>
  <c r="CO181" i="97"/>
  <c r="V182" i="97"/>
  <c r="U182" i="97"/>
  <c r="L182" i="97"/>
  <c r="M182" i="97"/>
  <c r="BN194" i="101"/>
  <c r="BO194" i="101"/>
  <c r="V194" i="101"/>
  <c r="U194" i="101"/>
  <c r="AE198" i="102"/>
  <c r="AD198" i="102"/>
  <c r="V197" i="102"/>
  <c r="U197" i="102"/>
  <c r="BX198" i="102"/>
  <c r="BW198" i="102"/>
  <c r="BO198" i="102"/>
  <c r="BN198" i="102"/>
  <c r="EH194" i="101"/>
  <c r="EI194" i="101"/>
  <c r="DQ197" i="102"/>
  <c r="DP197" i="102"/>
  <c r="DG204" i="97"/>
  <c r="DH204" i="97"/>
  <c r="DD205" i="97"/>
  <c r="DP205" i="97"/>
  <c r="DQ205" i="97"/>
  <c r="DM206" i="97"/>
  <c r="BC112" i="112"/>
  <c r="M217" i="112"/>
  <c r="L217" i="112"/>
  <c r="S184" i="112"/>
  <c r="T184" i="112"/>
  <c r="V221" i="112"/>
  <c r="BB216" i="112"/>
  <c r="AX217" i="112"/>
  <c r="BA217" i="112" s="1"/>
  <c r="AJ217" i="112"/>
  <c r="AM217" i="112" s="1"/>
  <c r="AV198" i="112"/>
  <c r="AU198" i="112"/>
  <c r="AG195" i="112"/>
  <c r="AH195" i="112"/>
  <c r="I218" i="112"/>
  <c r="P218" i="112" s="1"/>
  <c r="H219" i="112"/>
  <c r="G218" i="112"/>
  <c r="Y218" i="112" s="1"/>
  <c r="F218" i="112"/>
  <c r="EE198" i="102"/>
  <c r="DD198" i="102"/>
  <c r="DV198" i="102"/>
  <c r="DM198" i="102"/>
  <c r="EK103" i="102"/>
  <c r="EG103" i="102"/>
  <c r="EA103" i="102"/>
  <c r="EC103" i="102" s="1"/>
  <c r="DO103" i="102"/>
  <c r="DS103" i="102"/>
  <c r="DI103" i="102"/>
  <c r="DK103" i="102" s="1"/>
  <c r="EJ95" i="98"/>
  <c r="EL95" i="98" s="1"/>
  <c r="DX96" i="98"/>
  <c r="EB96" i="98"/>
  <c r="DR95" i="98"/>
  <c r="DT95" i="98" s="1"/>
  <c r="DF96" i="98"/>
  <c r="DJ96" i="98"/>
  <c r="DM195" i="101"/>
  <c r="DD195" i="101"/>
  <c r="DV195" i="101"/>
  <c r="EE195" i="101"/>
  <c r="EJ101" i="101"/>
  <c r="EL101" i="101" s="1"/>
  <c r="DX102" i="101"/>
  <c r="EB102" i="101"/>
  <c r="DR101" i="101"/>
  <c r="DT101" i="101" s="1"/>
  <c r="DJ102" i="101"/>
  <c r="DF102" i="101"/>
  <c r="EJ95" i="97"/>
  <c r="EL95" i="97" s="1"/>
  <c r="EA95" i="97"/>
  <c r="EC95" i="97" s="1"/>
  <c r="DR95" i="97"/>
  <c r="DT95" i="97" s="1"/>
  <c r="DI95" i="97"/>
  <c r="DK95" i="97" s="1"/>
  <c r="CN103" i="102"/>
  <c r="CE103" i="102"/>
  <c r="AA199" i="102"/>
  <c r="R198" i="102"/>
  <c r="BT199" i="102"/>
  <c r="CL198" i="102"/>
  <c r="H199" i="102"/>
  <c r="G198" i="102"/>
  <c r="F198" i="102"/>
  <c r="AS198" i="102"/>
  <c r="CZ103" i="102"/>
  <c r="DB103" i="102" s="1"/>
  <c r="AF103" i="102"/>
  <c r="AH103" i="102" s="1"/>
  <c r="AG104" i="102" s="1"/>
  <c r="W103" i="102"/>
  <c r="Y103" i="102" s="1"/>
  <c r="X104" i="102" s="1"/>
  <c r="BB198" i="102"/>
  <c r="I198" i="102"/>
  <c r="BV104" i="102"/>
  <c r="BK199" i="102"/>
  <c r="AJ198" i="102"/>
  <c r="N103" i="102"/>
  <c r="P103" i="102" s="1"/>
  <c r="O104" i="102" s="1"/>
  <c r="BP103" i="102"/>
  <c r="BR103" i="102" s="1"/>
  <c r="BQ104" i="102" s="1"/>
  <c r="BG103" i="102"/>
  <c r="BI103" i="102" s="1"/>
  <c r="BH104" i="102" s="1"/>
  <c r="AU103" i="102"/>
  <c r="CU199" i="102"/>
  <c r="CC198" i="102"/>
  <c r="AL103" i="102"/>
  <c r="T102" i="101"/>
  <c r="CC196" i="101"/>
  <c r="BB195" i="101"/>
  <c r="CQ101" i="101"/>
  <c r="CS101" i="101" s="1"/>
  <c r="BY101" i="101"/>
  <c r="CA101" i="101" s="1"/>
  <c r="AX101" i="101"/>
  <c r="AZ101" i="101" s="1"/>
  <c r="BK195" i="101"/>
  <c r="BP101" i="101"/>
  <c r="BR101" i="101" s="1"/>
  <c r="K103" i="101"/>
  <c r="CU195" i="101"/>
  <c r="R195" i="101"/>
  <c r="AA195" i="101"/>
  <c r="AJ195" i="101"/>
  <c r="F196" i="101"/>
  <c r="G196" i="101"/>
  <c r="AO101" i="101"/>
  <c r="AQ101" i="101" s="1"/>
  <c r="AP102" i="101" s="1"/>
  <c r="AF101" i="101"/>
  <c r="AH101" i="101" s="1"/>
  <c r="AG102" i="101" s="1"/>
  <c r="CI102" i="101"/>
  <c r="CE102" i="101"/>
  <c r="I196" i="101"/>
  <c r="CL195" i="101"/>
  <c r="BG101" i="101"/>
  <c r="BI101" i="101" s="1"/>
  <c r="CZ101" i="101"/>
  <c r="DB101" i="101" s="1"/>
  <c r="BT195" i="101"/>
  <c r="BK182" i="97"/>
  <c r="CZ95" i="98"/>
  <c r="DB95" i="98" s="1"/>
  <c r="DA96" i="98" s="1"/>
  <c r="CQ95" i="98"/>
  <c r="CS95" i="98" s="1"/>
  <c r="CR96" i="98" s="1"/>
  <c r="AO95" i="98"/>
  <c r="AQ95" i="98" s="1"/>
  <c r="AP96" i="98" s="1"/>
  <c r="AF95" i="98"/>
  <c r="AH95" i="98" s="1"/>
  <c r="AG96" i="98" s="1"/>
  <c r="F184" i="98"/>
  <c r="G184" i="98"/>
  <c r="CQ95" i="97"/>
  <c r="CS95" i="97" s="1"/>
  <c r="CR96" i="97" s="1"/>
  <c r="CI95" i="97"/>
  <c r="CE95" i="97"/>
  <c r="BQ95" i="97"/>
  <c r="BM95" i="97"/>
  <c r="BG95" i="97"/>
  <c r="BI95" i="97" s="1"/>
  <c r="BH96" i="97" s="1"/>
  <c r="AO95" i="97"/>
  <c r="AQ95" i="97" s="1"/>
  <c r="AF95" i="97"/>
  <c r="AH95" i="97" s="1"/>
  <c r="AG96" i="97" s="1"/>
  <c r="T95" i="97"/>
  <c r="F185" i="97"/>
  <c r="G185" i="97"/>
  <c r="H186" i="97"/>
  <c r="AJ182" i="97"/>
  <c r="BT182" i="97"/>
  <c r="CL182" i="97"/>
  <c r="CC182" i="97"/>
  <c r="I183" i="97"/>
  <c r="R183" i="97"/>
  <c r="AU96" i="98"/>
  <c r="K96" i="98"/>
  <c r="CE96" i="98"/>
  <c r="BV96" i="98"/>
  <c r="BM96" i="98"/>
  <c r="CC184" i="98"/>
  <c r="CF184" i="98" s="1"/>
  <c r="CU183" i="98"/>
  <c r="CX183" i="98" s="1"/>
  <c r="AS183" i="98"/>
  <c r="AV183" i="98" s="1"/>
  <c r="AJ183" i="98"/>
  <c r="AM183" i="98" s="1"/>
  <c r="BK183" i="98"/>
  <c r="BN183" i="98" s="1"/>
  <c r="R183" i="98"/>
  <c r="U183" i="98" s="1"/>
  <c r="I183" i="98"/>
  <c r="L183" i="98" s="1"/>
  <c r="BB183" i="98"/>
  <c r="BE183" i="98" s="1"/>
  <c r="BD96" i="98"/>
  <c r="CL183" i="98"/>
  <c r="CO183" i="98" s="1"/>
  <c r="BT183" i="98"/>
  <c r="BW183" i="98" s="1"/>
  <c r="AA183" i="98"/>
  <c r="AD183" i="98" s="1"/>
  <c r="T96" i="98"/>
  <c r="CW96" i="97"/>
  <c r="CU184" i="97"/>
  <c r="BB183" i="97"/>
  <c r="AU96" i="97"/>
  <c r="AS183" i="97"/>
  <c r="AA183" i="97"/>
  <c r="N101" i="97"/>
  <c r="P101" i="97" s="1"/>
  <c r="O102" i="97" s="1"/>
  <c r="AV195" i="101" l="1"/>
  <c r="AS196" i="101"/>
  <c r="AW195" i="101"/>
  <c r="AQ111" i="112"/>
  <c r="AL112" i="112" s="1"/>
  <c r="AP112" i="112" s="1"/>
  <c r="CG182" i="97"/>
  <c r="CF182" i="97"/>
  <c r="CF196" i="101"/>
  <c r="CG196" i="101"/>
  <c r="AE199" i="102"/>
  <c r="AD199" i="102"/>
  <c r="DQ198" i="102"/>
  <c r="DP198" i="102"/>
  <c r="EI198" i="102"/>
  <c r="EH198" i="102"/>
  <c r="DY208" i="98"/>
  <c r="DV209" i="98"/>
  <c r="CO182" i="97"/>
  <c r="CP182" i="97"/>
  <c r="U195" i="101"/>
  <c r="V195" i="101"/>
  <c r="CG198" i="102"/>
  <c r="CF198" i="102"/>
  <c r="BO199" i="102"/>
  <c r="BN199" i="102"/>
  <c r="BF198" i="102"/>
  <c r="BE198" i="102"/>
  <c r="AW198" i="102"/>
  <c r="AV198" i="102"/>
  <c r="CP198" i="102"/>
  <c r="CO198" i="102"/>
  <c r="DY195" i="101"/>
  <c r="DZ195" i="101"/>
  <c r="DH205" i="97"/>
  <c r="DG205" i="97"/>
  <c r="DD206" i="97"/>
  <c r="M198" i="102"/>
  <c r="L198" i="102"/>
  <c r="BO182" i="97"/>
  <c r="BN182" i="97"/>
  <c r="CO195" i="101"/>
  <c r="CP195" i="101"/>
  <c r="CY195" i="101"/>
  <c r="CX195" i="101"/>
  <c r="CX199" i="102"/>
  <c r="CY199" i="102"/>
  <c r="BX199" i="102"/>
  <c r="BW199" i="102"/>
  <c r="DQ195" i="101"/>
  <c r="DP195" i="101"/>
  <c r="DZ198" i="102"/>
  <c r="DY198" i="102"/>
  <c r="DQ206" i="97"/>
  <c r="DP206" i="97"/>
  <c r="DM207" i="97"/>
  <c r="EH209" i="98"/>
  <c r="EE210" i="98"/>
  <c r="DG206" i="98"/>
  <c r="DD207" i="98"/>
  <c r="DP207" i="98"/>
  <c r="DM208" i="98"/>
  <c r="AE195" i="101"/>
  <c r="AD195" i="101"/>
  <c r="AN198" i="102"/>
  <c r="AM198" i="102"/>
  <c r="DZ207" i="97"/>
  <c r="DY207" i="97"/>
  <c r="DV208" i="97"/>
  <c r="BF183" i="97"/>
  <c r="BE183" i="97"/>
  <c r="AD183" i="97"/>
  <c r="AE183" i="97"/>
  <c r="CY184" i="97"/>
  <c r="CX184" i="97"/>
  <c r="V183" i="97"/>
  <c r="U183" i="97"/>
  <c r="BX182" i="97"/>
  <c r="BW182" i="97"/>
  <c r="AV183" i="97"/>
  <c r="AW183" i="97"/>
  <c r="M183" i="97"/>
  <c r="L183" i="97"/>
  <c r="AM182" i="97"/>
  <c r="AN182" i="97"/>
  <c r="BW195" i="101"/>
  <c r="BX195" i="101"/>
  <c r="M196" i="101"/>
  <c r="L196" i="101"/>
  <c r="AM195" i="101"/>
  <c r="AN195" i="101"/>
  <c r="BO195" i="101"/>
  <c r="BN195" i="101"/>
  <c r="BE195" i="101"/>
  <c r="BF195" i="101"/>
  <c r="V198" i="102"/>
  <c r="U198" i="102"/>
  <c r="EI195" i="101"/>
  <c r="EH195" i="101"/>
  <c r="DG195" i="101"/>
  <c r="DH195" i="101"/>
  <c r="DH198" i="102"/>
  <c r="DG198" i="102"/>
  <c r="EI208" i="97"/>
  <c r="EH208" i="97"/>
  <c r="EE209" i="97"/>
  <c r="BE112" i="112"/>
  <c r="AZ113" i="112" s="1"/>
  <c r="BD113" i="112" s="1"/>
  <c r="M218" i="112"/>
  <c r="L218" i="112"/>
  <c r="V222" i="112"/>
  <c r="T185" i="112"/>
  <c r="S185" i="112"/>
  <c r="BB217" i="112"/>
  <c r="AX218" i="112"/>
  <c r="BA218" i="112" s="1"/>
  <c r="AJ218" i="112"/>
  <c r="AM218" i="112" s="1"/>
  <c r="AU199" i="112"/>
  <c r="AV199" i="112"/>
  <c r="AH196" i="112"/>
  <c r="AG196" i="112"/>
  <c r="H220" i="112"/>
  <c r="G219" i="112"/>
  <c r="Y219" i="112" s="1"/>
  <c r="I219" i="112"/>
  <c r="P219" i="112" s="1"/>
  <c r="DM199" i="102"/>
  <c r="DV199" i="102"/>
  <c r="EE199" i="102"/>
  <c r="DD199" i="102"/>
  <c r="EJ103" i="102"/>
  <c r="EL103" i="102" s="1"/>
  <c r="DX104" i="102"/>
  <c r="EB104" i="102"/>
  <c r="DR103" i="102"/>
  <c r="DT103" i="102" s="1"/>
  <c r="DF104" i="102"/>
  <c r="DJ104" i="102"/>
  <c r="EK96" i="98"/>
  <c r="EG96" i="98"/>
  <c r="EA96" i="98"/>
  <c r="EC96" i="98" s="1"/>
  <c r="DS96" i="98"/>
  <c r="DO96" i="98"/>
  <c r="DI96" i="98"/>
  <c r="DK96" i="98" s="1"/>
  <c r="DV196" i="101"/>
  <c r="EE196" i="101"/>
  <c r="DD196" i="101"/>
  <c r="DM196" i="101"/>
  <c r="EK102" i="101"/>
  <c r="EG102" i="101"/>
  <c r="EA102" i="101"/>
  <c r="EC102" i="101" s="1"/>
  <c r="DS102" i="101"/>
  <c r="DO102" i="101"/>
  <c r="DI102" i="101"/>
  <c r="DK102" i="101" s="1"/>
  <c r="EK96" i="97"/>
  <c r="EG96" i="97"/>
  <c r="DX96" i="97"/>
  <c r="EB96" i="97"/>
  <c r="DS96" i="97"/>
  <c r="DO96" i="97"/>
  <c r="DJ96" i="97"/>
  <c r="DF96" i="97"/>
  <c r="BD104" i="102"/>
  <c r="BM104" i="102"/>
  <c r="T104" i="102"/>
  <c r="K104" i="102"/>
  <c r="AC104" i="102"/>
  <c r="CC199" i="102"/>
  <c r="BY104" i="102"/>
  <c r="CA104" i="102" s="1"/>
  <c r="BZ105" i="102" s="1"/>
  <c r="R199" i="102"/>
  <c r="CH103" i="102"/>
  <c r="CJ103" i="102" s="1"/>
  <c r="CI104" i="102" s="1"/>
  <c r="CU200" i="102"/>
  <c r="DA104" i="102"/>
  <c r="CW104" i="102"/>
  <c r="AX103" i="102"/>
  <c r="AZ103" i="102" s="1"/>
  <c r="AY104" i="102" s="1"/>
  <c r="AJ199" i="102"/>
  <c r="I199" i="102"/>
  <c r="AS199" i="102"/>
  <c r="CL199" i="102"/>
  <c r="CQ103" i="102"/>
  <c r="CS103" i="102" s="1"/>
  <c r="CR104" i="102" s="1"/>
  <c r="AO103" i="102"/>
  <c r="AQ103" i="102" s="1"/>
  <c r="AP104" i="102" s="1"/>
  <c r="BK200" i="102"/>
  <c r="BB199" i="102"/>
  <c r="H200" i="102"/>
  <c r="G199" i="102"/>
  <c r="F199" i="102"/>
  <c r="BT200" i="102"/>
  <c r="AA200" i="102"/>
  <c r="BH102" i="101"/>
  <c r="BD102" i="101"/>
  <c r="AC102" i="101"/>
  <c r="AY102" i="101"/>
  <c r="AU102" i="101"/>
  <c r="BZ102" i="101"/>
  <c r="BV102" i="101"/>
  <c r="DA102" i="101"/>
  <c r="CW102" i="101"/>
  <c r="CN102" i="101"/>
  <c r="CR102" i="101"/>
  <c r="BT196" i="101"/>
  <c r="BB196" i="101"/>
  <c r="F197" i="101"/>
  <c r="G197" i="101"/>
  <c r="CU196" i="101"/>
  <c r="BM102" i="101"/>
  <c r="BQ102" i="101"/>
  <c r="CC197" i="101"/>
  <c r="CL196" i="101"/>
  <c r="I197" i="101"/>
  <c r="AJ196" i="101"/>
  <c r="CH102" i="101"/>
  <c r="CJ102" i="101" s="1"/>
  <c r="AL102" i="101"/>
  <c r="AA196" i="101"/>
  <c r="R196" i="101"/>
  <c r="N103" i="101"/>
  <c r="P103" i="101" s="1"/>
  <c r="O104" i="101" s="1"/>
  <c r="BK196" i="101"/>
  <c r="W102" i="101"/>
  <c r="Y102" i="101" s="1"/>
  <c r="X103" i="101" s="1"/>
  <c r="BK183" i="97"/>
  <c r="CH96" i="98"/>
  <c r="CJ96" i="98" s="1"/>
  <c r="CI97" i="98" s="1"/>
  <c r="BY96" i="98"/>
  <c r="CA96" i="98" s="1"/>
  <c r="BZ97" i="98" s="1"/>
  <c r="BP96" i="98"/>
  <c r="BR96" i="98" s="1"/>
  <c r="BQ97" i="98" s="1"/>
  <c r="BG96" i="98"/>
  <c r="BI96" i="98" s="1"/>
  <c r="BH97" i="98" s="1"/>
  <c r="AX96" i="98"/>
  <c r="AZ96" i="98" s="1"/>
  <c r="AY97" i="98" s="1"/>
  <c r="W96" i="98"/>
  <c r="Y96" i="98" s="1"/>
  <c r="X97" i="98" s="1"/>
  <c r="G185" i="98"/>
  <c r="F185" i="98"/>
  <c r="CZ96" i="97"/>
  <c r="DB96" i="97" s="1"/>
  <c r="DA97" i="97" s="1"/>
  <c r="CH95" i="97"/>
  <c r="CJ95" i="97" s="1"/>
  <c r="BP95" i="97"/>
  <c r="BR95" i="97" s="1"/>
  <c r="AX96" i="97"/>
  <c r="AZ96" i="97" s="1"/>
  <c r="AY97" i="97" s="1"/>
  <c r="AP96" i="97"/>
  <c r="AL96" i="97"/>
  <c r="W95" i="97"/>
  <c r="Y95" i="97" s="1"/>
  <c r="X96" i="97" s="1"/>
  <c r="F186" i="97"/>
  <c r="G186" i="97"/>
  <c r="H187" i="97"/>
  <c r="BT183" i="97"/>
  <c r="R184" i="97"/>
  <c r="CC183" i="97"/>
  <c r="I184" i="97"/>
  <c r="CL183" i="97"/>
  <c r="AJ183" i="97"/>
  <c r="AC96" i="98"/>
  <c r="CN96" i="98"/>
  <c r="AL96" i="98"/>
  <c r="CW96" i="98"/>
  <c r="BT184" i="98"/>
  <c r="BW184" i="98" s="1"/>
  <c r="R184" i="98"/>
  <c r="U184" i="98" s="1"/>
  <c r="N96" i="98"/>
  <c r="P96" i="98" s="1"/>
  <c r="O97" i="98" s="1"/>
  <c r="AA184" i="98"/>
  <c r="AD184" i="98" s="1"/>
  <c r="I184" i="98"/>
  <c r="L184" i="98" s="1"/>
  <c r="AS184" i="98"/>
  <c r="AV184" i="98" s="1"/>
  <c r="CL184" i="98"/>
  <c r="CO184" i="98" s="1"/>
  <c r="BB184" i="98"/>
  <c r="BE184" i="98" s="1"/>
  <c r="AJ184" i="98"/>
  <c r="AM184" i="98" s="1"/>
  <c r="CU184" i="98"/>
  <c r="CX184" i="98" s="1"/>
  <c r="CC185" i="98"/>
  <c r="CF185" i="98" s="1"/>
  <c r="BK184" i="98"/>
  <c r="BN184" i="98" s="1"/>
  <c r="CU185" i="97"/>
  <c r="CN96" i="97"/>
  <c r="BD96" i="97"/>
  <c r="BB184" i="97"/>
  <c r="AS184" i="97"/>
  <c r="AC96" i="97"/>
  <c r="AA184" i="97"/>
  <c r="K102" i="97"/>
  <c r="AV196" i="101" l="1"/>
  <c r="AW196" i="101"/>
  <c r="AS197" i="101"/>
  <c r="AO112" i="112"/>
  <c r="AQ112" i="112" s="1"/>
  <c r="AL113" i="112" s="1"/>
  <c r="AP113" i="112" s="1"/>
  <c r="V184" i="97"/>
  <c r="U184" i="97"/>
  <c r="L184" i="97"/>
  <c r="M184" i="97"/>
  <c r="BN196" i="101"/>
  <c r="BO196" i="101"/>
  <c r="AN196" i="101"/>
  <c r="AM196" i="101"/>
  <c r="AD200" i="102"/>
  <c r="AE200" i="102"/>
  <c r="AN199" i="102"/>
  <c r="AM199" i="102"/>
  <c r="CX200" i="102"/>
  <c r="CY200" i="102"/>
  <c r="CF199" i="102"/>
  <c r="CG199" i="102"/>
  <c r="DH196" i="101"/>
  <c r="DG196" i="101"/>
  <c r="DP208" i="98"/>
  <c r="DM209" i="98"/>
  <c r="EH210" i="98"/>
  <c r="EE211" i="98"/>
  <c r="DY209" i="98"/>
  <c r="DV210" i="98"/>
  <c r="BE184" i="97"/>
  <c r="BF184" i="97"/>
  <c r="AW184" i="97"/>
  <c r="AV184" i="97"/>
  <c r="CX185" i="97"/>
  <c r="CY185" i="97"/>
  <c r="CG183" i="97"/>
  <c r="CF183" i="97"/>
  <c r="L197" i="101"/>
  <c r="M197" i="101"/>
  <c r="BW200" i="102"/>
  <c r="BX200" i="102"/>
  <c r="BF199" i="102"/>
  <c r="BE199" i="102"/>
  <c r="CO199" i="102"/>
  <c r="CP199" i="102"/>
  <c r="EH196" i="101"/>
  <c r="EI196" i="101"/>
  <c r="DG199" i="102"/>
  <c r="DH199" i="102"/>
  <c r="DY208" i="97"/>
  <c r="DZ208" i="97"/>
  <c r="DV209" i="97"/>
  <c r="DG206" i="97"/>
  <c r="DH206" i="97"/>
  <c r="DD207" i="97"/>
  <c r="BN183" i="97"/>
  <c r="BO183" i="97"/>
  <c r="V196" i="101"/>
  <c r="U196" i="101"/>
  <c r="CP196" i="101"/>
  <c r="CO196" i="101"/>
  <c r="CX196" i="101"/>
  <c r="CY196" i="101"/>
  <c r="BF196" i="101"/>
  <c r="BE196" i="101"/>
  <c r="BN200" i="102"/>
  <c r="BO200" i="102"/>
  <c r="AW199" i="102"/>
  <c r="AV199" i="102"/>
  <c r="V199" i="102"/>
  <c r="U199" i="102"/>
  <c r="DP196" i="101"/>
  <c r="DQ196" i="101"/>
  <c r="DY199" i="102"/>
  <c r="DZ199" i="102"/>
  <c r="EI209" i="97"/>
  <c r="EH209" i="97"/>
  <c r="EE210" i="97"/>
  <c r="DG207" i="98"/>
  <c r="DD208" i="98"/>
  <c r="DP207" i="97"/>
  <c r="DQ207" i="97"/>
  <c r="DM208" i="97"/>
  <c r="AN183" i="97"/>
  <c r="AM183" i="97"/>
  <c r="AE184" i="97"/>
  <c r="AD184" i="97"/>
  <c r="CP183" i="97"/>
  <c r="CO183" i="97"/>
  <c r="BX183" i="97"/>
  <c r="BW183" i="97"/>
  <c r="AD196" i="101"/>
  <c r="AE196" i="101"/>
  <c r="CG197" i="101"/>
  <c r="CF197" i="101"/>
  <c r="BX196" i="101"/>
  <c r="BW196" i="101"/>
  <c r="M199" i="102"/>
  <c r="L199" i="102"/>
  <c r="DZ196" i="101"/>
  <c r="DY196" i="101"/>
  <c r="EH199" i="102"/>
  <c r="EI199" i="102"/>
  <c r="DP199" i="102"/>
  <c r="DQ199" i="102"/>
  <c r="BC113" i="112"/>
  <c r="M219" i="112"/>
  <c r="L219" i="112"/>
  <c r="T186" i="112"/>
  <c r="S186" i="112"/>
  <c r="V223" i="112"/>
  <c r="BB218" i="112"/>
  <c r="AX219" i="112"/>
  <c r="BA219" i="112" s="1"/>
  <c r="AJ219" i="112"/>
  <c r="AM219" i="112" s="1"/>
  <c r="AV200" i="112"/>
  <c r="AU200" i="112"/>
  <c r="AG197" i="112"/>
  <c r="AH197" i="112"/>
  <c r="I220" i="112"/>
  <c r="P220" i="112" s="1"/>
  <c r="H221" i="112"/>
  <c r="G220" i="112"/>
  <c r="Y220" i="112" s="1"/>
  <c r="DD200" i="102"/>
  <c r="DM200" i="102"/>
  <c r="EE200" i="102"/>
  <c r="DV200" i="102"/>
  <c r="EK104" i="102"/>
  <c r="EG104" i="102"/>
  <c r="EA104" i="102"/>
  <c r="EC104" i="102" s="1"/>
  <c r="DO104" i="102"/>
  <c r="DS104" i="102"/>
  <c r="DI104" i="102"/>
  <c r="DK104" i="102" s="1"/>
  <c r="EJ96" i="98"/>
  <c r="EL96" i="98" s="1"/>
  <c r="EB97" i="98"/>
  <c r="DX97" i="98"/>
  <c r="DR96" i="98"/>
  <c r="DT96" i="98" s="1"/>
  <c r="DJ97" i="98"/>
  <c r="DF97" i="98"/>
  <c r="EE197" i="101"/>
  <c r="DV197" i="101"/>
  <c r="DM197" i="101"/>
  <c r="DD197" i="101"/>
  <c r="EJ102" i="101"/>
  <c r="EL102" i="101" s="1"/>
  <c r="EB103" i="101"/>
  <c r="DX103" i="101"/>
  <c r="DR102" i="101"/>
  <c r="DT102" i="101" s="1"/>
  <c r="DJ103" i="101"/>
  <c r="DF103" i="101"/>
  <c r="EJ96" i="97"/>
  <c r="EL96" i="97" s="1"/>
  <c r="EA96" i="97"/>
  <c r="EC96" i="97" s="1"/>
  <c r="DR96" i="97"/>
  <c r="DT96" i="97" s="1"/>
  <c r="DI96" i="97"/>
  <c r="DK96" i="97" s="1"/>
  <c r="AL104" i="102"/>
  <c r="CN104" i="102"/>
  <c r="BV105" i="102"/>
  <c r="CE104" i="102"/>
  <c r="AA201" i="102"/>
  <c r="BK201" i="102"/>
  <c r="AS200" i="102"/>
  <c r="R200" i="102"/>
  <c r="N104" i="102"/>
  <c r="P104" i="102" s="1"/>
  <c r="O105" i="102" s="1"/>
  <c r="BP104" i="102"/>
  <c r="BR104" i="102" s="1"/>
  <c r="BQ105" i="102" s="1"/>
  <c r="BT201" i="102"/>
  <c r="BB200" i="102"/>
  <c r="AU104" i="102"/>
  <c r="H201" i="102"/>
  <c r="G200" i="102"/>
  <c r="F200" i="102"/>
  <c r="AJ200" i="102"/>
  <c r="AF104" i="102"/>
  <c r="AH104" i="102" s="1"/>
  <c r="AG105" i="102" s="1"/>
  <c r="W104" i="102"/>
  <c r="Y104" i="102" s="1"/>
  <c r="X105" i="102" s="1"/>
  <c r="BG104" i="102"/>
  <c r="BI104" i="102" s="1"/>
  <c r="BH105" i="102" s="1"/>
  <c r="CL200" i="102"/>
  <c r="I200" i="102"/>
  <c r="CZ104" i="102"/>
  <c r="DB104" i="102" s="1"/>
  <c r="CU201" i="102"/>
  <c r="CC200" i="102"/>
  <c r="K104" i="101"/>
  <c r="CI103" i="101"/>
  <c r="CE103" i="101"/>
  <c r="BK197" i="101"/>
  <c r="AJ197" i="101"/>
  <c r="CU197" i="101"/>
  <c r="F198" i="101"/>
  <c r="G198" i="101"/>
  <c r="BY102" i="101"/>
  <c r="CA102" i="101" s="1"/>
  <c r="AF102" i="101"/>
  <c r="AH102" i="101" s="1"/>
  <c r="AG103" i="101" s="1"/>
  <c r="CL197" i="101"/>
  <c r="CC198" i="101"/>
  <c r="CQ102" i="101"/>
  <c r="CS102" i="101" s="1"/>
  <c r="R197" i="101"/>
  <c r="AA197" i="101"/>
  <c r="BB197" i="101"/>
  <c r="CZ102" i="101"/>
  <c r="DB102" i="101" s="1"/>
  <c r="AX102" i="101"/>
  <c r="AZ102" i="101" s="1"/>
  <c r="BG102" i="101"/>
  <c r="BI102" i="101" s="1"/>
  <c r="T103" i="101"/>
  <c r="AO102" i="101"/>
  <c r="AQ102" i="101" s="1"/>
  <c r="AP103" i="101" s="1"/>
  <c r="I198" i="101"/>
  <c r="BP102" i="101"/>
  <c r="BR102" i="101" s="1"/>
  <c r="BT197" i="101"/>
  <c r="BK184" i="97"/>
  <c r="CZ96" i="98"/>
  <c r="DB96" i="98" s="1"/>
  <c r="DA97" i="98" s="1"/>
  <c r="CQ96" i="98"/>
  <c r="CS96" i="98" s="1"/>
  <c r="CR97" i="98" s="1"/>
  <c r="AO96" i="98"/>
  <c r="AQ96" i="98" s="1"/>
  <c r="AP97" i="98" s="1"/>
  <c r="AF96" i="98"/>
  <c r="AH96" i="98" s="1"/>
  <c r="AG97" i="98" s="1"/>
  <c r="G186" i="98"/>
  <c r="F186" i="98"/>
  <c r="CQ96" i="97"/>
  <c r="CS96" i="97" s="1"/>
  <c r="CR97" i="97" s="1"/>
  <c r="CI96" i="97"/>
  <c r="CE96" i="97"/>
  <c r="BQ96" i="97"/>
  <c r="BM96" i="97"/>
  <c r="BG96" i="97"/>
  <c r="BI96" i="97" s="1"/>
  <c r="BH97" i="97" s="1"/>
  <c r="AO96" i="97"/>
  <c r="AQ96" i="97" s="1"/>
  <c r="AF96" i="97"/>
  <c r="AH96" i="97" s="1"/>
  <c r="AG97" i="97" s="1"/>
  <c r="T96" i="97"/>
  <c r="F187" i="97"/>
  <c r="G187" i="97"/>
  <c r="H188" i="97"/>
  <c r="BT184" i="97"/>
  <c r="I185" i="97"/>
  <c r="R185" i="97"/>
  <c r="AJ184" i="97"/>
  <c r="CL184" i="97"/>
  <c r="CC184" i="97"/>
  <c r="BM97" i="98"/>
  <c r="T97" i="98"/>
  <c r="AU97" i="98"/>
  <c r="K97" i="98"/>
  <c r="R185" i="98"/>
  <c r="U185" i="98" s="1"/>
  <c r="BD97" i="98"/>
  <c r="BK185" i="98"/>
  <c r="BN185" i="98" s="1"/>
  <c r="CU185" i="98"/>
  <c r="CX185" i="98" s="1"/>
  <c r="I185" i="98"/>
  <c r="L185" i="98" s="1"/>
  <c r="CE97" i="98"/>
  <c r="AJ185" i="98"/>
  <c r="AM185" i="98" s="1"/>
  <c r="CL185" i="98"/>
  <c r="CO185" i="98" s="1"/>
  <c r="AS185" i="98"/>
  <c r="AV185" i="98" s="1"/>
  <c r="BV97" i="98"/>
  <c r="CC186" i="98"/>
  <c r="CF186" i="98" s="1"/>
  <c r="BB185" i="98"/>
  <c r="BE185" i="98" s="1"/>
  <c r="AA185" i="98"/>
  <c r="AD185" i="98" s="1"/>
  <c r="BT185" i="98"/>
  <c r="BW185" i="98" s="1"/>
  <c r="CU186" i="97"/>
  <c r="CW97" i="97"/>
  <c r="BB185" i="97"/>
  <c r="AU97" i="97"/>
  <c r="AS185" i="97"/>
  <c r="AA185" i="97"/>
  <c r="N102" i="97"/>
  <c r="P102" i="97" s="1"/>
  <c r="O103" i="97" s="1"/>
  <c r="AW197" i="101" l="1"/>
  <c r="AS198" i="101"/>
  <c r="AV197" i="101"/>
  <c r="AO113" i="112"/>
  <c r="AQ113" i="112" s="1"/>
  <c r="AL114" i="112" s="1"/>
  <c r="AP114" i="112" s="1"/>
  <c r="M185" i="97"/>
  <c r="L185" i="97"/>
  <c r="AW185" i="97"/>
  <c r="AV185" i="97"/>
  <c r="CY186" i="97"/>
  <c r="CX186" i="97"/>
  <c r="BX184" i="97"/>
  <c r="BW184" i="97"/>
  <c r="CF200" i="102"/>
  <c r="CG200" i="102"/>
  <c r="CO200" i="102"/>
  <c r="CP200" i="102"/>
  <c r="AM200" i="102"/>
  <c r="AN200" i="102"/>
  <c r="BN201" i="102"/>
  <c r="BO201" i="102"/>
  <c r="DY210" i="98"/>
  <c r="DV211" i="98"/>
  <c r="DP209" i="98"/>
  <c r="DM210" i="98"/>
  <c r="AM184" i="97"/>
  <c r="AN184" i="97"/>
  <c r="BE197" i="101"/>
  <c r="BF197" i="101"/>
  <c r="CF198" i="101"/>
  <c r="CG198" i="101"/>
  <c r="CY197" i="101"/>
  <c r="CX197" i="101"/>
  <c r="CX201" i="102"/>
  <c r="CY201" i="102"/>
  <c r="AD201" i="102"/>
  <c r="AE201" i="102"/>
  <c r="DG197" i="101"/>
  <c r="DH197" i="101"/>
  <c r="EI197" i="101"/>
  <c r="EH197" i="101"/>
  <c r="EH200" i="102"/>
  <c r="EI200" i="102"/>
  <c r="DG208" i="98"/>
  <c r="DD209" i="98"/>
  <c r="DZ209" i="97"/>
  <c r="DY209" i="97"/>
  <c r="DV210" i="97"/>
  <c r="AD185" i="97"/>
  <c r="AE185" i="97"/>
  <c r="CG184" i="97"/>
  <c r="CF184" i="97"/>
  <c r="CO184" i="97"/>
  <c r="CP184" i="97"/>
  <c r="BW197" i="101"/>
  <c r="BX197" i="101"/>
  <c r="BF185" i="97"/>
  <c r="BE185" i="97"/>
  <c r="V185" i="97"/>
  <c r="U185" i="97"/>
  <c r="M198" i="101"/>
  <c r="L198" i="101"/>
  <c r="AE197" i="101"/>
  <c r="AD197" i="101"/>
  <c r="CO197" i="101"/>
  <c r="CP197" i="101"/>
  <c r="AM197" i="101"/>
  <c r="AN197" i="101"/>
  <c r="BE200" i="102"/>
  <c r="BF200" i="102"/>
  <c r="U200" i="102"/>
  <c r="V200" i="102"/>
  <c r="DQ197" i="101"/>
  <c r="DP197" i="101"/>
  <c r="DP200" i="102"/>
  <c r="DQ200" i="102"/>
  <c r="DQ208" i="97"/>
  <c r="DP208" i="97"/>
  <c r="DM209" i="97"/>
  <c r="DH207" i="97"/>
  <c r="DG207" i="97"/>
  <c r="DD208" i="97"/>
  <c r="EH211" i="98"/>
  <c r="EE212" i="98"/>
  <c r="BO184" i="97"/>
  <c r="BN184" i="97"/>
  <c r="U197" i="101"/>
  <c r="V197" i="101"/>
  <c r="BO197" i="101"/>
  <c r="BN197" i="101"/>
  <c r="L200" i="102"/>
  <c r="M200" i="102"/>
  <c r="BW201" i="102"/>
  <c r="BX201" i="102"/>
  <c r="AV200" i="102"/>
  <c r="AW200" i="102"/>
  <c r="DY197" i="101"/>
  <c r="DZ197" i="101"/>
  <c r="DY200" i="102"/>
  <c r="DZ200" i="102"/>
  <c r="DG200" i="102"/>
  <c r="DH200" i="102"/>
  <c r="EI210" i="97"/>
  <c r="EH210" i="97"/>
  <c r="EE211" i="97"/>
  <c r="BE113" i="112"/>
  <c r="AZ114" i="112" s="1"/>
  <c r="BD114" i="112" s="1"/>
  <c r="M220" i="112"/>
  <c r="L220" i="112"/>
  <c r="V224" i="112"/>
  <c r="S187" i="112"/>
  <c r="T187" i="112"/>
  <c r="AJ220" i="112"/>
  <c r="AM220" i="112" s="1"/>
  <c r="BB219" i="112"/>
  <c r="AX220" i="112"/>
  <c r="BA220" i="112" s="1"/>
  <c r="AU201" i="112"/>
  <c r="AV201" i="112"/>
  <c r="AH198" i="112"/>
  <c r="AG198" i="112"/>
  <c r="H222" i="112"/>
  <c r="G221" i="112"/>
  <c r="Y221" i="112" s="1"/>
  <c r="I221" i="112"/>
  <c r="P221" i="112" s="1"/>
  <c r="DD201" i="102"/>
  <c r="DM201" i="102"/>
  <c r="DV201" i="102"/>
  <c r="EE201" i="102"/>
  <c r="EJ104" i="102"/>
  <c r="EL104" i="102" s="1"/>
  <c r="EB105" i="102"/>
  <c r="DX105" i="102"/>
  <c r="DR104" i="102"/>
  <c r="DT104" i="102" s="1"/>
  <c r="DF105" i="102"/>
  <c r="DJ105" i="102"/>
  <c r="EK97" i="98"/>
  <c r="EG97" i="98"/>
  <c r="EA97" i="98"/>
  <c r="EC97" i="98" s="1"/>
  <c r="DO97" i="98"/>
  <c r="DS97" i="98"/>
  <c r="DI97" i="98"/>
  <c r="DK97" i="98" s="1"/>
  <c r="EE198" i="101"/>
  <c r="DD198" i="101"/>
  <c r="DV198" i="101"/>
  <c r="DM198" i="101"/>
  <c r="EK103" i="101"/>
  <c r="EG103" i="101"/>
  <c r="EA103" i="101"/>
  <c r="EC103" i="101" s="1"/>
  <c r="DS103" i="101"/>
  <c r="DO103" i="101"/>
  <c r="DI103" i="101"/>
  <c r="DK103" i="101" s="1"/>
  <c r="EG97" i="97"/>
  <c r="EK97" i="97"/>
  <c r="EB97" i="97"/>
  <c r="DX97" i="97"/>
  <c r="DS97" i="97"/>
  <c r="DO97" i="97"/>
  <c r="DJ97" i="97"/>
  <c r="DF97" i="97"/>
  <c r="BD105" i="102"/>
  <c r="K105" i="102"/>
  <c r="AX104" i="102"/>
  <c r="AZ104" i="102" s="1"/>
  <c r="AY105" i="102" s="1"/>
  <c r="BB201" i="102"/>
  <c r="BK202" i="102"/>
  <c r="CH104" i="102"/>
  <c r="CJ104" i="102" s="1"/>
  <c r="CI105" i="102" s="1"/>
  <c r="CQ104" i="102"/>
  <c r="CS104" i="102" s="1"/>
  <c r="CR105" i="102" s="1"/>
  <c r="DA105" i="102"/>
  <c r="CW105" i="102"/>
  <c r="AC105" i="102"/>
  <c r="BT202" i="102"/>
  <c r="BM105" i="102"/>
  <c r="CC201" i="102"/>
  <c r="I201" i="102"/>
  <c r="T105" i="102"/>
  <c r="AJ201" i="102"/>
  <c r="R201" i="102"/>
  <c r="BY105" i="102"/>
  <c r="CA105" i="102" s="1"/>
  <c r="BZ106" i="102" s="1"/>
  <c r="CU202" i="102"/>
  <c r="CL201" i="102"/>
  <c r="H202" i="102"/>
  <c r="G201" i="102"/>
  <c r="F201" i="102"/>
  <c r="AS201" i="102"/>
  <c r="AA202" i="102"/>
  <c r="AO104" i="102"/>
  <c r="AQ104" i="102" s="1"/>
  <c r="AP105" i="102" s="1"/>
  <c r="BH103" i="101"/>
  <c r="BD103" i="101"/>
  <c r="AY103" i="101"/>
  <c r="AU103" i="101"/>
  <c r="BM103" i="101"/>
  <c r="BQ103" i="101"/>
  <c r="BT198" i="101"/>
  <c r="BB198" i="101"/>
  <c r="AA198" i="101"/>
  <c r="AC103" i="101"/>
  <c r="AJ198" i="101"/>
  <c r="CH103" i="101"/>
  <c r="CJ103" i="101" s="1"/>
  <c r="I199" i="101"/>
  <c r="W103" i="101"/>
  <c r="Y103" i="101" s="1"/>
  <c r="X104" i="101" s="1"/>
  <c r="CC199" i="101"/>
  <c r="F199" i="101"/>
  <c r="G199" i="101"/>
  <c r="BK198" i="101"/>
  <c r="AL103" i="101"/>
  <c r="DA103" i="101"/>
  <c r="CW103" i="101"/>
  <c r="CN103" i="101"/>
  <c r="CR103" i="101"/>
  <c r="BZ103" i="101"/>
  <c r="BV103" i="101"/>
  <c r="N104" i="101"/>
  <c r="P104" i="101" s="1"/>
  <c r="O105" i="101" s="1"/>
  <c r="R198" i="101"/>
  <c r="CL198" i="101"/>
  <c r="CU198" i="101"/>
  <c r="BK185" i="97"/>
  <c r="CH97" i="98"/>
  <c r="CJ97" i="98" s="1"/>
  <c r="CI98" i="98" s="1"/>
  <c r="BY97" i="98"/>
  <c r="CA97" i="98" s="1"/>
  <c r="BZ98" i="98" s="1"/>
  <c r="BP97" i="98"/>
  <c r="BR97" i="98" s="1"/>
  <c r="BQ98" i="98" s="1"/>
  <c r="BG97" i="98"/>
  <c r="BI97" i="98" s="1"/>
  <c r="BH98" i="98" s="1"/>
  <c r="AX97" i="98"/>
  <c r="AZ97" i="98" s="1"/>
  <c r="AY98" i="98" s="1"/>
  <c r="W97" i="98"/>
  <c r="Y97" i="98" s="1"/>
  <c r="X98" i="98" s="1"/>
  <c r="G187" i="98"/>
  <c r="F187" i="98"/>
  <c r="CZ97" i="97"/>
  <c r="DB97" i="97" s="1"/>
  <c r="DA98" i="97" s="1"/>
  <c r="CH96" i="97"/>
  <c r="CJ96" i="97" s="1"/>
  <c r="BP96" i="97"/>
  <c r="BR96" i="97" s="1"/>
  <c r="AX97" i="97"/>
  <c r="AZ97" i="97" s="1"/>
  <c r="AY98" i="97" s="1"/>
  <c r="AP97" i="97"/>
  <c r="AL97" i="97"/>
  <c r="W96" i="97"/>
  <c r="Y96" i="97" s="1"/>
  <c r="X97" i="97" s="1"/>
  <c r="F188" i="97"/>
  <c r="G188" i="97"/>
  <c r="H189" i="97"/>
  <c r="R186" i="97"/>
  <c r="I186" i="97"/>
  <c r="BT185" i="97"/>
  <c r="CC185" i="97"/>
  <c r="CL185" i="97"/>
  <c r="AJ185" i="97"/>
  <c r="AC97" i="98"/>
  <c r="CN97" i="98"/>
  <c r="CW97" i="98"/>
  <c r="AL97" i="98"/>
  <c r="AA186" i="98"/>
  <c r="AD186" i="98" s="1"/>
  <c r="BB186" i="98"/>
  <c r="BE186" i="98" s="1"/>
  <c r="I186" i="98"/>
  <c r="L186" i="98" s="1"/>
  <c r="BK186" i="98"/>
  <c r="BN186" i="98" s="1"/>
  <c r="N97" i="98"/>
  <c r="P97" i="98" s="1"/>
  <c r="O98" i="98" s="1"/>
  <c r="BT186" i="98"/>
  <c r="BW186" i="98" s="1"/>
  <c r="AS186" i="98"/>
  <c r="AV186" i="98" s="1"/>
  <c r="AJ186" i="98"/>
  <c r="AM186" i="98" s="1"/>
  <c r="CU186" i="98"/>
  <c r="CX186" i="98" s="1"/>
  <c r="CC187" i="98"/>
  <c r="CF187" i="98" s="1"/>
  <c r="R186" i="98"/>
  <c r="U186" i="98" s="1"/>
  <c r="CL186" i="98"/>
  <c r="CO186" i="98" s="1"/>
  <c r="CU187" i="97"/>
  <c r="CN97" i="97"/>
  <c r="BB186" i="97"/>
  <c r="BD97" i="97"/>
  <c r="AS186" i="97"/>
  <c r="AC97" i="97"/>
  <c r="AA186" i="97"/>
  <c r="K103" i="97"/>
  <c r="AV198" i="101" l="1"/>
  <c r="AS199" i="101"/>
  <c r="AW198" i="101"/>
  <c r="AO114" i="112"/>
  <c r="CP185" i="97"/>
  <c r="CO185" i="97"/>
  <c r="V186" i="97"/>
  <c r="U186" i="97"/>
  <c r="CF185" i="97"/>
  <c r="CG185" i="97"/>
  <c r="BN198" i="101"/>
  <c r="BO198" i="101"/>
  <c r="CG199" i="101"/>
  <c r="CF199" i="101"/>
  <c r="AN198" i="101"/>
  <c r="AM198" i="101"/>
  <c r="BF198" i="101"/>
  <c r="BE198" i="101"/>
  <c r="BN202" i="102"/>
  <c r="BO202" i="102"/>
  <c r="DG209" i="98"/>
  <c r="DD210" i="98"/>
  <c r="DP210" i="98"/>
  <c r="DM211" i="98"/>
  <c r="AE186" i="97"/>
  <c r="AD186" i="97"/>
  <c r="AW186" i="97"/>
  <c r="AV186" i="97"/>
  <c r="CX187" i="97"/>
  <c r="CY187" i="97"/>
  <c r="BX185" i="97"/>
  <c r="BW185" i="97"/>
  <c r="CP198" i="101"/>
  <c r="CO198" i="101"/>
  <c r="BX198" i="101"/>
  <c r="BW198" i="101"/>
  <c r="AD202" i="102"/>
  <c r="AE202" i="102"/>
  <c r="U201" i="102"/>
  <c r="V201" i="102"/>
  <c r="L201" i="102"/>
  <c r="M201" i="102"/>
  <c r="BW202" i="102"/>
  <c r="BX202" i="102"/>
  <c r="BE201" i="102"/>
  <c r="BF201" i="102"/>
  <c r="DP198" i="101"/>
  <c r="DQ198" i="101"/>
  <c r="DZ198" i="101"/>
  <c r="DY198" i="101"/>
  <c r="EH201" i="102"/>
  <c r="EI201" i="102"/>
  <c r="EH212" i="98"/>
  <c r="EE213" i="98"/>
  <c r="DZ210" i="97"/>
  <c r="DY210" i="97"/>
  <c r="DV211" i="97"/>
  <c r="AN185" i="97"/>
  <c r="AM185" i="97"/>
  <c r="L186" i="97"/>
  <c r="M186" i="97"/>
  <c r="BN185" i="97"/>
  <c r="BO185" i="97"/>
  <c r="V198" i="101"/>
  <c r="U198" i="101"/>
  <c r="L199" i="101"/>
  <c r="M199" i="101"/>
  <c r="AV201" i="102"/>
  <c r="AW201" i="102"/>
  <c r="CO201" i="102"/>
  <c r="CP201" i="102"/>
  <c r="AM201" i="102"/>
  <c r="AN201" i="102"/>
  <c r="CF201" i="102"/>
  <c r="CG201" i="102"/>
  <c r="DH198" i="101"/>
  <c r="DG198" i="101"/>
  <c r="DY201" i="102"/>
  <c r="DZ201" i="102"/>
  <c r="DG201" i="102"/>
  <c r="DH201" i="102"/>
  <c r="EH211" i="97"/>
  <c r="EI211" i="97"/>
  <c r="EE212" i="97"/>
  <c r="DP209" i="97"/>
  <c r="DQ209" i="97"/>
  <c r="DM210" i="97"/>
  <c r="DY211" i="98"/>
  <c r="DV212" i="98"/>
  <c r="BF186" i="97"/>
  <c r="BE186" i="97"/>
  <c r="CX198" i="101"/>
  <c r="CY198" i="101"/>
  <c r="AD198" i="101"/>
  <c r="AE198" i="101"/>
  <c r="CX202" i="102"/>
  <c r="CY202" i="102"/>
  <c r="EH198" i="101"/>
  <c r="EI198" i="101"/>
  <c r="DP201" i="102"/>
  <c r="DQ201" i="102"/>
  <c r="DG208" i="97"/>
  <c r="DH208" i="97"/>
  <c r="DD209" i="97"/>
  <c r="BC114" i="112"/>
  <c r="M221" i="112"/>
  <c r="L221" i="112"/>
  <c r="V225" i="112"/>
  <c r="T188" i="112"/>
  <c r="S188" i="112"/>
  <c r="AX221" i="112"/>
  <c r="BA221" i="112" s="1"/>
  <c r="BB220" i="112"/>
  <c r="AJ221" i="112"/>
  <c r="AM221" i="112" s="1"/>
  <c r="AV202" i="112"/>
  <c r="AU202" i="112"/>
  <c r="AG199" i="112"/>
  <c r="AH199" i="112"/>
  <c r="I222" i="112"/>
  <c r="P222" i="112" s="1"/>
  <c r="H223" i="112"/>
  <c r="G222" i="112"/>
  <c r="Y222" i="112" s="1"/>
  <c r="DV202" i="102"/>
  <c r="EE202" i="102"/>
  <c r="DD202" i="102"/>
  <c r="DM202" i="102"/>
  <c r="EK105" i="102"/>
  <c r="EG105" i="102"/>
  <c r="EA105" i="102"/>
  <c r="EC105" i="102" s="1"/>
  <c r="DS105" i="102"/>
  <c r="DO105" i="102"/>
  <c r="DI105" i="102"/>
  <c r="DK105" i="102" s="1"/>
  <c r="EJ97" i="98"/>
  <c r="EL97" i="98" s="1"/>
  <c r="DX98" i="98"/>
  <c r="EB98" i="98"/>
  <c r="DR97" i="98"/>
  <c r="DT97" i="98" s="1"/>
  <c r="DJ98" i="98"/>
  <c r="DF98" i="98"/>
  <c r="DV199" i="101"/>
  <c r="DM199" i="101"/>
  <c r="DD199" i="101"/>
  <c r="EE199" i="101"/>
  <c r="EJ103" i="101"/>
  <c r="EL103" i="101" s="1"/>
  <c r="EB104" i="101"/>
  <c r="DX104" i="101"/>
  <c r="DR103" i="101"/>
  <c r="DT103" i="101" s="1"/>
  <c r="DJ104" i="101"/>
  <c r="DF104" i="101"/>
  <c r="EJ97" i="97"/>
  <c r="EL97" i="97" s="1"/>
  <c r="EA97" i="97"/>
  <c r="EC97" i="97" s="1"/>
  <c r="DR97" i="97"/>
  <c r="DT97" i="97" s="1"/>
  <c r="DI97" i="97"/>
  <c r="DK97" i="97" s="1"/>
  <c r="AL105" i="102"/>
  <c r="CN105" i="102"/>
  <c r="CE105" i="102"/>
  <c r="H203" i="102"/>
  <c r="G202" i="102"/>
  <c r="F202" i="102"/>
  <c r="BV106" i="102"/>
  <c r="AJ202" i="102"/>
  <c r="CC202" i="102"/>
  <c r="AF105" i="102"/>
  <c r="AH105" i="102" s="1"/>
  <c r="AG106" i="102" s="1"/>
  <c r="N105" i="102"/>
  <c r="P105" i="102" s="1"/>
  <c r="O106" i="102" s="1"/>
  <c r="I202" i="102"/>
  <c r="BT203" i="102"/>
  <c r="BB202" i="102"/>
  <c r="AA203" i="102"/>
  <c r="CU203" i="102"/>
  <c r="CZ105" i="102"/>
  <c r="DB105" i="102" s="1"/>
  <c r="BK203" i="102"/>
  <c r="AU105" i="102"/>
  <c r="BG105" i="102"/>
  <c r="BI105" i="102" s="1"/>
  <c r="BH106" i="102" s="1"/>
  <c r="AS202" i="102"/>
  <c r="CL202" i="102"/>
  <c r="R202" i="102"/>
  <c r="W105" i="102"/>
  <c r="Y105" i="102" s="1"/>
  <c r="X106" i="102" s="1"/>
  <c r="BP105" i="102"/>
  <c r="BR105" i="102" s="1"/>
  <c r="BQ106" i="102" s="1"/>
  <c r="CI104" i="101"/>
  <c r="CE104" i="101"/>
  <c r="R199" i="101"/>
  <c r="BY103" i="101"/>
  <c r="CA103" i="101" s="1"/>
  <c r="CZ103" i="101"/>
  <c r="DB103" i="101" s="1"/>
  <c r="BK199" i="101"/>
  <c r="F200" i="101"/>
  <c r="G200" i="101"/>
  <c r="CC200" i="101"/>
  <c r="BB199" i="101"/>
  <c r="AX103" i="101"/>
  <c r="AZ103" i="101" s="1"/>
  <c r="CL199" i="101"/>
  <c r="I200" i="101"/>
  <c r="AA199" i="101"/>
  <c r="BT199" i="101"/>
  <c r="CU199" i="101"/>
  <c r="AO103" i="101"/>
  <c r="AQ103" i="101" s="1"/>
  <c r="AP104" i="101" s="1"/>
  <c r="T104" i="101"/>
  <c r="AJ199" i="101"/>
  <c r="BG103" i="101"/>
  <c r="BI103" i="101" s="1"/>
  <c r="K105" i="101"/>
  <c r="CQ103" i="101"/>
  <c r="CS103" i="101" s="1"/>
  <c r="AF103" i="101"/>
  <c r="AH103" i="101" s="1"/>
  <c r="AG104" i="101" s="1"/>
  <c r="BP103" i="101"/>
  <c r="BR103" i="101" s="1"/>
  <c r="BK186" i="97"/>
  <c r="CZ97" i="98"/>
  <c r="DB97" i="98" s="1"/>
  <c r="DA98" i="98" s="1"/>
  <c r="CQ97" i="98"/>
  <c r="CS97" i="98" s="1"/>
  <c r="CR98" i="98" s="1"/>
  <c r="AO97" i="98"/>
  <c r="AQ97" i="98" s="1"/>
  <c r="AP98" i="98" s="1"/>
  <c r="AF97" i="98"/>
  <c r="AH97" i="98" s="1"/>
  <c r="AG98" i="98" s="1"/>
  <c r="F188" i="98"/>
  <c r="G188" i="98"/>
  <c r="CQ97" i="97"/>
  <c r="CS97" i="97" s="1"/>
  <c r="CR98" i="97" s="1"/>
  <c r="CI97" i="97"/>
  <c r="CE97" i="97"/>
  <c r="BQ97" i="97"/>
  <c r="BM97" i="97"/>
  <c r="BG97" i="97"/>
  <c r="BI97" i="97" s="1"/>
  <c r="BH98" i="97" s="1"/>
  <c r="AO97" i="97"/>
  <c r="AQ97" i="97" s="1"/>
  <c r="AF97" i="97"/>
  <c r="AH97" i="97" s="1"/>
  <c r="AG98" i="97" s="1"/>
  <c r="T97" i="97"/>
  <c r="F189" i="97"/>
  <c r="G189" i="97"/>
  <c r="H190" i="97"/>
  <c r="I187" i="97"/>
  <c r="R187" i="97"/>
  <c r="CC186" i="97"/>
  <c r="BT186" i="97"/>
  <c r="AJ186" i="97"/>
  <c r="CL186" i="97"/>
  <c r="BV98" i="98"/>
  <c r="CE98" i="98"/>
  <c r="K98" i="98"/>
  <c r="AU98" i="98"/>
  <c r="BM98" i="98"/>
  <c r="R187" i="98"/>
  <c r="U187" i="98" s="1"/>
  <c r="BB187" i="98"/>
  <c r="BE187" i="98" s="1"/>
  <c r="BD98" i="98"/>
  <c r="CL187" i="98"/>
  <c r="CO187" i="98" s="1"/>
  <c r="CC188" i="98"/>
  <c r="CF188" i="98" s="1"/>
  <c r="CU187" i="98"/>
  <c r="CX187" i="98" s="1"/>
  <c r="I187" i="98"/>
  <c r="L187" i="98" s="1"/>
  <c r="AS187" i="98"/>
  <c r="AV187" i="98" s="1"/>
  <c r="T98" i="98"/>
  <c r="AA187" i="98"/>
  <c r="AD187" i="98" s="1"/>
  <c r="AJ187" i="98"/>
  <c r="AM187" i="98" s="1"/>
  <c r="BT187" i="98"/>
  <c r="BW187" i="98" s="1"/>
  <c r="BK187" i="98"/>
  <c r="BN187" i="98" s="1"/>
  <c r="CW98" i="97"/>
  <c r="CU188" i="97"/>
  <c r="BB187" i="97"/>
  <c r="AU98" i="97"/>
  <c r="AS187" i="97"/>
  <c r="AA187" i="97"/>
  <c r="N103" i="97"/>
  <c r="P103" i="97" s="1"/>
  <c r="O104" i="97" s="1"/>
  <c r="AV199" i="101" l="1"/>
  <c r="AW199" i="101"/>
  <c r="AS200" i="101"/>
  <c r="AQ114" i="112"/>
  <c r="AL115" i="112" s="1"/>
  <c r="AP115" i="112" s="1"/>
  <c r="EH213" i="98"/>
  <c r="EE214" i="98"/>
  <c r="DG210" i="98"/>
  <c r="DD211" i="98"/>
  <c r="AV187" i="97"/>
  <c r="AW187" i="97"/>
  <c r="AE199" i="101"/>
  <c r="AD199" i="101"/>
  <c r="BE199" i="101"/>
  <c r="BF199" i="101"/>
  <c r="U199" i="101"/>
  <c r="V199" i="101"/>
  <c r="BW203" i="102"/>
  <c r="BX203" i="102"/>
  <c r="CF202" i="102"/>
  <c r="CG202" i="102"/>
  <c r="EH202" i="102"/>
  <c r="EI202" i="102"/>
  <c r="DY212" i="98"/>
  <c r="DV213" i="98"/>
  <c r="DZ211" i="97"/>
  <c r="DY211" i="97"/>
  <c r="DV212" i="97"/>
  <c r="AM186" i="97"/>
  <c r="AN186" i="97"/>
  <c r="M187" i="97"/>
  <c r="L187" i="97"/>
  <c r="BW199" i="101"/>
  <c r="BX199" i="101"/>
  <c r="AV202" i="102"/>
  <c r="AW202" i="102"/>
  <c r="BN203" i="102"/>
  <c r="BO203" i="102"/>
  <c r="BE202" i="102"/>
  <c r="BF202" i="102"/>
  <c r="DG199" i="101"/>
  <c r="DH199" i="101"/>
  <c r="DG202" i="102"/>
  <c r="DH202" i="102"/>
  <c r="BW186" i="97"/>
  <c r="BX186" i="97"/>
  <c r="BF187" i="97"/>
  <c r="BE187" i="97"/>
  <c r="CG186" i="97"/>
  <c r="CF186" i="97"/>
  <c r="M200" i="101"/>
  <c r="L200" i="101"/>
  <c r="CF200" i="101"/>
  <c r="CG200" i="101"/>
  <c r="BO199" i="101"/>
  <c r="BN199" i="101"/>
  <c r="U202" i="102"/>
  <c r="V202" i="102"/>
  <c r="CX203" i="102"/>
  <c r="CY203" i="102"/>
  <c r="L202" i="102"/>
  <c r="M202" i="102"/>
  <c r="AM202" i="102"/>
  <c r="AN202" i="102"/>
  <c r="DQ199" i="101"/>
  <c r="DP199" i="101"/>
  <c r="DP202" i="102"/>
  <c r="DQ202" i="102"/>
  <c r="DH209" i="97"/>
  <c r="DG209" i="97"/>
  <c r="DD210" i="97"/>
  <c r="EI212" i="97"/>
  <c r="EH212" i="97"/>
  <c r="EE213" i="97"/>
  <c r="DP211" i="98"/>
  <c r="DM212" i="98"/>
  <c r="AE187" i="97"/>
  <c r="AD187" i="97"/>
  <c r="CY188" i="97"/>
  <c r="CX188" i="97"/>
  <c r="CO186" i="97"/>
  <c r="CP186" i="97"/>
  <c r="U187" i="97"/>
  <c r="V187" i="97"/>
  <c r="BO186" i="97"/>
  <c r="BN186" i="97"/>
  <c r="AM199" i="101"/>
  <c r="AN199" i="101"/>
  <c r="CY199" i="101"/>
  <c r="CX199" i="101"/>
  <c r="CO199" i="101"/>
  <c r="CP199" i="101"/>
  <c r="CO202" i="102"/>
  <c r="CP202" i="102"/>
  <c r="AD203" i="102"/>
  <c r="AE203" i="102"/>
  <c r="EI199" i="101"/>
  <c r="EH199" i="101"/>
  <c r="DY199" i="101"/>
  <c r="DZ199" i="101"/>
  <c r="DY202" i="102"/>
  <c r="DZ202" i="102"/>
  <c r="DQ210" i="97"/>
  <c r="DP210" i="97"/>
  <c r="DM211" i="97"/>
  <c r="BE114" i="112"/>
  <c r="AZ115" i="112" s="1"/>
  <c r="BD115" i="112" s="1"/>
  <c r="M222" i="112"/>
  <c r="L222" i="112"/>
  <c r="T189" i="112"/>
  <c r="S189" i="112"/>
  <c r="V226" i="112"/>
  <c r="AJ222" i="112"/>
  <c r="AM222" i="112" s="1"/>
  <c r="AX222" i="112"/>
  <c r="BA222" i="112" s="1"/>
  <c r="BB221" i="112"/>
  <c r="AU203" i="112"/>
  <c r="AV203" i="112"/>
  <c r="AH200" i="112"/>
  <c r="AG200" i="112"/>
  <c r="I223" i="112"/>
  <c r="P223" i="112" s="1"/>
  <c r="H224" i="112"/>
  <c r="G223" i="112"/>
  <c r="Y223" i="112" s="1"/>
  <c r="DV203" i="102"/>
  <c r="DM203" i="102"/>
  <c r="DD203" i="102"/>
  <c r="EE203" i="102"/>
  <c r="EJ105" i="102"/>
  <c r="EL105" i="102" s="1"/>
  <c r="DX106" i="102"/>
  <c r="EB106" i="102"/>
  <c r="DR105" i="102"/>
  <c r="DT105" i="102" s="1"/>
  <c r="DJ106" i="102"/>
  <c r="DF106" i="102"/>
  <c r="EK98" i="98"/>
  <c r="EG98" i="98"/>
  <c r="EA98" i="98"/>
  <c r="EC98" i="98" s="1"/>
  <c r="DO98" i="98"/>
  <c r="DS98" i="98"/>
  <c r="DI98" i="98"/>
  <c r="DK98" i="98" s="1"/>
  <c r="DD200" i="101"/>
  <c r="EE200" i="101"/>
  <c r="DM200" i="101"/>
  <c r="DV200" i="101"/>
  <c r="EK104" i="101"/>
  <c r="EG104" i="101"/>
  <c r="EA104" i="101"/>
  <c r="EC104" i="101" s="1"/>
  <c r="DS104" i="101"/>
  <c r="DO104" i="101"/>
  <c r="DI104" i="101"/>
  <c r="DK104" i="101" s="1"/>
  <c r="EK98" i="97"/>
  <c r="EG98" i="97"/>
  <c r="EB98" i="97"/>
  <c r="DX98" i="97"/>
  <c r="DS98" i="97"/>
  <c r="DO98" i="97"/>
  <c r="DJ98" i="97"/>
  <c r="DF98" i="97"/>
  <c r="AC106" i="102"/>
  <c r="K106" i="102"/>
  <c r="T106" i="102"/>
  <c r="R203" i="102"/>
  <c r="AS203" i="102"/>
  <c r="BB203" i="102"/>
  <c r="I203" i="102"/>
  <c r="CQ105" i="102"/>
  <c r="CS105" i="102" s="1"/>
  <c r="CR106" i="102" s="1"/>
  <c r="AX105" i="102"/>
  <c r="AZ105" i="102" s="1"/>
  <c r="AY106" i="102" s="1"/>
  <c r="BK204" i="102"/>
  <c r="AA204" i="102"/>
  <c r="BT204" i="102"/>
  <c r="BY106" i="102"/>
  <c r="CA106" i="102" s="1"/>
  <c r="BZ107" i="102" s="1"/>
  <c r="H204" i="102"/>
  <c r="G203" i="102"/>
  <c r="F203" i="102"/>
  <c r="CU204" i="102"/>
  <c r="AJ203" i="102"/>
  <c r="CH105" i="102"/>
  <c r="CJ105" i="102" s="1"/>
  <c r="CI106" i="102" s="1"/>
  <c r="BM106" i="102"/>
  <c r="CL203" i="102"/>
  <c r="BD106" i="102"/>
  <c r="DA106" i="102"/>
  <c r="CW106" i="102"/>
  <c r="CC203" i="102"/>
  <c r="AO105" i="102"/>
  <c r="AQ105" i="102" s="1"/>
  <c r="AP106" i="102" s="1"/>
  <c r="BM104" i="101"/>
  <c r="BQ104" i="101"/>
  <c r="DA104" i="101"/>
  <c r="CW104" i="101"/>
  <c r="AC104" i="101"/>
  <c r="BH104" i="101"/>
  <c r="BD104" i="101"/>
  <c r="AL104" i="101"/>
  <c r="AY104" i="101"/>
  <c r="AU104" i="101"/>
  <c r="N105" i="101"/>
  <c r="P105" i="101" s="1"/>
  <c r="O106" i="101" s="1"/>
  <c r="AA200" i="101"/>
  <c r="CC201" i="101"/>
  <c r="BK200" i="101"/>
  <c r="R200" i="101"/>
  <c r="AJ200" i="101"/>
  <c r="I201" i="101"/>
  <c r="BZ104" i="101"/>
  <c r="BV104" i="101"/>
  <c r="CU200" i="101"/>
  <c r="F201" i="101"/>
  <c r="G201" i="101"/>
  <c r="CH104" i="101"/>
  <c r="CJ104" i="101" s="1"/>
  <c r="CN104" i="101"/>
  <c r="CR104" i="101"/>
  <c r="W104" i="101"/>
  <c r="Y104" i="101" s="1"/>
  <c r="X105" i="101" s="1"/>
  <c r="BT200" i="101"/>
  <c r="CL200" i="101"/>
  <c r="BB200" i="101"/>
  <c r="BK187" i="97"/>
  <c r="CH98" i="98"/>
  <c r="CJ98" i="98" s="1"/>
  <c r="CI99" i="98" s="1"/>
  <c r="BY98" i="98"/>
  <c r="CA98" i="98" s="1"/>
  <c r="BZ99" i="98" s="1"/>
  <c r="BP98" i="98"/>
  <c r="BR98" i="98" s="1"/>
  <c r="BQ99" i="98" s="1"/>
  <c r="BG98" i="98"/>
  <c r="BI98" i="98" s="1"/>
  <c r="BH99" i="98" s="1"/>
  <c r="AX98" i="98"/>
  <c r="AZ98" i="98" s="1"/>
  <c r="AY99" i="98" s="1"/>
  <c r="W98" i="98"/>
  <c r="Y98" i="98" s="1"/>
  <c r="X99" i="98" s="1"/>
  <c r="G189" i="98"/>
  <c r="F189" i="98"/>
  <c r="CZ98" i="97"/>
  <c r="DB98" i="97" s="1"/>
  <c r="DA99" i="97" s="1"/>
  <c r="CH97" i="97"/>
  <c r="CJ97" i="97" s="1"/>
  <c r="BP97" i="97"/>
  <c r="BR97" i="97" s="1"/>
  <c r="AX98" i="97"/>
  <c r="AZ98" i="97" s="1"/>
  <c r="AY99" i="97" s="1"/>
  <c r="AP98" i="97"/>
  <c r="AL98" i="97"/>
  <c r="W97" i="97"/>
  <c r="Y97" i="97" s="1"/>
  <c r="X98" i="97" s="1"/>
  <c r="F190" i="97"/>
  <c r="G190" i="97"/>
  <c r="H191" i="97"/>
  <c r="CL187" i="97"/>
  <c r="BT187" i="97"/>
  <c r="AJ187" i="97"/>
  <c r="CC187" i="97"/>
  <c r="R188" i="97"/>
  <c r="I188" i="97"/>
  <c r="AC98" i="98"/>
  <c r="CN98" i="98"/>
  <c r="AL98" i="98"/>
  <c r="AJ188" i="98"/>
  <c r="AM188" i="98" s="1"/>
  <c r="AA188" i="98"/>
  <c r="AD188" i="98" s="1"/>
  <c r="BB188" i="98"/>
  <c r="BE188" i="98" s="1"/>
  <c r="BT188" i="98"/>
  <c r="BW188" i="98" s="1"/>
  <c r="CW98" i="98"/>
  <c r="CC189" i="98"/>
  <c r="CF189" i="98" s="1"/>
  <c r="I188" i="98"/>
  <c r="L188" i="98" s="1"/>
  <c r="N98" i="98"/>
  <c r="P98" i="98" s="1"/>
  <c r="O99" i="98" s="1"/>
  <c r="BK188" i="98"/>
  <c r="BN188" i="98" s="1"/>
  <c r="AS188" i="98"/>
  <c r="AV188" i="98" s="1"/>
  <c r="CU188" i="98"/>
  <c r="CX188" i="98" s="1"/>
  <c r="CL188" i="98"/>
  <c r="CO188" i="98" s="1"/>
  <c r="R188" i="98"/>
  <c r="U188" i="98" s="1"/>
  <c r="CU189" i="97"/>
  <c r="CN98" i="97"/>
  <c r="BB188" i="97"/>
  <c r="BD98" i="97"/>
  <c r="AS188" i="97"/>
  <c r="AC98" i="97"/>
  <c r="AA188" i="97"/>
  <c r="K104" i="97"/>
  <c r="AV200" i="101" l="1"/>
  <c r="AS201" i="101"/>
  <c r="AW200" i="101"/>
  <c r="AO115" i="112"/>
  <c r="L201" i="101"/>
  <c r="M201" i="101"/>
  <c r="CG201" i="101"/>
  <c r="CF201" i="101"/>
  <c r="BW204" i="102"/>
  <c r="BX204" i="102"/>
  <c r="U203" i="102"/>
  <c r="V203" i="102"/>
  <c r="EH200" i="101"/>
  <c r="EI200" i="101"/>
  <c r="DG210" i="97"/>
  <c r="DH210" i="97"/>
  <c r="DD211" i="97"/>
  <c r="DG211" i="98"/>
  <c r="DD212" i="98"/>
  <c r="CG187" i="97"/>
  <c r="CF187" i="97"/>
  <c r="CP200" i="101"/>
  <c r="CO200" i="101"/>
  <c r="BX200" i="101"/>
  <c r="BW200" i="101"/>
  <c r="CX200" i="101"/>
  <c r="CY200" i="101"/>
  <c r="AN200" i="101"/>
  <c r="AM200" i="101"/>
  <c r="AD200" i="101"/>
  <c r="AE200" i="101"/>
  <c r="CF203" i="102"/>
  <c r="CG203" i="102"/>
  <c r="AD204" i="102"/>
  <c r="AE204" i="102"/>
  <c r="L203" i="102"/>
  <c r="M203" i="102"/>
  <c r="DZ200" i="101"/>
  <c r="DY200" i="101"/>
  <c r="EH203" i="102"/>
  <c r="EI203" i="102"/>
  <c r="DY203" i="102"/>
  <c r="DZ203" i="102"/>
  <c r="EI213" i="97"/>
  <c r="EH213" i="97"/>
  <c r="EE214" i="97"/>
  <c r="BN187" i="97"/>
  <c r="BO187" i="97"/>
  <c r="V200" i="101"/>
  <c r="U200" i="101"/>
  <c r="CO203" i="102"/>
  <c r="CP203" i="102"/>
  <c r="AM203" i="102"/>
  <c r="AN203" i="102"/>
  <c r="BN204" i="102"/>
  <c r="BO204" i="102"/>
  <c r="BE203" i="102"/>
  <c r="BF203" i="102"/>
  <c r="DP200" i="101"/>
  <c r="DQ200" i="101"/>
  <c r="DG203" i="102"/>
  <c r="DH203" i="102"/>
  <c r="DQ211" i="97"/>
  <c r="DP211" i="97"/>
  <c r="DM212" i="97"/>
  <c r="DY213" i="98"/>
  <c r="DV214" i="98"/>
  <c r="EH214" i="98"/>
  <c r="EE215" i="98"/>
  <c r="AW188" i="97"/>
  <c r="AV188" i="97"/>
  <c r="CY189" i="97"/>
  <c r="CX189" i="97"/>
  <c r="AN187" i="97"/>
  <c r="AM187" i="97"/>
  <c r="L188" i="97"/>
  <c r="M188" i="97"/>
  <c r="BX187" i="97"/>
  <c r="BW187" i="97"/>
  <c r="AE188" i="97"/>
  <c r="AD188" i="97"/>
  <c r="BE188" i="97"/>
  <c r="BF188" i="97"/>
  <c r="V188" i="97"/>
  <c r="U188" i="97"/>
  <c r="CP187" i="97"/>
  <c r="CO187" i="97"/>
  <c r="BF200" i="101"/>
  <c r="BE200" i="101"/>
  <c r="BN200" i="101"/>
  <c r="BO200" i="101"/>
  <c r="CX204" i="102"/>
  <c r="CY204" i="102"/>
  <c r="AV203" i="102"/>
  <c r="AW203" i="102"/>
  <c r="DH200" i="101"/>
  <c r="DG200" i="101"/>
  <c r="DP203" i="102"/>
  <c r="DQ203" i="102"/>
  <c r="DP212" i="98"/>
  <c r="DM213" i="98"/>
  <c r="DY212" i="97"/>
  <c r="DZ212" i="97"/>
  <c r="DV213" i="97"/>
  <c r="BC115" i="112"/>
  <c r="M223" i="112"/>
  <c r="L223" i="112"/>
  <c r="T190" i="112"/>
  <c r="S190" i="112"/>
  <c r="V227" i="112"/>
  <c r="BB222" i="112"/>
  <c r="AX223" i="112"/>
  <c r="BA223" i="112" s="1"/>
  <c r="AJ223" i="112"/>
  <c r="AM223" i="112" s="1"/>
  <c r="AV204" i="112"/>
  <c r="AU204" i="112"/>
  <c r="AG201" i="112"/>
  <c r="AH201" i="112"/>
  <c r="I224" i="112"/>
  <c r="P224" i="112" s="1"/>
  <c r="G224" i="112"/>
  <c r="Y224" i="112" s="1"/>
  <c r="H225" i="112"/>
  <c r="DM204" i="102"/>
  <c r="DD204" i="102"/>
  <c r="EE204" i="102"/>
  <c r="DV204" i="102"/>
  <c r="EK106" i="102"/>
  <c r="EG106" i="102"/>
  <c r="EA106" i="102"/>
  <c r="EC106" i="102" s="1"/>
  <c r="DO106" i="102"/>
  <c r="DS106" i="102"/>
  <c r="DI106" i="102"/>
  <c r="DK106" i="102" s="1"/>
  <c r="EJ98" i="98"/>
  <c r="EL98" i="98" s="1"/>
  <c r="DX99" i="98"/>
  <c r="EB99" i="98"/>
  <c r="DR98" i="98"/>
  <c r="DT98" i="98" s="1"/>
  <c r="DF99" i="98"/>
  <c r="DJ99" i="98"/>
  <c r="DV201" i="101"/>
  <c r="DM201" i="101"/>
  <c r="DD201" i="101"/>
  <c r="EE201" i="101"/>
  <c r="EJ104" i="101"/>
  <c r="EL104" i="101" s="1"/>
  <c r="EB105" i="101"/>
  <c r="DX105" i="101"/>
  <c r="DR104" i="101"/>
  <c r="DT104" i="101" s="1"/>
  <c r="DJ105" i="101"/>
  <c r="DF105" i="101"/>
  <c r="EJ98" i="97"/>
  <c r="EL98" i="97" s="1"/>
  <c r="EA98" i="97"/>
  <c r="EC98" i="97" s="1"/>
  <c r="DR98" i="97"/>
  <c r="DT98" i="97" s="1"/>
  <c r="DI98" i="97"/>
  <c r="DK98" i="97" s="1"/>
  <c r="CE106" i="102"/>
  <c r="AU106" i="102"/>
  <c r="CC204" i="102"/>
  <c r="BV107" i="102"/>
  <c r="CN106" i="102"/>
  <c r="AS204" i="102"/>
  <c r="N106" i="102"/>
  <c r="P106" i="102" s="1"/>
  <c r="O107" i="102" s="1"/>
  <c r="BG106" i="102"/>
  <c r="BI106" i="102" s="1"/>
  <c r="BH107" i="102" s="1"/>
  <c r="CL204" i="102"/>
  <c r="BT205" i="102"/>
  <c r="BK205" i="102"/>
  <c r="R204" i="102"/>
  <c r="BP106" i="102"/>
  <c r="BR106" i="102" s="1"/>
  <c r="BQ107" i="102" s="1"/>
  <c r="AJ204" i="102"/>
  <c r="H205" i="102"/>
  <c r="G204" i="102"/>
  <c r="F204" i="102"/>
  <c r="AA205" i="102"/>
  <c r="I204" i="102"/>
  <c r="W106" i="102"/>
  <c r="Y106" i="102" s="1"/>
  <c r="X107" i="102" s="1"/>
  <c r="AF106" i="102"/>
  <c r="AH106" i="102" s="1"/>
  <c r="AG107" i="102" s="1"/>
  <c r="AL106" i="102"/>
  <c r="CZ106" i="102"/>
  <c r="DB106" i="102" s="1"/>
  <c r="CU205" i="102"/>
  <c r="BB204" i="102"/>
  <c r="CI105" i="101"/>
  <c r="CE105" i="101"/>
  <c r="T105" i="101"/>
  <c r="K106" i="101"/>
  <c r="CU201" i="101"/>
  <c r="R201" i="101"/>
  <c r="AA201" i="101"/>
  <c r="AX104" i="101"/>
  <c r="AZ104" i="101" s="1"/>
  <c r="BG104" i="101"/>
  <c r="BI104" i="101" s="1"/>
  <c r="CZ104" i="101"/>
  <c r="DB104" i="101" s="1"/>
  <c r="BB201" i="101"/>
  <c r="CL201" i="101"/>
  <c r="BT201" i="101"/>
  <c r="CQ104" i="101"/>
  <c r="CS104" i="101" s="1"/>
  <c r="F202" i="101"/>
  <c r="G202" i="101"/>
  <c r="AJ201" i="101"/>
  <c r="BK201" i="101"/>
  <c r="AO104" i="101"/>
  <c r="AQ104" i="101" s="1"/>
  <c r="AP105" i="101" s="1"/>
  <c r="AF104" i="101"/>
  <c r="AH104" i="101" s="1"/>
  <c r="AG105" i="101" s="1"/>
  <c r="BY104" i="101"/>
  <c r="CA104" i="101" s="1"/>
  <c r="I202" i="101"/>
  <c r="CC202" i="101"/>
  <c r="BP104" i="101"/>
  <c r="BR104" i="101" s="1"/>
  <c r="BK188" i="97"/>
  <c r="CZ98" i="98"/>
  <c r="DB98" i="98" s="1"/>
  <c r="DA99" i="98" s="1"/>
  <c r="CQ98" i="98"/>
  <c r="CS98" i="98" s="1"/>
  <c r="CR99" i="98" s="1"/>
  <c r="AO98" i="98"/>
  <c r="AQ98" i="98" s="1"/>
  <c r="AP99" i="98" s="1"/>
  <c r="AF98" i="98"/>
  <c r="AH98" i="98" s="1"/>
  <c r="AG99" i="98" s="1"/>
  <c r="G190" i="98"/>
  <c r="F190" i="98"/>
  <c r="CQ98" i="97"/>
  <c r="CS98" i="97" s="1"/>
  <c r="CR99" i="97" s="1"/>
  <c r="CI98" i="97"/>
  <c r="CE98" i="97"/>
  <c r="BQ98" i="97"/>
  <c r="BM98" i="97"/>
  <c r="BG98" i="97"/>
  <c r="BI98" i="97" s="1"/>
  <c r="BH99" i="97" s="1"/>
  <c r="AO98" i="97"/>
  <c r="AQ98" i="97" s="1"/>
  <c r="AF98" i="97"/>
  <c r="AH98" i="97" s="1"/>
  <c r="AG99" i="97" s="1"/>
  <c r="T98" i="97"/>
  <c r="F191" i="97"/>
  <c r="G191" i="97"/>
  <c r="H192" i="97"/>
  <c r="CC188" i="97"/>
  <c r="CL188" i="97"/>
  <c r="I189" i="97"/>
  <c r="AJ188" i="97"/>
  <c r="BT188" i="97"/>
  <c r="R189" i="97"/>
  <c r="AU99" i="98"/>
  <c r="BD99" i="98"/>
  <c r="BV99" i="98"/>
  <c r="T99" i="98"/>
  <c r="CL189" i="98"/>
  <c r="CO189" i="98" s="1"/>
  <c r="BM99" i="98"/>
  <c r="BT189" i="98"/>
  <c r="BW189" i="98" s="1"/>
  <c r="AA189" i="98"/>
  <c r="AD189" i="98" s="1"/>
  <c r="R189" i="98"/>
  <c r="U189" i="98" s="1"/>
  <c r="BK189" i="98"/>
  <c r="BN189" i="98" s="1"/>
  <c r="I189" i="98"/>
  <c r="L189" i="98" s="1"/>
  <c r="CC190" i="98"/>
  <c r="CF190" i="98" s="1"/>
  <c r="BB189" i="98"/>
  <c r="BE189" i="98" s="1"/>
  <c r="AJ189" i="98"/>
  <c r="AM189" i="98" s="1"/>
  <c r="CE99" i="98"/>
  <c r="CU189" i="98"/>
  <c r="CX189" i="98" s="1"/>
  <c r="AS189" i="98"/>
  <c r="AV189" i="98" s="1"/>
  <c r="K99" i="98"/>
  <c r="CW99" i="97"/>
  <c r="CU190" i="97"/>
  <c r="BB189" i="97"/>
  <c r="AU99" i="97"/>
  <c r="AS189" i="97"/>
  <c r="AA189" i="97"/>
  <c r="N104" i="97"/>
  <c r="P104" i="97" s="1"/>
  <c r="O105" i="97" s="1"/>
  <c r="AS202" i="101" l="1"/>
  <c r="AW201" i="101"/>
  <c r="AV201" i="101"/>
  <c r="CO201" i="101"/>
  <c r="CP201" i="101"/>
  <c r="BF189" i="97"/>
  <c r="BE189" i="97"/>
  <c r="M189" i="97"/>
  <c r="L189" i="97"/>
  <c r="AD189" i="97"/>
  <c r="AE189" i="97"/>
  <c r="CY190" i="97"/>
  <c r="CX190" i="97"/>
  <c r="V189" i="97"/>
  <c r="U189" i="97"/>
  <c r="CO188" i="97"/>
  <c r="CP188" i="97"/>
  <c r="AW189" i="97"/>
  <c r="AV189" i="97"/>
  <c r="BX188" i="97"/>
  <c r="BW188" i="97"/>
  <c r="CG188" i="97"/>
  <c r="CF188" i="97"/>
  <c r="BW201" i="101"/>
  <c r="BX201" i="101"/>
  <c r="U201" i="101"/>
  <c r="V201" i="101"/>
  <c r="BE204" i="102"/>
  <c r="BF204" i="102"/>
  <c r="AD205" i="102"/>
  <c r="AE205" i="102"/>
  <c r="AM204" i="102"/>
  <c r="AN204" i="102"/>
  <c r="BW205" i="102"/>
  <c r="BX205" i="102"/>
  <c r="AV204" i="102"/>
  <c r="AW204" i="102"/>
  <c r="EI201" i="101"/>
  <c r="EH201" i="101"/>
  <c r="DY204" i="102"/>
  <c r="DZ204" i="102"/>
  <c r="CO204" i="102"/>
  <c r="CP204" i="102"/>
  <c r="CF204" i="102"/>
  <c r="CG204" i="102"/>
  <c r="DG201" i="101"/>
  <c r="DH201" i="101"/>
  <c r="DG204" i="102"/>
  <c r="DH204" i="102"/>
  <c r="DP213" i="98"/>
  <c r="DM214" i="98"/>
  <c r="EH215" i="98"/>
  <c r="EE216" i="98"/>
  <c r="DQ212" i="97"/>
  <c r="DP212" i="97"/>
  <c r="DM213" i="97"/>
  <c r="DG212" i="98"/>
  <c r="DD213" i="98"/>
  <c r="AM188" i="97"/>
  <c r="AN188" i="97"/>
  <c r="CF202" i="101"/>
  <c r="CG202" i="101"/>
  <c r="CY201" i="101"/>
  <c r="CX201" i="101"/>
  <c r="CX205" i="102"/>
  <c r="CY205" i="102"/>
  <c r="M202" i="101"/>
  <c r="L202" i="101"/>
  <c r="BO201" i="101"/>
  <c r="BN201" i="101"/>
  <c r="BE201" i="101"/>
  <c r="BF201" i="101"/>
  <c r="U204" i="102"/>
  <c r="V204" i="102"/>
  <c r="DQ201" i="101"/>
  <c r="DP201" i="101"/>
  <c r="DZ213" i="97"/>
  <c r="DY213" i="97"/>
  <c r="DV214" i="97"/>
  <c r="EI214" i="97"/>
  <c r="EH214" i="97"/>
  <c r="EE215" i="97"/>
  <c r="BO188" i="97"/>
  <c r="BN188" i="97"/>
  <c r="AM201" i="101"/>
  <c r="AN201" i="101"/>
  <c r="AE201" i="101"/>
  <c r="AD201" i="101"/>
  <c r="L204" i="102"/>
  <c r="M204" i="102"/>
  <c r="BN205" i="102"/>
  <c r="BO205" i="102"/>
  <c r="DY201" i="101"/>
  <c r="DZ201" i="101"/>
  <c r="EH204" i="102"/>
  <c r="EI204" i="102"/>
  <c r="DP204" i="102"/>
  <c r="DQ204" i="102"/>
  <c r="DY214" i="98"/>
  <c r="DV215" i="98"/>
  <c r="DH211" i="97"/>
  <c r="DG211" i="97"/>
  <c r="DD212" i="97"/>
  <c r="BE115" i="112"/>
  <c r="AZ116" i="112" s="1"/>
  <c r="BD116" i="112" s="1"/>
  <c r="AQ115" i="112"/>
  <c r="AL116" i="112" s="1"/>
  <c r="AP116" i="112" s="1"/>
  <c r="M224" i="112"/>
  <c r="L224" i="112"/>
  <c r="S191" i="112"/>
  <c r="T191" i="112"/>
  <c r="V228" i="112"/>
  <c r="AJ224" i="112"/>
  <c r="AM224" i="112" s="1"/>
  <c r="AX224" i="112"/>
  <c r="BA224" i="112" s="1"/>
  <c r="BB223" i="112"/>
  <c r="AU205" i="112"/>
  <c r="AV205" i="112"/>
  <c r="AH202" i="112"/>
  <c r="AG202" i="112"/>
  <c r="I225" i="112"/>
  <c r="P225" i="112" s="1"/>
  <c r="H226" i="112"/>
  <c r="G225" i="112"/>
  <c r="Y225" i="112" s="1"/>
  <c r="DV205" i="102"/>
  <c r="DD205" i="102"/>
  <c r="EE205" i="102"/>
  <c r="DM205" i="102"/>
  <c r="EJ106" i="102"/>
  <c r="EL106" i="102" s="1"/>
  <c r="EB107" i="102"/>
  <c r="DX107" i="102"/>
  <c r="DR106" i="102"/>
  <c r="DT106" i="102" s="1"/>
  <c r="DJ107" i="102"/>
  <c r="DF107" i="102"/>
  <c r="EG99" i="98"/>
  <c r="EK99" i="98"/>
  <c r="EA99" i="98"/>
  <c r="EC99" i="98" s="1"/>
  <c r="DS99" i="98"/>
  <c r="DO99" i="98"/>
  <c r="DI99" i="98"/>
  <c r="DK99" i="98" s="1"/>
  <c r="EE202" i="101"/>
  <c r="DD202" i="101"/>
  <c r="DV202" i="101"/>
  <c r="DM202" i="101"/>
  <c r="EK105" i="101"/>
  <c r="EG105" i="101"/>
  <c r="EA105" i="101"/>
  <c r="EC105" i="101" s="1"/>
  <c r="DS105" i="101"/>
  <c r="DO105" i="101"/>
  <c r="DI105" i="101"/>
  <c r="DK105" i="101" s="1"/>
  <c r="EK99" i="97"/>
  <c r="EG99" i="97"/>
  <c r="EB99" i="97"/>
  <c r="DX99" i="97"/>
  <c r="DS99" i="97"/>
  <c r="DO99" i="97"/>
  <c r="DJ99" i="97"/>
  <c r="DF99" i="97"/>
  <c r="BD107" i="102"/>
  <c r="K107" i="102"/>
  <c r="T107" i="102"/>
  <c r="BB205" i="102"/>
  <c r="I205" i="102"/>
  <c r="H206" i="102"/>
  <c r="G205" i="102"/>
  <c r="F205" i="102"/>
  <c r="R205" i="102"/>
  <c r="BT206" i="102"/>
  <c r="AX106" i="102"/>
  <c r="AZ106" i="102" s="1"/>
  <c r="AY107" i="102" s="1"/>
  <c r="DA107" i="102"/>
  <c r="CW107" i="102"/>
  <c r="AC107" i="102"/>
  <c r="AA206" i="102"/>
  <c r="AJ205" i="102"/>
  <c r="BM107" i="102"/>
  <c r="CL205" i="102"/>
  <c r="CQ106" i="102"/>
  <c r="CS106" i="102" s="1"/>
  <c r="CR107" i="102" s="1"/>
  <c r="CC205" i="102"/>
  <c r="AS205" i="102"/>
  <c r="CH106" i="102"/>
  <c r="CJ106" i="102" s="1"/>
  <c r="CI107" i="102" s="1"/>
  <c r="CU206" i="102"/>
  <c r="AO106" i="102"/>
  <c r="AQ106" i="102" s="1"/>
  <c r="AP107" i="102" s="1"/>
  <c r="BK206" i="102"/>
  <c r="BY107" i="102"/>
  <c r="CA107" i="102" s="1"/>
  <c r="BZ108" i="102" s="1"/>
  <c r="DA105" i="101"/>
  <c r="CW105" i="101"/>
  <c r="CN105" i="101"/>
  <c r="CR105" i="101"/>
  <c r="BH105" i="101"/>
  <c r="BD105" i="101"/>
  <c r="AC105" i="101"/>
  <c r="BK202" i="101"/>
  <c r="AY105" i="101"/>
  <c r="AU105" i="101"/>
  <c r="I203" i="101"/>
  <c r="AJ202" i="101"/>
  <c r="BT202" i="101"/>
  <c r="BB202" i="101"/>
  <c r="AA202" i="101"/>
  <c r="R202" i="101"/>
  <c r="W105" i="101"/>
  <c r="Y105" i="101" s="1"/>
  <c r="X106" i="101" s="1"/>
  <c r="BM105" i="101"/>
  <c r="BQ105" i="101"/>
  <c r="N106" i="101"/>
  <c r="P106" i="101" s="1"/>
  <c r="O107" i="101" s="1"/>
  <c r="CH105" i="101"/>
  <c r="CJ105" i="101" s="1"/>
  <c r="CC203" i="101"/>
  <c r="BZ105" i="101"/>
  <c r="BV105" i="101"/>
  <c r="AL105" i="101"/>
  <c r="F203" i="101"/>
  <c r="G203" i="101"/>
  <c r="CL202" i="101"/>
  <c r="CU202" i="101"/>
  <c r="BK189" i="97"/>
  <c r="CH99" i="98"/>
  <c r="CJ99" i="98" s="1"/>
  <c r="CI100" i="98" s="1"/>
  <c r="BY99" i="98"/>
  <c r="CA99" i="98" s="1"/>
  <c r="BZ100" i="98" s="1"/>
  <c r="BP99" i="98"/>
  <c r="BR99" i="98" s="1"/>
  <c r="BQ100" i="98" s="1"/>
  <c r="BG99" i="98"/>
  <c r="BI99" i="98" s="1"/>
  <c r="BH100" i="98" s="1"/>
  <c r="AX99" i="98"/>
  <c r="AZ99" i="98" s="1"/>
  <c r="AY100" i="98" s="1"/>
  <c r="W99" i="98"/>
  <c r="Y99" i="98" s="1"/>
  <c r="X100" i="98" s="1"/>
  <c r="G191" i="98"/>
  <c r="F191" i="98"/>
  <c r="CZ99" i="97"/>
  <c r="DB99" i="97" s="1"/>
  <c r="DA100" i="97" s="1"/>
  <c r="CH98" i="97"/>
  <c r="CJ98" i="97" s="1"/>
  <c r="BP98" i="97"/>
  <c r="BR98" i="97" s="1"/>
  <c r="AX99" i="97"/>
  <c r="AZ99" i="97" s="1"/>
  <c r="AY100" i="97" s="1"/>
  <c r="AP99" i="97"/>
  <c r="AL99" i="97"/>
  <c r="W98" i="97"/>
  <c r="Y98" i="97" s="1"/>
  <c r="X99" i="97" s="1"/>
  <c r="F192" i="97"/>
  <c r="G192" i="97"/>
  <c r="H193" i="97"/>
  <c r="I190" i="97"/>
  <c r="CC189" i="97"/>
  <c r="CL189" i="97"/>
  <c r="R190" i="97"/>
  <c r="BT189" i="97"/>
  <c r="AJ189" i="97"/>
  <c r="AL99" i="98"/>
  <c r="N99" i="98"/>
  <c r="P99" i="98" s="1"/>
  <c r="O100" i="98" s="1"/>
  <c r="AS190" i="98"/>
  <c r="AV190" i="98" s="1"/>
  <c r="AC99" i="98"/>
  <c r="CC191" i="98"/>
  <c r="CF191" i="98" s="1"/>
  <c r="CN99" i="98"/>
  <c r="CW99" i="98"/>
  <c r="CU190" i="98"/>
  <c r="CX190" i="98" s="1"/>
  <c r="I190" i="98"/>
  <c r="L190" i="98" s="1"/>
  <c r="BT190" i="98"/>
  <c r="BW190" i="98" s="1"/>
  <c r="CL190" i="98"/>
  <c r="CO190" i="98" s="1"/>
  <c r="AJ190" i="98"/>
  <c r="AM190" i="98" s="1"/>
  <c r="BB190" i="98"/>
  <c r="BE190" i="98" s="1"/>
  <c r="BK190" i="98"/>
  <c r="BN190" i="98" s="1"/>
  <c r="R190" i="98"/>
  <c r="U190" i="98" s="1"/>
  <c r="AA190" i="98"/>
  <c r="AD190" i="98" s="1"/>
  <c r="CU191" i="97"/>
  <c r="CN99" i="97"/>
  <c r="BD99" i="97"/>
  <c r="BB190" i="97"/>
  <c r="AS190" i="97"/>
  <c r="AC99" i="97"/>
  <c r="AA190" i="97"/>
  <c r="K105" i="97"/>
  <c r="AV202" i="101" l="1"/>
  <c r="AW202" i="101"/>
  <c r="AS203" i="101"/>
  <c r="AO116" i="112"/>
  <c r="DP214" i="98"/>
  <c r="DM215" i="98"/>
  <c r="BN206" i="102"/>
  <c r="BO206" i="102"/>
  <c r="CF189" i="97"/>
  <c r="CG189" i="97"/>
  <c r="DY215" i="98"/>
  <c r="DV216" i="98"/>
  <c r="EI215" i="97"/>
  <c r="EH215" i="97"/>
  <c r="EE216" i="97"/>
  <c r="DG213" i="98"/>
  <c r="DD214" i="98"/>
  <c r="CX191" i="97"/>
  <c r="CY191" i="97"/>
  <c r="CP189" i="97"/>
  <c r="CO189" i="97"/>
  <c r="BF202" i="101"/>
  <c r="BE202" i="101"/>
  <c r="AV205" i="102"/>
  <c r="AW205" i="102"/>
  <c r="DY214" i="97"/>
  <c r="DZ214" i="97"/>
  <c r="DV215" i="97"/>
  <c r="AN189" i="97"/>
  <c r="AM189" i="97"/>
  <c r="BN189" i="97"/>
  <c r="BO189" i="97"/>
  <c r="BW206" i="102"/>
  <c r="BX206" i="102"/>
  <c r="L190" i="97"/>
  <c r="M190" i="97"/>
  <c r="CX202" i="101"/>
  <c r="CY202" i="101"/>
  <c r="V202" i="101"/>
  <c r="U202" i="101"/>
  <c r="AN202" i="101"/>
  <c r="AM202" i="101"/>
  <c r="BN202" i="101"/>
  <c r="BO202" i="101"/>
  <c r="CX206" i="102"/>
  <c r="CY206" i="102"/>
  <c r="AM205" i="102"/>
  <c r="AN205" i="102"/>
  <c r="U205" i="102"/>
  <c r="V205" i="102"/>
  <c r="L205" i="102"/>
  <c r="M205" i="102"/>
  <c r="DZ202" i="101"/>
  <c r="DY202" i="101"/>
  <c r="DG205" i="102"/>
  <c r="DH205" i="102"/>
  <c r="DH212" i="97"/>
  <c r="DG212" i="97"/>
  <c r="DD213" i="97"/>
  <c r="EH216" i="98"/>
  <c r="EE217" i="98"/>
  <c r="AW190" i="97"/>
  <c r="AV190" i="97"/>
  <c r="DP202" i="101"/>
  <c r="DQ202" i="101"/>
  <c r="DP205" i="102"/>
  <c r="DQ205" i="102"/>
  <c r="EH205" i="102"/>
  <c r="EI205" i="102"/>
  <c r="BE190" i="97"/>
  <c r="BF190" i="97"/>
  <c r="BX202" i="101"/>
  <c r="BW202" i="101"/>
  <c r="CF205" i="102"/>
  <c r="CG205" i="102"/>
  <c r="AE190" i="97"/>
  <c r="AD190" i="97"/>
  <c r="BX189" i="97"/>
  <c r="BW189" i="97"/>
  <c r="V190" i="97"/>
  <c r="U190" i="97"/>
  <c r="CP202" i="101"/>
  <c r="CO202" i="101"/>
  <c r="CG203" i="101"/>
  <c r="CF203" i="101"/>
  <c r="AD202" i="101"/>
  <c r="AE202" i="101"/>
  <c r="L203" i="101"/>
  <c r="M203" i="101"/>
  <c r="CO205" i="102"/>
  <c r="CP205" i="102"/>
  <c r="AD206" i="102"/>
  <c r="AE206" i="102"/>
  <c r="BE205" i="102"/>
  <c r="BF205" i="102"/>
  <c r="DH202" i="101"/>
  <c r="DG202" i="101"/>
  <c r="EH202" i="101"/>
  <c r="EI202" i="101"/>
  <c r="DY205" i="102"/>
  <c r="DZ205" i="102"/>
  <c r="DP213" i="97"/>
  <c r="DQ213" i="97"/>
  <c r="DM214" i="97"/>
  <c r="BC116" i="112"/>
  <c r="M225" i="112"/>
  <c r="L225" i="112"/>
  <c r="V229" i="112"/>
  <c r="S192" i="112"/>
  <c r="T192" i="112"/>
  <c r="AX225" i="112"/>
  <c r="BA225" i="112" s="1"/>
  <c r="BB224" i="112"/>
  <c r="AJ225" i="112"/>
  <c r="AM225" i="112" s="1"/>
  <c r="AV206" i="112"/>
  <c r="AU206" i="112"/>
  <c r="AG203" i="112"/>
  <c r="AH203" i="112"/>
  <c r="H227" i="112"/>
  <c r="G226" i="112"/>
  <c r="Y226" i="112" s="1"/>
  <c r="I226" i="112"/>
  <c r="P226" i="112" s="1"/>
  <c r="DM206" i="102"/>
  <c r="EE206" i="102"/>
  <c r="DD206" i="102"/>
  <c r="DV206" i="102"/>
  <c r="EK107" i="102"/>
  <c r="EG107" i="102"/>
  <c r="EA107" i="102"/>
  <c r="EC107" i="102" s="1"/>
  <c r="DS107" i="102"/>
  <c r="DO107" i="102"/>
  <c r="DI107" i="102"/>
  <c r="DK107" i="102" s="1"/>
  <c r="EJ99" i="98"/>
  <c r="EL99" i="98" s="1"/>
  <c r="EB100" i="98"/>
  <c r="DX100" i="98"/>
  <c r="DR99" i="98"/>
  <c r="DT99" i="98" s="1"/>
  <c r="DF100" i="98"/>
  <c r="DJ100" i="98"/>
  <c r="DM203" i="101"/>
  <c r="DV203" i="101"/>
  <c r="EE203" i="101"/>
  <c r="DD203" i="101"/>
  <c r="EJ105" i="101"/>
  <c r="EL105" i="101" s="1"/>
  <c r="EB106" i="101"/>
  <c r="DX106" i="101"/>
  <c r="DR105" i="101"/>
  <c r="DT105" i="101" s="1"/>
  <c r="DJ106" i="101"/>
  <c r="DF106" i="101"/>
  <c r="EJ99" i="97"/>
  <c r="EL99" i="97" s="1"/>
  <c r="EA99" i="97"/>
  <c r="EC99" i="97" s="1"/>
  <c r="DR99" i="97"/>
  <c r="DT99" i="97" s="1"/>
  <c r="DI99" i="97"/>
  <c r="DK99" i="97" s="1"/>
  <c r="CN107" i="102"/>
  <c r="BV108" i="102"/>
  <c r="AL107" i="102"/>
  <c r="CE107" i="102"/>
  <c r="CL206" i="102"/>
  <c r="AA207" i="102"/>
  <c r="R206" i="102"/>
  <c r="I206" i="102"/>
  <c r="N107" i="102"/>
  <c r="P107" i="102" s="1"/>
  <c r="O108" i="102" s="1"/>
  <c r="CC206" i="102"/>
  <c r="BP107" i="102"/>
  <c r="BR107" i="102" s="1"/>
  <c r="BQ108" i="102" s="1"/>
  <c r="AF107" i="102"/>
  <c r="AH107" i="102" s="1"/>
  <c r="AG108" i="102" s="1"/>
  <c r="AU107" i="102"/>
  <c r="BB206" i="102"/>
  <c r="BK207" i="102"/>
  <c r="AS206" i="102"/>
  <c r="W107" i="102"/>
  <c r="Y107" i="102" s="1"/>
  <c r="X108" i="102" s="1"/>
  <c r="BG107" i="102"/>
  <c r="BI107" i="102" s="1"/>
  <c r="BH108" i="102" s="1"/>
  <c r="CU207" i="102"/>
  <c r="AJ206" i="102"/>
  <c r="CZ107" i="102"/>
  <c r="DB107" i="102" s="1"/>
  <c r="BT207" i="102"/>
  <c r="H207" i="102"/>
  <c r="G206" i="102"/>
  <c r="F206" i="102"/>
  <c r="T106" i="101"/>
  <c r="CI106" i="101"/>
  <c r="CE106" i="101"/>
  <c r="AA203" i="101"/>
  <c r="BT203" i="101"/>
  <c r="AF105" i="101"/>
  <c r="AH105" i="101" s="1"/>
  <c r="AG106" i="101" s="1"/>
  <c r="F204" i="101"/>
  <c r="G204" i="101"/>
  <c r="BY105" i="101"/>
  <c r="CA105" i="101" s="1"/>
  <c r="CC204" i="101"/>
  <c r="K107" i="101"/>
  <c r="BK203" i="101"/>
  <c r="CQ105" i="101"/>
  <c r="CS105" i="101" s="1"/>
  <c r="CU203" i="101"/>
  <c r="CL203" i="101"/>
  <c r="BP105" i="101"/>
  <c r="BR105" i="101" s="1"/>
  <c r="R203" i="101"/>
  <c r="I204" i="101"/>
  <c r="BG105" i="101"/>
  <c r="BI105" i="101" s="1"/>
  <c r="CZ105" i="101"/>
  <c r="DB105" i="101" s="1"/>
  <c r="AO105" i="101"/>
  <c r="AQ105" i="101" s="1"/>
  <c r="AP106" i="101" s="1"/>
  <c r="BB203" i="101"/>
  <c r="AJ203" i="101"/>
  <c r="AX105" i="101"/>
  <c r="AZ105" i="101" s="1"/>
  <c r="BK190" i="97"/>
  <c r="CZ99" i="98"/>
  <c r="DB99" i="98" s="1"/>
  <c r="DA100" i="98" s="1"/>
  <c r="CQ99" i="98"/>
  <c r="CS99" i="98" s="1"/>
  <c r="CR100" i="98" s="1"/>
  <c r="AO99" i="98"/>
  <c r="AQ99" i="98" s="1"/>
  <c r="AP100" i="98" s="1"/>
  <c r="AF99" i="98"/>
  <c r="AH99" i="98" s="1"/>
  <c r="AG100" i="98" s="1"/>
  <c r="F192" i="98"/>
  <c r="G192" i="98"/>
  <c r="CQ99" i="97"/>
  <c r="CS99" i="97" s="1"/>
  <c r="CR100" i="97" s="1"/>
  <c r="CI99" i="97"/>
  <c r="CE99" i="97"/>
  <c r="BQ99" i="97"/>
  <c r="BM99" i="97"/>
  <c r="BG99" i="97"/>
  <c r="BI99" i="97" s="1"/>
  <c r="BH100" i="97" s="1"/>
  <c r="AO99" i="97"/>
  <c r="AQ99" i="97" s="1"/>
  <c r="AF99" i="97"/>
  <c r="AH99" i="97" s="1"/>
  <c r="AG100" i="97" s="1"/>
  <c r="T99" i="97"/>
  <c r="F193" i="97"/>
  <c r="G193" i="97"/>
  <c r="H194" i="97"/>
  <c r="AJ190" i="97"/>
  <c r="BT190" i="97"/>
  <c r="CL190" i="97"/>
  <c r="CC190" i="97"/>
  <c r="R191" i="97"/>
  <c r="I191" i="97"/>
  <c r="BD100" i="98"/>
  <c r="T100" i="98"/>
  <c r="BM100" i="98"/>
  <c r="AU100" i="98"/>
  <c r="K100" i="98"/>
  <c r="AA191" i="98"/>
  <c r="AD191" i="98" s="1"/>
  <c r="R191" i="98"/>
  <c r="U191" i="98" s="1"/>
  <c r="BV100" i="98"/>
  <c r="CL191" i="98"/>
  <c r="CO191" i="98" s="1"/>
  <c r="I191" i="98"/>
  <c r="L191" i="98" s="1"/>
  <c r="CU191" i="98"/>
  <c r="CX191" i="98" s="1"/>
  <c r="BT191" i="98"/>
  <c r="BW191" i="98" s="1"/>
  <c r="AS191" i="98"/>
  <c r="AV191" i="98" s="1"/>
  <c r="BK191" i="98"/>
  <c r="BN191" i="98" s="1"/>
  <c r="BB191" i="98"/>
  <c r="BE191" i="98" s="1"/>
  <c r="CC192" i="98"/>
  <c r="CF192" i="98" s="1"/>
  <c r="CE100" i="98"/>
  <c r="AJ191" i="98"/>
  <c r="AM191" i="98" s="1"/>
  <c r="CU192" i="97"/>
  <c r="CW100" i="97"/>
  <c r="BB191" i="97"/>
  <c r="AU100" i="97"/>
  <c r="AS191" i="97"/>
  <c r="AA191" i="97"/>
  <c r="N105" i="97"/>
  <c r="P105" i="97" s="1"/>
  <c r="O106" i="97" s="1"/>
  <c r="AS204" i="101" l="1"/>
  <c r="AW203" i="101"/>
  <c r="AV203" i="101"/>
  <c r="AQ116" i="112"/>
  <c r="AL117" i="112" s="1"/>
  <c r="AP117" i="112" s="1"/>
  <c r="AV191" i="97"/>
  <c r="AW191" i="97"/>
  <c r="CY192" i="97"/>
  <c r="CX192" i="97"/>
  <c r="V191" i="97"/>
  <c r="U191" i="97"/>
  <c r="AM190" i="97"/>
  <c r="AN190" i="97"/>
  <c r="BO203" i="101"/>
  <c r="BN203" i="101"/>
  <c r="CF206" i="102"/>
  <c r="CG206" i="102"/>
  <c r="AD207" i="102"/>
  <c r="AE207" i="102"/>
  <c r="DY206" i="102"/>
  <c r="DZ206" i="102"/>
  <c r="DZ215" i="97"/>
  <c r="DY215" i="97"/>
  <c r="DV216" i="97"/>
  <c r="DY216" i="98"/>
  <c r="DV217" i="98"/>
  <c r="AM203" i="101"/>
  <c r="AN203" i="101"/>
  <c r="CO203" i="101"/>
  <c r="CP203" i="101"/>
  <c r="BW203" i="101"/>
  <c r="BX203" i="101"/>
  <c r="AM206" i="102"/>
  <c r="AN206" i="102"/>
  <c r="AV206" i="102"/>
  <c r="AW206" i="102"/>
  <c r="CO206" i="102"/>
  <c r="CP206" i="102"/>
  <c r="DG203" i="101"/>
  <c r="DH203" i="101"/>
  <c r="DG206" i="102"/>
  <c r="DH206" i="102"/>
  <c r="EH217" i="98"/>
  <c r="EE218" i="98"/>
  <c r="EI216" i="97"/>
  <c r="EH216" i="97"/>
  <c r="EE217" i="97"/>
  <c r="BF191" i="97"/>
  <c r="BE191" i="97"/>
  <c r="CO190" i="97"/>
  <c r="CP190" i="97"/>
  <c r="BE203" i="101"/>
  <c r="BF203" i="101"/>
  <c r="M204" i="101"/>
  <c r="L204" i="101"/>
  <c r="CY203" i="101"/>
  <c r="CX203" i="101"/>
  <c r="AE203" i="101"/>
  <c r="AD203" i="101"/>
  <c r="CX207" i="102"/>
  <c r="CY207" i="102"/>
  <c r="BN207" i="102"/>
  <c r="BO207" i="102"/>
  <c r="L206" i="102"/>
  <c r="M206" i="102"/>
  <c r="EI203" i="101"/>
  <c r="EH203" i="101"/>
  <c r="DQ206" i="102"/>
  <c r="DP206" i="102"/>
  <c r="DQ214" i="97"/>
  <c r="DP214" i="97"/>
  <c r="DM215" i="97"/>
  <c r="DP215" i="98"/>
  <c r="DM216" i="98"/>
  <c r="CG190" i="97"/>
  <c r="CF190" i="97"/>
  <c r="AD191" i="97"/>
  <c r="AE191" i="97"/>
  <c r="M191" i="97"/>
  <c r="L191" i="97"/>
  <c r="BX190" i="97"/>
  <c r="BW190" i="97"/>
  <c r="BO190" i="97"/>
  <c r="BN190" i="97"/>
  <c r="U203" i="101"/>
  <c r="V203" i="101"/>
  <c r="CF204" i="101"/>
  <c r="CG204" i="101"/>
  <c r="BX207" i="102"/>
  <c r="BW207" i="102"/>
  <c r="BE206" i="102"/>
  <c r="BF206" i="102"/>
  <c r="U206" i="102"/>
  <c r="V206" i="102"/>
  <c r="DY203" i="101"/>
  <c r="DZ203" i="101"/>
  <c r="DQ203" i="101"/>
  <c r="DP203" i="101"/>
  <c r="EI206" i="102"/>
  <c r="EH206" i="102"/>
  <c r="DH213" i="97"/>
  <c r="DG213" i="97"/>
  <c r="DD214" i="97"/>
  <c r="DG214" i="98"/>
  <c r="DD215" i="98"/>
  <c r="BE116" i="112"/>
  <c r="AZ117" i="112" s="1"/>
  <c r="BD117" i="112" s="1"/>
  <c r="M226" i="112"/>
  <c r="L226" i="112"/>
  <c r="T193" i="112"/>
  <c r="S193" i="112"/>
  <c r="V230" i="112"/>
  <c r="AJ226" i="112"/>
  <c r="AM226" i="112" s="1"/>
  <c r="AX226" i="112"/>
  <c r="BA226" i="112" s="1"/>
  <c r="BB225" i="112"/>
  <c r="AU207" i="112"/>
  <c r="AV207" i="112"/>
  <c r="AH204" i="112"/>
  <c r="AG204" i="112"/>
  <c r="H228" i="112"/>
  <c r="G227" i="112"/>
  <c r="Y227" i="112" s="1"/>
  <c r="I227" i="112"/>
  <c r="P227" i="112" s="1"/>
  <c r="EE207" i="102"/>
  <c r="DV207" i="102"/>
  <c r="DD207" i="102"/>
  <c r="DM207" i="102"/>
  <c r="EJ107" i="102"/>
  <c r="EL107" i="102" s="1"/>
  <c r="EB108" i="102"/>
  <c r="DX108" i="102"/>
  <c r="DR107" i="102"/>
  <c r="DT107" i="102" s="1"/>
  <c r="DJ108" i="102"/>
  <c r="DF108" i="102"/>
  <c r="EK100" i="98"/>
  <c r="EG100" i="98"/>
  <c r="EA100" i="98"/>
  <c r="EC100" i="98" s="1"/>
  <c r="DS100" i="98"/>
  <c r="DO100" i="98"/>
  <c r="DI100" i="98"/>
  <c r="DK100" i="98" s="1"/>
  <c r="DD204" i="101"/>
  <c r="EE204" i="101"/>
  <c r="DM204" i="101"/>
  <c r="DV204" i="101"/>
  <c r="EG106" i="101"/>
  <c r="EK106" i="101"/>
  <c r="EA106" i="101"/>
  <c r="EC106" i="101" s="1"/>
  <c r="DS106" i="101"/>
  <c r="DO106" i="101"/>
  <c r="DI106" i="101"/>
  <c r="DK106" i="101" s="1"/>
  <c r="EG100" i="97"/>
  <c r="EK100" i="97"/>
  <c r="EB100" i="97"/>
  <c r="DX100" i="97"/>
  <c r="DS100" i="97"/>
  <c r="DO100" i="97"/>
  <c r="DJ100" i="97"/>
  <c r="DF100" i="97"/>
  <c r="H208" i="102"/>
  <c r="G207" i="102"/>
  <c r="F207" i="102"/>
  <c r="DA108" i="102"/>
  <c r="CW108" i="102"/>
  <c r="BD108" i="102"/>
  <c r="AS207" i="102"/>
  <c r="BB207" i="102"/>
  <c r="AC108" i="102"/>
  <c r="I207" i="102"/>
  <c r="AA208" i="102"/>
  <c r="CH107" i="102"/>
  <c r="CJ107" i="102" s="1"/>
  <c r="CI108" i="102" s="1"/>
  <c r="BY108" i="102"/>
  <c r="CA108" i="102" s="1"/>
  <c r="BZ109" i="102" s="1"/>
  <c r="BT208" i="102"/>
  <c r="BK208" i="102"/>
  <c r="AX107" i="102"/>
  <c r="AZ107" i="102" s="1"/>
  <c r="AY108" i="102" s="1"/>
  <c r="R207" i="102"/>
  <c r="AJ207" i="102"/>
  <c r="T108" i="102"/>
  <c r="BM108" i="102"/>
  <c r="K108" i="102"/>
  <c r="CQ107" i="102"/>
  <c r="CS107" i="102" s="1"/>
  <c r="CR108" i="102" s="1"/>
  <c r="CU208" i="102"/>
  <c r="CC207" i="102"/>
  <c r="CL207" i="102"/>
  <c r="AO107" i="102"/>
  <c r="AQ107" i="102" s="1"/>
  <c r="AP108" i="102" s="1"/>
  <c r="CR106" i="101"/>
  <c r="CN106" i="101"/>
  <c r="BH106" i="101"/>
  <c r="BD106" i="101"/>
  <c r="AU106" i="101"/>
  <c r="AY106" i="101"/>
  <c r="AC106" i="101"/>
  <c r="CW106" i="101"/>
  <c r="DA106" i="101"/>
  <c r="R204" i="101"/>
  <c r="BK204" i="101"/>
  <c r="N107" i="101"/>
  <c r="P107" i="101" s="1"/>
  <c r="O108" i="101" s="1"/>
  <c r="BZ106" i="101"/>
  <c r="BV106" i="101"/>
  <c r="CH106" i="101"/>
  <c r="CJ106" i="101" s="1"/>
  <c r="CL204" i="101"/>
  <c r="BT204" i="101"/>
  <c r="AL106" i="101"/>
  <c r="I205" i="101"/>
  <c r="BQ106" i="101"/>
  <c r="BM106" i="101"/>
  <c r="AA204" i="101"/>
  <c r="AJ204" i="101"/>
  <c r="BB204" i="101"/>
  <c r="CU204" i="101"/>
  <c r="CC205" i="101"/>
  <c r="F205" i="101"/>
  <c r="G205" i="101"/>
  <c r="W106" i="101"/>
  <c r="Y106" i="101" s="1"/>
  <c r="X107" i="101" s="1"/>
  <c r="BK191" i="97"/>
  <c r="CH100" i="98"/>
  <c r="CJ100" i="98" s="1"/>
  <c r="CI101" i="98" s="1"/>
  <c r="BY100" i="98"/>
  <c r="CA100" i="98" s="1"/>
  <c r="BZ101" i="98" s="1"/>
  <c r="BP100" i="98"/>
  <c r="BR100" i="98" s="1"/>
  <c r="BQ101" i="98" s="1"/>
  <c r="BG100" i="98"/>
  <c r="BI100" i="98" s="1"/>
  <c r="BH101" i="98" s="1"/>
  <c r="AX100" i="98"/>
  <c r="AZ100" i="98" s="1"/>
  <c r="AY101" i="98" s="1"/>
  <c r="W100" i="98"/>
  <c r="Y100" i="98" s="1"/>
  <c r="X101" i="98" s="1"/>
  <c r="G193" i="98"/>
  <c r="F193" i="98"/>
  <c r="CZ100" i="97"/>
  <c r="DB100" i="97" s="1"/>
  <c r="DA101" i="97" s="1"/>
  <c r="CH99" i="97"/>
  <c r="CJ99" i="97" s="1"/>
  <c r="BP99" i="97"/>
  <c r="BR99" i="97" s="1"/>
  <c r="AX100" i="97"/>
  <c r="AZ100" i="97" s="1"/>
  <c r="AY101" i="97" s="1"/>
  <c r="AP100" i="97"/>
  <c r="AL100" i="97"/>
  <c r="W99" i="97"/>
  <c r="Y99" i="97" s="1"/>
  <c r="X100" i="97" s="1"/>
  <c r="F194" i="97"/>
  <c r="G194" i="97"/>
  <c r="H195" i="97"/>
  <c r="I192" i="97"/>
  <c r="AJ191" i="97"/>
  <c r="CC191" i="97"/>
  <c r="R192" i="97"/>
  <c r="CL191" i="97"/>
  <c r="BT191" i="97"/>
  <c r="CW100" i="98"/>
  <c r="AC100" i="98"/>
  <c r="AJ192" i="98"/>
  <c r="AM192" i="98" s="1"/>
  <c r="BK192" i="98"/>
  <c r="BN192" i="98" s="1"/>
  <c r="CN100" i="98"/>
  <c r="I192" i="98"/>
  <c r="L192" i="98" s="1"/>
  <c r="R192" i="98"/>
  <c r="U192" i="98" s="1"/>
  <c r="AS192" i="98"/>
  <c r="AV192" i="98" s="1"/>
  <c r="BT192" i="98"/>
  <c r="BW192" i="98" s="1"/>
  <c r="AA192" i="98"/>
  <c r="AD192" i="98" s="1"/>
  <c r="AL100" i="98"/>
  <c r="N100" i="98"/>
  <c r="P100" i="98" s="1"/>
  <c r="O101" i="98" s="1"/>
  <c r="CC193" i="98"/>
  <c r="CF193" i="98" s="1"/>
  <c r="BB192" i="98"/>
  <c r="BE192" i="98" s="1"/>
  <c r="CU192" i="98"/>
  <c r="CX192" i="98" s="1"/>
  <c r="CL192" i="98"/>
  <c r="CO192" i="98" s="1"/>
  <c r="CU193" i="97"/>
  <c r="CN100" i="97"/>
  <c r="BD100" i="97"/>
  <c r="BB192" i="97"/>
  <c r="AS192" i="97"/>
  <c r="AC100" i="97"/>
  <c r="AA192" i="97"/>
  <c r="K106" i="97"/>
  <c r="AS205" i="101" l="1"/>
  <c r="AV204" i="101"/>
  <c r="AW204" i="101"/>
  <c r="AO117" i="112"/>
  <c r="BX191" i="97"/>
  <c r="BW191" i="97"/>
  <c r="AN191" i="97"/>
  <c r="AM191" i="97"/>
  <c r="AE192" i="97"/>
  <c r="AD192" i="97"/>
  <c r="L192" i="97"/>
  <c r="M192" i="97"/>
  <c r="V192" i="97"/>
  <c r="U192" i="97"/>
  <c r="CG205" i="101"/>
  <c r="CF205" i="101"/>
  <c r="AD204" i="101"/>
  <c r="AE204" i="101"/>
  <c r="BN204" i="101"/>
  <c r="BO204" i="101"/>
  <c r="V207" i="102"/>
  <c r="U207" i="102"/>
  <c r="DP204" i="101"/>
  <c r="DQ204" i="101"/>
  <c r="EH207" i="102"/>
  <c r="EI207" i="102"/>
  <c r="DH214" i="97"/>
  <c r="DG214" i="97"/>
  <c r="DD215" i="97"/>
  <c r="CX204" i="101"/>
  <c r="CY204" i="101"/>
  <c r="V204" i="101"/>
  <c r="U204" i="101"/>
  <c r="CP207" i="102"/>
  <c r="CO207" i="102"/>
  <c r="DH207" i="102"/>
  <c r="DG207" i="102"/>
  <c r="DP215" i="97"/>
  <c r="DQ215" i="97"/>
  <c r="DM216" i="97"/>
  <c r="EH218" i="98"/>
  <c r="EE219" i="98"/>
  <c r="DY216" i="97"/>
  <c r="DZ216" i="97"/>
  <c r="DV217" i="97"/>
  <c r="BO191" i="97"/>
  <c r="BN191" i="97"/>
  <c r="BF204" i="101"/>
  <c r="BE204" i="101"/>
  <c r="BX204" i="101"/>
  <c r="BW204" i="101"/>
  <c r="CF207" i="102"/>
  <c r="CG207" i="102"/>
  <c r="BO208" i="102"/>
  <c r="BN208" i="102"/>
  <c r="AE208" i="102"/>
  <c r="AD208" i="102"/>
  <c r="BF207" i="102"/>
  <c r="BE207" i="102"/>
  <c r="DZ204" i="101"/>
  <c r="DY204" i="101"/>
  <c r="EH204" i="101"/>
  <c r="EI204" i="101"/>
  <c r="DP207" i="102"/>
  <c r="DQ207" i="102"/>
  <c r="DG215" i="98"/>
  <c r="DD216" i="98"/>
  <c r="EH217" i="97"/>
  <c r="EI217" i="97"/>
  <c r="EE218" i="97"/>
  <c r="AW192" i="97"/>
  <c r="AV192" i="97"/>
  <c r="CX193" i="97"/>
  <c r="CY193" i="97"/>
  <c r="CF191" i="97"/>
  <c r="CG191" i="97"/>
  <c r="BE192" i="97"/>
  <c r="BF192" i="97"/>
  <c r="CP191" i="97"/>
  <c r="CO191" i="97"/>
  <c r="AN204" i="101"/>
  <c r="AM204" i="101"/>
  <c r="L205" i="101"/>
  <c r="M205" i="101"/>
  <c r="CP204" i="101"/>
  <c r="CO204" i="101"/>
  <c r="CY208" i="102"/>
  <c r="CX208" i="102"/>
  <c r="AN207" i="102"/>
  <c r="AM207" i="102"/>
  <c r="BW208" i="102"/>
  <c r="BX208" i="102"/>
  <c r="L207" i="102"/>
  <c r="M207" i="102"/>
  <c r="AV207" i="102"/>
  <c r="AW207" i="102"/>
  <c r="DH204" i="101"/>
  <c r="DG204" i="101"/>
  <c r="DZ207" i="102"/>
  <c r="DY207" i="102"/>
  <c r="DP216" i="98"/>
  <c r="DM217" i="98"/>
  <c r="DY217" i="98"/>
  <c r="DV218" i="98"/>
  <c r="BC117" i="112"/>
  <c r="M227" i="112"/>
  <c r="L227" i="112"/>
  <c r="T194" i="112"/>
  <c r="S194" i="112"/>
  <c r="V231" i="112"/>
  <c r="AJ227" i="112"/>
  <c r="AM227" i="112" s="1"/>
  <c r="BB226" i="112"/>
  <c r="AX227" i="112"/>
  <c r="BA227" i="112" s="1"/>
  <c r="AV208" i="112"/>
  <c r="AU208" i="112"/>
  <c r="AG205" i="112"/>
  <c r="AH205" i="112"/>
  <c r="G228" i="112"/>
  <c r="Y228" i="112" s="1"/>
  <c r="H229" i="112"/>
  <c r="I228" i="112"/>
  <c r="P228" i="112" s="1"/>
  <c r="DM208" i="102"/>
  <c r="DV208" i="102"/>
  <c r="DD208" i="102"/>
  <c r="EE208" i="102"/>
  <c r="EK108" i="102"/>
  <c r="EG108" i="102"/>
  <c r="EA108" i="102"/>
  <c r="EC108" i="102" s="1"/>
  <c r="DO108" i="102"/>
  <c r="DS108" i="102"/>
  <c r="DI108" i="102"/>
  <c r="DK108" i="102" s="1"/>
  <c r="EJ100" i="98"/>
  <c r="EL100" i="98" s="1"/>
  <c r="EB101" i="98"/>
  <c r="DX101" i="98"/>
  <c r="DR100" i="98"/>
  <c r="DT100" i="98" s="1"/>
  <c r="DJ101" i="98"/>
  <c r="DF101" i="98"/>
  <c r="DD205" i="101"/>
  <c r="DM205" i="101"/>
  <c r="EE205" i="101"/>
  <c r="DV205" i="101"/>
  <c r="EJ106" i="101"/>
  <c r="EL106" i="101" s="1"/>
  <c r="EB107" i="101"/>
  <c r="DX107" i="101"/>
  <c r="DR106" i="101"/>
  <c r="DT106" i="101" s="1"/>
  <c r="DJ107" i="101"/>
  <c r="DF107" i="101"/>
  <c r="EJ100" i="97"/>
  <c r="EL100" i="97" s="1"/>
  <c r="EA100" i="97"/>
  <c r="EC100" i="97" s="1"/>
  <c r="DR100" i="97"/>
  <c r="DT100" i="97" s="1"/>
  <c r="DI100" i="97"/>
  <c r="DK100" i="97" s="1"/>
  <c r="AU108" i="102"/>
  <c r="AL108" i="102"/>
  <c r="CE108" i="102"/>
  <c r="CU209" i="102"/>
  <c r="BT209" i="102"/>
  <c r="BV109" i="102"/>
  <c r="CN108" i="102"/>
  <c r="BP108" i="102"/>
  <c r="BR108" i="102" s="1"/>
  <c r="BQ109" i="102" s="1"/>
  <c r="AJ208" i="102"/>
  <c r="AA209" i="102"/>
  <c r="AF108" i="102"/>
  <c r="AH108" i="102" s="1"/>
  <c r="AG109" i="102" s="1"/>
  <c r="BB208" i="102"/>
  <c r="BG108" i="102"/>
  <c r="BI108" i="102" s="1"/>
  <c r="BH109" i="102" s="1"/>
  <c r="CL208" i="102"/>
  <c r="R208" i="102"/>
  <c r="I208" i="102"/>
  <c r="AS208" i="102"/>
  <c r="CC208" i="102"/>
  <c r="N108" i="102"/>
  <c r="P108" i="102" s="1"/>
  <c r="O109" i="102" s="1"/>
  <c r="W108" i="102"/>
  <c r="Y108" i="102" s="1"/>
  <c r="X109" i="102" s="1"/>
  <c r="BK209" i="102"/>
  <c r="CZ108" i="102"/>
  <c r="DB108" i="102" s="1"/>
  <c r="H209" i="102"/>
  <c r="G208" i="102"/>
  <c r="F208" i="102"/>
  <c r="CI107" i="101"/>
  <c r="CE107" i="101"/>
  <c r="K108" i="101"/>
  <c r="F206" i="101"/>
  <c r="G206" i="101"/>
  <c r="CC206" i="101"/>
  <c r="BB205" i="101"/>
  <c r="CL205" i="101"/>
  <c r="BY106" i="101"/>
  <c r="CA106" i="101" s="1"/>
  <c r="BK205" i="101"/>
  <c r="R205" i="101"/>
  <c r="AF106" i="101"/>
  <c r="AH106" i="101" s="1"/>
  <c r="AG107" i="101" s="1"/>
  <c r="BG106" i="101"/>
  <c r="BI106" i="101" s="1"/>
  <c r="CU205" i="101"/>
  <c r="AJ205" i="101"/>
  <c r="BP106" i="101"/>
  <c r="BR106" i="101" s="1"/>
  <c r="I206" i="101"/>
  <c r="AA205" i="101"/>
  <c r="AO106" i="101"/>
  <c r="AQ106" i="101" s="1"/>
  <c r="AP107" i="101" s="1"/>
  <c r="BT205" i="101"/>
  <c r="CQ106" i="101"/>
  <c r="CS106" i="101" s="1"/>
  <c r="T107" i="101"/>
  <c r="CZ106" i="101"/>
  <c r="DB106" i="101" s="1"/>
  <c r="AX106" i="101"/>
  <c r="AZ106" i="101" s="1"/>
  <c r="BK192" i="97"/>
  <c r="CZ100" i="98"/>
  <c r="DB100" i="98" s="1"/>
  <c r="DA101" i="98" s="1"/>
  <c r="CQ100" i="98"/>
  <c r="CS100" i="98" s="1"/>
  <c r="CR101" i="98" s="1"/>
  <c r="AO100" i="98"/>
  <c r="AQ100" i="98" s="1"/>
  <c r="AP101" i="98" s="1"/>
  <c r="AF100" i="98"/>
  <c r="AH100" i="98" s="1"/>
  <c r="AG101" i="98" s="1"/>
  <c r="G194" i="98"/>
  <c r="F194" i="98"/>
  <c r="CQ100" i="97"/>
  <c r="CS100" i="97" s="1"/>
  <c r="CR101" i="97" s="1"/>
  <c r="CI100" i="97"/>
  <c r="CE100" i="97"/>
  <c r="BQ100" i="97"/>
  <c r="BM100" i="97"/>
  <c r="BG100" i="97"/>
  <c r="BI100" i="97" s="1"/>
  <c r="BH101" i="97" s="1"/>
  <c r="AO100" i="97"/>
  <c r="AQ100" i="97" s="1"/>
  <c r="AF100" i="97"/>
  <c r="AH100" i="97" s="1"/>
  <c r="AG101" i="97" s="1"/>
  <c r="T100" i="97"/>
  <c r="F195" i="97"/>
  <c r="G195" i="97"/>
  <c r="H196" i="97"/>
  <c r="R193" i="97"/>
  <c r="AJ192" i="97"/>
  <c r="CL192" i="97"/>
  <c r="BT192" i="97"/>
  <c r="CC192" i="97"/>
  <c r="I193" i="97"/>
  <c r="BD101" i="98"/>
  <c r="BV101" i="98"/>
  <c r="CE101" i="98"/>
  <c r="CU193" i="98"/>
  <c r="CX193" i="98" s="1"/>
  <c r="CC194" i="98"/>
  <c r="CF194" i="98" s="1"/>
  <c r="BM101" i="98"/>
  <c r="BT193" i="98"/>
  <c r="BW193" i="98" s="1"/>
  <c r="R193" i="98"/>
  <c r="U193" i="98" s="1"/>
  <c r="I193" i="98"/>
  <c r="L193" i="98" s="1"/>
  <c r="BK193" i="98"/>
  <c r="BN193" i="98" s="1"/>
  <c r="K101" i="98"/>
  <c r="T101" i="98"/>
  <c r="AS193" i="98"/>
  <c r="AV193" i="98" s="1"/>
  <c r="AU101" i="98"/>
  <c r="CL193" i="98"/>
  <c r="CO193" i="98" s="1"/>
  <c r="BB193" i="98"/>
  <c r="BE193" i="98" s="1"/>
  <c r="AA193" i="98"/>
  <c r="AD193" i="98" s="1"/>
  <c r="AJ193" i="98"/>
  <c r="AM193" i="98" s="1"/>
  <c r="CU194" i="97"/>
  <c r="CW101" i="97"/>
  <c r="BB193" i="97"/>
  <c r="AU101" i="97"/>
  <c r="AS193" i="97"/>
  <c r="AA193" i="97"/>
  <c r="N106" i="97"/>
  <c r="P106" i="97" s="1"/>
  <c r="O107" i="97" s="1"/>
  <c r="AV205" i="101" l="1"/>
  <c r="AW205" i="101"/>
  <c r="AS206" i="101"/>
  <c r="CY194" i="97"/>
  <c r="CX194" i="97"/>
  <c r="CF206" i="101"/>
  <c r="CG206" i="101"/>
  <c r="AW208" i="102"/>
  <c r="AV208" i="102"/>
  <c r="BW205" i="101"/>
  <c r="BX205" i="101"/>
  <c r="M206" i="101"/>
  <c r="L206" i="101"/>
  <c r="M208" i="102"/>
  <c r="L208" i="102"/>
  <c r="BE208" i="102"/>
  <c r="BF208" i="102"/>
  <c r="DQ205" i="101"/>
  <c r="DP205" i="101"/>
  <c r="EI208" i="102"/>
  <c r="EH208" i="102"/>
  <c r="DZ217" i="97"/>
  <c r="DY217" i="97"/>
  <c r="DV218" i="97"/>
  <c r="DH215" i="97"/>
  <c r="DG215" i="97"/>
  <c r="DD216" i="97"/>
  <c r="V193" i="97"/>
  <c r="U193" i="97"/>
  <c r="CY205" i="101"/>
  <c r="CX205" i="101"/>
  <c r="BN209" i="102"/>
  <c r="BO209" i="102"/>
  <c r="AM208" i="102"/>
  <c r="AN208" i="102"/>
  <c r="DY205" i="101"/>
  <c r="DZ205" i="101"/>
  <c r="DP217" i="98"/>
  <c r="DM218" i="98"/>
  <c r="EI218" i="97"/>
  <c r="EH218" i="97"/>
  <c r="EE219" i="97"/>
  <c r="EH219" i="98"/>
  <c r="EE220" i="98"/>
  <c r="CO192" i="97"/>
  <c r="CP192" i="97"/>
  <c r="CO205" i="101"/>
  <c r="CP205" i="101"/>
  <c r="U208" i="102"/>
  <c r="V208" i="102"/>
  <c r="BX209" i="102"/>
  <c r="BW209" i="102"/>
  <c r="DG205" i="101"/>
  <c r="DH205" i="101"/>
  <c r="DG208" i="102"/>
  <c r="DH208" i="102"/>
  <c r="DY208" i="102"/>
  <c r="DZ208" i="102"/>
  <c r="DY218" i="98"/>
  <c r="DV219" i="98"/>
  <c r="DQ216" i="97"/>
  <c r="DP216" i="97"/>
  <c r="DM217" i="97"/>
  <c r="AW193" i="97"/>
  <c r="AV193" i="97"/>
  <c r="CG192" i="97"/>
  <c r="CF192" i="97"/>
  <c r="BO205" i="101"/>
  <c r="BN205" i="101"/>
  <c r="EI205" i="101"/>
  <c r="EH205" i="101"/>
  <c r="BW192" i="97"/>
  <c r="BX192" i="97"/>
  <c r="BF193" i="97"/>
  <c r="BE193" i="97"/>
  <c r="AD193" i="97"/>
  <c r="AE193" i="97"/>
  <c r="M193" i="97"/>
  <c r="L193" i="97"/>
  <c r="AM192" i="97"/>
  <c r="AN192" i="97"/>
  <c r="BO192" i="97"/>
  <c r="BN192" i="97"/>
  <c r="AE205" i="101"/>
  <c r="AD205" i="101"/>
  <c r="AM205" i="101"/>
  <c r="AN205" i="101"/>
  <c r="U205" i="101"/>
  <c r="V205" i="101"/>
  <c r="BE205" i="101"/>
  <c r="BF205" i="101"/>
  <c r="CG208" i="102"/>
  <c r="CF208" i="102"/>
  <c r="CO208" i="102"/>
  <c r="CP208" i="102"/>
  <c r="AD209" i="102"/>
  <c r="AE209" i="102"/>
  <c r="CX209" i="102"/>
  <c r="CY209" i="102"/>
  <c r="DQ208" i="102"/>
  <c r="DP208" i="102"/>
  <c r="DG216" i="98"/>
  <c r="DD217" i="98"/>
  <c r="BE117" i="112"/>
  <c r="AZ118" i="112" s="1"/>
  <c r="BD118" i="112" s="1"/>
  <c r="AQ117" i="112"/>
  <c r="AL118" i="112" s="1"/>
  <c r="AP118" i="112" s="1"/>
  <c r="M228" i="112"/>
  <c r="L228" i="112"/>
  <c r="S195" i="112"/>
  <c r="T195" i="112"/>
  <c r="V232" i="112"/>
  <c r="AJ228" i="112"/>
  <c r="AM228" i="112" s="1"/>
  <c r="BB227" i="112"/>
  <c r="AX228" i="112"/>
  <c r="BA228" i="112" s="1"/>
  <c r="AU209" i="112"/>
  <c r="AV209" i="112"/>
  <c r="AH206" i="112"/>
  <c r="AG206" i="112"/>
  <c r="I229" i="112"/>
  <c r="P229" i="112" s="1"/>
  <c r="H230" i="112"/>
  <c r="G229" i="112"/>
  <c r="Y229" i="112" s="1"/>
  <c r="DD209" i="102"/>
  <c r="DM209" i="102"/>
  <c r="EE209" i="102"/>
  <c r="DV209" i="102"/>
  <c r="EJ108" i="102"/>
  <c r="EL108" i="102" s="1"/>
  <c r="DX109" i="102"/>
  <c r="EB109" i="102"/>
  <c r="DR108" i="102"/>
  <c r="DT108" i="102" s="1"/>
  <c r="DJ109" i="102"/>
  <c r="DF109" i="102"/>
  <c r="EK101" i="98"/>
  <c r="EG101" i="98"/>
  <c r="EA101" i="98"/>
  <c r="EC101" i="98" s="1"/>
  <c r="DO101" i="98"/>
  <c r="DS101" i="98"/>
  <c r="DI101" i="98"/>
  <c r="DK101" i="98" s="1"/>
  <c r="DV206" i="101"/>
  <c r="DM206" i="101"/>
  <c r="DD206" i="101"/>
  <c r="EE206" i="101"/>
  <c r="EK107" i="101"/>
  <c r="EG107" i="101"/>
  <c r="EA107" i="101"/>
  <c r="EC107" i="101" s="1"/>
  <c r="DS107" i="101"/>
  <c r="DO107" i="101"/>
  <c r="DI107" i="101"/>
  <c r="DK107" i="101" s="1"/>
  <c r="EK101" i="97"/>
  <c r="EG101" i="97"/>
  <c r="EB101" i="97"/>
  <c r="DX101" i="97"/>
  <c r="DS101" i="97"/>
  <c r="DO101" i="97"/>
  <c r="DJ101" i="97"/>
  <c r="DF101" i="97"/>
  <c r="AC109" i="102"/>
  <c r="T109" i="102"/>
  <c r="BM109" i="102"/>
  <c r="H210" i="102"/>
  <c r="G209" i="102"/>
  <c r="F209" i="102"/>
  <c r="I209" i="102"/>
  <c r="CL209" i="102"/>
  <c r="CQ108" i="102"/>
  <c r="CS108" i="102" s="1"/>
  <c r="CR109" i="102" s="1"/>
  <c r="BT210" i="102"/>
  <c r="AO108" i="102"/>
  <c r="AQ108" i="102" s="1"/>
  <c r="AP109" i="102" s="1"/>
  <c r="DA109" i="102"/>
  <c r="CW109" i="102"/>
  <c r="BK210" i="102"/>
  <c r="K109" i="102"/>
  <c r="AS209" i="102"/>
  <c r="R209" i="102"/>
  <c r="BD109" i="102"/>
  <c r="BB209" i="102"/>
  <c r="CU210" i="102"/>
  <c r="CC209" i="102"/>
  <c r="AA210" i="102"/>
  <c r="BY109" i="102"/>
  <c r="CA109" i="102" s="1"/>
  <c r="BZ110" i="102" s="1"/>
  <c r="CH108" i="102"/>
  <c r="CJ108" i="102" s="1"/>
  <c r="CI109" i="102" s="1"/>
  <c r="AX108" i="102"/>
  <c r="AZ108" i="102" s="1"/>
  <c r="AY109" i="102" s="1"/>
  <c r="AJ209" i="102"/>
  <c r="CR107" i="101"/>
  <c r="CN107" i="101"/>
  <c r="CW107" i="101"/>
  <c r="DA107" i="101"/>
  <c r="BH107" i="101"/>
  <c r="BD107" i="101"/>
  <c r="BQ107" i="101"/>
  <c r="BM107" i="101"/>
  <c r="AC107" i="101"/>
  <c r="AU107" i="101"/>
  <c r="AY107" i="101"/>
  <c r="BT206" i="101"/>
  <c r="AJ206" i="101"/>
  <c r="CC207" i="101"/>
  <c r="AL107" i="101"/>
  <c r="CU206" i="101"/>
  <c r="R206" i="101"/>
  <c r="CL206" i="101"/>
  <c r="N108" i="101"/>
  <c r="P108" i="101" s="1"/>
  <c r="O109" i="101" s="1"/>
  <c r="F207" i="101"/>
  <c r="G207" i="101"/>
  <c r="CH107" i="101"/>
  <c r="CJ107" i="101" s="1"/>
  <c r="W107" i="101"/>
  <c r="Y107" i="101" s="1"/>
  <c r="X108" i="101" s="1"/>
  <c r="AA206" i="101"/>
  <c r="I207" i="101"/>
  <c r="BK206" i="101"/>
  <c r="BZ107" i="101"/>
  <c r="BV107" i="101"/>
  <c r="BB206" i="101"/>
  <c r="BK193" i="97"/>
  <c r="CH101" i="98"/>
  <c r="CJ101" i="98" s="1"/>
  <c r="CI102" i="98" s="1"/>
  <c r="BY101" i="98"/>
  <c r="CA101" i="98" s="1"/>
  <c r="BZ102" i="98" s="1"/>
  <c r="BP101" i="98"/>
  <c r="BR101" i="98" s="1"/>
  <c r="BQ102" i="98" s="1"/>
  <c r="BG101" i="98"/>
  <c r="BI101" i="98" s="1"/>
  <c r="BH102" i="98" s="1"/>
  <c r="AX101" i="98"/>
  <c r="AZ101" i="98" s="1"/>
  <c r="AY102" i="98" s="1"/>
  <c r="W101" i="98"/>
  <c r="Y101" i="98" s="1"/>
  <c r="X102" i="98" s="1"/>
  <c r="G195" i="98"/>
  <c r="F195" i="98"/>
  <c r="CZ101" i="97"/>
  <c r="DB101" i="97" s="1"/>
  <c r="DA102" i="97" s="1"/>
  <c r="CH100" i="97"/>
  <c r="CJ100" i="97" s="1"/>
  <c r="BP100" i="97"/>
  <c r="BR100" i="97" s="1"/>
  <c r="AX101" i="97"/>
  <c r="AZ101" i="97" s="1"/>
  <c r="AY102" i="97" s="1"/>
  <c r="AP101" i="97"/>
  <c r="AL101" i="97"/>
  <c r="W100" i="97"/>
  <c r="Y100" i="97" s="1"/>
  <c r="X101" i="97" s="1"/>
  <c r="F196" i="97"/>
  <c r="G196" i="97"/>
  <c r="H197" i="97"/>
  <c r="I194" i="97"/>
  <c r="BT193" i="97"/>
  <c r="CC193" i="97"/>
  <c r="R194" i="97"/>
  <c r="CL193" i="97"/>
  <c r="AJ193" i="97"/>
  <c r="AC101" i="98"/>
  <c r="AA194" i="98"/>
  <c r="AD194" i="98" s="1"/>
  <c r="CN101" i="98"/>
  <c r="AL101" i="98"/>
  <c r="CC195" i="98"/>
  <c r="CF195" i="98" s="1"/>
  <c r="BB194" i="98"/>
  <c r="BE194" i="98" s="1"/>
  <c r="AJ194" i="98"/>
  <c r="AM194" i="98" s="1"/>
  <c r="AS194" i="98"/>
  <c r="AV194" i="98" s="1"/>
  <c r="R194" i="98"/>
  <c r="U194" i="98" s="1"/>
  <c r="CW101" i="98"/>
  <c r="N101" i="98"/>
  <c r="P101" i="98" s="1"/>
  <c r="O102" i="98" s="1"/>
  <c r="BK194" i="98"/>
  <c r="BN194" i="98" s="1"/>
  <c r="CL194" i="98"/>
  <c r="CO194" i="98" s="1"/>
  <c r="I194" i="98"/>
  <c r="L194" i="98" s="1"/>
  <c r="BT194" i="98"/>
  <c r="BW194" i="98" s="1"/>
  <c r="CU194" i="98"/>
  <c r="CX194" i="98" s="1"/>
  <c r="CU195" i="97"/>
  <c r="CN101" i="97"/>
  <c r="BD101" i="97"/>
  <c r="BB194" i="97"/>
  <c r="AS194" i="97"/>
  <c r="AC101" i="97"/>
  <c r="AA194" i="97"/>
  <c r="K107" i="97"/>
  <c r="AV206" i="101" l="1"/>
  <c r="AW206" i="101"/>
  <c r="AS207" i="101"/>
  <c r="AW194" i="97"/>
  <c r="AV194" i="97"/>
  <c r="BE194" i="97"/>
  <c r="BF194" i="97"/>
  <c r="AN193" i="97"/>
  <c r="AM193" i="97"/>
  <c r="BX193" i="97"/>
  <c r="BW193" i="97"/>
  <c r="AE194" i="97"/>
  <c r="AD194" i="97"/>
  <c r="CP193" i="97"/>
  <c r="CO193" i="97"/>
  <c r="L194" i="97"/>
  <c r="M194" i="97"/>
  <c r="V194" i="97"/>
  <c r="U194" i="97"/>
  <c r="AD206" i="101"/>
  <c r="AE206" i="101"/>
  <c r="V206" i="101"/>
  <c r="U206" i="101"/>
  <c r="CG207" i="101"/>
  <c r="CF207" i="101"/>
  <c r="AN209" i="102"/>
  <c r="AM209" i="102"/>
  <c r="AE210" i="102"/>
  <c r="AD210" i="102"/>
  <c r="CP209" i="102"/>
  <c r="CO209" i="102"/>
  <c r="DZ206" i="101"/>
  <c r="DY206" i="101"/>
  <c r="DP209" i="102"/>
  <c r="DQ209" i="102"/>
  <c r="DQ217" i="97"/>
  <c r="DP217" i="97"/>
  <c r="DM218" i="97"/>
  <c r="DP218" i="98"/>
  <c r="DM219" i="98"/>
  <c r="DH216" i="97"/>
  <c r="DG216" i="97"/>
  <c r="DD217" i="97"/>
  <c r="CX195" i="97"/>
  <c r="CY195" i="97"/>
  <c r="CX206" i="101"/>
  <c r="CY206" i="101"/>
  <c r="AN206" i="101"/>
  <c r="AM206" i="101"/>
  <c r="CF209" i="102"/>
  <c r="CG209" i="102"/>
  <c r="L209" i="102"/>
  <c r="M209" i="102"/>
  <c r="EH206" i="101"/>
  <c r="EI206" i="101"/>
  <c r="DZ209" i="102"/>
  <c r="DY209" i="102"/>
  <c r="DH209" i="102"/>
  <c r="DG209" i="102"/>
  <c r="EI219" i="97"/>
  <c r="EH219" i="97"/>
  <c r="EE220" i="97"/>
  <c r="BN193" i="97"/>
  <c r="BO193" i="97"/>
  <c r="BN206" i="101"/>
  <c r="BO206" i="101"/>
  <c r="CY210" i="102"/>
  <c r="CX210" i="102"/>
  <c r="V209" i="102"/>
  <c r="U209" i="102"/>
  <c r="BO210" i="102"/>
  <c r="BN210" i="102"/>
  <c r="BW210" i="102"/>
  <c r="BX210" i="102"/>
  <c r="DH206" i="101"/>
  <c r="DG206" i="101"/>
  <c r="DG217" i="98"/>
  <c r="DD218" i="98"/>
  <c r="CF193" i="97"/>
  <c r="CG193" i="97"/>
  <c r="BF206" i="101"/>
  <c r="BE206" i="101"/>
  <c r="L207" i="101"/>
  <c r="M207" i="101"/>
  <c r="CP206" i="101"/>
  <c r="CO206" i="101"/>
  <c r="BX206" i="101"/>
  <c r="BW206" i="101"/>
  <c r="BF209" i="102"/>
  <c r="BE209" i="102"/>
  <c r="AV209" i="102"/>
  <c r="AW209" i="102"/>
  <c r="DP206" i="101"/>
  <c r="DQ206" i="101"/>
  <c r="EH209" i="102"/>
  <c r="EI209" i="102"/>
  <c r="DY219" i="98"/>
  <c r="DV220" i="98"/>
  <c r="EH220" i="98"/>
  <c r="EE221" i="98"/>
  <c r="DZ218" i="97"/>
  <c r="DY218" i="97"/>
  <c r="DV219" i="97"/>
  <c r="BC118" i="112"/>
  <c r="AO118" i="112"/>
  <c r="M229" i="112"/>
  <c r="L229" i="112"/>
  <c r="S196" i="112"/>
  <c r="T196" i="112"/>
  <c r="V233" i="112"/>
  <c r="AX229" i="112"/>
  <c r="BA229" i="112" s="1"/>
  <c r="BB228" i="112"/>
  <c r="AJ229" i="112"/>
  <c r="AM229" i="112" s="1"/>
  <c r="AV210" i="112"/>
  <c r="AU210" i="112"/>
  <c r="AG207" i="112"/>
  <c r="AH207" i="112"/>
  <c r="I230" i="112"/>
  <c r="P230" i="112" s="1"/>
  <c r="H231" i="112"/>
  <c r="G230" i="112"/>
  <c r="Y230" i="112" s="1"/>
  <c r="DV210" i="102"/>
  <c r="EE210" i="102"/>
  <c r="DM210" i="102"/>
  <c r="DD210" i="102"/>
  <c r="EK109" i="102"/>
  <c r="EG109" i="102"/>
  <c r="EA109" i="102"/>
  <c r="EC109" i="102" s="1"/>
  <c r="DO109" i="102"/>
  <c r="DS109" i="102"/>
  <c r="DI109" i="102"/>
  <c r="DK109" i="102" s="1"/>
  <c r="EJ101" i="98"/>
  <c r="EL101" i="98" s="1"/>
  <c r="DX102" i="98"/>
  <c r="EB102" i="98"/>
  <c r="DR101" i="98"/>
  <c r="DT101" i="98" s="1"/>
  <c r="DJ102" i="98"/>
  <c r="DF102" i="98"/>
  <c r="DM207" i="101"/>
  <c r="EE207" i="101"/>
  <c r="DD207" i="101"/>
  <c r="DV207" i="101"/>
  <c r="EJ107" i="101"/>
  <c r="EL107" i="101" s="1"/>
  <c r="EB108" i="101"/>
  <c r="DX108" i="101"/>
  <c r="DR107" i="101"/>
  <c r="DT107" i="101" s="1"/>
  <c r="DJ108" i="101"/>
  <c r="DF108" i="101"/>
  <c r="EJ101" i="97"/>
  <c r="EL101" i="97" s="1"/>
  <c r="EA101" i="97"/>
  <c r="EC101" i="97" s="1"/>
  <c r="DR101" i="97"/>
  <c r="DT101" i="97" s="1"/>
  <c r="DI101" i="97"/>
  <c r="DK101" i="97" s="1"/>
  <c r="CN109" i="102"/>
  <c r="AU109" i="102"/>
  <c r="BV110" i="102"/>
  <c r="CE109" i="102"/>
  <c r="AS210" i="102"/>
  <c r="CZ109" i="102"/>
  <c r="DB109" i="102" s="1"/>
  <c r="BT211" i="102"/>
  <c r="I210" i="102"/>
  <c r="W109" i="102"/>
  <c r="Y109" i="102" s="1"/>
  <c r="X110" i="102" s="1"/>
  <c r="AA211" i="102"/>
  <c r="H211" i="102"/>
  <c r="G210" i="102"/>
  <c r="F210" i="102"/>
  <c r="AJ210" i="102"/>
  <c r="CC210" i="102"/>
  <c r="BB210" i="102"/>
  <c r="BP109" i="102"/>
  <c r="BR109" i="102" s="1"/>
  <c r="BQ110" i="102" s="1"/>
  <c r="AF109" i="102"/>
  <c r="AH109" i="102" s="1"/>
  <c r="AG110" i="102" s="1"/>
  <c r="CU211" i="102"/>
  <c r="BG109" i="102"/>
  <c r="BI109" i="102" s="1"/>
  <c r="BH110" i="102" s="1"/>
  <c r="R210" i="102"/>
  <c r="N109" i="102"/>
  <c r="P109" i="102" s="1"/>
  <c r="O110" i="102" s="1"/>
  <c r="BK211" i="102"/>
  <c r="AL109" i="102"/>
  <c r="CL210" i="102"/>
  <c r="CI108" i="101"/>
  <c r="CE108" i="101"/>
  <c r="K109" i="101"/>
  <c r="T108" i="101"/>
  <c r="I208" i="101"/>
  <c r="BP107" i="101"/>
  <c r="BR107" i="101" s="1"/>
  <c r="BY107" i="101"/>
  <c r="CA107" i="101" s="1"/>
  <c r="AA207" i="101"/>
  <c r="F208" i="101"/>
  <c r="G208" i="101"/>
  <c r="R207" i="101"/>
  <c r="AJ207" i="101"/>
  <c r="AX107" i="101"/>
  <c r="AZ107" i="101" s="1"/>
  <c r="CZ107" i="101"/>
  <c r="DB107" i="101" s="1"/>
  <c r="BB207" i="101"/>
  <c r="CL207" i="101"/>
  <c r="AO107" i="101"/>
  <c r="AQ107" i="101" s="1"/>
  <c r="AP108" i="101" s="1"/>
  <c r="CC208" i="101"/>
  <c r="AF107" i="101"/>
  <c r="AH107" i="101" s="1"/>
  <c r="AG108" i="101" s="1"/>
  <c r="BG107" i="101"/>
  <c r="BI107" i="101" s="1"/>
  <c r="CQ107" i="101"/>
  <c r="CS107" i="101" s="1"/>
  <c r="BK207" i="101"/>
  <c r="CU207" i="101"/>
  <c r="BT207" i="101"/>
  <c r="BK194" i="97"/>
  <c r="CZ101" i="98"/>
  <c r="DB101" i="98" s="1"/>
  <c r="DA102" i="98" s="1"/>
  <c r="CQ101" i="98"/>
  <c r="CS101" i="98" s="1"/>
  <c r="CR102" i="98" s="1"/>
  <c r="AO101" i="98"/>
  <c r="AQ101" i="98" s="1"/>
  <c r="AP102" i="98" s="1"/>
  <c r="AF101" i="98"/>
  <c r="AH101" i="98" s="1"/>
  <c r="AG102" i="98" s="1"/>
  <c r="F196" i="98"/>
  <c r="G196" i="98"/>
  <c r="CQ101" i="97"/>
  <c r="CS101" i="97" s="1"/>
  <c r="CR102" i="97" s="1"/>
  <c r="CI101" i="97"/>
  <c r="CE101" i="97"/>
  <c r="BQ101" i="97"/>
  <c r="BM101" i="97"/>
  <c r="BG101" i="97"/>
  <c r="BI101" i="97" s="1"/>
  <c r="BH102" i="97" s="1"/>
  <c r="AO101" i="97"/>
  <c r="AQ101" i="97" s="1"/>
  <c r="AF101" i="97"/>
  <c r="AH101" i="97" s="1"/>
  <c r="AG102" i="97" s="1"/>
  <c r="T101" i="97"/>
  <c r="F197" i="97"/>
  <c r="G197" i="97"/>
  <c r="H198" i="97"/>
  <c r="AJ194" i="97"/>
  <c r="CC194" i="97"/>
  <c r="CL194" i="97"/>
  <c r="R195" i="97"/>
  <c r="BT194" i="97"/>
  <c r="I195" i="97"/>
  <c r="BD102" i="98"/>
  <c r="CE102" i="98"/>
  <c r="BV102" i="98"/>
  <c r="BT195" i="98"/>
  <c r="BW195" i="98" s="1"/>
  <c r="CL195" i="98"/>
  <c r="CO195" i="98" s="1"/>
  <c r="BK195" i="98"/>
  <c r="BN195" i="98" s="1"/>
  <c r="T102" i="98"/>
  <c r="AJ195" i="98"/>
  <c r="AM195" i="98" s="1"/>
  <c r="CC196" i="98"/>
  <c r="CF196" i="98" s="1"/>
  <c r="AA195" i="98"/>
  <c r="AD195" i="98" s="1"/>
  <c r="BB195" i="98"/>
  <c r="BE195" i="98" s="1"/>
  <c r="CU195" i="98"/>
  <c r="CX195" i="98" s="1"/>
  <c r="BM102" i="98"/>
  <c r="K102" i="98"/>
  <c r="R195" i="98"/>
  <c r="U195" i="98" s="1"/>
  <c r="AU102" i="98"/>
  <c r="I195" i="98"/>
  <c r="L195" i="98" s="1"/>
  <c r="AS195" i="98"/>
  <c r="AV195" i="98" s="1"/>
  <c r="CW102" i="97"/>
  <c r="CU196" i="97"/>
  <c r="BB195" i="97"/>
  <c r="AU102" i="97"/>
  <c r="AS195" i="97"/>
  <c r="AA195" i="97"/>
  <c r="N107" i="97"/>
  <c r="P107" i="97" s="1"/>
  <c r="O108" i="97" s="1"/>
  <c r="AV207" i="101" l="1"/>
  <c r="AS208" i="101"/>
  <c r="AW207" i="101"/>
  <c r="DH217" i="97"/>
  <c r="DG217" i="97"/>
  <c r="DD218" i="97"/>
  <c r="BX194" i="97"/>
  <c r="BW194" i="97"/>
  <c r="AM207" i="101"/>
  <c r="AN207" i="101"/>
  <c r="CO210" i="102"/>
  <c r="CP210" i="102"/>
  <c r="DY207" i="101"/>
  <c r="DZ207" i="101"/>
  <c r="DQ210" i="102"/>
  <c r="DP210" i="102"/>
  <c r="CY207" i="101"/>
  <c r="CX207" i="101"/>
  <c r="BE207" i="101"/>
  <c r="BF207" i="101"/>
  <c r="U207" i="101"/>
  <c r="V207" i="101"/>
  <c r="AE207" i="101"/>
  <c r="AD207" i="101"/>
  <c r="M208" i="101"/>
  <c r="L208" i="101"/>
  <c r="U210" i="102"/>
  <c r="V210" i="102"/>
  <c r="AW210" i="102"/>
  <c r="AV210" i="102"/>
  <c r="DG207" i="101"/>
  <c r="DH207" i="101"/>
  <c r="DQ207" i="101"/>
  <c r="DP207" i="101"/>
  <c r="EH221" i="98"/>
  <c r="EE222" i="98"/>
  <c r="EI220" i="97"/>
  <c r="EH220" i="97"/>
  <c r="EE221" i="97"/>
  <c r="DQ218" i="97"/>
  <c r="DP218" i="97"/>
  <c r="DM219" i="97"/>
  <c r="AV195" i="97"/>
  <c r="AW195" i="97"/>
  <c r="AM194" i="97"/>
  <c r="AN194" i="97"/>
  <c r="BW207" i="101"/>
  <c r="BX207" i="101"/>
  <c r="CO207" i="101"/>
  <c r="CP207" i="101"/>
  <c r="AD211" i="102"/>
  <c r="AE211" i="102"/>
  <c r="U195" i="97"/>
  <c r="V195" i="97"/>
  <c r="BO207" i="101"/>
  <c r="BN207" i="101"/>
  <c r="CF208" i="101"/>
  <c r="CG208" i="101"/>
  <c r="BE210" i="102"/>
  <c r="BF210" i="102"/>
  <c r="M210" i="102"/>
  <c r="L210" i="102"/>
  <c r="DG210" i="102"/>
  <c r="DH210" i="102"/>
  <c r="EI210" i="102"/>
  <c r="EH210" i="102"/>
  <c r="DZ219" i="97"/>
  <c r="DY219" i="97"/>
  <c r="DV220" i="97"/>
  <c r="AM210" i="102"/>
  <c r="AN210" i="102"/>
  <c r="EI207" i="101"/>
  <c r="EH207" i="101"/>
  <c r="BF195" i="97"/>
  <c r="BE195" i="97"/>
  <c r="CO194" i="97"/>
  <c r="CP194" i="97"/>
  <c r="AD195" i="97"/>
  <c r="AE195" i="97"/>
  <c r="CY196" i="97"/>
  <c r="CX196" i="97"/>
  <c r="M195" i="97"/>
  <c r="L195" i="97"/>
  <c r="CG194" i="97"/>
  <c r="CF194" i="97"/>
  <c r="BO194" i="97"/>
  <c r="BN194" i="97"/>
  <c r="BN211" i="102"/>
  <c r="BO211" i="102"/>
  <c r="CX211" i="102"/>
  <c r="CY211" i="102"/>
  <c r="CG210" i="102"/>
  <c r="CF210" i="102"/>
  <c r="BX211" i="102"/>
  <c r="BW211" i="102"/>
  <c r="DY210" i="102"/>
  <c r="DZ210" i="102"/>
  <c r="DY220" i="98"/>
  <c r="DV221" i="98"/>
  <c r="DG218" i="98"/>
  <c r="DD219" i="98"/>
  <c r="DP219" i="98"/>
  <c r="DM220" i="98"/>
  <c r="BE118" i="112"/>
  <c r="AZ119" i="112" s="1"/>
  <c r="BD119" i="112" s="1"/>
  <c r="M230" i="112"/>
  <c r="L230" i="112"/>
  <c r="S197" i="112"/>
  <c r="T197" i="112"/>
  <c r="V234" i="112"/>
  <c r="AJ230" i="112"/>
  <c r="AM230" i="112" s="1"/>
  <c r="AX230" i="112"/>
  <c r="BA230" i="112" s="1"/>
  <c r="BB229" i="112"/>
  <c r="AU211" i="112"/>
  <c r="AV211" i="112"/>
  <c r="AH208" i="112"/>
  <c r="AG208" i="112"/>
  <c r="I231" i="112"/>
  <c r="P231" i="112" s="1"/>
  <c r="H232" i="112"/>
  <c r="G231" i="112"/>
  <c r="Y231" i="112" s="1"/>
  <c r="EE211" i="102"/>
  <c r="DM211" i="102"/>
  <c r="DV211" i="102"/>
  <c r="DD211" i="102"/>
  <c r="EJ109" i="102"/>
  <c r="EL109" i="102" s="1"/>
  <c r="EB110" i="102"/>
  <c r="DX110" i="102"/>
  <c r="DR109" i="102"/>
  <c r="DT109" i="102" s="1"/>
  <c r="DF110" i="102"/>
  <c r="DJ110" i="102"/>
  <c r="EK102" i="98"/>
  <c r="EG102" i="98"/>
  <c r="EA102" i="98"/>
  <c r="EC102" i="98" s="1"/>
  <c r="DO102" i="98"/>
  <c r="DS102" i="98"/>
  <c r="DI102" i="98"/>
  <c r="DK102" i="98" s="1"/>
  <c r="DM208" i="101"/>
  <c r="DV208" i="101"/>
  <c r="EE208" i="101"/>
  <c r="DD208" i="101"/>
  <c r="EK108" i="101"/>
  <c r="EG108" i="101"/>
  <c r="EA108" i="101"/>
  <c r="EC108" i="101" s="1"/>
  <c r="DS108" i="101"/>
  <c r="DO108" i="101"/>
  <c r="DI108" i="101"/>
  <c r="DK108" i="101" s="1"/>
  <c r="EG102" i="97"/>
  <c r="EK102" i="97"/>
  <c r="EB102" i="97"/>
  <c r="DX102" i="97"/>
  <c r="DS102" i="97"/>
  <c r="DO102" i="97"/>
  <c r="DJ102" i="97"/>
  <c r="DF102" i="97"/>
  <c r="K110" i="102"/>
  <c r="AC110" i="102"/>
  <c r="CL211" i="102"/>
  <c r="BT212" i="102"/>
  <c r="CH109" i="102"/>
  <c r="CJ109" i="102" s="1"/>
  <c r="CI110" i="102" s="1"/>
  <c r="AX109" i="102"/>
  <c r="AZ109" i="102" s="1"/>
  <c r="AY110" i="102" s="1"/>
  <c r="AO109" i="102"/>
  <c r="AQ109" i="102" s="1"/>
  <c r="AP110" i="102" s="1"/>
  <c r="BK212" i="102"/>
  <c r="I211" i="102"/>
  <c r="AS211" i="102"/>
  <c r="R211" i="102"/>
  <c r="BM110" i="102"/>
  <c r="BB211" i="102"/>
  <c r="AJ211" i="102"/>
  <c r="AA212" i="102"/>
  <c r="BY110" i="102"/>
  <c r="CA110" i="102" s="1"/>
  <c r="BZ111" i="102" s="1"/>
  <c r="CQ109" i="102"/>
  <c r="CS109" i="102" s="1"/>
  <c r="CR110" i="102" s="1"/>
  <c r="BD110" i="102"/>
  <c r="CU212" i="102"/>
  <c r="CC211" i="102"/>
  <c r="H212" i="102"/>
  <c r="G211" i="102"/>
  <c r="F211" i="102"/>
  <c r="T110" i="102"/>
  <c r="DA110" i="102"/>
  <c r="CW110" i="102"/>
  <c r="AU108" i="101"/>
  <c r="AY108" i="101"/>
  <c r="CR108" i="101"/>
  <c r="CN108" i="101"/>
  <c r="BH108" i="101"/>
  <c r="BD108" i="101"/>
  <c r="AC108" i="101"/>
  <c r="AL108" i="101"/>
  <c r="BQ108" i="101"/>
  <c r="BM108" i="101"/>
  <c r="BT208" i="101"/>
  <c r="BK208" i="101"/>
  <c r="CW108" i="101"/>
  <c r="DA108" i="101"/>
  <c r="R208" i="101"/>
  <c r="CU208" i="101"/>
  <c r="BB208" i="101"/>
  <c r="AA208" i="101"/>
  <c r="BZ108" i="101"/>
  <c r="BV108" i="101"/>
  <c r="I209" i="101"/>
  <c r="N109" i="101"/>
  <c r="P109" i="101" s="1"/>
  <c r="O110" i="101" s="1"/>
  <c r="AJ208" i="101"/>
  <c r="CH108" i="101"/>
  <c r="CJ108" i="101" s="1"/>
  <c r="CC209" i="101"/>
  <c r="CL208" i="101"/>
  <c r="F209" i="101"/>
  <c r="G209" i="101"/>
  <c r="W108" i="101"/>
  <c r="Y108" i="101" s="1"/>
  <c r="X109" i="101" s="1"/>
  <c r="BK195" i="97"/>
  <c r="CH102" i="98"/>
  <c r="CJ102" i="98" s="1"/>
  <c r="CI103" i="98" s="1"/>
  <c r="BY102" i="98"/>
  <c r="CA102" i="98" s="1"/>
  <c r="BZ103" i="98" s="1"/>
  <c r="BP102" i="98"/>
  <c r="BR102" i="98" s="1"/>
  <c r="BQ103" i="98" s="1"/>
  <c r="BG102" i="98"/>
  <c r="BI102" i="98" s="1"/>
  <c r="BH103" i="98" s="1"/>
  <c r="AX102" i="98"/>
  <c r="AZ102" i="98" s="1"/>
  <c r="AY103" i="98" s="1"/>
  <c r="W102" i="98"/>
  <c r="Y102" i="98" s="1"/>
  <c r="X103" i="98" s="1"/>
  <c r="G197" i="98"/>
  <c r="F197" i="98"/>
  <c r="CZ102" i="97"/>
  <c r="DB102" i="97" s="1"/>
  <c r="DA103" i="97" s="1"/>
  <c r="CH101" i="97"/>
  <c r="CJ101" i="97" s="1"/>
  <c r="BP101" i="97"/>
  <c r="BR101" i="97" s="1"/>
  <c r="AX102" i="97"/>
  <c r="AZ102" i="97" s="1"/>
  <c r="AY103" i="97" s="1"/>
  <c r="AP102" i="97"/>
  <c r="AL102" i="97"/>
  <c r="W101" i="97"/>
  <c r="Y101" i="97" s="1"/>
  <c r="X102" i="97" s="1"/>
  <c r="F198" i="97"/>
  <c r="G198" i="97"/>
  <c r="H199" i="97"/>
  <c r="BT195" i="97"/>
  <c r="CC195" i="97"/>
  <c r="AJ195" i="97"/>
  <c r="I196" i="97"/>
  <c r="R196" i="97"/>
  <c r="CL195" i="97"/>
  <c r="CW102" i="98"/>
  <c r="AL102" i="98"/>
  <c r="AC102" i="98"/>
  <c r="CU196" i="98"/>
  <c r="CX196" i="98" s="1"/>
  <c r="AA196" i="98"/>
  <c r="AD196" i="98" s="1"/>
  <c r="CL196" i="98"/>
  <c r="CO196" i="98" s="1"/>
  <c r="BT196" i="98"/>
  <c r="BW196" i="98" s="1"/>
  <c r="R196" i="98"/>
  <c r="U196" i="98" s="1"/>
  <c r="CN102" i="98"/>
  <c r="AJ196" i="98"/>
  <c r="AM196" i="98" s="1"/>
  <c r="I196" i="98"/>
  <c r="L196" i="98" s="1"/>
  <c r="N102" i="98"/>
  <c r="P102" i="98" s="1"/>
  <c r="O103" i="98" s="1"/>
  <c r="CC197" i="98"/>
  <c r="CF197" i="98" s="1"/>
  <c r="AS196" i="98"/>
  <c r="AV196" i="98" s="1"/>
  <c r="BB196" i="98"/>
  <c r="BE196" i="98" s="1"/>
  <c r="BK196" i="98"/>
  <c r="BN196" i="98" s="1"/>
  <c r="CU197" i="97"/>
  <c r="CN102" i="97"/>
  <c r="BD102" i="97"/>
  <c r="BB196" i="97"/>
  <c r="AS196" i="97"/>
  <c r="AC102" i="97"/>
  <c r="AA196" i="97"/>
  <c r="K108" i="97"/>
  <c r="AV208" i="101" l="1"/>
  <c r="AS209" i="101"/>
  <c r="AW208" i="101"/>
  <c r="L211" i="102"/>
  <c r="M211" i="102"/>
  <c r="DH208" i="101"/>
  <c r="DG208" i="101"/>
  <c r="DG219" i="98"/>
  <c r="DD220" i="98"/>
  <c r="DZ220" i="97"/>
  <c r="DY220" i="97"/>
  <c r="DV221" i="97"/>
  <c r="EI221" i="97"/>
  <c r="EH221" i="97"/>
  <c r="EE222" i="97"/>
  <c r="M196" i="97"/>
  <c r="L196" i="97"/>
  <c r="BW212" i="102"/>
  <c r="BX212" i="102"/>
  <c r="DP219" i="97"/>
  <c r="DQ219" i="97"/>
  <c r="DM220" i="97"/>
  <c r="DG218" i="97"/>
  <c r="DH218" i="97"/>
  <c r="DD219" i="97"/>
  <c r="CX197" i="97"/>
  <c r="CY197" i="97"/>
  <c r="AN195" i="97"/>
  <c r="AM195" i="97"/>
  <c r="L209" i="101"/>
  <c r="M209" i="101"/>
  <c r="BF208" i="101"/>
  <c r="BE208" i="101"/>
  <c r="BE196" i="97"/>
  <c r="BF196" i="97"/>
  <c r="BO195" i="97"/>
  <c r="BN195" i="97"/>
  <c r="CX208" i="101"/>
  <c r="CY208" i="101"/>
  <c r="BN208" i="101"/>
  <c r="BO208" i="101"/>
  <c r="AN211" i="102"/>
  <c r="AM211" i="102"/>
  <c r="V211" i="102"/>
  <c r="U211" i="102"/>
  <c r="CP211" i="102"/>
  <c r="CO211" i="102"/>
  <c r="DZ208" i="101"/>
  <c r="DY208" i="101"/>
  <c r="DP220" i="98"/>
  <c r="DM221" i="98"/>
  <c r="DY221" i="98"/>
  <c r="DV222" i="98"/>
  <c r="CG209" i="101"/>
  <c r="CF209" i="101"/>
  <c r="AD208" i="101"/>
  <c r="AE208" i="101"/>
  <c r="CY212" i="102"/>
  <c r="CX212" i="102"/>
  <c r="AW196" i="97"/>
  <c r="AV196" i="97"/>
  <c r="AE212" i="102"/>
  <c r="AD212" i="102"/>
  <c r="BO212" i="102"/>
  <c r="BN212" i="102"/>
  <c r="EH208" i="101"/>
  <c r="EI208" i="101"/>
  <c r="DH211" i="102"/>
  <c r="DG211" i="102"/>
  <c r="DP211" i="102"/>
  <c r="DQ211" i="102"/>
  <c r="CP195" i="97"/>
  <c r="CO195" i="97"/>
  <c r="CF195" i="97"/>
  <c r="CG195" i="97"/>
  <c r="AE196" i="97"/>
  <c r="AD196" i="97"/>
  <c r="V196" i="97"/>
  <c r="U196" i="97"/>
  <c r="BX195" i="97"/>
  <c r="BW195" i="97"/>
  <c r="CP208" i="101"/>
  <c r="CO208" i="101"/>
  <c r="AN208" i="101"/>
  <c r="AM208" i="101"/>
  <c r="V208" i="101"/>
  <c r="U208" i="101"/>
  <c r="BX208" i="101"/>
  <c r="BW208" i="101"/>
  <c r="CF211" i="102"/>
  <c r="CG211" i="102"/>
  <c r="BF211" i="102"/>
  <c r="BE211" i="102"/>
  <c r="AV211" i="102"/>
  <c r="AW211" i="102"/>
  <c r="DP208" i="101"/>
  <c r="DQ208" i="101"/>
  <c r="DZ211" i="102"/>
  <c r="DY211" i="102"/>
  <c r="EH211" i="102"/>
  <c r="EI211" i="102"/>
  <c r="EH222" i="98"/>
  <c r="EE223" i="98"/>
  <c r="BC119" i="112"/>
  <c r="AQ118" i="112"/>
  <c r="AL119" i="112" s="1"/>
  <c r="AP119" i="112" s="1"/>
  <c r="M231" i="112"/>
  <c r="L231" i="112"/>
  <c r="V235" i="112"/>
  <c r="T198" i="112"/>
  <c r="S198" i="112"/>
  <c r="AJ231" i="112"/>
  <c r="AM231" i="112" s="1"/>
  <c r="BB230" i="112"/>
  <c r="AX231" i="112"/>
  <c r="BA231" i="112" s="1"/>
  <c r="AV212" i="112"/>
  <c r="AU212" i="112"/>
  <c r="AG209" i="112"/>
  <c r="AH209" i="112"/>
  <c r="G232" i="112"/>
  <c r="Y232" i="112" s="1"/>
  <c r="H233" i="112"/>
  <c r="I232" i="112"/>
  <c r="P232" i="112" s="1"/>
  <c r="DM212" i="102"/>
  <c r="DD212" i="102"/>
  <c r="DV212" i="102"/>
  <c r="EE212" i="102"/>
  <c r="EG110" i="102"/>
  <c r="EK110" i="102"/>
  <c r="EA110" i="102"/>
  <c r="EC110" i="102" s="1"/>
  <c r="DO110" i="102"/>
  <c r="DS110" i="102"/>
  <c r="DI110" i="102"/>
  <c r="DK110" i="102" s="1"/>
  <c r="EJ102" i="98"/>
  <c r="EL102" i="98" s="1"/>
  <c r="DX103" i="98"/>
  <c r="EB103" i="98"/>
  <c r="DR102" i="98"/>
  <c r="DT102" i="98" s="1"/>
  <c r="DF103" i="98"/>
  <c r="DJ103" i="98"/>
  <c r="EE209" i="101"/>
  <c r="DM209" i="101"/>
  <c r="DD209" i="101"/>
  <c r="DV209" i="101"/>
  <c r="EJ108" i="101"/>
  <c r="EL108" i="101" s="1"/>
  <c r="EB109" i="101"/>
  <c r="DX109" i="101"/>
  <c r="DR108" i="101"/>
  <c r="DT108" i="101" s="1"/>
  <c r="DJ109" i="101"/>
  <c r="DF109" i="101"/>
  <c r="EJ102" i="97"/>
  <c r="EL102" i="97" s="1"/>
  <c r="EA102" i="97"/>
  <c r="EC102" i="97" s="1"/>
  <c r="DR102" i="97"/>
  <c r="DT102" i="97" s="1"/>
  <c r="DI102" i="97"/>
  <c r="DK102" i="97" s="1"/>
  <c r="AU110" i="102"/>
  <c r="CN110" i="102"/>
  <c r="CE110" i="102"/>
  <c r="AL110" i="102"/>
  <c r="W110" i="102"/>
  <c r="Y110" i="102" s="1"/>
  <c r="X111" i="102" s="1"/>
  <c r="H213" i="102"/>
  <c r="G212" i="102"/>
  <c r="F212" i="102"/>
  <c r="BV111" i="102"/>
  <c r="AJ212" i="102"/>
  <c r="AF110" i="102"/>
  <c r="AH110" i="102" s="1"/>
  <c r="AG111" i="102" s="1"/>
  <c r="CC212" i="102"/>
  <c r="BB212" i="102"/>
  <c r="CZ110" i="102"/>
  <c r="DB110" i="102" s="1"/>
  <c r="CU213" i="102"/>
  <c r="BP110" i="102"/>
  <c r="BR110" i="102" s="1"/>
  <c r="BQ111" i="102" s="1"/>
  <c r="R212" i="102"/>
  <c r="I212" i="102"/>
  <c r="BT213" i="102"/>
  <c r="N110" i="102"/>
  <c r="P110" i="102" s="1"/>
  <c r="O111" i="102" s="1"/>
  <c r="BG110" i="102"/>
  <c r="BI110" i="102" s="1"/>
  <c r="BH111" i="102" s="1"/>
  <c r="AA213" i="102"/>
  <c r="AS212" i="102"/>
  <c r="BK213" i="102"/>
  <c r="CL212" i="102"/>
  <c r="T109" i="101"/>
  <c r="K110" i="101"/>
  <c r="CI109" i="101"/>
  <c r="CE109" i="101"/>
  <c r="CL209" i="101"/>
  <c r="CC210" i="101"/>
  <c r="AJ209" i="101"/>
  <c r="AA209" i="101"/>
  <c r="BP108" i="101"/>
  <c r="BR108" i="101" s="1"/>
  <c r="AF108" i="101"/>
  <c r="AH108" i="101" s="1"/>
  <c r="AG109" i="101" s="1"/>
  <c r="CQ108" i="101"/>
  <c r="CS108" i="101" s="1"/>
  <c r="F210" i="101"/>
  <c r="G210" i="101"/>
  <c r="I210" i="101"/>
  <c r="CZ108" i="101"/>
  <c r="DB108" i="101" s="1"/>
  <c r="BY108" i="101"/>
  <c r="CA108" i="101" s="1"/>
  <c r="CU209" i="101"/>
  <c r="R209" i="101"/>
  <c r="BK209" i="101"/>
  <c r="AO108" i="101"/>
  <c r="AQ108" i="101" s="1"/>
  <c r="AP109" i="101" s="1"/>
  <c r="BG108" i="101"/>
  <c r="BI108" i="101" s="1"/>
  <c r="BB209" i="101"/>
  <c r="BT209" i="101"/>
  <c r="AX108" i="101"/>
  <c r="AZ108" i="101" s="1"/>
  <c r="BK196" i="97"/>
  <c r="CZ102" i="98"/>
  <c r="DB102" i="98" s="1"/>
  <c r="DA103" i="98" s="1"/>
  <c r="CQ102" i="98"/>
  <c r="CS102" i="98" s="1"/>
  <c r="CR103" i="98" s="1"/>
  <c r="AO102" i="98"/>
  <c r="AQ102" i="98" s="1"/>
  <c r="AP103" i="98" s="1"/>
  <c r="AF102" i="98"/>
  <c r="AH102" i="98" s="1"/>
  <c r="AG103" i="98" s="1"/>
  <c r="G198" i="98"/>
  <c r="F198" i="98"/>
  <c r="CQ102" i="97"/>
  <c r="CS102" i="97" s="1"/>
  <c r="CR103" i="97" s="1"/>
  <c r="CI102" i="97"/>
  <c r="CE102" i="97"/>
  <c r="BQ102" i="97"/>
  <c r="BM102" i="97"/>
  <c r="BG102" i="97"/>
  <c r="BI102" i="97" s="1"/>
  <c r="BH103" i="97" s="1"/>
  <c r="AO102" i="97"/>
  <c r="AQ102" i="97" s="1"/>
  <c r="AF102" i="97"/>
  <c r="AH102" i="97" s="1"/>
  <c r="AG103" i="97" s="1"/>
  <c r="T102" i="97"/>
  <c r="F199" i="97"/>
  <c r="G199" i="97"/>
  <c r="H200" i="97"/>
  <c r="CL196" i="97"/>
  <c r="AJ196" i="97"/>
  <c r="I197" i="97"/>
  <c r="BT196" i="97"/>
  <c r="CC196" i="97"/>
  <c r="R197" i="97"/>
  <c r="BV103" i="98"/>
  <c r="CE103" i="98"/>
  <c r="AS197" i="98"/>
  <c r="AV197" i="98" s="1"/>
  <c r="CC198" i="98"/>
  <c r="CF198" i="98" s="1"/>
  <c r="I197" i="98"/>
  <c r="L197" i="98" s="1"/>
  <c r="AJ197" i="98"/>
  <c r="AM197" i="98" s="1"/>
  <c r="BM103" i="98"/>
  <c r="T103" i="98"/>
  <c r="BK197" i="98"/>
  <c r="BN197" i="98" s="1"/>
  <c r="CU197" i="98"/>
  <c r="CX197" i="98" s="1"/>
  <c r="AU103" i="98"/>
  <c r="BD103" i="98"/>
  <c r="K103" i="98"/>
  <c r="BT197" i="98"/>
  <c r="BW197" i="98" s="1"/>
  <c r="AA197" i="98"/>
  <c r="AD197" i="98" s="1"/>
  <c r="BB197" i="98"/>
  <c r="BE197" i="98" s="1"/>
  <c r="R197" i="98"/>
  <c r="U197" i="98" s="1"/>
  <c r="CL197" i="98"/>
  <c r="CO197" i="98" s="1"/>
  <c r="CW103" i="97"/>
  <c r="CU198" i="97"/>
  <c r="BB197" i="97"/>
  <c r="AU103" i="97"/>
  <c r="AS197" i="97"/>
  <c r="AA197" i="97"/>
  <c r="N108" i="97"/>
  <c r="P108" i="97" s="1"/>
  <c r="O109" i="97" s="1"/>
  <c r="AS210" i="101" l="1"/>
  <c r="AW209" i="101"/>
  <c r="AV209" i="101"/>
  <c r="AO119" i="112"/>
  <c r="CY198" i="97"/>
  <c r="CX198" i="97"/>
  <c r="AW197" i="97"/>
  <c r="AV197" i="97"/>
  <c r="CG196" i="97"/>
  <c r="CF196" i="97"/>
  <c r="CO196" i="97"/>
  <c r="CP196" i="97"/>
  <c r="CF210" i="101"/>
  <c r="CG210" i="101"/>
  <c r="CO212" i="102"/>
  <c r="CP212" i="102"/>
  <c r="U212" i="102"/>
  <c r="V212" i="102"/>
  <c r="BE212" i="102"/>
  <c r="BF212" i="102"/>
  <c r="DQ209" i="101"/>
  <c r="DP209" i="101"/>
  <c r="DG212" i="102"/>
  <c r="DH212" i="102"/>
  <c r="DY222" i="98"/>
  <c r="DV223" i="98"/>
  <c r="EI222" i="97"/>
  <c r="EH222" i="97"/>
  <c r="EE223" i="97"/>
  <c r="BF197" i="97"/>
  <c r="BE197" i="97"/>
  <c r="BX196" i="97"/>
  <c r="BW196" i="97"/>
  <c r="BW209" i="101"/>
  <c r="BX209" i="101"/>
  <c r="BO209" i="101"/>
  <c r="BN209" i="101"/>
  <c r="CO209" i="101"/>
  <c r="CP209" i="101"/>
  <c r="BO213" i="102"/>
  <c r="BN213" i="102"/>
  <c r="CG212" i="102"/>
  <c r="CF212" i="102"/>
  <c r="DY209" i="101"/>
  <c r="DZ209" i="101"/>
  <c r="EI209" i="101"/>
  <c r="EH209" i="101"/>
  <c r="EI212" i="102"/>
  <c r="EH212" i="102"/>
  <c r="DQ212" i="102"/>
  <c r="DP212" i="102"/>
  <c r="DQ220" i="97"/>
  <c r="DP220" i="97"/>
  <c r="DM221" i="97"/>
  <c r="BE209" i="101"/>
  <c r="BF209" i="101"/>
  <c r="U209" i="101"/>
  <c r="V209" i="101"/>
  <c r="M210" i="101"/>
  <c r="L210" i="101"/>
  <c r="AE209" i="101"/>
  <c r="AD209" i="101"/>
  <c r="AW212" i="102"/>
  <c r="AV212" i="102"/>
  <c r="BX213" i="102"/>
  <c r="BW213" i="102"/>
  <c r="CY213" i="102"/>
  <c r="CX213" i="102"/>
  <c r="DG209" i="101"/>
  <c r="DH209" i="101"/>
  <c r="EH223" i="98"/>
  <c r="EE224" i="98"/>
  <c r="DP221" i="98"/>
  <c r="DM222" i="98"/>
  <c r="DH219" i="97"/>
  <c r="DG219" i="97"/>
  <c r="DD220" i="97"/>
  <c r="DG220" i="98"/>
  <c r="DD221" i="98"/>
  <c r="M197" i="97"/>
  <c r="L197" i="97"/>
  <c r="AD197" i="97"/>
  <c r="AE197" i="97"/>
  <c r="U197" i="97"/>
  <c r="V197" i="97"/>
  <c r="AM196" i="97"/>
  <c r="AN196" i="97"/>
  <c r="BO196" i="97"/>
  <c r="BN196" i="97"/>
  <c r="CY209" i="101"/>
  <c r="CX209" i="101"/>
  <c r="AM209" i="101"/>
  <c r="AN209" i="101"/>
  <c r="AD213" i="102"/>
  <c r="AE213" i="102"/>
  <c r="M212" i="102"/>
  <c r="L212" i="102"/>
  <c r="AM212" i="102"/>
  <c r="AN212" i="102"/>
  <c r="DY212" i="102"/>
  <c r="DZ212" i="102"/>
  <c r="DZ221" i="97"/>
  <c r="DY221" i="97"/>
  <c r="DV222" i="97"/>
  <c r="BE119" i="112"/>
  <c r="AZ120" i="112" s="1"/>
  <c r="BD120" i="112" s="1"/>
  <c r="M232" i="112"/>
  <c r="L232" i="112"/>
  <c r="S199" i="112"/>
  <c r="T199" i="112"/>
  <c r="V236" i="112"/>
  <c r="AJ232" i="112"/>
  <c r="AM232" i="112" s="1"/>
  <c r="AX232" i="112"/>
  <c r="BA232" i="112" s="1"/>
  <c r="BB231" i="112"/>
  <c r="AU213" i="112"/>
  <c r="AV213" i="112"/>
  <c r="AH210" i="112"/>
  <c r="AG210" i="112"/>
  <c r="H234" i="112"/>
  <c r="G233" i="112"/>
  <c r="Y233" i="112" s="1"/>
  <c r="I233" i="112"/>
  <c r="P233" i="112" s="1"/>
  <c r="EE213" i="102"/>
  <c r="DV213" i="102"/>
  <c r="DD213" i="102"/>
  <c r="DM213" i="102"/>
  <c r="EJ110" i="102"/>
  <c r="EL110" i="102" s="1"/>
  <c r="DX111" i="102"/>
  <c r="EB111" i="102"/>
  <c r="DR110" i="102"/>
  <c r="DT110" i="102" s="1"/>
  <c r="DF111" i="102"/>
  <c r="DJ111" i="102"/>
  <c r="EG103" i="98"/>
  <c r="EK103" i="98"/>
  <c r="EA103" i="98"/>
  <c r="EC103" i="98" s="1"/>
  <c r="DS103" i="98"/>
  <c r="DO103" i="98"/>
  <c r="DI103" i="98"/>
  <c r="DK103" i="98" s="1"/>
  <c r="DD210" i="101"/>
  <c r="DM210" i="101"/>
  <c r="DV210" i="101"/>
  <c r="EE210" i="101"/>
  <c r="EK109" i="101"/>
  <c r="EG109" i="101"/>
  <c r="EA109" i="101"/>
  <c r="EC109" i="101" s="1"/>
  <c r="DS109" i="101"/>
  <c r="DO109" i="101"/>
  <c r="DI109" i="101"/>
  <c r="DK109" i="101" s="1"/>
  <c r="EK103" i="97"/>
  <c r="EG103" i="97"/>
  <c r="DX103" i="97"/>
  <c r="EB103" i="97"/>
  <c r="DS103" i="97"/>
  <c r="DO103" i="97"/>
  <c r="DJ103" i="97"/>
  <c r="DF103" i="97"/>
  <c r="BM111" i="102"/>
  <c r="BD111" i="102"/>
  <c r="K111" i="102"/>
  <c r="T111" i="102"/>
  <c r="CL213" i="102"/>
  <c r="AS213" i="102"/>
  <c r="DA111" i="102"/>
  <c r="CW111" i="102"/>
  <c r="BB213" i="102"/>
  <c r="AC111" i="102"/>
  <c r="AO110" i="102"/>
  <c r="AQ110" i="102" s="1"/>
  <c r="AP111" i="102" s="1"/>
  <c r="CQ110" i="102"/>
  <c r="CS110" i="102" s="1"/>
  <c r="CR111" i="102" s="1"/>
  <c r="AA214" i="102"/>
  <c r="I213" i="102"/>
  <c r="CC213" i="102"/>
  <c r="BY111" i="102"/>
  <c r="CA111" i="102" s="1"/>
  <c r="BZ112" i="102" s="1"/>
  <c r="H214" i="102"/>
  <c r="G213" i="102"/>
  <c r="F213" i="102"/>
  <c r="BT214" i="102"/>
  <c r="R213" i="102"/>
  <c r="AJ213" i="102"/>
  <c r="CH110" i="102"/>
  <c r="CJ110" i="102" s="1"/>
  <c r="CI111" i="102" s="1"/>
  <c r="AX110" i="102"/>
  <c r="AZ110" i="102" s="1"/>
  <c r="AY111" i="102" s="1"/>
  <c r="BK214" i="102"/>
  <c r="CU214" i="102"/>
  <c r="BH109" i="101"/>
  <c r="BD109" i="101"/>
  <c r="AC109" i="101"/>
  <c r="BQ109" i="101"/>
  <c r="BM109" i="101"/>
  <c r="AL109" i="101"/>
  <c r="BZ109" i="101"/>
  <c r="BV109" i="101"/>
  <c r="CR109" i="101"/>
  <c r="CN109" i="101"/>
  <c r="BB210" i="101"/>
  <c r="CU210" i="101"/>
  <c r="CL210" i="101"/>
  <c r="CW109" i="101"/>
  <c r="DA109" i="101"/>
  <c r="I211" i="101"/>
  <c r="N110" i="101"/>
  <c r="P110" i="101" s="1"/>
  <c r="O111" i="101" s="1"/>
  <c r="BT210" i="101"/>
  <c r="BK210" i="101"/>
  <c r="R210" i="101"/>
  <c r="F211" i="101"/>
  <c r="G211" i="101"/>
  <c r="AA210" i="101"/>
  <c r="CC211" i="101"/>
  <c r="CH109" i="101"/>
  <c r="CJ109" i="101" s="1"/>
  <c r="AU109" i="101"/>
  <c r="AY109" i="101"/>
  <c r="AJ210" i="101"/>
  <c r="W109" i="101"/>
  <c r="Y109" i="101" s="1"/>
  <c r="X110" i="101" s="1"/>
  <c r="BK197" i="97"/>
  <c r="CH103" i="98"/>
  <c r="CJ103" i="98" s="1"/>
  <c r="CI104" i="98" s="1"/>
  <c r="BY103" i="98"/>
  <c r="CA103" i="98" s="1"/>
  <c r="BZ104" i="98" s="1"/>
  <c r="BP103" i="98"/>
  <c r="BR103" i="98" s="1"/>
  <c r="BQ104" i="98" s="1"/>
  <c r="BG103" i="98"/>
  <c r="BI103" i="98" s="1"/>
  <c r="BH104" i="98" s="1"/>
  <c r="AX103" i="98"/>
  <c r="AZ103" i="98" s="1"/>
  <c r="AY104" i="98" s="1"/>
  <c r="W103" i="98"/>
  <c r="Y103" i="98" s="1"/>
  <c r="X104" i="98" s="1"/>
  <c r="G199" i="98"/>
  <c r="F199" i="98"/>
  <c r="CZ103" i="97"/>
  <c r="DB103" i="97" s="1"/>
  <c r="DA104" i="97" s="1"/>
  <c r="CH102" i="97"/>
  <c r="CJ102" i="97" s="1"/>
  <c r="BP102" i="97"/>
  <c r="BR102" i="97" s="1"/>
  <c r="AX103" i="97"/>
  <c r="AZ103" i="97" s="1"/>
  <c r="AY104" i="97" s="1"/>
  <c r="AP103" i="97"/>
  <c r="AL103" i="97"/>
  <c r="W102" i="97"/>
  <c r="Y102" i="97" s="1"/>
  <c r="X103" i="97" s="1"/>
  <c r="F200" i="97"/>
  <c r="G200" i="97"/>
  <c r="H201" i="97"/>
  <c r="R198" i="97"/>
  <c r="I198" i="97"/>
  <c r="CL197" i="97"/>
  <c r="CC197" i="97"/>
  <c r="BT197" i="97"/>
  <c r="AJ197" i="97"/>
  <c r="AC103" i="98"/>
  <c r="BB198" i="98"/>
  <c r="BE198" i="98" s="1"/>
  <c r="N103" i="98"/>
  <c r="P103" i="98" s="1"/>
  <c r="O104" i="98" s="1"/>
  <c r="AJ198" i="98"/>
  <c r="AM198" i="98" s="1"/>
  <c r="R198" i="98"/>
  <c r="U198" i="98" s="1"/>
  <c r="BT198" i="98"/>
  <c r="BW198" i="98" s="1"/>
  <c r="CN103" i="98"/>
  <c r="AL103" i="98"/>
  <c r="I198" i="98"/>
  <c r="L198" i="98" s="1"/>
  <c r="CW103" i="98"/>
  <c r="AA198" i="98"/>
  <c r="AD198" i="98" s="1"/>
  <c r="CU198" i="98"/>
  <c r="CX198" i="98" s="1"/>
  <c r="CC199" i="98"/>
  <c r="CF199" i="98" s="1"/>
  <c r="CL198" i="98"/>
  <c r="CO198" i="98" s="1"/>
  <c r="BK198" i="98"/>
  <c r="BN198" i="98" s="1"/>
  <c r="AS198" i="98"/>
  <c r="AV198" i="98" s="1"/>
  <c r="CU199" i="97"/>
  <c r="CN103" i="97"/>
  <c r="BB198" i="97"/>
  <c r="BD103" i="97"/>
  <c r="AS198" i="97"/>
  <c r="AC103" i="97"/>
  <c r="AA198" i="97"/>
  <c r="K109" i="97"/>
  <c r="AV210" i="101" l="1"/>
  <c r="AW210" i="101"/>
  <c r="AS211" i="101"/>
  <c r="CP210" i="101"/>
  <c r="CO210" i="101"/>
  <c r="CY214" i="102"/>
  <c r="CX214" i="102"/>
  <c r="AN213" i="102"/>
  <c r="AM213" i="102"/>
  <c r="L213" i="102"/>
  <c r="M213" i="102"/>
  <c r="AD210" i="101"/>
  <c r="AE210" i="101"/>
  <c r="V210" i="101"/>
  <c r="U210" i="101"/>
  <c r="L211" i="101"/>
  <c r="M211" i="101"/>
  <c r="BO214" i="102"/>
  <c r="BN214" i="102"/>
  <c r="V213" i="102"/>
  <c r="U213" i="102"/>
  <c r="AE214" i="102"/>
  <c r="AD214" i="102"/>
  <c r="AV213" i="102"/>
  <c r="AW213" i="102"/>
  <c r="EH210" i="101"/>
  <c r="EI210" i="101"/>
  <c r="DH213" i="102"/>
  <c r="DG213" i="102"/>
  <c r="DG221" i="98"/>
  <c r="DD222" i="98"/>
  <c r="AN210" i="101"/>
  <c r="AM210" i="101"/>
  <c r="CG211" i="101"/>
  <c r="CF211" i="101"/>
  <c r="BN197" i="97"/>
  <c r="BO197" i="97"/>
  <c r="BN210" i="101"/>
  <c r="BO210" i="101"/>
  <c r="CX210" i="101"/>
  <c r="CY210" i="101"/>
  <c r="BX214" i="102"/>
  <c r="BW214" i="102"/>
  <c r="BF213" i="102"/>
  <c r="BE213" i="102"/>
  <c r="CP213" i="102"/>
  <c r="CO213" i="102"/>
  <c r="DZ210" i="101"/>
  <c r="DY210" i="101"/>
  <c r="DP210" i="101"/>
  <c r="DQ210" i="101"/>
  <c r="DP213" i="102"/>
  <c r="DQ213" i="102"/>
  <c r="DZ213" i="102"/>
  <c r="DY213" i="102"/>
  <c r="DY222" i="97"/>
  <c r="DZ222" i="97"/>
  <c r="DV223" i="97"/>
  <c r="DP222" i="98"/>
  <c r="DM223" i="98"/>
  <c r="DP221" i="97"/>
  <c r="DQ221" i="97"/>
  <c r="DM222" i="97"/>
  <c r="DY223" i="98"/>
  <c r="DV224" i="98"/>
  <c r="CF197" i="97"/>
  <c r="CG197" i="97"/>
  <c r="EH224" i="98"/>
  <c r="EE225" i="98"/>
  <c r="AW198" i="97"/>
  <c r="AV198" i="97"/>
  <c r="CX199" i="97"/>
  <c r="CY199" i="97"/>
  <c r="CP197" i="97"/>
  <c r="CO197" i="97"/>
  <c r="AN197" i="97"/>
  <c r="AM197" i="97"/>
  <c r="L198" i="97"/>
  <c r="M198" i="97"/>
  <c r="AE198" i="97"/>
  <c r="AD198" i="97"/>
  <c r="BE198" i="97"/>
  <c r="BF198" i="97"/>
  <c r="BX197" i="97"/>
  <c r="BW197" i="97"/>
  <c r="V198" i="97"/>
  <c r="U198" i="97"/>
  <c r="BX210" i="101"/>
  <c r="BW210" i="101"/>
  <c r="BF210" i="101"/>
  <c r="BE210" i="101"/>
  <c r="CG213" i="102"/>
  <c r="CF213" i="102"/>
  <c r="DH210" i="101"/>
  <c r="DG210" i="101"/>
  <c r="EI213" i="102"/>
  <c r="EH213" i="102"/>
  <c r="DG220" i="97"/>
  <c r="DH220" i="97"/>
  <c r="DD221" i="97"/>
  <c r="EH223" i="97"/>
  <c r="EI223" i="97"/>
  <c r="EE224" i="97"/>
  <c r="BC120" i="112"/>
  <c r="AQ119" i="112"/>
  <c r="AL120" i="112" s="1"/>
  <c r="AP120" i="112" s="1"/>
  <c r="M233" i="112"/>
  <c r="L233" i="112"/>
  <c r="S200" i="112"/>
  <c r="T200" i="112"/>
  <c r="V237" i="112"/>
  <c r="AX233" i="112"/>
  <c r="BA233" i="112" s="1"/>
  <c r="BB232" i="112"/>
  <c r="AJ233" i="112"/>
  <c r="AM233" i="112" s="1"/>
  <c r="AV214" i="112"/>
  <c r="AU214" i="112"/>
  <c r="AG211" i="112"/>
  <c r="AH211" i="112"/>
  <c r="H235" i="112"/>
  <c r="G234" i="112"/>
  <c r="Y234" i="112" s="1"/>
  <c r="I234" i="112"/>
  <c r="P234" i="112" s="1"/>
  <c r="EE214" i="102"/>
  <c r="DD214" i="102"/>
  <c r="DV214" i="102"/>
  <c r="DM214" i="102"/>
  <c r="EG111" i="102"/>
  <c r="EK111" i="102"/>
  <c r="EA111" i="102"/>
  <c r="EC111" i="102" s="1"/>
  <c r="DS111" i="102"/>
  <c r="DO111" i="102"/>
  <c r="DI111" i="102"/>
  <c r="DK111" i="102" s="1"/>
  <c r="EJ103" i="98"/>
  <c r="EL103" i="98" s="1"/>
  <c r="EB104" i="98"/>
  <c r="DX104" i="98"/>
  <c r="DR103" i="98"/>
  <c r="DT103" i="98" s="1"/>
  <c r="DF104" i="98"/>
  <c r="DJ104" i="98"/>
  <c r="DM211" i="101"/>
  <c r="DD211" i="101"/>
  <c r="EE211" i="101"/>
  <c r="DV211" i="101"/>
  <c r="EJ109" i="101"/>
  <c r="EL109" i="101" s="1"/>
  <c r="EB110" i="101"/>
  <c r="DX110" i="101"/>
  <c r="DR109" i="101"/>
  <c r="DT109" i="101" s="1"/>
  <c r="DJ110" i="101"/>
  <c r="DF110" i="101"/>
  <c r="EJ103" i="97"/>
  <c r="EL103" i="97" s="1"/>
  <c r="EA103" i="97"/>
  <c r="EC103" i="97" s="1"/>
  <c r="DR103" i="97"/>
  <c r="DT103" i="97" s="1"/>
  <c r="DI103" i="97"/>
  <c r="DK103" i="97" s="1"/>
  <c r="CE111" i="102"/>
  <c r="CN111" i="102"/>
  <c r="AL111" i="102"/>
  <c r="CU215" i="102"/>
  <c r="AJ214" i="102"/>
  <c r="CZ111" i="102"/>
  <c r="DB111" i="102" s="1"/>
  <c r="W111" i="102"/>
  <c r="Y111" i="102" s="1"/>
  <c r="X112" i="102" s="1"/>
  <c r="BG111" i="102"/>
  <c r="BI111" i="102" s="1"/>
  <c r="BH112" i="102" s="1"/>
  <c r="AU111" i="102"/>
  <c r="R214" i="102"/>
  <c r="BV112" i="102"/>
  <c r="I214" i="102"/>
  <c r="BT215" i="102"/>
  <c r="CC214" i="102"/>
  <c r="AA215" i="102"/>
  <c r="AS214" i="102"/>
  <c r="N111" i="102"/>
  <c r="P111" i="102" s="1"/>
  <c r="O112" i="102" s="1"/>
  <c r="BP111" i="102"/>
  <c r="BR111" i="102" s="1"/>
  <c r="BQ112" i="102" s="1"/>
  <c r="BK215" i="102"/>
  <c r="H215" i="102"/>
  <c r="G214" i="102"/>
  <c r="F214" i="102"/>
  <c r="AF111" i="102"/>
  <c r="AH111" i="102" s="1"/>
  <c r="AG112" i="102" s="1"/>
  <c r="BB214" i="102"/>
  <c r="CL214" i="102"/>
  <c r="CI110" i="101"/>
  <c r="CE110" i="101"/>
  <c r="AX109" i="101"/>
  <c r="AZ109" i="101" s="1"/>
  <c r="BT211" i="101"/>
  <c r="CQ109" i="101"/>
  <c r="CS109" i="101" s="1"/>
  <c r="AO109" i="101"/>
  <c r="AQ109" i="101" s="1"/>
  <c r="AP110" i="101" s="1"/>
  <c r="AF109" i="101"/>
  <c r="AH109" i="101" s="1"/>
  <c r="AG110" i="101" s="1"/>
  <c r="CC212" i="101"/>
  <c r="R211" i="101"/>
  <c r="I212" i="101"/>
  <c r="CL211" i="101"/>
  <c r="BB211" i="101"/>
  <c r="AJ211" i="101"/>
  <c r="AA211" i="101"/>
  <c r="F212" i="101"/>
  <c r="G212" i="101"/>
  <c r="K111" i="101"/>
  <c r="CU211" i="101"/>
  <c r="BY109" i="101"/>
  <c r="CA109" i="101" s="1"/>
  <c r="BP109" i="101"/>
  <c r="BR109" i="101" s="1"/>
  <c r="BG109" i="101"/>
  <c r="BI109" i="101" s="1"/>
  <c r="T110" i="101"/>
  <c r="BK211" i="101"/>
  <c r="CZ109" i="101"/>
  <c r="DB109" i="101" s="1"/>
  <c r="BK198" i="97"/>
  <c r="CZ103" i="98"/>
  <c r="DB103" i="98" s="1"/>
  <c r="DA104" i="98" s="1"/>
  <c r="CQ103" i="98"/>
  <c r="CS103" i="98" s="1"/>
  <c r="CR104" i="98" s="1"/>
  <c r="AO103" i="98"/>
  <c r="AQ103" i="98" s="1"/>
  <c r="AP104" i="98" s="1"/>
  <c r="AF103" i="98"/>
  <c r="AH103" i="98" s="1"/>
  <c r="AG104" i="98" s="1"/>
  <c r="F200" i="98"/>
  <c r="G200" i="98"/>
  <c r="CQ103" i="97"/>
  <c r="CS103" i="97" s="1"/>
  <c r="CR104" i="97" s="1"/>
  <c r="CI103" i="97"/>
  <c r="CE103" i="97"/>
  <c r="BQ103" i="97"/>
  <c r="BM103" i="97"/>
  <c r="BG103" i="97"/>
  <c r="BI103" i="97" s="1"/>
  <c r="BH104" i="97" s="1"/>
  <c r="AO103" i="97"/>
  <c r="AQ103" i="97" s="1"/>
  <c r="AF103" i="97"/>
  <c r="AH103" i="97" s="1"/>
  <c r="AG104" i="97" s="1"/>
  <c r="T103" i="97"/>
  <c r="F201" i="97"/>
  <c r="G201" i="97"/>
  <c r="H202" i="97"/>
  <c r="BT198" i="97"/>
  <c r="AJ198" i="97"/>
  <c r="R199" i="97"/>
  <c r="CL198" i="97"/>
  <c r="I199" i="97"/>
  <c r="CC198" i="97"/>
  <c r="CE104" i="98"/>
  <c r="BD104" i="98"/>
  <c r="K104" i="98"/>
  <c r="BM104" i="98"/>
  <c r="T104" i="98"/>
  <c r="AU104" i="98"/>
  <c r="AS199" i="98"/>
  <c r="AV199" i="98" s="1"/>
  <c r="BK199" i="98"/>
  <c r="BN199" i="98" s="1"/>
  <c r="CL199" i="98"/>
  <c r="CO199" i="98" s="1"/>
  <c r="AA199" i="98"/>
  <c r="AD199" i="98" s="1"/>
  <c r="I199" i="98"/>
  <c r="L199" i="98" s="1"/>
  <c r="R199" i="98"/>
  <c r="U199" i="98" s="1"/>
  <c r="BB199" i="98"/>
  <c r="BE199" i="98" s="1"/>
  <c r="CC200" i="98"/>
  <c r="CF200" i="98" s="1"/>
  <c r="BT199" i="98"/>
  <c r="BW199" i="98" s="1"/>
  <c r="AJ199" i="98"/>
  <c r="AM199" i="98" s="1"/>
  <c r="BV104" i="98"/>
  <c r="CU199" i="98"/>
  <c r="CX199" i="98" s="1"/>
  <c r="CW104" i="97"/>
  <c r="CU200" i="97"/>
  <c r="BB199" i="97"/>
  <c r="AS199" i="97"/>
  <c r="AU104" i="97"/>
  <c r="AA199" i="97"/>
  <c r="N109" i="97"/>
  <c r="P109" i="97" s="1"/>
  <c r="O110" i="97" s="1"/>
  <c r="AV211" i="101" l="1"/>
  <c r="AS212" i="101"/>
  <c r="AW211" i="101"/>
  <c r="AO120" i="112"/>
  <c r="M199" i="97"/>
  <c r="L199" i="97"/>
  <c r="BW198" i="97"/>
  <c r="BX198" i="97"/>
  <c r="CF212" i="101"/>
  <c r="CG212" i="101"/>
  <c r="BW211" i="101"/>
  <c r="BX211" i="101"/>
  <c r="CP214" i="102"/>
  <c r="CO214" i="102"/>
  <c r="BX215" i="102"/>
  <c r="BW215" i="102"/>
  <c r="V214" i="102"/>
  <c r="U214" i="102"/>
  <c r="DQ214" i="102"/>
  <c r="DP214" i="102"/>
  <c r="EH225" i="98"/>
  <c r="EE226" i="98"/>
  <c r="DY224" i="98"/>
  <c r="DV225" i="98"/>
  <c r="BF199" i="97"/>
  <c r="BE199" i="97"/>
  <c r="AW199" i="97"/>
  <c r="AV199" i="97"/>
  <c r="CO198" i="97"/>
  <c r="CP198" i="97"/>
  <c r="BO211" i="101"/>
  <c r="BN211" i="101"/>
  <c r="AE211" i="101"/>
  <c r="AD211" i="101"/>
  <c r="CO211" i="101"/>
  <c r="CP211" i="101"/>
  <c r="BE214" i="102"/>
  <c r="BF214" i="102"/>
  <c r="AW214" i="102"/>
  <c r="AV214" i="102"/>
  <c r="M214" i="102"/>
  <c r="L214" i="102"/>
  <c r="DY211" i="101"/>
  <c r="DZ211" i="101"/>
  <c r="EI211" i="101"/>
  <c r="EH211" i="101"/>
  <c r="DH221" i="97"/>
  <c r="DG221" i="97"/>
  <c r="DD222" i="97"/>
  <c r="DP223" i="98"/>
  <c r="DM224" i="98"/>
  <c r="AM211" i="101"/>
  <c r="AN211" i="101"/>
  <c r="M212" i="101"/>
  <c r="L212" i="101"/>
  <c r="BN215" i="102"/>
  <c r="BO215" i="102"/>
  <c r="AE215" i="102"/>
  <c r="AD215" i="102"/>
  <c r="AN214" i="102"/>
  <c r="AM214" i="102"/>
  <c r="DG211" i="101"/>
  <c r="DH211" i="101"/>
  <c r="DY214" i="102"/>
  <c r="DZ214" i="102"/>
  <c r="EI214" i="102"/>
  <c r="EH214" i="102"/>
  <c r="EI224" i="97"/>
  <c r="EH224" i="97"/>
  <c r="EE225" i="97"/>
  <c r="DQ222" i="97"/>
  <c r="DP222" i="97"/>
  <c r="DM223" i="97"/>
  <c r="DG222" i="98"/>
  <c r="DD223" i="98"/>
  <c r="U199" i="97"/>
  <c r="V199" i="97"/>
  <c r="AD199" i="97"/>
  <c r="AE199" i="97"/>
  <c r="CY200" i="97"/>
  <c r="CX200" i="97"/>
  <c r="CG198" i="97"/>
  <c r="CF198" i="97"/>
  <c r="AN198" i="97"/>
  <c r="AM198" i="97"/>
  <c r="BO198" i="97"/>
  <c r="BN198" i="97"/>
  <c r="CY211" i="101"/>
  <c r="CX211" i="101"/>
  <c r="BE211" i="101"/>
  <c r="BF211" i="101"/>
  <c r="U211" i="101"/>
  <c r="V211" i="101"/>
  <c r="CG214" i="102"/>
  <c r="CF214" i="102"/>
  <c r="CY215" i="102"/>
  <c r="CX215" i="102"/>
  <c r="DQ211" i="101"/>
  <c r="DP211" i="101"/>
  <c r="DH214" i="102"/>
  <c r="DG214" i="102"/>
  <c r="DZ223" i="97"/>
  <c r="DY223" i="97"/>
  <c r="DV224" i="97"/>
  <c r="BE120" i="112"/>
  <c r="AZ121" i="112" s="1"/>
  <c r="BD121" i="112" s="1"/>
  <c r="M234" i="112"/>
  <c r="L234" i="112"/>
  <c r="T201" i="112"/>
  <c r="S201" i="112"/>
  <c r="V238" i="112"/>
  <c r="AJ234" i="112"/>
  <c r="AM234" i="112" s="1"/>
  <c r="AX234" i="112"/>
  <c r="BA234" i="112" s="1"/>
  <c r="BB233" i="112"/>
  <c r="AU215" i="112"/>
  <c r="AV215" i="112"/>
  <c r="AH212" i="112"/>
  <c r="AG212" i="112"/>
  <c r="I235" i="112"/>
  <c r="P235" i="112" s="1"/>
  <c r="H236" i="112"/>
  <c r="G235" i="112"/>
  <c r="Y235" i="112" s="1"/>
  <c r="DD215" i="102"/>
  <c r="DV215" i="102"/>
  <c r="DM215" i="102"/>
  <c r="EE215" i="102"/>
  <c r="EJ111" i="102"/>
  <c r="EL111" i="102" s="1"/>
  <c r="DX112" i="102"/>
  <c r="EB112" i="102"/>
  <c r="DR111" i="102"/>
  <c r="DT111" i="102" s="1"/>
  <c r="DJ112" i="102"/>
  <c r="DF112" i="102"/>
  <c r="EK104" i="98"/>
  <c r="EG104" i="98"/>
  <c r="EA104" i="98"/>
  <c r="EC104" i="98" s="1"/>
  <c r="DS104" i="98"/>
  <c r="DO104" i="98"/>
  <c r="DI104" i="98"/>
  <c r="DK104" i="98" s="1"/>
  <c r="DV212" i="101"/>
  <c r="EE212" i="101"/>
  <c r="DD212" i="101"/>
  <c r="DM212" i="101"/>
  <c r="EK110" i="101"/>
  <c r="EG110" i="101"/>
  <c r="EA110" i="101"/>
  <c r="EC110" i="101" s="1"/>
  <c r="DS110" i="101"/>
  <c r="DO110" i="101"/>
  <c r="DI110" i="101"/>
  <c r="DK110" i="101" s="1"/>
  <c r="EK104" i="97"/>
  <c r="EG104" i="97"/>
  <c r="DX104" i="97"/>
  <c r="EB104" i="97"/>
  <c r="DS104" i="97"/>
  <c r="DO104" i="97"/>
  <c r="DJ104" i="97"/>
  <c r="DF104" i="97"/>
  <c r="AC112" i="102"/>
  <c r="K112" i="102"/>
  <c r="T112" i="102"/>
  <c r="BM112" i="102"/>
  <c r="CL215" i="102"/>
  <c r="F215" i="102"/>
  <c r="H216" i="102"/>
  <c r="G215" i="102"/>
  <c r="AS215" i="102"/>
  <c r="I215" i="102"/>
  <c r="AX111" i="102"/>
  <c r="AZ111" i="102" s="1"/>
  <c r="AY112" i="102" s="1"/>
  <c r="AJ215" i="102"/>
  <c r="CQ111" i="102"/>
  <c r="CS111" i="102" s="1"/>
  <c r="CR112" i="102" s="1"/>
  <c r="AA216" i="102"/>
  <c r="CC215" i="102"/>
  <c r="BD112" i="102"/>
  <c r="DA112" i="102"/>
  <c r="CW112" i="102"/>
  <c r="AO111" i="102"/>
  <c r="AQ111" i="102" s="1"/>
  <c r="AP112" i="102" s="1"/>
  <c r="CH111" i="102"/>
  <c r="CJ111" i="102" s="1"/>
  <c r="CI112" i="102" s="1"/>
  <c r="BB215" i="102"/>
  <c r="BK216" i="102"/>
  <c r="BT216" i="102"/>
  <c r="BY112" i="102"/>
  <c r="CA112" i="102" s="1"/>
  <c r="BZ113" i="102" s="1"/>
  <c r="R215" i="102"/>
  <c r="CU216" i="102"/>
  <c r="CR110" i="101"/>
  <c r="CN110" i="101"/>
  <c r="AC110" i="101"/>
  <c r="BQ110" i="101"/>
  <c r="BM110" i="101"/>
  <c r="BH110" i="101"/>
  <c r="BD110" i="101"/>
  <c r="BK212" i="101"/>
  <c r="W110" i="101"/>
  <c r="Y110" i="101" s="1"/>
  <c r="X111" i="101" s="1"/>
  <c r="AJ212" i="101"/>
  <c r="CL212" i="101"/>
  <c r="I213" i="101"/>
  <c r="F213" i="101"/>
  <c r="G213" i="101"/>
  <c r="BB212" i="101"/>
  <c r="AL110" i="101"/>
  <c r="AU110" i="101"/>
  <c r="AY110" i="101"/>
  <c r="CW110" i="101"/>
  <c r="DA110" i="101"/>
  <c r="BZ110" i="101"/>
  <c r="BV110" i="101"/>
  <c r="R212" i="101"/>
  <c r="CC213" i="101"/>
  <c r="CH110" i="101"/>
  <c r="CJ110" i="101" s="1"/>
  <c r="CU212" i="101"/>
  <c r="N111" i="101"/>
  <c r="P111" i="101" s="1"/>
  <c r="O112" i="101" s="1"/>
  <c r="AA212" i="101"/>
  <c r="BT212" i="101"/>
  <c r="BK199" i="97"/>
  <c r="CH104" i="98"/>
  <c r="CJ104" i="98" s="1"/>
  <c r="CI105" i="98" s="1"/>
  <c r="BY104" i="98"/>
  <c r="CA104" i="98" s="1"/>
  <c r="BZ105" i="98" s="1"/>
  <c r="BP104" i="98"/>
  <c r="BR104" i="98" s="1"/>
  <c r="BQ105" i="98" s="1"/>
  <c r="BG104" i="98"/>
  <c r="BI104" i="98" s="1"/>
  <c r="BH105" i="98" s="1"/>
  <c r="AX104" i="98"/>
  <c r="AZ104" i="98" s="1"/>
  <c r="AY105" i="98" s="1"/>
  <c r="W104" i="98"/>
  <c r="Y104" i="98" s="1"/>
  <c r="X105" i="98" s="1"/>
  <c r="G201" i="98"/>
  <c r="F201" i="98"/>
  <c r="CZ104" i="97"/>
  <c r="DB104" i="97" s="1"/>
  <c r="DA105" i="97" s="1"/>
  <c r="CH103" i="97"/>
  <c r="CJ103" i="97" s="1"/>
  <c r="BP103" i="97"/>
  <c r="BR103" i="97" s="1"/>
  <c r="AX104" i="97"/>
  <c r="AZ104" i="97" s="1"/>
  <c r="AY105" i="97" s="1"/>
  <c r="AP104" i="97"/>
  <c r="AL104" i="97"/>
  <c r="W103" i="97"/>
  <c r="Y103" i="97" s="1"/>
  <c r="X104" i="97" s="1"/>
  <c r="F202" i="97"/>
  <c r="G202" i="97"/>
  <c r="H203" i="97"/>
  <c r="CL199" i="97"/>
  <c r="AJ199" i="97"/>
  <c r="CC199" i="97"/>
  <c r="I200" i="97"/>
  <c r="R200" i="97"/>
  <c r="BT199" i="97"/>
  <c r="CN104" i="98"/>
  <c r="AC104" i="98"/>
  <c r="AL104" i="98"/>
  <c r="BK200" i="98"/>
  <c r="BN200" i="98" s="1"/>
  <c r="CW104" i="98"/>
  <c r="I200" i="98"/>
  <c r="L200" i="98" s="1"/>
  <c r="AS200" i="98"/>
  <c r="AV200" i="98" s="1"/>
  <c r="BT200" i="98"/>
  <c r="BW200" i="98" s="1"/>
  <c r="CU200" i="98"/>
  <c r="CX200" i="98" s="1"/>
  <c r="AJ200" i="98"/>
  <c r="AM200" i="98" s="1"/>
  <c r="CC201" i="98"/>
  <c r="CF201" i="98" s="1"/>
  <c r="R200" i="98"/>
  <c r="U200" i="98" s="1"/>
  <c r="AA200" i="98"/>
  <c r="AD200" i="98" s="1"/>
  <c r="N104" i="98"/>
  <c r="P104" i="98" s="1"/>
  <c r="O105" i="98" s="1"/>
  <c r="BB200" i="98"/>
  <c r="BE200" i="98" s="1"/>
  <c r="CL200" i="98"/>
  <c r="CO200" i="98" s="1"/>
  <c r="CU201" i="97"/>
  <c r="CN104" i="97"/>
  <c r="BD104" i="97"/>
  <c r="BB200" i="97"/>
  <c r="AS200" i="97"/>
  <c r="AC104" i="97"/>
  <c r="AA200" i="97"/>
  <c r="K110" i="97"/>
  <c r="AS213" i="101" l="1"/>
  <c r="AV212" i="101"/>
  <c r="AW212" i="101"/>
  <c r="L200" i="97"/>
  <c r="M200" i="97"/>
  <c r="AD212" i="101"/>
  <c r="AE212" i="101"/>
  <c r="CG213" i="101"/>
  <c r="CF213" i="101"/>
  <c r="EH225" i="97"/>
  <c r="EI225" i="97"/>
  <c r="EE226" i="97"/>
  <c r="EH226" i="98"/>
  <c r="EE227" i="98"/>
  <c r="CX201" i="97"/>
  <c r="CY201" i="97"/>
  <c r="DQ215" i="102"/>
  <c r="DP215" i="102"/>
  <c r="DP223" i="97"/>
  <c r="DQ223" i="97"/>
  <c r="DM224" i="97"/>
  <c r="DG222" i="97"/>
  <c r="DH222" i="97"/>
  <c r="DD223" i="97"/>
  <c r="V212" i="101"/>
  <c r="U212" i="101"/>
  <c r="AN212" i="101"/>
  <c r="AM212" i="101"/>
  <c r="BF215" i="102"/>
  <c r="BE215" i="102"/>
  <c r="M215" i="102"/>
  <c r="L215" i="102"/>
  <c r="BE200" i="97"/>
  <c r="BF200" i="97"/>
  <c r="BX199" i="97"/>
  <c r="BW199" i="97"/>
  <c r="AN199" i="97"/>
  <c r="AM199" i="97"/>
  <c r="BN199" i="97"/>
  <c r="BO199" i="97"/>
  <c r="CX212" i="101"/>
  <c r="CY212" i="101"/>
  <c r="AW215" i="102"/>
  <c r="AV215" i="102"/>
  <c r="CP215" i="102"/>
  <c r="CO215" i="102"/>
  <c r="DP212" i="101"/>
  <c r="DQ212" i="101"/>
  <c r="EH212" i="101"/>
  <c r="EI212" i="101"/>
  <c r="EH215" i="102"/>
  <c r="EI215" i="102"/>
  <c r="DY224" i="97"/>
  <c r="DZ224" i="97"/>
  <c r="DV225" i="97"/>
  <c r="DY225" i="98"/>
  <c r="DV226" i="98"/>
  <c r="CP212" i="101"/>
  <c r="CO212" i="101"/>
  <c r="CY216" i="102"/>
  <c r="CX216" i="102"/>
  <c r="BO216" i="102"/>
  <c r="BN216" i="102"/>
  <c r="CG215" i="102"/>
  <c r="CF215" i="102"/>
  <c r="DZ212" i="101"/>
  <c r="DY212" i="101"/>
  <c r="DH215" i="102"/>
  <c r="DG215" i="102"/>
  <c r="AW200" i="97"/>
  <c r="AV200" i="97"/>
  <c r="CF199" i="97"/>
  <c r="CG199" i="97"/>
  <c r="V215" i="102"/>
  <c r="U215" i="102"/>
  <c r="AE216" i="102"/>
  <c r="AD216" i="102"/>
  <c r="AE200" i="97"/>
  <c r="AD200" i="97"/>
  <c r="V200" i="97"/>
  <c r="U200" i="97"/>
  <c r="CP199" i="97"/>
  <c r="CO199" i="97"/>
  <c r="BX212" i="101"/>
  <c r="BW212" i="101"/>
  <c r="BF212" i="101"/>
  <c r="BE212" i="101"/>
  <c r="L213" i="101"/>
  <c r="M213" i="101"/>
  <c r="BN212" i="101"/>
  <c r="BO212" i="101"/>
  <c r="BW216" i="102"/>
  <c r="BX216" i="102"/>
  <c r="AN215" i="102"/>
  <c r="AM215" i="102"/>
  <c r="DH212" i="101"/>
  <c r="DG212" i="101"/>
  <c r="DZ215" i="102"/>
  <c r="DY215" i="102"/>
  <c r="DG223" i="98"/>
  <c r="DD224" i="98"/>
  <c r="DP224" i="98"/>
  <c r="DM225" i="98"/>
  <c r="BC121" i="112"/>
  <c r="AQ120" i="112"/>
  <c r="AL121" i="112" s="1"/>
  <c r="AP121" i="112" s="1"/>
  <c r="M235" i="112"/>
  <c r="L235" i="112"/>
  <c r="T202" i="112"/>
  <c r="S202" i="112"/>
  <c r="V239" i="112"/>
  <c r="AX235" i="112"/>
  <c r="BA235" i="112" s="1"/>
  <c r="BB234" i="112"/>
  <c r="AJ235" i="112"/>
  <c r="AM235" i="112" s="1"/>
  <c r="AV216" i="112"/>
  <c r="AU216" i="112"/>
  <c r="AG213" i="112"/>
  <c r="AH213" i="112"/>
  <c r="I236" i="112"/>
  <c r="P236" i="112" s="1"/>
  <c r="H237" i="112"/>
  <c r="G236" i="112"/>
  <c r="Y236" i="112" s="1"/>
  <c r="EE216" i="102"/>
  <c r="DM216" i="102"/>
  <c r="DV216" i="102"/>
  <c r="DD216" i="102"/>
  <c r="EG112" i="102"/>
  <c r="EK112" i="102"/>
  <c r="EA112" i="102"/>
  <c r="EC112" i="102" s="1"/>
  <c r="DS112" i="102"/>
  <c r="DO112" i="102"/>
  <c r="DI112" i="102"/>
  <c r="DK112" i="102" s="1"/>
  <c r="EJ104" i="98"/>
  <c r="EL104" i="98" s="1"/>
  <c r="EB105" i="98"/>
  <c r="DX105" i="98"/>
  <c r="DR104" i="98"/>
  <c r="DT104" i="98" s="1"/>
  <c r="DJ105" i="98"/>
  <c r="DF105" i="98"/>
  <c r="DM213" i="101"/>
  <c r="DD213" i="101"/>
  <c r="EE213" i="101"/>
  <c r="DV213" i="101"/>
  <c r="EJ110" i="101"/>
  <c r="EL110" i="101" s="1"/>
  <c r="EB111" i="101"/>
  <c r="DX111" i="101"/>
  <c r="DR110" i="101"/>
  <c r="DT110" i="101" s="1"/>
  <c r="DJ111" i="101"/>
  <c r="DF111" i="101"/>
  <c r="EJ104" i="97"/>
  <c r="EL104" i="97" s="1"/>
  <c r="EA104" i="97"/>
  <c r="EC104" i="97" s="1"/>
  <c r="DR104" i="97"/>
  <c r="DT104" i="97" s="1"/>
  <c r="DI104" i="97"/>
  <c r="DK104" i="97" s="1"/>
  <c r="BV113" i="102"/>
  <c r="CN112" i="102"/>
  <c r="AU112" i="102"/>
  <c r="BT217" i="102"/>
  <c r="CE112" i="102"/>
  <c r="I216" i="102"/>
  <c r="BP112" i="102"/>
  <c r="BR112" i="102" s="1"/>
  <c r="BQ113" i="102" s="1"/>
  <c r="N112" i="102"/>
  <c r="P112" i="102" s="1"/>
  <c r="O113" i="102" s="1"/>
  <c r="BK217" i="102"/>
  <c r="BG112" i="102"/>
  <c r="BI112" i="102" s="1"/>
  <c r="BH113" i="102" s="1"/>
  <c r="CC216" i="102"/>
  <c r="AJ216" i="102"/>
  <c r="AS216" i="102"/>
  <c r="CU217" i="102"/>
  <c r="BB216" i="102"/>
  <c r="AL112" i="102"/>
  <c r="AA217" i="102"/>
  <c r="W112" i="102"/>
  <c r="Y112" i="102" s="1"/>
  <c r="X113" i="102" s="1"/>
  <c r="AF112" i="102"/>
  <c r="AH112" i="102" s="1"/>
  <c r="AG113" i="102" s="1"/>
  <c r="R216" i="102"/>
  <c r="CZ112" i="102"/>
  <c r="DB112" i="102" s="1"/>
  <c r="F216" i="102"/>
  <c r="H217" i="102"/>
  <c r="G216" i="102"/>
  <c r="CL216" i="102"/>
  <c r="K112" i="101"/>
  <c r="CI111" i="101"/>
  <c r="CE111" i="101"/>
  <c r="AJ213" i="101"/>
  <c r="CQ110" i="101"/>
  <c r="CS110" i="101" s="1"/>
  <c r="BT213" i="101"/>
  <c r="BY110" i="101"/>
  <c r="CA110" i="101" s="1"/>
  <c r="BB213" i="101"/>
  <c r="I214" i="101"/>
  <c r="T111" i="101"/>
  <c r="BG110" i="101"/>
  <c r="BI110" i="101" s="1"/>
  <c r="AF110" i="101"/>
  <c r="AH110" i="101" s="1"/>
  <c r="AG111" i="101" s="1"/>
  <c r="AO110" i="101"/>
  <c r="AQ110" i="101" s="1"/>
  <c r="AP111" i="101" s="1"/>
  <c r="AA213" i="101"/>
  <c r="CC214" i="101"/>
  <c r="AX110" i="101"/>
  <c r="AZ110" i="101" s="1"/>
  <c r="F214" i="101"/>
  <c r="G214" i="101"/>
  <c r="BK213" i="101"/>
  <c r="BP110" i="101"/>
  <c r="BR110" i="101" s="1"/>
  <c r="CU213" i="101"/>
  <c r="R213" i="101"/>
  <c r="CZ110" i="101"/>
  <c r="DB110" i="101" s="1"/>
  <c r="CL213" i="101"/>
  <c r="BK200" i="97"/>
  <c r="CZ104" i="98"/>
  <c r="DB104" i="98" s="1"/>
  <c r="DA105" i="98" s="1"/>
  <c r="CQ104" i="98"/>
  <c r="CS104" i="98" s="1"/>
  <c r="CR105" i="98" s="1"/>
  <c r="AO104" i="98"/>
  <c r="AQ104" i="98" s="1"/>
  <c r="AP105" i="98" s="1"/>
  <c r="AF104" i="98"/>
  <c r="AH104" i="98" s="1"/>
  <c r="AG105" i="98" s="1"/>
  <c r="G202" i="98"/>
  <c r="F202" i="98"/>
  <c r="CQ104" i="97"/>
  <c r="CS104" i="97" s="1"/>
  <c r="CR105" i="97" s="1"/>
  <c r="CI104" i="97"/>
  <c r="CE104" i="97"/>
  <c r="BQ104" i="97"/>
  <c r="BM104" i="97"/>
  <c r="BG104" i="97"/>
  <c r="BI104" i="97" s="1"/>
  <c r="BH105" i="97" s="1"/>
  <c r="AO104" i="97"/>
  <c r="AQ104" i="97" s="1"/>
  <c r="AF104" i="97"/>
  <c r="AH104" i="97" s="1"/>
  <c r="AG105" i="97" s="1"/>
  <c r="T104" i="97"/>
  <c r="F203" i="97"/>
  <c r="G203" i="97"/>
  <c r="H204" i="97"/>
  <c r="AJ200" i="97"/>
  <c r="CC200" i="97"/>
  <c r="I201" i="97"/>
  <c r="R201" i="97"/>
  <c r="BT200" i="97"/>
  <c r="CL200" i="97"/>
  <c r="BM105" i="98"/>
  <c r="BD105" i="98"/>
  <c r="BV105" i="98"/>
  <c r="CE105" i="98"/>
  <c r="T105" i="98"/>
  <c r="R201" i="98"/>
  <c r="U201" i="98" s="1"/>
  <c r="K105" i="98"/>
  <c r="AA201" i="98"/>
  <c r="AD201" i="98" s="1"/>
  <c r="CU201" i="98"/>
  <c r="CX201" i="98" s="1"/>
  <c r="I201" i="98"/>
  <c r="L201" i="98" s="1"/>
  <c r="BB201" i="98"/>
  <c r="BE201" i="98" s="1"/>
  <c r="BT201" i="98"/>
  <c r="BW201" i="98" s="1"/>
  <c r="AJ201" i="98"/>
  <c r="AM201" i="98" s="1"/>
  <c r="AS201" i="98"/>
  <c r="AV201" i="98" s="1"/>
  <c r="AU105" i="98"/>
  <c r="CL201" i="98"/>
  <c r="CO201" i="98" s="1"/>
  <c r="CC202" i="98"/>
  <c r="CF202" i="98" s="1"/>
  <c r="BK201" i="98"/>
  <c r="BN201" i="98" s="1"/>
  <c r="CW105" i="97"/>
  <c r="CU202" i="97"/>
  <c r="BB201" i="97"/>
  <c r="AU105" i="97"/>
  <c r="AS201" i="97"/>
  <c r="AA201" i="97"/>
  <c r="N110" i="97"/>
  <c r="P110" i="97" s="1"/>
  <c r="O111" i="97" s="1"/>
  <c r="AW213" i="101" l="1"/>
  <c r="AV213" i="101"/>
  <c r="AS214" i="101"/>
  <c r="AO121" i="112"/>
  <c r="AE201" i="97"/>
  <c r="AD201" i="97"/>
  <c r="AV201" i="97"/>
  <c r="AW201" i="97"/>
  <c r="BW200" i="97"/>
  <c r="BX200" i="97"/>
  <c r="AN200" i="97"/>
  <c r="AM200" i="97"/>
  <c r="CO213" i="101"/>
  <c r="CP213" i="101"/>
  <c r="AE213" i="101"/>
  <c r="AD213" i="101"/>
  <c r="CP216" i="102"/>
  <c r="CO216" i="102"/>
  <c r="AE217" i="102"/>
  <c r="AD217" i="102"/>
  <c r="CY217" i="102"/>
  <c r="CX217" i="102"/>
  <c r="M216" i="102"/>
  <c r="L216" i="102"/>
  <c r="EI213" i="101"/>
  <c r="EH213" i="101"/>
  <c r="DH216" i="102"/>
  <c r="DG216" i="102"/>
  <c r="DQ216" i="102"/>
  <c r="DP216" i="102"/>
  <c r="DG224" i="98"/>
  <c r="DD225" i="98"/>
  <c r="DY226" i="98"/>
  <c r="DV227" i="98"/>
  <c r="CY202" i="97"/>
  <c r="CX202" i="97"/>
  <c r="CG200" i="97"/>
  <c r="CF200" i="97"/>
  <c r="U201" i="97"/>
  <c r="V201" i="97"/>
  <c r="BW213" i="101"/>
  <c r="BX213" i="101"/>
  <c r="V216" i="102"/>
  <c r="U216" i="102"/>
  <c r="AW216" i="102"/>
  <c r="AV216" i="102"/>
  <c r="BO217" i="102"/>
  <c r="BN217" i="102"/>
  <c r="DZ216" i="102"/>
  <c r="DY216" i="102"/>
  <c r="EH227" i="98"/>
  <c r="EE228" i="98"/>
  <c r="BF201" i="97"/>
  <c r="BE201" i="97"/>
  <c r="M201" i="97"/>
  <c r="L201" i="97"/>
  <c r="U213" i="101"/>
  <c r="V213" i="101"/>
  <c r="BO213" i="101"/>
  <c r="BN213" i="101"/>
  <c r="M214" i="101"/>
  <c r="L214" i="101"/>
  <c r="AN216" i="102"/>
  <c r="AM216" i="102"/>
  <c r="DG213" i="101"/>
  <c r="DH213" i="101"/>
  <c r="EI216" i="102"/>
  <c r="EH216" i="102"/>
  <c r="DP225" i="98"/>
  <c r="DM226" i="98"/>
  <c r="DZ225" i="97"/>
  <c r="DY225" i="97"/>
  <c r="DV226" i="97"/>
  <c r="DQ224" i="97"/>
  <c r="DP224" i="97"/>
  <c r="DM225" i="97"/>
  <c r="CO200" i="97"/>
  <c r="CP200" i="97"/>
  <c r="BO200" i="97"/>
  <c r="BN200" i="97"/>
  <c r="CY213" i="101"/>
  <c r="CX213" i="101"/>
  <c r="CF214" i="101"/>
  <c r="CG214" i="101"/>
  <c r="BE213" i="101"/>
  <c r="BF213" i="101"/>
  <c r="AM213" i="101"/>
  <c r="AN213" i="101"/>
  <c r="BF216" i="102"/>
  <c r="BE216" i="102"/>
  <c r="CG216" i="102"/>
  <c r="CF216" i="102"/>
  <c r="BX217" i="102"/>
  <c r="BW217" i="102"/>
  <c r="DY213" i="101"/>
  <c r="DZ213" i="101"/>
  <c r="DQ213" i="101"/>
  <c r="DP213" i="101"/>
  <c r="DH223" i="97"/>
  <c r="DG223" i="97"/>
  <c r="DD224" i="97"/>
  <c r="EI226" i="97"/>
  <c r="EH226" i="97"/>
  <c r="EE227" i="97"/>
  <c r="BE121" i="112"/>
  <c r="AZ122" i="112" s="1"/>
  <c r="BD122" i="112" s="1"/>
  <c r="M236" i="112"/>
  <c r="L236" i="112"/>
  <c r="V240" i="112"/>
  <c r="S203" i="112"/>
  <c r="T203" i="112"/>
  <c r="AJ236" i="112"/>
  <c r="AM236" i="112" s="1"/>
  <c r="AX236" i="112"/>
  <c r="BA236" i="112" s="1"/>
  <c r="BB235" i="112"/>
  <c r="AV217" i="112"/>
  <c r="AU217" i="112"/>
  <c r="AH214" i="112"/>
  <c r="AG214" i="112"/>
  <c r="H238" i="112"/>
  <c r="G237" i="112"/>
  <c r="Y237" i="112" s="1"/>
  <c r="I237" i="112"/>
  <c r="P237" i="112" s="1"/>
  <c r="DD217" i="102"/>
  <c r="DV217" i="102"/>
  <c r="DM217" i="102"/>
  <c r="EE217" i="102"/>
  <c r="EJ112" i="102"/>
  <c r="EL112" i="102" s="1"/>
  <c r="EB113" i="102"/>
  <c r="DX113" i="102"/>
  <c r="DR112" i="102"/>
  <c r="DT112" i="102" s="1"/>
  <c r="DF113" i="102"/>
  <c r="DJ113" i="102"/>
  <c r="EK105" i="98"/>
  <c r="EG105" i="98"/>
  <c r="EA105" i="98"/>
  <c r="EC105" i="98" s="1"/>
  <c r="DO105" i="98"/>
  <c r="DS105" i="98"/>
  <c r="DI105" i="98"/>
  <c r="DK105" i="98" s="1"/>
  <c r="DD214" i="101"/>
  <c r="DV214" i="101"/>
  <c r="DM214" i="101"/>
  <c r="EE214" i="101"/>
  <c r="EK111" i="101"/>
  <c r="EG111" i="101"/>
  <c r="EA111" i="101"/>
  <c r="EC111" i="101" s="1"/>
  <c r="DS111" i="101"/>
  <c r="DO111" i="101"/>
  <c r="DI111" i="101"/>
  <c r="DK111" i="101" s="1"/>
  <c r="EG105" i="97"/>
  <c r="EK105" i="97"/>
  <c r="EB105" i="97"/>
  <c r="DX105" i="97"/>
  <c r="DS105" i="97"/>
  <c r="DO105" i="97"/>
  <c r="DJ105" i="97"/>
  <c r="DF105" i="97"/>
  <c r="BD113" i="102"/>
  <c r="K113" i="102"/>
  <c r="BM113" i="102"/>
  <c r="DA113" i="102"/>
  <c r="CW113" i="102"/>
  <c r="AC113" i="102"/>
  <c r="T113" i="102"/>
  <c r="AO112" i="102"/>
  <c r="AQ112" i="102" s="1"/>
  <c r="AP113" i="102" s="1"/>
  <c r="CC217" i="102"/>
  <c r="I217" i="102"/>
  <c r="CQ112" i="102"/>
  <c r="CS112" i="102" s="1"/>
  <c r="CR113" i="102" s="1"/>
  <c r="AA218" i="102"/>
  <c r="CU218" i="102"/>
  <c r="AJ217" i="102"/>
  <c r="CH112" i="102"/>
  <c r="CJ112" i="102" s="1"/>
  <c r="CI113" i="102" s="1"/>
  <c r="BT218" i="102"/>
  <c r="F217" i="102"/>
  <c r="H218" i="102"/>
  <c r="G217" i="102"/>
  <c r="AS217" i="102"/>
  <c r="AX112" i="102"/>
  <c r="AZ112" i="102" s="1"/>
  <c r="AY113" i="102" s="1"/>
  <c r="BY113" i="102"/>
  <c r="CA113" i="102" s="1"/>
  <c r="BZ114" i="102" s="1"/>
  <c r="CL217" i="102"/>
  <c r="R217" i="102"/>
  <c r="BB217" i="102"/>
  <c r="BK218" i="102"/>
  <c r="BZ111" i="101"/>
  <c r="BV111" i="101"/>
  <c r="CN111" i="101"/>
  <c r="CR111" i="101"/>
  <c r="BQ111" i="101"/>
  <c r="BM111" i="101"/>
  <c r="CW111" i="101"/>
  <c r="DA111" i="101"/>
  <c r="AY111" i="101"/>
  <c r="AU111" i="101"/>
  <c r="CL214" i="101"/>
  <c r="AL111" i="101"/>
  <c r="BH111" i="101"/>
  <c r="BD111" i="101"/>
  <c r="CH111" i="101"/>
  <c r="CJ111" i="101" s="1"/>
  <c r="R214" i="101"/>
  <c r="AA214" i="101"/>
  <c r="BB214" i="101"/>
  <c r="AJ214" i="101"/>
  <c r="BK214" i="101"/>
  <c r="AC111" i="101"/>
  <c r="I215" i="101"/>
  <c r="BT214" i="101"/>
  <c r="CU214" i="101"/>
  <c r="F215" i="101"/>
  <c r="G215" i="101"/>
  <c r="CC215" i="101"/>
  <c r="W111" i="101"/>
  <c r="Y111" i="101" s="1"/>
  <c r="X112" i="101" s="1"/>
  <c r="N112" i="101"/>
  <c r="P112" i="101" s="1"/>
  <c r="O113" i="101" s="1"/>
  <c r="BK201" i="97"/>
  <c r="CH105" i="98"/>
  <c r="CJ105" i="98" s="1"/>
  <c r="CI106" i="98" s="1"/>
  <c r="BY105" i="98"/>
  <c r="CA105" i="98" s="1"/>
  <c r="BZ106" i="98" s="1"/>
  <c r="BP105" i="98"/>
  <c r="BR105" i="98" s="1"/>
  <c r="BQ106" i="98" s="1"/>
  <c r="BG105" i="98"/>
  <c r="BI105" i="98" s="1"/>
  <c r="BH106" i="98" s="1"/>
  <c r="AX105" i="98"/>
  <c r="AZ105" i="98" s="1"/>
  <c r="AY106" i="98" s="1"/>
  <c r="W105" i="98"/>
  <c r="Y105" i="98" s="1"/>
  <c r="X106" i="98" s="1"/>
  <c r="F203" i="98"/>
  <c r="G203" i="98"/>
  <c r="CZ105" i="97"/>
  <c r="DB105" i="97" s="1"/>
  <c r="DA106" i="97" s="1"/>
  <c r="CH104" i="97"/>
  <c r="CJ104" i="97" s="1"/>
  <c r="BP104" i="97"/>
  <c r="BR104" i="97" s="1"/>
  <c r="AX105" i="97"/>
  <c r="AZ105" i="97" s="1"/>
  <c r="AY106" i="97" s="1"/>
  <c r="AP105" i="97"/>
  <c r="AL105" i="97"/>
  <c r="W104" i="97"/>
  <c r="Y104" i="97" s="1"/>
  <c r="X105" i="97" s="1"/>
  <c r="F204" i="97"/>
  <c r="G204" i="97"/>
  <c r="H205" i="97"/>
  <c r="R202" i="97"/>
  <c r="I202" i="97"/>
  <c r="AJ201" i="97"/>
  <c r="CL201" i="97"/>
  <c r="BT201" i="97"/>
  <c r="CC201" i="97"/>
  <c r="CN105" i="98"/>
  <c r="AC105" i="98"/>
  <c r="CW105" i="98"/>
  <c r="CU202" i="98"/>
  <c r="CX202" i="98" s="1"/>
  <c r="AJ202" i="98"/>
  <c r="AM202" i="98" s="1"/>
  <c r="N105" i="98"/>
  <c r="P105" i="98" s="1"/>
  <c r="O106" i="98" s="1"/>
  <c r="R202" i="98"/>
  <c r="U202" i="98" s="1"/>
  <c r="AA202" i="98"/>
  <c r="AD202" i="98" s="1"/>
  <c r="CC203" i="98"/>
  <c r="CF203" i="98" s="1"/>
  <c r="AL105" i="98"/>
  <c r="AS202" i="98"/>
  <c r="AV202" i="98" s="1"/>
  <c r="I202" i="98"/>
  <c r="L202" i="98" s="1"/>
  <c r="BK202" i="98"/>
  <c r="BN202" i="98" s="1"/>
  <c r="CL202" i="98"/>
  <c r="CO202" i="98" s="1"/>
  <c r="BT202" i="98"/>
  <c r="BW202" i="98" s="1"/>
  <c r="BB202" i="98"/>
  <c r="BE202" i="98" s="1"/>
  <c r="CU203" i="97"/>
  <c r="CN105" i="97"/>
  <c r="BD105" i="97"/>
  <c r="BB202" i="97"/>
  <c r="AS202" i="97"/>
  <c r="AC105" i="97"/>
  <c r="AA202" i="97"/>
  <c r="K111" i="97"/>
  <c r="AS215" i="101" l="1"/>
  <c r="AV214" i="101"/>
  <c r="AW214" i="101"/>
  <c r="L202" i="97"/>
  <c r="M202" i="97"/>
  <c r="BX201" i="97"/>
  <c r="BW201" i="97"/>
  <c r="V202" i="97"/>
  <c r="U202" i="97"/>
  <c r="CP201" i="97"/>
  <c r="CO201" i="97"/>
  <c r="BF214" i="101"/>
  <c r="BE214" i="101"/>
  <c r="BO218" i="102"/>
  <c r="BN218" i="102"/>
  <c r="AN217" i="102"/>
  <c r="AM217" i="102"/>
  <c r="L217" i="102"/>
  <c r="M217" i="102"/>
  <c r="DH217" i="102"/>
  <c r="DG217" i="102"/>
  <c r="DP226" i="98"/>
  <c r="DM227" i="98"/>
  <c r="DG225" i="98"/>
  <c r="DD226" i="98"/>
  <c r="CG201" i="97"/>
  <c r="CF201" i="97"/>
  <c r="AE202" i="97"/>
  <c r="AD202" i="97"/>
  <c r="AW202" i="97"/>
  <c r="AV202" i="97"/>
  <c r="CX203" i="97"/>
  <c r="CY203" i="97"/>
  <c r="AN201" i="97"/>
  <c r="AM201" i="97"/>
  <c r="CG215" i="101"/>
  <c r="CF215" i="101"/>
  <c r="CX214" i="101"/>
  <c r="CY214" i="101"/>
  <c r="AD214" i="101"/>
  <c r="AE214" i="101"/>
  <c r="CP214" i="101"/>
  <c r="CO214" i="101"/>
  <c r="BF217" i="102"/>
  <c r="BE217" i="102"/>
  <c r="CY218" i="102"/>
  <c r="CX218" i="102"/>
  <c r="CF217" i="102"/>
  <c r="CG217" i="102"/>
  <c r="DZ214" i="101"/>
  <c r="DY214" i="101"/>
  <c r="DG224" i="97"/>
  <c r="DH224" i="97"/>
  <c r="DD225" i="97"/>
  <c r="DY226" i="97"/>
  <c r="DZ226" i="97"/>
  <c r="DV227" i="97"/>
  <c r="BE202" i="97"/>
  <c r="BF202" i="97"/>
  <c r="BN201" i="97"/>
  <c r="BO201" i="97"/>
  <c r="BX214" i="101"/>
  <c r="BW214" i="101"/>
  <c r="BN214" i="101"/>
  <c r="BO214" i="101"/>
  <c r="V214" i="101"/>
  <c r="U214" i="101"/>
  <c r="V217" i="102"/>
  <c r="U217" i="102"/>
  <c r="AW217" i="102"/>
  <c r="AV217" i="102"/>
  <c r="BX218" i="102"/>
  <c r="BW218" i="102"/>
  <c r="AE218" i="102"/>
  <c r="AD218" i="102"/>
  <c r="EH214" i="101"/>
  <c r="EI214" i="101"/>
  <c r="EI217" i="102"/>
  <c r="EH217" i="102"/>
  <c r="EI227" i="97"/>
  <c r="EH227" i="97"/>
  <c r="EE228" i="97"/>
  <c r="DP225" i="97"/>
  <c r="DQ225" i="97"/>
  <c r="DM226" i="97"/>
  <c r="EH228" i="98"/>
  <c r="EE229" i="98"/>
  <c r="DY227" i="98"/>
  <c r="DV228" i="98"/>
  <c r="L215" i="101"/>
  <c r="M215" i="101"/>
  <c r="AN214" i="101"/>
  <c r="AM214" i="101"/>
  <c r="CP217" i="102"/>
  <c r="CO217" i="102"/>
  <c r="DP214" i="101"/>
  <c r="DQ214" i="101"/>
  <c r="DH214" i="101"/>
  <c r="DG214" i="101"/>
  <c r="DQ217" i="102"/>
  <c r="DP217" i="102"/>
  <c r="DZ217" i="102"/>
  <c r="DY217" i="102"/>
  <c r="BC122" i="112"/>
  <c r="AQ121" i="112"/>
  <c r="AL122" i="112" s="1"/>
  <c r="AP122" i="112" s="1"/>
  <c r="M237" i="112"/>
  <c r="L237" i="112"/>
  <c r="T204" i="112"/>
  <c r="S204" i="112"/>
  <c r="V241" i="112"/>
  <c r="BB236" i="112"/>
  <c r="AX237" i="112"/>
  <c r="BA237" i="112" s="1"/>
  <c r="AJ237" i="112"/>
  <c r="AM237" i="112" s="1"/>
  <c r="AV218" i="112"/>
  <c r="AU218" i="112"/>
  <c r="AH215" i="112"/>
  <c r="AG215" i="112"/>
  <c r="I238" i="112"/>
  <c r="P238" i="112" s="1"/>
  <c r="G238" i="112"/>
  <c r="Y238" i="112" s="1"/>
  <c r="H239" i="112"/>
  <c r="DV218" i="102"/>
  <c r="DD218" i="102"/>
  <c r="EE218" i="102"/>
  <c r="DM218" i="102"/>
  <c r="EK113" i="102"/>
  <c r="EG113" i="102"/>
  <c r="EA113" i="102"/>
  <c r="EC113" i="102" s="1"/>
  <c r="DS113" i="102"/>
  <c r="DO113" i="102"/>
  <c r="DI113" i="102"/>
  <c r="DK113" i="102" s="1"/>
  <c r="EJ105" i="98"/>
  <c r="EL105" i="98" s="1"/>
  <c r="DX106" i="98"/>
  <c r="EB106" i="98"/>
  <c r="DR105" i="98"/>
  <c r="DT105" i="98" s="1"/>
  <c r="DJ106" i="98"/>
  <c r="DF106" i="98"/>
  <c r="EE215" i="101"/>
  <c r="DV215" i="101"/>
  <c r="DD215" i="101"/>
  <c r="DM215" i="101"/>
  <c r="EJ111" i="101"/>
  <c r="EL111" i="101" s="1"/>
  <c r="EB112" i="101"/>
  <c r="DX112" i="101"/>
  <c r="DR111" i="101"/>
  <c r="DT111" i="101" s="1"/>
  <c r="DJ112" i="101"/>
  <c r="DF112" i="101"/>
  <c r="EJ105" i="97"/>
  <c r="EL105" i="97" s="1"/>
  <c r="EA105" i="97"/>
  <c r="EC105" i="97" s="1"/>
  <c r="DR105" i="97"/>
  <c r="DT105" i="97" s="1"/>
  <c r="DI105" i="97"/>
  <c r="DK105" i="97" s="1"/>
  <c r="CN113" i="102"/>
  <c r="CE113" i="102"/>
  <c r="CL218" i="102"/>
  <c r="AS218" i="102"/>
  <c r="CU219" i="102"/>
  <c r="W113" i="102"/>
  <c r="Y113" i="102" s="1"/>
  <c r="X114" i="102" s="1"/>
  <c r="CZ113" i="102"/>
  <c r="DB113" i="102" s="1"/>
  <c r="N113" i="102"/>
  <c r="P113" i="102" s="1"/>
  <c r="O114" i="102" s="1"/>
  <c r="R218" i="102"/>
  <c r="AU113" i="102"/>
  <c r="CC218" i="102"/>
  <c r="BK219" i="102"/>
  <c r="BB218" i="102"/>
  <c r="F218" i="102"/>
  <c r="H219" i="102"/>
  <c r="G218" i="102"/>
  <c r="BT219" i="102"/>
  <c r="I218" i="102"/>
  <c r="AF113" i="102"/>
  <c r="AH113" i="102" s="1"/>
  <c r="AG114" i="102" s="1"/>
  <c r="BP113" i="102"/>
  <c r="BR113" i="102" s="1"/>
  <c r="BQ114" i="102" s="1"/>
  <c r="BG113" i="102"/>
  <c r="BI113" i="102" s="1"/>
  <c r="BH114" i="102" s="1"/>
  <c r="BV114" i="102"/>
  <c r="AJ218" i="102"/>
  <c r="AA219" i="102"/>
  <c r="AL113" i="102"/>
  <c r="K113" i="101"/>
  <c r="CI112" i="101"/>
  <c r="CE112" i="101"/>
  <c r="BT215" i="101"/>
  <c r="AA215" i="101"/>
  <c r="BG111" i="101"/>
  <c r="BI111" i="101" s="1"/>
  <c r="T112" i="101"/>
  <c r="CU215" i="101"/>
  <c r="R215" i="101"/>
  <c r="CL215" i="101"/>
  <c r="CZ111" i="101"/>
  <c r="DB111" i="101" s="1"/>
  <c r="CQ111" i="101"/>
  <c r="CS111" i="101" s="1"/>
  <c r="I216" i="101"/>
  <c r="AF111" i="101"/>
  <c r="AH111" i="101" s="1"/>
  <c r="AG112" i="101" s="1"/>
  <c r="AJ215" i="101"/>
  <c r="AO111" i="101"/>
  <c r="AQ111" i="101" s="1"/>
  <c r="AP112" i="101" s="1"/>
  <c r="AX111" i="101"/>
  <c r="AZ111" i="101" s="1"/>
  <c r="BP111" i="101"/>
  <c r="BR111" i="101" s="1"/>
  <c r="BY111" i="101"/>
  <c r="CA111" i="101" s="1"/>
  <c r="CC216" i="101"/>
  <c r="F216" i="101"/>
  <c r="G216" i="101"/>
  <c r="BK215" i="101"/>
  <c r="BB215" i="101"/>
  <c r="BK202" i="97"/>
  <c r="CZ105" i="98"/>
  <c r="DB105" i="98" s="1"/>
  <c r="DA106" i="98" s="1"/>
  <c r="CQ105" i="98"/>
  <c r="CS105" i="98" s="1"/>
  <c r="CR106" i="98" s="1"/>
  <c r="AO105" i="98"/>
  <c r="AQ105" i="98" s="1"/>
  <c r="AP106" i="98" s="1"/>
  <c r="AF105" i="98"/>
  <c r="AH105" i="98" s="1"/>
  <c r="AG106" i="98" s="1"/>
  <c r="F204" i="98"/>
  <c r="G204" i="98"/>
  <c r="CQ105" i="97"/>
  <c r="CS105" i="97" s="1"/>
  <c r="CR106" i="97" s="1"/>
  <c r="CI105" i="97"/>
  <c r="CE105" i="97"/>
  <c r="BQ105" i="97"/>
  <c r="BM105" i="97"/>
  <c r="BG105" i="97"/>
  <c r="BI105" i="97" s="1"/>
  <c r="BH106" i="97" s="1"/>
  <c r="AO105" i="97"/>
  <c r="AQ105" i="97" s="1"/>
  <c r="AF105" i="97"/>
  <c r="AH105" i="97" s="1"/>
  <c r="AG106" i="97" s="1"/>
  <c r="T105" i="97"/>
  <c r="F205" i="97"/>
  <c r="G205" i="97"/>
  <c r="H206" i="97"/>
  <c r="I203" i="97"/>
  <c r="CC202" i="97"/>
  <c r="AJ202" i="97"/>
  <c r="BT202" i="97"/>
  <c r="CL202" i="97"/>
  <c r="R203" i="97"/>
  <c r="BV106" i="98"/>
  <c r="BM106" i="98"/>
  <c r="I203" i="98"/>
  <c r="L203" i="98" s="1"/>
  <c r="AU106" i="98"/>
  <c r="BK203" i="98"/>
  <c r="BN203" i="98" s="1"/>
  <c r="K106" i="98"/>
  <c r="BB203" i="98"/>
  <c r="BE203" i="98" s="1"/>
  <c r="BT203" i="98"/>
  <c r="BW203" i="98" s="1"/>
  <c r="R203" i="98"/>
  <c r="U203" i="98" s="1"/>
  <c r="CE106" i="98"/>
  <c r="CU203" i="98"/>
  <c r="CX203" i="98" s="1"/>
  <c r="CL203" i="98"/>
  <c r="CO203" i="98" s="1"/>
  <c r="AJ203" i="98"/>
  <c r="AM203" i="98" s="1"/>
  <c r="BD106" i="98"/>
  <c r="AA203" i="98"/>
  <c r="AD203" i="98" s="1"/>
  <c r="T106" i="98"/>
  <c r="AS203" i="98"/>
  <c r="AV203" i="98" s="1"/>
  <c r="CC204" i="98"/>
  <c r="CF204" i="98" s="1"/>
  <c r="CW106" i="97"/>
  <c r="CU204" i="97"/>
  <c r="BB203" i="97"/>
  <c r="AS203" i="97"/>
  <c r="AU106" i="97"/>
  <c r="AA203" i="97"/>
  <c r="N111" i="97"/>
  <c r="P111" i="97" s="1"/>
  <c r="O112" i="97" s="1"/>
  <c r="AW215" i="101" l="1"/>
  <c r="AV215" i="101"/>
  <c r="AS216" i="101"/>
  <c r="AO122" i="112"/>
  <c r="CO202" i="97"/>
  <c r="CP202" i="97"/>
  <c r="DG215" i="101"/>
  <c r="DH215" i="101"/>
  <c r="DY228" i="98"/>
  <c r="DV229" i="98"/>
  <c r="DQ226" i="97"/>
  <c r="DP226" i="97"/>
  <c r="DM227" i="97"/>
  <c r="DG226" i="98"/>
  <c r="DD227" i="98"/>
  <c r="AV203" i="97"/>
  <c r="AW203" i="97"/>
  <c r="BX202" i="97"/>
  <c r="BW202" i="97"/>
  <c r="BO215" i="101"/>
  <c r="BN215" i="101"/>
  <c r="CF216" i="101"/>
  <c r="CG216" i="101"/>
  <c r="CY215" i="101"/>
  <c r="CX215" i="101"/>
  <c r="M218" i="102"/>
  <c r="L218" i="102"/>
  <c r="CO218" i="102"/>
  <c r="CP218" i="102"/>
  <c r="DY215" i="101"/>
  <c r="DZ215" i="101"/>
  <c r="DQ218" i="102"/>
  <c r="DP218" i="102"/>
  <c r="AM215" i="101"/>
  <c r="AN215" i="101"/>
  <c r="AE215" i="101"/>
  <c r="AD215" i="101"/>
  <c r="AD219" i="102"/>
  <c r="AE219" i="102"/>
  <c r="BX219" i="102"/>
  <c r="BW219" i="102"/>
  <c r="BF218" i="102"/>
  <c r="BE218" i="102"/>
  <c r="DQ215" i="101"/>
  <c r="DP215" i="101"/>
  <c r="EI215" i="101"/>
  <c r="EH215" i="101"/>
  <c r="EI218" i="102"/>
  <c r="EH218" i="102"/>
  <c r="EH229" i="98"/>
  <c r="EE230" i="98"/>
  <c r="DP227" i="98"/>
  <c r="DM228" i="98"/>
  <c r="M203" i="97"/>
  <c r="L203" i="97"/>
  <c r="BE215" i="101"/>
  <c r="BF215" i="101"/>
  <c r="M216" i="101"/>
  <c r="L216" i="101"/>
  <c r="U215" i="101"/>
  <c r="V215" i="101"/>
  <c r="CG218" i="102"/>
  <c r="CF218" i="102"/>
  <c r="AW218" i="102"/>
  <c r="AV218" i="102"/>
  <c r="DZ218" i="102"/>
  <c r="DY218" i="102"/>
  <c r="DZ227" i="97"/>
  <c r="DY227" i="97"/>
  <c r="DV228" i="97"/>
  <c r="BF203" i="97"/>
  <c r="BE203" i="97"/>
  <c r="AM202" i="97"/>
  <c r="AN202" i="97"/>
  <c r="AD203" i="97"/>
  <c r="AE203" i="97"/>
  <c r="CY204" i="97"/>
  <c r="CX204" i="97"/>
  <c r="V203" i="97"/>
  <c r="U203" i="97"/>
  <c r="CG202" i="97"/>
  <c r="CF202" i="97"/>
  <c r="BO202" i="97"/>
  <c r="BN202" i="97"/>
  <c r="CO215" i="101"/>
  <c r="CP215" i="101"/>
  <c r="BW215" i="101"/>
  <c r="BX215" i="101"/>
  <c r="AN218" i="102"/>
  <c r="AM218" i="102"/>
  <c r="BO219" i="102"/>
  <c r="BN219" i="102"/>
  <c r="U218" i="102"/>
  <c r="V218" i="102"/>
  <c r="CX219" i="102"/>
  <c r="CY219" i="102"/>
  <c r="DH218" i="102"/>
  <c r="DG218" i="102"/>
  <c r="EI228" i="97"/>
  <c r="EH228" i="97"/>
  <c r="EE229" i="97"/>
  <c r="DH225" i="97"/>
  <c r="DG225" i="97"/>
  <c r="DD226" i="97"/>
  <c r="BE122" i="112"/>
  <c r="AZ123" i="112" s="1"/>
  <c r="BD123" i="112" s="1"/>
  <c r="M238" i="112"/>
  <c r="L238" i="112"/>
  <c r="AV219" i="112"/>
  <c r="T205" i="112"/>
  <c r="S205" i="112"/>
  <c r="V242" i="112"/>
  <c r="AX238" i="112"/>
  <c r="BA238" i="112" s="1"/>
  <c r="BB237" i="112"/>
  <c r="AJ238" i="112"/>
  <c r="AM238" i="112" s="1"/>
  <c r="AH216" i="112"/>
  <c r="AG216" i="112"/>
  <c r="H240" i="112"/>
  <c r="G239" i="112"/>
  <c r="Y239" i="112" s="1"/>
  <c r="I239" i="112"/>
  <c r="P239" i="112" s="1"/>
  <c r="DV219" i="102"/>
  <c r="DM219" i="102"/>
  <c r="DD219" i="102"/>
  <c r="EE219" i="102"/>
  <c r="EJ113" i="102"/>
  <c r="EL113" i="102" s="1"/>
  <c r="DX114" i="102"/>
  <c r="EB114" i="102"/>
  <c r="DR113" i="102"/>
  <c r="DT113" i="102" s="1"/>
  <c r="DJ114" i="102"/>
  <c r="DF114" i="102"/>
  <c r="EK106" i="98"/>
  <c r="EG106" i="98"/>
  <c r="EA106" i="98"/>
  <c r="EC106" i="98" s="1"/>
  <c r="DS106" i="98"/>
  <c r="DO106" i="98"/>
  <c r="DI106" i="98"/>
  <c r="DK106" i="98" s="1"/>
  <c r="DD216" i="101"/>
  <c r="EE216" i="101"/>
  <c r="DV216" i="101"/>
  <c r="DM216" i="101"/>
  <c r="EK112" i="101"/>
  <c r="EG112" i="101"/>
  <c r="EA112" i="101"/>
  <c r="EC112" i="101" s="1"/>
  <c r="DS112" i="101"/>
  <c r="DO112" i="101"/>
  <c r="DI112" i="101"/>
  <c r="DK112" i="101" s="1"/>
  <c r="EK106" i="97"/>
  <c r="EG106" i="97"/>
  <c r="EB106" i="97"/>
  <c r="DX106" i="97"/>
  <c r="DO106" i="97"/>
  <c r="DS106" i="97"/>
  <c r="DJ106" i="97"/>
  <c r="DF106" i="97"/>
  <c r="DA114" i="102"/>
  <c r="CW114" i="102"/>
  <c r="K114" i="102"/>
  <c r="BD114" i="102"/>
  <c r="AC114" i="102"/>
  <c r="I219" i="102"/>
  <c r="BB219" i="102"/>
  <c r="BK220" i="102"/>
  <c r="AX113" i="102"/>
  <c r="AZ113" i="102" s="1"/>
  <c r="AY114" i="102" s="1"/>
  <c r="AS219" i="102"/>
  <c r="CH113" i="102"/>
  <c r="CJ113" i="102" s="1"/>
  <c r="CI114" i="102" s="1"/>
  <c r="AJ219" i="102"/>
  <c r="H220" i="102"/>
  <c r="G219" i="102"/>
  <c r="T114" i="102"/>
  <c r="CU220" i="102"/>
  <c r="AO113" i="102"/>
  <c r="AQ113" i="102" s="1"/>
  <c r="AP114" i="102" s="1"/>
  <c r="AA220" i="102"/>
  <c r="BY114" i="102"/>
  <c r="CA114" i="102" s="1"/>
  <c r="BZ115" i="102" s="1"/>
  <c r="BM114" i="102"/>
  <c r="CL219" i="102"/>
  <c r="CQ113" i="102"/>
  <c r="CS113" i="102" s="1"/>
  <c r="CR114" i="102" s="1"/>
  <c r="BT220" i="102"/>
  <c r="CC219" i="102"/>
  <c r="R219" i="102"/>
  <c r="CN112" i="101"/>
  <c r="CR112" i="101"/>
  <c r="BQ112" i="101"/>
  <c r="BM112" i="101"/>
  <c r="CW112" i="101"/>
  <c r="DA112" i="101"/>
  <c r="AY112" i="101"/>
  <c r="AU112" i="101"/>
  <c r="AL112" i="101"/>
  <c r="BB216" i="101"/>
  <c r="CL216" i="101"/>
  <c r="W112" i="101"/>
  <c r="Y112" i="101" s="1"/>
  <c r="X113" i="101" s="1"/>
  <c r="CH112" i="101"/>
  <c r="CJ112" i="101" s="1"/>
  <c r="AC112" i="101"/>
  <c r="BH112" i="101"/>
  <c r="BD112" i="101"/>
  <c r="G217" i="101"/>
  <c r="F217" i="101"/>
  <c r="BZ112" i="101"/>
  <c r="BV112" i="101"/>
  <c r="AJ216" i="101"/>
  <c r="CU216" i="101"/>
  <c r="BT216" i="101"/>
  <c r="N113" i="101"/>
  <c r="P113" i="101" s="1"/>
  <c r="O114" i="101" s="1"/>
  <c r="BK216" i="101"/>
  <c r="CC217" i="101"/>
  <c r="I217" i="101"/>
  <c r="R216" i="101"/>
  <c r="AA216" i="101"/>
  <c r="BK203" i="97"/>
  <c r="CH106" i="98"/>
  <c r="CJ106" i="98" s="1"/>
  <c r="CI107" i="98" s="1"/>
  <c r="BY106" i="98"/>
  <c r="CA106" i="98" s="1"/>
  <c r="BZ107" i="98" s="1"/>
  <c r="BP106" i="98"/>
  <c r="BR106" i="98" s="1"/>
  <c r="BQ107" i="98" s="1"/>
  <c r="BG106" i="98"/>
  <c r="BI106" i="98" s="1"/>
  <c r="BH107" i="98" s="1"/>
  <c r="AX106" i="98"/>
  <c r="AZ106" i="98" s="1"/>
  <c r="AY107" i="98" s="1"/>
  <c r="W106" i="98"/>
  <c r="Y106" i="98" s="1"/>
  <c r="X107" i="98" s="1"/>
  <c r="G205" i="98"/>
  <c r="F205" i="98"/>
  <c r="CZ106" i="97"/>
  <c r="DB106" i="97" s="1"/>
  <c r="DA107" i="97" s="1"/>
  <c r="CH105" i="97"/>
  <c r="CJ105" i="97" s="1"/>
  <c r="BP105" i="97"/>
  <c r="BR105" i="97" s="1"/>
  <c r="AX106" i="97"/>
  <c r="AZ106" i="97" s="1"/>
  <c r="AY107" i="97" s="1"/>
  <c r="AP106" i="97"/>
  <c r="AL106" i="97"/>
  <c r="W105" i="97"/>
  <c r="Y105" i="97" s="1"/>
  <c r="X106" i="97" s="1"/>
  <c r="F206" i="97"/>
  <c r="G206" i="97"/>
  <c r="H207" i="97"/>
  <c r="CL203" i="97"/>
  <c r="AJ203" i="97"/>
  <c r="R204" i="97"/>
  <c r="BT203" i="97"/>
  <c r="CC203" i="97"/>
  <c r="I204" i="97"/>
  <c r="AC106" i="98"/>
  <c r="AL106" i="98"/>
  <c r="AS204" i="98"/>
  <c r="AV204" i="98" s="1"/>
  <c r="BK204" i="98"/>
  <c r="BN204" i="98" s="1"/>
  <c r="CN106" i="98"/>
  <c r="AJ204" i="98"/>
  <c r="AM204" i="98" s="1"/>
  <c r="CU204" i="98"/>
  <c r="CX204" i="98" s="1"/>
  <c r="BT204" i="98"/>
  <c r="BW204" i="98" s="1"/>
  <c r="N106" i="98"/>
  <c r="P106" i="98" s="1"/>
  <c r="O107" i="98" s="1"/>
  <c r="I204" i="98"/>
  <c r="L204" i="98" s="1"/>
  <c r="CW106" i="98"/>
  <c r="CC205" i="98"/>
  <c r="CF205" i="98" s="1"/>
  <c r="AA204" i="98"/>
  <c r="AD204" i="98" s="1"/>
  <c r="CL204" i="98"/>
  <c r="CO204" i="98" s="1"/>
  <c r="R204" i="98"/>
  <c r="U204" i="98" s="1"/>
  <c r="BB204" i="98"/>
  <c r="BE204" i="98" s="1"/>
  <c r="CU205" i="97"/>
  <c r="CN106" i="97"/>
  <c r="BB204" i="97"/>
  <c r="BD106" i="97"/>
  <c r="AS204" i="97"/>
  <c r="AC106" i="97"/>
  <c r="AA204" i="97"/>
  <c r="K112" i="97"/>
  <c r="AV216" i="101" l="1"/>
  <c r="AW216" i="101"/>
  <c r="AS217" i="101"/>
  <c r="BN203" i="97"/>
  <c r="BO203" i="97"/>
  <c r="CG217" i="101"/>
  <c r="CF217" i="101"/>
  <c r="CX216" i="101"/>
  <c r="CY216" i="101"/>
  <c r="BX220" i="102"/>
  <c r="BW220" i="102"/>
  <c r="CY220" i="102"/>
  <c r="CX220" i="102"/>
  <c r="EH216" i="101"/>
  <c r="EI216" i="101"/>
  <c r="DZ228" i="97"/>
  <c r="DY228" i="97"/>
  <c r="DV229" i="97"/>
  <c r="DY229" i="98"/>
  <c r="DV230" i="98"/>
  <c r="L204" i="97"/>
  <c r="M204" i="97"/>
  <c r="BE204" i="97"/>
  <c r="BF204" i="97"/>
  <c r="AD216" i="101"/>
  <c r="AE216" i="101"/>
  <c r="BN216" i="101"/>
  <c r="BO216" i="101"/>
  <c r="AN216" i="101"/>
  <c r="AM216" i="101"/>
  <c r="AN219" i="102"/>
  <c r="AM219" i="102"/>
  <c r="BO220" i="102"/>
  <c r="BN220" i="102"/>
  <c r="DZ216" i="101"/>
  <c r="DY216" i="101"/>
  <c r="DH216" i="101"/>
  <c r="DG216" i="101"/>
  <c r="DH219" i="102"/>
  <c r="DG219" i="102"/>
  <c r="DZ219" i="102"/>
  <c r="DY219" i="102"/>
  <c r="EI229" i="97"/>
  <c r="EH229" i="97"/>
  <c r="EE230" i="97"/>
  <c r="DP228" i="98"/>
  <c r="DM229" i="98"/>
  <c r="DP227" i="97"/>
  <c r="DQ227" i="97"/>
  <c r="DM228" i="97"/>
  <c r="AN203" i="97"/>
  <c r="AM203" i="97"/>
  <c r="AE204" i="97"/>
  <c r="AD204" i="97"/>
  <c r="CG203" i="97"/>
  <c r="CF203" i="97"/>
  <c r="CP203" i="97"/>
  <c r="CO203" i="97"/>
  <c r="BX203" i="97"/>
  <c r="BW203" i="97"/>
  <c r="V216" i="101"/>
  <c r="U216" i="101"/>
  <c r="CP216" i="101"/>
  <c r="CO216" i="101"/>
  <c r="V219" i="102"/>
  <c r="U219" i="102"/>
  <c r="CP219" i="102"/>
  <c r="CO219" i="102"/>
  <c r="AE220" i="102"/>
  <c r="AD220" i="102"/>
  <c r="BF219" i="102"/>
  <c r="BE219" i="102"/>
  <c r="DP216" i="101"/>
  <c r="DQ216" i="101"/>
  <c r="DQ219" i="102"/>
  <c r="DP219" i="102"/>
  <c r="DG226" i="97"/>
  <c r="DH226" i="97"/>
  <c r="DD227" i="97"/>
  <c r="AW204" i="97"/>
  <c r="AV204" i="97"/>
  <c r="CX205" i="97"/>
  <c r="CY205" i="97"/>
  <c r="V204" i="97"/>
  <c r="U204" i="97"/>
  <c r="L217" i="101"/>
  <c r="M217" i="101"/>
  <c r="BX216" i="101"/>
  <c r="BW216" i="101"/>
  <c r="BF216" i="101"/>
  <c r="BE216" i="101"/>
  <c r="CG219" i="102"/>
  <c r="CF219" i="102"/>
  <c r="AW219" i="102"/>
  <c r="AV219" i="102"/>
  <c r="M219" i="102"/>
  <c r="L219" i="102"/>
  <c r="EI219" i="102"/>
  <c r="EH219" i="102"/>
  <c r="EH230" i="98"/>
  <c r="EE231" i="98"/>
  <c r="DG227" i="98"/>
  <c r="DD228" i="98"/>
  <c r="BC123" i="112"/>
  <c r="AQ122" i="112"/>
  <c r="AL123" i="112" s="1"/>
  <c r="AP123" i="112" s="1"/>
  <c r="AV220" i="112"/>
  <c r="M239" i="112"/>
  <c r="L239" i="112"/>
  <c r="T206" i="112"/>
  <c r="S206" i="112"/>
  <c r="V243" i="112"/>
  <c r="AJ239" i="112"/>
  <c r="AM239" i="112" s="1"/>
  <c r="BB238" i="112"/>
  <c r="AX239" i="112"/>
  <c r="BA239" i="112" s="1"/>
  <c r="AG217" i="112"/>
  <c r="AH217" i="112"/>
  <c r="I240" i="112"/>
  <c r="P240" i="112" s="1"/>
  <c r="H241" i="112"/>
  <c r="G240" i="112"/>
  <c r="Y240" i="112" s="1"/>
  <c r="EE220" i="102"/>
  <c r="DD220" i="102"/>
  <c r="DM220" i="102"/>
  <c r="DV220" i="102"/>
  <c r="EK114" i="102"/>
  <c r="EG114" i="102"/>
  <c r="EA114" i="102"/>
  <c r="EC114" i="102" s="1"/>
  <c r="DS114" i="102"/>
  <c r="DO114" i="102"/>
  <c r="DI114" i="102"/>
  <c r="DK114" i="102" s="1"/>
  <c r="EJ106" i="98"/>
  <c r="EL106" i="98" s="1"/>
  <c r="DX107" i="98"/>
  <c r="EB107" i="98"/>
  <c r="DR106" i="98"/>
  <c r="DT106" i="98" s="1"/>
  <c r="DF107" i="98"/>
  <c r="DJ107" i="98"/>
  <c r="EE217" i="101"/>
  <c r="DM217" i="101"/>
  <c r="DV217" i="101"/>
  <c r="DD217" i="101"/>
  <c r="EJ112" i="101"/>
  <c r="EL112" i="101" s="1"/>
  <c r="EB113" i="101"/>
  <c r="DX113" i="101"/>
  <c r="DR112" i="101"/>
  <c r="DT112" i="101" s="1"/>
  <c r="DJ113" i="101"/>
  <c r="DF113" i="101"/>
  <c r="EJ106" i="97"/>
  <c r="EL106" i="97" s="1"/>
  <c r="EA106" i="97"/>
  <c r="EC106" i="97" s="1"/>
  <c r="DR106" i="97"/>
  <c r="DT106" i="97" s="1"/>
  <c r="DI106" i="97"/>
  <c r="DK106" i="97" s="1"/>
  <c r="BV115" i="102"/>
  <c r="CN114" i="102"/>
  <c r="CC220" i="102"/>
  <c r="CU221" i="102"/>
  <c r="G220" i="102"/>
  <c r="H221" i="102"/>
  <c r="AS220" i="102"/>
  <c r="AF114" i="102"/>
  <c r="AH114" i="102" s="1"/>
  <c r="AG115" i="102" s="1"/>
  <c r="N114" i="102"/>
  <c r="P114" i="102" s="1"/>
  <c r="O115" i="102" s="1"/>
  <c r="BP114" i="102"/>
  <c r="BR114" i="102" s="1"/>
  <c r="BQ115" i="102" s="1"/>
  <c r="AL114" i="102"/>
  <c r="W114" i="102"/>
  <c r="Y114" i="102" s="1"/>
  <c r="X115" i="102" s="1"/>
  <c r="CE114" i="102"/>
  <c r="BK221" i="102"/>
  <c r="AU114" i="102"/>
  <c r="BB220" i="102"/>
  <c r="BG114" i="102"/>
  <c r="BI114" i="102" s="1"/>
  <c r="BH115" i="102" s="1"/>
  <c r="CZ114" i="102"/>
  <c r="DB114" i="102" s="1"/>
  <c r="R220" i="102"/>
  <c r="BT221" i="102"/>
  <c r="CL220" i="102"/>
  <c r="AA221" i="102"/>
  <c r="AJ220" i="102"/>
  <c r="I220" i="102"/>
  <c r="CI113" i="101"/>
  <c r="CE113" i="101"/>
  <c r="AA217" i="101"/>
  <c r="I218" i="101"/>
  <c r="BK217" i="101"/>
  <c r="BT217" i="101"/>
  <c r="CU217" i="101"/>
  <c r="BY112" i="101"/>
  <c r="CA112" i="101" s="1"/>
  <c r="G218" i="101"/>
  <c r="F218" i="101"/>
  <c r="AX112" i="101"/>
  <c r="AZ112" i="101" s="1"/>
  <c r="BP112" i="101"/>
  <c r="BR112" i="101" s="1"/>
  <c r="AJ217" i="101"/>
  <c r="BG112" i="101"/>
  <c r="BI112" i="101" s="1"/>
  <c r="BB217" i="101"/>
  <c r="K114" i="101"/>
  <c r="CL217" i="101"/>
  <c r="AO112" i="101"/>
  <c r="AQ112" i="101" s="1"/>
  <c r="AP113" i="101" s="1"/>
  <c r="R217" i="101"/>
  <c r="CC218" i="101"/>
  <c r="AF112" i="101"/>
  <c r="AH112" i="101" s="1"/>
  <c r="AG113" i="101" s="1"/>
  <c r="T113" i="101"/>
  <c r="CZ112" i="101"/>
  <c r="DB112" i="101" s="1"/>
  <c r="CQ112" i="101"/>
  <c r="CS112" i="101" s="1"/>
  <c r="BK204" i="97"/>
  <c r="CZ106" i="98"/>
  <c r="DB106" i="98" s="1"/>
  <c r="DA107" i="98" s="1"/>
  <c r="CQ106" i="98"/>
  <c r="CS106" i="98" s="1"/>
  <c r="CR107" i="98" s="1"/>
  <c r="AO106" i="98"/>
  <c r="AQ106" i="98" s="1"/>
  <c r="AP107" i="98" s="1"/>
  <c r="AF106" i="98"/>
  <c r="AH106" i="98" s="1"/>
  <c r="AG107" i="98" s="1"/>
  <c r="G206" i="98"/>
  <c r="F206" i="98"/>
  <c r="CQ106" i="97"/>
  <c r="CS106" i="97" s="1"/>
  <c r="CR107" i="97" s="1"/>
  <c r="CI106" i="97"/>
  <c r="CE106" i="97"/>
  <c r="BQ106" i="97"/>
  <c r="BM106" i="97"/>
  <c r="BG106" i="97"/>
  <c r="BI106" i="97" s="1"/>
  <c r="BH107" i="97" s="1"/>
  <c r="AO106" i="97"/>
  <c r="AQ106" i="97" s="1"/>
  <c r="AF106" i="97"/>
  <c r="AH106" i="97" s="1"/>
  <c r="AG107" i="97" s="1"/>
  <c r="T106" i="97"/>
  <c r="F207" i="97"/>
  <c r="G207" i="97"/>
  <c r="H208" i="97"/>
  <c r="BT204" i="97"/>
  <c r="I205" i="97"/>
  <c r="R205" i="97"/>
  <c r="AJ204" i="97"/>
  <c r="CC204" i="97"/>
  <c r="CL204" i="97"/>
  <c r="AU107" i="98"/>
  <c r="BV107" i="98"/>
  <c r="K107" i="98"/>
  <c r="T107" i="98"/>
  <c r="AA205" i="98"/>
  <c r="AD205" i="98" s="1"/>
  <c r="AJ205" i="98"/>
  <c r="AM205" i="98" s="1"/>
  <c r="CE107" i="98"/>
  <c r="CL205" i="98"/>
  <c r="CO205" i="98" s="1"/>
  <c r="CU205" i="98"/>
  <c r="CX205" i="98" s="1"/>
  <c r="BB205" i="98"/>
  <c r="BE205" i="98" s="1"/>
  <c r="BM107" i="98"/>
  <c r="I205" i="98"/>
  <c r="L205" i="98" s="1"/>
  <c r="BD107" i="98"/>
  <c r="BK205" i="98"/>
  <c r="BN205" i="98" s="1"/>
  <c r="CC206" i="98"/>
  <c r="CF206" i="98" s="1"/>
  <c r="R205" i="98"/>
  <c r="U205" i="98" s="1"/>
  <c r="BT205" i="98"/>
  <c r="BW205" i="98" s="1"/>
  <c r="AS205" i="98"/>
  <c r="AV205" i="98" s="1"/>
  <c r="CW107" i="97"/>
  <c r="CU206" i="97"/>
  <c r="BB205" i="97"/>
  <c r="AU107" i="97"/>
  <c r="AS205" i="97"/>
  <c r="AA205" i="97"/>
  <c r="N112" i="97"/>
  <c r="P112" i="97" s="1"/>
  <c r="O113" i="97" s="1"/>
  <c r="AW217" i="101" l="1"/>
  <c r="AS218" i="101"/>
  <c r="AV217" i="101"/>
  <c r="AO123" i="112"/>
  <c r="BW217" i="101"/>
  <c r="BX217" i="101"/>
  <c r="AE221" i="102"/>
  <c r="AD221" i="102"/>
  <c r="EH231" i="98"/>
  <c r="EE232" i="98"/>
  <c r="AD205" i="97"/>
  <c r="AE205" i="97"/>
  <c r="CY206" i="97"/>
  <c r="CX206" i="97"/>
  <c r="CP204" i="97"/>
  <c r="CO204" i="97"/>
  <c r="M205" i="97"/>
  <c r="L205" i="97"/>
  <c r="U217" i="101"/>
  <c r="V217" i="101"/>
  <c r="BO217" i="101"/>
  <c r="BN217" i="101"/>
  <c r="CP220" i="102"/>
  <c r="CO220" i="102"/>
  <c r="BO221" i="102"/>
  <c r="BN221" i="102"/>
  <c r="CY221" i="102"/>
  <c r="CX221" i="102"/>
  <c r="DG217" i="101"/>
  <c r="DH217" i="101"/>
  <c r="DY217" i="101"/>
  <c r="DZ217" i="101"/>
  <c r="DQ220" i="102"/>
  <c r="DP220" i="102"/>
  <c r="DZ229" i="97"/>
  <c r="DY229" i="97"/>
  <c r="DV230" i="97"/>
  <c r="EI230" i="97"/>
  <c r="EH230" i="97"/>
  <c r="EE231" i="97"/>
  <c r="BO204" i="97"/>
  <c r="BN204" i="97"/>
  <c r="AV205" i="97"/>
  <c r="AW205" i="97"/>
  <c r="CG204" i="97"/>
  <c r="CF204" i="97"/>
  <c r="BW204" i="97"/>
  <c r="BX204" i="97"/>
  <c r="BE217" i="101"/>
  <c r="BF217" i="101"/>
  <c r="M218" i="101"/>
  <c r="L218" i="101"/>
  <c r="M220" i="102"/>
  <c r="L220" i="102"/>
  <c r="BX221" i="102"/>
  <c r="BW221" i="102"/>
  <c r="BF220" i="102"/>
  <c r="BE220" i="102"/>
  <c r="AW220" i="102"/>
  <c r="AV220" i="102"/>
  <c r="CG220" i="102"/>
  <c r="CF220" i="102"/>
  <c r="DQ217" i="101"/>
  <c r="DP217" i="101"/>
  <c r="DZ220" i="102"/>
  <c r="DY220" i="102"/>
  <c r="DG220" i="102"/>
  <c r="DH220" i="102"/>
  <c r="DG228" i="98"/>
  <c r="DD229" i="98"/>
  <c r="DH227" i="97"/>
  <c r="DG227" i="97"/>
  <c r="DD228" i="97"/>
  <c r="DP229" i="98"/>
  <c r="DM230" i="98"/>
  <c r="BF205" i="97"/>
  <c r="BE205" i="97"/>
  <c r="U205" i="97"/>
  <c r="V205" i="97"/>
  <c r="CF218" i="101"/>
  <c r="CG218" i="101"/>
  <c r="AM217" i="101"/>
  <c r="AN217" i="101"/>
  <c r="AM204" i="97"/>
  <c r="AN204" i="97"/>
  <c r="CO217" i="101"/>
  <c r="CP217" i="101"/>
  <c r="CY217" i="101"/>
  <c r="CX217" i="101"/>
  <c r="AE217" i="101"/>
  <c r="AD217" i="101"/>
  <c r="AM220" i="102"/>
  <c r="AN220" i="102"/>
  <c r="V220" i="102"/>
  <c r="U220" i="102"/>
  <c r="EI217" i="101"/>
  <c r="EH217" i="101"/>
  <c r="EI220" i="102"/>
  <c r="EH220" i="102"/>
  <c r="DQ228" i="97"/>
  <c r="DP228" i="97"/>
  <c r="DM229" i="97"/>
  <c r="DY230" i="98"/>
  <c r="DV231" i="98"/>
  <c r="BE123" i="112"/>
  <c r="AZ124" i="112" s="1"/>
  <c r="BD124" i="112" s="1"/>
  <c r="AV221" i="112"/>
  <c r="M240" i="112"/>
  <c r="L240" i="112"/>
  <c r="V244" i="112"/>
  <c r="T207" i="112"/>
  <c r="S207" i="112"/>
  <c r="AJ240" i="112"/>
  <c r="AM240" i="112" s="1"/>
  <c r="BB239" i="112"/>
  <c r="AX240" i="112"/>
  <c r="BA240" i="112" s="1"/>
  <c r="AH218" i="112"/>
  <c r="AG218" i="112"/>
  <c r="H242" i="112"/>
  <c r="G241" i="112"/>
  <c r="Y241" i="112" s="1"/>
  <c r="I241" i="112"/>
  <c r="P241" i="112" s="1"/>
  <c r="DM221" i="102"/>
  <c r="EE221" i="102"/>
  <c r="DD221" i="102"/>
  <c r="DV221" i="102"/>
  <c r="EJ114" i="102"/>
  <c r="EL114" i="102" s="1"/>
  <c r="EB115" i="102"/>
  <c r="DX115" i="102"/>
  <c r="DR114" i="102"/>
  <c r="DT114" i="102" s="1"/>
  <c r="DJ115" i="102"/>
  <c r="DF115" i="102"/>
  <c r="EG107" i="98"/>
  <c r="EK107" i="98"/>
  <c r="EA107" i="98"/>
  <c r="EC107" i="98" s="1"/>
  <c r="DS107" i="98"/>
  <c r="DO107" i="98"/>
  <c r="DI107" i="98"/>
  <c r="DK107" i="98" s="1"/>
  <c r="DV218" i="101"/>
  <c r="DM218" i="101"/>
  <c r="EE218" i="101"/>
  <c r="DD218" i="101"/>
  <c r="EK113" i="101"/>
  <c r="EG113" i="101"/>
  <c r="EA113" i="101"/>
  <c r="EC113" i="101" s="1"/>
  <c r="DS113" i="101"/>
  <c r="DO113" i="101"/>
  <c r="DI113" i="101"/>
  <c r="DK113" i="101" s="1"/>
  <c r="EK107" i="97"/>
  <c r="EG107" i="97"/>
  <c r="EB107" i="97"/>
  <c r="DX107" i="97"/>
  <c r="DS107" i="97"/>
  <c r="DO107" i="97"/>
  <c r="DJ107" i="97"/>
  <c r="DF107" i="97"/>
  <c r="K115" i="102"/>
  <c r="AA222" i="102"/>
  <c r="AO114" i="102"/>
  <c r="AQ114" i="102" s="1"/>
  <c r="AP115" i="102" s="1"/>
  <c r="CC221" i="102"/>
  <c r="I221" i="102"/>
  <c r="AJ221" i="102"/>
  <c r="BT222" i="102"/>
  <c r="R221" i="102"/>
  <c r="AX114" i="102"/>
  <c r="AZ114" i="102" s="1"/>
  <c r="AY115" i="102" s="1"/>
  <c r="BK222" i="102"/>
  <c r="G221" i="102"/>
  <c r="H222" i="102"/>
  <c r="CU222" i="102"/>
  <c r="CQ114" i="102"/>
  <c r="CS114" i="102" s="1"/>
  <c r="CR115" i="102" s="1"/>
  <c r="CL221" i="102"/>
  <c r="BY115" i="102"/>
  <c r="CA115" i="102" s="1"/>
  <c r="BZ116" i="102" s="1"/>
  <c r="DA115" i="102"/>
  <c r="CW115" i="102"/>
  <c r="CH114" i="102"/>
  <c r="CJ114" i="102" s="1"/>
  <c r="CI115" i="102" s="1"/>
  <c r="AS221" i="102"/>
  <c r="BD115" i="102"/>
  <c r="BB221" i="102"/>
  <c r="T115" i="102"/>
  <c r="BM115" i="102"/>
  <c r="AC115" i="102"/>
  <c r="CW113" i="101"/>
  <c r="DA113" i="101"/>
  <c r="BQ113" i="101"/>
  <c r="BM113" i="101"/>
  <c r="BZ113" i="101"/>
  <c r="BV113" i="101"/>
  <c r="CN113" i="101"/>
  <c r="CR113" i="101"/>
  <c r="AC113" i="101"/>
  <c r="N114" i="101"/>
  <c r="P114" i="101" s="1"/>
  <c r="O115" i="101" s="1"/>
  <c r="BB218" i="101"/>
  <c r="G219" i="101"/>
  <c r="F219" i="101"/>
  <c r="I219" i="101"/>
  <c r="CC219" i="101"/>
  <c r="AY113" i="101"/>
  <c r="AU113" i="101"/>
  <c r="CU218" i="101"/>
  <c r="AA218" i="101"/>
  <c r="R218" i="101"/>
  <c r="BH113" i="101"/>
  <c r="BD113" i="101"/>
  <c r="CH113" i="101"/>
  <c r="CJ113" i="101" s="1"/>
  <c r="W113" i="101"/>
  <c r="Y113" i="101" s="1"/>
  <c r="X114" i="101" s="1"/>
  <c r="AL113" i="101"/>
  <c r="CL218" i="101"/>
  <c r="AJ218" i="101"/>
  <c r="BT218" i="101"/>
  <c r="BK218" i="101"/>
  <c r="BK205" i="97"/>
  <c r="CH107" i="98"/>
  <c r="CJ107" i="98" s="1"/>
  <c r="CI108" i="98" s="1"/>
  <c r="BY107" i="98"/>
  <c r="CA107" i="98" s="1"/>
  <c r="BZ108" i="98" s="1"/>
  <c r="BP107" i="98"/>
  <c r="BR107" i="98" s="1"/>
  <c r="BQ108" i="98" s="1"/>
  <c r="BG107" i="98"/>
  <c r="BI107" i="98" s="1"/>
  <c r="BH108" i="98" s="1"/>
  <c r="AX107" i="98"/>
  <c r="AZ107" i="98" s="1"/>
  <c r="AY108" i="98" s="1"/>
  <c r="W107" i="98"/>
  <c r="Y107" i="98" s="1"/>
  <c r="X108" i="98" s="1"/>
  <c r="G207" i="98"/>
  <c r="F207" i="98"/>
  <c r="CZ107" i="97"/>
  <c r="DB107" i="97" s="1"/>
  <c r="DA108" i="97" s="1"/>
  <c r="CH106" i="97"/>
  <c r="CJ106" i="97" s="1"/>
  <c r="BP106" i="97"/>
  <c r="BR106" i="97" s="1"/>
  <c r="AX107" i="97"/>
  <c r="AZ107" i="97" s="1"/>
  <c r="AY108" i="97" s="1"/>
  <c r="AP107" i="97"/>
  <c r="AL107" i="97"/>
  <c r="W106" i="97"/>
  <c r="Y106" i="97" s="1"/>
  <c r="X107" i="97" s="1"/>
  <c r="F208" i="97"/>
  <c r="G208" i="97"/>
  <c r="H209" i="97"/>
  <c r="I206" i="97"/>
  <c r="CC205" i="97"/>
  <c r="R206" i="97"/>
  <c r="CL205" i="97"/>
  <c r="AJ205" i="97"/>
  <c r="BT205" i="97"/>
  <c r="AL107" i="98"/>
  <c r="CN107" i="98"/>
  <c r="CW107" i="98"/>
  <c r="BT206" i="98"/>
  <c r="BW206" i="98" s="1"/>
  <c r="AC107" i="98"/>
  <c r="AS206" i="98"/>
  <c r="AV206" i="98" s="1"/>
  <c r="R206" i="98"/>
  <c r="U206" i="98" s="1"/>
  <c r="CC207" i="98"/>
  <c r="CF207" i="98" s="1"/>
  <c r="AJ206" i="98"/>
  <c r="AM206" i="98" s="1"/>
  <c r="AA206" i="98"/>
  <c r="AD206" i="98" s="1"/>
  <c r="N107" i="98"/>
  <c r="P107" i="98" s="1"/>
  <c r="O108" i="98" s="1"/>
  <c r="BK206" i="98"/>
  <c r="BN206" i="98" s="1"/>
  <c r="I206" i="98"/>
  <c r="L206" i="98" s="1"/>
  <c r="CU206" i="98"/>
  <c r="CX206" i="98" s="1"/>
  <c r="BB206" i="98"/>
  <c r="BE206" i="98" s="1"/>
  <c r="CL206" i="98"/>
  <c r="CO206" i="98" s="1"/>
  <c r="CU207" i="97"/>
  <c r="CN107" i="97"/>
  <c r="BD107" i="97"/>
  <c r="BB206" i="97"/>
  <c r="AS206" i="97"/>
  <c r="AC107" i="97"/>
  <c r="AA206" i="97"/>
  <c r="K113" i="97"/>
  <c r="AS219" i="101" l="1"/>
  <c r="AV218" i="101"/>
  <c r="AW218" i="101"/>
  <c r="BN205" i="97"/>
  <c r="BO205" i="97"/>
  <c r="CP218" i="101"/>
  <c r="CO218" i="101"/>
  <c r="AD218" i="101"/>
  <c r="AE218" i="101"/>
  <c r="CG219" i="101"/>
  <c r="CF219" i="101"/>
  <c r="BF221" i="102"/>
  <c r="BE221" i="102"/>
  <c r="CP221" i="102"/>
  <c r="CO221" i="102"/>
  <c r="BX222" i="102"/>
  <c r="BW222" i="102"/>
  <c r="DZ218" i="101"/>
  <c r="DY218" i="101"/>
  <c r="DP229" i="97"/>
  <c r="DQ229" i="97"/>
  <c r="DM230" i="97"/>
  <c r="EH231" i="97"/>
  <c r="EI231" i="97"/>
  <c r="EE232" i="97"/>
  <c r="BE206" i="97"/>
  <c r="BF206" i="97"/>
  <c r="CF205" i="97"/>
  <c r="CG205" i="97"/>
  <c r="AE206" i="97"/>
  <c r="AD206" i="97"/>
  <c r="AN205" i="97"/>
  <c r="AM205" i="97"/>
  <c r="L206" i="97"/>
  <c r="M206" i="97"/>
  <c r="BN218" i="101"/>
  <c r="BO218" i="101"/>
  <c r="CX218" i="101"/>
  <c r="CY218" i="101"/>
  <c r="L219" i="101"/>
  <c r="M219" i="101"/>
  <c r="BF218" i="101"/>
  <c r="BE218" i="101"/>
  <c r="BO222" i="102"/>
  <c r="BN222" i="102"/>
  <c r="AN221" i="102"/>
  <c r="AM221" i="102"/>
  <c r="AE222" i="102"/>
  <c r="AD222" i="102"/>
  <c r="DH221" i="102"/>
  <c r="DG221" i="102"/>
  <c r="DP230" i="98"/>
  <c r="DM231" i="98"/>
  <c r="BX205" i="97"/>
  <c r="BW205" i="97"/>
  <c r="CP205" i="97"/>
  <c r="CO205" i="97"/>
  <c r="BX218" i="101"/>
  <c r="BW218" i="101"/>
  <c r="CY222" i="102"/>
  <c r="CX222" i="102"/>
  <c r="M221" i="102"/>
  <c r="L221" i="102"/>
  <c r="EH218" i="101"/>
  <c r="EI218" i="101"/>
  <c r="DZ221" i="102"/>
  <c r="DY221" i="102"/>
  <c r="EI221" i="102"/>
  <c r="EH221" i="102"/>
  <c r="DY231" i="98"/>
  <c r="DV232" i="98"/>
  <c r="DG229" i="98"/>
  <c r="DD230" i="98"/>
  <c r="EH232" i="98"/>
  <c r="EE233" i="98"/>
  <c r="AW206" i="97"/>
  <c r="AV206" i="97"/>
  <c r="CX207" i="97"/>
  <c r="CY207" i="97"/>
  <c r="V206" i="97"/>
  <c r="U206" i="97"/>
  <c r="AN218" i="101"/>
  <c r="AM218" i="101"/>
  <c r="V218" i="101"/>
  <c r="U218" i="101"/>
  <c r="AV221" i="102"/>
  <c r="AW221" i="102"/>
  <c r="V221" i="102"/>
  <c r="U221" i="102"/>
  <c r="CG221" i="102"/>
  <c r="CF221" i="102"/>
  <c r="DH218" i="101"/>
  <c r="DG218" i="101"/>
  <c r="DP218" i="101"/>
  <c r="DQ218" i="101"/>
  <c r="DP221" i="102"/>
  <c r="DQ221" i="102"/>
  <c r="DG228" i="97"/>
  <c r="DH228" i="97"/>
  <c r="DD229" i="97"/>
  <c r="DZ230" i="97"/>
  <c r="DY230" i="97"/>
  <c r="DV231" i="97"/>
  <c r="AV222" i="112"/>
  <c r="BC124" i="112"/>
  <c r="AQ123" i="112"/>
  <c r="AL124" i="112" s="1"/>
  <c r="AP124" i="112" s="1"/>
  <c r="M241" i="112"/>
  <c r="L241" i="112"/>
  <c r="AH219" i="112"/>
  <c r="S208" i="112"/>
  <c r="T208" i="112"/>
  <c r="V245" i="112"/>
  <c r="AX241" i="112"/>
  <c r="BA241" i="112" s="1"/>
  <c r="BB240" i="112"/>
  <c r="AJ241" i="112"/>
  <c r="AM241" i="112" s="1"/>
  <c r="H243" i="112"/>
  <c r="G242" i="112"/>
  <c r="Y242" i="112" s="1"/>
  <c r="I242" i="112"/>
  <c r="P242" i="112" s="1"/>
  <c r="DV222" i="102"/>
  <c r="DM222" i="102"/>
  <c r="DD222" i="102"/>
  <c r="EE222" i="102"/>
  <c r="EG115" i="102"/>
  <c r="EK115" i="102"/>
  <c r="EA115" i="102"/>
  <c r="EC115" i="102" s="1"/>
  <c r="DO115" i="102"/>
  <c r="DS115" i="102"/>
  <c r="DI115" i="102"/>
  <c r="DK115" i="102" s="1"/>
  <c r="EJ107" i="98"/>
  <c r="EL107" i="98" s="1"/>
  <c r="DX108" i="98"/>
  <c r="EB108" i="98"/>
  <c r="DR107" i="98"/>
  <c r="DT107" i="98" s="1"/>
  <c r="DF108" i="98"/>
  <c r="DJ108" i="98"/>
  <c r="DD219" i="101"/>
  <c r="EE219" i="101"/>
  <c r="DV219" i="101"/>
  <c r="DM219" i="101"/>
  <c r="EJ113" i="101"/>
  <c r="EL113" i="101" s="1"/>
  <c r="EB114" i="101"/>
  <c r="DX114" i="101"/>
  <c r="DR113" i="101"/>
  <c r="DT113" i="101" s="1"/>
  <c r="DJ114" i="101"/>
  <c r="DF114" i="101"/>
  <c r="EJ107" i="97"/>
  <c r="EL107" i="97" s="1"/>
  <c r="EA107" i="97"/>
  <c r="EC107" i="97" s="1"/>
  <c r="DR107" i="97"/>
  <c r="DT107" i="97" s="1"/>
  <c r="DI107" i="97"/>
  <c r="DK107" i="97" s="1"/>
  <c r="CN115" i="102"/>
  <c r="CE115" i="102"/>
  <c r="BV116" i="102"/>
  <c r="AL115" i="102"/>
  <c r="BG115" i="102"/>
  <c r="BI115" i="102" s="1"/>
  <c r="BH116" i="102" s="1"/>
  <c r="AS222" i="102"/>
  <c r="CL222" i="102"/>
  <c r="R222" i="102"/>
  <c r="CC222" i="102"/>
  <c r="AA223" i="102"/>
  <c r="BP115" i="102"/>
  <c r="BR115" i="102" s="1"/>
  <c r="BQ116" i="102" s="1"/>
  <c r="BB222" i="102"/>
  <c r="CU223" i="102"/>
  <c r="BK223" i="102"/>
  <c r="AU115" i="102"/>
  <c r="AJ222" i="102"/>
  <c r="I222" i="102"/>
  <c r="N115" i="102"/>
  <c r="P115" i="102" s="1"/>
  <c r="O116" i="102" s="1"/>
  <c r="AF115" i="102"/>
  <c r="AH115" i="102" s="1"/>
  <c r="AG116" i="102" s="1"/>
  <c r="W115" i="102"/>
  <c r="Y115" i="102" s="1"/>
  <c r="X116" i="102" s="1"/>
  <c r="CZ115" i="102"/>
  <c r="DB115" i="102" s="1"/>
  <c r="H223" i="102"/>
  <c r="G222" i="102"/>
  <c r="BT223" i="102"/>
  <c r="T114" i="101"/>
  <c r="K115" i="101"/>
  <c r="BK219" i="101"/>
  <c r="AJ219" i="101"/>
  <c r="BG113" i="101"/>
  <c r="BI113" i="101" s="1"/>
  <c r="R219" i="101"/>
  <c r="I220" i="101"/>
  <c r="BB219" i="101"/>
  <c r="BP113" i="101"/>
  <c r="BR113" i="101" s="1"/>
  <c r="CL219" i="101"/>
  <c r="G220" i="101"/>
  <c r="CQ113" i="101"/>
  <c r="CS113" i="101" s="1"/>
  <c r="BT219" i="101"/>
  <c r="AO113" i="101"/>
  <c r="AQ113" i="101" s="1"/>
  <c r="AP114" i="101" s="1"/>
  <c r="CU219" i="101"/>
  <c r="BY113" i="101"/>
  <c r="CA113" i="101" s="1"/>
  <c r="CI114" i="101"/>
  <c r="CE114" i="101"/>
  <c r="AA219" i="101"/>
  <c r="AX113" i="101"/>
  <c r="AZ113" i="101" s="1"/>
  <c r="CC220" i="101"/>
  <c r="AF113" i="101"/>
  <c r="AH113" i="101" s="1"/>
  <c r="AG114" i="101" s="1"/>
  <c r="CZ113" i="101"/>
  <c r="DB113" i="101" s="1"/>
  <c r="BK206" i="97"/>
  <c r="CZ107" i="98"/>
  <c r="DB107" i="98" s="1"/>
  <c r="DA108" i="98" s="1"/>
  <c r="CQ107" i="98"/>
  <c r="CS107" i="98" s="1"/>
  <c r="CR108" i="98" s="1"/>
  <c r="AO107" i="98"/>
  <c r="AQ107" i="98" s="1"/>
  <c r="AP108" i="98" s="1"/>
  <c r="AF107" i="98"/>
  <c r="AH107" i="98" s="1"/>
  <c r="AG108" i="98" s="1"/>
  <c r="F208" i="98"/>
  <c r="G208" i="98"/>
  <c r="CQ107" i="97"/>
  <c r="CS107" i="97" s="1"/>
  <c r="CR108" i="97" s="1"/>
  <c r="CI107" i="97"/>
  <c r="CE107" i="97"/>
  <c r="BQ107" i="97"/>
  <c r="BM107" i="97"/>
  <c r="BG107" i="97"/>
  <c r="BI107" i="97" s="1"/>
  <c r="BH108" i="97" s="1"/>
  <c r="AO107" i="97"/>
  <c r="AQ107" i="97" s="1"/>
  <c r="AF107" i="97"/>
  <c r="AH107" i="97" s="1"/>
  <c r="AG108" i="97" s="1"/>
  <c r="T107" i="97"/>
  <c r="F209" i="97"/>
  <c r="G209" i="97"/>
  <c r="H210" i="97"/>
  <c r="CL206" i="97"/>
  <c r="BT206" i="97"/>
  <c r="CC206" i="97"/>
  <c r="AJ206" i="97"/>
  <c r="R207" i="97"/>
  <c r="I207" i="97"/>
  <c r="AU108" i="98"/>
  <c r="BM108" i="98"/>
  <c r="K108" i="98"/>
  <c r="BD108" i="98"/>
  <c r="CE108" i="98"/>
  <c r="R207" i="98"/>
  <c r="U207" i="98" s="1"/>
  <c r="BV108" i="98"/>
  <c r="AA207" i="98"/>
  <c r="AD207" i="98" s="1"/>
  <c r="AS207" i="98"/>
  <c r="AV207" i="98" s="1"/>
  <c r="AJ207" i="98"/>
  <c r="AM207" i="98" s="1"/>
  <c r="BB207" i="98"/>
  <c r="BE207" i="98" s="1"/>
  <c r="I207" i="98"/>
  <c r="L207" i="98" s="1"/>
  <c r="T108" i="98"/>
  <c r="BT207" i="98"/>
  <c r="BW207" i="98" s="1"/>
  <c r="CL207" i="98"/>
  <c r="CO207" i="98" s="1"/>
  <c r="BK207" i="98"/>
  <c r="BN207" i="98" s="1"/>
  <c r="CU207" i="98"/>
  <c r="CX207" i="98" s="1"/>
  <c r="CC208" i="98"/>
  <c r="CF208" i="98" s="1"/>
  <c r="CU208" i="97"/>
  <c r="CW108" i="97"/>
  <c r="BB207" i="97"/>
  <c r="AS207" i="97"/>
  <c r="AU108" i="97"/>
  <c r="AA207" i="97"/>
  <c r="N113" i="97"/>
  <c r="P113" i="97" s="1"/>
  <c r="O114" i="97" s="1"/>
  <c r="AW219" i="101" l="1"/>
  <c r="AS220" i="101"/>
  <c r="AV219" i="101"/>
  <c r="AO124" i="112"/>
  <c r="EH233" i="98"/>
  <c r="EE234" i="98"/>
  <c r="DY232" i="98"/>
  <c r="DV233" i="98"/>
  <c r="DG219" i="101"/>
  <c r="DH219" i="101"/>
  <c r="DH229" i="97"/>
  <c r="DG229" i="97"/>
  <c r="DD230" i="97"/>
  <c r="DQ230" i="97"/>
  <c r="DP230" i="97"/>
  <c r="DM231" i="97"/>
  <c r="U207" i="97"/>
  <c r="V207" i="97"/>
  <c r="CO206" i="97"/>
  <c r="CP206" i="97"/>
  <c r="AE219" i="101"/>
  <c r="AD219" i="101"/>
  <c r="BE222" i="102"/>
  <c r="BF222" i="102"/>
  <c r="V222" i="102"/>
  <c r="U222" i="102"/>
  <c r="AM206" i="97"/>
  <c r="AN206" i="97"/>
  <c r="AM219" i="101"/>
  <c r="AN219" i="101"/>
  <c r="CP222" i="102"/>
  <c r="CO222" i="102"/>
  <c r="CG206" i="97"/>
  <c r="CF206" i="97"/>
  <c r="CF220" i="101"/>
  <c r="CG220" i="101"/>
  <c r="BW219" i="101"/>
  <c r="BX219" i="101"/>
  <c r="M220" i="101"/>
  <c r="L220" i="101"/>
  <c r="BO219" i="101"/>
  <c r="BN219" i="101"/>
  <c r="M222" i="102"/>
  <c r="L222" i="102"/>
  <c r="BN223" i="102"/>
  <c r="BO223" i="102"/>
  <c r="AE223" i="102"/>
  <c r="AD223" i="102"/>
  <c r="AW222" i="102"/>
  <c r="AV222" i="102"/>
  <c r="EI222" i="102"/>
  <c r="EH222" i="102"/>
  <c r="DQ222" i="102"/>
  <c r="DP222" i="102"/>
  <c r="DZ231" i="97"/>
  <c r="DY231" i="97"/>
  <c r="DV232" i="97"/>
  <c r="DG230" i="98"/>
  <c r="DD231" i="98"/>
  <c r="DP231" i="98"/>
  <c r="DM232" i="98"/>
  <c r="EI232" i="97"/>
  <c r="EH232" i="97"/>
  <c r="EE233" i="97"/>
  <c r="CY208" i="97"/>
  <c r="CX208" i="97"/>
  <c r="CY219" i="101"/>
  <c r="CX219" i="101"/>
  <c r="DY219" i="101"/>
  <c r="DZ219" i="101"/>
  <c r="DY222" i="102"/>
  <c r="DZ222" i="102"/>
  <c r="AV207" i="97"/>
  <c r="AW207" i="97"/>
  <c r="BE219" i="101"/>
  <c r="BF219" i="101"/>
  <c r="BF207" i="97"/>
  <c r="BE207" i="97"/>
  <c r="AD207" i="97"/>
  <c r="AE207" i="97"/>
  <c r="M207" i="97"/>
  <c r="L207" i="97"/>
  <c r="BX206" i="97"/>
  <c r="BW206" i="97"/>
  <c r="BO206" i="97"/>
  <c r="BN206" i="97"/>
  <c r="CO219" i="101"/>
  <c r="CP219" i="101"/>
  <c r="U219" i="101"/>
  <c r="V219" i="101"/>
  <c r="BX223" i="102"/>
  <c r="BW223" i="102"/>
  <c r="AN222" i="102"/>
  <c r="AM222" i="102"/>
  <c r="CY223" i="102"/>
  <c r="CX223" i="102"/>
  <c r="CG222" i="102"/>
  <c r="CF222" i="102"/>
  <c r="DQ219" i="101"/>
  <c r="DP219" i="101"/>
  <c r="EI219" i="101"/>
  <c r="EH219" i="101"/>
  <c r="DH222" i="102"/>
  <c r="DG222" i="102"/>
  <c r="AV223" i="112"/>
  <c r="BE124" i="112"/>
  <c r="AZ125" i="112" s="1"/>
  <c r="BD125" i="112" s="1"/>
  <c r="M242" i="112"/>
  <c r="L242" i="112"/>
  <c r="AH220" i="112"/>
  <c r="T209" i="112"/>
  <c r="S209" i="112"/>
  <c r="V246" i="112"/>
  <c r="AJ242" i="112"/>
  <c r="AM242" i="112" s="1"/>
  <c r="AX242" i="112"/>
  <c r="BA242" i="112" s="1"/>
  <c r="BB241" i="112"/>
  <c r="I243" i="112"/>
  <c r="P243" i="112" s="1"/>
  <c r="H244" i="112"/>
  <c r="G243" i="112"/>
  <c r="Y243" i="112" s="1"/>
  <c r="EE223" i="102"/>
  <c r="DM223" i="102"/>
  <c r="DV223" i="102"/>
  <c r="DD223" i="102"/>
  <c r="EJ115" i="102"/>
  <c r="EL115" i="102" s="1"/>
  <c r="EB116" i="102"/>
  <c r="DX116" i="102"/>
  <c r="DR115" i="102"/>
  <c r="DT115" i="102" s="1"/>
  <c r="DJ116" i="102"/>
  <c r="DF116" i="102"/>
  <c r="EK108" i="98"/>
  <c r="EG108" i="98"/>
  <c r="EA108" i="98"/>
  <c r="EC108" i="98" s="1"/>
  <c r="DO108" i="98"/>
  <c r="DS108" i="98"/>
  <c r="DI108" i="98"/>
  <c r="DK108" i="98" s="1"/>
  <c r="DV220" i="101"/>
  <c r="EE220" i="101"/>
  <c r="DD220" i="101"/>
  <c r="DM220" i="101"/>
  <c r="EK114" i="101"/>
  <c r="EG114" i="101"/>
  <c r="EA114" i="101"/>
  <c r="EC114" i="101" s="1"/>
  <c r="DS114" i="101"/>
  <c r="DO114" i="101"/>
  <c r="DI114" i="101"/>
  <c r="DK114" i="101" s="1"/>
  <c r="EK108" i="97"/>
  <c r="EG108" i="97"/>
  <c r="EB108" i="97"/>
  <c r="DX108" i="97"/>
  <c r="DS108" i="97"/>
  <c r="DO108" i="97"/>
  <c r="DJ108" i="97"/>
  <c r="DF108" i="97"/>
  <c r="K116" i="102"/>
  <c r="BM116" i="102"/>
  <c r="BT224" i="102"/>
  <c r="DA116" i="102"/>
  <c r="CW116" i="102"/>
  <c r="AC116" i="102"/>
  <c r="BB223" i="102"/>
  <c r="CC223" i="102"/>
  <c r="CL223" i="102"/>
  <c r="AO115" i="102"/>
  <c r="AQ115" i="102" s="1"/>
  <c r="AP116" i="102" s="1"/>
  <c r="CH115" i="102"/>
  <c r="CJ115" i="102" s="1"/>
  <c r="CI116" i="102" s="1"/>
  <c r="I223" i="102"/>
  <c r="AJ223" i="102"/>
  <c r="CU224" i="102"/>
  <c r="AA224" i="102"/>
  <c r="AS223" i="102"/>
  <c r="T116" i="102"/>
  <c r="AX115" i="102"/>
  <c r="AZ115" i="102" s="1"/>
  <c r="AY116" i="102" s="1"/>
  <c r="BK224" i="102"/>
  <c r="BD116" i="102"/>
  <c r="BY116" i="102"/>
  <c r="CA116" i="102" s="1"/>
  <c r="BZ117" i="102" s="1"/>
  <c r="CQ115" i="102"/>
  <c r="CS115" i="102" s="1"/>
  <c r="CR116" i="102" s="1"/>
  <c r="H224" i="102"/>
  <c r="G223" i="102"/>
  <c r="R223" i="102"/>
  <c r="CW114" i="101"/>
  <c r="DA114" i="101"/>
  <c r="AC114" i="101"/>
  <c r="AY114" i="101"/>
  <c r="AU114" i="101"/>
  <c r="BQ114" i="101"/>
  <c r="BM114" i="101"/>
  <c r="BZ114" i="101"/>
  <c r="BV114" i="101"/>
  <c r="AA220" i="101"/>
  <c r="CN114" i="101"/>
  <c r="CR114" i="101"/>
  <c r="CL220" i="101"/>
  <c r="I221" i="101"/>
  <c r="N115" i="101"/>
  <c r="P115" i="101" s="1"/>
  <c r="O116" i="101" s="1"/>
  <c r="CC221" i="101"/>
  <c r="BT220" i="101"/>
  <c r="G221" i="101"/>
  <c r="BB220" i="101"/>
  <c r="BH114" i="101"/>
  <c r="BD114" i="101"/>
  <c r="AL114" i="101"/>
  <c r="AJ220" i="101"/>
  <c r="CH114" i="101"/>
  <c r="CJ114" i="101" s="1"/>
  <c r="CU220" i="101"/>
  <c r="R220" i="101"/>
  <c r="BK220" i="101"/>
  <c r="W114" i="101"/>
  <c r="Y114" i="101" s="1"/>
  <c r="X115" i="101" s="1"/>
  <c r="BK207" i="97"/>
  <c r="CH108" i="98"/>
  <c r="CJ108" i="98" s="1"/>
  <c r="CI109" i="98" s="1"/>
  <c r="BY108" i="98"/>
  <c r="CA108" i="98" s="1"/>
  <c r="BZ109" i="98" s="1"/>
  <c r="BP108" i="98"/>
  <c r="BR108" i="98" s="1"/>
  <c r="BQ109" i="98" s="1"/>
  <c r="BG108" i="98"/>
  <c r="BI108" i="98" s="1"/>
  <c r="BH109" i="98" s="1"/>
  <c r="AX108" i="98"/>
  <c r="AZ108" i="98" s="1"/>
  <c r="AY109" i="98" s="1"/>
  <c r="W108" i="98"/>
  <c r="Y108" i="98" s="1"/>
  <c r="X109" i="98" s="1"/>
  <c r="G209" i="98"/>
  <c r="F209" i="98"/>
  <c r="CZ108" i="97"/>
  <c r="DB108" i="97" s="1"/>
  <c r="DA109" i="97" s="1"/>
  <c r="CH107" i="97"/>
  <c r="CJ107" i="97" s="1"/>
  <c r="BP107" i="97"/>
  <c r="BR107" i="97" s="1"/>
  <c r="AX108" i="97"/>
  <c r="AZ108" i="97" s="1"/>
  <c r="AY109" i="97" s="1"/>
  <c r="AP108" i="97"/>
  <c r="AL108" i="97"/>
  <c r="W107" i="97"/>
  <c r="Y107" i="97" s="1"/>
  <c r="X108" i="97" s="1"/>
  <c r="F210" i="97"/>
  <c r="G210" i="97"/>
  <c r="H211" i="97"/>
  <c r="I208" i="97"/>
  <c r="AJ207" i="97"/>
  <c r="R208" i="97"/>
  <c r="CC207" i="97"/>
  <c r="BT207" i="97"/>
  <c r="CL207" i="97"/>
  <c r="CU208" i="98"/>
  <c r="CX208" i="98" s="1"/>
  <c r="AL108" i="98"/>
  <c r="BB208" i="98"/>
  <c r="BE208" i="98" s="1"/>
  <c r="AC108" i="98"/>
  <c r="CN108" i="98"/>
  <c r="CL208" i="98"/>
  <c r="CO208" i="98" s="1"/>
  <c r="CW108" i="98"/>
  <c r="AJ208" i="98"/>
  <c r="AM208" i="98" s="1"/>
  <c r="AS208" i="98"/>
  <c r="AV208" i="98" s="1"/>
  <c r="N108" i="98"/>
  <c r="P108" i="98" s="1"/>
  <c r="O109" i="98" s="1"/>
  <c r="AA208" i="98"/>
  <c r="AD208" i="98" s="1"/>
  <c r="CC209" i="98"/>
  <c r="CF209" i="98" s="1"/>
  <c r="BK208" i="98"/>
  <c r="BN208" i="98" s="1"/>
  <c r="BT208" i="98"/>
  <c r="BW208" i="98" s="1"/>
  <c r="I208" i="98"/>
  <c r="L208" i="98" s="1"/>
  <c r="R208" i="98"/>
  <c r="U208" i="98" s="1"/>
  <c r="CU209" i="97"/>
  <c r="CN108" i="97"/>
  <c r="BD108" i="97"/>
  <c r="BB208" i="97"/>
  <c r="AS208" i="97"/>
  <c r="AC108" i="97"/>
  <c r="AA208" i="97"/>
  <c r="K114" i="97"/>
  <c r="AV220" i="101" l="1"/>
  <c r="AW220" i="101"/>
  <c r="AS221" i="101"/>
  <c r="AQ124" i="112"/>
  <c r="AL125" i="112" s="1"/>
  <c r="AP125" i="112" s="1"/>
  <c r="BN220" i="101"/>
  <c r="BO220" i="101"/>
  <c r="L221" i="101"/>
  <c r="M221" i="101"/>
  <c r="AD220" i="101"/>
  <c r="AE220" i="101"/>
  <c r="CY224" i="102"/>
  <c r="CX224" i="102"/>
  <c r="BW224" i="102"/>
  <c r="BX224" i="102"/>
  <c r="DH220" i="101"/>
  <c r="DG220" i="101"/>
  <c r="DZ223" i="102"/>
  <c r="DY223" i="102"/>
  <c r="EH233" i="97"/>
  <c r="EI233" i="97"/>
  <c r="EE234" i="97"/>
  <c r="DQ231" i="97"/>
  <c r="DP231" i="97"/>
  <c r="DM232" i="97"/>
  <c r="DY233" i="98"/>
  <c r="DV234" i="98"/>
  <c r="L208" i="97"/>
  <c r="M208" i="97"/>
  <c r="CF207" i="97"/>
  <c r="CG207" i="97"/>
  <c r="AW208" i="97"/>
  <c r="AV208" i="97"/>
  <c r="CX209" i="97"/>
  <c r="CY209" i="97"/>
  <c r="V208" i="97"/>
  <c r="U208" i="97"/>
  <c r="V220" i="101"/>
  <c r="U220" i="101"/>
  <c r="AN220" i="101"/>
  <c r="AM220" i="101"/>
  <c r="BX220" i="101"/>
  <c r="BW220" i="101"/>
  <c r="CP220" i="101"/>
  <c r="CO220" i="101"/>
  <c r="AN223" i="102"/>
  <c r="AM223" i="102"/>
  <c r="CP223" i="102"/>
  <c r="CO223" i="102"/>
  <c r="DZ220" i="101"/>
  <c r="DY220" i="101"/>
  <c r="DQ223" i="102"/>
  <c r="DP223" i="102"/>
  <c r="DG231" i="98"/>
  <c r="DD232" i="98"/>
  <c r="AE208" i="97"/>
  <c r="AD208" i="97"/>
  <c r="BE208" i="97"/>
  <c r="BF208" i="97"/>
  <c r="CP207" i="97"/>
  <c r="CO207" i="97"/>
  <c r="AN207" i="97"/>
  <c r="AM207" i="97"/>
  <c r="BN207" i="97"/>
  <c r="BO207" i="97"/>
  <c r="BF220" i="101"/>
  <c r="BE220" i="101"/>
  <c r="CG221" i="101"/>
  <c r="CF221" i="101"/>
  <c r="BO224" i="102"/>
  <c r="BN224" i="102"/>
  <c r="AW223" i="102"/>
  <c r="AV223" i="102"/>
  <c r="M223" i="102"/>
  <c r="L223" i="102"/>
  <c r="CG223" i="102"/>
  <c r="CF223" i="102"/>
  <c r="EH220" i="101"/>
  <c r="EI220" i="101"/>
  <c r="EH223" i="102"/>
  <c r="EI223" i="102"/>
  <c r="EH234" i="98"/>
  <c r="EE235" i="98"/>
  <c r="BX207" i="97"/>
  <c r="BW207" i="97"/>
  <c r="CX220" i="101"/>
  <c r="CY220" i="101"/>
  <c r="V223" i="102"/>
  <c r="U223" i="102"/>
  <c r="AE224" i="102"/>
  <c r="AD224" i="102"/>
  <c r="BF223" i="102"/>
  <c r="BE223" i="102"/>
  <c r="DP220" i="101"/>
  <c r="DQ220" i="101"/>
  <c r="DH223" i="102"/>
  <c r="DG223" i="102"/>
  <c r="DP232" i="98"/>
  <c r="DM233" i="98"/>
  <c r="DY232" i="97"/>
  <c r="DZ232" i="97"/>
  <c r="DV233" i="97"/>
  <c r="DG230" i="97"/>
  <c r="DH230" i="97"/>
  <c r="DD231" i="97"/>
  <c r="AV224" i="112"/>
  <c r="BC125" i="112"/>
  <c r="M243" i="112"/>
  <c r="L243" i="112"/>
  <c r="AH221" i="112"/>
  <c r="V247" i="112"/>
  <c r="S210" i="112"/>
  <c r="T210" i="112"/>
  <c r="AX243" i="112"/>
  <c r="BA243" i="112" s="1"/>
  <c r="BB242" i="112"/>
  <c r="AJ243" i="112"/>
  <c r="AM243" i="112" s="1"/>
  <c r="I244" i="112"/>
  <c r="P244" i="112" s="1"/>
  <c r="H245" i="112"/>
  <c r="G244" i="112"/>
  <c r="Y244" i="112" s="1"/>
  <c r="DD224" i="102"/>
  <c r="DV224" i="102"/>
  <c r="EE224" i="102"/>
  <c r="DM224" i="102"/>
  <c r="EK116" i="102"/>
  <c r="EG116" i="102"/>
  <c r="EA116" i="102"/>
  <c r="EC116" i="102" s="1"/>
  <c r="DO116" i="102"/>
  <c r="DS116" i="102"/>
  <c r="DI116" i="102"/>
  <c r="DK116" i="102" s="1"/>
  <c r="EJ108" i="98"/>
  <c r="EL108" i="98" s="1"/>
  <c r="EB109" i="98"/>
  <c r="DX109" i="98"/>
  <c r="DR108" i="98"/>
  <c r="DT108" i="98" s="1"/>
  <c r="DJ109" i="98"/>
  <c r="DF109" i="98"/>
  <c r="DM221" i="101"/>
  <c r="DD221" i="101"/>
  <c r="DV221" i="101"/>
  <c r="EE221" i="101"/>
  <c r="EJ114" i="101"/>
  <c r="EL114" i="101" s="1"/>
  <c r="EB115" i="101"/>
  <c r="DX115" i="101"/>
  <c r="DR114" i="101"/>
  <c r="DT114" i="101" s="1"/>
  <c r="DJ115" i="101"/>
  <c r="DF115" i="101"/>
  <c r="EJ108" i="97"/>
  <c r="EL108" i="97" s="1"/>
  <c r="EA108" i="97"/>
  <c r="EC108" i="97" s="1"/>
  <c r="DR108" i="97"/>
  <c r="DT108" i="97" s="1"/>
  <c r="DI108" i="97"/>
  <c r="DK108" i="97" s="1"/>
  <c r="AU116" i="102"/>
  <c r="BV117" i="102"/>
  <c r="CE116" i="102"/>
  <c r="AL116" i="102"/>
  <c r="R224" i="102"/>
  <c r="CN116" i="102"/>
  <c r="BG116" i="102"/>
  <c r="BI116" i="102" s="1"/>
  <c r="BH117" i="102" s="1"/>
  <c r="BK225" i="102"/>
  <c r="BP116" i="102"/>
  <c r="BR116" i="102" s="1"/>
  <c r="BQ117" i="102" s="1"/>
  <c r="I224" i="102"/>
  <c r="CL224" i="102"/>
  <c r="CC224" i="102"/>
  <c r="AF116" i="102"/>
  <c r="AH116" i="102" s="1"/>
  <c r="AG117" i="102" s="1"/>
  <c r="BT225" i="102"/>
  <c r="AS224" i="102"/>
  <c r="AA225" i="102"/>
  <c r="AJ224" i="102"/>
  <c r="N116" i="102"/>
  <c r="P116" i="102" s="1"/>
  <c r="O117" i="102" s="1"/>
  <c r="H225" i="102"/>
  <c r="G224" i="102"/>
  <c r="W116" i="102"/>
  <c r="Y116" i="102" s="1"/>
  <c r="X117" i="102" s="1"/>
  <c r="CU225" i="102"/>
  <c r="BB224" i="102"/>
  <c r="CZ116" i="102"/>
  <c r="DB116" i="102" s="1"/>
  <c r="T115" i="101"/>
  <c r="K116" i="101"/>
  <c r="CI115" i="101"/>
  <c r="CE115" i="101"/>
  <c r="R221" i="101"/>
  <c r="BG114" i="101"/>
  <c r="BI114" i="101" s="1"/>
  <c r="BB221" i="101"/>
  <c r="BP114" i="101"/>
  <c r="BR114" i="101" s="1"/>
  <c r="AJ221" i="101"/>
  <c r="BT221" i="101"/>
  <c r="I222" i="101"/>
  <c r="AF114" i="101"/>
  <c r="AH114" i="101" s="1"/>
  <c r="AG115" i="101" s="1"/>
  <c r="BK221" i="101"/>
  <c r="CU221" i="101"/>
  <c r="AO114" i="101"/>
  <c r="AQ114" i="101" s="1"/>
  <c r="AP115" i="101" s="1"/>
  <c r="G222" i="101"/>
  <c r="CC222" i="101"/>
  <c r="CL221" i="101"/>
  <c r="CQ114" i="101"/>
  <c r="CS114" i="101" s="1"/>
  <c r="BY114" i="101"/>
  <c r="CA114" i="101" s="1"/>
  <c r="AX114" i="101"/>
  <c r="AZ114" i="101" s="1"/>
  <c r="AA221" i="101"/>
  <c r="CZ114" i="101"/>
  <c r="DB114" i="101" s="1"/>
  <c r="BK208" i="97"/>
  <c r="CZ108" i="98"/>
  <c r="DB108" i="98" s="1"/>
  <c r="DA109" i="98" s="1"/>
  <c r="CQ108" i="98"/>
  <c r="CS108" i="98" s="1"/>
  <c r="CR109" i="98" s="1"/>
  <c r="AO108" i="98"/>
  <c r="AQ108" i="98" s="1"/>
  <c r="AP109" i="98" s="1"/>
  <c r="AF108" i="98"/>
  <c r="AH108" i="98" s="1"/>
  <c r="AG109" i="98" s="1"/>
  <c r="G210" i="98"/>
  <c r="F210" i="98"/>
  <c r="CQ108" i="97"/>
  <c r="CS108" i="97" s="1"/>
  <c r="CR109" i="97" s="1"/>
  <c r="CI108" i="97"/>
  <c r="CE108" i="97"/>
  <c r="BQ108" i="97"/>
  <c r="BM108" i="97"/>
  <c r="BG108" i="97"/>
  <c r="BI108" i="97" s="1"/>
  <c r="BH109" i="97" s="1"/>
  <c r="AO108" i="97"/>
  <c r="AQ108" i="97" s="1"/>
  <c r="AF108" i="97"/>
  <c r="AH108" i="97" s="1"/>
  <c r="AG109" i="97" s="1"/>
  <c r="T108" i="97"/>
  <c r="F211" i="97"/>
  <c r="G211" i="97"/>
  <c r="H212" i="97"/>
  <c r="CL208" i="97"/>
  <c r="CC208" i="97"/>
  <c r="AJ208" i="97"/>
  <c r="BT208" i="97"/>
  <c r="R209" i="97"/>
  <c r="I209" i="97"/>
  <c r="T109" i="98"/>
  <c r="CE109" i="98"/>
  <c r="BM109" i="98"/>
  <c r="BD109" i="98"/>
  <c r="AU109" i="98"/>
  <c r="BV109" i="98"/>
  <c r="I209" i="98"/>
  <c r="L209" i="98" s="1"/>
  <c r="BK209" i="98"/>
  <c r="BN209" i="98" s="1"/>
  <c r="AA209" i="98"/>
  <c r="AD209" i="98" s="1"/>
  <c r="AJ209" i="98"/>
  <c r="AM209" i="98" s="1"/>
  <c r="BT209" i="98"/>
  <c r="BW209" i="98" s="1"/>
  <c r="CC210" i="98"/>
  <c r="CF210" i="98" s="1"/>
  <c r="K109" i="98"/>
  <c r="BB209" i="98"/>
  <c r="BE209" i="98" s="1"/>
  <c r="CU209" i="98"/>
  <c r="CX209" i="98" s="1"/>
  <c r="R209" i="98"/>
  <c r="U209" i="98" s="1"/>
  <c r="CL209" i="98"/>
  <c r="CO209" i="98" s="1"/>
  <c r="AS209" i="98"/>
  <c r="AV209" i="98" s="1"/>
  <c r="CW109" i="97"/>
  <c r="CU210" i="97"/>
  <c r="BB209" i="97"/>
  <c r="AS209" i="97"/>
  <c r="AU109" i="97"/>
  <c r="AA209" i="97"/>
  <c r="N114" i="97"/>
  <c r="P114" i="97" s="1"/>
  <c r="O115" i="97" s="1"/>
  <c r="AW221" i="101" l="1"/>
  <c r="AV221" i="101"/>
  <c r="AS222" i="101"/>
  <c r="AO125" i="112"/>
  <c r="U221" i="101"/>
  <c r="V221" i="101"/>
  <c r="BF224" i="102"/>
  <c r="BE224" i="102"/>
  <c r="AW224" i="102"/>
  <c r="AV224" i="102"/>
  <c r="CP224" i="102"/>
  <c r="CO224" i="102"/>
  <c r="DG221" i="101"/>
  <c r="DH221" i="101"/>
  <c r="DH224" i="102"/>
  <c r="DG224" i="102"/>
  <c r="DP233" i="98"/>
  <c r="DM234" i="98"/>
  <c r="EH235" i="98"/>
  <c r="EE236" i="98"/>
  <c r="DQ232" i="97"/>
  <c r="DP232" i="97"/>
  <c r="DM233" i="97"/>
  <c r="AE221" i="101"/>
  <c r="AD221" i="101"/>
  <c r="CO221" i="101"/>
  <c r="CP221" i="101"/>
  <c r="M222" i="101"/>
  <c r="L222" i="101"/>
  <c r="BE221" i="101"/>
  <c r="BF221" i="101"/>
  <c r="CY225" i="102"/>
  <c r="CX225" i="102"/>
  <c r="BX225" i="102"/>
  <c r="BW225" i="102"/>
  <c r="M224" i="102"/>
  <c r="L224" i="102"/>
  <c r="DQ221" i="101"/>
  <c r="DP221" i="101"/>
  <c r="EI224" i="102"/>
  <c r="EH224" i="102"/>
  <c r="DZ233" i="97"/>
  <c r="DY233" i="97"/>
  <c r="DV234" i="97"/>
  <c r="BF209" i="97"/>
  <c r="BE209" i="97"/>
  <c r="AM208" i="97"/>
  <c r="AN208" i="97"/>
  <c r="CF222" i="101"/>
  <c r="CG222" i="101"/>
  <c r="CY221" i="101"/>
  <c r="CX221" i="101"/>
  <c r="BW221" i="101"/>
  <c r="BX221" i="101"/>
  <c r="AN224" i="102"/>
  <c r="AM224" i="102"/>
  <c r="DY221" i="101"/>
  <c r="DZ221" i="101"/>
  <c r="DQ224" i="102"/>
  <c r="DP224" i="102"/>
  <c r="DH231" i="97"/>
  <c r="DG231" i="97"/>
  <c r="DD232" i="97"/>
  <c r="DG232" i="98"/>
  <c r="DD233" i="98"/>
  <c r="DY234" i="98"/>
  <c r="DV235" i="98"/>
  <c r="U209" i="97"/>
  <c r="V209" i="97"/>
  <c r="CO208" i="97"/>
  <c r="CP208" i="97"/>
  <c r="AV209" i="97"/>
  <c r="AW209" i="97"/>
  <c r="BW208" i="97"/>
  <c r="BX208" i="97"/>
  <c r="AD209" i="97"/>
  <c r="AE209" i="97"/>
  <c r="CY210" i="97"/>
  <c r="CX210" i="97"/>
  <c r="M209" i="97"/>
  <c r="L209" i="97"/>
  <c r="CG208" i="97"/>
  <c r="CF208" i="97"/>
  <c r="BO208" i="97"/>
  <c r="BN208" i="97"/>
  <c r="BO221" i="101"/>
  <c r="BN221" i="101"/>
  <c r="AM221" i="101"/>
  <c r="AN221" i="101"/>
  <c r="AE225" i="102"/>
  <c r="AD225" i="102"/>
  <c r="CG224" i="102"/>
  <c r="CF224" i="102"/>
  <c r="BO225" i="102"/>
  <c r="BN225" i="102"/>
  <c r="V224" i="102"/>
  <c r="U224" i="102"/>
  <c r="EI221" i="101"/>
  <c r="EH221" i="101"/>
  <c r="DZ224" i="102"/>
  <c r="DY224" i="102"/>
  <c r="EI234" i="97"/>
  <c r="EH234" i="97"/>
  <c r="EE235" i="97"/>
  <c r="AV225" i="112"/>
  <c r="BE125" i="112"/>
  <c r="AZ126" i="112" s="1"/>
  <c r="BD126" i="112" s="1"/>
  <c r="AH222" i="112"/>
  <c r="M244" i="112"/>
  <c r="L244" i="112"/>
  <c r="T211" i="112"/>
  <c r="S211" i="112"/>
  <c r="V248" i="112"/>
  <c r="AJ244" i="112"/>
  <c r="AM244" i="112" s="1"/>
  <c r="BB243" i="112"/>
  <c r="AX244" i="112"/>
  <c r="BA244" i="112" s="1"/>
  <c r="I245" i="112"/>
  <c r="P245" i="112" s="1"/>
  <c r="H246" i="112"/>
  <c r="G245" i="112"/>
  <c r="Y245" i="112" s="1"/>
  <c r="DM225" i="102"/>
  <c r="DV225" i="102"/>
  <c r="EE225" i="102"/>
  <c r="DD225" i="102"/>
  <c r="EJ116" i="102"/>
  <c r="EL116" i="102" s="1"/>
  <c r="EB117" i="102"/>
  <c r="DX117" i="102"/>
  <c r="DR116" i="102"/>
  <c r="DT116" i="102" s="1"/>
  <c r="DJ117" i="102"/>
  <c r="DF117" i="102"/>
  <c r="EK109" i="98"/>
  <c r="EG109" i="98"/>
  <c r="EA109" i="98"/>
  <c r="EC109" i="98" s="1"/>
  <c r="DS109" i="98"/>
  <c r="DO109" i="98"/>
  <c r="DI109" i="98"/>
  <c r="DK109" i="98" s="1"/>
  <c r="EE222" i="101"/>
  <c r="DV222" i="101"/>
  <c r="DD222" i="101"/>
  <c r="DM222" i="101"/>
  <c r="EK115" i="101"/>
  <c r="EG115" i="101"/>
  <c r="EA115" i="101"/>
  <c r="EC115" i="101" s="1"/>
  <c r="DS115" i="101"/>
  <c r="DO115" i="101"/>
  <c r="DI115" i="101"/>
  <c r="DK115" i="101" s="1"/>
  <c r="EG109" i="97"/>
  <c r="EK109" i="97"/>
  <c r="EB109" i="97"/>
  <c r="DX109" i="97"/>
  <c r="DS109" i="97"/>
  <c r="DO109" i="97"/>
  <c r="DJ109" i="97"/>
  <c r="DF109" i="97"/>
  <c r="K117" i="102"/>
  <c r="BM117" i="102"/>
  <c r="CC225" i="102"/>
  <c r="CL225" i="102"/>
  <c r="BK226" i="102"/>
  <c r="AO116" i="102"/>
  <c r="AQ116" i="102" s="1"/>
  <c r="AP117" i="102" s="1"/>
  <c r="BY117" i="102"/>
  <c r="CA117" i="102" s="1"/>
  <c r="BZ118" i="102" s="1"/>
  <c r="AA226" i="102"/>
  <c r="AC117" i="102"/>
  <c r="BD117" i="102"/>
  <c r="CU226" i="102"/>
  <c r="H226" i="102"/>
  <c r="G225" i="102"/>
  <c r="I225" i="102"/>
  <c r="CH116" i="102"/>
  <c r="CJ116" i="102" s="1"/>
  <c r="CI117" i="102" s="1"/>
  <c r="AX116" i="102"/>
  <c r="AZ116" i="102" s="1"/>
  <c r="AY117" i="102" s="1"/>
  <c r="DA117" i="102"/>
  <c r="CW117" i="102"/>
  <c r="BB225" i="102"/>
  <c r="T117" i="102"/>
  <c r="AJ225" i="102"/>
  <c r="AS225" i="102"/>
  <c r="BT226" i="102"/>
  <c r="CQ116" i="102"/>
  <c r="CS116" i="102" s="1"/>
  <c r="CR117" i="102" s="1"/>
  <c r="R225" i="102"/>
  <c r="CN115" i="101"/>
  <c r="CR115" i="101"/>
  <c r="CW115" i="101"/>
  <c r="DA115" i="101"/>
  <c r="AY115" i="101"/>
  <c r="AU115" i="101"/>
  <c r="BH115" i="101"/>
  <c r="BD115" i="101"/>
  <c r="I223" i="101"/>
  <c r="AJ222" i="101"/>
  <c r="BB222" i="101"/>
  <c r="N116" i="101"/>
  <c r="P116" i="101" s="1"/>
  <c r="O117" i="101" s="1"/>
  <c r="CC223" i="101"/>
  <c r="G223" i="101"/>
  <c r="BK222" i="101"/>
  <c r="BT222" i="101"/>
  <c r="BQ115" i="101"/>
  <c r="BM115" i="101"/>
  <c r="BZ115" i="101"/>
  <c r="BV115" i="101"/>
  <c r="CL222" i="101"/>
  <c r="AL115" i="101"/>
  <c r="CU222" i="101"/>
  <c r="AC115" i="101"/>
  <c r="CH115" i="101"/>
  <c r="CJ115" i="101" s="1"/>
  <c r="AA222" i="101"/>
  <c r="R222" i="101"/>
  <c r="W115" i="101"/>
  <c r="Y115" i="101" s="1"/>
  <c r="X116" i="101" s="1"/>
  <c r="BK209" i="97"/>
  <c r="CH109" i="98"/>
  <c r="CJ109" i="98" s="1"/>
  <c r="CI110" i="98" s="1"/>
  <c r="BY109" i="98"/>
  <c r="CA109" i="98" s="1"/>
  <c r="BZ110" i="98" s="1"/>
  <c r="BP109" i="98"/>
  <c r="BR109" i="98" s="1"/>
  <c r="BQ110" i="98" s="1"/>
  <c r="BG109" i="98"/>
  <c r="BI109" i="98" s="1"/>
  <c r="BH110" i="98" s="1"/>
  <c r="AX109" i="98"/>
  <c r="AZ109" i="98" s="1"/>
  <c r="AY110" i="98" s="1"/>
  <c r="W109" i="98"/>
  <c r="Y109" i="98" s="1"/>
  <c r="X110" i="98" s="1"/>
  <c r="G211" i="98"/>
  <c r="F211" i="98"/>
  <c r="CZ109" i="97"/>
  <c r="DB109" i="97" s="1"/>
  <c r="DA110" i="97" s="1"/>
  <c r="CH108" i="97"/>
  <c r="CJ108" i="97" s="1"/>
  <c r="BP108" i="97"/>
  <c r="BR108" i="97" s="1"/>
  <c r="AX109" i="97"/>
  <c r="AZ109" i="97" s="1"/>
  <c r="AY110" i="97" s="1"/>
  <c r="AP109" i="97"/>
  <c r="AL109" i="97"/>
  <c r="W108" i="97"/>
  <c r="Y108" i="97" s="1"/>
  <c r="X109" i="97" s="1"/>
  <c r="F212" i="97"/>
  <c r="G212" i="97"/>
  <c r="H213" i="97"/>
  <c r="R210" i="97"/>
  <c r="BT209" i="97"/>
  <c r="I210" i="97"/>
  <c r="AJ209" i="97"/>
  <c r="CC209" i="97"/>
  <c r="CL209" i="97"/>
  <c r="AC109" i="98"/>
  <c r="CN109" i="98"/>
  <c r="BK210" i="98"/>
  <c r="BN210" i="98" s="1"/>
  <c r="AS210" i="98"/>
  <c r="AV210" i="98" s="1"/>
  <c r="AA210" i="98"/>
  <c r="AD210" i="98" s="1"/>
  <c r="I210" i="98"/>
  <c r="L210" i="98" s="1"/>
  <c r="CU210" i="98"/>
  <c r="CX210" i="98" s="1"/>
  <c r="CC211" i="98"/>
  <c r="CF211" i="98" s="1"/>
  <c r="AL109" i="98"/>
  <c r="CL210" i="98"/>
  <c r="CO210" i="98" s="1"/>
  <c r="AJ210" i="98"/>
  <c r="AM210" i="98" s="1"/>
  <c r="CW109" i="98"/>
  <c r="N109" i="98"/>
  <c r="P109" i="98" s="1"/>
  <c r="O110" i="98" s="1"/>
  <c r="R210" i="98"/>
  <c r="U210" i="98" s="1"/>
  <c r="BB210" i="98"/>
  <c r="BE210" i="98" s="1"/>
  <c r="BT210" i="98"/>
  <c r="BW210" i="98" s="1"/>
  <c r="CU211" i="97"/>
  <c r="CN109" i="97"/>
  <c r="BD109" i="97"/>
  <c r="BB210" i="97"/>
  <c r="AS210" i="97"/>
  <c r="AC109" i="97"/>
  <c r="AA210" i="97"/>
  <c r="K115" i="97"/>
  <c r="N115" i="97" s="1"/>
  <c r="AV222" i="101" l="1"/>
  <c r="AW222" i="101"/>
  <c r="AS223" i="101"/>
  <c r="AQ125" i="112"/>
  <c r="AL126" i="112" s="1"/>
  <c r="AP126" i="112" s="1"/>
  <c r="CF225" i="102"/>
  <c r="CG225" i="102"/>
  <c r="DP222" i="101"/>
  <c r="DQ222" i="101"/>
  <c r="DH225" i="102"/>
  <c r="DG225" i="102"/>
  <c r="DZ225" i="102"/>
  <c r="DY225" i="102"/>
  <c r="DY234" i="97"/>
  <c r="DZ234" i="97"/>
  <c r="DV235" i="97"/>
  <c r="EH236" i="98"/>
  <c r="EE237" i="98"/>
  <c r="AW210" i="97"/>
  <c r="AV210" i="97"/>
  <c r="CX211" i="97"/>
  <c r="CY211" i="97"/>
  <c r="L210" i="97"/>
  <c r="M210" i="97"/>
  <c r="AD222" i="101"/>
  <c r="AE222" i="101"/>
  <c r="CP222" i="101"/>
  <c r="CO222" i="101"/>
  <c r="AN222" i="101"/>
  <c r="AM222" i="101"/>
  <c r="BX226" i="102"/>
  <c r="BW226" i="102"/>
  <c r="DZ222" i="101"/>
  <c r="DY222" i="101"/>
  <c r="DY235" i="98"/>
  <c r="DV236" i="98"/>
  <c r="DG232" i="97"/>
  <c r="DH232" i="97"/>
  <c r="DD233" i="97"/>
  <c r="DQ233" i="97"/>
  <c r="DP233" i="97"/>
  <c r="DM234" i="97"/>
  <c r="AN209" i="97"/>
  <c r="AM209" i="97"/>
  <c r="V222" i="101"/>
  <c r="U222" i="101"/>
  <c r="BF222" i="101"/>
  <c r="BE222" i="101"/>
  <c r="BF210" i="97"/>
  <c r="BE210" i="97"/>
  <c r="CP209" i="97"/>
  <c r="CO209" i="97"/>
  <c r="BX209" i="97"/>
  <c r="BW209" i="97"/>
  <c r="EI225" i="102"/>
  <c r="EH225" i="102"/>
  <c r="DQ225" i="102"/>
  <c r="DP225" i="102"/>
  <c r="EH235" i="97"/>
  <c r="EI235" i="97"/>
  <c r="EE236" i="97"/>
  <c r="DP234" i="98"/>
  <c r="DM235" i="98"/>
  <c r="BN209" i="97"/>
  <c r="BO209" i="97"/>
  <c r="CX222" i="101"/>
  <c r="CY222" i="101"/>
  <c r="BX222" i="101"/>
  <c r="BW222" i="101"/>
  <c r="CG223" i="101"/>
  <c r="CF223" i="101"/>
  <c r="L223" i="101"/>
  <c r="M223" i="101"/>
  <c r="AW225" i="102"/>
  <c r="AV225" i="102"/>
  <c r="BF225" i="102"/>
  <c r="BE225" i="102"/>
  <c r="CY226" i="102"/>
  <c r="CX226" i="102"/>
  <c r="BO226" i="102"/>
  <c r="BN226" i="102"/>
  <c r="EH222" i="101"/>
  <c r="EI222" i="101"/>
  <c r="AE210" i="97"/>
  <c r="AD210" i="97"/>
  <c r="CF209" i="97"/>
  <c r="CG209" i="97"/>
  <c r="V210" i="97"/>
  <c r="U210" i="97"/>
  <c r="BN222" i="101"/>
  <c r="BO222" i="101"/>
  <c r="V225" i="102"/>
  <c r="U225" i="102"/>
  <c r="AN225" i="102"/>
  <c r="AM225" i="102"/>
  <c r="L225" i="102"/>
  <c r="M225" i="102"/>
  <c r="AE226" i="102"/>
  <c r="AD226" i="102"/>
  <c r="CP225" i="102"/>
  <c r="CO225" i="102"/>
  <c r="DH222" i="101"/>
  <c r="DG222" i="101"/>
  <c r="DG233" i="98"/>
  <c r="DD234" i="98"/>
  <c r="AV226" i="112"/>
  <c r="AH223" i="112"/>
  <c r="BC126" i="112"/>
  <c r="M245" i="112"/>
  <c r="L245" i="112"/>
  <c r="S212" i="112"/>
  <c r="T212" i="112"/>
  <c r="V249" i="112"/>
  <c r="BB244" i="112"/>
  <c r="AX245" i="112"/>
  <c r="BA245" i="112" s="1"/>
  <c r="AJ245" i="112"/>
  <c r="AM245" i="112" s="1"/>
  <c r="G246" i="112"/>
  <c r="Y246" i="112" s="1"/>
  <c r="H247" i="112"/>
  <c r="I246" i="112"/>
  <c r="P246" i="112" s="1"/>
  <c r="DV226" i="102"/>
  <c r="DM226" i="102"/>
  <c r="DD226" i="102"/>
  <c r="EE226" i="102"/>
  <c r="EK117" i="102"/>
  <c r="EG117" i="102"/>
  <c r="EA117" i="102"/>
  <c r="EC117" i="102" s="1"/>
  <c r="DS117" i="102"/>
  <c r="DO117" i="102"/>
  <c r="DI117" i="102"/>
  <c r="DK117" i="102" s="1"/>
  <c r="EJ109" i="98"/>
  <c r="EL109" i="98" s="1"/>
  <c r="DX110" i="98"/>
  <c r="EB110" i="98"/>
  <c r="DR109" i="98"/>
  <c r="DT109" i="98" s="1"/>
  <c r="DJ110" i="98"/>
  <c r="DF110" i="98"/>
  <c r="EE223" i="101"/>
  <c r="DD223" i="101"/>
  <c r="DV223" i="101"/>
  <c r="DM223" i="101"/>
  <c r="EJ115" i="101"/>
  <c r="EL115" i="101" s="1"/>
  <c r="EB116" i="101"/>
  <c r="DX116" i="101"/>
  <c r="DR115" i="101"/>
  <c r="DT115" i="101" s="1"/>
  <c r="DJ116" i="101"/>
  <c r="DF116" i="101"/>
  <c r="EJ109" i="97"/>
  <c r="EL109" i="97" s="1"/>
  <c r="EA109" i="97"/>
  <c r="EC109" i="97" s="1"/>
  <c r="DR109" i="97"/>
  <c r="DT109" i="97" s="1"/>
  <c r="DI109" i="97"/>
  <c r="DK109" i="97" s="1"/>
  <c r="BV118" i="102"/>
  <c r="CN117" i="102"/>
  <c r="AL117" i="102"/>
  <c r="BB226" i="102"/>
  <c r="H227" i="102"/>
  <c r="G226" i="102"/>
  <c r="BG117" i="102"/>
  <c r="BI117" i="102" s="1"/>
  <c r="BH118" i="102" s="1"/>
  <c r="AA227" i="102"/>
  <c r="BK227" i="102"/>
  <c r="CL226" i="102"/>
  <c r="BP117" i="102"/>
  <c r="BR117" i="102" s="1"/>
  <c r="BQ118" i="102" s="1"/>
  <c r="AS226" i="102"/>
  <c r="W117" i="102"/>
  <c r="Y117" i="102" s="1"/>
  <c r="X118" i="102" s="1"/>
  <c r="AU117" i="102"/>
  <c r="BT227" i="102"/>
  <c r="CZ117" i="102"/>
  <c r="DB117" i="102" s="1"/>
  <c r="I226" i="102"/>
  <c r="CU227" i="102"/>
  <c r="AF117" i="102"/>
  <c r="AH117" i="102" s="1"/>
  <c r="AG118" i="102" s="1"/>
  <c r="N117" i="102"/>
  <c r="P117" i="102" s="1"/>
  <c r="O118" i="102" s="1"/>
  <c r="R226" i="102"/>
  <c r="AJ226" i="102"/>
  <c r="CE117" i="102"/>
  <c r="CC226" i="102"/>
  <c r="T116" i="101"/>
  <c r="CI116" i="101"/>
  <c r="CE116" i="101"/>
  <c r="CU223" i="101"/>
  <c r="BP115" i="101"/>
  <c r="BR115" i="101" s="1"/>
  <c r="CC224" i="101"/>
  <c r="AJ223" i="101"/>
  <c r="BG115" i="101"/>
  <c r="BI115" i="101" s="1"/>
  <c r="AF115" i="101"/>
  <c r="AH115" i="101" s="1"/>
  <c r="AG116" i="101" s="1"/>
  <c r="AO115" i="101"/>
  <c r="AQ115" i="101" s="1"/>
  <c r="AP116" i="101" s="1"/>
  <c r="CL223" i="101"/>
  <c r="G224" i="101"/>
  <c r="BB223" i="101"/>
  <c r="I224" i="101"/>
  <c r="CZ115" i="101"/>
  <c r="DB115" i="101" s="1"/>
  <c r="AA223" i="101"/>
  <c r="BY115" i="101"/>
  <c r="CA115" i="101" s="1"/>
  <c r="BT223" i="101"/>
  <c r="K117" i="101"/>
  <c r="AX115" i="101"/>
  <c r="AZ115" i="101" s="1"/>
  <c r="R223" i="101"/>
  <c r="BK223" i="101"/>
  <c r="CQ115" i="101"/>
  <c r="CS115" i="101" s="1"/>
  <c r="BK210" i="97"/>
  <c r="CZ109" i="98"/>
  <c r="DB109" i="98" s="1"/>
  <c r="DA110" i="98" s="1"/>
  <c r="CQ109" i="98"/>
  <c r="CS109" i="98" s="1"/>
  <c r="CR110" i="98" s="1"/>
  <c r="AO109" i="98"/>
  <c r="AQ109" i="98" s="1"/>
  <c r="AP110" i="98" s="1"/>
  <c r="AF109" i="98"/>
  <c r="AH109" i="98" s="1"/>
  <c r="AG110" i="98" s="1"/>
  <c r="F212" i="98"/>
  <c r="G212" i="98"/>
  <c r="CQ109" i="97"/>
  <c r="CS109" i="97" s="1"/>
  <c r="CR110" i="97" s="1"/>
  <c r="CI109" i="97"/>
  <c r="CE109" i="97"/>
  <c r="BQ109" i="97"/>
  <c r="BM109" i="97"/>
  <c r="BG109" i="97"/>
  <c r="BI109" i="97" s="1"/>
  <c r="BH110" i="97" s="1"/>
  <c r="AO109" i="97"/>
  <c r="AQ109" i="97" s="1"/>
  <c r="AF109" i="97"/>
  <c r="AH109" i="97" s="1"/>
  <c r="AG110" i="97" s="1"/>
  <c r="T109" i="97"/>
  <c r="F213" i="97"/>
  <c r="G213" i="97"/>
  <c r="H214" i="97"/>
  <c r="CC210" i="97"/>
  <c r="I211" i="97"/>
  <c r="AJ210" i="97"/>
  <c r="R211" i="97"/>
  <c r="CL210" i="97"/>
  <c r="BT210" i="97"/>
  <c r="BM110" i="98"/>
  <c r="BV110" i="98"/>
  <c r="CL211" i="98"/>
  <c r="CO211" i="98" s="1"/>
  <c r="BD110" i="98"/>
  <c r="CC212" i="98"/>
  <c r="CF212" i="98" s="1"/>
  <c r="AA211" i="98"/>
  <c r="AD211" i="98" s="1"/>
  <c r="AS211" i="98"/>
  <c r="AV211" i="98" s="1"/>
  <c r="R211" i="98"/>
  <c r="U211" i="98" s="1"/>
  <c r="CU211" i="98"/>
  <c r="CX211" i="98" s="1"/>
  <c r="BB211" i="98"/>
  <c r="BE211" i="98" s="1"/>
  <c r="CE110" i="98"/>
  <c r="K110" i="98"/>
  <c r="T110" i="98"/>
  <c r="AU110" i="98"/>
  <c r="AJ211" i="98"/>
  <c r="AM211" i="98" s="1"/>
  <c r="I211" i="98"/>
  <c r="L211" i="98" s="1"/>
  <c r="BK211" i="98"/>
  <c r="BN211" i="98" s="1"/>
  <c r="BT211" i="98"/>
  <c r="BW211" i="98" s="1"/>
  <c r="CU212" i="97"/>
  <c r="CW110" i="97"/>
  <c r="BB211" i="97"/>
  <c r="AU110" i="97"/>
  <c r="AS211" i="97"/>
  <c r="AA211" i="97"/>
  <c r="P115" i="97"/>
  <c r="O116" i="97" s="1"/>
  <c r="AS224" i="101" l="1"/>
  <c r="AW223" i="101"/>
  <c r="AV223" i="101"/>
  <c r="AO126" i="112"/>
  <c r="AQ126" i="112" s="1"/>
  <c r="AL127" i="112" s="1"/>
  <c r="AP127" i="112" s="1"/>
  <c r="AW211" i="97"/>
  <c r="AV211" i="97"/>
  <c r="CY212" i="97"/>
  <c r="CX212" i="97"/>
  <c r="CO210" i="97"/>
  <c r="CP210" i="97"/>
  <c r="CG210" i="97"/>
  <c r="CF210" i="97"/>
  <c r="BE223" i="101"/>
  <c r="BF223" i="101"/>
  <c r="CF224" i="101"/>
  <c r="CG224" i="101"/>
  <c r="BO227" i="102"/>
  <c r="BN227" i="102"/>
  <c r="DQ223" i="101"/>
  <c r="DP223" i="101"/>
  <c r="DQ226" i="102"/>
  <c r="DP226" i="102"/>
  <c r="EI236" i="97"/>
  <c r="EH236" i="97"/>
  <c r="EE237" i="97"/>
  <c r="BO223" i="101"/>
  <c r="BN223" i="101"/>
  <c r="AE223" i="101"/>
  <c r="AD223" i="101"/>
  <c r="BX227" i="102"/>
  <c r="BW227" i="102"/>
  <c r="AW226" i="102"/>
  <c r="AV226" i="102"/>
  <c r="AD227" i="102"/>
  <c r="AE227" i="102"/>
  <c r="BF226" i="102"/>
  <c r="BE226" i="102"/>
  <c r="DY223" i="101"/>
  <c r="DZ223" i="101"/>
  <c r="DH226" i="102"/>
  <c r="DG226" i="102"/>
  <c r="DZ226" i="102"/>
  <c r="DY226" i="102"/>
  <c r="DY236" i="98"/>
  <c r="DV237" i="98"/>
  <c r="DZ235" i="97"/>
  <c r="DY235" i="97"/>
  <c r="DV236" i="97"/>
  <c r="U211" i="97"/>
  <c r="V211" i="97"/>
  <c r="CY223" i="101"/>
  <c r="CX223" i="101"/>
  <c r="AN226" i="102"/>
  <c r="AM226" i="102"/>
  <c r="CY227" i="102"/>
  <c r="CX227" i="102"/>
  <c r="DG223" i="101"/>
  <c r="DH223" i="101"/>
  <c r="EI226" i="102"/>
  <c r="EH226" i="102"/>
  <c r="DG234" i="98"/>
  <c r="DD235" i="98"/>
  <c r="DP235" i="98"/>
  <c r="DM236" i="98"/>
  <c r="DH233" i="97"/>
  <c r="DG233" i="97"/>
  <c r="DD234" i="97"/>
  <c r="BF211" i="97"/>
  <c r="BE211" i="97"/>
  <c r="AM210" i="97"/>
  <c r="AN210" i="97"/>
  <c r="AD211" i="97"/>
  <c r="AE211" i="97"/>
  <c r="BX210" i="97"/>
  <c r="BW210" i="97"/>
  <c r="M211" i="97"/>
  <c r="L211" i="97"/>
  <c r="BO210" i="97"/>
  <c r="BN210" i="97"/>
  <c r="U223" i="101"/>
  <c r="V223" i="101"/>
  <c r="BW223" i="101"/>
  <c r="BX223" i="101"/>
  <c r="M224" i="101"/>
  <c r="L224" i="101"/>
  <c r="CO223" i="101"/>
  <c r="CP223" i="101"/>
  <c r="AM223" i="101"/>
  <c r="AN223" i="101"/>
  <c r="CG226" i="102"/>
  <c r="CF226" i="102"/>
  <c r="U226" i="102"/>
  <c r="V226" i="102"/>
  <c r="M226" i="102"/>
  <c r="L226" i="102"/>
  <c r="CO226" i="102"/>
  <c r="CP226" i="102"/>
  <c r="EI223" i="101"/>
  <c r="EH223" i="101"/>
  <c r="DQ234" i="97"/>
  <c r="DP234" i="97"/>
  <c r="DM235" i="97"/>
  <c r="EH237" i="98"/>
  <c r="EE238" i="98"/>
  <c r="AV227" i="112"/>
  <c r="AH224" i="112"/>
  <c r="BE126" i="112"/>
  <c r="AZ127" i="112" s="1"/>
  <c r="BD127" i="112" s="1"/>
  <c r="M246" i="112"/>
  <c r="L246" i="112"/>
  <c r="S213" i="112"/>
  <c r="T213" i="112"/>
  <c r="V250" i="112"/>
  <c r="AX246" i="112"/>
  <c r="BA246" i="112" s="1"/>
  <c r="BB245" i="112"/>
  <c r="AJ246" i="112"/>
  <c r="AM246" i="112" s="1"/>
  <c r="H248" i="112"/>
  <c r="G247" i="112"/>
  <c r="Y247" i="112" s="1"/>
  <c r="I247" i="112"/>
  <c r="P247" i="112" s="1"/>
  <c r="DD227" i="102"/>
  <c r="DM227" i="102"/>
  <c r="DV227" i="102"/>
  <c r="EE227" i="102"/>
  <c r="EJ117" i="102"/>
  <c r="EL117" i="102" s="1"/>
  <c r="EB118" i="102"/>
  <c r="DX118" i="102"/>
  <c r="DR117" i="102"/>
  <c r="DT117" i="102" s="1"/>
  <c r="DF118" i="102"/>
  <c r="DJ118" i="102"/>
  <c r="EK110" i="98"/>
  <c r="EG110" i="98"/>
  <c r="EA110" i="98"/>
  <c r="EC110" i="98" s="1"/>
  <c r="DS110" i="98"/>
  <c r="DO110" i="98"/>
  <c r="DI110" i="98"/>
  <c r="DK110" i="98" s="1"/>
  <c r="DV224" i="101"/>
  <c r="DD224" i="101"/>
  <c r="EE224" i="101"/>
  <c r="DM224" i="101"/>
  <c r="EK116" i="101"/>
  <c r="EG116" i="101"/>
  <c r="EA116" i="101"/>
  <c r="EC116" i="101" s="1"/>
  <c r="DS116" i="101"/>
  <c r="DO116" i="101"/>
  <c r="DI116" i="101"/>
  <c r="DK116" i="101" s="1"/>
  <c r="EG110" i="97"/>
  <c r="EK110" i="97"/>
  <c r="EB110" i="97"/>
  <c r="DX110" i="97"/>
  <c r="DO110" i="97"/>
  <c r="DS110" i="97"/>
  <c r="DJ110" i="97"/>
  <c r="DF110" i="97"/>
  <c r="DA118" i="102"/>
  <c r="CW118" i="102"/>
  <c r="BD118" i="102"/>
  <c r="AC118" i="102"/>
  <c r="T118" i="102"/>
  <c r="BM118" i="102"/>
  <c r="CU228" i="102"/>
  <c r="BT228" i="102"/>
  <c r="CQ117" i="102"/>
  <c r="CS117" i="102" s="1"/>
  <c r="CR118" i="102" s="1"/>
  <c r="R227" i="102"/>
  <c r="AX117" i="102"/>
  <c r="AZ117" i="102" s="1"/>
  <c r="AY118" i="102" s="1"/>
  <c r="CH117" i="102"/>
  <c r="CJ117" i="102" s="1"/>
  <c r="CI118" i="102" s="1"/>
  <c r="AJ227" i="102"/>
  <c r="AA228" i="102"/>
  <c r="H228" i="102"/>
  <c r="G227" i="102"/>
  <c r="AO117" i="102"/>
  <c r="AQ117" i="102" s="1"/>
  <c r="AP118" i="102" s="1"/>
  <c r="BY118" i="102"/>
  <c r="CA118" i="102" s="1"/>
  <c r="BZ119" i="102" s="1"/>
  <c r="CC227" i="102"/>
  <c r="K118" i="102"/>
  <c r="I227" i="102"/>
  <c r="AS227" i="102"/>
  <c r="CL227" i="102"/>
  <c r="BK228" i="102"/>
  <c r="BB227" i="102"/>
  <c r="AL116" i="101"/>
  <c r="BQ116" i="101"/>
  <c r="BM116" i="101"/>
  <c r="BZ116" i="101"/>
  <c r="BV116" i="101"/>
  <c r="AY116" i="101"/>
  <c r="AU116" i="101"/>
  <c r="AC116" i="101"/>
  <c r="CN116" i="101"/>
  <c r="CR116" i="101"/>
  <c r="N117" i="101"/>
  <c r="P117" i="101" s="1"/>
  <c r="O118" i="101" s="1"/>
  <c r="BH116" i="101"/>
  <c r="BD116" i="101"/>
  <c r="CH116" i="101"/>
  <c r="CJ116" i="101" s="1"/>
  <c r="BK224" i="101"/>
  <c r="R224" i="101"/>
  <c r="AA224" i="101"/>
  <c r="BB224" i="101"/>
  <c r="BT224" i="101"/>
  <c r="CW116" i="101"/>
  <c r="DA116" i="101"/>
  <c r="I225" i="101"/>
  <c r="CL224" i="101"/>
  <c r="AJ224" i="101"/>
  <c r="CC225" i="101"/>
  <c r="G225" i="101"/>
  <c r="CU224" i="101"/>
  <c r="W116" i="101"/>
  <c r="Y116" i="101" s="1"/>
  <c r="X117" i="101" s="1"/>
  <c r="BK211" i="97"/>
  <c r="CH110" i="98"/>
  <c r="CJ110" i="98" s="1"/>
  <c r="CI111" i="98" s="1"/>
  <c r="BY110" i="98"/>
  <c r="CA110" i="98" s="1"/>
  <c r="BZ111" i="98" s="1"/>
  <c r="BP110" i="98"/>
  <c r="BR110" i="98" s="1"/>
  <c r="BQ111" i="98" s="1"/>
  <c r="BG110" i="98"/>
  <c r="BI110" i="98" s="1"/>
  <c r="BH111" i="98" s="1"/>
  <c r="AX110" i="98"/>
  <c r="AZ110" i="98" s="1"/>
  <c r="AY111" i="98" s="1"/>
  <c r="W110" i="98"/>
  <c r="Y110" i="98" s="1"/>
  <c r="X111" i="98" s="1"/>
  <c r="G213" i="98"/>
  <c r="F213" i="98"/>
  <c r="CZ110" i="97"/>
  <c r="DB110" i="97" s="1"/>
  <c r="DA111" i="97" s="1"/>
  <c r="CH109" i="97"/>
  <c r="CJ109" i="97" s="1"/>
  <c r="BP109" i="97"/>
  <c r="BR109" i="97" s="1"/>
  <c r="AX110" i="97"/>
  <c r="AZ110" i="97" s="1"/>
  <c r="AY111" i="97" s="1"/>
  <c r="AP110" i="97"/>
  <c r="AL110" i="97"/>
  <c r="W109" i="97"/>
  <c r="Y109" i="97" s="1"/>
  <c r="X110" i="97" s="1"/>
  <c r="F214" i="97"/>
  <c r="G214" i="97"/>
  <c r="H215" i="97"/>
  <c r="BT211" i="97"/>
  <c r="R212" i="97"/>
  <c r="AJ211" i="97"/>
  <c r="I212" i="97"/>
  <c r="CL211" i="97"/>
  <c r="CC211" i="97"/>
  <c r="AL110" i="98"/>
  <c r="AC110" i="98"/>
  <c r="CW110" i="98"/>
  <c r="CU212" i="98"/>
  <c r="CX212" i="98" s="1"/>
  <c r="AA212" i="98"/>
  <c r="AD212" i="98" s="1"/>
  <c r="CL212" i="98"/>
  <c r="CO212" i="98" s="1"/>
  <c r="N110" i="98"/>
  <c r="P110" i="98" s="1"/>
  <c r="O111" i="98" s="1"/>
  <c r="CN110" i="98"/>
  <c r="BT212" i="98"/>
  <c r="BW212" i="98" s="1"/>
  <c r="R212" i="98"/>
  <c r="U212" i="98" s="1"/>
  <c r="BK212" i="98"/>
  <c r="BN212" i="98" s="1"/>
  <c r="AJ212" i="98"/>
  <c r="AM212" i="98" s="1"/>
  <c r="BB212" i="98"/>
  <c r="BE212" i="98" s="1"/>
  <c r="AS212" i="98"/>
  <c r="AV212" i="98" s="1"/>
  <c r="CC213" i="98"/>
  <c r="CF213" i="98" s="1"/>
  <c r="I212" i="98"/>
  <c r="L212" i="98" s="1"/>
  <c r="CU213" i="97"/>
  <c r="CN110" i="97"/>
  <c r="BB212" i="97"/>
  <c r="BD110" i="97"/>
  <c r="AS212" i="97"/>
  <c r="AC110" i="97"/>
  <c r="AA212" i="97"/>
  <c r="K116" i="97"/>
  <c r="AV224" i="101" l="1"/>
  <c r="AS225" i="101"/>
  <c r="AW224" i="101"/>
  <c r="AO127" i="112"/>
  <c r="AW212" i="97"/>
  <c r="AV212" i="97"/>
  <c r="CX213" i="97"/>
  <c r="CY213" i="97"/>
  <c r="AN211" i="97"/>
  <c r="AM211" i="97"/>
  <c r="V212" i="97"/>
  <c r="U212" i="97"/>
  <c r="L212" i="97"/>
  <c r="M212" i="97"/>
  <c r="CX224" i="101"/>
  <c r="CY224" i="101"/>
  <c r="AN224" i="101"/>
  <c r="AM224" i="101"/>
  <c r="V224" i="101"/>
  <c r="U224" i="101"/>
  <c r="BO228" i="102"/>
  <c r="BN228" i="102"/>
  <c r="AN227" i="102"/>
  <c r="AM227" i="102"/>
  <c r="DP224" i="101"/>
  <c r="DQ224" i="101"/>
  <c r="DH224" i="101"/>
  <c r="DG224" i="101"/>
  <c r="EI227" i="102"/>
  <c r="EH227" i="102"/>
  <c r="DQ235" i="97"/>
  <c r="DP235" i="97"/>
  <c r="DM236" i="97"/>
  <c r="DG235" i="98"/>
  <c r="DD236" i="98"/>
  <c r="DY236" i="97"/>
  <c r="DZ236" i="97"/>
  <c r="DV237" i="97"/>
  <c r="CP224" i="101"/>
  <c r="CO224" i="101"/>
  <c r="BX224" i="101"/>
  <c r="BW224" i="101"/>
  <c r="BN224" i="101"/>
  <c r="BO224" i="101"/>
  <c r="CP227" i="102"/>
  <c r="CO227" i="102"/>
  <c r="BX228" i="102"/>
  <c r="BW228" i="102"/>
  <c r="DZ227" i="102"/>
  <c r="DY227" i="102"/>
  <c r="DH227" i="102"/>
  <c r="DG227" i="102"/>
  <c r="CF211" i="97"/>
  <c r="CG211" i="97"/>
  <c r="BN211" i="97"/>
  <c r="BO211" i="97"/>
  <c r="L225" i="101"/>
  <c r="M225" i="101"/>
  <c r="BF224" i="101"/>
  <c r="BE224" i="101"/>
  <c r="AW227" i="102"/>
  <c r="AV227" i="102"/>
  <c r="CG227" i="102"/>
  <c r="CF227" i="102"/>
  <c r="CY228" i="102"/>
  <c r="CX228" i="102"/>
  <c r="EH224" i="101"/>
  <c r="EI224" i="101"/>
  <c r="DZ224" i="101"/>
  <c r="DY224" i="101"/>
  <c r="EH238" i="98"/>
  <c r="EE239" i="98"/>
  <c r="DP236" i="98"/>
  <c r="DM237" i="98"/>
  <c r="AE212" i="97"/>
  <c r="AD212" i="97"/>
  <c r="BF212" i="97"/>
  <c r="BE212" i="97"/>
  <c r="CP211" i="97"/>
  <c r="CO211" i="97"/>
  <c r="BX211" i="97"/>
  <c r="BW211" i="97"/>
  <c r="CG225" i="101"/>
  <c r="CF225" i="101"/>
  <c r="AD224" i="101"/>
  <c r="AE224" i="101"/>
  <c r="BF227" i="102"/>
  <c r="BE227" i="102"/>
  <c r="M227" i="102"/>
  <c r="L227" i="102"/>
  <c r="AE228" i="102"/>
  <c r="AD228" i="102"/>
  <c r="V227" i="102"/>
  <c r="U227" i="102"/>
  <c r="DQ227" i="102"/>
  <c r="DP227" i="102"/>
  <c r="DH234" i="97"/>
  <c r="DG234" i="97"/>
  <c r="DD235" i="97"/>
  <c r="DY237" i="98"/>
  <c r="DV238" i="98"/>
  <c r="EH237" i="97"/>
  <c r="EI237" i="97"/>
  <c r="EE238" i="97"/>
  <c r="AH225" i="112"/>
  <c r="AV228" i="112"/>
  <c r="BC127" i="112"/>
  <c r="L247" i="112"/>
  <c r="M247" i="112"/>
  <c r="V251" i="112"/>
  <c r="T214" i="112"/>
  <c r="S214" i="112"/>
  <c r="AJ247" i="112"/>
  <c r="AM247" i="112" s="1"/>
  <c r="AX247" i="112"/>
  <c r="BA247" i="112" s="1"/>
  <c r="BB246" i="112"/>
  <c r="H249" i="112"/>
  <c r="G248" i="112"/>
  <c r="Y248" i="112" s="1"/>
  <c r="I248" i="112"/>
  <c r="P248" i="112" s="1"/>
  <c r="EE228" i="102"/>
  <c r="DM228" i="102"/>
  <c r="DV228" i="102"/>
  <c r="DD228" i="102"/>
  <c r="EG118" i="102"/>
  <c r="EK118" i="102"/>
  <c r="EA118" i="102"/>
  <c r="EC118" i="102" s="1"/>
  <c r="DO118" i="102"/>
  <c r="DS118" i="102"/>
  <c r="DI118" i="102"/>
  <c r="DK118" i="102" s="1"/>
  <c r="EJ110" i="98"/>
  <c r="EL110" i="98" s="1"/>
  <c r="DX111" i="98"/>
  <c r="EB111" i="98"/>
  <c r="DR110" i="98"/>
  <c r="DT110" i="98" s="1"/>
  <c r="DF111" i="98"/>
  <c r="DJ111" i="98"/>
  <c r="DD225" i="101"/>
  <c r="DV225" i="101"/>
  <c r="DM225" i="101"/>
  <c r="EE225" i="101"/>
  <c r="EJ116" i="101"/>
  <c r="EL116" i="101" s="1"/>
  <c r="EB117" i="101"/>
  <c r="DX117" i="101"/>
  <c r="DR116" i="101"/>
  <c r="DT116" i="101" s="1"/>
  <c r="DJ117" i="101"/>
  <c r="DF117" i="101"/>
  <c r="EJ110" i="97"/>
  <c r="EL110" i="97" s="1"/>
  <c r="EA110" i="97"/>
  <c r="EC110" i="97" s="1"/>
  <c r="DR110" i="97"/>
  <c r="DT110" i="97" s="1"/>
  <c r="DI110" i="97"/>
  <c r="DK110" i="97" s="1"/>
  <c r="BV119" i="102"/>
  <c r="AU118" i="102"/>
  <c r="AL118" i="102"/>
  <c r="BB228" i="102"/>
  <c r="I228" i="102"/>
  <c r="H229" i="102"/>
  <c r="G228" i="102"/>
  <c r="CE118" i="102"/>
  <c r="R228" i="102"/>
  <c r="CU229" i="102"/>
  <c r="W118" i="102"/>
  <c r="Y118" i="102" s="1"/>
  <c r="X119" i="102" s="1"/>
  <c r="BG118" i="102"/>
  <c r="BI118" i="102" s="1"/>
  <c r="BH119" i="102" s="1"/>
  <c r="CL228" i="102"/>
  <c r="AJ228" i="102"/>
  <c r="BT229" i="102"/>
  <c r="BK229" i="102"/>
  <c r="AS228" i="102"/>
  <c r="N118" i="102"/>
  <c r="P118" i="102" s="1"/>
  <c r="O119" i="102" s="1"/>
  <c r="CC228" i="102"/>
  <c r="CN118" i="102"/>
  <c r="BP118" i="102"/>
  <c r="BR118" i="102" s="1"/>
  <c r="BQ119" i="102" s="1"/>
  <c r="AF118" i="102"/>
  <c r="AH118" i="102" s="1"/>
  <c r="AG119" i="102" s="1"/>
  <c r="CZ118" i="102"/>
  <c r="DB118" i="102" s="1"/>
  <c r="AA229" i="102"/>
  <c r="G226" i="101"/>
  <c r="BG116" i="101"/>
  <c r="BI116" i="101" s="1"/>
  <c r="CQ116" i="101"/>
  <c r="CS116" i="101" s="1"/>
  <c r="T117" i="101"/>
  <c r="CC226" i="101"/>
  <c r="BK225" i="101"/>
  <c r="K118" i="101"/>
  <c r="BP116" i="101"/>
  <c r="BR116" i="101" s="1"/>
  <c r="I226" i="101"/>
  <c r="CU225" i="101"/>
  <c r="CL225" i="101"/>
  <c r="BT225" i="101"/>
  <c r="BY116" i="101"/>
  <c r="CA116" i="101" s="1"/>
  <c r="AO116" i="101"/>
  <c r="AQ116" i="101" s="1"/>
  <c r="AP117" i="101" s="1"/>
  <c r="CI117" i="101"/>
  <c r="CE117" i="101"/>
  <c r="AX116" i="101"/>
  <c r="AZ116" i="101" s="1"/>
  <c r="AJ225" i="101"/>
  <c r="CZ116" i="101"/>
  <c r="DB116" i="101" s="1"/>
  <c r="BB225" i="101"/>
  <c r="AA225" i="101"/>
  <c r="R225" i="101"/>
  <c r="AF116" i="101"/>
  <c r="AH116" i="101" s="1"/>
  <c r="AG117" i="101" s="1"/>
  <c r="BK212" i="97"/>
  <c r="CZ110" i="98"/>
  <c r="DB110" i="98" s="1"/>
  <c r="DA111" i="98" s="1"/>
  <c r="CQ110" i="98"/>
  <c r="CS110" i="98" s="1"/>
  <c r="CR111" i="98" s="1"/>
  <c r="AO110" i="98"/>
  <c r="AQ110" i="98" s="1"/>
  <c r="AP111" i="98" s="1"/>
  <c r="AF110" i="98"/>
  <c r="AH110" i="98" s="1"/>
  <c r="AG111" i="98" s="1"/>
  <c r="G214" i="98"/>
  <c r="F214" i="98"/>
  <c r="CQ110" i="97"/>
  <c r="CS110" i="97" s="1"/>
  <c r="CR111" i="97" s="1"/>
  <c r="CI110" i="97"/>
  <c r="CE110" i="97"/>
  <c r="BQ110" i="97"/>
  <c r="BM110" i="97"/>
  <c r="BG110" i="97"/>
  <c r="BI110" i="97" s="1"/>
  <c r="BH111" i="97" s="1"/>
  <c r="AO110" i="97"/>
  <c r="AQ110" i="97" s="1"/>
  <c r="AF110" i="97"/>
  <c r="AH110" i="97" s="1"/>
  <c r="AG111" i="97" s="1"/>
  <c r="T110" i="97"/>
  <c r="F215" i="97"/>
  <c r="G215" i="97"/>
  <c r="H216" i="97"/>
  <c r="CC212" i="97"/>
  <c r="CL212" i="97"/>
  <c r="AJ212" i="97"/>
  <c r="BT212" i="97"/>
  <c r="I213" i="97"/>
  <c r="R213" i="97"/>
  <c r="T111" i="98"/>
  <c r="BV111" i="98"/>
  <c r="CE111" i="98"/>
  <c r="AU111" i="98"/>
  <c r="I213" i="98"/>
  <c r="L213" i="98" s="1"/>
  <c r="AS213" i="98"/>
  <c r="AV213" i="98" s="1"/>
  <c r="BD111" i="98"/>
  <c r="AA213" i="98"/>
  <c r="AD213" i="98" s="1"/>
  <c r="K111" i="98"/>
  <c r="CU213" i="98"/>
  <c r="CX213" i="98" s="1"/>
  <c r="CC214" i="98"/>
  <c r="CF214" i="98" s="1"/>
  <c r="BB213" i="98"/>
  <c r="BE213" i="98" s="1"/>
  <c r="BT213" i="98"/>
  <c r="BW213" i="98" s="1"/>
  <c r="BM111" i="98"/>
  <c r="AJ213" i="98"/>
  <c r="AM213" i="98" s="1"/>
  <c r="BK213" i="98"/>
  <c r="BN213" i="98" s="1"/>
  <c r="R213" i="98"/>
  <c r="U213" i="98" s="1"/>
  <c r="CL213" i="98"/>
  <c r="CO213" i="98" s="1"/>
  <c r="CW111" i="97"/>
  <c r="CU214" i="97"/>
  <c r="BB213" i="97"/>
  <c r="AU111" i="97"/>
  <c r="AS213" i="97"/>
  <c r="AA213" i="97"/>
  <c r="N116" i="97"/>
  <c r="P116" i="97" s="1"/>
  <c r="O117" i="97" s="1"/>
  <c r="AS226" i="101" l="1"/>
  <c r="AW225" i="101"/>
  <c r="AV225" i="101"/>
  <c r="AQ127" i="112"/>
  <c r="AL128" i="112" s="1"/>
  <c r="AP128" i="112" s="1"/>
  <c r="DG225" i="101"/>
  <c r="DH225" i="101"/>
  <c r="AV213" i="97"/>
  <c r="AW213" i="97"/>
  <c r="M213" i="97"/>
  <c r="L213" i="97"/>
  <c r="BO229" i="102"/>
  <c r="BN229" i="102"/>
  <c r="EI228" i="102"/>
  <c r="EH228" i="102"/>
  <c r="U225" i="101"/>
  <c r="V225" i="101"/>
  <c r="AM225" i="101"/>
  <c r="AN225" i="101"/>
  <c r="CY225" i="101"/>
  <c r="CX225" i="101"/>
  <c r="CG228" i="102"/>
  <c r="CF228" i="102"/>
  <c r="BX229" i="102"/>
  <c r="BW229" i="102"/>
  <c r="BF228" i="102"/>
  <c r="BE228" i="102"/>
  <c r="DY238" i="98"/>
  <c r="DV239" i="98"/>
  <c r="DG236" i="98"/>
  <c r="DD237" i="98"/>
  <c r="BW212" i="97"/>
  <c r="BX212" i="97"/>
  <c r="AM212" i="97"/>
  <c r="AN212" i="97"/>
  <c r="AE225" i="101"/>
  <c r="AD225" i="101"/>
  <c r="M226" i="101"/>
  <c r="L226" i="101"/>
  <c r="BO225" i="101"/>
  <c r="BN225" i="101"/>
  <c r="AN228" i="102"/>
  <c r="AM228" i="102"/>
  <c r="CY229" i="102"/>
  <c r="CX229" i="102"/>
  <c r="EI225" i="101"/>
  <c r="EH225" i="101"/>
  <c r="DZ228" i="102"/>
  <c r="DY228" i="102"/>
  <c r="EI238" i="97"/>
  <c r="EH238" i="97"/>
  <c r="EE239" i="97"/>
  <c r="EH239" i="98"/>
  <c r="EE240" i="98"/>
  <c r="DZ237" i="97"/>
  <c r="DY237" i="97"/>
  <c r="DV238" i="97"/>
  <c r="CG212" i="97"/>
  <c r="CF212" i="97"/>
  <c r="CO225" i="101"/>
  <c r="CP225" i="101"/>
  <c r="M228" i="102"/>
  <c r="L228" i="102"/>
  <c r="DQ225" i="101"/>
  <c r="DP225" i="101"/>
  <c r="DH228" i="102"/>
  <c r="DG228" i="102"/>
  <c r="DP237" i="98"/>
  <c r="DM238" i="98"/>
  <c r="BF213" i="97"/>
  <c r="BE213" i="97"/>
  <c r="AE213" i="97"/>
  <c r="AD213" i="97"/>
  <c r="CY214" i="97"/>
  <c r="CX214" i="97"/>
  <c r="U213" i="97"/>
  <c r="V213" i="97"/>
  <c r="CO212" i="97"/>
  <c r="CP212" i="97"/>
  <c r="BO212" i="97"/>
  <c r="BN212" i="97"/>
  <c r="BE225" i="101"/>
  <c r="BF225" i="101"/>
  <c r="BW225" i="101"/>
  <c r="BX225" i="101"/>
  <c r="CF226" i="101"/>
  <c r="CG226" i="101"/>
  <c r="AE229" i="102"/>
  <c r="AD229" i="102"/>
  <c r="AW228" i="102"/>
  <c r="AV228" i="102"/>
  <c r="CP228" i="102"/>
  <c r="CO228" i="102"/>
  <c r="V228" i="102"/>
  <c r="U228" i="102"/>
  <c r="DY225" i="101"/>
  <c r="DZ225" i="101"/>
  <c r="DQ228" i="102"/>
  <c r="DP228" i="102"/>
  <c r="DH235" i="97"/>
  <c r="DG235" i="97"/>
  <c r="DD236" i="97"/>
  <c r="DQ236" i="97"/>
  <c r="DP236" i="97"/>
  <c r="DM237" i="97"/>
  <c r="AH226" i="112"/>
  <c r="AV229" i="112"/>
  <c r="BE127" i="112"/>
  <c r="AZ128" i="112" s="1"/>
  <c r="BD128" i="112" s="1"/>
  <c r="M248" i="112"/>
  <c r="L248" i="112"/>
  <c r="T215" i="112"/>
  <c r="S215" i="112"/>
  <c r="V252" i="112"/>
  <c r="BB247" i="112"/>
  <c r="AX248" i="112"/>
  <c r="BA248" i="112" s="1"/>
  <c r="AJ248" i="112"/>
  <c r="AM248" i="112" s="1"/>
  <c r="I249" i="112"/>
  <c r="P249" i="112" s="1"/>
  <c r="H250" i="112"/>
  <c r="G249" i="112"/>
  <c r="Y249" i="112" s="1"/>
  <c r="DV229" i="102"/>
  <c r="EE229" i="102"/>
  <c r="DD229" i="102"/>
  <c r="DM229" i="102"/>
  <c r="EJ118" i="102"/>
  <c r="EL118" i="102" s="1"/>
  <c r="DX119" i="102"/>
  <c r="EB119" i="102"/>
  <c r="DR118" i="102"/>
  <c r="DT118" i="102" s="1"/>
  <c r="DF119" i="102"/>
  <c r="DJ119" i="102"/>
  <c r="EG111" i="98"/>
  <c r="EK111" i="98"/>
  <c r="EA111" i="98"/>
  <c r="EC111" i="98" s="1"/>
  <c r="DS111" i="98"/>
  <c r="DO111" i="98"/>
  <c r="DI111" i="98"/>
  <c r="DK111" i="98" s="1"/>
  <c r="DM226" i="101"/>
  <c r="DV226" i="101"/>
  <c r="DD226" i="101"/>
  <c r="EE226" i="101"/>
  <c r="EK117" i="101"/>
  <c r="EG117" i="101"/>
  <c r="EA117" i="101"/>
  <c r="EC117" i="101" s="1"/>
  <c r="DS117" i="101"/>
  <c r="DO117" i="101"/>
  <c r="DI117" i="101"/>
  <c r="DK117" i="101" s="1"/>
  <c r="EK111" i="97"/>
  <c r="EG111" i="97"/>
  <c r="DX111" i="97"/>
  <c r="EB111" i="97"/>
  <c r="DS111" i="97"/>
  <c r="DO111" i="97"/>
  <c r="DJ111" i="97"/>
  <c r="DF111" i="97"/>
  <c r="AC119" i="102"/>
  <c r="CQ118" i="102"/>
  <c r="CS118" i="102" s="1"/>
  <c r="CR119" i="102" s="1"/>
  <c r="AS229" i="102"/>
  <c r="BK230" i="102"/>
  <c r="AJ229" i="102"/>
  <c r="T119" i="102"/>
  <c r="CH118" i="102"/>
  <c r="CJ118" i="102" s="1"/>
  <c r="CI119" i="102" s="1"/>
  <c r="I229" i="102"/>
  <c r="AX118" i="102"/>
  <c r="AZ118" i="102" s="1"/>
  <c r="AY119" i="102" s="1"/>
  <c r="AA230" i="102"/>
  <c r="BT230" i="102"/>
  <c r="CL229" i="102"/>
  <c r="BB229" i="102"/>
  <c r="BM119" i="102"/>
  <c r="K119" i="102"/>
  <c r="BD119" i="102"/>
  <c r="CU230" i="102"/>
  <c r="AO118" i="102"/>
  <c r="AQ118" i="102" s="1"/>
  <c r="AP119" i="102" s="1"/>
  <c r="BY119" i="102"/>
  <c r="CA119" i="102" s="1"/>
  <c r="BZ120" i="102" s="1"/>
  <c r="DA119" i="102"/>
  <c r="CW119" i="102"/>
  <c r="CC229" i="102"/>
  <c r="R229" i="102"/>
  <c r="H230" i="102"/>
  <c r="G229" i="102"/>
  <c r="CN117" i="101"/>
  <c r="CR117" i="101"/>
  <c r="AY117" i="101"/>
  <c r="AU117" i="101"/>
  <c r="AC117" i="101"/>
  <c r="BZ117" i="101"/>
  <c r="BV117" i="101"/>
  <c r="CH117" i="101"/>
  <c r="CJ117" i="101" s="1"/>
  <c r="BT226" i="101"/>
  <c r="N118" i="101"/>
  <c r="P118" i="101" s="1"/>
  <c r="O119" i="101" s="1"/>
  <c r="BK226" i="101"/>
  <c r="BH117" i="101"/>
  <c r="BD117" i="101"/>
  <c r="R226" i="101"/>
  <c r="AA226" i="101"/>
  <c r="CW117" i="101"/>
  <c r="DA117" i="101"/>
  <c r="AJ226" i="101"/>
  <c r="I227" i="101"/>
  <c r="W117" i="101"/>
  <c r="Y117" i="101" s="1"/>
  <c r="X118" i="101" s="1"/>
  <c r="BB226" i="101"/>
  <c r="AL117" i="101"/>
  <c r="CL226" i="101"/>
  <c r="CU226" i="101"/>
  <c r="BQ117" i="101"/>
  <c r="BM117" i="101"/>
  <c r="CC227" i="101"/>
  <c r="G227" i="101"/>
  <c r="BK213" i="97"/>
  <c r="CH111" i="98"/>
  <c r="CJ111" i="98" s="1"/>
  <c r="CI112" i="98" s="1"/>
  <c r="BY111" i="98"/>
  <c r="CA111" i="98" s="1"/>
  <c r="BZ112" i="98" s="1"/>
  <c r="BP111" i="98"/>
  <c r="BR111" i="98" s="1"/>
  <c r="BQ112" i="98" s="1"/>
  <c r="BG111" i="98"/>
  <c r="BI111" i="98" s="1"/>
  <c r="BH112" i="98" s="1"/>
  <c r="AX111" i="98"/>
  <c r="AZ111" i="98" s="1"/>
  <c r="AY112" i="98" s="1"/>
  <c r="W111" i="98"/>
  <c r="Y111" i="98" s="1"/>
  <c r="X112" i="98" s="1"/>
  <c r="G215" i="98"/>
  <c r="F215" i="98"/>
  <c r="CZ111" i="97"/>
  <c r="DB111" i="97" s="1"/>
  <c r="DA112" i="97" s="1"/>
  <c r="CH110" i="97"/>
  <c r="CJ110" i="97" s="1"/>
  <c r="BP110" i="97"/>
  <c r="BR110" i="97" s="1"/>
  <c r="AX111" i="97"/>
  <c r="AZ111" i="97" s="1"/>
  <c r="AY112" i="97" s="1"/>
  <c r="AP111" i="97"/>
  <c r="AL111" i="97"/>
  <c r="W110" i="97"/>
  <c r="Y110" i="97" s="1"/>
  <c r="X111" i="97" s="1"/>
  <c r="F216" i="97"/>
  <c r="G216" i="97"/>
  <c r="H217" i="97"/>
  <c r="BT213" i="97"/>
  <c r="R214" i="97"/>
  <c r="AJ213" i="97"/>
  <c r="CC213" i="97"/>
  <c r="I214" i="97"/>
  <c r="CL213" i="97"/>
  <c r="AL111" i="98"/>
  <c r="CW111" i="98"/>
  <c r="AC111" i="98"/>
  <c r="CU214" i="98"/>
  <c r="CX214" i="98" s="1"/>
  <c r="AJ214" i="98"/>
  <c r="AM214" i="98" s="1"/>
  <c r="N111" i="98"/>
  <c r="P111" i="98" s="1"/>
  <c r="O112" i="98" s="1"/>
  <c r="AA214" i="98"/>
  <c r="AD214" i="98" s="1"/>
  <c r="CN111" i="98"/>
  <c r="BB214" i="98"/>
  <c r="BE214" i="98" s="1"/>
  <c r="AS214" i="98"/>
  <c r="AV214" i="98" s="1"/>
  <c r="CL214" i="98"/>
  <c r="CO214" i="98" s="1"/>
  <c r="R214" i="98"/>
  <c r="U214" i="98" s="1"/>
  <c r="BT214" i="98"/>
  <c r="BW214" i="98" s="1"/>
  <c r="CC215" i="98"/>
  <c r="CF215" i="98" s="1"/>
  <c r="BK214" i="98"/>
  <c r="BN214" i="98" s="1"/>
  <c r="I214" i="98"/>
  <c r="L214" i="98" s="1"/>
  <c r="CU215" i="97"/>
  <c r="CN111" i="97"/>
  <c r="BD111" i="97"/>
  <c r="BB214" i="97"/>
  <c r="AS214" i="97"/>
  <c r="AC111" i="97"/>
  <c r="AA214" i="97"/>
  <c r="K117" i="97"/>
  <c r="AV226" i="101" l="1"/>
  <c r="AW226" i="101"/>
  <c r="AS227" i="101"/>
  <c r="AO128" i="112"/>
  <c r="CG213" i="97"/>
  <c r="CF213" i="97"/>
  <c r="AN226" i="101"/>
  <c r="AM226" i="101"/>
  <c r="V226" i="101"/>
  <c r="U226" i="101"/>
  <c r="BX230" i="102"/>
  <c r="BW230" i="102"/>
  <c r="BO230" i="102"/>
  <c r="BN230" i="102"/>
  <c r="EH226" i="101"/>
  <c r="EI226" i="101"/>
  <c r="DZ226" i="101"/>
  <c r="DY226" i="101"/>
  <c r="DQ229" i="102"/>
  <c r="DP229" i="102"/>
  <c r="DP238" i="98"/>
  <c r="DM239" i="98"/>
  <c r="DY238" i="97"/>
  <c r="DZ238" i="97"/>
  <c r="DV239" i="97"/>
  <c r="DY239" i="98"/>
  <c r="DV240" i="98"/>
  <c r="AW214" i="97"/>
  <c r="AV214" i="97"/>
  <c r="CX215" i="97"/>
  <c r="CY215" i="97"/>
  <c r="AN213" i="97"/>
  <c r="AM213" i="97"/>
  <c r="CX226" i="101"/>
  <c r="CY226" i="101"/>
  <c r="BF226" i="101"/>
  <c r="BE226" i="101"/>
  <c r="BX226" i="101"/>
  <c r="BW226" i="101"/>
  <c r="V229" i="102"/>
  <c r="U229" i="102"/>
  <c r="AE230" i="102"/>
  <c r="AD230" i="102"/>
  <c r="AW229" i="102"/>
  <c r="AV229" i="102"/>
  <c r="DH226" i="101"/>
  <c r="DG226" i="101"/>
  <c r="DH229" i="102"/>
  <c r="DG229" i="102"/>
  <c r="DG236" i="97"/>
  <c r="DH236" i="97"/>
  <c r="DD237" i="97"/>
  <c r="EH239" i="97"/>
  <c r="EI239" i="97"/>
  <c r="EE240" i="97"/>
  <c r="BF214" i="97"/>
  <c r="BE214" i="97"/>
  <c r="CP213" i="97"/>
  <c r="CO213" i="97"/>
  <c r="V214" i="97"/>
  <c r="U214" i="97"/>
  <c r="BN213" i="97"/>
  <c r="BO213" i="97"/>
  <c r="CG227" i="101"/>
  <c r="CF227" i="101"/>
  <c r="CP226" i="101"/>
  <c r="CO226" i="101"/>
  <c r="CG229" i="102"/>
  <c r="CF229" i="102"/>
  <c r="BF229" i="102"/>
  <c r="BE229" i="102"/>
  <c r="DP226" i="101"/>
  <c r="DQ226" i="101"/>
  <c r="EI229" i="102"/>
  <c r="EH229" i="102"/>
  <c r="DQ237" i="97"/>
  <c r="DP237" i="97"/>
  <c r="DM238" i="97"/>
  <c r="DG237" i="98"/>
  <c r="DD238" i="98"/>
  <c r="AE214" i="97"/>
  <c r="AD214" i="97"/>
  <c r="L214" i="97"/>
  <c r="M214" i="97"/>
  <c r="BX213" i="97"/>
  <c r="BW213" i="97"/>
  <c r="L227" i="101"/>
  <c r="M227" i="101"/>
  <c r="AD226" i="101"/>
  <c r="AE226" i="101"/>
  <c r="BN226" i="101"/>
  <c r="BO226" i="101"/>
  <c r="CY230" i="102"/>
  <c r="CX230" i="102"/>
  <c r="CP229" i="102"/>
  <c r="CO229" i="102"/>
  <c r="M229" i="102"/>
  <c r="L229" i="102"/>
  <c r="AN229" i="102"/>
  <c r="AM229" i="102"/>
  <c r="DZ229" i="102"/>
  <c r="DY229" i="102"/>
  <c r="EH240" i="98"/>
  <c r="EE241" i="98"/>
  <c r="AH227" i="112"/>
  <c r="AV230" i="112"/>
  <c r="BC128" i="112"/>
  <c r="M249" i="112"/>
  <c r="L249" i="112"/>
  <c r="S216" i="112"/>
  <c r="T216" i="112"/>
  <c r="V253" i="112"/>
  <c r="AX249" i="112"/>
  <c r="BA249" i="112" s="1"/>
  <c r="BB248" i="112"/>
  <c r="AJ249" i="112"/>
  <c r="AM249" i="112" s="1"/>
  <c r="G250" i="112"/>
  <c r="Y250" i="112" s="1"/>
  <c r="H251" i="112"/>
  <c r="I250" i="112"/>
  <c r="P250" i="112" s="1"/>
  <c r="EE230" i="102"/>
  <c r="DV230" i="102"/>
  <c r="DD230" i="102"/>
  <c r="DM230" i="102"/>
  <c r="EK119" i="102"/>
  <c r="EG119" i="102"/>
  <c r="EA119" i="102"/>
  <c r="EC119" i="102" s="1"/>
  <c r="DS119" i="102"/>
  <c r="DO119" i="102"/>
  <c r="DI119" i="102"/>
  <c r="DK119" i="102" s="1"/>
  <c r="EJ111" i="98"/>
  <c r="EL111" i="98" s="1"/>
  <c r="DX112" i="98"/>
  <c r="EB112" i="98"/>
  <c r="DR111" i="98"/>
  <c r="DT111" i="98" s="1"/>
  <c r="DF112" i="98"/>
  <c r="DJ112" i="98"/>
  <c r="DM227" i="101"/>
  <c r="EE227" i="101"/>
  <c r="DD227" i="101"/>
  <c r="DV227" i="101"/>
  <c r="EJ117" i="101"/>
  <c r="EL117" i="101" s="1"/>
  <c r="DX118" i="101"/>
  <c r="EB118" i="101"/>
  <c r="DR117" i="101"/>
  <c r="DT117" i="101" s="1"/>
  <c r="DJ118" i="101"/>
  <c r="DF118" i="101"/>
  <c r="EJ111" i="97"/>
  <c r="EL111" i="97" s="1"/>
  <c r="EA111" i="97"/>
  <c r="EC111" i="97" s="1"/>
  <c r="DR111" i="97"/>
  <c r="DT111" i="97" s="1"/>
  <c r="DI111" i="97"/>
  <c r="DK111" i="97" s="1"/>
  <c r="CE119" i="102"/>
  <c r="CN119" i="102"/>
  <c r="AL119" i="102"/>
  <c r="BV120" i="102"/>
  <c r="H231" i="102"/>
  <c r="G230" i="102"/>
  <c r="BG119" i="102"/>
  <c r="BI119" i="102" s="1"/>
  <c r="BH120" i="102" s="1"/>
  <c r="BP119" i="102"/>
  <c r="BR119" i="102" s="1"/>
  <c r="BQ120" i="102" s="1"/>
  <c r="BB230" i="102"/>
  <c r="AA231" i="102"/>
  <c r="AJ230" i="102"/>
  <c r="W119" i="102"/>
  <c r="Y119" i="102" s="1"/>
  <c r="X120" i="102" s="1"/>
  <c r="R230" i="102"/>
  <c r="CC230" i="102"/>
  <c r="CU231" i="102"/>
  <c r="N119" i="102"/>
  <c r="P119" i="102" s="1"/>
  <c r="O120" i="102" s="1"/>
  <c r="BT231" i="102"/>
  <c r="I230" i="102"/>
  <c r="AF119" i="102"/>
  <c r="AH119" i="102" s="1"/>
  <c r="AG120" i="102" s="1"/>
  <c r="CZ119" i="102"/>
  <c r="DB119" i="102" s="1"/>
  <c r="CL230" i="102"/>
  <c r="AU119" i="102"/>
  <c r="BK231" i="102"/>
  <c r="AS230" i="102"/>
  <c r="T118" i="101"/>
  <c r="CI118" i="101"/>
  <c r="CE118" i="101"/>
  <c r="BK227" i="101"/>
  <c r="BY117" i="101"/>
  <c r="CA117" i="101" s="1"/>
  <c r="AJ227" i="101"/>
  <c r="CZ117" i="101"/>
  <c r="DB117" i="101" s="1"/>
  <c r="BT227" i="101"/>
  <c r="CC228" i="101"/>
  <c r="CL227" i="101"/>
  <c r="K119" i="101"/>
  <c r="G228" i="101"/>
  <c r="AA227" i="101"/>
  <c r="BG117" i="101"/>
  <c r="BI117" i="101" s="1"/>
  <c r="AX117" i="101"/>
  <c r="AZ117" i="101" s="1"/>
  <c r="BP117" i="101"/>
  <c r="BR117" i="101" s="1"/>
  <c r="CU227" i="101"/>
  <c r="AO117" i="101"/>
  <c r="AQ117" i="101" s="1"/>
  <c r="AP118" i="101" s="1"/>
  <c r="BB227" i="101"/>
  <c r="I228" i="101"/>
  <c r="R227" i="101"/>
  <c r="AF117" i="101"/>
  <c r="AH117" i="101" s="1"/>
  <c r="AG118" i="101" s="1"/>
  <c r="CQ117" i="101"/>
  <c r="CS117" i="101" s="1"/>
  <c r="BK214" i="97"/>
  <c r="CZ111" i="98"/>
  <c r="DB111" i="98" s="1"/>
  <c r="DA112" i="98" s="1"/>
  <c r="CQ111" i="98"/>
  <c r="CS111" i="98" s="1"/>
  <c r="CR112" i="98" s="1"/>
  <c r="AO111" i="98"/>
  <c r="AQ111" i="98" s="1"/>
  <c r="AP112" i="98" s="1"/>
  <c r="AF111" i="98"/>
  <c r="AH111" i="98" s="1"/>
  <c r="AG112" i="98" s="1"/>
  <c r="F216" i="98"/>
  <c r="G216" i="98"/>
  <c r="CQ111" i="97"/>
  <c r="CS111" i="97" s="1"/>
  <c r="CR112" i="97" s="1"/>
  <c r="CI111" i="97"/>
  <c r="CE111" i="97"/>
  <c r="BQ111" i="97"/>
  <c r="BM111" i="97"/>
  <c r="BG111" i="97"/>
  <c r="BI111" i="97" s="1"/>
  <c r="BH112" i="97" s="1"/>
  <c r="AO111" i="97"/>
  <c r="AQ111" i="97" s="1"/>
  <c r="AF111" i="97"/>
  <c r="AH111" i="97" s="1"/>
  <c r="AG112" i="97" s="1"/>
  <c r="T111" i="97"/>
  <c r="F217" i="97"/>
  <c r="G217" i="97"/>
  <c r="H218" i="97"/>
  <c r="AJ214" i="97"/>
  <c r="CL214" i="97"/>
  <c r="BT214" i="97"/>
  <c r="CC214" i="97"/>
  <c r="R215" i="97"/>
  <c r="I215" i="97"/>
  <c r="T112" i="98"/>
  <c r="K112" i="98"/>
  <c r="AU112" i="98"/>
  <c r="BD112" i="98"/>
  <c r="BV112" i="98"/>
  <c r="CE112" i="98"/>
  <c r="R215" i="98"/>
  <c r="U215" i="98" s="1"/>
  <c r="AA215" i="98"/>
  <c r="AD215" i="98" s="1"/>
  <c r="I215" i="98"/>
  <c r="L215" i="98" s="1"/>
  <c r="BK215" i="98"/>
  <c r="BN215" i="98" s="1"/>
  <c r="AS215" i="98"/>
  <c r="AV215" i="98" s="1"/>
  <c r="BM112" i="98"/>
  <c r="BT215" i="98"/>
  <c r="BW215" i="98" s="1"/>
  <c r="CL215" i="98"/>
  <c r="CO215" i="98" s="1"/>
  <c r="BB215" i="98"/>
  <c r="BE215" i="98" s="1"/>
  <c r="AJ215" i="98"/>
  <c r="AM215" i="98" s="1"/>
  <c r="CC216" i="98"/>
  <c r="CF216" i="98" s="1"/>
  <c r="CU215" i="98"/>
  <c r="CX215" i="98" s="1"/>
  <c r="CW112" i="97"/>
  <c r="CU216" i="97"/>
  <c r="BB215" i="97"/>
  <c r="AU112" i="97"/>
  <c r="AS215" i="97"/>
  <c r="AA215" i="97"/>
  <c r="N117" i="97"/>
  <c r="P117" i="97" s="1"/>
  <c r="O118" i="97" s="1"/>
  <c r="AW227" i="101" l="1"/>
  <c r="AS228" i="101"/>
  <c r="AV227" i="101"/>
  <c r="BF215" i="97"/>
  <c r="BE215" i="97"/>
  <c r="AE215" i="97"/>
  <c r="AD215" i="97"/>
  <c r="CY216" i="97"/>
  <c r="CX216" i="97"/>
  <c r="M215" i="97"/>
  <c r="L215" i="97"/>
  <c r="CO214" i="97"/>
  <c r="CP214" i="97"/>
  <c r="AV215" i="97"/>
  <c r="AW215" i="97"/>
  <c r="U215" i="97"/>
  <c r="V215" i="97"/>
  <c r="AM214" i="97"/>
  <c r="AN214" i="97"/>
  <c r="BE227" i="101"/>
  <c r="BF227" i="101"/>
  <c r="CF228" i="101"/>
  <c r="CG228" i="101"/>
  <c r="AM227" i="101"/>
  <c r="AN227" i="101"/>
  <c r="BO231" i="102"/>
  <c r="BN231" i="102"/>
  <c r="EI227" i="101"/>
  <c r="EH227" i="101"/>
  <c r="DQ230" i="102"/>
  <c r="DP230" i="102"/>
  <c r="EI230" i="102"/>
  <c r="EH230" i="102"/>
  <c r="DQ238" i="97"/>
  <c r="DP238" i="97"/>
  <c r="DM239" i="97"/>
  <c r="CG214" i="97"/>
  <c r="CF214" i="97"/>
  <c r="CY231" i="102"/>
  <c r="CX231" i="102"/>
  <c r="AN230" i="102"/>
  <c r="AM230" i="102"/>
  <c r="DQ227" i="101"/>
  <c r="DP227" i="101"/>
  <c r="DH230" i="102"/>
  <c r="DG230" i="102"/>
  <c r="DY240" i="98"/>
  <c r="DV241" i="98"/>
  <c r="BW214" i="97"/>
  <c r="BX214" i="97"/>
  <c r="U227" i="101"/>
  <c r="V227" i="101"/>
  <c r="CY227" i="101"/>
  <c r="CX227" i="101"/>
  <c r="AE227" i="101"/>
  <c r="AD227" i="101"/>
  <c r="BW227" i="101"/>
  <c r="BX227" i="101"/>
  <c r="BO227" i="101"/>
  <c r="BN227" i="101"/>
  <c r="M230" i="102"/>
  <c r="L230" i="102"/>
  <c r="CG230" i="102"/>
  <c r="CF230" i="102"/>
  <c r="AE231" i="102"/>
  <c r="AD231" i="102"/>
  <c r="DY227" i="101"/>
  <c r="DZ227" i="101"/>
  <c r="EH241" i="98"/>
  <c r="EE242" i="98"/>
  <c r="DG238" i="98"/>
  <c r="DD239" i="98"/>
  <c r="DH237" i="97"/>
  <c r="DG237" i="97"/>
  <c r="DD238" i="97"/>
  <c r="DP239" i="98"/>
  <c r="DM240" i="98"/>
  <c r="BO214" i="97"/>
  <c r="BN214" i="97"/>
  <c r="M228" i="101"/>
  <c r="L228" i="101"/>
  <c r="CO227" i="101"/>
  <c r="CP227" i="101"/>
  <c r="AW230" i="102"/>
  <c r="AV230" i="102"/>
  <c r="CP230" i="102"/>
  <c r="CO230" i="102"/>
  <c r="BX231" i="102"/>
  <c r="BW231" i="102"/>
  <c r="V230" i="102"/>
  <c r="U230" i="102"/>
  <c r="BF230" i="102"/>
  <c r="BE230" i="102"/>
  <c r="DG227" i="101"/>
  <c r="DH227" i="101"/>
  <c r="DZ230" i="102"/>
  <c r="DY230" i="102"/>
  <c r="EI240" i="97"/>
  <c r="EH240" i="97"/>
  <c r="EE241" i="97"/>
  <c r="DZ239" i="97"/>
  <c r="DY239" i="97"/>
  <c r="DV240" i="97"/>
  <c r="AH228" i="112"/>
  <c r="AV231" i="112"/>
  <c r="BE128" i="112"/>
  <c r="AZ129" i="112" s="1"/>
  <c r="BD129" i="112" s="1"/>
  <c r="AQ128" i="112"/>
  <c r="AL129" i="112" s="1"/>
  <c r="AP129" i="112" s="1"/>
  <c r="M250" i="112"/>
  <c r="L250" i="112"/>
  <c r="T217" i="112"/>
  <c r="S217" i="112"/>
  <c r="V254" i="112"/>
  <c r="AJ250" i="112"/>
  <c r="AM250" i="112" s="1"/>
  <c r="AX250" i="112"/>
  <c r="BA250" i="112" s="1"/>
  <c r="BB249" i="112"/>
  <c r="I251" i="112"/>
  <c r="P251" i="112" s="1"/>
  <c r="H252" i="112"/>
  <c r="G251" i="112"/>
  <c r="Y251" i="112" s="1"/>
  <c r="DM231" i="102"/>
  <c r="DV231" i="102"/>
  <c r="DD231" i="102"/>
  <c r="EE231" i="102"/>
  <c r="EJ119" i="102"/>
  <c r="EL119" i="102" s="1"/>
  <c r="DX120" i="102"/>
  <c r="EB120" i="102"/>
  <c r="DR119" i="102"/>
  <c r="DT119" i="102" s="1"/>
  <c r="DJ120" i="102"/>
  <c r="DF120" i="102"/>
  <c r="EK112" i="98"/>
  <c r="EG112" i="98"/>
  <c r="EA112" i="98"/>
  <c r="EC112" i="98" s="1"/>
  <c r="DO112" i="98"/>
  <c r="DS112" i="98"/>
  <c r="DI112" i="98"/>
  <c r="DK112" i="98" s="1"/>
  <c r="DD228" i="101"/>
  <c r="EE228" i="101"/>
  <c r="DM228" i="101"/>
  <c r="DV228" i="101"/>
  <c r="EK118" i="101"/>
  <c r="EG118" i="101"/>
  <c r="EA118" i="101"/>
  <c r="EC118" i="101" s="1"/>
  <c r="DS118" i="101"/>
  <c r="DO118" i="101"/>
  <c r="DI118" i="101"/>
  <c r="DK118" i="101" s="1"/>
  <c r="EK112" i="97"/>
  <c r="EG112" i="97"/>
  <c r="DX112" i="97"/>
  <c r="EB112" i="97"/>
  <c r="DS112" i="97"/>
  <c r="DO112" i="97"/>
  <c r="DJ112" i="97"/>
  <c r="DF112" i="97"/>
  <c r="T120" i="102"/>
  <c r="K120" i="102"/>
  <c r="BK232" i="102"/>
  <c r="AC120" i="102"/>
  <c r="I231" i="102"/>
  <c r="CU232" i="102"/>
  <c r="R231" i="102"/>
  <c r="BB231" i="102"/>
  <c r="BD120" i="102"/>
  <c r="BY120" i="102"/>
  <c r="CA120" i="102" s="1"/>
  <c r="BZ121" i="102" s="1"/>
  <c r="CQ119" i="102"/>
  <c r="CS119" i="102" s="1"/>
  <c r="CR120" i="102" s="1"/>
  <c r="AX119" i="102"/>
  <c r="AZ119" i="102" s="1"/>
  <c r="AY120" i="102" s="1"/>
  <c r="CL231" i="102"/>
  <c r="DA120" i="102"/>
  <c r="CW120" i="102"/>
  <c r="CC231" i="102"/>
  <c r="AA232" i="102"/>
  <c r="BM120" i="102"/>
  <c r="AO119" i="102"/>
  <c r="AQ119" i="102" s="1"/>
  <c r="AP120" i="102" s="1"/>
  <c r="CH119" i="102"/>
  <c r="CJ119" i="102" s="1"/>
  <c r="CI120" i="102" s="1"/>
  <c r="AS231" i="102"/>
  <c r="BT232" i="102"/>
  <c r="AJ231" i="102"/>
  <c r="H232" i="102"/>
  <c r="G231" i="102"/>
  <c r="BQ118" i="101"/>
  <c r="BM118" i="101"/>
  <c r="AC118" i="101"/>
  <c r="CW118" i="101"/>
  <c r="DA118" i="101"/>
  <c r="BZ118" i="101"/>
  <c r="BV118" i="101"/>
  <c r="CN118" i="101"/>
  <c r="CR118" i="101"/>
  <c r="I229" i="101"/>
  <c r="AL118" i="101"/>
  <c r="AY118" i="101"/>
  <c r="AU118" i="101"/>
  <c r="N119" i="101"/>
  <c r="P119" i="101" s="1"/>
  <c r="O120" i="101" s="1"/>
  <c r="CL228" i="101"/>
  <c r="BT228" i="101"/>
  <c r="AJ228" i="101"/>
  <c r="CH118" i="101"/>
  <c r="CJ118" i="101" s="1"/>
  <c r="R228" i="101"/>
  <c r="CU228" i="101"/>
  <c r="BH118" i="101"/>
  <c r="BD118" i="101"/>
  <c r="CC229" i="101"/>
  <c r="BB228" i="101"/>
  <c r="AA228" i="101"/>
  <c r="G229" i="101"/>
  <c r="BK228" i="101"/>
  <c r="W118" i="101"/>
  <c r="Y118" i="101" s="1"/>
  <c r="X119" i="101" s="1"/>
  <c r="BK215" i="97"/>
  <c r="CH112" i="98"/>
  <c r="CJ112" i="98" s="1"/>
  <c r="CI113" i="98" s="1"/>
  <c r="BY112" i="98"/>
  <c r="CA112" i="98" s="1"/>
  <c r="BZ113" i="98" s="1"/>
  <c r="BP112" i="98"/>
  <c r="BR112" i="98" s="1"/>
  <c r="BQ113" i="98" s="1"/>
  <c r="BG112" i="98"/>
  <c r="BI112" i="98" s="1"/>
  <c r="BH113" i="98" s="1"/>
  <c r="AX112" i="98"/>
  <c r="AZ112" i="98" s="1"/>
  <c r="AY113" i="98" s="1"/>
  <c r="W112" i="98"/>
  <c r="Y112" i="98" s="1"/>
  <c r="X113" i="98" s="1"/>
  <c r="G217" i="98"/>
  <c r="F217" i="98"/>
  <c r="CZ112" i="97"/>
  <c r="DB112" i="97" s="1"/>
  <c r="DA113" i="97" s="1"/>
  <c r="CH111" i="97"/>
  <c r="CJ111" i="97" s="1"/>
  <c r="BP111" i="97"/>
  <c r="BR111" i="97" s="1"/>
  <c r="AX112" i="97"/>
  <c r="AZ112" i="97" s="1"/>
  <c r="AY113" i="97" s="1"/>
  <c r="AP112" i="97"/>
  <c r="AL112" i="97"/>
  <c r="W111" i="97"/>
  <c r="Y111" i="97" s="1"/>
  <c r="X112" i="97" s="1"/>
  <c r="F218" i="97"/>
  <c r="G218" i="97"/>
  <c r="H219" i="97"/>
  <c r="CC215" i="97"/>
  <c r="I216" i="97"/>
  <c r="CL215" i="97"/>
  <c r="AJ215" i="97"/>
  <c r="R216" i="97"/>
  <c r="BT215" i="97"/>
  <c r="CN112" i="98"/>
  <c r="AC112" i="98"/>
  <c r="BT216" i="98"/>
  <c r="BW216" i="98" s="1"/>
  <c r="BK216" i="98"/>
  <c r="BN216" i="98" s="1"/>
  <c r="N112" i="98"/>
  <c r="P112" i="98" s="1"/>
  <c r="O113" i="98" s="1"/>
  <c r="CW112" i="98"/>
  <c r="CC217" i="98"/>
  <c r="CF217" i="98" s="1"/>
  <c r="CL216" i="98"/>
  <c r="CO216" i="98" s="1"/>
  <c r="AA216" i="98"/>
  <c r="AD216" i="98" s="1"/>
  <c r="R216" i="98"/>
  <c r="U216" i="98" s="1"/>
  <c r="CU216" i="98"/>
  <c r="CX216" i="98" s="1"/>
  <c r="AL112" i="98"/>
  <c r="I216" i="98"/>
  <c r="L216" i="98" s="1"/>
  <c r="AJ216" i="98"/>
  <c r="AM216" i="98" s="1"/>
  <c r="BB216" i="98"/>
  <c r="BE216" i="98" s="1"/>
  <c r="AS216" i="98"/>
  <c r="AV216" i="98" s="1"/>
  <c r="CU217" i="97"/>
  <c r="CN112" i="97"/>
  <c r="BD112" i="97"/>
  <c r="BB216" i="97"/>
  <c r="AS216" i="97"/>
  <c r="AC112" i="97"/>
  <c r="AA216" i="97"/>
  <c r="K118" i="97"/>
  <c r="AV228" i="101" l="1"/>
  <c r="AW228" i="101"/>
  <c r="AS229" i="101"/>
  <c r="AO129" i="112"/>
  <c r="BF228" i="101"/>
  <c r="BE228" i="101"/>
  <c r="L229" i="101"/>
  <c r="M229" i="101"/>
  <c r="AE232" i="102"/>
  <c r="AD232" i="102"/>
  <c r="CP231" i="102"/>
  <c r="CO231" i="102"/>
  <c r="CY232" i="102"/>
  <c r="CX232" i="102"/>
  <c r="EI231" i="102"/>
  <c r="EH231" i="102"/>
  <c r="CX228" i="101"/>
  <c r="CY228" i="101"/>
  <c r="BX228" i="101"/>
  <c r="BW228" i="101"/>
  <c r="AN231" i="102"/>
  <c r="AM231" i="102"/>
  <c r="CG231" i="102"/>
  <c r="CF231" i="102"/>
  <c r="M231" i="102"/>
  <c r="L231" i="102"/>
  <c r="EH228" i="101"/>
  <c r="EI228" i="101"/>
  <c r="DZ231" i="102"/>
  <c r="DY231" i="102"/>
  <c r="EH241" i="97"/>
  <c r="EI241" i="97"/>
  <c r="EE242" i="97"/>
  <c r="DG239" i="98"/>
  <c r="DD240" i="98"/>
  <c r="DY241" i="98"/>
  <c r="DV242" i="98"/>
  <c r="BO232" i="102"/>
  <c r="BN232" i="102"/>
  <c r="DP228" i="101"/>
  <c r="DQ228" i="101"/>
  <c r="DP240" i="98"/>
  <c r="DM241" i="98"/>
  <c r="AW216" i="97"/>
  <c r="AV216" i="97"/>
  <c r="CX217" i="97"/>
  <c r="CY217" i="97"/>
  <c r="CP215" i="97"/>
  <c r="CO215" i="97"/>
  <c r="BN215" i="97"/>
  <c r="BO215" i="97"/>
  <c r="CG229" i="101"/>
  <c r="CF229" i="101"/>
  <c r="V228" i="101"/>
  <c r="U228" i="101"/>
  <c r="CP228" i="101"/>
  <c r="CO228" i="101"/>
  <c r="BX232" i="102"/>
  <c r="BW232" i="102"/>
  <c r="BF231" i="102"/>
  <c r="BE231" i="102"/>
  <c r="DZ228" i="101"/>
  <c r="DY228" i="101"/>
  <c r="DH228" i="101"/>
  <c r="DG228" i="101"/>
  <c r="DH231" i="102"/>
  <c r="DG231" i="102"/>
  <c r="DQ231" i="102"/>
  <c r="DP231" i="102"/>
  <c r="DZ240" i="97"/>
  <c r="DY240" i="97"/>
  <c r="DV241" i="97"/>
  <c r="DH238" i="97"/>
  <c r="DG238" i="97"/>
  <c r="DD239" i="97"/>
  <c r="AN215" i="97"/>
  <c r="AM215" i="97"/>
  <c r="BN228" i="101"/>
  <c r="BO228" i="101"/>
  <c r="AN228" i="101"/>
  <c r="AM228" i="101"/>
  <c r="BF216" i="97"/>
  <c r="BE216" i="97"/>
  <c r="BX215" i="97"/>
  <c r="BW215" i="97"/>
  <c r="L216" i="97"/>
  <c r="M216" i="97"/>
  <c r="AE216" i="97"/>
  <c r="AD216" i="97"/>
  <c r="V216" i="97"/>
  <c r="U216" i="97"/>
  <c r="CG215" i="97"/>
  <c r="CF215" i="97"/>
  <c r="AD228" i="101"/>
  <c r="AE228" i="101"/>
  <c r="AW231" i="102"/>
  <c r="AV231" i="102"/>
  <c r="V231" i="102"/>
  <c r="U231" i="102"/>
  <c r="EH242" i="98"/>
  <c r="EE243" i="98"/>
  <c r="DP239" i="97"/>
  <c r="DQ239" i="97"/>
  <c r="DM240" i="97"/>
  <c r="AH229" i="112"/>
  <c r="AV232" i="112"/>
  <c r="BC129" i="112"/>
  <c r="M251" i="112"/>
  <c r="L251" i="112"/>
  <c r="V255" i="112"/>
  <c r="S218" i="112"/>
  <c r="T218" i="112"/>
  <c r="AX251" i="112"/>
  <c r="BA251" i="112" s="1"/>
  <c r="BB250" i="112"/>
  <c r="AJ251" i="112"/>
  <c r="AM251" i="112" s="1"/>
  <c r="H253" i="112"/>
  <c r="G252" i="112"/>
  <c r="Y252" i="112" s="1"/>
  <c r="I252" i="112"/>
  <c r="P252" i="112" s="1"/>
  <c r="EE232" i="102"/>
  <c r="DM232" i="102"/>
  <c r="DD232" i="102"/>
  <c r="DV232" i="102"/>
  <c r="EK120" i="102"/>
  <c r="EG120" i="102"/>
  <c r="EA120" i="102"/>
  <c r="EC120" i="102" s="1"/>
  <c r="DS120" i="102"/>
  <c r="DO120" i="102"/>
  <c r="DI120" i="102"/>
  <c r="DK120" i="102" s="1"/>
  <c r="EJ112" i="98"/>
  <c r="EL112" i="98" s="1"/>
  <c r="EB113" i="98"/>
  <c r="DX113" i="98"/>
  <c r="DR112" i="98"/>
  <c r="DT112" i="98" s="1"/>
  <c r="DJ113" i="98"/>
  <c r="DF113" i="98"/>
  <c r="DM229" i="101"/>
  <c r="EE229" i="101"/>
  <c r="DV229" i="101"/>
  <c r="DD229" i="101"/>
  <c r="EJ118" i="101"/>
  <c r="EL118" i="101" s="1"/>
  <c r="EB119" i="101"/>
  <c r="DX119" i="101"/>
  <c r="DR118" i="101"/>
  <c r="DT118" i="101" s="1"/>
  <c r="DJ119" i="101"/>
  <c r="DF119" i="101"/>
  <c r="EJ112" i="97"/>
  <c r="EL112" i="97" s="1"/>
  <c r="EA112" i="97"/>
  <c r="EC112" i="97" s="1"/>
  <c r="DR112" i="97"/>
  <c r="DT112" i="97" s="1"/>
  <c r="DI112" i="97"/>
  <c r="DK112" i="97" s="1"/>
  <c r="AL120" i="102"/>
  <c r="H233" i="102"/>
  <c r="G232" i="102"/>
  <c r="AA233" i="102"/>
  <c r="AU120" i="102"/>
  <c r="BV121" i="102"/>
  <c r="N120" i="102"/>
  <c r="P120" i="102" s="1"/>
  <c r="O121" i="102" s="1"/>
  <c r="AS232" i="102"/>
  <c r="CL232" i="102"/>
  <c r="CN120" i="102"/>
  <c r="BG120" i="102"/>
  <c r="BI120" i="102" s="1"/>
  <c r="BH121" i="102" s="1"/>
  <c r="BT233" i="102"/>
  <c r="BP120" i="102"/>
  <c r="BR120" i="102" s="1"/>
  <c r="BQ121" i="102" s="1"/>
  <c r="CZ120" i="102"/>
  <c r="DB120" i="102" s="1"/>
  <c r="I232" i="102"/>
  <c r="BK233" i="102"/>
  <c r="W120" i="102"/>
  <c r="Y120" i="102" s="1"/>
  <c r="X121" i="102" s="1"/>
  <c r="AJ232" i="102"/>
  <c r="CE120" i="102"/>
  <c r="CC232" i="102"/>
  <c r="BB232" i="102"/>
  <c r="R232" i="102"/>
  <c r="CU233" i="102"/>
  <c r="AF120" i="102"/>
  <c r="AH120" i="102" s="1"/>
  <c r="AG121" i="102" s="1"/>
  <c r="K120" i="101"/>
  <c r="T119" i="101"/>
  <c r="G230" i="101"/>
  <c r="BT229" i="101"/>
  <c r="AO118" i="101"/>
  <c r="AQ118" i="101" s="1"/>
  <c r="AP119" i="101" s="1"/>
  <c r="I230" i="101"/>
  <c r="AF118" i="101"/>
  <c r="AH118" i="101" s="1"/>
  <c r="AG119" i="101" s="1"/>
  <c r="BK229" i="101"/>
  <c r="BG118" i="101"/>
  <c r="BI118" i="101" s="1"/>
  <c r="CU229" i="101"/>
  <c r="AJ229" i="101"/>
  <c r="BP118" i="101"/>
  <c r="BR118" i="101" s="1"/>
  <c r="CL229" i="101"/>
  <c r="BY118" i="101"/>
  <c r="CA118" i="101" s="1"/>
  <c r="AA229" i="101"/>
  <c r="BB229" i="101"/>
  <c r="CC230" i="101"/>
  <c r="R229" i="101"/>
  <c r="CI119" i="101"/>
  <c r="CE119" i="101"/>
  <c r="AX118" i="101"/>
  <c r="AZ118" i="101" s="1"/>
  <c r="CQ118" i="101"/>
  <c r="CS118" i="101" s="1"/>
  <c r="CZ118" i="101"/>
  <c r="DB118" i="101" s="1"/>
  <c r="BK216" i="97"/>
  <c r="CZ112" i="98"/>
  <c r="DB112" i="98" s="1"/>
  <c r="DA113" i="98" s="1"/>
  <c r="CQ112" i="98"/>
  <c r="CS112" i="98" s="1"/>
  <c r="CR113" i="98" s="1"/>
  <c r="AO112" i="98"/>
  <c r="AQ112" i="98" s="1"/>
  <c r="AP113" i="98" s="1"/>
  <c r="AF112" i="98"/>
  <c r="AH112" i="98" s="1"/>
  <c r="AG113" i="98" s="1"/>
  <c r="G218" i="98"/>
  <c r="F218" i="98"/>
  <c r="CQ112" i="97"/>
  <c r="CS112" i="97" s="1"/>
  <c r="CR113" i="97" s="1"/>
  <c r="CI112" i="97"/>
  <c r="CE112" i="97"/>
  <c r="BQ112" i="97"/>
  <c r="BM112" i="97"/>
  <c r="BG112" i="97"/>
  <c r="BI112" i="97" s="1"/>
  <c r="BH113" i="97" s="1"/>
  <c r="AO112" i="97"/>
  <c r="AQ112" i="97" s="1"/>
  <c r="AF112" i="97"/>
  <c r="AH112" i="97" s="1"/>
  <c r="AG113" i="97" s="1"/>
  <c r="T112" i="97"/>
  <c r="F219" i="97"/>
  <c r="G219" i="97"/>
  <c r="H220" i="97"/>
  <c r="AJ216" i="97"/>
  <c r="I217" i="97"/>
  <c r="CL216" i="97"/>
  <c r="BT216" i="97"/>
  <c r="R217" i="97"/>
  <c r="CC216" i="97"/>
  <c r="AU113" i="98"/>
  <c r="BM113" i="98"/>
  <c r="CE113" i="98"/>
  <c r="BV113" i="98"/>
  <c r="BB217" i="98"/>
  <c r="BE217" i="98" s="1"/>
  <c r="BD113" i="98"/>
  <c r="R217" i="98"/>
  <c r="U217" i="98" s="1"/>
  <c r="K113" i="98"/>
  <c r="AJ217" i="98"/>
  <c r="AM217" i="98" s="1"/>
  <c r="CU217" i="98"/>
  <c r="CX217" i="98" s="1"/>
  <c r="AA217" i="98"/>
  <c r="AD217" i="98" s="1"/>
  <c r="CL217" i="98"/>
  <c r="CO217" i="98" s="1"/>
  <c r="I217" i="98"/>
  <c r="L217" i="98" s="1"/>
  <c r="T113" i="98"/>
  <c r="AS217" i="98"/>
  <c r="AV217" i="98" s="1"/>
  <c r="BT217" i="98"/>
  <c r="BW217" i="98" s="1"/>
  <c r="CC218" i="98"/>
  <c r="CF218" i="98" s="1"/>
  <c r="BK217" i="98"/>
  <c r="BN217" i="98" s="1"/>
  <c r="CW113" i="97"/>
  <c r="CU218" i="97"/>
  <c r="BB217" i="97"/>
  <c r="AU113" i="97"/>
  <c r="AS217" i="97"/>
  <c r="AA217" i="97"/>
  <c r="N118" i="97"/>
  <c r="P118" i="97" s="1"/>
  <c r="O119" i="97" s="1"/>
  <c r="AW229" i="101" l="1"/>
  <c r="AS230" i="101"/>
  <c r="AV229" i="101"/>
  <c r="AQ129" i="112"/>
  <c r="AL130" i="112" s="1"/>
  <c r="AP130" i="112" s="1"/>
  <c r="AV217" i="97"/>
  <c r="AW217" i="97"/>
  <c r="U217" i="97"/>
  <c r="V217" i="97"/>
  <c r="AM216" i="97"/>
  <c r="AN216" i="97"/>
  <c r="AE229" i="101"/>
  <c r="AD229" i="101"/>
  <c r="AM229" i="101"/>
  <c r="AN229" i="101"/>
  <c r="CY233" i="102"/>
  <c r="CX233" i="102"/>
  <c r="BO233" i="102"/>
  <c r="BN233" i="102"/>
  <c r="BX233" i="102"/>
  <c r="BW233" i="102"/>
  <c r="CP232" i="102"/>
  <c r="CO232" i="102"/>
  <c r="DQ229" i="101"/>
  <c r="DP229" i="101"/>
  <c r="DQ232" i="102"/>
  <c r="DP232" i="102"/>
  <c r="U229" i="101"/>
  <c r="V229" i="101"/>
  <c r="CY229" i="101"/>
  <c r="CX229" i="101"/>
  <c r="M230" i="101"/>
  <c r="L230" i="101"/>
  <c r="V232" i="102"/>
  <c r="U232" i="102"/>
  <c r="M232" i="102"/>
  <c r="L232" i="102"/>
  <c r="AW232" i="102"/>
  <c r="AV232" i="102"/>
  <c r="DY229" i="101"/>
  <c r="DZ229" i="101"/>
  <c r="EH243" i="98"/>
  <c r="EE244" i="98"/>
  <c r="DY242" i="98"/>
  <c r="DV243" i="98"/>
  <c r="EI242" i="97"/>
  <c r="EH242" i="97"/>
  <c r="EE243" i="97"/>
  <c r="CF230" i="101"/>
  <c r="CG230" i="101"/>
  <c r="CO229" i="101"/>
  <c r="CP229" i="101"/>
  <c r="BF232" i="102"/>
  <c r="BE232" i="102"/>
  <c r="AN232" i="102"/>
  <c r="AM232" i="102"/>
  <c r="DG229" i="101"/>
  <c r="DH229" i="101"/>
  <c r="DZ232" i="102"/>
  <c r="DY232" i="102"/>
  <c r="DQ240" i="97"/>
  <c r="DP240" i="97"/>
  <c r="DM241" i="97"/>
  <c r="DZ241" i="97"/>
  <c r="DY241" i="97"/>
  <c r="DV242" i="97"/>
  <c r="BW216" i="97"/>
  <c r="BX216" i="97"/>
  <c r="BF217" i="97"/>
  <c r="BE217" i="97"/>
  <c r="CO216" i="97"/>
  <c r="CP216" i="97"/>
  <c r="AE217" i="97"/>
  <c r="AD217" i="97"/>
  <c r="CY218" i="97"/>
  <c r="CX218" i="97"/>
  <c r="CG216" i="97"/>
  <c r="CF216" i="97"/>
  <c r="M217" i="97"/>
  <c r="L217" i="97"/>
  <c r="BO216" i="97"/>
  <c r="BN216" i="97"/>
  <c r="BE229" i="101"/>
  <c r="BF229" i="101"/>
  <c r="BO229" i="101"/>
  <c r="BN229" i="101"/>
  <c r="BW229" i="101"/>
  <c r="BX229" i="101"/>
  <c r="CG232" i="102"/>
  <c r="CF232" i="102"/>
  <c r="AE233" i="102"/>
  <c r="AD233" i="102"/>
  <c r="EI229" i="101"/>
  <c r="EH229" i="101"/>
  <c r="DH232" i="102"/>
  <c r="DG232" i="102"/>
  <c r="EI232" i="102"/>
  <c r="EH232" i="102"/>
  <c r="DH239" i="97"/>
  <c r="DG239" i="97"/>
  <c r="DD240" i="97"/>
  <c r="DP241" i="98"/>
  <c r="DM242" i="98"/>
  <c r="DG240" i="98"/>
  <c r="DD241" i="98"/>
  <c r="AH230" i="112"/>
  <c r="AV233" i="112"/>
  <c r="BE129" i="112"/>
  <c r="AZ130" i="112" s="1"/>
  <c r="BD130" i="112" s="1"/>
  <c r="M252" i="112"/>
  <c r="L252" i="112"/>
  <c r="V256" i="112"/>
  <c r="AJ252" i="112"/>
  <c r="AM252" i="112" s="1"/>
  <c r="BB251" i="112"/>
  <c r="AX252" i="112"/>
  <c r="BA252" i="112" s="1"/>
  <c r="H254" i="112"/>
  <c r="G253" i="112"/>
  <c r="Y253" i="112" s="1"/>
  <c r="I253" i="112"/>
  <c r="P253" i="112" s="1"/>
  <c r="DV233" i="102"/>
  <c r="EE233" i="102"/>
  <c r="DM233" i="102"/>
  <c r="DD233" i="102"/>
  <c r="EJ120" i="102"/>
  <c r="EL120" i="102" s="1"/>
  <c r="EB121" i="102"/>
  <c r="DX121" i="102"/>
  <c r="DR120" i="102"/>
  <c r="DT120" i="102" s="1"/>
  <c r="DF121" i="102"/>
  <c r="DJ121" i="102"/>
  <c r="EK113" i="98"/>
  <c r="EG113" i="98"/>
  <c r="EA113" i="98"/>
  <c r="EC113" i="98" s="1"/>
  <c r="DS113" i="98"/>
  <c r="DO113" i="98"/>
  <c r="DI113" i="98"/>
  <c r="DK113" i="98" s="1"/>
  <c r="DV230" i="101"/>
  <c r="EE230" i="101"/>
  <c r="DD230" i="101"/>
  <c r="DM230" i="101"/>
  <c r="EK119" i="101"/>
  <c r="EG119" i="101"/>
  <c r="EA119" i="101"/>
  <c r="EC119" i="101" s="1"/>
  <c r="DS119" i="101"/>
  <c r="DO119" i="101"/>
  <c r="DI119" i="101"/>
  <c r="DK119" i="101" s="1"/>
  <c r="EK113" i="97"/>
  <c r="EG113" i="97"/>
  <c r="EB113" i="97"/>
  <c r="DX113" i="97"/>
  <c r="DS113" i="97"/>
  <c r="DO113" i="97"/>
  <c r="DJ113" i="97"/>
  <c r="DF113" i="97"/>
  <c r="AC121" i="102"/>
  <c r="AJ233" i="102"/>
  <c r="I233" i="102"/>
  <c r="BM121" i="102"/>
  <c r="K121" i="102"/>
  <c r="BB233" i="102"/>
  <c r="CH120" i="102"/>
  <c r="CJ120" i="102" s="1"/>
  <c r="CI121" i="102" s="1"/>
  <c r="BD121" i="102"/>
  <c r="AS233" i="102"/>
  <c r="BY121" i="102"/>
  <c r="CA121" i="102" s="1"/>
  <c r="BZ122" i="102" s="1"/>
  <c r="AA234" i="102"/>
  <c r="G233" i="102"/>
  <c r="H234" i="102"/>
  <c r="CU234" i="102"/>
  <c r="R233" i="102"/>
  <c r="T121" i="102"/>
  <c r="BK234" i="102"/>
  <c r="DA121" i="102"/>
  <c r="CW121" i="102"/>
  <c r="AO120" i="102"/>
  <c r="AQ120" i="102" s="1"/>
  <c r="AP121" i="102" s="1"/>
  <c r="CC233" i="102"/>
  <c r="BT234" i="102"/>
  <c r="CQ120" i="102"/>
  <c r="CS120" i="102" s="1"/>
  <c r="CR121" i="102" s="1"/>
  <c r="CL233" i="102"/>
  <c r="AX120" i="102"/>
  <c r="AZ120" i="102" s="1"/>
  <c r="AY121" i="102" s="1"/>
  <c r="BZ119" i="101"/>
  <c r="BV119" i="101"/>
  <c r="BH119" i="101"/>
  <c r="BD119" i="101"/>
  <c r="AC119" i="101"/>
  <c r="CW119" i="101"/>
  <c r="DA119" i="101"/>
  <c r="AY119" i="101"/>
  <c r="AU119" i="101"/>
  <c r="R230" i="101"/>
  <c r="BQ119" i="101"/>
  <c r="BM119" i="101"/>
  <c r="AJ230" i="101"/>
  <c r="BK230" i="101"/>
  <c r="CH119" i="101"/>
  <c r="CJ119" i="101" s="1"/>
  <c r="BB230" i="101"/>
  <c r="I231" i="101"/>
  <c r="W119" i="101"/>
  <c r="Y119" i="101" s="1"/>
  <c r="X120" i="101" s="1"/>
  <c r="CN119" i="101"/>
  <c r="CR119" i="101"/>
  <c r="AA230" i="101"/>
  <c r="CL230" i="101"/>
  <c r="AL119" i="101"/>
  <c r="BT230" i="101"/>
  <c r="N120" i="101"/>
  <c r="P120" i="101" s="1"/>
  <c r="O121" i="101" s="1"/>
  <c r="CC231" i="101"/>
  <c r="CU230" i="101"/>
  <c r="G231" i="101"/>
  <c r="BK217" i="97"/>
  <c r="CH113" i="98"/>
  <c r="CJ113" i="98" s="1"/>
  <c r="CI114" i="98" s="1"/>
  <c r="BY113" i="98"/>
  <c r="CA113" i="98" s="1"/>
  <c r="BZ114" i="98" s="1"/>
  <c r="BP113" i="98"/>
  <c r="BR113" i="98" s="1"/>
  <c r="BQ114" i="98" s="1"/>
  <c r="BG113" i="98"/>
  <c r="BI113" i="98" s="1"/>
  <c r="BH114" i="98" s="1"/>
  <c r="AX113" i="98"/>
  <c r="AZ113" i="98" s="1"/>
  <c r="AY114" i="98" s="1"/>
  <c r="W113" i="98"/>
  <c r="Y113" i="98" s="1"/>
  <c r="X114" i="98" s="1"/>
  <c r="CZ113" i="97"/>
  <c r="DB113" i="97" s="1"/>
  <c r="DA114" i="97" s="1"/>
  <c r="CH112" i="97"/>
  <c r="CJ112" i="97" s="1"/>
  <c r="BP112" i="97"/>
  <c r="BR112" i="97" s="1"/>
  <c r="AX113" i="97"/>
  <c r="AZ113" i="97" s="1"/>
  <c r="AY114" i="97" s="1"/>
  <c r="AP113" i="97"/>
  <c r="AL113" i="97"/>
  <c r="W112" i="97"/>
  <c r="Y112" i="97" s="1"/>
  <c r="X113" i="97" s="1"/>
  <c r="H221" i="97"/>
  <c r="G220" i="97"/>
  <c r="I218" i="97"/>
  <c r="AJ217" i="97"/>
  <c r="CL217" i="97"/>
  <c r="BT217" i="97"/>
  <c r="CC217" i="97"/>
  <c r="R218" i="97"/>
  <c r="CW113" i="98"/>
  <c r="AC113" i="98"/>
  <c r="AS218" i="98"/>
  <c r="AV218" i="98" s="1"/>
  <c r="CL218" i="98"/>
  <c r="CO218" i="98" s="1"/>
  <c r="CU218" i="98"/>
  <c r="CX218" i="98" s="1"/>
  <c r="CC219" i="98"/>
  <c r="CF219" i="98" s="1"/>
  <c r="BT218" i="98"/>
  <c r="BW218" i="98" s="1"/>
  <c r="AJ218" i="98"/>
  <c r="AM218" i="98" s="1"/>
  <c r="N113" i="98"/>
  <c r="P113" i="98" s="1"/>
  <c r="O114" i="98" s="1"/>
  <c r="AL113" i="98"/>
  <c r="CN113" i="98"/>
  <c r="R218" i="98"/>
  <c r="U218" i="98" s="1"/>
  <c r="I218" i="98"/>
  <c r="L218" i="98" s="1"/>
  <c r="AA218" i="98"/>
  <c r="AD218" i="98" s="1"/>
  <c r="BB218" i="98"/>
  <c r="BE218" i="98" s="1"/>
  <c r="BK218" i="98"/>
  <c r="BN218" i="98" s="1"/>
  <c r="CU219" i="97"/>
  <c r="CN113" i="97"/>
  <c r="BD113" i="97"/>
  <c r="BB218" i="97"/>
  <c r="AS218" i="97"/>
  <c r="AC113" i="97"/>
  <c r="AA218" i="97"/>
  <c r="K119" i="97"/>
  <c r="AV230" i="101" l="1"/>
  <c r="AW230" i="101"/>
  <c r="AS231" i="101"/>
  <c r="AO130" i="112"/>
  <c r="AE218" i="97"/>
  <c r="AD218" i="97"/>
  <c r="CF217" i="97"/>
  <c r="CG217" i="97"/>
  <c r="L218" i="97"/>
  <c r="M218" i="97"/>
  <c r="BO217" i="97"/>
  <c r="BN217" i="97"/>
  <c r="CG231" i="101"/>
  <c r="CF231" i="101"/>
  <c r="BF230" i="101"/>
  <c r="BE230" i="101"/>
  <c r="BX234" i="102"/>
  <c r="BW234" i="102"/>
  <c r="V233" i="102"/>
  <c r="U233" i="102"/>
  <c r="AE234" i="102"/>
  <c r="AD234" i="102"/>
  <c r="AN233" i="102"/>
  <c r="AM233" i="102"/>
  <c r="DH230" i="101"/>
  <c r="DG230" i="101"/>
  <c r="DZ233" i="102"/>
  <c r="DY233" i="102"/>
  <c r="DP242" i="98"/>
  <c r="DM243" i="98"/>
  <c r="DP241" i="97"/>
  <c r="DQ241" i="97"/>
  <c r="DM242" i="97"/>
  <c r="EH244" i="98"/>
  <c r="EE245" i="98"/>
  <c r="CP230" i="101"/>
  <c r="CO230" i="101"/>
  <c r="CG233" i="102"/>
  <c r="CF233" i="102"/>
  <c r="BO234" i="102"/>
  <c r="BN234" i="102"/>
  <c r="CY234" i="102"/>
  <c r="CX234" i="102"/>
  <c r="EH230" i="101"/>
  <c r="EI230" i="101"/>
  <c r="DQ233" i="102"/>
  <c r="DP233" i="102"/>
  <c r="DY242" i="97"/>
  <c r="DZ242" i="97"/>
  <c r="DV243" i="97"/>
  <c r="BX217" i="97"/>
  <c r="BW217" i="97"/>
  <c r="AW218" i="97"/>
  <c r="AV218" i="97"/>
  <c r="CY219" i="97"/>
  <c r="CX219" i="97"/>
  <c r="CP217" i="97"/>
  <c r="CO217" i="97"/>
  <c r="BX230" i="101"/>
  <c r="BW230" i="101"/>
  <c r="AD230" i="101"/>
  <c r="AE230" i="101"/>
  <c r="BN230" i="101"/>
  <c r="BO230" i="101"/>
  <c r="V230" i="101"/>
  <c r="U230" i="101"/>
  <c r="CP233" i="102"/>
  <c r="CO233" i="102"/>
  <c r="AW233" i="102"/>
  <c r="AV233" i="102"/>
  <c r="BF233" i="102"/>
  <c r="BE233" i="102"/>
  <c r="DP230" i="101"/>
  <c r="DQ230" i="101"/>
  <c r="DH233" i="102"/>
  <c r="DG233" i="102"/>
  <c r="DG241" i="98"/>
  <c r="DD242" i="98"/>
  <c r="DG240" i="97"/>
  <c r="DH240" i="97"/>
  <c r="DD241" i="97"/>
  <c r="DY243" i="98"/>
  <c r="DV244" i="98"/>
  <c r="BF218" i="97"/>
  <c r="BE218" i="97"/>
  <c r="V218" i="97"/>
  <c r="U218" i="97"/>
  <c r="AN217" i="97"/>
  <c r="AM217" i="97"/>
  <c r="CX230" i="101"/>
  <c r="CY230" i="101"/>
  <c r="L231" i="101"/>
  <c r="M231" i="101"/>
  <c r="AN230" i="101"/>
  <c r="AM230" i="101"/>
  <c r="M233" i="102"/>
  <c r="L233" i="102"/>
  <c r="DZ230" i="101"/>
  <c r="DY230" i="101"/>
  <c r="EI233" i="102"/>
  <c r="EH233" i="102"/>
  <c r="EH243" i="97"/>
  <c r="EI243" i="97"/>
  <c r="EE244" i="97"/>
  <c r="AH231" i="112"/>
  <c r="AV234" i="112"/>
  <c r="BC130" i="112"/>
  <c r="M253" i="112"/>
  <c r="L253" i="112"/>
  <c r="V257" i="112"/>
  <c r="AJ253" i="112"/>
  <c r="AM253" i="112" s="1"/>
  <c r="BB252" i="112"/>
  <c r="AX253" i="112"/>
  <c r="BA253" i="112" s="1"/>
  <c r="I254" i="112"/>
  <c r="P254" i="112" s="1"/>
  <c r="H255" i="112"/>
  <c r="G254" i="112"/>
  <c r="Y254" i="112" s="1"/>
  <c r="DD234" i="102"/>
  <c r="DM234" i="102"/>
  <c r="EE234" i="102"/>
  <c r="DV234" i="102"/>
  <c r="EG121" i="102"/>
  <c r="EK121" i="102"/>
  <c r="EA121" i="102"/>
  <c r="EC121" i="102" s="1"/>
  <c r="DS121" i="102"/>
  <c r="DO121" i="102"/>
  <c r="DI121" i="102"/>
  <c r="DK121" i="102" s="1"/>
  <c r="EJ113" i="98"/>
  <c r="EL113" i="98" s="1"/>
  <c r="DX114" i="98"/>
  <c r="EB114" i="98"/>
  <c r="DR113" i="98"/>
  <c r="DT113" i="98" s="1"/>
  <c r="DJ114" i="98"/>
  <c r="DF114" i="98"/>
  <c r="DD231" i="101"/>
  <c r="DM231" i="101"/>
  <c r="EE231" i="101"/>
  <c r="DV231" i="101"/>
  <c r="EJ119" i="101"/>
  <c r="EL119" i="101" s="1"/>
  <c r="EB120" i="101"/>
  <c r="DX120" i="101"/>
  <c r="DR119" i="101"/>
  <c r="DT119" i="101" s="1"/>
  <c r="DJ120" i="101"/>
  <c r="DF120" i="101"/>
  <c r="EJ113" i="97"/>
  <c r="EL113" i="97" s="1"/>
  <c r="EA113" i="97"/>
  <c r="EC113" i="97" s="1"/>
  <c r="DR113" i="97"/>
  <c r="DT113" i="97" s="1"/>
  <c r="DI113" i="97"/>
  <c r="DK113" i="97" s="1"/>
  <c r="CE121" i="102"/>
  <c r="AL121" i="102"/>
  <c r="AU121" i="102"/>
  <c r="CN121" i="102"/>
  <c r="BT235" i="102"/>
  <c r="BK235" i="102"/>
  <c r="AS234" i="102"/>
  <c r="N121" i="102"/>
  <c r="P121" i="102" s="1"/>
  <c r="O122" i="102" s="1"/>
  <c r="AJ234" i="102"/>
  <c r="CU235" i="102"/>
  <c r="BV122" i="102"/>
  <c r="BG121" i="102"/>
  <c r="BI121" i="102" s="1"/>
  <c r="BH122" i="102" s="1"/>
  <c r="CZ121" i="102"/>
  <c r="DB121" i="102" s="1"/>
  <c r="AA235" i="102"/>
  <c r="BB234" i="102"/>
  <c r="BP121" i="102"/>
  <c r="BR121" i="102" s="1"/>
  <c r="BQ122" i="102" s="1"/>
  <c r="I234" i="102"/>
  <c r="AF121" i="102"/>
  <c r="AH121" i="102" s="1"/>
  <c r="AG122" i="102" s="1"/>
  <c r="CL234" i="102"/>
  <c r="CC234" i="102"/>
  <c r="W121" i="102"/>
  <c r="Y121" i="102" s="1"/>
  <c r="X122" i="102" s="1"/>
  <c r="R234" i="102"/>
  <c r="H235" i="102"/>
  <c r="G234" i="102"/>
  <c r="T120" i="101"/>
  <c r="AO119" i="101"/>
  <c r="AQ119" i="101" s="1"/>
  <c r="AP120" i="101" s="1"/>
  <c r="I232" i="101"/>
  <c r="BK231" i="101"/>
  <c r="BG119" i="101"/>
  <c r="BI119" i="101" s="1"/>
  <c r="AA231" i="101"/>
  <c r="CQ119" i="101"/>
  <c r="CS119" i="101" s="1"/>
  <c r="BP119" i="101"/>
  <c r="BR119" i="101" s="1"/>
  <c r="R231" i="101"/>
  <c r="CZ119" i="101"/>
  <c r="DB119" i="101" s="1"/>
  <c r="G232" i="101"/>
  <c r="K121" i="101"/>
  <c r="CL231" i="101"/>
  <c r="BB231" i="101"/>
  <c r="CC232" i="101"/>
  <c r="CI120" i="101"/>
  <c r="CE120" i="101"/>
  <c r="AX119" i="101"/>
  <c r="AZ119" i="101" s="1"/>
  <c r="BY119" i="101"/>
  <c r="CA119" i="101" s="1"/>
  <c r="CU231" i="101"/>
  <c r="BT231" i="101"/>
  <c r="AJ231" i="101"/>
  <c r="AF119" i="101"/>
  <c r="AH119" i="101" s="1"/>
  <c r="AG120" i="101" s="1"/>
  <c r="BK218" i="97"/>
  <c r="CZ113" i="98"/>
  <c r="DB113" i="98" s="1"/>
  <c r="DA114" i="98" s="1"/>
  <c r="CQ113" i="98"/>
  <c r="CS113" i="98" s="1"/>
  <c r="CR114" i="98" s="1"/>
  <c r="AO113" i="98"/>
  <c r="AQ113" i="98" s="1"/>
  <c r="AP114" i="98" s="1"/>
  <c r="AF113" i="98"/>
  <c r="AH113" i="98" s="1"/>
  <c r="AG114" i="98" s="1"/>
  <c r="CQ113" i="97"/>
  <c r="CS113" i="97" s="1"/>
  <c r="CR114" i="97" s="1"/>
  <c r="CI113" i="97"/>
  <c r="CE113" i="97"/>
  <c r="BQ113" i="97"/>
  <c r="BM113" i="97"/>
  <c r="BG113" i="97"/>
  <c r="BI113" i="97" s="1"/>
  <c r="BH114" i="97" s="1"/>
  <c r="AO113" i="97"/>
  <c r="AQ113" i="97" s="1"/>
  <c r="AF113" i="97"/>
  <c r="AH113" i="97" s="1"/>
  <c r="AG114" i="97" s="1"/>
  <c r="T113" i="97"/>
  <c r="H222" i="97"/>
  <c r="G221" i="97"/>
  <c r="AJ218" i="97"/>
  <c r="BT218" i="97"/>
  <c r="R219" i="97"/>
  <c r="CC218" i="97"/>
  <c r="CL218" i="97"/>
  <c r="I219" i="97"/>
  <c r="BV114" i="98"/>
  <c r="CE114" i="98"/>
  <c r="AU114" i="98"/>
  <c r="T114" i="98"/>
  <c r="BD114" i="98"/>
  <c r="BK219" i="98"/>
  <c r="BN219" i="98" s="1"/>
  <c r="BT219" i="98"/>
  <c r="BW219" i="98" s="1"/>
  <c r="BM114" i="98"/>
  <c r="BB219" i="98"/>
  <c r="BE219" i="98" s="1"/>
  <c r="CC220" i="98"/>
  <c r="CF220" i="98" s="1"/>
  <c r="AJ219" i="98"/>
  <c r="AM219" i="98" s="1"/>
  <c r="CL219" i="98"/>
  <c r="CO219" i="98" s="1"/>
  <c r="AS219" i="98"/>
  <c r="AV219" i="98" s="1"/>
  <c r="AA219" i="98"/>
  <c r="AD219" i="98" s="1"/>
  <c r="I219" i="98"/>
  <c r="L219" i="98" s="1"/>
  <c r="R219" i="98"/>
  <c r="U219" i="98" s="1"/>
  <c r="K114" i="98"/>
  <c r="CU219" i="98"/>
  <c r="CX219" i="98" s="1"/>
  <c r="CW114" i="97"/>
  <c r="CU220" i="97"/>
  <c r="BB219" i="97"/>
  <c r="AU114" i="97"/>
  <c r="AS219" i="97"/>
  <c r="AA219" i="97"/>
  <c r="N119" i="97"/>
  <c r="P119" i="97" s="1"/>
  <c r="O120" i="97" s="1"/>
  <c r="AW231" i="101" l="1"/>
  <c r="AS232" i="101"/>
  <c r="AV231" i="101"/>
  <c r="AE219" i="97"/>
  <c r="AD219" i="97"/>
  <c r="CY220" i="97"/>
  <c r="CX220" i="97"/>
  <c r="AV219" i="97"/>
  <c r="AW219" i="97"/>
  <c r="CP218" i="97"/>
  <c r="CO218" i="97"/>
  <c r="AM218" i="97"/>
  <c r="AN218" i="97"/>
  <c r="BO218" i="97"/>
  <c r="BN218" i="97"/>
  <c r="CY231" i="101"/>
  <c r="CX231" i="101"/>
  <c r="M232" i="101"/>
  <c r="L232" i="101"/>
  <c r="CG234" i="102"/>
  <c r="CF234" i="102"/>
  <c r="AN234" i="102"/>
  <c r="AM234" i="102"/>
  <c r="BX235" i="102"/>
  <c r="BW235" i="102"/>
  <c r="EI234" i="102"/>
  <c r="EH234" i="102"/>
  <c r="DH241" i="97"/>
  <c r="DG241" i="97"/>
  <c r="DD242" i="97"/>
  <c r="EH245" i="98"/>
  <c r="EE246" i="98"/>
  <c r="M219" i="97"/>
  <c r="L219" i="97"/>
  <c r="BW218" i="97"/>
  <c r="BX218" i="97"/>
  <c r="BW231" i="101"/>
  <c r="BX231" i="101"/>
  <c r="BO231" i="101"/>
  <c r="BN231" i="101"/>
  <c r="M234" i="102"/>
  <c r="L234" i="102"/>
  <c r="BO235" i="102"/>
  <c r="BN235" i="102"/>
  <c r="DY231" i="101"/>
  <c r="DZ231" i="101"/>
  <c r="EI231" i="101"/>
  <c r="EH231" i="101"/>
  <c r="DZ234" i="102"/>
  <c r="DY234" i="102"/>
  <c r="DH234" i="102"/>
  <c r="DG234" i="102"/>
  <c r="CF232" i="101"/>
  <c r="CG232" i="101"/>
  <c r="U231" i="101"/>
  <c r="V231" i="101"/>
  <c r="AE231" i="101"/>
  <c r="AD231" i="101"/>
  <c r="CP234" i="102"/>
  <c r="CO234" i="102"/>
  <c r="BF234" i="102"/>
  <c r="BE234" i="102"/>
  <c r="DQ231" i="101"/>
  <c r="DP231" i="101"/>
  <c r="DQ234" i="102"/>
  <c r="DP234" i="102"/>
  <c r="EI244" i="97"/>
  <c r="EH244" i="97"/>
  <c r="EE245" i="97"/>
  <c r="DZ243" i="97"/>
  <c r="DY243" i="97"/>
  <c r="DV244" i="97"/>
  <c r="DP243" i="98"/>
  <c r="DM244" i="98"/>
  <c r="CO231" i="101"/>
  <c r="CP231" i="101"/>
  <c r="CY235" i="102"/>
  <c r="CX235" i="102"/>
  <c r="DG242" i="98"/>
  <c r="DD243" i="98"/>
  <c r="CG218" i="97"/>
  <c r="CF218" i="97"/>
  <c r="BF219" i="97"/>
  <c r="BE219" i="97"/>
  <c r="V219" i="97"/>
  <c r="U219" i="97"/>
  <c r="AM231" i="101"/>
  <c r="AN231" i="101"/>
  <c r="BE231" i="101"/>
  <c r="BF231" i="101"/>
  <c r="V234" i="102"/>
  <c r="U234" i="102"/>
  <c r="AE235" i="102"/>
  <c r="AD235" i="102"/>
  <c r="AW234" i="102"/>
  <c r="AV234" i="102"/>
  <c r="DG231" i="101"/>
  <c r="DH231" i="101"/>
  <c r="DY244" i="98"/>
  <c r="DV245" i="98"/>
  <c r="DQ242" i="97"/>
  <c r="DP242" i="97"/>
  <c r="DM243" i="97"/>
  <c r="AH232" i="112"/>
  <c r="AV235" i="112"/>
  <c r="BE130" i="112"/>
  <c r="AZ131" i="112" s="1"/>
  <c r="BD131" i="112" s="1"/>
  <c r="AQ130" i="112"/>
  <c r="AL131" i="112" s="1"/>
  <c r="AP131" i="112" s="1"/>
  <c r="M254" i="112"/>
  <c r="L254" i="112"/>
  <c r="V258" i="112"/>
  <c r="AX254" i="112"/>
  <c r="BA254" i="112" s="1"/>
  <c r="BB253" i="112"/>
  <c r="AJ254" i="112"/>
  <c r="AM254" i="112" s="1"/>
  <c r="I255" i="112"/>
  <c r="P255" i="112" s="1"/>
  <c r="H256" i="112"/>
  <c r="G255" i="112"/>
  <c r="Y255" i="112" s="1"/>
  <c r="DV235" i="102"/>
  <c r="EE235" i="102"/>
  <c r="DD235" i="102"/>
  <c r="DM235" i="102"/>
  <c r="EJ121" i="102"/>
  <c r="EL121" i="102" s="1"/>
  <c r="DX122" i="102"/>
  <c r="EB122" i="102"/>
  <c r="DR121" i="102"/>
  <c r="DT121" i="102" s="1"/>
  <c r="DJ122" i="102"/>
  <c r="DF122" i="102"/>
  <c r="EK114" i="98"/>
  <c r="EG114" i="98"/>
  <c r="EA114" i="98"/>
  <c r="EC114" i="98" s="1"/>
  <c r="DS114" i="98"/>
  <c r="DO114" i="98"/>
  <c r="DI114" i="98"/>
  <c r="DK114" i="98" s="1"/>
  <c r="DV232" i="101"/>
  <c r="EE232" i="101"/>
  <c r="DM232" i="101"/>
  <c r="DD232" i="101"/>
  <c r="EK120" i="101"/>
  <c r="EG120" i="101"/>
  <c r="EA120" i="101"/>
  <c r="EC120" i="101" s="1"/>
  <c r="DS120" i="101"/>
  <c r="DO120" i="101"/>
  <c r="DI120" i="101"/>
  <c r="DK120" i="101" s="1"/>
  <c r="EK114" i="97"/>
  <c r="EG114" i="97"/>
  <c r="EB114" i="97"/>
  <c r="DX114" i="97"/>
  <c r="DS114" i="97"/>
  <c r="DO114" i="97"/>
  <c r="DJ114" i="97"/>
  <c r="DF114" i="97"/>
  <c r="AC122" i="102"/>
  <c r="BM122" i="102"/>
  <c r="T122" i="102"/>
  <c r="K122" i="102"/>
  <c r="DA122" i="102"/>
  <c r="CW122" i="102"/>
  <c r="H236" i="102"/>
  <c r="G235" i="102"/>
  <c r="CC235" i="102"/>
  <c r="I235" i="102"/>
  <c r="AA236" i="102"/>
  <c r="AJ235" i="102"/>
  <c r="BK236" i="102"/>
  <c r="CQ121" i="102"/>
  <c r="CS121" i="102" s="1"/>
  <c r="CR122" i="102" s="1"/>
  <c r="AO121" i="102"/>
  <c r="AQ121" i="102" s="1"/>
  <c r="AP122" i="102" s="1"/>
  <c r="R235" i="102"/>
  <c r="CL235" i="102"/>
  <c r="BB235" i="102"/>
  <c r="BY122" i="102"/>
  <c r="CA122" i="102" s="1"/>
  <c r="BZ123" i="102" s="1"/>
  <c r="CU236" i="102"/>
  <c r="AS235" i="102"/>
  <c r="AX121" i="102"/>
  <c r="AZ121" i="102" s="1"/>
  <c r="AY122" i="102" s="1"/>
  <c r="CH121" i="102"/>
  <c r="CJ121" i="102" s="1"/>
  <c r="CI122" i="102" s="1"/>
  <c r="BD122" i="102"/>
  <c r="BT236" i="102"/>
  <c r="BH120" i="101"/>
  <c r="BD120" i="101"/>
  <c r="AY120" i="101"/>
  <c r="AU120" i="101"/>
  <c r="AC120" i="101"/>
  <c r="G233" i="101"/>
  <c r="BT232" i="101"/>
  <c r="N121" i="101"/>
  <c r="P121" i="101" s="1"/>
  <c r="O122" i="101" s="1"/>
  <c r="R232" i="101"/>
  <c r="CL232" i="101"/>
  <c r="CU232" i="101"/>
  <c r="CN120" i="101"/>
  <c r="CR120" i="101"/>
  <c r="AL120" i="101"/>
  <c r="AJ232" i="101"/>
  <c r="BB232" i="101"/>
  <c r="CW120" i="101"/>
  <c r="DA120" i="101"/>
  <c r="BZ120" i="101"/>
  <c r="BV120" i="101"/>
  <c r="CH120" i="101"/>
  <c r="CJ120" i="101" s="1"/>
  <c r="CC233" i="101"/>
  <c r="BQ120" i="101"/>
  <c r="BM120" i="101"/>
  <c r="BK232" i="101"/>
  <c r="AA232" i="101"/>
  <c r="I233" i="101"/>
  <c r="W120" i="101"/>
  <c r="Y120" i="101" s="1"/>
  <c r="X121" i="101" s="1"/>
  <c r="BK219" i="97"/>
  <c r="CH114" i="98"/>
  <c r="CJ114" i="98" s="1"/>
  <c r="CI115" i="98" s="1"/>
  <c r="BY114" i="98"/>
  <c r="CA114" i="98" s="1"/>
  <c r="BZ115" i="98" s="1"/>
  <c r="BP114" i="98"/>
  <c r="BR114" i="98" s="1"/>
  <c r="BQ115" i="98" s="1"/>
  <c r="BG114" i="98"/>
  <c r="BI114" i="98" s="1"/>
  <c r="BH115" i="98" s="1"/>
  <c r="AX114" i="98"/>
  <c r="AZ114" i="98" s="1"/>
  <c r="AY115" i="98" s="1"/>
  <c r="W114" i="98"/>
  <c r="Y114" i="98" s="1"/>
  <c r="X115" i="98" s="1"/>
  <c r="CZ114" i="97"/>
  <c r="DB114" i="97" s="1"/>
  <c r="DA115" i="97" s="1"/>
  <c r="CH113" i="97"/>
  <c r="CJ113" i="97" s="1"/>
  <c r="BP113" i="97"/>
  <c r="BR113" i="97" s="1"/>
  <c r="AX114" i="97"/>
  <c r="AZ114" i="97" s="1"/>
  <c r="AY115" i="97" s="1"/>
  <c r="AP114" i="97"/>
  <c r="AL114" i="97"/>
  <c r="W113" i="97"/>
  <c r="Y113" i="97" s="1"/>
  <c r="X114" i="97" s="1"/>
  <c r="H223" i="97"/>
  <c r="G222" i="97"/>
  <c r="BT219" i="97"/>
  <c r="CC219" i="97"/>
  <c r="I220" i="97"/>
  <c r="AJ219" i="97"/>
  <c r="CL219" i="97"/>
  <c r="R220" i="97"/>
  <c r="CN114" i="98"/>
  <c r="CW114" i="98"/>
  <c r="AL114" i="98"/>
  <c r="N114" i="98"/>
  <c r="P114" i="98" s="1"/>
  <c r="O115" i="98" s="1"/>
  <c r="AC114" i="98"/>
  <c r="CL220" i="98"/>
  <c r="CO220" i="98" s="1"/>
  <c r="BK220" i="98"/>
  <c r="BN220" i="98" s="1"/>
  <c r="AA220" i="98"/>
  <c r="AD220" i="98" s="1"/>
  <c r="CC221" i="98"/>
  <c r="CF221" i="98" s="1"/>
  <c r="BB220" i="98"/>
  <c r="BE220" i="98" s="1"/>
  <c r="BT220" i="98"/>
  <c r="BW220" i="98" s="1"/>
  <c r="CU220" i="98"/>
  <c r="CX220" i="98" s="1"/>
  <c r="R220" i="98"/>
  <c r="U220" i="98" s="1"/>
  <c r="I220" i="98"/>
  <c r="L220" i="98" s="1"/>
  <c r="AS220" i="98"/>
  <c r="AV220" i="98" s="1"/>
  <c r="AJ220" i="98"/>
  <c r="AM220" i="98" s="1"/>
  <c r="CU221" i="97"/>
  <c r="CN114" i="97"/>
  <c r="BD114" i="97"/>
  <c r="BB220" i="97"/>
  <c r="AS220" i="97"/>
  <c r="AC114" i="97"/>
  <c r="AA220" i="97"/>
  <c r="K120" i="97"/>
  <c r="AV232" i="101" l="1"/>
  <c r="AW232" i="101"/>
  <c r="AS233" i="101"/>
  <c r="AN219" i="97"/>
  <c r="AM219" i="97"/>
  <c r="BF220" i="97"/>
  <c r="BE220" i="97"/>
  <c r="AE220" i="97"/>
  <c r="AD220" i="97"/>
  <c r="CP219" i="97"/>
  <c r="CO219" i="97"/>
  <c r="BX219" i="97"/>
  <c r="BW219" i="97"/>
  <c r="BO219" i="97"/>
  <c r="BN219" i="97"/>
  <c r="BN232" i="101"/>
  <c r="BO232" i="101"/>
  <c r="CX232" i="101"/>
  <c r="CY232" i="101"/>
  <c r="BX232" i="101"/>
  <c r="BW232" i="101"/>
  <c r="AE236" i="102"/>
  <c r="AD236" i="102"/>
  <c r="EH232" i="101"/>
  <c r="EI232" i="101"/>
  <c r="DZ235" i="102"/>
  <c r="DY235" i="102"/>
  <c r="EI245" i="97"/>
  <c r="EH245" i="97"/>
  <c r="EE246" i="97"/>
  <c r="BX236" i="102"/>
  <c r="BW236" i="102"/>
  <c r="BF235" i="102"/>
  <c r="BE235" i="102"/>
  <c r="M235" i="102"/>
  <c r="L235" i="102"/>
  <c r="DH232" i="101"/>
  <c r="DG232" i="101"/>
  <c r="DY245" i="98"/>
  <c r="DV246" i="98"/>
  <c r="DG243" i="98"/>
  <c r="DD244" i="98"/>
  <c r="DY244" i="97"/>
  <c r="DZ244" i="97"/>
  <c r="DV245" i="97"/>
  <c r="EH246" i="98"/>
  <c r="EE247" i="98"/>
  <c r="BF232" i="101"/>
  <c r="BE232" i="101"/>
  <c r="CP232" i="101"/>
  <c r="CO232" i="101"/>
  <c r="AW220" i="97"/>
  <c r="AV220" i="97"/>
  <c r="CY221" i="97"/>
  <c r="CX221" i="97"/>
  <c r="L220" i="97"/>
  <c r="M220" i="97"/>
  <c r="L233" i="101"/>
  <c r="M233" i="101"/>
  <c r="AN232" i="101"/>
  <c r="AM232" i="101"/>
  <c r="V232" i="101"/>
  <c r="U232" i="101"/>
  <c r="AW235" i="102"/>
  <c r="AV235" i="102"/>
  <c r="CP235" i="102"/>
  <c r="CO235" i="102"/>
  <c r="BO236" i="102"/>
  <c r="BN236" i="102"/>
  <c r="CG235" i="102"/>
  <c r="CF235" i="102"/>
  <c r="DP232" i="101"/>
  <c r="DQ232" i="101"/>
  <c r="DZ232" i="101"/>
  <c r="DY232" i="101"/>
  <c r="DQ235" i="102"/>
  <c r="DP235" i="102"/>
  <c r="DP243" i="97"/>
  <c r="DQ243" i="97"/>
  <c r="DM244" i="97"/>
  <c r="V220" i="97"/>
  <c r="U220" i="97"/>
  <c r="CF219" i="97"/>
  <c r="CG219" i="97"/>
  <c r="AD232" i="101"/>
  <c r="AE232" i="101"/>
  <c r="CG233" i="101"/>
  <c r="CF233" i="101"/>
  <c r="CY236" i="102"/>
  <c r="CX236" i="102"/>
  <c r="V235" i="102"/>
  <c r="U235" i="102"/>
  <c r="AN235" i="102"/>
  <c r="AM235" i="102"/>
  <c r="DH235" i="102"/>
  <c r="DG235" i="102"/>
  <c r="EI235" i="102"/>
  <c r="EH235" i="102"/>
  <c r="DP244" i="98"/>
  <c r="DM245" i="98"/>
  <c r="DG242" i="97"/>
  <c r="DH242" i="97"/>
  <c r="DD243" i="97"/>
  <c r="AH233" i="112"/>
  <c r="AV236" i="112"/>
  <c r="BC131" i="112"/>
  <c r="AO131" i="112"/>
  <c r="M255" i="112"/>
  <c r="L255" i="112"/>
  <c r="V259" i="112"/>
  <c r="AJ255" i="112"/>
  <c r="AM255" i="112" s="1"/>
  <c r="AX255" i="112"/>
  <c r="BA255" i="112" s="1"/>
  <c r="BB254" i="112"/>
  <c r="H257" i="112"/>
  <c r="G256" i="112"/>
  <c r="Y256" i="112" s="1"/>
  <c r="I256" i="112"/>
  <c r="P256" i="112" s="1"/>
  <c r="DM236" i="102"/>
  <c r="EE236" i="102"/>
  <c r="DV236" i="102"/>
  <c r="DD236" i="102"/>
  <c r="EK122" i="102"/>
  <c r="EG122" i="102"/>
  <c r="EA122" i="102"/>
  <c r="EC122" i="102" s="1"/>
  <c r="DS122" i="102"/>
  <c r="DO122" i="102"/>
  <c r="DI122" i="102"/>
  <c r="DK122" i="102" s="1"/>
  <c r="EJ114" i="98"/>
  <c r="EL114" i="98" s="1"/>
  <c r="DX115" i="98"/>
  <c r="EB115" i="98"/>
  <c r="DR114" i="98"/>
  <c r="DT114" i="98" s="1"/>
  <c r="DF115" i="98"/>
  <c r="DJ115" i="98"/>
  <c r="DV233" i="101"/>
  <c r="DD233" i="101"/>
  <c r="DM233" i="101"/>
  <c r="EE233" i="101"/>
  <c r="EJ120" i="101"/>
  <c r="EL120" i="101" s="1"/>
  <c r="EB121" i="101"/>
  <c r="DX121" i="101"/>
  <c r="DR120" i="101"/>
  <c r="DT120" i="101" s="1"/>
  <c r="DJ121" i="101"/>
  <c r="DF121" i="101"/>
  <c r="EJ114" i="97"/>
  <c r="EL114" i="97" s="1"/>
  <c r="EA114" i="97"/>
  <c r="EC114" i="97" s="1"/>
  <c r="DR114" i="97"/>
  <c r="DT114" i="97" s="1"/>
  <c r="DI114" i="97"/>
  <c r="DK114" i="97" s="1"/>
  <c r="BV123" i="102"/>
  <c r="CN122" i="102"/>
  <c r="CE122" i="102"/>
  <c r="BB236" i="102"/>
  <c r="CL236" i="102"/>
  <c r="N122" i="102"/>
  <c r="P122" i="102" s="1"/>
  <c r="O123" i="102" s="1"/>
  <c r="BP122" i="102"/>
  <c r="BR122" i="102" s="1"/>
  <c r="BQ123" i="102" s="1"/>
  <c r="AS236" i="102"/>
  <c r="CU237" i="102"/>
  <c r="AA237" i="102"/>
  <c r="CC236" i="102"/>
  <c r="H237" i="102"/>
  <c r="G236" i="102"/>
  <c r="BG122" i="102"/>
  <c r="BI122" i="102" s="1"/>
  <c r="BH123" i="102" s="1"/>
  <c r="AU122" i="102"/>
  <c r="AL122" i="102"/>
  <c r="AJ236" i="102"/>
  <c r="I236" i="102"/>
  <c r="CZ122" i="102"/>
  <c r="DB122" i="102" s="1"/>
  <c r="W122" i="102"/>
  <c r="Y122" i="102" s="1"/>
  <c r="X123" i="102" s="1"/>
  <c r="AF122" i="102"/>
  <c r="AH122" i="102" s="1"/>
  <c r="AG123" i="102" s="1"/>
  <c r="BT237" i="102"/>
  <c r="R236" i="102"/>
  <c r="BK237" i="102"/>
  <c r="I234" i="101"/>
  <c r="AA233" i="101"/>
  <c r="CC234" i="101"/>
  <c r="BY120" i="101"/>
  <c r="CA120" i="101" s="1"/>
  <c r="R233" i="101"/>
  <c r="G234" i="101"/>
  <c r="T121" i="101"/>
  <c r="BK233" i="101"/>
  <c r="CI121" i="101"/>
  <c r="CE121" i="101"/>
  <c r="CZ120" i="101"/>
  <c r="DB120" i="101" s="1"/>
  <c r="K122" i="101"/>
  <c r="AX120" i="101"/>
  <c r="AZ120" i="101" s="1"/>
  <c r="BP120" i="101"/>
  <c r="BR120" i="101" s="1"/>
  <c r="AJ233" i="101"/>
  <c r="CQ120" i="101"/>
  <c r="CS120" i="101" s="1"/>
  <c r="CU233" i="101"/>
  <c r="BG120" i="101"/>
  <c r="BI120" i="101" s="1"/>
  <c r="BB233" i="101"/>
  <c r="AO120" i="101"/>
  <c r="AQ120" i="101" s="1"/>
  <c r="AP121" i="101" s="1"/>
  <c r="CL233" i="101"/>
  <c r="BT233" i="101"/>
  <c r="AF120" i="101"/>
  <c r="AH120" i="101" s="1"/>
  <c r="AG121" i="101" s="1"/>
  <c r="BK220" i="97"/>
  <c r="CZ114" i="98"/>
  <c r="DB114" i="98" s="1"/>
  <c r="DA115" i="98" s="1"/>
  <c r="CQ114" i="98"/>
  <c r="CS114" i="98" s="1"/>
  <c r="CR115" i="98" s="1"/>
  <c r="AO114" i="98"/>
  <c r="AQ114" i="98" s="1"/>
  <c r="AP115" i="98" s="1"/>
  <c r="AF114" i="98"/>
  <c r="AH114" i="98" s="1"/>
  <c r="AG115" i="98" s="1"/>
  <c r="CQ114" i="97"/>
  <c r="CS114" i="97" s="1"/>
  <c r="CR115" i="97" s="1"/>
  <c r="CI114" i="97"/>
  <c r="CE114" i="97"/>
  <c r="BQ114" i="97"/>
  <c r="BM114" i="97"/>
  <c r="BG114" i="97"/>
  <c r="BI114" i="97" s="1"/>
  <c r="BH115" i="97" s="1"/>
  <c r="AO114" i="97"/>
  <c r="AQ114" i="97" s="1"/>
  <c r="AF114" i="97"/>
  <c r="AH114" i="97" s="1"/>
  <c r="AG115" i="97" s="1"/>
  <c r="T114" i="97"/>
  <c r="H224" i="97"/>
  <c r="G223" i="97"/>
  <c r="AJ220" i="97"/>
  <c r="I221" i="97"/>
  <c r="CL220" i="97"/>
  <c r="CC220" i="97"/>
  <c r="R221" i="97"/>
  <c r="BT220" i="97"/>
  <c r="T115" i="98"/>
  <c r="K115" i="98"/>
  <c r="BV115" i="98"/>
  <c r="BD115" i="98"/>
  <c r="AU115" i="98"/>
  <c r="AS221" i="98"/>
  <c r="AV221" i="98" s="1"/>
  <c r="BM115" i="98"/>
  <c r="R221" i="98"/>
  <c r="U221" i="98" s="1"/>
  <c r="CC222" i="98"/>
  <c r="CF222" i="98" s="1"/>
  <c r="AA221" i="98"/>
  <c r="AD221" i="98" s="1"/>
  <c r="AJ221" i="98"/>
  <c r="AM221" i="98" s="1"/>
  <c r="CU221" i="98"/>
  <c r="CX221" i="98" s="1"/>
  <c r="BT221" i="98"/>
  <c r="BW221" i="98" s="1"/>
  <c r="CE115" i="98"/>
  <c r="I221" i="98"/>
  <c r="L221" i="98" s="1"/>
  <c r="BB221" i="98"/>
  <c r="BE221" i="98" s="1"/>
  <c r="BK221" i="98"/>
  <c r="BN221" i="98" s="1"/>
  <c r="CL221" i="98"/>
  <c r="CO221" i="98" s="1"/>
  <c r="CW115" i="97"/>
  <c r="CU222" i="97"/>
  <c r="BB221" i="97"/>
  <c r="AU115" i="97"/>
  <c r="AS221" i="97"/>
  <c r="AA221" i="97"/>
  <c r="N120" i="97"/>
  <c r="P120" i="97" s="1"/>
  <c r="O121" i="97" s="1"/>
  <c r="AV233" i="101" l="1"/>
  <c r="AS234" i="101"/>
  <c r="AW233" i="101"/>
  <c r="AV221" i="97"/>
  <c r="AW221" i="97"/>
  <c r="U221" i="97"/>
  <c r="V221" i="97"/>
  <c r="AM220" i="97"/>
  <c r="AN220" i="97"/>
  <c r="AE221" i="97"/>
  <c r="AD221" i="97"/>
  <c r="CY222" i="97"/>
  <c r="CX222" i="97"/>
  <c r="BW220" i="97"/>
  <c r="BX220" i="97"/>
  <c r="M221" i="97"/>
  <c r="L221" i="97"/>
  <c r="CO233" i="101"/>
  <c r="CP233" i="101"/>
  <c r="CY233" i="101"/>
  <c r="CX233" i="101"/>
  <c r="U233" i="101"/>
  <c r="V233" i="101"/>
  <c r="M234" i="101"/>
  <c r="L234" i="101"/>
  <c r="AN236" i="102"/>
  <c r="AM236" i="102"/>
  <c r="CG236" i="102"/>
  <c r="CF236" i="102"/>
  <c r="DH236" i="102"/>
  <c r="DG236" i="102"/>
  <c r="EH247" i="98"/>
  <c r="EE248" i="98"/>
  <c r="BO220" i="97"/>
  <c r="BN220" i="97"/>
  <c r="BO237" i="102"/>
  <c r="BN237" i="102"/>
  <c r="AE237" i="102"/>
  <c r="AD237" i="102"/>
  <c r="EI233" i="101"/>
  <c r="EH233" i="101"/>
  <c r="EI236" i="102"/>
  <c r="EH236" i="102"/>
  <c r="DP245" i="98"/>
  <c r="DM246" i="98"/>
  <c r="DG244" i="98"/>
  <c r="DD245" i="98"/>
  <c r="EI246" i="97"/>
  <c r="EH246" i="97"/>
  <c r="EE247" i="97"/>
  <c r="CG220" i="97"/>
  <c r="CF220" i="97"/>
  <c r="BE233" i="101"/>
  <c r="BF233" i="101"/>
  <c r="CF234" i="101"/>
  <c r="CG234" i="101"/>
  <c r="V236" i="102"/>
  <c r="U236" i="102"/>
  <c r="CY237" i="102"/>
  <c r="CX237" i="102"/>
  <c r="CP236" i="102"/>
  <c r="CO236" i="102"/>
  <c r="DQ233" i="101"/>
  <c r="DP233" i="101"/>
  <c r="DG233" i="101"/>
  <c r="DH233" i="101"/>
  <c r="DZ236" i="102"/>
  <c r="DY236" i="102"/>
  <c r="DH243" i="97"/>
  <c r="DG243" i="97"/>
  <c r="DD244" i="97"/>
  <c r="DZ245" i="97"/>
  <c r="DY245" i="97"/>
  <c r="DV246" i="97"/>
  <c r="AM233" i="101"/>
  <c r="AN233" i="101"/>
  <c r="BF221" i="97"/>
  <c r="BE221" i="97"/>
  <c r="CP220" i="97"/>
  <c r="CO220" i="97"/>
  <c r="BW233" i="101"/>
  <c r="BX233" i="101"/>
  <c r="BO233" i="101"/>
  <c r="BN233" i="101"/>
  <c r="AE233" i="101"/>
  <c r="AD233" i="101"/>
  <c r="BX237" i="102"/>
  <c r="BW237" i="102"/>
  <c r="M236" i="102"/>
  <c r="L236" i="102"/>
  <c r="AW236" i="102"/>
  <c r="AV236" i="102"/>
  <c r="BF236" i="102"/>
  <c r="BE236" i="102"/>
  <c r="DY233" i="101"/>
  <c r="DZ233" i="101"/>
  <c r="DQ236" i="102"/>
  <c r="DP236" i="102"/>
  <c r="DQ244" i="97"/>
  <c r="DP244" i="97"/>
  <c r="DM245" i="97"/>
  <c r="DY246" i="98"/>
  <c r="DV247" i="98"/>
  <c r="AH234" i="112"/>
  <c r="AV237" i="112"/>
  <c r="BE131" i="112"/>
  <c r="AZ132" i="112" s="1"/>
  <c r="BD132" i="112" s="1"/>
  <c r="AQ131" i="112"/>
  <c r="AL132" i="112" s="1"/>
  <c r="AP132" i="112" s="1"/>
  <c r="M256" i="112"/>
  <c r="L256" i="112"/>
  <c r="V260" i="112"/>
  <c r="BB255" i="112"/>
  <c r="AX256" i="112"/>
  <c r="BA256" i="112" s="1"/>
  <c r="AJ256" i="112"/>
  <c r="AM256" i="112" s="1"/>
  <c r="H258" i="112"/>
  <c r="G257" i="112"/>
  <c r="Y257" i="112" s="1"/>
  <c r="I257" i="112"/>
  <c r="P257" i="112" s="1"/>
  <c r="DD237" i="102"/>
  <c r="DV237" i="102"/>
  <c r="EE237" i="102"/>
  <c r="DM237" i="102"/>
  <c r="EJ122" i="102"/>
  <c r="EL122" i="102" s="1"/>
  <c r="EB123" i="102"/>
  <c r="DX123" i="102"/>
  <c r="DR122" i="102"/>
  <c r="DT122" i="102" s="1"/>
  <c r="DJ123" i="102"/>
  <c r="DF123" i="102"/>
  <c r="EG115" i="98"/>
  <c r="EK115" i="98"/>
  <c r="EA115" i="98"/>
  <c r="EC115" i="98" s="1"/>
  <c r="DS115" i="98"/>
  <c r="DO115" i="98"/>
  <c r="DI115" i="98"/>
  <c r="DK115" i="98" s="1"/>
  <c r="EE234" i="101"/>
  <c r="DM234" i="101"/>
  <c r="DV234" i="101"/>
  <c r="DD234" i="101"/>
  <c r="EK121" i="101"/>
  <c r="EG121" i="101"/>
  <c r="EA121" i="101"/>
  <c r="EC121" i="101" s="1"/>
  <c r="DS121" i="101"/>
  <c r="DO121" i="101"/>
  <c r="DI121" i="101"/>
  <c r="DK121" i="101" s="1"/>
  <c r="EK115" i="97"/>
  <c r="EG115" i="97"/>
  <c r="EB115" i="97"/>
  <c r="DX115" i="97"/>
  <c r="DS115" i="97"/>
  <c r="DO115" i="97"/>
  <c r="DJ115" i="97"/>
  <c r="DF115" i="97"/>
  <c r="BD123" i="102"/>
  <c r="R237" i="102"/>
  <c r="AO122" i="102"/>
  <c r="AQ122" i="102" s="1"/>
  <c r="AP123" i="102" s="1"/>
  <c r="AA238" i="102"/>
  <c r="CQ122" i="102"/>
  <c r="CS122" i="102" s="1"/>
  <c r="CR123" i="102" s="1"/>
  <c r="AC123" i="102"/>
  <c r="DA123" i="102"/>
  <c r="CW123" i="102"/>
  <c r="CC237" i="102"/>
  <c r="AS237" i="102"/>
  <c r="BM123" i="102"/>
  <c r="BB237" i="102"/>
  <c r="BT238" i="102"/>
  <c r="T123" i="102"/>
  <c r="AJ237" i="102"/>
  <c r="AX122" i="102"/>
  <c r="AZ122" i="102" s="1"/>
  <c r="AY123" i="102" s="1"/>
  <c r="K123" i="102"/>
  <c r="CL237" i="102"/>
  <c r="CH122" i="102"/>
  <c r="CJ122" i="102" s="1"/>
  <c r="CI123" i="102" s="1"/>
  <c r="BY123" i="102"/>
  <c r="CA123" i="102" s="1"/>
  <c r="BZ124" i="102" s="1"/>
  <c r="BK238" i="102"/>
  <c r="I237" i="102"/>
  <c r="H238" i="102"/>
  <c r="G237" i="102"/>
  <c r="CU238" i="102"/>
  <c r="CW121" i="101"/>
  <c r="DA121" i="101"/>
  <c r="AL121" i="101"/>
  <c r="BH121" i="101"/>
  <c r="BD121" i="101"/>
  <c r="CN121" i="101"/>
  <c r="CR121" i="101"/>
  <c r="BQ121" i="101"/>
  <c r="BM121" i="101"/>
  <c r="AY121" i="101"/>
  <c r="AU121" i="101"/>
  <c r="AC121" i="101"/>
  <c r="CU234" i="101"/>
  <c r="BT234" i="101"/>
  <c r="CL234" i="101"/>
  <c r="AJ234" i="101"/>
  <c r="CH121" i="101"/>
  <c r="CJ121" i="101" s="1"/>
  <c r="BK234" i="101"/>
  <c r="G235" i="101"/>
  <c r="BZ121" i="101"/>
  <c r="BV121" i="101"/>
  <c r="AA234" i="101"/>
  <c r="BB234" i="101"/>
  <c r="N122" i="101"/>
  <c r="P122" i="101" s="1"/>
  <c r="O123" i="101" s="1"/>
  <c r="R234" i="101"/>
  <c r="W121" i="101"/>
  <c r="Y121" i="101" s="1"/>
  <c r="X122" i="101" s="1"/>
  <c r="CC235" i="101"/>
  <c r="I235" i="101"/>
  <c r="BK221" i="97"/>
  <c r="CH115" i="98"/>
  <c r="CJ115" i="98" s="1"/>
  <c r="CI116" i="98" s="1"/>
  <c r="BY115" i="98"/>
  <c r="CA115" i="98" s="1"/>
  <c r="BZ116" i="98" s="1"/>
  <c r="BP115" i="98"/>
  <c r="BR115" i="98" s="1"/>
  <c r="BQ116" i="98" s="1"/>
  <c r="BG115" i="98"/>
  <c r="BI115" i="98" s="1"/>
  <c r="BH116" i="98" s="1"/>
  <c r="AX115" i="98"/>
  <c r="AZ115" i="98" s="1"/>
  <c r="AY116" i="98" s="1"/>
  <c r="W115" i="98"/>
  <c r="Y115" i="98" s="1"/>
  <c r="X116" i="98" s="1"/>
  <c r="CZ115" i="97"/>
  <c r="DB115" i="97" s="1"/>
  <c r="DA116" i="97" s="1"/>
  <c r="CH114" i="97"/>
  <c r="CJ114" i="97" s="1"/>
  <c r="BP114" i="97"/>
  <c r="BR114" i="97" s="1"/>
  <c r="AX115" i="97"/>
  <c r="AZ115" i="97" s="1"/>
  <c r="AY116" i="97" s="1"/>
  <c r="AP115" i="97"/>
  <c r="AL115" i="97"/>
  <c r="W114" i="97"/>
  <c r="Y114" i="97" s="1"/>
  <c r="X115" i="97" s="1"/>
  <c r="H225" i="97"/>
  <c r="G224" i="97"/>
  <c r="I222" i="97"/>
  <c r="CL221" i="97"/>
  <c r="CC221" i="97"/>
  <c r="BT221" i="97"/>
  <c r="R222" i="97"/>
  <c r="AJ221" i="97"/>
  <c r="AC115" i="98"/>
  <c r="CN115" i="98"/>
  <c r="AJ222" i="98"/>
  <c r="AM222" i="98" s="1"/>
  <c r="CC223" i="98"/>
  <c r="CF223" i="98" s="1"/>
  <c r="AL115" i="98"/>
  <c r="BK222" i="98"/>
  <c r="BN222" i="98" s="1"/>
  <c r="I222" i="98"/>
  <c r="L222" i="98" s="1"/>
  <c r="BT222" i="98"/>
  <c r="BW222" i="98" s="1"/>
  <c r="CU222" i="98"/>
  <c r="CX222" i="98" s="1"/>
  <c r="CW115" i="98"/>
  <c r="AA222" i="98"/>
  <c r="AD222" i="98" s="1"/>
  <c r="R222" i="98"/>
  <c r="U222" i="98" s="1"/>
  <c r="N115" i="98"/>
  <c r="P115" i="98" s="1"/>
  <c r="O116" i="98" s="1"/>
  <c r="CL222" i="98"/>
  <c r="CO222" i="98" s="1"/>
  <c r="BB222" i="98"/>
  <c r="BE222" i="98" s="1"/>
  <c r="AS222" i="98"/>
  <c r="AV222" i="98" s="1"/>
  <c r="CU223" i="97"/>
  <c r="CN115" i="97"/>
  <c r="BD115" i="97"/>
  <c r="BB222" i="97"/>
  <c r="AS222" i="97"/>
  <c r="AC115" i="97"/>
  <c r="AA222" i="97"/>
  <c r="K121" i="97"/>
  <c r="N121" i="97" s="1"/>
  <c r="AV234" i="101" l="1"/>
  <c r="AS235" i="101"/>
  <c r="AW234" i="101"/>
  <c r="AO132" i="112"/>
  <c r="AE222" i="97"/>
  <c r="AD222" i="97"/>
  <c r="V222" i="97"/>
  <c r="U222" i="97"/>
  <c r="L222" i="97"/>
  <c r="M222" i="97"/>
  <c r="BO221" i="97"/>
  <c r="BN221" i="97"/>
  <c r="V234" i="101"/>
  <c r="U234" i="101"/>
  <c r="AD234" i="101"/>
  <c r="AE234" i="101"/>
  <c r="CP234" i="101"/>
  <c r="CO234" i="101"/>
  <c r="M237" i="102"/>
  <c r="L237" i="102"/>
  <c r="CP237" i="102"/>
  <c r="CO237" i="102"/>
  <c r="BF237" i="102"/>
  <c r="BE237" i="102"/>
  <c r="CG237" i="102"/>
  <c r="CF237" i="102"/>
  <c r="V237" i="102"/>
  <c r="U237" i="102"/>
  <c r="EI237" i="102"/>
  <c r="EH237" i="102"/>
  <c r="DQ245" i="97"/>
  <c r="DP245" i="97"/>
  <c r="DM246" i="97"/>
  <c r="DG245" i="98"/>
  <c r="DD246" i="98"/>
  <c r="BX221" i="97"/>
  <c r="BW221" i="97"/>
  <c r="L235" i="101"/>
  <c r="M235" i="101"/>
  <c r="BN234" i="101"/>
  <c r="BO234" i="101"/>
  <c r="BX234" i="101"/>
  <c r="BW234" i="101"/>
  <c r="CY238" i="102"/>
  <c r="CX238" i="102"/>
  <c r="BO238" i="102"/>
  <c r="BN238" i="102"/>
  <c r="DH234" i="101"/>
  <c r="DG234" i="101"/>
  <c r="DZ237" i="102"/>
  <c r="DY237" i="102"/>
  <c r="DZ246" i="97"/>
  <c r="DY246" i="97"/>
  <c r="DV247" i="97"/>
  <c r="EI247" i="97"/>
  <c r="EH247" i="97"/>
  <c r="EE248" i="97"/>
  <c r="AN237" i="102"/>
  <c r="AM237" i="102"/>
  <c r="CX223" i="97"/>
  <c r="CY223" i="97"/>
  <c r="AE238" i="102"/>
  <c r="AD238" i="102"/>
  <c r="DZ234" i="101"/>
  <c r="DY234" i="101"/>
  <c r="DH237" i="102"/>
  <c r="DG237" i="102"/>
  <c r="DY247" i="98"/>
  <c r="DV248" i="98"/>
  <c r="DP246" i="98"/>
  <c r="DM247" i="98"/>
  <c r="EH248" i="98"/>
  <c r="EE249" i="98"/>
  <c r="DG244" i="97"/>
  <c r="DH244" i="97"/>
  <c r="DD245" i="97"/>
  <c r="AW222" i="97"/>
  <c r="AV222" i="97"/>
  <c r="CF221" i="97"/>
  <c r="CG221" i="97"/>
  <c r="CG235" i="101"/>
  <c r="CF235" i="101"/>
  <c r="CX234" i="101"/>
  <c r="CY234" i="101"/>
  <c r="BF222" i="97"/>
  <c r="BE222" i="97"/>
  <c r="AN221" i="97"/>
  <c r="AM221" i="97"/>
  <c r="CP221" i="97"/>
  <c r="CO221" i="97"/>
  <c r="BF234" i="101"/>
  <c r="BE234" i="101"/>
  <c r="AN234" i="101"/>
  <c r="AM234" i="101"/>
  <c r="BX238" i="102"/>
  <c r="BW238" i="102"/>
  <c r="AW237" i="102"/>
  <c r="AV237" i="102"/>
  <c r="DP234" i="101"/>
  <c r="DQ234" i="101"/>
  <c r="EH234" i="101"/>
  <c r="EI234" i="101"/>
  <c r="DQ237" i="102"/>
  <c r="DP237" i="102"/>
  <c r="AH235" i="112"/>
  <c r="AV238" i="112"/>
  <c r="BC132" i="112"/>
  <c r="M257" i="112"/>
  <c r="L257" i="112"/>
  <c r="V261" i="112"/>
  <c r="AX257" i="112"/>
  <c r="BA257" i="112" s="1"/>
  <c r="BB256" i="112"/>
  <c r="AJ257" i="112"/>
  <c r="AM257" i="112" s="1"/>
  <c r="I258" i="112"/>
  <c r="P258" i="112" s="1"/>
  <c r="G258" i="112"/>
  <c r="Y258" i="112" s="1"/>
  <c r="H259" i="112"/>
  <c r="DM238" i="102"/>
  <c r="DV238" i="102"/>
  <c r="DD238" i="102"/>
  <c r="EE238" i="102"/>
  <c r="EG123" i="102"/>
  <c r="EK123" i="102"/>
  <c r="EA123" i="102"/>
  <c r="EC123" i="102" s="1"/>
  <c r="DO123" i="102"/>
  <c r="DS123" i="102"/>
  <c r="DI123" i="102"/>
  <c r="DK123" i="102" s="1"/>
  <c r="EJ115" i="98"/>
  <c r="EL115" i="98" s="1"/>
  <c r="EB116" i="98"/>
  <c r="DX116" i="98"/>
  <c r="DR115" i="98"/>
  <c r="DT115" i="98" s="1"/>
  <c r="DF116" i="98"/>
  <c r="DJ116" i="98"/>
  <c r="DM235" i="101"/>
  <c r="EE235" i="101"/>
  <c r="DD235" i="101"/>
  <c r="DV235" i="101"/>
  <c r="EJ121" i="101"/>
  <c r="EL121" i="101" s="1"/>
  <c r="EB122" i="101"/>
  <c r="DX122" i="101"/>
  <c r="DR121" i="101"/>
  <c r="DT121" i="101" s="1"/>
  <c r="DJ122" i="101"/>
  <c r="DF122" i="101"/>
  <c r="EJ115" i="97"/>
  <c r="EL115" i="97" s="1"/>
  <c r="EA115" i="97"/>
  <c r="EC115" i="97" s="1"/>
  <c r="DR115" i="97"/>
  <c r="DT115" i="97" s="1"/>
  <c r="DI115" i="97"/>
  <c r="DK115" i="97" s="1"/>
  <c r="CE123" i="102"/>
  <c r="AU123" i="102"/>
  <c r="CN123" i="102"/>
  <c r="AL123" i="102"/>
  <c r="BV124" i="102"/>
  <c r="BK239" i="102"/>
  <c r="CL238" i="102"/>
  <c r="W123" i="102"/>
  <c r="Y123" i="102" s="1"/>
  <c r="X124" i="102" s="1"/>
  <c r="BT239" i="102"/>
  <c r="BP123" i="102"/>
  <c r="BR123" i="102" s="1"/>
  <c r="BQ124" i="102" s="1"/>
  <c r="AS238" i="102"/>
  <c r="CZ123" i="102"/>
  <c r="DB123" i="102" s="1"/>
  <c r="N123" i="102"/>
  <c r="P123" i="102" s="1"/>
  <c r="O124" i="102" s="1"/>
  <c r="AJ238" i="102"/>
  <c r="R238" i="102"/>
  <c r="I238" i="102"/>
  <c r="AF123" i="102"/>
  <c r="AH123" i="102" s="1"/>
  <c r="AG124" i="102" s="1"/>
  <c r="AA239" i="102"/>
  <c r="BG123" i="102"/>
  <c r="BI123" i="102" s="1"/>
  <c r="BH124" i="102" s="1"/>
  <c r="CU239" i="102"/>
  <c r="H239" i="102"/>
  <c r="G238" i="102"/>
  <c r="BB238" i="102"/>
  <c r="CC238" i="102"/>
  <c r="T122" i="101"/>
  <c r="CI122" i="101"/>
  <c r="CE122" i="101"/>
  <c r="K123" i="101"/>
  <c r="AJ235" i="101"/>
  <c r="R235" i="101"/>
  <c r="BB235" i="101"/>
  <c r="BY121" i="101"/>
  <c r="CA121" i="101" s="1"/>
  <c r="CU235" i="101"/>
  <c r="CQ121" i="101"/>
  <c r="CS121" i="101" s="1"/>
  <c r="I236" i="101"/>
  <c r="CC236" i="101"/>
  <c r="AX121" i="101"/>
  <c r="AZ121" i="101" s="1"/>
  <c r="AO121" i="101"/>
  <c r="AQ121" i="101" s="1"/>
  <c r="AP122" i="101" s="1"/>
  <c r="AA235" i="101"/>
  <c r="BT235" i="101"/>
  <c r="BP121" i="101"/>
  <c r="BR121" i="101" s="1"/>
  <c r="BG121" i="101"/>
  <c r="BI121" i="101" s="1"/>
  <c r="G236" i="101"/>
  <c r="BK235" i="101"/>
  <c r="CL235" i="101"/>
  <c r="AF121" i="101"/>
  <c r="AH121" i="101" s="1"/>
  <c r="AG122" i="101" s="1"/>
  <c r="CZ121" i="101"/>
  <c r="DB121" i="101" s="1"/>
  <c r="BK222" i="97"/>
  <c r="CZ115" i="98"/>
  <c r="DB115" i="98" s="1"/>
  <c r="DA116" i="98" s="1"/>
  <c r="CQ115" i="98"/>
  <c r="CS115" i="98" s="1"/>
  <c r="CR116" i="98" s="1"/>
  <c r="AO115" i="98"/>
  <c r="AQ115" i="98" s="1"/>
  <c r="AP116" i="98" s="1"/>
  <c r="AF115" i="98"/>
  <c r="AH115" i="98" s="1"/>
  <c r="AG116" i="98" s="1"/>
  <c r="CQ115" i="97"/>
  <c r="CS115" i="97" s="1"/>
  <c r="CR116" i="97" s="1"/>
  <c r="CI115" i="97"/>
  <c r="CE115" i="97"/>
  <c r="BQ115" i="97"/>
  <c r="BM115" i="97"/>
  <c r="BG115" i="97"/>
  <c r="BI115" i="97" s="1"/>
  <c r="BH116" i="97" s="1"/>
  <c r="AO115" i="97"/>
  <c r="AQ115" i="97" s="1"/>
  <c r="AF115" i="97"/>
  <c r="AH115" i="97" s="1"/>
  <c r="AG116" i="97" s="1"/>
  <c r="T115" i="97"/>
  <c r="H226" i="97"/>
  <c r="G225" i="97"/>
  <c r="AJ222" i="97"/>
  <c r="BT222" i="97"/>
  <c r="R223" i="97"/>
  <c r="CC222" i="97"/>
  <c r="CL222" i="97"/>
  <c r="I223" i="97"/>
  <c r="T116" i="98"/>
  <c r="BM116" i="98"/>
  <c r="BD116" i="98"/>
  <c r="CE116" i="98"/>
  <c r="BB223" i="98"/>
  <c r="BE223" i="98" s="1"/>
  <c r="BV116" i="98"/>
  <c r="CU223" i="98"/>
  <c r="CX223" i="98" s="1"/>
  <c r="BT223" i="98"/>
  <c r="BW223" i="98" s="1"/>
  <c r="BK223" i="98"/>
  <c r="BN223" i="98" s="1"/>
  <c r="K116" i="98"/>
  <c r="R223" i="98"/>
  <c r="U223" i="98" s="1"/>
  <c r="CL223" i="98"/>
  <c r="CO223" i="98" s="1"/>
  <c r="AS223" i="98"/>
  <c r="AV223" i="98" s="1"/>
  <c r="AU116" i="98"/>
  <c r="CC224" i="98"/>
  <c r="CF224" i="98" s="1"/>
  <c r="AA223" i="98"/>
  <c r="AD223" i="98" s="1"/>
  <c r="I223" i="98"/>
  <c r="L223" i="98" s="1"/>
  <c r="AJ223" i="98"/>
  <c r="AM223" i="98" s="1"/>
  <c r="CW116" i="97"/>
  <c r="CU224" i="97"/>
  <c r="BB223" i="97"/>
  <c r="AU116" i="97"/>
  <c r="AS223" i="97"/>
  <c r="AA223" i="97"/>
  <c r="P121" i="97"/>
  <c r="O122" i="97" s="1"/>
  <c r="AW235" i="101" l="1"/>
  <c r="AS236" i="101"/>
  <c r="AV235" i="101"/>
  <c r="AQ132" i="112"/>
  <c r="AL133" i="112" s="1"/>
  <c r="AP133" i="112" s="1"/>
  <c r="CP222" i="97"/>
  <c r="CO222" i="97"/>
  <c r="BO222" i="97"/>
  <c r="BN222" i="97"/>
  <c r="BO235" i="101"/>
  <c r="BN235" i="101"/>
  <c r="CG222" i="97"/>
  <c r="CF222" i="97"/>
  <c r="AD223" i="97"/>
  <c r="AE223" i="97"/>
  <c r="CY224" i="97"/>
  <c r="CX224" i="97"/>
  <c r="M223" i="97"/>
  <c r="L223" i="97"/>
  <c r="BW222" i="97"/>
  <c r="BX222" i="97"/>
  <c r="CO235" i="101"/>
  <c r="CP235" i="101"/>
  <c r="M236" i="101"/>
  <c r="L236" i="101"/>
  <c r="BE235" i="101"/>
  <c r="BF235" i="101"/>
  <c r="BX239" i="102"/>
  <c r="BW239" i="102"/>
  <c r="DG235" i="101"/>
  <c r="DH235" i="101"/>
  <c r="DZ247" i="97"/>
  <c r="DY247" i="97"/>
  <c r="DV248" i="97"/>
  <c r="AN222" i="97"/>
  <c r="AM222" i="97"/>
  <c r="U235" i="101"/>
  <c r="V235" i="101"/>
  <c r="CG238" i="102"/>
  <c r="CF238" i="102"/>
  <c r="CY239" i="102"/>
  <c r="CX239" i="102"/>
  <c r="M238" i="102"/>
  <c r="L238" i="102"/>
  <c r="EI235" i="101"/>
  <c r="EH235" i="101"/>
  <c r="EI238" i="102"/>
  <c r="EH238" i="102"/>
  <c r="DZ238" i="102"/>
  <c r="DY238" i="102"/>
  <c r="EH249" i="98"/>
  <c r="EE250" i="98"/>
  <c r="DY248" i="98"/>
  <c r="DV249" i="98"/>
  <c r="EI248" i="97"/>
  <c r="EH248" i="97"/>
  <c r="EE249" i="97"/>
  <c r="DG246" i="98"/>
  <c r="DD247" i="98"/>
  <c r="BW235" i="101"/>
  <c r="BX235" i="101"/>
  <c r="CY235" i="101"/>
  <c r="CX235" i="101"/>
  <c r="AM235" i="101"/>
  <c r="AN235" i="101"/>
  <c r="BF238" i="102"/>
  <c r="BE238" i="102"/>
  <c r="V238" i="102"/>
  <c r="U238" i="102"/>
  <c r="AW238" i="102"/>
  <c r="AV238" i="102"/>
  <c r="CP238" i="102"/>
  <c r="CO238" i="102"/>
  <c r="DQ238" i="102"/>
  <c r="DP238" i="102"/>
  <c r="DH245" i="97"/>
  <c r="DG245" i="97"/>
  <c r="DD246" i="97"/>
  <c r="AV223" i="97"/>
  <c r="AW223" i="97"/>
  <c r="BF223" i="97"/>
  <c r="BE223" i="97"/>
  <c r="V223" i="97"/>
  <c r="U223" i="97"/>
  <c r="AE235" i="101"/>
  <c r="AD235" i="101"/>
  <c r="CF236" i="101"/>
  <c r="CG236" i="101"/>
  <c r="AE239" i="102"/>
  <c r="AD239" i="102"/>
  <c r="AN238" i="102"/>
  <c r="AM238" i="102"/>
  <c r="BO239" i="102"/>
  <c r="BN239" i="102"/>
  <c r="DY235" i="101"/>
  <c r="DZ235" i="101"/>
  <c r="DQ235" i="101"/>
  <c r="DP235" i="101"/>
  <c r="DH238" i="102"/>
  <c r="DG238" i="102"/>
  <c r="DP247" i="98"/>
  <c r="DM248" i="98"/>
  <c r="DQ246" i="97"/>
  <c r="DP246" i="97"/>
  <c r="DM247" i="97"/>
  <c r="AH236" i="112"/>
  <c r="AV239" i="112"/>
  <c r="BE132" i="112"/>
  <c r="AZ133" i="112" s="1"/>
  <c r="BD133" i="112" s="1"/>
  <c r="M258" i="112"/>
  <c r="L258" i="112"/>
  <c r="V262" i="112"/>
  <c r="AJ258" i="112"/>
  <c r="AM258" i="112" s="1"/>
  <c r="AX258" i="112"/>
  <c r="BA258" i="112" s="1"/>
  <c r="BB257" i="112"/>
  <c r="I259" i="112"/>
  <c r="P259" i="112" s="1"/>
  <c r="H260" i="112"/>
  <c r="G259" i="112"/>
  <c r="Y259" i="112" s="1"/>
  <c r="DD239" i="102"/>
  <c r="DV239" i="102"/>
  <c r="DM239" i="102"/>
  <c r="EE239" i="102"/>
  <c r="EJ123" i="102"/>
  <c r="EL123" i="102" s="1"/>
  <c r="EB124" i="102"/>
  <c r="DX124" i="102"/>
  <c r="DR123" i="102"/>
  <c r="DT123" i="102" s="1"/>
  <c r="DF124" i="102"/>
  <c r="DJ124" i="102"/>
  <c r="EK116" i="98"/>
  <c r="EG116" i="98"/>
  <c r="EA116" i="98"/>
  <c r="EC116" i="98" s="1"/>
  <c r="DO116" i="98"/>
  <c r="DS116" i="98"/>
  <c r="DI116" i="98"/>
  <c r="DK116" i="98" s="1"/>
  <c r="DV236" i="101"/>
  <c r="EE236" i="101"/>
  <c r="DD236" i="101"/>
  <c r="DM236" i="101"/>
  <c r="EG122" i="101"/>
  <c r="EK122" i="101"/>
  <c r="EA122" i="101"/>
  <c r="EC122" i="101" s="1"/>
  <c r="DS122" i="101"/>
  <c r="DO122" i="101"/>
  <c r="DI122" i="101"/>
  <c r="DK122" i="101" s="1"/>
  <c r="EK116" i="97"/>
  <c r="EG116" i="97"/>
  <c r="EB116" i="97"/>
  <c r="DX116" i="97"/>
  <c r="DS116" i="97"/>
  <c r="DO116" i="97"/>
  <c r="DJ116" i="97"/>
  <c r="DF116" i="97"/>
  <c r="AC124" i="102"/>
  <c r="BM124" i="102"/>
  <c r="AS239" i="102"/>
  <c r="AO123" i="102"/>
  <c r="AQ123" i="102" s="1"/>
  <c r="AP124" i="102" s="1"/>
  <c r="AX123" i="102"/>
  <c r="AZ123" i="102" s="1"/>
  <c r="AY124" i="102" s="1"/>
  <c r="CC239" i="102"/>
  <c r="CU240" i="102"/>
  <c r="R239" i="102"/>
  <c r="AJ239" i="102"/>
  <c r="DA124" i="102"/>
  <c r="CW124" i="102"/>
  <c r="BT240" i="102"/>
  <c r="CL239" i="102"/>
  <c r="BK240" i="102"/>
  <c r="BB239" i="102"/>
  <c r="H240" i="102"/>
  <c r="G239" i="102"/>
  <c r="BD124" i="102"/>
  <c r="AA240" i="102"/>
  <c r="K124" i="102"/>
  <c r="T124" i="102"/>
  <c r="BY124" i="102"/>
  <c r="CA124" i="102" s="1"/>
  <c r="BZ125" i="102" s="1"/>
  <c r="CQ123" i="102"/>
  <c r="CS123" i="102" s="1"/>
  <c r="CR124" i="102" s="1"/>
  <c r="CH123" i="102"/>
  <c r="CJ123" i="102" s="1"/>
  <c r="CI124" i="102" s="1"/>
  <c r="I239" i="102"/>
  <c r="BZ122" i="101"/>
  <c r="BV122" i="101"/>
  <c r="CW122" i="101"/>
  <c r="DA122" i="101"/>
  <c r="CN122" i="101"/>
  <c r="CR122" i="101"/>
  <c r="AY122" i="101"/>
  <c r="AU122" i="101"/>
  <c r="BH122" i="101"/>
  <c r="BD122" i="101"/>
  <c r="BT236" i="101"/>
  <c r="CH122" i="101"/>
  <c r="CJ122" i="101" s="1"/>
  <c r="AC122" i="101"/>
  <c r="BQ122" i="101"/>
  <c r="BM122" i="101"/>
  <c r="I237" i="101"/>
  <c r="BB236" i="101"/>
  <c r="BK236" i="101"/>
  <c r="G237" i="101"/>
  <c r="AA236" i="101"/>
  <c r="CC237" i="101"/>
  <c r="CU236" i="101"/>
  <c r="R236" i="101"/>
  <c r="N123" i="101"/>
  <c r="P123" i="101" s="1"/>
  <c r="O124" i="101" s="1"/>
  <c r="AL122" i="101"/>
  <c r="CL236" i="101"/>
  <c r="AJ236" i="101"/>
  <c r="W122" i="101"/>
  <c r="Y122" i="101" s="1"/>
  <c r="X123" i="101" s="1"/>
  <c r="BK223" i="97"/>
  <c r="CH116" i="98"/>
  <c r="CJ116" i="98" s="1"/>
  <c r="CI117" i="98" s="1"/>
  <c r="BY116" i="98"/>
  <c r="CA116" i="98" s="1"/>
  <c r="BZ117" i="98" s="1"/>
  <c r="BP116" i="98"/>
  <c r="BR116" i="98" s="1"/>
  <c r="BQ117" i="98" s="1"/>
  <c r="BG116" i="98"/>
  <c r="BI116" i="98" s="1"/>
  <c r="BH117" i="98" s="1"/>
  <c r="AX116" i="98"/>
  <c r="AZ116" i="98" s="1"/>
  <c r="AY117" i="98" s="1"/>
  <c r="W116" i="98"/>
  <c r="Y116" i="98" s="1"/>
  <c r="X117" i="98" s="1"/>
  <c r="CZ116" i="97"/>
  <c r="DB116" i="97" s="1"/>
  <c r="DA117" i="97" s="1"/>
  <c r="CH115" i="97"/>
  <c r="CJ115" i="97" s="1"/>
  <c r="BP115" i="97"/>
  <c r="BR115" i="97" s="1"/>
  <c r="AX116" i="97"/>
  <c r="AZ116" i="97" s="1"/>
  <c r="AY117" i="97" s="1"/>
  <c r="AP116" i="97"/>
  <c r="AL116" i="97"/>
  <c r="W115" i="97"/>
  <c r="Y115" i="97" s="1"/>
  <c r="X116" i="97" s="1"/>
  <c r="H227" i="97"/>
  <c r="G226" i="97"/>
  <c r="CC223" i="97"/>
  <c r="CL223" i="97"/>
  <c r="R224" i="97"/>
  <c r="AJ223" i="97"/>
  <c r="I224" i="97"/>
  <c r="BT223" i="97"/>
  <c r="AC116" i="98"/>
  <c r="AL116" i="98"/>
  <c r="CW116" i="98"/>
  <c r="CN116" i="98"/>
  <c r="N116" i="98"/>
  <c r="P116" i="98" s="1"/>
  <c r="O117" i="98" s="1"/>
  <c r="BK224" i="98"/>
  <c r="BN224" i="98" s="1"/>
  <c r="CL224" i="98"/>
  <c r="CO224" i="98" s="1"/>
  <c r="I224" i="98"/>
  <c r="L224" i="98" s="1"/>
  <c r="R224" i="98"/>
  <c r="U224" i="98" s="1"/>
  <c r="CU224" i="98"/>
  <c r="CX224" i="98" s="1"/>
  <c r="BB224" i="98"/>
  <c r="BE224" i="98" s="1"/>
  <c r="AJ224" i="98"/>
  <c r="AM224" i="98" s="1"/>
  <c r="AA224" i="98"/>
  <c r="AD224" i="98" s="1"/>
  <c r="CC225" i="98"/>
  <c r="CF225" i="98" s="1"/>
  <c r="AS224" i="98"/>
  <c r="AV224" i="98" s="1"/>
  <c r="BT224" i="98"/>
  <c r="BW224" i="98" s="1"/>
  <c r="CU225" i="97"/>
  <c r="CN116" i="97"/>
  <c r="BD116" i="97"/>
  <c r="BB224" i="97"/>
  <c r="AS224" i="97"/>
  <c r="AC116" i="97"/>
  <c r="AA224" i="97"/>
  <c r="K122" i="97"/>
  <c r="AW236" i="101" l="1"/>
  <c r="AS237" i="101"/>
  <c r="AV236" i="101"/>
  <c r="AO133" i="112"/>
  <c r="L237" i="101"/>
  <c r="M237" i="101"/>
  <c r="CP239" i="102"/>
  <c r="CO239" i="102"/>
  <c r="AN239" i="102"/>
  <c r="AM239" i="102"/>
  <c r="EI239" i="102"/>
  <c r="EH239" i="102"/>
  <c r="DH239" i="102"/>
  <c r="DG239" i="102"/>
  <c r="EI249" i="97"/>
  <c r="EH249" i="97"/>
  <c r="EE250" i="97"/>
  <c r="AE224" i="97"/>
  <c r="AD224" i="97"/>
  <c r="DP248" i="98"/>
  <c r="DM249" i="98"/>
  <c r="DH246" i="97"/>
  <c r="DG246" i="97"/>
  <c r="DD247" i="97"/>
  <c r="EH250" i="98"/>
  <c r="EE251" i="98"/>
  <c r="M224" i="97"/>
  <c r="L224" i="97"/>
  <c r="CF223" i="97"/>
  <c r="CG223" i="97"/>
  <c r="BO223" i="97"/>
  <c r="BN223" i="97"/>
  <c r="CX236" i="101"/>
  <c r="CY236" i="101"/>
  <c r="M239" i="102"/>
  <c r="L239" i="102"/>
  <c r="AE240" i="102"/>
  <c r="AD240" i="102"/>
  <c r="BX240" i="102"/>
  <c r="BW240" i="102"/>
  <c r="EH236" i="101"/>
  <c r="EI236" i="101"/>
  <c r="AW224" i="97"/>
  <c r="AV224" i="97"/>
  <c r="CX225" i="97"/>
  <c r="CY225" i="97"/>
  <c r="V224" i="97"/>
  <c r="U224" i="97"/>
  <c r="AN236" i="101"/>
  <c r="AM236" i="101"/>
  <c r="BN236" i="101"/>
  <c r="BO236" i="101"/>
  <c r="BX236" i="101"/>
  <c r="BW236" i="101"/>
  <c r="BF239" i="102"/>
  <c r="BE239" i="102"/>
  <c r="CY240" i="102"/>
  <c r="CX240" i="102"/>
  <c r="AW239" i="102"/>
  <c r="AV239" i="102"/>
  <c r="DP236" i="101"/>
  <c r="DQ236" i="101"/>
  <c r="DZ236" i="101"/>
  <c r="DY236" i="101"/>
  <c r="DQ239" i="102"/>
  <c r="DP239" i="102"/>
  <c r="DQ247" i="97"/>
  <c r="DP247" i="97"/>
  <c r="DM248" i="97"/>
  <c r="DG247" i="98"/>
  <c r="DD248" i="98"/>
  <c r="AN223" i="97"/>
  <c r="AM223" i="97"/>
  <c r="CG237" i="101"/>
  <c r="CF237" i="101"/>
  <c r="V239" i="102"/>
  <c r="U239" i="102"/>
  <c r="BE224" i="97"/>
  <c r="BF224" i="97"/>
  <c r="BX223" i="97"/>
  <c r="BW223" i="97"/>
  <c r="CP223" i="97"/>
  <c r="CO223" i="97"/>
  <c r="CP236" i="101"/>
  <c r="CO236" i="101"/>
  <c r="V236" i="101"/>
  <c r="U236" i="101"/>
  <c r="AD236" i="101"/>
  <c r="AE236" i="101"/>
  <c r="BF236" i="101"/>
  <c r="BE236" i="101"/>
  <c r="BO240" i="102"/>
  <c r="BN240" i="102"/>
  <c r="CG239" i="102"/>
  <c r="CF239" i="102"/>
  <c r="DH236" i="101"/>
  <c r="DG236" i="101"/>
  <c r="DZ239" i="102"/>
  <c r="DY239" i="102"/>
  <c r="DY249" i="98"/>
  <c r="DV250" i="98"/>
  <c r="DZ248" i="97"/>
  <c r="DY248" i="97"/>
  <c r="DV249" i="97"/>
  <c r="AH237" i="112"/>
  <c r="AV240" i="112"/>
  <c r="BC133" i="112"/>
  <c r="M259" i="112"/>
  <c r="L259" i="112"/>
  <c r="V263" i="112"/>
  <c r="AJ259" i="112"/>
  <c r="AM259" i="112" s="1"/>
  <c r="AX259" i="112"/>
  <c r="BA259" i="112" s="1"/>
  <c r="BB258" i="112"/>
  <c r="H261" i="112"/>
  <c r="G260" i="112"/>
  <c r="Y260" i="112" s="1"/>
  <c r="I260" i="112"/>
  <c r="P260" i="112" s="1"/>
  <c r="EE240" i="102"/>
  <c r="DD240" i="102"/>
  <c r="DM240" i="102"/>
  <c r="DV240" i="102"/>
  <c r="EK124" i="102"/>
  <c r="EG124" i="102"/>
  <c r="EA124" i="102"/>
  <c r="EC124" i="102" s="1"/>
  <c r="DO124" i="102"/>
  <c r="DS124" i="102"/>
  <c r="DI124" i="102"/>
  <c r="DK124" i="102" s="1"/>
  <c r="EJ116" i="98"/>
  <c r="EL116" i="98" s="1"/>
  <c r="EB117" i="98"/>
  <c r="DX117" i="98"/>
  <c r="DR116" i="98"/>
  <c r="DT116" i="98" s="1"/>
  <c r="DJ117" i="98"/>
  <c r="DF117" i="98"/>
  <c r="DV237" i="101"/>
  <c r="DM237" i="101"/>
  <c r="DD237" i="101"/>
  <c r="EE237" i="101"/>
  <c r="EJ122" i="101"/>
  <c r="EL122" i="101" s="1"/>
  <c r="EB123" i="101"/>
  <c r="DX123" i="101"/>
  <c r="DR122" i="101"/>
  <c r="DT122" i="101" s="1"/>
  <c r="DJ123" i="101"/>
  <c r="DF123" i="101"/>
  <c r="EJ116" i="97"/>
  <c r="EL116" i="97" s="1"/>
  <c r="EA116" i="97"/>
  <c r="EC116" i="97" s="1"/>
  <c r="DR116" i="97"/>
  <c r="DT116" i="97" s="1"/>
  <c r="DI116" i="97"/>
  <c r="DK116" i="97" s="1"/>
  <c r="CE124" i="102"/>
  <c r="CN124" i="102"/>
  <c r="I240" i="102"/>
  <c r="W124" i="102"/>
  <c r="Y124" i="102" s="1"/>
  <c r="X125" i="102" s="1"/>
  <c r="BB240" i="102"/>
  <c r="BK241" i="102"/>
  <c r="R240" i="102"/>
  <c r="AL124" i="102"/>
  <c r="BP124" i="102"/>
  <c r="BR124" i="102" s="1"/>
  <c r="BQ125" i="102" s="1"/>
  <c r="CL240" i="102"/>
  <c r="BT241" i="102"/>
  <c r="CU241" i="102"/>
  <c r="AU124" i="102"/>
  <c r="AS240" i="102"/>
  <c r="N124" i="102"/>
  <c r="P124" i="102" s="1"/>
  <c r="O125" i="102" s="1"/>
  <c r="AA241" i="102"/>
  <c r="H241" i="102"/>
  <c r="G240" i="102"/>
  <c r="AF124" i="102"/>
  <c r="AH124" i="102" s="1"/>
  <c r="AG125" i="102" s="1"/>
  <c r="BV125" i="102"/>
  <c r="BG124" i="102"/>
  <c r="BI124" i="102" s="1"/>
  <c r="BH125" i="102" s="1"/>
  <c r="CZ124" i="102"/>
  <c r="DB124" i="102" s="1"/>
  <c r="AJ240" i="102"/>
  <c r="CC240" i="102"/>
  <c r="CI123" i="101"/>
  <c r="CE123" i="101"/>
  <c r="T123" i="101"/>
  <c r="AA237" i="101"/>
  <c r="BK237" i="101"/>
  <c r="AF122" i="101"/>
  <c r="AH122" i="101" s="1"/>
  <c r="AG123" i="101" s="1"/>
  <c r="AX122" i="101"/>
  <c r="AZ122" i="101" s="1"/>
  <c r="R237" i="101"/>
  <c r="BB237" i="101"/>
  <c r="BP122" i="101"/>
  <c r="BR122" i="101" s="1"/>
  <c r="BT237" i="101"/>
  <c r="CZ122" i="101"/>
  <c r="DB122" i="101" s="1"/>
  <c r="CL237" i="101"/>
  <c r="K124" i="101"/>
  <c r="CU237" i="101"/>
  <c r="BG122" i="101"/>
  <c r="BI122" i="101" s="1"/>
  <c r="BY122" i="101"/>
  <c r="CA122" i="101" s="1"/>
  <c r="AJ237" i="101"/>
  <c r="AO122" i="101"/>
  <c r="AQ122" i="101" s="1"/>
  <c r="AP123" i="101" s="1"/>
  <c r="CC238" i="101"/>
  <c r="G238" i="101"/>
  <c r="I238" i="101"/>
  <c r="CQ122" i="101"/>
  <c r="CS122" i="101" s="1"/>
  <c r="BK224" i="97"/>
  <c r="CZ116" i="98"/>
  <c r="DB116" i="98" s="1"/>
  <c r="DA117" i="98" s="1"/>
  <c r="CQ116" i="98"/>
  <c r="CS116" i="98" s="1"/>
  <c r="CR117" i="98" s="1"/>
  <c r="AO116" i="98"/>
  <c r="AQ116" i="98" s="1"/>
  <c r="AP117" i="98" s="1"/>
  <c r="AF116" i="98"/>
  <c r="AH116" i="98" s="1"/>
  <c r="AG117" i="98" s="1"/>
  <c r="CQ116" i="97"/>
  <c r="CS116" i="97" s="1"/>
  <c r="CR117" i="97" s="1"/>
  <c r="CI116" i="97"/>
  <c r="CE116" i="97"/>
  <c r="BQ116" i="97"/>
  <c r="BM116" i="97"/>
  <c r="BG116" i="97"/>
  <c r="BI116" i="97" s="1"/>
  <c r="BH117" i="97" s="1"/>
  <c r="AO116" i="97"/>
  <c r="AQ116" i="97" s="1"/>
  <c r="AF116" i="97"/>
  <c r="AH116" i="97" s="1"/>
  <c r="AG117" i="97" s="1"/>
  <c r="T116" i="97"/>
  <c r="H228" i="97"/>
  <c r="G227" i="97"/>
  <c r="BT224" i="97"/>
  <c r="AJ224" i="97"/>
  <c r="R225" i="97"/>
  <c r="CL224" i="97"/>
  <c r="I225" i="97"/>
  <c r="CC224" i="97"/>
  <c r="CE117" i="98"/>
  <c r="AU117" i="98"/>
  <c r="AS225" i="98"/>
  <c r="AV225" i="98" s="1"/>
  <c r="T117" i="98"/>
  <c r="R225" i="98"/>
  <c r="U225" i="98" s="1"/>
  <c r="CL225" i="98"/>
  <c r="CO225" i="98" s="1"/>
  <c r="BM117" i="98"/>
  <c r="BT225" i="98"/>
  <c r="BW225" i="98" s="1"/>
  <c r="CC226" i="98"/>
  <c r="CF226" i="98" s="1"/>
  <c r="BD117" i="98"/>
  <c r="BB225" i="98"/>
  <c r="BE225" i="98" s="1"/>
  <c r="K117" i="98"/>
  <c r="BV117" i="98"/>
  <c r="AA225" i="98"/>
  <c r="AD225" i="98" s="1"/>
  <c r="AJ225" i="98"/>
  <c r="AM225" i="98" s="1"/>
  <c r="CU225" i="98"/>
  <c r="CX225" i="98" s="1"/>
  <c r="I225" i="98"/>
  <c r="L225" i="98" s="1"/>
  <c r="BK225" i="98"/>
  <c r="BN225" i="98" s="1"/>
  <c r="CW117" i="97"/>
  <c r="CU226" i="97"/>
  <c r="BB225" i="97"/>
  <c r="AU117" i="97"/>
  <c r="AS225" i="97"/>
  <c r="AA225" i="97"/>
  <c r="N122" i="97"/>
  <c r="P122" i="97" s="1"/>
  <c r="O123" i="97" s="1"/>
  <c r="AW237" i="101" l="1"/>
  <c r="AV237" i="101"/>
  <c r="AS238" i="101"/>
  <c r="DH247" i="97"/>
  <c r="DG247" i="97"/>
  <c r="DD248" i="97"/>
  <c r="AE225" i="97"/>
  <c r="AD225" i="97"/>
  <c r="CY226" i="97"/>
  <c r="CX226" i="97"/>
  <c r="AW240" i="102"/>
  <c r="AV240" i="102"/>
  <c r="BX241" i="102"/>
  <c r="BW241" i="102"/>
  <c r="EI237" i="101"/>
  <c r="EH237" i="101"/>
  <c r="DZ240" i="102"/>
  <c r="DY240" i="102"/>
  <c r="DQ240" i="102"/>
  <c r="DP240" i="102"/>
  <c r="M225" i="97"/>
  <c r="L225" i="97"/>
  <c r="BW224" i="97"/>
  <c r="BX224" i="97"/>
  <c r="BO224" i="97"/>
  <c r="BN224" i="97"/>
  <c r="CG240" i="102"/>
  <c r="CF240" i="102"/>
  <c r="CP240" i="102"/>
  <c r="CO240" i="102"/>
  <c r="V240" i="102"/>
  <c r="U240" i="102"/>
  <c r="M240" i="102"/>
  <c r="L240" i="102"/>
  <c r="DG237" i="101"/>
  <c r="DH237" i="101"/>
  <c r="DY250" i="98"/>
  <c r="DV251" i="98"/>
  <c r="DQ248" i="97"/>
  <c r="DP248" i="97"/>
  <c r="DM249" i="97"/>
  <c r="BW237" i="101"/>
  <c r="BX237" i="101"/>
  <c r="CF238" i="101"/>
  <c r="CG238" i="101"/>
  <c r="CO237" i="101"/>
  <c r="CP237" i="101"/>
  <c r="BE237" i="101"/>
  <c r="BF237" i="101"/>
  <c r="BO237" i="101"/>
  <c r="BN237" i="101"/>
  <c r="AN240" i="102"/>
  <c r="AM240" i="102"/>
  <c r="AE241" i="102"/>
  <c r="AD241" i="102"/>
  <c r="BO241" i="102"/>
  <c r="BN241" i="102"/>
  <c r="DH240" i="102"/>
  <c r="DG240" i="102"/>
  <c r="DZ249" i="97"/>
  <c r="DY249" i="97"/>
  <c r="DV250" i="97"/>
  <c r="EH251" i="98"/>
  <c r="EE252" i="98"/>
  <c r="CG224" i="97"/>
  <c r="CF224" i="97"/>
  <c r="AM224" i="97"/>
  <c r="AN224" i="97"/>
  <c r="AM237" i="101"/>
  <c r="AN237" i="101"/>
  <c r="DQ237" i="101"/>
  <c r="DP237" i="101"/>
  <c r="AV225" i="97"/>
  <c r="AW225" i="97"/>
  <c r="CP224" i="97"/>
  <c r="CO224" i="97"/>
  <c r="BF225" i="97"/>
  <c r="BE225" i="97"/>
  <c r="V225" i="97"/>
  <c r="U225" i="97"/>
  <c r="M238" i="101"/>
  <c r="L238" i="101"/>
  <c r="CY237" i="101"/>
  <c r="CX237" i="101"/>
  <c r="U237" i="101"/>
  <c r="V237" i="101"/>
  <c r="AE237" i="101"/>
  <c r="AD237" i="101"/>
  <c r="CY241" i="102"/>
  <c r="CX241" i="102"/>
  <c r="BF240" i="102"/>
  <c r="BE240" i="102"/>
  <c r="DY237" i="101"/>
  <c r="DZ237" i="101"/>
  <c r="EI240" i="102"/>
  <c r="EH240" i="102"/>
  <c r="DG248" i="98"/>
  <c r="DD249" i="98"/>
  <c r="DP249" i="98"/>
  <c r="DM250" i="98"/>
  <c r="EI250" i="97"/>
  <c r="EH250" i="97"/>
  <c r="EE251" i="97"/>
  <c r="AH238" i="112"/>
  <c r="AV241" i="112"/>
  <c r="BE133" i="112"/>
  <c r="AZ134" i="112" s="1"/>
  <c r="BD134" i="112" s="1"/>
  <c r="AQ133" i="112"/>
  <c r="AL134" i="112" s="1"/>
  <c r="AP134" i="112" s="1"/>
  <c r="M260" i="112"/>
  <c r="L260" i="112"/>
  <c r="V264" i="112"/>
  <c r="AJ260" i="112"/>
  <c r="AM260" i="112" s="1"/>
  <c r="BB259" i="112"/>
  <c r="AX260" i="112"/>
  <c r="BA260" i="112" s="1"/>
  <c r="I261" i="112"/>
  <c r="P261" i="112" s="1"/>
  <c r="H262" i="112"/>
  <c r="G261" i="112"/>
  <c r="Y261" i="112" s="1"/>
  <c r="DV241" i="102"/>
  <c r="DM241" i="102"/>
  <c r="EE241" i="102"/>
  <c r="DD241" i="102"/>
  <c r="EJ124" i="102"/>
  <c r="EL124" i="102" s="1"/>
  <c r="EB125" i="102"/>
  <c r="DX125" i="102"/>
  <c r="DR124" i="102"/>
  <c r="DT124" i="102" s="1"/>
  <c r="DJ125" i="102"/>
  <c r="DF125" i="102"/>
  <c r="EK117" i="98"/>
  <c r="EG117" i="98"/>
  <c r="EA117" i="98"/>
  <c r="EC117" i="98" s="1"/>
  <c r="DS117" i="98"/>
  <c r="DO117" i="98"/>
  <c r="DI117" i="98"/>
  <c r="DK117" i="98" s="1"/>
  <c r="DD238" i="101"/>
  <c r="DM238" i="101"/>
  <c r="EE238" i="101"/>
  <c r="DV238" i="101"/>
  <c r="EK123" i="101"/>
  <c r="EG123" i="101"/>
  <c r="EA123" i="101"/>
  <c r="EC123" i="101" s="1"/>
  <c r="DS123" i="101"/>
  <c r="DO123" i="101"/>
  <c r="DI123" i="101"/>
  <c r="DK123" i="101" s="1"/>
  <c r="EG117" i="97"/>
  <c r="EK117" i="97"/>
  <c r="EB117" i="97"/>
  <c r="DX117" i="97"/>
  <c r="DS117" i="97"/>
  <c r="DO117" i="97"/>
  <c r="DJ117" i="97"/>
  <c r="DF117" i="97"/>
  <c r="BM125" i="102"/>
  <c r="T125" i="102"/>
  <c r="DA125" i="102"/>
  <c r="CW125" i="102"/>
  <c r="BD125" i="102"/>
  <c r="AC125" i="102"/>
  <c r="BT242" i="102"/>
  <c r="AO124" i="102"/>
  <c r="AQ124" i="102" s="1"/>
  <c r="AP125" i="102" s="1"/>
  <c r="R241" i="102"/>
  <c r="CQ124" i="102"/>
  <c r="CS124" i="102" s="1"/>
  <c r="CR125" i="102" s="1"/>
  <c r="BY125" i="102"/>
  <c r="CA125" i="102" s="1"/>
  <c r="BZ126" i="102" s="1"/>
  <c r="AS241" i="102"/>
  <c r="CU242" i="102"/>
  <c r="CL241" i="102"/>
  <c r="I241" i="102"/>
  <c r="AJ241" i="102"/>
  <c r="H242" i="102"/>
  <c r="G241" i="102"/>
  <c r="K125" i="102"/>
  <c r="BK242" i="102"/>
  <c r="BB241" i="102"/>
  <c r="CH124" i="102"/>
  <c r="CJ124" i="102" s="1"/>
  <c r="CI125" i="102" s="1"/>
  <c r="CC241" i="102"/>
  <c r="AA242" i="102"/>
  <c r="AX124" i="102"/>
  <c r="AZ124" i="102" s="1"/>
  <c r="AY125" i="102" s="1"/>
  <c r="BZ123" i="101"/>
  <c r="BV123" i="101"/>
  <c r="AC123" i="101"/>
  <c r="BQ123" i="101"/>
  <c r="BM123" i="101"/>
  <c r="AL123" i="101"/>
  <c r="BH123" i="101"/>
  <c r="BD123" i="101"/>
  <c r="G239" i="101"/>
  <c r="N124" i="101"/>
  <c r="P124" i="101" s="1"/>
  <c r="O125" i="101" s="1"/>
  <c r="BT238" i="101"/>
  <c r="R238" i="101"/>
  <c r="BK238" i="101"/>
  <c r="W123" i="101"/>
  <c r="Y123" i="101" s="1"/>
  <c r="X124" i="101" s="1"/>
  <c r="AY123" i="101"/>
  <c r="AU123" i="101"/>
  <c r="I239" i="101"/>
  <c r="CW123" i="101"/>
  <c r="DA123" i="101"/>
  <c r="BB238" i="101"/>
  <c r="CH123" i="101"/>
  <c r="CJ123" i="101" s="1"/>
  <c r="CN123" i="101"/>
  <c r="CR123" i="101"/>
  <c r="CU238" i="101"/>
  <c r="CL238" i="101"/>
  <c r="AA238" i="101"/>
  <c r="CC239" i="101"/>
  <c r="AJ238" i="101"/>
  <c r="BK225" i="97"/>
  <c r="CH117" i="98"/>
  <c r="CJ117" i="98" s="1"/>
  <c r="CI118" i="98" s="1"/>
  <c r="BY117" i="98"/>
  <c r="CA117" i="98" s="1"/>
  <c r="BZ118" i="98" s="1"/>
  <c r="BP117" i="98"/>
  <c r="BR117" i="98" s="1"/>
  <c r="BQ118" i="98" s="1"/>
  <c r="BG117" i="98"/>
  <c r="BI117" i="98" s="1"/>
  <c r="BH118" i="98" s="1"/>
  <c r="AX117" i="98"/>
  <c r="AZ117" i="98" s="1"/>
  <c r="AY118" i="98" s="1"/>
  <c r="W117" i="98"/>
  <c r="Y117" i="98" s="1"/>
  <c r="X118" i="98" s="1"/>
  <c r="CZ117" i="97"/>
  <c r="DB117" i="97" s="1"/>
  <c r="DA118" i="97" s="1"/>
  <c r="CH116" i="97"/>
  <c r="CJ116" i="97" s="1"/>
  <c r="BP116" i="97"/>
  <c r="BR116" i="97" s="1"/>
  <c r="AX117" i="97"/>
  <c r="AZ117" i="97" s="1"/>
  <c r="AY118" i="97" s="1"/>
  <c r="AP117" i="97"/>
  <c r="AL117" i="97"/>
  <c r="W116" i="97"/>
  <c r="Y116" i="97" s="1"/>
  <c r="X117" i="97" s="1"/>
  <c r="H229" i="97"/>
  <c r="G228" i="97"/>
  <c r="CC225" i="97"/>
  <c r="CL225" i="97"/>
  <c r="AJ225" i="97"/>
  <c r="I226" i="97"/>
  <c r="R226" i="97"/>
  <c r="BT225" i="97"/>
  <c r="AC117" i="98"/>
  <c r="BK226" i="98"/>
  <c r="BN226" i="98" s="1"/>
  <c r="BT226" i="98"/>
  <c r="BW226" i="98" s="1"/>
  <c r="AL117" i="98"/>
  <c r="AA226" i="98"/>
  <c r="AD226" i="98" s="1"/>
  <c r="CW117" i="98"/>
  <c r="BB226" i="98"/>
  <c r="BE226" i="98" s="1"/>
  <c r="CC227" i="98"/>
  <c r="CF227" i="98" s="1"/>
  <c r="CN117" i="98"/>
  <c r="R226" i="98"/>
  <c r="U226" i="98" s="1"/>
  <c r="I226" i="98"/>
  <c r="L226" i="98" s="1"/>
  <c r="N117" i="98"/>
  <c r="P117" i="98" s="1"/>
  <c r="O118" i="98" s="1"/>
  <c r="CL226" i="98"/>
  <c r="CO226" i="98" s="1"/>
  <c r="AJ226" i="98"/>
  <c r="AM226" i="98" s="1"/>
  <c r="CU226" i="98"/>
  <c r="CX226" i="98" s="1"/>
  <c r="AS226" i="98"/>
  <c r="AV226" i="98" s="1"/>
  <c r="CU227" i="97"/>
  <c r="CN117" i="97"/>
  <c r="BB226" i="97"/>
  <c r="BD117" i="97"/>
  <c r="AS226" i="97"/>
  <c r="AC117" i="97"/>
  <c r="AA226" i="97"/>
  <c r="K123" i="97"/>
  <c r="AV238" i="101" l="1"/>
  <c r="AW238" i="101"/>
  <c r="AS239" i="101"/>
  <c r="AO134" i="112"/>
  <c r="BN225" i="97"/>
  <c r="BO225" i="97"/>
  <c r="M241" i="102"/>
  <c r="L241" i="102"/>
  <c r="DH238" i="101"/>
  <c r="DG238" i="101"/>
  <c r="BX225" i="97"/>
  <c r="BW225" i="97"/>
  <c r="CG239" i="101"/>
  <c r="CF239" i="101"/>
  <c r="AW241" i="102"/>
  <c r="AV241" i="102"/>
  <c r="AE226" i="97"/>
  <c r="AD226" i="97"/>
  <c r="BE226" i="97"/>
  <c r="BF226" i="97"/>
  <c r="V226" i="97"/>
  <c r="U226" i="97"/>
  <c r="CG225" i="97"/>
  <c r="CF225" i="97"/>
  <c r="AD238" i="101"/>
  <c r="AE238" i="101"/>
  <c r="BX242" i="102"/>
  <c r="BW242" i="102"/>
  <c r="L226" i="97"/>
  <c r="M226" i="97"/>
  <c r="BF241" i="102"/>
  <c r="BE241" i="102"/>
  <c r="CP241" i="102"/>
  <c r="CO241" i="102"/>
  <c r="DZ238" i="101"/>
  <c r="DY238" i="101"/>
  <c r="EI241" i="102"/>
  <c r="EH241" i="102"/>
  <c r="DP250" i="98"/>
  <c r="DM251" i="98"/>
  <c r="DZ250" i="97"/>
  <c r="DY250" i="97"/>
  <c r="DV251" i="97"/>
  <c r="DY251" i="98"/>
  <c r="DV252" i="98"/>
  <c r="DH248" i="97"/>
  <c r="DG248" i="97"/>
  <c r="DD249" i="97"/>
  <c r="CP225" i="97"/>
  <c r="CO225" i="97"/>
  <c r="BX238" i="101"/>
  <c r="BW238" i="101"/>
  <c r="DZ241" i="102"/>
  <c r="DY241" i="102"/>
  <c r="CP238" i="101"/>
  <c r="CO238" i="101"/>
  <c r="L239" i="101"/>
  <c r="M239" i="101"/>
  <c r="BN238" i="101"/>
  <c r="BO238" i="101"/>
  <c r="AW226" i="97"/>
  <c r="AV226" i="97"/>
  <c r="CX227" i="97"/>
  <c r="CY227" i="97"/>
  <c r="AN225" i="97"/>
  <c r="AM225" i="97"/>
  <c r="AN238" i="101"/>
  <c r="AM238" i="101"/>
  <c r="CX238" i="101"/>
  <c r="CY238" i="101"/>
  <c r="BF238" i="101"/>
  <c r="BE238" i="101"/>
  <c r="V238" i="101"/>
  <c r="U238" i="101"/>
  <c r="AE242" i="102"/>
  <c r="AD242" i="102"/>
  <c r="BO242" i="102"/>
  <c r="BN242" i="102"/>
  <c r="CY242" i="102"/>
  <c r="CX242" i="102"/>
  <c r="V241" i="102"/>
  <c r="U241" i="102"/>
  <c r="EH238" i="101"/>
  <c r="EI238" i="101"/>
  <c r="DQ241" i="102"/>
  <c r="DP241" i="102"/>
  <c r="EI251" i="97"/>
  <c r="EH251" i="97"/>
  <c r="EE252" i="97"/>
  <c r="DQ249" i="97"/>
  <c r="DP249" i="97"/>
  <c r="DM250" i="97"/>
  <c r="CG241" i="102"/>
  <c r="CF241" i="102"/>
  <c r="AN241" i="102"/>
  <c r="AM241" i="102"/>
  <c r="DP238" i="101"/>
  <c r="DQ238" i="101"/>
  <c r="DH241" i="102"/>
  <c r="DG241" i="102"/>
  <c r="DG249" i="98"/>
  <c r="DD250" i="98"/>
  <c r="EH252" i="98"/>
  <c r="EE253" i="98"/>
  <c r="AH239" i="112"/>
  <c r="AV242" i="112"/>
  <c r="BC134" i="112"/>
  <c r="M261" i="112"/>
  <c r="L261" i="112"/>
  <c r="V265" i="112"/>
  <c r="AJ261" i="112"/>
  <c r="AM261" i="112" s="1"/>
  <c r="AX261" i="112"/>
  <c r="BA261" i="112" s="1"/>
  <c r="BB260" i="112"/>
  <c r="I262" i="112"/>
  <c r="P262" i="112" s="1"/>
  <c r="H263" i="112"/>
  <c r="G262" i="112"/>
  <c r="Y262" i="112" s="1"/>
  <c r="DD242" i="102"/>
  <c r="DM242" i="102"/>
  <c r="EE242" i="102"/>
  <c r="DV242" i="102"/>
  <c r="EG125" i="102"/>
  <c r="EK125" i="102"/>
  <c r="EA125" i="102"/>
  <c r="EC125" i="102" s="1"/>
  <c r="DO125" i="102"/>
  <c r="DS125" i="102"/>
  <c r="DI125" i="102"/>
  <c r="DK125" i="102" s="1"/>
  <c r="EJ117" i="98"/>
  <c r="EL117" i="98" s="1"/>
  <c r="DX118" i="98"/>
  <c r="EB118" i="98"/>
  <c r="DR117" i="98"/>
  <c r="DT117" i="98" s="1"/>
  <c r="DJ118" i="98"/>
  <c r="DF118" i="98"/>
  <c r="DM239" i="101"/>
  <c r="DV239" i="101"/>
  <c r="EE239" i="101"/>
  <c r="DD239" i="101"/>
  <c r="EJ123" i="101"/>
  <c r="EL123" i="101" s="1"/>
  <c r="EB124" i="101"/>
  <c r="DX124" i="101"/>
  <c r="DR123" i="101"/>
  <c r="DT123" i="101" s="1"/>
  <c r="DJ124" i="101"/>
  <c r="DF124" i="101"/>
  <c r="EJ117" i="97"/>
  <c r="EL117" i="97" s="1"/>
  <c r="EA117" i="97"/>
  <c r="EC117" i="97" s="1"/>
  <c r="DR117" i="97"/>
  <c r="DT117" i="97" s="1"/>
  <c r="DI117" i="97"/>
  <c r="DK117" i="97" s="1"/>
  <c r="BV126" i="102"/>
  <c r="CE125" i="102"/>
  <c r="AL125" i="102"/>
  <c r="AU125" i="102"/>
  <c r="BK243" i="102"/>
  <c r="AJ242" i="102"/>
  <c r="I242" i="102"/>
  <c r="CN125" i="102"/>
  <c r="R242" i="102"/>
  <c r="BG125" i="102"/>
  <c r="BI125" i="102" s="1"/>
  <c r="BH126" i="102" s="1"/>
  <c r="W125" i="102"/>
  <c r="Y125" i="102" s="1"/>
  <c r="X126" i="102" s="1"/>
  <c r="CU243" i="102"/>
  <c r="AS242" i="102"/>
  <c r="BT243" i="102"/>
  <c r="AA243" i="102"/>
  <c r="CC242" i="102"/>
  <c r="H243" i="102"/>
  <c r="G242" i="102"/>
  <c r="AF125" i="102"/>
  <c r="AH125" i="102" s="1"/>
  <c r="AG126" i="102" s="1"/>
  <c r="CZ125" i="102"/>
  <c r="DB125" i="102" s="1"/>
  <c r="BP125" i="102"/>
  <c r="BR125" i="102" s="1"/>
  <c r="BQ126" i="102" s="1"/>
  <c r="BB242" i="102"/>
  <c r="N125" i="102"/>
  <c r="P125" i="102" s="1"/>
  <c r="O126" i="102" s="1"/>
  <c r="CL242" i="102"/>
  <c r="K125" i="101"/>
  <c r="CI124" i="101"/>
  <c r="CE124" i="101"/>
  <c r="CL239" i="101"/>
  <c r="CZ123" i="101"/>
  <c r="DB123" i="101" s="1"/>
  <c r="AX123" i="101"/>
  <c r="AZ123" i="101" s="1"/>
  <c r="G240" i="101"/>
  <c r="AF123" i="101"/>
  <c r="AH123" i="101" s="1"/>
  <c r="AG124" i="101" s="1"/>
  <c r="AA239" i="101"/>
  <c r="CU239" i="101"/>
  <c r="CQ123" i="101"/>
  <c r="CS123" i="101" s="1"/>
  <c r="R239" i="101"/>
  <c r="BG123" i="101"/>
  <c r="BI123" i="101" s="1"/>
  <c r="BP123" i="101"/>
  <c r="BR123" i="101" s="1"/>
  <c r="BY123" i="101"/>
  <c r="CA123" i="101" s="1"/>
  <c r="AJ239" i="101"/>
  <c r="T124" i="101"/>
  <c r="AO123" i="101"/>
  <c r="AQ123" i="101" s="1"/>
  <c r="AP124" i="101" s="1"/>
  <c r="CC240" i="101"/>
  <c r="BB239" i="101"/>
  <c r="I240" i="101"/>
  <c r="BK239" i="101"/>
  <c r="BT239" i="101"/>
  <c r="BK226" i="97"/>
  <c r="CZ117" i="98"/>
  <c r="DB117" i="98" s="1"/>
  <c r="DA118" i="98" s="1"/>
  <c r="CQ117" i="98"/>
  <c r="CS117" i="98" s="1"/>
  <c r="CR118" i="98" s="1"/>
  <c r="AO117" i="98"/>
  <c r="AQ117" i="98" s="1"/>
  <c r="AP118" i="98" s="1"/>
  <c r="AF117" i="98"/>
  <c r="AH117" i="98" s="1"/>
  <c r="AG118" i="98" s="1"/>
  <c r="CQ117" i="97"/>
  <c r="CS117" i="97" s="1"/>
  <c r="CR118" i="97" s="1"/>
  <c r="CI117" i="97"/>
  <c r="CE117" i="97"/>
  <c r="BQ117" i="97"/>
  <c r="BM117" i="97"/>
  <c r="BG117" i="97"/>
  <c r="BI117" i="97" s="1"/>
  <c r="BH118" i="97" s="1"/>
  <c r="AO117" i="97"/>
  <c r="AQ117" i="97" s="1"/>
  <c r="AF117" i="97"/>
  <c r="AH117" i="97" s="1"/>
  <c r="AG118" i="97" s="1"/>
  <c r="T117" i="97"/>
  <c r="H230" i="97"/>
  <c r="G229" i="97"/>
  <c r="R227" i="97"/>
  <c r="AJ226" i="97"/>
  <c r="BT226" i="97"/>
  <c r="CC226" i="97"/>
  <c r="I227" i="97"/>
  <c r="CL226" i="97"/>
  <c r="K118" i="98"/>
  <c r="CE118" i="98"/>
  <c r="BV118" i="98"/>
  <c r="AU118" i="98"/>
  <c r="CL227" i="98"/>
  <c r="CO227" i="98" s="1"/>
  <c r="R227" i="98"/>
  <c r="U227" i="98" s="1"/>
  <c r="BB227" i="98"/>
  <c r="BE227" i="98" s="1"/>
  <c r="AA227" i="98"/>
  <c r="AD227" i="98" s="1"/>
  <c r="BK227" i="98"/>
  <c r="BN227" i="98" s="1"/>
  <c r="AJ227" i="98"/>
  <c r="AM227" i="98" s="1"/>
  <c r="T118" i="98"/>
  <c r="AS227" i="98"/>
  <c r="AV227" i="98" s="1"/>
  <c r="BM118" i="98"/>
  <c r="BT227" i="98"/>
  <c r="BW227" i="98" s="1"/>
  <c r="BD118" i="98"/>
  <c r="CU227" i="98"/>
  <c r="CX227" i="98" s="1"/>
  <c r="I227" i="98"/>
  <c r="L227" i="98" s="1"/>
  <c r="CC228" i="98"/>
  <c r="CF228" i="98" s="1"/>
  <c r="CW118" i="97"/>
  <c r="CU228" i="97"/>
  <c r="BB227" i="97"/>
  <c r="AU118" i="97"/>
  <c r="AS227" i="97"/>
  <c r="AA227" i="97"/>
  <c r="N123" i="97"/>
  <c r="P123" i="97" s="1"/>
  <c r="O124" i="97" s="1"/>
  <c r="AW239" i="101" l="1"/>
  <c r="AS240" i="101"/>
  <c r="AV239" i="101"/>
  <c r="AQ134" i="112"/>
  <c r="AL135" i="112" s="1"/>
  <c r="AP135" i="112" s="1"/>
  <c r="CP226" i="97"/>
  <c r="CO226" i="97"/>
  <c r="M240" i="101"/>
  <c r="L240" i="101"/>
  <c r="CY239" i="101"/>
  <c r="CX239" i="101"/>
  <c r="AW242" i="102"/>
  <c r="AV242" i="102"/>
  <c r="V242" i="102"/>
  <c r="U242" i="102"/>
  <c r="AN242" i="102"/>
  <c r="AM242" i="102"/>
  <c r="DZ242" i="102"/>
  <c r="DY242" i="102"/>
  <c r="DG250" i="98"/>
  <c r="DD251" i="98"/>
  <c r="DH249" i="97"/>
  <c r="DG249" i="97"/>
  <c r="DD250" i="97"/>
  <c r="DP251" i="98"/>
  <c r="DM252" i="98"/>
  <c r="AE227" i="97"/>
  <c r="AD227" i="97"/>
  <c r="CY228" i="97"/>
  <c r="CX228" i="97"/>
  <c r="AN226" i="97"/>
  <c r="AM226" i="97"/>
  <c r="AV227" i="97"/>
  <c r="AW227" i="97"/>
  <c r="M227" i="97"/>
  <c r="L227" i="97"/>
  <c r="U227" i="97"/>
  <c r="V227" i="97"/>
  <c r="BO226" i="97"/>
  <c r="BN226" i="97"/>
  <c r="BE239" i="101"/>
  <c r="BF239" i="101"/>
  <c r="AE239" i="101"/>
  <c r="AD239" i="101"/>
  <c r="CP242" i="102"/>
  <c r="CO242" i="102"/>
  <c r="CG242" i="102"/>
  <c r="CF242" i="102"/>
  <c r="CY243" i="102"/>
  <c r="CX243" i="102"/>
  <c r="BO243" i="102"/>
  <c r="BN243" i="102"/>
  <c r="DG239" i="101"/>
  <c r="DH239" i="101"/>
  <c r="DY239" i="101"/>
  <c r="DZ239" i="101"/>
  <c r="DQ242" i="102"/>
  <c r="DP242" i="102"/>
  <c r="EI252" i="97"/>
  <c r="EH252" i="97"/>
  <c r="EE253" i="97"/>
  <c r="DZ251" i="97"/>
  <c r="DY251" i="97"/>
  <c r="DV252" i="97"/>
  <c r="CG226" i="97"/>
  <c r="CF226" i="97"/>
  <c r="BW239" i="101"/>
  <c r="BX239" i="101"/>
  <c r="CF240" i="101"/>
  <c r="CG240" i="101"/>
  <c r="AM239" i="101"/>
  <c r="AN239" i="101"/>
  <c r="U239" i="101"/>
  <c r="V239" i="101"/>
  <c r="AE243" i="102"/>
  <c r="AD243" i="102"/>
  <c r="DQ239" i="101"/>
  <c r="DP239" i="101"/>
  <c r="EI242" i="102"/>
  <c r="EH242" i="102"/>
  <c r="EH253" i="98"/>
  <c r="EE254" i="98"/>
  <c r="DQ250" i="97"/>
  <c r="DP250" i="97"/>
  <c r="DM251" i="97"/>
  <c r="BF227" i="97"/>
  <c r="BE227" i="97"/>
  <c r="BW226" i="97"/>
  <c r="BX226" i="97"/>
  <c r="BO239" i="101"/>
  <c r="BN239" i="101"/>
  <c r="CO239" i="101"/>
  <c r="CP239" i="101"/>
  <c r="BF242" i="102"/>
  <c r="BE242" i="102"/>
  <c r="BX243" i="102"/>
  <c r="BW243" i="102"/>
  <c r="M242" i="102"/>
  <c r="L242" i="102"/>
  <c r="EI239" i="101"/>
  <c r="EH239" i="101"/>
  <c r="DH242" i="102"/>
  <c r="DG242" i="102"/>
  <c r="DY252" i="98"/>
  <c r="DV253" i="98"/>
  <c r="AH240" i="112"/>
  <c r="AV243" i="112"/>
  <c r="BE134" i="112"/>
  <c r="AZ135" i="112" s="1"/>
  <c r="BD135" i="112" s="1"/>
  <c r="M262" i="112"/>
  <c r="L262" i="112"/>
  <c r="V266" i="112"/>
  <c r="AX262" i="112"/>
  <c r="BA262" i="112" s="1"/>
  <c r="BB261" i="112"/>
  <c r="AJ262" i="112"/>
  <c r="AM262" i="112" s="1"/>
  <c r="G263" i="112"/>
  <c r="Y263" i="112" s="1"/>
  <c r="H264" i="112"/>
  <c r="I263" i="112"/>
  <c r="P263" i="112" s="1"/>
  <c r="DV243" i="102"/>
  <c r="DM243" i="102"/>
  <c r="DD243" i="102"/>
  <c r="EE243" i="102"/>
  <c r="EJ125" i="102"/>
  <c r="EL125" i="102" s="1"/>
  <c r="EB126" i="102"/>
  <c r="DX126" i="102"/>
  <c r="DR125" i="102"/>
  <c r="DT125" i="102" s="1"/>
  <c r="DF126" i="102"/>
  <c r="DJ126" i="102"/>
  <c r="EK118" i="98"/>
  <c r="EG118" i="98"/>
  <c r="EA118" i="98"/>
  <c r="EC118" i="98" s="1"/>
  <c r="DS118" i="98"/>
  <c r="DO118" i="98"/>
  <c r="DI118" i="98"/>
  <c r="DK118" i="98" s="1"/>
  <c r="EE240" i="101"/>
  <c r="DM240" i="101"/>
  <c r="DD240" i="101"/>
  <c r="DV240" i="101"/>
  <c r="EK124" i="101"/>
  <c r="EG124" i="101"/>
  <c r="EA124" i="101"/>
  <c r="EC124" i="101" s="1"/>
  <c r="DS124" i="101"/>
  <c r="DO124" i="101"/>
  <c r="DI124" i="101"/>
  <c r="DK124" i="101" s="1"/>
  <c r="EG118" i="97"/>
  <c r="EK118" i="97"/>
  <c r="EB118" i="97"/>
  <c r="DX118" i="97"/>
  <c r="DS118" i="97"/>
  <c r="DO118" i="97"/>
  <c r="DJ118" i="97"/>
  <c r="DF118" i="97"/>
  <c r="AC126" i="102"/>
  <c r="K126" i="102"/>
  <c r="BM126" i="102"/>
  <c r="DA126" i="102"/>
  <c r="CW126" i="102"/>
  <c r="AA244" i="102"/>
  <c r="BD126" i="102"/>
  <c r="AJ243" i="102"/>
  <c r="AX125" i="102"/>
  <c r="AZ125" i="102" s="1"/>
  <c r="AY126" i="102" s="1"/>
  <c r="CH125" i="102"/>
  <c r="CJ125" i="102" s="1"/>
  <c r="CI126" i="102" s="1"/>
  <c r="BB243" i="102"/>
  <c r="CC243" i="102"/>
  <c r="CU244" i="102"/>
  <c r="CQ125" i="102"/>
  <c r="CS125" i="102" s="1"/>
  <c r="CR126" i="102" s="1"/>
  <c r="I243" i="102"/>
  <c r="H244" i="102"/>
  <c r="G243" i="102"/>
  <c r="AS243" i="102"/>
  <c r="T126" i="102"/>
  <c r="R243" i="102"/>
  <c r="AO125" i="102"/>
  <c r="AQ125" i="102" s="1"/>
  <c r="AP126" i="102" s="1"/>
  <c r="BY126" i="102"/>
  <c r="CA126" i="102" s="1"/>
  <c r="BZ127" i="102" s="1"/>
  <c r="CL243" i="102"/>
  <c r="BT244" i="102"/>
  <c r="BK244" i="102"/>
  <c r="BQ124" i="101"/>
  <c r="BM124" i="101"/>
  <c r="CN124" i="101"/>
  <c r="CR124" i="101"/>
  <c r="AC124" i="101"/>
  <c r="BH124" i="101"/>
  <c r="BD124" i="101"/>
  <c r="AY124" i="101"/>
  <c r="AU124" i="101"/>
  <c r="BK240" i="101"/>
  <c r="AA240" i="101"/>
  <c r="CW124" i="101"/>
  <c r="DA124" i="101"/>
  <c r="CL240" i="101"/>
  <c r="CH124" i="101"/>
  <c r="CJ124" i="101" s="1"/>
  <c r="W124" i="101"/>
  <c r="Y124" i="101" s="1"/>
  <c r="X125" i="101" s="1"/>
  <c r="AL124" i="101"/>
  <c r="CU240" i="101"/>
  <c r="N125" i="101"/>
  <c r="P125" i="101" s="1"/>
  <c r="O126" i="101" s="1"/>
  <c r="BT240" i="101"/>
  <c r="G241" i="101"/>
  <c r="BB240" i="101"/>
  <c r="BZ124" i="101"/>
  <c r="BV124" i="101"/>
  <c r="I241" i="101"/>
  <c r="CC241" i="101"/>
  <c r="AJ240" i="101"/>
  <c r="R240" i="101"/>
  <c r="BK227" i="97"/>
  <c r="CH118" i="98"/>
  <c r="CJ118" i="98" s="1"/>
  <c r="CI119" i="98" s="1"/>
  <c r="BY118" i="98"/>
  <c r="CA118" i="98" s="1"/>
  <c r="BZ119" i="98" s="1"/>
  <c r="BP118" i="98"/>
  <c r="BR118" i="98" s="1"/>
  <c r="BQ119" i="98" s="1"/>
  <c r="BG118" i="98"/>
  <c r="BI118" i="98" s="1"/>
  <c r="BH119" i="98" s="1"/>
  <c r="AX118" i="98"/>
  <c r="AZ118" i="98" s="1"/>
  <c r="AY119" i="98" s="1"/>
  <c r="W118" i="98"/>
  <c r="Y118" i="98" s="1"/>
  <c r="X119" i="98" s="1"/>
  <c r="CZ118" i="97"/>
  <c r="DB118" i="97" s="1"/>
  <c r="DA119" i="97" s="1"/>
  <c r="CH117" i="97"/>
  <c r="CJ117" i="97" s="1"/>
  <c r="BP117" i="97"/>
  <c r="BR117" i="97" s="1"/>
  <c r="AX118" i="97"/>
  <c r="AZ118" i="97" s="1"/>
  <c r="AY119" i="97" s="1"/>
  <c r="AP118" i="97"/>
  <c r="AL118" i="97"/>
  <c r="W117" i="97"/>
  <c r="Y117" i="97" s="1"/>
  <c r="X118" i="97" s="1"/>
  <c r="H231" i="97"/>
  <c r="G230" i="97"/>
  <c r="CC227" i="97"/>
  <c r="AJ227" i="97"/>
  <c r="CL227" i="97"/>
  <c r="I228" i="97"/>
  <c r="BT227" i="97"/>
  <c r="R228" i="97"/>
  <c r="CW118" i="98"/>
  <c r="AC118" i="98"/>
  <c r="CN118" i="98"/>
  <c r="BT228" i="98"/>
  <c r="BW228" i="98" s="1"/>
  <c r="AL118" i="98"/>
  <c r="BB228" i="98"/>
  <c r="BE228" i="98" s="1"/>
  <c r="I228" i="98"/>
  <c r="L228" i="98" s="1"/>
  <c r="AJ228" i="98"/>
  <c r="AM228" i="98" s="1"/>
  <c r="BK228" i="98"/>
  <c r="BN228" i="98" s="1"/>
  <c r="CL228" i="98"/>
  <c r="CO228" i="98" s="1"/>
  <c r="AS228" i="98"/>
  <c r="AV228" i="98" s="1"/>
  <c r="CU228" i="98"/>
  <c r="CX228" i="98" s="1"/>
  <c r="CC229" i="98"/>
  <c r="CF229" i="98" s="1"/>
  <c r="AA228" i="98"/>
  <c r="AD228" i="98" s="1"/>
  <c r="R228" i="98"/>
  <c r="U228" i="98" s="1"/>
  <c r="N118" i="98"/>
  <c r="P118" i="98" s="1"/>
  <c r="O119" i="98" s="1"/>
  <c r="CU229" i="97"/>
  <c r="CN118" i="97"/>
  <c r="BB228" i="97"/>
  <c r="BD118" i="97"/>
  <c r="AS228" i="97"/>
  <c r="AC118" i="97"/>
  <c r="AA228" i="97"/>
  <c r="K124" i="97"/>
  <c r="AV240" i="101" l="1"/>
  <c r="AW240" i="101"/>
  <c r="AS241" i="101"/>
  <c r="AO135" i="112"/>
  <c r="AE228" i="97"/>
  <c r="AD228" i="97"/>
  <c r="BF228" i="97"/>
  <c r="BE228" i="97"/>
  <c r="BX227" i="97"/>
  <c r="BW227" i="97"/>
  <c r="CG227" i="97"/>
  <c r="CF227" i="97"/>
  <c r="BN227" i="97"/>
  <c r="BO227" i="97"/>
  <c r="CG241" i="101"/>
  <c r="CF241" i="101"/>
  <c r="BF240" i="101"/>
  <c r="BE240" i="101"/>
  <c r="M243" i="102"/>
  <c r="L243" i="102"/>
  <c r="BF243" i="102"/>
  <c r="BE243" i="102"/>
  <c r="EH240" i="101"/>
  <c r="EI240" i="101"/>
  <c r="DH243" i="102"/>
  <c r="DG243" i="102"/>
  <c r="DZ243" i="102"/>
  <c r="DY243" i="102"/>
  <c r="L228" i="97"/>
  <c r="M228" i="97"/>
  <c r="CX240" i="101"/>
  <c r="CY240" i="101"/>
  <c r="AD240" i="101"/>
  <c r="AE240" i="101"/>
  <c r="BO244" i="102"/>
  <c r="BN244" i="102"/>
  <c r="AW243" i="102"/>
  <c r="AV243" i="102"/>
  <c r="DZ240" i="101"/>
  <c r="DY240" i="101"/>
  <c r="DQ243" i="102"/>
  <c r="DP243" i="102"/>
  <c r="EH254" i="98"/>
  <c r="EE255" i="98"/>
  <c r="DP252" i="98"/>
  <c r="DM253" i="98"/>
  <c r="CX229" i="97"/>
  <c r="CY229" i="97"/>
  <c r="V240" i="101"/>
  <c r="U240" i="101"/>
  <c r="CP240" i="101"/>
  <c r="CO240" i="101"/>
  <c r="BN240" i="101"/>
  <c r="BO240" i="101"/>
  <c r="BX244" i="102"/>
  <c r="BW244" i="102"/>
  <c r="V243" i="102"/>
  <c r="U243" i="102"/>
  <c r="CY244" i="102"/>
  <c r="CX244" i="102"/>
  <c r="AE244" i="102"/>
  <c r="AD244" i="102"/>
  <c r="DH240" i="101"/>
  <c r="DG240" i="101"/>
  <c r="DY253" i="98"/>
  <c r="DV254" i="98"/>
  <c r="DQ251" i="97"/>
  <c r="DP251" i="97"/>
  <c r="DM252" i="97"/>
  <c r="EI253" i="97"/>
  <c r="EH253" i="97"/>
  <c r="EE254" i="97"/>
  <c r="DG251" i="98"/>
  <c r="DD252" i="98"/>
  <c r="L241" i="101"/>
  <c r="M241" i="101"/>
  <c r="AW228" i="97"/>
  <c r="AV228" i="97"/>
  <c r="CP227" i="97"/>
  <c r="CO227" i="97"/>
  <c r="V228" i="97"/>
  <c r="U228" i="97"/>
  <c r="AN227" i="97"/>
  <c r="AM227" i="97"/>
  <c r="AN240" i="101"/>
  <c r="AM240" i="101"/>
  <c r="BX240" i="101"/>
  <c r="BW240" i="101"/>
  <c r="CP243" i="102"/>
  <c r="CO243" i="102"/>
  <c r="CG243" i="102"/>
  <c r="CF243" i="102"/>
  <c r="AN243" i="102"/>
  <c r="AM243" i="102"/>
  <c r="DP240" i="101"/>
  <c r="DQ240" i="101"/>
  <c r="EI243" i="102"/>
  <c r="EH243" i="102"/>
  <c r="DZ252" i="97"/>
  <c r="DY252" i="97"/>
  <c r="DV253" i="97"/>
  <c r="DH250" i="97"/>
  <c r="DG250" i="97"/>
  <c r="DD251" i="97"/>
  <c r="AH241" i="112"/>
  <c r="AV244" i="112"/>
  <c r="BC135" i="112"/>
  <c r="M263" i="112"/>
  <c r="L263" i="112"/>
  <c r="V267" i="112"/>
  <c r="AJ263" i="112"/>
  <c r="AM263" i="112" s="1"/>
  <c r="AX263" i="112"/>
  <c r="BA263" i="112" s="1"/>
  <c r="BB262" i="112"/>
  <c r="I264" i="112"/>
  <c r="P264" i="112" s="1"/>
  <c r="H265" i="112"/>
  <c r="G264" i="112"/>
  <c r="Y264" i="112" s="1"/>
  <c r="DM244" i="102"/>
  <c r="DD244" i="102"/>
  <c r="DV244" i="102"/>
  <c r="EE244" i="102"/>
  <c r="EG126" i="102"/>
  <c r="EK126" i="102"/>
  <c r="EA126" i="102"/>
  <c r="EC126" i="102" s="1"/>
  <c r="DO126" i="102"/>
  <c r="DS126" i="102"/>
  <c r="DI126" i="102"/>
  <c r="DK126" i="102" s="1"/>
  <c r="EJ118" i="98"/>
  <c r="EL118" i="98" s="1"/>
  <c r="DX119" i="98"/>
  <c r="EB119" i="98"/>
  <c r="DR118" i="98"/>
  <c r="DT118" i="98" s="1"/>
  <c r="DF119" i="98"/>
  <c r="DJ119" i="98"/>
  <c r="DV241" i="101"/>
  <c r="DD241" i="101"/>
  <c r="DM241" i="101"/>
  <c r="EE241" i="101"/>
  <c r="EJ124" i="101"/>
  <c r="EL124" i="101" s="1"/>
  <c r="EB125" i="101"/>
  <c r="DX125" i="101"/>
  <c r="DR124" i="101"/>
  <c r="DT124" i="101" s="1"/>
  <c r="DJ125" i="101"/>
  <c r="DF125" i="101"/>
  <c r="EJ118" i="97"/>
  <c r="EL118" i="97" s="1"/>
  <c r="EA118" i="97"/>
  <c r="EC118" i="97" s="1"/>
  <c r="DR118" i="97"/>
  <c r="DT118" i="97" s="1"/>
  <c r="DI118" i="97"/>
  <c r="DK118" i="97" s="1"/>
  <c r="CE126" i="102"/>
  <c r="BV127" i="102"/>
  <c r="AU126" i="102"/>
  <c r="CZ126" i="102"/>
  <c r="DB126" i="102" s="1"/>
  <c r="N126" i="102"/>
  <c r="P126" i="102" s="1"/>
  <c r="O127" i="102" s="1"/>
  <c r="BK245" i="102"/>
  <c r="R244" i="102"/>
  <c r="H245" i="102"/>
  <c r="G244" i="102"/>
  <c r="CN126" i="102"/>
  <c r="CU245" i="102"/>
  <c r="BB244" i="102"/>
  <c r="BT245" i="102"/>
  <c r="CL244" i="102"/>
  <c r="AS244" i="102"/>
  <c r="I244" i="102"/>
  <c r="CC244" i="102"/>
  <c r="AJ244" i="102"/>
  <c r="BP126" i="102"/>
  <c r="BR126" i="102" s="1"/>
  <c r="BQ127" i="102" s="1"/>
  <c r="AF126" i="102"/>
  <c r="AH126" i="102" s="1"/>
  <c r="AG127" i="102" s="1"/>
  <c r="AL126" i="102"/>
  <c r="W126" i="102"/>
  <c r="Y126" i="102" s="1"/>
  <c r="X127" i="102" s="1"/>
  <c r="BG126" i="102"/>
  <c r="BI126" i="102" s="1"/>
  <c r="BH127" i="102" s="1"/>
  <c r="AA245" i="102"/>
  <c r="K126" i="101"/>
  <c r="CI125" i="101"/>
  <c r="CE125" i="101"/>
  <c r="T125" i="101"/>
  <c r="AA241" i="101"/>
  <c r="I242" i="101"/>
  <c r="AO124" i="101"/>
  <c r="AQ124" i="101" s="1"/>
  <c r="AP125" i="101" s="1"/>
  <c r="CQ124" i="101"/>
  <c r="CS124" i="101" s="1"/>
  <c r="R241" i="101"/>
  <c r="BB241" i="101"/>
  <c r="G242" i="101"/>
  <c r="CL241" i="101"/>
  <c r="BK241" i="101"/>
  <c r="BG124" i="101"/>
  <c r="BI124" i="101" s="1"/>
  <c r="CC242" i="101"/>
  <c r="BY124" i="101"/>
  <c r="CA124" i="101" s="1"/>
  <c r="AX124" i="101"/>
  <c r="AZ124" i="101" s="1"/>
  <c r="BP124" i="101"/>
  <c r="BR124" i="101" s="1"/>
  <c r="AJ241" i="101"/>
  <c r="BT241" i="101"/>
  <c r="CU241" i="101"/>
  <c r="CZ124" i="101"/>
  <c r="DB124" i="101" s="1"/>
  <c r="AF124" i="101"/>
  <c r="AH124" i="101" s="1"/>
  <c r="AG125" i="101" s="1"/>
  <c r="BK228" i="97"/>
  <c r="CZ118" i="98"/>
  <c r="DB118" i="98" s="1"/>
  <c r="DA119" i="98" s="1"/>
  <c r="CQ118" i="98"/>
  <c r="CS118" i="98" s="1"/>
  <c r="CR119" i="98" s="1"/>
  <c r="AO118" i="98"/>
  <c r="AQ118" i="98" s="1"/>
  <c r="AP119" i="98" s="1"/>
  <c r="AF118" i="98"/>
  <c r="AH118" i="98" s="1"/>
  <c r="AG119" i="98" s="1"/>
  <c r="CQ118" i="97"/>
  <c r="CS118" i="97" s="1"/>
  <c r="CR119" i="97" s="1"/>
  <c r="CI118" i="97"/>
  <c r="CE118" i="97"/>
  <c r="BQ118" i="97"/>
  <c r="BM118" i="97"/>
  <c r="BG118" i="97"/>
  <c r="BI118" i="97" s="1"/>
  <c r="BH119" i="97" s="1"/>
  <c r="AO118" i="97"/>
  <c r="AQ118" i="97" s="1"/>
  <c r="AF118" i="97"/>
  <c r="AH118" i="97" s="1"/>
  <c r="AG119" i="97" s="1"/>
  <c r="T118" i="97"/>
  <c r="H232" i="97"/>
  <c r="G231" i="97"/>
  <c r="AJ228" i="97"/>
  <c r="BT228" i="97"/>
  <c r="I229" i="97"/>
  <c r="CC228" i="97"/>
  <c r="R229" i="97"/>
  <c r="CL228" i="97"/>
  <c r="K119" i="98"/>
  <c r="BV119" i="98"/>
  <c r="AU119" i="98"/>
  <c r="BD119" i="98"/>
  <c r="AA229" i="98"/>
  <c r="AD229" i="98" s="1"/>
  <c r="T119" i="98"/>
  <c r="CL229" i="98"/>
  <c r="CO229" i="98" s="1"/>
  <c r="AJ229" i="98"/>
  <c r="AM229" i="98" s="1"/>
  <c r="CE119" i="98"/>
  <c r="I229" i="98"/>
  <c r="L229" i="98" s="1"/>
  <c r="R229" i="98"/>
  <c r="U229" i="98" s="1"/>
  <c r="CC230" i="98"/>
  <c r="CF230" i="98" s="1"/>
  <c r="BM119" i="98"/>
  <c r="BT229" i="98"/>
  <c r="BW229" i="98" s="1"/>
  <c r="CU229" i="98"/>
  <c r="CX229" i="98" s="1"/>
  <c r="AS229" i="98"/>
  <c r="AV229" i="98" s="1"/>
  <c r="BB229" i="98"/>
  <c r="BE229" i="98" s="1"/>
  <c r="BK229" i="98"/>
  <c r="BN229" i="98" s="1"/>
  <c r="CW119" i="97"/>
  <c r="CU230" i="97"/>
  <c r="BB229" i="97"/>
  <c r="AU119" i="97"/>
  <c r="AS229" i="97"/>
  <c r="AA229" i="97"/>
  <c r="N124" i="97"/>
  <c r="P124" i="97" s="1"/>
  <c r="O125" i="97" s="1"/>
  <c r="AW241" i="101" l="1"/>
  <c r="AS242" i="101"/>
  <c r="AV241" i="101"/>
  <c r="DY254" i="98"/>
  <c r="DV255" i="98"/>
  <c r="BO228" i="97"/>
  <c r="BN228" i="97"/>
  <c r="BO241" i="101"/>
  <c r="BN241" i="101"/>
  <c r="AE245" i="102"/>
  <c r="AD245" i="102"/>
  <c r="CG244" i="102"/>
  <c r="CF244" i="102"/>
  <c r="BX245" i="102"/>
  <c r="BW245" i="102"/>
  <c r="BO245" i="102"/>
  <c r="BN245" i="102"/>
  <c r="DQ241" i="101"/>
  <c r="DP241" i="101"/>
  <c r="DZ253" i="97"/>
  <c r="DY253" i="97"/>
  <c r="DV254" i="97"/>
  <c r="DQ252" i="97"/>
  <c r="DP252" i="97"/>
  <c r="DM253" i="97"/>
  <c r="AD229" i="97"/>
  <c r="AE229" i="97"/>
  <c r="BW228" i="97"/>
  <c r="BX228" i="97"/>
  <c r="CY241" i="101"/>
  <c r="CX241" i="101"/>
  <c r="AN244" i="102"/>
  <c r="AM244" i="102"/>
  <c r="DG252" i="98"/>
  <c r="DD253" i="98"/>
  <c r="BW241" i="101"/>
  <c r="BX241" i="101"/>
  <c r="BE241" i="101"/>
  <c r="BF241" i="101"/>
  <c r="CG228" i="97"/>
  <c r="CF228" i="97"/>
  <c r="AM241" i="101"/>
  <c r="AN241" i="101"/>
  <c r="CO241" i="101"/>
  <c r="CP241" i="101"/>
  <c r="U241" i="101"/>
  <c r="V241" i="101"/>
  <c r="AE241" i="101"/>
  <c r="AD241" i="101"/>
  <c r="M244" i="102"/>
  <c r="L244" i="102"/>
  <c r="BF244" i="102"/>
  <c r="BE244" i="102"/>
  <c r="DY241" i="101"/>
  <c r="DZ241" i="101"/>
  <c r="EI244" i="102"/>
  <c r="EH244" i="102"/>
  <c r="DH251" i="97"/>
  <c r="DG251" i="97"/>
  <c r="DD252" i="97"/>
  <c r="EI254" i="97"/>
  <c r="EH254" i="97"/>
  <c r="EE255" i="97"/>
  <c r="EH255" i="98"/>
  <c r="EE256" i="98"/>
  <c r="CY230" i="97"/>
  <c r="CX230" i="97"/>
  <c r="CO228" i="97"/>
  <c r="CP228" i="97"/>
  <c r="CP244" i="102"/>
  <c r="CO244" i="102"/>
  <c r="V244" i="102"/>
  <c r="U244" i="102"/>
  <c r="EI241" i="101"/>
  <c r="EH241" i="101"/>
  <c r="DG241" i="101"/>
  <c r="DH241" i="101"/>
  <c r="DH244" i="102"/>
  <c r="DG244" i="102"/>
  <c r="DP253" i="98"/>
  <c r="DM254" i="98"/>
  <c r="AV229" i="97"/>
  <c r="AW229" i="97"/>
  <c r="U229" i="97"/>
  <c r="V229" i="97"/>
  <c r="AM228" i="97"/>
  <c r="AN228" i="97"/>
  <c r="M242" i="101"/>
  <c r="L242" i="101"/>
  <c r="BF229" i="97"/>
  <c r="BE229" i="97"/>
  <c r="M229" i="97"/>
  <c r="L229" i="97"/>
  <c r="CF242" i="101"/>
  <c r="CG242" i="101"/>
  <c r="AW244" i="102"/>
  <c r="AV244" i="102"/>
  <c r="CY245" i="102"/>
  <c r="CX245" i="102"/>
  <c r="DZ244" i="102"/>
  <c r="DY244" i="102"/>
  <c r="DQ244" i="102"/>
  <c r="DP244" i="102"/>
  <c r="AH242" i="112"/>
  <c r="AV245" i="112"/>
  <c r="BE135" i="112"/>
  <c r="AZ136" i="112" s="1"/>
  <c r="BD136" i="112" s="1"/>
  <c r="AQ135" i="112"/>
  <c r="AL136" i="112" s="1"/>
  <c r="AP136" i="112" s="1"/>
  <c r="M264" i="112"/>
  <c r="L264" i="112"/>
  <c r="V268" i="112"/>
  <c r="AJ264" i="112"/>
  <c r="AM264" i="112" s="1"/>
  <c r="BB263" i="112"/>
  <c r="AX264" i="112"/>
  <c r="BA264" i="112" s="1"/>
  <c r="I265" i="112"/>
  <c r="P265" i="112" s="1"/>
  <c r="H266" i="112"/>
  <c r="G265" i="112"/>
  <c r="Y265" i="112" s="1"/>
  <c r="EE245" i="102"/>
  <c r="DV245" i="102"/>
  <c r="DD245" i="102"/>
  <c r="DM245" i="102"/>
  <c r="EJ126" i="102"/>
  <c r="EL126" i="102" s="1"/>
  <c r="DX127" i="102"/>
  <c r="EB127" i="102"/>
  <c r="DR126" i="102"/>
  <c r="DT126" i="102" s="1"/>
  <c r="DF127" i="102"/>
  <c r="DJ127" i="102"/>
  <c r="EG119" i="98"/>
  <c r="EK119" i="98"/>
  <c r="EA119" i="98"/>
  <c r="EC119" i="98" s="1"/>
  <c r="DS119" i="98"/>
  <c r="DO119" i="98"/>
  <c r="DI119" i="98"/>
  <c r="DK119" i="98" s="1"/>
  <c r="DM242" i="101"/>
  <c r="DD242" i="101"/>
  <c r="DV242" i="101"/>
  <c r="EE242" i="101"/>
  <c r="EK125" i="101"/>
  <c r="EG125" i="101"/>
  <c r="EA125" i="101"/>
  <c r="EC125" i="101" s="1"/>
  <c r="DS125" i="101"/>
  <c r="DO125" i="101"/>
  <c r="DI125" i="101"/>
  <c r="DK125" i="101" s="1"/>
  <c r="EK119" i="97"/>
  <c r="EG119" i="97"/>
  <c r="DX119" i="97"/>
  <c r="EB119" i="97"/>
  <c r="DS119" i="97"/>
  <c r="DO119" i="97"/>
  <c r="DJ119" i="97"/>
  <c r="DF119" i="97"/>
  <c r="T127" i="102"/>
  <c r="BM127" i="102"/>
  <c r="AA246" i="102"/>
  <c r="CC245" i="102"/>
  <c r="BT246" i="102"/>
  <c r="BB245" i="102"/>
  <c r="CQ126" i="102"/>
  <c r="CS126" i="102" s="1"/>
  <c r="CR127" i="102" s="1"/>
  <c r="BY127" i="102"/>
  <c r="CA127" i="102" s="1"/>
  <c r="BZ128" i="102" s="1"/>
  <c r="AC127" i="102"/>
  <c r="AJ245" i="102"/>
  <c r="AS245" i="102"/>
  <c r="DA127" i="102"/>
  <c r="CW127" i="102"/>
  <c r="BD127" i="102"/>
  <c r="AO126" i="102"/>
  <c r="AQ126" i="102" s="1"/>
  <c r="AP127" i="102" s="1"/>
  <c r="CL245" i="102"/>
  <c r="CU246" i="102"/>
  <c r="R245" i="102"/>
  <c r="K127" i="102"/>
  <c r="AX126" i="102"/>
  <c r="AZ126" i="102" s="1"/>
  <c r="AY127" i="102" s="1"/>
  <c r="CH126" i="102"/>
  <c r="CJ126" i="102" s="1"/>
  <c r="CI127" i="102" s="1"/>
  <c r="I245" i="102"/>
  <c r="H246" i="102"/>
  <c r="G245" i="102"/>
  <c r="BK246" i="102"/>
  <c r="BQ125" i="101"/>
  <c r="BM125" i="101"/>
  <c r="AY125" i="101"/>
  <c r="AU125" i="101"/>
  <c r="AC125" i="101"/>
  <c r="CN125" i="101"/>
  <c r="CR125" i="101"/>
  <c r="BZ125" i="101"/>
  <c r="BV125" i="101"/>
  <c r="BH125" i="101"/>
  <c r="BD125" i="101"/>
  <c r="AL125" i="101"/>
  <c r="BT242" i="101"/>
  <c r="BK242" i="101"/>
  <c r="CH125" i="101"/>
  <c r="CJ125" i="101" s="1"/>
  <c r="CW125" i="101"/>
  <c r="DA125" i="101"/>
  <c r="CU242" i="101"/>
  <c r="CL242" i="101"/>
  <c r="G243" i="101"/>
  <c r="I243" i="101"/>
  <c r="AA242" i="101"/>
  <c r="AJ242" i="101"/>
  <c r="CC243" i="101"/>
  <c r="R242" i="101"/>
  <c r="N126" i="101"/>
  <c r="P126" i="101" s="1"/>
  <c r="O127" i="101" s="1"/>
  <c r="BB242" i="101"/>
  <c r="W125" i="101"/>
  <c r="Y125" i="101" s="1"/>
  <c r="X126" i="101" s="1"/>
  <c r="BK229" i="97"/>
  <c r="CH119" i="98"/>
  <c r="CJ119" i="98" s="1"/>
  <c r="CI120" i="98" s="1"/>
  <c r="BY119" i="98"/>
  <c r="CA119" i="98" s="1"/>
  <c r="BZ120" i="98" s="1"/>
  <c r="BP119" i="98"/>
  <c r="BR119" i="98" s="1"/>
  <c r="BQ120" i="98" s="1"/>
  <c r="BG119" i="98"/>
  <c r="BI119" i="98" s="1"/>
  <c r="BH120" i="98" s="1"/>
  <c r="AX119" i="98"/>
  <c r="AZ119" i="98" s="1"/>
  <c r="AY120" i="98" s="1"/>
  <c r="W119" i="98"/>
  <c r="Y119" i="98" s="1"/>
  <c r="X120" i="98" s="1"/>
  <c r="CZ119" i="97"/>
  <c r="DB119" i="97" s="1"/>
  <c r="DA120" i="97" s="1"/>
  <c r="CH118" i="97"/>
  <c r="CJ118" i="97" s="1"/>
  <c r="BP118" i="97"/>
  <c r="BR118" i="97" s="1"/>
  <c r="AX119" i="97"/>
  <c r="AZ119" i="97" s="1"/>
  <c r="AY120" i="97" s="1"/>
  <c r="AP119" i="97"/>
  <c r="AL119" i="97"/>
  <c r="W118" i="97"/>
  <c r="Y118" i="97" s="1"/>
  <c r="X119" i="97" s="1"/>
  <c r="H233" i="97"/>
  <c r="G232" i="97"/>
  <c r="CC229" i="97"/>
  <c r="I230" i="97"/>
  <c r="R230" i="97"/>
  <c r="CL229" i="97"/>
  <c r="BT229" i="97"/>
  <c r="AJ229" i="97"/>
  <c r="CN119" i="98"/>
  <c r="AL119" i="98"/>
  <c r="CW119" i="98"/>
  <c r="CC231" i="98"/>
  <c r="CF231" i="98" s="1"/>
  <c r="R230" i="98"/>
  <c r="U230" i="98" s="1"/>
  <c r="BK230" i="98"/>
  <c r="BN230" i="98" s="1"/>
  <c r="BB230" i="98"/>
  <c r="BE230" i="98" s="1"/>
  <c r="AS230" i="98"/>
  <c r="AV230" i="98" s="1"/>
  <c r="BT230" i="98"/>
  <c r="BW230" i="98" s="1"/>
  <c r="AJ230" i="98"/>
  <c r="AM230" i="98" s="1"/>
  <c r="CL230" i="98"/>
  <c r="CO230" i="98" s="1"/>
  <c r="AA230" i="98"/>
  <c r="AD230" i="98" s="1"/>
  <c r="CU230" i="98"/>
  <c r="CX230" i="98" s="1"/>
  <c r="AC119" i="98"/>
  <c r="I230" i="98"/>
  <c r="L230" i="98" s="1"/>
  <c r="N119" i="98"/>
  <c r="P119" i="98" s="1"/>
  <c r="O120" i="98" s="1"/>
  <c r="CU231" i="97"/>
  <c r="CN119" i="97"/>
  <c r="BD119" i="97"/>
  <c r="BB230" i="97"/>
  <c r="AS230" i="97"/>
  <c r="AC119" i="97"/>
  <c r="AA230" i="97"/>
  <c r="K125" i="97"/>
  <c r="AV242" i="101" l="1"/>
  <c r="AW242" i="101"/>
  <c r="AS243" i="101"/>
  <c r="AO136" i="112"/>
  <c r="AE230" i="97"/>
  <c r="AD230" i="97"/>
  <c r="BX229" i="97"/>
  <c r="BW229" i="97"/>
  <c r="CF229" i="97"/>
  <c r="CG229" i="97"/>
  <c r="BO229" i="97"/>
  <c r="BN229" i="97"/>
  <c r="V242" i="101"/>
  <c r="U242" i="101"/>
  <c r="AD242" i="101"/>
  <c r="AE242" i="101"/>
  <c r="CP242" i="101"/>
  <c r="CO242" i="101"/>
  <c r="M245" i="102"/>
  <c r="L245" i="102"/>
  <c r="BX246" i="102"/>
  <c r="BW246" i="102"/>
  <c r="EH242" i="101"/>
  <c r="EI242" i="101"/>
  <c r="DP242" i="101"/>
  <c r="DQ242" i="101"/>
  <c r="EI255" i="97"/>
  <c r="EH255" i="97"/>
  <c r="EE256" i="97"/>
  <c r="DG253" i="98"/>
  <c r="DD254" i="98"/>
  <c r="CP229" i="97"/>
  <c r="CO229" i="97"/>
  <c r="CG243" i="101"/>
  <c r="CF243" i="101"/>
  <c r="L243" i="101"/>
  <c r="M243" i="101"/>
  <c r="CX242" i="101"/>
  <c r="CY242" i="101"/>
  <c r="BN242" i="101"/>
  <c r="BO242" i="101"/>
  <c r="BO246" i="102"/>
  <c r="BN246" i="102"/>
  <c r="V245" i="102"/>
  <c r="U245" i="102"/>
  <c r="AW245" i="102"/>
  <c r="AV245" i="102"/>
  <c r="CG245" i="102"/>
  <c r="CF245" i="102"/>
  <c r="DZ242" i="101"/>
  <c r="DY242" i="101"/>
  <c r="DQ245" i="102"/>
  <c r="DP245" i="102"/>
  <c r="EI245" i="102"/>
  <c r="EH245" i="102"/>
  <c r="DZ254" i="97"/>
  <c r="DY254" i="97"/>
  <c r="DV255" i="97"/>
  <c r="BX242" i="101"/>
  <c r="BW242" i="101"/>
  <c r="CY246" i="102"/>
  <c r="CX246" i="102"/>
  <c r="AN245" i="102"/>
  <c r="AM245" i="102"/>
  <c r="AE246" i="102"/>
  <c r="AD246" i="102"/>
  <c r="DH242" i="101"/>
  <c r="DG242" i="101"/>
  <c r="DH245" i="102"/>
  <c r="DG245" i="102"/>
  <c r="DP254" i="98"/>
  <c r="DM255" i="98"/>
  <c r="EH256" i="98"/>
  <c r="EE257" i="98"/>
  <c r="DQ253" i="97"/>
  <c r="DP253" i="97"/>
  <c r="DM254" i="97"/>
  <c r="DY255" i="98"/>
  <c r="DV256" i="98"/>
  <c r="AW230" i="97"/>
  <c r="AV230" i="97"/>
  <c r="CX231" i="97"/>
  <c r="CY231" i="97"/>
  <c r="V230" i="97"/>
  <c r="U230" i="97"/>
  <c r="BF242" i="101"/>
  <c r="BE242" i="101"/>
  <c r="BF230" i="97"/>
  <c r="BE230" i="97"/>
  <c r="AN229" i="97"/>
  <c r="AM229" i="97"/>
  <c r="L230" i="97"/>
  <c r="M230" i="97"/>
  <c r="AN242" i="101"/>
  <c r="AM242" i="101"/>
  <c r="CP245" i="102"/>
  <c r="CO245" i="102"/>
  <c r="BF245" i="102"/>
  <c r="BE245" i="102"/>
  <c r="DZ245" i="102"/>
  <c r="DY245" i="102"/>
  <c r="DH252" i="97"/>
  <c r="DG252" i="97"/>
  <c r="DD253" i="97"/>
  <c r="AH243" i="112"/>
  <c r="AV246" i="112"/>
  <c r="BC136" i="112"/>
  <c r="M265" i="112"/>
  <c r="L265" i="112"/>
  <c r="V269" i="112"/>
  <c r="AJ265" i="112"/>
  <c r="AM265" i="112" s="1"/>
  <c r="AX265" i="112"/>
  <c r="BA265" i="112" s="1"/>
  <c r="BB264" i="112"/>
  <c r="H267" i="112"/>
  <c r="G266" i="112"/>
  <c r="Y266" i="112" s="1"/>
  <c r="I266" i="112"/>
  <c r="P266" i="112" s="1"/>
  <c r="EE246" i="102"/>
  <c r="DM246" i="102"/>
  <c r="DD246" i="102"/>
  <c r="DV246" i="102"/>
  <c r="EK127" i="102"/>
  <c r="EG127" i="102"/>
  <c r="EA127" i="102"/>
  <c r="EC127" i="102" s="1"/>
  <c r="DS127" i="102"/>
  <c r="DO127" i="102"/>
  <c r="DI127" i="102"/>
  <c r="DK127" i="102" s="1"/>
  <c r="EJ119" i="98"/>
  <c r="EL119" i="98" s="1"/>
  <c r="EB120" i="98"/>
  <c r="DX120" i="98"/>
  <c r="DR119" i="98"/>
  <c r="DT119" i="98" s="1"/>
  <c r="DF120" i="98"/>
  <c r="DJ120" i="98"/>
  <c r="DV243" i="101"/>
  <c r="DD243" i="101"/>
  <c r="DM243" i="101"/>
  <c r="EE243" i="101"/>
  <c r="EJ125" i="101"/>
  <c r="EL125" i="101" s="1"/>
  <c r="EB126" i="101"/>
  <c r="DX126" i="101"/>
  <c r="DR125" i="101"/>
  <c r="DT125" i="101" s="1"/>
  <c r="DJ126" i="101"/>
  <c r="DF126" i="101"/>
  <c r="EJ119" i="97"/>
  <c r="EL119" i="97" s="1"/>
  <c r="EA119" i="97"/>
  <c r="EC119" i="97" s="1"/>
  <c r="DR119" i="97"/>
  <c r="DT119" i="97" s="1"/>
  <c r="DI119" i="97"/>
  <c r="DK119" i="97" s="1"/>
  <c r="CE127" i="102"/>
  <c r="AL127" i="102"/>
  <c r="BK247" i="102"/>
  <c r="BG127" i="102"/>
  <c r="BI127" i="102" s="1"/>
  <c r="BH128" i="102" s="1"/>
  <c r="CC246" i="102"/>
  <c r="BP127" i="102"/>
  <c r="BR127" i="102" s="1"/>
  <c r="BQ128" i="102" s="1"/>
  <c r="AU127" i="102"/>
  <c r="CL246" i="102"/>
  <c r="BV128" i="102"/>
  <c r="BT247" i="102"/>
  <c r="AA247" i="102"/>
  <c r="I246" i="102"/>
  <c r="CU247" i="102"/>
  <c r="CZ127" i="102"/>
  <c r="DB127" i="102" s="1"/>
  <c r="AS246" i="102"/>
  <c r="AF127" i="102"/>
  <c r="AH127" i="102" s="1"/>
  <c r="AG128" i="102" s="1"/>
  <c r="CN127" i="102"/>
  <c r="BB246" i="102"/>
  <c r="W127" i="102"/>
  <c r="Y127" i="102" s="1"/>
  <c r="X128" i="102" s="1"/>
  <c r="H247" i="102"/>
  <c r="G246" i="102"/>
  <c r="N127" i="102"/>
  <c r="P127" i="102" s="1"/>
  <c r="O128" i="102" s="1"/>
  <c r="R246" i="102"/>
  <c r="AJ246" i="102"/>
  <c r="K127" i="101"/>
  <c r="CI126" i="101"/>
  <c r="CE126" i="101"/>
  <c r="AA243" i="101"/>
  <c r="BG125" i="101"/>
  <c r="BI125" i="101" s="1"/>
  <c r="AX125" i="101"/>
  <c r="AZ125" i="101" s="1"/>
  <c r="I244" i="101"/>
  <c r="G244" i="101"/>
  <c r="CZ125" i="101"/>
  <c r="DB125" i="101" s="1"/>
  <c r="BT243" i="101"/>
  <c r="CQ125" i="101"/>
  <c r="CS125" i="101" s="1"/>
  <c r="CL243" i="101"/>
  <c r="BK243" i="101"/>
  <c r="AO125" i="101"/>
  <c r="AQ125" i="101" s="1"/>
  <c r="AP126" i="101" s="1"/>
  <c r="BY125" i="101"/>
  <c r="CA125" i="101" s="1"/>
  <c r="BP125" i="101"/>
  <c r="BR125" i="101" s="1"/>
  <c r="T126" i="101"/>
  <c r="R243" i="101"/>
  <c r="BB243" i="101"/>
  <c r="CC244" i="101"/>
  <c r="AJ243" i="101"/>
  <c r="CU243" i="101"/>
  <c r="AF125" i="101"/>
  <c r="AH125" i="101" s="1"/>
  <c r="AG126" i="101" s="1"/>
  <c r="BK230" i="97"/>
  <c r="CZ119" i="98"/>
  <c r="DB119" i="98" s="1"/>
  <c r="DA120" i="98" s="1"/>
  <c r="CQ119" i="98"/>
  <c r="CS119" i="98" s="1"/>
  <c r="CR120" i="98" s="1"/>
  <c r="AO119" i="98"/>
  <c r="AQ119" i="98" s="1"/>
  <c r="AP120" i="98" s="1"/>
  <c r="AF119" i="98"/>
  <c r="AH119" i="98" s="1"/>
  <c r="AG120" i="98" s="1"/>
  <c r="CQ119" i="97"/>
  <c r="CS119" i="97" s="1"/>
  <c r="CR120" i="97" s="1"/>
  <c r="CI119" i="97"/>
  <c r="CE119" i="97"/>
  <c r="BQ119" i="97"/>
  <c r="BM119" i="97"/>
  <c r="BG119" i="97"/>
  <c r="BI119" i="97" s="1"/>
  <c r="BH120" i="97" s="1"/>
  <c r="AO119" i="97"/>
  <c r="AQ119" i="97" s="1"/>
  <c r="AF119" i="97"/>
  <c r="AH119" i="97" s="1"/>
  <c r="AG120" i="97" s="1"/>
  <c r="T119" i="97"/>
  <c r="H234" i="97"/>
  <c r="G233" i="97"/>
  <c r="I231" i="97"/>
  <c r="R231" i="97"/>
  <c r="CL230" i="97"/>
  <c r="AJ230" i="97"/>
  <c r="BT230" i="97"/>
  <c r="CC230" i="97"/>
  <c r="BM120" i="98"/>
  <c r="K120" i="98"/>
  <c r="CE120" i="98"/>
  <c r="AU120" i="98"/>
  <c r="T120" i="98"/>
  <c r="BD120" i="98"/>
  <c r="AA231" i="98"/>
  <c r="AD231" i="98" s="1"/>
  <c r="CL231" i="98"/>
  <c r="CO231" i="98" s="1"/>
  <c r="BT231" i="98"/>
  <c r="BW231" i="98" s="1"/>
  <c r="BB231" i="98"/>
  <c r="BE231" i="98" s="1"/>
  <c r="BV120" i="98"/>
  <c r="I231" i="98"/>
  <c r="L231" i="98" s="1"/>
  <c r="CU231" i="98"/>
  <c r="CX231" i="98" s="1"/>
  <c r="AJ231" i="98"/>
  <c r="AM231" i="98" s="1"/>
  <c r="BK231" i="98"/>
  <c r="BN231" i="98" s="1"/>
  <c r="R231" i="98"/>
  <c r="U231" i="98" s="1"/>
  <c r="AS231" i="98"/>
  <c r="AV231" i="98" s="1"/>
  <c r="CC232" i="98"/>
  <c r="CF232" i="98" s="1"/>
  <c r="CW120" i="97"/>
  <c r="CU232" i="97"/>
  <c r="BB231" i="97"/>
  <c r="AU120" i="97"/>
  <c r="AS231" i="97"/>
  <c r="AA231" i="97"/>
  <c r="N125" i="97"/>
  <c r="P125" i="97" s="1"/>
  <c r="O126" i="97" s="1"/>
  <c r="AS244" i="101" l="1"/>
  <c r="AW243" i="101"/>
  <c r="AV243" i="101"/>
  <c r="CY232" i="97"/>
  <c r="CX232" i="97"/>
  <c r="AE243" i="101"/>
  <c r="AD243" i="101"/>
  <c r="BX247" i="102"/>
  <c r="BW247" i="102"/>
  <c r="EI243" i="101"/>
  <c r="EH243" i="101"/>
  <c r="DZ246" i="102"/>
  <c r="DY246" i="102"/>
  <c r="EH257" i="98"/>
  <c r="EE258" i="98"/>
  <c r="DZ255" i="97"/>
  <c r="DY255" i="97"/>
  <c r="DV256" i="97"/>
  <c r="AD231" i="97"/>
  <c r="AE231" i="97"/>
  <c r="U231" i="97"/>
  <c r="V231" i="97"/>
  <c r="AM243" i="101"/>
  <c r="AN243" i="101"/>
  <c r="AV231" i="97"/>
  <c r="AW231" i="97"/>
  <c r="BW230" i="97"/>
  <c r="BX230" i="97"/>
  <c r="M231" i="97"/>
  <c r="L231" i="97"/>
  <c r="BO230" i="97"/>
  <c r="BN230" i="97"/>
  <c r="CF244" i="101"/>
  <c r="CG244" i="101"/>
  <c r="BO243" i="101"/>
  <c r="BN243" i="101"/>
  <c r="BW243" i="101"/>
  <c r="BX243" i="101"/>
  <c r="M244" i="101"/>
  <c r="L244" i="101"/>
  <c r="AN246" i="102"/>
  <c r="AM246" i="102"/>
  <c r="CY247" i="102"/>
  <c r="CX247" i="102"/>
  <c r="BO247" i="102"/>
  <c r="BN247" i="102"/>
  <c r="DG243" i="101"/>
  <c r="DH243" i="101"/>
  <c r="DH246" i="102"/>
  <c r="DG246" i="102"/>
  <c r="DQ254" i="97"/>
  <c r="DP254" i="97"/>
  <c r="DM255" i="97"/>
  <c r="EI256" i="97"/>
  <c r="EH256" i="97"/>
  <c r="EE257" i="97"/>
  <c r="CG230" i="97"/>
  <c r="CF230" i="97"/>
  <c r="BE243" i="101"/>
  <c r="BF243" i="101"/>
  <c r="V246" i="102"/>
  <c r="U246" i="102"/>
  <c r="M246" i="102"/>
  <c r="L246" i="102"/>
  <c r="DQ243" i="101"/>
  <c r="DP243" i="101"/>
  <c r="DQ246" i="102"/>
  <c r="DP246" i="102"/>
  <c r="DH253" i="97"/>
  <c r="DG253" i="97"/>
  <c r="DD254" i="97"/>
  <c r="DP255" i="98"/>
  <c r="DM256" i="98"/>
  <c r="AM230" i="97"/>
  <c r="AN230" i="97"/>
  <c r="BF231" i="97"/>
  <c r="BE231" i="97"/>
  <c r="CO230" i="97"/>
  <c r="CP230" i="97"/>
  <c r="CY243" i="101"/>
  <c r="CX243" i="101"/>
  <c r="U243" i="101"/>
  <c r="V243" i="101"/>
  <c r="CO243" i="101"/>
  <c r="CP243" i="101"/>
  <c r="BF246" i="102"/>
  <c r="BE246" i="102"/>
  <c r="AW246" i="102"/>
  <c r="AV246" i="102"/>
  <c r="AE247" i="102"/>
  <c r="AD247" i="102"/>
  <c r="CP246" i="102"/>
  <c r="CO246" i="102"/>
  <c r="CG246" i="102"/>
  <c r="CF246" i="102"/>
  <c r="DY243" i="101"/>
  <c r="DZ243" i="101"/>
  <c r="EI246" i="102"/>
  <c r="EH246" i="102"/>
  <c r="DY256" i="98"/>
  <c r="DV257" i="98"/>
  <c r="DG254" i="98"/>
  <c r="DD255" i="98"/>
  <c r="AH244" i="112"/>
  <c r="AV247" i="112"/>
  <c r="BE136" i="112"/>
  <c r="AZ137" i="112" s="1"/>
  <c r="BD137" i="112" s="1"/>
  <c r="AQ136" i="112"/>
  <c r="AL137" i="112" s="1"/>
  <c r="AP137" i="112" s="1"/>
  <c r="M266" i="112"/>
  <c r="L266" i="112"/>
  <c r="V270" i="112"/>
  <c r="AX266" i="112"/>
  <c r="BA266" i="112" s="1"/>
  <c r="BB265" i="112"/>
  <c r="AJ266" i="112"/>
  <c r="AM266" i="112" s="1"/>
  <c r="I267" i="112"/>
  <c r="P267" i="112" s="1"/>
  <c r="H268" i="112"/>
  <c r="G267" i="112"/>
  <c r="Y267" i="112" s="1"/>
  <c r="DM247" i="102"/>
  <c r="DV247" i="102"/>
  <c r="EE247" i="102"/>
  <c r="DD247" i="102"/>
  <c r="EJ127" i="102"/>
  <c r="EL127" i="102" s="1"/>
  <c r="DX128" i="102"/>
  <c r="EB128" i="102"/>
  <c r="DR127" i="102"/>
  <c r="DT127" i="102" s="1"/>
  <c r="DJ128" i="102"/>
  <c r="DF128" i="102"/>
  <c r="EK120" i="98"/>
  <c r="EG120" i="98"/>
  <c r="EA120" i="98"/>
  <c r="EC120" i="98" s="1"/>
  <c r="DO120" i="98"/>
  <c r="DS120" i="98"/>
  <c r="DI120" i="98"/>
  <c r="DK120" i="98" s="1"/>
  <c r="DM244" i="101"/>
  <c r="DD244" i="101"/>
  <c r="DV244" i="101"/>
  <c r="EE244" i="101"/>
  <c r="EK126" i="101"/>
  <c r="EG126" i="101"/>
  <c r="EA126" i="101"/>
  <c r="EC126" i="101" s="1"/>
  <c r="DS126" i="101"/>
  <c r="DO126" i="101"/>
  <c r="DI126" i="101"/>
  <c r="DK126" i="101" s="1"/>
  <c r="EK120" i="97"/>
  <c r="EG120" i="97"/>
  <c r="DX120" i="97"/>
  <c r="EB120" i="97"/>
  <c r="DS120" i="97"/>
  <c r="DO120" i="97"/>
  <c r="DJ120" i="97"/>
  <c r="DF120" i="97"/>
  <c r="BD128" i="102"/>
  <c r="DA128" i="102"/>
  <c r="CW128" i="102"/>
  <c r="BM128" i="102"/>
  <c r="G247" i="102"/>
  <c r="H248" i="102"/>
  <c r="AS247" i="102"/>
  <c r="CU248" i="102"/>
  <c r="I247" i="102"/>
  <c r="AX127" i="102"/>
  <c r="AZ127" i="102" s="1"/>
  <c r="AY128" i="102" s="1"/>
  <c r="AO127" i="102"/>
  <c r="AQ127" i="102" s="1"/>
  <c r="AP128" i="102" s="1"/>
  <c r="AJ247" i="102"/>
  <c r="K128" i="102"/>
  <c r="T128" i="102"/>
  <c r="AC128" i="102"/>
  <c r="AA248" i="102"/>
  <c r="CC247" i="102"/>
  <c r="CQ127" i="102"/>
  <c r="CS127" i="102" s="1"/>
  <c r="CR128" i="102" s="1"/>
  <c r="BT248" i="102"/>
  <c r="BK248" i="102"/>
  <c r="CH127" i="102"/>
  <c r="CJ127" i="102" s="1"/>
  <c r="CI128" i="102" s="1"/>
  <c r="R247" i="102"/>
  <c r="BB247" i="102"/>
  <c r="BY128" i="102"/>
  <c r="CA128" i="102" s="1"/>
  <c r="BZ129" i="102" s="1"/>
  <c r="CL247" i="102"/>
  <c r="AC126" i="101"/>
  <c r="AY126" i="101"/>
  <c r="AU126" i="101"/>
  <c r="CN126" i="101"/>
  <c r="CR126" i="101"/>
  <c r="AA244" i="101"/>
  <c r="AJ244" i="101"/>
  <c r="BB244" i="101"/>
  <c r="CL244" i="101"/>
  <c r="BT244" i="101"/>
  <c r="I245" i="101"/>
  <c r="BH126" i="101"/>
  <c r="BD126" i="101"/>
  <c r="CH126" i="101"/>
  <c r="CJ126" i="101" s="1"/>
  <c r="W126" i="101"/>
  <c r="Y126" i="101" s="1"/>
  <c r="X127" i="101" s="1"/>
  <c r="BQ126" i="101"/>
  <c r="BM126" i="101"/>
  <c r="AL126" i="101"/>
  <c r="BK244" i="101"/>
  <c r="CW126" i="101"/>
  <c r="DA126" i="101"/>
  <c r="N127" i="101"/>
  <c r="P127" i="101" s="1"/>
  <c r="O128" i="101" s="1"/>
  <c r="BZ126" i="101"/>
  <c r="BV126" i="101"/>
  <c r="G245" i="101"/>
  <c r="CU244" i="101"/>
  <c r="CC245" i="101"/>
  <c r="R244" i="101"/>
  <c r="BK231" i="97"/>
  <c r="CH120" i="98"/>
  <c r="CJ120" i="98" s="1"/>
  <c r="CI121" i="98" s="1"/>
  <c r="BY120" i="98"/>
  <c r="CA120" i="98" s="1"/>
  <c r="BZ121" i="98" s="1"/>
  <c r="BP120" i="98"/>
  <c r="BR120" i="98" s="1"/>
  <c r="BQ121" i="98" s="1"/>
  <c r="BG120" i="98"/>
  <c r="BI120" i="98" s="1"/>
  <c r="BH121" i="98" s="1"/>
  <c r="AX120" i="98"/>
  <c r="AZ120" i="98" s="1"/>
  <c r="AY121" i="98" s="1"/>
  <c r="W120" i="98"/>
  <c r="Y120" i="98" s="1"/>
  <c r="X121" i="98" s="1"/>
  <c r="CZ120" i="97"/>
  <c r="DB120" i="97" s="1"/>
  <c r="DA121" i="97" s="1"/>
  <c r="CH119" i="97"/>
  <c r="CJ119" i="97" s="1"/>
  <c r="BP119" i="97"/>
  <c r="BR119" i="97" s="1"/>
  <c r="AX120" i="97"/>
  <c r="AZ120" i="97" s="1"/>
  <c r="AY121" i="97" s="1"/>
  <c r="AP120" i="97"/>
  <c r="AL120" i="97"/>
  <c r="W119" i="97"/>
  <c r="Y119" i="97" s="1"/>
  <c r="X120" i="97" s="1"/>
  <c r="H235" i="97"/>
  <c r="G234" i="97"/>
  <c r="AJ231" i="97"/>
  <c r="R232" i="97"/>
  <c r="CC231" i="97"/>
  <c r="BT231" i="97"/>
  <c r="CL231" i="97"/>
  <c r="I232" i="97"/>
  <c r="CN120" i="98"/>
  <c r="AL120" i="98"/>
  <c r="AS232" i="98"/>
  <c r="AV232" i="98" s="1"/>
  <c r="BK232" i="98"/>
  <c r="BN232" i="98" s="1"/>
  <c r="CL232" i="98"/>
  <c r="CO232" i="98" s="1"/>
  <c r="N120" i="98"/>
  <c r="P120" i="98" s="1"/>
  <c r="O121" i="98" s="1"/>
  <c r="CC233" i="98"/>
  <c r="CF233" i="98" s="1"/>
  <c r="R232" i="98"/>
  <c r="U232" i="98" s="1"/>
  <c r="AA232" i="98"/>
  <c r="AD232" i="98" s="1"/>
  <c r="CW120" i="98"/>
  <c r="AJ232" i="98"/>
  <c r="AM232" i="98" s="1"/>
  <c r="CU232" i="98"/>
  <c r="CX232" i="98" s="1"/>
  <c r="BB232" i="98"/>
  <c r="BE232" i="98" s="1"/>
  <c r="BT232" i="98"/>
  <c r="BW232" i="98" s="1"/>
  <c r="I232" i="98"/>
  <c r="L232" i="98" s="1"/>
  <c r="AC120" i="98"/>
  <c r="CU233" i="97"/>
  <c r="CN120" i="97"/>
  <c r="BD120" i="97"/>
  <c r="BB232" i="97"/>
  <c r="AS232" i="97"/>
  <c r="AC120" i="97"/>
  <c r="AA232" i="97"/>
  <c r="K126" i="97"/>
  <c r="AV244" i="101" l="1"/>
  <c r="AW244" i="101"/>
  <c r="AS245" i="101"/>
  <c r="AE248" i="102"/>
  <c r="AD248" i="102"/>
  <c r="CP231" i="97"/>
  <c r="CO231" i="97"/>
  <c r="AN231" i="97"/>
  <c r="AM231" i="97"/>
  <c r="BO231" i="97"/>
  <c r="BN231" i="97"/>
  <c r="CX244" i="101"/>
  <c r="CY244" i="101"/>
  <c r="BN244" i="101"/>
  <c r="BO244" i="101"/>
  <c r="BF244" i="101"/>
  <c r="BE244" i="101"/>
  <c r="V247" i="102"/>
  <c r="U247" i="102"/>
  <c r="M247" i="102"/>
  <c r="L247" i="102"/>
  <c r="DP244" i="101"/>
  <c r="DQ244" i="101"/>
  <c r="EI247" i="102"/>
  <c r="EH247" i="102"/>
  <c r="DY257" i="98"/>
  <c r="DV258" i="98"/>
  <c r="DP256" i="98"/>
  <c r="DM257" i="98"/>
  <c r="EH258" i="98"/>
  <c r="EE259" i="98"/>
  <c r="CX233" i="97"/>
  <c r="CY233" i="97"/>
  <c r="BX244" i="101"/>
  <c r="BW244" i="101"/>
  <c r="AD244" i="101"/>
  <c r="AE244" i="101"/>
  <c r="AE232" i="97"/>
  <c r="AD232" i="97"/>
  <c r="BX231" i="97"/>
  <c r="BW231" i="97"/>
  <c r="V244" i="101"/>
  <c r="U244" i="101"/>
  <c r="L245" i="101"/>
  <c r="M245" i="101"/>
  <c r="AN244" i="101"/>
  <c r="AM244" i="101"/>
  <c r="CP247" i="102"/>
  <c r="CO247" i="102"/>
  <c r="CG247" i="102"/>
  <c r="CF247" i="102"/>
  <c r="AN247" i="102"/>
  <c r="AM247" i="102"/>
  <c r="CY248" i="102"/>
  <c r="CX248" i="102"/>
  <c r="EH244" i="101"/>
  <c r="EI244" i="101"/>
  <c r="DH247" i="102"/>
  <c r="DG247" i="102"/>
  <c r="DZ247" i="102"/>
  <c r="DY247" i="102"/>
  <c r="DZ256" i="97"/>
  <c r="DY256" i="97"/>
  <c r="DV257" i="97"/>
  <c r="AW232" i="97"/>
  <c r="AV232" i="97"/>
  <c r="CF231" i="97"/>
  <c r="CG231" i="97"/>
  <c r="BO248" i="102"/>
  <c r="BN248" i="102"/>
  <c r="AW247" i="102"/>
  <c r="AV247" i="102"/>
  <c r="DZ244" i="101"/>
  <c r="DY244" i="101"/>
  <c r="DG255" i="98"/>
  <c r="DD256" i="98"/>
  <c r="DH254" i="97"/>
  <c r="DG254" i="97"/>
  <c r="DD255" i="97"/>
  <c r="DQ255" i="97"/>
  <c r="DP255" i="97"/>
  <c r="DM256" i="97"/>
  <c r="BE232" i="97"/>
  <c r="BF232" i="97"/>
  <c r="L232" i="97"/>
  <c r="M232" i="97"/>
  <c r="V232" i="97"/>
  <c r="U232" i="97"/>
  <c r="CG245" i="101"/>
  <c r="CF245" i="101"/>
  <c r="CP244" i="101"/>
  <c r="CO244" i="101"/>
  <c r="BF247" i="102"/>
  <c r="BE247" i="102"/>
  <c r="BX248" i="102"/>
  <c r="BW248" i="102"/>
  <c r="DH244" i="101"/>
  <c r="DG244" i="101"/>
  <c r="DQ247" i="102"/>
  <c r="DP247" i="102"/>
  <c r="EI257" i="97"/>
  <c r="EH257" i="97"/>
  <c r="EE258" i="97"/>
  <c r="AH245" i="112"/>
  <c r="AV248" i="112"/>
  <c r="BC137" i="112"/>
  <c r="AO137" i="112"/>
  <c r="M267" i="112"/>
  <c r="L267" i="112"/>
  <c r="V271" i="112"/>
  <c r="AJ267" i="112"/>
  <c r="AM267" i="112" s="1"/>
  <c r="AX267" i="112"/>
  <c r="BA267" i="112" s="1"/>
  <c r="BB266" i="112"/>
  <c r="H269" i="112"/>
  <c r="G268" i="112"/>
  <c r="Y268" i="112" s="1"/>
  <c r="I268" i="112"/>
  <c r="P268" i="112" s="1"/>
  <c r="DD248" i="102"/>
  <c r="EE248" i="102"/>
  <c r="DV248" i="102"/>
  <c r="DM248" i="102"/>
  <c r="EG128" i="102"/>
  <c r="EK128" i="102"/>
  <c r="EA128" i="102"/>
  <c r="EC128" i="102" s="1"/>
  <c r="DS128" i="102"/>
  <c r="DO128" i="102"/>
  <c r="DI128" i="102"/>
  <c r="DK128" i="102" s="1"/>
  <c r="EJ120" i="98"/>
  <c r="EL120" i="98" s="1"/>
  <c r="EB121" i="98"/>
  <c r="DX121" i="98"/>
  <c r="DR120" i="98"/>
  <c r="DT120" i="98" s="1"/>
  <c r="DJ121" i="98"/>
  <c r="DF121" i="98"/>
  <c r="DD245" i="101"/>
  <c r="DV245" i="101"/>
  <c r="EE245" i="101"/>
  <c r="DM245" i="101"/>
  <c r="EJ126" i="101"/>
  <c r="EL126" i="101" s="1"/>
  <c r="EB127" i="101"/>
  <c r="DX127" i="101"/>
  <c r="DR126" i="101"/>
  <c r="DT126" i="101" s="1"/>
  <c r="DJ127" i="101"/>
  <c r="DF127" i="101"/>
  <c r="EJ120" i="97"/>
  <c r="EL120" i="97" s="1"/>
  <c r="EA120" i="97"/>
  <c r="EC120" i="97" s="1"/>
  <c r="DR120" i="97"/>
  <c r="DT120" i="97" s="1"/>
  <c r="DI120" i="97"/>
  <c r="DK120" i="97" s="1"/>
  <c r="BV129" i="102"/>
  <c r="AL128" i="102"/>
  <c r="CL248" i="102"/>
  <c r="W128" i="102"/>
  <c r="Y128" i="102" s="1"/>
  <c r="X129" i="102" s="1"/>
  <c r="CU249" i="102"/>
  <c r="H249" i="102"/>
  <c r="G248" i="102"/>
  <c r="CZ128" i="102"/>
  <c r="DB128" i="102" s="1"/>
  <c r="BB248" i="102"/>
  <c r="CE128" i="102"/>
  <c r="BK249" i="102"/>
  <c r="CN128" i="102"/>
  <c r="CC248" i="102"/>
  <c r="AF128" i="102"/>
  <c r="AH128" i="102" s="1"/>
  <c r="AG129" i="102" s="1"/>
  <c r="N128" i="102"/>
  <c r="P128" i="102" s="1"/>
  <c r="O129" i="102" s="1"/>
  <c r="BP128" i="102"/>
  <c r="BR128" i="102" s="1"/>
  <c r="BQ129" i="102" s="1"/>
  <c r="BG128" i="102"/>
  <c r="BI128" i="102" s="1"/>
  <c r="BH129" i="102" s="1"/>
  <c r="R248" i="102"/>
  <c r="BT249" i="102"/>
  <c r="AA249" i="102"/>
  <c r="AJ248" i="102"/>
  <c r="AU128" i="102"/>
  <c r="I248" i="102"/>
  <c r="AS248" i="102"/>
  <c r="CI127" i="101"/>
  <c r="CE127" i="101"/>
  <c r="R245" i="101"/>
  <c r="CU245" i="101"/>
  <c r="G246" i="101"/>
  <c r="K128" i="101"/>
  <c r="BK245" i="101"/>
  <c r="BP126" i="101"/>
  <c r="BR126" i="101" s="1"/>
  <c r="AX126" i="101"/>
  <c r="AZ126" i="101" s="1"/>
  <c r="CC246" i="101"/>
  <c r="BY126" i="101"/>
  <c r="CA126" i="101" s="1"/>
  <c r="BT245" i="101"/>
  <c r="CZ126" i="101"/>
  <c r="DB126" i="101" s="1"/>
  <c r="AO126" i="101"/>
  <c r="AQ126" i="101" s="1"/>
  <c r="AP127" i="101" s="1"/>
  <c r="BG126" i="101"/>
  <c r="BI126" i="101" s="1"/>
  <c r="I246" i="101"/>
  <c r="CL245" i="101"/>
  <c r="AJ245" i="101"/>
  <c r="T127" i="101"/>
  <c r="BB245" i="101"/>
  <c r="AA245" i="101"/>
  <c r="CQ126" i="101"/>
  <c r="CS126" i="101" s="1"/>
  <c r="AF126" i="101"/>
  <c r="AH126" i="101" s="1"/>
  <c r="AG127" i="101" s="1"/>
  <c r="BK232" i="97"/>
  <c r="CZ120" i="98"/>
  <c r="DB120" i="98" s="1"/>
  <c r="DA121" i="98" s="1"/>
  <c r="CQ120" i="98"/>
  <c r="CS120" i="98" s="1"/>
  <c r="CR121" i="98" s="1"/>
  <c r="AO120" i="98"/>
  <c r="AQ120" i="98" s="1"/>
  <c r="AP121" i="98" s="1"/>
  <c r="AF120" i="98"/>
  <c r="AH120" i="98" s="1"/>
  <c r="AG121" i="98" s="1"/>
  <c r="CQ120" i="97"/>
  <c r="CS120" i="97" s="1"/>
  <c r="CR121" i="97" s="1"/>
  <c r="CI120" i="97"/>
  <c r="CE120" i="97"/>
  <c r="BQ120" i="97"/>
  <c r="BM120" i="97"/>
  <c r="BG120" i="97"/>
  <c r="BI120" i="97" s="1"/>
  <c r="BH121" i="97" s="1"/>
  <c r="AO120" i="97"/>
  <c r="AQ120" i="97" s="1"/>
  <c r="AF120" i="97"/>
  <c r="AH120" i="97" s="1"/>
  <c r="AG121" i="97" s="1"/>
  <c r="T120" i="97"/>
  <c r="H236" i="97"/>
  <c r="G235" i="97"/>
  <c r="I233" i="97"/>
  <c r="CC232" i="97"/>
  <c r="R233" i="97"/>
  <c r="BT232" i="97"/>
  <c r="CL232" i="97"/>
  <c r="AJ232" i="97"/>
  <c r="AU121" i="98"/>
  <c r="BV121" i="98"/>
  <c r="BM121" i="98"/>
  <c r="BD121" i="98"/>
  <c r="T121" i="98"/>
  <c r="K121" i="98"/>
  <c r="I233" i="98"/>
  <c r="L233" i="98" s="1"/>
  <c r="CE121" i="98"/>
  <c r="R233" i="98"/>
  <c r="U233" i="98" s="1"/>
  <c r="CL233" i="98"/>
  <c r="CO233" i="98" s="1"/>
  <c r="BT233" i="98"/>
  <c r="BW233" i="98" s="1"/>
  <c r="CU233" i="98"/>
  <c r="CX233" i="98" s="1"/>
  <c r="AA233" i="98"/>
  <c r="AD233" i="98" s="1"/>
  <c r="CC234" i="98"/>
  <c r="CF234" i="98" s="1"/>
  <c r="BK233" i="98"/>
  <c r="BN233" i="98" s="1"/>
  <c r="AS233" i="98"/>
  <c r="AV233" i="98" s="1"/>
  <c r="BB233" i="98"/>
  <c r="BE233" i="98" s="1"/>
  <c r="AJ233" i="98"/>
  <c r="AM233" i="98" s="1"/>
  <c r="CW121" i="97"/>
  <c r="CU234" i="97"/>
  <c r="BB233" i="97"/>
  <c r="AU121" i="97"/>
  <c r="AS233" i="97"/>
  <c r="AA233" i="97"/>
  <c r="N126" i="97"/>
  <c r="P126" i="97" s="1"/>
  <c r="O127" i="97" s="1"/>
  <c r="AW245" i="101" l="1"/>
  <c r="AS246" i="101"/>
  <c r="AV245" i="101"/>
  <c r="AD233" i="97"/>
  <c r="AE233" i="97"/>
  <c r="AE245" i="101"/>
  <c r="AD245" i="101"/>
  <c r="DQ245" i="101"/>
  <c r="DP245" i="101"/>
  <c r="EH259" i="98"/>
  <c r="EE260" i="98"/>
  <c r="DY258" i="98"/>
  <c r="DV259" i="98"/>
  <c r="AN232" i="97"/>
  <c r="AM232" i="97"/>
  <c r="CG232" i="97"/>
  <c r="CF232" i="97"/>
  <c r="AM245" i="101"/>
  <c r="AN245" i="101"/>
  <c r="BE245" i="101"/>
  <c r="BF245" i="101"/>
  <c r="AN248" i="102"/>
  <c r="AM248" i="102"/>
  <c r="DQ248" i="102"/>
  <c r="DP248" i="102"/>
  <c r="DG256" i="98"/>
  <c r="DD257" i="98"/>
  <c r="DZ257" i="97"/>
  <c r="DY257" i="97"/>
  <c r="DV258" i="97"/>
  <c r="CY234" i="97"/>
  <c r="CX234" i="97"/>
  <c r="AW233" i="97"/>
  <c r="AV233" i="97"/>
  <c r="M233" i="97"/>
  <c r="L233" i="97"/>
  <c r="BO232" i="97"/>
  <c r="BN232" i="97"/>
  <c r="CO245" i="101"/>
  <c r="CP245" i="101"/>
  <c r="AW248" i="102"/>
  <c r="AV248" i="102"/>
  <c r="CG248" i="102"/>
  <c r="CF248" i="102"/>
  <c r="CP248" i="102"/>
  <c r="CO248" i="102"/>
  <c r="DY245" i="101"/>
  <c r="DZ245" i="101"/>
  <c r="BW232" i="97"/>
  <c r="BX232" i="97"/>
  <c r="M246" i="101"/>
  <c r="L246" i="101"/>
  <c r="BW245" i="101"/>
  <c r="BX245" i="101"/>
  <c r="U245" i="101"/>
  <c r="V245" i="101"/>
  <c r="M248" i="102"/>
  <c r="L248" i="102"/>
  <c r="AE249" i="102"/>
  <c r="AD249" i="102"/>
  <c r="DZ248" i="102"/>
  <c r="DY248" i="102"/>
  <c r="EI258" i="97"/>
  <c r="EH258" i="97"/>
  <c r="EE259" i="97"/>
  <c r="DH255" i="97"/>
  <c r="DG255" i="97"/>
  <c r="DD256" i="97"/>
  <c r="DP257" i="98"/>
  <c r="DM258" i="98"/>
  <c r="CF246" i="101"/>
  <c r="CG246" i="101"/>
  <c r="CY245" i="101"/>
  <c r="CX245" i="101"/>
  <c r="V248" i="102"/>
  <c r="U248" i="102"/>
  <c r="BO249" i="102"/>
  <c r="BN249" i="102"/>
  <c r="CP232" i="97"/>
  <c r="CO232" i="97"/>
  <c r="BF233" i="97"/>
  <c r="BE233" i="97"/>
  <c r="U233" i="97"/>
  <c r="V233" i="97"/>
  <c r="BO245" i="101"/>
  <c r="BN245" i="101"/>
  <c r="BX249" i="102"/>
  <c r="BW249" i="102"/>
  <c r="BF248" i="102"/>
  <c r="BE248" i="102"/>
  <c r="CY249" i="102"/>
  <c r="CX249" i="102"/>
  <c r="EI245" i="101"/>
  <c r="EH245" i="101"/>
  <c r="DG245" i="101"/>
  <c r="DH245" i="101"/>
  <c r="EI248" i="102"/>
  <c r="EH248" i="102"/>
  <c r="DH248" i="102"/>
  <c r="DG248" i="102"/>
  <c r="DQ256" i="97"/>
  <c r="DP256" i="97"/>
  <c r="DM257" i="97"/>
  <c r="AH246" i="112"/>
  <c r="AV249" i="112"/>
  <c r="BE137" i="112"/>
  <c r="AZ138" i="112" s="1"/>
  <c r="BD138" i="112" s="1"/>
  <c r="AQ137" i="112"/>
  <c r="AL138" i="112" s="1"/>
  <c r="AP138" i="112" s="1"/>
  <c r="M268" i="112"/>
  <c r="L268" i="112"/>
  <c r="V272" i="112"/>
  <c r="AJ268" i="112"/>
  <c r="AM268" i="112" s="1"/>
  <c r="BB267" i="112"/>
  <c r="AX268" i="112"/>
  <c r="BA268" i="112" s="1"/>
  <c r="I269" i="112"/>
  <c r="P269" i="112" s="1"/>
  <c r="H270" i="112"/>
  <c r="G269" i="112"/>
  <c r="Y269" i="112" s="1"/>
  <c r="EE249" i="102"/>
  <c r="DD249" i="102"/>
  <c r="DV249" i="102"/>
  <c r="DM249" i="102"/>
  <c r="EJ128" i="102"/>
  <c r="EL128" i="102" s="1"/>
  <c r="DX129" i="102"/>
  <c r="EB129" i="102"/>
  <c r="DR128" i="102"/>
  <c r="DT128" i="102" s="1"/>
  <c r="DF129" i="102"/>
  <c r="DJ129" i="102"/>
  <c r="EK121" i="98"/>
  <c r="EG121" i="98"/>
  <c r="EA121" i="98"/>
  <c r="EC121" i="98" s="1"/>
  <c r="DS121" i="98"/>
  <c r="DO121" i="98"/>
  <c r="DI121" i="98"/>
  <c r="DK121" i="98" s="1"/>
  <c r="DM246" i="101"/>
  <c r="DV246" i="101"/>
  <c r="DD246" i="101"/>
  <c r="EE246" i="101"/>
  <c r="EK127" i="101"/>
  <c r="EG127" i="101"/>
  <c r="EA127" i="101"/>
  <c r="EC127" i="101" s="1"/>
  <c r="DS127" i="101"/>
  <c r="DO127" i="101"/>
  <c r="DI127" i="101"/>
  <c r="DK127" i="101" s="1"/>
  <c r="EK121" i="97"/>
  <c r="EG121" i="97"/>
  <c r="EB121" i="97"/>
  <c r="DX121" i="97"/>
  <c r="DS121" i="97"/>
  <c r="DO121" i="97"/>
  <c r="DJ121" i="97"/>
  <c r="DF121" i="97"/>
  <c r="T129" i="102"/>
  <c r="DA129" i="102"/>
  <c r="CW129" i="102"/>
  <c r="K129" i="102"/>
  <c r="BD129" i="102"/>
  <c r="AA250" i="102"/>
  <c r="R249" i="102"/>
  <c r="AO128" i="102"/>
  <c r="AQ128" i="102" s="1"/>
  <c r="AP129" i="102" s="1"/>
  <c r="AS249" i="102"/>
  <c r="AX128" i="102"/>
  <c r="AZ128" i="102" s="1"/>
  <c r="AY129" i="102" s="1"/>
  <c r="AJ249" i="102"/>
  <c r="BT250" i="102"/>
  <c r="CL249" i="102"/>
  <c r="BM129" i="102"/>
  <c r="AC129" i="102"/>
  <c r="CQ128" i="102"/>
  <c r="CS128" i="102" s="1"/>
  <c r="CR129" i="102" s="1"/>
  <c r="BK250" i="102"/>
  <c r="BB249" i="102"/>
  <c r="CU250" i="102"/>
  <c r="BY129" i="102"/>
  <c r="CA129" i="102" s="1"/>
  <c r="BZ130" i="102" s="1"/>
  <c r="I249" i="102"/>
  <c r="CC249" i="102"/>
  <c r="CH128" i="102"/>
  <c r="CJ128" i="102" s="1"/>
  <c r="CI129" i="102" s="1"/>
  <c r="H250" i="102"/>
  <c r="G249" i="102"/>
  <c r="CN127" i="101"/>
  <c r="CR127" i="101"/>
  <c r="BH127" i="101"/>
  <c r="BD127" i="101"/>
  <c r="AL127" i="101"/>
  <c r="AC127" i="101"/>
  <c r="BB246" i="101"/>
  <c r="AY127" i="101"/>
  <c r="AU127" i="101"/>
  <c r="CW127" i="101"/>
  <c r="DA127" i="101"/>
  <c r="G247" i="101"/>
  <c r="AA246" i="101"/>
  <c r="AJ246" i="101"/>
  <c r="I247" i="101"/>
  <c r="BZ127" i="101"/>
  <c r="BV127" i="101"/>
  <c r="N128" i="101"/>
  <c r="P128" i="101" s="1"/>
  <c r="O129" i="101" s="1"/>
  <c r="BT246" i="101"/>
  <c r="BQ127" i="101"/>
  <c r="BM127" i="101"/>
  <c r="BK246" i="101"/>
  <c r="W127" i="101"/>
  <c r="Y127" i="101" s="1"/>
  <c r="X128" i="101" s="1"/>
  <c r="CL246" i="101"/>
  <c r="CH127" i="101"/>
  <c r="CJ127" i="101" s="1"/>
  <c r="CC247" i="101"/>
  <c r="CU246" i="101"/>
  <c r="R246" i="101"/>
  <c r="BK233" i="97"/>
  <c r="CH121" i="98"/>
  <c r="CJ121" i="98" s="1"/>
  <c r="CI122" i="98" s="1"/>
  <c r="BY121" i="98"/>
  <c r="CA121" i="98" s="1"/>
  <c r="BZ122" i="98" s="1"/>
  <c r="BP121" i="98"/>
  <c r="BR121" i="98" s="1"/>
  <c r="BQ122" i="98" s="1"/>
  <c r="BG121" i="98"/>
  <c r="BI121" i="98" s="1"/>
  <c r="BH122" i="98" s="1"/>
  <c r="AX121" i="98"/>
  <c r="AZ121" i="98" s="1"/>
  <c r="AY122" i="98" s="1"/>
  <c r="W121" i="98"/>
  <c r="Y121" i="98" s="1"/>
  <c r="X122" i="98" s="1"/>
  <c r="CZ121" i="97"/>
  <c r="DB121" i="97" s="1"/>
  <c r="DA122" i="97" s="1"/>
  <c r="CH120" i="97"/>
  <c r="CJ120" i="97" s="1"/>
  <c r="BP120" i="97"/>
  <c r="BR120" i="97" s="1"/>
  <c r="AX121" i="97"/>
  <c r="AZ121" i="97" s="1"/>
  <c r="AY122" i="97" s="1"/>
  <c r="AP121" i="97"/>
  <c r="AL121" i="97"/>
  <c r="W120" i="97"/>
  <c r="Y120" i="97" s="1"/>
  <c r="X121" i="97" s="1"/>
  <c r="H237" i="97"/>
  <c r="G236" i="97"/>
  <c r="CL233" i="97"/>
  <c r="AJ233" i="97"/>
  <c r="R234" i="97"/>
  <c r="BT233" i="97"/>
  <c r="CC233" i="97"/>
  <c r="I234" i="97"/>
  <c r="CW121" i="98"/>
  <c r="CN121" i="98"/>
  <c r="AC121" i="98"/>
  <c r="BK234" i="98"/>
  <c r="BN234" i="98" s="1"/>
  <c r="BT234" i="98"/>
  <c r="BW234" i="98" s="1"/>
  <c r="CL234" i="98"/>
  <c r="CO234" i="98" s="1"/>
  <c r="AL121" i="98"/>
  <c r="N121" i="98"/>
  <c r="P121" i="98" s="1"/>
  <c r="O122" i="98" s="1"/>
  <c r="AJ234" i="98"/>
  <c r="AM234" i="98" s="1"/>
  <c r="BB234" i="98"/>
  <c r="BE234" i="98" s="1"/>
  <c r="CU234" i="98"/>
  <c r="CX234" i="98" s="1"/>
  <c r="AA234" i="98"/>
  <c r="AD234" i="98" s="1"/>
  <c r="AS234" i="98"/>
  <c r="AV234" i="98" s="1"/>
  <c r="CC235" i="98"/>
  <c r="CF235" i="98" s="1"/>
  <c r="R234" i="98"/>
  <c r="U234" i="98" s="1"/>
  <c r="I234" i="98"/>
  <c r="L234" i="98" s="1"/>
  <c r="CU235" i="97"/>
  <c r="CN121" i="97"/>
  <c r="BD121" i="97"/>
  <c r="BB234" i="97"/>
  <c r="AS234" i="97"/>
  <c r="AC121" i="97"/>
  <c r="AA234" i="97"/>
  <c r="K127" i="97"/>
  <c r="AV246" i="101" l="1"/>
  <c r="AW246" i="101"/>
  <c r="AS247" i="101"/>
  <c r="AO138" i="112"/>
  <c r="CX235" i="97"/>
  <c r="CY235" i="97"/>
  <c r="AE234" i="97"/>
  <c r="AD234" i="97"/>
  <c r="CF233" i="97"/>
  <c r="CG233" i="97"/>
  <c r="CP233" i="97"/>
  <c r="CO233" i="97"/>
  <c r="BN233" i="97"/>
  <c r="BO233" i="97"/>
  <c r="BN246" i="101"/>
  <c r="BO246" i="101"/>
  <c r="AN246" i="101"/>
  <c r="AM246" i="101"/>
  <c r="BF246" i="101"/>
  <c r="BE246" i="101"/>
  <c r="CG249" i="102"/>
  <c r="CF249" i="102"/>
  <c r="BF249" i="102"/>
  <c r="BE249" i="102"/>
  <c r="BX250" i="102"/>
  <c r="BW250" i="102"/>
  <c r="DP246" i="101"/>
  <c r="DQ246" i="101"/>
  <c r="DH249" i="102"/>
  <c r="DG249" i="102"/>
  <c r="EI249" i="102"/>
  <c r="EH249" i="102"/>
  <c r="EI259" i="97"/>
  <c r="EH259" i="97"/>
  <c r="EE260" i="97"/>
  <c r="EH260" i="98"/>
  <c r="EE261" i="98"/>
  <c r="V246" i="101"/>
  <c r="U246" i="101"/>
  <c r="AD246" i="101"/>
  <c r="AE246" i="101"/>
  <c r="M249" i="102"/>
  <c r="L249" i="102"/>
  <c r="BO250" i="102"/>
  <c r="BN250" i="102"/>
  <c r="AN249" i="102"/>
  <c r="AM249" i="102"/>
  <c r="V249" i="102"/>
  <c r="U249" i="102"/>
  <c r="DH256" i="97"/>
  <c r="DG256" i="97"/>
  <c r="DD257" i="97"/>
  <c r="AW234" i="97"/>
  <c r="AV234" i="97"/>
  <c r="CX246" i="101"/>
  <c r="CY246" i="101"/>
  <c r="CP246" i="101"/>
  <c r="CO246" i="101"/>
  <c r="AE250" i="102"/>
  <c r="AD250" i="102"/>
  <c r="EH246" i="101"/>
  <c r="EI246" i="101"/>
  <c r="DH246" i="101"/>
  <c r="DG246" i="101"/>
  <c r="DQ249" i="102"/>
  <c r="DP249" i="102"/>
  <c r="DQ257" i="97"/>
  <c r="DP257" i="97"/>
  <c r="DM258" i="97"/>
  <c r="DG257" i="98"/>
  <c r="DD258" i="98"/>
  <c r="DY259" i="98"/>
  <c r="DV260" i="98"/>
  <c r="BX233" i="97"/>
  <c r="BW233" i="97"/>
  <c r="V234" i="97"/>
  <c r="U234" i="97"/>
  <c r="BF234" i="97"/>
  <c r="BE234" i="97"/>
  <c r="L234" i="97"/>
  <c r="M234" i="97"/>
  <c r="AN233" i="97"/>
  <c r="AM233" i="97"/>
  <c r="CG247" i="101"/>
  <c r="CF247" i="101"/>
  <c r="BX246" i="101"/>
  <c r="BW246" i="101"/>
  <c r="L247" i="101"/>
  <c r="M247" i="101"/>
  <c r="CY250" i="102"/>
  <c r="CX250" i="102"/>
  <c r="CP249" i="102"/>
  <c r="CO249" i="102"/>
  <c r="AW249" i="102"/>
  <c r="AV249" i="102"/>
  <c r="DZ246" i="101"/>
  <c r="DY246" i="101"/>
  <c r="DZ249" i="102"/>
  <c r="DY249" i="102"/>
  <c r="DP258" i="98"/>
  <c r="DM259" i="98"/>
  <c r="DZ258" i="97"/>
  <c r="DY258" i="97"/>
  <c r="DV259" i="97"/>
  <c r="AH247" i="112"/>
  <c r="AV250" i="112"/>
  <c r="BC138" i="112"/>
  <c r="M269" i="112"/>
  <c r="L269" i="112"/>
  <c r="V273" i="112"/>
  <c r="AJ269" i="112"/>
  <c r="AM269" i="112" s="1"/>
  <c r="BB268" i="112"/>
  <c r="AX269" i="112"/>
  <c r="BA269" i="112" s="1"/>
  <c r="H271" i="112"/>
  <c r="G270" i="112"/>
  <c r="Y270" i="112" s="1"/>
  <c r="I270" i="112"/>
  <c r="P270" i="112" s="1"/>
  <c r="DD250" i="102"/>
  <c r="EE250" i="102"/>
  <c r="DM250" i="102"/>
  <c r="DV250" i="102"/>
  <c r="EK129" i="102"/>
  <c r="EG129" i="102"/>
  <c r="EA129" i="102"/>
  <c r="EC129" i="102" s="1"/>
  <c r="DS129" i="102"/>
  <c r="DO129" i="102"/>
  <c r="DI129" i="102"/>
  <c r="DK129" i="102" s="1"/>
  <c r="EJ121" i="98"/>
  <c r="EL121" i="98" s="1"/>
  <c r="DX122" i="98"/>
  <c r="EB122" i="98"/>
  <c r="DR121" i="98"/>
  <c r="DT121" i="98" s="1"/>
  <c r="DJ122" i="98"/>
  <c r="DF122" i="98"/>
  <c r="EE247" i="101"/>
  <c r="DD247" i="101"/>
  <c r="DV247" i="101"/>
  <c r="DM247" i="101"/>
  <c r="EJ127" i="101"/>
  <c r="EL127" i="101" s="1"/>
  <c r="EB128" i="101"/>
  <c r="DX128" i="101"/>
  <c r="DR127" i="101"/>
  <c r="DT127" i="101" s="1"/>
  <c r="DJ128" i="101"/>
  <c r="DF128" i="101"/>
  <c r="EJ121" i="97"/>
  <c r="EL121" i="97" s="1"/>
  <c r="EA121" i="97"/>
  <c r="EC121" i="97" s="1"/>
  <c r="DR121" i="97"/>
  <c r="DT121" i="97" s="1"/>
  <c r="DI121" i="97"/>
  <c r="DK121" i="97" s="1"/>
  <c r="AU129" i="102"/>
  <c r="AL129" i="102"/>
  <c r="CE129" i="102"/>
  <c r="H251" i="102"/>
  <c r="G250" i="102"/>
  <c r="BB250" i="102"/>
  <c r="CN129" i="102"/>
  <c r="BP129" i="102"/>
  <c r="BR129" i="102" s="1"/>
  <c r="BQ130" i="102" s="1"/>
  <c r="CL250" i="102"/>
  <c r="R250" i="102"/>
  <c r="BG129" i="102"/>
  <c r="BI129" i="102" s="1"/>
  <c r="BH130" i="102" s="1"/>
  <c r="CZ129" i="102"/>
  <c r="DB129" i="102" s="1"/>
  <c r="CU251" i="102"/>
  <c r="BK251" i="102"/>
  <c r="BT251" i="102"/>
  <c r="I250" i="102"/>
  <c r="BV130" i="102"/>
  <c r="AF129" i="102"/>
  <c r="AH129" i="102" s="1"/>
  <c r="AG130" i="102" s="1"/>
  <c r="AJ250" i="102"/>
  <c r="AS250" i="102"/>
  <c r="N129" i="102"/>
  <c r="P129" i="102" s="1"/>
  <c r="O130" i="102" s="1"/>
  <c r="W129" i="102"/>
  <c r="Y129" i="102" s="1"/>
  <c r="X130" i="102" s="1"/>
  <c r="CC250" i="102"/>
  <c r="AA251" i="102"/>
  <c r="T128" i="101"/>
  <c r="CI128" i="101"/>
  <c r="CE128" i="101"/>
  <c r="G248" i="101"/>
  <c r="R247" i="101"/>
  <c r="BP127" i="101"/>
  <c r="BR127" i="101" s="1"/>
  <c r="AF127" i="101"/>
  <c r="AH127" i="101" s="1"/>
  <c r="AG128" i="101" s="1"/>
  <c r="CU247" i="101"/>
  <c r="BK247" i="101"/>
  <c r="BY127" i="101"/>
  <c r="CA127" i="101" s="1"/>
  <c r="BG127" i="101"/>
  <c r="BI127" i="101" s="1"/>
  <c r="I248" i="101"/>
  <c r="AA247" i="101"/>
  <c r="CZ127" i="101"/>
  <c r="DB127" i="101" s="1"/>
  <c r="AO127" i="101"/>
  <c r="AQ127" i="101" s="1"/>
  <c r="AP128" i="101" s="1"/>
  <c r="CC248" i="101"/>
  <c r="CL247" i="101"/>
  <c r="BT247" i="101"/>
  <c r="K129" i="101"/>
  <c r="AJ247" i="101"/>
  <c r="AX127" i="101"/>
  <c r="AZ127" i="101" s="1"/>
  <c r="BB247" i="101"/>
  <c r="CQ127" i="101"/>
  <c r="CS127" i="101" s="1"/>
  <c r="BK234" i="97"/>
  <c r="CZ121" i="98"/>
  <c r="DB121" i="98" s="1"/>
  <c r="DA122" i="98" s="1"/>
  <c r="CQ121" i="98"/>
  <c r="CS121" i="98" s="1"/>
  <c r="CR122" i="98" s="1"/>
  <c r="AO121" i="98"/>
  <c r="AQ121" i="98" s="1"/>
  <c r="AP122" i="98" s="1"/>
  <c r="AF121" i="98"/>
  <c r="AH121" i="98" s="1"/>
  <c r="AG122" i="98" s="1"/>
  <c r="CQ121" i="97"/>
  <c r="CS121" i="97" s="1"/>
  <c r="CR122" i="97" s="1"/>
  <c r="CI121" i="97"/>
  <c r="CE121" i="97"/>
  <c r="BQ121" i="97"/>
  <c r="BM121" i="97"/>
  <c r="BG121" i="97"/>
  <c r="BI121" i="97" s="1"/>
  <c r="BH122" i="97" s="1"/>
  <c r="AO121" i="97"/>
  <c r="AQ121" i="97" s="1"/>
  <c r="AF121" i="97"/>
  <c r="AH121" i="97" s="1"/>
  <c r="AG122" i="97" s="1"/>
  <c r="T121" i="97"/>
  <c r="H238" i="97"/>
  <c r="G237" i="97"/>
  <c r="BT234" i="97"/>
  <c r="I235" i="97"/>
  <c r="AJ234" i="97"/>
  <c r="CC234" i="97"/>
  <c r="R235" i="97"/>
  <c r="CL234" i="97"/>
  <c r="BV122" i="98"/>
  <c r="CE122" i="98"/>
  <c r="BD122" i="98"/>
  <c r="K122" i="98"/>
  <c r="T122" i="98"/>
  <c r="R235" i="98"/>
  <c r="U235" i="98" s="1"/>
  <c r="AU122" i="98"/>
  <c r="BT235" i="98"/>
  <c r="BW235" i="98" s="1"/>
  <c r="BK235" i="98"/>
  <c r="BN235" i="98" s="1"/>
  <c r="CC236" i="98"/>
  <c r="CF236" i="98" s="1"/>
  <c r="CU235" i="98"/>
  <c r="CX235" i="98" s="1"/>
  <c r="BB235" i="98"/>
  <c r="BE235" i="98" s="1"/>
  <c r="AS235" i="98"/>
  <c r="AV235" i="98" s="1"/>
  <c r="BM122" i="98"/>
  <c r="AA235" i="98"/>
  <c r="AD235" i="98" s="1"/>
  <c r="AJ235" i="98"/>
  <c r="AM235" i="98" s="1"/>
  <c r="I235" i="98"/>
  <c r="L235" i="98" s="1"/>
  <c r="CL235" i="98"/>
  <c r="CO235" i="98" s="1"/>
  <c r="CW122" i="97"/>
  <c r="CU236" i="97"/>
  <c r="BB235" i="97"/>
  <c r="AU122" i="97"/>
  <c r="AS235" i="97"/>
  <c r="AA235" i="97"/>
  <c r="N127" i="97"/>
  <c r="P127" i="97" s="1"/>
  <c r="O128" i="97" s="1"/>
  <c r="AW247" i="101" l="1"/>
  <c r="AV247" i="101"/>
  <c r="AS248" i="101"/>
  <c r="AQ138" i="112"/>
  <c r="AL139" i="112" s="1"/>
  <c r="AP139" i="112" s="1"/>
  <c r="AH248" i="112"/>
  <c r="CG250" i="102"/>
  <c r="CF250" i="102"/>
  <c r="M250" i="102"/>
  <c r="L250" i="102"/>
  <c r="M235" i="97"/>
  <c r="L235" i="97"/>
  <c r="V250" i="102"/>
  <c r="U250" i="102"/>
  <c r="DG247" i="101"/>
  <c r="DH247" i="101"/>
  <c r="DH257" i="97"/>
  <c r="DG257" i="97"/>
  <c r="DD258" i="97"/>
  <c r="CG234" i="97"/>
  <c r="CF234" i="97"/>
  <c r="DQ250" i="102"/>
  <c r="DP250" i="102"/>
  <c r="DZ259" i="97"/>
  <c r="DY259" i="97"/>
  <c r="DV260" i="97"/>
  <c r="AD235" i="97"/>
  <c r="AE235" i="97"/>
  <c r="CY236" i="97"/>
  <c r="CX236" i="97"/>
  <c r="CO234" i="97"/>
  <c r="CP234" i="97"/>
  <c r="BW247" i="101"/>
  <c r="BX247" i="101"/>
  <c r="BO251" i="102"/>
  <c r="BN251" i="102"/>
  <c r="AW235" i="97"/>
  <c r="AV235" i="97"/>
  <c r="U235" i="97"/>
  <c r="V235" i="97"/>
  <c r="BW234" i="97"/>
  <c r="BX234" i="97"/>
  <c r="BO234" i="97"/>
  <c r="BN234" i="97"/>
  <c r="AM247" i="101"/>
  <c r="AN247" i="101"/>
  <c r="CO247" i="101"/>
  <c r="CP247" i="101"/>
  <c r="AE247" i="101"/>
  <c r="AD247" i="101"/>
  <c r="BO247" i="101"/>
  <c r="BN247" i="101"/>
  <c r="U247" i="101"/>
  <c r="V247" i="101"/>
  <c r="AE251" i="102"/>
  <c r="AD251" i="102"/>
  <c r="AW250" i="102"/>
  <c r="AV250" i="102"/>
  <c r="CY251" i="102"/>
  <c r="CX251" i="102"/>
  <c r="CP250" i="102"/>
  <c r="CO250" i="102"/>
  <c r="BF250" i="102"/>
  <c r="BE250" i="102"/>
  <c r="DQ247" i="101"/>
  <c r="DP247" i="101"/>
  <c r="EI247" i="101"/>
  <c r="EH247" i="101"/>
  <c r="DZ250" i="102"/>
  <c r="DY250" i="102"/>
  <c r="DP259" i="98"/>
  <c r="DM260" i="98"/>
  <c r="DG258" i="98"/>
  <c r="DD259" i="98"/>
  <c r="EI260" i="97"/>
  <c r="EH260" i="97"/>
  <c r="EE261" i="97"/>
  <c r="CF248" i="101"/>
  <c r="CG248" i="101"/>
  <c r="M248" i="101"/>
  <c r="L248" i="101"/>
  <c r="CY247" i="101"/>
  <c r="CX247" i="101"/>
  <c r="AN250" i="102"/>
  <c r="AM250" i="102"/>
  <c r="DY247" i="101"/>
  <c r="DZ247" i="101"/>
  <c r="BF235" i="97"/>
  <c r="BE235" i="97"/>
  <c r="AM234" i="97"/>
  <c r="AN234" i="97"/>
  <c r="BE247" i="101"/>
  <c r="BF247" i="101"/>
  <c r="BX251" i="102"/>
  <c r="BW251" i="102"/>
  <c r="EI250" i="102"/>
  <c r="EH250" i="102"/>
  <c r="DH250" i="102"/>
  <c r="DG250" i="102"/>
  <c r="DY260" i="98"/>
  <c r="DV261" i="98"/>
  <c r="DQ258" i="97"/>
  <c r="DP258" i="97"/>
  <c r="DM259" i="97"/>
  <c r="EH261" i="98"/>
  <c r="EE262" i="98"/>
  <c r="AV251" i="112"/>
  <c r="BE138" i="112"/>
  <c r="AZ139" i="112" s="1"/>
  <c r="BD139" i="112" s="1"/>
  <c r="M270" i="112"/>
  <c r="L270" i="112"/>
  <c r="V274" i="112"/>
  <c r="AX270" i="112"/>
  <c r="BA270" i="112" s="1"/>
  <c r="BB269" i="112"/>
  <c r="AJ270" i="112"/>
  <c r="AM270" i="112" s="1"/>
  <c r="I271" i="112"/>
  <c r="P271" i="112" s="1"/>
  <c r="G271" i="112"/>
  <c r="Y271" i="112" s="1"/>
  <c r="H272" i="112"/>
  <c r="DM251" i="102"/>
  <c r="EE251" i="102"/>
  <c r="DV251" i="102"/>
  <c r="DD251" i="102"/>
  <c r="EJ129" i="102"/>
  <c r="EL129" i="102" s="1"/>
  <c r="DX130" i="102"/>
  <c r="EB130" i="102"/>
  <c r="DR129" i="102"/>
  <c r="DT129" i="102" s="1"/>
  <c r="DJ130" i="102"/>
  <c r="DF130" i="102"/>
  <c r="EK122" i="98"/>
  <c r="EG122" i="98"/>
  <c r="EA122" i="98"/>
  <c r="EC122" i="98" s="1"/>
  <c r="DS122" i="98"/>
  <c r="DO122" i="98"/>
  <c r="DI122" i="98"/>
  <c r="DK122" i="98" s="1"/>
  <c r="DM248" i="101"/>
  <c r="DD248" i="101"/>
  <c r="EE248" i="101"/>
  <c r="DV248" i="101"/>
  <c r="EK128" i="101"/>
  <c r="EG128" i="101"/>
  <c r="EA128" i="101"/>
  <c r="EC128" i="101" s="1"/>
  <c r="DS128" i="101"/>
  <c r="DO128" i="101"/>
  <c r="DI128" i="101"/>
  <c r="DK128" i="101" s="1"/>
  <c r="EK122" i="97"/>
  <c r="EG122" i="97"/>
  <c r="EB122" i="97"/>
  <c r="DX122" i="97"/>
  <c r="DS122" i="97"/>
  <c r="DO122" i="97"/>
  <c r="DJ122" i="97"/>
  <c r="DF122" i="97"/>
  <c r="K130" i="102"/>
  <c r="T130" i="102"/>
  <c r="BM130" i="102"/>
  <c r="BD130" i="102"/>
  <c r="AA252" i="102"/>
  <c r="CC251" i="102"/>
  <c r="AC130" i="102"/>
  <c r="BT252" i="102"/>
  <c r="DA130" i="102"/>
  <c r="CW130" i="102"/>
  <c r="CL251" i="102"/>
  <c r="AO129" i="102"/>
  <c r="AQ129" i="102" s="1"/>
  <c r="AP130" i="102" s="1"/>
  <c r="AJ251" i="102"/>
  <c r="BY130" i="102"/>
  <c r="CA130" i="102" s="1"/>
  <c r="BZ131" i="102" s="1"/>
  <c r="I251" i="102"/>
  <c r="BK252" i="102"/>
  <c r="CU252" i="102"/>
  <c r="R251" i="102"/>
  <c r="H252" i="102"/>
  <c r="G251" i="102"/>
  <c r="CH129" i="102"/>
  <c r="CJ129" i="102" s="1"/>
  <c r="CI130" i="102" s="1"/>
  <c r="AX129" i="102"/>
  <c r="AZ129" i="102" s="1"/>
  <c r="AY130" i="102" s="1"/>
  <c r="AS251" i="102"/>
  <c r="CQ129" i="102"/>
  <c r="CS129" i="102" s="1"/>
  <c r="CR130" i="102" s="1"/>
  <c r="BB251" i="102"/>
  <c r="BH128" i="101"/>
  <c r="BD128" i="101"/>
  <c r="AY128" i="101"/>
  <c r="AU128" i="101"/>
  <c r="CL248" i="101"/>
  <c r="BZ128" i="101"/>
  <c r="BV128" i="101"/>
  <c r="G249" i="101"/>
  <c r="CN128" i="101"/>
  <c r="CR128" i="101"/>
  <c r="AL128" i="101"/>
  <c r="AC128" i="101"/>
  <c r="CH128" i="101"/>
  <c r="CJ128" i="101" s="1"/>
  <c r="N129" i="101"/>
  <c r="P129" i="101" s="1"/>
  <c r="O130" i="101" s="1"/>
  <c r="I249" i="101"/>
  <c r="CW128" i="101"/>
  <c r="DA128" i="101"/>
  <c r="AA248" i="101"/>
  <c r="BK248" i="101"/>
  <c r="BQ128" i="101"/>
  <c r="BM128" i="101"/>
  <c r="R248" i="101"/>
  <c r="BB248" i="101"/>
  <c r="AJ248" i="101"/>
  <c r="BT248" i="101"/>
  <c r="CC249" i="101"/>
  <c r="CU248" i="101"/>
  <c r="W128" i="101"/>
  <c r="Y128" i="101" s="1"/>
  <c r="X129" i="101" s="1"/>
  <c r="BK235" i="97"/>
  <c r="CH122" i="98"/>
  <c r="CJ122" i="98" s="1"/>
  <c r="CI123" i="98" s="1"/>
  <c r="BY122" i="98"/>
  <c r="CA122" i="98" s="1"/>
  <c r="BZ123" i="98" s="1"/>
  <c r="BP122" i="98"/>
  <c r="BR122" i="98" s="1"/>
  <c r="BQ123" i="98" s="1"/>
  <c r="BG122" i="98"/>
  <c r="BI122" i="98" s="1"/>
  <c r="BH123" i="98" s="1"/>
  <c r="AX122" i="98"/>
  <c r="AZ122" i="98" s="1"/>
  <c r="AY123" i="98" s="1"/>
  <c r="W122" i="98"/>
  <c r="Y122" i="98" s="1"/>
  <c r="X123" i="98" s="1"/>
  <c r="CZ122" i="97"/>
  <c r="DB122" i="97" s="1"/>
  <c r="DA123" i="97" s="1"/>
  <c r="CH121" i="97"/>
  <c r="CJ121" i="97" s="1"/>
  <c r="BP121" i="97"/>
  <c r="BR121" i="97" s="1"/>
  <c r="AX122" i="97"/>
  <c r="AZ122" i="97" s="1"/>
  <c r="AY123" i="97" s="1"/>
  <c r="AP122" i="97"/>
  <c r="AL122" i="97"/>
  <c r="W121" i="97"/>
  <c r="Y121" i="97" s="1"/>
  <c r="X122" i="97" s="1"/>
  <c r="H239" i="97"/>
  <c r="G238" i="97"/>
  <c r="R236" i="97"/>
  <c r="AJ235" i="97"/>
  <c r="BT235" i="97"/>
  <c r="I236" i="97"/>
  <c r="CL235" i="97"/>
  <c r="CC235" i="97"/>
  <c r="AC122" i="98"/>
  <c r="CW122" i="98"/>
  <c r="CN122" i="98"/>
  <c r="AL122" i="98"/>
  <c r="BB236" i="98"/>
  <c r="BE236" i="98" s="1"/>
  <c r="N122" i="98"/>
  <c r="P122" i="98" s="1"/>
  <c r="O123" i="98" s="1"/>
  <c r="CL236" i="98"/>
  <c r="CO236" i="98" s="1"/>
  <c r="AS236" i="98"/>
  <c r="AV236" i="98" s="1"/>
  <c r="CU236" i="98"/>
  <c r="CX236" i="98" s="1"/>
  <c r="BK236" i="98"/>
  <c r="BN236" i="98" s="1"/>
  <c r="AJ236" i="98"/>
  <c r="AM236" i="98" s="1"/>
  <c r="AA236" i="98"/>
  <c r="AD236" i="98" s="1"/>
  <c r="I236" i="98"/>
  <c r="L236" i="98" s="1"/>
  <c r="CC237" i="98"/>
  <c r="CF237" i="98" s="1"/>
  <c r="BT236" i="98"/>
  <c r="BW236" i="98" s="1"/>
  <c r="R236" i="98"/>
  <c r="U236" i="98" s="1"/>
  <c r="CU237" i="97"/>
  <c r="CN122" i="97"/>
  <c r="BD122" i="97"/>
  <c r="BB236" i="97"/>
  <c r="AS236" i="97"/>
  <c r="AC122" i="97"/>
  <c r="AA236" i="97"/>
  <c r="K128" i="97"/>
  <c r="AW248" i="101" l="1"/>
  <c r="AV248" i="101"/>
  <c r="AS249" i="101"/>
  <c r="AO139" i="112"/>
  <c r="AH249" i="112"/>
  <c r="BX235" i="97"/>
  <c r="BW235" i="97"/>
  <c r="CX237" i="97"/>
  <c r="CY237" i="97"/>
  <c r="CX248" i="101"/>
  <c r="CY248" i="101"/>
  <c r="BF248" i="101"/>
  <c r="BE248" i="101"/>
  <c r="BO252" i="102"/>
  <c r="BN252" i="102"/>
  <c r="AE252" i="102"/>
  <c r="AD252" i="102"/>
  <c r="DZ248" i="101"/>
  <c r="DY248" i="101"/>
  <c r="DQ251" i="102"/>
  <c r="DP251" i="102"/>
  <c r="BE236" i="97"/>
  <c r="BF236" i="97"/>
  <c r="CF235" i="97"/>
  <c r="CG235" i="97"/>
  <c r="AN235" i="97"/>
  <c r="AM235" i="97"/>
  <c r="V248" i="101"/>
  <c r="U248" i="101"/>
  <c r="L249" i="101"/>
  <c r="M249" i="101"/>
  <c r="CP251" i="102"/>
  <c r="CO251" i="102"/>
  <c r="DZ251" i="102"/>
  <c r="DY251" i="102"/>
  <c r="DQ259" i="97"/>
  <c r="DP259" i="97"/>
  <c r="DM260" i="97"/>
  <c r="AE236" i="97"/>
  <c r="AD236" i="97"/>
  <c r="CP235" i="97"/>
  <c r="CO235" i="97"/>
  <c r="V236" i="97"/>
  <c r="U236" i="97"/>
  <c r="BN235" i="97"/>
  <c r="BO235" i="97"/>
  <c r="BX248" i="101"/>
  <c r="BW248" i="101"/>
  <c r="CP248" i="101"/>
  <c r="CO248" i="101"/>
  <c r="V251" i="102"/>
  <c r="U251" i="102"/>
  <c r="DP248" i="101"/>
  <c r="DQ248" i="101"/>
  <c r="DH258" i="97"/>
  <c r="DG258" i="97"/>
  <c r="DD259" i="97"/>
  <c r="BX252" i="102"/>
  <c r="BW252" i="102"/>
  <c r="DH248" i="101"/>
  <c r="DG248" i="101"/>
  <c r="CG249" i="101"/>
  <c r="CF249" i="101"/>
  <c r="AD248" i="101"/>
  <c r="AE248" i="101"/>
  <c r="AW251" i="102"/>
  <c r="AV251" i="102"/>
  <c r="M251" i="102"/>
  <c r="L251" i="102"/>
  <c r="DP260" i="98"/>
  <c r="DM261" i="98"/>
  <c r="L236" i="97"/>
  <c r="M236" i="97"/>
  <c r="AN248" i="101"/>
  <c r="AM248" i="101"/>
  <c r="BF251" i="102"/>
  <c r="BE251" i="102"/>
  <c r="CY252" i="102"/>
  <c r="CX252" i="102"/>
  <c r="AN251" i="102"/>
  <c r="AM251" i="102"/>
  <c r="CG251" i="102"/>
  <c r="CF251" i="102"/>
  <c r="EH248" i="101"/>
  <c r="EI248" i="101"/>
  <c r="DH251" i="102"/>
  <c r="DG251" i="102"/>
  <c r="EI251" i="102"/>
  <c r="EH251" i="102"/>
  <c r="EH262" i="98"/>
  <c r="EE263" i="98"/>
  <c r="DG259" i="98"/>
  <c r="DD260" i="98"/>
  <c r="DZ260" i="97"/>
  <c r="DY260" i="97"/>
  <c r="DV261" i="97"/>
  <c r="AW236" i="97"/>
  <c r="AV236" i="97"/>
  <c r="BN248" i="101"/>
  <c r="BO248" i="101"/>
  <c r="DY261" i="98"/>
  <c r="DV262" i="98"/>
  <c r="EI261" i="97"/>
  <c r="EH261" i="97"/>
  <c r="EE262" i="97"/>
  <c r="AV252" i="112"/>
  <c r="BC139" i="112"/>
  <c r="M271" i="112"/>
  <c r="L271" i="112"/>
  <c r="V275" i="112"/>
  <c r="AJ271" i="112"/>
  <c r="AM271" i="112" s="1"/>
  <c r="AX271" i="112"/>
  <c r="BA271" i="112" s="1"/>
  <c r="BB270" i="112"/>
  <c r="I272" i="112"/>
  <c r="P272" i="112" s="1"/>
  <c r="H273" i="112"/>
  <c r="G272" i="112"/>
  <c r="Y272" i="112" s="1"/>
  <c r="EE252" i="102"/>
  <c r="DD252" i="102"/>
  <c r="DV252" i="102"/>
  <c r="DM252" i="102"/>
  <c r="EK130" i="102"/>
  <c r="EG130" i="102"/>
  <c r="EA130" i="102"/>
  <c r="EC130" i="102" s="1"/>
  <c r="DS130" i="102"/>
  <c r="DO130" i="102"/>
  <c r="DI130" i="102"/>
  <c r="DK130" i="102" s="1"/>
  <c r="EJ122" i="98"/>
  <c r="EL122" i="98" s="1"/>
  <c r="DX123" i="98"/>
  <c r="EB123" i="98"/>
  <c r="DR122" i="98"/>
  <c r="DT122" i="98" s="1"/>
  <c r="DF123" i="98"/>
  <c r="DJ123" i="98"/>
  <c r="DD249" i="101"/>
  <c r="DM249" i="101"/>
  <c r="EE249" i="101"/>
  <c r="DV249" i="101"/>
  <c r="EJ128" i="101"/>
  <c r="EL128" i="101" s="1"/>
  <c r="EB129" i="101"/>
  <c r="DX129" i="101"/>
  <c r="DR128" i="101"/>
  <c r="DT128" i="101" s="1"/>
  <c r="DJ129" i="101"/>
  <c r="DF129" i="101"/>
  <c r="EJ122" i="97"/>
  <c r="EL122" i="97" s="1"/>
  <c r="EA122" i="97"/>
  <c r="EC122" i="97" s="1"/>
  <c r="DR122" i="97"/>
  <c r="DT122" i="97" s="1"/>
  <c r="DI122" i="97"/>
  <c r="DK122" i="97" s="1"/>
  <c r="CE130" i="102"/>
  <c r="CN130" i="102"/>
  <c r="AL130" i="102"/>
  <c r="H253" i="102"/>
  <c r="G252" i="102"/>
  <c r="I252" i="102"/>
  <c r="AF130" i="102"/>
  <c r="AH130" i="102" s="1"/>
  <c r="AG131" i="102" s="1"/>
  <c r="CC252" i="102"/>
  <c r="BG130" i="102"/>
  <c r="BI130" i="102" s="1"/>
  <c r="BH131" i="102" s="1"/>
  <c r="W130" i="102"/>
  <c r="Y130" i="102" s="1"/>
  <c r="X131" i="102" s="1"/>
  <c r="BK253" i="102"/>
  <c r="AJ252" i="102"/>
  <c r="AS252" i="102"/>
  <c r="CU253" i="102"/>
  <c r="BV131" i="102"/>
  <c r="CL252" i="102"/>
  <c r="BP130" i="102"/>
  <c r="BR130" i="102" s="1"/>
  <c r="BQ131" i="102" s="1"/>
  <c r="N130" i="102"/>
  <c r="P130" i="102" s="1"/>
  <c r="O131" i="102" s="1"/>
  <c r="BB252" i="102"/>
  <c r="AU130" i="102"/>
  <c r="R252" i="102"/>
  <c r="CZ130" i="102"/>
  <c r="DB130" i="102" s="1"/>
  <c r="BT253" i="102"/>
  <c r="AA253" i="102"/>
  <c r="CI129" i="101"/>
  <c r="CE129" i="101"/>
  <c r="AJ249" i="101"/>
  <c r="CZ128" i="101"/>
  <c r="DB128" i="101" s="1"/>
  <c r="K130" i="101"/>
  <c r="CQ128" i="101"/>
  <c r="CS128" i="101" s="1"/>
  <c r="AX128" i="101"/>
  <c r="AZ128" i="101" s="1"/>
  <c r="BT249" i="101"/>
  <c r="BB249" i="101"/>
  <c r="BK249" i="101"/>
  <c r="AA249" i="101"/>
  <c r="AO128" i="101"/>
  <c r="AQ128" i="101" s="1"/>
  <c r="AP129" i="101" s="1"/>
  <c r="CU249" i="101"/>
  <c r="CC250" i="101"/>
  <c r="R249" i="101"/>
  <c r="I250" i="101"/>
  <c r="G250" i="101"/>
  <c r="BG128" i="101"/>
  <c r="BI128" i="101" s="1"/>
  <c r="T129" i="101"/>
  <c r="AF128" i="101"/>
  <c r="AH128" i="101" s="1"/>
  <c r="AG129" i="101" s="1"/>
  <c r="BP128" i="101"/>
  <c r="BR128" i="101" s="1"/>
  <c r="BY128" i="101"/>
  <c r="CA128" i="101" s="1"/>
  <c r="CL249" i="101"/>
  <c r="BK236" i="97"/>
  <c r="CZ122" i="98"/>
  <c r="DB122" i="98" s="1"/>
  <c r="DA123" i="98" s="1"/>
  <c r="CQ122" i="98"/>
  <c r="CS122" i="98" s="1"/>
  <c r="CR123" i="98" s="1"/>
  <c r="AO122" i="98"/>
  <c r="AQ122" i="98" s="1"/>
  <c r="AP123" i="98" s="1"/>
  <c r="AF122" i="98"/>
  <c r="AH122" i="98" s="1"/>
  <c r="AG123" i="98" s="1"/>
  <c r="CQ122" i="97"/>
  <c r="CS122" i="97" s="1"/>
  <c r="CR123" i="97" s="1"/>
  <c r="CI122" i="97"/>
  <c r="CE122" i="97"/>
  <c r="BQ122" i="97"/>
  <c r="BM122" i="97"/>
  <c r="BG122" i="97"/>
  <c r="BI122" i="97" s="1"/>
  <c r="BH123" i="97" s="1"/>
  <c r="AO122" i="97"/>
  <c r="AQ122" i="97" s="1"/>
  <c r="AF122" i="97"/>
  <c r="AH122" i="97" s="1"/>
  <c r="AG123" i="97" s="1"/>
  <c r="T122" i="97"/>
  <c r="H240" i="97"/>
  <c r="G239" i="97"/>
  <c r="CL236" i="97"/>
  <c r="CC236" i="97"/>
  <c r="BT236" i="97"/>
  <c r="I237" i="97"/>
  <c r="AJ236" i="97"/>
  <c r="R237" i="97"/>
  <c r="BV123" i="98"/>
  <c r="T123" i="98"/>
  <c r="AU123" i="98"/>
  <c r="AS237" i="98"/>
  <c r="AV237" i="98" s="1"/>
  <c r="CL237" i="98"/>
  <c r="CO237" i="98" s="1"/>
  <c r="K123" i="98"/>
  <c r="R237" i="98"/>
  <c r="U237" i="98" s="1"/>
  <c r="CC238" i="98"/>
  <c r="CF238" i="98" s="1"/>
  <c r="I237" i="98"/>
  <c r="L237" i="98" s="1"/>
  <c r="AA237" i="98"/>
  <c r="AD237" i="98" s="1"/>
  <c r="BK237" i="98"/>
  <c r="BN237" i="98" s="1"/>
  <c r="BB237" i="98"/>
  <c r="BE237" i="98" s="1"/>
  <c r="BM123" i="98"/>
  <c r="BD123" i="98"/>
  <c r="AJ237" i="98"/>
  <c r="AM237" i="98" s="1"/>
  <c r="CU237" i="98"/>
  <c r="CX237" i="98" s="1"/>
  <c r="CE123" i="98"/>
  <c r="BT237" i="98"/>
  <c r="BW237" i="98" s="1"/>
  <c r="CW123" i="97"/>
  <c r="CU238" i="97"/>
  <c r="BB237" i="97"/>
  <c r="AU123" i="97"/>
  <c r="AS237" i="97"/>
  <c r="AA237" i="97"/>
  <c r="N128" i="97"/>
  <c r="P128" i="97" s="1"/>
  <c r="O129" i="97" s="1"/>
  <c r="AV249" i="101" l="1"/>
  <c r="AS250" i="101"/>
  <c r="AW249" i="101"/>
  <c r="AH250" i="112"/>
  <c r="CY238" i="97"/>
  <c r="CX238" i="97"/>
  <c r="M237" i="97"/>
  <c r="L237" i="97"/>
  <c r="BF237" i="97"/>
  <c r="BE237" i="97"/>
  <c r="BW236" i="97"/>
  <c r="BX236" i="97"/>
  <c r="M250" i="101"/>
  <c r="L250" i="101"/>
  <c r="BE249" i="101"/>
  <c r="BF249" i="101"/>
  <c r="BF252" i="102"/>
  <c r="BE252" i="102"/>
  <c r="AN252" i="102"/>
  <c r="AM252" i="102"/>
  <c r="CG252" i="102"/>
  <c r="CF252" i="102"/>
  <c r="EI252" i="102"/>
  <c r="EH252" i="102"/>
  <c r="EH263" i="98"/>
  <c r="EE264" i="98"/>
  <c r="DP261" i="98"/>
  <c r="DM262" i="98"/>
  <c r="CG236" i="97"/>
  <c r="CF236" i="97"/>
  <c r="U249" i="101"/>
  <c r="V249" i="101"/>
  <c r="BW249" i="101"/>
  <c r="BX249" i="101"/>
  <c r="V252" i="102"/>
  <c r="U252" i="102"/>
  <c r="BO253" i="102"/>
  <c r="BN253" i="102"/>
  <c r="DQ249" i="101"/>
  <c r="DP249" i="101"/>
  <c r="DQ252" i="102"/>
  <c r="DP252" i="102"/>
  <c r="DY262" i="98"/>
  <c r="DV263" i="98"/>
  <c r="DQ260" i="97"/>
  <c r="DP260" i="97"/>
  <c r="DM261" i="97"/>
  <c r="AD237" i="97"/>
  <c r="AE237" i="97"/>
  <c r="U237" i="97"/>
  <c r="V237" i="97"/>
  <c r="AW237" i="97"/>
  <c r="AV237" i="97"/>
  <c r="AN236" i="97"/>
  <c r="AM236" i="97"/>
  <c r="CP236" i="97"/>
  <c r="CO236" i="97"/>
  <c r="BO236" i="97"/>
  <c r="BN236" i="97"/>
  <c r="CF250" i="101"/>
  <c r="CG250" i="101"/>
  <c r="AE249" i="101"/>
  <c r="AD249" i="101"/>
  <c r="AE253" i="102"/>
  <c r="AD253" i="102"/>
  <c r="CY253" i="102"/>
  <c r="CX253" i="102"/>
  <c r="M252" i="102"/>
  <c r="L252" i="102"/>
  <c r="DY249" i="101"/>
  <c r="DZ249" i="101"/>
  <c r="DG249" i="101"/>
  <c r="DH249" i="101"/>
  <c r="DZ252" i="102"/>
  <c r="DY252" i="102"/>
  <c r="EI262" i="97"/>
  <c r="EH262" i="97"/>
  <c r="EE263" i="97"/>
  <c r="DG260" i="98"/>
  <c r="DD261" i="98"/>
  <c r="DH259" i="97"/>
  <c r="DG259" i="97"/>
  <c r="DD260" i="97"/>
  <c r="CO249" i="101"/>
  <c r="CP249" i="101"/>
  <c r="CY249" i="101"/>
  <c r="CX249" i="101"/>
  <c r="BO249" i="101"/>
  <c r="BN249" i="101"/>
  <c r="AM249" i="101"/>
  <c r="AN249" i="101"/>
  <c r="BX253" i="102"/>
  <c r="BW253" i="102"/>
  <c r="CP252" i="102"/>
  <c r="CO252" i="102"/>
  <c r="AW252" i="102"/>
  <c r="AV252" i="102"/>
  <c r="EI249" i="101"/>
  <c r="EH249" i="101"/>
  <c r="DH252" i="102"/>
  <c r="DG252" i="102"/>
  <c r="DZ261" i="97"/>
  <c r="DY261" i="97"/>
  <c r="DV262" i="97"/>
  <c r="AV253" i="112"/>
  <c r="BE139" i="112"/>
  <c r="AZ140" i="112" s="1"/>
  <c r="BD140" i="112" s="1"/>
  <c r="AQ139" i="112"/>
  <c r="AL140" i="112" s="1"/>
  <c r="AP140" i="112" s="1"/>
  <c r="M272" i="112"/>
  <c r="L272" i="112"/>
  <c r="V276" i="112"/>
  <c r="BB271" i="112"/>
  <c r="AX272" i="112"/>
  <c r="BA272" i="112" s="1"/>
  <c r="AJ272" i="112"/>
  <c r="AM272" i="112" s="1"/>
  <c r="H274" i="112"/>
  <c r="G273" i="112"/>
  <c r="Y273" i="112" s="1"/>
  <c r="I273" i="112"/>
  <c r="P273" i="112" s="1"/>
  <c r="DD253" i="102"/>
  <c r="DM253" i="102"/>
  <c r="DV253" i="102"/>
  <c r="EE253" i="102"/>
  <c r="EJ130" i="102"/>
  <c r="EL130" i="102" s="1"/>
  <c r="EB131" i="102"/>
  <c r="DX131" i="102"/>
  <c r="DR130" i="102"/>
  <c r="DT130" i="102" s="1"/>
  <c r="DJ131" i="102"/>
  <c r="DF131" i="102"/>
  <c r="EG123" i="98"/>
  <c r="EK123" i="98"/>
  <c r="EA123" i="98"/>
  <c r="EC123" i="98" s="1"/>
  <c r="DS123" i="98"/>
  <c r="DO123" i="98"/>
  <c r="DI123" i="98"/>
  <c r="DK123" i="98" s="1"/>
  <c r="DD250" i="101"/>
  <c r="DV250" i="101"/>
  <c r="DM250" i="101"/>
  <c r="EE250" i="101"/>
  <c r="EK129" i="101"/>
  <c r="EG129" i="101"/>
  <c r="EA129" i="101"/>
  <c r="EC129" i="101" s="1"/>
  <c r="DS129" i="101"/>
  <c r="DO129" i="101"/>
  <c r="DI129" i="101"/>
  <c r="DK129" i="101" s="1"/>
  <c r="EK123" i="97"/>
  <c r="EG123" i="97"/>
  <c r="EB123" i="97"/>
  <c r="DX123" i="97"/>
  <c r="DS123" i="97"/>
  <c r="DO123" i="97"/>
  <c r="DJ123" i="97"/>
  <c r="DF123" i="97"/>
  <c r="DA131" i="102"/>
  <c r="CW131" i="102"/>
  <c r="K131" i="102"/>
  <c r="BM131" i="102"/>
  <c r="BT254" i="102"/>
  <c r="R253" i="102"/>
  <c r="BB253" i="102"/>
  <c r="CL253" i="102"/>
  <c r="AJ253" i="102"/>
  <c r="T131" i="102"/>
  <c r="AC131" i="102"/>
  <c r="CQ130" i="102"/>
  <c r="CS130" i="102" s="1"/>
  <c r="CR131" i="102" s="1"/>
  <c r="AA254" i="102"/>
  <c r="G253" i="102"/>
  <c r="H254" i="102"/>
  <c r="AX130" i="102"/>
  <c r="AZ130" i="102" s="1"/>
  <c r="AY131" i="102" s="1"/>
  <c r="BY131" i="102"/>
  <c r="CA131" i="102" s="1"/>
  <c r="BZ132" i="102" s="1"/>
  <c r="CU254" i="102"/>
  <c r="BK254" i="102"/>
  <c r="BD131" i="102"/>
  <c r="CC253" i="102"/>
  <c r="AO130" i="102"/>
  <c r="AQ130" i="102" s="1"/>
  <c r="AP131" i="102" s="1"/>
  <c r="CH130" i="102"/>
  <c r="CJ130" i="102" s="1"/>
  <c r="CI131" i="102" s="1"/>
  <c r="AS253" i="102"/>
  <c r="I253" i="102"/>
  <c r="AC129" i="101"/>
  <c r="BZ129" i="101"/>
  <c r="BV129" i="101"/>
  <c r="CN129" i="101"/>
  <c r="CR129" i="101"/>
  <c r="AL129" i="101"/>
  <c r="CL250" i="101"/>
  <c r="BQ129" i="101"/>
  <c r="BM129" i="101"/>
  <c r="I251" i="101"/>
  <c r="BK250" i="101"/>
  <c r="AY129" i="101"/>
  <c r="AU129" i="101"/>
  <c r="W129" i="101"/>
  <c r="Y129" i="101" s="1"/>
  <c r="X130" i="101" s="1"/>
  <c r="G251" i="101"/>
  <c r="CC251" i="101"/>
  <c r="CU250" i="101"/>
  <c r="AA250" i="101"/>
  <c r="BB250" i="101"/>
  <c r="CW129" i="101"/>
  <c r="DA129" i="101"/>
  <c r="AJ250" i="101"/>
  <c r="R250" i="101"/>
  <c r="BT250" i="101"/>
  <c r="CH129" i="101"/>
  <c r="CJ129" i="101" s="1"/>
  <c r="BH129" i="101"/>
  <c r="BD129" i="101"/>
  <c r="N130" i="101"/>
  <c r="P130" i="101" s="1"/>
  <c r="O131" i="101" s="1"/>
  <c r="BK237" i="97"/>
  <c r="CH123" i="98"/>
  <c r="CJ123" i="98" s="1"/>
  <c r="CI124" i="98" s="1"/>
  <c r="BY123" i="98"/>
  <c r="CA123" i="98" s="1"/>
  <c r="BZ124" i="98" s="1"/>
  <c r="BP123" i="98"/>
  <c r="BR123" i="98" s="1"/>
  <c r="BQ124" i="98" s="1"/>
  <c r="BG123" i="98"/>
  <c r="BI123" i="98" s="1"/>
  <c r="BH124" i="98" s="1"/>
  <c r="AX123" i="98"/>
  <c r="AZ123" i="98" s="1"/>
  <c r="AY124" i="98" s="1"/>
  <c r="W123" i="98"/>
  <c r="Y123" i="98" s="1"/>
  <c r="X124" i="98" s="1"/>
  <c r="CZ123" i="97"/>
  <c r="DB123" i="97" s="1"/>
  <c r="DA124" i="97" s="1"/>
  <c r="CH122" i="97"/>
  <c r="CJ122" i="97" s="1"/>
  <c r="BP122" i="97"/>
  <c r="BR122" i="97" s="1"/>
  <c r="AX123" i="97"/>
  <c r="AZ123" i="97" s="1"/>
  <c r="AY124" i="97" s="1"/>
  <c r="AP123" i="97"/>
  <c r="AL123" i="97"/>
  <c r="W122" i="97"/>
  <c r="Y122" i="97" s="1"/>
  <c r="X123" i="97" s="1"/>
  <c r="H241" i="97"/>
  <c r="G240" i="97"/>
  <c r="R238" i="97"/>
  <c r="AJ237" i="97"/>
  <c r="I238" i="97"/>
  <c r="CL237" i="97"/>
  <c r="CC237" i="97"/>
  <c r="BT237" i="97"/>
  <c r="CN123" i="98"/>
  <c r="AC123" i="98"/>
  <c r="AA238" i="98"/>
  <c r="AD238" i="98" s="1"/>
  <c r="CC239" i="98"/>
  <c r="CF239" i="98" s="1"/>
  <c r="AL123" i="98"/>
  <c r="BT238" i="98"/>
  <c r="BW238" i="98" s="1"/>
  <c r="BK238" i="98"/>
  <c r="BN238" i="98" s="1"/>
  <c r="R238" i="98"/>
  <c r="U238" i="98" s="1"/>
  <c r="AS238" i="98"/>
  <c r="AV238" i="98" s="1"/>
  <c r="CU238" i="98"/>
  <c r="CX238" i="98" s="1"/>
  <c r="AJ238" i="98"/>
  <c r="AM238" i="98" s="1"/>
  <c r="BB238" i="98"/>
  <c r="BE238" i="98" s="1"/>
  <c r="CW123" i="98"/>
  <c r="N123" i="98"/>
  <c r="P123" i="98" s="1"/>
  <c r="O124" i="98" s="1"/>
  <c r="CL238" i="98"/>
  <c r="CO238" i="98" s="1"/>
  <c r="I238" i="98"/>
  <c r="L238" i="98" s="1"/>
  <c r="CU239" i="97"/>
  <c r="CN123" i="97"/>
  <c r="BD123" i="97"/>
  <c r="BB238" i="97"/>
  <c r="AS238" i="97"/>
  <c r="AC123" i="97"/>
  <c r="AA238" i="97"/>
  <c r="K129" i="97"/>
  <c r="AW250" i="101" l="1"/>
  <c r="AV250" i="101"/>
  <c r="AS251" i="101"/>
  <c r="AO140" i="112"/>
  <c r="AH251" i="112"/>
  <c r="AE238" i="97"/>
  <c r="AD238" i="97"/>
  <c r="BE238" i="97"/>
  <c r="BF238" i="97"/>
  <c r="BX237" i="97"/>
  <c r="BW237" i="97"/>
  <c r="AN237" i="97"/>
  <c r="AM237" i="97"/>
  <c r="V250" i="101"/>
  <c r="U250" i="101"/>
  <c r="BF250" i="101"/>
  <c r="BE250" i="101"/>
  <c r="V253" i="102"/>
  <c r="U253" i="102"/>
  <c r="DH253" i="102"/>
  <c r="DG253" i="102"/>
  <c r="EI263" i="97"/>
  <c r="EH263" i="97"/>
  <c r="EE264" i="97"/>
  <c r="DP262" i="98"/>
  <c r="DM263" i="98"/>
  <c r="CF237" i="97"/>
  <c r="CG237" i="97"/>
  <c r="V238" i="97"/>
  <c r="U238" i="97"/>
  <c r="BN237" i="97"/>
  <c r="BO237" i="97"/>
  <c r="AN250" i="101"/>
  <c r="AM250" i="101"/>
  <c r="AD250" i="101"/>
  <c r="AE250" i="101"/>
  <c r="BN250" i="101"/>
  <c r="BO250" i="101"/>
  <c r="CP250" i="101"/>
  <c r="CO250" i="101"/>
  <c r="BN254" i="102"/>
  <c r="BO254" i="102"/>
  <c r="AN253" i="102"/>
  <c r="AM253" i="102"/>
  <c r="BW254" i="102"/>
  <c r="BX254" i="102"/>
  <c r="DP250" i="101"/>
  <c r="DQ250" i="101"/>
  <c r="DH250" i="101"/>
  <c r="DG250" i="101"/>
  <c r="DQ253" i="102"/>
  <c r="DP253" i="102"/>
  <c r="BX250" i="101"/>
  <c r="BW250" i="101"/>
  <c r="CX250" i="101"/>
  <c r="CY250" i="101"/>
  <c r="L251" i="101"/>
  <c r="M251" i="101"/>
  <c r="M253" i="102"/>
  <c r="L253" i="102"/>
  <c r="CG253" i="102"/>
  <c r="CF253" i="102"/>
  <c r="CX254" i="102"/>
  <c r="CY254" i="102"/>
  <c r="CP253" i="102"/>
  <c r="CO253" i="102"/>
  <c r="EI253" i="102"/>
  <c r="EH253" i="102"/>
  <c r="DZ262" i="97"/>
  <c r="DY262" i="97"/>
  <c r="DV263" i="97"/>
  <c r="DG261" i="98"/>
  <c r="DD262" i="98"/>
  <c r="DY263" i="98"/>
  <c r="DV264" i="98"/>
  <c r="EH264" i="98"/>
  <c r="EE265" i="98"/>
  <c r="CP237" i="97"/>
  <c r="CO237" i="97"/>
  <c r="AW238" i="97"/>
  <c r="AV238" i="97"/>
  <c r="CY239" i="97"/>
  <c r="CX239" i="97"/>
  <c r="L238" i="97"/>
  <c r="M238" i="97"/>
  <c r="CG251" i="101"/>
  <c r="CF251" i="101"/>
  <c r="AW253" i="102"/>
  <c r="AV253" i="102"/>
  <c r="AD254" i="102"/>
  <c r="AE254" i="102"/>
  <c r="BF253" i="102"/>
  <c r="BE253" i="102"/>
  <c r="EH250" i="101"/>
  <c r="EI250" i="101"/>
  <c r="DZ250" i="101"/>
  <c r="DY250" i="101"/>
  <c r="DZ253" i="102"/>
  <c r="DY253" i="102"/>
  <c r="DH260" i="97"/>
  <c r="DG260" i="97"/>
  <c r="DD261" i="97"/>
  <c r="DQ261" i="97"/>
  <c r="DP261" i="97"/>
  <c r="DM262" i="97"/>
  <c r="AV254" i="112"/>
  <c r="BC140" i="112"/>
  <c r="M273" i="112"/>
  <c r="L273" i="112"/>
  <c r="V277" i="112"/>
  <c r="AX273" i="112"/>
  <c r="BA273" i="112" s="1"/>
  <c r="BB272" i="112"/>
  <c r="AJ273" i="112"/>
  <c r="AM273" i="112" s="1"/>
  <c r="H275" i="112"/>
  <c r="G274" i="112"/>
  <c r="Y274" i="112" s="1"/>
  <c r="I274" i="112"/>
  <c r="P274" i="112" s="1"/>
  <c r="EE254" i="102"/>
  <c r="DV254" i="102"/>
  <c r="DM254" i="102"/>
  <c r="DD254" i="102"/>
  <c r="EK131" i="102"/>
  <c r="EG131" i="102"/>
  <c r="EA131" i="102"/>
  <c r="EC131" i="102" s="1"/>
  <c r="DO131" i="102"/>
  <c r="DS131" i="102"/>
  <c r="DI131" i="102"/>
  <c r="DK131" i="102" s="1"/>
  <c r="EJ123" i="98"/>
  <c r="EL123" i="98" s="1"/>
  <c r="EB124" i="98"/>
  <c r="DX124" i="98"/>
  <c r="DR123" i="98"/>
  <c r="DT123" i="98" s="1"/>
  <c r="DF124" i="98"/>
  <c r="DJ124" i="98"/>
  <c r="EE251" i="101"/>
  <c r="DM251" i="101"/>
  <c r="DV251" i="101"/>
  <c r="DD251" i="101"/>
  <c r="EJ129" i="101"/>
  <c r="EL129" i="101" s="1"/>
  <c r="EB130" i="101"/>
  <c r="DX130" i="101"/>
  <c r="DR129" i="101"/>
  <c r="DT129" i="101" s="1"/>
  <c r="DJ130" i="101"/>
  <c r="DF130" i="101"/>
  <c r="EJ123" i="97"/>
  <c r="EL123" i="97" s="1"/>
  <c r="EA123" i="97"/>
  <c r="EC123" i="97" s="1"/>
  <c r="DR123" i="97"/>
  <c r="DT123" i="97" s="1"/>
  <c r="DI123" i="97"/>
  <c r="DK123" i="97" s="1"/>
  <c r="I254" i="102"/>
  <c r="AL131" i="102"/>
  <c r="BG131" i="102"/>
  <c r="BI131" i="102" s="1"/>
  <c r="BH132" i="102" s="1"/>
  <c r="BK255" i="102"/>
  <c r="H255" i="102"/>
  <c r="G254" i="102"/>
  <c r="AA255" i="102"/>
  <c r="N131" i="102"/>
  <c r="P131" i="102" s="1"/>
  <c r="O132" i="102" s="1"/>
  <c r="CE131" i="102"/>
  <c r="BV132" i="102"/>
  <c r="CN131" i="102"/>
  <c r="W131" i="102"/>
  <c r="Y131" i="102" s="1"/>
  <c r="X132" i="102" s="1"/>
  <c r="BT255" i="102"/>
  <c r="AS254" i="102"/>
  <c r="CC254" i="102"/>
  <c r="AU131" i="102"/>
  <c r="CL254" i="102"/>
  <c r="R254" i="102"/>
  <c r="BP131" i="102"/>
  <c r="BR131" i="102" s="1"/>
  <c r="BQ132" i="102" s="1"/>
  <c r="CZ131" i="102"/>
  <c r="DB131" i="102" s="1"/>
  <c r="CU255" i="102"/>
  <c r="AF131" i="102"/>
  <c r="AH131" i="102" s="1"/>
  <c r="AG132" i="102" s="1"/>
  <c r="AJ254" i="102"/>
  <c r="BB254" i="102"/>
  <c r="AO129" i="101"/>
  <c r="AQ129" i="101" s="1"/>
  <c r="AP130" i="101" s="1"/>
  <c r="BY129" i="101"/>
  <c r="CA129" i="101" s="1"/>
  <c r="BG129" i="101"/>
  <c r="BI129" i="101" s="1"/>
  <c r="R251" i="101"/>
  <c r="BB251" i="101"/>
  <c r="I252" i="101"/>
  <c r="CI130" i="101"/>
  <c r="CE130" i="101"/>
  <c r="AA251" i="101"/>
  <c r="AJ251" i="101"/>
  <c r="CZ129" i="101"/>
  <c r="DB129" i="101" s="1"/>
  <c r="CU251" i="101"/>
  <c r="CC252" i="101"/>
  <c r="T130" i="101"/>
  <c r="K131" i="101"/>
  <c r="BT251" i="101"/>
  <c r="G252" i="101"/>
  <c r="AX129" i="101"/>
  <c r="AZ129" i="101" s="1"/>
  <c r="BK251" i="101"/>
  <c r="BP129" i="101"/>
  <c r="BR129" i="101" s="1"/>
  <c r="CL251" i="101"/>
  <c r="CQ129" i="101"/>
  <c r="CS129" i="101" s="1"/>
  <c r="AF129" i="101"/>
  <c r="AH129" i="101" s="1"/>
  <c r="AG130" i="101" s="1"/>
  <c r="BK238" i="97"/>
  <c r="CZ123" i="98"/>
  <c r="DB123" i="98" s="1"/>
  <c r="DA124" i="98" s="1"/>
  <c r="CQ123" i="98"/>
  <c r="CS123" i="98" s="1"/>
  <c r="CR124" i="98" s="1"/>
  <c r="AO123" i="98"/>
  <c r="AQ123" i="98" s="1"/>
  <c r="AP124" i="98" s="1"/>
  <c r="AF123" i="98"/>
  <c r="AH123" i="98" s="1"/>
  <c r="AG124" i="98" s="1"/>
  <c r="CQ123" i="97"/>
  <c r="CS123" i="97" s="1"/>
  <c r="CR124" i="97" s="1"/>
  <c r="CI123" i="97"/>
  <c r="CE123" i="97"/>
  <c r="BQ123" i="97"/>
  <c r="BM123" i="97"/>
  <c r="BG123" i="97"/>
  <c r="BI123" i="97" s="1"/>
  <c r="BH124" i="97" s="1"/>
  <c r="AO123" i="97"/>
  <c r="AQ123" i="97" s="1"/>
  <c r="AF123" i="97"/>
  <c r="AH123" i="97" s="1"/>
  <c r="AG124" i="97" s="1"/>
  <c r="T123" i="97"/>
  <c r="H242" i="97"/>
  <c r="G241" i="97"/>
  <c r="BT238" i="97"/>
  <c r="CL238" i="97"/>
  <c r="I239" i="97"/>
  <c r="CC238" i="97"/>
  <c r="AJ238" i="97"/>
  <c r="R239" i="97"/>
  <c r="T124" i="98"/>
  <c r="BM124" i="98"/>
  <c r="BD124" i="98"/>
  <c r="K124" i="98"/>
  <c r="BV124" i="98"/>
  <c r="AJ239" i="98"/>
  <c r="AM239" i="98" s="1"/>
  <c r="CU239" i="98"/>
  <c r="CX239" i="98" s="1"/>
  <c r="I239" i="98"/>
  <c r="L239" i="98" s="1"/>
  <c r="BB239" i="98"/>
  <c r="BE239" i="98" s="1"/>
  <c r="BK239" i="98"/>
  <c r="BN239" i="98" s="1"/>
  <c r="AU124" i="98"/>
  <c r="CL239" i="98"/>
  <c r="CO239" i="98" s="1"/>
  <c r="AS239" i="98"/>
  <c r="AV239" i="98" s="1"/>
  <c r="CC240" i="98"/>
  <c r="CF240" i="98" s="1"/>
  <c r="AA239" i="98"/>
  <c r="AD239" i="98" s="1"/>
  <c r="CE124" i="98"/>
  <c r="R239" i="98"/>
  <c r="U239" i="98" s="1"/>
  <c r="BT239" i="98"/>
  <c r="BW239" i="98" s="1"/>
  <c r="CW124" i="97"/>
  <c r="CU240" i="97"/>
  <c r="BB239" i="97"/>
  <c r="AU124" i="97"/>
  <c r="AS239" i="97"/>
  <c r="AA239" i="97"/>
  <c r="N129" i="97"/>
  <c r="P129" i="97" s="1"/>
  <c r="O130" i="97" s="1"/>
  <c r="AW251" i="101" l="1"/>
  <c r="AV251" i="101"/>
  <c r="AS252" i="101"/>
  <c r="AH252" i="112"/>
  <c r="AV255" i="112"/>
  <c r="AD239" i="97"/>
  <c r="AE239" i="97"/>
  <c r="CY240" i="97"/>
  <c r="CX240" i="97"/>
  <c r="U239" i="97"/>
  <c r="V239" i="97"/>
  <c r="CO238" i="97"/>
  <c r="CP238" i="97"/>
  <c r="CO251" i="101"/>
  <c r="CP251" i="101"/>
  <c r="CY251" i="101"/>
  <c r="CX251" i="101"/>
  <c r="AE251" i="101"/>
  <c r="AD251" i="101"/>
  <c r="BE251" i="101"/>
  <c r="BF251" i="101"/>
  <c r="CX255" i="102"/>
  <c r="CY255" i="102"/>
  <c r="CP254" i="102"/>
  <c r="CO254" i="102"/>
  <c r="AV254" i="102"/>
  <c r="AW254" i="102"/>
  <c r="DG251" i="101"/>
  <c r="DH251" i="101"/>
  <c r="DP254" i="102"/>
  <c r="DQ254" i="102"/>
  <c r="DH261" i="97"/>
  <c r="DG261" i="97"/>
  <c r="DD262" i="97"/>
  <c r="EI264" i="97"/>
  <c r="EH264" i="97"/>
  <c r="EE265" i="97"/>
  <c r="M239" i="97"/>
  <c r="L239" i="97"/>
  <c r="V254" i="102"/>
  <c r="U254" i="102"/>
  <c r="AN238" i="97"/>
  <c r="AM238" i="97"/>
  <c r="BW238" i="97"/>
  <c r="BX238" i="97"/>
  <c r="U251" i="101"/>
  <c r="V251" i="101"/>
  <c r="BF254" i="102"/>
  <c r="BE254" i="102"/>
  <c r="BW255" i="102"/>
  <c r="BX255" i="102"/>
  <c r="BO255" i="102"/>
  <c r="BN255" i="102"/>
  <c r="M254" i="102"/>
  <c r="L254" i="102"/>
  <c r="DY251" i="101"/>
  <c r="DZ251" i="101"/>
  <c r="EI251" i="101"/>
  <c r="EH251" i="101"/>
  <c r="DZ254" i="102"/>
  <c r="DY254" i="102"/>
  <c r="DQ262" i="97"/>
  <c r="DP262" i="97"/>
  <c r="DM263" i="97"/>
  <c r="DY264" i="98"/>
  <c r="DV265" i="98"/>
  <c r="DZ263" i="97"/>
  <c r="DY263" i="97"/>
  <c r="DV264" i="97"/>
  <c r="BF239" i="97"/>
  <c r="BE239" i="97"/>
  <c r="CF252" i="101"/>
  <c r="CG252" i="101"/>
  <c r="M252" i="101"/>
  <c r="L252" i="101"/>
  <c r="CF254" i="102"/>
  <c r="CG254" i="102"/>
  <c r="DH254" i="102"/>
  <c r="DG254" i="102"/>
  <c r="EH265" i="98"/>
  <c r="EE266" i="98"/>
  <c r="DG262" i="98"/>
  <c r="DD263" i="98"/>
  <c r="AW239" i="97"/>
  <c r="AV239" i="97"/>
  <c r="BO238" i="97"/>
  <c r="BN238" i="97"/>
  <c r="CG238" i="97"/>
  <c r="CF238" i="97"/>
  <c r="BO251" i="101"/>
  <c r="BN251" i="101"/>
  <c r="BW251" i="101"/>
  <c r="BX251" i="101"/>
  <c r="AM251" i="101"/>
  <c r="AN251" i="101"/>
  <c r="AN254" i="102"/>
  <c r="AM254" i="102"/>
  <c r="AE255" i="102"/>
  <c r="AD255" i="102"/>
  <c r="DQ251" i="101"/>
  <c r="DP251" i="101"/>
  <c r="EH254" i="102"/>
  <c r="EI254" i="102"/>
  <c r="DP263" i="98"/>
  <c r="DM264" i="98"/>
  <c r="BE140" i="112"/>
  <c r="AZ141" i="112" s="1"/>
  <c r="BD141" i="112" s="1"/>
  <c r="AQ140" i="112"/>
  <c r="AL141" i="112" s="1"/>
  <c r="AP141" i="112" s="1"/>
  <c r="M274" i="112"/>
  <c r="L274" i="112"/>
  <c r="V278" i="112"/>
  <c r="AJ274" i="112"/>
  <c r="AM274" i="112" s="1"/>
  <c r="AX274" i="112"/>
  <c r="BA274" i="112" s="1"/>
  <c r="BB273" i="112"/>
  <c r="I275" i="112"/>
  <c r="P275" i="112" s="1"/>
  <c r="H276" i="112"/>
  <c r="G275" i="112"/>
  <c r="Y275" i="112" s="1"/>
  <c r="EE255" i="102"/>
  <c r="DV255" i="102"/>
  <c r="DD255" i="102"/>
  <c r="DM255" i="102"/>
  <c r="EJ131" i="102"/>
  <c r="EL131" i="102" s="1"/>
  <c r="EB132" i="102"/>
  <c r="DX132" i="102"/>
  <c r="DR131" i="102"/>
  <c r="DT131" i="102" s="1"/>
  <c r="DJ132" i="102"/>
  <c r="DF132" i="102"/>
  <c r="EG124" i="98"/>
  <c r="EK124" i="98"/>
  <c r="EA124" i="98"/>
  <c r="EC124" i="98" s="1"/>
  <c r="DO124" i="98"/>
  <c r="DS124" i="98"/>
  <c r="DI124" i="98"/>
  <c r="DK124" i="98" s="1"/>
  <c r="DV252" i="101"/>
  <c r="DD252" i="101"/>
  <c r="EE252" i="101"/>
  <c r="DM252" i="101"/>
  <c r="EK130" i="101"/>
  <c r="EG130" i="101"/>
  <c r="EA130" i="101"/>
  <c r="EC130" i="101" s="1"/>
  <c r="DS130" i="101"/>
  <c r="DO130" i="101"/>
  <c r="DI130" i="101"/>
  <c r="DK130" i="101" s="1"/>
  <c r="EK124" i="97"/>
  <c r="EG124" i="97"/>
  <c r="EB124" i="97"/>
  <c r="DX124" i="97"/>
  <c r="DS124" i="97"/>
  <c r="DO124" i="97"/>
  <c r="DJ124" i="97"/>
  <c r="DF124" i="97"/>
  <c r="K132" i="102"/>
  <c r="T132" i="102"/>
  <c r="AC132" i="102"/>
  <c r="DA132" i="102"/>
  <c r="CW132" i="102"/>
  <c r="BM132" i="102"/>
  <c r="CU256" i="102"/>
  <c r="R255" i="102"/>
  <c r="AX131" i="102"/>
  <c r="AZ131" i="102" s="1"/>
  <c r="AY132" i="102" s="1"/>
  <c r="CC255" i="102"/>
  <c r="BB255" i="102"/>
  <c r="CL255" i="102"/>
  <c r="BT256" i="102"/>
  <c r="CQ131" i="102"/>
  <c r="CS131" i="102" s="1"/>
  <c r="CR132" i="102" s="1"/>
  <c r="CH131" i="102"/>
  <c r="CJ131" i="102" s="1"/>
  <c r="CI132" i="102" s="1"/>
  <c r="H256" i="102"/>
  <c r="G255" i="102"/>
  <c r="BD132" i="102"/>
  <c r="I255" i="102"/>
  <c r="AJ255" i="102"/>
  <c r="AS255" i="102"/>
  <c r="BK256" i="102"/>
  <c r="BY132" i="102"/>
  <c r="CA132" i="102" s="1"/>
  <c r="BZ133" i="102" s="1"/>
  <c r="AA256" i="102"/>
  <c r="AO131" i="102"/>
  <c r="AQ131" i="102" s="1"/>
  <c r="AP132" i="102" s="1"/>
  <c r="CN130" i="101"/>
  <c r="CR130" i="101"/>
  <c r="BQ130" i="101"/>
  <c r="BM130" i="101"/>
  <c r="AC130" i="101"/>
  <c r="BH130" i="101"/>
  <c r="BD130" i="101"/>
  <c r="AY130" i="101"/>
  <c r="AU130" i="101"/>
  <c r="AJ252" i="101"/>
  <c r="BT252" i="101"/>
  <c r="CU252" i="101"/>
  <c r="BK252" i="101"/>
  <c r="G253" i="101"/>
  <c r="N131" i="101"/>
  <c r="P131" i="101" s="1"/>
  <c r="O132" i="101" s="1"/>
  <c r="CC253" i="101"/>
  <c r="BB252" i="101"/>
  <c r="AL130" i="101"/>
  <c r="CW130" i="101"/>
  <c r="DA130" i="101"/>
  <c r="AA252" i="101"/>
  <c r="R252" i="101"/>
  <c r="BZ130" i="101"/>
  <c r="BV130" i="101"/>
  <c r="W130" i="101"/>
  <c r="Y130" i="101" s="1"/>
  <c r="X131" i="101" s="1"/>
  <c r="CL252" i="101"/>
  <c r="CH130" i="101"/>
  <c r="CJ130" i="101" s="1"/>
  <c r="I253" i="101"/>
  <c r="BK239" i="97"/>
  <c r="CH124" i="98"/>
  <c r="CJ124" i="98" s="1"/>
  <c r="CI125" i="98" s="1"/>
  <c r="BY124" i="98"/>
  <c r="CA124" i="98" s="1"/>
  <c r="BZ125" i="98" s="1"/>
  <c r="BP124" i="98"/>
  <c r="BR124" i="98" s="1"/>
  <c r="BQ125" i="98" s="1"/>
  <c r="BG124" i="98"/>
  <c r="BI124" i="98" s="1"/>
  <c r="BH125" i="98" s="1"/>
  <c r="AX124" i="98"/>
  <c r="AZ124" i="98" s="1"/>
  <c r="AY125" i="98" s="1"/>
  <c r="W124" i="98"/>
  <c r="Y124" i="98" s="1"/>
  <c r="X125" i="98" s="1"/>
  <c r="CZ124" i="97"/>
  <c r="DB124" i="97" s="1"/>
  <c r="DA125" i="97" s="1"/>
  <c r="CH123" i="97"/>
  <c r="CJ123" i="97" s="1"/>
  <c r="BP123" i="97"/>
  <c r="BR123" i="97" s="1"/>
  <c r="AX124" i="97"/>
  <c r="AZ124" i="97" s="1"/>
  <c r="AY125" i="97" s="1"/>
  <c r="AP124" i="97"/>
  <c r="AL124" i="97"/>
  <c r="W123" i="97"/>
  <c r="Y123" i="97" s="1"/>
  <c r="X124" i="97" s="1"/>
  <c r="H243" i="97"/>
  <c r="G242" i="97"/>
  <c r="R240" i="97"/>
  <c r="I240" i="97"/>
  <c r="AJ239" i="97"/>
  <c r="BT239" i="97"/>
  <c r="CC239" i="97"/>
  <c r="CL239" i="97"/>
  <c r="AC124" i="98"/>
  <c r="R240" i="98"/>
  <c r="U240" i="98" s="1"/>
  <c r="CN124" i="98"/>
  <c r="CL240" i="98"/>
  <c r="CO240" i="98" s="1"/>
  <c r="BB240" i="98"/>
  <c r="BE240" i="98" s="1"/>
  <c r="CW124" i="98"/>
  <c r="AJ240" i="98"/>
  <c r="AM240" i="98" s="1"/>
  <c r="N124" i="98"/>
  <c r="P124" i="98" s="1"/>
  <c r="O125" i="98" s="1"/>
  <c r="AA240" i="98"/>
  <c r="AD240" i="98" s="1"/>
  <c r="AS240" i="98"/>
  <c r="AV240" i="98" s="1"/>
  <c r="I240" i="98"/>
  <c r="L240" i="98" s="1"/>
  <c r="BT240" i="98"/>
  <c r="BW240" i="98" s="1"/>
  <c r="AL124" i="98"/>
  <c r="CU240" i="98"/>
  <c r="CX240" i="98" s="1"/>
  <c r="CC241" i="98"/>
  <c r="CF241" i="98" s="1"/>
  <c r="BK240" i="98"/>
  <c r="BN240" i="98" s="1"/>
  <c r="CU241" i="97"/>
  <c r="CN124" i="97"/>
  <c r="BD124" i="97"/>
  <c r="BB240" i="97"/>
  <c r="AS240" i="97"/>
  <c r="AC124" i="97"/>
  <c r="AA240" i="97"/>
  <c r="K130" i="97"/>
  <c r="N130" i="97" s="1"/>
  <c r="AV252" i="101" l="1"/>
  <c r="AS253" i="101"/>
  <c r="AW252" i="101"/>
  <c r="AH253" i="112"/>
  <c r="AV256" i="112"/>
  <c r="BX239" i="97"/>
  <c r="BW239" i="97"/>
  <c r="AN239" i="97"/>
  <c r="AM239" i="97"/>
  <c r="AN252" i="101"/>
  <c r="AM252" i="101"/>
  <c r="AE256" i="102"/>
  <c r="AD256" i="102"/>
  <c r="AM255" i="102"/>
  <c r="AN255" i="102"/>
  <c r="BW256" i="102"/>
  <c r="BX256" i="102"/>
  <c r="DP252" i="101"/>
  <c r="DQ252" i="101"/>
  <c r="DP255" i="102"/>
  <c r="DQ255" i="102"/>
  <c r="DG263" i="98"/>
  <c r="DD264" i="98"/>
  <c r="DZ264" i="97"/>
  <c r="DY264" i="97"/>
  <c r="DV265" i="97"/>
  <c r="EI265" i="97"/>
  <c r="EH265" i="97"/>
  <c r="EE266" i="97"/>
  <c r="AW240" i="97"/>
  <c r="AV240" i="97"/>
  <c r="CP252" i="101"/>
  <c r="CO252" i="101"/>
  <c r="V252" i="101"/>
  <c r="U252" i="101"/>
  <c r="CG253" i="101"/>
  <c r="CF253" i="101"/>
  <c r="BN252" i="101"/>
  <c r="BO252" i="101"/>
  <c r="L255" i="102"/>
  <c r="M255" i="102"/>
  <c r="CP255" i="102"/>
  <c r="CO255" i="102"/>
  <c r="U255" i="102"/>
  <c r="V255" i="102"/>
  <c r="DH252" i="101"/>
  <c r="DG252" i="101"/>
  <c r="DH255" i="102"/>
  <c r="DG255" i="102"/>
  <c r="EH255" i="102"/>
  <c r="EI255" i="102"/>
  <c r="DQ263" i="97"/>
  <c r="DP263" i="97"/>
  <c r="DM264" i="97"/>
  <c r="CY241" i="97"/>
  <c r="CX241" i="97"/>
  <c r="BE240" i="97"/>
  <c r="BF240" i="97"/>
  <c r="CP239" i="97"/>
  <c r="CO239" i="97"/>
  <c r="L240" i="97"/>
  <c r="M240" i="97"/>
  <c r="AE240" i="97"/>
  <c r="AD240" i="97"/>
  <c r="CF239" i="97"/>
  <c r="CG239" i="97"/>
  <c r="V240" i="97"/>
  <c r="U240" i="97"/>
  <c r="BN239" i="97"/>
  <c r="BO239" i="97"/>
  <c r="AD252" i="101"/>
  <c r="AE252" i="101"/>
  <c r="CX252" i="101"/>
  <c r="CY252" i="101"/>
  <c r="BO256" i="102"/>
  <c r="BN256" i="102"/>
  <c r="BE255" i="102"/>
  <c r="BF255" i="102"/>
  <c r="CY256" i="102"/>
  <c r="CX256" i="102"/>
  <c r="DZ252" i="101"/>
  <c r="DY252" i="101"/>
  <c r="DP264" i="98"/>
  <c r="DM265" i="98"/>
  <c r="EH266" i="98"/>
  <c r="EE267" i="98"/>
  <c r="L253" i="101"/>
  <c r="M253" i="101"/>
  <c r="BF252" i="101"/>
  <c r="BE252" i="101"/>
  <c r="BX252" i="101"/>
  <c r="BW252" i="101"/>
  <c r="AW255" i="102"/>
  <c r="AV255" i="102"/>
  <c r="CF255" i="102"/>
  <c r="CG255" i="102"/>
  <c r="EH252" i="101"/>
  <c r="EI252" i="101"/>
  <c r="DZ255" i="102"/>
  <c r="DY255" i="102"/>
  <c r="DY265" i="98"/>
  <c r="DV266" i="98"/>
  <c r="DH262" i="97"/>
  <c r="DG262" i="97"/>
  <c r="DD263" i="97"/>
  <c r="BC141" i="112"/>
  <c r="AO141" i="112"/>
  <c r="M275" i="112"/>
  <c r="L275" i="112"/>
  <c r="V279" i="112"/>
  <c r="AX275" i="112"/>
  <c r="BA275" i="112" s="1"/>
  <c r="BB274" i="112"/>
  <c r="AJ275" i="112"/>
  <c r="AM275" i="112" s="1"/>
  <c r="H277" i="112"/>
  <c r="G276" i="112"/>
  <c r="Y276" i="112" s="1"/>
  <c r="I276" i="112"/>
  <c r="P276" i="112" s="1"/>
  <c r="DM256" i="102"/>
  <c r="DV256" i="102"/>
  <c r="EE256" i="102"/>
  <c r="DD256" i="102"/>
  <c r="EK132" i="102"/>
  <c r="EG132" i="102"/>
  <c r="EA132" i="102"/>
  <c r="EC132" i="102" s="1"/>
  <c r="DO132" i="102"/>
  <c r="DS132" i="102"/>
  <c r="DI132" i="102"/>
  <c r="DK132" i="102" s="1"/>
  <c r="EJ124" i="98"/>
  <c r="EL124" i="98" s="1"/>
  <c r="DX125" i="98"/>
  <c r="EB125" i="98"/>
  <c r="DR124" i="98"/>
  <c r="DT124" i="98" s="1"/>
  <c r="DJ125" i="98"/>
  <c r="DF125" i="98"/>
  <c r="DD253" i="101"/>
  <c r="DV253" i="101"/>
  <c r="EE253" i="101"/>
  <c r="DM253" i="101"/>
  <c r="EJ130" i="101"/>
  <c r="EL130" i="101" s="1"/>
  <c r="EB131" i="101"/>
  <c r="DX131" i="101"/>
  <c r="DR130" i="101"/>
  <c r="DT130" i="101" s="1"/>
  <c r="DJ131" i="101"/>
  <c r="DF131" i="101"/>
  <c r="EJ124" i="97"/>
  <c r="EL124" i="97" s="1"/>
  <c r="EA124" i="97"/>
  <c r="EC124" i="97" s="1"/>
  <c r="DR124" i="97"/>
  <c r="DT124" i="97" s="1"/>
  <c r="DI124" i="97"/>
  <c r="DK124" i="97" s="1"/>
  <c r="CN132" i="102"/>
  <c r="BV133" i="102"/>
  <c r="AL132" i="102"/>
  <c r="BK257" i="102"/>
  <c r="AJ256" i="102"/>
  <c r="CC256" i="102"/>
  <c r="CZ132" i="102"/>
  <c r="DB132" i="102" s="1"/>
  <c r="W132" i="102"/>
  <c r="Y132" i="102" s="1"/>
  <c r="X133" i="102" s="1"/>
  <c r="H257" i="102"/>
  <c r="G256" i="102"/>
  <c r="AS256" i="102"/>
  <c r="BG132" i="102"/>
  <c r="BI132" i="102" s="1"/>
  <c r="BH133" i="102" s="1"/>
  <c r="CE132" i="102"/>
  <c r="BT257" i="102"/>
  <c r="BB256" i="102"/>
  <c r="AU132" i="102"/>
  <c r="R256" i="102"/>
  <c r="BP132" i="102"/>
  <c r="BR132" i="102" s="1"/>
  <c r="BQ133" i="102" s="1"/>
  <c r="AF132" i="102"/>
  <c r="AH132" i="102" s="1"/>
  <c r="AG133" i="102" s="1"/>
  <c r="N132" i="102"/>
  <c r="P132" i="102" s="1"/>
  <c r="O133" i="102" s="1"/>
  <c r="AA257" i="102"/>
  <c r="I256" i="102"/>
  <c r="CL256" i="102"/>
  <c r="CU257" i="102"/>
  <c r="CI131" i="101"/>
  <c r="CE131" i="101"/>
  <c r="K132" i="101"/>
  <c r="BK253" i="101"/>
  <c r="BG130" i="101"/>
  <c r="BI130" i="101" s="1"/>
  <c r="BP130" i="101"/>
  <c r="BR130" i="101" s="1"/>
  <c r="BY130" i="101"/>
  <c r="CA130" i="101" s="1"/>
  <c r="G254" i="101"/>
  <c r="AJ253" i="101"/>
  <c r="CL253" i="101"/>
  <c r="CZ130" i="101"/>
  <c r="DB130" i="101" s="1"/>
  <c r="BB253" i="101"/>
  <c r="BT253" i="101"/>
  <c r="AX130" i="101"/>
  <c r="AZ130" i="101" s="1"/>
  <c r="T131" i="101"/>
  <c r="AA253" i="101"/>
  <c r="I254" i="101"/>
  <c r="R253" i="101"/>
  <c r="AO130" i="101"/>
  <c r="AQ130" i="101" s="1"/>
  <c r="AP131" i="101" s="1"/>
  <c r="CC254" i="101"/>
  <c r="CU253" i="101"/>
  <c r="AF130" i="101"/>
  <c r="AH130" i="101" s="1"/>
  <c r="AG131" i="101" s="1"/>
  <c r="CQ130" i="101"/>
  <c r="CS130" i="101" s="1"/>
  <c r="BK240" i="97"/>
  <c r="CZ124" i="98"/>
  <c r="DB124" i="98" s="1"/>
  <c r="DA125" i="98" s="1"/>
  <c r="CQ124" i="98"/>
  <c r="CS124" i="98" s="1"/>
  <c r="CR125" i="98" s="1"/>
  <c r="AO124" i="98"/>
  <c r="AQ124" i="98" s="1"/>
  <c r="AP125" i="98" s="1"/>
  <c r="AF124" i="98"/>
  <c r="AH124" i="98" s="1"/>
  <c r="AG125" i="98" s="1"/>
  <c r="CQ124" i="97"/>
  <c r="CS124" i="97" s="1"/>
  <c r="CR125" i="97" s="1"/>
  <c r="CI124" i="97"/>
  <c r="CE124" i="97"/>
  <c r="BQ124" i="97"/>
  <c r="BM124" i="97"/>
  <c r="BG124" i="97"/>
  <c r="BI124" i="97" s="1"/>
  <c r="BH125" i="97" s="1"/>
  <c r="AO124" i="97"/>
  <c r="AQ124" i="97" s="1"/>
  <c r="AF124" i="97"/>
  <c r="AH124" i="97" s="1"/>
  <c r="AG125" i="97" s="1"/>
  <c r="T124" i="97"/>
  <c r="H244" i="97"/>
  <c r="G243" i="97"/>
  <c r="I241" i="97"/>
  <c r="CL240" i="97"/>
  <c r="BT240" i="97"/>
  <c r="CC240" i="97"/>
  <c r="R241" i="97"/>
  <c r="AJ240" i="97"/>
  <c r="T125" i="98"/>
  <c r="BD125" i="98"/>
  <c r="BM125" i="98"/>
  <c r="AU125" i="98"/>
  <c r="I241" i="98"/>
  <c r="L241" i="98" s="1"/>
  <c r="CE125" i="98"/>
  <c r="K125" i="98"/>
  <c r="AJ241" i="98"/>
  <c r="AM241" i="98" s="1"/>
  <c r="BK241" i="98"/>
  <c r="BN241" i="98" s="1"/>
  <c r="AA241" i="98"/>
  <c r="AD241" i="98" s="1"/>
  <c r="BV125" i="98"/>
  <c r="BT241" i="98"/>
  <c r="BW241" i="98" s="1"/>
  <c r="CL241" i="98"/>
  <c r="CO241" i="98" s="1"/>
  <c r="CC242" i="98"/>
  <c r="CF242" i="98" s="1"/>
  <c r="CU241" i="98"/>
  <c r="CX241" i="98" s="1"/>
  <c r="AS241" i="98"/>
  <c r="AV241" i="98" s="1"/>
  <c r="BB241" i="98"/>
  <c r="BE241" i="98" s="1"/>
  <c r="R241" i="98"/>
  <c r="U241" i="98" s="1"/>
  <c r="CW125" i="97"/>
  <c r="CU242" i="97"/>
  <c r="BB241" i="97"/>
  <c r="AU125" i="97"/>
  <c r="AS241" i="97"/>
  <c r="AA241" i="97"/>
  <c r="P130" i="97"/>
  <c r="O131" i="97" s="1"/>
  <c r="AW253" i="101" l="1"/>
  <c r="AV253" i="101"/>
  <c r="AS254" i="101"/>
  <c r="AH254" i="112"/>
  <c r="AV257" i="112"/>
  <c r="AM253" i="101"/>
  <c r="AN253" i="101"/>
  <c r="CO256" i="102"/>
  <c r="CP256" i="102"/>
  <c r="AM256" i="102"/>
  <c r="AN256" i="102"/>
  <c r="EI253" i="101"/>
  <c r="EH253" i="101"/>
  <c r="DY253" i="101"/>
  <c r="DZ253" i="101"/>
  <c r="DG256" i="102"/>
  <c r="DH256" i="102"/>
  <c r="DY256" i="102"/>
  <c r="DZ256" i="102"/>
  <c r="DG264" i="98"/>
  <c r="DD265" i="98"/>
  <c r="BF241" i="97"/>
  <c r="BE241" i="97"/>
  <c r="BX240" i="97"/>
  <c r="BW240" i="97"/>
  <c r="U253" i="101"/>
  <c r="V253" i="101"/>
  <c r="BE253" i="101"/>
  <c r="BF253" i="101"/>
  <c r="L256" i="102"/>
  <c r="M256" i="102"/>
  <c r="BE256" i="102"/>
  <c r="BF256" i="102"/>
  <c r="BN257" i="102"/>
  <c r="BO257" i="102"/>
  <c r="DG253" i="101"/>
  <c r="DH253" i="101"/>
  <c r="DQ256" i="102"/>
  <c r="DP256" i="102"/>
  <c r="DY266" i="98"/>
  <c r="DV267" i="98"/>
  <c r="EH267" i="98"/>
  <c r="EE268" i="98"/>
  <c r="DQ264" i="97"/>
  <c r="DP264" i="97"/>
  <c r="DM265" i="97"/>
  <c r="DZ265" i="97"/>
  <c r="DY265" i="97"/>
  <c r="DV266" i="97"/>
  <c r="CG240" i="97"/>
  <c r="CF240" i="97"/>
  <c r="AD241" i="97"/>
  <c r="AE241" i="97"/>
  <c r="CY242" i="97"/>
  <c r="CX242" i="97"/>
  <c r="AM240" i="97"/>
  <c r="AN240" i="97"/>
  <c r="CO240" i="97"/>
  <c r="CP240" i="97"/>
  <c r="CY253" i="101"/>
  <c r="CX253" i="101"/>
  <c r="M254" i="101"/>
  <c r="L254" i="101"/>
  <c r="BO253" i="101"/>
  <c r="BN253" i="101"/>
  <c r="AD257" i="102"/>
  <c r="AE257" i="102"/>
  <c r="U256" i="102"/>
  <c r="V256" i="102"/>
  <c r="BW257" i="102"/>
  <c r="BX257" i="102"/>
  <c r="AV256" i="102"/>
  <c r="AW256" i="102"/>
  <c r="DH263" i="97"/>
  <c r="DG263" i="97"/>
  <c r="DD264" i="97"/>
  <c r="EI266" i="97"/>
  <c r="EH266" i="97"/>
  <c r="EE267" i="97"/>
  <c r="AW241" i="97"/>
  <c r="AV241" i="97"/>
  <c r="V241" i="97"/>
  <c r="U241" i="97"/>
  <c r="M241" i="97"/>
  <c r="L241" i="97"/>
  <c r="BO240" i="97"/>
  <c r="BN240" i="97"/>
  <c r="CF254" i="101"/>
  <c r="CG254" i="101"/>
  <c r="AE253" i="101"/>
  <c r="AD253" i="101"/>
  <c r="BW253" i="101"/>
  <c r="BX253" i="101"/>
  <c r="CO253" i="101"/>
  <c r="CP253" i="101"/>
  <c r="CX257" i="102"/>
  <c r="CY257" i="102"/>
  <c r="CF256" i="102"/>
  <c r="CG256" i="102"/>
  <c r="DQ253" i="101"/>
  <c r="DP253" i="101"/>
  <c r="EI256" i="102"/>
  <c r="EH256" i="102"/>
  <c r="DP265" i="98"/>
  <c r="DM266" i="98"/>
  <c r="BE141" i="112"/>
  <c r="AZ142" i="112" s="1"/>
  <c r="BD142" i="112" s="1"/>
  <c r="M276" i="112"/>
  <c r="L276" i="112"/>
  <c r="V280" i="112"/>
  <c r="AJ276" i="112"/>
  <c r="AM276" i="112" s="1"/>
  <c r="BB275" i="112"/>
  <c r="AX276" i="112"/>
  <c r="BA276" i="112" s="1"/>
  <c r="H278" i="112"/>
  <c r="G277" i="112"/>
  <c r="Y277" i="112" s="1"/>
  <c r="I277" i="112"/>
  <c r="P277" i="112" s="1"/>
  <c r="DD257" i="102"/>
  <c r="DM257" i="102"/>
  <c r="EE257" i="102"/>
  <c r="DV257" i="102"/>
  <c r="EJ132" i="102"/>
  <c r="EL132" i="102" s="1"/>
  <c r="DX133" i="102"/>
  <c r="EB133" i="102"/>
  <c r="DR132" i="102"/>
  <c r="DT132" i="102" s="1"/>
  <c r="DJ133" i="102"/>
  <c r="DF133" i="102"/>
  <c r="EK125" i="98"/>
  <c r="EG125" i="98"/>
  <c r="EA125" i="98"/>
  <c r="EC125" i="98" s="1"/>
  <c r="DS125" i="98"/>
  <c r="DO125" i="98"/>
  <c r="DI125" i="98"/>
  <c r="DK125" i="98" s="1"/>
  <c r="DM254" i="101"/>
  <c r="DV254" i="101"/>
  <c r="DD254" i="101"/>
  <c r="EE254" i="101"/>
  <c r="EK131" i="101"/>
  <c r="EG131" i="101"/>
  <c r="EA131" i="101"/>
  <c r="EC131" i="101" s="1"/>
  <c r="DS131" i="101"/>
  <c r="DO131" i="101"/>
  <c r="DI131" i="101"/>
  <c r="DK131" i="101" s="1"/>
  <c r="EG125" i="97"/>
  <c r="EK125" i="97"/>
  <c r="EB125" i="97"/>
  <c r="DX125" i="97"/>
  <c r="DS125" i="97"/>
  <c r="DO125" i="97"/>
  <c r="DJ125" i="97"/>
  <c r="DF125" i="97"/>
  <c r="BD133" i="102"/>
  <c r="AC133" i="102"/>
  <c r="BM133" i="102"/>
  <c r="T133" i="102"/>
  <c r="CU258" i="102"/>
  <c r="CL257" i="102"/>
  <c r="AX132" i="102"/>
  <c r="AZ132" i="102" s="1"/>
  <c r="AY133" i="102" s="1"/>
  <c r="BB257" i="102"/>
  <c r="CH132" i="102"/>
  <c r="CJ132" i="102" s="1"/>
  <c r="CI133" i="102" s="1"/>
  <c r="H258" i="102"/>
  <c r="G257" i="102"/>
  <c r="DA133" i="102"/>
  <c r="CW133" i="102"/>
  <c r="BK258" i="102"/>
  <c r="BY133" i="102"/>
  <c r="CA133" i="102" s="1"/>
  <c r="BZ134" i="102" s="1"/>
  <c r="AA258" i="102"/>
  <c r="AJ257" i="102"/>
  <c r="R257" i="102"/>
  <c r="AS257" i="102"/>
  <c r="AO132" i="102"/>
  <c r="AQ132" i="102" s="1"/>
  <c r="AP133" i="102" s="1"/>
  <c r="CQ132" i="102"/>
  <c r="CS132" i="102" s="1"/>
  <c r="CR133" i="102" s="1"/>
  <c r="I257" i="102"/>
  <c r="K133" i="102"/>
  <c r="BT258" i="102"/>
  <c r="CC257" i="102"/>
  <c r="BZ131" i="101"/>
  <c r="BV131" i="101"/>
  <c r="AY131" i="101"/>
  <c r="AU131" i="101"/>
  <c r="BT254" i="101"/>
  <c r="AJ254" i="101"/>
  <c r="BH131" i="101"/>
  <c r="BD131" i="101"/>
  <c r="CU254" i="101"/>
  <c r="AL131" i="101"/>
  <c r="R254" i="101"/>
  <c r="W131" i="101"/>
  <c r="Y131" i="101" s="1"/>
  <c r="X132" i="101" s="1"/>
  <c r="CW131" i="101"/>
  <c r="DA131" i="101"/>
  <c r="CL254" i="101"/>
  <c r="BQ131" i="101"/>
  <c r="BM131" i="101"/>
  <c r="CC255" i="101"/>
  <c r="BB254" i="101"/>
  <c r="AC131" i="101"/>
  <c r="I255" i="101"/>
  <c r="G255" i="101"/>
  <c r="CH131" i="101"/>
  <c r="CJ131" i="101" s="1"/>
  <c r="CN131" i="101"/>
  <c r="CR131" i="101"/>
  <c r="N132" i="101"/>
  <c r="P132" i="101" s="1"/>
  <c r="O133" i="101" s="1"/>
  <c r="AA254" i="101"/>
  <c r="BK254" i="101"/>
  <c r="BK241" i="97"/>
  <c r="CH125" i="98"/>
  <c r="CJ125" i="98" s="1"/>
  <c r="CI126" i="98" s="1"/>
  <c r="BY125" i="98"/>
  <c r="CA125" i="98" s="1"/>
  <c r="BZ126" i="98" s="1"/>
  <c r="BP125" i="98"/>
  <c r="BR125" i="98" s="1"/>
  <c r="BQ126" i="98" s="1"/>
  <c r="BG125" i="98"/>
  <c r="BI125" i="98" s="1"/>
  <c r="BH126" i="98" s="1"/>
  <c r="AX125" i="98"/>
  <c r="AZ125" i="98" s="1"/>
  <c r="AY126" i="98" s="1"/>
  <c r="W125" i="98"/>
  <c r="Y125" i="98" s="1"/>
  <c r="X126" i="98" s="1"/>
  <c r="CZ125" i="97"/>
  <c r="DB125" i="97" s="1"/>
  <c r="DA126" i="97" s="1"/>
  <c r="CH124" i="97"/>
  <c r="CJ124" i="97" s="1"/>
  <c r="BP124" i="97"/>
  <c r="BR124" i="97" s="1"/>
  <c r="AX125" i="97"/>
  <c r="AZ125" i="97" s="1"/>
  <c r="AY126" i="97" s="1"/>
  <c r="AP125" i="97"/>
  <c r="AL125" i="97"/>
  <c r="W124" i="97"/>
  <c r="Y124" i="97" s="1"/>
  <c r="X125" i="97" s="1"/>
  <c r="H245" i="97"/>
  <c r="G244" i="97"/>
  <c r="AJ241" i="97"/>
  <c r="BT241" i="97"/>
  <c r="R242" i="97"/>
  <c r="CC241" i="97"/>
  <c r="CL241" i="97"/>
  <c r="I242" i="97"/>
  <c r="AL125" i="98"/>
  <c r="AC125" i="98"/>
  <c r="CN125" i="98"/>
  <c r="CW125" i="98"/>
  <c r="AA242" i="98"/>
  <c r="AD242" i="98" s="1"/>
  <c r="CL242" i="98"/>
  <c r="CO242" i="98" s="1"/>
  <c r="N125" i="98"/>
  <c r="P125" i="98" s="1"/>
  <c r="O126" i="98" s="1"/>
  <c r="CU242" i="98"/>
  <c r="CX242" i="98" s="1"/>
  <c r="AJ242" i="98"/>
  <c r="AM242" i="98" s="1"/>
  <c r="BB242" i="98"/>
  <c r="BE242" i="98" s="1"/>
  <c r="AS242" i="98"/>
  <c r="AV242" i="98" s="1"/>
  <c r="R242" i="98"/>
  <c r="U242" i="98" s="1"/>
  <c r="CC243" i="98"/>
  <c r="CF243" i="98" s="1"/>
  <c r="BT242" i="98"/>
  <c r="BW242" i="98" s="1"/>
  <c r="BK242" i="98"/>
  <c r="BN242" i="98" s="1"/>
  <c r="I242" i="98"/>
  <c r="L242" i="98" s="1"/>
  <c r="K131" i="97"/>
  <c r="N131" i="97" s="1"/>
  <c r="CU243" i="97"/>
  <c r="CN125" i="97"/>
  <c r="BD125" i="97"/>
  <c r="BB242" i="97"/>
  <c r="AS242" i="97"/>
  <c r="AC125" i="97"/>
  <c r="AA242" i="97"/>
  <c r="AV254" i="101" l="1"/>
  <c r="AS255" i="101"/>
  <c r="AW254" i="101"/>
  <c r="AH255" i="112"/>
  <c r="AV258" i="112"/>
  <c r="AN254" i="101"/>
  <c r="AM254" i="101"/>
  <c r="AD258" i="102"/>
  <c r="AE258" i="102"/>
  <c r="BF257" i="102"/>
  <c r="BE257" i="102"/>
  <c r="DP257" i="102"/>
  <c r="DQ257" i="102"/>
  <c r="DQ265" i="97"/>
  <c r="DP265" i="97"/>
  <c r="DM266" i="97"/>
  <c r="BE242" i="97"/>
  <c r="BF242" i="97"/>
  <c r="V242" i="97"/>
  <c r="U242" i="97"/>
  <c r="AD254" i="101"/>
  <c r="AE254" i="101"/>
  <c r="BW258" i="102"/>
  <c r="BX258" i="102"/>
  <c r="CX258" i="102"/>
  <c r="CY258" i="102"/>
  <c r="EI267" i="97"/>
  <c r="EH267" i="97"/>
  <c r="EE268" i="97"/>
  <c r="AE242" i="97"/>
  <c r="AD242" i="97"/>
  <c r="BX241" i="97"/>
  <c r="BW241" i="97"/>
  <c r="CP241" i="97"/>
  <c r="CO241" i="97"/>
  <c r="AN241" i="97"/>
  <c r="AM241" i="97"/>
  <c r="BN241" i="97"/>
  <c r="BO241" i="97"/>
  <c r="BF254" i="101"/>
  <c r="BE254" i="101"/>
  <c r="CP254" i="101"/>
  <c r="CO254" i="101"/>
  <c r="CX254" i="101"/>
  <c r="CY254" i="101"/>
  <c r="BX254" i="101"/>
  <c r="BW254" i="101"/>
  <c r="AV257" i="102"/>
  <c r="AW257" i="102"/>
  <c r="DH254" i="101"/>
  <c r="DG254" i="101"/>
  <c r="DP254" i="101"/>
  <c r="DQ254" i="101"/>
  <c r="DP266" i="98"/>
  <c r="DM267" i="98"/>
  <c r="DZ266" i="97"/>
  <c r="DY266" i="97"/>
  <c r="DV267" i="97"/>
  <c r="DY267" i="98"/>
  <c r="DV268" i="98"/>
  <c r="DG265" i="98"/>
  <c r="DD266" i="98"/>
  <c r="AN257" i="102"/>
  <c r="AM257" i="102"/>
  <c r="DZ254" i="101"/>
  <c r="DY254" i="101"/>
  <c r="EH257" i="102"/>
  <c r="EI257" i="102"/>
  <c r="DH257" i="102"/>
  <c r="DG257" i="102"/>
  <c r="EH268" i="98"/>
  <c r="EE269" i="98"/>
  <c r="L242" i="97"/>
  <c r="M242" i="97"/>
  <c r="AW242" i="97"/>
  <c r="AV242" i="97"/>
  <c r="CY243" i="97"/>
  <c r="CX243" i="97"/>
  <c r="CF241" i="97"/>
  <c r="CG241" i="97"/>
  <c r="BN254" i="101"/>
  <c r="BO254" i="101"/>
  <c r="L255" i="101"/>
  <c r="M255" i="101"/>
  <c r="CG255" i="101"/>
  <c r="CF255" i="101"/>
  <c r="V254" i="101"/>
  <c r="U254" i="101"/>
  <c r="CF257" i="102"/>
  <c r="CG257" i="102"/>
  <c r="L257" i="102"/>
  <c r="M257" i="102"/>
  <c r="U257" i="102"/>
  <c r="V257" i="102"/>
  <c r="BN258" i="102"/>
  <c r="BO258" i="102"/>
  <c r="CO257" i="102"/>
  <c r="CP257" i="102"/>
  <c r="EH254" i="101"/>
  <c r="EI254" i="101"/>
  <c r="DZ257" i="102"/>
  <c r="DY257" i="102"/>
  <c r="DH264" i="97"/>
  <c r="DG264" i="97"/>
  <c r="DD265" i="97"/>
  <c r="BC142" i="112"/>
  <c r="AQ141" i="112"/>
  <c r="AL142" i="112" s="1"/>
  <c r="AP142" i="112" s="1"/>
  <c r="M277" i="112"/>
  <c r="L277" i="112"/>
  <c r="AX277" i="112"/>
  <c r="BA277" i="112" s="1"/>
  <c r="BB276" i="112"/>
  <c r="AJ277" i="112"/>
  <c r="AM277" i="112" s="1"/>
  <c r="I278" i="112"/>
  <c r="P278" i="112" s="1"/>
  <c r="H279" i="112"/>
  <c r="G278" i="112"/>
  <c r="Y278" i="112" s="1"/>
  <c r="DM258" i="102"/>
  <c r="DV258" i="102"/>
  <c r="DD258" i="102"/>
  <c r="EE258" i="102"/>
  <c r="EK133" i="102"/>
  <c r="EG133" i="102"/>
  <c r="EA133" i="102"/>
  <c r="EC133" i="102" s="1"/>
  <c r="DS133" i="102"/>
  <c r="DO133" i="102"/>
  <c r="DI133" i="102"/>
  <c r="DK133" i="102" s="1"/>
  <c r="EJ125" i="98"/>
  <c r="EL125" i="98" s="1"/>
  <c r="EB126" i="98"/>
  <c r="DX126" i="98"/>
  <c r="DR125" i="98"/>
  <c r="DT125" i="98" s="1"/>
  <c r="DJ126" i="98"/>
  <c r="DF126" i="98"/>
  <c r="EE255" i="101"/>
  <c r="DD255" i="101"/>
  <c r="DV255" i="101"/>
  <c r="DM255" i="101"/>
  <c r="EJ131" i="101"/>
  <c r="EL131" i="101" s="1"/>
  <c r="EB132" i="101"/>
  <c r="DX132" i="101"/>
  <c r="DR131" i="101"/>
  <c r="DT131" i="101" s="1"/>
  <c r="DJ132" i="101"/>
  <c r="DF132" i="101"/>
  <c r="EJ125" i="97"/>
  <c r="EL125" i="97" s="1"/>
  <c r="EA125" i="97"/>
  <c r="EC125" i="97" s="1"/>
  <c r="DR125" i="97"/>
  <c r="DT125" i="97" s="1"/>
  <c r="DI125" i="97"/>
  <c r="DK125" i="97" s="1"/>
  <c r="BV134" i="102"/>
  <c r="AU133" i="102"/>
  <c r="CE133" i="102"/>
  <c r="AS258" i="102"/>
  <c r="CC258" i="102"/>
  <c r="BT259" i="102"/>
  <c r="CL258" i="102"/>
  <c r="W133" i="102"/>
  <c r="Y133" i="102" s="1"/>
  <c r="X134" i="102" s="1"/>
  <c r="AF133" i="102"/>
  <c r="AH133" i="102" s="1"/>
  <c r="AG134" i="102" s="1"/>
  <c r="N133" i="102"/>
  <c r="P133" i="102" s="1"/>
  <c r="O134" i="102" s="1"/>
  <c r="I258" i="102"/>
  <c r="AL133" i="102"/>
  <c r="R258" i="102"/>
  <c r="AA259" i="102"/>
  <c r="BK259" i="102"/>
  <c r="H259" i="102"/>
  <c r="G258" i="102"/>
  <c r="BB258" i="102"/>
  <c r="BP133" i="102"/>
  <c r="BR133" i="102" s="1"/>
  <c r="BQ134" i="102" s="1"/>
  <c r="BG133" i="102"/>
  <c r="BI133" i="102" s="1"/>
  <c r="BH134" i="102" s="1"/>
  <c r="CN133" i="102"/>
  <c r="AJ258" i="102"/>
  <c r="CZ133" i="102"/>
  <c r="DB133" i="102" s="1"/>
  <c r="CU259" i="102"/>
  <c r="T132" i="101"/>
  <c r="AA255" i="101"/>
  <c r="CQ131" i="101"/>
  <c r="CS131" i="101" s="1"/>
  <c r="G256" i="101"/>
  <c r="BB255" i="101"/>
  <c r="BP131" i="101"/>
  <c r="BR131" i="101" s="1"/>
  <c r="CL255" i="101"/>
  <c r="BG131" i="101"/>
  <c r="BI131" i="101" s="1"/>
  <c r="AX131" i="101"/>
  <c r="AZ131" i="101" s="1"/>
  <c r="AF131" i="101"/>
  <c r="AH131" i="101" s="1"/>
  <c r="AG132" i="101" s="1"/>
  <c r="BT255" i="101"/>
  <c r="K133" i="101"/>
  <c r="CI132" i="101"/>
  <c r="CE132" i="101"/>
  <c r="CZ131" i="101"/>
  <c r="DB131" i="101" s="1"/>
  <c r="R255" i="101"/>
  <c r="BY131" i="101"/>
  <c r="CA131" i="101" s="1"/>
  <c r="BK255" i="101"/>
  <c r="I256" i="101"/>
  <c r="CC256" i="101"/>
  <c r="AO131" i="101"/>
  <c r="AQ131" i="101" s="1"/>
  <c r="AP132" i="101" s="1"/>
  <c r="CU255" i="101"/>
  <c r="AJ255" i="101"/>
  <c r="BK242" i="97"/>
  <c r="CZ125" i="98"/>
  <c r="DB125" i="98" s="1"/>
  <c r="DA126" i="98" s="1"/>
  <c r="CQ125" i="98"/>
  <c r="CS125" i="98" s="1"/>
  <c r="CR126" i="98" s="1"/>
  <c r="AO125" i="98"/>
  <c r="AQ125" i="98" s="1"/>
  <c r="AP126" i="98" s="1"/>
  <c r="AF125" i="98"/>
  <c r="AH125" i="98" s="1"/>
  <c r="AG126" i="98" s="1"/>
  <c r="CQ125" i="97"/>
  <c r="CS125" i="97" s="1"/>
  <c r="CR126" i="97" s="1"/>
  <c r="CI125" i="97"/>
  <c r="CE125" i="97"/>
  <c r="BQ125" i="97"/>
  <c r="BM125" i="97"/>
  <c r="BG125" i="97"/>
  <c r="BI125" i="97" s="1"/>
  <c r="BH126" i="97" s="1"/>
  <c r="AO125" i="97"/>
  <c r="AQ125" i="97" s="1"/>
  <c r="AF125" i="97"/>
  <c r="AH125" i="97" s="1"/>
  <c r="AG126" i="97" s="1"/>
  <c r="T125" i="97"/>
  <c r="H246" i="97"/>
  <c r="G245" i="97"/>
  <c r="P131" i="97"/>
  <c r="O132" i="97" s="1"/>
  <c r="CC242" i="97"/>
  <c r="I243" i="97"/>
  <c r="R243" i="97"/>
  <c r="CL242" i="97"/>
  <c r="BT242" i="97"/>
  <c r="AJ242" i="97"/>
  <c r="BM126" i="98"/>
  <c r="K126" i="98"/>
  <c r="CE126" i="98"/>
  <c r="CC244" i="98"/>
  <c r="CF244" i="98" s="1"/>
  <c r="T126" i="98"/>
  <c r="AJ243" i="98"/>
  <c r="AM243" i="98" s="1"/>
  <c r="BV126" i="98"/>
  <c r="CL243" i="98"/>
  <c r="CO243" i="98" s="1"/>
  <c r="AU126" i="98"/>
  <c r="I243" i="98"/>
  <c r="L243" i="98" s="1"/>
  <c r="BT243" i="98"/>
  <c r="BW243" i="98" s="1"/>
  <c r="R243" i="98"/>
  <c r="U243" i="98" s="1"/>
  <c r="BD126" i="98"/>
  <c r="AS243" i="98"/>
  <c r="AV243" i="98" s="1"/>
  <c r="CU243" i="98"/>
  <c r="CX243" i="98" s="1"/>
  <c r="AA243" i="98"/>
  <c r="AD243" i="98" s="1"/>
  <c r="BK243" i="98"/>
  <c r="BN243" i="98" s="1"/>
  <c r="BB243" i="98"/>
  <c r="BE243" i="98" s="1"/>
  <c r="CW126" i="97"/>
  <c r="CU244" i="97"/>
  <c r="BB243" i="97"/>
  <c r="AU126" i="97"/>
  <c r="AS243" i="97"/>
  <c r="AA243" i="97"/>
  <c r="AS256" i="101" l="1"/>
  <c r="AW255" i="101"/>
  <c r="AV255" i="101"/>
  <c r="AO142" i="112"/>
  <c r="AH256" i="112"/>
  <c r="AV259" i="112"/>
  <c r="CP242" i="97"/>
  <c r="CO242" i="97"/>
  <c r="BO242" i="97"/>
  <c r="BN242" i="97"/>
  <c r="CX259" i="102"/>
  <c r="CY259" i="102"/>
  <c r="U258" i="102"/>
  <c r="V258" i="102"/>
  <c r="BX259" i="102"/>
  <c r="BW259" i="102"/>
  <c r="DY255" i="101"/>
  <c r="DZ255" i="101"/>
  <c r="EI258" i="102"/>
  <c r="EH258" i="102"/>
  <c r="DY258" i="102"/>
  <c r="DZ258" i="102"/>
  <c r="DP267" i="98"/>
  <c r="DM268" i="98"/>
  <c r="BF243" i="97"/>
  <c r="BE243" i="97"/>
  <c r="U243" i="97"/>
  <c r="V243" i="97"/>
  <c r="AM255" i="101"/>
  <c r="AN255" i="101"/>
  <c r="CF256" i="101"/>
  <c r="CG256" i="101"/>
  <c r="U255" i="101"/>
  <c r="V255" i="101"/>
  <c r="BE255" i="101"/>
  <c r="BF255" i="101"/>
  <c r="AE255" i="101"/>
  <c r="AD255" i="101"/>
  <c r="CG258" i="102"/>
  <c r="CF258" i="102"/>
  <c r="DG255" i="101"/>
  <c r="DH255" i="101"/>
  <c r="EI255" i="101"/>
  <c r="EH255" i="101"/>
  <c r="DG266" i="98"/>
  <c r="DD267" i="98"/>
  <c r="DZ267" i="97"/>
  <c r="DY267" i="97"/>
  <c r="DV268" i="97"/>
  <c r="AE243" i="97"/>
  <c r="AD243" i="97"/>
  <c r="CY244" i="97"/>
  <c r="CX244" i="97"/>
  <c r="AN242" i="97"/>
  <c r="AM242" i="97"/>
  <c r="M243" i="97"/>
  <c r="L243" i="97"/>
  <c r="CY255" i="101"/>
  <c r="CX255" i="101"/>
  <c r="M256" i="101"/>
  <c r="L256" i="101"/>
  <c r="AM258" i="102"/>
  <c r="AN258" i="102"/>
  <c r="BN259" i="102"/>
  <c r="BO259" i="102"/>
  <c r="AW258" i="102"/>
  <c r="AV258" i="102"/>
  <c r="DQ258" i="102"/>
  <c r="DP258" i="102"/>
  <c r="DH265" i="97"/>
  <c r="DG265" i="97"/>
  <c r="DD266" i="97"/>
  <c r="EI268" i="97"/>
  <c r="EH268" i="97"/>
  <c r="EE269" i="97"/>
  <c r="AV243" i="97"/>
  <c r="AW243" i="97"/>
  <c r="BW242" i="97"/>
  <c r="BX242" i="97"/>
  <c r="CG242" i="97"/>
  <c r="CF242" i="97"/>
  <c r="BO255" i="101"/>
  <c r="BN255" i="101"/>
  <c r="BW255" i="101"/>
  <c r="BX255" i="101"/>
  <c r="CO255" i="101"/>
  <c r="CP255" i="101"/>
  <c r="BE258" i="102"/>
  <c r="BF258" i="102"/>
  <c r="AD259" i="102"/>
  <c r="AE259" i="102"/>
  <c r="M258" i="102"/>
  <c r="L258" i="102"/>
  <c r="CO258" i="102"/>
  <c r="CP258" i="102"/>
  <c r="DQ255" i="101"/>
  <c r="DP255" i="101"/>
  <c r="DG258" i="102"/>
  <c r="DH258" i="102"/>
  <c r="EH269" i="98"/>
  <c r="EE270" i="98"/>
  <c r="DY268" i="98"/>
  <c r="DV269" i="98"/>
  <c r="DQ266" i="97"/>
  <c r="DP266" i="97"/>
  <c r="DM267" i="97"/>
  <c r="BE142" i="112"/>
  <c r="AZ143" i="112" s="1"/>
  <c r="BD143" i="112" s="1"/>
  <c r="M278" i="112"/>
  <c r="L278" i="112"/>
  <c r="AJ278" i="112"/>
  <c r="AM278" i="112" s="1"/>
  <c r="AX278" i="112"/>
  <c r="BA278" i="112" s="1"/>
  <c r="BB277" i="112"/>
  <c r="H280" i="112"/>
  <c r="G279" i="112"/>
  <c r="Y279" i="112" s="1"/>
  <c r="I279" i="112"/>
  <c r="P279" i="112" s="1"/>
  <c r="EE259" i="102"/>
  <c r="DV259" i="102"/>
  <c r="DM259" i="102"/>
  <c r="DD259" i="102"/>
  <c r="EJ133" i="102"/>
  <c r="EL133" i="102" s="1"/>
  <c r="EB134" i="102"/>
  <c r="DX134" i="102"/>
  <c r="DR133" i="102"/>
  <c r="DT133" i="102" s="1"/>
  <c r="DF134" i="102"/>
  <c r="DJ134" i="102"/>
  <c r="EK126" i="98"/>
  <c r="EG126" i="98"/>
  <c r="EA126" i="98"/>
  <c r="EC126" i="98" s="1"/>
  <c r="DS126" i="98"/>
  <c r="DO126" i="98"/>
  <c r="DI126" i="98"/>
  <c r="DK126" i="98" s="1"/>
  <c r="DM256" i="101"/>
  <c r="DV256" i="101"/>
  <c r="EE256" i="101"/>
  <c r="DD256" i="101"/>
  <c r="EK132" i="101"/>
  <c r="EG132" i="101"/>
  <c r="EA132" i="101"/>
  <c r="EC132" i="101" s="1"/>
  <c r="DS132" i="101"/>
  <c r="DO132" i="101"/>
  <c r="DI132" i="101"/>
  <c r="DK132" i="101" s="1"/>
  <c r="EG126" i="97"/>
  <c r="EK126" i="97"/>
  <c r="EB126" i="97"/>
  <c r="DX126" i="97"/>
  <c r="DO126" i="97"/>
  <c r="DS126" i="97"/>
  <c r="DJ126" i="97"/>
  <c r="DF126" i="97"/>
  <c r="AC134" i="102"/>
  <c r="T134" i="102"/>
  <c r="DA134" i="102"/>
  <c r="CW134" i="102"/>
  <c r="K134" i="102"/>
  <c r="BM134" i="102"/>
  <c r="CC259" i="102"/>
  <c r="AX133" i="102"/>
  <c r="AZ133" i="102" s="1"/>
  <c r="AY134" i="102" s="1"/>
  <c r="CU260" i="102"/>
  <c r="BD134" i="102"/>
  <c r="BB259" i="102"/>
  <c r="H260" i="102"/>
  <c r="G259" i="102"/>
  <c r="AA260" i="102"/>
  <c r="R259" i="102"/>
  <c r="AS259" i="102"/>
  <c r="AJ259" i="102"/>
  <c r="BK260" i="102"/>
  <c r="CH133" i="102"/>
  <c r="CJ133" i="102" s="1"/>
  <c r="CI134" i="102" s="1"/>
  <c r="BY134" i="102"/>
  <c r="CA134" i="102" s="1"/>
  <c r="BZ135" i="102" s="1"/>
  <c r="CQ133" i="102"/>
  <c r="CS133" i="102" s="1"/>
  <c r="CR134" i="102" s="1"/>
  <c r="AO133" i="102"/>
  <c r="AQ133" i="102" s="1"/>
  <c r="AP134" i="102" s="1"/>
  <c r="I259" i="102"/>
  <c r="CL259" i="102"/>
  <c r="BT260" i="102"/>
  <c r="BH132" i="101"/>
  <c r="BD132" i="101"/>
  <c r="BQ132" i="101"/>
  <c r="BM132" i="101"/>
  <c r="CN132" i="101"/>
  <c r="CR132" i="101"/>
  <c r="BZ132" i="101"/>
  <c r="BV132" i="101"/>
  <c r="CC257" i="101"/>
  <c r="CW132" i="101"/>
  <c r="DA132" i="101"/>
  <c r="N133" i="101"/>
  <c r="P133" i="101" s="1"/>
  <c r="O134" i="101" s="1"/>
  <c r="AY132" i="101"/>
  <c r="AU132" i="101"/>
  <c r="BB256" i="101"/>
  <c r="G257" i="101"/>
  <c r="AA256" i="101"/>
  <c r="AJ256" i="101"/>
  <c r="AL132" i="101"/>
  <c r="AC132" i="101"/>
  <c r="CL256" i="101"/>
  <c r="CH132" i="101"/>
  <c r="CJ132" i="101" s="1"/>
  <c r="BK256" i="101"/>
  <c r="BT256" i="101"/>
  <c r="CU256" i="101"/>
  <c r="I257" i="101"/>
  <c r="R256" i="101"/>
  <c r="W132" i="101"/>
  <c r="Y132" i="101" s="1"/>
  <c r="X133" i="101" s="1"/>
  <c r="BK243" i="97"/>
  <c r="CH126" i="98"/>
  <c r="CJ126" i="98" s="1"/>
  <c r="CI127" i="98" s="1"/>
  <c r="BY126" i="98"/>
  <c r="CA126" i="98" s="1"/>
  <c r="BZ127" i="98" s="1"/>
  <c r="BP126" i="98"/>
  <c r="BR126" i="98" s="1"/>
  <c r="BQ127" i="98" s="1"/>
  <c r="BG126" i="98"/>
  <c r="BI126" i="98" s="1"/>
  <c r="BH127" i="98" s="1"/>
  <c r="AX126" i="98"/>
  <c r="AZ126" i="98" s="1"/>
  <c r="AY127" i="98" s="1"/>
  <c r="W126" i="98"/>
  <c r="Y126" i="98" s="1"/>
  <c r="X127" i="98" s="1"/>
  <c r="CZ126" i="97"/>
  <c r="DB126" i="97" s="1"/>
  <c r="DA127" i="97" s="1"/>
  <c r="CH125" i="97"/>
  <c r="CJ125" i="97" s="1"/>
  <c r="BP125" i="97"/>
  <c r="BR125" i="97" s="1"/>
  <c r="AX126" i="97"/>
  <c r="AZ126" i="97" s="1"/>
  <c r="AY127" i="97" s="1"/>
  <c r="AP126" i="97"/>
  <c r="AL126" i="97"/>
  <c r="W125" i="97"/>
  <c r="Y125" i="97" s="1"/>
  <c r="X126" i="97" s="1"/>
  <c r="K132" i="97"/>
  <c r="N132" i="97" s="1"/>
  <c r="H247" i="97"/>
  <c r="G246" i="97"/>
  <c r="I244" i="97"/>
  <c r="CL243" i="97"/>
  <c r="BT243" i="97"/>
  <c r="R244" i="97"/>
  <c r="AJ243" i="97"/>
  <c r="CC243" i="97"/>
  <c r="AC126" i="98"/>
  <c r="I244" i="98"/>
  <c r="L244" i="98" s="1"/>
  <c r="N126" i="98"/>
  <c r="P126" i="98" s="1"/>
  <c r="O127" i="98" s="1"/>
  <c r="CN126" i="98"/>
  <c r="AS244" i="98"/>
  <c r="AV244" i="98" s="1"/>
  <c r="CL244" i="98"/>
  <c r="CO244" i="98" s="1"/>
  <c r="BK244" i="98"/>
  <c r="BN244" i="98" s="1"/>
  <c r="R244" i="98"/>
  <c r="U244" i="98" s="1"/>
  <c r="BT244" i="98"/>
  <c r="BW244" i="98" s="1"/>
  <c r="AL126" i="98"/>
  <c r="CU244" i="98"/>
  <c r="CX244" i="98" s="1"/>
  <c r="CC245" i="98"/>
  <c r="CF245" i="98" s="1"/>
  <c r="BB244" i="98"/>
  <c r="BE244" i="98" s="1"/>
  <c r="AA244" i="98"/>
  <c r="AD244" i="98" s="1"/>
  <c r="CW126" i="98"/>
  <c r="AJ244" i="98"/>
  <c r="AM244" i="98" s="1"/>
  <c r="CU245" i="97"/>
  <c r="CN126" i="97"/>
  <c r="BD126" i="97"/>
  <c r="BB244" i="97"/>
  <c r="AS244" i="97"/>
  <c r="AC126" i="97"/>
  <c r="AA244" i="97"/>
  <c r="AS257" i="101" l="1"/>
  <c r="AV256" i="101"/>
  <c r="AW256" i="101"/>
  <c r="AH257" i="112"/>
  <c r="AV260" i="112"/>
  <c r="BX243" i="97"/>
  <c r="BW243" i="97"/>
  <c r="CX256" i="101"/>
  <c r="CY256" i="101"/>
  <c r="CP256" i="101"/>
  <c r="CO256" i="101"/>
  <c r="BW260" i="102"/>
  <c r="BX260" i="102"/>
  <c r="AM259" i="102"/>
  <c r="AN259" i="102"/>
  <c r="DH266" i="97"/>
  <c r="DG266" i="97"/>
  <c r="DD267" i="97"/>
  <c r="DP268" i="98"/>
  <c r="DM269" i="98"/>
  <c r="AW244" i="97"/>
  <c r="AV244" i="97"/>
  <c r="BE244" i="97"/>
  <c r="BF244" i="97"/>
  <c r="CP243" i="97"/>
  <c r="CO243" i="97"/>
  <c r="V256" i="101"/>
  <c r="U256" i="101"/>
  <c r="AN256" i="101"/>
  <c r="AM256" i="101"/>
  <c r="BF256" i="101"/>
  <c r="BE256" i="101"/>
  <c r="CO259" i="102"/>
  <c r="CP259" i="102"/>
  <c r="AV259" i="102"/>
  <c r="AW259" i="102"/>
  <c r="CY260" i="102"/>
  <c r="CX260" i="102"/>
  <c r="DZ256" i="101"/>
  <c r="DY256" i="101"/>
  <c r="DG259" i="102"/>
  <c r="DH259" i="102"/>
  <c r="DZ259" i="102"/>
  <c r="DY259" i="102"/>
  <c r="DY269" i="98"/>
  <c r="DV270" i="98"/>
  <c r="EI269" i="97"/>
  <c r="EH269" i="97"/>
  <c r="EE270" i="97"/>
  <c r="CX245" i="97"/>
  <c r="CY245" i="97"/>
  <c r="CF243" i="97"/>
  <c r="CG243" i="97"/>
  <c r="BX256" i="101"/>
  <c r="BW256" i="101"/>
  <c r="AE244" i="97"/>
  <c r="AD244" i="97"/>
  <c r="AN243" i="97"/>
  <c r="AM243" i="97"/>
  <c r="L244" i="97"/>
  <c r="M244" i="97"/>
  <c r="L257" i="101"/>
  <c r="M257" i="101"/>
  <c r="BN256" i="101"/>
  <c r="BO256" i="101"/>
  <c r="AD256" i="101"/>
  <c r="AE256" i="101"/>
  <c r="L259" i="102"/>
  <c r="M259" i="102"/>
  <c r="V259" i="102"/>
  <c r="U259" i="102"/>
  <c r="BF259" i="102"/>
  <c r="BE259" i="102"/>
  <c r="DH256" i="101"/>
  <c r="DG256" i="101"/>
  <c r="DQ267" i="97"/>
  <c r="DP267" i="97"/>
  <c r="DM268" i="97"/>
  <c r="DG267" i="98"/>
  <c r="DD268" i="98"/>
  <c r="V244" i="97"/>
  <c r="U244" i="97"/>
  <c r="BN243" i="97"/>
  <c r="BO243" i="97"/>
  <c r="CG257" i="101"/>
  <c r="CF257" i="101"/>
  <c r="BO260" i="102"/>
  <c r="BN260" i="102"/>
  <c r="AE260" i="102"/>
  <c r="AD260" i="102"/>
  <c r="CF259" i="102"/>
  <c r="CG259" i="102"/>
  <c r="EH256" i="101"/>
  <c r="EI256" i="101"/>
  <c r="DP256" i="101"/>
  <c r="DQ256" i="101"/>
  <c r="DP259" i="102"/>
  <c r="DQ259" i="102"/>
  <c r="EH259" i="102"/>
  <c r="EI259" i="102"/>
  <c r="EH270" i="98"/>
  <c r="EE271" i="98"/>
  <c r="DZ268" i="97"/>
  <c r="DY268" i="97"/>
  <c r="DV269" i="97"/>
  <c r="BC143" i="112"/>
  <c r="AQ142" i="112"/>
  <c r="AL143" i="112" s="1"/>
  <c r="AP143" i="112" s="1"/>
  <c r="L279" i="112"/>
  <c r="M279" i="112"/>
  <c r="AJ279" i="112"/>
  <c r="AM279" i="112" s="1"/>
  <c r="AX279" i="112"/>
  <c r="BA279" i="112" s="1"/>
  <c r="BB278" i="112"/>
  <c r="I280" i="112"/>
  <c r="G280" i="112"/>
  <c r="Y280" i="112" s="1"/>
  <c r="DD260" i="102"/>
  <c r="DV260" i="102"/>
  <c r="DM260" i="102"/>
  <c r="EE260" i="102"/>
  <c r="EG134" i="102"/>
  <c r="EK134" i="102"/>
  <c r="EA134" i="102"/>
  <c r="EC134" i="102" s="1"/>
  <c r="DO134" i="102"/>
  <c r="DS134" i="102"/>
  <c r="DI134" i="102"/>
  <c r="DK134" i="102" s="1"/>
  <c r="EJ126" i="98"/>
  <c r="EL126" i="98" s="1"/>
  <c r="EB127" i="98"/>
  <c r="DX127" i="98"/>
  <c r="DR126" i="98"/>
  <c r="DT126" i="98" s="1"/>
  <c r="DF127" i="98"/>
  <c r="DJ127" i="98"/>
  <c r="DD257" i="101"/>
  <c r="DM257" i="101"/>
  <c r="EE257" i="101"/>
  <c r="DV257" i="101"/>
  <c r="EJ132" i="101"/>
  <c r="EL132" i="101" s="1"/>
  <c r="EB133" i="101"/>
  <c r="DX133" i="101"/>
  <c r="DR132" i="101"/>
  <c r="DT132" i="101" s="1"/>
  <c r="DJ133" i="101"/>
  <c r="DF133" i="101"/>
  <c r="EJ126" i="97"/>
  <c r="EL126" i="97" s="1"/>
  <c r="EA126" i="97"/>
  <c r="EC126" i="97" s="1"/>
  <c r="DR126" i="97"/>
  <c r="DT126" i="97" s="1"/>
  <c r="DI126" i="97"/>
  <c r="DK126" i="97" s="1"/>
  <c r="CN134" i="102"/>
  <c r="CE134" i="102"/>
  <c r="CL260" i="102"/>
  <c r="BK261" i="102"/>
  <c r="H261" i="102"/>
  <c r="G260" i="102"/>
  <c r="BG134" i="102"/>
  <c r="BI134" i="102" s="1"/>
  <c r="BH135" i="102" s="1"/>
  <c r="CU261" i="102"/>
  <c r="CC260" i="102"/>
  <c r="N134" i="102"/>
  <c r="P134" i="102" s="1"/>
  <c r="O135" i="102" s="1"/>
  <c r="W134" i="102"/>
  <c r="Y134" i="102" s="1"/>
  <c r="X135" i="102" s="1"/>
  <c r="I260" i="102"/>
  <c r="AL134" i="102"/>
  <c r="BV135" i="102"/>
  <c r="AU134" i="102"/>
  <c r="AA261" i="102"/>
  <c r="BP134" i="102"/>
  <c r="BR134" i="102" s="1"/>
  <c r="BQ135" i="102" s="1"/>
  <c r="CZ134" i="102"/>
  <c r="DB134" i="102" s="1"/>
  <c r="AF134" i="102"/>
  <c r="AH134" i="102" s="1"/>
  <c r="AG135" i="102" s="1"/>
  <c r="BT261" i="102"/>
  <c r="AJ260" i="102"/>
  <c r="AS260" i="102"/>
  <c r="R260" i="102"/>
  <c r="BB260" i="102"/>
  <c r="K134" i="101"/>
  <c r="T133" i="101"/>
  <c r="BY132" i="101"/>
  <c r="CA132" i="101" s="1"/>
  <c r="AF132" i="101"/>
  <c r="AH132" i="101" s="1"/>
  <c r="AG133" i="101" s="1"/>
  <c r="AA257" i="101"/>
  <c r="CI133" i="101"/>
  <c r="CE133" i="101"/>
  <c r="BB257" i="101"/>
  <c r="CZ132" i="101"/>
  <c r="DB132" i="101" s="1"/>
  <c r="BP132" i="101"/>
  <c r="BR132" i="101" s="1"/>
  <c r="R257" i="101"/>
  <c r="I258" i="101"/>
  <c r="BK257" i="101"/>
  <c r="CL257" i="101"/>
  <c r="AO132" i="101"/>
  <c r="AQ132" i="101" s="1"/>
  <c r="AP133" i="101" s="1"/>
  <c r="AJ257" i="101"/>
  <c r="CC258" i="101"/>
  <c r="BG132" i="101"/>
  <c r="BI132" i="101" s="1"/>
  <c r="CU257" i="101"/>
  <c r="BT257" i="101"/>
  <c r="G258" i="101"/>
  <c r="AX132" i="101"/>
  <c r="AZ132" i="101" s="1"/>
  <c r="CQ132" i="101"/>
  <c r="CS132" i="101" s="1"/>
  <c r="BK244" i="97"/>
  <c r="CZ126" i="98"/>
  <c r="DB126" i="98" s="1"/>
  <c r="DA127" i="98" s="1"/>
  <c r="CQ126" i="98"/>
  <c r="CS126" i="98" s="1"/>
  <c r="CR127" i="98" s="1"/>
  <c r="AO126" i="98"/>
  <c r="AQ126" i="98" s="1"/>
  <c r="AP127" i="98" s="1"/>
  <c r="AF126" i="98"/>
  <c r="AH126" i="98" s="1"/>
  <c r="AG127" i="98" s="1"/>
  <c r="CQ126" i="97"/>
  <c r="CS126" i="97" s="1"/>
  <c r="CR127" i="97" s="1"/>
  <c r="CI126" i="97"/>
  <c r="CE126" i="97"/>
  <c r="BQ126" i="97"/>
  <c r="BM126" i="97"/>
  <c r="BG126" i="97"/>
  <c r="BI126" i="97" s="1"/>
  <c r="BH127" i="97" s="1"/>
  <c r="AO126" i="97"/>
  <c r="AQ126" i="97" s="1"/>
  <c r="P132" i="97"/>
  <c r="O133" i="97" s="1"/>
  <c r="AF126" i="97"/>
  <c r="AH126" i="97" s="1"/>
  <c r="AG127" i="97" s="1"/>
  <c r="T126" i="97"/>
  <c r="H248" i="97"/>
  <c r="G247" i="97"/>
  <c r="AJ244" i="97"/>
  <c r="BT244" i="97"/>
  <c r="R245" i="97"/>
  <c r="CL244" i="97"/>
  <c r="CC244" i="97"/>
  <c r="I245" i="97"/>
  <c r="AU127" i="98"/>
  <c r="BD127" i="98"/>
  <c r="CE127" i="98"/>
  <c r="T127" i="98"/>
  <c r="AA245" i="98"/>
  <c r="AD245" i="98" s="1"/>
  <c r="CC246" i="98"/>
  <c r="CF246" i="98" s="1"/>
  <c r="BM127" i="98"/>
  <c r="K127" i="98"/>
  <c r="I245" i="98"/>
  <c r="L245" i="98" s="1"/>
  <c r="BV127" i="98"/>
  <c r="BT245" i="98"/>
  <c r="BW245" i="98" s="1"/>
  <c r="BK245" i="98"/>
  <c r="BN245" i="98" s="1"/>
  <c r="AJ245" i="98"/>
  <c r="AM245" i="98" s="1"/>
  <c r="BB245" i="98"/>
  <c r="BE245" i="98" s="1"/>
  <c r="CU245" i="98"/>
  <c r="CX245" i="98" s="1"/>
  <c r="R245" i="98"/>
  <c r="U245" i="98" s="1"/>
  <c r="CL245" i="98"/>
  <c r="CO245" i="98" s="1"/>
  <c r="AS245" i="98"/>
  <c r="AV245" i="98" s="1"/>
  <c r="CW127" i="97"/>
  <c r="CU246" i="97"/>
  <c r="BB245" i="97"/>
  <c r="AU127" i="97"/>
  <c r="AS245" i="97"/>
  <c r="AA245" i="97"/>
  <c r="P8" i="111" l="1"/>
  <c r="Q8" i="111"/>
  <c r="O8" i="111"/>
  <c r="AW257" i="101"/>
  <c r="AS258" i="101"/>
  <c r="AV257" i="101"/>
  <c r="N8" i="111"/>
  <c r="L8" i="111"/>
  <c r="M8" i="111"/>
  <c r="J8" i="111"/>
  <c r="K8" i="111"/>
  <c r="AO143" i="112"/>
  <c r="D8" i="111"/>
  <c r="C8" i="111"/>
  <c r="E8" i="111"/>
  <c r="F8" i="111"/>
  <c r="G8" i="111"/>
  <c r="H8" i="111"/>
  <c r="I8" i="111"/>
  <c r="P280" i="112"/>
  <c r="AH258" i="112"/>
  <c r="AV261" i="112"/>
  <c r="BO244" i="97"/>
  <c r="BN244" i="97"/>
  <c r="CF258" i="101"/>
  <c r="CG258" i="101"/>
  <c r="BO257" i="101"/>
  <c r="BN257" i="101"/>
  <c r="AE257" i="101"/>
  <c r="AD257" i="101"/>
  <c r="BE260" i="102"/>
  <c r="BF260" i="102"/>
  <c r="BX261" i="102"/>
  <c r="BW261" i="102"/>
  <c r="AD261" i="102"/>
  <c r="AE261" i="102"/>
  <c r="CO260" i="102"/>
  <c r="CP260" i="102"/>
  <c r="DY257" i="101"/>
  <c r="DZ257" i="101"/>
  <c r="DY260" i="102"/>
  <c r="DZ260" i="102"/>
  <c r="EH271" i="98"/>
  <c r="EE272" i="98"/>
  <c r="DG268" i="98"/>
  <c r="DD269" i="98"/>
  <c r="DP269" i="98"/>
  <c r="DM270" i="98"/>
  <c r="CO257" i="101"/>
  <c r="CP257" i="101"/>
  <c r="AM260" i="102"/>
  <c r="AN260" i="102"/>
  <c r="M260" i="102"/>
  <c r="L260" i="102"/>
  <c r="CX261" i="102"/>
  <c r="CY261" i="102"/>
  <c r="BN261" i="102"/>
  <c r="BO261" i="102"/>
  <c r="EI260" i="102"/>
  <c r="EH260" i="102"/>
  <c r="EI270" i="97"/>
  <c r="EH270" i="97"/>
  <c r="EE271" i="97"/>
  <c r="CP244" i="97"/>
  <c r="CO244" i="97"/>
  <c r="BF245" i="97"/>
  <c r="BE245" i="97"/>
  <c r="V245" i="97"/>
  <c r="U245" i="97"/>
  <c r="BW257" i="101"/>
  <c r="BX257" i="101"/>
  <c r="AM257" i="101"/>
  <c r="AN257" i="101"/>
  <c r="M258" i="101"/>
  <c r="L258" i="101"/>
  <c r="BE257" i="101"/>
  <c r="BF257" i="101"/>
  <c r="U260" i="102"/>
  <c r="V260" i="102"/>
  <c r="EI257" i="101"/>
  <c r="EH257" i="101"/>
  <c r="DG260" i="102"/>
  <c r="DH260" i="102"/>
  <c r="DZ269" i="97"/>
  <c r="DY269" i="97"/>
  <c r="DV270" i="97"/>
  <c r="AV245" i="97"/>
  <c r="AW245" i="97"/>
  <c r="CG244" i="97"/>
  <c r="CF244" i="97"/>
  <c r="AM244" i="97"/>
  <c r="AN244" i="97"/>
  <c r="AE245" i="97"/>
  <c r="AD245" i="97"/>
  <c r="CY246" i="97"/>
  <c r="CX246" i="97"/>
  <c r="M245" i="97"/>
  <c r="L245" i="97"/>
  <c r="BW244" i="97"/>
  <c r="BX244" i="97"/>
  <c r="CY257" i="101"/>
  <c r="CX257" i="101"/>
  <c r="U257" i="101"/>
  <c r="V257" i="101"/>
  <c r="AV260" i="102"/>
  <c r="AW260" i="102"/>
  <c r="CF260" i="102"/>
  <c r="CG260" i="102"/>
  <c r="DQ257" i="101"/>
  <c r="DP257" i="101"/>
  <c r="DG257" i="101"/>
  <c r="DH257" i="101"/>
  <c r="DP260" i="102"/>
  <c r="DQ260" i="102"/>
  <c r="DQ268" i="97"/>
  <c r="DP268" i="97"/>
  <c r="DM269" i="97"/>
  <c r="DY270" i="98"/>
  <c r="DV271" i="98"/>
  <c r="DH267" i="97"/>
  <c r="DG267" i="97"/>
  <c r="DD268" i="97"/>
  <c r="BE143" i="112"/>
  <c r="AZ144" i="112" s="1"/>
  <c r="BD144" i="112" s="1"/>
  <c r="M280" i="112"/>
  <c r="L280" i="112"/>
  <c r="AJ280" i="112"/>
  <c r="O11" i="111" s="1"/>
  <c r="BB279" i="112"/>
  <c r="AX280" i="112"/>
  <c r="DV261" i="102"/>
  <c r="DD261" i="102"/>
  <c r="EE261" i="102"/>
  <c r="DM261" i="102"/>
  <c r="EJ134" i="102"/>
  <c r="EL134" i="102" s="1"/>
  <c r="DX135" i="102"/>
  <c r="EB135" i="102"/>
  <c r="DR134" i="102"/>
  <c r="DT134" i="102" s="1"/>
  <c r="DF135" i="102"/>
  <c r="DJ135" i="102"/>
  <c r="EG127" i="98"/>
  <c r="EK127" i="98"/>
  <c r="EA127" i="98"/>
  <c r="EC127" i="98" s="1"/>
  <c r="DS127" i="98"/>
  <c r="DO127" i="98"/>
  <c r="DI127" i="98"/>
  <c r="DK127" i="98" s="1"/>
  <c r="DV258" i="101"/>
  <c r="DM258" i="101"/>
  <c r="DD258" i="101"/>
  <c r="EE258" i="101"/>
  <c r="EK133" i="101"/>
  <c r="EG133" i="101"/>
  <c r="EA133" i="101"/>
  <c r="EC133" i="101" s="1"/>
  <c r="DS133" i="101"/>
  <c r="DO133" i="101"/>
  <c r="DI133" i="101"/>
  <c r="DK133" i="101" s="1"/>
  <c r="EK127" i="97"/>
  <c r="EG127" i="97"/>
  <c r="DX127" i="97"/>
  <c r="EB127" i="97"/>
  <c r="DS127" i="97"/>
  <c r="DO127" i="97"/>
  <c r="DJ127" i="97"/>
  <c r="DF127" i="97"/>
  <c r="BM135" i="102"/>
  <c r="DA135" i="102"/>
  <c r="CW135" i="102"/>
  <c r="AC135" i="102"/>
  <c r="R261" i="102"/>
  <c r="AJ261" i="102"/>
  <c r="T135" i="102"/>
  <c r="CU262" i="102"/>
  <c r="CH134" i="102"/>
  <c r="CJ134" i="102" s="1"/>
  <c r="CI135" i="102" s="1"/>
  <c r="BB261" i="102"/>
  <c r="BT262" i="102"/>
  <c r="AA262" i="102"/>
  <c r="BY135" i="102"/>
  <c r="CA135" i="102" s="1"/>
  <c r="BZ136" i="102" s="1"/>
  <c r="H262" i="102"/>
  <c r="G261" i="102"/>
  <c r="K135" i="102"/>
  <c r="CC261" i="102"/>
  <c r="BD135" i="102"/>
  <c r="BK262" i="102"/>
  <c r="CQ134" i="102"/>
  <c r="CS134" i="102" s="1"/>
  <c r="CR135" i="102" s="1"/>
  <c r="AS261" i="102"/>
  <c r="AX134" i="102"/>
  <c r="AZ134" i="102" s="1"/>
  <c r="AY135" i="102" s="1"/>
  <c r="AO134" i="102"/>
  <c r="AQ134" i="102" s="1"/>
  <c r="AP135" i="102" s="1"/>
  <c r="I261" i="102"/>
  <c r="CL261" i="102"/>
  <c r="AY133" i="101"/>
  <c r="AU133" i="101"/>
  <c r="CW133" i="101"/>
  <c r="DA133" i="101"/>
  <c r="AC133" i="101"/>
  <c r="AL133" i="101"/>
  <c r="AJ258" i="101"/>
  <c r="R258" i="101"/>
  <c r="BQ133" i="101"/>
  <c r="BM133" i="101"/>
  <c r="W133" i="101"/>
  <c r="Y133" i="101" s="1"/>
  <c r="X134" i="101" s="1"/>
  <c r="CN133" i="101"/>
  <c r="CR133" i="101"/>
  <c r="G259" i="101"/>
  <c r="BH133" i="101"/>
  <c r="BD133" i="101"/>
  <c r="I259" i="101"/>
  <c r="CH133" i="101"/>
  <c r="CJ133" i="101" s="1"/>
  <c r="AA258" i="101"/>
  <c r="CU258" i="101"/>
  <c r="BK258" i="101"/>
  <c r="BZ133" i="101"/>
  <c r="BV133" i="101"/>
  <c r="N134" i="101"/>
  <c r="P134" i="101" s="1"/>
  <c r="O135" i="101" s="1"/>
  <c r="BT258" i="101"/>
  <c r="CC259" i="101"/>
  <c r="CL258" i="101"/>
  <c r="BB258" i="101"/>
  <c r="BK245" i="97"/>
  <c r="CH127" i="98"/>
  <c r="CJ127" i="98" s="1"/>
  <c r="CI128" i="98" s="1"/>
  <c r="BY127" i="98"/>
  <c r="CA127" i="98" s="1"/>
  <c r="BZ128" i="98" s="1"/>
  <c r="BP127" i="98"/>
  <c r="BR127" i="98" s="1"/>
  <c r="BQ128" i="98" s="1"/>
  <c r="BG127" i="98"/>
  <c r="BI127" i="98" s="1"/>
  <c r="BH128" i="98" s="1"/>
  <c r="AX127" i="98"/>
  <c r="AZ127" i="98" s="1"/>
  <c r="AY128" i="98" s="1"/>
  <c r="W127" i="98"/>
  <c r="Y127" i="98" s="1"/>
  <c r="X128" i="98" s="1"/>
  <c r="CZ127" i="97"/>
  <c r="DB127" i="97" s="1"/>
  <c r="DA128" i="97" s="1"/>
  <c r="CH126" i="97"/>
  <c r="CJ126" i="97" s="1"/>
  <c r="BP126" i="97"/>
  <c r="BR126" i="97" s="1"/>
  <c r="AX127" i="97"/>
  <c r="AZ127" i="97" s="1"/>
  <c r="AY128" i="97" s="1"/>
  <c r="K133" i="97"/>
  <c r="N133" i="97" s="1"/>
  <c r="P133" i="97" s="1"/>
  <c r="O134" i="97" s="1"/>
  <c r="AP127" i="97"/>
  <c r="AL127" i="97"/>
  <c r="W126" i="97"/>
  <c r="Y126" i="97" s="1"/>
  <c r="X127" i="97" s="1"/>
  <c r="H249" i="97"/>
  <c r="G248" i="97"/>
  <c r="I246" i="97"/>
  <c r="CC245" i="97"/>
  <c r="R246" i="97"/>
  <c r="CL245" i="97"/>
  <c r="BT245" i="97"/>
  <c r="AJ245" i="97"/>
  <c r="AL127" i="98"/>
  <c r="AC127" i="98"/>
  <c r="CN127" i="98"/>
  <c r="R246" i="98"/>
  <c r="U246" i="98" s="1"/>
  <c r="AJ246" i="98"/>
  <c r="AM246" i="98" s="1"/>
  <c r="BT246" i="98"/>
  <c r="BW246" i="98" s="1"/>
  <c r="CL246" i="98"/>
  <c r="CO246" i="98" s="1"/>
  <c r="BK246" i="98"/>
  <c r="BN246" i="98" s="1"/>
  <c r="CW127" i="98"/>
  <c r="I246" i="98"/>
  <c r="L246" i="98" s="1"/>
  <c r="AA246" i="98"/>
  <c r="AD246" i="98" s="1"/>
  <c r="CU246" i="98"/>
  <c r="CX246" i="98" s="1"/>
  <c r="BB246" i="98"/>
  <c r="BE246" i="98" s="1"/>
  <c r="N127" i="98"/>
  <c r="P127" i="98" s="1"/>
  <c r="O128" i="98" s="1"/>
  <c r="CC247" i="98"/>
  <c r="CF247" i="98" s="1"/>
  <c r="AS246" i="98"/>
  <c r="AV246" i="98" s="1"/>
  <c r="CU247" i="97"/>
  <c r="CN127" i="97"/>
  <c r="BD127" i="97"/>
  <c r="BB246" i="97"/>
  <c r="AS246" i="97"/>
  <c r="AC127" i="97"/>
  <c r="AA246" i="97"/>
  <c r="AV258" i="101" l="1"/>
  <c r="AW258" i="101"/>
  <c r="AS259" i="101"/>
  <c r="J12" i="111"/>
  <c r="L12" i="111"/>
  <c r="K12" i="111"/>
  <c r="M12" i="111"/>
  <c r="N12" i="111"/>
  <c r="O12" i="111"/>
  <c r="P12" i="111"/>
  <c r="Q12" i="111"/>
  <c r="J11" i="111"/>
  <c r="K11" i="111"/>
  <c r="M11" i="111"/>
  <c r="L11" i="111"/>
  <c r="N11" i="111"/>
  <c r="Q11" i="111"/>
  <c r="P11" i="111"/>
  <c r="C12" i="111"/>
  <c r="D12" i="111"/>
  <c r="E12" i="111"/>
  <c r="F12" i="111"/>
  <c r="G12" i="111"/>
  <c r="H12" i="111"/>
  <c r="I12" i="111"/>
  <c r="C11" i="111"/>
  <c r="D11" i="111"/>
  <c r="E11" i="111"/>
  <c r="F11" i="111"/>
  <c r="G11" i="111"/>
  <c r="H11" i="111"/>
  <c r="I11" i="111"/>
  <c r="AH259" i="112"/>
  <c r="AV262" i="112"/>
  <c r="CP245" i="97"/>
  <c r="CO245" i="97"/>
  <c r="BN245" i="97"/>
  <c r="BO245" i="97"/>
  <c r="L259" i="101"/>
  <c r="M259" i="101"/>
  <c r="CX262" i="102"/>
  <c r="CY262" i="102"/>
  <c r="DZ261" i="102"/>
  <c r="DY261" i="102"/>
  <c r="DZ270" i="97"/>
  <c r="DY270" i="97"/>
  <c r="DV271" i="97"/>
  <c r="DG269" i="98"/>
  <c r="DD270" i="98"/>
  <c r="BN258" i="101"/>
  <c r="BO258" i="101"/>
  <c r="CY247" i="97"/>
  <c r="CX247" i="97"/>
  <c r="V246" i="97"/>
  <c r="U246" i="97"/>
  <c r="BF258" i="101"/>
  <c r="BE258" i="101"/>
  <c r="BW262" i="102"/>
  <c r="BX262" i="102"/>
  <c r="DY271" i="98"/>
  <c r="DV272" i="98"/>
  <c r="AN258" i="101"/>
  <c r="AM258" i="101"/>
  <c r="AD262" i="102"/>
  <c r="AE262" i="102"/>
  <c r="DP258" i="101"/>
  <c r="DQ258" i="101"/>
  <c r="CX258" i="101"/>
  <c r="CY258" i="101"/>
  <c r="CO261" i="102"/>
  <c r="CP261" i="102"/>
  <c r="AV261" i="102"/>
  <c r="AW261" i="102"/>
  <c r="BF246" i="97"/>
  <c r="BE246" i="97"/>
  <c r="AN245" i="97"/>
  <c r="AM245" i="97"/>
  <c r="CF245" i="97"/>
  <c r="CG245" i="97"/>
  <c r="CP258" i="101"/>
  <c r="CO258" i="101"/>
  <c r="AD258" i="101"/>
  <c r="AE258" i="101"/>
  <c r="L261" i="102"/>
  <c r="M261" i="102"/>
  <c r="CF261" i="102"/>
  <c r="CG261" i="102"/>
  <c r="BE261" i="102"/>
  <c r="BF261" i="102"/>
  <c r="DH258" i="101"/>
  <c r="DG258" i="101"/>
  <c r="DZ258" i="101"/>
  <c r="DY258" i="101"/>
  <c r="DP261" i="102"/>
  <c r="DQ261" i="102"/>
  <c r="EH261" i="102"/>
  <c r="EI261" i="102"/>
  <c r="DH268" i="97"/>
  <c r="DG268" i="97"/>
  <c r="DD269" i="97"/>
  <c r="DP270" i="98"/>
  <c r="DM271" i="98"/>
  <c r="EH272" i="98"/>
  <c r="EE273" i="98"/>
  <c r="BX258" i="101"/>
  <c r="BW258" i="101"/>
  <c r="V261" i="102"/>
  <c r="U261" i="102"/>
  <c r="AW246" i="97"/>
  <c r="AV246" i="97"/>
  <c r="EH258" i="101"/>
  <c r="EI258" i="101"/>
  <c r="AE246" i="97"/>
  <c r="AD246" i="97"/>
  <c r="BX245" i="97"/>
  <c r="BW245" i="97"/>
  <c r="L246" i="97"/>
  <c r="M246" i="97"/>
  <c r="CG259" i="101"/>
  <c r="CF259" i="101"/>
  <c r="V258" i="101"/>
  <c r="U258" i="101"/>
  <c r="BO262" i="102"/>
  <c r="BN262" i="102"/>
  <c r="AN261" i="102"/>
  <c r="AM261" i="102"/>
  <c r="DH261" i="102"/>
  <c r="DG261" i="102"/>
  <c r="DQ269" i="97"/>
  <c r="DP269" i="97"/>
  <c r="DM270" i="97"/>
  <c r="EI271" i="97"/>
  <c r="EH271" i="97"/>
  <c r="EE272" i="97"/>
  <c r="AM280" i="112"/>
  <c r="BA280" i="112"/>
  <c r="BC144" i="112"/>
  <c r="AQ143" i="112"/>
  <c r="AL144" i="112" s="1"/>
  <c r="AP144" i="112" s="1"/>
  <c r="BB280" i="112"/>
  <c r="EE262" i="102"/>
  <c r="DM262" i="102"/>
  <c r="DD262" i="102"/>
  <c r="DV262" i="102"/>
  <c r="EG135" i="102"/>
  <c r="EK135" i="102"/>
  <c r="EA135" i="102"/>
  <c r="EC135" i="102" s="1"/>
  <c r="DS135" i="102"/>
  <c r="DO135" i="102"/>
  <c r="DI135" i="102"/>
  <c r="DK135" i="102" s="1"/>
  <c r="EJ127" i="98"/>
  <c r="EL127" i="98" s="1"/>
  <c r="EB128" i="98"/>
  <c r="DX128" i="98"/>
  <c r="DR127" i="98"/>
  <c r="DT127" i="98" s="1"/>
  <c r="DF128" i="98"/>
  <c r="DJ128" i="98"/>
  <c r="DD259" i="101"/>
  <c r="EE259" i="101"/>
  <c r="DM259" i="101"/>
  <c r="DV259" i="101"/>
  <c r="EJ133" i="101"/>
  <c r="EL133" i="101" s="1"/>
  <c r="DX134" i="101"/>
  <c r="EB134" i="101"/>
  <c r="DR133" i="101"/>
  <c r="DT133" i="101" s="1"/>
  <c r="DJ134" i="101"/>
  <c r="DF134" i="101"/>
  <c r="EJ127" i="97"/>
  <c r="EL127" i="97" s="1"/>
  <c r="EA127" i="97"/>
  <c r="EC127" i="97" s="1"/>
  <c r="DR127" i="97"/>
  <c r="DT127" i="97" s="1"/>
  <c r="DI127" i="97"/>
  <c r="DK127" i="97" s="1"/>
  <c r="AU135" i="102"/>
  <c r="CE135" i="102"/>
  <c r="I262" i="102"/>
  <c r="CN135" i="102"/>
  <c r="BK263" i="102"/>
  <c r="CZ135" i="102"/>
  <c r="DB135" i="102" s="1"/>
  <c r="CL262" i="102"/>
  <c r="BG135" i="102"/>
  <c r="BI135" i="102" s="1"/>
  <c r="BH136" i="102" s="1"/>
  <c r="CC262" i="102"/>
  <c r="H263" i="102"/>
  <c r="G262" i="102"/>
  <c r="BT263" i="102"/>
  <c r="CU263" i="102"/>
  <c r="R262" i="102"/>
  <c r="AL135" i="102"/>
  <c r="N135" i="102"/>
  <c r="P135" i="102" s="1"/>
  <c r="O136" i="102" s="1"/>
  <c r="AA263" i="102"/>
  <c r="BB262" i="102"/>
  <c r="W135" i="102"/>
  <c r="Y135" i="102" s="1"/>
  <c r="X136" i="102" s="1"/>
  <c r="AJ262" i="102"/>
  <c r="AF135" i="102"/>
  <c r="AH135" i="102" s="1"/>
  <c r="AG136" i="102" s="1"/>
  <c r="BP135" i="102"/>
  <c r="BR135" i="102" s="1"/>
  <c r="BQ136" i="102" s="1"/>
  <c r="AS262" i="102"/>
  <c r="BV136" i="102"/>
  <c r="CI134" i="101"/>
  <c r="CE134" i="101"/>
  <c r="K135" i="101"/>
  <c r="I260" i="101"/>
  <c r="G260" i="101"/>
  <c r="T134" i="101"/>
  <c r="BP133" i="101"/>
  <c r="BR133" i="101" s="1"/>
  <c r="R259" i="101"/>
  <c r="AO133" i="101"/>
  <c r="AQ133" i="101" s="1"/>
  <c r="AP134" i="101" s="1"/>
  <c r="BB259" i="101"/>
  <c r="BT259" i="101"/>
  <c r="BY133" i="101"/>
  <c r="CA133" i="101" s="1"/>
  <c r="BK259" i="101"/>
  <c r="AA259" i="101"/>
  <c r="BG133" i="101"/>
  <c r="BI133" i="101" s="1"/>
  <c r="AJ259" i="101"/>
  <c r="CZ133" i="101"/>
  <c r="DB133" i="101" s="1"/>
  <c r="CU259" i="101"/>
  <c r="CQ133" i="101"/>
  <c r="CS133" i="101" s="1"/>
  <c r="AX133" i="101"/>
  <c r="AZ133" i="101" s="1"/>
  <c r="CL259" i="101"/>
  <c r="CC260" i="101"/>
  <c r="AF133" i="101"/>
  <c r="AH133" i="101" s="1"/>
  <c r="AG134" i="101" s="1"/>
  <c r="BK246" i="97"/>
  <c r="CZ127" i="98"/>
  <c r="DB127" i="98" s="1"/>
  <c r="DA128" i="98" s="1"/>
  <c r="CQ127" i="98"/>
  <c r="CS127" i="98" s="1"/>
  <c r="CR128" i="98" s="1"/>
  <c r="AO127" i="98"/>
  <c r="AQ127" i="98" s="1"/>
  <c r="AP128" i="98" s="1"/>
  <c r="AF127" i="98"/>
  <c r="AH127" i="98" s="1"/>
  <c r="AG128" i="98" s="1"/>
  <c r="CQ127" i="97"/>
  <c r="CS127" i="97" s="1"/>
  <c r="CR128" i="97" s="1"/>
  <c r="CI127" i="97"/>
  <c r="CE127" i="97"/>
  <c r="BQ127" i="97"/>
  <c r="BM127" i="97"/>
  <c r="BG127" i="97"/>
  <c r="BI127" i="97" s="1"/>
  <c r="BH128" i="97" s="1"/>
  <c r="AO127" i="97"/>
  <c r="AQ127" i="97" s="1"/>
  <c r="K134" i="97"/>
  <c r="N134" i="97" s="1"/>
  <c r="P134" i="97" s="1"/>
  <c r="O135" i="97" s="1"/>
  <c r="AF127" i="97"/>
  <c r="AH127" i="97" s="1"/>
  <c r="AG128" i="97" s="1"/>
  <c r="T127" i="97"/>
  <c r="H250" i="97"/>
  <c r="G249" i="97"/>
  <c r="R247" i="97"/>
  <c r="AJ246" i="97"/>
  <c r="BT246" i="97"/>
  <c r="CL246" i="97"/>
  <c r="CC246" i="97"/>
  <c r="I247" i="97"/>
  <c r="K128" i="98"/>
  <c r="BV128" i="98"/>
  <c r="I247" i="98"/>
  <c r="L247" i="98" s="1"/>
  <c r="BM128" i="98"/>
  <c r="AJ247" i="98"/>
  <c r="AM247" i="98" s="1"/>
  <c r="BB247" i="98"/>
  <c r="BE247" i="98" s="1"/>
  <c r="BT247" i="98"/>
  <c r="BW247" i="98" s="1"/>
  <c r="R247" i="98"/>
  <c r="U247" i="98" s="1"/>
  <c r="CC248" i="98"/>
  <c r="CF248" i="98" s="1"/>
  <c r="AA247" i="98"/>
  <c r="AD247" i="98" s="1"/>
  <c r="BK247" i="98"/>
  <c r="BN247" i="98" s="1"/>
  <c r="CL247" i="98"/>
  <c r="CO247" i="98" s="1"/>
  <c r="T128" i="98"/>
  <c r="CE128" i="98"/>
  <c r="BD128" i="98"/>
  <c r="AU128" i="98"/>
  <c r="AS247" i="98"/>
  <c r="AV247" i="98" s="1"/>
  <c r="CU247" i="98"/>
  <c r="CX247" i="98" s="1"/>
  <c r="CW128" i="97"/>
  <c r="CU248" i="97"/>
  <c r="BB247" i="97"/>
  <c r="AS247" i="97"/>
  <c r="AU128" i="97"/>
  <c r="AA247" i="97"/>
  <c r="AS260" i="101" l="1"/>
  <c r="AW259" i="101"/>
  <c r="AV259" i="101"/>
  <c r="AO144" i="112"/>
  <c r="AH260" i="112"/>
  <c r="AV263" i="112"/>
  <c r="AE247" i="97"/>
  <c r="AD247" i="97"/>
  <c r="CY248" i="97"/>
  <c r="CX248" i="97"/>
  <c r="M247" i="97"/>
  <c r="L247" i="97"/>
  <c r="AN246" i="97"/>
  <c r="AM246" i="97"/>
  <c r="BW259" i="101"/>
  <c r="BX259" i="101"/>
  <c r="AW262" i="102"/>
  <c r="AV262" i="102"/>
  <c r="BX263" i="102"/>
  <c r="BW263" i="102"/>
  <c r="EH273" i="98"/>
  <c r="EE274" i="98"/>
  <c r="DH269" i="97"/>
  <c r="DG269" i="97"/>
  <c r="DD270" i="97"/>
  <c r="CG246" i="97"/>
  <c r="CF246" i="97"/>
  <c r="V247" i="97"/>
  <c r="U247" i="97"/>
  <c r="CF260" i="101"/>
  <c r="CG260" i="101"/>
  <c r="CY259" i="101"/>
  <c r="CX259" i="101"/>
  <c r="AE259" i="101"/>
  <c r="AD259" i="101"/>
  <c r="BE259" i="101"/>
  <c r="BF259" i="101"/>
  <c r="M260" i="101"/>
  <c r="L260" i="101"/>
  <c r="BE262" i="102"/>
  <c r="BF262" i="102"/>
  <c r="CO262" i="102"/>
  <c r="CP262" i="102"/>
  <c r="DY259" i="101"/>
  <c r="DZ259" i="101"/>
  <c r="DQ259" i="101"/>
  <c r="DP259" i="101"/>
  <c r="DY262" i="102"/>
  <c r="DZ262" i="102"/>
  <c r="EI262" i="102"/>
  <c r="EH262" i="102"/>
  <c r="DQ270" i="97"/>
  <c r="DP270" i="97"/>
  <c r="DM271" i="97"/>
  <c r="DG270" i="98"/>
  <c r="DD271" i="98"/>
  <c r="BO246" i="97"/>
  <c r="BN246" i="97"/>
  <c r="CO259" i="101"/>
  <c r="CP259" i="101"/>
  <c r="BO259" i="101"/>
  <c r="BN259" i="101"/>
  <c r="AD263" i="102"/>
  <c r="AE263" i="102"/>
  <c r="U262" i="102"/>
  <c r="V262" i="102"/>
  <c r="M262" i="102"/>
  <c r="L262" i="102"/>
  <c r="EI259" i="101"/>
  <c r="EH259" i="101"/>
  <c r="DG262" i="102"/>
  <c r="DH262" i="102"/>
  <c r="EI272" i="97"/>
  <c r="EH272" i="97"/>
  <c r="EE273" i="97"/>
  <c r="DP271" i="98"/>
  <c r="DM272" i="98"/>
  <c r="AW247" i="97"/>
  <c r="AV247" i="97"/>
  <c r="CP246" i="97"/>
  <c r="CO246" i="97"/>
  <c r="BF247" i="97"/>
  <c r="BE247" i="97"/>
  <c r="BX246" i="97"/>
  <c r="BW246" i="97"/>
  <c r="AM259" i="101"/>
  <c r="AN259" i="101"/>
  <c r="U259" i="101"/>
  <c r="V259" i="101"/>
  <c r="AM262" i="102"/>
  <c r="AN262" i="102"/>
  <c r="CX263" i="102"/>
  <c r="CY263" i="102"/>
  <c r="CG262" i="102"/>
  <c r="CF262" i="102"/>
  <c r="BN263" i="102"/>
  <c r="BO263" i="102"/>
  <c r="DG259" i="101"/>
  <c r="DH259" i="101"/>
  <c r="DQ262" i="102"/>
  <c r="DP262" i="102"/>
  <c r="DY272" i="98"/>
  <c r="DV273" i="98"/>
  <c r="DZ271" i="97"/>
  <c r="DY271" i="97"/>
  <c r="DV272" i="97"/>
  <c r="BE144" i="112"/>
  <c r="AZ145" i="112" s="1"/>
  <c r="BD145" i="112" s="1"/>
  <c r="DD263" i="102"/>
  <c r="DM263" i="102"/>
  <c r="EE263" i="102"/>
  <c r="DV263" i="102"/>
  <c r="EJ135" i="102"/>
  <c r="EL135" i="102" s="1"/>
  <c r="DX136" i="102"/>
  <c r="EB136" i="102"/>
  <c r="DR135" i="102"/>
  <c r="DT135" i="102" s="1"/>
  <c r="DF136" i="102"/>
  <c r="DJ136" i="102"/>
  <c r="EK128" i="98"/>
  <c r="EG128" i="98"/>
  <c r="EA128" i="98"/>
  <c r="EC128" i="98" s="1"/>
  <c r="DO128" i="98"/>
  <c r="DS128" i="98"/>
  <c r="DI128" i="98"/>
  <c r="DK128" i="98" s="1"/>
  <c r="DV260" i="101"/>
  <c r="DM260" i="101"/>
  <c r="EE260" i="101"/>
  <c r="DD260" i="101"/>
  <c r="EK134" i="101"/>
  <c r="EG134" i="101"/>
  <c r="EA134" i="101"/>
  <c r="EC134" i="101" s="1"/>
  <c r="DS134" i="101"/>
  <c r="DO134" i="101"/>
  <c r="DI134" i="101"/>
  <c r="DK134" i="101" s="1"/>
  <c r="EK128" i="97"/>
  <c r="EG128" i="97"/>
  <c r="DX128" i="97"/>
  <c r="EB128" i="97"/>
  <c r="DS128" i="97"/>
  <c r="DO128" i="97"/>
  <c r="DJ128" i="97"/>
  <c r="DF128" i="97"/>
  <c r="K136" i="102"/>
  <c r="T136" i="102"/>
  <c r="DA136" i="102"/>
  <c r="CW136" i="102"/>
  <c r="BM136" i="102"/>
  <c r="AC136" i="102"/>
  <c r="BD136" i="102"/>
  <c r="R263" i="102"/>
  <c r="CU264" i="102"/>
  <c r="CC263" i="102"/>
  <c r="CL263" i="102"/>
  <c r="CH135" i="102"/>
  <c r="CJ135" i="102" s="1"/>
  <c r="CI136" i="102" s="1"/>
  <c r="AS263" i="102"/>
  <c r="BB263" i="102"/>
  <c r="AO135" i="102"/>
  <c r="AQ135" i="102" s="1"/>
  <c r="AP136" i="102" s="1"/>
  <c r="H264" i="102"/>
  <c r="G263" i="102"/>
  <c r="AJ263" i="102"/>
  <c r="AA264" i="102"/>
  <c r="BK264" i="102"/>
  <c r="AX135" i="102"/>
  <c r="AZ135" i="102" s="1"/>
  <c r="AY136" i="102" s="1"/>
  <c r="BY136" i="102"/>
  <c r="CA136" i="102" s="1"/>
  <c r="BZ137" i="102" s="1"/>
  <c r="BT264" i="102"/>
  <c r="CQ135" i="102"/>
  <c r="CS135" i="102" s="1"/>
  <c r="CR136" i="102" s="1"/>
  <c r="I263" i="102"/>
  <c r="CN134" i="101"/>
  <c r="CR134" i="101"/>
  <c r="AL134" i="101"/>
  <c r="BZ134" i="101"/>
  <c r="BV134" i="101"/>
  <c r="AC134" i="101"/>
  <c r="BQ134" i="101"/>
  <c r="BM134" i="101"/>
  <c r="CC261" i="101"/>
  <c r="AA260" i="101"/>
  <c r="BK260" i="101"/>
  <c r="R260" i="101"/>
  <c r="G261" i="101"/>
  <c r="N135" i="101"/>
  <c r="P135" i="101" s="1"/>
  <c r="O136" i="101" s="1"/>
  <c r="CW134" i="101"/>
  <c r="DA134" i="101"/>
  <c r="AJ260" i="101"/>
  <c r="BB260" i="101"/>
  <c r="CU260" i="101"/>
  <c r="BT260" i="101"/>
  <c r="W134" i="101"/>
  <c r="Y134" i="101" s="1"/>
  <c r="X135" i="101" s="1"/>
  <c r="CH134" i="101"/>
  <c r="CJ134" i="101" s="1"/>
  <c r="CL260" i="101"/>
  <c r="AY134" i="101"/>
  <c r="AU134" i="101"/>
  <c r="BH134" i="101"/>
  <c r="BD134" i="101"/>
  <c r="I261" i="101"/>
  <c r="BK247" i="97"/>
  <c r="CH128" i="98"/>
  <c r="CJ128" i="98" s="1"/>
  <c r="CI129" i="98" s="1"/>
  <c r="BY128" i="98"/>
  <c r="CA128" i="98" s="1"/>
  <c r="BZ129" i="98" s="1"/>
  <c r="BP128" i="98"/>
  <c r="BR128" i="98" s="1"/>
  <c r="BQ129" i="98" s="1"/>
  <c r="BG128" i="98"/>
  <c r="BI128" i="98" s="1"/>
  <c r="BH129" i="98" s="1"/>
  <c r="AX128" i="98"/>
  <c r="AZ128" i="98" s="1"/>
  <c r="AY129" i="98" s="1"/>
  <c r="W128" i="98"/>
  <c r="Y128" i="98" s="1"/>
  <c r="X129" i="98" s="1"/>
  <c r="CZ128" i="97"/>
  <c r="DB128" i="97" s="1"/>
  <c r="DA129" i="97" s="1"/>
  <c r="CH127" i="97"/>
  <c r="CJ127" i="97" s="1"/>
  <c r="BP127" i="97"/>
  <c r="BR127" i="97" s="1"/>
  <c r="AX128" i="97"/>
  <c r="AZ128" i="97" s="1"/>
  <c r="AY129" i="97" s="1"/>
  <c r="AP128" i="97"/>
  <c r="AL128" i="97"/>
  <c r="W127" i="97"/>
  <c r="Y127" i="97" s="1"/>
  <c r="X128" i="97" s="1"/>
  <c r="H251" i="97"/>
  <c r="G250" i="97"/>
  <c r="AJ247" i="97"/>
  <c r="CL247" i="97"/>
  <c r="R248" i="97"/>
  <c r="I248" i="97"/>
  <c r="CC247" i="97"/>
  <c r="BT247" i="97"/>
  <c r="AL128" i="98"/>
  <c r="AC128" i="98"/>
  <c r="CW128" i="98"/>
  <c r="BK248" i="98"/>
  <c r="BN248" i="98" s="1"/>
  <c r="CN128" i="98"/>
  <c r="CU248" i="98"/>
  <c r="CX248" i="98" s="1"/>
  <c r="CL248" i="98"/>
  <c r="CO248" i="98" s="1"/>
  <c r="AA248" i="98"/>
  <c r="AD248" i="98" s="1"/>
  <c r="R248" i="98"/>
  <c r="U248" i="98" s="1"/>
  <c r="BT248" i="98"/>
  <c r="BW248" i="98" s="1"/>
  <c r="AJ248" i="98"/>
  <c r="AM248" i="98" s="1"/>
  <c r="I248" i="98"/>
  <c r="L248" i="98" s="1"/>
  <c r="AS248" i="98"/>
  <c r="AV248" i="98" s="1"/>
  <c r="N128" i="98"/>
  <c r="P128" i="98" s="1"/>
  <c r="O129" i="98" s="1"/>
  <c r="CC249" i="98"/>
  <c r="CF249" i="98" s="1"/>
  <c r="BB248" i="98"/>
  <c r="BE248" i="98" s="1"/>
  <c r="CU249" i="97"/>
  <c r="CN128" i="97"/>
  <c r="BB248" i="97"/>
  <c r="BD128" i="97"/>
  <c r="AS248" i="97"/>
  <c r="AC128" i="97"/>
  <c r="AA248" i="97"/>
  <c r="K135" i="97"/>
  <c r="N135" i="97" s="1"/>
  <c r="AW260" i="101" l="1"/>
  <c r="AV260" i="101"/>
  <c r="AS261" i="101"/>
  <c r="AH261" i="112"/>
  <c r="AV264" i="112"/>
  <c r="M248" i="97"/>
  <c r="L248" i="97"/>
  <c r="CY249" i="97"/>
  <c r="CX249" i="97"/>
  <c r="CG261" i="101"/>
  <c r="CF261" i="101"/>
  <c r="BO264" i="102"/>
  <c r="BN264" i="102"/>
  <c r="V263" i="102"/>
  <c r="U263" i="102"/>
  <c r="DH260" i="101"/>
  <c r="DG260" i="101"/>
  <c r="DP260" i="101"/>
  <c r="DQ260" i="101"/>
  <c r="EH263" i="102"/>
  <c r="EI263" i="102"/>
  <c r="DP272" i="98"/>
  <c r="DM273" i="98"/>
  <c r="DH270" i="97"/>
  <c r="DG270" i="97"/>
  <c r="DD271" i="97"/>
  <c r="BX247" i="97"/>
  <c r="BW247" i="97"/>
  <c r="CP247" i="97"/>
  <c r="CO247" i="97"/>
  <c r="V260" i="101"/>
  <c r="U260" i="101"/>
  <c r="BW264" i="102"/>
  <c r="BX264" i="102"/>
  <c r="AE264" i="102"/>
  <c r="AD264" i="102"/>
  <c r="CP263" i="102"/>
  <c r="CO263" i="102"/>
  <c r="DZ260" i="101"/>
  <c r="DY260" i="101"/>
  <c r="DP263" i="102"/>
  <c r="DQ263" i="102"/>
  <c r="DG271" i="98"/>
  <c r="DD272" i="98"/>
  <c r="AW248" i="97"/>
  <c r="AV248" i="97"/>
  <c r="V248" i="97"/>
  <c r="U248" i="97"/>
  <c r="CP260" i="101"/>
  <c r="CO260" i="101"/>
  <c r="CX260" i="101"/>
  <c r="CY260" i="101"/>
  <c r="AE248" i="97"/>
  <c r="AD248" i="97"/>
  <c r="BF248" i="97"/>
  <c r="BE248" i="97"/>
  <c r="CG247" i="97"/>
  <c r="CF247" i="97"/>
  <c r="AN247" i="97"/>
  <c r="AM247" i="97"/>
  <c r="BO247" i="97"/>
  <c r="BN247" i="97"/>
  <c r="BF260" i="101"/>
  <c r="BE260" i="101"/>
  <c r="BN260" i="101"/>
  <c r="BO260" i="101"/>
  <c r="AM263" i="102"/>
  <c r="AN263" i="102"/>
  <c r="BF263" i="102"/>
  <c r="BE263" i="102"/>
  <c r="CF263" i="102"/>
  <c r="CG263" i="102"/>
  <c r="DZ263" i="102"/>
  <c r="DY263" i="102"/>
  <c r="DG263" i="102"/>
  <c r="DH263" i="102"/>
  <c r="DY273" i="98"/>
  <c r="DV274" i="98"/>
  <c r="EI273" i="97"/>
  <c r="EH273" i="97"/>
  <c r="EE274" i="97"/>
  <c r="L261" i="101"/>
  <c r="M261" i="101"/>
  <c r="BX260" i="101"/>
  <c r="BW260" i="101"/>
  <c r="AN260" i="101"/>
  <c r="AM260" i="101"/>
  <c r="AD260" i="101"/>
  <c r="AE260" i="101"/>
  <c r="L263" i="102"/>
  <c r="M263" i="102"/>
  <c r="AV263" i="102"/>
  <c r="AW263" i="102"/>
  <c r="CY264" i="102"/>
  <c r="CX264" i="102"/>
  <c r="EH260" i="101"/>
  <c r="EI260" i="101"/>
  <c r="DZ272" i="97"/>
  <c r="DY272" i="97"/>
  <c r="DV273" i="97"/>
  <c r="DQ271" i="97"/>
  <c r="DP271" i="97"/>
  <c r="DM272" i="97"/>
  <c r="EH274" i="98"/>
  <c r="EE275" i="98"/>
  <c r="BC145" i="112"/>
  <c r="AQ144" i="112"/>
  <c r="AL145" i="112" s="1"/>
  <c r="AP145" i="112" s="1"/>
  <c r="DV264" i="102"/>
  <c r="EE264" i="102"/>
  <c r="DM264" i="102"/>
  <c r="DD264" i="102"/>
  <c r="EG136" i="102"/>
  <c r="EK136" i="102"/>
  <c r="EA136" i="102"/>
  <c r="EC136" i="102" s="1"/>
  <c r="DS136" i="102"/>
  <c r="DO136" i="102"/>
  <c r="DI136" i="102"/>
  <c r="DK136" i="102" s="1"/>
  <c r="EJ128" i="98"/>
  <c r="EL128" i="98" s="1"/>
  <c r="EB129" i="98"/>
  <c r="DX129" i="98"/>
  <c r="DR128" i="98"/>
  <c r="DT128" i="98" s="1"/>
  <c r="DJ129" i="98"/>
  <c r="DF129" i="98"/>
  <c r="DM261" i="101"/>
  <c r="DV261" i="101"/>
  <c r="DD261" i="101"/>
  <c r="EE261" i="101"/>
  <c r="EJ134" i="101"/>
  <c r="EL134" i="101" s="1"/>
  <c r="EB135" i="101"/>
  <c r="DX135" i="101"/>
  <c r="DR134" i="101"/>
  <c r="DT134" i="101" s="1"/>
  <c r="DJ135" i="101"/>
  <c r="DF135" i="101"/>
  <c r="EJ128" i="97"/>
  <c r="EL128" i="97" s="1"/>
  <c r="EA128" i="97"/>
  <c r="EC128" i="97" s="1"/>
  <c r="DR128" i="97"/>
  <c r="DT128" i="97" s="1"/>
  <c r="DI128" i="97"/>
  <c r="DK128" i="97" s="1"/>
  <c r="BV137" i="102"/>
  <c r="AU136" i="102"/>
  <c r="CE136" i="102"/>
  <c r="CN136" i="102"/>
  <c r="AS264" i="102"/>
  <c r="I264" i="102"/>
  <c r="CU265" i="102"/>
  <c r="BK265" i="102"/>
  <c r="AL136" i="102"/>
  <c r="R264" i="102"/>
  <c r="CC264" i="102"/>
  <c r="BG136" i="102"/>
  <c r="BI136" i="102" s="1"/>
  <c r="BH137" i="102" s="1"/>
  <c r="BP136" i="102"/>
  <c r="BR136" i="102" s="1"/>
  <c r="BQ137" i="102" s="1"/>
  <c r="W136" i="102"/>
  <c r="Y136" i="102" s="1"/>
  <c r="X137" i="102" s="1"/>
  <c r="AJ264" i="102"/>
  <c r="H265" i="102"/>
  <c r="G264" i="102"/>
  <c r="BT265" i="102"/>
  <c r="AA265" i="102"/>
  <c r="BB264" i="102"/>
  <c r="CL264" i="102"/>
  <c r="AF136" i="102"/>
  <c r="AH136" i="102" s="1"/>
  <c r="AG137" i="102" s="1"/>
  <c r="CZ136" i="102"/>
  <c r="DB136" i="102" s="1"/>
  <c r="N136" i="102"/>
  <c r="P136" i="102" s="1"/>
  <c r="O137" i="102" s="1"/>
  <c r="CI135" i="101"/>
  <c r="CE135" i="101"/>
  <c r="K136" i="101"/>
  <c r="CZ134" i="101"/>
  <c r="DB134" i="101" s="1"/>
  <c r="G262" i="101"/>
  <c r="AF134" i="101"/>
  <c r="AH134" i="101" s="1"/>
  <c r="AG135" i="101" s="1"/>
  <c r="BG134" i="101"/>
  <c r="BI134" i="101" s="1"/>
  <c r="CL261" i="101"/>
  <c r="CU261" i="101"/>
  <c r="R261" i="101"/>
  <c r="AA261" i="101"/>
  <c r="BP134" i="101"/>
  <c r="BR134" i="101" s="1"/>
  <c r="BY134" i="101"/>
  <c r="CA134" i="101" s="1"/>
  <c r="AX134" i="101"/>
  <c r="AZ134" i="101" s="1"/>
  <c r="T135" i="101"/>
  <c r="AO134" i="101"/>
  <c r="AQ134" i="101" s="1"/>
  <c r="AP135" i="101" s="1"/>
  <c r="I262" i="101"/>
  <c r="BT261" i="101"/>
  <c r="BB261" i="101"/>
  <c r="AJ261" i="101"/>
  <c r="BK261" i="101"/>
  <c r="CC262" i="101"/>
  <c r="CQ134" i="101"/>
  <c r="CS134" i="101" s="1"/>
  <c r="BK248" i="97"/>
  <c r="CZ128" i="98"/>
  <c r="DB128" i="98" s="1"/>
  <c r="DA129" i="98" s="1"/>
  <c r="CQ128" i="98"/>
  <c r="CS128" i="98" s="1"/>
  <c r="CR129" i="98" s="1"/>
  <c r="AO128" i="98"/>
  <c r="AQ128" i="98" s="1"/>
  <c r="AP129" i="98" s="1"/>
  <c r="AF128" i="98"/>
  <c r="AH128" i="98" s="1"/>
  <c r="AG129" i="98" s="1"/>
  <c r="CQ128" i="97"/>
  <c r="CS128" i="97" s="1"/>
  <c r="CR129" i="97" s="1"/>
  <c r="CI128" i="97"/>
  <c r="CE128" i="97"/>
  <c r="BQ128" i="97"/>
  <c r="BM128" i="97"/>
  <c r="BG128" i="97"/>
  <c r="BI128" i="97" s="1"/>
  <c r="BH129" i="97" s="1"/>
  <c r="AO128" i="97"/>
  <c r="AQ128" i="97" s="1"/>
  <c r="AF128" i="97"/>
  <c r="AH128" i="97" s="1"/>
  <c r="AG129" i="97" s="1"/>
  <c r="T128" i="97"/>
  <c r="H252" i="97"/>
  <c r="G251" i="97"/>
  <c r="R249" i="97"/>
  <c r="AJ248" i="97"/>
  <c r="I249" i="97"/>
  <c r="BT248" i="97"/>
  <c r="CC248" i="97"/>
  <c r="CL248" i="97"/>
  <c r="BD129" i="98"/>
  <c r="BM129" i="98"/>
  <c r="BV129" i="98"/>
  <c r="CC250" i="98"/>
  <c r="CF250" i="98" s="1"/>
  <c r="AS249" i="98"/>
  <c r="AV249" i="98" s="1"/>
  <c r="CE129" i="98"/>
  <c r="T129" i="98"/>
  <c r="CL249" i="98"/>
  <c r="CO249" i="98" s="1"/>
  <c r="BT249" i="98"/>
  <c r="BW249" i="98" s="1"/>
  <c r="AA249" i="98"/>
  <c r="AD249" i="98" s="1"/>
  <c r="AU129" i="98"/>
  <c r="CU249" i="98"/>
  <c r="CX249" i="98" s="1"/>
  <c r="K129" i="98"/>
  <c r="BB249" i="98"/>
  <c r="BE249" i="98" s="1"/>
  <c r="I249" i="98"/>
  <c r="L249" i="98" s="1"/>
  <c r="AJ249" i="98"/>
  <c r="AM249" i="98" s="1"/>
  <c r="R249" i="98"/>
  <c r="U249" i="98" s="1"/>
  <c r="BK249" i="98"/>
  <c r="BN249" i="98" s="1"/>
  <c r="CW129" i="97"/>
  <c r="CU250" i="97"/>
  <c r="BB249" i="97"/>
  <c r="AS249" i="97"/>
  <c r="AU129" i="97"/>
  <c r="AA249" i="97"/>
  <c r="P135" i="97"/>
  <c r="O136" i="97" s="1"/>
  <c r="AS262" i="101" l="1"/>
  <c r="AW261" i="101"/>
  <c r="AV261" i="101"/>
  <c r="AO145" i="112"/>
  <c r="AH262" i="112"/>
  <c r="AV265" i="112"/>
  <c r="M249" i="97"/>
  <c r="L249" i="97"/>
  <c r="BW261" i="101"/>
  <c r="BX261" i="101"/>
  <c r="BX265" i="102"/>
  <c r="BW265" i="102"/>
  <c r="CP248" i="97"/>
  <c r="CO248" i="97"/>
  <c r="DY261" i="101"/>
  <c r="DZ261" i="101"/>
  <c r="CG248" i="97"/>
  <c r="CF248" i="97"/>
  <c r="V249" i="97"/>
  <c r="U249" i="97"/>
  <c r="BO248" i="97"/>
  <c r="BN248" i="97"/>
  <c r="AM261" i="101"/>
  <c r="AN261" i="101"/>
  <c r="CY261" i="101"/>
  <c r="CX261" i="101"/>
  <c r="BE264" i="102"/>
  <c r="BF264" i="102"/>
  <c r="AV264" i="102"/>
  <c r="AW264" i="102"/>
  <c r="DQ261" i="101"/>
  <c r="DP261" i="101"/>
  <c r="EI264" i="102"/>
  <c r="EH264" i="102"/>
  <c r="DY274" i="98"/>
  <c r="DV275" i="98"/>
  <c r="BF249" i="97"/>
  <c r="BE249" i="97"/>
  <c r="CF262" i="101"/>
  <c r="CG262" i="101"/>
  <c r="AE261" i="101"/>
  <c r="AD261" i="101"/>
  <c r="CX265" i="102"/>
  <c r="CY265" i="102"/>
  <c r="AE249" i="97"/>
  <c r="AD249" i="97"/>
  <c r="CY250" i="97"/>
  <c r="CX250" i="97"/>
  <c r="AN248" i="97"/>
  <c r="AM248" i="97"/>
  <c r="BO261" i="101"/>
  <c r="BN261" i="101"/>
  <c r="M262" i="101"/>
  <c r="L262" i="101"/>
  <c r="U261" i="101"/>
  <c r="V261" i="101"/>
  <c r="CO264" i="102"/>
  <c r="CP264" i="102"/>
  <c r="M264" i="102"/>
  <c r="L264" i="102"/>
  <c r="EI261" i="101"/>
  <c r="EH261" i="101"/>
  <c r="DP264" i="102"/>
  <c r="DQ264" i="102"/>
  <c r="DQ272" i="97"/>
  <c r="DP272" i="97"/>
  <c r="DM273" i="97"/>
  <c r="AW249" i="97"/>
  <c r="AV249" i="97"/>
  <c r="BX248" i="97"/>
  <c r="BW248" i="97"/>
  <c r="BE261" i="101"/>
  <c r="BF261" i="101"/>
  <c r="CO261" i="101"/>
  <c r="CP261" i="101"/>
  <c r="AD265" i="102"/>
  <c r="AE265" i="102"/>
  <c r="AM264" i="102"/>
  <c r="AN264" i="102"/>
  <c r="CG264" i="102"/>
  <c r="CF264" i="102"/>
  <c r="BN265" i="102"/>
  <c r="BO265" i="102"/>
  <c r="DY264" i="102"/>
  <c r="DZ264" i="102"/>
  <c r="EH275" i="98"/>
  <c r="EE276" i="98"/>
  <c r="EI274" i="97"/>
  <c r="EH274" i="97"/>
  <c r="EE275" i="97"/>
  <c r="DP273" i="98"/>
  <c r="DM274" i="98"/>
  <c r="U264" i="102"/>
  <c r="V264" i="102"/>
  <c r="DG261" i="101"/>
  <c r="DH261" i="101"/>
  <c r="DG264" i="102"/>
  <c r="DH264" i="102"/>
  <c r="DZ273" i="97"/>
  <c r="DY273" i="97"/>
  <c r="DV274" i="97"/>
  <c r="DG272" i="98"/>
  <c r="DD273" i="98"/>
  <c r="DH271" i="97"/>
  <c r="DG271" i="97"/>
  <c r="DD272" i="97"/>
  <c r="BE145" i="112"/>
  <c r="AZ146" i="112" s="1"/>
  <c r="BD146" i="112" s="1"/>
  <c r="DD265" i="102"/>
  <c r="EE265" i="102"/>
  <c r="DV265" i="102"/>
  <c r="DM265" i="102"/>
  <c r="EJ136" i="102"/>
  <c r="EL136" i="102" s="1"/>
  <c r="DX137" i="102"/>
  <c r="EB137" i="102"/>
  <c r="DR136" i="102"/>
  <c r="DT136" i="102" s="1"/>
  <c r="DF137" i="102"/>
  <c r="DJ137" i="102"/>
  <c r="EK129" i="98"/>
  <c r="EG129" i="98"/>
  <c r="EA129" i="98"/>
  <c r="EC129" i="98" s="1"/>
  <c r="DS129" i="98"/>
  <c r="DO129" i="98"/>
  <c r="DI129" i="98"/>
  <c r="DK129" i="98" s="1"/>
  <c r="DV262" i="101"/>
  <c r="EE262" i="101"/>
  <c r="DM262" i="101"/>
  <c r="DD262" i="101"/>
  <c r="EK135" i="101"/>
  <c r="EG135" i="101"/>
  <c r="EA135" i="101"/>
  <c r="EC135" i="101" s="1"/>
  <c r="DS135" i="101"/>
  <c r="DO135" i="101"/>
  <c r="DI135" i="101"/>
  <c r="DK135" i="101" s="1"/>
  <c r="EK129" i="97"/>
  <c r="EG129" i="97"/>
  <c r="EB129" i="97"/>
  <c r="DX129" i="97"/>
  <c r="DS129" i="97"/>
  <c r="DO129" i="97"/>
  <c r="DJ129" i="97"/>
  <c r="DF129" i="97"/>
  <c r="AC137" i="102"/>
  <c r="DA137" i="102"/>
  <c r="CW137" i="102"/>
  <c r="T137" i="102"/>
  <c r="K137" i="102"/>
  <c r="AJ265" i="102"/>
  <c r="I265" i="102"/>
  <c r="CQ136" i="102"/>
  <c r="CS136" i="102" s="1"/>
  <c r="CR137" i="102" s="1"/>
  <c r="AX136" i="102"/>
  <c r="AZ136" i="102" s="1"/>
  <c r="AY137" i="102" s="1"/>
  <c r="BB265" i="102"/>
  <c r="BT266" i="102"/>
  <c r="BD137" i="102"/>
  <c r="CC265" i="102"/>
  <c r="AO136" i="102"/>
  <c r="AQ136" i="102" s="1"/>
  <c r="AP137" i="102" s="1"/>
  <c r="BK266" i="102"/>
  <c r="AS265" i="102"/>
  <c r="BY137" i="102"/>
  <c r="CA137" i="102" s="1"/>
  <c r="BZ138" i="102" s="1"/>
  <c r="CL265" i="102"/>
  <c r="AA266" i="102"/>
  <c r="BM137" i="102"/>
  <c r="R265" i="102"/>
  <c r="CU266" i="102"/>
  <c r="H266" i="102"/>
  <c r="G265" i="102"/>
  <c r="CH136" i="102"/>
  <c r="CJ136" i="102" s="1"/>
  <c r="CI137" i="102" s="1"/>
  <c r="BH135" i="101"/>
  <c r="BD135" i="101"/>
  <c r="CW135" i="101"/>
  <c r="DA135" i="101"/>
  <c r="AL135" i="101"/>
  <c r="AC135" i="101"/>
  <c r="BZ135" i="101"/>
  <c r="BV135" i="101"/>
  <c r="BQ135" i="101"/>
  <c r="BM135" i="101"/>
  <c r="CN135" i="101"/>
  <c r="CR135" i="101"/>
  <c r="I263" i="101"/>
  <c r="AY135" i="101"/>
  <c r="AU135" i="101"/>
  <c r="CL262" i="101"/>
  <c r="N136" i="101"/>
  <c r="P136" i="101" s="1"/>
  <c r="O137" i="101" s="1"/>
  <c r="AJ262" i="101"/>
  <c r="BT262" i="101"/>
  <c r="CU262" i="101"/>
  <c r="G263" i="101"/>
  <c r="CH135" i="101"/>
  <c r="CJ135" i="101" s="1"/>
  <c r="BB262" i="101"/>
  <c r="BK262" i="101"/>
  <c r="W135" i="101"/>
  <c r="Y135" i="101" s="1"/>
  <c r="X136" i="101" s="1"/>
  <c r="R262" i="101"/>
  <c r="CC263" i="101"/>
  <c r="AA262" i="101"/>
  <c r="BK249" i="97"/>
  <c r="CH129" i="98"/>
  <c r="CJ129" i="98" s="1"/>
  <c r="CI130" i="98" s="1"/>
  <c r="BY129" i="98"/>
  <c r="CA129" i="98" s="1"/>
  <c r="BZ130" i="98" s="1"/>
  <c r="BP129" i="98"/>
  <c r="BR129" i="98" s="1"/>
  <c r="BQ130" i="98" s="1"/>
  <c r="BG129" i="98"/>
  <c r="BI129" i="98" s="1"/>
  <c r="BH130" i="98" s="1"/>
  <c r="AX129" i="98"/>
  <c r="AZ129" i="98" s="1"/>
  <c r="AY130" i="98" s="1"/>
  <c r="W129" i="98"/>
  <c r="Y129" i="98" s="1"/>
  <c r="X130" i="98" s="1"/>
  <c r="CZ129" i="97"/>
  <c r="DB129" i="97" s="1"/>
  <c r="DA130" i="97" s="1"/>
  <c r="CH128" i="97"/>
  <c r="CJ128" i="97" s="1"/>
  <c r="BP128" i="97"/>
  <c r="BR128" i="97" s="1"/>
  <c r="AX129" i="97"/>
  <c r="AZ129" i="97" s="1"/>
  <c r="AY130" i="97" s="1"/>
  <c r="AP129" i="97"/>
  <c r="AL129" i="97"/>
  <c r="W128" i="97"/>
  <c r="Y128" i="97" s="1"/>
  <c r="X129" i="97" s="1"/>
  <c r="H253" i="97"/>
  <c r="G252" i="97"/>
  <c r="BT249" i="97"/>
  <c r="I250" i="97"/>
  <c r="R250" i="97"/>
  <c r="AJ249" i="97"/>
  <c r="CL249" i="97"/>
  <c r="CC249" i="97"/>
  <c r="AC129" i="98"/>
  <c r="CW129" i="98"/>
  <c r="BB250" i="98"/>
  <c r="BE250" i="98" s="1"/>
  <c r="CU250" i="98"/>
  <c r="CX250" i="98" s="1"/>
  <c r="AL129" i="98"/>
  <c r="BT250" i="98"/>
  <c r="BW250" i="98" s="1"/>
  <c r="CL250" i="98"/>
  <c r="CO250" i="98" s="1"/>
  <c r="BK250" i="98"/>
  <c r="BN250" i="98" s="1"/>
  <c r="AA250" i="98"/>
  <c r="AD250" i="98" s="1"/>
  <c r="I250" i="98"/>
  <c r="L250" i="98" s="1"/>
  <c r="N129" i="98"/>
  <c r="P129" i="98" s="1"/>
  <c r="O130" i="98" s="1"/>
  <c r="AS250" i="98"/>
  <c r="AV250" i="98" s="1"/>
  <c r="CN129" i="98"/>
  <c r="AJ250" i="98"/>
  <c r="AM250" i="98" s="1"/>
  <c r="R250" i="98"/>
  <c r="U250" i="98" s="1"/>
  <c r="CC251" i="98"/>
  <c r="CF251" i="98" s="1"/>
  <c r="CU251" i="97"/>
  <c r="CN129" i="97"/>
  <c r="BB250" i="97"/>
  <c r="BD129" i="97"/>
  <c r="AS250" i="97"/>
  <c r="AC129" i="97"/>
  <c r="AA250" i="97"/>
  <c r="K136" i="97"/>
  <c r="N136" i="97" s="1"/>
  <c r="AW262" i="101" l="1"/>
  <c r="AV262" i="101"/>
  <c r="AS263" i="101"/>
  <c r="AH263" i="112"/>
  <c r="AV266" i="112"/>
  <c r="AW250" i="97"/>
  <c r="AV250" i="97"/>
  <c r="CY251" i="97"/>
  <c r="CX251" i="97"/>
  <c r="V250" i="97"/>
  <c r="U250" i="97"/>
  <c r="CG263" i="101"/>
  <c r="CF263" i="101"/>
  <c r="BF262" i="101"/>
  <c r="BE262" i="101"/>
  <c r="L263" i="101"/>
  <c r="M263" i="101"/>
  <c r="CF265" i="102"/>
  <c r="CG265" i="102"/>
  <c r="BE265" i="102"/>
  <c r="BF265" i="102"/>
  <c r="AN265" i="102"/>
  <c r="AM265" i="102"/>
  <c r="DP262" i="101"/>
  <c r="DQ262" i="101"/>
  <c r="DP265" i="102"/>
  <c r="DQ265" i="102"/>
  <c r="DP274" i="98"/>
  <c r="DM275" i="98"/>
  <c r="CG249" i="97"/>
  <c r="CF249" i="97"/>
  <c r="M250" i="97"/>
  <c r="L250" i="97"/>
  <c r="V262" i="101"/>
  <c r="U262" i="101"/>
  <c r="CX262" i="101"/>
  <c r="CY262" i="101"/>
  <c r="CP262" i="101"/>
  <c r="CO262" i="101"/>
  <c r="AV265" i="102"/>
  <c r="AW265" i="102"/>
  <c r="DY265" i="102"/>
  <c r="DZ265" i="102"/>
  <c r="DG273" i="98"/>
  <c r="DD274" i="98"/>
  <c r="EH276" i="98"/>
  <c r="EE277" i="98"/>
  <c r="DQ273" i="97"/>
  <c r="DP273" i="97"/>
  <c r="DM274" i="97"/>
  <c r="AE250" i="97"/>
  <c r="AD250" i="97"/>
  <c r="BF250" i="97"/>
  <c r="BE250" i="97"/>
  <c r="CP249" i="97"/>
  <c r="CO249" i="97"/>
  <c r="BX249" i="97"/>
  <c r="BW249" i="97"/>
  <c r="BO249" i="97"/>
  <c r="BN249" i="97"/>
  <c r="BX262" i="101"/>
  <c r="BW262" i="101"/>
  <c r="CY266" i="102"/>
  <c r="CX266" i="102"/>
  <c r="AE266" i="102"/>
  <c r="AD266" i="102"/>
  <c r="BN266" i="102"/>
  <c r="BO266" i="102"/>
  <c r="EH262" i="101"/>
  <c r="EI262" i="101"/>
  <c r="EH265" i="102"/>
  <c r="EI265" i="102"/>
  <c r="DH272" i="97"/>
  <c r="DG272" i="97"/>
  <c r="DD273" i="97"/>
  <c r="EI275" i="97"/>
  <c r="EH275" i="97"/>
  <c r="EE276" i="97"/>
  <c r="DY275" i="98"/>
  <c r="DV276" i="98"/>
  <c r="AN249" i="97"/>
  <c r="AM249" i="97"/>
  <c r="AD262" i="101"/>
  <c r="AE262" i="101"/>
  <c r="BN262" i="101"/>
  <c r="BO262" i="101"/>
  <c r="AN262" i="101"/>
  <c r="AM262" i="101"/>
  <c r="V265" i="102"/>
  <c r="U265" i="102"/>
  <c r="CP265" i="102"/>
  <c r="CO265" i="102"/>
  <c r="BW266" i="102"/>
  <c r="BX266" i="102"/>
  <c r="L265" i="102"/>
  <c r="M265" i="102"/>
  <c r="DH262" i="101"/>
  <c r="DG262" i="101"/>
  <c r="DZ262" i="101"/>
  <c r="DY262" i="101"/>
  <c r="DH265" i="102"/>
  <c r="DG265" i="102"/>
  <c r="DZ274" i="97"/>
  <c r="DY274" i="97"/>
  <c r="DV275" i="97"/>
  <c r="BC146" i="112"/>
  <c r="AQ145" i="112"/>
  <c r="AL146" i="112" s="1"/>
  <c r="AP146" i="112" s="1"/>
  <c r="DM266" i="102"/>
  <c r="DV266" i="102"/>
  <c r="DD266" i="102"/>
  <c r="EE266" i="102"/>
  <c r="EK137" i="102"/>
  <c r="EG137" i="102"/>
  <c r="EA137" i="102"/>
  <c r="EC137" i="102" s="1"/>
  <c r="DS137" i="102"/>
  <c r="DO137" i="102"/>
  <c r="DI137" i="102"/>
  <c r="DK137" i="102" s="1"/>
  <c r="EJ129" i="98"/>
  <c r="EL129" i="98" s="1"/>
  <c r="EB130" i="98"/>
  <c r="DX130" i="98"/>
  <c r="DR129" i="98"/>
  <c r="DT129" i="98" s="1"/>
  <c r="DJ130" i="98"/>
  <c r="DF130" i="98"/>
  <c r="EE263" i="101"/>
  <c r="DD263" i="101"/>
  <c r="DV263" i="101"/>
  <c r="DM263" i="101"/>
  <c r="EJ135" i="101"/>
  <c r="EL135" i="101" s="1"/>
  <c r="EB136" i="101"/>
  <c r="DX136" i="101"/>
  <c r="DR135" i="101"/>
  <c r="DT135" i="101" s="1"/>
  <c r="DJ136" i="101"/>
  <c r="DF136" i="101"/>
  <c r="EJ129" i="97"/>
  <c r="EL129" i="97" s="1"/>
  <c r="EA129" i="97"/>
  <c r="EC129" i="97" s="1"/>
  <c r="DR129" i="97"/>
  <c r="DT129" i="97" s="1"/>
  <c r="DI129" i="97"/>
  <c r="DK129" i="97" s="1"/>
  <c r="CN137" i="102"/>
  <c r="CE137" i="102"/>
  <c r="BV138" i="102"/>
  <c r="BK267" i="102"/>
  <c r="BT267" i="102"/>
  <c r="BB266" i="102"/>
  <c r="N137" i="102"/>
  <c r="P137" i="102" s="1"/>
  <c r="O138" i="102" s="1"/>
  <c r="CZ137" i="102"/>
  <c r="DB137" i="102" s="1"/>
  <c r="BP137" i="102"/>
  <c r="BR137" i="102" s="1"/>
  <c r="BQ138" i="102" s="1"/>
  <c r="AA267" i="102"/>
  <c r="CC266" i="102"/>
  <c r="AJ266" i="102"/>
  <c r="H267" i="102"/>
  <c r="G266" i="102"/>
  <c r="R266" i="102"/>
  <c r="AL137" i="102"/>
  <c r="BG137" i="102"/>
  <c r="BI137" i="102" s="1"/>
  <c r="BH138" i="102" s="1"/>
  <c r="AU137" i="102"/>
  <c r="I266" i="102"/>
  <c r="W137" i="102"/>
  <c r="Y137" i="102" s="1"/>
  <c r="X138" i="102" s="1"/>
  <c r="AF137" i="102"/>
  <c r="AH137" i="102" s="1"/>
  <c r="AG138" i="102" s="1"/>
  <c r="CU267" i="102"/>
  <c r="CL266" i="102"/>
  <c r="AS266" i="102"/>
  <c r="K137" i="101"/>
  <c r="CI136" i="101"/>
  <c r="CE136" i="101"/>
  <c r="T136" i="101"/>
  <c r="CL263" i="101"/>
  <c r="BT263" i="101"/>
  <c r="AJ263" i="101"/>
  <c r="BY135" i="101"/>
  <c r="CA135" i="101" s="1"/>
  <c r="AO135" i="101"/>
  <c r="AQ135" i="101" s="1"/>
  <c r="AP136" i="101" s="1"/>
  <c r="BG135" i="101"/>
  <c r="BI135" i="101" s="1"/>
  <c r="BP135" i="101"/>
  <c r="BR135" i="101" s="1"/>
  <c r="AA263" i="101"/>
  <c r="CU263" i="101"/>
  <c r="AX135" i="101"/>
  <c r="AZ135" i="101" s="1"/>
  <c r="I264" i="101"/>
  <c r="AF135" i="101"/>
  <c r="AH135" i="101" s="1"/>
  <c r="AG136" i="101" s="1"/>
  <c r="CZ135" i="101"/>
  <c r="DB135" i="101" s="1"/>
  <c r="BK263" i="101"/>
  <c r="CC264" i="101"/>
  <c r="R263" i="101"/>
  <c r="BB263" i="101"/>
  <c r="G264" i="101"/>
  <c r="CQ135" i="101"/>
  <c r="CS135" i="101" s="1"/>
  <c r="BK250" i="97"/>
  <c r="CZ129" i="98"/>
  <c r="DB129" i="98" s="1"/>
  <c r="DA130" i="98" s="1"/>
  <c r="CQ129" i="98"/>
  <c r="CS129" i="98" s="1"/>
  <c r="CR130" i="98" s="1"/>
  <c r="AO129" i="98"/>
  <c r="AQ129" i="98" s="1"/>
  <c r="AP130" i="98" s="1"/>
  <c r="AF129" i="98"/>
  <c r="AH129" i="98" s="1"/>
  <c r="AG130" i="98" s="1"/>
  <c r="CQ129" i="97"/>
  <c r="CS129" i="97" s="1"/>
  <c r="CR130" i="97" s="1"/>
  <c r="CI129" i="97"/>
  <c r="CE129" i="97"/>
  <c r="BQ129" i="97"/>
  <c r="BM129" i="97"/>
  <c r="BG129" i="97"/>
  <c r="BI129" i="97" s="1"/>
  <c r="BH130" i="97" s="1"/>
  <c r="AO129" i="97"/>
  <c r="AQ129" i="97" s="1"/>
  <c r="AF129" i="97"/>
  <c r="AH129" i="97" s="1"/>
  <c r="AG130" i="97" s="1"/>
  <c r="T129" i="97"/>
  <c r="H254" i="97"/>
  <c r="G253" i="97"/>
  <c r="CL250" i="97"/>
  <c r="I251" i="97"/>
  <c r="BT250" i="97"/>
  <c r="CC250" i="97"/>
  <c r="R251" i="97"/>
  <c r="AJ250" i="97"/>
  <c r="BV130" i="98"/>
  <c r="CE130" i="98"/>
  <c r="T130" i="98"/>
  <c r="K130" i="98"/>
  <c r="AU130" i="98"/>
  <c r="BD130" i="98"/>
  <c r="BM130" i="98"/>
  <c r="CL251" i="98"/>
  <c r="CO251" i="98" s="1"/>
  <c r="BT251" i="98"/>
  <c r="BW251" i="98" s="1"/>
  <c r="CC252" i="98"/>
  <c r="CF252" i="98" s="1"/>
  <c r="AS251" i="98"/>
  <c r="AV251" i="98" s="1"/>
  <c r="BK251" i="98"/>
  <c r="BN251" i="98" s="1"/>
  <c r="R251" i="98"/>
  <c r="U251" i="98" s="1"/>
  <c r="AJ251" i="98"/>
  <c r="AM251" i="98" s="1"/>
  <c r="I251" i="98"/>
  <c r="L251" i="98" s="1"/>
  <c r="AA251" i="98"/>
  <c r="AD251" i="98" s="1"/>
  <c r="CU251" i="98"/>
  <c r="CX251" i="98" s="1"/>
  <c r="BB251" i="98"/>
  <c r="BE251" i="98" s="1"/>
  <c r="CW130" i="97"/>
  <c r="CU252" i="97"/>
  <c r="BB251" i="97"/>
  <c r="AU130" i="97"/>
  <c r="AS251" i="97"/>
  <c r="AA251" i="97"/>
  <c r="P136" i="97"/>
  <c r="O137" i="97" s="1"/>
  <c r="AW263" i="101" l="1"/>
  <c r="AS264" i="101"/>
  <c r="AV263" i="101"/>
  <c r="AO146" i="112"/>
  <c r="AH264" i="112"/>
  <c r="AV267" i="112"/>
  <c r="AW251" i="97"/>
  <c r="AV251" i="97"/>
  <c r="V251" i="97"/>
  <c r="U251" i="97"/>
  <c r="CP250" i="97"/>
  <c r="CO250" i="97"/>
  <c r="BO250" i="97"/>
  <c r="BN250" i="97"/>
  <c r="BE263" i="101"/>
  <c r="BF263" i="101"/>
  <c r="CY263" i="101"/>
  <c r="CX263" i="101"/>
  <c r="BW263" i="101"/>
  <c r="BX263" i="101"/>
  <c r="AW266" i="102"/>
  <c r="AV266" i="102"/>
  <c r="AD267" i="102"/>
  <c r="AE267" i="102"/>
  <c r="BE266" i="102"/>
  <c r="BF266" i="102"/>
  <c r="DY263" i="101"/>
  <c r="DZ263" i="101"/>
  <c r="DG266" i="102"/>
  <c r="DH266" i="102"/>
  <c r="DH273" i="97"/>
  <c r="DG273" i="97"/>
  <c r="DD274" i="97"/>
  <c r="EH277" i="98"/>
  <c r="EE278" i="98"/>
  <c r="U263" i="101"/>
  <c r="V263" i="101"/>
  <c r="AE263" i="101"/>
  <c r="AD263" i="101"/>
  <c r="CO263" i="101"/>
  <c r="CP263" i="101"/>
  <c r="CO266" i="102"/>
  <c r="CP266" i="102"/>
  <c r="M266" i="102"/>
  <c r="L266" i="102"/>
  <c r="BW267" i="102"/>
  <c r="BX267" i="102"/>
  <c r="DG263" i="101"/>
  <c r="DH263" i="101"/>
  <c r="DY266" i="102"/>
  <c r="DZ266" i="102"/>
  <c r="EI276" i="97"/>
  <c r="EH276" i="97"/>
  <c r="EE277" i="97"/>
  <c r="DQ274" i="97"/>
  <c r="DP274" i="97"/>
  <c r="DM275" i="97"/>
  <c r="BX250" i="97"/>
  <c r="BW250" i="97"/>
  <c r="CF264" i="101"/>
  <c r="CG264" i="101"/>
  <c r="M264" i="101"/>
  <c r="L264" i="101"/>
  <c r="CX267" i="102"/>
  <c r="CY267" i="102"/>
  <c r="AM266" i="102"/>
  <c r="AN266" i="102"/>
  <c r="BN267" i="102"/>
  <c r="BO267" i="102"/>
  <c r="EI263" i="101"/>
  <c r="EH263" i="101"/>
  <c r="DQ266" i="102"/>
  <c r="DP266" i="102"/>
  <c r="DZ275" i="97"/>
  <c r="DY275" i="97"/>
  <c r="DV276" i="97"/>
  <c r="DG274" i="98"/>
  <c r="DD275" i="98"/>
  <c r="DP275" i="98"/>
  <c r="DM276" i="98"/>
  <c r="CG250" i="97"/>
  <c r="CF250" i="97"/>
  <c r="BF251" i="97"/>
  <c r="BE251" i="97"/>
  <c r="AE251" i="97"/>
  <c r="AD251" i="97"/>
  <c r="CY252" i="97"/>
  <c r="CX252" i="97"/>
  <c r="AN250" i="97"/>
  <c r="AM250" i="97"/>
  <c r="M251" i="97"/>
  <c r="L251" i="97"/>
  <c r="BO263" i="101"/>
  <c r="BN263" i="101"/>
  <c r="AM263" i="101"/>
  <c r="AN263" i="101"/>
  <c r="U266" i="102"/>
  <c r="V266" i="102"/>
  <c r="CG266" i="102"/>
  <c r="CF266" i="102"/>
  <c r="DQ263" i="101"/>
  <c r="DP263" i="101"/>
  <c r="EH266" i="102"/>
  <c r="EI266" i="102"/>
  <c r="DY276" i="98"/>
  <c r="DV277" i="98"/>
  <c r="BE146" i="112"/>
  <c r="AZ147" i="112" s="1"/>
  <c r="BD147" i="112" s="1"/>
  <c r="EE267" i="102"/>
  <c r="DD267" i="102"/>
  <c r="DV267" i="102"/>
  <c r="DM267" i="102"/>
  <c r="EJ137" i="102"/>
  <c r="EL137" i="102" s="1"/>
  <c r="DX138" i="102"/>
  <c r="EB138" i="102"/>
  <c r="DR137" i="102"/>
  <c r="DT137" i="102" s="1"/>
  <c r="DJ138" i="102"/>
  <c r="DF138" i="102"/>
  <c r="EK130" i="98"/>
  <c r="EG130" i="98"/>
  <c r="EA130" i="98"/>
  <c r="EC130" i="98" s="1"/>
  <c r="DS130" i="98"/>
  <c r="DO130" i="98"/>
  <c r="DI130" i="98"/>
  <c r="DK130" i="98" s="1"/>
  <c r="DV264" i="101"/>
  <c r="DD264" i="101"/>
  <c r="DM264" i="101"/>
  <c r="EE264" i="101"/>
  <c r="EK136" i="101"/>
  <c r="EG136" i="101"/>
  <c r="EA136" i="101"/>
  <c r="EC136" i="101" s="1"/>
  <c r="DS136" i="101"/>
  <c r="DO136" i="101"/>
  <c r="DI136" i="101"/>
  <c r="DK136" i="101" s="1"/>
  <c r="EK130" i="97"/>
  <c r="EG130" i="97"/>
  <c r="EB130" i="97"/>
  <c r="DX130" i="97"/>
  <c r="DS130" i="97"/>
  <c r="DO130" i="97"/>
  <c r="DJ130" i="97"/>
  <c r="DF130" i="97"/>
  <c r="K138" i="102"/>
  <c r="AC138" i="102"/>
  <c r="DA138" i="102"/>
  <c r="CW138" i="102"/>
  <c r="CL267" i="102"/>
  <c r="AJ267" i="102"/>
  <c r="BM138" i="102"/>
  <c r="CH137" i="102"/>
  <c r="CJ137" i="102" s="1"/>
  <c r="CI138" i="102" s="1"/>
  <c r="I267" i="102"/>
  <c r="BD138" i="102"/>
  <c r="H268" i="102"/>
  <c r="G267" i="102"/>
  <c r="CC267" i="102"/>
  <c r="AA268" i="102"/>
  <c r="BK268" i="102"/>
  <c r="T138" i="102"/>
  <c r="BT268" i="102"/>
  <c r="BY138" i="102"/>
  <c r="CA138" i="102" s="1"/>
  <c r="BZ139" i="102" s="1"/>
  <c r="CQ137" i="102"/>
  <c r="CS137" i="102" s="1"/>
  <c r="CR138" i="102" s="1"/>
  <c r="AS267" i="102"/>
  <c r="CU268" i="102"/>
  <c r="AX137" i="102"/>
  <c r="AZ137" i="102" s="1"/>
  <c r="AY138" i="102" s="1"/>
  <c r="AO137" i="102"/>
  <c r="AQ137" i="102" s="1"/>
  <c r="AP138" i="102" s="1"/>
  <c r="R267" i="102"/>
  <c r="BB267" i="102"/>
  <c r="AY136" i="101"/>
  <c r="AU136" i="101"/>
  <c r="BQ136" i="101"/>
  <c r="BM136" i="101"/>
  <c r="BZ136" i="101"/>
  <c r="BV136" i="101"/>
  <c r="CW136" i="101"/>
  <c r="DA136" i="101"/>
  <c r="R264" i="101"/>
  <c r="AC136" i="101"/>
  <c r="AL136" i="101"/>
  <c r="CL264" i="101"/>
  <c r="G265" i="101"/>
  <c r="BT264" i="101"/>
  <c r="N137" i="101"/>
  <c r="P137" i="101" s="1"/>
  <c r="O138" i="101" s="1"/>
  <c r="CN136" i="101"/>
  <c r="CR136" i="101"/>
  <c r="AA264" i="101"/>
  <c r="BH136" i="101"/>
  <c r="BD136" i="101"/>
  <c r="CH136" i="101"/>
  <c r="CJ136" i="101" s="1"/>
  <c r="BB264" i="101"/>
  <c r="BK264" i="101"/>
  <c r="I265" i="101"/>
  <c r="CU264" i="101"/>
  <c r="CC265" i="101"/>
  <c r="AJ264" i="101"/>
  <c r="W136" i="101"/>
  <c r="Y136" i="101" s="1"/>
  <c r="X137" i="101" s="1"/>
  <c r="BK251" i="97"/>
  <c r="CH130" i="98"/>
  <c r="CJ130" i="98" s="1"/>
  <c r="CI131" i="98" s="1"/>
  <c r="BY130" i="98"/>
  <c r="CA130" i="98" s="1"/>
  <c r="BZ131" i="98" s="1"/>
  <c r="BP130" i="98"/>
  <c r="BR130" i="98" s="1"/>
  <c r="BQ131" i="98" s="1"/>
  <c r="BG130" i="98"/>
  <c r="BI130" i="98" s="1"/>
  <c r="BH131" i="98" s="1"/>
  <c r="AX130" i="98"/>
  <c r="AZ130" i="98" s="1"/>
  <c r="AY131" i="98" s="1"/>
  <c r="W130" i="98"/>
  <c r="Y130" i="98" s="1"/>
  <c r="X131" i="98" s="1"/>
  <c r="CZ130" i="97"/>
  <c r="DB130" i="97" s="1"/>
  <c r="DA131" i="97" s="1"/>
  <c r="CH129" i="97"/>
  <c r="CJ129" i="97" s="1"/>
  <c r="BP129" i="97"/>
  <c r="BR129" i="97" s="1"/>
  <c r="AX130" i="97"/>
  <c r="AZ130" i="97" s="1"/>
  <c r="AY131" i="97" s="1"/>
  <c r="AP130" i="97"/>
  <c r="AL130" i="97"/>
  <c r="W129" i="97"/>
  <c r="Y129" i="97" s="1"/>
  <c r="X130" i="97" s="1"/>
  <c r="H255" i="97"/>
  <c r="G254" i="97"/>
  <c r="I252" i="97"/>
  <c r="CC251" i="97"/>
  <c r="CL251" i="97"/>
  <c r="BT251" i="97"/>
  <c r="AJ251" i="97"/>
  <c r="R252" i="97"/>
  <c r="AC130" i="98"/>
  <c r="R252" i="98"/>
  <c r="U252" i="98" s="1"/>
  <c r="AS252" i="98"/>
  <c r="AV252" i="98" s="1"/>
  <c r="AL130" i="98"/>
  <c r="N130" i="98"/>
  <c r="P130" i="98" s="1"/>
  <c r="O131" i="98" s="1"/>
  <c r="BB252" i="98"/>
  <c r="BE252" i="98" s="1"/>
  <c r="AA252" i="98"/>
  <c r="AD252" i="98" s="1"/>
  <c r="CC253" i="98"/>
  <c r="CF253" i="98" s="1"/>
  <c r="CW130" i="98"/>
  <c r="CL252" i="98"/>
  <c r="CO252" i="98" s="1"/>
  <c r="CU252" i="98"/>
  <c r="CX252" i="98" s="1"/>
  <c r="I252" i="98"/>
  <c r="L252" i="98" s="1"/>
  <c r="AJ252" i="98"/>
  <c r="AM252" i="98" s="1"/>
  <c r="CN130" i="98"/>
  <c r="BK252" i="98"/>
  <c r="BN252" i="98" s="1"/>
  <c r="BT252" i="98"/>
  <c r="BW252" i="98" s="1"/>
  <c r="CU253" i="97"/>
  <c r="CN130" i="97"/>
  <c r="BD130" i="97"/>
  <c r="BB252" i="97"/>
  <c r="AS252" i="97"/>
  <c r="AC130" i="97"/>
  <c r="AA252" i="97"/>
  <c r="K137" i="97"/>
  <c r="N137" i="97" s="1"/>
  <c r="AW264" i="101" l="1"/>
  <c r="AS265" i="101"/>
  <c r="AV264" i="101"/>
  <c r="AH265" i="112"/>
  <c r="AV268" i="112"/>
  <c r="CG265" i="101"/>
  <c r="CF265" i="101"/>
  <c r="BF264" i="101"/>
  <c r="BE264" i="101"/>
  <c r="CP264" i="101"/>
  <c r="CO264" i="101"/>
  <c r="AE252" i="97"/>
  <c r="AD252" i="97"/>
  <c r="BX264" i="101"/>
  <c r="BW264" i="101"/>
  <c r="BX251" i="97"/>
  <c r="BW251" i="97"/>
  <c r="L265" i="101"/>
  <c r="M265" i="101"/>
  <c r="BF267" i="102"/>
  <c r="BE267" i="102"/>
  <c r="CY268" i="102"/>
  <c r="CX268" i="102"/>
  <c r="BW268" i="102"/>
  <c r="BX268" i="102"/>
  <c r="AE268" i="102"/>
  <c r="AD268" i="102"/>
  <c r="EH264" i="101"/>
  <c r="EI264" i="101"/>
  <c r="DP267" i="102"/>
  <c r="DQ267" i="102"/>
  <c r="DG275" i="98"/>
  <c r="DD276" i="98"/>
  <c r="EI277" i="97"/>
  <c r="EH277" i="97"/>
  <c r="EE278" i="97"/>
  <c r="BF252" i="97"/>
  <c r="BE252" i="97"/>
  <c r="CG251" i="97"/>
  <c r="CF251" i="97"/>
  <c r="AN267" i="102"/>
  <c r="AM267" i="102"/>
  <c r="DH264" i="101"/>
  <c r="DG264" i="101"/>
  <c r="DY277" i="98"/>
  <c r="DV278" i="98"/>
  <c r="DP276" i="98"/>
  <c r="DM277" i="98"/>
  <c r="DZ276" i="97"/>
  <c r="DY276" i="97"/>
  <c r="DV277" i="97"/>
  <c r="AN251" i="97"/>
  <c r="AM251" i="97"/>
  <c r="M252" i="97"/>
  <c r="L252" i="97"/>
  <c r="CX264" i="101"/>
  <c r="CY264" i="101"/>
  <c r="AD264" i="101"/>
  <c r="AE264" i="101"/>
  <c r="AW252" i="97"/>
  <c r="AV252" i="97"/>
  <c r="CY253" i="97"/>
  <c r="CX253" i="97"/>
  <c r="CP251" i="97"/>
  <c r="CO251" i="97"/>
  <c r="AN264" i="101"/>
  <c r="AM264" i="101"/>
  <c r="BN264" i="101"/>
  <c r="BO264" i="101"/>
  <c r="V267" i="102"/>
  <c r="U267" i="102"/>
  <c r="AV267" i="102"/>
  <c r="AW267" i="102"/>
  <c r="CF267" i="102"/>
  <c r="CG267" i="102"/>
  <c r="DP264" i="101"/>
  <c r="DQ264" i="101"/>
  <c r="DZ267" i="102"/>
  <c r="DY267" i="102"/>
  <c r="DQ275" i="97"/>
  <c r="DP275" i="97"/>
  <c r="DM276" i="97"/>
  <c r="DH274" i="97"/>
  <c r="DG274" i="97"/>
  <c r="DD275" i="97"/>
  <c r="V252" i="97"/>
  <c r="U252" i="97"/>
  <c r="L267" i="102"/>
  <c r="M267" i="102"/>
  <c r="DH267" i="102"/>
  <c r="DG267" i="102"/>
  <c r="BO251" i="97"/>
  <c r="BN251" i="97"/>
  <c r="V264" i="101"/>
  <c r="U264" i="101"/>
  <c r="BO268" i="102"/>
  <c r="BN268" i="102"/>
  <c r="CP267" i="102"/>
  <c r="CO267" i="102"/>
  <c r="DZ264" i="101"/>
  <c r="DY264" i="101"/>
  <c r="EH267" i="102"/>
  <c r="EI267" i="102"/>
  <c r="EH278" i="98"/>
  <c r="EE279" i="98"/>
  <c r="BC147" i="112"/>
  <c r="AQ146" i="112"/>
  <c r="AL147" i="112" s="1"/>
  <c r="AP147" i="112" s="1"/>
  <c r="DV268" i="102"/>
  <c r="DM268" i="102"/>
  <c r="DD268" i="102"/>
  <c r="EE268" i="102"/>
  <c r="EK138" i="102"/>
  <c r="EG138" i="102"/>
  <c r="EA138" i="102"/>
  <c r="EC138" i="102" s="1"/>
  <c r="DS138" i="102"/>
  <c r="DO138" i="102"/>
  <c r="DI138" i="102"/>
  <c r="DK138" i="102" s="1"/>
  <c r="EJ130" i="98"/>
  <c r="EL130" i="98" s="1"/>
  <c r="EB131" i="98"/>
  <c r="DX131" i="98"/>
  <c r="DR130" i="98"/>
  <c r="DT130" i="98" s="1"/>
  <c r="DF131" i="98"/>
  <c r="DJ131" i="98"/>
  <c r="DD265" i="101"/>
  <c r="DV265" i="101"/>
  <c r="EE265" i="101"/>
  <c r="DM265" i="101"/>
  <c r="EJ136" i="101"/>
  <c r="EL136" i="101" s="1"/>
  <c r="EB137" i="101"/>
  <c r="DX137" i="101"/>
  <c r="DR136" i="101"/>
  <c r="DT136" i="101" s="1"/>
  <c r="DJ137" i="101"/>
  <c r="DF137" i="101"/>
  <c r="EJ130" i="97"/>
  <c r="EL130" i="97" s="1"/>
  <c r="EA130" i="97"/>
  <c r="EC130" i="97" s="1"/>
  <c r="DR130" i="97"/>
  <c r="DT130" i="97" s="1"/>
  <c r="DI130" i="97"/>
  <c r="DK130" i="97" s="1"/>
  <c r="AU138" i="102"/>
  <c r="AL138" i="102"/>
  <c r="CN138" i="102"/>
  <c r="BV139" i="102"/>
  <c r="BB268" i="102"/>
  <c r="AA269" i="102"/>
  <c r="CE138" i="102"/>
  <c r="AF138" i="102"/>
  <c r="AH138" i="102" s="1"/>
  <c r="AG139" i="102" s="1"/>
  <c r="BT269" i="102"/>
  <c r="BK269" i="102"/>
  <c r="AJ268" i="102"/>
  <c r="CL268" i="102"/>
  <c r="R268" i="102"/>
  <c r="AS268" i="102"/>
  <c r="W138" i="102"/>
  <c r="Y138" i="102" s="1"/>
  <c r="X139" i="102" s="1"/>
  <c r="CC268" i="102"/>
  <c r="H269" i="102"/>
  <c r="G268" i="102"/>
  <c r="BP138" i="102"/>
  <c r="BR138" i="102" s="1"/>
  <c r="BQ139" i="102" s="1"/>
  <c r="CZ138" i="102"/>
  <c r="DB138" i="102" s="1"/>
  <c r="N138" i="102"/>
  <c r="P138" i="102" s="1"/>
  <c r="O139" i="102" s="1"/>
  <c r="CU269" i="102"/>
  <c r="BG138" i="102"/>
  <c r="BI138" i="102" s="1"/>
  <c r="BH139" i="102" s="1"/>
  <c r="I268" i="102"/>
  <c r="AF136" i="101"/>
  <c r="AH136" i="101" s="1"/>
  <c r="AG137" i="101" s="1"/>
  <c r="BP136" i="101"/>
  <c r="BR136" i="101" s="1"/>
  <c r="CC266" i="101"/>
  <c r="CU265" i="101"/>
  <c r="BG136" i="101"/>
  <c r="BI136" i="101" s="1"/>
  <c r="G266" i="101"/>
  <c r="AO136" i="101"/>
  <c r="AQ136" i="101" s="1"/>
  <c r="AP137" i="101" s="1"/>
  <c r="CZ136" i="101"/>
  <c r="DB136" i="101" s="1"/>
  <c r="BB265" i="101"/>
  <c r="CI137" i="101"/>
  <c r="CE137" i="101"/>
  <c r="AA265" i="101"/>
  <c r="K138" i="101"/>
  <c r="CQ136" i="101"/>
  <c r="CS136" i="101" s="1"/>
  <c r="R265" i="101"/>
  <c r="BY136" i="101"/>
  <c r="CA136" i="101" s="1"/>
  <c r="AX136" i="101"/>
  <c r="AZ136" i="101" s="1"/>
  <c r="T137" i="101"/>
  <c r="I266" i="101"/>
  <c r="AJ265" i="101"/>
  <c r="BK265" i="101"/>
  <c r="BT265" i="101"/>
  <c r="CL265" i="101"/>
  <c r="BK252" i="97"/>
  <c r="CZ130" i="98"/>
  <c r="DB130" i="98" s="1"/>
  <c r="DA131" i="98" s="1"/>
  <c r="CQ130" i="98"/>
  <c r="CS130" i="98" s="1"/>
  <c r="CR131" i="98" s="1"/>
  <c r="AO130" i="98"/>
  <c r="AQ130" i="98" s="1"/>
  <c r="AP131" i="98" s="1"/>
  <c r="AF130" i="98"/>
  <c r="AH130" i="98" s="1"/>
  <c r="AG131" i="98" s="1"/>
  <c r="CQ130" i="97"/>
  <c r="CS130" i="97" s="1"/>
  <c r="CR131" i="97" s="1"/>
  <c r="CI130" i="97"/>
  <c r="CE130" i="97"/>
  <c r="BQ130" i="97"/>
  <c r="BM130" i="97"/>
  <c r="BG130" i="97"/>
  <c r="BI130" i="97" s="1"/>
  <c r="BH131" i="97" s="1"/>
  <c r="AO130" i="97"/>
  <c r="AQ130" i="97" s="1"/>
  <c r="AF130" i="97"/>
  <c r="AH130" i="97" s="1"/>
  <c r="AG131" i="97" s="1"/>
  <c r="T130" i="97"/>
  <c r="H256" i="97"/>
  <c r="G255" i="97"/>
  <c r="AJ252" i="97"/>
  <c r="CC252" i="97"/>
  <c r="R253" i="97"/>
  <c r="BT252" i="97"/>
  <c r="CL252" i="97"/>
  <c r="I253" i="97"/>
  <c r="BV131" i="98"/>
  <c r="K131" i="98"/>
  <c r="T131" i="98"/>
  <c r="CE131" i="98"/>
  <c r="BD131" i="98"/>
  <c r="AU131" i="98"/>
  <c r="I253" i="98"/>
  <c r="L253" i="98" s="1"/>
  <c r="BM131" i="98"/>
  <c r="BK253" i="98"/>
  <c r="BN253" i="98" s="1"/>
  <c r="AJ253" i="98"/>
  <c r="AM253" i="98" s="1"/>
  <c r="CC254" i="98"/>
  <c r="CF254" i="98" s="1"/>
  <c r="BB253" i="98"/>
  <c r="BE253" i="98" s="1"/>
  <c r="R253" i="98"/>
  <c r="U253" i="98" s="1"/>
  <c r="CU253" i="98"/>
  <c r="CX253" i="98" s="1"/>
  <c r="CL253" i="98"/>
  <c r="CO253" i="98" s="1"/>
  <c r="AA253" i="98"/>
  <c r="AD253" i="98" s="1"/>
  <c r="AS253" i="98"/>
  <c r="AV253" i="98" s="1"/>
  <c r="BT253" i="98"/>
  <c r="BW253" i="98" s="1"/>
  <c r="CW131" i="97"/>
  <c r="CU254" i="97"/>
  <c r="BB253" i="97"/>
  <c r="AU131" i="97"/>
  <c r="AS253" i="97"/>
  <c r="AA253" i="97"/>
  <c r="P137" i="97"/>
  <c r="O138" i="97" s="1"/>
  <c r="AS266" i="101" l="1"/>
  <c r="AV265" i="101"/>
  <c r="AW265" i="101"/>
  <c r="AO147" i="112"/>
  <c r="AH266" i="112"/>
  <c r="AV269" i="112"/>
  <c r="AN252" i="97"/>
  <c r="AM252" i="97"/>
  <c r="DY265" i="101"/>
  <c r="DZ265" i="101"/>
  <c r="DQ268" i="102"/>
  <c r="DP268" i="102"/>
  <c r="DQ276" i="97"/>
  <c r="DP276" i="97"/>
  <c r="DM277" i="97"/>
  <c r="DY278" i="98"/>
  <c r="DV279" i="98"/>
  <c r="AW253" i="97"/>
  <c r="AV253" i="97"/>
  <c r="CP252" i="97"/>
  <c r="CO252" i="97"/>
  <c r="BO252" i="97"/>
  <c r="BN252" i="97"/>
  <c r="AM265" i="101"/>
  <c r="AN265" i="101"/>
  <c r="CY265" i="101"/>
  <c r="CX265" i="101"/>
  <c r="L268" i="102"/>
  <c r="M268" i="102"/>
  <c r="BE268" i="102"/>
  <c r="BF268" i="102"/>
  <c r="DG268" i="102"/>
  <c r="DH268" i="102"/>
  <c r="DZ277" i="97"/>
  <c r="DY277" i="97"/>
  <c r="DV278" i="97"/>
  <c r="BX252" i="97"/>
  <c r="BW252" i="97"/>
  <c r="CF266" i="101"/>
  <c r="CG266" i="101"/>
  <c r="BF253" i="97"/>
  <c r="BE253" i="97"/>
  <c r="V253" i="97"/>
  <c r="U253" i="97"/>
  <c r="BW265" i="101"/>
  <c r="BX265" i="101"/>
  <c r="U265" i="101"/>
  <c r="V265" i="101"/>
  <c r="AE265" i="101"/>
  <c r="AD265" i="101"/>
  <c r="CY269" i="102"/>
  <c r="CX269" i="102"/>
  <c r="AW268" i="102"/>
  <c r="AV268" i="102"/>
  <c r="BN269" i="102"/>
  <c r="BO269" i="102"/>
  <c r="DG265" i="101"/>
  <c r="DH265" i="101"/>
  <c r="DY268" i="102"/>
  <c r="DZ268" i="102"/>
  <c r="EH279" i="98"/>
  <c r="EE280" i="98"/>
  <c r="EH280" i="98" s="1"/>
  <c r="DH275" i="97"/>
  <c r="DG275" i="97"/>
  <c r="DD276" i="97"/>
  <c r="DG276" i="98"/>
  <c r="DD277" i="98"/>
  <c r="CF268" i="102"/>
  <c r="CG268" i="102"/>
  <c r="CO268" i="102"/>
  <c r="CP268" i="102"/>
  <c r="EI265" i="101"/>
  <c r="EH265" i="101"/>
  <c r="CO265" i="101"/>
  <c r="CP265" i="101"/>
  <c r="M266" i="101"/>
  <c r="L266" i="101"/>
  <c r="BE265" i="101"/>
  <c r="BF265" i="101"/>
  <c r="AM268" i="102"/>
  <c r="AN268" i="102"/>
  <c r="AE253" i="97"/>
  <c r="AD253" i="97"/>
  <c r="CY254" i="97"/>
  <c r="CX254" i="97"/>
  <c r="M253" i="97"/>
  <c r="L253" i="97"/>
  <c r="CG252" i="97"/>
  <c r="CF252" i="97"/>
  <c r="BO265" i="101"/>
  <c r="BN265" i="101"/>
  <c r="U268" i="102"/>
  <c r="V268" i="102"/>
  <c r="BX269" i="102"/>
  <c r="BW269" i="102"/>
  <c r="AD269" i="102"/>
  <c r="AE269" i="102"/>
  <c r="DQ265" i="101"/>
  <c r="DP265" i="101"/>
  <c r="EI268" i="102"/>
  <c r="EH268" i="102"/>
  <c r="DP277" i="98"/>
  <c r="DM278" i="98"/>
  <c r="EI278" i="97"/>
  <c r="EH278" i="97"/>
  <c r="EE279" i="97"/>
  <c r="BE147" i="112"/>
  <c r="AZ148" i="112" s="1"/>
  <c r="BD148" i="112" s="1"/>
  <c r="DM269" i="102"/>
  <c r="DV269" i="102"/>
  <c r="EE269" i="102"/>
  <c r="DD269" i="102"/>
  <c r="EJ138" i="102"/>
  <c r="EL138" i="102" s="1"/>
  <c r="EB139" i="102"/>
  <c r="DX139" i="102"/>
  <c r="DR138" i="102"/>
  <c r="DT138" i="102" s="1"/>
  <c r="DJ139" i="102"/>
  <c r="DF139" i="102"/>
  <c r="EK131" i="98"/>
  <c r="EG131" i="98"/>
  <c r="EA131" i="98"/>
  <c r="EC131" i="98" s="1"/>
  <c r="DS131" i="98"/>
  <c r="DO131" i="98"/>
  <c r="DI131" i="98"/>
  <c r="DK131" i="98" s="1"/>
  <c r="DM266" i="101"/>
  <c r="DD266" i="101"/>
  <c r="DV266" i="101"/>
  <c r="EE266" i="101"/>
  <c r="EK137" i="101"/>
  <c r="EG137" i="101"/>
  <c r="EA137" i="101"/>
  <c r="EC137" i="101" s="1"/>
  <c r="DS137" i="101"/>
  <c r="DO137" i="101"/>
  <c r="DI137" i="101"/>
  <c r="DK137" i="101" s="1"/>
  <c r="EK131" i="97"/>
  <c r="EG131" i="97"/>
  <c r="EB131" i="97"/>
  <c r="DX131" i="97"/>
  <c r="DS131" i="97"/>
  <c r="DO131" i="97"/>
  <c r="DJ131" i="97"/>
  <c r="DF131" i="97"/>
  <c r="DA139" i="102"/>
  <c r="CW139" i="102"/>
  <c r="AC139" i="102"/>
  <c r="K139" i="102"/>
  <c r="BM139" i="102"/>
  <c r="CC269" i="102"/>
  <c r="CL269" i="102"/>
  <c r="BT270" i="102"/>
  <c r="CH138" i="102"/>
  <c r="CJ138" i="102" s="1"/>
  <c r="CI139" i="102" s="1"/>
  <c r="AA270" i="102"/>
  <c r="BY139" i="102"/>
  <c r="CA139" i="102" s="1"/>
  <c r="BZ140" i="102" s="1"/>
  <c r="AO138" i="102"/>
  <c r="AQ138" i="102" s="1"/>
  <c r="AP139" i="102" s="1"/>
  <c r="I269" i="102"/>
  <c r="CU270" i="102"/>
  <c r="R269" i="102"/>
  <c r="BK270" i="102"/>
  <c r="BD139" i="102"/>
  <c r="H270" i="102"/>
  <c r="G269" i="102"/>
  <c r="T139" i="102"/>
  <c r="AS269" i="102"/>
  <c r="AJ269" i="102"/>
  <c r="CQ138" i="102"/>
  <c r="CS138" i="102" s="1"/>
  <c r="CR139" i="102" s="1"/>
  <c r="AX138" i="102"/>
  <c r="AZ138" i="102" s="1"/>
  <c r="AY139" i="102" s="1"/>
  <c r="BB269" i="102"/>
  <c r="BZ137" i="101"/>
  <c r="BV137" i="101"/>
  <c r="AY137" i="101"/>
  <c r="AU137" i="101"/>
  <c r="CW137" i="101"/>
  <c r="DA137" i="101"/>
  <c r="BH137" i="101"/>
  <c r="BD137" i="101"/>
  <c r="AC137" i="101"/>
  <c r="BT266" i="101"/>
  <c r="CU266" i="101"/>
  <c r="CL266" i="101"/>
  <c r="N138" i="101"/>
  <c r="P138" i="101" s="1"/>
  <c r="O139" i="101" s="1"/>
  <c r="AA266" i="101"/>
  <c r="AL137" i="101"/>
  <c r="R266" i="101"/>
  <c r="CH137" i="101"/>
  <c r="CJ137" i="101" s="1"/>
  <c r="BB266" i="101"/>
  <c r="AJ266" i="101"/>
  <c r="I267" i="101"/>
  <c r="CN137" i="101"/>
  <c r="CR137" i="101"/>
  <c r="G267" i="101"/>
  <c r="BQ137" i="101"/>
  <c r="BM137" i="101"/>
  <c r="BK266" i="101"/>
  <c r="W137" i="101"/>
  <c r="Y137" i="101" s="1"/>
  <c r="X138" i="101" s="1"/>
  <c r="CC267" i="101"/>
  <c r="BK253" i="97"/>
  <c r="CH131" i="98"/>
  <c r="CJ131" i="98" s="1"/>
  <c r="CI132" i="98" s="1"/>
  <c r="BY131" i="98"/>
  <c r="CA131" i="98" s="1"/>
  <c r="BZ132" i="98" s="1"/>
  <c r="BP131" i="98"/>
  <c r="BR131" i="98" s="1"/>
  <c r="BQ132" i="98" s="1"/>
  <c r="BG131" i="98"/>
  <c r="BI131" i="98" s="1"/>
  <c r="BH132" i="98" s="1"/>
  <c r="AX131" i="98"/>
  <c r="AZ131" i="98" s="1"/>
  <c r="AY132" i="98" s="1"/>
  <c r="W131" i="98"/>
  <c r="Y131" i="98" s="1"/>
  <c r="X132" i="98" s="1"/>
  <c r="CZ131" i="97"/>
  <c r="DB131" i="97" s="1"/>
  <c r="DA132" i="97" s="1"/>
  <c r="CH130" i="97"/>
  <c r="CJ130" i="97" s="1"/>
  <c r="BP130" i="97"/>
  <c r="BR130" i="97" s="1"/>
  <c r="AX131" i="97"/>
  <c r="AZ131" i="97" s="1"/>
  <c r="AY132" i="97" s="1"/>
  <c r="AP131" i="97"/>
  <c r="AL131" i="97"/>
  <c r="W130" i="97"/>
  <c r="Y130" i="97" s="1"/>
  <c r="X131" i="97" s="1"/>
  <c r="H257" i="97"/>
  <c r="G256" i="97"/>
  <c r="CL253" i="97"/>
  <c r="BT253" i="97"/>
  <c r="AJ253" i="97"/>
  <c r="I254" i="97"/>
  <c r="R254" i="97"/>
  <c r="CC253" i="97"/>
  <c r="AL131" i="98"/>
  <c r="AC131" i="98"/>
  <c r="CN131" i="98"/>
  <c r="CU254" i="98"/>
  <c r="CX254" i="98" s="1"/>
  <c r="R254" i="98"/>
  <c r="U254" i="98" s="1"/>
  <c r="CC255" i="98"/>
  <c r="CF255" i="98" s="1"/>
  <c r="N131" i="98"/>
  <c r="P131" i="98" s="1"/>
  <c r="O132" i="98" s="1"/>
  <c r="BK254" i="98"/>
  <c r="BN254" i="98" s="1"/>
  <c r="CW131" i="98"/>
  <c r="AA254" i="98"/>
  <c r="AD254" i="98" s="1"/>
  <c r="CL254" i="98"/>
  <c r="CO254" i="98" s="1"/>
  <c r="I254" i="98"/>
  <c r="L254" i="98" s="1"/>
  <c r="AS254" i="98"/>
  <c r="AV254" i="98" s="1"/>
  <c r="BT254" i="98"/>
  <c r="BW254" i="98" s="1"/>
  <c r="BB254" i="98"/>
  <c r="BE254" i="98" s="1"/>
  <c r="AJ254" i="98"/>
  <c r="AM254" i="98" s="1"/>
  <c r="CU255" i="97"/>
  <c r="CN131" i="97"/>
  <c r="BD131" i="97"/>
  <c r="BB254" i="97"/>
  <c r="AS254" i="97"/>
  <c r="AC131" i="97"/>
  <c r="AA254" i="97"/>
  <c r="K138" i="97"/>
  <c r="N138" i="97" s="1"/>
  <c r="AS267" i="101" l="1"/>
  <c r="AV266" i="101"/>
  <c r="AW266" i="101"/>
  <c r="AH267" i="112"/>
  <c r="AV270" i="112"/>
  <c r="CG267" i="101"/>
  <c r="CF267" i="101"/>
  <c r="BF266" i="101"/>
  <c r="BE266" i="101"/>
  <c r="CX266" i="101"/>
  <c r="CY266" i="101"/>
  <c r="BF269" i="102"/>
  <c r="BE269" i="102"/>
  <c r="AV269" i="102"/>
  <c r="AW269" i="102"/>
  <c r="U269" i="102"/>
  <c r="V269" i="102"/>
  <c r="CO269" i="102"/>
  <c r="CP269" i="102"/>
  <c r="EH266" i="101"/>
  <c r="EI266" i="101"/>
  <c r="DH269" i="102"/>
  <c r="DG269" i="102"/>
  <c r="V254" i="97"/>
  <c r="U254" i="97"/>
  <c r="M254" i="97"/>
  <c r="L254" i="97"/>
  <c r="AW254" i="97"/>
  <c r="AV254" i="97"/>
  <c r="CY255" i="97"/>
  <c r="CX255" i="97"/>
  <c r="AN253" i="97"/>
  <c r="AM253" i="97"/>
  <c r="AD266" i="101"/>
  <c r="AE266" i="101"/>
  <c r="BX266" i="101"/>
  <c r="BW266" i="101"/>
  <c r="CY270" i="102"/>
  <c r="CX270" i="102"/>
  <c r="AE270" i="102"/>
  <c r="AD270" i="102"/>
  <c r="CF269" i="102"/>
  <c r="CG269" i="102"/>
  <c r="DZ266" i="101"/>
  <c r="DY266" i="101"/>
  <c r="EI269" i="102"/>
  <c r="EH269" i="102"/>
  <c r="DP278" i="98"/>
  <c r="DM279" i="98"/>
  <c r="DG277" i="98"/>
  <c r="DD278" i="98"/>
  <c r="DY279" i="98"/>
  <c r="DV280" i="98"/>
  <c r="DY280" i="98" s="1"/>
  <c r="BF254" i="97"/>
  <c r="BE254" i="97"/>
  <c r="CG253" i="97"/>
  <c r="CF253" i="97"/>
  <c r="BX253" i="97"/>
  <c r="BW253" i="97"/>
  <c r="L267" i="101"/>
  <c r="M267" i="101"/>
  <c r="V266" i="101"/>
  <c r="U266" i="101"/>
  <c r="L269" i="102"/>
  <c r="M269" i="102"/>
  <c r="DH266" i="101"/>
  <c r="DG266" i="101"/>
  <c r="DY269" i="102"/>
  <c r="DZ269" i="102"/>
  <c r="EI279" i="97"/>
  <c r="EH279" i="97"/>
  <c r="EE280" i="97"/>
  <c r="DZ278" i="97"/>
  <c r="DY278" i="97"/>
  <c r="DV279" i="97"/>
  <c r="AE254" i="97"/>
  <c r="AD254" i="97"/>
  <c r="CP253" i="97"/>
  <c r="CO253" i="97"/>
  <c r="BO253" i="97"/>
  <c r="BN253" i="97"/>
  <c r="BN266" i="101"/>
  <c r="BO266" i="101"/>
  <c r="AN266" i="101"/>
  <c r="AM266" i="101"/>
  <c r="CP266" i="101"/>
  <c r="CO266" i="101"/>
  <c r="AN269" i="102"/>
  <c r="AM269" i="102"/>
  <c r="BN270" i="102"/>
  <c r="BO270" i="102"/>
  <c r="BX270" i="102"/>
  <c r="BW270" i="102"/>
  <c r="DP266" i="101"/>
  <c r="DQ266" i="101"/>
  <c r="DQ269" i="102"/>
  <c r="DP269" i="102"/>
  <c r="DH276" i="97"/>
  <c r="DG276" i="97"/>
  <c r="DD277" i="97"/>
  <c r="DQ277" i="97"/>
  <c r="DP277" i="97"/>
  <c r="DM278" i="97"/>
  <c r="BC148" i="112"/>
  <c r="AQ147" i="112"/>
  <c r="AL148" i="112" s="1"/>
  <c r="AP148" i="112" s="1"/>
  <c r="DV270" i="102"/>
  <c r="DD270" i="102"/>
  <c r="DM270" i="102"/>
  <c r="EE270" i="102"/>
  <c r="EK139" i="102"/>
  <c r="EG139" i="102"/>
  <c r="EA139" i="102"/>
  <c r="EC139" i="102" s="1"/>
  <c r="DO139" i="102"/>
  <c r="DS139" i="102"/>
  <c r="DI139" i="102"/>
  <c r="DK139" i="102" s="1"/>
  <c r="EJ131" i="98"/>
  <c r="EL131" i="98" s="1"/>
  <c r="EB132" i="98"/>
  <c r="DX132" i="98"/>
  <c r="DR131" i="98"/>
  <c r="DT131" i="98" s="1"/>
  <c r="DJ132" i="98"/>
  <c r="DF132" i="98"/>
  <c r="DD267" i="101"/>
  <c r="EE267" i="101"/>
  <c r="DM267" i="101"/>
  <c r="DV267" i="101"/>
  <c r="EJ137" i="101"/>
  <c r="EL137" i="101" s="1"/>
  <c r="EB138" i="101"/>
  <c r="DX138" i="101"/>
  <c r="DR137" i="101"/>
  <c r="DT137" i="101" s="1"/>
  <c r="DJ138" i="101"/>
  <c r="DF138" i="101"/>
  <c r="EJ131" i="97"/>
  <c r="EL131" i="97" s="1"/>
  <c r="EA131" i="97"/>
  <c r="EC131" i="97" s="1"/>
  <c r="DR131" i="97"/>
  <c r="DT131" i="97" s="1"/>
  <c r="DI131" i="97"/>
  <c r="DK131" i="97" s="1"/>
  <c r="AL139" i="102"/>
  <c r="CE139" i="102"/>
  <c r="CN139" i="102"/>
  <c r="W139" i="102"/>
  <c r="Y139" i="102" s="1"/>
  <c r="X140" i="102" s="1"/>
  <c r="BG139" i="102"/>
  <c r="BI139" i="102" s="1"/>
  <c r="BH140" i="102" s="1"/>
  <c r="CU271" i="102"/>
  <c r="BP139" i="102"/>
  <c r="BR139" i="102" s="1"/>
  <c r="BQ140" i="102" s="1"/>
  <c r="AF139" i="102"/>
  <c r="AH139" i="102" s="1"/>
  <c r="AG140" i="102" s="1"/>
  <c r="BB270" i="102"/>
  <c r="R270" i="102"/>
  <c r="I270" i="102"/>
  <c r="BV140" i="102"/>
  <c r="BT271" i="102"/>
  <c r="AJ270" i="102"/>
  <c r="AA271" i="102"/>
  <c r="N139" i="102"/>
  <c r="P139" i="102" s="1"/>
  <c r="O140" i="102" s="1"/>
  <c r="CZ139" i="102"/>
  <c r="DB139" i="102" s="1"/>
  <c r="AU139" i="102"/>
  <c r="AS270" i="102"/>
  <c r="G270" i="102"/>
  <c r="H271" i="102"/>
  <c r="BK271" i="102"/>
  <c r="CL270" i="102"/>
  <c r="CC270" i="102"/>
  <c r="BB267" i="101"/>
  <c r="AA267" i="101"/>
  <c r="K139" i="101"/>
  <c r="CU267" i="101"/>
  <c r="BT267" i="101"/>
  <c r="BG137" i="101"/>
  <c r="BI137" i="101" s="1"/>
  <c r="AX137" i="101"/>
  <c r="AZ137" i="101" s="1"/>
  <c r="CC268" i="101"/>
  <c r="BK267" i="101"/>
  <c r="G268" i="101"/>
  <c r="R267" i="101"/>
  <c r="T138" i="101"/>
  <c r="BP137" i="101"/>
  <c r="BR137" i="101" s="1"/>
  <c r="I268" i="101"/>
  <c r="CI138" i="101"/>
  <c r="CE138" i="101"/>
  <c r="AO137" i="101"/>
  <c r="AQ137" i="101" s="1"/>
  <c r="AP138" i="101" s="1"/>
  <c r="BY137" i="101"/>
  <c r="CA137" i="101" s="1"/>
  <c r="CQ137" i="101"/>
  <c r="CS137" i="101" s="1"/>
  <c r="AJ267" i="101"/>
  <c r="CL267" i="101"/>
  <c r="AF137" i="101"/>
  <c r="AH137" i="101" s="1"/>
  <c r="AG138" i="101" s="1"/>
  <c r="CZ137" i="101"/>
  <c r="DB137" i="101" s="1"/>
  <c r="BK254" i="97"/>
  <c r="CZ131" i="98"/>
  <c r="DB131" i="98" s="1"/>
  <c r="DA132" i="98" s="1"/>
  <c r="CQ131" i="98"/>
  <c r="CS131" i="98" s="1"/>
  <c r="CR132" i="98" s="1"/>
  <c r="AO131" i="98"/>
  <c r="AQ131" i="98" s="1"/>
  <c r="AP132" i="98" s="1"/>
  <c r="AF131" i="98"/>
  <c r="AH131" i="98" s="1"/>
  <c r="AG132" i="98" s="1"/>
  <c r="CQ131" i="97"/>
  <c r="CS131" i="97" s="1"/>
  <c r="CR132" i="97" s="1"/>
  <c r="CI131" i="97"/>
  <c r="CE131" i="97"/>
  <c r="BQ131" i="97"/>
  <c r="BM131" i="97"/>
  <c r="BG131" i="97"/>
  <c r="BI131" i="97" s="1"/>
  <c r="BH132" i="97" s="1"/>
  <c r="AO131" i="97"/>
  <c r="AQ131" i="97" s="1"/>
  <c r="AF131" i="97"/>
  <c r="AH131" i="97" s="1"/>
  <c r="AG132" i="97" s="1"/>
  <c r="T131" i="97"/>
  <c r="H258" i="97"/>
  <c r="G257" i="97"/>
  <c r="AJ254" i="97"/>
  <c r="I255" i="97"/>
  <c r="CL254" i="97"/>
  <c r="CC254" i="97"/>
  <c r="R255" i="97"/>
  <c r="BT254" i="97"/>
  <c r="AU132" i="98"/>
  <c r="K132" i="98"/>
  <c r="T132" i="98"/>
  <c r="BM132" i="98"/>
  <c r="BV132" i="98"/>
  <c r="AJ255" i="98"/>
  <c r="AM255" i="98" s="1"/>
  <c r="AS255" i="98"/>
  <c r="AV255" i="98" s="1"/>
  <c r="BD132" i="98"/>
  <c r="CL255" i="98"/>
  <c r="CO255" i="98" s="1"/>
  <c r="R255" i="98"/>
  <c r="U255" i="98" s="1"/>
  <c r="I255" i="98"/>
  <c r="L255" i="98" s="1"/>
  <c r="AA255" i="98"/>
  <c r="AD255" i="98" s="1"/>
  <c r="CE132" i="98"/>
  <c r="CU255" i="98"/>
  <c r="CX255" i="98" s="1"/>
  <c r="BB255" i="98"/>
  <c r="BE255" i="98" s="1"/>
  <c r="BT255" i="98"/>
  <c r="BW255" i="98" s="1"/>
  <c r="BK255" i="98"/>
  <c r="BN255" i="98" s="1"/>
  <c r="CC256" i="98"/>
  <c r="CF256" i="98" s="1"/>
  <c r="CW132" i="97"/>
  <c r="CU256" i="97"/>
  <c r="BB255" i="97"/>
  <c r="AU132" i="97"/>
  <c r="AS255" i="97"/>
  <c r="AA255" i="97"/>
  <c r="P138" i="97"/>
  <c r="O139" i="97" s="1"/>
  <c r="AS268" i="101" l="1"/>
  <c r="AV267" i="101"/>
  <c r="AW267" i="101"/>
  <c r="AO148" i="112"/>
  <c r="AH268" i="112"/>
  <c r="AV271" i="112"/>
  <c r="BF255" i="97"/>
  <c r="BE255" i="97"/>
  <c r="CP254" i="97"/>
  <c r="CO254" i="97"/>
  <c r="M268" i="101"/>
  <c r="L268" i="101"/>
  <c r="BO267" i="101"/>
  <c r="BN267" i="101"/>
  <c r="BW267" i="101"/>
  <c r="BX267" i="101"/>
  <c r="AE267" i="101"/>
  <c r="AD267" i="101"/>
  <c r="BO271" i="102"/>
  <c r="BN271" i="102"/>
  <c r="AE271" i="102"/>
  <c r="AD271" i="102"/>
  <c r="DG267" i="101"/>
  <c r="DH267" i="101"/>
  <c r="DZ270" i="102"/>
  <c r="DY270" i="102"/>
  <c r="DQ278" i="97"/>
  <c r="DP278" i="97"/>
  <c r="DM279" i="97"/>
  <c r="DZ279" i="97"/>
  <c r="DY279" i="97"/>
  <c r="DV280" i="97"/>
  <c r="DG278" i="98"/>
  <c r="DD279" i="98"/>
  <c r="AN254" i="97"/>
  <c r="AM254" i="97"/>
  <c r="AE255" i="97"/>
  <c r="AD255" i="97"/>
  <c r="CY256" i="97"/>
  <c r="CX256" i="97"/>
  <c r="BX254" i="97"/>
  <c r="BW254" i="97"/>
  <c r="M255" i="97"/>
  <c r="L255" i="97"/>
  <c r="CO267" i="101"/>
  <c r="CP267" i="101"/>
  <c r="U267" i="101"/>
  <c r="V267" i="101"/>
  <c r="CF268" i="101"/>
  <c r="CG268" i="101"/>
  <c r="CY267" i="101"/>
  <c r="CX267" i="101"/>
  <c r="BE267" i="101"/>
  <c r="BF267" i="101"/>
  <c r="AN270" i="102"/>
  <c r="AM270" i="102"/>
  <c r="M270" i="102"/>
  <c r="L270" i="102"/>
  <c r="DY267" i="101"/>
  <c r="DZ267" i="101"/>
  <c r="EH270" i="102"/>
  <c r="EI270" i="102"/>
  <c r="AW255" i="97"/>
  <c r="AV255" i="97"/>
  <c r="V255" i="97"/>
  <c r="U255" i="97"/>
  <c r="BO254" i="97"/>
  <c r="BN254" i="97"/>
  <c r="AM267" i="101"/>
  <c r="AN267" i="101"/>
  <c r="CG270" i="102"/>
  <c r="CF270" i="102"/>
  <c r="BW271" i="102"/>
  <c r="BX271" i="102"/>
  <c r="V270" i="102"/>
  <c r="U270" i="102"/>
  <c r="CY271" i="102"/>
  <c r="CX271" i="102"/>
  <c r="DQ267" i="101"/>
  <c r="DP267" i="101"/>
  <c r="DP270" i="102"/>
  <c r="DQ270" i="102"/>
  <c r="DP279" i="98"/>
  <c r="DM280" i="98"/>
  <c r="DP280" i="98" s="1"/>
  <c r="CG254" i="97"/>
  <c r="CF254" i="97"/>
  <c r="CP270" i="102"/>
  <c r="CO270" i="102"/>
  <c r="AW270" i="102"/>
  <c r="AV270" i="102"/>
  <c r="BF270" i="102"/>
  <c r="BE270" i="102"/>
  <c r="EI267" i="101"/>
  <c r="EH267" i="101"/>
  <c r="DH270" i="102"/>
  <c r="DG270" i="102"/>
  <c r="DH277" i="97"/>
  <c r="DG277" i="97"/>
  <c r="DD278" i="97"/>
  <c r="EI280" i="97"/>
  <c r="EH280" i="97"/>
  <c r="BE148" i="112"/>
  <c r="AZ149" i="112" s="1"/>
  <c r="BD149" i="112" s="1"/>
  <c r="EE271" i="102"/>
  <c r="DM271" i="102"/>
  <c r="DD271" i="102"/>
  <c r="DV271" i="102"/>
  <c r="EJ139" i="102"/>
  <c r="EL139" i="102" s="1"/>
  <c r="EB140" i="102"/>
  <c r="DX140" i="102"/>
  <c r="DR139" i="102"/>
  <c r="DT139" i="102" s="1"/>
  <c r="DJ140" i="102"/>
  <c r="DF140" i="102"/>
  <c r="EK132" i="98"/>
  <c r="EG132" i="98"/>
  <c r="EA132" i="98"/>
  <c r="EC132" i="98" s="1"/>
  <c r="DO132" i="98"/>
  <c r="DS132" i="98"/>
  <c r="DI132" i="98"/>
  <c r="DK132" i="98" s="1"/>
  <c r="DM268" i="101"/>
  <c r="EE268" i="101"/>
  <c r="DV268" i="101"/>
  <c r="DD268" i="101"/>
  <c r="EG138" i="101"/>
  <c r="EK138" i="101"/>
  <c r="EA138" i="101"/>
  <c r="EC138" i="101" s="1"/>
  <c r="DS138" i="101"/>
  <c r="DO138" i="101"/>
  <c r="DI138" i="101"/>
  <c r="DK138" i="101" s="1"/>
  <c r="EK132" i="97"/>
  <c r="EG132" i="97"/>
  <c r="EB132" i="97"/>
  <c r="DX132" i="97"/>
  <c r="DS132" i="97"/>
  <c r="DO132" i="97"/>
  <c r="DJ132" i="97"/>
  <c r="DF132" i="97"/>
  <c r="BM140" i="102"/>
  <c r="BD140" i="102"/>
  <c r="DA140" i="102"/>
  <c r="CW140" i="102"/>
  <c r="T140" i="102"/>
  <c r="K140" i="102"/>
  <c r="AC140" i="102"/>
  <c r="CL271" i="102"/>
  <c r="H272" i="102"/>
  <c r="G271" i="102"/>
  <c r="AJ271" i="102"/>
  <c r="BY140" i="102"/>
  <c r="CA140" i="102" s="1"/>
  <c r="BZ141" i="102" s="1"/>
  <c r="CH139" i="102"/>
  <c r="CJ139" i="102" s="1"/>
  <c r="CI140" i="102" s="1"/>
  <c r="AX139" i="102"/>
  <c r="AZ139" i="102" s="1"/>
  <c r="AY140" i="102" s="1"/>
  <c r="AA272" i="102"/>
  <c r="BT272" i="102"/>
  <c r="CU272" i="102"/>
  <c r="AS271" i="102"/>
  <c r="I271" i="102"/>
  <c r="R271" i="102"/>
  <c r="BB271" i="102"/>
  <c r="CQ139" i="102"/>
  <c r="CS139" i="102" s="1"/>
  <c r="CR140" i="102" s="1"/>
  <c r="AO139" i="102"/>
  <c r="AQ139" i="102" s="1"/>
  <c r="AP140" i="102" s="1"/>
  <c r="CC271" i="102"/>
  <c r="BK272" i="102"/>
  <c r="CW138" i="101"/>
  <c r="DA138" i="101"/>
  <c r="AY138" i="101"/>
  <c r="AU138" i="101"/>
  <c r="CN138" i="101"/>
  <c r="CR138" i="101"/>
  <c r="BH138" i="101"/>
  <c r="BD138" i="101"/>
  <c r="BZ138" i="101"/>
  <c r="BV138" i="101"/>
  <c r="BK268" i="101"/>
  <c r="CC269" i="101"/>
  <c r="CU268" i="101"/>
  <c r="AJ268" i="101"/>
  <c r="BQ138" i="101"/>
  <c r="BM138" i="101"/>
  <c r="N139" i="101"/>
  <c r="P139" i="101" s="1"/>
  <c r="O140" i="101" s="1"/>
  <c r="AC138" i="101"/>
  <c r="AL138" i="101"/>
  <c r="G269" i="101"/>
  <c r="AA268" i="101"/>
  <c r="BT268" i="101"/>
  <c r="CL268" i="101"/>
  <c r="CH138" i="101"/>
  <c r="CJ138" i="101" s="1"/>
  <c r="I269" i="101"/>
  <c r="W138" i="101"/>
  <c r="Y138" i="101" s="1"/>
  <c r="X139" i="101" s="1"/>
  <c r="R268" i="101"/>
  <c r="BB268" i="101"/>
  <c r="BK255" i="97"/>
  <c r="CH132" i="98"/>
  <c r="CJ132" i="98" s="1"/>
  <c r="CI133" i="98" s="1"/>
  <c r="BY132" i="98"/>
  <c r="CA132" i="98" s="1"/>
  <c r="BZ133" i="98" s="1"/>
  <c r="BP132" i="98"/>
  <c r="BR132" i="98" s="1"/>
  <c r="BQ133" i="98" s="1"/>
  <c r="BG132" i="98"/>
  <c r="BI132" i="98" s="1"/>
  <c r="BH133" i="98" s="1"/>
  <c r="AX132" i="98"/>
  <c r="AZ132" i="98" s="1"/>
  <c r="AY133" i="98" s="1"/>
  <c r="W132" i="98"/>
  <c r="Y132" i="98" s="1"/>
  <c r="X133" i="98" s="1"/>
  <c r="CZ132" i="97"/>
  <c r="DB132" i="97" s="1"/>
  <c r="DA133" i="97" s="1"/>
  <c r="CH131" i="97"/>
  <c r="CJ131" i="97" s="1"/>
  <c r="BP131" i="97"/>
  <c r="BR131" i="97" s="1"/>
  <c r="AX132" i="97"/>
  <c r="AZ132" i="97" s="1"/>
  <c r="AY133" i="97" s="1"/>
  <c r="AP132" i="97"/>
  <c r="AL132" i="97"/>
  <c r="W131" i="97"/>
  <c r="Y131" i="97" s="1"/>
  <c r="X132" i="97" s="1"/>
  <c r="H259" i="97"/>
  <c r="G258" i="97"/>
  <c r="CL255" i="97"/>
  <c r="I256" i="97"/>
  <c r="BT255" i="97"/>
  <c r="R256" i="97"/>
  <c r="CC255" i="97"/>
  <c r="AJ255" i="97"/>
  <c r="CN132" i="98"/>
  <c r="BK256" i="98"/>
  <c r="BN256" i="98" s="1"/>
  <c r="CW132" i="98"/>
  <c r="BB256" i="98"/>
  <c r="BE256" i="98" s="1"/>
  <c r="AA256" i="98"/>
  <c r="AD256" i="98" s="1"/>
  <c r="I256" i="98"/>
  <c r="L256" i="98" s="1"/>
  <c r="R256" i="98"/>
  <c r="U256" i="98" s="1"/>
  <c r="N132" i="98"/>
  <c r="P132" i="98" s="1"/>
  <c r="O133" i="98" s="1"/>
  <c r="AL132" i="98"/>
  <c r="AS256" i="98"/>
  <c r="AV256" i="98" s="1"/>
  <c r="AJ256" i="98"/>
  <c r="AM256" i="98" s="1"/>
  <c r="CC257" i="98"/>
  <c r="CF257" i="98" s="1"/>
  <c r="BT256" i="98"/>
  <c r="BW256" i="98" s="1"/>
  <c r="CU256" i="98"/>
  <c r="CX256" i="98" s="1"/>
  <c r="AC132" i="98"/>
  <c r="CL256" i="98"/>
  <c r="CO256" i="98" s="1"/>
  <c r="CU257" i="97"/>
  <c r="CN132" i="97"/>
  <c r="BD132" i="97"/>
  <c r="BB256" i="97"/>
  <c r="AS256" i="97"/>
  <c r="AC132" i="97"/>
  <c r="AA256" i="97"/>
  <c r="K139" i="97"/>
  <c r="N139" i="97" s="1"/>
  <c r="AS269" i="101" l="1"/>
  <c r="AW268" i="101"/>
  <c r="AV268" i="101"/>
  <c r="AH269" i="112"/>
  <c r="AV272" i="112"/>
  <c r="AE256" i="97"/>
  <c r="AD256" i="97"/>
  <c r="CG255" i="97"/>
  <c r="CF255" i="97"/>
  <c r="CP255" i="97"/>
  <c r="CO255" i="97"/>
  <c r="BO255" i="97"/>
  <c r="BN255" i="97"/>
  <c r="L269" i="101"/>
  <c r="M269" i="101"/>
  <c r="AD268" i="101"/>
  <c r="AE268" i="101"/>
  <c r="CX268" i="101"/>
  <c r="CY268" i="101"/>
  <c r="AW271" i="102"/>
  <c r="AV271" i="102"/>
  <c r="DP268" i="101"/>
  <c r="DQ268" i="101"/>
  <c r="EI271" i="102"/>
  <c r="EH271" i="102"/>
  <c r="DZ280" i="97"/>
  <c r="DY280" i="97"/>
  <c r="V256" i="97"/>
  <c r="U256" i="97"/>
  <c r="CG269" i="101"/>
  <c r="CF269" i="101"/>
  <c r="BO272" i="102"/>
  <c r="BN272" i="102"/>
  <c r="BF271" i="102"/>
  <c r="BE271" i="102"/>
  <c r="CY272" i="102"/>
  <c r="CX272" i="102"/>
  <c r="DH268" i="101"/>
  <c r="DG268" i="101"/>
  <c r="DZ271" i="102"/>
  <c r="DY271" i="102"/>
  <c r="DH278" i="97"/>
  <c r="DG278" i="97"/>
  <c r="DD279" i="97"/>
  <c r="BF268" i="101"/>
  <c r="BE268" i="101"/>
  <c r="AW256" i="97"/>
  <c r="AV256" i="97"/>
  <c r="BX255" i="97"/>
  <c r="BW255" i="97"/>
  <c r="V268" i="101"/>
  <c r="U268" i="101"/>
  <c r="CP268" i="101"/>
  <c r="CO268" i="101"/>
  <c r="BN268" i="101"/>
  <c r="BO268" i="101"/>
  <c r="CG271" i="102"/>
  <c r="CF271" i="102"/>
  <c r="V271" i="102"/>
  <c r="U271" i="102"/>
  <c r="BX272" i="102"/>
  <c r="BW272" i="102"/>
  <c r="CP271" i="102"/>
  <c r="CO271" i="102"/>
  <c r="DZ268" i="101"/>
  <c r="DY268" i="101"/>
  <c r="DG271" i="102"/>
  <c r="DH271" i="102"/>
  <c r="DG279" i="98"/>
  <c r="DD280" i="98"/>
  <c r="DG280" i="98" s="1"/>
  <c r="CY257" i="97"/>
  <c r="CX257" i="97"/>
  <c r="BF256" i="97"/>
  <c r="BE256" i="97"/>
  <c r="AN255" i="97"/>
  <c r="AM255" i="97"/>
  <c r="M256" i="97"/>
  <c r="L256" i="97"/>
  <c r="BX268" i="101"/>
  <c r="BW268" i="101"/>
  <c r="AN268" i="101"/>
  <c r="AM268" i="101"/>
  <c r="M271" i="102"/>
  <c r="L271" i="102"/>
  <c r="AE272" i="102"/>
  <c r="AD272" i="102"/>
  <c r="AN271" i="102"/>
  <c r="AM271" i="102"/>
  <c r="EH268" i="101"/>
  <c r="EI268" i="101"/>
  <c r="DQ271" i="102"/>
  <c r="DP271" i="102"/>
  <c r="DQ279" i="97"/>
  <c r="DP279" i="97"/>
  <c r="DM280" i="97"/>
  <c r="BC149" i="112"/>
  <c r="AQ148" i="112"/>
  <c r="AL149" i="112" s="1"/>
  <c r="AP149" i="112" s="1"/>
  <c r="DV272" i="102"/>
  <c r="EE272" i="102"/>
  <c r="DD272" i="102"/>
  <c r="DM272" i="102"/>
  <c r="EK140" i="102"/>
  <c r="EG140" i="102"/>
  <c r="EA140" i="102"/>
  <c r="EC140" i="102" s="1"/>
  <c r="DO140" i="102"/>
  <c r="DS140" i="102"/>
  <c r="DI140" i="102"/>
  <c r="DK140" i="102" s="1"/>
  <c r="EJ132" i="98"/>
  <c r="EL132" i="98" s="1"/>
  <c r="DX133" i="98"/>
  <c r="EB133" i="98"/>
  <c r="DR132" i="98"/>
  <c r="DT132" i="98" s="1"/>
  <c r="DJ133" i="98"/>
  <c r="DF133" i="98"/>
  <c r="EE269" i="101"/>
  <c r="DM269" i="101"/>
  <c r="DD269" i="101"/>
  <c r="DV269" i="101"/>
  <c r="EJ138" i="101"/>
  <c r="EL138" i="101" s="1"/>
  <c r="EB139" i="101"/>
  <c r="DX139" i="101"/>
  <c r="DR138" i="101"/>
  <c r="DT138" i="101" s="1"/>
  <c r="DJ139" i="101"/>
  <c r="DF139" i="101"/>
  <c r="EJ132" i="97"/>
  <c r="EL132" i="97" s="1"/>
  <c r="EA132" i="97"/>
  <c r="EC132" i="97" s="1"/>
  <c r="DR132" i="97"/>
  <c r="DT132" i="97" s="1"/>
  <c r="DI132" i="97"/>
  <c r="DK132" i="97" s="1"/>
  <c r="AL140" i="102"/>
  <c r="AU140" i="102"/>
  <c r="CE140" i="102"/>
  <c r="R272" i="102"/>
  <c r="H273" i="102"/>
  <c r="G272" i="102"/>
  <c r="AF140" i="102"/>
  <c r="AH140" i="102" s="1"/>
  <c r="AG141" i="102" s="1"/>
  <c r="W140" i="102"/>
  <c r="Y140" i="102" s="1"/>
  <c r="X141" i="102" s="1"/>
  <c r="BG140" i="102"/>
  <c r="BI140" i="102" s="1"/>
  <c r="BH141" i="102" s="1"/>
  <c r="BK273" i="102"/>
  <c r="BB272" i="102"/>
  <c r="I272" i="102"/>
  <c r="AA273" i="102"/>
  <c r="CU273" i="102"/>
  <c r="BT273" i="102"/>
  <c r="AJ272" i="102"/>
  <c r="CL272" i="102"/>
  <c r="N140" i="102"/>
  <c r="P140" i="102" s="1"/>
  <c r="O141" i="102" s="1"/>
  <c r="CZ140" i="102"/>
  <c r="DB140" i="102" s="1"/>
  <c r="BP140" i="102"/>
  <c r="BR140" i="102" s="1"/>
  <c r="BQ141" i="102" s="1"/>
  <c r="CC272" i="102"/>
  <c r="CN140" i="102"/>
  <c r="AS272" i="102"/>
  <c r="BV141" i="102"/>
  <c r="T139" i="101"/>
  <c r="CI139" i="101"/>
  <c r="CE139" i="101"/>
  <c r="CL269" i="101"/>
  <c r="AJ269" i="101"/>
  <c r="BG138" i="101"/>
  <c r="BI138" i="101" s="1"/>
  <c r="BB269" i="101"/>
  <c r="BT269" i="101"/>
  <c r="G270" i="101"/>
  <c r="AF138" i="101"/>
  <c r="AH138" i="101" s="1"/>
  <c r="AG139" i="101" s="1"/>
  <c r="CU269" i="101"/>
  <c r="CC270" i="101"/>
  <c r="AX138" i="101"/>
  <c r="AZ138" i="101" s="1"/>
  <c r="R269" i="101"/>
  <c r="AA269" i="101"/>
  <c r="AO138" i="101"/>
  <c r="AQ138" i="101" s="1"/>
  <c r="AP139" i="101" s="1"/>
  <c r="BY138" i="101"/>
  <c r="CA138" i="101" s="1"/>
  <c r="BP138" i="101"/>
  <c r="BR138" i="101" s="1"/>
  <c r="BK269" i="101"/>
  <c r="I270" i="101"/>
  <c r="K140" i="101"/>
  <c r="CQ138" i="101"/>
  <c r="CS138" i="101" s="1"/>
  <c r="CZ138" i="101"/>
  <c r="DB138" i="101" s="1"/>
  <c r="BK256" i="97"/>
  <c r="CZ132" i="98"/>
  <c r="DB132" i="98" s="1"/>
  <c r="DA133" i="98" s="1"/>
  <c r="CQ132" i="98"/>
  <c r="CS132" i="98" s="1"/>
  <c r="CR133" i="98" s="1"/>
  <c r="AO132" i="98"/>
  <c r="AQ132" i="98" s="1"/>
  <c r="AP133" i="98" s="1"/>
  <c r="AF132" i="98"/>
  <c r="AH132" i="98" s="1"/>
  <c r="AG133" i="98" s="1"/>
  <c r="CQ132" i="97"/>
  <c r="CS132" i="97" s="1"/>
  <c r="CR133" i="97" s="1"/>
  <c r="CI132" i="97"/>
  <c r="CE132" i="97"/>
  <c r="BQ132" i="97"/>
  <c r="BM132" i="97"/>
  <c r="BG132" i="97"/>
  <c r="BI132" i="97" s="1"/>
  <c r="BH133" i="97" s="1"/>
  <c r="AO132" i="97"/>
  <c r="AQ132" i="97" s="1"/>
  <c r="AF132" i="97"/>
  <c r="AH132" i="97" s="1"/>
  <c r="AG133" i="97" s="1"/>
  <c r="T132" i="97"/>
  <c r="H260" i="97"/>
  <c r="G259" i="97"/>
  <c r="AJ256" i="97"/>
  <c r="R257" i="97"/>
  <c r="I257" i="97"/>
  <c r="CC256" i="97"/>
  <c r="BT256" i="97"/>
  <c r="CL256" i="97"/>
  <c r="P139" i="97"/>
  <c r="O140" i="97" s="1"/>
  <c r="AU133" i="98"/>
  <c r="CE133" i="98"/>
  <c r="CC258" i="98"/>
  <c r="CF258" i="98" s="1"/>
  <c r="BV133" i="98"/>
  <c r="BM133" i="98"/>
  <c r="BT257" i="98"/>
  <c r="BW257" i="98" s="1"/>
  <c r="T133" i="98"/>
  <c r="BD133" i="98"/>
  <c r="AJ257" i="98"/>
  <c r="AM257" i="98" s="1"/>
  <c r="K133" i="98"/>
  <c r="CL257" i="98"/>
  <c r="CO257" i="98" s="1"/>
  <c r="CU257" i="98"/>
  <c r="CX257" i="98" s="1"/>
  <c r="AS257" i="98"/>
  <c r="AV257" i="98" s="1"/>
  <c r="R257" i="98"/>
  <c r="U257" i="98" s="1"/>
  <c r="I257" i="98"/>
  <c r="L257" i="98" s="1"/>
  <c r="AA257" i="98"/>
  <c r="AD257" i="98" s="1"/>
  <c r="BB257" i="98"/>
  <c r="BE257" i="98" s="1"/>
  <c r="BK257" i="98"/>
  <c r="BN257" i="98" s="1"/>
  <c r="CW133" i="97"/>
  <c r="CU258" i="97"/>
  <c r="BB257" i="97"/>
  <c r="AS257" i="97"/>
  <c r="AU133" i="97"/>
  <c r="AA257" i="97"/>
  <c r="AW269" i="101" l="1"/>
  <c r="AV269" i="101"/>
  <c r="AS270" i="101"/>
  <c r="AO149" i="112"/>
  <c r="AH270" i="112"/>
  <c r="AV273" i="112"/>
  <c r="AM269" i="101"/>
  <c r="AN269" i="101"/>
  <c r="AW272" i="102"/>
  <c r="AV272" i="102"/>
  <c r="AN272" i="102"/>
  <c r="AM272" i="102"/>
  <c r="L272" i="102"/>
  <c r="M272" i="102"/>
  <c r="V272" i="102"/>
  <c r="U272" i="102"/>
  <c r="EI269" i="101"/>
  <c r="EH269" i="101"/>
  <c r="DZ272" i="102"/>
  <c r="DY272" i="102"/>
  <c r="DQ280" i="97"/>
  <c r="DP280" i="97"/>
  <c r="CP256" i="97"/>
  <c r="CO256" i="97"/>
  <c r="V257" i="97"/>
  <c r="U257" i="97"/>
  <c r="AE269" i="101"/>
  <c r="AD269" i="101"/>
  <c r="CY269" i="101"/>
  <c r="CX269" i="101"/>
  <c r="BW269" i="101"/>
  <c r="BX269" i="101"/>
  <c r="CO269" i="101"/>
  <c r="CP269" i="101"/>
  <c r="BX273" i="102"/>
  <c r="BW273" i="102"/>
  <c r="BF272" i="102"/>
  <c r="BE272" i="102"/>
  <c r="DY269" i="101"/>
  <c r="DZ269" i="101"/>
  <c r="DQ272" i="102"/>
  <c r="DP272" i="102"/>
  <c r="DH279" i="97"/>
  <c r="DG279" i="97"/>
  <c r="DD280" i="97"/>
  <c r="BX256" i="97"/>
  <c r="BW256" i="97"/>
  <c r="AN256" i="97"/>
  <c r="AM256" i="97"/>
  <c r="BO256" i="97"/>
  <c r="BN256" i="97"/>
  <c r="U269" i="101"/>
  <c r="V269" i="101"/>
  <c r="BE269" i="101"/>
  <c r="BF269" i="101"/>
  <c r="CY273" i="102"/>
  <c r="CX273" i="102"/>
  <c r="BO273" i="102"/>
  <c r="BN273" i="102"/>
  <c r="DG269" i="101"/>
  <c r="DH269" i="101"/>
  <c r="DH272" i="102"/>
  <c r="DG272" i="102"/>
  <c r="AE257" i="97"/>
  <c r="AD257" i="97"/>
  <c r="CY258" i="97"/>
  <c r="CX258" i="97"/>
  <c r="M257" i="97"/>
  <c r="L257" i="97"/>
  <c r="BO269" i="101"/>
  <c r="BN269" i="101"/>
  <c r="CF270" i="101"/>
  <c r="CG270" i="101"/>
  <c r="AW257" i="97"/>
  <c r="AV257" i="97"/>
  <c r="BF257" i="97"/>
  <c r="BE257" i="97"/>
  <c r="CG256" i="97"/>
  <c r="CF256" i="97"/>
  <c r="M270" i="101"/>
  <c r="L270" i="101"/>
  <c r="CF272" i="102"/>
  <c r="CG272" i="102"/>
  <c r="CP272" i="102"/>
  <c r="CO272" i="102"/>
  <c r="AE273" i="102"/>
  <c r="AD273" i="102"/>
  <c r="DQ269" i="101"/>
  <c r="DP269" i="101"/>
  <c r="EH272" i="102"/>
  <c r="EI272" i="102"/>
  <c r="BE149" i="112"/>
  <c r="AZ150" i="112" s="1"/>
  <c r="BD150" i="112" s="1"/>
  <c r="DM273" i="102"/>
  <c r="EE273" i="102"/>
  <c r="DV273" i="102"/>
  <c r="DD273" i="102"/>
  <c r="EJ140" i="102"/>
  <c r="EL140" i="102" s="1"/>
  <c r="DX141" i="102"/>
  <c r="EB141" i="102"/>
  <c r="DR140" i="102"/>
  <c r="DT140" i="102" s="1"/>
  <c r="DJ141" i="102"/>
  <c r="DF141" i="102"/>
  <c r="EK133" i="98"/>
  <c r="EG133" i="98"/>
  <c r="EA133" i="98"/>
  <c r="EC133" i="98" s="1"/>
  <c r="DS133" i="98"/>
  <c r="DO133" i="98"/>
  <c r="DI133" i="98"/>
  <c r="DK133" i="98" s="1"/>
  <c r="DD270" i="101"/>
  <c r="DV270" i="101"/>
  <c r="EE270" i="101"/>
  <c r="DM270" i="101"/>
  <c r="EK139" i="101"/>
  <c r="EG139" i="101"/>
  <c r="EA139" i="101"/>
  <c r="EC139" i="101" s="1"/>
  <c r="DS139" i="101"/>
  <c r="DO139" i="101"/>
  <c r="DI139" i="101"/>
  <c r="DK139" i="101" s="1"/>
  <c r="EG133" i="97"/>
  <c r="EK133" i="97"/>
  <c r="EB133" i="97"/>
  <c r="DX133" i="97"/>
  <c r="DS133" i="97"/>
  <c r="DO133" i="97"/>
  <c r="DJ133" i="97"/>
  <c r="DF133" i="97"/>
  <c r="BD141" i="102"/>
  <c r="BM141" i="102"/>
  <c r="CQ140" i="102"/>
  <c r="CS140" i="102" s="1"/>
  <c r="CR141" i="102" s="1"/>
  <c r="DA141" i="102"/>
  <c r="CW141" i="102"/>
  <c r="AJ273" i="102"/>
  <c r="I273" i="102"/>
  <c r="AC141" i="102"/>
  <c r="AX140" i="102"/>
  <c r="AZ140" i="102" s="1"/>
  <c r="AY141" i="102" s="1"/>
  <c r="K141" i="102"/>
  <c r="CL273" i="102"/>
  <c r="T141" i="102"/>
  <c r="R273" i="102"/>
  <c r="AS273" i="102"/>
  <c r="CC273" i="102"/>
  <c r="BT274" i="102"/>
  <c r="CU274" i="102"/>
  <c r="BK274" i="102"/>
  <c r="G273" i="102"/>
  <c r="H274" i="102"/>
  <c r="CH140" i="102"/>
  <c r="CJ140" i="102" s="1"/>
  <c r="CI141" i="102" s="1"/>
  <c r="AO140" i="102"/>
  <c r="AQ140" i="102" s="1"/>
  <c r="AP141" i="102" s="1"/>
  <c r="BY141" i="102"/>
  <c r="CA141" i="102" s="1"/>
  <c r="BZ142" i="102" s="1"/>
  <c r="AA274" i="102"/>
  <c r="BB273" i="102"/>
  <c r="AY139" i="101"/>
  <c r="AU139" i="101"/>
  <c r="BH139" i="101"/>
  <c r="BD139" i="101"/>
  <c r="BQ139" i="101"/>
  <c r="BM139" i="101"/>
  <c r="CW139" i="101"/>
  <c r="DA139" i="101"/>
  <c r="AJ270" i="101"/>
  <c r="CH139" i="101"/>
  <c r="CJ139" i="101" s="1"/>
  <c r="I271" i="101"/>
  <c r="CU270" i="101"/>
  <c r="G271" i="101"/>
  <c r="CL270" i="101"/>
  <c r="BZ139" i="101"/>
  <c r="BV139" i="101"/>
  <c r="CN139" i="101"/>
  <c r="CR139" i="101"/>
  <c r="BK270" i="101"/>
  <c r="AL139" i="101"/>
  <c r="AA270" i="101"/>
  <c r="AC139" i="101"/>
  <c r="BB270" i="101"/>
  <c r="CC271" i="101"/>
  <c r="BT270" i="101"/>
  <c r="N140" i="101"/>
  <c r="P140" i="101" s="1"/>
  <c r="O141" i="101" s="1"/>
  <c r="R270" i="101"/>
  <c r="W139" i="101"/>
  <c r="Y139" i="101" s="1"/>
  <c r="X140" i="101" s="1"/>
  <c r="BK257" i="97"/>
  <c r="CH133" i="98"/>
  <c r="CJ133" i="98" s="1"/>
  <c r="CI134" i="98" s="1"/>
  <c r="BY133" i="98"/>
  <c r="CA133" i="98" s="1"/>
  <c r="BZ134" i="98" s="1"/>
  <c r="BP133" i="98"/>
  <c r="BR133" i="98" s="1"/>
  <c r="BQ134" i="98" s="1"/>
  <c r="BG133" i="98"/>
  <c r="BI133" i="98" s="1"/>
  <c r="BH134" i="98" s="1"/>
  <c r="AX133" i="98"/>
  <c r="AZ133" i="98" s="1"/>
  <c r="AY134" i="98" s="1"/>
  <c r="W133" i="98"/>
  <c r="Y133" i="98" s="1"/>
  <c r="X134" i="98" s="1"/>
  <c r="CZ133" i="97"/>
  <c r="DB133" i="97" s="1"/>
  <c r="DA134" i="97" s="1"/>
  <c r="CH132" i="97"/>
  <c r="CJ132" i="97" s="1"/>
  <c r="BP132" i="97"/>
  <c r="BR132" i="97" s="1"/>
  <c r="AX133" i="97"/>
  <c r="AZ133" i="97" s="1"/>
  <c r="AY134" i="97" s="1"/>
  <c r="AP133" i="97"/>
  <c r="AL133" i="97"/>
  <c r="W132" i="97"/>
  <c r="Y132" i="97" s="1"/>
  <c r="X133" i="97" s="1"/>
  <c r="K140" i="97"/>
  <c r="N140" i="97" s="1"/>
  <c r="H261" i="97"/>
  <c r="G260" i="97"/>
  <c r="I258" i="97"/>
  <c r="AJ257" i="97"/>
  <c r="CL257" i="97"/>
  <c r="BT257" i="97"/>
  <c r="CC257" i="97"/>
  <c r="R258" i="97"/>
  <c r="CN133" i="98"/>
  <c r="AL133" i="98"/>
  <c r="CW133" i="98"/>
  <c r="AA258" i="98"/>
  <c r="AD258" i="98" s="1"/>
  <c r="AS258" i="98"/>
  <c r="AV258" i="98" s="1"/>
  <c r="CU258" i="98"/>
  <c r="CX258" i="98" s="1"/>
  <c r="CL258" i="98"/>
  <c r="CO258" i="98" s="1"/>
  <c r="BT258" i="98"/>
  <c r="BW258" i="98" s="1"/>
  <c r="AC133" i="98"/>
  <c r="AJ258" i="98"/>
  <c r="AM258" i="98" s="1"/>
  <c r="CC259" i="98"/>
  <c r="CF259" i="98" s="1"/>
  <c r="BK258" i="98"/>
  <c r="BN258" i="98" s="1"/>
  <c r="BB258" i="98"/>
  <c r="BE258" i="98" s="1"/>
  <c r="I258" i="98"/>
  <c r="L258" i="98" s="1"/>
  <c r="R258" i="98"/>
  <c r="U258" i="98" s="1"/>
  <c r="N133" i="98"/>
  <c r="P133" i="98" s="1"/>
  <c r="O134" i="98" s="1"/>
  <c r="CU259" i="97"/>
  <c r="CN133" i="97"/>
  <c r="BB258" i="97"/>
  <c r="BD133" i="97"/>
  <c r="AS258" i="97"/>
  <c r="AC133" i="97"/>
  <c r="AA258" i="97"/>
  <c r="AV270" i="101" l="1"/>
  <c r="AW270" i="101"/>
  <c r="AS271" i="101"/>
  <c r="AH271" i="112"/>
  <c r="AV274" i="112"/>
  <c r="V258" i="97"/>
  <c r="U258" i="97"/>
  <c r="EH270" i="101"/>
  <c r="EI270" i="101"/>
  <c r="CG271" i="101"/>
  <c r="CF271" i="101"/>
  <c r="M273" i="102"/>
  <c r="L273" i="102"/>
  <c r="AE258" i="97"/>
  <c r="AD258" i="97"/>
  <c r="BF258" i="97"/>
  <c r="BE258" i="97"/>
  <c r="M258" i="97"/>
  <c r="L258" i="97"/>
  <c r="CG273" i="102"/>
  <c r="CF273" i="102"/>
  <c r="DH280" i="97"/>
  <c r="DG280" i="97"/>
  <c r="BO257" i="97"/>
  <c r="BN257" i="97"/>
  <c r="AN270" i="101"/>
  <c r="AM270" i="101"/>
  <c r="BO274" i="102"/>
  <c r="BN274" i="102"/>
  <c r="AW273" i="102"/>
  <c r="AV273" i="102"/>
  <c r="CO273" i="102"/>
  <c r="CP273" i="102"/>
  <c r="DH270" i="101"/>
  <c r="DG270" i="101"/>
  <c r="DQ273" i="102"/>
  <c r="DP273" i="102"/>
  <c r="AN257" i="97"/>
  <c r="AM257" i="97"/>
  <c r="V270" i="101"/>
  <c r="U270" i="101"/>
  <c r="AD270" i="101"/>
  <c r="AE270" i="101"/>
  <c r="CP270" i="101"/>
  <c r="CO270" i="101"/>
  <c r="L271" i="101"/>
  <c r="M271" i="101"/>
  <c r="AD274" i="102"/>
  <c r="AE274" i="102"/>
  <c r="BX274" i="102"/>
  <c r="BW274" i="102"/>
  <c r="DY273" i="102"/>
  <c r="DZ273" i="102"/>
  <c r="CG257" i="97"/>
  <c r="CF257" i="97"/>
  <c r="BF270" i="101"/>
  <c r="BE270" i="101"/>
  <c r="AN273" i="102"/>
  <c r="AM273" i="102"/>
  <c r="DZ270" i="101"/>
  <c r="DY270" i="101"/>
  <c r="EI273" i="102"/>
  <c r="EH273" i="102"/>
  <c r="BX257" i="97"/>
  <c r="BW257" i="97"/>
  <c r="AW258" i="97"/>
  <c r="AV258" i="97"/>
  <c r="CY259" i="97"/>
  <c r="CX259" i="97"/>
  <c r="CP257" i="97"/>
  <c r="CO257" i="97"/>
  <c r="BX270" i="101"/>
  <c r="BW270" i="101"/>
  <c r="BN270" i="101"/>
  <c r="BO270" i="101"/>
  <c r="CX270" i="101"/>
  <c r="CY270" i="101"/>
  <c r="BF273" i="102"/>
  <c r="BE273" i="102"/>
  <c r="CX274" i="102"/>
  <c r="CY274" i="102"/>
  <c r="U273" i="102"/>
  <c r="V273" i="102"/>
  <c r="DP270" i="101"/>
  <c r="DQ270" i="101"/>
  <c r="DH273" i="102"/>
  <c r="DG273" i="102"/>
  <c r="BC150" i="112"/>
  <c r="AQ149" i="112"/>
  <c r="AL150" i="112" s="1"/>
  <c r="AP150" i="112" s="1"/>
  <c r="DD274" i="102"/>
  <c r="DV274" i="102"/>
  <c r="EE274" i="102"/>
  <c r="DM274" i="102"/>
  <c r="EK141" i="102"/>
  <c r="EG141" i="102"/>
  <c r="EA141" i="102"/>
  <c r="EC141" i="102" s="1"/>
  <c r="DS141" i="102"/>
  <c r="DO141" i="102"/>
  <c r="DI141" i="102"/>
  <c r="DK141" i="102" s="1"/>
  <c r="EJ133" i="98"/>
  <c r="EL133" i="98" s="1"/>
  <c r="DX134" i="98"/>
  <c r="EB134" i="98"/>
  <c r="DR133" i="98"/>
  <c r="DT133" i="98" s="1"/>
  <c r="DJ134" i="98"/>
  <c r="DF134" i="98"/>
  <c r="EE271" i="101"/>
  <c r="DM271" i="101"/>
  <c r="DV271" i="101"/>
  <c r="DD271" i="101"/>
  <c r="EJ139" i="101"/>
  <c r="EL139" i="101" s="1"/>
  <c r="EB140" i="101"/>
  <c r="DX140" i="101"/>
  <c r="DR139" i="101"/>
  <c r="DT139" i="101" s="1"/>
  <c r="DJ140" i="101"/>
  <c r="DF140" i="101"/>
  <c r="EJ133" i="97"/>
  <c r="EL133" i="97" s="1"/>
  <c r="EA133" i="97"/>
  <c r="EC133" i="97" s="1"/>
  <c r="DR133" i="97"/>
  <c r="DT133" i="97" s="1"/>
  <c r="DI133" i="97"/>
  <c r="DK133" i="97" s="1"/>
  <c r="CE141" i="102"/>
  <c r="AL141" i="102"/>
  <c r="CC274" i="102"/>
  <c r="R274" i="102"/>
  <c r="N141" i="102"/>
  <c r="P141" i="102" s="1"/>
  <c r="O142" i="102" s="1"/>
  <c r="AF141" i="102"/>
  <c r="AH141" i="102" s="1"/>
  <c r="AG142" i="102" s="1"/>
  <c r="I274" i="102"/>
  <c r="CZ141" i="102"/>
  <c r="DB141" i="102" s="1"/>
  <c r="BP141" i="102"/>
  <c r="BR141" i="102" s="1"/>
  <c r="BQ142" i="102" s="1"/>
  <c r="BK275" i="102"/>
  <c r="CU275" i="102"/>
  <c r="BT275" i="102"/>
  <c r="AA275" i="102"/>
  <c r="BV142" i="102"/>
  <c r="AU141" i="102"/>
  <c r="AJ274" i="102"/>
  <c r="CN141" i="102"/>
  <c r="BG141" i="102"/>
  <c r="BI141" i="102" s="1"/>
  <c r="BH142" i="102" s="1"/>
  <c r="BB274" i="102"/>
  <c r="H275" i="102"/>
  <c r="G274" i="102"/>
  <c r="AS274" i="102"/>
  <c r="W141" i="102"/>
  <c r="Y141" i="102" s="1"/>
  <c r="X142" i="102" s="1"/>
  <c r="CL274" i="102"/>
  <c r="G272" i="101"/>
  <c r="I272" i="101"/>
  <c r="BG139" i="101"/>
  <c r="BI139" i="101" s="1"/>
  <c r="BT271" i="101"/>
  <c r="BB271" i="101"/>
  <c r="CQ139" i="101"/>
  <c r="CS139" i="101" s="1"/>
  <c r="CZ139" i="101"/>
  <c r="DB139" i="101" s="1"/>
  <c r="T140" i="101"/>
  <c r="CI140" i="101"/>
  <c r="CE140" i="101"/>
  <c r="CC272" i="101"/>
  <c r="AA271" i="101"/>
  <c r="BY139" i="101"/>
  <c r="CA139" i="101" s="1"/>
  <c r="CL271" i="101"/>
  <c r="BP139" i="101"/>
  <c r="BR139" i="101" s="1"/>
  <c r="AX139" i="101"/>
  <c r="AZ139" i="101" s="1"/>
  <c r="K141" i="101"/>
  <c r="R271" i="101"/>
  <c r="AF139" i="101"/>
  <c r="AH139" i="101" s="1"/>
  <c r="AG140" i="101" s="1"/>
  <c r="AO139" i="101"/>
  <c r="AQ139" i="101" s="1"/>
  <c r="AP140" i="101" s="1"/>
  <c r="BK271" i="101"/>
  <c r="CU271" i="101"/>
  <c r="AJ271" i="101"/>
  <c r="BK258" i="97"/>
  <c r="CZ133" i="98"/>
  <c r="DB133" i="98" s="1"/>
  <c r="DA134" i="98" s="1"/>
  <c r="CQ133" i="98"/>
  <c r="CS133" i="98" s="1"/>
  <c r="CR134" i="98" s="1"/>
  <c r="AO133" i="98"/>
  <c r="AQ133" i="98" s="1"/>
  <c r="AP134" i="98" s="1"/>
  <c r="AF133" i="98"/>
  <c r="AH133" i="98" s="1"/>
  <c r="AG134" i="98" s="1"/>
  <c r="CQ133" i="97"/>
  <c r="CS133" i="97" s="1"/>
  <c r="CR134" i="97" s="1"/>
  <c r="CI133" i="97"/>
  <c r="CE133" i="97"/>
  <c r="BQ133" i="97"/>
  <c r="BM133" i="97"/>
  <c r="BG133" i="97"/>
  <c r="BI133" i="97" s="1"/>
  <c r="BH134" i="97" s="1"/>
  <c r="AO133" i="97"/>
  <c r="AQ133" i="97" s="1"/>
  <c r="AF133" i="97"/>
  <c r="AH133" i="97" s="1"/>
  <c r="AG134" i="97" s="1"/>
  <c r="T133" i="97"/>
  <c r="P140" i="97"/>
  <c r="O141" i="97" s="1"/>
  <c r="H262" i="97"/>
  <c r="G261" i="97"/>
  <c r="BT258" i="97"/>
  <c r="CL258" i="97"/>
  <c r="R259" i="97"/>
  <c r="CC258" i="97"/>
  <c r="AJ258" i="97"/>
  <c r="I259" i="97"/>
  <c r="CE134" i="98"/>
  <c r="BV134" i="98"/>
  <c r="AU134" i="98"/>
  <c r="K134" i="98"/>
  <c r="I259" i="98"/>
  <c r="L259" i="98" s="1"/>
  <c r="BK259" i="98"/>
  <c r="BN259" i="98" s="1"/>
  <c r="BM134" i="98"/>
  <c r="BD134" i="98"/>
  <c r="AS259" i="98"/>
  <c r="AV259" i="98" s="1"/>
  <c r="R259" i="98"/>
  <c r="U259" i="98" s="1"/>
  <c r="AA259" i="98"/>
  <c r="AD259" i="98" s="1"/>
  <c r="T134" i="98"/>
  <c r="BT259" i="98"/>
  <c r="BW259" i="98" s="1"/>
  <c r="CL259" i="98"/>
  <c r="CO259" i="98" s="1"/>
  <c r="BB259" i="98"/>
  <c r="BE259" i="98" s="1"/>
  <c r="CC260" i="98"/>
  <c r="CF260" i="98" s="1"/>
  <c r="AJ259" i="98"/>
  <c r="AM259" i="98" s="1"/>
  <c r="CU259" i="98"/>
  <c r="CX259" i="98" s="1"/>
  <c r="CW134" i="97"/>
  <c r="CU260" i="97"/>
  <c r="BB259" i="97"/>
  <c r="AU134" i="97"/>
  <c r="AS259" i="97"/>
  <c r="AA259" i="97"/>
  <c r="AV271" i="101" l="1"/>
  <c r="AS272" i="101"/>
  <c r="AW271" i="101"/>
  <c r="AO150" i="112"/>
  <c r="AH272" i="112"/>
  <c r="AV275" i="112"/>
  <c r="AE259" i="97"/>
  <c r="AD259" i="97"/>
  <c r="CY260" i="97"/>
  <c r="CX260" i="97"/>
  <c r="M259" i="97"/>
  <c r="L259" i="97"/>
  <c r="CP258" i="97"/>
  <c r="CO258" i="97"/>
  <c r="CY271" i="101"/>
  <c r="CX271" i="101"/>
  <c r="U271" i="101"/>
  <c r="V271" i="101"/>
  <c r="CF272" i="101"/>
  <c r="CG272" i="101"/>
  <c r="BE271" i="101"/>
  <c r="BF271" i="101"/>
  <c r="AW274" i="102"/>
  <c r="AV274" i="102"/>
  <c r="AE275" i="102"/>
  <c r="AD275" i="102"/>
  <c r="EI271" i="101"/>
  <c r="EH271" i="101"/>
  <c r="DH274" i="102"/>
  <c r="DG274" i="102"/>
  <c r="BX258" i="97"/>
  <c r="BW258" i="97"/>
  <c r="BO271" i="101"/>
  <c r="BN271" i="101"/>
  <c r="CO271" i="101"/>
  <c r="CP271" i="101"/>
  <c r="BW271" i="101"/>
  <c r="BX271" i="101"/>
  <c r="BX275" i="102"/>
  <c r="BW275" i="102"/>
  <c r="V274" i="102"/>
  <c r="U274" i="102"/>
  <c r="DG271" i="101"/>
  <c r="DH271" i="101"/>
  <c r="DQ274" i="102"/>
  <c r="DP274" i="102"/>
  <c r="AW259" i="97"/>
  <c r="AV259" i="97"/>
  <c r="BO258" i="97"/>
  <c r="BN258" i="97"/>
  <c r="CP274" i="102"/>
  <c r="CO274" i="102"/>
  <c r="CY275" i="102"/>
  <c r="CX275" i="102"/>
  <c r="M274" i="102"/>
  <c r="L274" i="102"/>
  <c r="CG274" i="102"/>
  <c r="CF274" i="102"/>
  <c r="DY271" i="101"/>
  <c r="DZ271" i="101"/>
  <c r="EI274" i="102"/>
  <c r="EH274" i="102"/>
  <c r="AN258" i="97"/>
  <c r="AM258" i="97"/>
  <c r="CG258" i="97"/>
  <c r="CF258" i="97"/>
  <c r="BF259" i="97"/>
  <c r="BE259" i="97"/>
  <c r="V259" i="97"/>
  <c r="U259" i="97"/>
  <c r="AM271" i="101"/>
  <c r="AN271" i="101"/>
  <c r="AE271" i="101"/>
  <c r="AD271" i="101"/>
  <c r="M272" i="101"/>
  <c r="L272" i="101"/>
  <c r="BF274" i="102"/>
  <c r="BE274" i="102"/>
  <c r="AN274" i="102"/>
  <c r="AM274" i="102"/>
  <c r="BO275" i="102"/>
  <c r="BN275" i="102"/>
  <c r="DQ271" i="101"/>
  <c r="DP271" i="101"/>
  <c r="DZ274" i="102"/>
  <c r="DY274" i="102"/>
  <c r="BE150" i="112"/>
  <c r="AZ151" i="112" s="1"/>
  <c r="BD151" i="112" s="1"/>
  <c r="DM275" i="102"/>
  <c r="EE275" i="102"/>
  <c r="DV275" i="102"/>
  <c r="DD275" i="102"/>
  <c r="EJ141" i="102"/>
  <c r="EL141" i="102" s="1"/>
  <c r="EB142" i="102"/>
  <c r="DX142" i="102"/>
  <c r="DR141" i="102"/>
  <c r="DT141" i="102" s="1"/>
  <c r="DF142" i="102"/>
  <c r="DJ142" i="102"/>
  <c r="EG134" i="98"/>
  <c r="EK134" i="98"/>
  <c r="EA134" i="98"/>
  <c r="EC134" i="98" s="1"/>
  <c r="DS134" i="98"/>
  <c r="DO134" i="98"/>
  <c r="DI134" i="98"/>
  <c r="DK134" i="98" s="1"/>
  <c r="DD272" i="101"/>
  <c r="DV272" i="101"/>
  <c r="DM272" i="101"/>
  <c r="EE272" i="101"/>
  <c r="EK140" i="101"/>
  <c r="EG140" i="101"/>
  <c r="EA140" i="101"/>
  <c r="EC140" i="101" s="1"/>
  <c r="DS140" i="101"/>
  <c r="DO140" i="101"/>
  <c r="DI140" i="101"/>
  <c r="DK140" i="101" s="1"/>
  <c r="EG134" i="97"/>
  <c r="EK134" i="97"/>
  <c r="EB134" i="97"/>
  <c r="DX134" i="97"/>
  <c r="DS134" i="97"/>
  <c r="DO134" i="97"/>
  <c r="DJ134" i="97"/>
  <c r="DF134" i="97"/>
  <c r="T142" i="102"/>
  <c r="DA142" i="102"/>
  <c r="CW142" i="102"/>
  <c r="AC142" i="102"/>
  <c r="BD142" i="102"/>
  <c r="K142" i="102"/>
  <c r="BM142" i="102"/>
  <c r="H276" i="102"/>
  <c r="G275" i="102"/>
  <c r="BT276" i="102"/>
  <c r="R275" i="102"/>
  <c r="AO141" i="102"/>
  <c r="AQ141" i="102" s="1"/>
  <c r="AP142" i="102" s="1"/>
  <c r="CL275" i="102"/>
  <c r="BB275" i="102"/>
  <c r="BY142" i="102"/>
  <c r="CA142" i="102" s="1"/>
  <c r="BZ143" i="102" s="1"/>
  <c r="AA276" i="102"/>
  <c r="I275" i="102"/>
  <c r="AS275" i="102"/>
  <c r="CQ141" i="102"/>
  <c r="CS141" i="102" s="1"/>
  <c r="CR142" i="102" s="1"/>
  <c r="AJ275" i="102"/>
  <c r="BK276" i="102"/>
  <c r="CH141" i="102"/>
  <c r="CJ141" i="102" s="1"/>
  <c r="CI142" i="102" s="1"/>
  <c r="AX141" i="102"/>
  <c r="AZ141" i="102" s="1"/>
  <c r="AY142" i="102" s="1"/>
  <c r="CU276" i="102"/>
  <c r="CC275" i="102"/>
  <c r="BQ140" i="101"/>
  <c r="BM140" i="101"/>
  <c r="CW140" i="101"/>
  <c r="DA140" i="101"/>
  <c r="AJ272" i="101"/>
  <c r="CU272" i="101"/>
  <c r="AL140" i="101"/>
  <c r="BZ140" i="101"/>
  <c r="BV140" i="101"/>
  <c r="AA272" i="101"/>
  <c r="BK272" i="101"/>
  <c r="BB272" i="101"/>
  <c r="I273" i="101"/>
  <c r="AC140" i="101"/>
  <c r="R272" i="101"/>
  <c r="AY140" i="101"/>
  <c r="AU140" i="101"/>
  <c r="W140" i="101"/>
  <c r="Y140" i="101" s="1"/>
  <c r="X141" i="101" s="1"/>
  <c r="CN140" i="101"/>
  <c r="CR140" i="101"/>
  <c r="BT272" i="101"/>
  <c r="BH140" i="101"/>
  <c r="BD140" i="101"/>
  <c r="N141" i="101"/>
  <c r="P141" i="101" s="1"/>
  <c r="O142" i="101" s="1"/>
  <c r="CL272" i="101"/>
  <c r="CC273" i="101"/>
  <c r="CH140" i="101"/>
  <c r="CJ140" i="101" s="1"/>
  <c r="G273" i="101"/>
  <c r="BK259" i="97"/>
  <c r="CH134" i="98"/>
  <c r="CJ134" i="98" s="1"/>
  <c r="CI135" i="98" s="1"/>
  <c r="BY134" i="98"/>
  <c r="CA134" i="98" s="1"/>
  <c r="BZ135" i="98" s="1"/>
  <c r="BP134" i="98"/>
  <c r="BR134" i="98" s="1"/>
  <c r="BQ135" i="98" s="1"/>
  <c r="BG134" i="98"/>
  <c r="BI134" i="98" s="1"/>
  <c r="BH135" i="98" s="1"/>
  <c r="AX134" i="98"/>
  <c r="AZ134" i="98" s="1"/>
  <c r="AY135" i="98" s="1"/>
  <c r="W134" i="98"/>
  <c r="Y134" i="98" s="1"/>
  <c r="X135" i="98" s="1"/>
  <c r="CZ134" i="97"/>
  <c r="DB134" i="97" s="1"/>
  <c r="DA135" i="97" s="1"/>
  <c r="CH133" i="97"/>
  <c r="CJ133" i="97" s="1"/>
  <c r="BP133" i="97"/>
  <c r="BR133" i="97" s="1"/>
  <c r="AX134" i="97"/>
  <c r="AZ134" i="97" s="1"/>
  <c r="AY135" i="97" s="1"/>
  <c r="AP134" i="97"/>
  <c r="AL134" i="97"/>
  <c r="W133" i="97"/>
  <c r="Y133" i="97" s="1"/>
  <c r="X134" i="97" s="1"/>
  <c r="K141" i="97"/>
  <c r="N141" i="97" s="1"/>
  <c r="H263" i="97"/>
  <c r="G262" i="97"/>
  <c r="CL259" i="97"/>
  <c r="R260" i="97"/>
  <c r="I260" i="97"/>
  <c r="AJ259" i="97"/>
  <c r="CC259" i="97"/>
  <c r="BT259" i="97"/>
  <c r="CN134" i="98"/>
  <c r="AL134" i="98"/>
  <c r="AC134" i="98"/>
  <c r="AJ260" i="98"/>
  <c r="AM260" i="98" s="1"/>
  <c r="BT260" i="98"/>
  <c r="BW260" i="98" s="1"/>
  <c r="AA260" i="98"/>
  <c r="AD260" i="98" s="1"/>
  <c r="R260" i="98"/>
  <c r="U260" i="98" s="1"/>
  <c r="AS260" i="98"/>
  <c r="AV260" i="98" s="1"/>
  <c r="BK260" i="98"/>
  <c r="BN260" i="98" s="1"/>
  <c r="N134" i="98"/>
  <c r="P134" i="98" s="1"/>
  <c r="O135" i="98" s="1"/>
  <c r="CW134" i="98"/>
  <c r="BB260" i="98"/>
  <c r="BE260" i="98" s="1"/>
  <c r="I260" i="98"/>
  <c r="L260" i="98" s="1"/>
  <c r="CC261" i="98"/>
  <c r="CF261" i="98" s="1"/>
  <c r="CL260" i="98"/>
  <c r="CO260" i="98" s="1"/>
  <c r="CU260" i="98"/>
  <c r="CX260" i="98" s="1"/>
  <c r="CU261" i="97"/>
  <c r="CN134" i="97"/>
  <c r="BD134" i="97"/>
  <c r="BB260" i="97"/>
  <c r="AS260" i="97"/>
  <c r="AC134" i="97"/>
  <c r="AA260" i="97"/>
  <c r="AW272" i="101" l="1"/>
  <c r="AS273" i="101"/>
  <c r="AV272" i="101"/>
  <c r="AH273" i="112"/>
  <c r="AV276" i="112"/>
  <c r="AW260" i="97"/>
  <c r="AV260" i="97"/>
  <c r="CY261" i="97"/>
  <c r="CX261" i="97"/>
  <c r="M260" i="97"/>
  <c r="L260" i="97"/>
  <c r="CP272" i="101"/>
  <c r="CO272" i="101"/>
  <c r="BX272" i="101"/>
  <c r="BW272" i="101"/>
  <c r="CG275" i="102"/>
  <c r="CF275" i="102"/>
  <c r="BO276" i="102"/>
  <c r="BN276" i="102"/>
  <c r="M275" i="102"/>
  <c r="L275" i="102"/>
  <c r="CP275" i="102"/>
  <c r="CO275" i="102"/>
  <c r="EH272" i="101"/>
  <c r="EI272" i="101"/>
  <c r="DG275" i="102"/>
  <c r="DH275" i="102"/>
  <c r="V260" i="97"/>
  <c r="U260" i="97"/>
  <c r="L273" i="101"/>
  <c r="M273" i="101"/>
  <c r="AD272" i="101"/>
  <c r="AE272" i="101"/>
  <c r="CY276" i="102"/>
  <c r="CX276" i="102"/>
  <c r="AM275" i="102"/>
  <c r="AN275" i="102"/>
  <c r="AE276" i="102"/>
  <c r="AD276" i="102"/>
  <c r="DP272" i="101"/>
  <c r="DQ272" i="101"/>
  <c r="DZ275" i="102"/>
  <c r="DY275" i="102"/>
  <c r="BX259" i="97"/>
  <c r="BW259" i="97"/>
  <c r="AE260" i="97"/>
  <c r="AD260" i="97"/>
  <c r="CG259" i="97"/>
  <c r="CF259" i="97"/>
  <c r="CP259" i="97"/>
  <c r="CO259" i="97"/>
  <c r="V272" i="101"/>
  <c r="U272" i="101"/>
  <c r="BF272" i="101"/>
  <c r="BE272" i="101"/>
  <c r="CX272" i="101"/>
  <c r="CY272" i="101"/>
  <c r="U275" i="102"/>
  <c r="V275" i="102"/>
  <c r="DZ272" i="101"/>
  <c r="DY272" i="101"/>
  <c r="EI275" i="102"/>
  <c r="EH275" i="102"/>
  <c r="BF260" i="97"/>
  <c r="BE260" i="97"/>
  <c r="AN259" i="97"/>
  <c r="AM259" i="97"/>
  <c r="BO259" i="97"/>
  <c r="BN259" i="97"/>
  <c r="CG273" i="101"/>
  <c r="CF273" i="101"/>
  <c r="BN272" i="101"/>
  <c r="BO272" i="101"/>
  <c r="AN272" i="101"/>
  <c r="AM272" i="101"/>
  <c r="AW275" i="102"/>
  <c r="AV275" i="102"/>
  <c r="BF275" i="102"/>
  <c r="BE275" i="102"/>
  <c r="BX276" i="102"/>
  <c r="BW276" i="102"/>
  <c r="DH272" i="101"/>
  <c r="DG272" i="101"/>
  <c r="DQ275" i="102"/>
  <c r="DP275" i="102"/>
  <c r="BC151" i="112"/>
  <c r="AQ150" i="112"/>
  <c r="AL151" i="112" s="1"/>
  <c r="AP151" i="112" s="1"/>
  <c r="EE276" i="102"/>
  <c r="DD276" i="102"/>
  <c r="DV276" i="102"/>
  <c r="DM276" i="102"/>
  <c r="EG142" i="102"/>
  <c r="EK142" i="102"/>
  <c r="EA142" i="102"/>
  <c r="EC142" i="102" s="1"/>
  <c r="DO142" i="102"/>
  <c r="DS142" i="102"/>
  <c r="DI142" i="102"/>
  <c r="DK142" i="102" s="1"/>
  <c r="EJ134" i="98"/>
  <c r="EL134" i="98" s="1"/>
  <c r="EB135" i="98"/>
  <c r="DX135" i="98"/>
  <c r="DR134" i="98"/>
  <c r="DT134" i="98" s="1"/>
  <c r="DF135" i="98"/>
  <c r="DJ135" i="98"/>
  <c r="DM273" i="101"/>
  <c r="DD273" i="101"/>
  <c r="EE273" i="101"/>
  <c r="DV273" i="101"/>
  <c r="EJ140" i="101"/>
  <c r="EL140" i="101" s="1"/>
  <c r="EB141" i="101"/>
  <c r="DX141" i="101"/>
  <c r="DR140" i="101"/>
  <c r="DT140" i="101" s="1"/>
  <c r="DJ141" i="101"/>
  <c r="DF141" i="101"/>
  <c r="EJ134" i="97"/>
  <c r="EL134" i="97" s="1"/>
  <c r="EA134" i="97"/>
  <c r="EC134" i="97" s="1"/>
  <c r="DR134" i="97"/>
  <c r="DT134" i="97" s="1"/>
  <c r="DI134" i="97"/>
  <c r="DK134" i="97" s="1"/>
  <c r="AU142" i="102"/>
  <c r="BV143" i="102"/>
  <c r="AL142" i="102"/>
  <c r="CU277" i="102"/>
  <c r="BB276" i="102"/>
  <c r="CL276" i="102"/>
  <c r="BP142" i="102"/>
  <c r="BR142" i="102" s="1"/>
  <c r="BQ143" i="102" s="1"/>
  <c r="BG142" i="102"/>
  <c r="BI142" i="102" s="1"/>
  <c r="BH143" i="102" s="1"/>
  <c r="CZ142" i="102"/>
  <c r="DB142" i="102" s="1"/>
  <c r="CC276" i="102"/>
  <c r="AA277" i="102"/>
  <c r="R276" i="102"/>
  <c r="BT277" i="102"/>
  <c r="AJ276" i="102"/>
  <c r="AS276" i="102"/>
  <c r="I276" i="102"/>
  <c r="N142" i="102"/>
  <c r="P142" i="102" s="1"/>
  <c r="O143" i="102" s="1"/>
  <c r="AF142" i="102"/>
  <c r="AH142" i="102" s="1"/>
  <c r="AG143" i="102" s="1"/>
  <c r="W142" i="102"/>
  <c r="Y142" i="102" s="1"/>
  <c r="X143" i="102" s="1"/>
  <c r="CE142" i="102"/>
  <c r="BK277" i="102"/>
  <c r="CN142" i="102"/>
  <c r="G276" i="102"/>
  <c r="H277" i="102"/>
  <c r="K142" i="101"/>
  <c r="CI141" i="101"/>
  <c r="CE141" i="101"/>
  <c r="G274" i="101"/>
  <c r="AX140" i="101"/>
  <c r="AZ140" i="101" s="1"/>
  <c r="R273" i="101"/>
  <c r="AA273" i="101"/>
  <c r="AO140" i="101"/>
  <c r="AQ140" i="101" s="1"/>
  <c r="AP141" i="101" s="1"/>
  <c r="CC274" i="101"/>
  <c r="CQ140" i="101"/>
  <c r="CS140" i="101" s="1"/>
  <c r="I274" i="101"/>
  <c r="BK273" i="101"/>
  <c r="CZ140" i="101"/>
  <c r="DB140" i="101" s="1"/>
  <c r="CL273" i="101"/>
  <c r="AF140" i="101"/>
  <c r="AH140" i="101" s="1"/>
  <c r="AG141" i="101" s="1"/>
  <c r="BB273" i="101"/>
  <c r="BY140" i="101"/>
  <c r="CA140" i="101" s="1"/>
  <c r="BP140" i="101"/>
  <c r="BR140" i="101" s="1"/>
  <c r="BG140" i="101"/>
  <c r="BI140" i="101" s="1"/>
  <c r="BT273" i="101"/>
  <c r="T141" i="101"/>
  <c r="CU273" i="101"/>
  <c r="AJ273" i="101"/>
  <c r="BK260" i="97"/>
  <c r="CZ134" i="98"/>
  <c r="DB134" i="98" s="1"/>
  <c r="DA135" i="98" s="1"/>
  <c r="CQ134" i="98"/>
  <c r="CS134" i="98" s="1"/>
  <c r="CR135" i="98" s="1"/>
  <c r="AO134" i="98"/>
  <c r="AQ134" i="98" s="1"/>
  <c r="AP135" i="98" s="1"/>
  <c r="AF134" i="98"/>
  <c r="AH134" i="98" s="1"/>
  <c r="AG135" i="98" s="1"/>
  <c r="CQ134" i="97"/>
  <c r="CS134" i="97" s="1"/>
  <c r="CR135" i="97" s="1"/>
  <c r="CI134" i="97"/>
  <c r="CE134" i="97"/>
  <c r="BQ134" i="97"/>
  <c r="BM134" i="97"/>
  <c r="BG134" i="97"/>
  <c r="BI134" i="97" s="1"/>
  <c r="BH135" i="97" s="1"/>
  <c r="AO134" i="97"/>
  <c r="AQ134" i="97" s="1"/>
  <c r="AF134" i="97"/>
  <c r="AH134" i="97" s="1"/>
  <c r="AG135" i="97" s="1"/>
  <c r="P141" i="97"/>
  <c r="O142" i="97" s="1"/>
  <c r="T134" i="97"/>
  <c r="H264" i="97"/>
  <c r="G263" i="97"/>
  <c r="CC260" i="97"/>
  <c r="I261" i="97"/>
  <c r="R261" i="97"/>
  <c r="BT260" i="97"/>
  <c r="AJ260" i="97"/>
  <c r="CL260" i="97"/>
  <c r="BD135" i="98"/>
  <c r="K135" i="98"/>
  <c r="AU135" i="98"/>
  <c r="T135" i="98"/>
  <c r="CE135" i="98"/>
  <c r="BB261" i="98"/>
  <c r="BE261" i="98" s="1"/>
  <c r="BM135" i="98"/>
  <c r="BT261" i="98"/>
  <c r="BW261" i="98" s="1"/>
  <c r="BV135" i="98"/>
  <c r="R261" i="98"/>
  <c r="U261" i="98" s="1"/>
  <c r="AJ261" i="98"/>
  <c r="AM261" i="98" s="1"/>
  <c r="CU261" i="98"/>
  <c r="CX261" i="98" s="1"/>
  <c r="CL261" i="98"/>
  <c r="CO261" i="98" s="1"/>
  <c r="CC262" i="98"/>
  <c r="CF262" i="98" s="1"/>
  <c r="I261" i="98"/>
  <c r="L261" i="98" s="1"/>
  <c r="BK261" i="98"/>
  <c r="BN261" i="98" s="1"/>
  <c r="AS261" i="98"/>
  <c r="AV261" i="98" s="1"/>
  <c r="AA261" i="98"/>
  <c r="AD261" i="98" s="1"/>
  <c r="CW135" i="97"/>
  <c r="CU262" i="97"/>
  <c r="BB261" i="97"/>
  <c r="AU135" i="97"/>
  <c r="AS261" i="97"/>
  <c r="AA261" i="97"/>
  <c r="AW273" i="101" l="1"/>
  <c r="AV273" i="101"/>
  <c r="AS274" i="101"/>
  <c r="AO151" i="112"/>
  <c r="AH274" i="112"/>
  <c r="AV277" i="112"/>
  <c r="BX260" i="97"/>
  <c r="BW260" i="97"/>
  <c r="BO260" i="97"/>
  <c r="BN260" i="97"/>
  <c r="CO273" i="101"/>
  <c r="CP273" i="101"/>
  <c r="U273" i="101"/>
  <c r="V273" i="101"/>
  <c r="BO277" i="102"/>
  <c r="BN277" i="102"/>
  <c r="AN276" i="102"/>
  <c r="AM276" i="102"/>
  <c r="CG276" i="102"/>
  <c r="CF276" i="102"/>
  <c r="CP276" i="102"/>
  <c r="CO276" i="102"/>
  <c r="EI273" i="101"/>
  <c r="EH273" i="101"/>
  <c r="DZ276" i="102"/>
  <c r="DY276" i="102"/>
  <c r="BF261" i="97"/>
  <c r="BE261" i="97"/>
  <c r="V261" i="97"/>
  <c r="U261" i="97"/>
  <c r="AM273" i="101"/>
  <c r="AN273" i="101"/>
  <c r="BW273" i="101"/>
  <c r="BX273" i="101"/>
  <c r="CF274" i="101"/>
  <c r="CG274" i="101"/>
  <c r="BX277" i="102"/>
  <c r="BW277" i="102"/>
  <c r="BF276" i="102"/>
  <c r="BE276" i="102"/>
  <c r="DG273" i="101"/>
  <c r="DH273" i="101"/>
  <c r="DH276" i="102"/>
  <c r="DG276" i="102"/>
  <c r="AE261" i="97"/>
  <c r="AD261" i="97"/>
  <c r="CY262" i="97"/>
  <c r="CX262" i="97"/>
  <c r="CP260" i="97"/>
  <c r="CO260" i="97"/>
  <c r="M261" i="97"/>
  <c r="L261" i="97"/>
  <c r="CY273" i="101"/>
  <c r="CX273" i="101"/>
  <c r="BE273" i="101"/>
  <c r="BF273" i="101"/>
  <c r="BO273" i="101"/>
  <c r="BN273" i="101"/>
  <c r="L276" i="102"/>
  <c r="M276" i="102"/>
  <c r="V276" i="102"/>
  <c r="U276" i="102"/>
  <c r="CY277" i="102"/>
  <c r="CX277" i="102"/>
  <c r="DQ273" i="101"/>
  <c r="DP273" i="101"/>
  <c r="EI276" i="102"/>
  <c r="EH276" i="102"/>
  <c r="AW261" i="97"/>
  <c r="AV261" i="97"/>
  <c r="AN260" i="97"/>
  <c r="AM260" i="97"/>
  <c r="CG260" i="97"/>
  <c r="CF260" i="97"/>
  <c r="M274" i="101"/>
  <c r="L274" i="101"/>
  <c r="AE273" i="101"/>
  <c r="AD273" i="101"/>
  <c r="AV276" i="102"/>
  <c r="AW276" i="102"/>
  <c r="AE277" i="102"/>
  <c r="AD277" i="102"/>
  <c r="DY273" i="101"/>
  <c r="DZ273" i="101"/>
  <c r="DP276" i="102"/>
  <c r="DQ276" i="102"/>
  <c r="BE151" i="112"/>
  <c r="AZ152" i="112" s="1"/>
  <c r="BD152" i="112" s="1"/>
  <c r="DM277" i="102"/>
  <c r="DD277" i="102"/>
  <c r="DV277" i="102"/>
  <c r="EE277" i="102"/>
  <c r="EJ142" i="102"/>
  <c r="EL142" i="102" s="1"/>
  <c r="DX143" i="102"/>
  <c r="EB143" i="102"/>
  <c r="DR142" i="102"/>
  <c r="DT142" i="102" s="1"/>
  <c r="DF143" i="102"/>
  <c r="DJ143" i="102"/>
  <c r="EK135" i="98"/>
  <c r="EG135" i="98"/>
  <c r="EA135" i="98"/>
  <c r="EC135" i="98" s="1"/>
  <c r="DS135" i="98"/>
  <c r="DO135" i="98"/>
  <c r="DI135" i="98"/>
  <c r="DK135" i="98" s="1"/>
  <c r="EE274" i="101"/>
  <c r="DV274" i="101"/>
  <c r="DD274" i="101"/>
  <c r="DM274" i="101"/>
  <c r="EK141" i="101"/>
  <c r="EG141" i="101"/>
  <c r="EA141" i="101"/>
  <c r="EC141" i="101" s="1"/>
  <c r="DS141" i="101"/>
  <c r="DO141" i="101"/>
  <c r="DI141" i="101"/>
  <c r="DK141" i="101" s="1"/>
  <c r="EK135" i="97"/>
  <c r="EG135" i="97"/>
  <c r="DX135" i="97"/>
  <c r="EB135" i="97"/>
  <c r="DS135" i="97"/>
  <c r="DO135" i="97"/>
  <c r="DJ135" i="97"/>
  <c r="DF135" i="97"/>
  <c r="AC143" i="102"/>
  <c r="BD143" i="102"/>
  <c r="T143" i="102"/>
  <c r="K143" i="102"/>
  <c r="AJ277" i="102"/>
  <c r="R277" i="102"/>
  <c r="DA143" i="102"/>
  <c r="CW143" i="102"/>
  <c r="BM143" i="102"/>
  <c r="CU278" i="102"/>
  <c r="BY143" i="102"/>
  <c r="CA143" i="102" s="1"/>
  <c r="BZ144" i="102" s="1"/>
  <c r="CQ142" i="102"/>
  <c r="CS142" i="102" s="1"/>
  <c r="CR143" i="102" s="1"/>
  <c r="BK278" i="102"/>
  <c r="AS277" i="102"/>
  <c r="BT278" i="102"/>
  <c r="CL277" i="102"/>
  <c r="CH142" i="102"/>
  <c r="CJ142" i="102" s="1"/>
  <c r="CI143" i="102" s="1"/>
  <c r="CC277" i="102"/>
  <c r="BB277" i="102"/>
  <c r="AO142" i="102"/>
  <c r="AQ142" i="102" s="1"/>
  <c r="AP143" i="102" s="1"/>
  <c r="AX142" i="102"/>
  <c r="AZ142" i="102" s="1"/>
  <c r="AY143" i="102" s="1"/>
  <c r="G277" i="102"/>
  <c r="H278" i="102"/>
  <c r="I277" i="102"/>
  <c r="AA278" i="102"/>
  <c r="CW141" i="101"/>
  <c r="DA141" i="101"/>
  <c r="AY141" i="101"/>
  <c r="AU141" i="101"/>
  <c r="BH141" i="101"/>
  <c r="BD141" i="101"/>
  <c r="CU274" i="101"/>
  <c r="CN141" i="101"/>
  <c r="CR141" i="101"/>
  <c r="AL141" i="101"/>
  <c r="AA274" i="101"/>
  <c r="CH141" i="101"/>
  <c r="CJ141" i="101" s="1"/>
  <c r="AJ274" i="101"/>
  <c r="BT274" i="101"/>
  <c r="CL274" i="101"/>
  <c r="BQ141" i="101"/>
  <c r="BM141" i="101"/>
  <c r="W141" i="101"/>
  <c r="Y141" i="101" s="1"/>
  <c r="X142" i="101" s="1"/>
  <c r="BZ141" i="101"/>
  <c r="BV141" i="101"/>
  <c r="AC141" i="101"/>
  <c r="I275" i="101"/>
  <c r="CC275" i="101"/>
  <c r="R274" i="101"/>
  <c r="N142" i="101"/>
  <c r="P142" i="101" s="1"/>
  <c r="O143" i="101" s="1"/>
  <c r="BB274" i="101"/>
  <c r="BK274" i="101"/>
  <c r="G275" i="101"/>
  <c r="BK261" i="97"/>
  <c r="CH135" i="98"/>
  <c r="CJ135" i="98" s="1"/>
  <c r="CI136" i="98" s="1"/>
  <c r="BY135" i="98"/>
  <c r="CA135" i="98" s="1"/>
  <c r="BZ136" i="98" s="1"/>
  <c r="BP135" i="98"/>
  <c r="BR135" i="98" s="1"/>
  <c r="BQ136" i="98" s="1"/>
  <c r="BG135" i="98"/>
  <c r="BI135" i="98" s="1"/>
  <c r="BH136" i="98" s="1"/>
  <c r="AX135" i="98"/>
  <c r="AZ135" i="98" s="1"/>
  <c r="AY136" i="98" s="1"/>
  <c r="W135" i="98"/>
  <c r="Y135" i="98" s="1"/>
  <c r="X136" i="98" s="1"/>
  <c r="CZ135" i="97"/>
  <c r="DB135" i="97" s="1"/>
  <c r="DA136" i="97" s="1"/>
  <c r="CH134" i="97"/>
  <c r="CJ134" i="97" s="1"/>
  <c r="K142" i="97"/>
  <c r="N142" i="97" s="1"/>
  <c r="BP134" i="97"/>
  <c r="BR134" i="97" s="1"/>
  <c r="AX135" i="97"/>
  <c r="AZ135" i="97" s="1"/>
  <c r="AY136" i="97" s="1"/>
  <c r="AP135" i="97"/>
  <c r="AL135" i="97"/>
  <c r="W134" i="97"/>
  <c r="Y134" i="97" s="1"/>
  <c r="X135" i="97" s="1"/>
  <c r="H265" i="97"/>
  <c r="G264" i="97"/>
  <c r="I262" i="97"/>
  <c r="BT261" i="97"/>
  <c r="R262" i="97"/>
  <c r="CC261" i="97"/>
  <c r="AJ261" i="97"/>
  <c r="CL261" i="97"/>
  <c r="CN135" i="98"/>
  <c r="AC135" i="98"/>
  <c r="AL135" i="98"/>
  <c r="BK262" i="98"/>
  <c r="BN262" i="98" s="1"/>
  <c r="CU262" i="98"/>
  <c r="CX262" i="98" s="1"/>
  <c r="R262" i="98"/>
  <c r="U262" i="98" s="1"/>
  <c r="CW135" i="98"/>
  <c r="BB262" i="98"/>
  <c r="BE262" i="98" s="1"/>
  <c r="AS262" i="98"/>
  <c r="AV262" i="98" s="1"/>
  <c r="CL262" i="98"/>
  <c r="CO262" i="98" s="1"/>
  <c r="I262" i="98"/>
  <c r="L262" i="98" s="1"/>
  <c r="CC263" i="98"/>
  <c r="CF263" i="98" s="1"/>
  <c r="N135" i="98"/>
  <c r="P135" i="98" s="1"/>
  <c r="O136" i="98" s="1"/>
  <c r="AA262" i="98"/>
  <c r="AD262" i="98" s="1"/>
  <c r="AJ262" i="98"/>
  <c r="AM262" i="98" s="1"/>
  <c r="BT262" i="98"/>
  <c r="BW262" i="98" s="1"/>
  <c r="CU263" i="97"/>
  <c r="CN135" i="97"/>
  <c r="BD135" i="97"/>
  <c r="BB262" i="97"/>
  <c r="AS262" i="97"/>
  <c r="AC135" i="97"/>
  <c r="AA262" i="97"/>
  <c r="AW274" i="101" l="1"/>
  <c r="AS275" i="101"/>
  <c r="AV274" i="101"/>
  <c r="AQ151" i="112"/>
  <c r="AL152" i="112" s="1"/>
  <c r="AP152" i="112" s="1"/>
  <c r="AH275" i="112"/>
  <c r="AV278" i="112"/>
  <c r="V274" i="101"/>
  <c r="U274" i="101"/>
  <c r="BX274" i="101"/>
  <c r="BW274" i="101"/>
  <c r="CX274" i="101"/>
  <c r="CY274" i="101"/>
  <c r="M277" i="102"/>
  <c r="L277" i="102"/>
  <c r="CP277" i="102"/>
  <c r="CO277" i="102"/>
  <c r="AM277" i="102"/>
  <c r="AN277" i="102"/>
  <c r="DH274" i="101"/>
  <c r="DG274" i="101"/>
  <c r="DZ277" i="102"/>
  <c r="DY277" i="102"/>
  <c r="CY263" i="97"/>
  <c r="CX263" i="97"/>
  <c r="CP274" i="101"/>
  <c r="CO274" i="101"/>
  <c r="AD278" i="102"/>
  <c r="AE278" i="102"/>
  <c r="DP274" i="101"/>
  <c r="DQ274" i="101"/>
  <c r="BX278" i="102"/>
  <c r="BW278" i="102"/>
  <c r="DZ274" i="101"/>
  <c r="DY274" i="101"/>
  <c r="DH277" i="102"/>
  <c r="DG277" i="102"/>
  <c r="AW262" i="97"/>
  <c r="AV262" i="97"/>
  <c r="V262" i="97"/>
  <c r="U262" i="97"/>
  <c r="AD274" i="101"/>
  <c r="AE274" i="101"/>
  <c r="BO278" i="102"/>
  <c r="BN278" i="102"/>
  <c r="V277" i="102"/>
  <c r="U277" i="102"/>
  <c r="EI277" i="102"/>
  <c r="EH277" i="102"/>
  <c r="BF262" i="97"/>
  <c r="BE262" i="97"/>
  <c r="CP261" i="97"/>
  <c r="CO261" i="97"/>
  <c r="BX261" i="97"/>
  <c r="BW261" i="97"/>
  <c r="AE262" i="97"/>
  <c r="AD262" i="97"/>
  <c r="AN261" i="97"/>
  <c r="AM261" i="97"/>
  <c r="M262" i="97"/>
  <c r="L262" i="97"/>
  <c r="BN274" i="101"/>
  <c r="BO274" i="101"/>
  <c r="CG275" i="101"/>
  <c r="CF275" i="101"/>
  <c r="AN274" i="101"/>
  <c r="AM274" i="101"/>
  <c r="BE277" i="102"/>
  <c r="BF277" i="102"/>
  <c r="CG261" i="97"/>
  <c r="CF261" i="97"/>
  <c r="BO261" i="97"/>
  <c r="BN261" i="97"/>
  <c r="BF274" i="101"/>
  <c r="BE274" i="101"/>
  <c r="L275" i="101"/>
  <c r="M275" i="101"/>
  <c r="CG277" i="102"/>
  <c r="CF277" i="102"/>
  <c r="AW277" i="102"/>
  <c r="AV277" i="102"/>
  <c r="CX278" i="102"/>
  <c r="CY278" i="102"/>
  <c r="EH274" i="101"/>
  <c r="EI274" i="101"/>
  <c r="DQ277" i="102"/>
  <c r="DP277" i="102"/>
  <c r="BC152" i="112"/>
  <c r="EE278" i="102"/>
  <c r="DM278" i="102"/>
  <c r="DV278" i="102"/>
  <c r="DD278" i="102"/>
  <c r="EK143" i="102"/>
  <c r="EG143" i="102"/>
  <c r="EA143" i="102"/>
  <c r="EC143" i="102" s="1"/>
  <c r="DS143" i="102"/>
  <c r="DO143" i="102"/>
  <c r="DI143" i="102"/>
  <c r="DK143" i="102" s="1"/>
  <c r="EJ135" i="98"/>
  <c r="EL135" i="98" s="1"/>
  <c r="EB136" i="98"/>
  <c r="DX136" i="98"/>
  <c r="DR135" i="98"/>
  <c r="DT135" i="98" s="1"/>
  <c r="DJ136" i="98"/>
  <c r="DF136" i="98"/>
  <c r="EE275" i="101"/>
  <c r="DM275" i="101"/>
  <c r="DD275" i="101"/>
  <c r="DV275" i="101"/>
  <c r="EJ141" i="101"/>
  <c r="EL141" i="101" s="1"/>
  <c r="EB142" i="101"/>
  <c r="DX142" i="101"/>
  <c r="DR141" i="101"/>
  <c r="DT141" i="101" s="1"/>
  <c r="DJ142" i="101"/>
  <c r="DF142" i="101"/>
  <c r="EJ135" i="97"/>
  <c r="EL135" i="97" s="1"/>
  <c r="EA135" i="97"/>
  <c r="EC135" i="97" s="1"/>
  <c r="DR135" i="97"/>
  <c r="DT135" i="97" s="1"/>
  <c r="DI135" i="97"/>
  <c r="DK135" i="97" s="1"/>
  <c r="CE143" i="102"/>
  <c r="AL143" i="102"/>
  <c r="CN143" i="102"/>
  <c r="BV144" i="102"/>
  <c r="BB278" i="102"/>
  <c r="CC278" i="102"/>
  <c r="BT279" i="102"/>
  <c r="CZ143" i="102"/>
  <c r="DB143" i="102" s="1"/>
  <c r="R278" i="102"/>
  <c r="N143" i="102"/>
  <c r="P143" i="102" s="1"/>
  <c r="O144" i="102" s="1"/>
  <c r="BG143" i="102"/>
  <c r="BI143" i="102" s="1"/>
  <c r="BH144" i="102" s="1"/>
  <c r="AA279" i="102"/>
  <c r="H279" i="102"/>
  <c r="G278" i="102"/>
  <c r="CL278" i="102"/>
  <c r="CU279" i="102"/>
  <c r="BK279" i="102"/>
  <c r="BP143" i="102"/>
  <c r="BR143" i="102" s="1"/>
  <c r="BQ144" i="102" s="1"/>
  <c r="W143" i="102"/>
  <c r="Y143" i="102" s="1"/>
  <c r="X144" i="102" s="1"/>
  <c r="AF143" i="102"/>
  <c r="AH143" i="102" s="1"/>
  <c r="AG144" i="102" s="1"/>
  <c r="I278" i="102"/>
  <c r="AU143" i="102"/>
  <c r="AS278" i="102"/>
  <c r="AJ278" i="102"/>
  <c r="T142" i="101"/>
  <c r="CI142" i="101"/>
  <c r="CE142" i="101"/>
  <c r="G276" i="101"/>
  <c r="K143" i="101"/>
  <c r="I276" i="101"/>
  <c r="AX141" i="101"/>
  <c r="AZ141" i="101" s="1"/>
  <c r="CU275" i="101"/>
  <c r="BB275" i="101"/>
  <c r="CC276" i="101"/>
  <c r="BT275" i="101"/>
  <c r="AA275" i="101"/>
  <c r="CQ141" i="101"/>
  <c r="CS141" i="101" s="1"/>
  <c r="BG141" i="101"/>
  <c r="BI141" i="101" s="1"/>
  <c r="BK275" i="101"/>
  <c r="R275" i="101"/>
  <c r="AF141" i="101"/>
  <c r="AH141" i="101" s="1"/>
  <c r="AG142" i="101" s="1"/>
  <c r="BY141" i="101"/>
  <c r="CA141" i="101" s="1"/>
  <c r="BP141" i="101"/>
  <c r="BR141" i="101" s="1"/>
  <c r="CL275" i="101"/>
  <c r="AJ275" i="101"/>
  <c r="AO141" i="101"/>
  <c r="AQ141" i="101" s="1"/>
  <c r="AP142" i="101" s="1"/>
  <c r="CZ141" i="101"/>
  <c r="DB141" i="101" s="1"/>
  <c r="BK262" i="97"/>
  <c r="CZ135" i="98"/>
  <c r="DB135" i="98" s="1"/>
  <c r="DA136" i="98" s="1"/>
  <c r="CQ135" i="98"/>
  <c r="CS135" i="98" s="1"/>
  <c r="CR136" i="98" s="1"/>
  <c r="AO135" i="98"/>
  <c r="AQ135" i="98" s="1"/>
  <c r="AP136" i="98" s="1"/>
  <c r="AF135" i="98"/>
  <c r="AH135" i="98" s="1"/>
  <c r="AG136" i="98" s="1"/>
  <c r="P142" i="97"/>
  <c r="O143" i="97" s="1"/>
  <c r="CQ135" i="97"/>
  <c r="CS135" i="97" s="1"/>
  <c r="CR136" i="97" s="1"/>
  <c r="CI135" i="97"/>
  <c r="CE135" i="97"/>
  <c r="BQ135" i="97"/>
  <c r="BM135" i="97"/>
  <c r="BG135" i="97"/>
  <c r="BI135" i="97" s="1"/>
  <c r="BH136" i="97" s="1"/>
  <c r="AO135" i="97"/>
  <c r="AQ135" i="97" s="1"/>
  <c r="AF135" i="97"/>
  <c r="AH135" i="97" s="1"/>
  <c r="AG136" i="97" s="1"/>
  <c r="T135" i="97"/>
  <c r="H266" i="97"/>
  <c r="G265" i="97"/>
  <c r="AJ262" i="97"/>
  <c r="CC262" i="97"/>
  <c r="R263" i="97"/>
  <c r="CL262" i="97"/>
  <c r="BT262" i="97"/>
  <c r="I263" i="97"/>
  <c r="BM136" i="98"/>
  <c r="CE136" i="98"/>
  <c r="T136" i="98"/>
  <c r="AJ263" i="98"/>
  <c r="AM263" i="98" s="1"/>
  <c r="BB263" i="98"/>
  <c r="BE263" i="98" s="1"/>
  <c r="AA263" i="98"/>
  <c r="AD263" i="98" s="1"/>
  <c r="R263" i="98"/>
  <c r="U263" i="98" s="1"/>
  <c r="K136" i="98"/>
  <c r="BV136" i="98"/>
  <c r="BT263" i="98"/>
  <c r="BW263" i="98" s="1"/>
  <c r="CC264" i="98"/>
  <c r="CF264" i="98" s="1"/>
  <c r="CL263" i="98"/>
  <c r="CO263" i="98" s="1"/>
  <c r="AS263" i="98"/>
  <c r="AV263" i="98" s="1"/>
  <c r="AU136" i="98"/>
  <c r="I263" i="98"/>
  <c r="L263" i="98" s="1"/>
  <c r="CU263" i="98"/>
  <c r="CX263" i="98" s="1"/>
  <c r="BD136" i="98"/>
  <c r="BK263" i="98"/>
  <c r="BN263" i="98" s="1"/>
  <c r="CW136" i="97"/>
  <c r="CU264" i="97"/>
  <c r="BB263" i="97"/>
  <c r="AU136" i="97"/>
  <c r="AS263" i="97"/>
  <c r="AA263" i="97"/>
  <c r="AS276" i="101" l="1"/>
  <c r="AW275" i="101"/>
  <c r="AV275" i="101"/>
  <c r="AO152" i="112"/>
  <c r="AQ152" i="112" s="1"/>
  <c r="AL153" i="112" s="1"/>
  <c r="AP153" i="112" s="1"/>
  <c r="AH276" i="112"/>
  <c r="AV279" i="112"/>
  <c r="V278" i="102"/>
  <c r="U278" i="102"/>
  <c r="BF278" i="102"/>
  <c r="BE278" i="102"/>
  <c r="DG275" i="101"/>
  <c r="DH275" i="101"/>
  <c r="DZ278" i="102"/>
  <c r="DY278" i="102"/>
  <c r="BF263" i="97"/>
  <c r="BE263" i="97"/>
  <c r="V263" i="97"/>
  <c r="U263" i="97"/>
  <c r="BO275" i="101"/>
  <c r="BN275" i="101"/>
  <c r="BW275" i="101"/>
  <c r="BX275" i="101"/>
  <c r="CY275" i="101"/>
  <c r="CX275" i="101"/>
  <c r="AW278" i="102"/>
  <c r="AV278" i="102"/>
  <c r="CY279" i="102"/>
  <c r="CX279" i="102"/>
  <c r="AE279" i="102"/>
  <c r="AD279" i="102"/>
  <c r="DQ275" i="101"/>
  <c r="DP275" i="101"/>
  <c r="DQ278" i="102"/>
  <c r="DP278" i="102"/>
  <c r="AW263" i="97"/>
  <c r="AV263" i="97"/>
  <c r="BX262" i="97"/>
  <c r="BW262" i="97"/>
  <c r="AN262" i="97"/>
  <c r="AM262" i="97"/>
  <c r="AM275" i="101"/>
  <c r="AN275" i="101"/>
  <c r="CF276" i="101"/>
  <c r="CG276" i="101"/>
  <c r="M276" i="101"/>
  <c r="L276" i="101"/>
  <c r="CP262" i="97"/>
  <c r="CO262" i="97"/>
  <c r="BO262" i="97"/>
  <c r="BN262" i="97"/>
  <c r="CO275" i="101"/>
  <c r="CP275" i="101"/>
  <c r="U275" i="101"/>
  <c r="V275" i="101"/>
  <c r="AE275" i="101"/>
  <c r="AD275" i="101"/>
  <c r="BE275" i="101"/>
  <c r="BF275" i="101"/>
  <c r="AN278" i="102"/>
  <c r="AM278" i="102"/>
  <c r="M278" i="102"/>
  <c r="L278" i="102"/>
  <c r="BO279" i="102"/>
  <c r="BN279" i="102"/>
  <c r="AE263" i="97"/>
  <c r="AD263" i="97"/>
  <c r="CY264" i="97"/>
  <c r="CX264" i="97"/>
  <c r="M263" i="97"/>
  <c r="L263" i="97"/>
  <c r="CG262" i="97"/>
  <c r="CF262" i="97"/>
  <c r="CP278" i="102"/>
  <c r="CO278" i="102"/>
  <c r="BX279" i="102"/>
  <c r="BW279" i="102"/>
  <c r="EI275" i="101"/>
  <c r="EH275" i="101"/>
  <c r="EI278" i="102"/>
  <c r="EH278" i="102"/>
  <c r="CG278" i="102"/>
  <c r="CF278" i="102"/>
  <c r="DY275" i="101"/>
  <c r="DZ275" i="101"/>
  <c r="DH278" i="102"/>
  <c r="DG278" i="102"/>
  <c r="BE152" i="112"/>
  <c r="AZ153" i="112" s="1"/>
  <c r="BD153" i="112" s="1"/>
  <c r="DD279" i="102"/>
  <c r="DV279" i="102"/>
  <c r="EE279" i="102"/>
  <c r="DM279" i="102"/>
  <c r="EJ143" i="102"/>
  <c r="EL143" i="102" s="1"/>
  <c r="DX144" i="102"/>
  <c r="EB144" i="102"/>
  <c r="DR143" i="102"/>
  <c r="DT143" i="102" s="1"/>
  <c r="DF144" i="102"/>
  <c r="DJ144" i="102"/>
  <c r="EG136" i="98"/>
  <c r="EK136" i="98"/>
  <c r="EA136" i="98"/>
  <c r="EC136" i="98" s="1"/>
  <c r="DO136" i="98"/>
  <c r="DS136" i="98"/>
  <c r="DI136" i="98"/>
  <c r="DK136" i="98" s="1"/>
  <c r="DV276" i="101"/>
  <c r="DD276" i="101"/>
  <c r="DM276" i="101"/>
  <c r="EE276" i="101"/>
  <c r="EK142" i="101"/>
  <c r="EG142" i="101"/>
  <c r="EA142" i="101"/>
  <c r="EC142" i="101" s="1"/>
  <c r="DS142" i="101"/>
  <c r="DO142" i="101"/>
  <c r="DI142" i="101"/>
  <c r="DK142" i="101" s="1"/>
  <c r="EK136" i="97"/>
  <c r="EG136" i="97"/>
  <c r="EB136" i="97"/>
  <c r="DX136" i="97"/>
  <c r="DS136" i="97"/>
  <c r="DO136" i="97"/>
  <c r="DJ136" i="97"/>
  <c r="DF136" i="97"/>
  <c r="BM144" i="102"/>
  <c r="K144" i="102"/>
  <c r="AC144" i="102"/>
  <c r="T144" i="102"/>
  <c r="CC279" i="102"/>
  <c r="BY144" i="102"/>
  <c r="CA144" i="102" s="1"/>
  <c r="BZ145" i="102" s="1"/>
  <c r="AO143" i="102"/>
  <c r="AQ143" i="102" s="1"/>
  <c r="AP144" i="102" s="1"/>
  <c r="AJ279" i="102"/>
  <c r="AX143" i="102"/>
  <c r="AZ143" i="102" s="1"/>
  <c r="AY144" i="102" s="1"/>
  <c r="I279" i="102"/>
  <c r="CU280" i="102"/>
  <c r="AA280" i="102"/>
  <c r="BT280" i="102"/>
  <c r="BB279" i="102"/>
  <c r="AS279" i="102"/>
  <c r="BK280" i="102"/>
  <c r="H280" i="102"/>
  <c r="G279" i="102"/>
  <c r="BD144" i="102"/>
  <c r="DA144" i="102"/>
  <c r="CW144" i="102"/>
  <c r="CQ143" i="102"/>
  <c r="CS143" i="102" s="1"/>
  <c r="CR144" i="102" s="1"/>
  <c r="CH143" i="102"/>
  <c r="CJ143" i="102" s="1"/>
  <c r="CI144" i="102" s="1"/>
  <c r="CL279" i="102"/>
  <c r="R279" i="102"/>
  <c r="BZ142" i="101"/>
  <c r="BV142" i="101"/>
  <c r="CW142" i="101"/>
  <c r="DA142" i="101"/>
  <c r="BH142" i="101"/>
  <c r="BD142" i="101"/>
  <c r="CL276" i="101"/>
  <c r="CN142" i="101"/>
  <c r="CR142" i="101"/>
  <c r="CC277" i="101"/>
  <c r="CU276" i="101"/>
  <c r="N143" i="101"/>
  <c r="P143" i="101" s="1"/>
  <c r="O144" i="101" s="1"/>
  <c r="AL142" i="101"/>
  <c r="BQ142" i="101"/>
  <c r="BM142" i="101"/>
  <c r="AC142" i="101"/>
  <c r="R276" i="101"/>
  <c r="BT276" i="101"/>
  <c r="BK276" i="101"/>
  <c r="AY142" i="101"/>
  <c r="AU142" i="101"/>
  <c r="CH142" i="101"/>
  <c r="CJ142" i="101" s="1"/>
  <c r="AJ276" i="101"/>
  <c r="AA276" i="101"/>
  <c r="BB276" i="101"/>
  <c r="I277" i="101"/>
  <c r="G277" i="101"/>
  <c r="W142" i="101"/>
  <c r="Y142" i="101" s="1"/>
  <c r="X143" i="101" s="1"/>
  <c r="BK263" i="97"/>
  <c r="CH136" i="98"/>
  <c r="CJ136" i="98" s="1"/>
  <c r="CI137" i="98" s="1"/>
  <c r="BY136" i="98"/>
  <c r="CA136" i="98" s="1"/>
  <c r="BZ137" i="98" s="1"/>
  <c r="BP136" i="98"/>
  <c r="BR136" i="98" s="1"/>
  <c r="BQ137" i="98" s="1"/>
  <c r="BG136" i="98"/>
  <c r="BI136" i="98" s="1"/>
  <c r="BH137" i="98" s="1"/>
  <c r="AX136" i="98"/>
  <c r="AZ136" i="98" s="1"/>
  <c r="AY137" i="98" s="1"/>
  <c r="W136" i="98"/>
  <c r="Y136" i="98" s="1"/>
  <c r="X137" i="98" s="1"/>
  <c r="K143" i="97"/>
  <c r="N143" i="97" s="1"/>
  <c r="P143" i="97" s="1"/>
  <c r="O144" i="97" s="1"/>
  <c r="CZ136" i="97"/>
  <c r="DB136" i="97" s="1"/>
  <c r="DA137" i="97" s="1"/>
  <c r="CH135" i="97"/>
  <c r="CJ135" i="97" s="1"/>
  <c r="BP135" i="97"/>
  <c r="BR135" i="97" s="1"/>
  <c r="AX136" i="97"/>
  <c r="AZ136" i="97" s="1"/>
  <c r="AY137" i="97" s="1"/>
  <c r="AP136" i="97"/>
  <c r="AL136" i="97"/>
  <c r="W135" i="97"/>
  <c r="Y135" i="97" s="1"/>
  <c r="X136" i="97" s="1"/>
  <c r="H267" i="97"/>
  <c r="G266" i="97"/>
  <c r="I264" i="97"/>
  <c r="CC263" i="97"/>
  <c r="AJ263" i="97"/>
  <c r="R264" i="97"/>
  <c r="CL263" i="97"/>
  <c r="BT263" i="97"/>
  <c r="AC136" i="98"/>
  <c r="CW136" i="98"/>
  <c r="CN136" i="98"/>
  <c r="AL136" i="98"/>
  <c r="N136" i="98"/>
  <c r="P136" i="98" s="1"/>
  <c r="O137" i="98" s="1"/>
  <c r="BK264" i="98"/>
  <c r="BN264" i="98" s="1"/>
  <c r="AA264" i="98"/>
  <c r="AD264" i="98" s="1"/>
  <c r="BB264" i="98"/>
  <c r="BE264" i="98" s="1"/>
  <c r="CU264" i="98"/>
  <c r="CX264" i="98" s="1"/>
  <c r="CL264" i="98"/>
  <c r="CO264" i="98" s="1"/>
  <c r="AS264" i="98"/>
  <c r="AV264" i="98" s="1"/>
  <c r="CC265" i="98"/>
  <c r="CF265" i="98" s="1"/>
  <c r="I264" i="98"/>
  <c r="L264" i="98" s="1"/>
  <c r="BT264" i="98"/>
  <c r="BW264" i="98" s="1"/>
  <c r="R264" i="98"/>
  <c r="U264" i="98" s="1"/>
  <c r="AJ264" i="98"/>
  <c r="AM264" i="98" s="1"/>
  <c r="CU265" i="97"/>
  <c r="CN136" i="97"/>
  <c r="BB264" i="97"/>
  <c r="BD136" i="97"/>
  <c r="AS264" i="97"/>
  <c r="AC136" i="97"/>
  <c r="AA264" i="97"/>
  <c r="AV276" i="101" l="1"/>
  <c r="AS277" i="101"/>
  <c r="AW276" i="101"/>
  <c r="AO153" i="112"/>
  <c r="AH277" i="112"/>
  <c r="AV280" i="112"/>
  <c r="BX263" i="97"/>
  <c r="BW263" i="97"/>
  <c r="AW264" i="97"/>
  <c r="AV264" i="97"/>
  <c r="CY265" i="97"/>
  <c r="CX265" i="97"/>
  <c r="AN263" i="97"/>
  <c r="AM263" i="97"/>
  <c r="BF276" i="101"/>
  <c r="BE276" i="101"/>
  <c r="BX276" i="101"/>
  <c r="BW276" i="101"/>
  <c r="V279" i="102"/>
  <c r="U279" i="102"/>
  <c r="BF279" i="102"/>
  <c r="BE279" i="102"/>
  <c r="M279" i="102"/>
  <c r="L279" i="102"/>
  <c r="EH276" i="101"/>
  <c r="EI276" i="101"/>
  <c r="DQ279" i="102"/>
  <c r="DP279" i="102"/>
  <c r="AD276" i="101"/>
  <c r="AE276" i="101"/>
  <c r="V276" i="101"/>
  <c r="U276" i="101"/>
  <c r="CX276" i="101"/>
  <c r="CY276" i="101"/>
  <c r="CP276" i="101"/>
  <c r="CO276" i="101"/>
  <c r="CP279" i="102"/>
  <c r="CO279" i="102"/>
  <c r="BX280" i="102"/>
  <c r="BW280" i="102"/>
  <c r="CG279" i="102"/>
  <c r="CF279" i="102"/>
  <c r="DP276" i="101"/>
  <c r="DQ276" i="101"/>
  <c r="EI279" i="102"/>
  <c r="EH279" i="102"/>
  <c r="AE264" i="97"/>
  <c r="AD264" i="97"/>
  <c r="BF264" i="97"/>
  <c r="BE264" i="97"/>
  <c r="CP263" i="97"/>
  <c r="CO263" i="97"/>
  <c r="M264" i="97"/>
  <c r="L264" i="97"/>
  <c r="AN276" i="101"/>
  <c r="AM276" i="101"/>
  <c r="BN276" i="101"/>
  <c r="BO276" i="101"/>
  <c r="CG277" i="101"/>
  <c r="CF277" i="101"/>
  <c r="BO280" i="102"/>
  <c r="BN280" i="102"/>
  <c r="AE280" i="102"/>
  <c r="AD280" i="102"/>
  <c r="AM279" i="102"/>
  <c r="AN279" i="102"/>
  <c r="DH276" i="101"/>
  <c r="DG276" i="101"/>
  <c r="DZ279" i="102"/>
  <c r="DY279" i="102"/>
  <c r="CG263" i="97"/>
  <c r="CF263" i="97"/>
  <c r="V264" i="97"/>
  <c r="U264" i="97"/>
  <c r="BO263" i="97"/>
  <c r="BN263" i="97"/>
  <c r="L277" i="101"/>
  <c r="M277" i="101"/>
  <c r="AW279" i="102"/>
  <c r="AV279" i="102"/>
  <c r="CY280" i="102"/>
  <c r="CX280" i="102"/>
  <c r="DZ276" i="101"/>
  <c r="DY276" i="101"/>
  <c r="DG279" i="102"/>
  <c r="DH279" i="102"/>
  <c r="BC153" i="112"/>
  <c r="DV280" i="102"/>
  <c r="DM280" i="102"/>
  <c r="DD280" i="102"/>
  <c r="EE280" i="102"/>
  <c r="EG144" i="102"/>
  <c r="EK144" i="102"/>
  <c r="EA144" i="102"/>
  <c r="EC144" i="102" s="1"/>
  <c r="DS144" i="102"/>
  <c r="DO144" i="102"/>
  <c r="DI144" i="102"/>
  <c r="DK144" i="102" s="1"/>
  <c r="EJ136" i="98"/>
  <c r="EL136" i="98" s="1"/>
  <c r="EB137" i="98"/>
  <c r="DX137" i="98"/>
  <c r="DR136" i="98"/>
  <c r="DT136" i="98" s="1"/>
  <c r="DF137" i="98"/>
  <c r="DJ137" i="98"/>
  <c r="DD277" i="101"/>
  <c r="DV277" i="101"/>
  <c r="EE277" i="101"/>
  <c r="DM277" i="101"/>
  <c r="EJ142" i="101"/>
  <c r="EL142" i="101" s="1"/>
  <c r="EB143" i="101"/>
  <c r="DX143" i="101"/>
  <c r="DR142" i="101"/>
  <c r="DT142" i="101" s="1"/>
  <c r="DJ143" i="101"/>
  <c r="DF143" i="101"/>
  <c r="EJ136" i="97"/>
  <c r="EL136" i="97" s="1"/>
  <c r="EA136" i="97"/>
  <c r="EC136" i="97" s="1"/>
  <c r="DR136" i="97"/>
  <c r="DT136" i="97" s="1"/>
  <c r="DI136" i="97"/>
  <c r="DK136" i="97" s="1"/>
  <c r="G280" i="102"/>
  <c r="BV145" i="102"/>
  <c r="CN144" i="102"/>
  <c r="AU144" i="102"/>
  <c r="AL144" i="102"/>
  <c r="CL280" i="102"/>
  <c r="W144" i="102"/>
  <c r="Y144" i="102" s="1"/>
  <c r="X145" i="102" s="1"/>
  <c r="N144" i="102"/>
  <c r="P144" i="102" s="1"/>
  <c r="O145" i="102" s="1"/>
  <c r="R280" i="102"/>
  <c r="CE144" i="102"/>
  <c r="CZ144" i="102"/>
  <c r="DB144" i="102" s="1"/>
  <c r="AS280" i="102"/>
  <c r="I280" i="102"/>
  <c r="AJ280" i="102"/>
  <c r="CC280" i="102"/>
  <c r="AF144" i="102"/>
  <c r="AH144" i="102" s="1"/>
  <c r="AG145" i="102" s="1"/>
  <c r="BP144" i="102"/>
  <c r="BR144" i="102" s="1"/>
  <c r="BQ145" i="102" s="1"/>
  <c r="BG144" i="102"/>
  <c r="BI144" i="102" s="1"/>
  <c r="BH145" i="102" s="1"/>
  <c r="BB280" i="102"/>
  <c r="K144" i="101"/>
  <c r="CI143" i="101"/>
  <c r="CE143" i="101"/>
  <c r="AF142" i="101"/>
  <c r="AH142" i="101" s="1"/>
  <c r="AG143" i="101" s="1"/>
  <c r="I278" i="101"/>
  <c r="AA277" i="101"/>
  <c r="AX142" i="101"/>
  <c r="AZ142" i="101" s="1"/>
  <c r="BP142" i="101"/>
  <c r="BR142" i="101" s="1"/>
  <c r="CL277" i="101"/>
  <c r="CZ142" i="101"/>
  <c r="DB142" i="101" s="1"/>
  <c r="G278" i="101"/>
  <c r="AJ277" i="101"/>
  <c r="CQ142" i="101"/>
  <c r="CS142" i="101" s="1"/>
  <c r="BG142" i="101"/>
  <c r="BI142" i="101" s="1"/>
  <c r="BY142" i="101"/>
  <c r="CA142" i="101" s="1"/>
  <c r="T143" i="101"/>
  <c r="BB277" i="101"/>
  <c r="BK277" i="101"/>
  <c r="R277" i="101"/>
  <c r="CU277" i="101"/>
  <c r="CC278" i="101"/>
  <c r="BT277" i="101"/>
  <c r="AO142" i="101"/>
  <c r="AQ142" i="101" s="1"/>
  <c r="AP143" i="101" s="1"/>
  <c r="BK264" i="97"/>
  <c r="CZ136" i="98"/>
  <c r="DB136" i="98" s="1"/>
  <c r="DA137" i="98" s="1"/>
  <c r="CQ136" i="98"/>
  <c r="CS136" i="98" s="1"/>
  <c r="CR137" i="98" s="1"/>
  <c r="AO136" i="98"/>
  <c r="AQ136" i="98" s="1"/>
  <c r="AP137" i="98" s="1"/>
  <c r="AF136" i="98"/>
  <c r="AH136" i="98" s="1"/>
  <c r="AG137" i="98" s="1"/>
  <c r="CQ136" i="97"/>
  <c r="CS136" i="97" s="1"/>
  <c r="CR137" i="97" s="1"/>
  <c r="CI136" i="97"/>
  <c r="CE136" i="97"/>
  <c r="BQ136" i="97"/>
  <c r="BM136" i="97"/>
  <c r="BG136" i="97"/>
  <c r="BI136" i="97" s="1"/>
  <c r="BH137" i="97" s="1"/>
  <c r="AO136" i="97"/>
  <c r="AQ136" i="97" s="1"/>
  <c r="AF136" i="97"/>
  <c r="AH136" i="97" s="1"/>
  <c r="AG137" i="97" s="1"/>
  <c r="T136" i="97"/>
  <c r="H268" i="97"/>
  <c r="G267" i="97"/>
  <c r="K144" i="97"/>
  <c r="N144" i="97" s="1"/>
  <c r="CL264" i="97"/>
  <c r="AJ264" i="97"/>
  <c r="BT264" i="97"/>
  <c r="R265" i="97"/>
  <c r="CC264" i="97"/>
  <c r="I265" i="97"/>
  <c r="K137" i="98"/>
  <c r="BV137" i="98"/>
  <c r="CE137" i="98"/>
  <c r="BD137" i="98"/>
  <c r="CC266" i="98"/>
  <c r="CF266" i="98" s="1"/>
  <c r="AU137" i="98"/>
  <c r="T137" i="98"/>
  <c r="CU265" i="98"/>
  <c r="CX265" i="98" s="1"/>
  <c r="BB265" i="98"/>
  <c r="BE265" i="98" s="1"/>
  <c r="BM137" i="98"/>
  <c r="AJ265" i="98"/>
  <c r="AM265" i="98" s="1"/>
  <c r="R265" i="98"/>
  <c r="U265" i="98" s="1"/>
  <c r="I265" i="98"/>
  <c r="L265" i="98" s="1"/>
  <c r="AS265" i="98"/>
  <c r="AV265" i="98" s="1"/>
  <c r="BK265" i="98"/>
  <c r="BN265" i="98" s="1"/>
  <c r="BT265" i="98"/>
  <c r="BW265" i="98" s="1"/>
  <c r="CL265" i="98"/>
  <c r="CO265" i="98" s="1"/>
  <c r="AA265" i="98"/>
  <c r="AD265" i="98" s="1"/>
  <c r="CW137" i="97"/>
  <c r="CU266" i="97"/>
  <c r="BB265" i="97"/>
  <c r="AU137" i="97"/>
  <c r="AS265" i="97"/>
  <c r="AA265" i="97"/>
  <c r="AW277" i="101" l="1"/>
  <c r="AV277" i="101"/>
  <c r="AS278" i="101"/>
  <c r="AH278" i="112"/>
  <c r="AW265" i="97"/>
  <c r="AV265" i="97"/>
  <c r="CF278" i="101"/>
  <c r="CG278" i="101"/>
  <c r="BE277" i="101"/>
  <c r="BF277" i="101"/>
  <c r="AV280" i="102"/>
  <c r="AW280" i="102"/>
  <c r="V280" i="102"/>
  <c r="U280" i="102"/>
  <c r="EI277" i="101"/>
  <c r="EH277" i="101"/>
  <c r="DH280" i="102"/>
  <c r="DG280" i="102"/>
  <c r="CG264" i="97"/>
  <c r="CF264" i="97"/>
  <c r="BO264" i="97"/>
  <c r="BN264" i="97"/>
  <c r="CY277" i="101"/>
  <c r="CX277" i="101"/>
  <c r="BF280" i="102"/>
  <c r="BE280" i="102"/>
  <c r="CG280" i="102"/>
  <c r="CF280" i="102"/>
  <c r="DY277" i="101"/>
  <c r="DZ277" i="101"/>
  <c r="DP280" i="102"/>
  <c r="DQ280" i="102"/>
  <c r="CP264" i="97"/>
  <c r="CO264" i="97"/>
  <c r="U277" i="101"/>
  <c r="V277" i="101"/>
  <c r="AE277" i="101"/>
  <c r="AD277" i="101"/>
  <c r="AN280" i="102"/>
  <c r="AM280" i="102"/>
  <c r="DG277" i="101"/>
  <c r="DH277" i="101"/>
  <c r="DZ280" i="102"/>
  <c r="DY280" i="102"/>
  <c r="V265" i="97"/>
  <c r="U265" i="97"/>
  <c r="BF265" i="97"/>
  <c r="BE265" i="97"/>
  <c r="BX264" i="97"/>
  <c r="BW264" i="97"/>
  <c r="AE265" i="97"/>
  <c r="AD265" i="97"/>
  <c r="CY266" i="97"/>
  <c r="CX266" i="97"/>
  <c r="M265" i="97"/>
  <c r="L265" i="97"/>
  <c r="AN264" i="97"/>
  <c r="AM264" i="97"/>
  <c r="BW277" i="101"/>
  <c r="BX277" i="101"/>
  <c r="BO277" i="101"/>
  <c r="BN277" i="101"/>
  <c r="AM277" i="101"/>
  <c r="AN277" i="101"/>
  <c r="CO277" i="101"/>
  <c r="CP277" i="101"/>
  <c r="M278" i="101"/>
  <c r="L278" i="101"/>
  <c r="M280" i="102"/>
  <c r="L280" i="102"/>
  <c r="CP280" i="102"/>
  <c r="CO280" i="102"/>
  <c r="DQ277" i="101"/>
  <c r="DP277" i="101"/>
  <c r="EI280" i="102"/>
  <c r="EH280" i="102"/>
  <c r="BE153" i="112"/>
  <c r="AZ154" i="112" s="1"/>
  <c r="BD154" i="112" s="1"/>
  <c r="AQ153" i="112"/>
  <c r="AL154" i="112" s="1"/>
  <c r="AP154" i="112" s="1"/>
  <c r="EJ144" i="102"/>
  <c r="EL144" i="102" s="1"/>
  <c r="EB145" i="102"/>
  <c r="DX145" i="102"/>
  <c r="DR144" i="102"/>
  <c r="DT144" i="102" s="1"/>
  <c r="DF145" i="102"/>
  <c r="DJ145" i="102"/>
  <c r="EK137" i="98"/>
  <c r="EG137" i="98"/>
  <c r="EA137" i="98"/>
  <c r="EC137" i="98" s="1"/>
  <c r="DS137" i="98"/>
  <c r="DO137" i="98"/>
  <c r="DI137" i="98"/>
  <c r="DK137" i="98" s="1"/>
  <c r="DM278" i="101"/>
  <c r="EE278" i="101"/>
  <c r="DV278" i="101"/>
  <c r="DD278" i="101"/>
  <c r="EK143" i="101"/>
  <c r="EG143" i="101"/>
  <c r="EA143" i="101"/>
  <c r="EC143" i="101" s="1"/>
  <c r="DS143" i="101"/>
  <c r="DO143" i="101"/>
  <c r="DI143" i="101"/>
  <c r="DK143" i="101" s="1"/>
  <c r="EG137" i="97"/>
  <c r="EK137" i="97"/>
  <c r="EB137" i="97"/>
  <c r="DX137" i="97"/>
  <c r="DS137" i="97"/>
  <c r="DO137" i="97"/>
  <c r="DJ137" i="97"/>
  <c r="DF137" i="97"/>
  <c r="T145" i="102"/>
  <c r="DA145" i="102"/>
  <c r="CW145" i="102"/>
  <c r="AC145" i="102"/>
  <c r="K145" i="102"/>
  <c r="CH144" i="102"/>
  <c r="CJ144" i="102" s="1"/>
  <c r="CI145" i="102" s="1"/>
  <c r="AO144" i="102"/>
  <c r="AQ144" i="102" s="1"/>
  <c r="AP145" i="102" s="1"/>
  <c r="CQ144" i="102"/>
  <c r="CS144" i="102" s="1"/>
  <c r="CR145" i="102" s="1"/>
  <c r="BM145" i="102"/>
  <c r="BD145" i="102"/>
  <c r="AX144" i="102"/>
  <c r="AZ144" i="102" s="1"/>
  <c r="AY145" i="102" s="1"/>
  <c r="BY145" i="102"/>
  <c r="CA145" i="102" s="1"/>
  <c r="BZ146" i="102" s="1"/>
  <c r="CN143" i="101"/>
  <c r="CR143" i="101"/>
  <c r="CW143" i="101"/>
  <c r="DA143" i="101"/>
  <c r="AL143" i="101"/>
  <c r="AY143" i="101"/>
  <c r="AU143" i="101"/>
  <c r="R278" i="101"/>
  <c r="BH143" i="101"/>
  <c r="BD143" i="101"/>
  <c r="BQ143" i="101"/>
  <c r="BM143" i="101"/>
  <c r="BK278" i="101"/>
  <c r="BB278" i="101"/>
  <c r="BZ143" i="101"/>
  <c r="BV143" i="101"/>
  <c r="AA278" i="101"/>
  <c r="I279" i="101"/>
  <c r="CH143" i="101"/>
  <c r="CJ143" i="101" s="1"/>
  <c r="CC279" i="101"/>
  <c r="G279" i="101"/>
  <c r="AC143" i="101"/>
  <c r="N144" i="101"/>
  <c r="P144" i="101" s="1"/>
  <c r="O145" i="101" s="1"/>
  <c r="CU278" i="101"/>
  <c r="W143" i="101"/>
  <c r="Y143" i="101" s="1"/>
  <c r="X144" i="101" s="1"/>
  <c r="AJ278" i="101"/>
  <c r="BT278" i="101"/>
  <c r="CL278" i="101"/>
  <c r="BK265" i="97"/>
  <c r="CH137" i="98"/>
  <c r="CJ137" i="98" s="1"/>
  <c r="CI138" i="98" s="1"/>
  <c r="BY137" i="98"/>
  <c r="CA137" i="98" s="1"/>
  <c r="BZ138" i="98" s="1"/>
  <c r="BP137" i="98"/>
  <c r="BR137" i="98" s="1"/>
  <c r="BQ138" i="98" s="1"/>
  <c r="BG137" i="98"/>
  <c r="BI137" i="98" s="1"/>
  <c r="BH138" i="98" s="1"/>
  <c r="AX137" i="98"/>
  <c r="AZ137" i="98" s="1"/>
  <c r="AY138" i="98" s="1"/>
  <c r="W137" i="98"/>
  <c r="Y137" i="98" s="1"/>
  <c r="X138" i="98" s="1"/>
  <c r="CZ137" i="97"/>
  <c r="DB137" i="97" s="1"/>
  <c r="DA138" i="97" s="1"/>
  <c r="CH136" i="97"/>
  <c r="CJ136" i="97" s="1"/>
  <c r="BP136" i="97"/>
  <c r="BR136" i="97" s="1"/>
  <c r="AX137" i="97"/>
  <c r="AZ137" i="97" s="1"/>
  <c r="AY138" i="97" s="1"/>
  <c r="AP137" i="97"/>
  <c r="AL137" i="97"/>
  <c r="W136" i="97"/>
  <c r="Y136" i="97" s="1"/>
  <c r="X137" i="97" s="1"/>
  <c r="P144" i="97"/>
  <c r="O145" i="97" s="1"/>
  <c r="H269" i="97"/>
  <c r="G268" i="97"/>
  <c r="CC265" i="97"/>
  <c r="CL265" i="97"/>
  <c r="I266" i="97"/>
  <c r="BT265" i="97"/>
  <c r="R266" i="97"/>
  <c r="AJ265" i="97"/>
  <c r="AC137" i="98"/>
  <c r="AL137" i="98"/>
  <c r="CW137" i="98"/>
  <c r="CN137" i="98"/>
  <c r="I266" i="98"/>
  <c r="L266" i="98" s="1"/>
  <c r="AS266" i="98"/>
  <c r="AV266" i="98" s="1"/>
  <c r="BB266" i="98"/>
  <c r="BE266" i="98" s="1"/>
  <c r="CL266" i="98"/>
  <c r="CO266" i="98" s="1"/>
  <c r="CU266" i="98"/>
  <c r="CX266" i="98" s="1"/>
  <c r="N137" i="98"/>
  <c r="P137" i="98" s="1"/>
  <c r="O138" i="98" s="1"/>
  <c r="BT266" i="98"/>
  <c r="BW266" i="98" s="1"/>
  <c r="BK266" i="98"/>
  <c r="BN266" i="98" s="1"/>
  <c r="CC267" i="98"/>
  <c r="CF267" i="98" s="1"/>
  <c r="AA266" i="98"/>
  <c r="AD266" i="98" s="1"/>
  <c r="R266" i="98"/>
  <c r="U266" i="98" s="1"/>
  <c r="AJ266" i="98"/>
  <c r="AM266" i="98" s="1"/>
  <c r="CU267" i="97"/>
  <c r="CN137" i="97"/>
  <c r="BD137" i="97"/>
  <c r="BB266" i="97"/>
  <c r="AS266" i="97"/>
  <c r="AC137" i="97"/>
  <c r="AA266" i="97"/>
  <c r="AW278" i="101" l="1"/>
  <c r="AV278" i="101"/>
  <c r="AS279" i="101"/>
  <c r="AH279" i="112"/>
  <c r="V266" i="97"/>
  <c r="U266" i="97"/>
  <c r="BX265" i="97"/>
  <c r="BW265" i="97"/>
  <c r="BO265" i="97"/>
  <c r="BN265" i="97"/>
  <c r="AN278" i="101"/>
  <c r="AM278" i="101"/>
  <c r="CF279" i="101"/>
  <c r="CG279" i="101"/>
  <c r="V278" i="101"/>
  <c r="U278" i="101"/>
  <c r="DH278" i="101"/>
  <c r="DG278" i="101"/>
  <c r="BF266" i="97"/>
  <c r="BE266" i="97"/>
  <c r="AW266" i="97"/>
  <c r="AV266" i="97"/>
  <c r="CY267" i="97"/>
  <c r="CX267" i="97"/>
  <c r="M266" i="97"/>
  <c r="L266" i="97"/>
  <c r="CP278" i="101"/>
  <c r="CO278" i="101"/>
  <c r="DY278" i="101"/>
  <c r="DZ278" i="101"/>
  <c r="AN265" i="97"/>
  <c r="AM265" i="97"/>
  <c r="CP265" i="97"/>
  <c r="CO265" i="97"/>
  <c r="CX278" i="101"/>
  <c r="CY278" i="101"/>
  <c r="L279" i="101"/>
  <c r="M279" i="101"/>
  <c r="BF278" i="101"/>
  <c r="BE278" i="101"/>
  <c r="EH278" i="101"/>
  <c r="EI278" i="101"/>
  <c r="AE266" i="97"/>
  <c r="AD266" i="97"/>
  <c r="CG265" i="97"/>
  <c r="CF265" i="97"/>
  <c r="BX278" i="101"/>
  <c r="BW278" i="101"/>
  <c r="AD278" i="101"/>
  <c r="AE278" i="101"/>
  <c r="BN278" i="101"/>
  <c r="BO278" i="101"/>
  <c r="DP278" i="101"/>
  <c r="DQ278" i="101"/>
  <c r="BC154" i="112"/>
  <c r="AO154" i="112"/>
  <c r="EK145" i="102"/>
  <c r="EG145" i="102"/>
  <c r="EA145" i="102"/>
  <c r="EC145" i="102" s="1"/>
  <c r="DO145" i="102"/>
  <c r="DS145" i="102"/>
  <c r="DI145" i="102"/>
  <c r="DK145" i="102" s="1"/>
  <c r="EJ137" i="98"/>
  <c r="EL137" i="98" s="1"/>
  <c r="EB138" i="98"/>
  <c r="DX138" i="98"/>
  <c r="DR137" i="98"/>
  <c r="DT137" i="98" s="1"/>
  <c r="DJ138" i="98"/>
  <c r="DF138" i="98"/>
  <c r="EE279" i="101"/>
  <c r="DD279" i="101"/>
  <c r="DM279" i="101"/>
  <c r="DV279" i="101"/>
  <c r="EJ143" i="101"/>
  <c r="EL143" i="101" s="1"/>
  <c r="EB144" i="101"/>
  <c r="DX144" i="101"/>
  <c r="DR143" i="101"/>
  <c r="DT143" i="101" s="1"/>
  <c r="DJ144" i="101"/>
  <c r="DF144" i="101"/>
  <c r="EJ137" i="97"/>
  <c r="EL137" i="97" s="1"/>
  <c r="EA137" i="97"/>
  <c r="EC137" i="97" s="1"/>
  <c r="DR137" i="97"/>
  <c r="DT137" i="97" s="1"/>
  <c r="DI137" i="97"/>
  <c r="DK137" i="97" s="1"/>
  <c r="BV146" i="102"/>
  <c r="CN145" i="102"/>
  <c r="AL145" i="102"/>
  <c r="AU145" i="102"/>
  <c r="N145" i="102"/>
  <c r="P145" i="102" s="1"/>
  <c r="O146" i="102" s="1"/>
  <c r="CZ145" i="102"/>
  <c r="DB145" i="102" s="1"/>
  <c r="CE145" i="102"/>
  <c r="AF145" i="102"/>
  <c r="AH145" i="102" s="1"/>
  <c r="AG146" i="102" s="1"/>
  <c r="W145" i="102"/>
  <c r="Y145" i="102" s="1"/>
  <c r="X146" i="102" s="1"/>
  <c r="BG145" i="102"/>
  <c r="BI145" i="102" s="1"/>
  <c r="BH146" i="102" s="1"/>
  <c r="BP145" i="102"/>
  <c r="BR145" i="102" s="1"/>
  <c r="BQ146" i="102" s="1"/>
  <c r="K145" i="101"/>
  <c r="CI144" i="101"/>
  <c r="CE144" i="101"/>
  <c r="AA279" i="101"/>
  <c r="BK279" i="101"/>
  <c r="AX143" i="101"/>
  <c r="AZ143" i="101" s="1"/>
  <c r="G280" i="101"/>
  <c r="I280" i="101"/>
  <c r="BY143" i="101"/>
  <c r="CA143" i="101" s="1"/>
  <c r="BP143" i="101"/>
  <c r="BR143" i="101" s="1"/>
  <c r="CZ143" i="101"/>
  <c r="DB143" i="101" s="1"/>
  <c r="CL279" i="101"/>
  <c r="T144" i="101"/>
  <c r="AJ279" i="101"/>
  <c r="R279" i="101"/>
  <c r="AO143" i="101"/>
  <c r="AQ143" i="101" s="1"/>
  <c r="AP144" i="101" s="1"/>
  <c r="BT279" i="101"/>
  <c r="CU279" i="101"/>
  <c r="AF143" i="101"/>
  <c r="AH143" i="101" s="1"/>
  <c r="AG144" i="101" s="1"/>
  <c r="CC280" i="101"/>
  <c r="BB279" i="101"/>
  <c r="BG143" i="101"/>
  <c r="BI143" i="101" s="1"/>
  <c r="CQ143" i="101"/>
  <c r="CS143" i="101" s="1"/>
  <c r="BK266" i="97"/>
  <c r="CZ137" i="98"/>
  <c r="DB137" i="98" s="1"/>
  <c r="DA138" i="98" s="1"/>
  <c r="CQ137" i="98"/>
  <c r="CS137" i="98" s="1"/>
  <c r="CR138" i="98" s="1"/>
  <c r="AO137" i="98"/>
  <c r="AQ137" i="98" s="1"/>
  <c r="AP138" i="98" s="1"/>
  <c r="AF137" i="98"/>
  <c r="AH137" i="98" s="1"/>
  <c r="AG138" i="98" s="1"/>
  <c r="CQ137" i="97"/>
  <c r="CS137" i="97" s="1"/>
  <c r="CR138" i="97" s="1"/>
  <c r="CI137" i="97"/>
  <c r="CE137" i="97"/>
  <c r="BQ137" i="97"/>
  <c r="BM137" i="97"/>
  <c r="BG137" i="97"/>
  <c r="BI137" i="97" s="1"/>
  <c r="BH138" i="97" s="1"/>
  <c r="AO137" i="97"/>
  <c r="AQ137" i="97" s="1"/>
  <c r="AF137" i="97"/>
  <c r="AH137" i="97" s="1"/>
  <c r="AG138" i="97" s="1"/>
  <c r="T137" i="97"/>
  <c r="K145" i="97"/>
  <c r="H270" i="97"/>
  <c r="G269" i="97"/>
  <c r="AJ266" i="97"/>
  <c r="CL266" i="97"/>
  <c r="I267" i="97"/>
  <c r="R267" i="97"/>
  <c r="BT266" i="97"/>
  <c r="CC266" i="97"/>
  <c r="BD138" i="98"/>
  <c r="AU138" i="98"/>
  <c r="BM138" i="98"/>
  <c r="BV138" i="98"/>
  <c r="CE138" i="98"/>
  <c r="AA267" i="98"/>
  <c r="AD267" i="98" s="1"/>
  <c r="AS267" i="98"/>
  <c r="AV267" i="98" s="1"/>
  <c r="BK267" i="98"/>
  <c r="BN267" i="98" s="1"/>
  <c r="CU267" i="98"/>
  <c r="CX267" i="98" s="1"/>
  <c r="BB267" i="98"/>
  <c r="BE267" i="98" s="1"/>
  <c r="BT267" i="98"/>
  <c r="BW267" i="98" s="1"/>
  <c r="CC268" i="98"/>
  <c r="CF268" i="98" s="1"/>
  <c r="K138" i="98"/>
  <c r="CL267" i="98"/>
  <c r="CO267" i="98" s="1"/>
  <c r="T138" i="98"/>
  <c r="R267" i="98"/>
  <c r="U267" i="98" s="1"/>
  <c r="AJ267" i="98"/>
  <c r="AM267" i="98" s="1"/>
  <c r="I267" i="98"/>
  <c r="L267" i="98" s="1"/>
  <c r="CW138" i="97"/>
  <c r="CU268" i="97"/>
  <c r="BB267" i="97"/>
  <c r="AU138" i="97"/>
  <c r="AS267" i="97"/>
  <c r="AA267" i="97"/>
  <c r="AV279" i="101" l="1"/>
  <c r="AW279" i="101"/>
  <c r="AS280" i="101"/>
  <c r="AH280" i="112"/>
  <c r="EH279" i="101"/>
  <c r="EI279" i="101"/>
  <c r="BF267" i="97"/>
  <c r="BE267" i="97"/>
  <c r="M267" i="97"/>
  <c r="L267" i="97"/>
  <c r="U279" i="101"/>
  <c r="V279" i="101"/>
  <c r="CP279" i="101"/>
  <c r="CO279" i="101"/>
  <c r="L280" i="101"/>
  <c r="M280" i="101"/>
  <c r="BN279" i="101"/>
  <c r="BO279" i="101"/>
  <c r="DZ279" i="101"/>
  <c r="DY279" i="101"/>
  <c r="AD279" i="101"/>
  <c r="AE279" i="101"/>
  <c r="DP279" i="101"/>
  <c r="DQ279" i="101"/>
  <c r="V267" i="97"/>
  <c r="U267" i="97"/>
  <c r="BO266" i="97"/>
  <c r="BN266" i="97"/>
  <c r="CG280" i="101"/>
  <c r="CF280" i="101"/>
  <c r="AE267" i="97"/>
  <c r="AD267" i="97"/>
  <c r="CY268" i="97"/>
  <c r="CX268" i="97"/>
  <c r="CG266" i="97"/>
  <c r="CF266" i="97"/>
  <c r="CP266" i="97"/>
  <c r="CO266" i="97"/>
  <c r="CX279" i="101"/>
  <c r="CY279" i="101"/>
  <c r="AM279" i="101"/>
  <c r="AN279" i="101"/>
  <c r="AW267" i="97"/>
  <c r="AV267" i="97"/>
  <c r="BX266" i="97"/>
  <c r="BW266" i="97"/>
  <c r="AN266" i="97"/>
  <c r="AM266" i="97"/>
  <c r="BE279" i="101"/>
  <c r="BF279" i="101"/>
  <c r="BW279" i="101"/>
  <c r="BX279" i="101"/>
  <c r="DH279" i="101"/>
  <c r="DG279" i="101"/>
  <c r="BE154" i="112"/>
  <c r="AZ155" i="112" s="1"/>
  <c r="BD155" i="112" s="1"/>
  <c r="EJ145" i="102"/>
  <c r="EL145" i="102" s="1"/>
  <c r="DX146" i="102"/>
  <c r="EB146" i="102"/>
  <c r="DR145" i="102"/>
  <c r="DT145" i="102" s="1"/>
  <c r="DJ146" i="102"/>
  <c r="DF146" i="102"/>
  <c r="EK138" i="98"/>
  <c r="EG138" i="98"/>
  <c r="EA138" i="98"/>
  <c r="EC138" i="98" s="1"/>
  <c r="DS138" i="98"/>
  <c r="DO138" i="98"/>
  <c r="DI138" i="98"/>
  <c r="DK138" i="98" s="1"/>
  <c r="DV280" i="101"/>
  <c r="DM280" i="101"/>
  <c r="DD280" i="101"/>
  <c r="EE280" i="101"/>
  <c r="EK144" i="101"/>
  <c r="EG144" i="101"/>
  <c r="EA144" i="101"/>
  <c r="EC144" i="101" s="1"/>
  <c r="DS144" i="101"/>
  <c r="DO144" i="101"/>
  <c r="DI144" i="101"/>
  <c r="DK144" i="101" s="1"/>
  <c r="EG138" i="97"/>
  <c r="EK138" i="97"/>
  <c r="DX138" i="97"/>
  <c r="EB138" i="97"/>
  <c r="DO138" i="97"/>
  <c r="DS138" i="97"/>
  <c r="DJ138" i="97"/>
  <c r="DF138" i="97"/>
  <c r="BM146" i="102"/>
  <c r="BD146" i="102"/>
  <c r="AX145" i="102"/>
  <c r="AZ145" i="102" s="1"/>
  <c r="AY146" i="102" s="1"/>
  <c r="CQ145" i="102"/>
  <c r="CS145" i="102" s="1"/>
  <c r="CR146" i="102" s="1"/>
  <c r="AC146" i="102"/>
  <c r="DA146" i="102"/>
  <c r="CW146" i="102"/>
  <c r="T146" i="102"/>
  <c r="CH145" i="102"/>
  <c r="CJ145" i="102" s="1"/>
  <c r="CI146" i="102" s="1"/>
  <c r="K146" i="102"/>
  <c r="AO145" i="102"/>
  <c r="AQ145" i="102" s="1"/>
  <c r="AP146" i="102" s="1"/>
  <c r="BY146" i="102"/>
  <c r="CA146" i="102" s="1"/>
  <c r="BZ147" i="102" s="1"/>
  <c r="AY144" i="101"/>
  <c r="AU144" i="101"/>
  <c r="CW144" i="101"/>
  <c r="DA144" i="101"/>
  <c r="CN144" i="101"/>
  <c r="CR144" i="101"/>
  <c r="BQ144" i="101"/>
  <c r="BM144" i="101"/>
  <c r="BH144" i="101"/>
  <c r="BD144" i="101"/>
  <c r="BZ144" i="101"/>
  <c r="BV144" i="101"/>
  <c r="CL280" i="101"/>
  <c r="I281" i="101"/>
  <c r="BK280" i="101"/>
  <c r="CH144" i="101"/>
  <c r="CJ144" i="101" s="1"/>
  <c r="BT280" i="101"/>
  <c r="AL144" i="101"/>
  <c r="N145" i="101"/>
  <c r="P145" i="101" s="1"/>
  <c r="O146" i="101" s="1"/>
  <c r="BB280" i="101"/>
  <c r="AC144" i="101"/>
  <c r="CU280" i="101"/>
  <c r="R280" i="101"/>
  <c r="AJ280" i="101"/>
  <c r="W144" i="101"/>
  <c r="Y144" i="101" s="1"/>
  <c r="X145" i="101" s="1"/>
  <c r="G281" i="101"/>
  <c r="AA280" i="101"/>
  <c r="BK267" i="97"/>
  <c r="CH138" i="98"/>
  <c r="CJ138" i="98" s="1"/>
  <c r="CI139" i="98" s="1"/>
  <c r="BY138" i="98"/>
  <c r="CA138" i="98" s="1"/>
  <c r="BZ139" i="98" s="1"/>
  <c r="BP138" i="98"/>
  <c r="BR138" i="98" s="1"/>
  <c r="BQ139" i="98" s="1"/>
  <c r="BG138" i="98"/>
  <c r="BI138" i="98" s="1"/>
  <c r="BH139" i="98" s="1"/>
  <c r="AX138" i="98"/>
  <c r="AZ138" i="98" s="1"/>
  <c r="AY139" i="98" s="1"/>
  <c r="W138" i="98"/>
  <c r="Y138" i="98" s="1"/>
  <c r="X139" i="98" s="1"/>
  <c r="CZ138" i="97"/>
  <c r="DB138" i="97" s="1"/>
  <c r="DA139" i="97" s="1"/>
  <c r="CH137" i="97"/>
  <c r="CJ137" i="97" s="1"/>
  <c r="BP137" i="97"/>
  <c r="BR137" i="97" s="1"/>
  <c r="AX138" i="97"/>
  <c r="AZ138" i="97" s="1"/>
  <c r="AY139" i="97" s="1"/>
  <c r="AP138" i="97"/>
  <c r="AL138" i="97"/>
  <c r="W137" i="97"/>
  <c r="Y137" i="97" s="1"/>
  <c r="X138" i="97" s="1"/>
  <c r="N145" i="97"/>
  <c r="P145" i="97" s="1"/>
  <c r="O146" i="97" s="1"/>
  <c r="H271" i="97"/>
  <c r="G270" i="97"/>
  <c r="BT267" i="97"/>
  <c r="I268" i="97"/>
  <c r="R268" i="97"/>
  <c r="CL267" i="97"/>
  <c r="AJ267" i="97"/>
  <c r="CC267" i="97"/>
  <c r="AL138" i="98"/>
  <c r="AJ268" i="98"/>
  <c r="AM268" i="98" s="1"/>
  <c r="R268" i="98"/>
  <c r="U268" i="98" s="1"/>
  <c r="CN138" i="98"/>
  <c r="CW138" i="98"/>
  <c r="CU268" i="98"/>
  <c r="CX268" i="98" s="1"/>
  <c r="N138" i="98"/>
  <c r="P138" i="98" s="1"/>
  <c r="O139" i="98" s="1"/>
  <c r="AC138" i="98"/>
  <c r="BT268" i="98"/>
  <c r="BW268" i="98" s="1"/>
  <c r="BB268" i="98"/>
  <c r="BE268" i="98" s="1"/>
  <c r="AS268" i="98"/>
  <c r="AV268" i="98" s="1"/>
  <c r="I268" i="98"/>
  <c r="L268" i="98" s="1"/>
  <c r="CL268" i="98"/>
  <c r="CO268" i="98" s="1"/>
  <c r="CC269" i="98"/>
  <c r="CF269" i="98" s="1"/>
  <c r="BK268" i="98"/>
  <c r="BN268" i="98" s="1"/>
  <c r="AA268" i="98"/>
  <c r="AD268" i="98" s="1"/>
  <c r="CU269" i="97"/>
  <c r="CN138" i="97"/>
  <c r="BD138" i="97"/>
  <c r="BB268" i="97"/>
  <c r="AS268" i="97"/>
  <c r="AC138" i="97"/>
  <c r="AA268" i="97"/>
  <c r="AW280" i="101" l="1"/>
  <c r="AV280" i="101"/>
  <c r="U280" i="101"/>
  <c r="V280" i="101"/>
  <c r="CY269" i="97"/>
  <c r="CX269" i="97"/>
  <c r="CO280" i="101"/>
  <c r="CP280" i="101"/>
  <c r="EI280" i="101"/>
  <c r="EH280" i="101"/>
  <c r="V268" i="97"/>
  <c r="U268" i="97"/>
  <c r="BE280" i="101"/>
  <c r="BF280" i="101"/>
  <c r="CG267" i="97"/>
  <c r="CF267" i="97"/>
  <c r="M268" i="97"/>
  <c r="L268" i="97"/>
  <c r="DG280" i="101"/>
  <c r="DH280" i="101"/>
  <c r="AE268" i="97"/>
  <c r="AD268" i="97"/>
  <c r="AN267" i="97"/>
  <c r="AM267" i="97"/>
  <c r="BX267" i="97"/>
  <c r="BW267" i="97"/>
  <c r="BO280" i="101"/>
  <c r="BN280" i="101"/>
  <c r="DQ280" i="101"/>
  <c r="DP280" i="101"/>
  <c r="AW268" i="97"/>
  <c r="AV268" i="97"/>
  <c r="AE280" i="101"/>
  <c r="AD280" i="101"/>
  <c r="BW280" i="101"/>
  <c r="BX280" i="101"/>
  <c r="BF268" i="97"/>
  <c r="BE268" i="97"/>
  <c r="CY280" i="101"/>
  <c r="CX280" i="101"/>
  <c r="CP267" i="97"/>
  <c r="CO267" i="97"/>
  <c r="BO267" i="97"/>
  <c r="BN267" i="97"/>
  <c r="AM280" i="101"/>
  <c r="AN280" i="101"/>
  <c r="M281" i="101"/>
  <c r="L281" i="101"/>
  <c r="DY280" i="101"/>
  <c r="DZ280" i="101"/>
  <c r="BC155" i="112"/>
  <c r="AQ154" i="112"/>
  <c r="AL155" i="112" s="1"/>
  <c r="AP155" i="112" s="1"/>
  <c r="EK146" i="102"/>
  <c r="EG146" i="102"/>
  <c r="EA146" i="102"/>
  <c r="EC146" i="102" s="1"/>
  <c r="DS146" i="102"/>
  <c r="DO146" i="102"/>
  <c r="DI146" i="102"/>
  <c r="DK146" i="102" s="1"/>
  <c r="EJ138" i="98"/>
  <c r="EL138" i="98" s="1"/>
  <c r="DX139" i="98"/>
  <c r="EB139" i="98"/>
  <c r="DR138" i="98"/>
  <c r="DT138" i="98" s="1"/>
  <c r="DF139" i="98"/>
  <c r="DJ139" i="98"/>
  <c r="EJ144" i="101"/>
  <c r="EL144" i="101" s="1"/>
  <c r="EB145" i="101"/>
  <c r="DX145" i="101"/>
  <c r="DR144" i="101"/>
  <c r="DT144" i="101" s="1"/>
  <c r="DJ145" i="101"/>
  <c r="DF145" i="101"/>
  <c r="EJ138" i="97"/>
  <c r="EL138" i="97" s="1"/>
  <c r="EA138" i="97"/>
  <c r="EC138" i="97" s="1"/>
  <c r="DR138" i="97"/>
  <c r="DT138" i="97" s="1"/>
  <c r="DI138" i="97"/>
  <c r="DK138" i="97" s="1"/>
  <c r="CN146" i="102"/>
  <c r="CE146" i="102"/>
  <c r="AU146" i="102"/>
  <c r="CZ146" i="102"/>
  <c r="DB146" i="102" s="1"/>
  <c r="BG146" i="102"/>
  <c r="BI146" i="102" s="1"/>
  <c r="BH147" i="102" s="1"/>
  <c r="AL146" i="102"/>
  <c r="N146" i="102"/>
  <c r="P146" i="102" s="1"/>
  <c r="O147" i="102" s="1"/>
  <c r="W146" i="102"/>
  <c r="Y146" i="102" s="1"/>
  <c r="X147" i="102" s="1"/>
  <c r="AF146" i="102"/>
  <c r="AH146" i="102" s="1"/>
  <c r="AG147" i="102" s="1"/>
  <c r="BP146" i="102"/>
  <c r="BR146" i="102" s="1"/>
  <c r="BQ147" i="102" s="1"/>
  <c r="BV147" i="102"/>
  <c r="CI145" i="101"/>
  <c r="CE145" i="101"/>
  <c r="K146" i="101"/>
  <c r="T145" i="101"/>
  <c r="AF144" i="101"/>
  <c r="AH144" i="101" s="1"/>
  <c r="AG145" i="101" s="1"/>
  <c r="BY144" i="101"/>
  <c r="CA144" i="101" s="1"/>
  <c r="BP144" i="101"/>
  <c r="BR144" i="101" s="1"/>
  <c r="CZ144" i="101"/>
  <c r="DB144" i="101" s="1"/>
  <c r="AO144" i="101"/>
  <c r="AQ144" i="101" s="1"/>
  <c r="AP145" i="101" s="1"/>
  <c r="BG144" i="101"/>
  <c r="BI144" i="101" s="1"/>
  <c r="AX144" i="101"/>
  <c r="AZ144" i="101" s="1"/>
  <c r="CQ144" i="101"/>
  <c r="CS144" i="101" s="1"/>
  <c r="BK268" i="97"/>
  <c r="CZ138" i="98"/>
  <c r="DB138" i="98" s="1"/>
  <c r="DA139" i="98" s="1"/>
  <c r="CQ138" i="98"/>
  <c r="CS138" i="98" s="1"/>
  <c r="CR139" i="98" s="1"/>
  <c r="AO138" i="98"/>
  <c r="AQ138" i="98" s="1"/>
  <c r="AP139" i="98" s="1"/>
  <c r="AF138" i="98"/>
  <c r="AH138" i="98" s="1"/>
  <c r="AG139" i="98" s="1"/>
  <c r="CQ138" i="97"/>
  <c r="CS138" i="97" s="1"/>
  <c r="CR139" i="97" s="1"/>
  <c r="CI138" i="97"/>
  <c r="CE138" i="97"/>
  <c r="BQ138" i="97"/>
  <c r="BM138" i="97"/>
  <c r="BG138" i="97"/>
  <c r="BI138" i="97" s="1"/>
  <c r="BH139" i="97" s="1"/>
  <c r="AO138" i="97"/>
  <c r="AQ138" i="97" s="1"/>
  <c r="AF138" i="97"/>
  <c r="AH138" i="97" s="1"/>
  <c r="AG139" i="97" s="1"/>
  <c r="T138" i="97"/>
  <c r="K146" i="97"/>
  <c r="H272" i="97"/>
  <c r="G271" i="97"/>
  <c r="AJ268" i="97"/>
  <c r="I269" i="97"/>
  <c r="R269" i="97"/>
  <c r="BT268" i="97"/>
  <c r="CC268" i="97"/>
  <c r="CL268" i="97"/>
  <c r="T139" i="98"/>
  <c r="BD139" i="98"/>
  <c r="BV139" i="98"/>
  <c r="CE139" i="98"/>
  <c r="AU139" i="98"/>
  <c r="BT269" i="98"/>
  <c r="BW269" i="98" s="1"/>
  <c r="K139" i="98"/>
  <c r="BK269" i="98"/>
  <c r="BN269" i="98" s="1"/>
  <c r="BM139" i="98"/>
  <c r="AS269" i="98"/>
  <c r="AV269" i="98" s="1"/>
  <c r="CU269" i="98"/>
  <c r="CX269" i="98" s="1"/>
  <c r="R269" i="98"/>
  <c r="U269" i="98" s="1"/>
  <c r="CL269" i="98"/>
  <c r="CO269" i="98" s="1"/>
  <c r="I269" i="98"/>
  <c r="L269" i="98" s="1"/>
  <c r="AA269" i="98"/>
  <c r="AD269" i="98" s="1"/>
  <c r="CC270" i="98"/>
  <c r="CF270" i="98" s="1"/>
  <c r="BB269" i="98"/>
  <c r="BE269" i="98" s="1"/>
  <c r="AJ269" i="98"/>
  <c r="AM269" i="98" s="1"/>
  <c r="CW139" i="97"/>
  <c r="CU270" i="97"/>
  <c r="BB269" i="97"/>
  <c r="AU139" i="97"/>
  <c r="AS269" i="97"/>
  <c r="AA269" i="97"/>
  <c r="AO155" i="112" l="1"/>
  <c r="BO268" i="97"/>
  <c r="BN268" i="97"/>
  <c r="BX268" i="97"/>
  <c r="BW268" i="97"/>
  <c r="BF269" i="97"/>
  <c r="BE269" i="97"/>
  <c r="V269" i="97"/>
  <c r="U269" i="97"/>
  <c r="CY270" i="97"/>
  <c r="CX270" i="97"/>
  <c r="CP268" i="97"/>
  <c r="CO268" i="97"/>
  <c r="M269" i="97"/>
  <c r="L269" i="97"/>
  <c r="AE269" i="97"/>
  <c r="AD269" i="97"/>
  <c r="AW269" i="97"/>
  <c r="AV269" i="97"/>
  <c r="CG268" i="97"/>
  <c r="CF268" i="97"/>
  <c r="AN268" i="97"/>
  <c r="AM268" i="97"/>
  <c r="BE155" i="112"/>
  <c r="AZ156" i="112" s="1"/>
  <c r="BD156" i="112" s="1"/>
  <c r="EJ146" i="102"/>
  <c r="EL146" i="102" s="1"/>
  <c r="EB147" i="102"/>
  <c r="DX147" i="102"/>
  <c r="DR146" i="102"/>
  <c r="DT146" i="102" s="1"/>
  <c r="DJ147" i="102"/>
  <c r="DF147" i="102"/>
  <c r="EK139" i="98"/>
  <c r="EG139" i="98"/>
  <c r="EA139" i="98"/>
  <c r="EC139" i="98" s="1"/>
  <c r="DS139" i="98"/>
  <c r="DO139" i="98"/>
  <c r="DI139" i="98"/>
  <c r="DK139" i="98" s="1"/>
  <c r="EK145" i="101"/>
  <c r="EG145" i="101"/>
  <c r="EA145" i="101"/>
  <c r="EC145" i="101" s="1"/>
  <c r="DS145" i="101"/>
  <c r="DO145" i="101"/>
  <c r="DI145" i="101"/>
  <c r="DK145" i="101" s="1"/>
  <c r="EK139" i="97"/>
  <c r="EG139" i="97"/>
  <c r="DX139" i="97"/>
  <c r="EB139" i="97"/>
  <c r="DS139" i="97"/>
  <c r="DO139" i="97"/>
  <c r="DJ139" i="97"/>
  <c r="DF139" i="97"/>
  <c r="AC147" i="102"/>
  <c r="T147" i="102"/>
  <c r="AO146" i="102"/>
  <c r="AQ146" i="102" s="1"/>
  <c r="AP147" i="102" s="1"/>
  <c r="CH146" i="102"/>
  <c r="CJ146" i="102" s="1"/>
  <c r="CI147" i="102" s="1"/>
  <c r="BM147" i="102"/>
  <c r="DA147" i="102"/>
  <c r="CW147" i="102"/>
  <c r="BY147" i="102"/>
  <c r="CA147" i="102" s="1"/>
  <c r="BZ148" i="102" s="1"/>
  <c r="K147" i="102"/>
  <c r="BD147" i="102"/>
  <c r="AX146" i="102"/>
  <c r="AZ146" i="102" s="1"/>
  <c r="AY147" i="102" s="1"/>
  <c r="CQ146" i="102"/>
  <c r="CS146" i="102" s="1"/>
  <c r="CR147" i="102" s="1"/>
  <c r="AY145" i="101"/>
  <c r="AU145" i="101"/>
  <c r="CN145" i="101"/>
  <c r="CR145" i="101"/>
  <c r="BM145" i="101"/>
  <c r="BQ145" i="101"/>
  <c r="AL145" i="101"/>
  <c r="CW145" i="101"/>
  <c r="DA145" i="101"/>
  <c r="BV145" i="101"/>
  <c r="BZ145" i="101"/>
  <c r="CH145" i="101"/>
  <c r="CJ145" i="101" s="1"/>
  <c r="BH145" i="101"/>
  <c r="BD145" i="101"/>
  <c r="AC145" i="101"/>
  <c r="N146" i="101"/>
  <c r="P146" i="101" s="1"/>
  <c r="O147" i="101" s="1"/>
  <c r="W145" i="101"/>
  <c r="Y145" i="101" s="1"/>
  <c r="X146" i="101" s="1"/>
  <c r="BK269" i="97"/>
  <c r="CH139" i="98"/>
  <c r="CJ139" i="98" s="1"/>
  <c r="CI140" i="98" s="1"/>
  <c r="BY139" i="98"/>
  <c r="CA139" i="98" s="1"/>
  <c r="BZ140" i="98" s="1"/>
  <c r="BP139" i="98"/>
  <c r="BR139" i="98" s="1"/>
  <c r="BQ140" i="98" s="1"/>
  <c r="BG139" i="98"/>
  <c r="BI139" i="98" s="1"/>
  <c r="BH140" i="98" s="1"/>
  <c r="AX139" i="98"/>
  <c r="AZ139" i="98" s="1"/>
  <c r="AY140" i="98" s="1"/>
  <c r="W139" i="98"/>
  <c r="Y139" i="98" s="1"/>
  <c r="X140" i="98" s="1"/>
  <c r="CZ139" i="97"/>
  <c r="DB139" i="97" s="1"/>
  <c r="DA140" i="97" s="1"/>
  <c r="CH138" i="97"/>
  <c r="CJ138" i="97" s="1"/>
  <c r="BP138" i="97"/>
  <c r="BR138" i="97" s="1"/>
  <c r="AX139" i="97"/>
  <c r="AZ139" i="97" s="1"/>
  <c r="AY140" i="97" s="1"/>
  <c r="AP139" i="97"/>
  <c r="AL139" i="97"/>
  <c r="W138" i="97"/>
  <c r="Y138" i="97" s="1"/>
  <c r="X139" i="97" s="1"/>
  <c r="N146" i="97"/>
  <c r="P146" i="97" s="1"/>
  <c r="O147" i="97" s="1"/>
  <c r="H273" i="97"/>
  <c r="G272" i="97"/>
  <c r="CC269" i="97"/>
  <c r="I270" i="97"/>
  <c r="BT269" i="97"/>
  <c r="R270" i="97"/>
  <c r="CL269" i="97"/>
  <c r="AJ269" i="97"/>
  <c r="CW139" i="98"/>
  <c r="CN139" i="98"/>
  <c r="AC139" i="98"/>
  <c r="BT270" i="98"/>
  <c r="BW270" i="98" s="1"/>
  <c r="AL139" i="98"/>
  <c r="N139" i="98"/>
  <c r="P139" i="98" s="1"/>
  <c r="O140" i="98" s="1"/>
  <c r="AJ270" i="98"/>
  <c r="AM270" i="98" s="1"/>
  <c r="BB270" i="98"/>
  <c r="BE270" i="98" s="1"/>
  <c r="CC271" i="98"/>
  <c r="CF271" i="98" s="1"/>
  <c r="AA270" i="98"/>
  <c r="AD270" i="98" s="1"/>
  <c r="CL270" i="98"/>
  <c r="CO270" i="98" s="1"/>
  <c r="CU270" i="98"/>
  <c r="CX270" i="98" s="1"/>
  <c r="BK270" i="98"/>
  <c r="BN270" i="98" s="1"/>
  <c r="I270" i="98"/>
  <c r="L270" i="98" s="1"/>
  <c r="R270" i="98"/>
  <c r="U270" i="98" s="1"/>
  <c r="AS270" i="98"/>
  <c r="AV270" i="98" s="1"/>
  <c r="CU271" i="97"/>
  <c r="CN139" i="97"/>
  <c r="BD139" i="97"/>
  <c r="BB270" i="97"/>
  <c r="AS270" i="97"/>
  <c r="AC139" i="97"/>
  <c r="AA270" i="97"/>
  <c r="AE270" i="97" l="1"/>
  <c r="AD270" i="97"/>
  <c r="CP269" i="97"/>
  <c r="CO269" i="97"/>
  <c r="CG269" i="97"/>
  <c r="CF269" i="97"/>
  <c r="BO269" i="97"/>
  <c r="BN269" i="97"/>
  <c r="V270" i="97"/>
  <c r="U270" i="97"/>
  <c r="AW270" i="97"/>
  <c r="AV270" i="97"/>
  <c r="CY271" i="97"/>
  <c r="CX271" i="97"/>
  <c r="BX269" i="97"/>
  <c r="BW269" i="97"/>
  <c r="BF270" i="97"/>
  <c r="BE270" i="97"/>
  <c r="AN269" i="97"/>
  <c r="AM269" i="97"/>
  <c r="M270" i="97"/>
  <c r="L270" i="97"/>
  <c r="BC156" i="112"/>
  <c r="AQ155" i="112"/>
  <c r="AL156" i="112" s="1"/>
  <c r="AP156" i="112" s="1"/>
  <c r="EK147" i="102"/>
  <c r="EG147" i="102"/>
  <c r="EA147" i="102"/>
  <c r="EC147" i="102" s="1"/>
  <c r="DS147" i="102"/>
  <c r="DO147" i="102"/>
  <c r="DI147" i="102"/>
  <c r="DK147" i="102" s="1"/>
  <c r="EJ139" i="98"/>
  <c r="EL139" i="98" s="1"/>
  <c r="EB140" i="98"/>
  <c r="DX140" i="98"/>
  <c r="DR139" i="98"/>
  <c r="DT139" i="98" s="1"/>
  <c r="DJ140" i="98"/>
  <c r="DF140" i="98"/>
  <c r="EJ145" i="101"/>
  <c r="EL145" i="101" s="1"/>
  <c r="EB146" i="101"/>
  <c r="DX146" i="101"/>
  <c r="DR145" i="101"/>
  <c r="DT145" i="101" s="1"/>
  <c r="DJ146" i="101"/>
  <c r="DF146" i="101"/>
  <c r="EJ139" i="97"/>
  <c r="EL139" i="97" s="1"/>
  <c r="EA139" i="97"/>
  <c r="EC139" i="97" s="1"/>
  <c r="DR139" i="97"/>
  <c r="DT139" i="97" s="1"/>
  <c r="DI139" i="97"/>
  <c r="DK139" i="97" s="1"/>
  <c r="AU147" i="102"/>
  <c r="BV148" i="102"/>
  <c r="CE147" i="102"/>
  <c r="AL147" i="102"/>
  <c r="N147" i="102"/>
  <c r="P147" i="102" s="1"/>
  <c r="O148" i="102" s="1"/>
  <c r="CZ147" i="102"/>
  <c r="DB147" i="102" s="1"/>
  <c r="W147" i="102"/>
  <c r="Y147" i="102" s="1"/>
  <c r="X148" i="102" s="1"/>
  <c r="CN147" i="102"/>
  <c r="BG147" i="102"/>
  <c r="BI147" i="102" s="1"/>
  <c r="BH148" i="102" s="1"/>
  <c r="BP147" i="102"/>
  <c r="BR147" i="102" s="1"/>
  <c r="BQ148" i="102" s="1"/>
  <c r="AF147" i="102"/>
  <c r="AH147" i="102" s="1"/>
  <c r="AG148" i="102" s="1"/>
  <c r="T146" i="101"/>
  <c r="K147" i="101"/>
  <c r="CI146" i="101"/>
  <c r="CE146" i="101"/>
  <c r="BY145" i="101"/>
  <c r="CA145" i="101" s="1"/>
  <c r="AO145" i="101"/>
  <c r="AQ145" i="101" s="1"/>
  <c r="AP146" i="101" s="1"/>
  <c r="CQ145" i="101"/>
  <c r="CS145" i="101" s="1"/>
  <c r="AF145" i="101"/>
  <c r="AH145" i="101" s="1"/>
  <c r="AG146" i="101" s="1"/>
  <c r="AX145" i="101"/>
  <c r="AZ145" i="101" s="1"/>
  <c r="BG145" i="101"/>
  <c r="BI145" i="101" s="1"/>
  <c r="CZ145" i="101"/>
  <c r="DB145" i="101" s="1"/>
  <c r="BP145" i="101"/>
  <c r="BR145" i="101" s="1"/>
  <c r="BK270" i="97"/>
  <c r="CZ139" i="98"/>
  <c r="DB139" i="98" s="1"/>
  <c r="DA140" i="98" s="1"/>
  <c r="CQ139" i="98"/>
  <c r="CS139" i="98" s="1"/>
  <c r="CR140" i="98" s="1"/>
  <c r="AO139" i="98"/>
  <c r="AQ139" i="98" s="1"/>
  <c r="AP140" i="98" s="1"/>
  <c r="AF139" i="98"/>
  <c r="AH139" i="98" s="1"/>
  <c r="AG140" i="98" s="1"/>
  <c r="CQ139" i="97"/>
  <c r="CS139" i="97" s="1"/>
  <c r="CR140" i="97" s="1"/>
  <c r="CI139" i="97"/>
  <c r="CE139" i="97"/>
  <c r="BQ139" i="97"/>
  <c r="BM139" i="97"/>
  <c r="BG139" i="97"/>
  <c r="BI139" i="97" s="1"/>
  <c r="BH140" i="97" s="1"/>
  <c r="AO139" i="97"/>
  <c r="AQ139" i="97" s="1"/>
  <c r="AF139" i="97"/>
  <c r="AH139" i="97" s="1"/>
  <c r="AG140" i="97" s="1"/>
  <c r="T139" i="97"/>
  <c r="K147" i="97"/>
  <c r="H274" i="97"/>
  <c r="G273" i="97"/>
  <c r="I271" i="97"/>
  <c r="BT270" i="97"/>
  <c r="AJ270" i="97"/>
  <c r="CL270" i="97"/>
  <c r="R271" i="97"/>
  <c r="CC270" i="97"/>
  <c r="AU140" i="98"/>
  <c r="K140" i="98"/>
  <c r="R271" i="98"/>
  <c r="U271" i="98" s="1"/>
  <c r="I271" i="98"/>
  <c r="L271" i="98" s="1"/>
  <c r="BV140" i="98"/>
  <c r="BK271" i="98"/>
  <c r="BN271" i="98" s="1"/>
  <c r="BM140" i="98"/>
  <c r="CL271" i="98"/>
  <c r="CO271" i="98" s="1"/>
  <c r="CC272" i="98"/>
  <c r="CF272" i="98" s="1"/>
  <c r="BD140" i="98"/>
  <c r="CU271" i="98"/>
  <c r="CX271" i="98" s="1"/>
  <c r="BB271" i="98"/>
  <c r="BE271" i="98" s="1"/>
  <c r="CE140" i="98"/>
  <c r="BT271" i="98"/>
  <c r="BW271" i="98" s="1"/>
  <c r="AS271" i="98"/>
  <c r="AV271" i="98" s="1"/>
  <c r="AJ271" i="98"/>
  <c r="AM271" i="98" s="1"/>
  <c r="T140" i="98"/>
  <c r="AA271" i="98"/>
  <c r="AD271" i="98" s="1"/>
  <c r="CW140" i="97"/>
  <c r="CU272" i="97"/>
  <c r="BB271" i="97"/>
  <c r="AU140" i="97"/>
  <c r="AS271" i="97"/>
  <c r="AA271" i="97"/>
  <c r="AO156" i="112" l="1"/>
  <c r="AE271" i="97"/>
  <c r="AD271" i="97"/>
  <c r="CY272" i="97"/>
  <c r="CX272" i="97"/>
  <c r="CG270" i="97"/>
  <c r="CF270" i="97"/>
  <c r="BX270" i="97"/>
  <c r="BW270" i="97"/>
  <c r="AW271" i="97"/>
  <c r="AV271" i="97"/>
  <c r="V271" i="97"/>
  <c r="U271" i="97"/>
  <c r="M271" i="97"/>
  <c r="L271" i="97"/>
  <c r="BO270" i="97"/>
  <c r="BN270" i="97"/>
  <c r="CP270" i="97"/>
  <c r="CO270" i="97"/>
  <c r="BF271" i="97"/>
  <c r="BE271" i="97"/>
  <c r="AN270" i="97"/>
  <c r="AM270" i="97"/>
  <c r="BE156" i="112"/>
  <c r="AZ157" i="112" s="1"/>
  <c r="BD157" i="112" s="1"/>
  <c r="EJ147" i="102"/>
  <c r="EL147" i="102" s="1"/>
  <c r="EB148" i="102"/>
  <c r="DX148" i="102"/>
  <c r="DR147" i="102"/>
  <c r="DT147" i="102" s="1"/>
  <c r="DF148" i="102"/>
  <c r="DJ148" i="102"/>
  <c r="EG140" i="98"/>
  <c r="EK140" i="98"/>
  <c r="EA140" i="98"/>
  <c r="EC140" i="98" s="1"/>
  <c r="DO140" i="98"/>
  <c r="DS140" i="98"/>
  <c r="DI140" i="98"/>
  <c r="DK140" i="98" s="1"/>
  <c r="EK146" i="101"/>
  <c r="EG146" i="101"/>
  <c r="EA146" i="101"/>
  <c r="EC146" i="101" s="1"/>
  <c r="DS146" i="101"/>
  <c r="DO146" i="101"/>
  <c r="DI146" i="101"/>
  <c r="DK146" i="101" s="1"/>
  <c r="EK140" i="97"/>
  <c r="EG140" i="97"/>
  <c r="EB140" i="97"/>
  <c r="DX140" i="97"/>
  <c r="DS140" i="97"/>
  <c r="DO140" i="97"/>
  <c r="DJ140" i="97"/>
  <c r="DF140" i="97"/>
  <c r="AC148" i="102"/>
  <c r="CQ147" i="102"/>
  <c r="CS147" i="102" s="1"/>
  <c r="CR148" i="102" s="1"/>
  <c r="AO147" i="102"/>
  <c r="AQ147" i="102" s="1"/>
  <c r="AP148" i="102" s="1"/>
  <c r="BY148" i="102"/>
  <c r="CA148" i="102" s="1"/>
  <c r="BZ149" i="102" s="1"/>
  <c r="BM148" i="102"/>
  <c r="DA148" i="102"/>
  <c r="CW148" i="102"/>
  <c r="BD148" i="102"/>
  <c r="T148" i="102"/>
  <c r="K148" i="102"/>
  <c r="CH147" i="102"/>
  <c r="CJ147" i="102" s="1"/>
  <c r="CI148" i="102" s="1"/>
  <c r="AX147" i="102"/>
  <c r="AZ147" i="102" s="1"/>
  <c r="AY148" i="102" s="1"/>
  <c r="BH146" i="101"/>
  <c r="BD146" i="101"/>
  <c r="AY146" i="101"/>
  <c r="AU146" i="101"/>
  <c r="CW146" i="101"/>
  <c r="DA146" i="101"/>
  <c r="CR146" i="101"/>
  <c r="CN146" i="101"/>
  <c r="BZ146" i="101"/>
  <c r="BV146" i="101"/>
  <c r="N147" i="101"/>
  <c r="P147" i="101" s="1"/>
  <c r="O148" i="101" s="1"/>
  <c r="BQ146" i="101"/>
  <c r="BM146" i="101"/>
  <c r="AC146" i="101"/>
  <c r="AL146" i="101"/>
  <c r="CH146" i="101"/>
  <c r="CJ146" i="101" s="1"/>
  <c r="W146" i="101"/>
  <c r="Y146" i="101" s="1"/>
  <c r="X147" i="101" s="1"/>
  <c r="BK271" i="97"/>
  <c r="CH140" i="98"/>
  <c r="CJ140" i="98" s="1"/>
  <c r="CI141" i="98" s="1"/>
  <c r="BY140" i="98"/>
  <c r="CA140" i="98" s="1"/>
  <c r="BZ141" i="98" s="1"/>
  <c r="BP140" i="98"/>
  <c r="BR140" i="98" s="1"/>
  <c r="BQ141" i="98" s="1"/>
  <c r="BG140" i="98"/>
  <c r="BI140" i="98" s="1"/>
  <c r="BH141" i="98" s="1"/>
  <c r="AX140" i="98"/>
  <c r="AZ140" i="98" s="1"/>
  <c r="AY141" i="98" s="1"/>
  <c r="W140" i="98"/>
  <c r="Y140" i="98" s="1"/>
  <c r="X141" i="98" s="1"/>
  <c r="CZ140" i="97"/>
  <c r="DB140" i="97" s="1"/>
  <c r="DA141" i="97" s="1"/>
  <c r="CH139" i="97"/>
  <c r="CJ139" i="97" s="1"/>
  <c r="BP139" i="97"/>
  <c r="BR139" i="97" s="1"/>
  <c r="AX140" i="97"/>
  <c r="AZ140" i="97" s="1"/>
  <c r="AY141" i="97" s="1"/>
  <c r="AP140" i="97"/>
  <c r="AL140" i="97"/>
  <c r="W139" i="97"/>
  <c r="Y139" i="97" s="1"/>
  <c r="X140" i="97" s="1"/>
  <c r="N147" i="97"/>
  <c r="P147" i="97" s="1"/>
  <c r="O148" i="97" s="1"/>
  <c r="H275" i="97"/>
  <c r="G274" i="97"/>
  <c r="CL271" i="97"/>
  <c r="BT271" i="97"/>
  <c r="R272" i="97"/>
  <c r="CC271" i="97"/>
  <c r="AJ271" i="97"/>
  <c r="I272" i="97"/>
  <c r="CN140" i="98"/>
  <c r="AC140" i="98"/>
  <c r="BT272" i="98"/>
  <c r="BW272" i="98" s="1"/>
  <c r="BB272" i="98"/>
  <c r="BE272" i="98" s="1"/>
  <c r="I272" i="98"/>
  <c r="L272" i="98" s="1"/>
  <c r="N140" i="98"/>
  <c r="P140" i="98" s="1"/>
  <c r="O141" i="98" s="1"/>
  <c r="AA272" i="98"/>
  <c r="AD272" i="98" s="1"/>
  <c r="AL140" i="98"/>
  <c r="CC273" i="98"/>
  <c r="CF273" i="98" s="1"/>
  <c r="CL272" i="98"/>
  <c r="CO272" i="98" s="1"/>
  <c r="BK272" i="98"/>
  <c r="BN272" i="98" s="1"/>
  <c r="AJ272" i="98"/>
  <c r="AM272" i="98" s="1"/>
  <c r="CU272" i="98"/>
  <c r="CX272" i="98" s="1"/>
  <c r="R272" i="98"/>
  <c r="U272" i="98" s="1"/>
  <c r="CW140" i="98"/>
  <c r="AS272" i="98"/>
  <c r="AV272" i="98" s="1"/>
  <c r="CU273" i="97"/>
  <c r="CN140" i="97"/>
  <c r="BD140" i="97"/>
  <c r="BB272" i="97"/>
  <c r="AS272" i="97"/>
  <c r="AC140" i="97"/>
  <c r="AA272" i="97"/>
  <c r="AE272" i="97" l="1"/>
  <c r="AD272" i="97"/>
  <c r="AN271" i="97"/>
  <c r="AM271" i="97"/>
  <c r="CP271" i="97"/>
  <c r="CO271" i="97"/>
  <c r="BO271" i="97"/>
  <c r="BN271" i="97"/>
  <c r="CG271" i="97"/>
  <c r="CF271" i="97"/>
  <c r="AW272" i="97"/>
  <c r="AV272" i="97"/>
  <c r="CY273" i="97"/>
  <c r="CX273" i="97"/>
  <c r="V272" i="97"/>
  <c r="U272" i="97"/>
  <c r="BF272" i="97"/>
  <c r="BE272" i="97"/>
  <c r="M272" i="97"/>
  <c r="L272" i="97"/>
  <c r="BX271" i="97"/>
  <c r="BW271" i="97"/>
  <c r="BC157" i="112"/>
  <c r="AQ156" i="112"/>
  <c r="AL157" i="112" s="1"/>
  <c r="AP157" i="112" s="1"/>
  <c r="EK148" i="102"/>
  <c r="EG148" i="102"/>
  <c r="EA148" i="102"/>
  <c r="EC148" i="102" s="1"/>
  <c r="DO148" i="102"/>
  <c r="DS148" i="102"/>
  <c r="DI148" i="102"/>
  <c r="DK148" i="102" s="1"/>
  <c r="EJ140" i="98"/>
  <c r="EL140" i="98" s="1"/>
  <c r="EB141" i="98"/>
  <c r="DX141" i="98"/>
  <c r="DR140" i="98"/>
  <c r="DT140" i="98" s="1"/>
  <c r="DJ141" i="98"/>
  <c r="DF141" i="98"/>
  <c r="EJ146" i="101"/>
  <c r="EL146" i="101" s="1"/>
  <c r="EB147" i="101"/>
  <c r="DX147" i="101"/>
  <c r="DR146" i="101"/>
  <c r="DT146" i="101" s="1"/>
  <c r="DJ147" i="101"/>
  <c r="DF147" i="101"/>
  <c r="EJ140" i="97"/>
  <c r="EL140" i="97" s="1"/>
  <c r="EA140" i="97"/>
  <c r="EC140" i="97" s="1"/>
  <c r="DR140" i="97"/>
  <c r="DT140" i="97" s="1"/>
  <c r="DI140" i="97"/>
  <c r="DK140" i="97" s="1"/>
  <c r="CN148" i="102"/>
  <c r="CE148" i="102"/>
  <c r="AU148" i="102"/>
  <c r="W148" i="102"/>
  <c r="Y148" i="102" s="1"/>
  <c r="X149" i="102" s="1"/>
  <c r="CZ148" i="102"/>
  <c r="DB148" i="102" s="1"/>
  <c r="BV149" i="102"/>
  <c r="N148" i="102"/>
  <c r="P148" i="102" s="1"/>
  <c r="O149" i="102" s="1"/>
  <c r="BG148" i="102"/>
  <c r="BI148" i="102" s="1"/>
  <c r="BH149" i="102" s="1"/>
  <c r="BP148" i="102"/>
  <c r="BR148" i="102" s="1"/>
  <c r="BQ149" i="102" s="1"/>
  <c r="AF148" i="102"/>
  <c r="AH148" i="102" s="1"/>
  <c r="AG149" i="102" s="1"/>
  <c r="AL148" i="102"/>
  <c r="CI147" i="101"/>
  <c r="CE147" i="101"/>
  <c r="CQ146" i="101"/>
  <c r="CS146" i="101" s="1"/>
  <c r="AX146" i="101"/>
  <c r="AZ146" i="101" s="1"/>
  <c r="AF146" i="101"/>
  <c r="AH146" i="101" s="1"/>
  <c r="AG147" i="101" s="1"/>
  <c r="K148" i="101"/>
  <c r="BP146" i="101"/>
  <c r="BR146" i="101" s="1"/>
  <c r="BY146" i="101"/>
  <c r="CA146" i="101" s="1"/>
  <c r="BG146" i="101"/>
  <c r="BI146" i="101" s="1"/>
  <c r="T147" i="101"/>
  <c r="AO146" i="101"/>
  <c r="AQ146" i="101" s="1"/>
  <c r="AP147" i="101" s="1"/>
  <c r="CZ146" i="101"/>
  <c r="DB146" i="101" s="1"/>
  <c r="BK272" i="97"/>
  <c r="CZ140" i="98"/>
  <c r="DB140" i="98" s="1"/>
  <c r="DA141" i="98" s="1"/>
  <c r="CQ140" i="98"/>
  <c r="CS140" i="98" s="1"/>
  <c r="CR141" i="98" s="1"/>
  <c r="AO140" i="98"/>
  <c r="AQ140" i="98" s="1"/>
  <c r="AP141" i="98" s="1"/>
  <c r="AF140" i="98"/>
  <c r="AH140" i="98" s="1"/>
  <c r="AG141" i="98" s="1"/>
  <c r="CQ140" i="97"/>
  <c r="CS140" i="97" s="1"/>
  <c r="CR141" i="97" s="1"/>
  <c r="CI140" i="97"/>
  <c r="CE140" i="97"/>
  <c r="BQ140" i="97"/>
  <c r="BM140" i="97"/>
  <c r="BG140" i="97"/>
  <c r="BI140" i="97" s="1"/>
  <c r="BH141" i="97" s="1"/>
  <c r="AO140" i="97"/>
  <c r="AQ140" i="97" s="1"/>
  <c r="AF140" i="97"/>
  <c r="AH140" i="97" s="1"/>
  <c r="AG141" i="97" s="1"/>
  <c r="T140" i="97"/>
  <c r="K148" i="97"/>
  <c r="N148" i="97" s="1"/>
  <c r="H276" i="97"/>
  <c r="G275" i="97"/>
  <c r="I273" i="97"/>
  <c r="BT272" i="97"/>
  <c r="AJ272" i="97"/>
  <c r="R273" i="97"/>
  <c r="CC272" i="97"/>
  <c r="CL272" i="97"/>
  <c r="BM141" i="98"/>
  <c r="BD141" i="98"/>
  <c r="AU141" i="98"/>
  <c r="K141" i="98"/>
  <c r="BV141" i="98"/>
  <c r="R273" i="98"/>
  <c r="U273" i="98" s="1"/>
  <c r="AJ273" i="98"/>
  <c r="AM273" i="98" s="1"/>
  <c r="BK273" i="98"/>
  <c r="BN273" i="98" s="1"/>
  <c r="CL273" i="98"/>
  <c r="CO273" i="98" s="1"/>
  <c r="CE141" i="98"/>
  <c r="CU273" i="98"/>
  <c r="CX273" i="98" s="1"/>
  <c r="CC274" i="98"/>
  <c r="CF274" i="98" s="1"/>
  <c r="BB273" i="98"/>
  <c r="BE273" i="98" s="1"/>
  <c r="T141" i="98"/>
  <c r="AS273" i="98"/>
  <c r="AV273" i="98" s="1"/>
  <c r="AA273" i="98"/>
  <c r="AD273" i="98" s="1"/>
  <c r="I273" i="98"/>
  <c r="L273" i="98" s="1"/>
  <c r="BT273" i="98"/>
  <c r="BW273" i="98" s="1"/>
  <c r="CW141" i="97"/>
  <c r="CU274" i="97"/>
  <c r="BB273" i="97"/>
  <c r="AU141" i="97"/>
  <c r="AS273" i="97"/>
  <c r="AA273" i="97"/>
  <c r="AO157" i="112" l="1"/>
  <c r="AE273" i="97"/>
  <c r="AD273" i="97"/>
  <c r="CY274" i="97"/>
  <c r="CX274" i="97"/>
  <c r="CP272" i="97"/>
  <c r="CO272" i="97"/>
  <c r="BX272" i="97"/>
  <c r="BW272" i="97"/>
  <c r="AW273" i="97"/>
  <c r="AV273" i="97"/>
  <c r="CG272" i="97"/>
  <c r="CF272" i="97"/>
  <c r="M273" i="97"/>
  <c r="L273" i="97"/>
  <c r="V273" i="97"/>
  <c r="U273" i="97"/>
  <c r="BO272" i="97"/>
  <c r="BN272" i="97"/>
  <c r="BF273" i="97"/>
  <c r="BE273" i="97"/>
  <c r="AN272" i="97"/>
  <c r="AM272" i="97"/>
  <c r="BE157" i="112"/>
  <c r="AZ158" i="112" s="1"/>
  <c r="BD158" i="112" s="1"/>
  <c r="EJ148" i="102"/>
  <c r="EL148" i="102" s="1"/>
  <c r="DX149" i="102"/>
  <c r="EB149" i="102"/>
  <c r="DR148" i="102"/>
  <c r="DT148" i="102" s="1"/>
  <c r="DJ149" i="102"/>
  <c r="DF149" i="102"/>
  <c r="EK141" i="98"/>
  <c r="EG141" i="98"/>
  <c r="EA141" i="98"/>
  <c r="EC141" i="98" s="1"/>
  <c r="DS141" i="98"/>
  <c r="DO141" i="98"/>
  <c r="DI141" i="98"/>
  <c r="DK141" i="98" s="1"/>
  <c r="EK147" i="101"/>
  <c r="EG147" i="101"/>
  <c r="EA147" i="101"/>
  <c r="EC147" i="101" s="1"/>
  <c r="DS147" i="101"/>
  <c r="DO147" i="101"/>
  <c r="DI147" i="101"/>
  <c r="DK147" i="101" s="1"/>
  <c r="EK141" i="97"/>
  <c r="EG141" i="97"/>
  <c r="DX141" i="97"/>
  <c r="EB141" i="97"/>
  <c r="DS141" i="97"/>
  <c r="DO141" i="97"/>
  <c r="DJ141" i="97"/>
  <c r="DF141" i="97"/>
  <c r="DA149" i="102"/>
  <c r="CW149" i="102"/>
  <c r="AC149" i="102"/>
  <c r="T149" i="102"/>
  <c r="BM149" i="102"/>
  <c r="BD149" i="102"/>
  <c r="BY149" i="102"/>
  <c r="CA149" i="102" s="1"/>
  <c r="BZ150" i="102" s="1"/>
  <c r="CH148" i="102"/>
  <c r="CJ148" i="102" s="1"/>
  <c r="CI149" i="102" s="1"/>
  <c r="AO148" i="102"/>
  <c r="AQ148" i="102" s="1"/>
  <c r="AP149" i="102" s="1"/>
  <c r="K149" i="102"/>
  <c r="AX148" i="102"/>
  <c r="AZ148" i="102" s="1"/>
  <c r="AY149" i="102" s="1"/>
  <c r="CQ148" i="102"/>
  <c r="CS148" i="102" s="1"/>
  <c r="CR149" i="102" s="1"/>
  <c r="CR147" i="101"/>
  <c r="CN147" i="101"/>
  <c r="BH147" i="101"/>
  <c r="BD147" i="101"/>
  <c r="AC147" i="101"/>
  <c r="CW147" i="101"/>
  <c r="DA147" i="101"/>
  <c r="BQ147" i="101"/>
  <c r="BM147" i="101"/>
  <c r="W147" i="101"/>
  <c r="Y147" i="101" s="1"/>
  <c r="X148" i="101" s="1"/>
  <c r="BZ147" i="101"/>
  <c r="BV147" i="101"/>
  <c r="N148" i="101"/>
  <c r="P148" i="101" s="1"/>
  <c r="O149" i="101" s="1"/>
  <c r="AY147" i="101"/>
  <c r="AU147" i="101"/>
  <c r="CH147" i="101"/>
  <c r="CJ147" i="101" s="1"/>
  <c r="AL147" i="101"/>
  <c r="BK273" i="97"/>
  <c r="CH141" i="98"/>
  <c r="CJ141" i="98" s="1"/>
  <c r="CI142" i="98" s="1"/>
  <c r="BY141" i="98"/>
  <c r="CA141" i="98" s="1"/>
  <c r="BZ142" i="98" s="1"/>
  <c r="BP141" i="98"/>
  <c r="BR141" i="98" s="1"/>
  <c r="BQ142" i="98" s="1"/>
  <c r="BG141" i="98"/>
  <c r="BI141" i="98" s="1"/>
  <c r="BH142" i="98" s="1"/>
  <c r="AX141" i="98"/>
  <c r="AZ141" i="98" s="1"/>
  <c r="AY142" i="98" s="1"/>
  <c r="W141" i="98"/>
  <c r="Y141" i="98" s="1"/>
  <c r="X142" i="98" s="1"/>
  <c r="CZ141" i="97"/>
  <c r="DB141" i="97" s="1"/>
  <c r="DA142" i="97" s="1"/>
  <c r="CH140" i="97"/>
  <c r="CJ140" i="97" s="1"/>
  <c r="BP140" i="97"/>
  <c r="BR140" i="97" s="1"/>
  <c r="AX141" i="97"/>
  <c r="AZ141" i="97" s="1"/>
  <c r="AY142" i="97" s="1"/>
  <c r="AP141" i="97"/>
  <c r="AL141" i="97"/>
  <c r="W140" i="97"/>
  <c r="Y140" i="97" s="1"/>
  <c r="X141" i="97" s="1"/>
  <c r="P148" i="97"/>
  <c r="O149" i="97" s="1"/>
  <c r="H277" i="97"/>
  <c r="G276" i="97"/>
  <c r="R274" i="97"/>
  <c r="BT273" i="97"/>
  <c r="CL273" i="97"/>
  <c r="CC273" i="97"/>
  <c r="AJ273" i="97"/>
  <c r="I274" i="97"/>
  <c r="AC141" i="98"/>
  <c r="AL141" i="98"/>
  <c r="CW141" i="98"/>
  <c r="I274" i="98"/>
  <c r="L274" i="98" s="1"/>
  <c r="AS274" i="98"/>
  <c r="AV274" i="98" s="1"/>
  <c r="CC275" i="98"/>
  <c r="CF275" i="98" s="1"/>
  <c r="CL274" i="98"/>
  <c r="CO274" i="98" s="1"/>
  <c r="N141" i="98"/>
  <c r="P141" i="98" s="1"/>
  <c r="O142" i="98" s="1"/>
  <c r="CN141" i="98"/>
  <c r="CU274" i="98"/>
  <c r="CX274" i="98" s="1"/>
  <c r="AJ274" i="98"/>
  <c r="AM274" i="98" s="1"/>
  <c r="AA274" i="98"/>
  <c r="AD274" i="98" s="1"/>
  <c r="BT274" i="98"/>
  <c r="BW274" i="98" s="1"/>
  <c r="BB274" i="98"/>
  <c r="BE274" i="98" s="1"/>
  <c r="BK274" i="98"/>
  <c r="BN274" i="98" s="1"/>
  <c r="R274" i="98"/>
  <c r="U274" i="98" s="1"/>
  <c r="CU275" i="97"/>
  <c r="CN141" i="97"/>
  <c r="BD141" i="97"/>
  <c r="BB274" i="97"/>
  <c r="AS274" i="97"/>
  <c r="AC141" i="97"/>
  <c r="AA274" i="97"/>
  <c r="BO273" i="97" l="1"/>
  <c r="BN273" i="97"/>
  <c r="AE274" i="97"/>
  <c r="AD274" i="97"/>
  <c r="AN273" i="97"/>
  <c r="AM273" i="97"/>
  <c r="V274" i="97"/>
  <c r="U274" i="97"/>
  <c r="AW274" i="97"/>
  <c r="AV274" i="97"/>
  <c r="CY275" i="97"/>
  <c r="CX275" i="97"/>
  <c r="CP273" i="97"/>
  <c r="CO273" i="97"/>
  <c r="CG273" i="97"/>
  <c r="CF273" i="97"/>
  <c r="BF274" i="97"/>
  <c r="BE274" i="97"/>
  <c r="M274" i="97"/>
  <c r="L274" i="97"/>
  <c r="BX273" i="97"/>
  <c r="BW273" i="97"/>
  <c r="BC158" i="112"/>
  <c r="AQ157" i="112"/>
  <c r="AL158" i="112" s="1"/>
  <c r="AP158" i="112" s="1"/>
  <c r="EK149" i="102"/>
  <c r="EG149" i="102"/>
  <c r="EA149" i="102"/>
  <c r="EC149" i="102" s="1"/>
  <c r="DO149" i="102"/>
  <c r="DS149" i="102"/>
  <c r="DI149" i="102"/>
  <c r="DK149" i="102" s="1"/>
  <c r="EJ141" i="98"/>
  <c r="EL141" i="98" s="1"/>
  <c r="EB142" i="98"/>
  <c r="DX142" i="98"/>
  <c r="DR141" i="98"/>
  <c r="DT141" i="98" s="1"/>
  <c r="DJ142" i="98"/>
  <c r="DF142" i="98"/>
  <c r="EJ147" i="101"/>
  <c r="EL147" i="101" s="1"/>
  <c r="EB148" i="101"/>
  <c r="DX148" i="101"/>
  <c r="DR147" i="101"/>
  <c r="DT147" i="101" s="1"/>
  <c r="DJ148" i="101"/>
  <c r="DF148" i="101"/>
  <c r="EJ141" i="97"/>
  <c r="EL141" i="97" s="1"/>
  <c r="EA141" i="97"/>
  <c r="EC141" i="97" s="1"/>
  <c r="DR141" i="97"/>
  <c r="DT141" i="97" s="1"/>
  <c r="DI141" i="97"/>
  <c r="DK141" i="97" s="1"/>
  <c r="AU149" i="102"/>
  <c r="CE149" i="102"/>
  <c r="CN149" i="102"/>
  <c r="BP149" i="102"/>
  <c r="BR149" i="102" s="1"/>
  <c r="BQ150" i="102" s="1"/>
  <c r="AF149" i="102"/>
  <c r="AH149" i="102" s="1"/>
  <c r="AG150" i="102" s="1"/>
  <c r="AL149" i="102"/>
  <c r="BV150" i="102"/>
  <c r="N149" i="102"/>
  <c r="P149" i="102" s="1"/>
  <c r="O150" i="102" s="1"/>
  <c r="BG149" i="102"/>
  <c r="BI149" i="102" s="1"/>
  <c r="BH150" i="102" s="1"/>
  <c r="W149" i="102"/>
  <c r="Y149" i="102" s="1"/>
  <c r="X150" i="102" s="1"/>
  <c r="CZ149" i="102"/>
  <c r="DB149" i="102" s="1"/>
  <c r="T148" i="101"/>
  <c r="CZ147" i="101"/>
  <c r="DB147" i="101" s="1"/>
  <c r="CI148" i="101"/>
  <c r="CE148" i="101"/>
  <c r="AX147" i="101"/>
  <c r="AZ147" i="101" s="1"/>
  <c r="BY147" i="101"/>
  <c r="CA147" i="101" s="1"/>
  <c r="BP147" i="101"/>
  <c r="BR147" i="101" s="1"/>
  <c r="CQ147" i="101"/>
  <c r="CS147" i="101" s="1"/>
  <c r="K149" i="101"/>
  <c r="BG147" i="101"/>
  <c r="BI147" i="101" s="1"/>
  <c r="AO147" i="101"/>
  <c r="AQ147" i="101" s="1"/>
  <c r="AP148" i="101" s="1"/>
  <c r="AF147" i="101"/>
  <c r="AH147" i="101" s="1"/>
  <c r="AG148" i="101" s="1"/>
  <c r="BK274" i="97"/>
  <c r="CZ141" i="98"/>
  <c r="DB141" i="98" s="1"/>
  <c r="DA142" i="98" s="1"/>
  <c r="CQ141" i="98"/>
  <c r="CS141" i="98" s="1"/>
  <c r="CR142" i="98" s="1"/>
  <c r="AO141" i="98"/>
  <c r="AQ141" i="98" s="1"/>
  <c r="AP142" i="98" s="1"/>
  <c r="AF141" i="98"/>
  <c r="AH141" i="98" s="1"/>
  <c r="AG142" i="98" s="1"/>
  <c r="CQ141" i="97"/>
  <c r="CS141" i="97" s="1"/>
  <c r="CR142" i="97" s="1"/>
  <c r="CI141" i="97"/>
  <c r="CE141" i="97"/>
  <c r="BQ141" i="97"/>
  <c r="BM141" i="97"/>
  <c r="BG141" i="97"/>
  <c r="BI141" i="97" s="1"/>
  <c r="BH142" i="97" s="1"/>
  <c r="AO141" i="97"/>
  <c r="AQ141" i="97" s="1"/>
  <c r="AF141" i="97"/>
  <c r="AH141" i="97" s="1"/>
  <c r="AG142" i="97" s="1"/>
  <c r="T141" i="97"/>
  <c r="K149" i="97"/>
  <c r="H278" i="97"/>
  <c r="G277" i="97"/>
  <c r="CC274" i="97"/>
  <c r="CL274" i="97"/>
  <c r="AJ274" i="97"/>
  <c r="BT274" i="97"/>
  <c r="R275" i="97"/>
  <c r="I275" i="97"/>
  <c r="CE142" i="98"/>
  <c r="AU142" i="98"/>
  <c r="BV142" i="98"/>
  <c r="BD142" i="98"/>
  <c r="T142" i="98"/>
  <c r="CL275" i="98"/>
  <c r="CO275" i="98" s="1"/>
  <c r="AS275" i="98"/>
  <c r="AV275" i="98" s="1"/>
  <c r="R275" i="98"/>
  <c r="U275" i="98" s="1"/>
  <c r="BT275" i="98"/>
  <c r="BW275" i="98" s="1"/>
  <c r="CU275" i="98"/>
  <c r="CX275" i="98" s="1"/>
  <c r="I275" i="98"/>
  <c r="L275" i="98" s="1"/>
  <c r="BK275" i="98"/>
  <c r="BN275" i="98" s="1"/>
  <c r="AJ275" i="98"/>
  <c r="AM275" i="98" s="1"/>
  <c r="CC276" i="98"/>
  <c r="CF276" i="98" s="1"/>
  <c r="BB275" i="98"/>
  <c r="BE275" i="98" s="1"/>
  <c r="BM142" i="98"/>
  <c r="AA275" i="98"/>
  <c r="AD275" i="98" s="1"/>
  <c r="K142" i="98"/>
  <c r="CW142" i="97"/>
  <c r="CU276" i="97"/>
  <c r="BB275" i="97"/>
  <c r="AU142" i="97"/>
  <c r="AS275" i="97"/>
  <c r="AA275" i="97"/>
  <c r="AO158" i="112" l="1"/>
  <c r="AE275" i="97"/>
  <c r="AD275" i="97"/>
  <c r="V275" i="97"/>
  <c r="U275" i="97"/>
  <c r="CG274" i="97"/>
  <c r="CF274" i="97"/>
  <c r="BX274" i="97"/>
  <c r="BW274" i="97"/>
  <c r="BO274" i="97"/>
  <c r="BN274" i="97"/>
  <c r="CY276" i="97"/>
  <c r="CX276" i="97"/>
  <c r="M275" i="97"/>
  <c r="L275" i="97"/>
  <c r="CP274" i="97"/>
  <c r="CO274" i="97"/>
  <c r="AW275" i="97"/>
  <c r="AV275" i="97"/>
  <c r="BF275" i="97"/>
  <c r="BE275" i="97"/>
  <c r="AN274" i="97"/>
  <c r="AM274" i="97"/>
  <c r="BE158" i="112"/>
  <c r="AZ159" i="112" s="1"/>
  <c r="BD159" i="112" s="1"/>
  <c r="EJ149" i="102"/>
  <c r="EL149" i="102" s="1"/>
  <c r="EB150" i="102"/>
  <c r="DX150" i="102"/>
  <c r="DR149" i="102"/>
  <c r="DT149" i="102" s="1"/>
  <c r="DF150" i="102"/>
  <c r="DJ150" i="102"/>
  <c r="EK142" i="98"/>
  <c r="EG142" i="98"/>
  <c r="EA142" i="98"/>
  <c r="EC142" i="98" s="1"/>
  <c r="DS142" i="98"/>
  <c r="DO142" i="98"/>
  <c r="DI142" i="98"/>
  <c r="DK142" i="98" s="1"/>
  <c r="EK148" i="101"/>
  <c r="EG148" i="101"/>
  <c r="EA148" i="101"/>
  <c r="EC148" i="101" s="1"/>
  <c r="DS148" i="101"/>
  <c r="DO148" i="101"/>
  <c r="DI148" i="101"/>
  <c r="DK148" i="101" s="1"/>
  <c r="EK142" i="97"/>
  <c r="EG142" i="97"/>
  <c r="DX142" i="97"/>
  <c r="EB142" i="97"/>
  <c r="DO142" i="97"/>
  <c r="DS142" i="97"/>
  <c r="DJ142" i="97"/>
  <c r="DF142" i="97"/>
  <c r="K150" i="102"/>
  <c r="AC150" i="102"/>
  <c r="DA150" i="102"/>
  <c r="CW150" i="102"/>
  <c r="T150" i="102"/>
  <c r="BD150" i="102"/>
  <c r="BY150" i="102"/>
  <c r="CA150" i="102" s="1"/>
  <c r="BZ151" i="102" s="1"/>
  <c r="AX149" i="102"/>
  <c r="AZ149" i="102" s="1"/>
  <c r="AY150" i="102" s="1"/>
  <c r="AO149" i="102"/>
  <c r="AQ149" i="102" s="1"/>
  <c r="AP150" i="102" s="1"/>
  <c r="CH149" i="102"/>
  <c r="CJ149" i="102" s="1"/>
  <c r="CI150" i="102" s="1"/>
  <c r="CQ149" i="102"/>
  <c r="CS149" i="102" s="1"/>
  <c r="CR150" i="102" s="1"/>
  <c r="BM150" i="102"/>
  <c r="CW148" i="101"/>
  <c r="DA148" i="101"/>
  <c r="BZ148" i="101"/>
  <c r="BV148" i="101"/>
  <c r="BQ148" i="101"/>
  <c r="BM148" i="101"/>
  <c r="N149" i="101"/>
  <c r="P149" i="101" s="1"/>
  <c r="O150" i="101" s="1"/>
  <c r="AY148" i="101"/>
  <c r="AU148" i="101"/>
  <c r="CH148" i="101"/>
  <c r="CJ148" i="101" s="1"/>
  <c r="W148" i="101"/>
  <c r="Y148" i="101" s="1"/>
  <c r="X149" i="101" s="1"/>
  <c r="AL148" i="101"/>
  <c r="AC148" i="101"/>
  <c r="BH148" i="101"/>
  <c r="BD148" i="101"/>
  <c r="CR148" i="101"/>
  <c r="CN148" i="101"/>
  <c r="BK275" i="97"/>
  <c r="CH142" i="98"/>
  <c r="CJ142" i="98" s="1"/>
  <c r="CI143" i="98" s="1"/>
  <c r="BY142" i="98"/>
  <c r="CA142" i="98" s="1"/>
  <c r="BZ143" i="98" s="1"/>
  <c r="BP142" i="98"/>
  <c r="BR142" i="98" s="1"/>
  <c r="BQ143" i="98" s="1"/>
  <c r="BG142" i="98"/>
  <c r="BI142" i="98" s="1"/>
  <c r="BH143" i="98" s="1"/>
  <c r="AX142" i="98"/>
  <c r="AZ142" i="98" s="1"/>
  <c r="AY143" i="98" s="1"/>
  <c r="W142" i="98"/>
  <c r="Y142" i="98" s="1"/>
  <c r="X143" i="98" s="1"/>
  <c r="CZ142" i="97"/>
  <c r="DB142" i="97" s="1"/>
  <c r="DA143" i="97" s="1"/>
  <c r="CH141" i="97"/>
  <c r="CJ141" i="97" s="1"/>
  <c r="BP141" i="97"/>
  <c r="BR141" i="97" s="1"/>
  <c r="AX142" i="97"/>
  <c r="AZ142" i="97" s="1"/>
  <c r="AY143" i="97" s="1"/>
  <c r="AP142" i="97"/>
  <c r="AL142" i="97"/>
  <c r="W141" i="97"/>
  <c r="Y141" i="97" s="1"/>
  <c r="X142" i="97" s="1"/>
  <c r="N149" i="97"/>
  <c r="P149" i="97" s="1"/>
  <c r="O150" i="97" s="1"/>
  <c r="H279" i="97"/>
  <c r="G278" i="97"/>
  <c r="R276" i="97"/>
  <c r="CC275" i="97"/>
  <c r="I276" i="97"/>
  <c r="CL275" i="97"/>
  <c r="BT275" i="97"/>
  <c r="AJ275" i="97"/>
  <c r="AL142" i="98"/>
  <c r="CW142" i="98"/>
  <c r="AC142" i="98"/>
  <c r="BB276" i="98"/>
  <c r="BE276" i="98" s="1"/>
  <c r="N142" i="98"/>
  <c r="P142" i="98" s="1"/>
  <c r="O143" i="98" s="1"/>
  <c r="CC277" i="98"/>
  <c r="CF277" i="98" s="1"/>
  <c r="CU276" i="98"/>
  <c r="CX276" i="98" s="1"/>
  <c r="AS276" i="98"/>
  <c r="AV276" i="98" s="1"/>
  <c r="CN142" i="98"/>
  <c r="AJ276" i="98"/>
  <c r="AM276" i="98" s="1"/>
  <c r="BT276" i="98"/>
  <c r="BW276" i="98" s="1"/>
  <c r="AA276" i="98"/>
  <c r="AD276" i="98" s="1"/>
  <c r="BK276" i="98"/>
  <c r="BN276" i="98" s="1"/>
  <c r="I276" i="98"/>
  <c r="L276" i="98" s="1"/>
  <c r="R276" i="98"/>
  <c r="U276" i="98" s="1"/>
  <c r="CL276" i="98"/>
  <c r="CO276" i="98" s="1"/>
  <c r="CU277" i="97"/>
  <c r="CN142" i="97"/>
  <c r="BD142" i="97"/>
  <c r="BB276" i="97"/>
  <c r="AS276" i="97"/>
  <c r="AC142" i="97"/>
  <c r="AA276" i="97"/>
  <c r="AE276" i="97" l="1"/>
  <c r="AD276" i="97"/>
  <c r="BX275" i="97"/>
  <c r="BW275" i="97"/>
  <c r="V276" i="97"/>
  <c r="U276" i="97"/>
  <c r="BO275" i="97"/>
  <c r="BN275" i="97"/>
  <c r="CP275" i="97"/>
  <c r="CO275" i="97"/>
  <c r="AW276" i="97"/>
  <c r="AV276" i="97"/>
  <c r="CY277" i="97"/>
  <c r="CX277" i="97"/>
  <c r="M276" i="97"/>
  <c r="L276" i="97"/>
  <c r="BF276" i="97"/>
  <c r="BE276" i="97"/>
  <c r="AN275" i="97"/>
  <c r="AM275" i="97"/>
  <c r="CG275" i="97"/>
  <c r="CF275" i="97"/>
  <c r="BC159" i="112"/>
  <c r="AQ158" i="112"/>
  <c r="AL159" i="112" s="1"/>
  <c r="AP159" i="112" s="1"/>
  <c r="EG150" i="102"/>
  <c r="EK150" i="102"/>
  <c r="EA150" i="102"/>
  <c r="EC150" i="102" s="1"/>
  <c r="DS150" i="102"/>
  <c r="DO150" i="102"/>
  <c r="DI150" i="102"/>
  <c r="DK150" i="102" s="1"/>
  <c r="EJ142" i="98"/>
  <c r="EL142" i="98" s="1"/>
  <c r="EB143" i="98"/>
  <c r="DX143" i="98"/>
  <c r="DR142" i="98"/>
  <c r="DT142" i="98" s="1"/>
  <c r="DF143" i="98"/>
  <c r="DJ143" i="98"/>
  <c r="EJ148" i="101"/>
  <c r="EL148" i="101" s="1"/>
  <c r="EB149" i="101"/>
  <c r="DX149" i="101"/>
  <c r="DR148" i="101"/>
  <c r="DT148" i="101" s="1"/>
  <c r="DJ149" i="101"/>
  <c r="DF149" i="101"/>
  <c r="EJ142" i="97"/>
  <c r="EL142" i="97" s="1"/>
  <c r="EA142" i="97"/>
  <c r="EC142" i="97" s="1"/>
  <c r="DR142" i="97"/>
  <c r="DT142" i="97" s="1"/>
  <c r="DI142" i="97"/>
  <c r="DK142" i="97" s="1"/>
  <c r="CN150" i="102"/>
  <c r="CE150" i="102"/>
  <c r="BG150" i="102"/>
  <c r="BI150" i="102" s="1"/>
  <c r="BH151" i="102" s="1"/>
  <c r="W150" i="102"/>
  <c r="Y150" i="102" s="1"/>
  <c r="X151" i="102" s="1"/>
  <c r="AF150" i="102"/>
  <c r="AH150" i="102" s="1"/>
  <c r="AG151" i="102" s="1"/>
  <c r="BP150" i="102"/>
  <c r="BR150" i="102" s="1"/>
  <c r="BQ151" i="102" s="1"/>
  <c r="AU150" i="102"/>
  <c r="CZ150" i="102"/>
  <c r="DB150" i="102" s="1"/>
  <c r="N150" i="102"/>
  <c r="P150" i="102" s="1"/>
  <c r="O151" i="102" s="1"/>
  <c r="AL150" i="102"/>
  <c r="BV151" i="102"/>
  <c r="T149" i="101"/>
  <c r="AO148" i="101"/>
  <c r="AQ148" i="101" s="1"/>
  <c r="AP149" i="101" s="1"/>
  <c r="CQ148" i="101"/>
  <c r="CS148" i="101" s="1"/>
  <c r="AX148" i="101"/>
  <c r="AZ148" i="101" s="1"/>
  <c r="BP148" i="101"/>
  <c r="BR148" i="101" s="1"/>
  <c r="BG148" i="101"/>
  <c r="BI148" i="101" s="1"/>
  <c r="CI149" i="101"/>
  <c r="CE149" i="101"/>
  <c r="K150" i="101"/>
  <c r="BY148" i="101"/>
  <c r="CA148" i="101" s="1"/>
  <c r="AF148" i="101"/>
  <c r="AH148" i="101" s="1"/>
  <c r="AG149" i="101" s="1"/>
  <c r="CZ148" i="101"/>
  <c r="DB148" i="101" s="1"/>
  <c r="BK276" i="97"/>
  <c r="CZ142" i="98"/>
  <c r="DB142" i="98" s="1"/>
  <c r="DA143" i="98" s="1"/>
  <c r="CQ142" i="98"/>
  <c r="CS142" i="98" s="1"/>
  <c r="CR143" i="98" s="1"/>
  <c r="AO142" i="98"/>
  <c r="AQ142" i="98" s="1"/>
  <c r="AP143" i="98" s="1"/>
  <c r="AF142" i="98"/>
  <c r="AH142" i="98" s="1"/>
  <c r="AG143" i="98" s="1"/>
  <c r="CQ142" i="97"/>
  <c r="CS142" i="97" s="1"/>
  <c r="CR143" i="97" s="1"/>
  <c r="CI142" i="97"/>
  <c r="CE142" i="97"/>
  <c r="BQ142" i="97"/>
  <c r="BM142" i="97"/>
  <c r="BG142" i="97"/>
  <c r="BI142" i="97" s="1"/>
  <c r="BH143" i="97" s="1"/>
  <c r="AO142" i="97"/>
  <c r="AQ142" i="97" s="1"/>
  <c r="AF142" i="97"/>
  <c r="AH142" i="97" s="1"/>
  <c r="AG143" i="97" s="1"/>
  <c r="T142" i="97"/>
  <c r="K150" i="97"/>
  <c r="H280" i="97"/>
  <c r="G279" i="97"/>
  <c r="CC276" i="97"/>
  <c r="I277" i="97"/>
  <c r="R277" i="97"/>
  <c r="AJ276" i="97"/>
  <c r="BT276" i="97"/>
  <c r="CL276" i="97"/>
  <c r="K143" i="98"/>
  <c r="BD143" i="98"/>
  <c r="AU143" i="98"/>
  <c r="BM143" i="98"/>
  <c r="BV143" i="98"/>
  <c r="CL277" i="98"/>
  <c r="CO277" i="98" s="1"/>
  <c r="BT277" i="98"/>
  <c r="BW277" i="98" s="1"/>
  <c r="BB277" i="98"/>
  <c r="BE277" i="98" s="1"/>
  <c r="CU277" i="98"/>
  <c r="CX277" i="98" s="1"/>
  <c r="R277" i="98"/>
  <c r="U277" i="98" s="1"/>
  <c r="I277" i="98"/>
  <c r="L277" i="98" s="1"/>
  <c r="AA277" i="98"/>
  <c r="AD277" i="98" s="1"/>
  <c r="CE143" i="98"/>
  <c r="T143" i="98"/>
  <c r="AJ277" i="98"/>
  <c r="AM277" i="98" s="1"/>
  <c r="BK277" i="98"/>
  <c r="BN277" i="98" s="1"/>
  <c r="AS277" i="98"/>
  <c r="AV277" i="98" s="1"/>
  <c r="CC278" i="98"/>
  <c r="CF278" i="98" s="1"/>
  <c r="CW143" i="97"/>
  <c r="CU278" i="97"/>
  <c r="BB277" i="97"/>
  <c r="AU143" i="97"/>
  <c r="AS277" i="97"/>
  <c r="AA277" i="97"/>
  <c r="AO159" i="112" l="1"/>
  <c r="AE277" i="97"/>
  <c r="AD277" i="97"/>
  <c r="CY278" i="97"/>
  <c r="CX278" i="97"/>
  <c r="CP276" i="97"/>
  <c r="CO276" i="97"/>
  <c r="M277" i="97"/>
  <c r="L277" i="97"/>
  <c r="AW277" i="97"/>
  <c r="AV277" i="97"/>
  <c r="BX276" i="97"/>
  <c r="BW276" i="97"/>
  <c r="CG276" i="97"/>
  <c r="CF276" i="97"/>
  <c r="BO276" i="97"/>
  <c r="BN276" i="97"/>
  <c r="AN276" i="97"/>
  <c r="AM276" i="97"/>
  <c r="BF277" i="97"/>
  <c r="BE277" i="97"/>
  <c r="V277" i="97"/>
  <c r="U277" i="97"/>
  <c r="BE159" i="112"/>
  <c r="AZ160" i="112" s="1"/>
  <c r="BD160" i="112" s="1"/>
  <c r="EJ150" i="102"/>
  <c r="EL150" i="102" s="1"/>
  <c r="DX151" i="102"/>
  <c r="EB151" i="102"/>
  <c r="DR150" i="102"/>
  <c r="DT150" i="102" s="1"/>
  <c r="DF151" i="102"/>
  <c r="DJ151" i="102"/>
  <c r="EG143" i="98"/>
  <c r="EK143" i="98"/>
  <c r="EA143" i="98"/>
  <c r="EC143" i="98" s="1"/>
  <c r="DS143" i="98"/>
  <c r="DO143" i="98"/>
  <c r="DI143" i="98"/>
  <c r="DK143" i="98" s="1"/>
  <c r="EK149" i="101"/>
  <c r="EG149" i="101"/>
  <c r="EA149" i="101"/>
  <c r="EC149" i="101" s="1"/>
  <c r="DS149" i="101"/>
  <c r="DO149" i="101"/>
  <c r="DI149" i="101"/>
  <c r="DK149" i="101" s="1"/>
  <c r="EK143" i="97"/>
  <c r="EG143" i="97"/>
  <c r="DX143" i="97"/>
  <c r="EB143" i="97"/>
  <c r="DS143" i="97"/>
  <c r="DO143" i="97"/>
  <c r="DJ143" i="97"/>
  <c r="DF143" i="97"/>
  <c r="K151" i="102"/>
  <c r="BM151" i="102"/>
  <c r="DA151" i="102"/>
  <c r="CW151" i="102"/>
  <c r="AC151" i="102"/>
  <c r="AO150" i="102"/>
  <c r="AQ150" i="102" s="1"/>
  <c r="AP151" i="102" s="1"/>
  <c r="T151" i="102"/>
  <c r="CH150" i="102"/>
  <c r="CJ150" i="102" s="1"/>
  <c r="CI151" i="102" s="1"/>
  <c r="BY151" i="102"/>
  <c r="CA151" i="102" s="1"/>
  <c r="BZ152" i="102" s="1"/>
  <c r="AX150" i="102"/>
  <c r="AZ150" i="102" s="1"/>
  <c r="AY151" i="102" s="1"/>
  <c r="BD151" i="102"/>
  <c r="CQ150" i="102"/>
  <c r="CS150" i="102" s="1"/>
  <c r="CR151" i="102" s="1"/>
  <c r="AC149" i="101"/>
  <c r="BQ149" i="101"/>
  <c r="BM149" i="101"/>
  <c r="CW149" i="101"/>
  <c r="DA149" i="101"/>
  <c r="BH149" i="101"/>
  <c r="BD149" i="101"/>
  <c r="CR149" i="101"/>
  <c r="CN149" i="101"/>
  <c r="N150" i="101"/>
  <c r="P150" i="101" s="1"/>
  <c r="O151" i="101" s="1"/>
  <c r="AY149" i="101"/>
  <c r="AU149" i="101"/>
  <c r="AL149" i="101"/>
  <c r="W149" i="101"/>
  <c r="Y149" i="101" s="1"/>
  <c r="X150" i="101" s="1"/>
  <c r="BZ149" i="101"/>
  <c r="BV149" i="101"/>
  <c r="CH149" i="101"/>
  <c r="CJ149" i="101" s="1"/>
  <c r="BK277" i="97"/>
  <c r="CH143" i="98"/>
  <c r="CJ143" i="98" s="1"/>
  <c r="CI144" i="98" s="1"/>
  <c r="BY143" i="98"/>
  <c r="CA143" i="98" s="1"/>
  <c r="BZ144" i="98" s="1"/>
  <c r="BP143" i="98"/>
  <c r="BR143" i="98" s="1"/>
  <c r="BQ144" i="98" s="1"/>
  <c r="BG143" i="98"/>
  <c r="BI143" i="98" s="1"/>
  <c r="BH144" i="98" s="1"/>
  <c r="AX143" i="98"/>
  <c r="AZ143" i="98" s="1"/>
  <c r="AY144" i="98" s="1"/>
  <c r="W143" i="98"/>
  <c r="Y143" i="98" s="1"/>
  <c r="X144" i="98" s="1"/>
  <c r="CZ143" i="97"/>
  <c r="DB143" i="97" s="1"/>
  <c r="DA144" i="97" s="1"/>
  <c r="CH142" i="97"/>
  <c r="CJ142" i="97" s="1"/>
  <c r="BP142" i="97"/>
  <c r="BR142" i="97" s="1"/>
  <c r="AX143" i="97"/>
  <c r="AZ143" i="97" s="1"/>
  <c r="AY144" i="97" s="1"/>
  <c r="AP143" i="97"/>
  <c r="AL143" i="97"/>
  <c r="W142" i="97"/>
  <c r="Y142" i="97" s="1"/>
  <c r="X143" i="97" s="1"/>
  <c r="N150" i="97"/>
  <c r="P150" i="97" s="1"/>
  <c r="O151" i="97" s="1"/>
  <c r="H281" i="97"/>
  <c r="G280" i="97"/>
  <c r="I278" i="97"/>
  <c r="CL277" i="97"/>
  <c r="R278" i="97"/>
  <c r="CC277" i="97"/>
  <c r="BT277" i="97"/>
  <c r="AJ277" i="97"/>
  <c r="AC143" i="98"/>
  <c r="CN143" i="98"/>
  <c r="CC279" i="98"/>
  <c r="CF279" i="98" s="1"/>
  <c r="AJ278" i="98"/>
  <c r="AM278" i="98" s="1"/>
  <c r="BT278" i="98"/>
  <c r="BW278" i="98" s="1"/>
  <c r="AL143" i="98"/>
  <c r="BK278" i="98"/>
  <c r="BN278" i="98" s="1"/>
  <c r="R278" i="98"/>
  <c r="U278" i="98" s="1"/>
  <c r="BB278" i="98"/>
  <c r="BE278" i="98" s="1"/>
  <c r="AS278" i="98"/>
  <c r="AV278" i="98" s="1"/>
  <c r="I278" i="98"/>
  <c r="L278" i="98" s="1"/>
  <c r="N143" i="98"/>
  <c r="P143" i="98" s="1"/>
  <c r="O144" i="98" s="1"/>
  <c r="CW143" i="98"/>
  <c r="CL278" i="98"/>
  <c r="CO278" i="98" s="1"/>
  <c r="AA278" i="98"/>
  <c r="AD278" i="98" s="1"/>
  <c r="CU278" i="98"/>
  <c r="CX278" i="98" s="1"/>
  <c r="CU279" i="97"/>
  <c r="CN143" i="97"/>
  <c r="BD143" i="97"/>
  <c r="BB278" i="97"/>
  <c r="AS278" i="97"/>
  <c r="AC143" i="97"/>
  <c r="AA278" i="97"/>
  <c r="BX277" i="97" l="1"/>
  <c r="BW277" i="97"/>
  <c r="M278" i="97"/>
  <c r="L278" i="97"/>
  <c r="BO277" i="97"/>
  <c r="BN277" i="97"/>
  <c r="CG277" i="97"/>
  <c r="CF277" i="97"/>
  <c r="AW278" i="97"/>
  <c r="AV278" i="97"/>
  <c r="CY279" i="97"/>
  <c r="CX279" i="97"/>
  <c r="V278" i="97"/>
  <c r="U278" i="97"/>
  <c r="AE278" i="97"/>
  <c r="AD278" i="97"/>
  <c r="BF278" i="97"/>
  <c r="BE278" i="97"/>
  <c r="AN277" i="97"/>
  <c r="AM277" i="97"/>
  <c r="CP277" i="97"/>
  <c r="CO277" i="97"/>
  <c r="BC160" i="112"/>
  <c r="AQ159" i="112"/>
  <c r="AL160" i="112" s="1"/>
  <c r="AP160" i="112" s="1"/>
  <c r="EG151" i="102"/>
  <c r="EK151" i="102"/>
  <c r="EA151" i="102"/>
  <c r="EC151" i="102" s="1"/>
  <c r="DO151" i="102"/>
  <c r="DS151" i="102"/>
  <c r="DI151" i="102"/>
  <c r="DK151" i="102" s="1"/>
  <c r="EJ143" i="98"/>
  <c r="EL143" i="98" s="1"/>
  <c r="EB144" i="98"/>
  <c r="DX144" i="98"/>
  <c r="DR143" i="98"/>
  <c r="DT143" i="98" s="1"/>
  <c r="DJ144" i="98"/>
  <c r="DF144" i="98"/>
  <c r="EJ149" i="101"/>
  <c r="EL149" i="101" s="1"/>
  <c r="EB150" i="101"/>
  <c r="DX150" i="101"/>
  <c r="DR149" i="101"/>
  <c r="DT149" i="101" s="1"/>
  <c r="DJ150" i="101"/>
  <c r="DF150" i="101"/>
  <c r="EJ143" i="97"/>
  <c r="EL143" i="97" s="1"/>
  <c r="EA143" i="97"/>
  <c r="EC143" i="97" s="1"/>
  <c r="DR143" i="97"/>
  <c r="DT143" i="97" s="1"/>
  <c r="DI143" i="97"/>
  <c r="DK143" i="97" s="1"/>
  <c r="AL151" i="102"/>
  <c r="BG151" i="102"/>
  <c r="BI151" i="102" s="1"/>
  <c r="BH152" i="102" s="1"/>
  <c r="W151" i="102"/>
  <c r="Y151" i="102" s="1"/>
  <c r="X152" i="102" s="1"/>
  <c r="AF151" i="102"/>
  <c r="AH151" i="102" s="1"/>
  <c r="AG152" i="102" s="1"/>
  <c r="BP151" i="102"/>
  <c r="BR151" i="102" s="1"/>
  <c r="BQ152" i="102" s="1"/>
  <c r="BV152" i="102"/>
  <c r="CN151" i="102"/>
  <c r="AU151" i="102"/>
  <c r="CE151" i="102"/>
  <c r="CZ151" i="102"/>
  <c r="DB151" i="102" s="1"/>
  <c r="N151" i="102"/>
  <c r="P151" i="102" s="1"/>
  <c r="O152" i="102" s="1"/>
  <c r="T150" i="101"/>
  <c r="AO149" i="101"/>
  <c r="AQ149" i="101" s="1"/>
  <c r="AP150" i="101" s="1"/>
  <c r="K151" i="101"/>
  <c r="BG149" i="101"/>
  <c r="BI149" i="101" s="1"/>
  <c r="CI150" i="101"/>
  <c r="CE150" i="101"/>
  <c r="AX149" i="101"/>
  <c r="AZ149" i="101" s="1"/>
  <c r="CQ149" i="101"/>
  <c r="CS149" i="101" s="1"/>
  <c r="BY149" i="101"/>
  <c r="CA149" i="101" s="1"/>
  <c r="BP149" i="101"/>
  <c r="BR149" i="101" s="1"/>
  <c r="CZ149" i="101"/>
  <c r="DB149" i="101" s="1"/>
  <c r="AF149" i="101"/>
  <c r="AH149" i="101" s="1"/>
  <c r="AG150" i="101" s="1"/>
  <c r="BK278" i="97"/>
  <c r="CZ143" i="98"/>
  <c r="DB143" i="98" s="1"/>
  <c r="DA144" i="98" s="1"/>
  <c r="CQ143" i="98"/>
  <c r="CS143" i="98" s="1"/>
  <c r="CR144" i="98" s="1"/>
  <c r="AO143" i="98"/>
  <c r="AQ143" i="98" s="1"/>
  <c r="AP144" i="98" s="1"/>
  <c r="AF143" i="98"/>
  <c r="AH143" i="98" s="1"/>
  <c r="AG144" i="98" s="1"/>
  <c r="CQ143" i="97"/>
  <c r="CS143" i="97" s="1"/>
  <c r="CR144" i="97" s="1"/>
  <c r="CI143" i="97"/>
  <c r="CE143" i="97"/>
  <c r="BQ143" i="97"/>
  <c r="BM143" i="97"/>
  <c r="BG143" i="97"/>
  <c r="BI143" i="97" s="1"/>
  <c r="BH144" i="97" s="1"/>
  <c r="AO143" i="97"/>
  <c r="AQ143" i="97" s="1"/>
  <c r="AF143" i="97"/>
  <c r="AH143" i="97" s="1"/>
  <c r="AG144" i="97" s="1"/>
  <c r="T143" i="97"/>
  <c r="K151" i="97"/>
  <c r="G281" i="97"/>
  <c r="R279" i="97"/>
  <c r="AJ278" i="97"/>
  <c r="BT278" i="97"/>
  <c r="CC278" i="97"/>
  <c r="CL278" i="97"/>
  <c r="I279" i="97"/>
  <c r="BD144" i="98"/>
  <c r="BM144" i="98"/>
  <c r="T144" i="98"/>
  <c r="CE144" i="98"/>
  <c r="BV144" i="98"/>
  <c r="AA279" i="98"/>
  <c r="AD279" i="98" s="1"/>
  <c r="AU144" i="98"/>
  <c r="I279" i="98"/>
  <c r="L279" i="98" s="1"/>
  <c r="BK279" i="98"/>
  <c r="BN279" i="98" s="1"/>
  <c r="CC280" i="98"/>
  <c r="CF280" i="98" s="1"/>
  <c r="K144" i="98"/>
  <c r="BB279" i="98"/>
  <c r="BE279" i="98" s="1"/>
  <c r="BT279" i="98"/>
  <c r="BW279" i="98" s="1"/>
  <c r="CL279" i="98"/>
  <c r="CO279" i="98" s="1"/>
  <c r="AS279" i="98"/>
  <c r="AV279" i="98" s="1"/>
  <c r="CU279" i="98"/>
  <c r="CX279" i="98" s="1"/>
  <c r="R279" i="98"/>
  <c r="U279" i="98" s="1"/>
  <c r="AJ279" i="98"/>
  <c r="AM279" i="98" s="1"/>
  <c r="CW144" i="97"/>
  <c r="CU280" i="97"/>
  <c r="BB279" i="97"/>
  <c r="AU144" i="97"/>
  <c r="AS279" i="97"/>
  <c r="AA279" i="97"/>
  <c r="AO160" i="112" l="1"/>
  <c r="CG278" i="97"/>
  <c r="CF278" i="97"/>
  <c r="BF279" i="97"/>
  <c r="BE279" i="97"/>
  <c r="BX278" i="97"/>
  <c r="BW278" i="97"/>
  <c r="AE279" i="97"/>
  <c r="AD279" i="97"/>
  <c r="M279" i="97"/>
  <c r="L279" i="97"/>
  <c r="AN278" i="97"/>
  <c r="AM278" i="97"/>
  <c r="CY280" i="97"/>
  <c r="CX280" i="97"/>
  <c r="AW279" i="97"/>
  <c r="AV279" i="97"/>
  <c r="CP278" i="97"/>
  <c r="CO278" i="97"/>
  <c r="V279" i="97"/>
  <c r="U279" i="97"/>
  <c r="BO278" i="97"/>
  <c r="BN278" i="97"/>
  <c r="BE160" i="112"/>
  <c r="AZ161" i="112" s="1"/>
  <c r="BD161" i="112" s="1"/>
  <c r="EJ151" i="102"/>
  <c r="EL151" i="102" s="1"/>
  <c r="DX152" i="102"/>
  <c r="EB152" i="102"/>
  <c r="DR151" i="102"/>
  <c r="DT151" i="102" s="1"/>
  <c r="DJ152" i="102"/>
  <c r="DF152" i="102"/>
  <c r="EK144" i="98"/>
  <c r="EG144" i="98"/>
  <c r="EA144" i="98"/>
  <c r="EC144" i="98" s="1"/>
  <c r="DO144" i="98"/>
  <c r="DS144" i="98"/>
  <c r="DI144" i="98"/>
  <c r="DK144" i="98" s="1"/>
  <c r="EG150" i="101"/>
  <c r="EK150" i="101"/>
  <c r="EA150" i="101"/>
  <c r="EC150" i="101" s="1"/>
  <c r="DO150" i="101"/>
  <c r="DS150" i="101"/>
  <c r="DI150" i="101"/>
  <c r="DK150" i="101" s="1"/>
  <c r="EK144" i="97"/>
  <c r="EG144" i="97"/>
  <c r="EB144" i="97"/>
  <c r="DX144" i="97"/>
  <c r="DS144" i="97"/>
  <c r="DO144" i="97"/>
  <c r="DJ144" i="97"/>
  <c r="DF144" i="97"/>
  <c r="AC152" i="102"/>
  <c r="BM152" i="102"/>
  <c r="DA152" i="102"/>
  <c r="CW152" i="102"/>
  <c r="AX151" i="102"/>
  <c r="AZ151" i="102" s="1"/>
  <c r="AY152" i="102" s="1"/>
  <c r="BY152" i="102"/>
  <c r="CA152" i="102" s="1"/>
  <c r="BZ153" i="102" s="1"/>
  <c r="BD152" i="102"/>
  <c r="K152" i="102"/>
  <c r="CH151" i="102"/>
  <c r="CJ151" i="102" s="1"/>
  <c r="CI152" i="102" s="1"/>
  <c r="CQ151" i="102"/>
  <c r="CS151" i="102" s="1"/>
  <c r="CR152" i="102" s="1"/>
  <c r="T152" i="102"/>
  <c r="AO151" i="102"/>
  <c r="AQ151" i="102" s="1"/>
  <c r="AP152" i="102" s="1"/>
  <c r="CR150" i="101"/>
  <c r="CN150" i="101"/>
  <c r="BQ150" i="101"/>
  <c r="BM150" i="101"/>
  <c r="BH150" i="101"/>
  <c r="BD150" i="101"/>
  <c r="CW150" i="101"/>
  <c r="DA150" i="101"/>
  <c r="AC150" i="101"/>
  <c r="BZ150" i="101"/>
  <c r="BV150" i="101"/>
  <c r="AY150" i="101"/>
  <c r="AU150" i="101"/>
  <c r="AL150" i="101"/>
  <c r="CH150" i="101"/>
  <c r="CJ150" i="101" s="1"/>
  <c r="N151" i="101"/>
  <c r="P151" i="101" s="1"/>
  <c r="O152" i="101" s="1"/>
  <c r="W150" i="101"/>
  <c r="Y150" i="101" s="1"/>
  <c r="X151" i="101" s="1"/>
  <c r="BK279" i="97"/>
  <c r="CH144" i="98"/>
  <c r="CJ144" i="98" s="1"/>
  <c r="CI145" i="98" s="1"/>
  <c r="BY144" i="98"/>
  <c r="CA144" i="98" s="1"/>
  <c r="BZ145" i="98" s="1"/>
  <c r="BP144" i="98"/>
  <c r="BR144" i="98" s="1"/>
  <c r="BQ145" i="98" s="1"/>
  <c r="BG144" i="98"/>
  <c r="BI144" i="98" s="1"/>
  <c r="BH145" i="98" s="1"/>
  <c r="AX144" i="98"/>
  <c r="AZ144" i="98" s="1"/>
  <c r="AY145" i="98" s="1"/>
  <c r="W144" i="98"/>
  <c r="Y144" i="98" s="1"/>
  <c r="X145" i="98" s="1"/>
  <c r="CZ144" i="97"/>
  <c r="DB144" i="97" s="1"/>
  <c r="DA145" i="97" s="1"/>
  <c r="CH143" i="97"/>
  <c r="CJ143" i="97" s="1"/>
  <c r="BP143" i="97"/>
  <c r="BR143" i="97" s="1"/>
  <c r="AX144" i="97"/>
  <c r="AZ144" i="97" s="1"/>
  <c r="AY145" i="97" s="1"/>
  <c r="AP144" i="97"/>
  <c r="AL144" i="97"/>
  <c r="W143" i="97"/>
  <c r="Y143" i="97" s="1"/>
  <c r="X144" i="97" s="1"/>
  <c r="N151" i="97"/>
  <c r="P151" i="97" s="1"/>
  <c r="O152" i="97" s="1"/>
  <c r="I280" i="97"/>
  <c r="AJ279" i="97"/>
  <c r="CL279" i="97"/>
  <c r="CC279" i="97"/>
  <c r="BT279" i="97"/>
  <c r="R280" i="97"/>
  <c r="AL144" i="98"/>
  <c r="N144" i="98"/>
  <c r="P144" i="98" s="1"/>
  <c r="O145" i="98" s="1"/>
  <c r="CU280" i="98"/>
  <c r="CX280" i="98" s="1"/>
  <c r="AS280" i="98"/>
  <c r="AV280" i="98" s="1"/>
  <c r="BB280" i="98"/>
  <c r="BE280" i="98" s="1"/>
  <c r="R280" i="98"/>
  <c r="U280" i="98" s="1"/>
  <c r="BT280" i="98"/>
  <c r="BW280" i="98" s="1"/>
  <c r="AJ280" i="98"/>
  <c r="AM280" i="98" s="1"/>
  <c r="CL280" i="98"/>
  <c r="CO280" i="98" s="1"/>
  <c r="AC144" i="98"/>
  <c r="BK280" i="98"/>
  <c r="BN280" i="98" s="1"/>
  <c r="I280" i="98"/>
  <c r="AA280" i="98"/>
  <c r="AD280" i="98" s="1"/>
  <c r="CN144" i="98"/>
  <c r="CW144" i="98"/>
  <c r="CN144" i="97"/>
  <c r="BB280" i="97"/>
  <c r="BD144" i="97"/>
  <c r="AS280" i="97"/>
  <c r="AC144" i="97"/>
  <c r="AA280" i="97"/>
  <c r="L280" i="98" l="1"/>
  <c r="AE280" i="97"/>
  <c r="AD280" i="97"/>
  <c r="CP279" i="97"/>
  <c r="CO279" i="97"/>
  <c r="V280" i="97"/>
  <c r="U280" i="97"/>
  <c r="AN279" i="97"/>
  <c r="AM279" i="97"/>
  <c r="BO279" i="97"/>
  <c r="BN279" i="97"/>
  <c r="BF280" i="97"/>
  <c r="BE280" i="97"/>
  <c r="AW280" i="97"/>
  <c r="AV280" i="97"/>
  <c r="M280" i="97"/>
  <c r="L280" i="97"/>
  <c r="BX279" i="97"/>
  <c r="BW279" i="97"/>
  <c r="CG279" i="97"/>
  <c r="CF279" i="97"/>
  <c r="BC161" i="112"/>
  <c r="AQ160" i="112"/>
  <c r="AL161" i="112" s="1"/>
  <c r="AP161" i="112" s="1"/>
  <c r="EG152" i="102"/>
  <c r="EK152" i="102"/>
  <c r="EA152" i="102"/>
  <c r="EC152" i="102" s="1"/>
  <c r="DS152" i="102"/>
  <c r="DO152" i="102"/>
  <c r="DI152" i="102"/>
  <c r="DK152" i="102" s="1"/>
  <c r="EJ144" i="98"/>
  <c r="EL144" i="98" s="1"/>
  <c r="EB145" i="98"/>
  <c r="DX145" i="98"/>
  <c r="DR144" i="98"/>
  <c r="DT144" i="98" s="1"/>
  <c r="DJ145" i="98"/>
  <c r="DF145" i="98"/>
  <c r="EJ150" i="101"/>
  <c r="EL150" i="101" s="1"/>
  <c r="EB151" i="101"/>
  <c r="DX151" i="101"/>
  <c r="DR150" i="101"/>
  <c r="DT150" i="101" s="1"/>
  <c r="DJ151" i="101"/>
  <c r="DF151" i="101"/>
  <c r="EJ144" i="97"/>
  <c r="EL144" i="97" s="1"/>
  <c r="EA144" i="97"/>
  <c r="EC144" i="97" s="1"/>
  <c r="DR144" i="97"/>
  <c r="DT144" i="97" s="1"/>
  <c r="DI144" i="97"/>
  <c r="DK144" i="97" s="1"/>
  <c r="CN152" i="102"/>
  <c r="W152" i="102"/>
  <c r="Y152" i="102" s="1"/>
  <c r="X153" i="102" s="1"/>
  <c r="BG152" i="102"/>
  <c r="BI152" i="102" s="1"/>
  <c r="BH153" i="102" s="1"/>
  <c r="CE152" i="102"/>
  <c r="BP152" i="102"/>
  <c r="BR152" i="102" s="1"/>
  <c r="BQ153" i="102" s="1"/>
  <c r="N152" i="102"/>
  <c r="P152" i="102" s="1"/>
  <c r="O153" i="102" s="1"/>
  <c r="CZ152" i="102"/>
  <c r="DB152" i="102" s="1"/>
  <c r="AF152" i="102"/>
  <c r="AH152" i="102" s="1"/>
  <c r="AG153" i="102" s="1"/>
  <c r="AU152" i="102"/>
  <c r="AL152" i="102"/>
  <c r="BV153" i="102"/>
  <c r="T151" i="101"/>
  <c r="AO150" i="101"/>
  <c r="AQ150" i="101" s="1"/>
  <c r="AP151" i="101" s="1"/>
  <c r="CZ150" i="101"/>
  <c r="DB150" i="101" s="1"/>
  <c r="CI151" i="101"/>
  <c r="CE151" i="101"/>
  <c r="AX150" i="101"/>
  <c r="AZ150" i="101" s="1"/>
  <c r="BG150" i="101"/>
  <c r="BI150" i="101" s="1"/>
  <c r="CQ150" i="101"/>
  <c r="CS150" i="101" s="1"/>
  <c r="K152" i="101"/>
  <c r="BY150" i="101"/>
  <c r="CA150" i="101" s="1"/>
  <c r="BP150" i="101"/>
  <c r="BR150" i="101" s="1"/>
  <c r="AF150" i="101"/>
  <c r="AH150" i="101" s="1"/>
  <c r="AG151" i="101" s="1"/>
  <c r="BK280" i="97"/>
  <c r="CZ144" i="98"/>
  <c r="DB144" i="98" s="1"/>
  <c r="DA145" i="98" s="1"/>
  <c r="CQ144" i="98"/>
  <c r="CS144" i="98" s="1"/>
  <c r="CR145" i="98" s="1"/>
  <c r="AO144" i="98"/>
  <c r="AQ144" i="98" s="1"/>
  <c r="AP145" i="98" s="1"/>
  <c r="AF144" i="98"/>
  <c r="AH144" i="98" s="1"/>
  <c r="AG145" i="98" s="1"/>
  <c r="CQ144" i="97"/>
  <c r="CS144" i="97" s="1"/>
  <c r="CR145" i="97" s="1"/>
  <c r="CI144" i="97"/>
  <c r="CE144" i="97"/>
  <c r="BQ144" i="97"/>
  <c r="BM144" i="97"/>
  <c r="BG144" i="97"/>
  <c r="BI144" i="97" s="1"/>
  <c r="BH145" i="97" s="1"/>
  <c r="AO144" i="97"/>
  <c r="AQ144" i="97" s="1"/>
  <c r="AF144" i="97"/>
  <c r="AH144" i="97" s="1"/>
  <c r="AG145" i="97" s="1"/>
  <c r="T144" i="97"/>
  <c r="K152" i="97"/>
  <c r="CC280" i="97"/>
  <c r="R281" i="97"/>
  <c r="CL280" i="97"/>
  <c r="BT280" i="97"/>
  <c r="AJ280" i="97"/>
  <c r="I281" i="97"/>
  <c r="BV145" i="98"/>
  <c r="AU145" i="98"/>
  <c r="T145" i="98"/>
  <c r="CE145" i="98"/>
  <c r="BM145" i="98"/>
  <c r="BD145" i="98"/>
  <c r="K145" i="98"/>
  <c r="CW145" i="97"/>
  <c r="AU145" i="97"/>
  <c r="AO161" i="112" l="1"/>
  <c r="BO280" i="97"/>
  <c r="BN280" i="97"/>
  <c r="AN280" i="97"/>
  <c r="AM280" i="97"/>
  <c r="CG280" i="97"/>
  <c r="CF280" i="97"/>
  <c r="BX280" i="97"/>
  <c r="BW280" i="97"/>
  <c r="M281" i="97"/>
  <c r="L281" i="97"/>
  <c r="V281" i="97"/>
  <c r="U281" i="97"/>
  <c r="CP280" i="97"/>
  <c r="CO280" i="97"/>
  <c r="BE161" i="112"/>
  <c r="AZ162" i="112" s="1"/>
  <c r="BD162" i="112" s="1"/>
  <c r="EJ152" i="102"/>
  <c r="EL152" i="102" s="1"/>
  <c r="DX153" i="102"/>
  <c r="EB153" i="102"/>
  <c r="DR152" i="102"/>
  <c r="DT152" i="102" s="1"/>
  <c r="DF153" i="102"/>
  <c r="DJ153" i="102"/>
  <c r="EK145" i="98"/>
  <c r="EG145" i="98"/>
  <c r="EA145" i="98"/>
  <c r="EC145" i="98" s="1"/>
  <c r="DS145" i="98"/>
  <c r="DO145" i="98"/>
  <c r="DI145" i="98"/>
  <c r="DK145" i="98" s="1"/>
  <c r="EK151" i="101"/>
  <c r="EG151" i="101"/>
  <c r="EA151" i="101"/>
  <c r="EC151" i="101" s="1"/>
  <c r="DS151" i="101"/>
  <c r="DO151" i="101"/>
  <c r="DI151" i="101"/>
  <c r="DK151" i="101" s="1"/>
  <c r="EG145" i="97"/>
  <c r="EK145" i="97"/>
  <c r="DX145" i="97"/>
  <c r="EB145" i="97"/>
  <c r="DS145" i="97"/>
  <c r="DO145" i="97"/>
  <c r="DJ145" i="97"/>
  <c r="DF145" i="97"/>
  <c r="AC153" i="102"/>
  <c r="BD153" i="102"/>
  <c r="AO152" i="102"/>
  <c r="AQ152" i="102" s="1"/>
  <c r="AP153" i="102" s="1"/>
  <c r="T153" i="102"/>
  <c r="K153" i="102"/>
  <c r="BY153" i="102"/>
  <c r="CA153" i="102" s="1"/>
  <c r="BZ154" i="102" s="1"/>
  <c r="AX152" i="102"/>
  <c r="AZ152" i="102" s="1"/>
  <c r="AY153" i="102" s="1"/>
  <c r="CQ152" i="102"/>
  <c r="CS152" i="102" s="1"/>
  <c r="CR153" i="102" s="1"/>
  <c r="CH152" i="102"/>
  <c r="CJ152" i="102" s="1"/>
  <c r="CI153" i="102" s="1"/>
  <c r="DA153" i="102"/>
  <c r="CW153" i="102"/>
  <c r="BM153" i="102"/>
  <c r="BQ151" i="101"/>
  <c r="BM151" i="101"/>
  <c r="BZ151" i="101"/>
  <c r="BV151" i="101"/>
  <c r="BH151" i="101"/>
  <c r="BD151" i="101"/>
  <c r="AY151" i="101"/>
  <c r="AU151" i="101"/>
  <c r="N152" i="101"/>
  <c r="P152" i="101" s="1"/>
  <c r="O153" i="101" s="1"/>
  <c r="CH151" i="101"/>
  <c r="CJ151" i="101" s="1"/>
  <c r="W151" i="101"/>
  <c r="Y151" i="101" s="1"/>
  <c r="X152" i="101" s="1"/>
  <c r="AL151" i="101"/>
  <c r="AC151" i="101"/>
  <c r="CR151" i="101"/>
  <c r="CN151" i="101"/>
  <c r="CW151" i="101"/>
  <c r="DA151" i="101"/>
  <c r="CH145" i="98"/>
  <c r="CJ145" i="98" s="1"/>
  <c r="CI146" i="98" s="1"/>
  <c r="BY145" i="98"/>
  <c r="CA145" i="98" s="1"/>
  <c r="BZ146" i="98" s="1"/>
  <c r="BP145" i="98"/>
  <c r="BR145" i="98" s="1"/>
  <c r="BQ146" i="98" s="1"/>
  <c r="BG145" i="98"/>
  <c r="BI145" i="98" s="1"/>
  <c r="BH146" i="98" s="1"/>
  <c r="AX145" i="98"/>
  <c r="AZ145" i="98" s="1"/>
  <c r="AY146" i="98" s="1"/>
  <c r="W145" i="98"/>
  <c r="Y145" i="98" s="1"/>
  <c r="X146" i="98" s="1"/>
  <c r="CZ145" i="97"/>
  <c r="DB145" i="97" s="1"/>
  <c r="DA146" i="97" s="1"/>
  <c r="CH144" i="97"/>
  <c r="CJ144" i="97" s="1"/>
  <c r="BP144" i="97"/>
  <c r="BR144" i="97" s="1"/>
  <c r="AX145" i="97"/>
  <c r="AZ145" i="97" s="1"/>
  <c r="AY146" i="97" s="1"/>
  <c r="AP145" i="97"/>
  <c r="AL145" i="97"/>
  <c r="W144" i="97"/>
  <c r="Y144" i="97" s="1"/>
  <c r="X145" i="97" s="1"/>
  <c r="N152" i="97"/>
  <c r="P152" i="97" s="1"/>
  <c r="O153" i="97" s="1"/>
  <c r="AL145" i="98"/>
  <c r="CW145" i="98"/>
  <c r="AC145" i="98"/>
  <c r="CN145" i="98"/>
  <c r="N145" i="98"/>
  <c r="P145" i="98" s="1"/>
  <c r="O146" i="98" s="1"/>
  <c r="CN145" i="97"/>
  <c r="BD145" i="97"/>
  <c r="AC145" i="97"/>
  <c r="AQ161" i="112" l="1"/>
  <c r="AL162" i="112" s="1"/>
  <c r="AP162" i="112" s="1"/>
  <c r="BC162" i="112"/>
  <c r="EK153" i="102"/>
  <c r="EG153" i="102"/>
  <c r="EA153" i="102"/>
  <c r="EC153" i="102" s="1"/>
  <c r="DS153" i="102"/>
  <c r="DO153" i="102"/>
  <c r="DI153" i="102"/>
  <c r="DK153" i="102" s="1"/>
  <c r="EJ145" i="98"/>
  <c r="EL145" i="98" s="1"/>
  <c r="EB146" i="98"/>
  <c r="DX146" i="98"/>
  <c r="DR145" i="98"/>
  <c r="DT145" i="98" s="1"/>
  <c r="DJ146" i="98"/>
  <c r="DF146" i="98"/>
  <c r="EJ151" i="101"/>
  <c r="EL151" i="101" s="1"/>
  <c r="EB152" i="101"/>
  <c r="DX152" i="101"/>
  <c r="DR151" i="101"/>
  <c r="DT151" i="101" s="1"/>
  <c r="DJ152" i="101"/>
  <c r="DF152" i="101"/>
  <c r="EJ145" i="97"/>
  <c r="EL145" i="97" s="1"/>
  <c r="EA145" i="97"/>
  <c r="EC145" i="97" s="1"/>
  <c r="DR145" i="97"/>
  <c r="DT145" i="97" s="1"/>
  <c r="DI145" i="97"/>
  <c r="DK145" i="97" s="1"/>
  <c r="BV154" i="102"/>
  <c r="AU153" i="102"/>
  <c r="CE153" i="102"/>
  <c r="CZ153" i="102"/>
  <c r="DB153" i="102" s="1"/>
  <c r="W153" i="102"/>
  <c r="Y153" i="102" s="1"/>
  <c r="X154" i="102" s="1"/>
  <c r="BP153" i="102"/>
  <c r="BR153" i="102" s="1"/>
  <c r="BQ154" i="102" s="1"/>
  <c r="N153" i="102"/>
  <c r="P153" i="102" s="1"/>
  <c r="O154" i="102" s="1"/>
  <c r="AF153" i="102"/>
  <c r="AH153" i="102" s="1"/>
  <c r="AG154" i="102" s="1"/>
  <c r="CN153" i="102"/>
  <c r="BG153" i="102"/>
  <c r="BI153" i="102" s="1"/>
  <c r="BH154" i="102" s="1"/>
  <c r="AL153" i="102"/>
  <c r="K153" i="101"/>
  <c r="CQ151" i="101"/>
  <c r="CS151" i="101" s="1"/>
  <c r="CI152" i="101"/>
  <c r="CE152" i="101"/>
  <c r="AX151" i="101"/>
  <c r="AZ151" i="101" s="1"/>
  <c r="BY151" i="101"/>
  <c r="CA151" i="101" s="1"/>
  <c r="AO151" i="101"/>
  <c r="AQ151" i="101" s="1"/>
  <c r="AP152" i="101" s="1"/>
  <c r="BG151" i="101"/>
  <c r="BI151" i="101" s="1"/>
  <c r="BP151" i="101"/>
  <c r="BR151" i="101" s="1"/>
  <c r="CZ151" i="101"/>
  <c r="DB151" i="101" s="1"/>
  <c r="AF151" i="101"/>
  <c r="AH151" i="101" s="1"/>
  <c r="AG152" i="101" s="1"/>
  <c r="T152" i="101"/>
  <c r="CZ145" i="98"/>
  <c r="DB145" i="98" s="1"/>
  <c r="DA146" i="98" s="1"/>
  <c r="CQ145" i="98"/>
  <c r="CS145" i="98" s="1"/>
  <c r="CR146" i="98" s="1"/>
  <c r="AO145" i="98"/>
  <c r="AQ145" i="98" s="1"/>
  <c r="AP146" i="98" s="1"/>
  <c r="AF145" i="98"/>
  <c r="AH145" i="98" s="1"/>
  <c r="AG146" i="98" s="1"/>
  <c r="CQ145" i="97"/>
  <c r="CS145" i="97" s="1"/>
  <c r="CR146" i="97" s="1"/>
  <c r="CI145" i="97"/>
  <c r="CE145" i="97"/>
  <c r="BQ145" i="97"/>
  <c r="BM145" i="97"/>
  <c r="BG145" i="97"/>
  <c r="BI145" i="97" s="1"/>
  <c r="BH146" i="97" s="1"/>
  <c r="AO145" i="97"/>
  <c r="AQ145" i="97" s="1"/>
  <c r="AF145" i="97"/>
  <c r="AH145" i="97" s="1"/>
  <c r="AG146" i="97" s="1"/>
  <c r="T145" i="97"/>
  <c r="K153" i="97"/>
  <c r="AU146" i="98"/>
  <c r="CE146" i="98"/>
  <c r="K146" i="98"/>
  <c r="BM146" i="98"/>
  <c r="BD146" i="98"/>
  <c r="T146" i="98"/>
  <c r="BV146" i="98"/>
  <c r="CW146" i="97"/>
  <c r="AU146" i="97"/>
  <c r="AO162" i="112" l="1"/>
  <c r="AQ162" i="112" s="1"/>
  <c r="AL163" i="112" s="1"/>
  <c r="AP163" i="112" s="1"/>
  <c r="BE162" i="112"/>
  <c r="AZ163" i="112" s="1"/>
  <c r="BD163" i="112" s="1"/>
  <c r="EJ153" i="102"/>
  <c r="EL153" i="102" s="1"/>
  <c r="DX154" i="102"/>
  <c r="EB154" i="102"/>
  <c r="DR153" i="102"/>
  <c r="DT153" i="102" s="1"/>
  <c r="DJ154" i="102"/>
  <c r="DF154" i="102"/>
  <c r="EK146" i="98"/>
  <c r="EG146" i="98"/>
  <c r="EA146" i="98"/>
  <c r="EC146" i="98" s="1"/>
  <c r="DS146" i="98"/>
  <c r="DO146" i="98"/>
  <c r="DI146" i="98"/>
  <c r="DK146" i="98" s="1"/>
  <c r="EK152" i="101"/>
  <c r="EG152" i="101"/>
  <c r="EA152" i="101"/>
  <c r="EC152" i="101" s="1"/>
  <c r="DS152" i="101"/>
  <c r="DO152" i="101"/>
  <c r="DI152" i="101"/>
  <c r="DK152" i="101" s="1"/>
  <c r="EG146" i="97"/>
  <c r="EK146" i="97"/>
  <c r="DX146" i="97"/>
  <c r="EB146" i="97"/>
  <c r="DS146" i="97"/>
  <c r="DO146" i="97"/>
  <c r="DJ146" i="97"/>
  <c r="DF146" i="97"/>
  <c r="DA154" i="102"/>
  <c r="CW154" i="102"/>
  <c r="T154" i="102"/>
  <c r="K154" i="102"/>
  <c r="AC154" i="102"/>
  <c r="BM154" i="102"/>
  <c r="BD154" i="102"/>
  <c r="AO153" i="102"/>
  <c r="AQ153" i="102" s="1"/>
  <c r="AP154" i="102" s="1"/>
  <c r="CQ153" i="102"/>
  <c r="CS153" i="102" s="1"/>
  <c r="CR154" i="102" s="1"/>
  <c r="CH153" i="102"/>
  <c r="CJ153" i="102" s="1"/>
  <c r="CI154" i="102" s="1"/>
  <c r="BY154" i="102"/>
  <c r="CA154" i="102" s="1"/>
  <c r="BZ155" i="102" s="1"/>
  <c r="AX153" i="102"/>
  <c r="AZ153" i="102" s="1"/>
  <c r="AY154" i="102" s="1"/>
  <c r="BH152" i="101"/>
  <c r="BD152" i="101"/>
  <c r="AC152" i="101"/>
  <c r="CR152" i="101"/>
  <c r="CN152" i="101"/>
  <c r="CW152" i="101"/>
  <c r="DA152" i="101"/>
  <c r="BQ152" i="101"/>
  <c r="BM152" i="101"/>
  <c r="AL152" i="101"/>
  <c r="AY152" i="101"/>
  <c r="AU152" i="101"/>
  <c r="W152" i="101"/>
  <c r="Y152" i="101" s="1"/>
  <c r="X153" i="101" s="1"/>
  <c r="BZ152" i="101"/>
  <c r="BV152" i="101"/>
  <c r="CH152" i="101"/>
  <c r="CJ152" i="101" s="1"/>
  <c r="N153" i="101"/>
  <c r="P153" i="101" s="1"/>
  <c r="O154" i="101" s="1"/>
  <c r="CH146" i="98"/>
  <c r="CJ146" i="98" s="1"/>
  <c r="CI147" i="98" s="1"/>
  <c r="BY146" i="98"/>
  <c r="CA146" i="98" s="1"/>
  <c r="BZ147" i="98" s="1"/>
  <c r="BP146" i="98"/>
  <c r="BR146" i="98" s="1"/>
  <c r="BQ147" i="98" s="1"/>
  <c r="BG146" i="98"/>
  <c r="BI146" i="98" s="1"/>
  <c r="BH147" i="98" s="1"/>
  <c r="AX146" i="98"/>
  <c r="AZ146" i="98" s="1"/>
  <c r="AY147" i="98" s="1"/>
  <c r="W146" i="98"/>
  <c r="Y146" i="98" s="1"/>
  <c r="X147" i="98" s="1"/>
  <c r="CZ146" i="97"/>
  <c r="DB146" i="97" s="1"/>
  <c r="DA147" i="97" s="1"/>
  <c r="CH145" i="97"/>
  <c r="CJ145" i="97" s="1"/>
  <c r="BP145" i="97"/>
  <c r="BR145" i="97" s="1"/>
  <c r="AX146" i="97"/>
  <c r="AZ146" i="97" s="1"/>
  <c r="AY147" i="97" s="1"/>
  <c r="AP146" i="97"/>
  <c r="AL146" i="97"/>
  <c r="W145" i="97"/>
  <c r="Y145" i="97" s="1"/>
  <c r="X146" i="97" s="1"/>
  <c r="N153" i="97"/>
  <c r="P153" i="97" s="1"/>
  <c r="O154" i="97" s="1"/>
  <c r="AL146" i="98"/>
  <c r="CW146" i="98"/>
  <c r="AC146" i="98"/>
  <c r="CN146" i="98"/>
  <c r="N146" i="98"/>
  <c r="P146" i="98" s="1"/>
  <c r="O147" i="98" s="1"/>
  <c r="CN146" i="97"/>
  <c r="BD146" i="97"/>
  <c r="AC146" i="97"/>
  <c r="AO163" i="112" l="1"/>
  <c r="BC163" i="112"/>
  <c r="EK154" i="102"/>
  <c r="EG154" i="102"/>
  <c r="EA154" i="102"/>
  <c r="EC154" i="102" s="1"/>
  <c r="DO154" i="102"/>
  <c r="DS154" i="102"/>
  <c r="DI154" i="102"/>
  <c r="DK154" i="102" s="1"/>
  <c r="EJ146" i="98"/>
  <c r="EL146" i="98" s="1"/>
  <c r="EB147" i="98"/>
  <c r="DX147" i="98"/>
  <c r="DR146" i="98"/>
  <c r="DT146" i="98" s="1"/>
  <c r="DF147" i="98"/>
  <c r="DJ147" i="98"/>
  <c r="EJ152" i="101"/>
  <c r="EL152" i="101" s="1"/>
  <c r="EB153" i="101"/>
  <c r="DX153" i="101"/>
  <c r="DR152" i="101"/>
  <c r="DT152" i="101" s="1"/>
  <c r="DJ153" i="101"/>
  <c r="DF153" i="101"/>
  <c r="EJ146" i="97"/>
  <c r="EL146" i="97" s="1"/>
  <c r="EA146" i="97"/>
  <c r="EC146" i="97" s="1"/>
  <c r="DR146" i="97"/>
  <c r="DT146" i="97" s="1"/>
  <c r="DI146" i="97"/>
  <c r="DK146" i="97" s="1"/>
  <c r="CE154" i="102"/>
  <c r="AU154" i="102"/>
  <c r="BV155" i="102"/>
  <c r="AL154" i="102"/>
  <c r="AF154" i="102"/>
  <c r="AH154" i="102" s="1"/>
  <c r="AG155" i="102" s="1"/>
  <c r="CN154" i="102"/>
  <c r="W154" i="102"/>
  <c r="Y154" i="102" s="1"/>
  <c r="X155" i="102" s="1"/>
  <c r="BP154" i="102"/>
  <c r="BR154" i="102" s="1"/>
  <c r="BQ155" i="102" s="1"/>
  <c r="N154" i="102"/>
  <c r="P154" i="102" s="1"/>
  <c r="O155" i="102" s="1"/>
  <c r="CZ154" i="102"/>
  <c r="DB154" i="102" s="1"/>
  <c r="BG154" i="102"/>
  <c r="BI154" i="102" s="1"/>
  <c r="BH155" i="102" s="1"/>
  <c r="T153" i="101"/>
  <c r="AO152" i="101"/>
  <c r="AQ152" i="101" s="1"/>
  <c r="AP153" i="101" s="1"/>
  <c r="CZ152" i="101"/>
  <c r="DB152" i="101" s="1"/>
  <c r="AF152" i="101"/>
  <c r="AH152" i="101" s="1"/>
  <c r="AG153" i="101" s="1"/>
  <c r="CI153" i="101"/>
  <c r="CE153" i="101"/>
  <c r="K154" i="101"/>
  <c r="BY152" i="101"/>
  <c r="CA152" i="101" s="1"/>
  <c r="AX152" i="101"/>
  <c r="AZ152" i="101" s="1"/>
  <c r="BP152" i="101"/>
  <c r="BR152" i="101" s="1"/>
  <c r="CQ152" i="101"/>
  <c r="CS152" i="101" s="1"/>
  <c r="BG152" i="101"/>
  <c r="BI152" i="101" s="1"/>
  <c r="CZ146" i="98"/>
  <c r="DB146" i="98" s="1"/>
  <c r="DA147" i="98" s="1"/>
  <c r="CQ146" i="98"/>
  <c r="CS146" i="98" s="1"/>
  <c r="CR147" i="98" s="1"/>
  <c r="AO146" i="98"/>
  <c r="AQ146" i="98" s="1"/>
  <c r="AP147" i="98" s="1"/>
  <c r="AF146" i="98"/>
  <c r="AH146" i="98" s="1"/>
  <c r="AG147" i="98" s="1"/>
  <c r="CQ146" i="97"/>
  <c r="CS146" i="97" s="1"/>
  <c r="CR147" i="97" s="1"/>
  <c r="CI146" i="97"/>
  <c r="CE146" i="97"/>
  <c r="BQ146" i="97"/>
  <c r="BM146" i="97"/>
  <c r="BG146" i="97"/>
  <c r="BI146" i="97" s="1"/>
  <c r="BH147" i="97" s="1"/>
  <c r="AO146" i="97"/>
  <c r="AQ146" i="97" s="1"/>
  <c r="AF146" i="97"/>
  <c r="AH146" i="97" s="1"/>
  <c r="AG147" i="97" s="1"/>
  <c r="T146" i="97"/>
  <c r="K154" i="97"/>
  <c r="N154" i="97" s="1"/>
  <c r="P154" i="97" s="1"/>
  <c r="O155" i="97" s="1"/>
  <c r="BD147" i="98"/>
  <c r="CE147" i="98"/>
  <c r="K147" i="98"/>
  <c r="AU147" i="98"/>
  <c r="T147" i="98"/>
  <c r="BV147" i="98"/>
  <c r="BM147" i="98"/>
  <c r="CW147" i="97"/>
  <c r="AU147" i="97"/>
  <c r="BE163" i="112" l="1"/>
  <c r="AZ164" i="112" s="1"/>
  <c r="BD164" i="112" s="1"/>
  <c r="AQ163" i="112"/>
  <c r="AL164" i="112" s="1"/>
  <c r="AP164" i="112" s="1"/>
  <c r="EJ154" i="102"/>
  <c r="EL154" i="102" s="1"/>
  <c r="EB155" i="102"/>
  <c r="DX155" i="102"/>
  <c r="DR154" i="102"/>
  <c r="DT154" i="102" s="1"/>
  <c r="DJ155" i="102"/>
  <c r="DF155" i="102"/>
  <c r="EK147" i="98"/>
  <c r="EG147" i="98"/>
  <c r="EA147" i="98"/>
  <c r="EC147" i="98" s="1"/>
  <c r="DS147" i="98"/>
  <c r="DO147" i="98"/>
  <c r="DI147" i="98"/>
  <c r="DK147" i="98" s="1"/>
  <c r="EK153" i="101"/>
  <c r="EG153" i="101"/>
  <c r="EA153" i="101"/>
  <c r="EC153" i="101" s="1"/>
  <c r="DS153" i="101"/>
  <c r="DO153" i="101"/>
  <c r="DI153" i="101"/>
  <c r="DK153" i="101" s="1"/>
  <c r="EK147" i="97"/>
  <c r="EG147" i="97"/>
  <c r="EB147" i="97"/>
  <c r="DX147" i="97"/>
  <c r="DS147" i="97"/>
  <c r="DO147" i="97"/>
  <c r="DJ147" i="97"/>
  <c r="DF147" i="97"/>
  <c r="BD155" i="102"/>
  <c r="DA155" i="102"/>
  <c r="CW155" i="102"/>
  <c r="T155" i="102"/>
  <c r="K155" i="102"/>
  <c r="BM155" i="102"/>
  <c r="AC155" i="102"/>
  <c r="AO154" i="102"/>
  <c r="AQ154" i="102" s="1"/>
  <c r="AP155" i="102" s="1"/>
  <c r="CH154" i="102"/>
  <c r="CJ154" i="102" s="1"/>
  <c r="CI155" i="102" s="1"/>
  <c r="CQ154" i="102"/>
  <c r="CS154" i="102" s="1"/>
  <c r="CR155" i="102" s="1"/>
  <c r="AX154" i="102"/>
  <c r="AZ154" i="102" s="1"/>
  <c r="AY155" i="102" s="1"/>
  <c r="BY155" i="102"/>
  <c r="CA155" i="102" s="1"/>
  <c r="BZ156" i="102" s="1"/>
  <c r="CR153" i="101"/>
  <c r="CN153" i="101"/>
  <c r="BQ153" i="101"/>
  <c r="BM153" i="101"/>
  <c r="AC153" i="101"/>
  <c r="BH153" i="101"/>
  <c r="BD153" i="101"/>
  <c r="CW153" i="101"/>
  <c r="DA153" i="101"/>
  <c r="N154" i="101"/>
  <c r="P154" i="101" s="1"/>
  <c r="O155" i="101" s="1"/>
  <c r="AL153" i="101"/>
  <c r="BZ153" i="101"/>
  <c r="BV153" i="101"/>
  <c r="CH153" i="101"/>
  <c r="CJ153" i="101" s="1"/>
  <c r="W153" i="101"/>
  <c r="Y153" i="101" s="1"/>
  <c r="X154" i="101" s="1"/>
  <c r="AY153" i="101"/>
  <c r="AU153" i="101"/>
  <c r="CH147" i="98"/>
  <c r="CJ147" i="98" s="1"/>
  <c r="CI148" i="98" s="1"/>
  <c r="BY147" i="98"/>
  <c r="CA147" i="98" s="1"/>
  <c r="BZ148" i="98" s="1"/>
  <c r="BP147" i="98"/>
  <c r="BR147" i="98" s="1"/>
  <c r="BQ148" i="98" s="1"/>
  <c r="BG147" i="98"/>
  <c r="BI147" i="98" s="1"/>
  <c r="BH148" i="98" s="1"/>
  <c r="AX147" i="98"/>
  <c r="AZ147" i="98" s="1"/>
  <c r="AY148" i="98" s="1"/>
  <c r="W147" i="98"/>
  <c r="Y147" i="98" s="1"/>
  <c r="X148" i="98" s="1"/>
  <c r="CZ147" i="97"/>
  <c r="DB147" i="97" s="1"/>
  <c r="DA148" i="97" s="1"/>
  <c r="CH146" i="97"/>
  <c r="CJ146" i="97" s="1"/>
  <c r="BP146" i="97"/>
  <c r="BR146" i="97" s="1"/>
  <c r="AX147" i="97"/>
  <c r="AZ147" i="97" s="1"/>
  <c r="AY148" i="97" s="1"/>
  <c r="AP147" i="97"/>
  <c r="AL147" i="97"/>
  <c r="W146" i="97"/>
  <c r="Y146" i="97" s="1"/>
  <c r="X147" i="97" s="1"/>
  <c r="K155" i="97"/>
  <c r="N155" i="97" s="1"/>
  <c r="P155" i="97" s="1"/>
  <c r="O156" i="97" s="1"/>
  <c r="CN147" i="98"/>
  <c r="CW147" i="98"/>
  <c r="AL147" i="98"/>
  <c r="N147" i="98"/>
  <c r="P147" i="98" s="1"/>
  <c r="O148" i="98" s="1"/>
  <c r="AC147" i="98"/>
  <c r="CN147" i="97"/>
  <c r="BD147" i="97"/>
  <c r="AC147" i="97"/>
  <c r="BC164" i="112" l="1"/>
  <c r="AO164" i="112"/>
  <c r="EG155" i="102"/>
  <c r="EK155" i="102"/>
  <c r="EA155" i="102"/>
  <c r="EC155" i="102" s="1"/>
  <c r="DS155" i="102"/>
  <c r="DO155" i="102"/>
  <c r="DI155" i="102"/>
  <c r="DK155" i="102" s="1"/>
  <c r="EJ147" i="98"/>
  <c r="EL147" i="98" s="1"/>
  <c r="EB148" i="98"/>
  <c r="DX148" i="98"/>
  <c r="DR147" i="98"/>
  <c r="DT147" i="98" s="1"/>
  <c r="DJ148" i="98"/>
  <c r="DF148" i="98"/>
  <c r="EJ153" i="101"/>
  <c r="EL153" i="101" s="1"/>
  <c r="EB154" i="101"/>
  <c r="DX154" i="101"/>
  <c r="DR153" i="101"/>
  <c r="DT153" i="101" s="1"/>
  <c r="DJ154" i="101"/>
  <c r="DF154" i="101"/>
  <c r="EJ147" i="97"/>
  <c r="EL147" i="97" s="1"/>
  <c r="EA147" i="97"/>
  <c r="EC147" i="97" s="1"/>
  <c r="DR147" i="97"/>
  <c r="DT147" i="97" s="1"/>
  <c r="DI147" i="97"/>
  <c r="DK147" i="97" s="1"/>
  <c r="BV156" i="102"/>
  <c r="CN155" i="102"/>
  <c r="AL155" i="102"/>
  <c r="AU155" i="102"/>
  <c r="N155" i="102"/>
  <c r="P155" i="102" s="1"/>
  <c r="O156" i="102" s="1"/>
  <c r="CE155" i="102"/>
  <c r="AF155" i="102"/>
  <c r="AH155" i="102" s="1"/>
  <c r="AG156" i="102" s="1"/>
  <c r="CZ155" i="102"/>
  <c r="DB155" i="102" s="1"/>
  <c r="BP155" i="102"/>
  <c r="BR155" i="102" s="1"/>
  <c r="BQ156" i="102" s="1"/>
  <c r="W155" i="102"/>
  <c r="Y155" i="102" s="1"/>
  <c r="X156" i="102" s="1"/>
  <c r="BG155" i="102"/>
  <c r="BI155" i="102" s="1"/>
  <c r="BH156" i="102" s="1"/>
  <c r="T154" i="101"/>
  <c r="K155" i="101"/>
  <c r="BG153" i="101"/>
  <c r="BI153" i="101" s="1"/>
  <c r="AX153" i="101"/>
  <c r="AZ153" i="101" s="1"/>
  <c r="CI154" i="101"/>
  <c r="CE154" i="101"/>
  <c r="CQ153" i="101"/>
  <c r="CS153" i="101" s="1"/>
  <c r="BY153" i="101"/>
  <c r="CA153" i="101" s="1"/>
  <c r="BP153" i="101"/>
  <c r="BR153" i="101" s="1"/>
  <c r="AO153" i="101"/>
  <c r="AQ153" i="101" s="1"/>
  <c r="AP154" i="101" s="1"/>
  <c r="CZ153" i="101"/>
  <c r="DB153" i="101" s="1"/>
  <c r="AF153" i="101"/>
  <c r="AH153" i="101" s="1"/>
  <c r="AG154" i="101" s="1"/>
  <c r="CZ147" i="98"/>
  <c r="DB147" i="98" s="1"/>
  <c r="DA148" i="98" s="1"/>
  <c r="CQ147" i="98"/>
  <c r="CS147" i="98" s="1"/>
  <c r="CR148" i="98" s="1"/>
  <c r="AO147" i="98"/>
  <c r="AQ147" i="98" s="1"/>
  <c r="AP148" i="98" s="1"/>
  <c r="AF147" i="98"/>
  <c r="AH147" i="98" s="1"/>
  <c r="AG148" i="98" s="1"/>
  <c r="CQ147" i="97"/>
  <c r="CS147" i="97" s="1"/>
  <c r="CR148" i="97" s="1"/>
  <c r="CI147" i="97"/>
  <c r="CE147" i="97"/>
  <c r="BQ147" i="97"/>
  <c r="BM147" i="97"/>
  <c r="BG147" i="97"/>
  <c r="BI147" i="97" s="1"/>
  <c r="BH148" i="97" s="1"/>
  <c r="AO147" i="97"/>
  <c r="AQ147" i="97" s="1"/>
  <c r="AF147" i="97"/>
  <c r="AH147" i="97" s="1"/>
  <c r="AG148" i="97" s="1"/>
  <c r="T147" i="97"/>
  <c r="K156" i="97"/>
  <c r="N156" i="97" s="1"/>
  <c r="P156" i="97" s="1"/>
  <c r="O157" i="97" s="1"/>
  <c r="BM148" i="98"/>
  <c r="K148" i="98"/>
  <c r="CE148" i="98"/>
  <c r="BD148" i="98"/>
  <c r="T148" i="98"/>
  <c r="AU148" i="98"/>
  <c r="BV148" i="98"/>
  <c r="CW148" i="97"/>
  <c r="AU148" i="97"/>
  <c r="BE164" i="112" l="1"/>
  <c r="AZ165" i="112" s="1"/>
  <c r="BD165" i="112" s="1"/>
  <c r="EJ155" i="102"/>
  <c r="EL155" i="102" s="1"/>
  <c r="EB156" i="102"/>
  <c r="DX156" i="102"/>
  <c r="DR155" i="102"/>
  <c r="DT155" i="102" s="1"/>
  <c r="DF156" i="102"/>
  <c r="DJ156" i="102"/>
  <c r="EK148" i="98"/>
  <c r="EG148" i="98"/>
  <c r="EA148" i="98"/>
  <c r="EC148" i="98" s="1"/>
  <c r="DO148" i="98"/>
  <c r="DS148" i="98"/>
  <c r="DI148" i="98"/>
  <c r="DK148" i="98" s="1"/>
  <c r="EG154" i="101"/>
  <c r="EK154" i="101"/>
  <c r="EA154" i="101"/>
  <c r="EC154" i="101" s="1"/>
  <c r="DS154" i="101"/>
  <c r="DO154" i="101"/>
  <c r="DI154" i="101"/>
  <c r="DK154" i="101" s="1"/>
  <c r="EK148" i="97"/>
  <c r="EG148" i="97"/>
  <c r="EB148" i="97"/>
  <c r="DX148" i="97"/>
  <c r="DS148" i="97"/>
  <c r="DO148" i="97"/>
  <c r="DJ148" i="97"/>
  <c r="DF148" i="97"/>
  <c r="BM156" i="102"/>
  <c r="AC156" i="102"/>
  <c r="K156" i="102"/>
  <c r="CH155" i="102"/>
  <c r="CJ155" i="102" s="1"/>
  <c r="CI156" i="102" s="1"/>
  <c r="DA156" i="102"/>
  <c r="CW156" i="102"/>
  <c r="BD156" i="102"/>
  <c r="AO155" i="102"/>
  <c r="AQ155" i="102" s="1"/>
  <c r="AP156" i="102" s="1"/>
  <c r="BY156" i="102"/>
  <c r="CA156" i="102" s="1"/>
  <c r="BZ157" i="102" s="1"/>
  <c r="T156" i="102"/>
  <c r="AX155" i="102"/>
  <c r="AZ155" i="102" s="1"/>
  <c r="AY156" i="102" s="1"/>
  <c r="CQ155" i="102"/>
  <c r="CS155" i="102" s="1"/>
  <c r="CR156" i="102" s="1"/>
  <c r="CW154" i="101"/>
  <c r="DA154" i="101"/>
  <c r="CR154" i="101"/>
  <c r="CN154" i="101"/>
  <c r="AC154" i="101"/>
  <c r="BQ154" i="101"/>
  <c r="BM154" i="101"/>
  <c r="BH154" i="101"/>
  <c r="BD154" i="101"/>
  <c r="BZ154" i="101"/>
  <c r="BV154" i="101"/>
  <c r="CH154" i="101"/>
  <c r="CJ154" i="101" s="1"/>
  <c r="W154" i="101"/>
  <c r="Y154" i="101" s="1"/>
  <c r="X155" i="101" s="1"/>
  <c r="AY154" i="101"/>
  <c r="AU154" i="101"/>
  <c r="N155" i="101"/>
  <c r="P155" i="101" s="1"/>
  <c r="O156" i="101" s="1"/>
  <c r="AL154" i="101"/>
  <c r="CH148" i="98"/>
  <c r="CJ148" i="98" s="1"/>
  <c r="CI149" i="98" s="1"/>
  <c r="BY148" i="98"/>
  <c r="CA148" i="98" s="1"/>
  <c r="BZ149" i="98" s="1"/>
  <c r="BP148" i="98"/>
  <c r="BR148" i="98" s="1"/>
  <c r="BQ149" i="98" s="1"/>
  <c r="BG148" i="98"/>
  <c r="BI148" i="98" s="1"/>
  <c r="BH149" i="98" s="1"/>
  <c r="AX148" i="98"/>
  <c r="AZ148" i="98" s="1"/>
  <c r="AY149" i="98" s="1"/>
  <c r="W148" i="98"/>
  <c r="Y148" i="98" s="1"/>
  <c r="X149" i="98" s="1"/>
  <c r="CZ148" i="97"/>
  <c r="DB148" i="97" s="1"/>
  <c r="DA149" i="97" s="1"/>
  <c r="CH147" i="97"/>
  <c r="CJ147" i="97" s="1"/>
  <c r="BP147" i="97"/>
  <c r="BR147" i="97" s="1"/>
  <c r="AX148" i="97"/>
  <c r="AZ148" i="97" s="1"/>
  <c r="AY149" i="97" s="1"/>
  <c r="AP148" i="97"/>
  <c r="AL148" i="97"/>
  <c r="W147" i="97"/>
  <c r="Y147" i="97" s="1"/>
  <c r="X148" i="97" s="1"/>
  <c r="K157" i="97"/>
  <c r="AC148" i="98"/>
  <c r="CN148" i="98"/>
  <c r="CW148" i="98"/>
  <c r="N148" i="98"/>
  <c r="P148" i="98" s="1"/>
  <c r="O149" i="98" s="1"/>
  <c r="AL148" i="98"/>
  <c r="CN148" i="97"/>
  <c r="BD148" i="97"/>
  <c r="AC148" i="97"/>
  <c r="BC165" i="112" l="1"/>
  <c r="AQ164" i="112"/>
  <c r="AL165" i="112" s="1"/>
  <c r="AP165" i="112" s="1"/>
  <c r="EK156" i="102"/>
  <c r="EG156" i="102"/>
  <c r="EA156" i="102"/>
  <c r="EC156" i="102" s="1"/>
  <c r="DO156" i="102"/>
  <c r="DS156" i="102"/>
  <c r="DI156" i="102"/>
  <c r="DK156" i="102" s="1"/>
  <c r="EJ148" i="98"/>
  <c r="EL148" i="98" s="1"/>
  <c r="DX149" i="98"/>
  <c r="EB149" i="98"/>
  <c r="DR148" i="98"/>
  <c r="DT148" i="98" s="1"/>
  <c r="DJ149" i="98"/>
  <c r="DF149" i="98"/>
  <c r="EJ154" i="101"/>
  <c r="EL154" i="101" s="1"/>
  <c r="EB155" i="101"/>
  <c r="DX155" i="101"/>
  <c r="DR154" i="101"/>
  <c r="DT154" i="101" s="1"/>
  <c r="DJ155" i="101"/>
  <c r="DF155" i="101"/>
  <c r="EJ148" i="97"/>
  <c r="EL148" i="97" s="1"/>
  <c r="EA148" i="97"/>
  <c r="EC148" i="97" s="1"/>
  <c r="DR148" i="97"/>
  <c r="DT148" i="97" s="1"/>
  <c r="DI148" i="97"/>
  <c r="DK148" i="97" s="1"/>
  <c r="CN156" i="102"/>
  <c r="BV157" i="102"/>
  <c r="AU156" i="102"/>
  <c r="AL156" i="102"/>
  <c r="BG156" i="102"/>
  <c r="BI156" i="102" s="1"/>
  <c r="BH157" i="102" s="1"/>
  <c r="AF156" i="102"/>
  <c r="AH156" i="102" s="1"/>
  <c r="AG157" i="102" s="1"/>
  <c r="CE156" i="102"/>
  <c r="W156" i="102"/>
  <c r="Y156" i="102" s="1"/>
  <c r="X157" i="102" s="1"/>
  <c r="CZ156" i="102"/>
  <c r="DB156" i="102" s="1"/>
  <c r="N156" i="102"/>
  <c r="P156" i="102" s="1"/>
  <c r="O157" i="102" s="1"/>
  <c r="BP156" i="102"/>
  <c r="BR156" i="102" s="1"/>
  <c r="BQ157" i="102" s="1"/>
  <c r="T155" i="101"/>
  <c r="K156" i="101"/>
  <c r="BY154" i="101"/>
  <c r="CA154" i="101" s="1"/>
  <c r="BP154" i="101"/>
  <c r="BR154" i="101" s="1"/>
  <c r="CQ154" i="101"/>
  <c r="CS154" i="101" s="1"/>
  <c r="AX154" i="101"/>
  <c r="AZ154" i="101" s="1"/>
  <c r="CI155" i="101"/>
  <c r="CE155" i="101"/>
  <c r="BG154" i="101"/>
  <c r="BI154" i="101" s="1"/>
  <c r="AO154" i="101"/>
  <c r="AQ154" i="101" s="1"/>
  <c r="AP155" i="101" s="1"/>
  <c r="AF154" i="101"/>
  <c r="AH154" i="101" s="1"/>
  <c r="AG155" i="101" s="1"/>
  <c r="CZ154" i="101"/>
  <c r="DB154" i="101" s="1"/>
  <c r="CZ148" i="98"/>
  <c r="DB148" i="98" s="1"/>
  <c r="DA149" i="98" s="1"/>
  <c r="CQ148" i="98"/>
  <c r="CS148" i="98" s="1"/>
  <c r="CR149" i="98" s="1"/>
  <c r="AO148" i="98"/>
  <c r="AQ148" i="98" s="1"/>
  <c r="AP149" i="98" s="1"/>
  <c r="AF148" i="98"/>
  <c r="AH148" i="98" s="1"/>
  <c r="AG149" i="98" s="1"/>
  <c r="CQ148" i="97"/>
  <c r="CS148" i="97" s="1"/>
  <c r="CR149" i="97" s="1"/>
  <c r="CI148" i="97"/>
  <c r="CE148" i="97"/>
  <c r="BQ148" i="97"/>
  <c r="BM148" i="97"/>
  <c r="BG148" i="97"/>
  <c r="BI148" i="97" s="1"/>
  <c r="BH149" i="97" s="1"/>
  <c r="AO148" i="97"/>
  <c r="AQ148" i="97" s="1"/>
  <c r="AF148" i="97"/>
  <c r="AH148" i="97" s="1"/>
  <c r="AG149" i="97" s="1"/>
  <c r="T148" i="97"/>
  <c r="N157" i="97"/>
  <c r="P157" i="97" s="1"/>
  <c r="O158" i="97" s="1"/>
  <c r="T149" i="98"/>
  <c r="BM149" i="98"/>
  <c r="BV149" i="98"/>
  <c r="CE149" i="98"/>
  <c r="K149" i="98"/>
  <c r="BD149" i="98"/>
  <c r="AU149" i="98"/>
  <c r="CW149" i="97"/>
  <c r="AU149" i="97"/>
  <c r="AO165" i="112" l="1"/>
  <c r="BE165" i="112"/>
  <c r="AZ166" i="112" s="1"/>
  <c r="BD166" i="112" s="1"/>
  <c r="EJ156" i="102"/>
  <c r="EL156" i="102" s="1"/>
  <c r="DX157" i="102"/>
  <c r="EB157" i="102"/>
  <c r="DR156" i="102"/>
  <c r="DT156" i="102" s="1"/>
  <c r="DJ157" i="102"/>
  <c r="DF157" i="102"/>
  <c r="EK149" i="98"/>
  <c r="EG149" i="98"/>
  <c r="EA149" i="98"/>
  <c r="EC149" i="98" s="1"/>
  <c r="DS149" i="98"/>
  <c r="DO149" i="98"/>
  <c r="DI149" i="98"/>
  <c r="DK149" i="98" s="1"/>
  <c r="EK155" i="101"/>
  <c r="EG155" i="101"/>
  <c r="EA155" i="101"/>
  <c r="EC155" i="101" s="1"/>
  <c r="DS155" i="101"/>
  <c r="DO155" i="101"/>
  <c r="DI155" i="101"/>
  <c r="DK155" i="101" s="1"/>
  <c r="EK149" i="97"/>
  <c r="EG149" i="97"/>
  <c r="DX149" i="97"/>
  <c r="EB149" i="97"/>
  <c r="DS149" i="97"/>
  <c r="DO149" i="97"/>
  <c r="DJ149" i="97"/>
  <c r="DF149" i="97"/>
  <c r="K157" i="102"/>
  <c r="T157" i="102"/>
  <c r="AC157" i="102"/>
  <c r="AO156" i="102"/>
  <c r="AQ156" i="102" s="1"/>
  <c r="AP157" i="102" s="1"/>
  <c r="BY157" i="102"/>
  <c r="CA157" i="102" s="1"/>
  <c r="BZ158" i="102" s="1"/>
  <c r="BM157" i="102"/>
  <c r="DA157" i="102"/>
  <c r="CW157" i="102"/>
  <c r="CH156" i="102"/>
  <c r="CJ156" i="102" s="1"/>
  <c r="CI157" i="102" s="1"/>
  <c r="BD157" i="102"/>
  <c r="AX156" i="102"/>
  <c r="AZ156" i="102" s="1"/>
  <c r="AY157" i="102" s="1"/>
  <c r="CQ156" i="102"/>
  <c r="CS156" i="102" s="1"/>
  <c r="CR157" i="102" s="1"/>
  <c r="BQ155" i="101"/>
  <c r="BM155" i="101"/>
  <c r="AC155" i="101"/>
  <c r="CR155" i="101"/>
  <c r="CN155" i="101"/>
  <c r="CW155" i="101"/>
  <c r="DA155" i="101"/>
  <c r="BH155" i="101"/>
  <c r="BD155" i="101"/>
  <c r="AY155" i="101"/>
  <c r="AU155" i="101"/>
  <c r="N156" i="101"/>
  <c r="P156" i="101" s="1"/>
  <c r="O157" i="101" s="1"/>
  <c r="AL155" i="101"/>
  <c r="CH155" i="101"/>
  <c r="CJ155" i="101" s="1"/>
  <c r="BZ155" i="101"/>
  <c r="BV155" i="101"/>
  <c r="W155" i="101"/>
  <c r="Y155" i="101" s="1"/>
  <c r="X156" i="101" s="1"/>
  <c r="CH149" i="98"/>
  <c r="CJ149" i="98" s="1"/>
  <c r="CI150" i="98" s="1"/>
  <c r="BY149" i="98"/>
  <c r="CA149" i="98" s="1"/>
  <c r="BZ150" i="98" s="1"/>
  <c r="BP149" i="98"/>
  <c r="BR149" i="98" s="1"/>
  <c r="BQ150" i="98" s="1"/>
  <c r="BG149" i="98"/>
  <c r="BI149" i="98" s="1"/>
  <c r="BH150" i="98" s="1"/>
  <c r="AX149" i="98"/>
  <c r="AZ149" i="98" s="1"/>
  <c r="AY150" i="98" s="1"/>
  <c r="W149" i="98"/>
  <c r="Y149" i="98" s="1"/>
  <c r="X150" i="98" s="1"/>
  <c r="CZ149" i="97"/>
  <c r="DB149" i="97" s="1"/>
  <c r="DA150" i="97" s="1"/>
  <c r="CH148" i="97"/>
  <c r="CJ148" i="97" s="1"/>
  <c r="BP148" i="97"/>
  <c r="BR148" i="97" s="1"/>
  <c r="AX149" i="97"/>
  <c r="AZ149" i="97" s="1"/>
  <c r="AY150" i="97" s="1"/>
  <c r="AP149" i="97"/>
  <c r="AL149" i="97"/>
  <c r="W148" i="97"/>
  <c r="Y148" i="97" s="1"/>
  <c r="X149" i="97" s="1"/>
  <c r="K158" i="97"/>
  <c r="AC149" i="98"/>
  <c r="CN149" i="98"/>
  <c r="CW149" i="98"/>
  <c r="AL149" i="98"/>
  <c r="N149" i="98"/>
  <c r="P149" i="98" s="1"/>
  <c r="O150" i="98" s="1"/>
  <c r="CN149" i="97"/>
  <c r="BD149" i="97"/>
  <c r="AC149" i="97"/>
  <c r="BC166" i="112" l="1"/>
  <c r="AQ165" i="112"/>
  <c r="AL166" i="112" s="1"/>
  <c r="AP166" i="112" s="1"/>
  <c r="EG157" i="102"/>
  <c r="EK157" i="102"/>
  <c r="EA157" i="102"/>
  <c r="EC157" i="102" s="1"/>
  <c r="DO157" i="102"/>
  <c r="DS157" i="102"/>
  <c r="DI157" i="102"/>
  <c r="DK157" i="102" s="1"/>
  <c r="EJ149" i="98"/>
  <c r="EL149" i="98" s="1"/>
  <c r="EB150" i="98"/>
  <c r="DX150" i="98"/>
  <c r="DR149" i="98"/>
  <c r="DT149" i="98" s="1"/>
  <c r="DJ150" i="98"/>
  <c r="DF150" i="98"/>
  <c r="EJ155" i="101"/>
  <c r="EL155" i="101" s="1"/>
  <c r="EB156" i="101"/>
  <c r="DX156" i="101"/>
  <c r="DR155" i="101"/>
  <c r="DT155" i="101" s="1"/>
  <c r="DJ156" i="101"/>
  <c r="DF156" i="101"/>
  <c r="EJ149" i="97"/>
  <c r="EL149" i="97" s="1"/>
  <c r="EA149" i="97"/>
  <c r="EC149" i="97" s="1"/>
  <c r="DR149" i="97"/>
  <c r="DT149" i="97" s="1"/>
  <c r="DI149" i="97"/>
  <c r="DK149" i="97" s="1"/>
  <c r="BV158" i="102"/>
  <c r="AL157" i="102"/>
  <c r="AU157" i="102"/>
  <c r="CN157" i="102"/>
  <c r="CE157" i="102"/>
  <c r="BG157" i="102"/>
  <c r="BI157" i="102" s="1"/>
  <c r="BH158" i="102" s="1"/>
  <c r="CZ157" i="102"/>
  <c r="DB157" i="102" s="1"/>
  <c r="AF157" i="102"/>
  <c r="AH157" i="102" s="1"/>
  <c r="AG158" i="102" s="1"/>
  <c r="N157" i="102"/>
  <c r="P157" i="102" s="1"/>
  <c r="O158" i="102" s="1"/>
  <c r="BP157" i="102"/>
  <c r="BR157" i="102" s="1"/>
  <c r="BQ158" i="102" s="1"/>
  <c r="W157" i="102"/>
  <c r="Y157" i="102" s="1"/>
  <c r="X158" i="102" s="1"/>
  <c r="T156" i="101"/>
  <c r="BY155" i="101"/>
  <c r="CA155" i="101" s="1"/>
  <c r="AX155" i="101"/>
  <c r="AZ155" i="101" s="1"/>
  <c r="AO155" i="101"/>
  <c r="AQ155" i="101" s="1"/>
  <c r="AP156" i="101" s="1"/>
  <c r="CZ155" i="101"/>
  <c r="DB155" i="101" s="1"/>
  <c r="AF155" i="101"/>
  <c r="AH155" i="101" s="1"/>
  <c r="AG156" i="101" s="1"/>
  <c r="CI156" i="101"/>
  <c r="CE156" i="101"/>
  <c r="K157" i="101"/>
  <c r="BG155" i="101"/>
  <c r="BI155" i="101" s="1"/>
  <c r="CQ155" i="101"/>
  <c r="CS155" i="101" s="1"/>
  <c r="BP155" i="101"/>
  <c r="BR155" i="101" s="1"/>
  <c r="CZ149" i="98"/>
  <c r="DB149" i="98" s="1"/>
  <c r="DA150" i="98" s="1"/>
  <c r="CQ149" i="98"/>
  <c r="CS149" i="98" s="1"/>
  <c r="CR150" i="98" s="1"/>
  <c r="AO149" i="98"/>
  <c r="AQ149" i="98" s="1"/>
  <c r="AP150" i="98" s="1"/>
  <c r="AF149" i="98"/>
  <c r="AH149" i="98" s="1"/>
  <c r="AG150" i="98" s="1"/>
  <c r="CQ149" i="97"/>
  <c r="CS149" i="97" s="1"/>
  <c r="CR150" i="97" s="1"/>
  <c r="CI149" i="97"/>
  <c r="CE149" i="97"/>
  <c r="BQ149" i="97"/>
  <c r="BM149" i="97"/>
  <c r="BG149" i="97"/>
  <c r="BI149" i="97" s="1"/>
  <c r="BH150" i="97" s="1"/>
  <c r="AO149" i="97"/>
  <c r="AQ149" i="97" s="1"/>
  <c r="AF149" i="97"/>
  <c r="AH149" i="97" s="1"/>
  <c r="AG150" i="97" s="1"/>
  <c r="T149" i="97"/>
  <c r="N158" i="97"/>
  <c r="P158" i="97" s="1"/>
  <c r="O159" i="97" s="1"/>
  <c r="BV150" i="98"/>
  <c r="K150" i="98"/>
  <c r="AU150" i="98"/>
  <c r="CE150" i="98"/>
  <c r="BM150" i="98"/>
  <c r="T150" i="98"/>
  <c r="BD150" i="98"/>
  <c r="CW150" i="97"/>
  <c r="AU150" i="97"/>
  <c r="AO166" i="112" l="1"/>
  <c r="BE166" i="112"/>
  <c r="AZ167" i="112" s="1"/>
  <c r="BD167" i="112" s="1"/>
  <c r="EJ157" i="102"/>
  <c r="EL157" i="102" s="1"/>
  <c r="EB158" i="102"/>
  <c r="DX158" i="102"/>
  <c r="DR157" i="102"/>
  <c r="DT157" i="102" s="1"/>
  <c r="DF158" i="102"/>
  <c r="DJ158" i="102"/>
  <c r="EG150" i="98"/>
  <c r="EK150" i="98"/>
  <c r="EA150" i="98"/>
  <c r="EC150" i="98" s="1"/>
  <c r="DS150" i="98"/>
  <c r="DO150" i="98"/>
  <c r="DI150" i="98"/>
  <c r="DK150" i="98" s="1"/>
  <c r="EK156" i="101"/>
  <c r="EG156" i="101"/>
  <c r="EA156" i="101"/>
  <c r="EC156" i="101" s="1"/>
  <c r="DS156" i="101"/>
  <c r="DO156" i="101"/>
  <c r="DI156" i="101"/>
  <c r="DK156" i="101" s="1"/>
  <c r="EK150" i="97"/>
  <c r="EG150" i="97"/>
  <c r="EB150" i="97"/>
  <c r="DX150" i="97"/>
  <c r="DS150" i="97"/>
  <c r="DO150" i="97"/>
  <c r="DJ150" i="97"/>
  <c r="DF150" i="97"/>
  <c r="K158" i="102"/>
  <c r="BM158" i="102"/>
  <c r="AC158" i="102"/>
  <c r="BD158" i="102"/>
  <c r="CQ157" i="102"/>
  <c r="CS157" i="102" s="1"/>
  <c r="CR158" i="102" s="1"/>
  <c r="AO157" i="102"/>
  <c r="AQ157" i="102" s="1"/>
  <c r="AP158" i="102" s="1"/>
  <c r="T158" i="102"/>
  <c r="DA158" i="102"/>
  <c r="CW158" i="102"/>
  <c r="CH157" i="102"/>
  <c r="CJ157" i="102" s="1"/>
  <c r="CI158" i="102" s="1"/>
  <c r="AX157" i="102"/>
  <c r="AZ157" i="102" s="1"/>
  <c r="AY158" i="102" s="1"/>
  <c r="BY158" i="102"/>
  <c r="CA158" i="102" s="1"/>
  <c r="BZ159" i="102" s="1"/>
  <c r="BH156" i="101"/>
  <c r="BD156" i="101"/>
  <c r="AC156" i="101"/>
  <c r="CR156" i="101"/>
  <c r="CN156" i="101"/>
  <c r="BQ156" i="101"/>
  <c r="BM156" i="101"/>
  <c r="CW156" i="101"/>
  <c r="DA156" i="101"/>
  <c r="N157" i="101"/>
  <c r="P157" i="101" s="1"/>
  <c r="O158" i="101" s="1"/>
  <c r="AL156" i="101"/>
  <c r="CH156" i="101"/>
  <c r="CJ156" i="101" s="1"/>
  <c r="AY156" i="101"/>
  <c r="AU156" i="101"/>
  <c r="W156" i="101"/>
  <c r="Y156" i="101" s="1"/>
  <c r="X157" i="101" s="1"/>
  <c r="BZ156" i="101"/>
  <c r="BV156" i="101"/>
  <c r="CH150" i="98"/>
  <c r="CJ150" i="98" s="1"/>
  <c r="CI151" i="98" s="1"/>
  <c r="BY150" i="98"/>
  <c r="CA150" i="98" s="1"/>
  <c r="BZ151" i="98" s="1"/>
  <c r="BP150" i="98"/>
  <c r="BR150" i="98" s="1"/>
  <c r="BQ151" i="98" s="1"/>
  <c r="BG150" i="98"/>
  <c r="BI150" i="98" s="1"/>
  <c r="BH151" i="98" s="1"/>
  <c r="AX150" i="98"/>
  <c r="AZ150" i="98" s="1"/>
  <c r="AY151" i="98" s="1"/>
  <c r="W150" i="98"/>
  <c r="Y150" i="98" s="1"/>
  <c r="X151" i="98" s="1"/>
  <c r="CZ150" i="97"/>
  <c r="DB150" i="97" s="1"/>
  <c r="DA151" i="97" s="1"/>
  <c r="CH149" i="97"/>
  <c r="CJ149" i="97" s="1"/>
  <c r="BP149" i="97"/>
  <c r="BR149" i="97" s="1"/>
  <c r="AX150" i="97"/>
  <c r="AZ150" i="97" s="1"/>
  <c r="AY151" i="97" s="1"/>
  <c r="AP150" i="97"/>
  <c r="AL150" i="97"/>
  <c r="W149" i="97"/>
  <c r="Y149" i="97" s="1"/>
  <c r="X150" i="97" s="1"/>
  <c r="K159" i="97"/>
  <c r="N159" i="97" s="1"/>
  <c r="P159" i="97" s="1"/>
  <c r="O160" i="97" s="1"/>
  <c r="AL150" i="98"/>
  <c r="CN150" i="98"/>
  <c r="CW150" i="98"/>
  <c r="N150" i="98"/>
  <c r="P150" i="98" s="1"/>
  <c r="O151" i="98" s="1"/>
  <c r="AC150" i="98"/>
  <c r="CN150" i="97"/>
  <c r="BD150" i="97"/>
  <c r="AC150" i="97"/>
  <c r="BC167" i="112" l="1"/>
  <c r="AQ166" i="112"/>
  <c r="AL167" i="112" s="1"/>
  <c r="AP167" i="112" s="1"/>
  <c r="EG158" i="102"/>
  <c r="EK158" i="102"/>
  <c r="EA158" i="102"/>
  <c r="EC158" i="102" s="1"/>
  <c r="DS158" i="102"/>
  <c r="DO158" i="102"/>
  <c r="DI158" i="102"/>
  <c r="DK158" i="102" s="1"/>
  <c r="EJ150" i="98"/>
  <c r="EL150" i="98" s="1"/>
  <c r="EB151" i="98"/>
  <c r="DX151" i="98"/>
  <c r="DR150" i="98"/>
  <c r="DT150" i="98" s="1"/>
  <c r="DF151" i="98"/>
  <c r="DJ151" i="98"/>
  <c r="EJ156" i="101"/>
  <c r="EL156" i="101" s="1"/>
  <c r="EB157" i="101"/>
  <c r="DX157" i="101"/>
  <c r="DR156" i="101"/>
  <c r="DT156" i="101" s="1"/>
  <c r="DJ157" i="101"/>
  <c r="DF157" i="101"/>
  <c r="EJ150" i="97"/>
  <c r="EL150" i="97" s="1"/>
  <c r="EA150" i="97"/>
  <c r="EC150" i="97" s="1"/>
  <c r="DR150" i="97"/>
  <c r="DT150" i="97" s="1"/>
  <c r="DI150" i="97"/>
  <c r="DK150" i="97" s="1"/>
  <c r="AL158" i="102"/>
  <c r="AU158" i="102"/>
  <c r="CN158" i="102"/>
  <c r="BV159" i="102"/>
  <c r="CE158" i="102"/>
  <c r="CZ158" i="102"/>
  <c r="DB158" i="102" s="1"/>
  <c r="BG158" i="102"/>
  <c r="BI158" i="102" s="1"/>
  <c r="BH159" i="102" s="1"/>
  <c r="BP158" i="102"/>
  <c r="BR158" i="102" s="1"/>
  <c r="BQ159" i="102" s="1"/>
  <c r="W158" i="102"/>
  <c r="Y158" i="102" s="1"/>
  <c r="X159" i="102" s="1"/>
  <c r="AF158" i="102"/>
  <c r="AH158" i="102" s="1"/>
  <c r="AG159" i="102" s="1"/>
  <c r="N158" i="102"/>
  <c r="P158" i="102" s="1"/>
  <c r="O159" i="102" s="1"/>
  <c r="T157" i="101"/>
  <c r="CI157" i="101"/>
  <c r="CE157" i="101"/>
  <c r="K158" i="101"/>
  <c r="BP156" i="101"/>
  <c r="BR156" i="101" s="1"/>
  <c r="AF156" i="101"/>
  <c r="AH156" i="101" s="1"/>
  <c r="AG157" i="101" s="1"/>
  <c r="BY156" i="101"/>
  <c r="CA156" i="101" s="1"/>
  <c r="AX156" i="101"/>
  <c r="AZ156" i="101" s="1"/>
  <c r="CQ156" i="101"/>
  <c r="CS156" i="101" s="1"/>
  <c r="BG156" i="101"/>
  <c r="BI156" i="101" s="1"/>
  <c r="AO156" i="101"/>
  <c r="AQ156" i="101" s="1"/>
  <c r="AP157" i="101" s="1"/>
  <c r="CZ156" i="101"/>
  <c r="DB156" i="101" s="1"/>
  <c r="CZ150" i="98"/>
  <c r="DB150" i="98" s="1"/>
  <c r="DA151" i="98" s="1"/>
  <c r="CQ150" i="98"/>
  <c r="CS150" i="98" s="1"/>
  <c r="CR151" i="98" s="1"/>
  <c r="AO150" i="98"/>
  <c r="AQ150" i="98" s="1"/>
  <c r="AP151" i="98" s="1"/>
  <c r="AF150" i="98"/>
  <c r="AH150" i="98" s="1"/>
  <c r="AG151" i="98" s="1"/>
  <c r="CQ150" i="97"/>
  <c r="CS150" i="97" s="1"/>
  <c r="CR151" i="97" s="1"/>
  <c r="CI150" i="97"/>
  <c r="CE150" i="97"/>
  <c r="BQ150" i="97"/>
  <c r="BM150" i="97"/>
  <c r="BG150" i="97"/>
  <c r="BI150" i="97" s="1"/>
  <c r="BH151" i="97" s="1"/>
  <c r="AO150" i="97"/>
  <c r="AQ150" i="97" s="1"/>
  <c r="AF150" i="97"/>
  <c r="AH150" i="97" s="1"/>
  <c r="AG151" i="97" s="1"/>
  <c r="T150" i="97"/>
  <c r="K160" i="97"/>
  <c r="T151" i="98"/>
  <c r="CE151" i="98"/>
  <c r="K151" i="98"/>
  <c r="AU151" i="98"/>
  <c r="BD151" i="98"/>
  <c r="BM151" i="98"/>
  <c r="BV151" i="98"/>
  <c r="CW151" i="97"/>
  <c r="AU151" i="97"/>
  <c r="AO167" i="112" l="1"/>
  <c r="BE167" i="112"/>
  <c r="AZ168" i="112" s="1"/>
  <c r="BD168" i="112" s="1"/>
  <c r="EJ158" i="102"/>
  <c r="EL158" i="102" s="1"/>
  <c r="DX159" i="102"/>
  <c r="EB159" i="102"/>
  <c r="DR158" i="102"/>
  <c r="DT158" i="102" s="1"/>
  <c r="DF159" i="102"/>
  <c r="DJ159" i="102"/>
  <c r="EK151" i="98"/>
  <c r="EG151" i="98"/>
  <c r="EA151" i="98"/>
  <c r="EC151" i="98" s="1"/>
  <c r="DS151" i="98"/>
  <c r="DO151" i="98"/>
  <c r="DI151" i="98"/>
  <c r="DK151" i="98" s="1"/>
  <c r="EK157" i="101"/>
  <c r="EG157" i="101"/>
  <c r="EA157" i="101"/>
  <c r="EC157" i="101" s="1"/>
  <c r="DS157" i="101"/>
  <c r="DO157" i="101"/>
  <c r="DI157" i="101"/>
  <c r="DK157" i="101" s="1"/>
  <c r="EK151" i="97"/>
  <c r="EG151" i="97"/>
  <c r="EB151" i="97"/>
  <c r="DX151" i="97"/>
  <c r="DS151" i="97"/>
  <c r="DO151" i="97"/>
  <c r="DJ151" i="97"/>
  <c r="DF151" i="97"/>
  <c r="T159" i="102"/>
  <c r="BD159" i="102"/>
  <c r="BM159" i="102"/>
  <c r="AX158" i="102"/>
  <c r="AZ158" i="102" s="1"/>
  <c r="AY159" i="102" s="1"/>
  <c r="AC159" i="102"/>
  <c r="DA159" i="102"/>
  <c r="CW159" i="102"/>
  <c r="BY159" i="102"/>
  <c r="CA159" i="102" s="1"/>
  <c r="BZ160" i="102" s="1"/>
  <c r="CH158" i="102"/>
  <c r="CJ158" i="102" s="1"/>
  <c r="CI159" i="102" s="1"/>
  <c r="CQ158" i="102"/>
  <c r="CS158" i="102" s="1"/>
  <c r="CR159" i="102" s="1"/>
  <c r="AO158" i="102"/>
  <c r="AQ158" i="102" s="1"/>
  <c r="AP159" i="102" s="1"/>
  <c r="K159" i="102"/>
  <c r="AC157" i="101"/>
  <c r="BH157" i="101"/>
  <c r="BD157" i="101"/>
  <c r="BQ157" i="101"/>
  <c r="BM157" i="101"/>
  <c r="CW157" i="101"/>
  <c r="DA157" i="101"/>
  <c r="CR157" i="101"/>
  <c r="CN157" i="101"/>
  <c r="AL157" i="101"/>
  <c r="BZ157" i="101"/>
  <c r="BV157" i="101"/>
  <c r="CH157" i="101"/>
  <c r="CJ157" i="101" s="1"/>
  <c r="AY157" i="101"/>
  <c r="AU157" i="101"/>
  <c r="N158" i="101"/>
  <c r="P158" i="101" s="1"/>
  <c r="O159" i="101" s="1"/>
  <c r="W157" i="101"/>
  <c r="Y157" i="101" s="1"/>
  <c r="X158" i="101" s="1"/>
  <c r="CH151" i="98"/>
  <c r="CJ151" i="98" s="1"/>
  <c r="CI152" i="98" s="1"/>
  <c r="BY151" i="98"/>
  <c r="CA151" i="98" s="1"/>
  <c r="BZ152" i="98" s="1"/>
  <c r="BP151" i="98"/>
  <c r="BR151" i="98" s="1"/>
  <c r="BQ152" i="98" s="1"/>
  <c r="BG151" i="98"/>
  <c r="BI151" i="98" s="1"/>
  <c r="BH152" i="98" s="1"/>
  <c r="AX151" i="98"/>
  <c r="AZ151" i="98" s="1"/>
  <c r="AY152" i="98" s="1"/>
  <c r="W151" i="98"/>
  <c r="Y151" i="98" s="1"/>
  <c r="X152" i="98" s="1"/>
  <c r="CZ151" i="97"/>
  <c r="DB151" i="97" s="1"/>
  <c r="DA152" i="97" s="1"/>
  <c r="CH150" i="97"/>
  <c r="CJ150" i="97" s="1"/>
  <c r="BP150" i="97"/>
  <c r="BR150" i="97" s="1"/>
  <c r="AX151" i="97"/>
  <c r="AZ151" i="97" s="1"/>
  <c r="AY152" i="97" s="1"/>
  <c r="AP151" i="97"/>
  <c r="AL151" i="97"/>
  <c r="W150" i="97"/>
  <c r="Y150" i="97" s="1"/>
  <c r="X151" i="97" s="1"/>
  <c r="N160" i="97"/>
  <c r="P160" i="97" s="1"/>
  <c r="O161" i="97" s="1"/>
  <c r="CN151" i="98"/>
  <c r="CW151" i="98"/>
  <c r="AL151" i="98"/>
  <c r="AC151" i="98"/>
  <c r="N151" i="98"/>
  <c r="P151" i="98" s="1"/>
  <c r="O152" i="98" s="1"/>
  <c r="CN151" i="97"/>
  <c r="BD151" i="97"/>
  <c r="AC151" i="97"/>
  <c r="BC168" i="112" l="1"/>
  <c r="AQ167" i="112"/>
  <c r="AL168" i="112" s="1"/>
  <c r="AP168" i="112" s="1"/>
  <c r="EK159" i="102"/>
  <c r="EG159" i="102"/>
  <c r="EA159" i="102"/>
  <c r="EC159" i="102" s="1"/>
  <c r="DO159" i="102"/>
  <c r="DS159" i="102"/>
  <c r="DI159" i="102"/>
  <c r="DK159" i="102" s="1"/>
  <c r="EJ151" i="98"/>
  <c r="EL151" i="98" s="1"/>
  <c r="EB152" i="98"/>
  <c r="DX152" i="98"/>
  <c r="DR151" i="98"/>
  <c r="DT151" i="98" s="1"/>
  <c r="DJ152" i="98"/>
  <c r="DF152" i="98"/>
  <c r="EJ157" i="101"/>
  <c r="EL157" i="101" s="1"/>
  <c r="EB158" i="101"/>
  <c r="DX158" i="101"/>
  <c r="DR157" i="101"/>
  <c r="DT157" i="101" s="1"/>
  <c r="DJ158" i="101"/>
  <c r="DF158" i="101"/>
  <c r="EJ151" i="97"/>
  <c r="EL151" i="97" s="1"/>
  <c r="EA151" i="97"/>
  <c r="EC151" i="97" s="1"/>
  <c r="DR151" i="97"/>
  <c r="DT151" i="97" s="1"/>
  <c r="DI151" i="97"/>
  <c r="DK151" i="97" s="1"/>
  <c r="BV160" i="102"/>
  <c r="AU159" i="102"/>
  <c r="AL159" i="102"/>
  <c r="CE159" i="102"/>
  <c r="BG159" i="102"/>
  <c r="BI159" i="102" s="1"/>
  <c r="BH160" i="102" s="1"/>
  <c r="CZ159" i="102"/>
  <c r="DB159" i="102" s="1"/>
  <c r="N159" i="102"/>
  <c r="P159" i="102" s="1"/>
  <c r="O160" i="102" s="1"/>
  <c r="CN159" i="102"/>
  <c r="AF159" i="102"/>
  <c r="AH159" i="102" s="1"/>
  <c r="AG160" i="102" s="1"/>
  <c r="BP159" i="102"/>
  <c r="BR159" i="102" s="1"/>
  <c r="BQ160" i="102" s="1"/>
  <c r="W159" i="102"/>
  <c r="Y159" i="102" s="1"/>
  <c r="X160" i="102" s="1"/>
  <c r="T158" i="101"/>
  <c r="CI158" i="101"/>
  <c r="CE158" i="101"/>
  <c r="BG157" i="101"/>
  <c r="BI157" i="101" s="1"/>
  <c r="AO157" i="101"/>
  <c r="AQ157" i="101" s="1"/>
  <c r="AP158" i="101" s="1"/>
  <c r="CZ157" i="101"/>
  <c r="DB157" i="101" s="1"/>
  <c r="AX157" i="101"/>
  <c r="AZ157" i="101" s="1"/>
  <c r="BY157" i="101"/>
  <c r="CA157" i="101" s="1"/>
  <c r="CQ157" i="101"/>
  <c r="CS157" i="101" s="1"/>
  <c r="BP157" i="101"/>
  <c r="BR157" i="101" s="1"/>
  <c r="K159" i="101"/>
  <c r="AF157" i="101"/>
  <c r="AH157" i="101" s="1"/>
  <c r="AG158" i="101" s="1"/>
  <c r="CZ151" i="98"/>
  <c r="DB151" i="98" s="1"/>
  <c r="DA152" i="98" s="1"/>
  <c r="CQ151" i="98"/>
  <c r="CS151" i="98" s="1"/>
  <c r="CR152" i="98" s="1"/>
  <c r="AO151" i="98"/>
  <c r="AQ151" i="98" s="1"/>
  <c r="AP152" i="98" s="1"/>
  <c r="AF151" i="98"/>
  <c r="AH151" i="98" s="1"/>
  <c r="AG152" i="98" s="1"/>
  <c r="CQ151" i="97"/>
  <c r="CS151" i="97" s="1"/>
  <c r="CR152" i="97" s="1"/>
  <c r="CI151" i="97"/>
  <c r="CE151" i="97"/>
  <c r="BQ151" i="97"/>
  <c r="BM151" i="97"/>
  <c r="BG151" i="97"/>
  <c r="BI151" i="97" s="1"/>
  <c r="BH152" i="97" s="1"/>
  <c r="AO151" i="97"/>
  <c r="AQ151" i="97" s="1"/>
  <c r="AF151" i="97"/>
  <c r="AH151" i="97" s="1"/>
  <c r="AG152" i="97" s="1"/>
  <c r="T151" i="97"/>
  <c r="K161" i="97"/>
  <c r="N161" i="97" s="1"/>
  <c r="P161" i="97" s="1"/>
  <c r="O162" i="97" s="1"/>
  <c r="BD152" i="98"/>
  <c r="T152" i="98"/>
  <c r="BM152" i="98"/>
  <c r="CE152" i="98"/>
  <c r="BV152" i="98"/>
  <c r="K152" i="98"/>
  <c r="AU152" i="98"/>
  <c r="CW152" i="97"/>
  <c r="AU152" i="97"/>
  <c r="AO168" i="112" l="1"/>
  <c r="BE168" i="112"/>
  <c r="AZ169" i="112" s="1"/>
  <c r="BD169" i="112" s="1"/>
  <c r="EJ159" i="102"/>
  <c r="EL159" i="102" s="1"/>
  <c r="DX160" i="102"/>
  <c r="EB160" i="102"/>
  <c r="DR159" i="102"/>
  <c r="DT159" i="102" s="1"/>
  <c r="DJ160" i="102"/>
  <c r="DF160" i="102"/>
  <c r="EG152" i="98"/>
  <c r="EK152" i="98"/>
  <c r="EA152" i="98"/>
  <c r="EC152" i="98" s="1"/>
  <c r="DO152" i="98"/>
  <c r="DS152" i="98"/>
  <c r="DI152" i="98"/>
  <c r="DK152" i="98" s="1"/>
  <c r="EK158" i="101"/>
  <c r="EG158" i="101"/>
  <c r="EA158" i="101"/>
  <c r="EC158" i="101" s="1"/>
  <c r="DS158" i="101"/>
  <c r="DO158" i="101"/>
  <c r="DI158" i="101"/>
  <c r="DK158" i="101" s="1"/>
  <c r="EK152" i="97"/>
  <c r="EG152" i="97"/>
  <c r="EB152" i="97"/>
  <c r="DX152" i="97"/>
  <c r="DS152" i="97"/>
  <c r="DO152" i="97"/>
  <c r="DJ152" i="97"/>
  <c r="DF152" i="97"/>
  <c r="K160" i="102"/>
  <c r="BM160" i="102"/>
  <c r="CQ159" i="102"/>
  <c r="CS159" i="102" s="1"/>
  <c r="CR160" i="102" s="1"/>
  <c r="DA160" i="102"/>
  <c r="CW160" i="102"/>
  <c r="CH159" i="102"/>
  <c r="CJ159" i="102" s="1"/>
  <c r="CI160" i="102" s="1"/>
  <c r="AX159" i="102"/>
  <c r="AZ159" i="102" s="1"/>
  <c r="AY160" i="102" s="1"/>
  <c r="T160" i="102"/>
  <c r="AC160" i="102"/>
  <c r="BD160" i="102"/>
  <c r="AO159" i="102"/>
  <c r="AQ159" i="102" s="1"/>
  <c r="AP160" i="102" s="1"/>
  <c r="BY160" i="102"/>
  <c r="CA160" i="102" s="1"/>
  <c r="BZ161" i="102" s="1"/>
  <c r="CW158" i="101"/>
  <c r="DA158" i="101"/>
  <c r="BQ158" i="101"/>
  <c r="BM158" i="101"/>
  <c r="AC158" i="101"/>
  <c r="CR158" i="101"/>
  <c r="CN158" i="101"/>
  <c r="BH158" i="101"/>
  <c r="BD158" i="101"/>
  <c r="N159" i="101"/>
  <c r="P159" i="101" s="1"/>
  <c r="O160" i="101" s="1"/>
  <c r="AY158" i="101"/>
  <c r="AU158" i="101"/>
  <c r="AL158" i="101"/>
  <c r="CH158" i="101"/>
  <c r="CJ158" i="101" s="1"/>
  <c r="BZ158" i="101"/>
  <c r="BV158" i="101"/>
  <c r="W158" i="101"/>
  <c r="Y158" i="101" s="1"/>
  <c r="X159" i="101" s="1"/>
  <c r="CH152" i="98"/>
  <c r="CJ152" i="98" s="1"/>
  <c r="CI153" i="98" s="1"/>
  <c r="BY152" i="98"/>
  <c r="CA152" i="98" s="1"/>
  <c r="BZ153" i="98" s="1"/>
  <c r="BP152" i="98"/>
  <c r="BR152" i="98" s="1"/>
  <c r="BQ153" i="98" s="1"/>
  <c r="BG152" i="98"/>
  <c r="BI152" i="98" s="1"/>
  <c r="BH153" i="98" s="1"/>
  <c r="AX152" i="98"/>
  <c r="AZ152" i="98" s="1"/>
  <c r="AY153" i="98" s="1"/>
  <c r="W152" i="98"/>
  <c r="Y152" i="98" s="1"/>
  <c r="X153" i="98" s="1"/>
  <c r="CZ152" i="97"/>
  <c r="DB152" i="97" s="1"/>
  <c r="DA153" i="97" s="1"/>
  <c r="CH151" i="97"/>
  <c r="CJ151" i="97" s="1"/>
  <c r="BP151" i="97"/>
  <c r="BR151" i="97" s="1"/>
  <c r="AX152" i="97"/>
  <c r="AZ152" i="97" s="1"/>
  <c r="AY153" i="97" s="1"/>
  <c r="AP152" i="97"/>
  <c r="AL152" i="97"/>
  <c r="W151" i="97"/>
  <c r="Y151" i="97" s="1"/>
  <c r="X152" i="97" s="1"/>
  <c r="K162" i="97"/>
  <c r="CW152" i="98"/>
  <c r="AC152" i="98"/>
  <c r="AL152" i="98"/>
  <c r="CN152" i="98"/>
  <c r="N152" i="98"/>
  <c r="P152" i="98" s="1"/>
  <c r="O153" i="98" s="1"/>
  <c r="CN152" i="97"/>
  <c r="BD152" i="97"/>
  <c r="AC152" i="97"/>
  <c r="BC169" i="112" l="1"/>
  <c r="AQ168" i="112"/>
  <c r="AL169" i="112" s="1"/>
  <c r="AP169" i="112" s="1"/>
  <c r="EG160" i="102"/>
  <c r="EK160" i="102"/>
  <c r="EA160" i="102"/>
  <c r="EC160" i="102" s="1"/>
  <c r="DS160" i="102"/>
  <c r="DO160" i="102"/>
  <c r="DI160" i="102"/>
  <c r="DK160" i="102" s="1"/>
  <c r="EJ152" i="98"/>
  <c r="EL152" i="98" s="1"/>
  <c r="EB153" i="98"/>
  <c r="DX153" i="98"/>
  <c r="DR152" i="98"/>
  <c r="DT152" i="98" s="1"/>
  <c r="DJ153" i="98"/>
  <c r="DF153" i="98"/>
  <c r="EJ158" i="101"/>
  <c r="EL158" i="101" s="1"/>
  <c r="EB159" i="101"/>
  <c r="DX159" i="101"/>
  <c r="DR158" i="101"/>
  <c r="DT158" i="101" s="1"/>
  <c r="DJ159" i="101"/>
  <c r="DF159" i="101"/>
  <c r="EJ152" i="97"/>
  <c r="EL152" i="97" s="1"/>
  <c r="EA152" i="97"/>
  <c r="EC152" i="97" s="1"/>
  <c r="DR152" i="97"/>
  <c r="DT152" i="97" s="1"/>
  <c r="DI152" i="97"/>
  <c r="DK152" i="97" s="1"/>
  <c r="BV161" i="102"/>
  <c r="AU160" i="102"/>
  <c r="AL160" i="102"/>
  <c r="CE160" i="102"/>
  <c r="AF160" i="102"/>
  <c r="AH160" i="102" s="1"/>
  <c r="AG161" i="102" s="1"/>
  <c r="CZ160" i="102"/>
  <c r="DB160" i="102" s="1"/>
  <c r="BP160" i="102"/>
  <c r="BR160" i="102" s="1"/>
  <c r="BQ161" i="102" s="1"/>
  <c r="BG160" i="102"/>
  <c r="BI160" i="102" s="1"/>
  <c r="BH161" i="102" s="1"/>
  <c r="W160" i="102"/>
  <c r="Y160" i="102" s="1"/>
  <c r="X161" i="102" s="1"/>
  <c r="CN160" i="102"/>
  <c r="N160" i="102"/>
  <c r="P160" i="102" s="1"/>
  <c r="O161" i="102" s="1"/>
  <c r="T159" i="101"/>
  <c r="AO158" i="101"/>
  <c r="AQ158" i="101" s="1"/>
  <c r="AP159" i="101" s="1"/>
  <c r="BY158" i="101"/>
  <c r="CA158" i="101" s="1"/>
  <c r="K160" i="101"/>
  <c r="CQ158" i="101"/>
  <c r="CS158" i="101" s="1"/>
  <c r="BP158" i="101"/>
  <c r="BR158" i="101" s="1"/>
  <c r="CI159" i="101"/>
  <c r="CE159" i="101"/>
  <c r="AX158" i="101"/>
  <c r="AZ158" i="101" s="1"/>
  <c r="BG158" i="101"/>
  <c r="BI158" i="101" s="1"/>
  <c r="AF158" i="101"/>
  <c r="AH158" i="101" s="1"/>
  <c r="AG159" i="101" s="1"/>
  <c r="CZ158" i="101"/>
  <c r="DB158" i="101" s="1"/>
  <c r="CZ152" i="98"/>
  <c r="DB152" i="98" s="1"/>
  <c r="DA153" i="98" s="1"/>
  <c r="CQ152" i="98"/>
  <c r="CS152" i="98" s="1"/>
  <c r="CR153" i="98" s="1"/>
  <c r="AO152" i="98"/>
  <c r="AQ152" i="98" s="1"/>
  <c r="AP153" i="98" s="1"/>
  <c r="AF152" i="98"/>
  <c r="AH152" i="98" s="1"/>
  <c r="AG153" i="98" s="1"/>
  <c r="CQ152" i="97"/>
  <c r="CS152" i="97" s="1"/>
  <c r="CR153" i="97" s="1"/>
  <c r="CI152" i="97"/>
  <c r="CE152" i="97"/>
  <c r="BQ152" i="97"/>
  <c r="BM152" i="97"/>
  <c r="BG152" i="97"/>
  <c r="BI152" i="97" s="1"/>
  <c r="BH153" i="97" s="1"/>
  <c r="AO152" i="97"/>
  <c r="AQ152" i="97" s="1"/>
  <c r="AF152" i="97"/>
  <c r="AH152" i="97" s="1"/>
  <c r="AG153" i="97" s="1"/>
  <c r="T152" i="97"/>
  <c r="N162" i="97"/>
  <c r="P162" i="97" s="1"/>
  <c r="O163" i="97" s="1"/>
  <c r="BV153" i="98"/>
  <c r="BM153" i="98"/>
  <c r="T153" i="98"/>
  <c r="BD153" i="98"/>
  <c r="K153" i="98"/>
  <c r="CE153" i="98"/>
  <c r="AU153" i="98"/>
  <c r="CW153" i="97"/>
  <c r="AU153" i="97"/>
  <c r="AO169" i="112" l="1"/>
  <c r="BE169" i="112"/>
  <c r="AZ170" i="112" s="1"/>
  <c r="BD170" i="112" s="1"/>
  <c r="EJ160" i="102"/>
  <c r="EL160" i="102" s="1"/>
  <c r="EB161" i="102"/>
  <c r="DX161" i="102"/>
  <c r="DR160" i="102"/>
  <c r="DT160" i="102" s="1"/>
  <c r="DF161" i="102"/>
  <c r="DJ161" i="102"/>
  <c r="EK153" i="98"/>
  <c r="EG153" i="98"/>
  <c r="EA153" i="98"/>
  <c r="EC153" i="98" s="1"/>
  <c r="DS153" i="98"/>
  <c r="DO153" i="98"/>
  <c r="DI153" i="98"/>
  <c r="DK153" i="98" s="1"/>
  <c r="EK159" i="101"/>
  <c r="EG159" i="101"/>
  <c r="EA159" i="101"/>
  <c r="EC159" i="101" s="1"/>
  <c r="DS159" i="101"/>
  <c r="DO159" i="101"/>
  <c r="DI159" i="101"/>
  <c r="DK159" i="101" s="1"/>
  <c r="EG153" i="97"/>
  <c r="EK153" i="97"/>
  <c r="EB153" i="97"/>
  <c r="DX153" i="97"/>
  <c r="DS153" i="97"/>
  <c r="DO153" i="97"/>
  <c r="DJ153" i="97"/>
  <c r="DF153" i="97"/>
  <c r="BM161" i="102"/>
  <c r="T161" i="102"/>
  <c r="AC161" i="102"/>
  <c r="BD161" i="102"/>
  <c r="DA161" i="102"/>
  <c r="CW161" i="102"/>
  <c r="CH160" i="102"/>
  <c r="CJ160" i="102" s="1"/>
  <c r="CI161" i="102" s="1"/>
  <c r="AO160" i="102"/>
  <c r="AQ160" i="102" s="1"/>
  <c r="AP161" i="102" s="1"/>
  <c r="BY161" i="102"/>
  <c r="CA161" i="102" s="1"/>
  <c r="BZ162" i="102" s="1"/>
  <c r="CQ160" i="102"/>
  <c r="CS160" i="102" s="1"/>
  <c r="CR161" i="102" s="1"/>
  <c r="AX160" i="102"/>
  <c r="AZ160" i="102" s="1"/>
  <c r="AY161" i="102" s="1"/>
  <c r="K161" i="102"/>
  <c r="BH159" i="101"/>
  <c r="BD159" i="101"/>
  <c r="BQ159" i="101"/>
  <c r="BM159" i="101"/>
  <c r="AC159" i="101"/>
  <c r="CW159" i="101"/>
  <c r="DA159" i="101"/>
  <c r="CR159" i="101"/>
  <c r="CN159" i="101"/>
  <c r="AY159" i="101"/>
  <c r="AU159" i="101"/>
  <c r="N160" i="101"/>
  <c r="P160" i="101" s="1"/>
  <c r="O161" i="101" s="1"/>
  <c r="AL159" i="101"/>
  <c r="CH159" i="101"/>
  <c r="CJ159" i="101" s="1"/>
  <c r="BZ159" i="101"/>
  <c r="BV159" i="101"/>
  <c r="W159" i="101"/>
  <c r="Y159" i="101" s="1"/>
  <c r="X160" i="101" s="1"/>
  <c r="CH153" i="98"/>
  <c r="CJ153" i="98" s="1"/>
  <c r="CI154" i="98" s="1"/>
  <c r="BY153" i="98"/>
  <c r="CA153" i="98" s="1"/>
  <c r="BZ154" i="98" s="1"/>
  <c r="BP153" i="98"/>
  <c r="BR153" i="98" s="1"/>
  <c r="BQ154" i="98" s="1"/>
  <c r="BG153" i="98"/>
  <c r="BI153" i="98" s="1"/>
  <c r="BH154" i="98" s="1"/>
  <c r="AX153" i="98"/>
  <c r="AZ153" i="98" s="1"/>
  <c r="AY154" i="98" s="1"/>
  <c r="W153" i="98"/>
  <c r="Y153" i="98" s="1"/>
  <c r="X154" i="98" s="1"/>
  <c r="CZ153" i="97"/>
  <c r="DB153" i="97" s="1"/>
  <c r="DA154" i="97" s="1"/>
  <c r="CH152" i="97"/>
  <c r="CJ152" i="97" s="1"/>
  <c r="BP152" i="97"/>
  <c r="BR152" i="97" s="1"/>
  <c r="AX153" i="97"/>
  <c r="AZ153" i="97" s="1"/>
  <c r="AY154" i="97" s="1"/>
  <c r="AP153" i="97"/>
  <c r="AL153" i="97"/>
  <c r="W152" i="97"/>
  <c r="Y152" i="97" s="1"/>
  <c r="X153" i="97" s="1"/>
  <c r="K163" i="97"/>
  <c r="N163" i="97" s="1"/>
  <c r="P163" i="97" s="1"/>
  <c r="O164" i="97" s="1"/>
  <c r="AL153" i="98"/>
  <c r="CN153" i="98"/>
  <c r="N153" i="98"/>
  <c r="P153" i="98" s="1"/>
  <c r="O154" i="98" s="1"/>
  <c r="CW153" i="98"/>
  <c r="AC153" i="98"/>
  <c r="CN153" i="97"/>
  <c r="BD153" i="97"/>
  <c r="AC153" i="97"/>
  <c r="BC170" i="112" l="1"/>
  <c r="AQ169" i="112"/>
  <c r="AL170" i="112" s="1"/>
  <c r="AP170" i="112" s="1"/>
  <c r="EK161" i="102"/>
  <c r="EG161" i="102"/>
  <c r="EA161" i="102"/>
  <c r="EC161" i="102" s="1"/>
  <c r="DS161" i="102"/>
  <c r="DO161" i="102"/>
  <c r="DI161" i="102"/>
  <c r="DK161" i="102" s="1"/>
  <c r="EJ153" i="98"/>
  <c r="EL153" i="98" s="1"/>
  <c r="EB154" i="98"/>
  <c r="DX154" i="98"/>
  <c r="DR153" i="98"/>
  <c r="DT153" i="98" s="1"/>
  <c r="DJ154" i="98"/>
  <c r="DF154" i="98"/>
  <c r="EJ159" i="101"/>
  <c r="EL159" i="101" s="1"/>
  <c r="EB160" i="101"/>
  <c r="DX160" i="101"/>
  <c r="DR159" i="101"/>
  <c r="DT159" i="101" s="1"/>
  <c r="DJ160" i="101"/>
  <c r="DF160" i="101"/>
  <c r="EJ153" i="97"/>
  <c r="EL153" i="97" s="1"/>
  <c r="EA153" i="97"/>
  <c r="EC153" i="97" s="1"/>
  <c r="DR153" i="97"/>
  <c r="DT153" i="97" s="1"/>
  <c r="DI153" i="97"/>
  <c r="DK153" i="97" s="1"/>
  <c r="AU161" i="102"/>
  <c r="CE161" i="102"/>
  <c r="BV162" i="102"/>
  <c r="CN161" i="102"/>
  <c r="BG161" i="102"/>
  <c r="BI161" i="102" s="1"/>
  <c r="BH162" i="102" s="1"/>
  <c r="W161" i="102"/>
  <c r="Y161" i="102" s="1"/>
  <c r="X162" i="102" s="1"/>
  <c r="N161" i="102"/>
  <c r="P161" i="102" s="1"/>
  <c r="O162" i="102" s="1"/>
  <c r="CZ161" i="102"/>
  <c r="DB161" i="102" s="1"/>
  <c r="AF161" i="102"/>
  <c r="AH161" i="102" s="1"/>
  <c r="AG162" i="102" s="1"/>
  <c r="BP161" i="102"/>
  <c r="BR161" i="102" s="1"/>
  <c r="BQ162" i="102" s="1"/>
  <c r="AL161" i="102"/>
  <c r="T160" i="101"/>
  <c r="BY159" i="101"/>
  <c r="CA159" i="101" s="1"/>
  <c r="AX159" i="101"/>
  <c r="AZ159" i="101" s="1"/>
  <c r="BP159" i="101"/>
  <c r="BR159" i="101" s="1"/>
  <c r="AO159" i="101"/>
  <c r="AQ159" i="101" s="1"/>
  <c r="AP160" i="101" s="1"/>
  <c r="CZ159" i="101"/>
  <c r="DB159" i="101" s="1"/>
  <c r="CI160" i="101"/>
  <c r="CE160" i="101"/>
  <c r="K161" i="101"/>
  <c r="CQ159" i="101"/>
  <c r="CS159" i="101" s="1"/>
  <c r="BG159" i="101"/>
  <c r="BI159" i="101" s="1"/>
  <c r="AF159" i="101"/>
  <c r="AH159" i="101" s="1"/>
  <c r="AG160" i="101" s="1"/>
  <c r="CZ153" i="98"/>
  <c r="DB153" i="98" s="1"/>
  <c r="DA154" i="98" s="1"/>
  <c r="CQ153" i="98"/>
  <c r="CS153" i="98" s="1"/>
  <c r="CR154" i="98" s="1"/>
  <c r="AO153" i="98"/>
  <c r="AQ153" i="98" s="1"/>
  <c r="AP154" i="98" s="1"/>
  <c r="AF153" i="98"/>
  <c r="AH153" i="98" s="1"/>
  <c r="AG154" i="98" s="1"/>
  <c r="CQ153" i="97"/>
  <c r="CS153" i="97" s="1"/>
  <c r="CR154" i="97" s="1"/>
  <c r="CI153" i="97"/>
  <c r="CE153" i="97"/>
  <c r="BQ153" i="97"/>
  <c r="BM153" i="97"/>
  <c r="BG153" i="97"/>
  <c r="BI153" i="97" s="1"/>
  <c r="BH154" i="97" s="1"/>
  <c r="AO153" i="97"/>
  <c r="AQ153" i="97" s="1"/>
  <c r="AF153" i="97"/>
  <c r="AH153" i="97" s="1"/>
  <c r="AG154" i="97" s="1"/>
  <c r="T153" i="97"/>
  <c r="K164" i="97"/>
  <c r="T154" i="98"/>
  <c r="BV154" i="98"/>
  <c r="BM154" i="98"/>
  <c r="K154" i="98"/>
  <c r="BD154" i="98"/>
  <c r="CE154" i="98"/>
  <c r="AU154" i="98"/>
  <c r="CW154" i="97"/>
  <c r="AU154" i="97"/>
  <c r="AO170" i="112" l="1"/>
  <c r="BE170" i="112"/>
  <c r="AZ171" i="112" s="1"/>
  <c r="BD171" i="112" s="1"/>
  <c r="EJ161" i="102"/>
  <c r="EL161" i="102" s="1"/>
  <c r="DX162" i="102"/>
  <c r="EB162" i="102"/>
  <c r="DR161" i="102"/>
  <c r="DT161" i="102" s="1"/>
  <c r="DJ162" i="102"/>
  <c r="DF162" i="102"/>
  <c r="EK154" i="98"/>
  <c r="EG154" i="98"/>
  <c r="EA154" i="98"/>
  <c r="EC154" i="98" s="1"/>
  <c r="DS154" i="98"/>
  <c r="DO154" i="98"/>
  <c r="DI154" i="98"/>
  <c r="DK154" i="98" s="1"/>
  <c r="EK160" i="101"/>
  <c r="EG160" i="101"/>
  <c r="EA160" i="101"/>
  <c r="EC160" i="101" s="1"/>
  <c r="DS160" i="101"/>
  <c r="DO160" i="101"/>
  <c r="DI160" i="101"/>
  <c r="DK160" i="101" s="1"/>
  <c r="EG154" i="97"/>
  <c r="EK154" i="97"/>
  <c r="EB154" i="97"/>
  <c r="DX154" i="97"/>
  <c r="DO154" i="97"/>
  <c r="DS154" i="97"/>
  <c r="DJ154" i="97"/>
  <c r="DF154" i="97"/>
  <c r="K162" i="102"/>
  <c r="BM162" i="102"/>
  <c r="DA162" i="102"/>
  <c r="CW162" i="102"/>
  <c r="T162" i="102"/>
  <c r="CQ161" i="102"/>
  <c r="CS161" i="102" s="1"/>
  <c r="CR162" i="102" s="1"/>
  <c r="CH161" i="102"/>
  <c r="CJ161" i="102" s="1"/>
  <c r="CI162" i="102" s="1"/>
  <c r="AO161" i="102"/>
  <c r="AQ161" i="102" s="1"/>
  <c r="AP162" i="102" s="1"/>
  <c r="AC162" i="102"/>
  <c r="BD162" i="102"/>
  <c r="BY162" i="102"/>
  <c r="CA162" i="102" s="1"/>
  <c r="BZ163" i="102" s="1"/>
  <c r="AX161" i="102"/>
  <c r="AZ161" i="102" s="1"/>
  <c r="AY162" i="102" s="1"/>
  <c r="BQ160" i="101"/>
  <c r="BM160" i="101"/>
  <c r="CR160" i="101"/>
  <c r="CN160" i="101"/>
  <c r="BH160" i="101"/>
  <c r="BD160" i="101"/>
  <c r="CW160" i="101"/>
  <c r="DA160" i="101"/>
  <c r="AC160" i="101"/>
  <c r="BZ160" i="101"/>
  <c r="BV160" i="101"/>
  <c r="CH160" i="101"/>
  <c r="CJ160" i="101" s="1"/>
  <c r="AL160" i="101"/>
  <c r="AY160" i="101"/>
  <c r="AU160" i="101"/>
  <c r="W160" i="101"/>
  <c r="Y160" i="101" s="1"/>
  <c r="X161" i="101" s="1"/>
  <c r="N161" i="101"/>
  <c r="P161" i="101" s="1"/>
  <c r="O162" i="101" s="1"/>
  <c r="CH154" i="98"/>
  <c r="CJ154" i="98" s="1"/>
  <c r="CI155" i="98" s="1"/>
  <c r="BY154" i="98"/>
  <c r="CA154" i="98" s="1"/>
  <c r="BZ155" i="98" s="1"/>
  <c r="BP154" i="98"/>
  <c r="BR154" i="98" s="1"/>
  <c r="BQ155" i="98" s="1"/>
  <c r="BG154" i="98"/>
  <c r="BI154" i="98" s="1"/>
  <c r="BH155" i="98" s="1"/>
  <c r="AX154" i="98"/>
  <c r="AZ154" i="98" s="1"/>
  <c r="AY155" i="98" s="1"/>
  <c r="W154" i="98"/>
  <c r="Y154" i="98" s="1"/>
  <c r="X155" i="98" s="1"/>
  <c r="CZ154" i="97"/>
  <c r="DB154" i="97" s="1"/>
  <c r="DA155" i="97" s="1"/>
  <c r="CH153" i="97"/>
  <c r="CJ153" i="97" s="1"/>
  <c r="BP153" i="97"/>
  <c r="BR153" i="97" s="1"/>
  <c r="AX154" i="97"/>
  <c r="AZ154" i="97" s="1"/>
  <c r="AY155" i="97" s="1"/>
  <c r="AP154" i="97"/>
  <c r="AL154" i="97"/>
  <c r="W153" i="97"/>
  <c r="Y153" i="97" s="1"/>
  <c r="X154" i="97" s="1"/>
  <c r="N164" i="97"/>
  <c r="P164" i="97" s="1"/>
  <c r="O165" i="97" s="1"/>
  <c r="AL154" i="98"/>
  <c r="CN154" i="98"/>
  <c r="AC154" i="98"/>
  <c r="N154" i="98"/>
  <c r="P154" i="98" s="1"/>
  <c r="O155" i="98" s="1"/>
  <c r="CW154" i="98"/>
  <c r="CN154" i="97"/>
  <c r="BD154" i="97"/>
  <c r="AC154" i="97"/>
  <c r="BC171" i="112" l="1"/>
  <c r="AQ170" i="112"/>
  <c r="AL171" i="112" s="1"/>
  <c r="AP171" i="112" s="1"/>
  <c r="EK162" i="102"/>
  <c r="EG162" i="102"/>
  <c r="EA162" i="102"/>
  <c r="EC162" i="102" s="1"/>
  <c r="DS162" i="102"/>
  <c r="DO162" i="102"/>
  <c r="DI162" i="102"/>
  <c r="DK162" i="102" s="1"/>
  <c r="EJ154" i="98"/>
  <c r="EL154" i="98" s="1"/>
  <c r="DX155" i="98"/>
  <c r="EB155" i="98"/>
  <c r="DR154" i="98"/>
  <c r="DT154" i="98" s="1"/>
  <c r="DF155" i="98"/>
  <c r="DJ155" i="98"/>
  <c r="EJ160" i="101"/>
  <c r="EL160" i="101" s="1"/>
  <c r="EB161" i="101"/>
  <c r="DX161" i="101"/>
  <c r="DR160" i="101"/>
  <c r="DT160" i="101" s="1"/>
  <c r="DJ161" i="101"/>
  <c r="DF161" i="101"/>
  <c r="EJ154" i="97"/>
  <c r="EL154" i="97" s="1"/>
  <c r="EA154" i="97"/>
  <c r="EC154" i="97" s="1"/>
  <c r="DR154" i="97"/>
  <c r="DT154" i="97" s="1"/>
  <c r="DI154" i="97"/>
  <c r="DK154" i="97" s="1"/>
  <c r="BV163" i="102"/>
  <c r="CE162" i="102"/>
  <c r="CN162" i="102"/>
  <c r="W162" i="102"/>
  <c r="Y162" i="102" s="1"/>
  <c r="X163" i="102" s="1"/>
  <c r="AF162" i="102"/>
  <c r="AH162" i="102" s="1"/>
  <c r="AG163" i="102" s="1"/>
  <c r="BP162" i="102"/>
  <c r="BR162" i="102" s="1"/>
  <c r="BQ163" i="102" s="1"/>
  <c r="BG162" i="102"/>
  <c r="BI162" i="102" s="1"/>
  <c r="BH163" i="102" s="1"/>
  <c r="CZ162" i="102"/>
  <c r="DB162" i="102" s="1"/>
  <c r="N162" i="102"/>
  <c r="P162" i="102" s="1"/>
  <c r="O163" i="102" s="1"/>
  <c r="AU162" i="102"/>
  <c r="AL162" i="102"/>
  <c r="T161" i="101"/>
  <c r="BY160" i="101"/>
  <c r="CA160" i="101" s="1"/>
  <c r="CQ160" i="101"/>
  <c r="CS160" i="101" s="1"/>
  <c r="AO160" i="101"/>
  <c r="AQ160" i="101" s="1"/>
  <c r="AP161" i="101" s="1"/>
  <c r="CZ160" i="101"/>
  <c r="DB160" i="101" s="1"/>
  <c r="K162" i="101"/>
  <c r="AX160" i="101"/>
  <c r="AZ160" i="101" s="1"/>
  <c r="CI161" i="101"/>
  <c r="CE161" i="101"/>
  <c r="BG160" i="101"/>
  <c r="BI160" i="101" s="1"/>
  <c r="BP160" i="101"/>
  <c r="BR160" i="101" s="1"/>
  <c r="AF160" i="101"/>
  <c r="AH160" i="101" s="1"/>
  <c r="AG161" i="101" s="1"/>
  <c r="CZ154" i="98"/>
  <c r="DB154" i="98" s="1"/>
  <c r="DA155" i="98" s="1"/>
  <c r="CQ154" i="98"/>
  <c r="CS154" i="98" s="1"/>
  <c r="CR155" i="98" s="1"/>
  <c r="AO154" i="98"/>
  <c r="AQ154" i="98" s="1"/>
  <c r="AP155" i="98" s="1"/>
  <c r="AF154" i="98"/>
  <c r="AH154" i="98" s="1"/>
  <c r="AG155" i="98" s="1"/>
  <c r="CQ154" i="97"/>
  <c r="CS154" i="97" s="1"/>
  <c r="CR155" i="97" s="1"/>
  <c r="CI154" i="97"/>
  <c r="CE154" i="97"/>
  <c r="BQ154" i="97"/>
  <c r="BM154" i="97"/>
  <c r="BG154" i="97"/>
  <c r="BI154" i="97" s="1"/>
  <c r="BH155" i="97" s="1"/>
  <c r="AO154" i="97"/>
  <c r="AQ154" i="97" s="1"/>
  <c r="AF154" i="97"/>
  <c r="AH154" i="97" s="1"/>
  <c r="AG155" i="97" s="1"/>
  <c r="T154" i="97"/>
  <c r="K165" i="97"/>
  <c r="AU155" i="98"/>
  <c r="BM155" i="98"/>
  <c r="BV155" i="98"/>
  <c r="T155" i="98"/>
  <c r="BD155" i="98"/>
  <c r="K155" i="98"/>
  <c r="CE155" i="98"/>
  <c r="CW155" i="97"/>
  <c r="AU155" i="97"/>
  <c r="AO171" i="112" l="1"/>
  <c r="BE171" i="112"/>
  <c r="AZ172" i="112" s="1"/>
  <c r="BD172" i="112" s="1"/>
  <c r="EJ162" i="102"/>
  <c r="EL162" i="102" s="1"/>
  <c r="EB163" i="102"/>
  <c r="DX163" i="102"/>
  <c r="DR162" i="102"/>
  <c r="DT162" i="102" s="1"/>
  <c r="DJ163" i="102"/>
  <c r="DF163" i="102"/>
  <c r="EG155" i="98"/>
  <c r="EK155" i="98"/>
  <c r="EA155" i="98"/>
  <c r="EC155" i="98" s="1"/>
  <c r="DS155" i="98"/>
  <c r="DO155" i="98"/>
  <c r="DI155" i="98"/>
  <c r="DK155" i="98" s="1"/>
  <c r="EK161" i="101"/>
  <c r="EG161" i="101"/>
  <c r="EA161" i="101"/>
  <c r="EC161" i="101" s="1"/>
  <c r="DS161" i="101"/>
  <c r="DO161" i="101"/>
  <c r="DI161" i="101"/>
  <c r="DK161" i="101" s="1"/>
  <c r="EK155" i="97"/>
  <c r="EG155" i="97"/>
  <c r="DX155" i="97"/>
  <c r="EB155" i="97"/>
  <c r="DS155" i="97"/>
  <c r="DO155" i="97"/>
  <c r="DJ155" i="97"/>
  <c r="DF155" i="97"/>
  <c r="BD163" i="102"/>
  <c r="AC163" i="102"/>
  <c r="AX162" i="102"/>
  <c r="AZ162" i="102" s="1"/>
  <c r="AY163" i="102" s="1"/>
  <c r="DA163" i="102"/>
  <c r="CW163" i="102"/>
  <c r="T163" i="102"/>
  <c r="BM163" i="102"/>
  <c r="CH162" i="102"/>
  <c r="CJ162" i="102" s="1"/>
  <c r="CI163" i="102" s="1"/>
  <c r="AO162" i="102"/>
  <c r="AQ162" i="102" s="1"/>
  <c r="AP163" i="102" s="1"/>
  <c r="CQ162" i="102"/>
  <c r="CS162" i="102" s="1"/>
  <c r="CR163" i="102" s="1"/>
  <c r="BY163" i="102"/>
  <c r="CA163" i="102" s="1"/>
  <c r="BZ164" i="102" s="1"/>
  <c r="K163" i="102"/>
  <c r="BQ161" i="101"/>
  <c r="BM161" i="101"/>
  <c r="BH161" i="101"/>
  <c r="BD161" i="101"/>
  <c r="CW161" i="101"/>
  <c r="DA161" i="101"/>
  <c r="AC161" i="101"/>
  <c r="CR161" i="101"/>
  <c r="CN161" i="101"/>
  <c r="CH161" i="101"/>
  <c r="CJ161" i="101" s="1"/>
  <c r="N162" i="101"/>
  <c r="P162" i="101" s="1"/>
  <c r="O163" i="101" s="1"/>
  <c r="AL161" i="101"/>
  <c r="BZ161" i="101"/>
  <c r="BV161" i="101"/>
  <c r="W161" i="101"/>
  <c r="Y161" i="101" s="1"/>
  <c r="X162" i="101" s="1"/>
  <c r="AY161" i="101"/>
  <c r="AU161" i="101"/>
  <c r="CH155" i="98"/>
  <c r="CJ155" i="98" s="1"/>
  <c r="CI156" i="98" s="1"/>
  <c r="BY155" i="98"/>
  <c r="CA155" i="98" s="1"/>
  <c r="BZ156" i="98" s="1"/>
  <c r="BP155" i="98"/>
  <c r="BR155" i="98" s="1"/>
  <c r="BQ156" i="98" s="1"/>
  <c r="BG155" i="98"/>
  <c r="BI155" i="98" s="1"/>
  <c r="BH156" i="98" s="1"/>
  <c r="AX155" i="98"/>
  <c r="AZ155" i="98" s="1"/>
  <c r="AY156" i="98" s="1"/>
  <c r="W155" i="98"/>
  <c r="Y155" i="98" s="1"/>
  <c r="X156" i="98" s="1"/>
  <c r="CZ155" i="97"/>
  <c r="DB155" i="97" s="1"/>
  <c r="DA156" i="97" s="1"/>
  <c r="CH154" i="97"/>
  <c r="CJ154" i="97" s="1"/>
  <c r="BP154" i="97"/>
  <c r="BR154" i="97" s="1"/>
  <c r="AX155" i="97"/>
  <c r="AZ155" i="97" s="1"/>
  <c r="AY156" i="97" s="1"/>
  <c r="AP155" i="97"/>
  <c r="AL155" i="97"/>
  <c r="W154" i="97"/>
  <c r="Y154" i="97" s="1"/>
  <c r="X155" i="97" s="1"/>
  <c r="N165" i="97"/>
  <c r="P165" i="97" s="1"/>
  <c r="O166" i="97" s="1"/>
  <c r="AC155" i="98"/>
  <c r="CN155" i="98"/>
  <c r="N155" i="98"/>
  <c r="P155" i="98" s="1"/>
  <c r="O156" i="98" s="1"/>
  <c r="AL155" i="98"/>
  <c r="CW155" i="98"/>
  <c r="CN155" i="97"/>
  <c r="BD155" i="97"/>
  <c r="AC155" i="97"/>
  <c r="BC172" i="112" l="1"/>
  <c r="AQ171" i="112"/>
  <c r="AL172" i="112" s="1"/>
  <c r="AP172" i="112" s="1"/>
  <c r="EK163" i="102"/>
  <c r="EG163" i="102"/>
  <c r="EA163" i="102"/>
  <c r="EC163" i="102" s="1"/>
  <c r="DS163" i="102"/>
  <c r="DO163" i="102"/>
  <c r="DI163" i="102"/>
  <c r="DK163" i="102" s="1"/>
  <c r="EJ155" i="98"/>
  <c r="EL155" i="98" s="1"/>
  <c r="EB156" i="98"/>
  <c r="DX156" i="98"/>
  <c r="DR155" i="98"/>
  <c r="DT155" i="98" s="1"/>
  <c r="DJ156" i="98"/>
  <c r="DF156" i="98"/>
  <c r="EJ161" i="101"/>
  <c r="EL161" i="101" s="1"/>
  <c r="EB162" i="101"/>
  <c r="DX162" i="101"/>
  <c r="DR161" i="101"/>
  <c r="DT161" i="101" s="1"/>
  <c r="DJ162" i="101"/>
  <c r="DF162" i="101"/>
  <c r="EJ155" i="97"/>
  <c r="EL155" i="97" s="1"/>
  <c r="EA155" i="97"/>
  <c r="EC155" i="97" s="1"/>
  <c r="DR155" i="97"/>
  <c r="DT155" i="97" s="1"/>
  <c r="DI155" i="97"/>
  <c r="DK155" i="97" s="1"/>
  <c r="AL163" i="102"/>
  <c r="CN163" i="102"/>
  <c r="BV164" i="102"/>
  <c r="BP163" i="102"/>
  <c r="BR163" i="102" s="1"/>
  <c r="BQ164" i="102" s="1"/>
  <c r="AF163" i="102"/>
  <c r="AH163" i="102" s="1"/>
  <c r="AG164" i="102" s="1"/>
  <c r="CZ163" i="102"/>
  <c r="DB163" i="102" s="1"/>
  <c r="N163" i="102"/>
  <c r="P163" i="102" s="1"/>
  <c r="O164" i="102" s="1"/>
  <c r="W163" i="102"/>
  <c r="Y163" i="102" s="1"/>
  <c r="X164" i="102" s="1"/>
  <c r="BG163" i="102"/>
  <c r="BI163" i="102" s="1"/>
  <c r="BH164" i="102" s="1"/>
  <c r="CE163" i="102"/>
  <c r="AU163" i="102"/>
  <c r="T162" i="101"/>
  <c r="CI162" i="101"/>
  <c r="CE162" i="101"/>
  <c r="BG161" i="101"/>
  <c r="BI161" i="101" s="1"/>
  <c r="AO161" i="101"/>
  <c r="AQ161" i="101" s="1"/>
  <c r="AP162" i="101" s="1"/>
  <c r="AF161" i="101"/>
  <c r="AH161" i="101" s="1"/>
  <c r="AG162" i="101" s="1"/>
  <c r="AX161" i="101"/>
  <c r="AZ161" i="101" s="1"/>
  <c r="BY161" i="101"/>
  <c r="CA161" i="101" s="1"/>
  <c r="K163" i="101"/>
  <c r="CQ161" i="101"/>
  <c r="CS161" i="101" s="1"/>
  <c r="BP161" i="101"/>
  <c r="BR161" i="101" s="1"/>
  <c r="CZ161" i="101"/>
  <c r="DB161" i="101" s="1"/>
  <c r="CZ155" i="98"/>
  <c r="DB155" i="98" s="1"/>
  <c r="DA156" i="98" s="1"/>
  <c r="CQ155" i="98"/>
  <c r="CS155" i="98" s="1"/>
  <c r="CR156" i="98" s="1"/>
  <c r="AO155" i="98"/>
  <c r="AQ155" i="98" s="1"/>
  <c r="AP156" i="98" s="1"/>
  <c r="AF155" i="98"/>
  <c r="AH155" i="98" s="1"/>
  <c r="AG156" i="98" s="1"/>
  <c r="CQ155" i="97"/>
  <c r="CS155" i="97" s="1"/>
  <c r="CR156" i="97" s="1"/>
  <c r="CI155" i="97"/>
  <c r="CE155" i="97"/>
  <c r="BQ155" i="97"/>
  <c r="BM155" i="97"/>
  <c r="BG155" i="97"/>
  <c r="BI155" i="97" s="1"/>
  <c r="BH156" i="97" s="1"/>
  <c r="AO155" i="97"/>
  <c r="AQ155" i="97" s="1"/>
  <c r="AF155" i="97"/>
  <c r="AH155" i="97" s="1"/>
  <c r="AG156" i="97" s="1"/>
  <c r="T155" i="97"/>
  <c r="K166" i="97"/>
  <c r="N166" i="97" s="1"/>
  <c r="AU156" i="98"/>
  <c r="BV156" i="98"/>
  <c r="K156" i="98"/>
  <c r="CE156" i="98"/>
  <c r="BM156" i="98"/>
  <c r="T156" i="98"/>
  <c r="BD156" i="98"/>
  <c r="CW156" i="97"/>
  <c r="AU156" i="97"/>
  <c r="AO172" i="112" l="1"/>
  <c r="BE172" i="112"/>
  <c r="AZ173" i="112" s="1"/>
  <c r="BD173" i="112" s="1"/>
  <c r="EJ163" i="102"/>
  <c r="EL163" i="102" s="1"/>
  <c r="EB164" i="102"/>
  <c r="DX164" i="102"/>
  <c r="DR163" i="102"/>
  <c r="DT163" i="102" s="1"/>
  <c r="DJ164" i="102"/>
  <c r="DF164" i="102"/>
  <c r="EG156" i="98"/>
  <c r="EK156" i="98"/>
  <c r="EA156" i="98"/>
  <c r="EC156" i="98" s="1"/>
  <c r="DO156" i="98"/>
  <c r="DS156" i="98"/>
  <c r="DI156" i="98"/>
  <c r="DK156" i="98" s="1"/>
  <c r="EK162" i="101"/>
  <c r="EG162" i="101"/>
  <c r="EA162" i="101"/>
  <c r="EC162" i="101" s="1"/>
  <c r="DS162" i="101"/>
  <c r="DO162" i="101"/>
  <c r="DI162" i="101"/>
  <c r="DK162" i="101" s="1"/>
  <c r="EK156" i="97"/>
  <c r="EG156" i="97"/>
  <c r="EB156" i="97"/>
  <c r="DX156" i="97"/>
  <c r="DS156" i="97"/>
  <c r="DO156" i="97"/>
  <c r="DJ156" i="97"/>
  <c r="DF156" i="97"/>
  <c r="BD164" i="102"/>
  <c r="AC164" i="102"/>
  <c r="T164" i="102"/>
  <c r="BM164" i="102"/>
  <c r="K164" i="102"/>
  <c r="CH163" i="102"/>
  <c r="CJ163" i="102" s="1"/>
  <c r="CI164" i="102" s="1"/>
  <c r="DA164" i="102"/>
  <c r="CW164" i="102"/>
  <c r="CQ163" i="102"/>
  <c r="CS163" i="102" s="1"/>
  <c r="CR164" i="102" s="1"/>
  <c r="AX163" i="102"/>
  <c r="AZ163" i="102" s="1"/>
  <c r="AY164" i="102" s="1"/>
  <c r="BY164" i="102"/>
  <c r="CA164" i="102" s="1"/>
  <c r="BZ165" i="102" s="1"/>
  <c r="AO163" i="102"/>
  <c r="AQ163" i="102" s="1"/>
  <c r="AP164" i="102" s="1"/>
  <c r="CR162" i="101"/>
  <c r="CN162" i="101"/>
  <c r="BQ162" i="101"/>
  <c r="BM162" i="101"/>
  <c r="AC162" i="101"/>
  <c r="CW162" i="101"/>
  <c r="DA162" i="101"/>
  <c r="BH162" i="101"/>
  <c r="BD162" i="101"/>
  <c r="N163" i="101"/>
  <c r="P163" i="101" s="1"/>
  <c r="O164" i="101" s="1"/>
  <c r="AY162" i="101"/>
  <c r="AU162" i="101"/>
  <c r="AL162" i="101"/>
  <c r="CH162" i="101"/>
  <c r="CJ162" i="101" s="1"/>
  <c r="BZ162" i="101"/>
  <c r="BV162" i="101"/>
  <c r="W162" i="101"/>
  <c r="Y162" i="101" s="1"/>
  <c r="X163" i="101" s="1"/>
  <c r="CH156" i="98"/>
  <c r="CJ156" i="98" s="1"/>
  <c r="CI157" i="98" s="1"/>
  <c r="BY156" i="98"/>
  <c r="CA156" i="98" s="1"/>
  <c r="BZ157" i="98" s="1"/>
  <c r="BP156" i="98"/>
  <c r="BR156" i="98" s="1"/>
  <c r="BQ157" i="98" s="1"/>
  <c r="BG156" i="98"/>
  <c r="BI156" i="98" s="1"/>
  <c r="BH157" i="98" s="1"/>
  <c r="AX156" i="98"/>
  <c r="AZ156" i="98" s="1"/>
  <c r="AY157" i="98" s="1"/>
  <c r="W156" i="98"/>
  <c r="Y156" i="98" s="1"/>
  <c r="X157" i="98" s="1"/>
  <c r="CZ156" i="97"/>
  <c r="DB156" i="97" s="1"/>
  <c r="DA157" i="97" s="1"/>
  <c r="CH155" i="97"/>
  <c r="CJ155" i="97" s="1"/>
  <c r="BP155" i="97"/>
  <c r="BR155" i="97" s="1"/>
  <c r="AX156" i="97"/>
  <c r="AZ156" i="97" s="1"/>
  <c r="AY157" i="97" s="1"/>
  <c r="AP156" i="97"/>
  <c r="AL156" i="97"/>
  <c r="W155" i="97"/>
  <c r="Y155" i="97" s="1"/>
  <c r="X156" i="97" s="1"/>
  <c r="P166" i="97"/>
  <c r="O167" i="97" s="1"/>
  <c r="CW156" i="98"/>
  <c r="AC156" i="98"/>
  <c r="CN156" i="98"/>
  <c r="N156" i="98"/>
  <c r="P156" i="98" s="1"/>
  <c r="O157" i="98" s="1"/>
  <c r="AL156" i="98"/>
  <c r="CN156" i="97"/>
  <c r="BD156" i="97"/>
  <c r="AC156" i="97"/>
  <c r="BC173" i="112" l="1"/>
  <c r="AQ172" i="112"/>
  <c r="AL173" i="112" s="1"/>
  <c r="AP173" i="112" s="1"/>
  <c r="EK164" i="102"/>
  <c r="EG164" i="102"/>
  <c r="EA164" i="102"/>
  <c r="EC164" i="102" s="1"/>
  <c r="DO164" i="102"/>
  <c r="DS164" i="102"/>
  <c r="DI164" i="102"/>
  <c r="DK164" i="102" s="1"/>
  <c r="EJ156" i="98"/>
  <c r="EL156" i="98" s="1"/>
  <c r="EB157" i="98"/>
  <c r="DX157" i="98"/>
  <c r="DR156" i="98"/>
  <c r="DT156" i="98" s="1"/>
  <c r="DJ157" i="98"/>
  <c r="DF157" i="98"/>
  <c r="EJ162" i="101"/>
  <c r="EL162" i="101" s="1"/>
  <c r="EB163" i="101"/>
  <c r="DX163" i="101"/>
  <c r="DR162" i="101"/>
  <c r="DT162" i="101" s="1"/>
  <c r="DJ163" i="101"/>
  <c r="DF163" i="101"/>
  <c r="EJ156" i="97"/>
  <c r="EL156" i="97" s="1"/>
  <c r="EA156" i="97"/>
  <c r="EC156" i="97" s="1"/>
  <c r="DR156" i="97"/>
  <c r="DT156" i="97" s="1"/>
  <c r="DI156" i="97"/>
  <c r="DK156" i="97" s="1"/>
  <c r="CE164" i="102"/>
  <c r="AU164" i="102"/>
  <c r="AL164" i="102"/>
  <c r="BV165" i="102"/>
  <c r="BP164" i="102"/>
  <c r="BR164" i="102" s="1"/>
  <c r="BQ165" i="102" s="1"/>
  <c r="AF164" i="102"/>
  <c r="AH164" i="102" s="1"/>
  <c r="AG165" i="102" s="1"/>
  <c r="CN164" i="102"/>
  <c r="CZ164" i="102"/>
  <c r="DB164" i="102" s="1"/>
  <c r="BG164" i="102"/>
  <c r="BI164" i="102" s="1"/>
  <c r="BH165" i="102" s="1"/>
  <c r="N164" i="102"/>
  <c r="P164" i="102" s="1"/>
  <c r="O165" i="102" s="1"/>
  <c r="W164" i="102"/>
  <c r="Y164" i="102" s="1"/>
  <c r="X165" i="102" s="1"/>
  <c r="T163" i="101"/>
  <c r="BY162" i="101"/>
  <c r="CA162" i="101" s="1"/>
  <c r="K164" i="101"/>
  <c r="BP162" i="101"/>
  <c r="BR162" i="101" s="1"/>
  <c r="AO162" i="101"/>
  <c r="AQ162" i="101" s="1"/>
  <c r="AP163" i="101" s="1"/>
  <c r="CZ162" i="101"/>
  <c r="DB162" i="101" s="1"/>
  <c r="CI163" i="101"/>
  <c r="CE163" i="101"/>
  <c r="AX162" i="101"/>
  <c r="AZ162" i="101" s="1"/>
  <c r="BG162" i="101"/>
  <c r="BI162" i="101" s="1"/>
  <c r="CQ162" i="101"/>
  <c r="CS162" i="101" s="1"/>
  <c r="AF162" i="101"/>
  <c r="AH162" i="101" s="1"/>
  <c r="AG163" i="101" s="1"/>
  <c r="CZ156" i="98"/>
  <c r="DB156" i="98" s="1"/>
  <c r="DA157" i="98" s="1"/>
  <c r="CQ156" i="98"/>
  <c r="CS156" i="98" s="1"/>
  <c r="CR157" i="98" s="1"/>
  <c r="AO156" i="98"/>
  <c r="AQ156" i="98" s="1"/>
  <c r="AP157" i="98" s="1"/>
  <c r="AF156" i="98"/>
  <c r="AH156" i="98" s="1"/>
  <c r="AG157" i="98" s="1"/>
  <c r="CQ156" i="97"/>
  <c r="CS156" i="97" s="1"/>
  <c r="CR157" i="97" s="1"/>
  <c r="CI156" i="97"/>
  <c r="CE156" i="97"/>
  <c r="BQ156" i="97"/>
  <c r="BM156" i="97"/>
  <c r="BG156" i="97"/>
  <c r="BI156" i="97" s="1"/>
  <c r="BH157" i="97" s="1"/>
  <c r="AO156" i="97"/>
  <c r="AQ156" i="97" s="1"/>
  <c r="AF156" i="97"/>
  <c r="AH156" i="97" s="1"/>
  <c r="AG157" i="97" s="1"/>
  <c r="T156" i="97"/>
  <c r="K167" i="97"/>
  <c r="BV157" i="98"/>
  <c r="BM157" i="98"/>
  <c r="K157" i="98"/>
  <c r="BD157" i="98"/>
  <c r="T157" i="98"/>
  <c r="CE157" i="98"/>
  <c r="AU157" i="98"/>
  <c r="CW157" i="97"/>
  <c r="AU157" i="97"/>
  <c r="AO173" i="112" l="1"/>
  <c r="BE173" i="112"/>
  <c r="AZ174" i="112" s="1"/>
  <c r="BD174" i="112" s="1"/>
  <c r="EJ164" i="102"/>
  <c r="EL164" i="102" s="1"/>
  <c r="EB165" i="102"/>
  <c r="DX165" i="102"/>
  <c r="DR164" i="102"/>
  <c r="DT164" i="102" s="1"/>
  <c r="DJ165" i="102"/>
  <c r="DF165" i="102"/>
  <c r="EK157" i="98"/>
  <c r="EG157" i="98"/>
  <c r="EA157" i="98"/>
  <c r="EC157" i="98" s="1"/>
  <c r="DS157" i="98"/>
  <c r="DO157" i="98"/>
  <c r="DI157" i="98"/>
  <c r="DK157" i="98" s="1"/>
  <c r="EK163" i="101"/>
  <c r="EG163" i="101"/>
  <c r="EA163" i="101"/>
  <c r="EC163" i="101" s="1"/>
  <c r="DS163" i="101"/>
  <c r="DO163" i="101"/>
  <c r="DI163" i="101"/>
  <c r="DK163" i="101" s="1"/>
  <c r="EK157" i="97"/>
  <c r="EG157" i="97"/>
  <c r="EB157" i="97"/>
  <c r="DX157" i="97"/>
  <c r="DS157" i="97"/>
  <c r="DO157" i="97"/>
  <c r="DJ157" i="97"/>
  <c r="DF157" i="97"/>
  <c r="T165" i="102"/>
  <c r="K165" i="102"/>
  <c r="BD165" i="102"/>
  <c r="DA165" i="102"/>
  <c r="CW165" i="102"/>
  <c r="AX164" i="102"/>
  <c r="AZ164" i="102" s="1"/>
  <c r="AY165" i="102" s="1"/>
  <c r="AC165" i="102"/>
  <c r="BY165" i="102"/>
  <c r="CA165" i="102" s="1"/>
  <c r="BZ166" i="102" s="1"/>
  <c r="BM165" i="102"/>
  <c r="AO164" i="102"/>
  <c r="AQ164" i="102" s="1"/>
  <c r="AP165" i="102" s="1"/>
  <c r="CH164" i="102"/>
  <c r="CJ164" i="102" s="1"/>
  <c r="CI165" i="102" s="1"/>
  <c r="CQ164" i="102"/>
  <c r="CS164" i="102" s="1"/>
  <c r="CR165" i="102" s="1"/>
  <c r="BQ163" i="101"/>
  <c r="BM163" i="101"/>
  <c r="AL163" i="101"/>
  <c r="CR163" i="101"/>
  <c r="CN163" i="101"/>
  <c r="CW163" i="101"/>
  <c r="DA163" i="101"/>
  <c r="CH163" i="101"/>
  <c r="CJ163" i="101" s="1"/>
  <c r="N164" i="101"/>
  <c r="P164" i="101" s="1"/>
  <c r="O165" i="101" s="1"/>
  <c r="W163" i="101"/>
  <c r="Y163" i="101" s="1"/>
  <c r="X164" i="101" s="1"/>
  <c r="AY163" i="101"/>
  <c r="AU163" i="101"/>
  <c r="BZ163" i="101"/>
  <c r="BV163" i="101"/>
  <c r="AC163" i="101"/>
  <c r="BH163" i="101"/>
  <c r="BD163" i="101"/>
  <c r="CH157" i="98"/>
  <c r="CJ157" i="98" s="1"/>
  <c r="CI158" i="98" s="1"/>
  <c r="BY157" i="98"/>
  <c r="CA157" i="98" s="1"/>
  <c r="BZ158" i="98" s="1"/>
  <c r="BP157" i="98"/>
  <c r="BR157" i="98" s="1"/>
  <c r="BQ158" i="98" s="1"/>
  <c r="BG157" i="98"/>
  <c r="BI157" i="98" s="1"/>
  <c r="BH158" i="98" s="1"/>
  <c r="AX157" i="98"/>
  <c r="AZ157" i="98" s="1"/>
  <c r="AY158" i="98" s="1"/>
  <c r="W157" i="98"/>
  <c r="Y157" i="98" s="1"/>
  <c r="X158" i="98" s="1"/>
  <c r="CZ157" i="97"/>
  <c r="DB157" i="97" s="1"/>
  <c r="DA158" i="97" s="1"/>
  <c r="CH156" i="97"/>
  <c r="CJ156" i="97" s="1"/>
  <c r="BP156" i="97"/>
  <c r="BR156" i="97" s="1"/>
  <c r="AX157" i="97"/>
  <c r="AZ157" i="97" s="1"/>
  <c r="AY158" i="97" s="1"/>
  <c r="AP157" i="97"/>
  <c r="AL157" i="97"/>
  <c r="W156" i="97"/>
  <c r="Y156" i="97" s="1"/>
  <c r="X157" i="97" s="1"/>
  <c r="N167" i="97"/>
  <c r="P167" i="97" s="1"/>
  <c r="O168" i="97" s="1"/>
  <c r="AC157" i="98"/>
  <c r="CW157" i="98"/>
  <c r="AL157" i="98"/>
  <c r="CN157" i="98"/>
  <c r="N157" i="98"/>
  <c r="P157" i="98" s="1"/>
  <c r="O158" i="98" s="1"/>
  <c r="CN157" i="97"/>
  <c r="BD157" i="97"/>
  <c r="AC157" i="97"/>
  <c r="BC174" i="112" l="1"/>
  <c r="AQ173" i="112"/>
  <c r="AL174" i="112" s="1"/>
  <c r="AP174" i="112" s="1"/>
  <c r="EK165" i="102"/>
  <c r="EG165" i="102"/>
  <c r="EA165" i="102"/>
  <c r="EC165" i="102" s="1"/>
  <c r="DO165" i="102"/>
  <c r="DS165" i="102"/>
  <c r="DI165" i="102"/>
  <c r="DK165" i="102" s="1"/>
  <c r="EJ157" i="98"/>
  <c r="EL157" i="98" s="1"/>
  <c r="EB158" i="98"/>
  <c r="DX158" i="98"/>
  <c r="DR157" i="98"/>
  <c r="DT157" i="98" s="1"/>
  <c r="DJ158" i="98"/>
  <c r="DF158" i="98"/>
  <c r="EJ163" i="101"/>
  <c r="EL163" i="101" s="1"/>
  <c r="EB164" i="101"/>
  <c r="DX164" i="101"/>
  <c r="DR163" i="101"/>
  <c r="DT163" i="101" s="1"/>
  <c r="DJ164" i="101"/>
  <c r="DF164" i="101"/>
  <c r="EJ157" i="97"/>
  <c r="EL157" i="97" s="1"/>
  <c r="EA157" i="97"/>
  <c r="EC157" i="97" s="1"/>
  <c r="DR157" i="97"/>
  <c r="DT157" i="97" s="1"/>
  <c r="DI157" i="97"/>
  <c r="DK157" i="97" s="1"/>
  <c r="CN165" i="102"/>
  <c r="CE165" i="102"/>
  <c r="AU165" i="102"/>
  <c r="AF165" i="102"/>
  <c r="AH165" i="102" s="1"/>
  <c r="AG166" i="102" s="1"/>
  <c r="CZ165" i="102"/>
  <c r="DB165" i="102" s="1"/>
  <c r="N165" i="102"/>
  <c r="P165" i="102" s="1"/>
  <c r="O166" i="102" s="1"/>
  <c r="BP165" i="102"/>
  <c r="BR165" i="102" s="1"/>
  <c r="BQ166" i="102" s="1"/>
  <c r="AL165" i="102"/>
  <c r="BV166" i="102"/>
  <c r="BG165" i="102"/>
  <c r="BI165" i="102" s="1"/>
  <c r="BH166" i="102" s="1"/>
  <c r="W165" i="102"/>
  <c r="Y165" i="102" s="1"/>
  <c r="X166" i="102" s="1"/>
  <c r="T164" i="101"/>
  <c r="K165" i="101"/>
  <c r="CZ163" i="101"/>
  <c r="DB163" i="101" s="1"/>
  <c r="BG163" i="101"/>
  <c r="BI163" i="101" s="1"/>
  <c r="BY163" i="101"/>
  <c r="CA163" i="101" s="1"/>
  <c r="CI164" i="101"/>
  <c r="CE164" i="101"/>
  <c r="CQ163" i="101"/>
  <c r="CS163" i="101" s="1"/>
  <c r="BP163" i="101"/>
  <c r="BR163" i="101" s="1"/>
  <c r="AX163" i="101"/>
  <c r="AZ163" i="101" s="1"/>
  <c r="AF163" i="101"/>
  <c r="AH163" i="101" s="1"/>
  <c r="AG164" i="101" s="1"/>
  <c r="AO163" i="101"/>
  <c r="AQ163" i="101" s="1"/>
  <c r="AP164" i="101" s="1"/>
  <c r="CZ157" i="98"/>
  <c r="DB157" i="98" s="1"/>
  <c r="DA158" i="98" s="1"/>
  <c r="CQ157" i="98"/>
  <c r="CS157" i="98" s="1"/>
  <c r="CR158" i="98" s="1"/>
  <c r="AO157" i="98"/>
  <c r="AQ157" i="98" s="1"/>
  <c r="AP158" i="98" s="1"/>
  <c r="AF157" i="98"/>
  <c r="AH157" i="98" s="1"/>
  <c r="AG158" i="98" s="1"/>
  <c r="CQ157" i="97"/>
  <c r="CS157" i="97" s="1"/>
  <c r="CR158" i="97" s="1"/>
  <c r="CI157" i="97"/>
  <c r="CE157" i="97"/>
  <c r="BQ157" i="97"/>
  <c r="BM157" i="97"/>
  <c r="BG157" i="97"/>
  <c r="BI157" i="97" s="1"/>
  <c r="BH158" i="97" s="1"/>
  <c r="AO157" i="97"/>
  <c r="AQ157" i="97" s="1"/>
  <c r="AF157" i="97"/>
  <c r="AH157" i="97" s="1"/>
  <c r="AG158" i="97" s="1"/>
  <c r="T157" i="97"/>
  <c r="K168" i="97"/>
  <c r="AU158" i="98"/>
  <c r="BM158" i="98"/>
  <c r="BD158" i="98"/>
  <c r="T158" i="98"/>
  <c r="BV158" i="98"/>
  <c r="K158" i="98"/>
  <c r="CE158" i="98"/>
  <c r="CW158" i="97"/>
  <c r="AU158" i="97"/>
  <c r="AO174" i="112" l="1"/>
  <c r="BE174" i="112"/>
  <c r="AZ175" i="112" s="1"/>
  <c r="BD175" i="112" s="1"/>
  <c r="EJ165" i="102"/>
  <c r="EL165" i="102" s="1"/>
  <c r="EB166" i="102"/>
  <c r="DX166" i="102"/>
  <c r="DR165" i="102"/>
  <c r="DT165" i="102" s="1"/>
  <c r="DF166" i="102"/>
  <c r="DJ166" i="102"/>
  <c r="EK158" i="98"/>
  <c r="EG158" i="98"/>
  <c r="EA158" i="98"/>
  <c r="EC158" i="98" s="1"/>
  <c r="DS158" i="98"/>
  <c r="DO158" i="98"/>
  <c r="DI158" i="98"/>
  <c r="DK158" i="98" s="1"/>
  <c r="EK164" i="101"/>
  <c r="EG164" i="101"/>
  <c r="EA164" i="101"/>
  <c r="EC164" i="101" s="1"/>
  <c r="DS164" i="101"/>
  <c r="DO164" i="101"/>
  <c r="DI164" i="101"/>
  <c r="DK164" i="101" s="1"/>
  <c r="EK158" i="97"/>
  <c r="EG158" i="97"/>
  <c r="DX158" i="97"/>
  <c r="EB158" i="97"/>
  <c r="DS158" i="97"/>
  <c r="DO158" i="97"/>
  <c r="DJ158" i="97"/>
  <c r="DF158" i="97"/>
  <c r="BD166" i="102"/>
  <c r="K166" i="102"/>
  <c r="BM166" i="102"/>
  <c r="DA166" i="102"/>
  <c r="CW166" i="102"/>
  <c r="AO165" i="102"/>
  <c r="AQ165" i="102" s="1"/>
  <c r="AP166" i="102" s="1"/>
  <c r="AC166" i="102"/>
  <c r="BY166" i="102"/>
  <c r="CA166" i="102" s="1"/>
  <c r="BZ167" i="102" s="1"/>
  <c r="AX165" i="102"/>
  <c r="AZ165" i="102" s="1"/>
  <c r="AY166" i="102" s="1"/>
  <c r="CH165" i="102"/>
  <c r="CJ165" i="102" s="1"/>
  <c r="CI166" i="102" s="1"/>
  <c r="T166" i="102"/>
  <c r="CQ165" i="102"/>
  <c r="CS165" i="102" s="1"/>
  <c r="CR166" i="102" s="1"/>
  <c r="CR164" i="101"/>
  <c r="CN164" i="101"/>
  <c r="BQ164" i="101"/>
  <c r="BM164" i="101"/>
  <c r="AC164" i="101"/>
  <c r="BH164" i="101"/>
  <c r="BD164" i="101"/>
  <c r="CW164" i="101"/>
  <c r="DA164" i="101"/>
  <c r="CH164" i="101"/>
  <c r="CJ164" i="101" s="1"/>
  <c r="N165" i="101"/>
  <c r="P165" i="101" s="1"/>
  <c r="O166" i="101" s="1"/>
  <c r="AL164" i="101"/>
  <c r="AY164" i="101"/>
  <c r="AU164" i="101"/>
  <c r="BZ164" i="101"/>
  <c r="BV164" i="101"/>
  <c r="W164" i="101"/>
  <c r="Y164" i="101" s="1"/>
  <c r="X165" i="101" s="1"/>
  <c r="CH158" i="98"/>
  <c r="CJ158" i="98" s="1"/>
  <c r="CI159" i="98" s="1"/>
  <c r="BY158" i="98"/>
  <c r="CA158" i="98" s="1"/>
  <c r="BZ159" i="98" s="1"/>
  <c r="BP158" i="98"/>
  <c r="BR158" i="98" s="1"/>
  <c r="BQ159" i="98" s="1"/>
  <c r="BG158" i="98"/>
  <c r="BI158" i="98" s="1"/>
  <c r="BH159" i="98" s="1"/>
  <c r="AX158" i="98"/>
  <c r="AZ158" i="98" s="1"/>
  <c r="AY159" i="98" s="1"/>
  <c r="W158" i="98"/>
  <c r="Y158" i="98" s="1"/>
  <c r="X159" i="98" s="1"/>
  <c r="CZ158" i="97"/>
  <c r="DB158" i="97" s="1"/>
  <c r="DA159" i="97" s="1"/>
  <c r="CH157" i="97"/>
  <c r="CJ157" i="97" s="1"/>
  <c r="BP157" i="97"/>
  <c r="BR157" i="97" s="1"/>
  <c r="AX158" i="97"/>
  <c r="AZ158" i="97" s="1"/>
  <c r="AY159" i="97" s="1"/>
  <c r="AP158" i="97"/>
  <c r="AL158" i="97"/>
  <c r="W157" i="97"/>
  <c r="Y157" i="97" s="1"/>
  <c r="X158" i="97" s="1"/>
  <c r="N168" i="97"/>
  <c r="P168" i="97" s="1"/>
  <c r="O169" i="97" s="1"/>
  <c r="CN158" i="98"/>
  <c r="CW158" i="98"/>
  <c r="AC158" i="98"/>
  <c r="AL158" i="98"/>
  <c r="N158" i="98"/>
  <c r="P158" i="98" s="1"/>
  <c r="O159" i="98" s="1"/>
  <c r="CN158" i="97"/>
  <c r="BD158" i="97"/>
  <c r="AC158" i="97"/>
  <c r="BC175" i="112" l="1"/>
  <c r="AQ174" i="112"/>
  <c r="AL175" i="112" s="1"/>
  <c r="AP175" i="112" s="1"/>
  <c r="EG166" i="102"/>
  <c r="EK166" i="102"/>
  <c r="EA166" i="102"/>
  <c r="EC166" i="102" s="1"/>
  <c r="DS166" i="102"/>
  <c r="DO166" i="102"/>
  <c r="DI166" i="102"/>
  <c r="DK166" i="102" s="1"/>
  <c r="EJ158" i="98"/>
  <c r="EL158" i="98" s="1"/>
  <c r="EB159" i="98"/>
  <c r="DX159" i="98"/>
  <c r="DR158" i="98"/>
  <c r="DT158" i="98" s="1"/>
  <c r="DF159" i="98"/>
  <c r="DJ159" i="98"/>
  <c r="EJ164" i="101"/>
  <c r="EL164" i="101" s="1"/>
  <c r="EB165" i="101"/>
  <c r="DX165" i="101"/>
  <c r="DR164" i="101"/>
  <c r="DT164" i="101" s="1"/>
  <c r="DJ165" i="101"/>
  <c r="DF165" i="101"/>
  <c r="EJ158" i="97"/>
  <c r="EL158" i="97" s="1"/>
  <c r="EA158" i="97"/>
  <c r="EC158" i="97" s="1"/>
  <c r="DR158" i="97"/>
  <c r="DT158" i="97" s="1"/>
  <c r="DI158" i="97"/>
  <c r="DK158" i="97" s="1"/>
  <c r="CE166" i="102"/>
  <c r="CN166" i="102"/>
  <c r="AU166" i="102"/>
  <c r="CZ166" i="102"/>
  <c r="DB166" i="102" s="1"/>
  <c r="BV167" i="102"/>
  <c r="AL166" i="102"/>
  <c r="BG166" i="102"/>
  <c r="BI166" i="102" s="1"/>
  <c r="BH167" i="102" s="1"/>
  <c r="AF166" i="102"/>
  <c r="AH166" i="102" s="1"/>
  <c r="AG167" i="102" s="1"/>
  <c r="N166" i="102"/>
  <c r="P166" i="102" s="1"/>
  <c r="O167" i="102" s="1"/>
  <c r="W166" i="102"/>
  <c r="Y166" i="102" s="1"/>
  <c r="X167" i="102" s="1"/>
  <c r="BP166" i="102"/>
  <c r="BR166" i="102" s="1"/>
  <c r="BQ167" i="102" s="1"/>
  <c r="T165" i="101"/>
  <c r="CI165" i="101"/>
  <c r="CE165" i="101"/>
  <c r="BG164" i="101"/>
  <c r="BI164" i="101" s="1"/>
  <c r="BP164" i="101"/>
  <c r="BR164" i="101" s="1"/>
  <c r="AO164" i="101"/>
  <c r="AQ164" i="101" s="1"/>
  <c r="AP165" i="101" s="1"/>
  <c r="AX164" i="101"/>
  <c r="AZ164" i="101" s="1"/>
  <c r="K166" i="101"/>
  <c r="CQ164" i="101"/>
  <c r="CS164" i="101" s="1"/>
  <c r="BY164" i="101"/>
  <c r="CA164" i="101" s="1"/>
  <c r="CZ164" i="101"/>
  <c r="DB164" i="101" s="1"/>
  <c r="AF164" i="101"/>
  <c r="AH164" i="101" s="1"/>
  <c r="AG165" i="101" s="1"/>
  <c r="CZ158" i="98"/>
  <c r="DB158" i="98" s="1"/>
  <c r="DA159" i="98" s="1"/>
  <c r="CQ158" i="98"/>
  <c r="CS158" i="98" s="1"/>
  <c r="CR159" i="98" s="1"/>
  <c r="AO158" i="98"/>
  <c r="AQ158" i="98" s="1"/>
  <c r="AP159" i="98" s="1"/>
  <c r="AF158" i="98"/>
  <c r="AH158" i="98" s="1"/>
  <c r="AG159" i="98" s="1"/>
  <c r="CQ158" i="97"/>
  <c r="CS158" i="97" s="1"/>
  <c r="CR159" i="97" s="1"/>
  <c r="CI158" i="97"/>
  <c r="CE158" i="97"/>
  <c r="BQ158" i="97"/>
  <c r="BM158" i="97"/>
  <c r="BG158" i="97"/>
  <c r="BI158" i="97" s="1"/>
  <c r="BH159" i="97" s="1"/>
  <c r="AO158" i="97"/>
  <c r="AQ158" i="97" s="1"/>
  <c r="AF158" i="97"/>
  <c r="AH158" i="97" s="1"/>
  <c r="AG159" i="97" s="1"/>
  <c r="T158" i="97"/>
  <c r="K169" i="97"/>
  <c r="BM159" i="98"/>
  <c r="BV159" i="98"/>
  <c r="K159" i="98"/>
  <c r="T159" i="98"/>
  <c r="BD159" i="98"/>
  <c r="AU159" i="98"/>
  <c r="CE159" i="98"/>
  <c r="CW159" i="97"/>
  <c r="AU159" i="97"/>
  <c r="AO175" i="112" l="1"/>
  <c r="BE175" i="112"/>
  <c r="AZ176" i="112" s="1"/>
  <c r="BD176" i="112" s="1"/>
  <c r="EJ166" i="102"/>
  <c r="EL166" i="102" s="1"/>
  <c r="DX167" i="102"/>
  <c r="EB167" i="102"/>
  <c r="DR166" i="102"/>
  <c r="DT166" i="102" s="1"/>
  <c r="DF167" i="102"/>
  <c r="DJ167" i="102"/>
  <c r="EG159" i="98"/>
  <c r="EK159" i="98"/>
  <c r="EA159" i="98"/>
  <c r="EC159" i="98" s="1"/>
  <c r="DS159" i="98"/>
  <c r="DO159" i="98"/>
  <c r="DI159" i="98"/>
  <c r="DK159" i="98" s="1"/>
  <c r="EK165" i="101"/>
  <c r="EG165" i="101"/>
  <c r="EA165" i="101"/>
  <c r="EC165" i="101" s="1"/>
  <c r="DS165" i="101"/>
  <c r="DO165" i="101"/>
  <c r="DI165" i="101"/>
  <c r="DK165" i="101" s="1"/>
  <c r="EK159" i="97"/>
  <c r="EG159" i="97"/>
  <c r="DX159" i="97"/>
  <c r="EB159" i="97"/>
  <c r="DS159" i="97"/>
  <c r="DO159" i="97"/>
  <c r="DJ159" i="97"/>
  <c r="DF159" i="97"/>
  <c r="K167" i="102"/>
  <c r="T167" i="102"/>
  <c r="BD167" i="102"/>
  <c r="CQ166" i="102"/>
  <c r="CS166" i="102" s="1"/>
  <c r="CR167" i="102" s="1"/>
  <c r="DA167" i="102"/>
  <c r="CW167" i="102"/>
  <c r="BM167" i="102"/>
  <c r="BY167" i="102"/>
  <c r="CA167" i="102" s="1"/>
  <c r="BZ168" i="102" s="1"/>
  <c r="AX166" i="102"/>
  <c r="AZ166" i="102" s="1"/>
  <c r="AY167" i="102" s="1"/>
  <c r="CH166" i="102"/>
  <c r="CJ166" i="102" s="1"/>
  <c r="CI167" i="102" s="1"/>
  <c r="AC167" i="102"/>
  <c r="AO166" i="102"/>
  <c r="AQ166" i="102" s="1"/>
  <c r="AP167" i="102" s="1"/>
  <c r="CW165" i="101"/>
  <c r="DA165" i="101"/>
  <c r="BQ165" i="101"/>
  <c r="BM165" i="101"/>
  <c r="AC165" i="101"/>
  <c r="CR165" i="101"/>
  <c r="CN165" i="101"/>
  <c r="BH165" i="101"/>
  <c r="BD165" i="101"/>
  <c r="AY165" i="101"/>
  <c r="AU165" i="101"/>
  <c r="CH165" i="101"/>
  <c r="CJ165" i="101" s="1"/>
  <c r="BZ165" i="101"/>
  <c r="BV165" i="101"/>
  <c r="N166" i="101"/>
  <c r="P166" i="101" s="1"/>
  <c r="O167" i="101" s="1"/>
  <c r="AL165" i="101"/>
  <c r="W165" i="101"/>
  <c r="Y165" i="101" s="1"/>
  <c r="X166" i="101" s="1"/>
  <c r="CH159" i="98"/>
  <c r="CJ159" i="98" s="1"/>
  <c r="CI160" i="98" s="1"/>
  <c r="BY159" i="98"/>
  <c r="CA159" i="98" s="1"/>
  <c r="BZ160" i="98" s="1"/>
  <c r="BP159" i="98"/>
  <c r="BR159" i="98" s="1"/>
  <c r="BQ160" i="98" s="1"/>
  <c r="BG159" i="98"/>
  <c r="BI159" i="98" s="1"/>
  <c r="BH160" i="98" s="1"/>
  <c r="AX159" i="98"/>
  <c r="AZ159" i="98" s="1"/>
  <c r="AY160" i="98" s="1"/>
  <c r="W159" i="98"/>
  <c r="Y159" i="98" s="1"/>
  <c r="X160" i="98" s="1"/>
  <c r="CZ159" i="97"/>
  <c r="DB159" i="97" s="1"/>
  <c r="DA160" i="97" s="1"/>
  <c r="CH158" i="97"/>
  <c r="CJ158" i="97" s="1"/>
  <c r="BP158" i="97"/>
  <c r="BR158" i="97" s="1"/>
  <c r="AX159" i="97"/>
  <c r="AZ159" i="97" s="1"/>
  <c r="AY160" i="97" s="1"/>
  <c r="AP159" i="97"/>
  <c r="AL159" i="97"/>
  <c r="W158" i="97"/>
  <c r="Y158" i="97" s="1"/>
  <c r="X159" i="97" s="1"/>
  <c r="N169" i="97"/>
  <c r="P169" i="97" s="1"/>
  <c r="O170" i="97" s="1"/>
  <c r="CN159" i="98"/>
  <c r="CW159" i="98"/>
  <c r="AC159" i="98"/>
  <c r="AL159" i="98"/>
  <c r="N159" i="98"/>
  <c r="P159" i="98" s="1"/>
  <c r="O160" i="98" s="1"/>
  <c r="CN159" i="97"/>
  <c r="BD159" i="97"/>
  <c r="AC159" i="97"/>
  <c r="BC176" i="112" l="1"/>
  <c r="AQ175" i="112"/>
  <c r="AL176" i="112" s="1"/>
  <c r="AP176" i="112" s="1"/>
  <c r="EG167" i="102"/>
  <c r="EK167" i="102"/>
  <c r="EA167" i="102"/>
  <c r="EC167" i="102" s="1"/>
  <c r="DO167" i="102"/>
  <c r="DS167" i="102"/>
  <c r="DI167" i="102"/>
  <c r="DK167" i="102" s="1"/>
  <c r="EJ159" i="98"/>
  <c r="EL159" i="98" s="1"/>
  <c r="EB160" i="98"/>
  <c r="DX160" i="98"/>
  <c r="DR159" i="98"/>
  <c r="DT159" i="98" s="1"/>
  <c r="DJ160" i="98"/>
  <c r="DF160" i="98"/>
  <c r="EJ165" i="101"/>
  <c r="EL165" i="101" s="1"/>
  <c r="EB166" i="101"/>
  <c r="DX166" i="101"/>
  <c r="DR165" i="101"/>
  <c r="DT165" i="101" s="1"/>
  <c r="DJ166" i="101"/>
  <c r="DF166" i="101"/>
  <c r="EJ159" i="97"/>
  <c r="EL159" i="97" s="1"/>
  <c r="EA159" i="97"/>
  <c r="EC159" i="97" s="1"/>
  <c r="DR159" i="97"/>
  <c r="DT159" i="97" s="1"/>
  <c r="DI159" i="97"/>
  <c r="DK159" i="97" s="1"/>
  <c r="BV168" i="102"/>
  <c r="CN167" i="102"/>
  <c r="AL167" i="102"/>
  <c r="AU167" i="102"/>
  <c r="BP167" i="102"/>
  <c r="BR167" i="102" s="1"/>
  <c r="BQ168" i="102" s="1"/>
  <c r="W167" i="102"/>
  <c r="Y167" i="102" s="1"/>
  <c r="X168" i="102" s="1"/>
  <c r="AF167" i="102"/>
  <c r="AH167" i="102" s="1"/>
  <c r="AG168" i="102" s="1"/>
  <c r="CZ167" i="102"/>
  <c r="DB167" i="102" s="1"/>
  <c r="BG167" i="102"/>
  <c r="BI167" i="102" s="1"/>
  <c r="BH168" i="102" s="1"/>
  <c r="N167" i="102"/>
  <c r="P167" i="102" s="1"/>
  <c r="O168" i="102" s="1"/>
  <c r="CE167" i="102"/>
  <c r="T166" i="101"/>
  <c r="AO165" i="101"/>
  <c r="AQ165" i="101" s="1"/>
  <c r="AP166" i="101" s="1"/>
  <c r="AX165" i="101"/>
  <c r="AZ165" i="101" s="1"/>
  <c r="CQ165" i="101"/>
  <c r="CS165" i="101" s="1"/>
  <c r="K167" i="101"/>
  <c r="CI166" i="101"/>
  <c r="CE166" i="101"/>
  <c r="BG165" i="101"/>
  <c r="BI165" i="101" s="1"/>
  <c r="BY165" i="101"/>
  <c r="CA165" i="101" s="1"/>
  <c r="BP165" i="101"/>
  <c r="BR165" i="101" s="1"/>
  <c r="AF165" i="101"/>
  <c r="AH165" i="101" s="1"/>
  <c r="AG166" i="101" s="1"/>
  <c r="CZ165" i="101"/>
  <c r="DB165" i="101" s="1"/>
  <c r="CZ159" i="98"/>
  <c r="DB159" i="98" s="1"/>
  <c r="DA160" i="98" s="1"/>
  <c r="CQ159" i="98"/>
  <c r="CS159" i="98" s="1"/>
  <c r="CR160" i="98" s="1"/>
  <c r="AO159" i="98"/>
  <c r="AQ159" i="98" s="1"/>
  <c r="AP160" i="98" s="1"/>
  <c r="AF159" i="98"/>
  <c r="AH159" i="98" s="1"/>
  <c r="AG160" i="98" s="1"/>
  <c r="CQ159" i="97"/>
  <c r="CS159" i="97" s="1"/>
  <c r="CR160" i="97" s="1"/>
  <c r="CI159" i="97"/>
  <c r="CE159" i="97"/>
  <c r="BQ159" i="97"/>
  <c r="BM159" i="97"/>
  <c r="BG159" i="97"/>
  <c r="BI159" i="97" s="1"/>
  <c r="BH160" i="97" s="1"/>
  <c r="AO159" i="97"/>
  <c r="AQ159" i="97" s="1"/>
  <c r="AF159" i="97"/>
  <c r="AH159" i="97" s="1"/>
  <c r="AG160" i="97" s="1"/>
  <c r="T159" i="97"/>
  <c r="K170" i="97"/>
  <c r="BD160" i="98"/>
  <c r="BM160" i="98"/>
  <c r="T160" i="98"/>
  <c r="AU160" i="98"/>
  <c r="K160" i="98"/>
  <c r="BV160" i="98"/>
  <c r="CE160" i="98"/>
  <c r="CW160" i="97"/>
  <c r="AU160" i="97"/>
  <c r="AO176" i="112" l="1"/>
  <c r="BE176" i="112"/>
  <c r="AZ177" i="112" s="1"/>
  <c r="BD177" i="112" s="1"/>
  <c r="EJ167" i="102"/>
  <c r="EL167" i="102" s="1"/>
  <c r="DX168" i="102"/>
  <c r="EB168" i="102"/>
  <c r="DR167" i="102"/>
  <c r="DT167" i="102" s="1"/>
  <c r="DF168" i="102"/>
  <c r="DJ168" i="102"/>
  <c r="EG160" i="98"/>
  <c r="EK160" i="98"/>
  <c r="EA160" i="98"/>
  <c r="EC160" i="98" s="1"/>
  <c r="DO160" i="98"/>
  <c r="DS160" i="98"/>
  <c r="DI160" i="98"/>
  <c r="DK160" i="98" s="1"/>
  <c r="EK166" i="101"/>
  <c r="EG166" i="101"/>
  <c r="EA166" i="101"/>
  <c r="EC166" i="101" s="1"/>
  <c r="DS166" i="101"/>
  <c r="DO166" i="101"/>
  <c r="DI166" i="101"/>
  <c r="DK166" i="101" s="1"/>
  <c r="EK160" i="97"/>
  <c r="EG160" i="97"/>
  <c r="EB160" i="97"/>
  <c r="DX160" i="97"/>
  <c r="DS160" i="97"/>
  <c r="DO160" i="97"/>
  <c r="DJ160" i="97"/>
  <c r="DF160" i="97"/>
  <c r="BD168" i="102"/>
  <c r="T168" i="102"/>
  <c r="K168" i="102"/>
  <c r="AX167" i="102"/>
  <c r="AZ167" i="102" s="1"/>
  <c r="AY168" i="102" s="1"/>
  <c r="CH167" i="102"/>
  <c r="CJ167" i="102" s="1"/>
  <c r="CI168" i="102" s="1"/>
  <c r="AC168" i="102"/>
  <c r="BM168" i="102"/>
  <c r="AO167" i="102"/>
  <c r="AQ167" i="102" s="1"/>
  <c r="AP168" i="102" s="1"/>
  <c r="BY168" i="102"/>
  <c r="CA168" i="102" s="1"/>
  <c r="BZ169" i="102" s="1"/>
  <c r="DA168" i="102"/>
  <c r="CW168" i="102"/>
  <c r="CQ167" i="102"/>
  <c r="CS167" i="102" s="1"/>
  <c r="CR168" i="102" s="1"/>
  <c r="AC166" i="101"/>
  <c r="BH166" i="101"/>
  <c r="BD166" i="101"/>
  <c r="BQ166" i="101"/>
  <c r="BM166" i="101"/>
  <c r="CR166" i="101"/>
  <c r="CN166" i="101"/>
  <c r="CW166" i="101"/>
  <c r="DA166" i="101"/>
  <c r="BZ166" i="101"/>
  <c r="BV166" i="101"/>
  <c r="CH166" i="101"/>
  <c r="CJ166" i="101" s="1"/>
  <c r="N167" i="101"/>
  <c r="P167" i="101" s="1"/>
  <c r="O168" i="101" s="1"/>
  <c r="AY166" i="101"/>
  <c r="AU166" i="101"/>
  <c r="W166" i="101"/>
  <c r="Y166" i="101" s="1"/>
  <c r="X167" i="101" s="1"/>
  <c r="AL166" i="101"/>
  <c r="CH160" i="98"/>
  <c r="CJ160" i="98" s="1"/>
  <c r="CI161" i="98" s="1"/>
  <c r="BY160" i="98"/>
  <c r="CA160" i="98" s="1"/>
  <c r="BZ161" i="98" s="1"/>
  <c r="BP160" i="98"/>
  <c r="BR160" i="98" s="1"/>
  <c r="BQ161" i="98" s="1"/>
  <c r="BG160" i="98"/>
  <c r="BI160" i="98" s="1"/>
  <c r="BH161" i="98" s="1"/>
  <c r="AX160" i="98"/>
  <c r="AZ160" i="98" s="1"/>
  <c r="AY161" i="98" s="1"/>
  <c r="W160" i="98"/>
  <c r="Y160" i="98" s="1"/>
  <c r="X161" i="98" s="1"/>
  <c r="CZ160" i="97"/>
  <c r="DB160" i="97" s="1"/>
  <c r="DA161" i="97" s="1"/>
  <c r="CH159" i="97"/>
  <c r="CJ159" i="97" s="1"/>
  <c r="BP159" i="97"/>
  <c r="BR159" i="97" s="1"/>
  <c r="AX160" i="97"/>
  <c r="AZ160" i="97" s="1"/>
  <c r="AY161" i="97" s="1"/>
  <c r="AP160" i="97"/>
  <c r="AL160" i="97"/>
  <c r="W159" i="97"/>
  <c r="Y159" i="97" s="1"/>
  <c r="X160" i="97" s="1"/>
  <c r="N170" i="97"/>
  <c r="P170" i="97" s="1"/>
  <c r="O171" i="97" s="1"/>
  <c r="CW160" i="98"/>
  <c r="AC160" i="98"/>
  <c r="CN160" i="98"/>
  <c r="AL160" i="98"/>
  <c r="N160" i="98"/>
  <c r="P160" i="98" s="1"/>
  <c r="O161" i="98" s="1"/>
  <c r="CN160" i="97"/>
  <c r="BD160" i="97"/>
  <c r="AC160" i="97"/>
  <c r="BC177" i="112" l="1"/>
  <c r="AQ176" i="112"/>
  <c r="AL177" i="112" s="1"/>
  <c r="AP177" i="112" s="1"/>
  <c r="EG168" i="102"/>
  <c r="EK168" i="102"/>
  <c r="EA168" i="102"/>
  <c r="EC168" i="102" s="1"/>
  <c r="DS168" i="102"/>
  <c r="DO168" i="102"/>
  <c r="DI168" i="102"/>
  <c r="DK168" i="102" s="1"/>
  <c r="EJ160" i="98"/>
  <c r="EL160" i="98" s="1"/>
  <c r="EB161" i="98"/>
  <c r="DX161" i="98"/>
  <c r="DR160" i="98"/>
  <c r="DT160" i="98" s="1"/>
  <c r="DJ161" i="98"/>
  <c r="DF161" i="98"/>
  <c r="EJ166" i="101"/>
  <c r="EL166" i="101" s="1"/>
  <c r="EB167" i="101"/>
  <c r="DX167" i="101"/>
  <c r="DR166" i="101"/>
  <c r="DT166" i="101" s="1"/>
  <c r="DJ167" i="101"/>
  <c r="DF167" i="101"/>
  <c r="EJ160" i="97"/>
  <c r="EL160" i="97" s="1"/>
  <c r="EA160" i="97"/>
  <c r="EC160" i="97" s="1"/>
  <c r="DR160" i="97"/>
  <c r="DT160" i="97" s="1"/>
  <c r="DI160" i="97"/>
  <c r="DK160" i="97" s="1"/>
  <c r="AU168" i="102"/>
  <c r="CE168" i="102"/>
  <c r="CN168" i="102"/>
  <c r="CZ168" i="102"/>
  <c r="DB168" i="102" s="1"/>
  <c r="AF168" i="102"/>
  <c r="AH168" i="102" s="1"/>
  <c r="AG169" i="102" s="1"/>
  <c r="W168" i="102"/>
  <c r="Y168" i="102" s="1"/>
  <c r="X169" i="102" s="1"/>
  <c r="AL168" i="102"/>
  <c r="BV169" i="102"/>
  <c r="N168" i="102"/>
  <c r="P168" i="102" s="1"/>
  <c r="O169" i="102" s="1"/>
  <c r="BG168" i="102"/>
  <c r="BI168" i="102" s="1"/>
  <c r="BH169" i="102" s="1"/>
  <c r="BP168" i="102"/>
  <c r="BR168" i="102" s="1"/>
  <c r="BQ169" i="102" s="1"/>
  <c r="T167" i="101"/>
  <c r="K168" i="101"/>
  <c r="BY166" i="101"/>
  <c r="CA166" i="101" s="1"/>
  <c r="CQ166" i="101"/>
  <c r="CS166" i="101" s="1"/>
  <c r="BG166" i="101"/>
  <c r="BI166" i="101" s="1"/>
  <c r="AX166" i="101"/>
  <c r="AZ166" i="101" s="1"/>
  <c r="CI167" i="101"/>
  <c r="CE167" i="101"/>
  <c r="BP166" i="101"/>
  <c r="BR166" i="101" s="1"/>
  <c r="AO166" i="101"/>
  <c r="AQ166" i="101" s="1"/>
  <c r="AP167" i="101" s="1"/>
  <c r="CZ166" i="101"/>
  <c r="DB166" i="101" s="1"/>
  <c r="AF166" i="101"/>
  <c r="AH166" i="101" s="1"/>
  <c r="AG167" i="101" s="1"/>
  <c r="CZ160" i="98"/>
  <c r="DB160" i="98" s="1"/>
  <c r="DA161" i="98" s="1"/>
  <c r="CQ160" i="98"/>
  <c r="CS160" i="98" s="1"/>
  <c r="CR161" i="98" s="1"/>
  <c r="AO160" i="98"/>
  <c r="AQ160" i="98" s="1"/>
  <c r="AP161" i="98" s="1"/>
  <c r="AF160" i="98"/>
  <c r="AH160" i="98" s="1"/>
  <c r="AG161" i="98" s="1"/>
  <c r="CQ160" i="97"/>
  <c r="CS160" i="97" s="1"/>
  <c r="CR161" i="97" s="1"/>
  <c r="CI160" i="97"/>
  <c r="CE160" i="97"/>
  <c r="BQ160" i="97"/>
  <c r="BM160" i="97"/>
  <c r="BG160" i="97"/>
  <c r="BI160" i="97" s="1"/>
  <c r="BH161" i="97" s="1"/>
  <c r="AO160" i="97"/>
  <c r="AQ160" i="97" s="1"/>
  <c r="AF160" i="97"/>
  <c r="AH160" i="97" s="1"/>
  <c r="AG161" i="97" s="1"/>
  <c r="T160" i="97"/>
  <c r="K171" i="97"/>
  <c r="BV161" i="98"/>
  <c r="BM161" i="98"/>
  <c r="CE161" i="98"/>
  <c r="AU161" i="98"/>
  <c r="T161" i="98"/>
  <c r="BD161" i="98"/>
  <c r="K161" i="98"/>
  <c r="CW161" i="97"/>
  <c r="AU161" i="97"/>
  <c r="AO177" i="112" l="1"/>
  <c r="BE177" i="112"/>
  <c r="AZ178" i="112" s="1"/>
  <c r="BD178" i="112" s="1"/>
  <c r="EJ168" i="102"/>
  <c r="EL168" i="102" s="1"/>
  <c r="EB169" i="102"/>
  <c r="DX169" i="102"/>
  <c r="DR168" i="102"/>
  <c r="DT168" i="102" s="1"/>
  <c r="DF169" i="102"/>
  <c r="DJ169" i="102"/>
  <c r="EK161" i="98"/>
  <c r="EG161" i="98"/>
  <c r="EA161" i="98"/>
  <c r="EC161" i="98" s="1"/>
  <c r="DS161" i="98"/>
  <c r="DO161" i="98"/>
  <c r="DI161" i="98"/>
  <c r="DK161" i="98" s="1"/>
  <c r="EK167" i="101"/>
  <c r="EG167" i="101"/>
  <c r="EA167" i="101"/>
  <c r="EC167" i="101" s="1"/>
  <c r="DS167" i="101"/>
  <c r="DO167" i="101"/>
  <c r="DI167" i="101"/>
  <c r="DK167" i="101" s="1"/>
  <c r="EG161" i="97"/>
  <c r="EK161" i="97"/>
  <c r="DX161" i="97"/>
  <c r="EB161" i="97"/>
  <c r="DS161" i="97"/>
  <c r="DO161" i="97"/>
  <c r="DJ161" i="97"/>
  <c r="DF161" i="97"/>
  <c r="BD169" i="102"/>
  <c r="K169" i="102"/>
  <c r="T169" i="102"/>
  <c r="BY169" i="102"/>
  <c r="CA169" i="102" s="1"/>
  <c r="BZ170" i="102" s="1"/>
  <c r="DA169" i="102"/>
  <c r="CW169" i="102"/>
  <c r="CH168" i="102"/>
  <c r="CJ168" i="102" s="1"/>
  <c r="CI169" i="102" s="1"/>
  <c r="BM169" i="102"/>
  <c r="AO168" i="102"/>
  <c r="AQ168" i="102" s="1"/>
  <c r="AP169" i="102" s="1"/>
  <c r="AC169" i="102"/>
  <c r="AX168" i="102"/>
  <c r="AZ168" i="102" s="1"/>
  <c r="AY169" i="102" s="1"/>
  <c r="CQ168" i="102"/>
  <c r="CS168" i="102" s="1"/>
  <c r="CR169" i="102" s="1"/>
  <c r="CR167" i="101"/>
  <c r="CN167" i="101"/>
  <c r="CW167" i="101"/>
  <c r="DA167" i="101"/>
  <c r="BH167" i="101"/>
  <c r="BD167" i="101"/>
  <c r="AC167" i="101"/>
  <c r="BQ167" i="101"/>
  <c r="BM167" i="101"/>
  <c r="AY167" i="101"/>
  <c r="AU167" i="101"/>
  <c r="N168" i="101"/>
  <c r="P168" i="101" s="1"/>
  <c r="O169" i="101" s="1"/>
  <c r="AL167" i="101"/>
  <c r="CH167" i="101"/>
  <c r="CJ167" i="101" s="1"/>
  <c r="BZ167" i="101"/>
  <c r="BV167" i="101"/>
  <c r="W167" i="101"/>
  <c r="Y167" i="101" s="1"/>
  <c r="X168" i="101" s="1"/>
  <c r="CH161" i="98"/>
  <c r="CJ161" i="98" s="1"/>
  <c r="CI162" i="98" s="1"/>
  <c r="BY161" i="98"/>
  <c r="CA161" i="98" s="1"/>
  <c r="BZ162" i="98" s="1"/>
  <c r="BP161" i="98"/>
  <c r="BR161" i="98" s="1"/>
  <c r="BQ162" i="98" s="1"/>
  <c r="BG161" i="98"/>
  <c r="BI161" i="98" s="1"/>
  <c r="BH162" i="98" s="1"/>
  <c r="AX161" i="98"/>
  <c r="AZ161" i="98" s="1"/>
  <c r="AY162" i="98" s="1"/>
  <c r="W161" i="98"/>
  <c r="Y161" i="98" s="1"/>
  <c r="X162" i="98" s="1"/>
  <c r="CZ161" i="97"/>
  <c r="DB161" i="97" s="1"/>
  <c r="DA162" i="97" s="1"/>
  <c r="CH160" i="97"/>
  <c r="CJ160" i="97" s="1"/>
  <c r="BP160" i="97"/>
  <c r="BR160" i="97" s="1"/>
  <c r="AX161" i="97"/>
  <c r="AZ161" i="97" s="1"/>
  <c r="AY162" i="97" s="1"/>
  <c r="AP161" i="97"/>
  <c r="AL161" i="97"/>
  <c r="W160" i="97"/>
  <c r="Y160" i="97" s="1"/>
  <c r="X161" i="97" s="1"/>
  <c r="N171" i="97"/>
  <c r="P171" i="97" s="1"/>
  <c r="O172" i="97" s="1"/>
  <c r="CN161" i="98"/>
  <c r="AL161" i="98"/>
  <c r="CW161" i="98"/>
  <c r="N161" i="98"/>
  <c r="P161" i="98" s="1"/>
  <c r="O162" i="98" s="1"/>
  <c r="AC161" i="98"/>
  <c r="CN161" i="97"/>
  <c r="BD161" i="97"/>
  <c r="AC161" i="97"/>
  <c r="BC178" i="112" l="1"/>
  <c r="AQ177" i="112"/>
  <c r="AL178" i="112" s="1"/>
  <c r="AP178" i="112" s="1"/>
  <c r="EK169" i="102"/>
  <c r="EG169" i="102"/>
  <c r="EA169" i="102"/>
  <c r="EC169" i="102" s="1"/>
  <c r="DS169" i="102"/>
  <c r="DO169" i="102"/>
  <c r="DI169" i="102"/>
  <c r="DK169" i="102" s="1"/>
  <c r="EJ161" i="98"/>
  <c r="EL161" i="98" s="1"/>
  <c r="EB162" i="98"/>
  <c r="DX162" i="98"/>
  <c r="DR161" i="98"/>
  <c r="DT161" i="98" s="1"/>
  <c r="DJ162" i="98"/>
  <c r="DF162" i="98"/>
  <c r="EJ167" i="101"/>
  <c r="EL167" i="101" s="1"/>
  <c r="EB168" i="101"/>
  <c r="DX168" i="101"/>
  <c r="DR167" i="101"/>
  <c r="DT167" i="101" s="1"/>
  <c r="DJ168" i="101"/>
  <c r="DF168" i="101"/>
  <c r="EJ161" i="97"/>
  <c r="EL161" i="97" s="1"/>
  <c r="EA161" i="97"/>
  <c r="EC161" i="97" s="1"/>
  <c r="DR161" i="97"/>
  <c r="DT161" i="97" s="1"/>
  <c r="DI161" i="97"/>
  <c r="DK161" i="97" s="1"/>
  <c r="AU169" i="102"/>
  <c r="CE169" i="102"/>
  <c r="AL169" i="102"/>
  <c r="BV170" i="102"/>
  <c r="AF169" i="102"/>
  <c r="AH169" i="102" s="1"/>
  <c r="AG170" i="102" s="1"/>
  <c r="CZ169" i="102"/>
  <c r="DB169" i="102" s="1"/>
  <c r="BG169" i="102"/>
  <c r="BI169" i="102" s="1"/>
  <c r="BH170" i="102" s="1"/>
  <c r="N169" i="102"/>
  <c r="P169" i="102" s="1"/>
  <c r="O170" i="102" s="1"/>
  <c r="CN169" i="102"/>
  <c r="BP169" i="102"/>
  <c r="BR169" i="102" s="1"/>
  <c r="BQ170" i="102" s="1"/>
  <c r="W169" i="102"/>
  <c r="Y169" i="102" s="1"/>
  <c r="X170" i="102" s="1"/>
  <c r="T168" i="101"/>
  <c r="BY167" i="101"/>
  <c r="CA167" i="101" s="1"/>
  <c r="AX167" i="101"/>
  <c r="AZ167" i="101" s="1"/>
  <c r="AO167" i="101"/>
  <c r="AQ167" i="101" s="1"/>
  <c r="AP168" i="101" s="1"/>
  <c r="AF167" i="101"/>
  <c r="AH167" i="101" s="1"/>
  <c r="AG168" i="101" s="1"/>
  <c r="CZ167" i="101"/>
  <c r="DB167" i="101" s="1"/>
  <c r="CI168" i="101"/>
  <c r="CE168" i="101"/>
  <c r="K169" i="101"/>
  <c r="BP167" i="101"/>
  <c r="BR167" i="101" s="1"/>
  <c r="BG167" i="101"/>
  <c r="BI167" i="101" s="1"/>
  <c r="CQ167" i="101"/>
  <c r="CS167" i="101" s="1"/>
  <c r="CZ161" i="98"/>
  <c r="DB161" i="98" s="1"/>
  <c r="DA162" i="98" s="1"/>
  <c r="CQ161" i="98"/>
  <c r="CS161" i="98" s="1"/>
  <c r="CR162" i="98" s="1"/>
  <c r="AO161" i="98"/>
  <c r="AQ161" i="98" s="1"/>
  <c r="AP162" i="98" s="1"/>
  <c r="AF161" i="98"/>
  <c r="AH161" i="98" s="1"/>
  <c r="AG162" i="98" s="1"/>
  <c r="CQ161" i="97"/>
  <c r="CS161" i="97" s="1"/>
  <c r="CR162" i="97" s="1"/>
  <c r="CI161" i="97"/>
  <c r="CE161" i="97"/>
  <c r="BQ161" i="97"/>
  <c r="BM161" i="97"/>
  <c r="BG161" i="97"/>
  <c r="BI161" i="97" s="1"/>
  <c r="BH162" i="97" s="1"/>
  <c r="AO161" i="97"/>
  <c r="AQ161" i="97" s="1"/>
  <c r="AF161" i="97"/>
  <c r="AH161" i="97" s="1"/>
  <c r="AG162" i="97" s="1"/>
  <c r="T161" i="97"/>
  <c r="K172" i="97"/>
  <c r="K162" i="98"/>
  <c r="BV162" i="98"/>
  <c r="AU162" i="98"/>
  <c r="CE162" i="98"/>
  <c r="BD162" i="98"/>
  <c r="BM162" i="98"/>
  <c r="T162" i="98"/>
  <c r="CW162" i="97"/>
  <c r="AU162" i="97"/>
  <c r="AO178" i="112" l="1"/>
  <c r="BE178" i="112"/>
  <c r="AZ179" i="112" s="1"/>
  <c r="BD179" i="112" s="1"/>
  <c r="EJ169" i="102"/>
  <c r="EL169" i="102" s="1"/>
  <c r="DX170" i="102"/>
  <c r="EB170" i="102"/>
  <c r="DR169" i="102"/>
  <c r="DT169" i="102" s="1"/>
  <c r="DJ170" i="102"/>
  <c r="DF170" i="102"/>
  <c r="EG162" i="98"/>
  <c r="EK162" i="98"/>
  <c r="EA162" i="98"/>
  <c r="EC162" i="98" s="1"/>
  <c r="DS162" i="98"/>
  <c r="DO162" i="98"/>
  <c r="DI162" i="98"/>
  <c r="DK162" i="98" s="1"/>
  <c r="EK168" i="101"/>
  <c r="EG168" i="101"/>
  <c r="EA168" i="101"/>
  <c r="EC168" i="101" s="1"/>
  <c r="DS168" i="101"/>
  <c r="DO168" i="101"/>
  <c r="DI168" i="101"/>
  <c r="DK168" i="101" s="1"/>
  <c r="EG162" i="97"/>
  <c r="EK162" i="97"/>
  <c r="DX162" i="97"/>
  <c r="EB162" i="97"/>
  <c r="DS162" i="97"/>
  <c r="DO162" i="97"/>
  <c r="DJ162" i="97"/>
  <c r="DF162" i="97"/>
  <c r="T170" i="102"/>
  <c r="K170" i="102"/>
  <c r="BD170" i="102"/>
  <c r="DA170" i="102"/>
  <c r="CW170" i="102"/>
  <c r="BY170" i="102"/>
  <c r="CA170" i="102" s="1"/>
  <c r="BZ171" i="102" s="1"/>
  <c r="CH169" i="102"/>
  <c r="CJ169" i="102" s="1"/>
  <c r="CI170" i="102" s="1"/>
  <c r="BM170" i="102"/>
  <c r="AC170" i="102"/>
  <c r="AO169" i="102"/>
  <c r="AQ169" i="102" s="1"/>
  <c r="AP170" i="102" s="1"/>
  <c r="AX169" i="102"/>
  <c r="AZ169" i="102" s="1"/>
  <c r="AY170" i="102" s="1"/>
  <c r="CQ169" i="102"/>
  <c r="CS169" i="102" s="1"/>
  <c r="CR170" i="102" s="1"/>
  <c r="BQ168" i="101"/>
  <c r="BM168" i="101"/>
  <c r="BH168" i="101"/>
  <c r="BD168" i="101"/>
  <c r="CW168" i="101"/>
  <c r="DA168" i="101"/>
  <c r="CR168" i="101"/>
  <c r="CN168" i="101"/>
  <c r="AC168" i="101"/>
  <c r="N169" i="101"/>
  <c r="P169" i="101" s="1"/>
  <c r="O170" i="101" s="1"/>
  <c r="AL168" i="101"/>
  <c r="BZ168" i="101"/>
  <c r="BV168" i="101"/>
  <c r="CH168" i="101"/>
  <c r="CJ168" i="101" s="1"/>
  <c r="AY168" i="101"/>
  <c r="AU168" i="101"/>
  <c r="W168" i="101"/>
  <c r="Y168" i="101" s="1"/>
  <c r="X169" i="101" s="1"/>
  <c r="CH162" i="98"/>
  <c r="CJ162" i="98" s="1"/>
  <c r="CI163" i="98" s="1"/>
  <c r="BY162" i="98"/>
  <c r="CA162" i="98" s="1"/>
  <c r="BZ163" i="98" s="1"/>
  <c r="BP162" i="98"/>
  <c r="BR162" i="98" s="1"/>
  <c r="BQ163" i="98" s="1"/>
  <c r="BG162" i="98"/>
  <c r="BI162" i="98" s="1"/>
  <c r="BH163" i="98" s="1"/>
  <c r="AX162" i="98"/>
  <c r="AZ162" i="98" s="1"/>
  <c r="AY163" i="98" s="1"/>
  <c r="W162" i="98"/>
  <c r="Y162" i="98" s="1"/>
  <c r="X163" i="98" s="1"/>
  <c r="CZ162" i="97"/>
  <c r="DB162" i="97" s="1"/>
  <c r="DA163" i="97" s="1"/>
  <c r="CH161" i="97"/>
  <c r="CJ161" i="97" s="1"/>
  <c r="BP161" i="97"/>
  <c r="BR161" i="97" s="1"/>
  <c r="AX162" i="97"/>
  <c r="AZ162" i="97" s="1"/>
  <c r="AY163" i="97" s="1"/>
  <c r="AP162" i="97"/>
  <c r="AL162" i="97"/>
  <c r="W161" i="97"/>
  <c r="Y161" i="97" s="1"/>
  <c r="X162" i="97" s="1"/>
  <c r="N172" i="97"/>
  <c r="P172" i="97" s="1"/>
  <c r="O173" i="97" s="1"/>
  <c r="AL162" i="98"/>
  <c r="CW162" i="98"/>
  <c r="CN162" i="98"/>
  <c r="N162" i="98"/>
  <c r="P162" i="98" s="1"/>
  <c r="O163" i="98" s="1"/>
  <c r="AC162" i="98"/>
  <c r="CN162" i="97"/>
  <c r="BD162" i="97"/>
  <c r="AC162" i="97"/>
  <c r="AQ178" i="112" l="1"/>
  <c r="AL179" i="112" s="1"/>
  <c r="AP179" i="112" s="1"/>
  <c r="BC179" i="112"/>
  <c r="EK170" i="102"/>
  <c r="EG170" i="102"/>
  <c r="EA170" i="102"/>
  <c r="EC170" i="102" s="1"/>
  <c r="DS170" i="102"/>
  <c r="DO170" i="102"/>
  <c r="DI170" i="102"/>
  <c r="DK170" i="102" s="1"/>
  <c r="EJ162" i="98"/>
  <c r="EL162" i="98" s="1"/>
  <c r="DX163" i="98"/>
  <c r="EB163" i="98"/>
  <c r="DR162" i="98"/>
  <c r="DT162" i="98" s="1"/>
  <c r="DF163" i="98"/>
  <c r="DJ163" i="98"/>
  <c r="EJ168" i="101"/>
  <c r="EL168" i="101" s="1"/>
  <c r="EB169" i="101"/>
  <c r="DX169" i="101"/>
  <c r="DR168" i="101"/>
  <c r="DT168" i="101" s="1"/>
  <c r="DJ169" i="101"/>
  <c r="DF169" i="101"/>
  <c r="EJ162" i="97"/>
  <c r="EL162" i="97" s="1"/>
  <c r="EA162" i="97"/>
  <c r="EC162" i="97" s="1"/>
  <c r="DR162" i="97"/>
  <c r="DT162" i="97" s="1"/>
  <c r="DI162" i="97"/>
  <c r="DK162" i="97" s="1"/>
  <c r="AL170" i="102"/>
  <c r="CE170" i="102"/>
  <c r="AU170" i="102"/>
  <c r="BV171" i="102"/>
  <c r="CZ170" i="102"/>
  <c r="DB170" i="102" s="1"/>
  <c r="AF170" i="102"/>
  <c r="AH170" i="102" s="1"/>
  <c r="AG171" i="102" s="1"/>
  <c r="N170" i="102"/>
  <c r="P170" i="102" s="1"/>
  <c r="O171" i="102" s="1"/>
  <c r="BG170" i="102"/>
  <c r="BI170" i="102" s="1"/>
  <c r="BH171" i="102" s="1"/>
  <c r="CN170" i="102"/>
  <c r="BP170" i="102"/>
  <c r="BR170" i="102" s="1"/>
  <c r="BQ171" i="102" s="1"/>
  <c r="W170" i="102"/>
  <c r="Y170" i="102" s="1"/>
  <c r="X171" i="102" s="1"/>
  <c r="T169" i="101"/>
  <c r="CI169" i="101"/>
  <c r="CE169" i="101"/>
  <c r="AX168" i="101"/>
  <c r="AZ168" i="101" s="1"/>
  <c r="BY168" i="101"/>
  <c r="CA168" i="101" s="1"/>
  <c r="BG168" i="101"/>
  <c r="BI168" i="101" s="1"/>
  <c r="BP168" i="101"/>
  <c r="BR168" i="101" s="1"/>
  <c r="K170" i="101"/>
  <c r="CQ168" i="101"/>
  <c r="CS168" i="101" s="1"/>
  <c r="AO168" i="101"/>
  <c r="AQ168" i="101" s="1"/>
  <c r="AP169" i="101" s="1"/>
  <c r="AF168" i="101"/>
  <c r="AH168" i="101" s="1"/>
  <c r="AG169" i="101" s="1"/>
  <c r="CZ168" i="101"/>
  <c r="DB168" i="101" s="1"/>
  <c r="CZ162" i="98"/>
  <c r="DB162" i="98" s="1"/>
  <c r="DA163" i="98" s="1"/>
  <c r="CQ162" i="98"/>
  <c r="CS162" i="98" s="1"/>
  <c r="CR163" i="98" s="1"/>
  <c r="AO162" i="98"/>
  <c r="AQ162" i="98" s="1"/>
  <c r="AP163" i="98" s="1"/>
  <c r="AF162" i="98"/>
  <c r="AH162" i="98" s="1"/>
  <c r="AG163" i="98" s="1"/>
  <c r="CQ162" i="97"/>
  <c r="CS162" i="97" s="1"/>
  <c r="CR163" i="97" s="1"/>
  <c r="CI162" i="97"/>
  <c r="CE162" i="97"/>
  <c r="BQ162" i="97"/>
  <c r="BM162" i="97"/>
  <c r="BG162" i="97"/>
  <c r="BI162" i="97" s="1"/>
  <c r="BH163" i="97" s="1"/>
  <c r="AO162" i="97"/>
  <c r="AQ162" i="97" s="1"/>
  <c r="AF162" i="97"/>
  <c r="AH162" i="97" s="1"/>
  <c r="AG163" i="97" s="1"/>
  <c r="T162" i="97"/>
  <c r="K173" i="97"/>
  <c r="BD163" i="98"/>
  <c r="T163" i="98"/>
  <c r="AU163" i="98"/>
  <c r="CE163" i="98"/>
  <c r="K163" i="98"/>
  <c r="BM163" i="98"/>
  <c r="BV163" i="98"/>
  <c r="CW163" i="97"/>
  <c r="AU163" i="97"/>
  <c r="AO179" i="112" l="1"/>
  <c r="AQ179" i="112" s="1"/>
  <c r="AL180" i="112" s="1"/>
  <c r="AP180" i="112" s="1"/>
  <c r="BE179" i="112"/>
  <c r="AZ180" i="112" s="1"/>
  <c r="BD180" i="112" s="1"/>
  <c r="EJ170" i="102"/>
  <c r="EL170" i="102" s="1"/>
  <c r="EB171" i="102"/>
  <c r="DX171" i="102"/>
  <c r="DR170" i="102"/>
  <c r="DT170" i="102" s="1"/>
  <c r="DJ171" i="102"/>
  <c r="DF171" i="102"/>
  <c r="EG163" i="98"/>
  <c r="EK163" i="98"/>
  <c r="EA163" i="98"/>
  <c r="EC163" i="98" s="1"/>
  <c r="DS163" i="98"/>
  <c r="DO163" i="98"/>
  <c r="DI163" i="98"/>
  <c r="DK163" i="98" s="1"/>
  <c r="EK169" i="101"/>
  <c r="EG169" i="101"/>
  <c r="EA169" i="101"/>
  <c r="EC169" i="101" s="1"/>
  <c r="DS169" i="101"/>
  <c r="DO169" i="101"/>
  <c r="DI169" i="101"/>
  <c r="DK169" i="101" s="1"/>
  <c r="EK163" i="97"/>
  <c r="EG163" i="97"/>
  <c r="EB163" i="97"/>
  <c r="DX163" i="97"/>
  <c r="DS163" i="97"/>
  <c r="DO163" i="97"/>
  <c r="DJ163" i="97"/>
  <c r="DF163" i="97"/>
  <c r="BD171" i="102"/>
  <c r="DA171" i="102"/>
  <c r="CW171" i="102"/>
  <c r="BM171" i="102"/>
  <c r="AC171" i="102"/>
  <c r="BY171" i="102"/>
  <c r="CA171" i="102" s="1"/>
  <c r="BZ172" i="102" s="1"/>
  <c r="CH170" i="102"/>
  <c r="CJ170" i="102" s="1"/>
  <c r="CI171" i="102" s="1"/>
  <c r="AX170" i="102"/>
  <c r="AZ170" i="102" s="1"/>
  <c r="AY171" i="102" s="1"/>
  <c r="AO170" i="102"/>
  <c r="AQ170" i="102" s="1"/>
  <c r="AP171" i="102" s="1"/>
  <c r="T171" i="102"/>
  <c r="CQ170" i="102"/>
  <c r="CS170" i="102" s="1"/>
  <c r="CR171" i="102" s="1"/>
  <c r="K171" i="102"/>
  <c r="CR169" i="101"/>
  <c r="CN169" i="101"/>
  <c r="BH169" i="101"/>
  <c r="BD169" i="101"/>
  <c r="AC169" i="101"/>
  <c r="AL169" i="101"/>
  <c r="BQ169" i="101"/>
  <c r="BM169" i="101"/>
  <c r="AY169" i="101"/>
  <c r="AU169" i="101"/>
  <c r="N170" i="101"/>
  <c r="P170" i="101" s="1"/>
  <c r="O171" i="101" s="1"/>
  <c r="W169" i="101"/>
  <c r="Y169" i="101" s="1"/>
  <c r="X170" i="101" s="1"/>
  <c r="BZ169" i="101"/>
  <c r="BV169" i="101"/>
  <c r="CH169" i="101"/>
  <c r="CJ169" i="101" s="1"/>
  <c r="CW169" i="101"/>
  <c r="DA169" i="101"/>
  <c r="CH163" i="98"/>
  <c r="CJ163" i="98" s="1"/>
  <c r="CI164" i="98" s="1"/>
  <c r="BY163" i="98"/>
  <c r="CA163" i="98" s="1"/>
  <c r="BZ164" i="98" s="1"/>
  <c r="BP163" i="98"/>
  <c r="BR163" i="98" s="1"/>
  <c r="BQ164" i="98" s="1"/>
  <c r="BG163" i="98"/>
  <c r="BI163" i="98" s="1"/>
  <c r="BH164" i="98" s="1"/>
  <c r="AX163" i="98"/>
  <c r="AZ163" i="98" s="1"/>
  <c r="AY164" i="98" s="1"/>
  <c r="W163" i="98"/>
  <c r="Y163" i="98" s="1"/>
  <c r="X164" i="98" s="1"/>
  <c r="CZ163" i="97"/>
  <c r="DB163" i="97" s="1"/>
  <c r="DA164" i="97" s="1"/>
  <c r="CH162" i="97"/>
  <c r="CJ162" i="97" s="1"/>
  <c r="BP162" i="97"/>
  <c r="BR162" i="97" s="1"/>
  <c r="AX163" i="97"/>
  <c r="AZ163" i="97" s="1"/>
  <c r="AY164" i="97" s="1"/>
  <c r="AP163" i="97"/>
  <c r="AL163" i="97"/>
  <c r="W162" i="97"/>
  <c r="Y162" i="97" s="1"/>
  <c r="X163" i="97" s="1"/>
  <c r="N173" i="97"/>
  <c r="P173" i="97" s="1"/>
  <c r="O174" i="97" s="1"/>
  <c r="CN163" i="98"/>
  <c r="AL163" i="98"/>
  <c r="AC163" i="98"/>
  <c r="N163" i="98"/>
  <c r="P163" i="98" s="1"/>
  <c r="O164" i="98" s="1"/>
  <c r="CW163" i="98"/>
  <c r="CN163" i="97"/>
  <c r="BD163" i="97"/>
  <c r="AC163" i="97"/>
  <c r="AO180" i="112" l="1"/>
  <c r="BC180" i="112"/>
  <c r="EK171" i="102"/>
  <c r="EG171" i="102"/>
  <c r="EA171" i="102"/>
  <c r="EC171" i="102" s="1"/>
  <c r="DS171" i="102"/>
  <c r="DO171" i="102"/>
  <c r="DI171" i="102"/>
  <c r="DK171" i="102" s="1"/>
  <c r="EJ163" i="98"/>
  <c r="EL163" i="98" s="1"/>
  <c r="EB164" i="98"/>
  <c r="DX164" i="98"/>
  <c r="DR163" i="98"/>
  <c r="DT163" i="98" s="1"/>
  <c r="DJ164" i="98"/>
  <c r="DF164" i="98"/>
  <c r="EJ169" i="101"/>
  <c r="EL169" i="101" s="1"/>
  <c r="EB170" i="101"/>
  <c r="DX170" i="101"/>
  <c r="DR169" i="101"/>
  <c r="DT169" i="101" s="1"/>
  <c r="DJ170" i="101"/>
  <c r="DF170" i="101"/>
  <c r="EJ163" i="97"/>
  <c r="EL163" i="97" s="1"/>
  <c r="EA163" i="97"/>
  <c r="EC163" i="97" s="1"/>
  <c r="DR163" i="97"/>
  <c r="DT163" i="97" s="1"/>
  <c r="DI163" i="97"/>
  <c r="DK163" i="97" s="1"/>
  <c r="CE171" i="102"/>
  <c r="AU171" i="102"/>
  <c r="CN171" i="102"/>
  <c r="AF171" i="102"/>
  <c r="AH171" i="102" s="1"/>
  <c r="AG172" i="102" s="1"/>
  <c r="AL171" i="102"/>
  <c r="CZ171" i="102"/>
  <c r="DB171" i="102" s="1"/>
  <c r="N171" i="102"/>
  <c r="P171" i="102" s="1"/>
  <c r="O172" i="102" s="1"/>
  <c r="BV172" i="102"/>
  <c r="BG171" i="102"/>
  <c r="BI171" i="102" s="1"/>
  <c r="BH172" i="102" s="1"/>
  <c r="W171" i="102"/>
  <c r="Y171" i="102" s="1"/>
  <c r="X172" i="102" s="1"/>
  <c r="BP171" i="102"/>
  <c r="BR171" i="102" s="1"/>
  <c r="BQ172" i="102" s="1"/>
  <c r="T170" i="101"/>
  <c r="AX169" i="101"/>
  <c r="AZ169" i="101" s="1"/>
  <c r="AO169" i="101"/>
  <c r="AQ169" i="101" s="1"/>
  <c r="AP170" i="101" s="1"/>
  <c r="CI170" i="101"/>
  <c r="CE170" i="101"/>
  <c r="BG169" i="101"/>
  <c r="BI169" i="101" s="1"/>
  <c r="BY169" i="101"/>
  <c r="CA169" i="101" s="1"/>
  <c r="K171" i="101"/>
  <c r="BP169" i="101"/>
  <c r="BR169" i="101" s="1"/>
  <c r="CQ169" i="101"/>
  <c r="CS169" i="101" s="1"/>
  <c r="CZ169" i="101"/>
  <c r="DB169" i="101" s="1"/>
  <c r="AF169" i="101"/>
  <c r="AH169" i="101" s="1"/>
  <c r="AG170" i="101" s="1"/>
  <c r="CZ163" i="98"/>
  <c r="DB163" i="98" s="1"/>
  <c r="DA164" i="98" s="1"/>
  <c r="CQ163" i="98"/>
  <c r="CS163" i="98" s="1"/>
  <c r="CR164" i="98" s="1"/>
  <c r="AO163" i="98"/>
  <c r="AQ163" i="98" s="1"/>
  <c r="AP164" i="98" s="1"/>
  <c r="AF163" i="98"/>
  <c r="AH163" i="98" s="1"/>
  <c r="AG164" i="98" s="1"/>
  <c r="CQ163" i="97"/>
  <c r="CS163" i="97" s="1"/>
  <c r="CR164" i="97" s="1"/>
  <c r="CI163" i="97"/>
  <c r="CE163" i="97"/>
  <c r="BQ163" i="97"/>
  <c r="BM163" i="97"/>
  <c r="BG163" i="97"/>
  <c r="BI163" i="97" s="1"/>
  <c r="BH164" i="97" s="1"/>
  <c r="AO163" i="97"/>
  <c r="AQ163" i="97" s="1"/>
  <c r="AF163" i="97"/>
  <c r="AH163" i="97" s="1"/>
  <c r="AG164" i="97" s="1"/>
  <c r="T163" i="97"/>
  <c r="K174" i="97"/>
  <c r="N174" i="97" s="1"/>
  <c r="BM164" i="98"/>
  <c r="BD164" i="98"/>
  <c r="BV164" i="98"/>
  <c r="T164" i="98"/>
  <c r="K164" i="98"/>
  <c r="CE164" i="98"/>
  <c r="AU164" i="98"/>
  <c r="CW164" i="97"/>
  <c r="AU164" i="97"/>
  <c r="BE180" i="112" l="1"/>
  <c r="AZ181" i="112" s="1"/>
  <c r="BD181" i="112" s="1"/>
  <c r="AQ180" i="112"/>
  <c r="AL181" i="112" s="1"/>
  <c r="AP181" i="112" s="1"/>
  <c r="EJ171" i="102"/>
  <c r="EL171" i="102" s="1"/>
  <c r="EB172" i="102"/>
  <c r="DX172" i="102"/>
  <c r="DR171" i="102"/>
  <c r="DT171" i="102" s="1"/>
  <c r="DJ172" i="102"/>
  <c r="DF172" i="102"/>
  <c r="EG164" i="98"/>
  <c r="EK164" i="98"/>
  <c r="EA164" i="98"/>
  <c r="EC164" i="98" s="1"/>
  <c r="DO164" i="98"/>
  <c r="DS164" i="98"/>
  <c r="DI164" i="98"/>
  <c r="DK164" i="98" s="1"/>
  <c r="EK170" i="101"/>
  <c r="EG170" i="101"/>
  <c r="EA170" i="101"/>
  <c r="EC170" i="101" s="1"/>
  <c r="DS170" i="101"/>
  <c r="DO170" i="101"/>
  <c r="DI170" i="101"/>
  <c r="DK170" i="101" s="1"/>
  <c r="EK164" i="97"/>
  <c r="EG164" i="97"/>
  <c r="EB164" i="97"/>
  <c r="DX164" i="97"/>
  <c r="DS164" i="97"/>
  <c r="DO164" i="97"/>
  <c r="DJ164" i="97"/>
  <c r="DF164" i="97"/>
  <c r="BD172" i="102"/>
  <c r="T172" i="102"/>
  <c r="K172" i="102"/>
  <c r="BY172" i="102"/>
  <c r="CA172" i="102" s="1"/>
  <c r="BZ173" i="102" s="1"/>
  <c r="DA172" i="102"/>
  <c r="CW172" i="102"/>
  <c r="AC172" i="102"/>
  <c r="AX171" i="102"/>
  <c r="AZ171" i="102" s="1"/>
  <c r="AY172" i="102" s="1"/>
  <c r="BM172" i="102"/>
  <c r="AO171" i="102"/>
  <c r="AQ171" i="102" s="1"/>
  <c r="AP172" i="102" s="1"/>
  <c r="CH171" i="102"/>
  <c r="CJ171" i="102" s="1"/>
  <c r="CI172" i="102" s="1"/>
  <c r="CQ171" i="102"/>
  <c r="CS171" i="102" s="1"/>
  <c r="CR172" i="102" s="1"/>
  <c r="BQ170" i="101"/>
  <c r="BM170" i="101"/>
  <c r="CW170" i="101"/>
  <c r="DA170" i="101"/>
  <c r="CR170" i="101"/>
  <c r="CN170" i="101"/>
  <c r="AC170" i="101"/>
  <c r="BH170" i="101"/>
  <c r="BD170" i="101"/>
  <c r="BZ170" i="101"/>
  <c r="BV170" i="101"/>
  <c r="AY170" i="101"/>
  <c r="AU170" i="101"/>
  <c r="N171" i="101"/>
  <c r="P171" i="101" s="1"/>
  <c r="O172" i="101" s="1"/>
  <c r="AL170" i="101"/>
  <c r="W170" i="101"/>
  <c r="Y170" i="101" s="1"/>
  <c r="X171" i="101" s="1"/>
  <c r="CH170" i="101"/>
  <c r="CJ170" i="101" s="1"/>
  <c r="CH164" i="98"/>
  <c r="CJ164" i="98" s="1"/>
  <c r="CI165" i="98" s="1"/>
  <c r="BY164" i="98"/>
  <c r="CA164" i="98" s="1"/>
  <c r="BZ165" i="98" s="1"/>
  <c r="BP164" i="98"/>
  <c r="BR164" i="98" s="1"/>
  <c r="BQ165" i="98" s="1"/>
  <c r="BG164" i="98"/>
  <c r="BI164" i="98" s="1"/>
  <c r="BH165" i="98" s="1"/>
  <c r="AX164" i="98"/>
  <c r="AZ164" i="98" s="1"/>
  <c r="AY165" i="98" s="1"/>
  <c r="W164" i="98"/>
  <c r="Y164" i="98" s="1"/>
  <c r="X165" i="98" s="1"/>
  <c r="CZ164" i="97"/>
  <c r="DB164" i="97" s="1"/>
  <c r="DA165" i="97" s="1"/>
  <c r="CH163" i="97"/>
  <c r="CJ163" i="97" s="1"/>
  <c r="BP163" i="97"/>
  <c r="BR163" i="97" s="1"/>
  <c r="AX164" i="97"/>
  <c r="AZ164" i="97" s="1"/>
  <c r="AY165" i="97" s="1"/>
  <c r="AP164" i="97"/>
  <c r="AL164" i="97"/>
  <c r="W163" i="97"/>
  <c r="Y163" i="97" s="1"/>
  <c r="X164" i="97" s="1"/>
  <c r="P174" i="97"/>
  <c r="O175" i="97" s="1"/>
  <c r="CN164" i="98"/>
  <c r="AC164" i="98"/>
  <c r="CW164" i="98"/>
  <c r="AL164" i="98"/>
  <c r="N164" i="98"/>
  <c r="P164" i="98" s="1"/>
  <c r="O165" i="98" s="1"/>
  <c r="CN164" i="97"/>
  <c r="BD164" i="97"/>
  <c r="AC164" i="97"/>
  <c r="BC181" i="112" l="1"/>
  <c r="AO181" i="112"/>
  <c r="EK172" i="102"/>
  <c r="EG172" i="102"/>
  <c r="EA172" i="102"/>
  <c r="EC172" i="102" s="1"/>
  <c r="DO172" i="102"/>
  <c r="DS172" i="102"/>
  <c r="DI172" i="102"/>
  <c r="DK172" i="102" s="1"/>
  <c r="EJ164" i="98"/>
  <c r="EL164" i="98" s="1"/>
  <c r="EB165" i="98"/>
  <c r="DX165" i="98"/>
  <c r="DR164" i="98"/>
  <c r="DT164" i="98" s="1"/>
  <c r="DJ165" i="98"/>
  <c r="DF165" i="98"/>
  <c r="EJ170" i="101"/>
  <c r="EL170" i="101" s="1"/>
  <c r="EB171" i="101"/>
  <c r="DX171" i="101"/>
  <c r="DR170" i="101"/>
  <c r="DT170" i="101" s="1"/>
  <c r="DJ171" i="101"/>
  <c r="DF171" i="101"/>
  <c r="EJ164" i="97"/>
  <c r="EL164" i="97" s="1"/>
  <c r="EA164" i="97"/>
  <c r="EC164" i="97" s="1"/>
  <c r="DR164" i="97"/>
  <c r="DT164" i="97" s="1"/>
  <c r="DI164" i="97"/>
  <c r="DK164" i="97" s="1"/>
  <c r="AL172" i="102"/>
  <c r="CN172" i="102"/>
  <c r="CE172" i="102"/>
  <c r="AU172" i="102"/>
  <c r="BP172" i="102"/>
  <c r="BR172" i="102" s="1"/>
  <c r="BQ173" i="102" s="1"/>
  <c r="W172" i="102"/>
  <c r="Y172" i="102" s="1"/>
  <c r="X173" i="102" s="1"/>
  <c r="AF172" i="102"/>
  <c r="AH172" i="102" s="1"/>
  <c r="AG173" i="102" s="1"/>
  <c r="CZ172" i="102"/>
  <c r="DB172" i="102" s="1"/>
  <c r="N172" i="102"/>
  <c r="P172" i="102" s="1"/>
  <c r="O173" i="102" s="1"/>
  <c r="BG172" i="102"/>
  <c r="BI172" i="102" s="1"/>
  <c r="BH173" i="102" s="1"/>
  <c r="BV173" i="102"/>
  <c r="CI171" i="101"/>
  <c r="CE171" i="101"/>
  <c r="T171" i="101"/>
  <c r="K172" i="101"/>
  <c r="BY170" i="101"/>
  <c r="CA170" i="101" s="1"/>
  <c r="AF170" i="101"/>
  <c r="AH170" i="101" s="1"/>
  <c r="AG171" i="101" s="1"/>
  <c r="CZ170" i="101"/>
  <c r="DB170" i="101" s="1"/>
  <c r="AX170" i="101"/>
  <c r="AZ170" i="101" s="1"/>
  <c r="BG170" i="101"/>
  <c r="BI170" i="101" s="1"/>
  <c r="CQ170" i="101"/>
  <c r="CS170" i="101" s="1"/>
  <c r="BP170" i="101"/>
  <c r="BR170" i="101" s="1"/>
  <c r="AO170" i="101"/>
  <c r="AQ170" i="101" s="1"/>
  <c r="AP171" i="101" s="1"/>
  <c r="CZ164" i="98"/>
  <c r="DB164" i="98" s="1"/>
  <c r="DA165" i="98" s="1"/>
  <c r="CQ164" i="98"/>
  <c r="CS164" i="98" s="1"/>
  <c r="CR165" i="98" s="1"/>
  <c r="AO164" i="98"/>
  <c r="AQ164" i="98" s="1"/>
  <c r="AP165" i="98" s="1"/>
  <c r="AF164" i="98"/>
  <c r="AH164" i="98" s="1"/>
  <c r="AG165" i="98" s="1"/>
  <c r="CQ164" i="97"/>
  <c r="CS164" i="97" s="1"/>
  <c r="CR165" i="97" s="1"/>
  <c r="CI164" i="97"/>
  <c r="CE164" i="97"/>
  <c r="BQ164" i="97"/>
  <c r="BM164" i="97"/>
  <c r="BG164" i="97"/>
  <c r="BI164" i="97" s="1"/>
  <c r="BH165" i="97" s="1"/>
  <c r="AO164" i="97"/>
  <c r="AQ164" i="97" s="1"/>
  <c r="AF164" i="97"/>
  <c r="AH164" i="97" s="1"/>
  <c r="AG165" i="97" s="1"/>
  <c r="T164" i="97"/>
  <c r="K175" i="97"/>
  <c r="BD165" i="98"/>
  <c r="BV165" i="98"/>
  <c r="BM165" i="98"/>
  <c r="AU165" i="98"/>
  <c r="T165" i="98"/>
  <c r="CE165" i="98"/>
  <c r="K165" i="98"/>
  <c r="CW165" i="97"/>
  <c r="AU165" i="97"/>
  <c r="BE181" i="112" l="1"/>
  <c r="AZ182" i="112" s="1"/>
  <c r="BD182" i="112" s="1"/>
  <c r="EJ172" i="102"/>
  <c r="EL172" i="102" s="1"/>
  <c r="DX173" i="102"/>
  <c r="EB173" i="102"/>
  <c r="DR172" i="102"/>
  <c r="DT172" i="102" s="1"/>
  <c r="DJ173" i="102"/>
  <c r="DF173" i="102"/>
  <c r="EK165" i="98"/>
  <c r="EG165" i="98"/>
  <c r="EA165" i="98"/>
  <c r="EC165" i="98" s="1"/>
  <c r="DS165" i="98"/>
  <c r="DO165" i="98"/>
  <c r="DI165" i="98"/>
  <c r="DK165" i="98" s="1"/>
  <c r="EK171" i="101"/>
  <c r="EG171" i="101"/>
  <c r="EA171" i="101"/>
  <c r="EC171" i="101" s="1"/>
  <c r="DS171" i="101"/>
  <c r="DO171" i="101"/>
  <c r="DI171" i="101"/>
  <c r="DK171" i="101" s="1"/>
  <c r="EK165" i="97"/>
  <c r="EG165" i="97"/>
  <c r="EB165" i="97"/>
  <c r="DX165" i="97"/>
  <c r="DS165" i="97"/>
  <c r="DO165" i="97"/>
  <c r="DJ165" i="97"/>
  <c r="DF165" i="97"/>
  <c r="BD173" i="102"/>
  <c r="AC173" i="102"/>
  <c r="T173" i="102"/>
  <c r="BM173" i="102"/>
  <c r="CQ172" i="102"/>
  <c r="CS172" i="102" s="1"/>
  <c r="CR173" i="102" s="1"/>
  <c r="DA173" i="102"/>
  <c r="CW173" i="102"/>
  <c r="BY173" i="102"/>
  <c r="CA173" i="102" s="1"/>
  <c r="BZ174" i="102" s="1"/>
  <c r="CH172" i="102"/>
  <c r="CJ172" i="102" s="1"/>
  <c r="CI173" i="102" s="1"/>
  <c r="AO172" i="102"/>
  <c r="AQ172" i="102" s="1"/>
  <c r="AP173" i="102" s="1"/>
  <c r="AX172" i="102"/>
  <c r="AZ172" i="102" s="1"/>
  <c r="AY173" i="102" s="1"/>
  <c r="K173" i="102"/>
  <c r="AY171" i="101"/>
  <c r="AU171" i="101"/>
  <c r="CW171" i="101"/>
  <c r="DA171" i="101"/>
  <c r="BH171" i="101"/>
  <c r="BD171" i="101"/>
  <c r="AL171" i="101"/>
  <c r="BQ171" i="101"/>
  <c r="BM171" i="101"/>
  <c r="CR171" i="101"/>
  <c r="CN171" i="101"/>
  <c r="AC171" i="101"/>
  <c r="BZ171" i="101"/>
  <c r="BV171" i="101"/>
  <c r="W171" i="101"/>
  <c r="Y171" i="101" s="1"/>
  <c r="X172" i="101" s="1"/>
  <c r="N172" i="101"/>
  <c r="P172" i="101" s="1"/>
  <c r="O173" i="101" s="1"/>
  <c r="CH171" i="101"/>
  <c r="CJ171" i="101" s="1"/>
  <c r="CH165" i="98"/>
  <c r="CJ165" i="98" s="1"/>
  <c r="CI166" i="98" s="1"/>
  <c r="BY165" i="98"/>
  <c r="CA165" i="98" s="1"/>
  <c r="BZ166" i="98" s="1"/>
  <c r="BP165" i="98"/>
  <c r="BR165" i="98" s="1"/>
  <c r="BQ166" i="98" s="1"/>
  <c r="BG165" i="98"/>
  <c r="BI165" i="98" s="1"/>
  <c r="BH166" i="98" s="1"/>
  <c r="AX165" i="98"/>
  <c r="AZ165" i="98" s="1"/>
  <c r="AY166" i="98" s="1"/>
  <c r="W165" i="98"/>
  <c r="Y165" i="98" s="1"/>
  <c r="X166" i="98" s="1"/>
  <c r="CZ165" i="97"/>
  <c r="DB165" i="97" s="1"/>
  <c r="DA166" i="97" s="1"/>
  <c r="CH164" i="97"/>
  <c r="CJ164" i="97" s="1"/>
  <c r="BP164" i="97"/>
  <c r="BR164" i="97" s="1"/>
  <c r="AX165" i="97"/>
  <c r="AZ165" i="97" s="1"/>
  <c r="AY166" i="97" s="1"/>
  <c r="AP165" i="97"/>
  <c r="AL165" i="97"/>
  <c r="W164" i="97"/>
  <c r="Y164" i="97" s="1"/>
  <c r="X165" i="97" s="1"/>
  <c r="N175" i="97"/>
  <c r="P175" i="97" s="1"/>
  <c r="O176" i="97" s="1"/>
  <c r="AC165" i="98"/>
  <c r="CW165" i="98"/>
  <c r="AL165" i="98"/>
  <c r="CN165" i="98"/>
  <c r="N165" i="98"/>
  <c r="P165" i="98" s="1"/>
  <c r="O166" i="98" s="1"/>
  <c r="CN165" i="97"/>
  <c r="BD165" i="97"/>
  <c r="AC165" i="97"/>
  <c r="BC182" i="112" l="1"/>
  <c r="AQ181" i="112"/>
  <c r="AL182" i="112" s="1"/>
  <c r="AP182" i="112" s="1"/>
  <c r="EG173" i="102"/>
  <c r="EK173" i="102"/>
  <c r="EA173" i="102"/>
  <c r="EC173" i="102" s="1"/>
  <c r="DO173" i="102"/>
  <c r="DS173" i="102"/>
  <c r="DI173" i="102"/>
  <c r="DK173" i="102" s="1"/>
  <c r="EJ165" i="98"/>
  <c r="EL165" i="98" s="1"/>
  <c r="EB166" i="98"/>
  <c r="DX166" i="98"/>
  <c r="DR165" i="98"/>
  <c r="DT165" i="98" s="1"/>
  <c r="DJ166" i="98"/>
  <c r="DF166" i="98"/>
  <c r="EJ171" i="101"/>
  <c r="EL171" i="101" s="1"/>
  <c r="EB172" i="101"/>
  <c r="DX172" i="101"/>
  <c r="DR171" i="101"/>
  <c r="DT171" i="101" s="1"/>
  <c r="DJ172" i="101"/>
  <c r="DF172" i="101"/>
  <c r="EJ165" i="97"/>
  <c r="EL165" i="97" s="1"/>
  <c r="EA165" i="97"/>
  <c r="EC165" i="97" s="1"/>
  <c r="DR165" i="97"/>
  <c r="DT165" i="97" s="1"/>
  <c r="DI165" i="97"/>
  <c r="DK165" i="97" s="1"/>
  <c r="BV174" i="102"/>
  <c r="AU173" i="102"/>
  <c r="AL173" i="102"/>
  <c r="CE173" i="102"/>
  <c r="CN173" i="102"/>
  <c r="CZ173" i="102"/>
  <c r="DB173" i="102" s="1"/>
  <c r="BP173" i="102"/>
  <c r="BR173" i="102" s="1"/>
  <c r="BQ174" i="102" s="1"/>
  <c r="AF173" i="102"/>
  <c r="AH173" i="102" s="1"/>
  <c r="AG174" i="102" s="1"/>
  <c r="N173" i="102"/>
  <c r="P173" i="102" s="1"/>
  <c r="O174" i="102" s="1"/>
  <c r="BG173" i="102"/>
  <c r="BI173" i="102" s="1"/>
  <c r="BH174" i="102" s="1"/>
  <c r="W173" i="102"/>
  <c r="Y173" i="102" s="1"/>
  <c r="X174" i="102" s="1"/>
  <c r="T172" i="101"/>
  <c r="K173" i="101"/>
  <c r="BY171" i="101"/>
  <c r="CA171" i="101" s="1"/>
  <c r="CQ171" i="101"/>
  <c r="CS171" i="101" s="1"/>
  <c r="AO171" i="101"/>
  <c r="AQ171" i="101" s="1"/>
  <c r="AP172" i="101" s="1"/>
  <c r="CZ171" i="101"/>
  <c r="DB171" i="101" s="1"/>
  <c r="CI172" i="101"/>
  <c r="CE172" i="101"/>
  <c r="BP171" i="101"/>
  <c r="BR171" i="101" s="1"/>
  <c r="BG171" i="101"/>
  <c r="BI171" i="101" s="1"/>
  <c r="AX171" i="101"/>
  <c r="AZ171" i="101" s="1"/>
  <c r="AF171" i="101"/>
  <c r="AH171" i="101" s="1"/>
  <c r="AG172" i="101" s="1"/>
  <c r="CZ165" i="98"/>
  <c r="DB165" i="98" s="1"/>
  <c r="DA166" i="98" s="1"/>
  <c r="CQ165" i="98"/>
  <c r="CS165" i="98" s="1"/>
  <c r="CR166" i="98" s="1"/>
  <c r="AO165" i="98"/>
  <c r="AQ165" i="98" s="1"/>
  <c r="AP166" i="98" s="1"/>
  <c r="AF165" i="98"/>
  <c r="AH165" i="98" s="1"/>
  <c r="AG166" i="98" s="1"/>
  <c r="CQ165" i="97"/>
  <c r="CS165" i="97" s="1"/>
  <c r="CR166" i="97" s="1"/>
  <c r="CI165" i="97"/>
  <c r="CE165" i="97"/>
  <c r="BQ165" i="97"/>
  <c r="BM165" i="97"/>
  <c r="BG165" i="97"/>
  <c r="BI165" i="97" s="1"/>
  <c r="BH166" i="97" s="1"/>
  <c r="AO165" i="97"/>
  <c r="AQ165" i="97" s="1"/>
  <c r="AF165" i="97"/>
  <c r="AH165" i="97" s="1"/>
  <c r="AG166" i="97" s="1"/>
  <c r="T165" i="97"/>
  <c r="K176" i="97"/>
  <c r="N176" i="97" s="1"/>
  <c r="P176" i="97" s="1"/>
  <c r="O177" i="97" s="1"/>
  <c r="CE166" i="98"/>
  <c r="K166" i="98"/>
  <c r="BM166" i="98"/>
  <c r="BV166" i="98"/>
  <c r="AU166" i="98"/>
  <c r="T166" i="98"/>
  <c r="BD166" i="98"/>
  <c r="CW166" i="97"/>
  <c r="AU166" i="97"/>
  <c r="AO182" i="112" l="1"/>
  <c r="BE182" i="112"/>
  <c r="AZ183" i="112" s="1"/>
  <c r="BD183" i="112" s="1"/>
  <c r="EJ173" i="102"/>
  <c r="EL173" i="102" s="1"/>
  <c r="EB174" i="102"/>
  <c r="DX174" i="102"/>
  <c r="DR173" i="102"/>
  <c r="DT173" i="102" s="1"/>
  <c r="DF174" i="102"/>
  <c r="DJ174" i="102"/>
  <c r="EK166" i="98"/>
  <c r="EG166" i="98"/>
  <c r="EA166" i="98"/>
  <c r="EC166" i="98" s="1"/>
  <c r="DS166" i="98"/>
  <c r="DO166" i="98"/>
  <c r="DI166" i="98"/>
  <c r="DK166" i="98" s="1"/>
  <c r="EG172" i="101"/>
  <c r="EK172" i="101"/>
  <c r="EA172" i="101"/>
  <c r="EC172" i="101" s="1"/>
  <c r="DS172" i="101"/>
  <c r="DO172" i="101"/>
  <c r="DI172" i="101"/>
  <c r="DK172" i="101" s="1"/>
  <c r="EK166" i="97"/>
  <c r="EG166" i="97"/>
  <c r="DX166" i="97"/>
  <c r="EB166" i="97"/>
  <c r="DS166" i="97"/>
  <c r="DO166" i="97"/>
  <c r="DJ166" i="97"/>
  <c r="DF166" i="97"/>
  <c r="T174" i="102"/>
  <c r="K174" i="102"/>
  <c r="BD174" i="102"/>
  <c r="BM174" i="102"/>
  <c r="DA174" i="102"/>
  <c r="CW174" i="102"/>
  <c r="CH173" i="102"/>
  <c r="CJ173" i="102" s="1"/>
  <c r="CI174" i="102" s="1"/>
  <c r="AO173" i="102"/>
  <c r="AQ173" i="102" s="1"/>
  <c r="AP174" i="102" s="1"/>
  <c r="BY174" i="102"/>
  <c r="CA174" i="102" s="1"/>
  <c r="BZ175" i="102" s="1"/>
  <c r="AC174" i="102"/>
  <c r="AX173" i="102"/>
  <c r="AZ173" i="102" s="1"/>
  <c r="AY174" i="102" s="1"/>
  <c r="CQ173" i="102"/>
  <c r="CS173" i="102" s="1"/>
  <c r="CR174" i="102" s="1"/>
  <c r="CR172" i="101"/>
  <c r="CN172" i="101"/>
  <c r="BH172" i="101"/>
  <c r="BD172" i="101"/>
  <c r="CW172" i="101"/>
  <c r="DA172" i="101"/>
  <c r="AC172" i="101"/>
  <c r="BQ172" i="101"/>
  <c r="BM172" i="101"/>
  <c r="AY172" i="101"/>
  <c r="AU172" i="101"/>
  <c r="CH172" i="101"/>
  <c r="CJ172" i="101" s="1"/>
  <c r="AL172" i="101"/>
  <c r="BZ172" i="101"/>
  <c r="BV172" i="101"/>
  <c r="W172" i="101"/>
  <c r="Y172" i="101" s="1"/>
  <c r="X173" i="101" s="1"/>
  <c r="N173" i="101"/>
  <c r="P173" i="101" s="1"/>
  <c r="O174" i="101" s="1"/>
  <c r="CH166" i="98"/>
  <c r="CJ166" i="98" s="1"/>
  <c r="CI167" i="98" s="1"/>
  <c r="BY166" i="98"/>
  <c r="CA166" i="98" s="1"/>
  <c r="BZ167" i="98" s="1"/>
  <c r="BP166" i="98"/>
  <c r="BR166" i="98" s="1"/>
  <c r="BQ167" i="98" s="1"/>
  <c r="BG166" i="98"/>
  <c r="BI166" i="98" s="1"/>
  <c r="BH167" i="98" s="1"/>
  <c r="AX166" i="98"/>
  <c r="AZ166" i="98" s="1"/>
  <c r="AY167" i="98" s="1"/>
  <c r="W166" i="98"/>
  <c r="Y166" i="98" s="1"/>
  <c r="X167" i="98" s="1"/>
  <c r="CZ166" i="97"/>
  <c r="DB166" i="97" s="1"/>
  <c r="DA167" i="97" s="1"/>
  <c r="CH165" i="97"/>
  <c r="CJ165" i="97" s="1"/>
  <c r="BP165" i="97"/>
  <c r="BR165" i="97" s="1"/>
  <c r="AX166" i="97"/>
  <c r="AZ166" i="97" s="1"/>
  <c r="AY167" i="97" s="1"/>
  <c r="AP166" i="97"/>
  <c r="AL166" i="97"/>
  <c r="W165" i="97"/>
  <c r="Y165" i="97" s="1"/>
  <c r="X166" i="97" s="1"/>
  <c r="K177" i="97"/>
  <c r="AL166" i="98"/>
  <c r="CN166" i="98"/>
  <c r="AC166" i="98"/>
  <c r="N166" i="98"/>
  <c r="P166" i="98" s="1"/>
  <c r="O167" i="98" s="1"/>
  <c r="CW166" i="98"/>
  <c r="CN166" i="97"/>
  <c r="BD166" i="97"/>
  <c r="AC166" i="97"/>
  <c r="BC183" i="112" l="1"/>
  <c r="AQ182" i="112"/>
  <c r="AL183" i="112" s="1"/>
  <c r="AP183" i="112" s="1"/>
  <c r="EG174" i="102"/>
  <c r="EK174" i="102"/>
  <c r="EA174" i="102"/>
  <c r="EC174" i="102" s="1"/>
  <c r="DO174" i="102"/>
  <c r="DS174" i="102"/>
  <c r="DI174" i="102"/>
  <c r="DK174" i="102" s="1"/>
  <c r="EJ166" i="98"/>
  <c r="EL166" i="98" s="1"/>
  <c r="EB167" i="98"/>
  <c r="DX167" i="98"/>
  <c r="DR166" i="98"/>
  <c r="DT166" i="98" s="1"/>
  <c r="DF167" i="98"/>
  <c r="DJ167" i="98"/>
  <c r="EJ172" i="101"/>
  <c r="EL172" i="101" s="1"/>
  <c r="EB173" i="101"/>
  <c r="DX173" i="101"/>
  <c r="DR172" i="101"/>
  <c r="DT172" i="101" s="1"/>
  <c r="DJ173" i="101"/>
  <c r="DF173" i="101"/>
  <c r="EJ166" i="97"/>
  <c r="EL166" i="97" s="1"/>
  <c r="EA166" i="97"/>
  <c r="EC166" i="97" s="1"/>
  <c r="DR166" i="97"/>
  <c r="DT166" i="97" s="1"/>
  <c r="DI166" i="97"/>
  <c r="DK166" i="97" s="1"/>
  <c r="CE174" i="102"/>
  <c r="CN174" i="102"/>
  <c r="AL174" i="102"/>
  <c r="AU174" i="102"/>
  <c r="N174" i="102"/>
  <c r="P174" i="102" s="1"/>
  <c r="O175" i="102" s="1"/>
  <c r="BP174" i="102"/>
  <c r="BR174" i="102" s="1"/>
  <c r="BQ175" i="102" s="1"/>
  <c r="AF174" i="102"/>
  <c r="AH174" i="102" s="1"/>
  <c r="AG175" i="102" s="1"/>
  <c r="CZ174" i="102"/>
  <c r="DB174" i="102" s="1"/>
  <c r="BG174" i="102"/>
  <c r="BI174" i="102" s="1"/>
  <c r="BH175" i="102" s="1"/>
  <c r="BV175" i="102"/>
  <c r="W174" i="102"/>
  <c r="Y174" i="102" s="1"/>
  <c r="X175" i="102" s="1"/>
  <c r="T173" i="101"/>
  <c r="AX172" i="101"/>
  <c r="AZ172" i="101" s="1"/>
  <c r="AO172" i="101"/>
  <c r="AQ172" i="101" s="1"/>
  <c r="AP173" i="101" s="1"/>
  <c r="AF172" i="101"/>
  <c r="AH172" i="101" s="1"/>
  <c r="AG173" i="101" s="1"/>
  <c r="K174" i="101"/>
  <c r="BY172" i="101"/>
  <c r="CA172" i="101" s="1"/>
  <c r="CI173" i="101"/>
  <c r="CE173" i="101"/>
  <c r="BP172" i="101"/>
  <c r="BR172" i="101" s="1"/>
  <c r="CQ172" i="101"/>
  <c r="CS172" i="101" s="1"/>
  <c r="BG172" i="101"/>
  <c r="BI172" i="101" s="1"/>
  <c r="CZ172" i="101"/>
  <c r="DB172" i="101" s="1"/>
  <c r="CZ166" i="98"/>
  <c r="DB166" i="98" s="1"/>
  <c r="DA167" i="98" s="1"/>
  <c r="CQ166" i="98"/>
  <c r="CS166" i="98" s="1"/>
  <c r="CR167" i="98" s="1"/>
  <c r="AO166" i="98"/>
  <c r="AQ166" i="98" s="1"/>
  <c r="AP167" i="98" s="1"/>
  <c r="AF166" i="98"/>
  <c r="AH166" i="98" s="1"/>
  <c r="AG167" i="98" s="1"/>
  <c r="CQ166" i="97"/>
  <c r="CS166" i="97" s="1"/>
  <c r="CR167" i="97" s="1"/>
  <c r="CI166" i="97"/>
  <c r="CE166" i="97"/>
  <c r="BQ166" i="97"/>
  <c r="BM166" i="97"/>
  <c r="BG166" i="97"/>
  <c r="BI166" i="97" s="1"/>
  <c r="BH167" i="97" s="1"/>
  <c r="AO166" i="97"/>
  <c r="AQ166" i="97" s="1"/>
  <c r="AF166" i="97"/>
  <c r="AH166" i="97" s="1"/>
  <c r="AG167" i="97" s="1"/>
  <c r="T166" i="97"/>
  <c r="N177" i="97"/>
  <c r="P177" i="97" s="1"/>
  <c r="O178" i="97" s="1"/>
  <c r="BM167" i="98"/>
  <c r="AU167" i="98"/>
  <c r="CE167" i="98"/>
  <c r="BV167" i="98"/>
  <c r="K167" i="98"/>
  <c r="T167" i="98"/>
  <c r="BD167" i="98"/>
  <c r="CW167" i="97"/>
  <c r="AU167" i="97"/>
  <c r="AO183" i="112" l="1"/>
  <c r="BE183" i="112"/>
  <c r="AZ184" i="112" s="1"/>
  <c r="BD184" i="112" s="1"/>
  <c r="EJ174" i="102"/>
  <c r="EL174" i="102" s="1"/>
  <c r="DX175" i="102"/>
  <c r="EB175" i="102"/>
  <c r="DR174" i="102"/>
  <c r="DT174" i="102" s="1"/>
  <c r="DF175" i="102"/>
  <c r="DJ175" i="102"/>
  <c r="EK167" i="98"/>
  <c r="EG167" i="98"/>
  <c r="EA167" i="98"/>
  <c r="EC167" i="98" s="1"/>
  <c r="DS167" i="98"/>
  <c r="DO167" i="98"/>
  <c r="DI167" i="98"/>
  <c r="DK167" i="98" s="1"/>
  <c r="EK173" i="101"/>
  <c r="EG173" i="101"/>
  <c r="EA173" i="101"/>
  <c r="EC173" i="101" s="1"/>
  <c r="DS173" i="101"/>
  <c r="DO173" i="101"/>
  <c r="DI173" i="101"/>
  <c r="DK173" i="101" s="1"/>
  <c r="EK167" i="97"/>
  <c r="EG167" i="97"/>
  <c r="DX167" i="97"/>
  <c r="EB167" i="97"/>
  <c r="DS167" i="97"/>
  <c r="DO167" i="97"/>
  <c r="DJ167" i="97"/>
  <c r="DF167" i="97"/>
  <c r="AC175" i="102"/>
  <c r="DA175" i="102"/>
  <c r="CW175" i="102"/>
  <c r="AX174" i="102"/>
  <c r="AZ174" i="102" s="1"/>
  <c r="AY175" i="102" s="1"/>
  <c r="CQ174" i="102"/>
  <c r="CS174" i="102" s="1"/>
  <c r="CR175" i="102" s="1"/>
  <c r="BM175" i="102"/>
  <c r="AO174" i="102"/>
  <c r="AQ174" i="102" s="1"/>
  <c r="AP175" i="102" s="1"/>
  <c r="CH174" i="102"/>
  <c r="CJ174" i="102" s="1"/>
  <c r="CI175" i="102" s="1"/>
  <c r="BY175" i="102"/>
  <c r="CA175" i="102" s="1"/>
  <c r="BZ176" i="102" s="1"/>
  <c r="T175" i="102"/>
  <c r="BD175" i="102"/>
  <c r="K175" i="102"/>
  <c r="AC173" i="101"/>
  <c r="BH173" i="101"/>
  <c r="BD173" i="101"/>
  <c r="CR173" i="101"/>
  <c r="CN173" i="101"/>
  <c r="BQ173" i="101"/>
  <c r="BM173" i="101"/>
  <c r="CW173" i="101"/>
  <c r="DA173" i="101"/>
  <c r="BZ173" i="101"/>
  <c r="BV173" i="101"/>
  <c r="AY173" i="101"/>
  <c r="AU173" i="101"/>
  <c r="CH173" i="101"/>
  <c r="CJ173" i="101" s="1"/>
  <c r="N174" i="101"/>
  <c r="P174" i="101" s="1"/>
  <c r="O175" i="101" s="1"/>
  <c r="AL173" i="101"/>
  <c r="W173" i="101"/>
  <c r="Y173" i="101" s="1"/>
  <c r="X174" i="101" s="1"/>
  <c r="CH167" i="98"/>
  <c r="CJ167" i="98" s="1"/>
  <c r="CI168" i="98" s="1"/>
  <c r="BY167" i="98"/>
  <c r="CA167" i="98" s="1"/>
  <c r="BZ168" i="98" s="1"/>
  <c r="BP167" i="98"/>
  <c r="BR167" i="98" s="1"/>
  <c r="BQ168" i="98" s="1"/>
  <c r="BG167" i="98"/>
  <c r="BI167" i="98" s="1"/>
  <c r="BH168" i="98" s="1"/>
  <c r="AX167" i="98"/>
  <c r="AZ167" i="98" s="1"/>
  <c r="AY168" i="98" s="1"/>
  <c r="W167" i="98"/>
  <c r="Y167" i="98" s="1"/>
  <c r="X168" i="98" s="1"/>
  <c r="CZ167" i="97"/>
  <c r="DB167" i="97" s="1"/>
  <c r="DA168" i="97" s="1"/>
  <c r="CH166" i="97"/>
  <c r="CJ166" i="97" s="1"/>
  <c r="BP166" i="97"/>
  <c r="BR166" i="97" s="1"/>
  <c r="AX167" i="97"/>
  <c r="AZ167" i="97" s="1"/>
  <c r="AY168" i="97" s="1"/>
  <c r="AP167" i="97"/>
  <c r="AL167" i="97"/>
  <c r="W166" i="97"/>
  <c r="Y166" i="97" s="1"/>
  <c r="X167" i="97" s="1"/>
  <c r="K178" i="97"/>
  <c r="CN167" i="98"/>
  <c r="CW167" i="98"/>
  <c r="AL167" i="98"/>
  <c r="N167" i="98"/>
  <c r="P167" i="98" s="1"/>
  <c r="O168" i="98" s="1"/>
  <c r="AC167" i="98"/>
  <c r="CN167" i="97"/>
  <c r="BD167" i="97"/>
  <c r="AC167" i="97"/>
  <c r="BC184" i="112" l="1"/>
  <c r="AQ183" i="112"/>
  <c r="AL184" i="112" s="1"/>
  <c r="AP184" i="112" s="1"/>
  <c r="EK175" i="102"/>
  <c r="EG175" i="102"/>
  <c r="EA175" i="102"/>
  <c r="EC175" i="102" s="1"/>
  <c r="DO175" i="102"/>
  <c r="DS175" i="102"/>
  <c r="DI175" i="102"/>
  <c r="DK175" i="102" s="1"/>
  <c r="EJ167" i="98"/>
  <c r="EL167" i="98" s="1"/>
  <c r="EB168" i="98"/>
  <c r="DX168" i="98"/>
  <c r="DR167" i="98"/>
  <c r="DT167" i="98" s="1"/>
  <c r="DJ168" i="98"/>
  <c r="DF168" i="98"/>
  <c r="EJ173" i="101"/>
  <c r="EL173" i="101" s="1"/>
  <c r="EB174" i="101"/>
  <c r="DX174" i="101"/>
  <c r="DR173" i="101"/>
  <c r="DT173" i="101" s="1"/>
  <c r="DJ174" i="101"/>
  <c r="DF174" i="101"/>
  <c r="EJ167" i="97"/>
  <c r="EL167" i="97" s="1"/>
  <c r="EA167" i="97"/>
  <c r="EC167" i="97" s="1"/>
  <c r="DR167" i="97"/>
  <c r="DT167" i="97" s="1"/>
  <c r="DI167" i="97"/>
  <c r="DK167" i="97" s="1"/>
  <c r="CE175" i="102"/>
  <c r="CN175" i="102"/>
  <c r="AU175" i="102"/>
  <c r="BG175" i="102"/>
  <c r="BI175" i="102" s="1"/>
  <c r="BH176" i="102" s="1"/>
  <c r="AL175" i="102"/>
  <c r="CZ175" i="102"/>
  <c r="DB175" i="102" s="1"/>
  <c r="N175" i="102"/>
  <c r="P175" i="102" s="1"/>
  <c r="O176" i="102" s="1"/>
  <c r="AF175" i="102"/>
  <c r="AH175" i="102" s="1"/>
  <c r="AG176" i="102" s="1"/>
  <c r="BV176" i="102"/>
  <c r="W175" i="102"/>
  <c r="Y175" i="102" s="1"/>
  <c r="X176" i="102" s="1"/>
  <c r="BP175" i="102"/>
  <c r="BR175" i="102" s="1"/>
  <c r="BQ176" i="102" s="1"/>
  <c r="T174" i="101"/>
  <c r="CI174" i="101"/>
  <c r="CE174" i="101"/>
  <c r="BP173" i="101"/>
  <c r="BR173" i="101" s="1"/>
  <c r="AO173" i="101"/>
  <c r="AQ173" i="101" s="1"/>
  <c r="AP174" i="101" s="1"/>
  <c r="K175" i="101"/>
  <c r="AX173" i="101"/>
  <c r="AZ173" i="101" s="1"/>
  <c r="CQ173" i="101"/>
  <c r="CS173" i="101" s="1"/>
  <c r="BY173" i="101"/>
  <c r="CA173" i="101" s="1"/>
  <c r="BG173" i="101"/>
  <c r="BI173" i="101" s="1"/>
  <c r="CZ173" i="101"/>
  <c r="DB173" i="101" s="1"/>
  <c r="AF173" i="101"/>
  <c r="AH173" i="101" s="1"/>
  <c r="AG174" i="101" s="1"/>
  <c r="CZ167" i="98"/>
  <c r="DB167" i="98" s="1"/>
  <c r="DA168" i="98" s="1"/>
  <c r="CQ167" i="98"/>
  <c r="CS167" i="98" s="1"/>
  <c r="CR168" i="98" s="1"/>
  <c r="AO167" i="98"/>
  <c r="AQ167" i="98" s="1"/>
  <c r="AP168" i="98" s="1"/>
  <c r="AF167" i="98"/>
  <c r="AH167" i="98" s="1"/>
  <c r="AG168" i="98" s="1"/>
  <c r="CQ167" i="97"/>
  <c r="CS167" i="97" s="1"/>
  <c r="CR168" i="97" s="1"/>
  <c r="CI167" i="97"/>
  <c r="CE167" i="97"/>
  <c r="BQ167" i="97"/>
  <c r="BM167" i="97"/>
  <c r="BG167" i="97"/>
  <c r="BI167" i="97" s="1"/>
  <c r="BH168" i="97" s="1"/>
  <c r="AO167" i="97"/>
  <c r="AQ167" i="97" s="1"/>
  <c r="AF167" i="97"/>
  <c r="AH167" i="97" s="1"/>
  <c r="AG168" i="97" s="1"/>
  <c r="T167" i="97"/>
  <c r="N178" i="97"/>
  <c r="P178" i="97" s="1"/>
  <c r="O179" i="97" s="1"/>
  <c r="K168" i="98"/>
  <c r="BM168" i="98"/>
  <c r="T168" i="98"/>
  <c r="BD168" i="98"/>
  <c r="BV168" i="98"/>
  <c r="CE168" i="98"/>
  <c r="AU168" i="98"/>
  <c r="CW168" i="97"/>
  <c r="AU168" i="97"/>
  <c r="AO184" i="112" l="1"/>
  <c r="BE184" i="112"/>
  <c r="AZ185" i="112" s="1"/>
  <c r="BD185" i="112" s="1"/>
  <c r="EJ175" i="102"/>
  <c r="EL175" i="102" s="1"/>
  <c r="DX176" i="102"/>
  <c r="EB176" i="102"/>
  <c r="DR175" i="102"/>
  <c r="DT175" i="102" s="1"/>
  <c r="DJ176" i="102"/>
  <c r="DF176" i="102"/>
  <c r="EK168" i="98"/>
  <c r="EG168" i="98"/>
  <c r="EA168" i="98"/>
  <c r="EC168" i="98" s="1"/>
  <c r="DO168" i="98"/>
  <c r="DS168" i="98"/>
  <c r="DI168" i="98"/>
  <c r="DK168" i="98" s="1"/>
  <c r="EK174" i="101"/>
  <c r="EG174" i="101"/>
  <c r="EA174" i="101"/>
  <c r="EC174" i="101" s="1"/>
  <c r="DS174" i="101"/>
  <c r="DO174" i="101"/>
  <c r="DI174" i="101"/>
  <c r="DK174" i="101" s="1"/>
  <c r="EK168" i="97"/>
  <c r="EG168" i="97"/>
  <c r="EB168" i="97"/>
  <c r="DX168" i="97"/>
  <c r="DS168" i="97"/>
  <c r="DO168" i="97"/>
  <c r="DJ168" i="97"/>
  <c r="DF168" i="97"/>
  <c r="K176" i="102"/>
  <c r="BD176" i="102"/>
  <c r="BM176" i="102"/>
  <c r="T176" i="102"/>
  <c r="CQ175" i="102"/>
  <c r="CS175" i="102" s="1"/>
  <c r="CR176" i="102" s="1"/>
  <c r="DA176" i="102"/>
  <c r="CW176" i="102"/>
  <c r="BY176" i="102"/>
  <c r="CA176" i="102" s="1"/>
  <c r="BZ177" i="102" s="1"/>
  <c r="AO175" i="102"/>
  <c r="AQ175" i="102" s="1"/>
  <c r="AP176" i="102" s="1"/>
  <c r="AX175" i="102"/>
  <c r="AZ175" i="102" s="1"/>
  <c r="AY176" i="102" s="1"/>
  <c r="CH175" i="102"/>
  <c r="CJ175" i="102" s="1"/>
  <c r="CI176" i="102" s="1"/>
  <c r="AC176" i="102"/>
  <c r="CW174" i="101"/>
  <c r="DA174" i="101"/>
  <c r="BH174" i="101"/>
  <c r="BD174" i="101"/>
  <c r="CR174" i="101"/>
  <c r="CN174" i="101"/>
  <c r="AC174" i="101"/>
  <c r="BQ174" i="101"/>
  <c r="BM174" i="101"/>
  <c r="BZ174" i="101"/>
  <c r="BV174" i="101"/>
  <c r="AY174" i="101"/>
  <c r="AU174" i="101"/>
  <c r="AL174" i="101"/>
  <c r="CH174" i="101"/>
  <c r="CJ174" i="101" s="1"/>
  <c r="N175" i="101"/>
  <c r="P175" i="101" s="1"/>
  <c r="O176" i="101" s="1"/>
  <c r="W174" i="101"/>
  <c r="Y174" i="101" s="1"/>
  <c r="X175" i="101" s="1"/>
  <c r="CH168" i="98"/>
  <c r="CJ168" i="98" s="1"/>
  <c r="CI169" i="98" s="1"/>
  <c r="BY168" i="98"/>
  <c r="CA168" i="98" s="1"/>
  <c r="BZ169" i="98" s="1"/>
  <c r="BP168" i="98"/>
  <c r="BR168" i="98" s="1"/>
  <c r="BQ169" i="98" s="1"/>
  <c r="BG168" i="98"/>
  <c r="BI168" i="98" s="1"/>
  <c r="BH169" i="98" s="1"/>
  <c r="AX168" i="98"/>
  <c r="AZ168" i="98" s="1"/>
  <c r="AY169" i="98" s="1"/>
  <c r="W168" i="98"/>
  <c r="Y168" i="98" s="1"/>
  <c r="X169" i="98" s="1"/>
  <c r="CZ168" i="97"/>
  <c r="DB168" i="97" s="1"/>
  <c r="DA169" i="97" s="1"/>
  <c r="CH167" i="97"/>
  <c r="CJ167" i="97" s="1"/>
  <c r="BP167" i="97"/>
  <c r="BR167" i="97" s="1"/>
  <c r="AX168" i="97"/>
  <c r="AZ168" i="97" s="1"/>
  <c r="AY169" i="97" s="1"/>
  <c r="AP168" i="97"/>
  <c r="AL168" i="97"/>
  <c r="W167" i="97"/>
  <c r="Y167" i="97" s="1"/>
  <c r="X168" i="97" s="1"/>
  <c r="K179" i="97"/>
  <c r="AC168" i="98"/>
  <c r="CN168" i="98"/>
  <c r="CW168" i="98"/>
  <c r="AL168" i="98"/>
  <c r="N168" i="98"/>
  <c r="P168" i="98" s="1"/>
  <c r="O169" i="98" s="1"/>
  <c r="CN168" i="97"/>
  <c r="BD168" i="97"/>
  <c r="AC168" i="97"/>
  <c r="BC185" i="112" l="1"/>
  <c r="AQ184" i="112"/>
  <c r="AL185" i="112" s="1"/>
  <c r="AP185" i="112" s="1"/>
  <c r="EG176" i="102"/>
  <c r="EK176" i="102"/>
  <c r="EA176" i="102"/>
  <c r="EC176" i="102" s="1"/>
  <c r="DS176" i="102"/>
  <c r="DO176" i="102"/>
  <c r="DI176" i="102"/>
  <c r="DK176" i="102" s="1"/>
  <c r="EJ168" i="98"/>
  <c r="EL168" i="98" s="1"/>
  <c r="EB169" i="98"/>
  <c r="DX169" i="98"/>
  <c r="DR168" i="98"/>
  <c r="DT168" i="98" s="1"/>
  <c r="DJ169" i="98"/>
  <c r="DF169" i="98"/>
  <c r="EJ174" i="101"/>
  <c r="EL174" i="101" s="1"/>
  <c r="EB175" i="101"/>
  <c r="DX175" i="101"/>
  <c r="DR174" i="101"/>
  <c r="DT174" i="101" s="1"/>
  <c r="DJ175" i="101"/>
  <c r="DF175" i="101"/>
  <c r="EJ168" i="97"/>
  <c r="EL168" i="97" s="1"/>
  <c r="EA168" i="97"/>
  <c r="EC168" i="97" s="1"/>
  <c r="DR168" i="97"/>
  <c r="DT168" i="97" s="1"/>
  <c r="DI168" i="97"/>
  <c r="DK168" i="97" s="1"/>
  <c r="AU176" i="102"/>
  <c r="CE176" i="102"/>
  <c r="CN176" i="102"/>
  <c r="CZ176" i="102"/>
  <c r="DB176" i="102" s="1"/>
  <c r="W176" i="102"/>
  <c r="Y176" i="102" s="1"/>
  <c r="X177" i="102" s="1"/>
  <c r="AL176" i="102"/>
  <c r="BG176" i="102"/>
  <c r="BI176" i="102" s="1"/>
  <c r="BH177" i="102" s="1"/>
  <c r="AF176" i="102"/>
  <c r="AH176" i="102" s="1"/>
  <c r="AG177" i="102" s="1"/>
  <c r="BV177" i="102"/>
  <c r="N176" i="102"/>
  <c r="P176" i="102" s="1"/>
  <c r="O177" i="102" s="1"/>
  <c r="BP176" i="102"/>
  <c r="BR176" i="102" s="1"/>
  <c r="BQ177" i="102" s="1"/>
  <c r="T175" i="101"/>
  <c r="AO174" i="101"/>
  <c r="AQ174" i="101" s="1"/>
  <c r="AP175" i="101" s="1"/>
  <c r="AF174" i="101"/>
  <c r="AH174" i="101" s="1"/>
  <c r="AG175" i="101" s="1"/>
  <c r="CI175" i="101"/>
  <c r="CE175" i="101"/>
  <c r="AX174" i="101"/>
  <c r="AZ174" i="101" s="1"/>
  <c r="BP174" i="101"/>
  <c r="BR174" i="101" s="1"/>
  <c r="CQ174" i="101"/>
  <c r="CS174" i="101" s="1"/>
  <c r="K176" i="101"/>
  <c r="BY174" i="101"/>
  <c r="CA174" i="101" s="1"/>
  <c r="BG174" i="101"/>
  <c r="BI174" i="101" s="1"/>
  <c r="CZ174" i="101"/>
  <c r="DB174" i="101" s="1"/>
  <c r="CZ168" i="98"/>
  <c r="DB168" i="98" s="1"/>
  <c r="DA169" i="98" s="1"/>
  <c r="CQ168" i="98"/>
  <c r="CS168" i="98" s="1"/>
  <c r="CR169" i="98" s="1"/>
  <c r="AO168" i="98"/>
  <c r="AQ168" i="98" s="1"/>
  <c r="AP169" i="98" s="1"/>
  <c r="AF168" i="98"/>
  <c r="AH168" i="98" s="1"/>
  <c r="AG169" i="98" s="1"/>
  <c r="CQ168" i="97"/>
  <c r="CS168" i="97" s="1"/>
  <c r="CR169" i="97" s="1"/>
  <c r="CI168" i="97"/>
  <c r="CE168" i="97"/>
  <c r="BQ168" i="97"/>
  <c r="BM168" i="97"/>
  <c r="BG168" i="97"/>
  <c r="BI168" i="97" s="1"/>
  <c r="BH169" i="97" s="1"/>
  <c r="AO168" i="97"/>
  <c r="AQ168" i="97" s="1"/>
  <c r="AF168" i="97"/>
  <c r="AH168" i="97" s="1"/>
  <c r="AG169" i="97" s="1"/>
  <c r="T168" i="97"/>
  <c r="N179" i="97"/>
  <c r="P179" i="97" s="1"/>
  <c r="O180" i="97" s="1"/>
  <c r="BV169" i="98"/>
  <c r="BM169" i="98"/>
  <c r="AU169" i="98"/>
  <c r="K169" i="98"/>
  <c r="BD169" i="98"/>
  <c r="T169" i="98"/>
  <c r="CE169" i="98"/>
  <c r="CW169" i="97"/>
  <c r="AU169" i="97"/>
  <c r="AO185" i="112" l="1"/>
  <c r="BE185" i="112"/>
  <c r="AZ186" i="112" s="1"/>
  <c r="BD186" i="112" s="1"/>
  <c r="EJ176" i="102"/>
  <c r="EL176" i="102" s="1"/>
  <c r="EB177" i="102"/>
  <c r="DX177" i="102"/>
  <c r="DR176" i="102"/>
  <c r="DT176" i="102" s="1"/>
  <c r="DF177" i="102"/>
  <c r="DJ177" i="102"/>
  <c r="EK169" i="98"/>
  <c r="EG169" i="98"/>
  <c r="EA169" i="98"/>
  <c r="EC169" i="98" s="1"/>
  <c r="DS169" i="98"/>
  <c r="DO169" i="98"/>
  <c r="DI169" i="98"/>
  <c r="DK169" i="98" s="1"/>
  <c r="EK175" i="101"/>
  <c r="EG175" i="101"/>
  <c r="EA175" i="101"/>
  <c r="EC175" i="101" s="1"/>
  <c r="DS175" i="101"/>
  <c r="DO175" i="101"/>
  <c r="DI175" i="101"/>
  <c r="DK175" i="101" s="1"/>
  <c r="EG169" i="97"/>
  <c r="EK169" i="97"/>
  <c r="DX169" i="97"/>
  <c r="EB169" i="97"/>
  <c r="DO169" i="97"/>
  <c r="DS169" i="97"/>
  <c r="DJ169" i="97"/>
  <c r="DF169" i="97"/>
  <c r="BD177" i="102"/>
  <c r="K177" i="102"/>
  <c r="T177" i="102"/>
  <c r="AC177" i="102"/>
  <c r="AO176" i="102"/>
  <c r="AQ176" i="102" s="1"/>
  <c r="AP177" i="102" s="1"/>
  <c r="DA177" i="102"/>
  <c r="CW177" i="102"/>
  <c r="CH176" i="102"/>
  <c r="CJ176" i="102" s="1"/>
  <c r="CI177" i="102" s="1"/>
  <c r="CQ176" i="102"/>
  <c r="CS176" i="102" s="1"/>
  <c r="CR177" i="102" s="1"/>
  <c r="AX176" i="102"/>
  <c r="AZ176" i="102" s="1"/>
  <c r="AY177" i="102" s="1"/>
  <c r="BM177" i="102"/>
  <c r="BY177" i="102"/>
  <c r="CA177" i="102" s="1"/>
  <c r="BZ178" i="102" s="1"/>
  <c r="BH175" i="101"/>
  <c r="BD175" i="101"/>
  <c r="CR175" i="101"/>
  <c r="CN175" i="101"/>
  <c r="BQ175" i="101"/>
  <c r="BM175" i="101"/>
  <c r="CW175" i="101"/>
  <c r="DA175" i="101"/>
  <c r="AC175" i="101"/>
  <c r="N176" i="101"/>
  <c r="P176" i="101" s="1"/>
  <c r="O177" i="101" s="1"/>
  <c r="CH175" i="101"/>
  <c r="CJ175" i="101" s="1"/>
  <c r="BZ175" i="101"/>
  <c r="BV175" i="101"/>
  <c r="AY175" i="101"/>
  <c r="AU175" i="101"/>
  <c r="W175" i="101"/>
  <c r="Y175" i="101" s="1"/>
  <c r="X176" i="101" s="1"/>
  <c r="AL175" i="101"/>
  <c r="CH169" i="98"/>
  <c r="CJ169" i="98" s="1"/>
  <c r="CI170" i="98" s="1"/>
  <c r="BY169" i="98"/>
  <c r="CA169" i="98" s="1"/>
  <c r="BZ170" i="98" s="1"/>
  <c r="BP169" i="98"/>
  <c r="BR169" i="98" s="1"/>
  <c r="BQ170" i="98" s="1"/>
  <c r="BG169" i="98"/>
  <c r="BI169" i="98" s="1"/>
  <c r="BH170" i="98" s="1"/>
  <c r="AX169" i="98"/>
  <c r="AZ169" i="98" s="1"/>
  <c r="AY170" i="98" s="1"/>
  <c r="W169" i="98"/>
  <c r="Y169" i="98" s="1"/>
  <c r="X170" i="98" s="1"/>
  <c r="CZ169" i="97"/>
  <c r="DB169" i="97" s="1"/>
  <c r="DA170" i="97" s="1"/>
  <c r="CH168" i="97"/>
  <c r="CJ168" i="97" s="1"/>
  <c r="BP168" i="97"/>
  <c r="BR168" i="97" s="1"/>
  <c r="AX169" i="97"/>
  <c r="AZ169" i="97" s="1"/>
  <c r="AY170" i="97" s="1"/>
  <c r="AP169" i="97"/>
  <c r="AL169" i="97"/>
  <c r="W168" i="97"/>
  <c r="Y168" i="97" s="1"/>
  <c r="X169" i="97" s="1"/>
  <c r="K180" i="97"/>
  <c r="AC169" i="98"/>
  <c r="CW169" i="98"/>
  <c r="AL169" i="98"/>
  <c r="N169" i="98"/>
  <c r="P169" i="98" s="1"/>
  <c r="O170" i="98" s="1"/>
  <c r="CN169" i="98"/>
  <c r="CN169" i="97"/>
  <c r="BD169" i="97"/>
  <c r="AC169" i="97"/>
  <c r="BC186" i="112" l="1"/>
  <c r="AQ185" i="112"/>
  <c r="AL186" i="112" s="1"/>
  <c r="AP186" i="112" s="1"/>
  <c r="EG177" i="102"/>
  <c r="EK177" i="102"/>
  <c r="EA177" i="102"/>
  <c r="EC177" i="102" s="1"/>
  <c r="DS177" i="102"/>
  <c r="DO177" i="102"/>
  <c r="DI177" i="102"/>
  <c r="DK177" i="102" s="1"/>
  <c r="EJ169" i="98"/>
  <c r="EL169" i="98" s="1"/>
  <c r="EB170" i="98"/>
  <c r="DX170" i="98"/>
  <c r="DR169" i="98"/>
  <c r="DT169" i="98" s="1"/>
  <c r="DJ170" i="98"/>
  <c r="DF170" i="98"/>
  <c r="EJ175" i="101"/>
  <c r="EL175" i="101" s="1"/>
  <c r="EB176" i="101"/>
  <c r="DX176" i="101"/>
  <c r="DR175" i="101"/>
  <c r="DT175" i="101" s="1"/>
  <c r="DJ176" i="101"/>
  <c r="DF176" i="101"/>
  <c r="EJ169" i="97"/>
  <c r="EL169" i="97" s="1"/>
  <c r="EA169" i="97"/>
  <c r="EC169" i="97" s="1"/>
  <c r="DR169" i="97"/>
  <c r="DT169" i="97" s="1"/>
  <c r="DI169" i="97"/>
  <c r="DK169" i="97" s="1"/>
  <c r="BV178" i="102"/>
  <c r="CN177" i="102"/>
  <c r="AL177" i="102"/>
  <c r="CZ177" i="102"/>
  <c r="DB177" i="102" s="1"/>
  <c r="BP177" i="102"/>
  <c r="BR177" i="102" s="1"/>
  <c r="BQ178" i="102" s="1"/>
  <c r="AF177" i="102"/>
  <c r="AH177" i="102" s="1"/>
  <c r="AG178" i="102" s="1"/>
  <c r="W177" i="102"/>
  <c r="Y177" i="102" s="1"/>
  <c r="X178" i="102" s="1"/>
  <c r="N177" i="102"/>
  <c r="P177" i="102" s="1"/>
  <c r="O178" i="102" s="1"/>
  <c r="AU177" i="102"/>
  <c r="CE177" i="102"/>
  <c r="BG177" i="102"/>
  <c r="BI177" i="102" s="1"/>
  <c r="BH178" i="102" s="1"/>
  <c r="T176" i="101"/>
  <c r="CZ175" i="101"/>
  <c r="DB175" i="101" s="1"/>
  <c r="BY175" i="101"/>
  <c r="CA175" i="101" s="1"/>
  <c r="AX175" i="101"/>
  <c r="AZ175" i="101" s="1"/>
  <c r="CI176" i="101"/>
  <c r="CE176" i="101"/>
  <c r="BP175" i="101"/>
  <c r="BR175" i="101" s="1"/>
  <c r="BG175" i="101"/>
  <c r="BI175" i="101" s="1"/>
  <c r="K177" i="101"/>
  <c r="CQ175" i="101"/>
  <c r="CS175" i="101" s="1"/>
  <c r="AO175" i="101"/>
  <c r="AQ175" i="101" s="1"/>
  <c r="AP176" i="101" s="1"/>
  <c r="AF175" i="101"/>
  <c r="AH175" i="101" s="1"/>
  <c r="AG176" i="101" s="1"/>
  <c r="CZ169" i="98"/>
  <c r="DB169" i="98" s="1"/>
  <c r="DA170" i="98" s="1"/>
  <c r="CQ169" i="98"/>
  <c r="CS169" i="98" s="1"/>
  <c r="CR170" i="98" s="1"/>
  <c r="AO169" i="98"/>
  <c r="AQ169" i="98" s="1"/>
  <c r="AP170" i="98" s="1"/>
  <c r="AF169" i="98"/>
  <c r="AH169" i="98" s="1"/>
  <c r="AG170" i="98" s="1"/>
  <c r="CQ169" i="97"/>
  <c r="CS169" i="97" s="1"/>
  <c r="CR170" i="97" s="1"/>
  <c r="CI169" i="97"/>
  <c r="CE169" i="97"/>
  <c r="BQ169" i="97"/>
  <c r="BM169" i="97"/>
  <c r="BG169" i="97"/>
  <c r="BI169" i="97" s="1"/>
  <c r="BH170" i="97" s="1"/>
  <c r="AO169" i="97"/>
  <c r="AQ169" i="97" s="1"/>
  <c r="AF169" i="97"/>
  <c r="AH169" i="97" s="1"/>
  <c r="AG170" i="97" s="1"/>
  <c r="T169" i="97"/>
  <c r="N180" i="97"/>
  <c r="P180" i="97" s="1"/>
  <c r="O181" i="97" s="1"/>
  <c r="K170" i="98"/>
  <c r="CE170" i="98"/>
  <c r="AU170" i="98"/>
  <c r="BV170" i="98"/>
  <c r="BD170" i="98"/>
  <c r="BM170" i="98"/>
  <c r="T170" i="98"/>
  <c r="CW170" i="97"/>
  <c r="AU170" i="97"/>
  <c r="AO186" i="112" l="1"/>
  <c r="BE186" i="112"/>
  <c r="AZ187" i="112" s="1"/>
  <c r="BD187" i="112" s="1"/>
  <c r="EJ177" i="102"/>
  <c r="EL177" i="102" s="1"/>
  <c r="DX178" i="102"/>
  <c r="EB178" i="102"/>
  <c r="DR177" i="102"/>
  <c r="DT177" i="102" s="1"/>
  <c r="DJ178" i="102"/>
  <c r="DF178" i="102"/>
  <c r="EG170" i="98"/>
  <c r="EK170" i="98"/>
  <c r="EA170" i="98"/>
  <c r="EC170" i="98" s="1"/>
  <c r="DO170" i="98"/>
  <c r="DS170" i="98"/>
  <c r="DI170" i="98"/>
  <c r="DK170" i="98" s="1"/>
  <c r="EK176" i="101"/>
  <c r="EG176" i="101"/>
  <c r="EA176" i="101"/>
  <c r="EC176" i="101" s="1"/>
  <c r="DS176" i="101"/>
  <c r="DO176" i="101"/>
  <c r="DI176" i="101"/>
  <c r="DK176" i="101" s="1"/>
  <c r="EG170" i="97"/>
  <c r="EK170" i="97"/>
  <c r="DX170" i="97"/>
  <c r="EB170" i="97"/>
  <c r="DS170" i="97"/>
  <c r="DO170" i="97"/>
  <c r="DJ170" i="97"/>
  <c r="DF170" i="97"/>
  <c r="K178" i="102"/>
  <c r="BM178" i="102"/>
  <c r="AC178" i="102"/>
  <c r="CH177" i="102"/>
  <c r="CJ177" i="102" s="1"/>
  <c r="CI178" i="102" s="1"/>
  <c r="DA178" i="102"/>
  <c r="CW178" i="102"/>
  <c r="AX177" i="102"/>
  <c r="AZ177" i="102" s="1"/>
  <c r="AY178" i="102" s="1"/>
  <c r="AO177" i="102"/>
  <c r="AQ177" i="102" s="1"/>
  <c r="AP178" i="102" s="1"/>
  <c r="BY178" i="102"/>
  <c r="CA178" i="102" s="1"/>
  <c r="BZ179" i="102" s="1"/>
  <c r="CQ177" i="102"/>
  <c r="CS177" i="102" s="1"/>
  <c r="CR178" i="102" s="1"/>
  <c r="BD178" i="102"/>
  <c r="T178" i="102"/>
  <c r="BH176" i="101"/>
  <c r="BD176" i="101"/>
  <c r="CR176" i="101"/>
  <c r="CN176" i="101"/>
  <c r="BQ176" i="101"/>
  <c r="BM176" i="101"/>
  <c r="CW176" i="101"/>
  <c r="DA176" i="101"/>
  <c r="AC176" i="101"/>
  <c r="AL176" i="101"/>
  <c r="N177" i="101"/>
  <c r="P177" i="101" s="1"/>
  <c r="O178" i="101" s="1"/>
  <c r="AY176" i="101"/>
  <c r="AU176" i="101"/>
  <c r="CH176" i="101"/>
  <c r="CJ176" i="101" s="1"/>
  <c r="BZ176" i="101"/>
  <c r="BV176" i="101"/>
  <c r="W176" i="101"/>
  <c r="Y176" i="101" s="1"/>
  <c r="X177" i="101" s="1"/>
  <c r="CH170" i="98"/>
  <c r="CJ170" i="98" s="1"/>
  <c r="CI171" i="98" s="1"/>
  <c r="BY170" i="98"/>
  <c r="CA170" i="98" s="1"/>
  <c r="BZ171" i="98" s="1"/>
  <c r="BP170" i="98"/>
  <c r="BR170" i="98" s="1"/>
  <c r="BQ171" i="98" s="1"/>
  <c r="BG170" i="98"/>
  <c r="BI170" i="98" s="1"/>
  <c r="BH171" i="98" s="1"/>
  <c r="AX170" i="98"/>
  <c r="AZ170" i="98" s="1"/>
  <c r="AY171" i="98" s="1"/>
  <c r="W170" i="98"/>
  <c r="Y170" i="98" s="1"/>
  <c r="X171" i="98" s="1"/>
  <c r="CZ170" i="97"/>
  <c r="DB170" i="97" s="1"/>
  <c r="DA171" i="97" s="1"/>
  <c r="CH169" i="97"/>
  <c r="CJ169" i="97" s="1"/>
  <c r="BP169" i="97"/>
  <c r="BR169" i="97" s="1"/>
  <c r="AX170" i="97"/>
  <c r="AZ170" i="97" s="1"/>
  <c r="AY171" i="97" s="1"/>
  <c r="AP170" i="97"/>
  <c r="AL170" i="97"/>
  <c r="W169" i="97"/>
  <c r="Y169" i="97" s="1"/>
  <c r="X170" i="97" s="1"/>
  <c r="K181" i="97"/>
  <c r="AL170" i="98"/>
  <c r="CW170" i="98"/>
  <c r="CN170" i="98"/>
  <c r="AC170" i="98"/>
  <c r="N170" i="98"/>
  <c r="P170" i="98" s="1"/>
  <c r="O171" i="98" s="1"/>
  <c r="CN170" i="97"/>
  <c r="BD170" i="97"/>
  <c r="AC170" i="97"/>
  <c r="BC187" i="112" l="1"/>
  <c r="AQ186" i="112"/>
  <c r="AL187" i="112" s="1"/>
  <c r="AP187" i="112" s="1"/>
  <c r="EK178" i="102"/>
  <c r="EG178" i="102"/>
  <c r="EA178" i="102"/>
  <c r="EC178" i="102" s="1"/>
  <c r="DO178" i="102"/>
  <c r="DS178" i="102"/>
  <c r="DI178" i="102"/>
  <c r="DK178" i="102" s="1"/>
  <c r="EJ170" i="98"/>
  <c r="EL170" i="98" s="1"/>
  <c r="DX171" i="98"/>
  <c r="EB171" i="98"/>
  <c r="DR170" i="98"/>
  <c r="DT170" i="98" s="1"/>
  <c r="DJ171" i="98"/>
  <c r="DF171" i="98"/>
  <c r="EJ176" i="101"/>
  <c r="EL176" i="101" s="1"/>
  <c r="EB177" i="101"/>
  <c r="DX177" i="101"/>
  <c r="DR176" i="101"/>
  <c r="DT176" i="101" s="1"/>
  <c r="DJ177" i="101"/>
  <c r="DF177" i="101"/>
  <c r="EJ170" i="97"/>
  <c r="EL170" i="97" s="1"/>
  <c r="EA170" i="97"/>
  <c r="EC170" i="97" s="1"/>
  <c r="DR170" i="97"/>
  <c r="DT170" i="97" s="1"/>
  <c r="DI170" i="97"/>
  <c r="DK170" i="97" s="1"/>
  <c r="AL178" i="102"/>
  <c r="AU178" i="102"/>
  <c r="CE178" i="102"/>
  <c r="BG178" i="102"/>
  <c r="BI178" i="102" s="1"/>
  <c r="BH179" i="102" s="1"/>
  <c r="BP178" i="102"/>
  <c r="BR178" i="102" s="1"/>
  <c r="BQ179" i="102" s="1"/>
  <c r="W178" i="102"/>
  <c r="Y178" i="102" s="1"/>
  <c r="X179" i="102" s="1"/>
  <c r="CZ178" i="102"/>
  <c r="DB178" i="102" s="1"/>
  <c r="AF178" i="102"/>
  <c r="AH178" i="102" s="1"/>
  <c r="AG179" i="102" s="1"/>
  <c r="N178" i="102"/>
  <c r="P178" i="102" s="1"/>
  <c r="O179" i="102" s="1"/>
  <c r="BV179" i="102"/>
  <c r="CN178" i="102"/>
  <c r="T177" i="101"/>
  <c r="CI177" i="101"/>
  <c r="CE177" i="101"/>
  <c r="K178" i="101"/>
  <c r="BY176" i="101"/>
  <c r="CA176" i="101" s="1"/>
  <c r="AX176" i="101"/>
  <c r="AZ176" i="101" s="1"/>
  <c r="CQ176" i="101"/>
  <c r="CS176" i="101" s="1"/>
  <c r="AO176" i="101"/>
  <c r="AQ176" i="101" s="1"/>
  <c r="AP177" i="101" s="1"/>
  <c r="CZ176" i="101"/>
  <c r="DB176" i="101" s="1"/>
  <c r="BP176" i="101"/>
  <c r="BR176" i="101" s="1"/>
  <c r="BG176" i="101"/>
  <c r="BI176" i="101" s="1"/>
  <c r="AF176" i="101"/>
  <c r="AH176" i="101" s="1"/>
  <c r="AG177" i="101" s="1"/>
  <c r="CZ170" i="98"/>
  <c r="DB170" i="98" s="1"/>
  <c r="DA171" i="98" s="1"/>
  <c r="CQ170" i="98"/>
  <c r="CS170" i="98" s="1"/>
  <c r="CR171" i="98" s="1"/>
  <c r="AO170" i="98"/>
  <c r="AQ170" i="98" s="1"/>
  <c r="AP171" i="98" s="1"/>
  <c r="AF170" i="98"/>
  <c r="AH170" i="98" s="1"/>
  <c r="AG171" i="98" s="1"/>
  <c r="CQ170" i="97"/>
  <c r="CS170" i="97" s="1"/>
  <c r="CR171" i="97" s="1"/>
  <c r="CI170" i="97"/>
  <c r="CE170" i="97"/>
  <c r="BQ170" i="97"/>
  <c r="BM170" i="97"/>
  <c r="BG170" i="97"/>
  <c r="BI170" i="97" s="1"/>
  <c r="BH171" i="97" s="1"/>
  <c r="AO170" i="97"/>
  <c r="AQ170" i="97" s="1"/>
  <c r="AF170" i="97"/>
  <c r="AH170" i="97" s="1"/>
  <c r="AG171" i="97" s="1"/>
  <c r="T170" i="97"/>
  <c r="N181" i="97"/>
  <c r="P181" i="97" s="1"/>
  <c r="O182" i="97" s="1"/>
  <c r="CE171" i="98"/>
  <c r="BD171" i="98"/>
  <c r="K171" i="98"/>
  <c r="AU171" i="98"/>
  <c r="T171" i="98"/>
  <c r="BM171" i="98"/>
  <c r="BV171" i="98"/>
  <c r="CW171" i="97"/>
  <c r="AU171" i="97"/>
  <c r="AO187" i="112" l="1"/>
  <c r="BE187" i="112"/>
  <c r="AZ188" i="112" s="1"/>
  <c r="BD188" i="112" s="1"/>
  <c r="EJ178" i="102"/>
  <c r="EL178" i="102" s="1"/>
  <c r="EB179" i="102"/>
  <c r="DX179" i="102"/>
  <c r="DR178" i="102"/>
  <c r="DT178" i="102" s="1"/>
  <c r="DJ179" i="102"/>
  <c r="DF179" i="102"/>
  <c r="EK171" i="98"/>
  <c r="EG171" i="98"/>
  <c r="EA171" i="98"/>
  <c r="EC171" i="98" s="1"/>
  <c r="DS171" i="98"/>
  <c r="DO171" i="98"/>
  <c r="DI171" i="98"/>
  <c r="DK171" i="98" s="1"/>
  <c r="EK177" i="101"/>
  <c r="EG177" i="101"/>
  <c r="EA177" i="101"/>
  <c r="EC177" i="101" s="1"/>
  <c r="DS177" i="101"/>
  <c r="DO177" i="101"/>
  <c r="DI177" i="101"/>
  <c r="DK177" i="101" s="1"/>
  <c r="EK171" i="97"/>
  <c r="EG171" i="97"/>
  <c r="DX171" i="97"/>
  <c r="EB171" i="97"/>
  <c r="DS171" i="97"/>
  <c r="DO171" i="97"/>
  <c r="DJ171" i="97"/>
  <c r="DF171" i="97"/>
  <c r="BD179" i="102"/>
  <c r="K179" i="102"/>
  <c r="T179" i="102"/>
  <c r="AC179" i="102"/>
  <c r="AX178" i="102"/>
  <c r="AZ178" i="102" s="1"/>
  <c r="AY179" i="102" s="1"/>
  <c r="CQ178" i="102"/>
  <c r="CS178" i="102" s="1"/>
  <c r="CR179" i="102" s="1"/>
  <c r="CW179" i="102"/>
  <c r="DA179" i="102"/>
  <c r="BM179" i="102"/>
  <c r="CH178" i="102"/>
  <c r="CJ178" i="102" s="1"/>
  <c r="CI179" i="102" s="1"/>
  <c r="AO178" i="102"/>
  <c r="AQ178" i="102" s="1"/>
  <c r="AP179" i="102" s="1"/>
  <c r="BY179" i="102"/>
  <c r="CA179" i="102" s="1"/>
  <c r="BZ180" i="102" s="1"/>
  <c r="CR177" i="101"/>
  <c r="CN177" i="101"/>
  <c r="BQ177" i="101"/>
  <c r="BM177" i="101"/>
  <c r="BH177" i="101"/>
  <c r="BD177" i="101"/>
  <c r="CW177" i="101"/>
  <c r="DA177" i="101"/>
  <c r="AC177" i="101"/>
  <c r="CH177" i="101"/>
  <c r="CJ177" i="101" s="1"/>
  <c r="AL177" i="101"/>
  <c r="AY177" i="101"/>
  <c r="AU177" i="101"/>
  <c r="N178" i="101"/>
  <c r="P178" i="101" s="1"/>
  <c r="O179" i="101" s="1"/>
  <c r="W177" i="101"/>
  <c r="Y177" i="101" s="1"/>
  <c r="X178" i="101" s="1"/>
  <c r="BZ177" i="101"/>
  <c r="BV177" i="101"/>
  <c r="CH171" i="98"/>
  <c r="CJ171" i="98" s="1"/>
  <c r="CI172" i="98" s="1"/>
  <c r="BY171" i="98"/>
  <c r="CA171" i="98" s="1"/>
  <c r="BZ172" i="98" s="1"/>
  <c r="BP171" i="98"/>
  <c r="BR171" i="98" s="1"/>
  <c r="BQ172" i="98" s="1"/>
  <c r="BG171" i="98"/>
  <c r="BI171" i="98" s="1"/>
  <c r="BH172" i="98" s="1"/>
  <c r="AX171" i="98"/>
  <c r="AZ171" i="98" s="1"/>
  <c r="AY172" i="98" s="1"/>
  <c r="W171" i="98"/>
  <c r="Y171" i="98" s="1"/>
  <c r="X172" i="98" s="1"/>
  <c r="CZ171" i="97"/>
  <c r="DB171" i="97" s="1"/>
  <c r="DA172" i="97" s="1"/>
  <c r="CH170" i="97"/>
  <c r="CJ170" i="97" s="1"/>
  <c r="BP170" i="97"/>
  <c r="BR170" i="97" s="1"/>
  <c r="AX171" i="97"/>
  <c r="AZ171" i="97" s="1"/>
  <c r="AY172" i="97" s="1"/>
  <c r="AP171" i="97"/>
  <c r="AL171" i="97"/>
  <c r="W170" i="97"/>
  <c r="Y170" i="97" s="1"/>
  <c r="X171" i="97" s="1"/>
  <c r="K182" i="97"/>
  <c r="AL171" i="98"/>
  <c r="AC171" i="98"/>
  <c r="CW171" i="98"/>
  <c r="N171" i="98"/>
  <c r="P171" i="98" s="1"/>
  <c r="O172" i="98" s="1"/>
  <c r="CN171" i="98"/>
  <c r="CN171" i="97"/>
  <c r="BD171" i="97"/>
  <c r="AC171" i="97"/>
  <c r="BC188" i="112" l="1"/>
  <c r="AQ187" i="112"/>
  <c r="AL188" i="112" s="1"/>
  <c r="AP188" i="112" s="1"/>
  <c r="EK179" i="102"/>
  <c r="EG179" i="102"/>
  <c r="EA179" i="102"/>
  <c r="EC179" i="102" s="1"/>
  <c r="DS179" i="102"/>
  <c r="DO179" i="102"/>
  <c r="DI179" i="102"/>
  <c r="DK179" i="102" s="1"/>
  <c r="EJ171" i="98"/>
  <c r="EL171" i="98" s="1"/>
  <c r="EB172" i="98"/>
  <c r="DX172" i="98"/>
  <c r="DR171" i="98"/>
  <c r="DT171" i="98" s="1"/>
  <c r="DJ172" i="98"/>
  <c r="DF172" i="98"/>
  <c r="EJ177" i="101"/>
  <c r="EL177" i="101" s="1"/>
  <c r="EB178" i="101"/>
  <c r="DX178" i="101"/>
  <c r="DR177" i="101"/>
  <c r="DT177" i="101" s="1"/>
  <c r="DJ178" i="101"/>
  <c r="DF178" i="101"/>
  <c r="EJ171" i="97"/>
  <c r="EL171" i="97" s="1"/>
  <c r="EA171" i="97"/>
  <c r="EC171" i="97" s="1"/>
  <c r="DR171" i="97"/>
  <c r="DT171" i="97" s="1"/>
  <c r="DI171" i="97"/>
  <c r="DK171" i="97" s="1"/>
  <c r="BV180" i="102"/>
  <c r="CN179" i="102"/>
  <c r="N179" i="102"/>
  <c r="P179" i="102" s="1"/>
  <c r="O180" i="102" s="1"/>
  <c r="AF179" i="102"/>
  <c r="AH179" i="102" s="1"/>
  <c r="AG180" i="102" s="1"/>
  <c r="AL179" i="102"/>
  <c r="BP179" i="102"/>
  <c r="BR179" i="102" s="1"/>
  <c r="BQ180" i="102" s="1"/>
  <c r="W179" i="102"/>
  <c r="Y179" i="102" s="1"/>
  <c r="X180" i="102" s="1"/>
  <c r="CE179" i="102"/>
  <c r="CZ179" i="102"/>
  <c r="DB179" i="102" s="1"/>
  <c r="AU179" i="102"/>
  <c r="BG179" i="102"/>
  <c r="BI179" i="102" s="1"/>
  <c r="BH180" i="102" s="1"/>
  <c r="T178" i="101"/>
  <c r="AX177" i="101"/>
  <c r="AZ177" i="101" s="1"/>
  <c r="CI178" i="101"/>
  <c r="CE178" i="101"/>
  <c r="BP177" i="101"/>
  <c r="BR177" i="101" s="1"/>
  <c r="CZ177" i="101"/>
  <c r="DB177" i="101" s="1"/>
  <c r="BY177" i="101"/>
  <c r="CA177" i="101" s="1"/>
  <c r="K179" i="101"/>
  <c r="BG177" i="101"/>
  <c r="BI177" i="101" s="1"/>
  <c r="CQ177" i="101"/>
  <c r="CS177" i="101" s="1"/>
  <c r="AO177" i="101"/>
  <c r="AQ177" i="101" s="1"/>
  <c r="AP178" i="101" s="1"/>
  <c r="AF177" i="101"/>
  <c r="AH177" i="101" s="1"/>
  <c r="AG178" i="101" s="1"/>
  <c r="CZ171" i="98"/>
  <c r="DB171" i="98" s="1"/>
  <c r="DA172" i="98" s="1"/>
  <c r="CQ171" i="98"/>
  <c r="CS171" i="98" s="1"/>
  <c r="CR172" i="98" s="1"/>
  <c r="AO171" i="98"/>
  <c r="AQ171" i="98" s="1"/>
  <c r="AP172" i="98" s="1"/>
  <c r="AF171" i="98"/>
  <c r="AH171" i="98" s="1"/>
  <c r="AG172" i="98" s="1"/>
  <c r="CQ171" i="97"/>
  <c r="CS171" i="97" s="1"/>
  <c r="CR172" i="97" s="1"/>
  <c r="CI171" i="97"/>
  <c r="CE171" i="97"/>
  <c r="BQ171" i="97"/>
  <c r="BM171" i="97"/>
  <c r="BG171" i="97"/>
  <c r="BI171" i="97" s="1"/>
  <c r="BH172" i="97" s="1"/>
  <c r="AO171" i="97"/>
  <c r="AQ171" i="97" s="1"/>
  <c r="AF171" i="97"/>
  <c r="AH171" i="97" s="1"/>
  <c r="AG172" i="97" s="1"/>
  <c r="T171" i="97"/>
  <c r="N182" i="97"/>
  <c r="P182" i="97" s="1"/>
  <c r="O183" i="97" s="1"/>
  <c r="BM172" i="98"/>
  <c r="CE172" i="98"/>
  <c r="BD172" i="98"/>
  <c r="BV172" i="98"/>
  <c r="AU172" i="98"/>
  <c r="K172" i="98"/>
  <c r="T172" i="98"/>
  <c r="CW172" i="97"/>
  <c r="AU172" i="97"/>
  <c r="AO188" i="112" l="1"/>
  <c r="BE188" i="112"/>
  <c r="AZ189" i="112" s="1"/>
  <c r="BD189" i="112" s="1"/>
  <c r="EJ179" i="102"/>
  <c r="EL179" i="102" s="1"/>
  <c r="EB180" i="102"/>
  <c r="DX180" i="102"/>
  <c r="DR179" i="102"/>
  <c r="DT179" i="102" s="1"/>
  <c r="DJ180" i="102"/>
  <c r="DF180" i="102"/>
  <c r="EG172" i="98"/>
  <c r="EK172" i="98"/>
  <c r="EA172" i="98"/>
  <c r="EC172" i="98" s="1"/>
  <c r="DO172" i="98"/>
  <c r="DS172" i="98"/>
  <c r="DI172" i="98"/>
  <c r="DK172" i="98" s="1"/>
  <c r="EK178" i="101"/>
  <c r="EG178" i="101"/>
  <c r="EA178" i="101"/>
  <c r="EC178" i="101" s="1"/>
  <c r="DS178" i="101"/>
  <c r="DO178" i="101"/>
  <c r="DI178" i="101"/>
  <c r="DK178" i="101" s="1"/>
  <c r="EK172" i="97"/>
  <c r="EG172" i="97"/>
  <c r="EB172" i="97"/>
  <c r="DX172" i="97"/>
  <c r="DS172" i="97"/>
  <c r="DO172" i="97"/>
  <c r="DJ172" i="97"/>
  <c r="DF172" i="97"/>
  <c r="CW180" i="102"/>
  <c r="DA180" i="102"/>
  <c r="BM180" i="102"/>
  <c r="AX179" i="102"/>
  <c r="AZ179" i="102" s="1"/>
  <c r="AY180" i="102" s="1"/>
  <c r="CH179" i="102"/>
  <c r="CJ179" i="102" s="1"/>
  <c r="CI180" i="102" s="1"/>
  <c r="AC180" i="102"/>
  <c r="CQ179" i="102"/>
  <c r="CS179" i="102" s="1"/>
  <c r="CR180" i="102" s="1"/>
  <c r="AO179" i="102"/>
  <c r="AQ179" i="102" s="1"/>
  <c r="AP180" i="102" s="1"/>
  <c r="BY180" i="102"/>
  <c r="CA180" i="102" s="1"/>
  <c r="BZ181" i="102" s="1"/>
  <c r="BD180" i="102"/>
  <c r="T180" i="102"/>
  <c r="K180" i="102"/>
  <c r="CW178" i="101"/>
  <c r="DA178" i="101"/>
  <c r="BQ178" i="101"/>
  <c r="BM178" i="101"/>
  <c r="CR178" i="101"/>
  <c r="CN178" i="101"/>
  <c r="AC178" i="101"/>
  <c r="BH178" i="101"/>
  <c r="BD178" i="101"/>
  <c r="AY178" i="101"/>
  <c r="AU178" i="101"/>
  <c r="N179" i="101"/>
  <c r="P179" i="101" s="1"/>
  <c r="O180" i="101" s="1"/>
  <c r="CH178" i="101"/>
  <c r="CJ178" i="101" s="1"/>
  <c r="W178" i="101"/>
  <c r="Y178" i="101" s="1"/>
  <c r="X179" i="101" s="1"/>
  <c r="AL178" i="101"/>
  <c r="BZ178" i="101"/>
  <c r="BV178" i="101"/>
  <c r="CH172" i="98"/>
  <c r="CJ172" i="98" s="1"/>
  <c r="CI173" i="98" s="1"/>
  <c r="BY172" i="98"/>
  <c r="CA172" i="98" s="1"/>
  <c r="BZ173" i="98" s="1"/>
  <c r="BP172" i="98"/>
  <c r="BR172" i="98" s="1"/>
  <c r="BQ173" i="98" s="1"/>
  <c r="BG172" i="98"/>
  <c r="BI172" i="98" s="1"/>
  <c r="BH173" i="98" s="1"/>
  <c r="AX172" i="98"/>
  <c r="AZ172" i="98" s="1"/>
  <c r="AY173" i="98" s="1"/>
  <c r="W172" i="98"/>
  <c r="Y172" i="98" s="1"/>
  <c r="X173" i="98" s="1"/>
  <c r="CZ172" i="97"/>
  <c r="DB172" i="97" s="1"/>
  <c r="DA173" i="97" s="1"/>
  <c r="CH171" i="97"/>
  <c r="CJ171" i="97" s="1"/>
  <c r="BP171" i="97"/>
  <c r="BR171" i="97" s="1"/>
  <c r="AX172" i="97"/>
  <c r="AZ172" i="97" s="1"/>
  <c r="AY173" i="97" s="1"/>
  <c r="AP172" i="97"/>
  <c r="AL172" i="97"/>
  <c r="W171" i="97"/>
  <c r="Y171" i="97" s="1"/>
  <c r="X172" i="97" s="1"/>
  <c r="K183" i="97"/>
  <c r="CN172" i="98"/>
  <c r="CW172" i="98"/>
  <c r="AC172" i="98"/>
  <c r="N172" i="98"/>
  <c r="P172" i="98" s="1"/>
  <c r="O173" i="98" s="1"/>
  <c r="AL172" i="98"/>
  <c r="CN172" i="97"/>
  <c r="BD172" i="97"/>
  <c r="AC172" i="97"/>
  <c r="BC189" i="112" l="1"/>
  <c r="AQ188" i="112"/>
  <c r="AL189" i="112" s="1"/>
  <c r="AP189" i="112" s="1"/>
  <c r="EK180" i="102"/>
  <c r="EG180" i="102"/>
  <c r="EA180" i="102"/>
  <c r="EC180" i="102" s="1"/>
  <c r="DO180" i="102"/>
  <c r="DS180" i="102"/>
  <c r="DI180" i="102"/>
  <c r="DK180" i="102" s="1"/>
  <c r="EJ172" i="98"/>
  <c r="EL172" i="98" s="1"/>
  <c r="EB173" i="98"/>
  <c r="DX173" i="98"/>
  <c r="DR172" i="98"/>
  <c r="DT172" i="98" s="1"/>
  <c r="DJ173" i="98"/>
  <c r="DF173" i="98"/>
  <c r="EJ178" i="101"/>
  <c r="EL178" i="101" s="1"/>
  <c r="EB179" i="101"/>
  <c r="DX179" i="101"/>
  <c r="DR178" i="101"/>
  <c r="DT178" i="101" s="1"/>
  <c r="DJ179" i="101"/>
  <c r="DF179" i="101"/>
  <c r="EJ172" i="97"/>
  <c r="EL172" i="97" s="1"/>
  <c r="EA172" i="97"/>
  <c r="EC172" i="97" s="1"/>
  <c r="DR172" i="97"/>
  <c r="DT172" i="97" s="1"/>
  <c r="DI172" i="97"/>
  <c r="DK172" i="97" s="1"/>
  <c r="CE180" i="102"/>
  <c r="CN180" i="102"/>
  <c r="AU180" i="102"/>
  <c r="BV181" i="102"/>
  <c r="BP180" i="102"/>
  <c r="BR180" i="102" s="1"/>
  <c r="BQ181" i="102" s="1"/>
  <c r="N180" i="102"/>
  <c r="P180" i="102" s="1"/>
  <c r="O181" i="102" s="1"/>
  <c r="AL180" i="102"/>
  <c r="W180" i="102"/>
  <c r="Y180" i="102" s="1"/>
  <c r="X181" i="102" s="1"/>
  <c r="BG180" i="102"/>
  <c r="BI180" i="102" s="1"/>
  <c r="BH181" i="102" s="1"/>
  <c r="AF180" i="102"/>
  <c r="AH180" i="102" s="1"/>
  <c r="AG181" i="102" s="1"/>
  <c r="CZ180" i="102"/>
  <c r="DB180" i="102" s="1"/>
  <c r="T179" i="101"/>
  <c r="AO178" i="101"/>
  <c r="AQ178" i="101" s="1"/>
  <c r="AP179" i="101" s="1"/>
  <c r="AF178" i="101"/>
  <c r="AH178" i="101" s="1"/>
  <c r="AG179" i="101" s="1"/>
  <c r="CI179" i="101"/>
  <c r="CE179" i="101"/>
  <c r="BY178" i="101"/>
  <c r="CA178" i="101" s="1"/>
  <c r="K180" i="101"/>
  <c r="BG178" i="101"/>
  <c r="BI178" i="101" s="1"/>
  <c r="CQ178" i="101"/>
  <c r="CS178" i="101" s="1"/>
  <c r="AX178" i="101"/>
  <c r="AZ178" i="101" s="1"/>
  <c r="BP178" i="101"/>
  <c r="BR178" i="101" s="1"/>
  <c r="CZ178" i="101"/>
  <c r="DB178" i="101" s="1"/>
  <c r="CZ172" i="98"/>
  <c r="DB172" i="98" s="1"/>
  <c r="DA173" i="98" s="1"/>
  <c r="CQ172" i="98"/>
  <c r="CS172" i="98" s="1"/>
  <c r="CR173" i="98" s="1"/>
  <c r="AO172" i="98"/>
  <c r="AQ172" i="98" s="1"/>
  <c r="AP173" i="98" s="1"/>
  <c r="AF172" i="98"/>
  <c r="AH172" i="98" s="1"/>
  <c r="AG173" i="98" s="1"/>
  <c r="CQ172" i="97"/>
  <c r="CS172" i="97" s="1"/>
  <c r="CR173" i="97" s="1"/>
  <c r="CI172" i="97"/>
  <c r="CE172" i="97"/>
  <c r="BQ172" i="97"/>
  <c r="BM172" i="97"/>
  <c r="BG172" i="97"/>
  <c r="BI172" i="97" s="1"/>
  <c r="BH173" i="97" s="1"/>
  <c r="AO172" i="97"/>
  <c r="AQ172" i="97" s="1"/>
  <c r="AF172" i="97"/>
  <c r="AH172" i="97" s="1"/>
  <c r="AG173" i="97" s="1"/>
  <c r="T172" i="97"/>
  <c r="N183" i="97"/>
  <c r="P183" i="97" s="1"/>
  <c r="O184" i="97" s="1"/>
  <c r="K173" i="98"/>
  <c r="T173" i="98"/>
  <c r="CE173" i="98"/>
  <c r="AU173" i="98"/>
  <c r="BV173" i="98"/>
  <c r="BD173" i="98"/>
  <c r="BM173" i="98"/>
  <c r="CW173" i="97"/>
  <c r="AU173" i="97"/>
  <c r="AO189" i="112" l="1"/>
  <c r="BE189" i="112"/>
  <c r="AZ190" i="112" s="1"/>
  <c r="BD190" i="112" s="1"/>
  <c r="EJ180" i="102"/>
  <c r="EL180" i="102" s="1"/>
  <c r="EB181" i="102"/>
  <c r="DX181" i="102"/>
  <c r="DR180" i="102"/>
  <c r="DT180" i="102" s="1"/>
  <c r="DJ181" i="102"/>
  <c r="DF181" i="102"/>
  <c r="EK173" i="98"/>
  <c r="EG173" i="98"/>
  <c r="EA173" i="98"/>
  <c r="EC173" i="98" s="1"/>
  <c r="DS173" i="98"/>
  <c r="DO173" i="98"/>
  <c r="DI173" i="98"/>
  <c r="DK173" i="98" s="1"/>
  <c r="EK179" i="101"/>
  <c r="EG179" i="101"/>
  <c r="EA179" i="101"/>
  <c r="EC179" i="101" s="1"/>
  <c r="DS179" i="101"/>
  <c r="DO179" i="101"/>
  <c r="DI179" i="101"/>
  <c r="DK179" i="101" s="1"/>
  <c r="EK173" i="97"/>
  <c r="EG173" i="97"/>
  <c r="DX173" i="97"/>
  <c r="EB173" i="97"/>
  <c r="DS173" i="97"/>
  <c r="DO173" i="97"/>
  <c r="DJ173" i="97"/>
  <c r="DF173" i="97"/>
  <c r="CW181" i="102"/>
  <c r="DA181" i="102"/>
  <c r="K181" i="102"/>
  <c r="T181" i="102"/>
  <c r="BM181" i="102"/>
  <c r="CQ180" i="102"/>
  <c r="CS180" i="102" s="1"/>
  <c r="CR181" i="102" s="1"/>
  <c r="AO180" i="102"/>
  <c r="AQ180" i="102" s="1"/>
  <c r="AP181" i="102" s="1"/>
  <c r="AX180" i="102"/>
  <c r="AZ180" i="102" s="1"/>
  <c r="AY181" i="102" s="1"/>
  <c r="CH180" i="102"/>
  <c r="CJ180" i="102" s="1"/>
  <c r="CI181" i="102" s="1"/>
  <c r="AC181" i="102"/>
  <c r="BY181" i="102"/>
  <c r="CA181" i="102" s="1"/>
  <c r="BZ182" i="102" s="1"/>
  <c r="BD181" i="102"/>
  <c r="BQ179" i="101"/>
  <c r="BM179" i="101"/>
  <c r="BH179" i="101"/>
  <c r="BD179" i="101"/>
  <c r="CW179" i="101"/>
  <c r="DA179" i="101"/>
  <c r="CR179" i="101"/>
  <c r="CN179" i="101"/>
  <c r="AC179" i="101"/>
  <c r="AL179" i="101"/>
  <c r="AY179" i="101"/>
  <c r="AU179" i="101"/>
  <c r="BZ179" i="101"/>
  <c r="BV179" i="101"/>
  <c r="W179" i="101"/>
  <c r="Y179" i="101" s="1"/>
  <c r="X180" i="101" s="1"/>
  <c r="N180" i="101"/>
  <c r="P180" i="101" s="1"/>
  <c r="O181" i="101" s="1"/>
  <c r="CH179" i="101"/>
  <c r="CJ179" i="101" s="1"/>
  <c r="CH173" i="98"/>
  <c r="CJ173" i="98" s="1"/>
  <c r="CI174" i="98" s="1"/>
  <c r="BY173" i="98"/>
  <c r="CA173" i="98" s="1"/>
  <c r="BZ174" i="98" s="1"/>
  <c r="BP173" i="98"/>
  <c r="BR173" i="98" s="1"/>
  <c r="BQ174" i="98" s="1"/>
  <c r="BG173" i="98"/>
  <c r="BI173" i="98" s="1"/>
  <c r="BH174" i="98" s="1"/>
  <c r="AX173" i="98"/>
  <c r="AZ173" i="98" s="1"/>
  <c r="AY174" i="98" s="1"/>
  <c r="W173" i="98"/>
  <c r="Y173" i="98" s="1"/>
  <c r="X174" i="98" s="1"/>
  <c r="CZ173" i="97"/>
  <c r="DB173" i="97" s="1"/>
  <c r="DA174" i="97" s="1"/>
  <c r="CH172" i="97"/>
  <c r="CJ172" i="97" s="1"/>
  <c r="BP172" i="97"/>
  <c r="BR172" i="97" s="1"/>
  <c r="AX173" i="97"/>
  <c r="AZ173" i="97" s="1"/>
  <c r="AY174" i="97" s="1"/>
  <c r="AP173" i="97"/>
  <c r="AL173" i="97"/>
  <c r="W172" i="97"/>
  <c r="Y172" i="97" s="1"/>
  <c r="X173" i="97" s="1"/>
  <c r="K184" i="97"/>
  <c r="CW173" i="98"/>
  <c r="AL173" i="98"/>
  <c r="AC173" i="98"/>
  <c r="CN173" i="98"/>
  <c r="N173" i="98"/>
  <c r="P173" i="98" s="1"/>
  <c r="O174" i="98" s="1"/>
  <c r="CN173" i="97"/>
  <c r="BD173" i="97"/>
  <c r="AC173" i="97"/>
  <c r="BC190" i="112" l="1"/>
  <c r="AQ189" i="112"/>
  <c r="AL190" i="112" s="1"/>
  <c r="AP190" i="112" s="1"/>
  <c r="EK181" i="102"/>
  <c r="EG181" i="102"/>
  <c r="EA181" i="102"/>
  <c r="EC181" i="102" s="1"/>
  <c r="DO181" i="102"/>
  <c r="DS181" i="102"/>
  <c r="DI181" i="102"/>
  <c r="DK181" i="102" s="1"/>
  <c r="EJ173" i="98"/>
  <c r="EL173" i="98" s="1"/>
  <c r="EB174" i="98"/>
  <c r="DX174" i="98"/>
  <c r="DR173" i="98"/>
  <c r="DT173" i="98" s="1"/>
  <c r="DF174" i="98"/>
  <c r="DJ174" i="98"/>
  <c r="EJ179" i="101"/>
  <c r="EL179" i="101" s="1"/>
  <c r="EB180" i="101"/>
  <c r="DX180" i="101"/>
  <c r="DR179" i="101"/>
  <c r="DT179" i="101" s="1"/>
  <c r="DJ180" i="101"/>
  <c r="DF180" i="101"/>
  <c r="EJ173" i="97"/>
  <c r="EL173" i="97" s="1"/>
  <c r="EA173" i="97"/>
  <c r="EC173" i="97" s="1"/>
  <c r="DR173" i="97"/>
  <c r="DT173" i="97" s="1"/>
  <c r="DI173" i="97"/>
  <c r="DK173" i="97" s="1"/>
  <c r="CE181" i="102"/>
  <c r="BV182" i="102"/>
  <c r="AL181" i="102"/>
  <c r="BP181" i="102"/>
  <c r="BR181" i="102" s="1"/>
  <c r="BQ182" i="102" s="1"/>
  <c r="N181" i="102"/>
  <c r="P181" i="102" s="1"/>
  <c r="O182" i="102" s="1"/>
  <c r="W181" i="102"/>
  <c r="Y181" i="102" s="1"/>
  <c r="X182" i="102" s="1"/>
  <c r="BG181" i="102"/>
  <c r="BI181" i="102" s="1"/>
  <c r="BH182" i="102" s="1"/>
  <c r="AF181" i="102"/>
  <c r="AH181" i="102" s="1"/>
  <c r="AG182" i="102" s="1"/>
  <c r="AU181" i="102"/>
  <c r="CN181" i="102"/>
  <c r="CZ181" i="102"/>
  <c r="DB181" i="102" s="1"/>
  <c r="T180" i="101"/>
  <c r="AO179" i="101"/>
  <c r="AQ179" i="101" s="1"/>
  <c r="AP180" i="101" s="1"/>
  <c r="K181" i="101"/>
  <c r="CI180" i="101"/>
  <c r="CE180" i="101"/>
  <c r="AX179" i="101"/>
  <c r="AZ179" i="101" s="1"/>
  <c r="BP179" i="101"/>
  <c r="BR179" i="101" s="1"/>
  <c r="BY179" i="101"/>
  <c r="CA179" i="101" s="1"/>
  <c r="CQ179" i="101"/>
  <c r="CS179" i="101" s="1"/>
  <c r="BG179" i="101"/>
  <c r="BI179" i="101" s="1"/>
  <c r="AF179" i="101"/>
  <c r="AH179" i="101" s="1"/>
  <c r="AG180" i="101" s="1"/>
  <c r="CZ179" i="101"/>
  <c r="DB179" i="101" s="1"/>
  <c r="CZ173" i="98"/>
  <c r="DB173" i="98" s="1"/>
  <c r="DA174" i="98" s="1"/>
  <c r="CQ173" i="98"/>
  <c r="CS173" i="98" s="1"/>
  <c r="CR174" i="98" s="1"/>
  <c r="AO173" i="98"/>
  <c r="AQ173" i="98" s="1"/>
  <c r="AP174" i="98" s="1"/>
  <c r="AF173" i="98"/>
  <c r="AH173" i="98" s="1"/>
  <c r="AG174" i="98" s="1"/>
  <c r="CQ173" i="97"/>
  <c r="CS173" i="97" s="1"/>
  <c r="CR174" i="97" s="1"/>
  <c r="CI173" i="97"/>
  <c r="CE173" i="97"/>
  <c r="BQ173" i="97"/>
  <c r="BM173" i="97"/>
  <c r="BG173" i="97"/>
  <c r="BI173" i="97" s="1"/>
  <c r="BH174" i="97" s="1"/>
  <c r="AO173" i="97"/>
  <c r="AQ173" i="97" s="1"/>
  <c r="AF173" i="97"/>
  <c r="AH173" i="97" s="1"/>
  <c r="AG174" i="97" s="1"/>
  <c r="T173" i="97"/>
  <c r="N184" i="97"/>
  <c r="P184" i="97" s="1"/>
  <c r="O185" i="97" s="1"/>
  <c r="AU174" i="98"/>
  <c r="BV174" i="98"/>
  <c r="BD174" i="98"/>
  <c r="K174" i="98"/>
  <c r="CE174" i="98"/>
  <c r="T174" i="98"/>
  <c r="BM174" i="98"/>
  <c r="CW174" i="97"/>
  <c r="AU174" i="97"/>
  <c r="AO190" i="112" l="1"/>
  <c r="BE190" i="112"/>
  <c r="AZ191" i="112" s="1"/>
  <c r="BD191" i="112" s="1"/>
  <c r="EJ181" i="102"/>
  <c r="EL181" i="102" s="1"/>
  <c r="EB182" i="102"/>
  <c r="DX182" i="102"/>
  <c r="DR181" i="102"/>
  <c r="DT181" i="102" s="1"/>
  <c r="DF182" i="102"/>
  <c r="DJ182" i="102"/>
  <c r="EG174" i="98"/>
  <c r="EK174" i="98"/>
  <c r="EA174" i="98"/>
  <c r="EC174" i="98" s="1"/>
  <c r="DS174" i="98"/>
  <c r="DO174" i="98"/>
  <c r="DI174" i="98"/>
  <c r="DK174" i="98" s="1"/>
  <c r="EK180" i="101"/>
  <c r="EG180" i="101"/>
  <c r="EA180" i="101"/>
  <c r="EC180" i="101" s="1"/>
  <c r="DS180" i="101"/>
  <c r="DO180" i="101"/>
  <c r="DI180" i="101"/>
  <c r="DK180" i="101" s="1"/>
  <c r="EK174" i="97"/>
  <c r="EG174" i="97"/>
  <c r="DX174" i="97"/>
  <c r="EB174" i="97"/>
  <c r="DS174" i="97"/>
  <c r="DO174" i="97"/>
  <c r="DJ174" i="97"/>
  <c r="DF174" i="97"/>
  <c r="BD182" i="102"/>
  <c r="T182" i="102"/>
  <c r="K182" i="102"/>
  <c r="CQ181" i="102"/>
  <c r="CS181" i="102" s="1"/>
  <c r="CR182" i="102" s="1"/>
  <c r="AC182" i="102"/>
  <c r="BM182" i="102"/>
  <c r="BY182" i="102"/>
  <c r="CA182" i="102" s="1"/>
  <c r="BZ183" i="102" s="1"/>
  <c r="CW182" i="102"/>
  <c r="DA182" i="102"/>
  <c r="AX181" i="102"/>
  <c r="AZ181" i="102" s="1"/>
  <c r="AY182" i="102" s="1"/>
  <c r="AO181" i="102"/>
  <c r="AQ181" i="102" s="1"/>
  <c r="AP182" i="102" s="1"/>
  <c r="CH181" i="102"/>
  <c r="CJ181" i="102" s="1"/>
  <c r="CI182" i="102" s="1"/>
  <c r="AC180" i="101"/>
  <c r="BQ180" i="101"/>
  <c r="BM180" i="101"/>
  <c r="CR180" i="101"/>
  <c r="CN180" i="101"/>
  <c r="BH180" i="101"/>
  <c r="BD180" i="101"/>
  <c r="CW180" i="101"/>
  <c r="DA180" i="101"/>
  <c r="AL180" i="101"/>
  <c r="BZ180" i="101"/>
  <c r="BV180" i="101"/>
  <c r="AY180" i="101"/>
  <c r="AU180" i="101"/>
  <c r="N181" i="101"/>
  <c r="P181" i="101" s="1"/>
  <c r="O182" i="101" s="1"/>
  <c r="W180" i="101"/>
  <c r="Y180" i="101" s="1"/>
  <c r="X181" i="101" s="1"/>
  <c r="CH180" i="101"/>
  <c r="CJ180" i="101" s="1"/>
  <c r="CH174" i="98"/>
  <c r="CJ174" i="98" s="1"/>
  <c r="CI175" i="98" s="1"/>
  <c r="BY174" i="98"/>
  <c r="CA174" i="98" s="1"/>
  <c r="BZ175" i="98" s="1"/>
  <c r="BP174" i="98"/>
  <c r="BR174" i="98" s="1"/>
  <c r="BQ175" i="98" s="1"/>
  <c r="BG174" i="98"/>
  <c r="BI174" i="98" s="1"/>
  <c r="BH175" i="98" s="1"/>
  <c r="AX174" i="98"/>
  <c r="AZ174" i="98" s="1"/>
  <c r="AY175" i="98" s="1"/>
  <c r="W174" i="98"/>
  <c r="Y174" i="98" s="1"/>
  <c r="X175" i="98" s="1"/>
  <c r="CZ174" i="97"/>
  <c r="DB174" i="97" s="1"/>
  <c r="DA175" i="97" s="1"/>
  <c r="CH173" i="97"/>
  <c r="CJ173" i="97" s="1"/>
  <c r="BP173" i="97"/>
  <c r="BR173" i="97" s="1"/>
  <c r="AX174" i="97"/>
  <c r="AZ174" i="97" s="1"/>
  <c r="AY175" i="97" s="1"/>
  <c r="AP174" i="97"/>
  <c r="AL174" i="97"/>
  <c r="W173" i="97"/>
  <c r="Y173" i="97" s="1"/>
  <c r="X174" i="97" s="1"/>
  <c r="K185" i="97"/>
  <c r="N185" i="97" s="1"/>
  <c r="P185" i="97" s="1"/>
  <c r="O186" i="97" s="1"/>
  <c r="AL174" i="98"/>
  <c r="CW174" i="98"/>
  <c r="N174" i="98"/>
  <c r="P174" i="98" s="1"/>
  <c r="O175" i="98" s="1"/>
  <c r="AC174" i="98"/>
  <c r="CN174" i="98"/>
  <c r="CN174" i="97"/>
  <c r="BD174" i="97"/>
  <c r="AC174" i="97"/>
  <c r="BC191" i="112" l="1"/>
  <c r="AQ190" i="112"/>
  <c r="AL191" i="112" s="1"/>
  <c r="AP191" i="112" s="1"/>
  <c r="EG182" i="102"/>
  <c r="EK182" i="102"/>
  <c r="EA182" i="102"/>
  <c r="EC182" i="102" s="1"/>
  <c r="DO182" i="102"/>
  <c r="DS182" i="102"/>
  <c r="DI182" i="102"/>
  <c r="DK182" i="102" s="1"/>
  <c r="EJ174" i="98"/>
  <c r="EL174" i="98" s="1"/>
  <c r="DX175" i="98"/>
  <c r="EB175" i="98"/>
  <c r="DR174" i="98"/>
  <c r="DT174" i="98" s="1"/>
  <c r="DJ175" i="98"/>
  <c r="DF175" i="98"/>
  <c r="EJ180" i="101"/>
  <c r="EL180" i="101" s="1"/>
  <c r="EB181" i="101"/>
  <c r="DX181" i="101"/>
  <c r="DR180" i="101"/>
  <c r="DT180" i="101" s="1"/>
  <c r="DJ181" i="101"/>
  <c r="DF181" i="101"/>
  <c r="EJ174" i="97"/>
  <c r="EL174" i="97" s="1"/>
  <c r="EA174" i="97"/>
  <c r="EC174" i="97" s="1"/>
  <c r="DR174" i="97"/>
  <c r="DT174" i="97" s="1"/>
  <c r="DI174" i="97"/>
  <c r="DK174" i="97" s="1"/>
  <c r="CN182" i="102"/>
  <c r="BV183" i="102"/>
  <c r="CE182" i="102"/>
  <c r="AU182" i="102"/>
  <c r="W182" i="102"/>
  <c r="Y182" i="102" s="1"/>
  <c r="X183" i="102" s="1"/>
  <c r="CZ182" i="102"/>
  <c r="DB182" i="102" s="1"/>
  <c r="AL182" i="102"/>
  <c r="BP182" i="102"/>
  <c r="BR182" i="102" s="1"/>
  <c r="BQ183" i="102" s="1"/>
  <c r="N182" i="102"/>
  <c r="P182" i="102" s="1"/>
  <c r="O183" i="102" s="1"/>
  <c r="AF182" i="102"/>
  <c r="AH182" i="102" s="1"/>
  <c r="AG183" i="102" s="1"/>
  <c r="BG182" i="102"/>
  <c r="BI182" i="102" s="1"/>
  <c r="BH183" i="102" s="1"/>
  <c r="T181" i="101"/>
  <c r="AX180" i="101"/>
  <c r="AZ180" i="101" s="1"/>
  <c r="BG180" i="101"/>
  <c r="BI180" i="101" s="1"/>
  <c r="BP180" i="101"/>
  <c r="BR180" i="101" s="1"/>
  <c r="AO180" i="101"/>
  <c r="AQ180" i="101" s="1"/>
  <c r="AP181" i="101" s="1"/>
  <c r="CI181" i="101"/>
  <c r="CE181" i="101"/>
  <c r="K182" i="101"/>
  <c r="BY180" i="101"/>
  <c r="CA180" i="101" s="1"/>
  <c r="CQ180" i="101"/>
  <c r="CS180" i="101" s="1"/>
  <c r="CZ180" i="101"/>
  <c r="DB180" i="101" s="1"/>
  <c r="AF180" i="101"/>
  <c r="AH180" i="101" s="1"/>
  <c r="AG181" i="101" s="1"/>
  <c r="CZ174" i="98"/>
  <c r="DB174" i="98" s="1"/>
  <c r="DA175" i="98" s="1"/>
  <c r="CQ174" i="98"/>
  <c r="CS174" i="98" s="1"/>
  <c r="CR175" i="98" s="1"/>
  <c r="AO174" i="98"/>
  <c r="AQ174" i="98" s="1"/>
  <c r="AP175" i="98" s="1"/>
  <c r="AF174" i="98"/>
  <c r="AH174" i="98" s="1"/>
  <c r="AG175" i="98" s="1"/>
  <c r="CQ174" i="97"/>
  <c r="CS174" i="97" s="1"/>
  <c r="CR175" i="97" s="1"/>
  <c r="CI174" i="97"/>
  <c r="CE174" i="97"/>
  <c r="BQ174" i="97"/>
  <c r="BM174" i="97"/>
  <c r="BG174" i="97"/>
  <c r="BI174" i="97" s="1"/>
  <c r="BH175" i="97" s="1"/>
  <c r="AO174" i="97"/>
  <c r="AQ174" i="97" s="1"/>
  <c r="AF174" i="97"/>
  <c r="AH174" i="97" s="1"/>
  <c r="AG175" i="97" s="1"/>
  <c r="T174" i="97"/>
  <c r="K186" i="97"/>
  <c r="N186" i="97" s="1"/>
  <c r="P186" i="97" s="1"/>
  <c r="O187" i="97" s="1"/>
  <c r="K175" i="98"/>
  <c r="AU175" i="98"/>
  <c r="T175" i="98"/>
  <c r="CE175" i="98"/>
  <c r="BD175" i="98"/>
  <c r="BM175" i="98"/>
  <c r="BV175" i="98"/>
  <c r="CW175" i="97"/>
  <c r="AU175" i="97"/>
  <c r="AO191" i="112" l="1"/>
  <c r="BE191" i="112"/>
  <c r="AZ192" i="112" s="1"/>
  <c r="BD192" i="112" s="1"/>
  <c r="EJ182" i="102"/>
  <c r="EL182" i="102" s="1"/>
  <c r="DX183" i="102"/>
  <c r="EB183" i="102"/>
  <c r="DR182" i="102"/>
  <c r="DT182" i="102" s="1"/>
  <c r="DF183" i="102"/>
  <c r="DJ183" i="102"/>
  <c r="EK175" i="98"/>
  <c r="EG175" i="98"/>
  <c r="EA175" i="98"/>
  <c r="EC175" i="98" s="1"/>
  <c r="DS175" i="98"/>
  <c r="DO175" i="98"/>
  <c r="DI175" i="98"/>
  <c r="DK175" i="98" s="1"/>
  <c r="EK181" i="101"/>
  <c r="EG181" i="101"/>
  <c r="EA181" i="101"/>
  <c r="EC181" i="101" s="1"/>
  <c r="DS181" i="101"/>
  <c r="DO181" i="101"/>
  <c r="DI181" i="101"/>
  <c r="DK181" i="101" s="1"/>
  <c r="EK175" i="97"/>
  <c r="EG175" i="97"/>
  <c r="EB175" i="97"/>
  <c r="DX175" i="97"/>
  <c r="DS175" i="97"/>
  <c r="DO175" i="97"/>
  <c r="DJ175" i="97"/>
  <c r="DF175" i="97"/>
  <c r="BD183" i="102"/>
  <c r="K183" i="102"/>
  <c r="T183" i="102"/>
  <c r="AX182" i="102"/>
  <c r="AZ182" i="102" s="1"/>
  <c r="AY183" i="102" s="1"/>
  <c r="BM183" i="102"/>
  <c r="AO182" i="102"/>
  <c r="AQ182" i="102" s="1"/>
  <c r="AP183" i="102" s="1"/>
  <c r="CH182" i="102"/>
  <c r="CJ182" i="102" s="1"/>
  <c r="CI183" i="102" s="1"/>
  <c r="CQ182" i="102"/>
  <c r="CS182" i="102" s="1"/>
  <c r="CR183" i="102" s="1"/>
  <c r="AC183" i="102"/>
  <c r="CW183" i="102"/>
  <c r="DA183" i="102"/>
  <c r="BY183" i="102"/>
  <c r="CA183" i="102" s="1"/>
  <c r="BZ184" i="102" s="1"/>
  <c r="AL181" i="101"/>
  <c r="BQ181" i="101"/>
  <c r="BM181" i="101"/>
  <c r="CW181" i="101"/>
  <c r="DA181" i="101"/>
  <c r="BZ181" i="101"/>
  <c r="BV181" i="101"/>
  <c r="AY181" i="101"/>
  <c r="AU181" i="101"/>
  <c r="CH181" i="101"/>
  <c r="CJ181" i="101" s="1"/>
  <c r="N182" i="101"/>
  <c r="P182" i="101" s="1"/>
  <c r="O183" i="101" s="1"/>
  <c r="W181" i="101"/>
  <c r="Y181" i="101" s="1"/>
  <c r="X182" i="101" s="1"/>
  <c r="AC181" i="101"/>
  <c r="CR181" i="101"/>
  <c r="CN181" i="101"/>
  <c r="BH181" i="101"/>
  <c r="BD181" i="101"/>
  <c r="CH175" i="98"/>
  <c r="CJ175" i="98" s="1"/>
  <c r="CI176" i="98" s="1"/>
  <c r="BY175" i="98"/>
  <c r="CA175" i="98" s="1"/>
  <c r="BZ176" i="98" s="1"/>
  <c r="BP175" i="98"/>
  <c r="BR175" i="98" s="1"/>
  <c r="BQ176" i="98" s="1"/>
  <c r="BG175" i="98"/>
  <c r="BI175" i="98" s="1"/>
  <c r="BH176" i="98" s="1"/>
  <c r="AX175" i="98"/>
  <c r="AZ175" i="98" s="1"/>
  <c r="AY176" i="98" s="1"/>
  <c r="W175" i="98"/>
  <c r="Y175" i="98" s="1"/>
  <c r="X176" i="98" s="1"/>
  <c r="CZ175" i="97"/>
  <c r="DB175" i="97" s="1"/>
  <c r="DA176" i="97" s="1"/>
  <c r="CH174" i="97"/>
  <c r="CJ174" i="97" s="1"/>
  <c r="BP174" i="97"/>
  <c r="BR174" i="97" s="1"/>
  <c r="AX175" i="97"/>
  <c r="AZ175" i="97" s="1"/>
  <c r="AY176" i="97" s="1"/>
  <c r="AP175" i="97"/>
  <c r="AL175" i="97"/>
  <c r="W174" i="97"/>
  <c r="Y174" i="97" s="1"/>
  <c r="X175" i="97" s="1"/>
  <c r="K187" i="97"/>
  <c r="CN175" i="98"/>
  <c r="AC175" i="98"/>
  <c r="N175" i="98"/>
  <c r="P175" i="98" s="1"/>
  <c r="O176" i="98" s="1"/>
  <c r="CW175" i="98"/>
  <c r="AL175" i="98"/>
  <c r="CN175" i="97"/>
  <c r="BD175" i="97"/>
  <c r="AC175" i="97"/>
  <c r="BC192" i="112" l="1"/>
  <c r="AQ191" i="112"/>
  <c r="AL192" i="112" s="1"/>
  <c r="AP192" i="112" s="1"/>
  <c r="EK183" i="102"/>
  <c r="EG183" i="102"/>
  <c r="EA183" i="102"/>
  <c r="EC183" i="102" s="1"/>
  <c r="DO183" i="102"/>
  <c r="DS183" i="102"/>
  <c r="DI183" i="102"/>
  <c r="DK183" i="102" s="1"/>
  <c r="EJ175" i="98"/>
  <c r="EL175" i="98" s="1"/>
  <c r="DX176" i="98"/>
  <c r="EB176" i="98"/>
  <c r="DR175" i="98"/>
  <c r="DT175" i="98" s="1"/>
  <c r="DF176" i="98"/>
  <c r="DJ176" i="98"/>
  <c r="EJ181" i="101"/>
  <c r="EL181" i="101" s="1"/>
  <c r="EB182" i="101"/>
  <c r="DX182" i="101"/>
  <c r="DR181" i="101"/>
  <c r="DT181" i="101" s="1"/>
  <c r="DJ182" i="101"/>
  <c r="DF182" i="101"/>
  <c r="EJ175" i="97"/>
  <c r="EL175" i="97" s="1"/>
  <c r="EA175" i="97"/>
  <c r="EC175" i="97" s="1"/>
  <c r="DR175" i="97"/>
  <c r="DT175" i="97" s="1"/>
  <c r="DI175" i="97"/>
  <c r="DK175" i="97" s="1"/>
  <c r="AU183" i="102"/>
  <c r="CE183" i="102"/>
  <c r="CN183" i="102"/>
  <c r="AL183" i="102"/>
  <c r="N183" i="102"/>
  <c r="P183" i="102" s="1"/>
  <c r="O184" i="102" s="1"/>
  <c r="CZ183" i="102"/>
  <c r="DB183" i="102" s="1"/>
  <c r="BV184" i="102"/>
  <c r="BP183" i="102"/>
  <c r="BR183" i="102" s="1"/>
  <c r="BQ184" i="102" s="1"/>
  <c r="W183" i="102"/>
  <c r="Y183" i="102" s="1"/>
  <c r="X184" i="102" s="1"/>
  <c r="AF183" i="102"/>
  <c r="AH183" i="102" s="1"/>
  <c r="AG184" i="102" s="1"/>
  <c r="BG183" i="102"/>
  <c r="BI183" i="102" s="1"/>
  <c r="BH184" i="102" s="1"/>
  <c r="T182" i="101"/>
  <c r="CQ181" i="101"/>
  <c r="CS181" i="101" s="1"/>
  <c r="CI182" i="101"/>
  <c r="CE182" i="101"/>
  <c r="BY181" i="101"/>
  <c r="CA181" i="101" s="1"/>
  <c r="BP181" i="101"/>
  <c r="BR181" i="101" s="1"/>
  <c r="BG181" i="101"/>
  <c r="BI181" i="101" s="1"/>
  <c r="K183" i="101"/>
  <c r="AX181" i="101"/>
  <c r="AZ181" i="101" s="1"/>
  <c r="AF181" i="101"/>
  <c r="AH181" i="101" s="1"/>
  <c r="AG182" i="101" s="1"/>
  <c r="CZ181" i="101"/>
  <c r="DB181" i="101" s="1"/>
  <c r="AO181" i="101"/>
  <c r="AQ181" i="101" s="1"/>
  <c r="AP182" i="101" s="1"/>
  <c r="CZ175" i="98"/>
  <c r="DB175" i="98" s="1"/>
  <c r="DA176" i="98" s="1"/>
  <c r="CQ175" i="98"/>
  <c r="CS175" i="98" s="1"/>
  <c r="CR176" i="98" s="1"/>
  <c r="AO175" i="98"/>
  <c r="AQ175" i="98" s="1"/>
  <c r="AP176" i="98" s="1"/>
  <c r="AF175" i="98"/>
  <c r="AH175" i="98" s="1"/>
  <c r="AG176" i="98" s="1"/>
  <c r="CQ175" i="97"/>
  <c r="CS175" i="97" s="1"/>
  <c r="CR176" i="97" s="1"/>
  <c r="CI175" i="97"/>
  <c r="CE175" i="97"/>
  <c r="BQ175" i="97"/>
  <c r="BM175" i="97"/>
  <c r="BG175" i="97"/>
  <c r="BI175" i="97" s="1"/>
  <c r="BH176" i="97" s="1"/>
  <c r="AO175" i="97"/>
  <c r="AQ175" i="97" s="1"/>
  <c r="AF175" i="97"/>
  <c r="AH175" i="97" s="1"/>
  <c r="AG176" i="97" s="1"/>
  <c r="T175" i="97"/>
  <c r="N187" i="97"/>
  <c r="P187" i="97" s="1"/>
  <c r="O188" i="97" s="1"/>
  <c r="BM176" i="98"/>
  <c r="BD176" i="98"/>
  <c r="T176" i="98"/>
  <c r="AU176" i="98"/>
  <c r="CE176" i="98"/>
  <c r="K176" i="98"/>
  <c r="BV176" i="98"/>
  <c r="CW176" i="97"/>
  <c r="AU176" i="97"/>
  <c r="AO192" i="112" l="1"/>
  <c r="BE192" i="112"/>
  <c r="AZ193" i="112" s="1"/>
  <c r="BD193" i="112" s="1"/>
  <c r="EJ183" i="102"/>
  <c r="EL183" i="102" s="1"/>
  <c r="DX184" i="102"/>
  <c r="EB184" i="102"/>
  <c r="DR183" i="102"/>
  <c r="DT183" i="102" s="1"/>
  <c r="DJ184" i="102"/>
  <c r="DF184" i="102"/>
  <c r="EG176" i="98"/>
  <c r="EK176" i="98"/>
  <c r="EA176" i="98"/>
  <c r="EC176" i="98" s="1"/>
  <c r="DS176" i="98"/>
  <c r="DO176" i="98"/>
  <c r="DI176" i="98"/>
  <c r="DK176" i="98" s="1"/>
  <c r="EK182" i="101"/>
  <c r="EG182" i="101"/>
  <c r="EA182" i="101"/>
  <c r="EC182" i="101" s="1"/>
  <c r="DS182" i="101"/>
  <c r="DO182" i="101"/>
  <c r="DI182" i="101"/>
  <c r="DK182" i="101" s="1"/>
  <c r="EK176" i="97"/>
  <c r="EG176" i="97"/>
  <c r="EB176" i="97"/>
  <c r="DX176" i="97"/>
  <c r="DS176" i="97"/>
  <c r="DO176" i="97"/>
  <c r="DJ176" i="97"/>
  <c r="DF176" i="97"/>
  <c r="BM184" i="102"/>
  <c r="AC184" i="102"/>
  <c r="DA184" i="102"/>
  <c r="CW184" i="102"/>
  <c r="AO183" i="102"/>
  <c r="AQ183" i="102" s="1"/>
  <c r="AP184" i="102" s="1"/>
  <c r="CH183" i="102"/>
  <c r="CJ183" i="102" s="1"/>
  <c r="CI184" i="102" s="1"/>
  <c r="BY184" i="102"/>
  <c r="CA184" i="102" s="1"/>
  <c r="BZ185" i="102" s="1"/>
  <c r="CQ183" i="102"/>
  <c r="CS183" i="102" s="1"/>
  <c r="CR184" i="102" s="1"/>
  <c r="AX183" i="102"/>
  <c r="AZ183" i="102" s="1"/>
  <c r="AY184" i="102" s="1"/>
  <c r="BD184" i="102"/>
  <c r="T184" i="102"/>
  <c r="K184" i="102"/>
  <c r="BQ182" i="101"/>
  <c r="BM182" i="101"/>
  <c r="CW182" i="101"/>
  <c r="DA182" i="101"/>
  <c r="CR182" i="101"/>
  <c r="CN182" i="101"/>
  <c r="AC182" i="101"/>
  <c r="BH182" i="101"/>
  <c r="BD182" i="101"/>
  <c r="AY182" i="101"/>
  <c r="AU182" i="101"/>
  <c r="BZ182" i="101"/>
  <c r="BV182" i="101"/>
  <c r="AL182" i="101"/>
  <c r="N183" i="101"/>
  <c r="P183" i="101" s="1"/>
  <c r="O184" i="101" s="1"/>
  <c r="CH182" i="101"/>
  <c r="CJ182" i="101" s="1"/>
  <c r="W182" i="101"/>
  <c r="Y182" i="101" s="1"/>
  <c r="X183" i="101" s="1"/>
  <c r="CH176" i="98"/>
  <c r="CJ176" i="98" s="1"/>
  <c r="CI177" i="98" s="1"/>
  <c r="BY176" i="98"/>
  <c r="CA176" i="98" s="1"/>
  <c r="BZ177" i="98" s="1"/>
  <c r="BP176" i="98"/>
  <c r="BR176" i="98" s="1"/>
  <c r="BQ177" i="98" s="1"/>
  <c r="BG176" i="98"/>
  <c r="BI176" i="98" s="1"/>
  <c r="BH177" i="98" s="1"/>
  <c r="AX176" i="98"/>
  <c r="AZ176" i="98" s="1"/>
  <c r="AY177" i="98" s="1"/>
  <c r="W176" i="98"/>
  <c r="Y176" i="98" s="1"/>
  <c r="X177" i="98" s="1"/>
  <c r="CZ176" i="97"/>
  <c r="DB176" i="97" s="1"/>
  <c r="DA177" i="97" s="1"/>
  <c r="CH175" i="97"/>
  <c r="CJ175" i="97" s="1"/>
  <c r="BP175" i="97"/>
  <c r="BR175" i="97" s="1"/>
  <c r="AX176" i="97"/>
  <c r="AZ176" i="97" s="1"/>
  <c r="AY177" i="97" s="1"/>
  <c r="AP176" i="97"/>
  <c r="AL176" i="97"/>
  <c r="W175" i="97"/>
  <c r="Y175" i="97" s="1"/>
  <c r="X176" i="97" s="1"/>
  <c r="K188" i="97"/>
  <c r="N188" i="97" s="1"/>
  <c r="P188" i="97" s="1"/>
  <c r="O189" i="97" s="1"/>
  <c r="CN176" i="98"/>
  <c r="AL176" i="98"/>
  <c r="CW176" i="98"/>
  <c r="AC176" i="98"/>
  <c r="N176" i="98"/>
  <c r="P176" i="98" s="1"/>
  <c r="O177" i="98" s="1"/>
  <c r="CN176" i="97"/>
  <c r="BD176" i="97"/>
  <c r="AC176" i="97"/>
  <c r="BC193" i="112" l="1"/>
  <c r="AQ192" i="112"/>
  <c r="AL193" i="112" s="1"/>
  <c r="AP193" i="112" s="1"/>
  <c r="EG184" i="102"/>
  <c r="EK184" i="102"/>
  <c r="EA184" i="102"/>
  <c r="EC184" i="102" s="1"/>
  <c r="DO184" i="102"/>
  <c r="DS184" i="102"/>
  <c r="DI184" i="102"/>
  <c r="DK184" i="102" s="1"/>
  <c r="EJ176" i="98"/>
  <c r="EL176" i="98" s="1"/>
  <c r="EB177" i="98"/>
  <c r="DX177" i="98"/>
  <c r="DR176" i="98"/>
  <c r="DT176" i="98" s="1"/>
  <c r="DJ177" i="98"/>
  <c r="DF177" i="98"/>
  <c r="EJ182" i="101"/>
  <c r="EL182" i="101" s="1"/>
  <c r="EB183" i="101"/>
  <c r="DX183" i="101"/>
  <c r="DR182" i="101"/>
  <c r="DT182" i="101" s="1"/>
  <c r="DF183" i="101"/>
  <c r="DJ183" i="101"/>
  <c r="EJ176" i="97"/>
  <c r="EL176" i="97" s="1"/>
  <c r="EA176" i="97"/>
  <c r="EC176" i="97" s="1"/>
  <c r="DR176" i="97"/>
  <c r="DT176" i="97" s="1"/>
  <c r="DI176" i="97"/>
  <c r="DK176" i="97" s="1"/>
  <c r="AU184" i="102"/>
  <c r="BV185" i="102"/>
  <c r="AF184" i="102"/>
  <c r="AH184" i="102" s="1"/>
  <c r="AG185" i="102" s="1"/>
  <c r="W184" i="102"/>
  <c r="Y184" i="102" s="1"/>
  <c r="X185" i="102" s="1"/>
  <c r="AL184" i="102"/>
  <c r="N184" i="102"/>
  <c r="P184" i="102" s="1"/>
  <c r="O185" i="102" s="1"/>
  <c r="CZ184" i="102"/>
  <c r="DB184" i="102" s="1"/>
  <c r="BP184" i="102"/>
  <c r="BR184" i="102" s="1"/>
  <c r="BQ185" i="102" s="1"/>
  <c r="BG184" i="102"/>
  <c r="BI184" i="102" s="1"/>
  <c r="BH185" i="102" s="1"/>
  <c r="CN184" i="102"/>
  <c r="CE184" i="102"/>
  <c r="T183" i="101"/>
  <c r="AX182" i="101"/>
  <c r="AZ182" i="101" s="1"/>
  <c r="AO182" i="101"/>
  <c r="AQ182" i="101" s="1"/>
  <c r="AP183" i="101" s="1"/>
  <c r="AF182" i="101"/>
  <c r="AH182" i="101" s="1"/>
  <c r="AG183" i="101" s="1"/>
  <c r="CZ182" i="101"/>
  <c r="DB182" i="101" s="1"/>
  <c r="K184" i="101"/>
  <c r="BY182" i="101"/>
  <c r="CA182" i="101" s="1"/>
  <c r="BG182" i="101"/>
  <c r="BI182" i="101" s="1"/>
  <c r="CQ182" i="101"/>
  <c r="CS182" i="101" s="1"/>
  <c r="BP182" i="101"/>
  <c r="BR182" i="101" s="1"/>
  <c r="CI183" i="101"/>
  <c r="CE183" i="101"/>
  <c r="CZ176" i="98"/>
  <c r="DB176" i="98" s="1"/>
  <c r="DA177" i="98" s="1"/>
  <c r="CQ176" i="98"/>
  <c r="CS176" i="98" s="1"/>
  <c r="CR177" i="98" s="1"/>
  <c r="AO176" i="98"/>
  <c r="AQ176" i="98" s="1"/>
  <c r="AP177" i="98" s="1"/>
  <c r="AF176" i="98"/>
  <c r="AH176" i="98" s="1"/>
  <c r="AG177" i="98" s="1"/>
  <c r="CQ176" i="97"/>
  <c r="CS176" i="97" s="1"/>
  <c r="CR177" i="97" s="1"/>
  <c r="CI176" i="97"/>
  <c r="CE176" i="97"/>
  <c r="BQ176" i="97"/>
  <c r="BM176" i="97"/>
  <c r="BG176" i="97"/>
  <c r="BI176" i="97" s="1"/>
  <c r="BH177" i="97" s="1"/>
  <c r="AO176" i="97"/>
  <c r="AQ176" i="97" s="1"/>
  <c r="AF176" i="97"/>
  <c r="AH176" i="97" s="1"/>
  <c r="AG177" i="97" s="1"/>
  <c r="T176" i="97"/>
  <c r="K189" i="97"/>
  <c r="N189" i="97" s="1"/>
  <c r="P189" i="97" s="1"/>
  <c r="O190" i="97" s="1"/>
  <c r="BM177" i="98"/>
  <c r="BV177" i="98"/>
  <c r="T177" i="98"/>
  <c r="CE177" i="98"/>
  <c r="BD177" i="98"/>
  <c r="K177" i="98"/>
  <c r="AU177" i="98"/>
  <c r="CW177" i="97"/>
  <c r="AU177" i="97"/>
  <c r="AO193" i="112" l="1"/>
  <c r="BE193" i="112"/>
  <c r="AZ194" i="112" s="1"/>
  <c r="BD194" i="112" s="1"/>
  <c r="EJ184" i="102"/>
  <c r="EL184" i="102" s="1"/>
  <c r="EB185" i="102"/>
  <c r="DX185" i="102"/>
  <c r="DR184" i="102"/>
  <c r="DT184" i="102" s="1"/>
  <c r="DF185" i="102"/>
  <c r="DJ185" i="102"/>
  <c r="EK177" i="98"/>
  <c r="EG177" i="98"/>
  <c r="EA177" i="98"/>
  <c r="EC177" i="98" s="1"/>
  <c r="DS177" i="98"/>
  <c r="DO177" i="98"/>
  <c r="DI177" i="98"/>
  <c r="DK177" i="98" s="1"/>
  <c r="EK183" i="101"/>
  <c r="EG183" i="101"/>
  <c r="EA183" i="101"/>
  <c r="EC183" i="101" s="1"/>
  <c r="DS183" i="101"/>
  <c r="DO183" i="101"/>
  <c r="DI183" i="101"/>
  <c r="DK183" i="101" s="1"/>
  <c r="EG177" i="97"/>
  <c r="EK177" i="97"/>
  <c r="DX177" i="97"/>
  <c r="EB177" i="97"/>
  <c r="DS177" i="97"/>
  <c r="DO177" i="97"/>
  <c r="DJ177" i="97"/>
  <c r="DF177" i="97"/>
  <c r="DA185" i="102"/>
  <c r="CW185" i="102"/>
  <c r="T185" i="102"/>
  <c r="K185" i="102"/>
  <c r="AC185" i="102"/>
  <c r="CQ184" i="102"/>
  <c r="CS184" i="102" s="1"/>
  <c r="CR185" i="102" s="1"/>
  <c r="CH184" i="102"/>
  <c r="CJ184" i="102" s="1"/>
  <c r="CI185" i="102" s="1"/>
  <c r="AO184" i="102"/>
  <c r="AQ184" i="102" s="1"/>
  <c r="AP185" i="102" s="1"/>
  <c r="AX184" i="102"/>
  <c r="AZ184" i="102" s="1"/>
  <c r="AY185" i="102" s="1"/>
  <c r="BM185" i="102"/>
  <c r="BY185" i="102"/>
  <c r="CA185" i="102" s="1"/>
  <c r="BZ186" i="102" s="1"/>
  <c r="BD185" i="102"/>
  <c r="BQ183" i="101"/>
  <c r="BM183" i="101"/>
  <c r="AC183" i="101"/>
  <c r="CW183" i="101"/>
  <c r="DA183" i="101"/>
  <c r="CR183" i="101"/>
  <c r="CN183" i="101"/>
  <c r="BH183" i="101"/>
  <c r="BD183" i="101"/>
  <c r="N184" i="101"/>
  <c r="P184" i="101" s="1"/>
  <c r="O185" i="101" s="1"/>
  <c r="CH183" i="101"/>
  <c r="CJ183" i="101" s="1"/>
  <c r="BZ183" i="101"/>
  <c r="BV183" i="101"/>
  <c r="AL183" i="101"/>
  <c r="W183" i="101"/>
  <c r="Y183" i="101" s="1"/>
  <c r="X184" i="101" s="1"/>
  <c r="AY183" i="101"/>
  <c r="AU183" i="101"/>
  <c r="CH177" i="98"/>
  <c r="CJ177" i="98" s="1"/>
  <c r="CI178" i="98" s="1"/>
  <c r="BY177" i="98"/>
  <c r="CA177" i="98" s="1"/>
  <c r="BZ178" i="98" s="1"/>
  <c r="BP177" i="98"/>
  <c r="BR177" i="98" s="1"/>
  <c r="BQ178" i="98" s="1"/>
  <c r="BG177" i="98"/>
  <c r="BI177" i="98" s="1"/>
  <c r="BH178" i="98" s="1"/>
  <c r="AX177" i="98"/>
  <c r="AZ177" i="98" s="1"/>
  <c r="AY178" i="98" s="1"/>
  <c r="W177" i="98"/>
  <c r="Y177" i="98" s="1"/>
  <c r="X178" i="98" s="1"/>
  <c r="CZ177" i="97"/>
  <c r="DB177" i="97" s="1"/>
  <c r="DA178" i="97" s="1"/>
  <c r="CH176" i="97"/>
  <c r="CJ176" i="97" s="1"/>
  <c r="BP176" i="97"/>
  <c r="BR176" i="97" s="1"/>
  <c r="AX177" i="97"/>
  <c r="AZ177" i="97" s="1"/>
  <c r="AY178" i="97" s="1"/>
  <c r="AP177" i="97"/>
  <c r="AL177" i="97"/>
  <c r="W176" i="97"/>
  <c r="Y176" i="97" s="1"/>
  <c r="X177" i="97" s="1"/>
  <c r="K190" i="97"/>
  <c r="AC177" i="98"/>
  <c r="AL177" i="98"/>
  <c r="N177" i="98"/>
  <c r="P177" i="98" s="1"/>
  <c r="O178" i="98" s="1"/>
  <c r="CN177" i="98"/>
  <c r="CW177" i="98"/>
  <c r="CN177" i="97"/>
  <c r="BD177" i="97"/>
  <c r="AC177" i="97"/>
  <c r="BC194" i="112" l="1"/>
  <c r="AQ193" i="112"/>
  <c r="AL194" i="112" s="1"/>
  <c r="AP194" i="112" s="1"/>
  <c r="EK185" i="102"/>
  <c r="EG185" i="102"/>
  <c r="EA185" i="102"/>
  <c r="EC185" i="102" s="1"/>
  <c r="DO185" i="102"/>
  <c r="DS185" i="102"/>
  <c r="DI185" i="102"/>
  <c r="DK185" i="102" s="1"/>
  <c r="EJ177" i="98"/>
  <c r="EL177" i="98" s="1"/>
  <c r="EB178" i="98"/>
  <c r="DX178" i="98"/>
  <c r="DR177" i="98"/>
  <c r="DT177" i="98" s="1"/>
  <c r="DJ178" i="98"/>
  <c r="DF178" i="98"/>
  <c r="EJ183" i="101"/>
  <c r="EL183" i="101" s="1"/>
  <c r="EB184" i="101"/>
  <c r="DX184" i="101"/>
  <c r="DR183" i="101"/>
  <c r="DT183" i="101" s="1"/>
  <c r="DJ184" i="101"/>
  <c r="DF184" i="101"/>
  <c r="EJ177" i="97"/>
  <c r="EL177" i="97" s="1"/>
  <c r="EA177" i="97"/>
  <c r="EC177" i="97" s="1"/>
  <c r="DR177" i="97"/>
  <c r="DT177" i="97" s="1"/>
  <c r="DI177" i="97"/>
  <c r="DK177" i="97" s="1"/>
  <c r="AU185" i="102"/>
  <c r="BV186" i="102"/>
  <c r="AL185" i="102"/>
  <c r="CE185" i="102"/>
  <c r="CN185" i="102"/>
  <c r="W185" i="102"/>
  <c r="Y185" i="102" s="1"/>
  <c r="X186" i="102" s="1"/>
  <c r="BP185" i="102"/>
  <c r="BR185" i="102" s="1"/>
  <c r="BQ186" i="102" s="1"/>
  <c r="N185" i="102"/>
  <c r="P185" i="102" s="1"/>
  <c r="O186" i="102" s="1"/>
  <c r="CZ185" i="102"/>
  <c r="DB185" i="102" s="1"/>
  <c r="AF185" i="102"/>
  <c r="AH185" i="102" s="1"/>
  <c r="AG186" i="102" s="1"/>
  <c r="BG185" i="102"/>
  <c r="BI185" i="102" s="1"/>
  <c r="BH186" i="102" s="1"/>
  <c r="T184" i="101"/>
  <c r="K185" i="101"/>
  <c r="CQ183" i="101"/>
  <c r="CS183" i="101" s="1"/>
  <c r="AF183" i="101"/>
  <c r="AH183" i="101" s="1"/>
  <c r="AG184" i="101" s="1"/>
  <c r="AX183" i="101"/>
  <c r="AZ183" i="101" s="1"/>
  <c r="CI184" i="101"/>
  <c r="CE184" i="101"/>
  <c r="BG183" i="101"/>
  <c r="BI183" i="101" s="1"/>
  <c r="BP183" i="101"/>
  <c r="BR183" i="101" s="1"/>
  <c r="BY183" i="101"/>
  <c r="CA183" i="101" s="1"/>
  <c r="AO183" i="101"/>
  <c r="AQ183" i="101" s="1"/>
  <c r="AP184" i="101" s="1"/>
  <c r="CZ183" i="101"/>
  <c r="DB183" i="101" s="1"/>
  <c r="CZ177" i="98"/>
  <c r="DB177" i="98" s="1"/>
  <c r="DA178" i="98" s="1"/>
  <c r="CQ177" i="98"/>
  <c r="CS177" i="98" s="1"/>
  <c r="CR178" i="98" s="1"/>
  <c r="AO177" i="98"/>
  <c r="AQ177" i="98" s="1"/>
  <c r="AP178" i="98" s="1"/>
  <c r="AF177" i="98"/>
  <c r="AH177" i="98" s="1"/>
  <c r="AG178" i="98" s="1"/>
  <c r="CQ177" i="97"/>
  <c r="CS177" i="97" s="1"/>
  <c r="CR178" i="97" s="1"/>
  <c r="CI177" i="97"/>
  <c r="CE177" i="97"/>
  <c r="BQ177" i="97"/>
  <c r="BM177" i="97"/>
  <c r="BG177" i="97"/>
  <c r="BI177" i="97" s="1"/>
  <c r="BH178" i="97" s="1"/>
  <c r="AO177" i="97"/>
  <c r="AQ177" i="97" s="1"/>
  <c r="AF177" i="97"/>
  <c r="AH177" i="97" s="1"/>
  <c r="AG178" i="97" s="1"/>
  <c r="T177" i="97"/>
  <c r="N190" i="97"/>
  <c r="P190" i="97" s="1"/>
  <c r="O191" i="97" s="1"/>
  <c r="BM178" i="98"/>
  <c r="BD178" i="98"/>
  <c r="AU178" i="98"/>
  <c r="T178" i="98"/>
  <c r="K178" i="98"/>
  <c r="BV178" i="98"/>
  <c r="CE178" i="98"/>
  <c r="CW178" i="97"/>
  <c r="AU178" i="97"/>
  <c r="AO194" i="112" l="1"/>
  <c r="BE194" i="112"/>
  <c r="AZ195" i="112" s="1"/>
  <c r="BD195" i="112" s="1"/>
  <c r="EJ185" i="102"/>
  <c r="EL185" i="102" s="1"/>
  <c r="EB186" i="102"/>
  <c r="DX186" i="102"/>
  <c r="DR185" i="102"/>
  <c r="DT185" i="102" s="1"/>
  <c r="DF186" i="102"/>
  <c r="DJ186" i="102"/>
  <c r="EK178" i="98"/>
  <c r="EG178" i="98"/>
  <c r="EA178" i="98"/>
  <c r="EC178" i="98" s="1"/>
  <c r="DO178" i="98"/>
  <c r="DS178" i="98"/>
  <c r="DI178" i="98"/>
  <c r="DK178" i="98" s="1"/>
  <c r="EK184" i="101"/>
  <c r="EG184" i="101"/>
  <c r="EA184" i="101"/>
  <c r="EC184" i="101" s="1"/>
  <c r="DS184" i="101"/>
  <c r="DO184" i="101"/>
  <c r="DI184" i="101"/>
  <c r="DK184" i="101" s="1"/>
  <c r="EG178" i="97"/>
  <c r="EK178" i="97"/>
  <c r="EB178" i="97"/>
  <c r="DX178" i="97"/>
  <c r="DS178" i="97"/>
  <c r="DO178" i="97"/>
  <c r="DJ178" i="97"/>
  <c r="DF178" i="97"/>
  <c r="DA186" i="102"/>
  <c r="CW186" i="102"/>
  <c r="BD186" i="102"/>
  <c r="K186" i="102"/>
  <c r="BM186" i="102"/>
  <c r="AC186" i="102"/>
  <c r="CH185" i="102"/>
  <c r="CJ185" i="102" s="1"/>
  <c r="CI186" i="102" s="1"/>
  <c r="CQ185" i="102"/>
  <c r="CS185" i="102" s="1"/>
  <c r="CR186" i="102" s="1"/>
  <c r="AO185" i="102"/>
  <c r="AQ185" i="102" s="1"/>
  <c r="AP186" i="102" s="1"/>
  <c r="AX185" i="102"/>
  <c r="AZ185" i="102" s="1"/>
  <c r="AY186" i="102" s="1"/>
  <c r="T186" i="102"/>
  <c r="BY186" i="102"/>
  <c r="CA186" i="102" s="1"/>
  <c r="BZ187" i="102" s="1"/>
  <c r="BH184" i="101"/>
  <c r="BD184" i="101"/>
  <c r="AC184" i="101"/>
  <c r="BQ184" i="101"/>
  <c r="BM184" i="101"/>
  <c r="CW184" i="101"/>
  <c r="DA184" i="101"/>
  <c r="CR184" i="101"/>
  <c r="CN184" i="101"/>
  <c r="AL184" i="101"/>
  <c r="CH184" i="101"/>
  <c r="CJ184" i="101" s="1"/>
  <c r="N185" i="101"/>
  <c r="P185" i="101" s="1"/>
  <c r="O186" i="101" s="1"/>
  <c r="BZ184" i="101"/>
  <c r="BV184" i="101"/>
  <c r="AY184" i="101"/>
  <c r="AU184" i="101"/>
  <c r="W184" i="101"/>
  <c r="Y184" i="101" s="1"/>
  <c r="X185" i="101" s="1"/>
  <c r="CH178" i="98"/>
  <c r="CJ178" i="98" s="1"/>
  <c r="CI179" i="98" s="1"/>
  <c r="BY178" i="98"/>
  <c r="CA178" i="98" s="1"/>
  <c r="BZ179" i="98" s="1"/>
  <c r="BP178" i="98"/>
  <c r="BR178" i="98" s="1"/>
  <c r="BQ179" i="98" s="1"/>
  <c r="BG178" i="98"/>
  <c r="BI178" i="98" s="1"/>
  <c r="BH179" i="98" s="1"/>
  <c r="AX178" i="98"/>
  <c r="AZ178" i="98" s="1"/>
  <c r="AY179" i="98" s="1"/>
  <c r="W178" i="98"/>
  <c r="Y178" i="98" s="1"/>
  <c r="X179" i="98" s="1"/>
  <c r="CZ178" i="97"/>
  <c r="DB178" i="97" s="1"/>
  <c r="DA179" i="97" s="1"/>
  <c r="CH177" i="97"/>
  <c r="CJ177" i="97" s="1"/>
  <c r="BP177" i="97"/>
  <c r="BR177" i="97" s="1"/>
  <c r="AX178" i="97"/>
  <c r="AZ178" i="97" s="1"/>
  <c r="AY179" i="97" s="1"/>
  <c r="AP178" i="97"/>
  <c r="AL178" i="97"/>
  <c r="W177" i="97"/>
  <c r="Y177" i="97" s="1"/>
  <c r="X178" i="97" s="1"/>
  <c r="K191" i="97"/>
  <c r="N191" i="97" s="1"/>
  <c r="P191" i="97" s="1"/>
  <c r="O192" i="97" s="1"/>
  <c r="AC178" i="98"/>
  <c r="AL178" i="98"/>
  <c r="CN178" i="98"/>
  <c r="CW178" i="98"/>
  <c r="N178" i="98"/>
  <c r="P178" i="98" s="1"/>
  <c r="O179" i="98" s="1"/>
  <c r="CN178" i="97"/>
  <c r="BD178" i="97"/>
  <c r="AC178" i="97"/>
  <c r="BC195" i="112" l="1"/>
  <c r="AQ194" i="112"/>
  <c r="AL195" i="112" s="1"/>
  <c r="AP195" i="112" s="1"/>
  <c r="EK186" i="102"/>
  <c r="EG186" i="102"/>
  <c r="EA186" i="102"/>
  <c r="EC186" i="102" s="1"/>
  <c r="DS186" i="102"/>
  <c r="DO186" i="102"/>
  <c r="DI186" i="102"/>
  <c r="DK186" i="102" s="1"/>
  <c r="EJ178" i="98"/>
  <c r="EL178" i="98" s="1"/>
  <c r="EB179" i="98"/>
  <c r="DX179" i="98"/>
  <c r="DR178" i="98"/>
  <c r="DT178" i="98" s="1"/>
  <c r="DJ179" i="98"/>
  <c r="DF179" i="98"/>
  <c r="EJ184" i="101"/>
  <c r="EL184" i="101" s="1"/>
  <c r="EB185" i="101"/>
  <c r="DX185" i="101"/>
  <c r="DR184" i="101"/>
  <c r="DT184" i="101" s="1"/>
  <c r="DJ185" i="101"/>
  <c r="DF185" i="101"/>
  <c r="EJ178" i="97"/>
  <c r="EL178" i="97" s="1"/>
  <c r="EA178" i="97"/>
  <c r="EC178" i="97" s="1"/>
  <c r="DR178" i="97"/>
  <c r="DT178" i="97" s="1"/>
  <c r="DI178" i="97"/>
  <c r="DK178" i="97" s="1"/>
  <c r="CN186" i="102"/>
  <c r="CE186" i="102"/>
  <c r="AU186" i="102"/>
  <c r="BV187" i="102"/>
  <c r="AL186" i="102"/>
  <c r="BG186" i="102"/>
  <c r="BI186" i="102" s="1"/>
  <c r="BH187" i="102" s="1"/>
  <c r="W186" i="102"/>
  <c r="Y186" i="102" s="1"/>
  <c r="X187" i="102" s="1"/>
  <c r="AF186" i="102"/>
  <c r="AH186" i="102" s="1"/>
  <c r="AG187" i="102" s="1"/>
  <c r="CZ186" i="102"/>
  <c r="DB186" i="102" s="1"/>
  <c r="BP186" i="102"/>
  <c r="BR186" i="102" s="1"/>
  <c r="BQ187" i="102" s="1"/>
  <c r="N186" i="102"/>
  <c r="P186" i="102" s="1"/>
  <c r="O187" i="102" s="1"/>
  <c r="T185" i="101"/>
  <c r="AX184" i="101"/>
  <c r="AZ184" i="101" s="1"/>
  <c r="AF184" i="101"/>
  <c r="AH184" i="101" s="1"/>
  <c r="AG185" i="101" s="1"/>
  <c r="AO184" i="101"/>
  <c r="AQ184" i="101" s="1"/>
  <c r="AP185" i="101" s="1"/>
  <c r="CZ184" i="101"/>
  <c r="DB184" i="101" s="1"/>
  <c r="BY184" i="101"/>
  <c r="CA184" i="101" s="1"/>
  <c r="CI185" i="101"/>
  <c r="CE185" i="101"/>
  <c r="CQ184" i="101"/>
  <c r="CS184" i="101" s="1"/>
  <c r="BP184" i="101"/>
  <c r="BR184" i="101" s="1"/>
  <c r="BG184" i="101"/>
  <c r="BI184" i="101" s="1"/>
  <c r="K186" i="101"/>
  <c r="CZ178" i="98"/>
  <c r="DB178" i="98" s="1"/>
  <c r="DA179" i="98" s="1"/>
  <c r="CQ178" i="98"/>
  <c r="CS178" i="98" s="1"/>
  <c r="CR179" i="98" s="1"/>
  <c r="AO178" i="98"/>
  <c r="AQ178" i="98" s="1"/>
  <c r="AP179" i="98" s="1"/>
  <c r="AF178" i="98"/>
  <c r="AH178" i="98" s="1"/>
  <c r="AG179" i="98" s="1"/>
  <c r="CQ178" i="97"/>
  <c r="CS178" i="97" s="1"/>
  <c r="CR179" i="97" s="1"/>
  <c r="CI178" i="97"/>
  <c r="CE178" i="97"/>
  <c r="BQ178" i="97"/>
  <c r="BM178" i="97"/>
  <c r="BG178" i="97"/>
  <c r="BI178" i="97" s="1"/>
  <c r="BH179" i="97" s="1"/>
  <c r="AO178" i="97"/>
  <c r="AQ178" i="97" s="1"/>
  <c r="AF178" i="97"/>
  <c r="AH178" i="97" s="1"/>
  <c r="AG179" i="97" s="1"/>
  <c r="T178" i="97"/>
  <c r="K192" i="97"/>
  <c r="CE179" i="98"/>
  <c r="AU179" i="98"/>
  <c r="T179" i="98"/>
  <c r="BD179" i="98"/>
  <c r="K179" i="98"/>
  <c r="BM179" i="98"/>
  <c r="BV179" i="98"/>
  <c r="CW179" i="97"/>
  <c r="AU179" i="97"/>
  <c r="AO195" i="112" l="1"/>
  <c r="BE195" i="112"/>
  <c r="AZ196" i="112" s="1"/>
  <c r="BD196" i="112" s="1"/>
  <c r="EJ186" i="102"/>
  <c r="EL186" i="102" s="1"/>
  <c r="DX187" i="102"/>
  <c r="EB187" i="102"/>
  <c r="DR186" i="102"/>
  <c r="DT186" i="102" s="1"/>
  <c r="DF187" i="102"/>
  <c r="DJ187" i="102"/>
  <c r="EG179" i="98"/>
  <c r="EK179" i="98"/>
  <c r="EA179" i="98"/>
  <c r="EC179" i="98" s="1"/>
  <c r="DS179" i="98"/>
  <c r="DO179" i="98"/>
  <c r="DI179" i="98"/>
  <c r="DK179" i="98" s="1"/>
  <c r="EK185" i="101"/>
  <c r="EG185" i="101"/>
  <c r="EA185" i="101"/>
  <c r="EC185" i="101" s="1"/>
  <c r="DS185" i="101"/>
  <c r="DO185" i="101"/>
  <c r="DI185" i="101"/>
  <c r="DK185" i="101" s="1"/>
  <c r="EK179" i="97"/>
  <c r="EG179" i="97"/>
  <c r="DX179" i="97"/>
  <c r="EB179" i="97"/>
  <c r="DS179" i="97"/>
  <c r="DO179" i="97"/>
  <c r="DJ179" i="97"/>
  <c r="DF179" i="97"/>
  <c r="DA187" i="102"/>
  <c r="CW187" i="102"/>
  <c r="T187" i="102"/>
  <c r="BD187" i="102"/>
  <c r="CH186" i="102"/>
  <c r="CJ186" i="102" s="1"/>
  <c r="CI187" i="102" s="1"/>
  <c r="AC187" i="102"/>
  <c r="BY187" i="102"/>
  <c r="CA187" i="102" s="1"/>
  <c r="BZ188" i="102" s="1"/>
  <c r="AO186" i="102"/>
  <c r="AQ186" i="102" s="1"/>
  <c r="AP187" i="102" s="1"/>
  <c r="AX186" i="102"/>
  <c r="AZ186" i="102" s="1"/>
  <c r="AY187" i="102" s="1"/>
  <c r="CQ186" i="102"/>
  <c r="CS186" i="102" s="1"/>
  <c r="CR187" i="102" s="1"/>
  <c r="BM187" i="102"/>
  <c r="K187" i="102"/>
  <c r="BH185" i="101"/>
  <c r="BD185" i="101"/>
  <c r="BQ185" i="101"/>
  <c r="BM185" i="101"/>
  <c r="CW185" i="101"/>
  <c r="DA185" i="101"/>
  <c r="CR185" i="101"/>
  <c r="CN185" i="101"/>
  <c r="AC185" i="101"/>
  <c r="BZ185" i="101"/>
  <c r="BV185" i="101"/>
  <c r="AL185" i="101"/>
  <c r="AY185" i="101"/>
  <c r="AU185" i="101"/>
  <c r="W185" i="101"/>
  <c r="Y185" i="101" s="1"/>
  <c r="X186" i="101" s="1"/>
  <c r="N186" i="101"/>
  <c r="P186" i="101" s="1"/>
  <c r="O187" i="101" s="1"/>
  <c r="CH185" i="101"/>
  <c r="CJ185" i="101" s="1"/>
  <c r="CH179" i="98"/>
  <c r="CJ179" i="98" s="1"/>
  <c r="CI180" i="98" s="1"/>
  <c r="BY179" i="98"/>
  <c r="CA179" i="98" s="1"/>
  <c r="BZ180" i="98" s="1"/>
  <c r="BP179" i="98"/>
  <c r="BR179" i="98" s="1"/>
  <c r="BQ180" i="98" s="1"/>
  <c r="BG179" i="98"/>
  <c r="BI179" i="98" s="1"/>
  <c r="BH180" i="98" s="1"/>
  <c r="AX179" i="98"/>
  <c r="AZ179" i="98" s="1"/>
  <c r="AY180" i="98" s="1"/>
  <c r="W179" i="98"/>
  <c r="Y179" i="98" s="1"/>
  <c r="X180" i="98" s="1"/>
  <c r="CZ179" i="97"/>
  <c r="DB179" i="97" s="1"/>
  <c r="DA180" i="97" s="1"/>
  <c r="CH178" i="97"/>
  <c r="CJ178" i="97" s="1"/>
  <c r="BP178" i="97"/>
  <c r="BR178" i="97" s="1"/>
  <c r="AX179" i="97"/>
  <c r="AZ179" i="97" s="1"/>
  <c r="AY180" i="97" s="1"/>
  <c r="AP179" i="97"/>
  <c r="AL179" i="97"/>
  <c r="W178" i="97"/>
  <c r="Y178" i="97" s="1"/>
  <c r="X179" i="97" s="1"/>
  <c r="N192" i="97"/>
  <c r="P192" i="97" s="1"/>
  <c r="O193" i="97" s="1"/>
  <c r="AL179" i="98"/>
  <c r="AC179" i="98"/>
  <c r="CN179" i="98"/>
  <c r="CW179" i="98"/>
  <c r="N179" i="98"/>
  <c r="P179" i="98" s="1"/>
  <c r="O180" i="98" s="1"/>
  <c r="CN179" i="97"/>
  <c r="BD179" i="97"/>
  <c r="AC179" i="97"/>
  <c r="BC196" i="112" l="1"/>
  <c r="AQ195" i="112"/>
  <c r="AL196" i="112" s="1"/>
  <c r="AP196" i="112" s="1"/>
  <c r="EG187" i="102"/>
  <c r="EK187" i="102"/>
  <c r="EA187" i="102"/>
  <c r="EC187" i="102" s="1"/>
  <c r="DS187" i="102"/>
  <c r="DO187" i="102"/>
  <c r="DI187" i="102"/>
  <c r="DK187" i="102" s="1"/>
  <c r="EJ179" i="98"/>
  <c r="EL179" i="98" s="1"/>
  <c r="EB180" i="98"/>
  <c r="DX180" i="98"/>
  <c r="DR179" i="98"/>
  <c r="DT179" i="98" s="1"/>
  <c r="DJ180" i="98"/>
  <c r="DF180" i="98"/>
  <c r="EJ185" i="101"/>
  <c r="EL185" i="101" s="1"/>
  <c r="EB186" i="101"/>
  <c r="DX186" i="101"/>
  <c r="DR185" i="101"/>
  <c r="DT185" i="101" s="1"/>
  <c r="DJ186" i="101"/>
  <c r="DF186" i="101"/>
  <c r="EJ179" i="97"/>
  <c r="EL179" i="97" s="1"/>
  <c r="EA179" i="97"/>
  <c r="EC179" i="97" s="1"/>
  <c r="DR179" i="97"/>
  <c r="DT179" i="97" s="1"/>
  <c r="DI179" i="97"/>
  <c r="DK179" i="97" s="1"/>
  <c r="CE187" i="102"/>
  <c r="AU187" i="102"/>
  <c r="AL187" i="102"/>
  <c r="BV188" i="102"/>
  <c r="CN187" i="102"/>
  <c r="AF187" i="102"/>
  <c r="AH187" i="102" s="1"/>
  <c r="AG188" i="102" s="1"/>
  <c r="CZ187" i="102"/>
  <c r="DB187" i="102" s="1"/>
  <c r="BP187" i="102"/>
  <c r="BR187" i="102" s="1"/>
  <c r="BQ188" i="102" s="1"/>
  <c r="W187" i="102"/>
  <c r="Y187" i="102" s="1"/>
  <c r="X188" i="102" s="1"/>
  <c r="N187" i="102"/>
  <c r="P187" i="102" s="1"/>
  <c r="O188" i="102" s="1"/>
  <c r="BG187" i="102"/>
  <c r="BI187" i="102" s="1"/>
  <c r="BH188" i="102" s="1"/>
  <c r="CI186" i="101"/>
  <c r="CE186" i="101"/>
  <c r="K187" i="101"/>
  <c r="AX185" i="101"/>
  <c r="AZ185" i="101" s="1"/>
  <c r="BY185" i="101"/>
  <c r="CA185" i="101" s="1"/>
  <c r="CQ185" i="101"/>
  <c r="CS185" i="101" s="1"/>
  <c r="BG185" i="101"/>
  <c r="BI185" i="101" s="1"/>
  <c r="BP185" i="101"/>
  <c r="BR185" i="101" s="1"/>
  <c r="T186" i="101"/>
  <c r="AO185" i="101"/>
  <c r="AQ185" i="101" s="1"/>
  <c r="AP186" i="101" s="1"/>
  <c r="AF185" i="101"/>
  <c r="AH185" i="101" s="1"/>
  <c r="AG186" i="101" s="1"/>
  <c r="CZ185" i="101"/>
  <c r="DB185" i="101" s="1"/>
  <c r="CZ179" i="98"/>
  <c r="DB179" i="98" s="1"/>
  <c r="DA180" i="98" s="1"/>
  <c r="CQ179" i="98"/>
  <c r="CS179" i="98" s="1"/>
  <c r="CR180" i="98" s="1"/>
  <c r="AO179" i="98"/>
  <c r="AQ179" i="98" s="1"/>
  <c r="AP180" i="98" s="1"/>
  <c r="AF179" i="98"/>
  <c r="AH179" i="98" s="1"/>
  <c r="AG180" i="98" s="1"/>
  <c r="CQ179" i="97"/>
  <c r="CS179" i="97" s="1"/>
  <c r="CR180" i="97" s="1"/>
  <c r="CI179" i="97"/>
  <c r="CE179" i="97"/>
  <c r="BQ179" i="97"/>
  <c r="BM179" i="97"/>
  <c r="BG179" i="97"/>
  <c r="BI179" i="97" s="1"/>
  <c r="BH180" i="97" s="1"/>
  <c r="AO179" i="97"/>
  <c r="AQ179" i="97" s="1"/>
  <c r="AF179" i="97"/>
  <c r="AH179" i="97" s="1"/>
  <c r="AG180" i="97" s="1"/>
  <c r="T179" i="97"/>
  <c r="K193" i="97"/>
  <c r="BM180" i="98"/>
  <c r="T180" i="98"/>
  <c r="BD180" i="98"/>
  <c r="K180" i="98"/>
  <c r="BV180" i="98"/>
  <c r="AU180" i="98"/>
  <c r="CE180" i="98"/>
  <c r="CW180" i="97"/>
  <c r="AU180" i="97"/>
  <c r="AO196" i="112" l="1"/>
  <c r="BE196" i="112"/>
  <c r="AZ197" i="112" s="1"/>
  <c r="BD197" i="112" s="1"/>
  <c r="EJ187" i="102"/>
  <c r="EL187" i="102" s="1"/>
  <c r="EB188" i="102"/>
  <c r="DX188" i="102"/>
  <c r="DR187" i="102"/>
  <c r="DT187" i="102" s="1"/>
  <c r="DF188" i="102"/>
  <c r="DJ188" i="102"/>
  <c r="EK180" i="98"/>
  <c r="EG180" i="98"/>
  <c r="EA180" i="98"/>
  <c r="EC180" i="98" s="1"/>
  <c r="DS180" i="98"/>
  <c r="DO180" i="98"/>
  <c r="DI180" i="98"/>
  <c r="DK180" i="98" s="1"/>
  <c r="EK186" i="101"/>
  <c r="EG186" i="101"/>
  <c r="EA186" i="101"/>
  <c r="EC186" i="101" s="1"/>
  <c r="DS186" i="101"/>
  <c r="DO186" i="101"/>
  <c r="DI186" i="101"/>
  <c r="DK186" i="101" s="1"/>
  <c r="EK180" i="97"/>
  <c r="EG180" i="97"/>
  <c r="EB180" i="97"/>
  <c r="DX180" i="97"/>
  <c r="DS180" i="97"/>
  <c r="DO180" i="97"/>
  <c r="DJ180" i="97"/>
  <c r="DF180" i="97"/>
  <c r="K188" i="102"/>
  <c r="AC188" i="102"/>
  <c r="BD188" i="102"/>
  <c r="T188" i="102"/>
  <c r="DA188" i="102"/>
  <c r="CW188" i="102"/>
  <c r="CQ187" i="102"/>
  <c r="CS187" i="102" s="1"/>
  <c r="CR188" i="102" s="1"/>
  <c r="AO187" i="102"/>
  <c r="AQ187" i="102" s="1"/>
  <c r="AP188" i="102" s="1"/>
  <c r="BM188" i="102"/>
  <c r="BY188" i="102"/>
  <c r="CA188" i="102" s="1"/>
  <c r="BZ189" i="102" s="1"/>
  <c r="AX187" i="102"/>
  <c r="AZ187" i="102" s="1"/>
  <c r="AY188" i="102" s="1"/>
  <c r="CH187" i="102"/>
  <c r="CJ187" i="102" s="1"/>
  <c r="CI188" i="102" s="1"/>
  <c r="AC186" i="101"/>
  <c r="BQ186" i="101"/>
  <c r="BM186" i="101"/>
  <c r="BH186" i="101"/>
  <c r="BD186" i="101"/>
  <c r="CW186" i="101"/>
  <c r="DA186" i="101"/>
  <c r="CR186" i="101"/>
  <c r="CN186" i="101"/>
  <c r="BZ186" i="101"/>
  <c r="BV186" i="101"/>
  <c r="AY186" i="101"/>
  <c r="AU186" i="101"/>
  <c r="CH186" i="101"/>
  <c r="CJ186" i="101" s="1"/>
  <c r="W186" i="101"/>
  <c r="Y186" i="101" s="1"/>
  <c r="X187" i="101" s="1"/>
  <c r="N187" i="101"/>
  <c r="P187" i="101" s="1"/>
  <c r="O188" i="101" s="1"/>
  <c r="AL186" i="101"/>
  <c r="CH180" i="98"/>
  <c r="CJ180" i="98" s="1"/>
  <c r="CI181" i="98" s="1"/>
  <c r="BY180" i="98"/>
  <c r="CA180" i="98" s="1"/>
  <c r="BZ181" i="98" s="1"/>
  <c r="BP180" i="98"/>
  <c r="BR180" i="98" s="1"/>
  <c r="BQ181" i="98" s="1"/>
  <c r="BG180" i="98"/>
  <c r="BI180" i="98" s="1"/>
  <c r="BH181" i="98" s="1"/>
  <c r="AX180" i="98"/>
  <c r="AZ180" i="98" s="1"/>
  <c r="AY181" i="98" s="1"/>
  <c r="W180" i="98"/>
  <c r="Y180" i="98" s="1"/>
  <c r="X181" i="98" s="1"/>
  <c r="CZ180" i="97"/>
  <c r="DB180" i="97" s="1"/>
  <c r="DA181" i="97" s="1"/>
  <c r="CH179" i="97"/>
  <c r="CJ179" i="97" s="1"/>
  <c r="BP179" i="97"/>
  <c r="BR179" i="97" s="1"/>
  <c r="AX180" i="97"/>
  <c r="AZ180" i="97" s="1"/>
  <c r="AY181" i="97" s="1"/>
  <c r="AP180" i="97"/>
  <c r="AL180" i="97"/>
  <c r="W179" i="97"/>
  <c r="Y179" i="97" s="1"/>
  <c r="X180" i="97" s="1"/>
  <c r="N193" i="97"/>
  <c r="P193" i="97" s="1"/>
  <c r="O194" i="97" s="1"/>
  <c r="CN180" i="98"/>
  <c r="CW180" i="98"/>
  <c r="AC180" i="98"/>
  <c r="N180" i="98"/>
  <c r="P180" i="98" s="1"/>
  <c r="O181" i="98" s="1"/>
  <c r="AL180" i="98"/>
  <c r="CN180" i="97"/>
  <c r="BD180" i="97"/>
  <c r="AC180" i="97"/>
  <c r="BC197" i="112" l="1"/>
  <c r="AQ196" i="112"/>
  <c r="AL197" i="112" s="1"/>
  <c r="AP197" i="112" s="1"/>
  <c r="EG188" i="102"/>
  <c r="EK188" i="102"/>
  <c r="EA188" i="102"/>
  <c r="EC188" i="102" s="1"/>
  <c r="DS188" i="102"/>
  <c r="DO188" i="102"/>
  <c r="DI188" i="102"/>
  <c r="DK188" i="102" s="1"/>
  <c r="EJ180" i="98"/>
  <c r="EL180" i="98" s="1"/>
  <c r="EB181" i="98"/>
  <c r="DX181" i="98"/>
  <c r="DR180" i="98"/>
  <c r="DT180" i="98" s="1"/>
  <c r="DJ181" i="98"/>
  <c r="DF181" i="98"/>
  <c r="EJ186" i="101"/>
  <c r="EL186" i="101" s="1"/>
  <c r="EB187" i="101"/>
  <c r="DX187" i="101"/>
  <c r="DR186" i="101"/>
  <c r="DT186" i="101" s="1"/>
  <c r="DJ187" i="101"/>
  <c r="DF187" i="101"/>
  <c r="EJ180" i="97"/>
  <c r="EL180" i="97" s="1"/>
  <c r="EA180" i="97"/>
  <c r="EC180" i="97" s="1"/>
  <c r="DR180" i="97"/>
  <c r="DT180" i="97" s="1"/>
  <c r="DI180" i="97"/>
  <c r="DK180" i="97" s="1"/>
  <c r="BV189" i="102"/>
  <c r="CE188" i="102"/>
  <c r="AU188" i="102"/>
  <c r="AL188" i="102"/>
  <c r="BP188" i="102"/>
  <c r="BR188" i="102" s="1"/>
  <c r="BQ189" i="102" s="1"/>
  <c r="CN188" i="102"/>
  <c r="W188" i="102"/>
  <c r="Y188" i="102" s="1"/>
  <c r="X189" i="102" s="1"/>
  <c r="AF188" i="102"/>
  <c r="AH188" i="102" s="1"/>
  <c r="AG189" i="102" s="1"/>
  <c r="CZ188" i="102"/>
  <c r="DB188" i="102" s="1"/>
  <c r="BG188" i="102"/>
  <c r="BI188" i="102" s="1"/>
  <c r="BH189" i="102" s="1"/>
  <c r="N188" i="102"/>
  <c r="P188" i="102" s="1"/>
  <c r="O189" i="102" s="1"/>
  <c r="K188" i="101"/>
  <c r="BY186" i="101"/>
  <c r="CA186" i="101" s="1"/>
  <c r="BP186" i="101"/>
  <c r="BR186" i="101" s="1"/>
  <c r="CZ186" i="101"/>
  <c r="DB186" i="101" s="1"/>
  <c r="AX186" i="101"/>
  <c r="AZ186" i="101" s="1"/>
  <c r="CQ186" i="101"/>
  <c r="CS186" i="101" s="1"/>
  <c r="BG186" i="101"/>
  <c r="BI186" i="101" s="1"/>
  <c r="CI187" i="101"/>
  <c r="CE187" i="101"/>
  <c r="AO186" i="101"/>
  <c r="AQ186" i="101" s="1"/>
  <c r="AP187" i="101" s="1"/>
  <c r="T187" i="101"/>
  <c r="AF186" i="101"/>
  <c r="AH186" i="101" s="1"/>
  <c r="AG187" i="101" s="1"/>
  <c r="CZ180" i="98"/>
  <c r="DB180" i="98" s="1"/>
  <c r="DA181" i="98" s="1"/>
  <c r="CQ180" i="98"/>
  <c r="CS180" i="98" s="1"/>
  <c r="CR181" i="98" s="1"/>
  <c r="AO180" i="98"/>
  <c r="AQ180" i="98" s="1"/>
  <c r="AP181" i="98" s="1"/>
  <c r="AF180" i="98"/>
  <c r="AH180" i="98" s="1"/>
  <c r="AG181" i="98" s="1"/>
  <c r="CQ180" i="97"/>
  <c r="CS180" i="97" s="1"/>
  <c r="CR181" i="97" s="1"/>
  <c r="CI180" i="97"/>
  <c r="CE180" i="97"/>
  <c r="BQ180" i="97"/>
  <c r="BM180" i="97"/>
  <c r="BG180" i="97"/>
  <c r="BI180" i="97" s="1"/>
  <c r="BH181" i="97" s="1"/>
  <c r="AO180" i="97"/>
  <c r="AQ180" i="97" s="1"/>
  <c r="AF180" i="97"/>
  <c r="AH180" i="97" s="1"/>
  <c r="AG181" i="97" s="1"/>
  <c r="T180" i="97"/>
  <c r="K194" i="97"/>
  <c r="N194" i="97" s="1"/>
  <c r="P194" i="97" s="1"/>
  <c r="O195" i="97" s="1"/>
  <c r="BM181" i="98"/>
  <c r="BV181" i="98"/>
  <c r="CE181" i="98"/>
  <c r="AU181" i="98"/>
  <c r="K181" i="98"/>
  <c r="T181" i="98"/>
  <c r="BD181" i="98"/>
  <c r="CW181" i="97"/>
  <c r="AU181" i="97"/>
  <c r="AO197" i="112" l="1"/>
  <c r="BE197" i="112"/>
  <c r="AZ198" i="112" s="1"/>
  <c r="BD198" i="112" s="1"/>
  <c r="EJ188" i="102"/>
  <c r="EL188" i="102" s="1"/>
  <c r="DX189" i="102"/>
  <c r="EB189" i="102"/>
  <c r="DR188" i="102"/>
  <c r="DT188" i="102" s="1"/>
  <c r="DJ189" i="102"/>
  <c r="DF189" i="102"/>
  <c r="EK181" i="98"/>
  <c r="EG181" i="98"/>
  <c r="EA181" i="98"/>
  <c r="EC181" i="98" s="1"/>
  <c r="DS181" i="98"/>
  <c r="DO181" i="98"/>
  <c r="DI181" i="98"/>
  <c r="DK181" i="98" s="1"/>
  <c r="EK187" i="101"/>
  <c r="EG187" i="101"/>
  <c r="EA187" i="101"/>
  <c r="EC187" i="101" s="1"/>
  <c r="DS187" i="101"/>
  <c r="DO187" i="101"/>
  <c r="DI187" i="101"/>
  <c r="DK187" i="101" s="1"/>
  <c r="EK181" i="97"/>
  <c r="EG181" i="97"/>
  <c r="EB181" i="97"/>
  <c r="DX181" i="97"/>
  <c r="DS181" i="97"/>
  <c r="DO181" i="97"/>
  <c r="DJ181" i="97"/>
  <c r="DF181" i="97"/>
  <c r="K189" i="102"/>
  <c r="AC189" i="102"/>
  <c r="CQ188" i="102"/>
  <c r="CS188" i="102" s="1"/>
  <c r="CR189" i="102" s="1"/>
  <c r="CH188" i="102"/>
  <c r="CJ188" i="102" s="1"/>
  <c r="CI189" i="102" s="1"/>
  <c r="DA189" i="102"/>
  <c r="CW189" i="102"/>
  <c r="T189" i="102"/>
  <c r="BM189" i="102"/>
  <c r="AX188" i="102"/>
  <c r="AZ188" i="102" s="1"/>
  <c r="AY189" i="102" s="1"/>
  <c r="BY189" i="102"/>
  <c r="CA189" i="102" s="1"/>
  <c r="BZ190" i="102" s="1"/>
  <c r="BD189" i="102"/>
  <c r="AO188" i="102"/>
  <c r="AQ188" i="102" s="1"/>
  <c r="AP189" i="102" s="1"/>
  <c r="BH187" i="101"/>
  <c r="BD187" i="101"/>
  <c r="CR187" i="101"/>
  <c r="CN187" i="101"/>
  <c r="CW187" i="101"/>
  <c r="DA187" i="101"/>
  <c r="AC187" i="101"/>
  <c r="BQ187" i="101"/>
  <c r="BM187" i="101"/>
  <c r="BZ187" i="101"/>
  <c r="BV187" i="101"/>
  <c r="AL187" i="101"/>
  <c r="AY187" i="101"/>
  <c r="AU187" i="101"/>
  <c r="N188" i="101"/>
  <c r="P188" i="101" s="1"/>
  <c r="O189" i="101" s="1"/>
  <c r="W187" i="101"/>
  <c r="Y187" i="101" s="1"/>
  <c r="X188" i="101" s="1"/>
  <c r="CH187" i="101"/>
  <c r="CJ187" i="101" s="1"/>
  <c r="CH181" i="98"/>
  <c r="CJ181" i="98" s="1"/>
  <c r="CI182" i="98" s="1"/>
  <c r="BY181" i="98"/>
  <c r="CA181" i="98" s="1"/>
  <c r="BZ182" i="98" s="1"/>
  <c r="BP181" i="98"/>
  <c r="BR181" i="98" s="1"/>
  <c r="BQ182" i="98" s="1"/>
  <c r="BG181" i="98"/>
  <c r="BI181" i="98" s="1"/>
  <c r="BH182" i="98" s="1"/>
  <c r="AX181" i="98"/>
  <c r="AZ181" i="98" s="1"/>
  <c r="AY182" i="98" s="1"/>
  <c r="W181" i="98"/>
  <c r="Y181" i="98" s="1"/>
  <c r="X182" i="98" s="1"/>
  <c r="CZ181" i="97"/>
  <c r="DB181" i="97" s="1"/>
  <c r="DA182" i="97" s="1"/>
  <c r="CH180" i="97"/>
  <c r="CJ180" i="97" s="1"/>
  <c r="BP180" i="97"/>
  <c r="BR180" i="97" s="1"/>
  <c r="AX181" i="97"/>
  <c r="AZ181" i="97" s="1"/>
  <c r="AY182" i="97" s="1"/>
  <c r="AP181" i="97"/>
  <c r="AL181" i="97"/>
  <c r="W180" i="97"/>
  <c r="Y180" i="97" s="1"/>
  <c r="X181" i="97" s="1"/>
  <c r="K195" i="97"/>
  <c r="CW181" i="98"/>
  <c r="AL181" i="98"/>
  <c r="AC181" i="98"/>
  <c r="CN181" i="98"/>
  <c r="N181" i="98"/>
  <c r="P181" i="98" s="1"/>
  <c r="O182" i="98" s="1"/>
  <c r="CN181" i="97"/>
  <c r="BD181" i="97"/>
  <c r="AC181" i="97"/>
  <c r="BC198" i="112" l="1"/>
  <c r="AQ197" i="112"/>
  <c r="AL198" i="112" s="1"/>
  <c r="AP198" i="112" s="1"/>
  <c r="EG189" i="102"/>
  <c r="EK189" i="102"/>
  <c r="EA189" i="102"/>
  <c r="EC189" i="102" s="1"/>
  <c r="DS189" i="102"/>
  <c r="DO189" i="102"/>
  <c r="DI189" i="102"/>
  <c r="DK189" i="102" s="1"/>
  <c r="EJ181" i="98"/>
  <c r="EL181" i="98" s="1"/>
  <c r="EB182" i="98"/>
  <c r="DX182" i="98"/>
  <c r="DR181" i="98"/>
  <c r="DT181" i="98" s="1"/>
  <c r="DJ182" i="98"/>
  <c r="DF182" i="98"/>
  <c r="EJ187" i="101"/>
  <c r="EL187" i="101" s="1"/>
  <c r="EB188" i="101"/>
  <c r="DX188" i="101"/>
  <c r="DR187" i="101"/>
  <c r="DT187" i="101" s="1"/>
  <c r="DJ188" i="101"/>
  <c r="DF188" i="101"/>
  <c r="EJ181" i="97"/>
  <c r="EL181" i="97" s="1"/>
  <c r="EA181" i="97"/>
  <c r="EC181" i="97" s="1"/>
  <c r="DR181" i="97"/>
  <c r="DT181" i="97" s="1"/>
  <c r="DI181" i="97"/>
  <c r="DK181" i="97" s="1"/>
  <c r="CE189" i="102"/>
  <c r="BV190" i="102"/>
  <c r="AU189" i="102"/>
  <c r="AL189" i="102"/>
  <c r="AF189" i="102"/>
  <c r="AH189" i="102" s="1"/>
  <c r="AG190" i="102" s="1"/>
  <c r="BG189" i="102"/>
  <c r="BI189" i="102" s="1"/>
  <c r="BH190" i="102" s="1"/>
  <c r="W189" i="102"/>
  <c r="Y189" i="102" s="1"/>
  <c r="X190" i="102" s="1"/>
  <c r="BP189" i="102"/>
  <c r="BR189" i="102" s="1"/>
  <c r="BQ190" i="102" s="1"/>
  <c r="CZ189" i="102"/>
  <c r="DB189" i="102" s="1"/>
  <c r="CN189" i="102"/>
  <c r="N189" i="102"/>
  <c r="P189" i="102" s="1"/>
  <c r="O190" i="102" s="1"/>
  <c r="T188" i="101"/>
  <c r="AF187" i="101"/>
  <c r="AH187" i="101" s="1"/>
  <c r="AG188" i="101" s="1"/>
  <c r="AX187" i="101"/>
  <c r="AZ187" i="101" s="1"/>
  <c r="CI188" i="101"/>
  <c r="CE188" i="101"/>
  <c r="K189" i="101"/>
  <c r="BP187" i="101"/>
  <c r="BR187" i="101" s="1"/>
  <c r="BG187" i="101"/>
  <c r="BI187" i="101" s="1"/>
  <c r="BY187" i="101"/>
  <c r="CA187" i="101" s="1"/>
  <c r="CQ187" i="101"/>
  <c r="CS187" i="101" s="1"/>
  <c r="AO187" i="101"/>
  <c r="AQ187" i="101" s="1"/>
  <c r="AP188" i="101" s="1"/>
  <c r="CZ187" i="101"/>
  <c r="DB187" i="101" s="1"/>
  <c r="CZ181" i="98"/>
  <c r="DB181" i="98" s="1"/>
  <c r="DA182" i="98" s="1"/>
  <c r="CQ181" i="98"/>
  <c r="CS181" i="98" s="1"/>
  <c r="CR182" i="98" s="1"/>
  <c r="AO181" i="98"/>
  <c r="AQ181" i="98" s="1"/>
  <c r="AP182" i="98" s="1"/>
  <c r="AF181" i="98"/>
  <c r="AH181" i="98" s="1"/>
  <c r="AG182" i="98" s="1"/>
  <c r="CQ181" i="97"/>
  <c r="CS181" i="97" s="1"/>
  <c r="CR182" i="97" s="1"/>
  <c r="CI181" i="97"/>
  <c r="CE181" i="97"/>
  <c r="BQ181" i="97"/>
  <c r="BM181" i="97"/>
  <c r="BG181" i="97"/>
  <c r="BI181" i="97" s="1"/>
  <c r="BH182" i="97" s="1"/>
  <c r="AO181" i="97"/>
  <c r="AQ181" i="97" s="1"/>
  <c r="AF181" i="97"/>
  <c r="AH181" i="97" s="1"/>
  <c r="AG182" i="97" s="1"/>
  <c r="T181" i="97"/>
  <c r="N195" i="97"/>
  <c r="P195" i="97" s="1"/>
  <c r="O196" i="97" s="1"/>
  <c r="CE182" i="98"/>
  <c r="AU182" i="98"/>
  <c r="BV182" i="98"/>
  <c r="T182" i="98"/>
  <c r="K182" i="98"/>
  <c r="BM182" i="98"/>
  <c r="BD182" i="98"/>
  <c r="CW182" i="97"/>
  <c r="AU182" i="97"/>
  <c r="AO198" i="112" l="1"/>
  <c r="BE198" i="112"/>
  <c r="AZ199" i="112" s="1"/>
  <c r="BD199" i="112" s="1"/>
  <c r="EJ189" i="102"/>
  <c r="EL189" i="102" s="1"/>
  <c r="DX190" i="102"/>
  <c r="EB190" i="102"/>
  <c r="DR189" i="102"/>
  <c r="DT189" i="102" s="1"/>
  <c r="DF190" i="102"/>
  <c r="DJ190" i="102"/>
  <c r="EK182" i="98"/>
  <c r="EG182" i="98"/>
  <c r="EA182" i="98"/>
  <c r="EC182" i="98" s="1"/>
  <c r="DS182" i="98"/>
  <c r="DO182" i="98"/>
  <c r="DI182" i="98"/>
  <c r="DK182" i="98" s="1"/>
  <c r="EG188" i="101"/>
  <c r="EK188" i="101"/>
  <c r="EA188" i="101"/>
  <c r="EC188" i="101" s="1"/>
  <c r="DS188" i="101"/>
  <c r="DO188" i="101"/>
  <c r="DI188" i="101"/>
  <c r="DK188" i="101" s="1"/>
  <c r="EK182" i="97"/>
  <c r="EG182" i="97"/>
  <c r="DX182" i="97"/>
  <c r="EB182" i="97"/>
  <c r="DS182" i="97"/>
  <c r="DO182" i="97"/>
  <c r="DJ182" i="97"/>
  <c r="DF182" i="97"/>
  <c r="K190" i="102"/>
  <c r="BD190" i="102"/>
  <c r="BY190" i="102"/>
  <c r="CA190" i="102" s="1"/>
  <c r="BZ191" i="102" s="1"/>
  <c r="CQ189" i="102"/>
  <c r="CS189" i="102" s="1"/>
  <c r="CR190" i="102" s="1"/>
  <c r="BM190" i="102"/>
  <c r="AO189" i="102"/>
  <c r="AQ189" i="102" s="1"/>
  <c r="AP190" i="102" s="1"/>
  <c r="DA190" i="102"/>
  <c r="CW190" i="102"/>
  <c r="T190" i="102"/>
  <c r="AC190" i="102"/>
  <c r="AX189" i="102"/>
  <c r="AZ189" i="102" s="1"/>
  <c r="AY190" i="102" s="1"/>
  <c r="CH189" i="102"/>
  <c r="CJ189" i="102" s="1"/>
  <c r="CI190" i="102" s="1"/>
  <c r="AC188" i="101"/>
  <c r="BQ188" i="101"/>
  <c r="BM188" i="101"/>
  <c r="BH188" i="101"/>
  <c r="BD188" i="101"/>
  <c r="CR188" i="101"/>
  <c r="CN188" i="101"/>
  <c r="CW188" i="101"/>
  <c r="DA188" i="101"/>
  <c r="BZ188" i="101"/>
  <c r="BV188" i="101"/>
  <c r="CH188" i="101"/>
  <c r="CJ188" i="101" s="1"/>
  <c r="N189" i="101"/>
  <c r="P189" i="101" s="1"/>
  <c r="O190" i="101" s="1"/>
  <c r="AY188" i="101"/>
  <c r="AU188" i="101"/>
  <c r="W188" i="101"/>
  <c r="Y188" i="101" s="1"/>
  <c r="X189" i="101" s="1"/>
  <c r="AL188" i="101"/>
  <c r="CH182" i="98"/>
  <c r="CJ182" i="98" s="1"/>
  <c r="CI183" i="98" s="1"/>
  <c r="BY182" i="98"/>
  <c r="CA182" i="98" s="1"/>
  <c r="BZ183" i="98" s="1"/>
  <c r="BP182" i="98"/>
  <c r="BR182" i="98" s="1"/>
  <c r="BQ183" i="98" s="1"/>
  <c r="BG182" i="98"/>
  <c r="BI182" i="98" s="1"/>
  <c r="BH183" i="98" s="1"/>
  <c r="AX182" i="98"/>
  <c r="AZ182" i="98" s="1"/>
  <c r="AY183" i="98" s="1"/>
  <c r="W182" i="98"/>
  <c r="Y182" i="98" s="1"/>
  <c r="X183" i="98" s="1"/>
  <c r="CZ182" i="97"/>
  <c r="DB182" i="97" s="1"/>
  <c r="DA183" i="97" s="1"/>
  <c r="CH181" i="97"/>
  <c r="CJ181" i="97" s="1"/>
  <c r="BP181" i="97"/>
  <c r="BR181" i="97" s="1"/>
  <c r="AX182" i="97"/>
  <c r="AZ182" i="97" s="1"/>
  <c r="AY183" i="97" s="1"/>
  <c r="AP182" i="97"/>
  <c r="AL182" i="97"/>
  <c r="W181" i="97"/>
  <c r="Y181" i="97" s="1"/>
  <c r="X182" i="97" s="1"/>
  <c r="K196" i="97"/>
  <c r="CN182" i="98"/>
  <c r="CW182" i="98"/>
  <c r="AC182" i="98"/>
  <c r="AL182" i="98"/>
  <c r="N182" i="98"/>
  <c r="P182" i="98" s="1"/>
  <c r="O183" i="98" s="1"/>
  <c r="CN182" i="97"/>
  <c r="BD182" i="97"/>
  <c r="AC182" i="97"/>
  <c r="BC199" i="112" l="1"/>
  <c r="AQ198" i="112"/>
  <c r="AL199" i="112" s="1"/>
  <c r="AP199" i="112" s="1"/>
  <c r="EG190" i="102"/>
  <c r="EK190" i="102"/>
  <c r="EA190" i="102"/>
  <c r="EC190" i="102" s="1"/>
  <c r="DO190" i="102"/>
  <c r="DS190" i="102"/>
  <c r="DI190" i="102"/>
  <c r="DK190" i="102" s="1"/>
  <c r="EJ182" i="98"/>
  <c r="EL182" i="98" s="1"/>
  <c r="DX183" i="98"/>
  <c r="EB183" i="98"/>
  <c r="DR182" i="98"/>
  <c r="DT182" i="98" s="1"/>
  <c r="DF183" i="98"/>
  <c r="DJ183" i="98"/>
  <c r="EJ188" i="101"/>
  <c r="EL188" i="101" s="1"/>
  <c r="EB189" i="101"/>
  <c r="DX189" i="101"/>
  <c r="DR188" i="101"/>
  <c r="DT188" i="101" s="1"/>
  <c r="DJ189" i="101"/>
  <c r="DF189" i="101"/>
  <c r="EJ182" i="97"/>
  <c r="EL182" i="97" s="1"/>
  <c r="EA182" i="97"/>
  <c r="EC182" i="97" s="1"/>
  <c r="DR182" i="97"/>
  <c r="DT182" i="97" s="1"/>
  <c r="DI182" i="97"/>
  <c r="DK182" i="97" s="1"/>
  <c r="AL190" i="102"/>
  <c r="CE190" i="102"/>
  <c r="AU190" i="102"/>
  <c r="BV191" i="102"/>
  <c r="BG190" i="102"/>
  <c r="BI190" i="102" s="1"/>
  <c r="BH191" i="102" s="1"/>
  <c r="CN190" i="102"/>
  <c r="AF190" i="102"/>
  <c r="AH190" i="102" s="1"/>
  <c r="AG191" i="102" s="1"/>
  <c r="CZ190" i="102"/>
  <c r="DB190" i="102" s="1"/>
  <c r="BP190" i="102"/>
  <c r="BR190" i="102" s="1"/>
  <c r="BQ191" i="102" s="1"/>
  <c r="W190" i="102"/>
  <c r="Y190" i="102" s="1"/>
  <c r="X191" i="102" s="1"/>
  <c r="N190" i="102"/>
  <c r="P190" i="102" s="1"/>
  <c r="O191" i="102" s="1"/>
  <c r="T189" i="101"/>
  <c r="K190" i="101"/>
  <c r="BY188" i="101"/>
  <c r="CA188" i="101" s="1"/>
  <c r="CQ188" i="101"/>
  <c r="CS188" i="101" s="1"/>
  <c r="BP188" i="101"/>
  <c r="BR188" i="101" s="1"/>
  <c r="AX188" i="101"/>
  <c r="AZ188" i="101" s="1"/>
  <c r="CI189" i="101"/>
  <c r="CE189" i="101"/>
  <c r="BG188" i="101"/>
  <c r="BI188" i="101" s="1"/>
  <c r="AO188" i="101"/>
  <c r="AQ188" i="101" s="1"/>
  <c r="AP189" i="101" s="1"/>
  <c r="CZ188" i="101"/>
  <c r="DB188" i="101" s="1"/>
  <c r="AF188" i="101"/>
  <c r="AH188" i="101" s="1"/>
  <c r="AG189" i="101" s="1"/>
  <c r="CZ182" i="98"/>
  <c r="DB182" i="98" s="1"/>
  <c r="DA183" i="98" s="1"/>
  <c r="CQ182" i="98"/>
  <c r="CS182" i="98" s="1"/>
  <c r="CR183" i="98" s="1"/>
  <c r="AO182" i="98"/>
  <c r="AQ182" i="98" s="1"/>
  <c r="AP183" i="98" s="1"/>
  <c r="AF182" i="98"/>
  <c r="AH182" i="98" s="1"/>
  <c r="AG183" i="98" s="1"/>
  <c r="CQ182" i="97"/>
  <c r="CS182" i="97" s="1"/>
  <c r="CR183" i="97" s="1"/>
  <c r="CI182" i="97"/>
  <c r="CE182" i="97"/>
  <c r="BQ182" i="97"/>
  <c r="BM182" i="97"/>
  <c r="BG182" i="97"/>
  <c r="BI182" i="97" s="1"/>
  <c r="BH183" i="97" s="1"/>
  <c r="AO182" i="97"/>
  <c r="AQ182" i="97" s="1"/>
  <c r="AF182" i="97"/>
  <c r="AH182" i="97" s="1"/>
  <c r="AG183" i="97" s="1"/>
  <c r="T182" i="97"/>
  <c r="N196" i="97"/>
  <c r="P196" i="97" s="1"/>
  <c r="O197" i="97" s="1"/>
  <c r="CE183" i="98"/>
  <c r="AU183" i="98"/>
  <c r="T183" i="98"/>
  <c r="BM183" i="98"/>
  <c r="K183" i="98"/>
  <c r="BD183" i="98"/>
  <c r="BV183" i="98"/>
  <c r="CW183" i="97"/>
  <c r="AU183" i="97"/>
  <c r="AO199" i="112" l="1"/>
  <c r="BE199" i="112"/>
  <c r="AZ200" i="112" s="1"/>
  <c r="BD200" i="112" s="1"/>
  <c r="EJ190" i="102"/>
  <c r="EL190" i="102" s="1"/>
  <c r="EB191" i="102"/>
  <c r="DX191" i="102"/>
  <c r="DR190" i="102"/>
  <c r="DT190" i="102" s="1"/>
  <c r="DJ191" i="102"/>
  <c r="DF191" i="102"/>
  <c r="EG183" i="98"/>
  <c r="EK183" i="98"/>
  <c r="EA183" i="98"/>
  <c r="EC183" i="98" s="1"/>
  <c r="DS183" i="98"/>
  <c r="DO183" i="98"/>
  <c r="DI183" i="98"/>
  <c r="DK183" i="98" s="1"/>
  <c r="EK189" i="101"/>
  <c r="EG189" i="101"/>
  <c r="EA189" i="101"/>
  <c r="EC189" i="101" s="1"/>
  <c r="DS189" i="101"/>
  <c r="DO189" i="101"/>
  <c r="DI189" i="101"/>
  <c r="DK189" i="101" s="1"/>
  <c r="EK183" i="97"/>
  <c r="EG183" i="97"/>
  <c r="DX183" i="97"/>
  <c r="EB183" i="97"/>
  <c r="DS183" i="97"/>
  <c r="DO183" i="97"/>
  <c r="DJ183" i="97"/>
  <c r="DF183" i="97"/>
  <c r="BM191" i="102"/>
  <c r="AC191" i="102"/>
  <c r="BD191" i="102"/>
  <c r="T191" i="102"/>
  <c r="CH190" i="102"/>
  <c r="CJ190" i="102" s="1"/>
  <c r="CI191" i="102" s="1"/>
  <c r="AX190" i="102"/>
  <c r="AZ190" i="102" s="1"/>
  <c r="AY191" i="102" s="1"/>
  <c r="AO190" i="102"/>
  <c r="AQ190" i="102" s="1"/>
  <c r="AP191" i="102" s="1"/>
  <c r="DA191" i="102"/>
  <c r="CW191" i="102"/>
  <c r="CQ190" i="102"/>
  <c r="CS190" i="102" s="1"/>
  <c r="CR191" i="102" s="1"/>
  <c r="BY191" i="102"/>
  <c r="CA191" i="102" s="1"/>
  <c r="BZ192" i="102" s="1"/>
  <c r="K191" i="102"/>
  <c r="CW189" i="101"/>
  <c r="DA189" i="101"/>
  <c r="BQ189" i="101"/>
  <c r="BM189" i="101"/>
  <c r="CR189" i="101"/>
  <c r="CN189" i="101"/>
  <c r="AC189" i="101"/>
  <c r="BH189" i="101"/>
  <c r="BD189" i="101"/>
  <c r="AY189" i="101"/>
  <c r="AU189" i="101"/>
  <c r="N190" i="101"/>
  <c r="P190" i="101" s="1"/>
  <c r="O191" i="101" s="1"/>
  <c r="AL189" i="101"/>
  <c r="CH189" i="101"/>
  <c r="CJ189" i="101" s="1"/>
  <c r="BZ189" i="101"/>
  <c r="BV189" i="101"/>
  <c r="W189" i="101"/>
  <c r="Y189" i="101" s="1"/>
  <c r="X190" i="101" s="1"/>
  <c r="CH183" i="98"/>
  <c r="CJ183" i="98" s="1"/>
  <c r="CI184" i="98" s="1"/>
  <c r="BY183" i="98"/>
  <c r="CA183" i="98" s="1"/>
  <c r="BZ184" i="98" s="1"/>
  <c r="BP183" i="98"/>
  <c r="BR183" i="98" s="1"/>
  <c r="BQ184" i="98" s="1"/>
  <c r="BG183" i="98"/>
  <c r="BI183" i="98" s="1"/>
  <c r="BH184" i="98" s="1"/>
  <c r="AX183" i="98"/>
  <c r="AZ183" i="98" s="1"/>
  <c r="AY184" i="98" s="1"/>
  <c r="W183" i="98"/>
  <c r="Y183" i="98" s="1"/>
  <c r="X184" i="98" s="1"/>
  <c r="CZ183" i="97"/>
  <c r="DB183" i="97" s="1"/>
  <c r="DA184" i="97" s="1"/>
  <c r="CH182" i="97"/>
  <c r="CJ182" i="97" s="1"/>
  <c r="BP182" i="97"/>
  <c r="BR182" i="97" s="1"/>
  <c r="AX183" i="97"/>
  <c r="AZ183" i="97" s="1"/>
  <c r="AY184" i="97" s="1"/>
  <c r="AP183" i="97"/>
  <c r="AL183" i="97"/>
  <c r="W182" i="97"/>
  <c r="Y182" i="97" s="1"/>
  <c r="X183" i="97" s="1"/>
  <c r="K197" i="97"/>
  <c r="CW183" i="98"/>
  <c r="AC183" i="98"/>
  <c r="CN183" i="98"/>
  <c r="AL183" i="98"/>
  <c r="N183" i="98"/>
  <c r="P183" i="98" s="1"/>
  <c r="O184" i="98" s="1"/>
  <c r="CN183" i="97"/>
  <c r="BD183" i="97"/>
  <c r="AC183" i="97"/>
  <c r="BC200" i="112" l="1"/>
  <c r="AQ199" i="112"/>
  <c r="AL200" i="112" s="1"/>
  <c r="AP200" i="112" s="1"/>
  <c r="EK191" i="102"/>
  <c r="EG191" i="102"/>
  <c r="EA191" i="102"/>
  <c r="EC191" i="102" s="1"/>
  <c r="DS191" i="102"/>
  <c r="DO191" i="102"/>
  <c r="DI191" i="102"/>
  <c r="DK191" i="102" s="1"/>
  <c r="EJ183" i="98"/>
  <c r="EL183" i="98" s="1"/>
  <c r="DX184" i="98"/>
  <c r="EB184" i="98"/>
  <c r="DR183" i="98"/>
  <c r="DT183" i="98" s="1"/>
  <c r="DJ184" i="98"/>
  <c r="DF184" i="98"/>
  <c r="EJ189" i="101"/>
  <c r="EL189" i="101" s="1"/>
  <c r="EB190" i="101"/>
  <c r="DX190" i="101"/>
  <c r="DR189" i="101"/>
  <c r="DT189" i="101" s="1"/>
  <c r="DJ190" i="101"/>
  <c r="DF190" i="101"/>
  <c r="EJ183" i="97"/>
  <c r="EL183" i="97" s="1"/>
  <c r="EA183" i="97"/>
  <c r="EC183" i="97" s="1"/>
  <c r="DR183" i="97"/>
  <c r="DT183" i="97" s="1"/>
  <c r="DI183" i="97"/>
  <c r="DK183" i="97" s="1"/>
  <c r="AL191" i="102"/>
  <c r="AU191" i="102"/>
  <c r="BV192" i="102"/>
  <c r="CE191" i="102"/>
  <c r="CZ191" i="102"/>
  <c r="DB191" i="102" s="1"/>
  <c r="CN191" i="102"/>
  <c r="BP191" i="102"/>
  <c r="BR191" i="102" s="1"/>
  <c r="BQ192" i="102" s="1"/>
  <c r="W191" i="102"/>
  <c r="Y191" i="102" s="1"/>
  <c r="X192" i="102" s="1"/>
  <c r="AF191" i="102"/>
  <c r="AH191" i="102" s="1"/>
  <c r="AG192" i="102" s="1"/>
  <c r="N191" i="102"/>
  <c r="P191" i="102" s="1"/>
  <c r="O192" i="102" s="1"/>
  <c r="BG191" i="102"/>
  <c r="BI191" i="102" s="1"/>
  <c r="BH192" i="102" s="1"/>
  <c r="CI190" i="101"/>
  <c r="CE190" i="101"/>
  <c r="K191" i="101"/>
  <c r="T190" i="101"/>
  <c r="CZ189" i="101"/>
  <c r="DB189" i="101" s="1"/>
  <c r="BY189" i="101"/>
  <c r="CA189" i="101" s="1"/>
  <c r="AX189" i="101"/>
  <c r="AZ189" i="101" s="1"/>
  <c r="BP189" i="101"/>
  <c r="BR189" i="101" s="1"/>
  <c r="AO189" i="101"/>
  <c r="AQ189" i="101" s="1"/>
  <c r="AP190" i="101" s="1"/>
  <c r="AF189" i="101"/>
  <c r="AH189" i="101" s="1"/>
  <c r="AG190" i="101" s="1"/>
  <c r="BG189" i="101"/>
  <c r="BI189" i="101" s="1"/>
  <c r="CQ189" i="101"/>
  <c r="CS189" i="101" s="1"/>
  <c r="CZ183" i="98"/>
  <c r="DB183" i="98" s="1"/>
  <c r="DA184" i="98" s="1"/>
  <c r="CQ183" i="98"/>
  <c r="CS183" i="98" s="1"/>
  <c r="CR184" i="98" s="1"/>
  <c r="AO183" i="98"/>
  <c r="AQ183" i="98" s="1"/>
  <c r="AP184" i="98" s="1"/>
  <c r="AF183" i="98"/>
  <c r="AH183" i="98" s="1"/>
  <c r="AG184" i="98" s="1"/>
  <c r="CQ183" i="97"/>
  <c r="CS183" i="97" s="1"/>
  <c r="CR184" i="97" s="1"/>
  <c r="CI183" i="97"/>
  <c r="CE183" i="97"/>
  <c r="BQ183" i="97"/>
  <c r="BM183" i="97"/>
  <c r="BG183" i="97"/>
  <c r="BI183" i="97" s="1"/>
  <c r="BH184" i="97" s="1"/>
  <c r="AO183" i="97"/>
  <c r="AQ183" i="97" s="1"/>
  <c r="AF183" i="97"/>
  <c r="AH183" i="97" s="1"/>
  <c r="AG184" i="97" s="1"/>
  <c r="T183" i="97"/>
  <c r="N197" i="97"/>
  <c r="P197" i="97" s="1"/>
  <c r="O198" i="97" s="1"/>
  <c r="BM184" i="98"/>
  <c r="AU184" i="98"/>
  <c r="K184" i="98"/>
  <c r="CE184" i="98"/>
  <c r="BD184" i="98"/>
  <c r="T184" i="98"/>
  <c r="BV184" i="98"/>
  <c r="CW184" i="97"/>
  <c r="AU184" i="97"/>
  <c r="AO200" i="112" l="1"/>
  <c r="BE200" i="112"/>
  <c r="AZ201" i="112" s="1"/>
  <c r="BD201" i="112" s="1"/>
  <c r="EJ191" i="102"/>
  <c r="EL191" i="102" s="1"/>
  <c r="EB192" i="102"/>
  <c r="DX192" i="102"/>
  <c r="DR191" i="102"/>
  <c r="DT191" i="102" s="1"/>
  <c r="DJ192" i="102"/>
  <c r="DF192" i="102"/>
  <c r="EK184" i="98"/>
  <c r="EG184" i="98"/>
  <c r="EA184" i="98"/>
  <c r="EC184" i="98" s="1"/>
  <c r="DO184" i="98"/>
  <c r="DS184" i="98"/>
  <c r="DI184" i="98"/>
  <c r="DK184" i="98" s="1"/>
  <c r="EK190" i="101"/>
  <c r="EG190" i="101"/>
  <c r="EA190" i="101"/>
  <c r="EC190" i="101" s="1"/>
  <c r="DS190" i="101"/>
  <c r="DO190" i="101"/>
  <c r="DI190" i="101"/>
  <c r="DK190" i="101" s="1"/>
  <c r="EK184" i="97"/>
  <c r="EG184" i="97"/>
  <c r="EB184" i="97"/>
  <c r="DX184" i="97"/>
  <c r="DS184" i="97"/>
  <c r="DO184" i="97"/>
  <c r="DJ184" i="97"/>
  <c r="DF184" i="97"/>
  <c r="K192" i="102"/>
  <c r="CQ191" i="102"/>
  <c r="CS191" i="102" s="1"/>
  <c r="CR192" i="102" s="1"/>
  <c r="AX191" i="102"/>
  <c r="AZ191" i="102" s="1"/>
  <c r="AY192" i="102" s="1"/>
  <c r="BD192" i="102"/>
  <c r="AC192" i="102"/>
  <c r="BM192" i="102"/>
  <c r="DA192" i="102"/>
  <c r="CW192" i="102"/>
  <c r="BY192" i="102"/>
  <c r="CA192" i="102" s="1"/>
  <c r="BZ193" i="102" s="1"/>
  <c r="AO191" i="102"/>
  <c r="AQ191" i="102" s="1"/>
  <c r="AP192" i="102" s="1"/>
  <c r="T192" i="102"/>
  <c r="CH191" i="102"/>
  <c r="CJ191" i="102" s="1"/>
  <c r="CI192" i="102" s="1"/>
  <c r="CW190" i="101"/>
  <c r="DA190" i="101"/>
  <c r="BH190" i="101"/>
  <c r="BD190" i="101"/>
  <c r="BQ190" i="101"/>
  <c r="BM190" i="101"/>
  <c r="AC190" i="101"/>
  <c r="CR190" i="101"/>
  <c r="CN190" i="101"/>
  <c r="AL190" i="101"/>
  <c r="AY190" i="101"/>
  <c r="AU190" i="101"/>
  <c r="N191" i="101"/>
  <c r="P191" i="101" s="1"/>
  <c r="O192" i="101" s="1"/>
  <c r="BZ190" i="101"/>
  <c r="BV190" i="101"/>
  <c r="W190" i="101"/>
  <c r="Y190" i="101" s="1"/>
  <c r="X191" i="101" s="1"/>
  <c r="CH190" i="101"/>
  <c r="CJ190" i="101" s="1"/>
  <c r="CH184" i="98"/>
  <c r="CJ184" i="98" s="1"/>
  <c r="CI185" i="98" s="1"/>
  <c r="BY184" i="98"/>
  <c r="CA184" i="98" s="1"/>
  <c r="BZ185" i="98" s="1"/>
  <c r="BP184" i="98"/>
  <c r="BR184" i="98" s="1"/>
  <c r="BQ185" i="98" s="1"/>
  <c r="BG184" i="98"/>
  <c r="BI184" i="98" s="1"/>
  <c r="BH185" i="98" s="1"/>
  <c r="AX184" i="98"/>
  <c r="AZ184" i="98" s="1"/>
  <c r="AY185" i="98" s="1"/>
  <c r="W184" i="98"/>
  <c r="Y184" i="98" s="1"/>
  <c r="X185" i="98" s="1"/>
  <c r="CZ184" i="97"/>
  <c r="DB184" i="97" s="1"/>
  <c r="DA185" i="97" s="1"/>
  <c r="CH183" i="97"/>
  <c r="CJ183" i="97" s="1"/>
  <c r="BP183" i="97"/>
  <c r="BR183" i="97" s="1"/>
  <c r="AX184" i="97"/>
  <c r="AZ184" i="97" s="1"/>
  <c r="AY185" i="97" s="1"/>
  <c r="AP184" i="97"/>
  <c r="AL184" i="97"/>
  <c r="W183" i="97"/>
  <c r="Y183" i="97" s="1"/>
  <c r="X184" i="97" s="1"/>
  <c r="K198" i="97"/>
  <c r="CN184" i="98"/>
  <c r="AL184" i="98"/>
  <c r="CW184" i="98"/>
  <c r="AC184" i="98"/>
  <c r="N184" i="98"/>
  <c r="P184" i="98" s="1"/>
  <c r="O185" i="98" s="1"/>
  <c r="CN184" i="97"/>
  <c r="BD184" i="97"/>
  <c r="AC184" i="97"/>
  <c r="BC201" i="112" l="1"/>
  <c r="AQ200" i="112"/>
  <c r="AL201" i="112" s="1"/>
  <c r="AP201" i="112" s="1"/>
  <c r="EK192" i="102"/>
  <c r="EG192" i="102"/>
  <c r="EA192" i="102"/>
  <c r="EC192" i="102" s="1"/>
  <c r="DO192" i="102"/>
  <c r="DS192" i="102"/>
  <c r="DI192" i="102"/>
  <c r="DK192" i="102" s="1"/>
  <c r="EJ184" i="98"/>
  <c r="EL184" i="98" s="1"/>
  <c r="EB185" i="98"/>
  <c r="DX185" i="98"/>
  <c r="DR184" i="98"/>
  <c r="DT184" i="98" s="1"/>
  <c r="DJ185" i="98"/>
  <c r="DF185" i="98"/>
  <c r="EJ190" i="101"/>
  <c r="EL190" i="101" s="1"/>
  <c r="EB191" i="101"/>
  <c r="DX191" i="101"/>
  <c r="DR190" i="101"/>
  <c r="DT190" i="101" s="1"/>
  <c r="DJ191" i="101"/>
  <c r="DF191" i="101"/>
  <c r="EJ184" i="97"/>
  <c r="EL184" i="97" s="1"/>
  <c r="EA184" i="97"/>
  <c r="EC184" i="97" s="1"/>
  <c r="DR184" i="97"/>
  <c r="DT184" i="97" s="1"/>
  <c r="DI184" i="97"/>
  <c r="DK184" i="97" s="1"/>
  <c r="AL192" i="102"/>
  <c r="CE192" i="102"/>
  <c r="BV193" i="102"/>
  <c r="AU192" i="102"/>
  <c r="BP192" i="102"/>
  <c r="BR192" i="102" s="1"/>
  <c r="BQ193" i="102" s="1"/>
  <c r="BG192" i="102"/>
  <c r="BI192" i="102" s="1"/>
  <c r="BH193" i="102" s="1"/>
  <c r="CZ192" i="102"/>
  <c r="DB192" i="102" s="1"/>
  <c r="AF192" i="102"/>
  <c r="AH192" i="102" s="1"/>
  <c r="AG193" i="102" s="1"/>
  <c r="W192" i="102"/>
  <c r="Y192" i="102" s="1"/>
  <c r="X193" i="102" s="1"/>
  <c r="CN192" i="102"/>
  <c r="N192" i="102"/>
  <c r="P192" i="102" s="1"/>
  <c r="O193" i="102" s="1"/>
  <c r="T191" i="101"/>
  <c r="K192" i="101"/>
  <c r="BG190" i="101"/>
  <c r="BI190" i="101" s="1"/>
  <c r="AO190" i="101"/>
  <c r="AQ190" i="101" s="1"/>
  <c r="AP191" i="101" s="1"/>
  <c r="AF190" i="101"/>
  <c r="AH190" i="101" s="1"/>
  <c r="AG191" i="101" s="1"/>
  <c r="CI191" i="101"/>
  <c r="CE191" i="101"/>
  <c r="BY190" i="101"/>
  <c r="CA190" i="101" s="1"/>
  <c r="AX190" i="101"/>
  <c r="AZ190" i="101" s="1"/>
  <c r="CQ190" i="101"/>
  <c r="CS190" i="101" s="1"/>
  <c r="BP190" i="101"/>
  <c r="BR190" i="101" s="1"/>
  <c r="CZ190" i="101"/>
  <c r="DB190" i="101" s="1"/>
  <c r="CZ184" i="98"/>
  <c r="DB184" i="98" s="1"/>
  <c r="DA185" i="98" s="1"/>
  <c r="CQ184" i="98"/>
  <c r="CS184" i="98" s="1"/>
  <c r="CR185" i="98" s="1"/>
  <c r="AO184" i="98"/>
  <c r="AQ184" i="98" s="1"/>
  <c r="AP185" i="98" s="1"/>
  <c r="AF184" i="98"/>
  <c r="AH184" i="98" s="1"/>
  <c r="AG185" i="98" s="1"/>
  <c r="CQ184" i="97"/>
  <c r="CS184" i="97" s="1"/>
  <c r="CR185" i="97" s="1"/>
  <c r="CI184" i="97"/>
  <c r="CE184" i="97"/>
  <c r="BQ184" i="97"/>
  <c r="BM184" i="97"/>
  <c r="BG184" i="97"/>
  <c r="BI184" i="97" s="1"/>
  <c r="BH185" i="97" s="1"/>
  <c r="AO184" i="97"/>
  <c r="AQ184" i="97" s="1"/>
  <c r="AF184" i="97"/>
  <c r="AH184" i="97" s="1"/>
  <c r="AG185" i="97" s="1"/>
  <c r="T184" i="97"/>
  <c r="N198" i="97"/>
  <c r="P198" i="97" s="1"/>
  <c r="O199" i="97" s="1"/>
  <c r="BD185" i="98"/>
  <c r="T185" i="98"/>
  <c r="BM185" i="98"/>
  <c r="CE185" i="98"/>
  <c r="K185" i="98"/>
  <c r="BV185" i="98"/>
  <c r="AU185" i="98"/>
  <c r="CW185" i="97"/>
  <c r="AU185" i="97"/>
  <c r="AO201" i="112" l="1"/>
  <c r="BE201" i="112"/>
  <c r="AZ202" i="112" s="1"/>
  <c r="BD202" i="112" s="1"/>
  <c r="EJ192" i="102"/>
  <c r="EL192" i="102" s="1"/>
  <c r="EB193" i="102"/>
  <c r="DX193" i="102"/>
  <c r="DR192" i="102"/>
  <c r="DT192" i="102" s="1"/>
  <c r="DJ193" i="102"/>
  <c r="DF193" i="102"/>
  <c r="EK185" i="98"/>
  <c r="EG185" i="98"/>
  <c r="EA185" i="98"/>
  <c r="EC185" i="98" s="1"/>
  <c r="DS185" i="98"/>
  <c r="DO185" i="98"/>
  <c r="DI185" i="98"/>
  <c r="DK185" i="98" s="1"/>
  <c r="EK191" i="101"/>
  <c r="EG191" i="101"/>
  <c r="EA191" i="101"/>
  <c r="EC191" i="101" s="1"/>
  <c r="DS191" i="101"/>
  <c r="DO191" i="101"/>
  <c r="DI191" i="101"/>
  <c r="DK191" i="101" s="1"/>
  <c r="EG185" i="97"/>
  <c r="EK185" i="97"/>
  <c r="DX185" i="97"/>
  <c r="EB185" i="97"/>
  <c r="DO185" i="97"/>
  <c r="DS185" i="97"/>
  <c r="DJ185" i="97"/>
  <c r="DF185" i="97"/>
  <c r="T193" i="102"/>
  <c r="DA193" i="102"/>
  <c r="CW193" i="102"/>
  <c r="K193" i="102"/>
  <c r="BM193" i="102"/>
  <c r="CH192" i="102"/>
  <c r="CJ192" i="102" s="1"/>
  <c r="CI193" i="102" s="1"/>
  <c r="AC193" i="102"/>
  <c r="BY193" i="102"/>
  <c r="CA193" i="102" s="1"/>
  <c r="BZ194" i="102" s="1"/>
  <c r="AO192" i="102"/>
  <c r="AQ192" i="102" s="1"/>
  <c r="AP193" i="102" s="1"/>
  <c r="CQ192" i="102"/>
  <c r="CS192" i="102" s="1"/>
  <c r="CR193" i="102" s="1"/>
  <c r="BD193" i="102"/>
  <c r="AX192" i="102"/>
  <c r="AZ192" i="102" s="1"/>
  <c r="AY193" i="102" s="1"/>
  <c r="BQ191" i="101"/>
  <c r="BM191" i="101"/>
  <c r="CR191" i="101"/>
  <c r="CN191" i="101"/>
  <c r="CW191" i="101"/>
  <c r="DA191" i="101"/>
  <c r="BH191" i="101"/>
  <c r="BD191" i="101"/>
  <c r="AC191" i="101"/>
  <c r="AY191" i="101"/>
  <c r="AU191" i="101"/>
  <c r="CH191" i="101"/>
  <c r="CJ191" i="101" s="1"/>
  <c r="AL191" i="101"/>
  <c r="N192" i="101"/>
  <c r="P192" i="101" s="1"/>
  <c r="O193" i="101" s="1"/>
  <c r="BZ191" i="101"/>
  <c r="BV191" i="101"/>
  <c r="W191" i="101"/>
  <c r="Y191" i="101" s="1"/>
  <c r="X192" i="101" s="1"/>
  <c r="CH185" i="98"/>
  <c r="CJ185" i="98" s="1"/>
  <c r="CI186" i="98" s="1"/>
  <c r="BY185" i="98"/>
  <c r="CA185" i="98" s="1"/>
  <c r="BZ186" i="98" s="1"/>
  <c r="BP185" i="98"/>
  <c r="BR185" i="98" s="1"/>
  <c r="BQ186" i="98" s="1"/>
  <c r="BG185" i="98"/>
  <c r="BI185" i="98" s="1"/>
  <c r="BH186" i="98" s="1"/>
  <c r="AX185" i="98"/>
  <c r="AZ185" i="98" s="1"/>
  <c r="AY186" i="98" s="1"/>
  <c r="W185" i="98"/>
  <c r="Y185" i="98" s="1"/>
  <c r="X186" i="98" s="1"/>
  <c r="CZ185" i="97"/>
  <c r="DB185" i="97" s="1"/>
  <c r="DA186" i="97" s="1"/>
  <c r="CH184" i="97"/>
  <c r="CJ184" i="97" s="1"/>
  <c r="BP184" i="97"/>
  <c r="BR184" i="97" s="1"/>
  <c r="AX185" i="97"/>
  <c r="AZ185" i="97" s="1"/>
  <c r="AY186" i="97" s="1"/>
  <c r="AP185" i="97"/>
  <c r="AL185" i="97"/>
  <c r="W184" i="97"/>
  <c r="Y184" i="97" s="1"/>
  <c r="X185" i="97" s="1"/>
  <c r="K199" i="97"/>
  <c r="N199" i="97" s="1"/>
  <c r="AL185" i="98"/>
  <c r="AC185" i="98"/>
  <c r="CW185" i="98"/>
  <c r="N185" i="98"/>
  <c r="P185" i="98" s="1"/>
  <c r="O186" i="98" s="1"/>
  <c r="CN185" i="98"/>
  <c r="CN185" i="97"/>
  <c r="BD185" i="97"/>
  <c r="AC185" i="97"/>
  <c r="BC202" i="112" l="1"/>
  <c r="AQ201" i="112"/>
  <c r="AL202" i="112" s="1"/>
  <c r="AP202" i="112" s="1"/>
  <c r="EK193" i="102"/>
  <c r="EG193" i="102"/>
  <c r="EA193" i="102"/>
  <c r="EC193" i="102" s="1"/>
  <c r="DO193" i="102"/>
  <c r="DS193" i="102"/>
  <c r="DI193" i="102"/>
  <c r="DK193" i="102" s="1"/>
  <c r="EJ185" i="98"/>
  <c r="EL185" i="98" s="1"/>
  <c r="EB186" i="98"/>
  <c r="DX186" i="98"/>
  <c r="DR185" i="98"/>
  <c r="DT185" i="98" s="1"/>
  <c r="DJ186" i="98"/>
  <c r="DF186" i="98"/>
  <c r="EJ191" i="101"/>
  <c r="EL191" i="101" s="1"/>
  <c r="EB192" i="101"/>
  <c r="DX192" i="101"/>
  <c r="DR191" i="101"/>
  <c r="DT191" i="101" s="1"/>
  <c r="DJ192" i="101"/>
  <c r="DF192" i="101"/>
  <c r="EJ185" i="97"/>
  <c r="EL185" i="97" s="1"/>
  <c r="EA185" i="97"/>
  <c r="EC185" i="97" s="1"/>
  <c r="DR185" i="97"/>
  <c r="DT185" i="97" s="1"/>
  <c r="DI185" i="97"/>
  <c r="DK185" i="97" s="1"/>
  <c r="BV194" i="102"/>
  <c r="AU193" i="102"/>
  <c r="AL193" i="102"/>
  <c r="CE193" i="102"/>
  <c r="BG193" i="102"/>
  <c r="BI193" i="102" s="1"/>
  <c r="BH194" i="102" s="1"/>
  <c r="CZ193" i="102"/>
  <c r="DB193" i="102" s="1"/>
  <c r="CN193" i="102"/>
  <c r="W193" i="102"/>
  <c r="Y193" i="102" s="1"/>
  <c r="X194" i="102" s="1"/>
  <c r="AF193" i="102"/>
  <c r="AH193" i="102" s="1"/>
  <c r="AG194" i="102" s="1"/>
  <c r="BP193" i="102"/>
  <c r="BR193" i="102" s="1"/>
  <c r="BQ194" i="102" s="1"/>
  <c r="N193" i="102"/>
  <c r="P193" i="102" s="1"/>
  <c r="O194" i="102" s="1"/>
  <c r="K193" i="101"/>
  <c r="CI192" i="101"/>
  <c r="CE192" i="101"/>
  <c r="BY191" i="101"/>
  <c r="CA191" i="101" s="1"/>
  <c r="BG191" i="101"/>
  <c r="BI191" i="101" s="1"/>
  <c r="AO191" i="101"/>
  <c r="AQ191" i="101" s="1"/>
  <c r="AP192" i="101" s="1"/>
  <c r="BP191" i="101"/>
  <c r="BR191" i="101" s="1"/>
  <c r="AX191" i="101"/>
  <c r="AZ191" i="101" s="1"/>
  <c r="CQ191" i="101"/>
  <c r="CS191" i="101" s="1"/>
  <c r="T192" i="101"/>
  <c r="AF191" i="101"/>
  <c r="AH191" i="101" s="1"/>
  <c r="AG192" i="101" s="1"/>
  <c r="CZ191" i="101"/>
  <c r="DB191" i="101" s="1"/>
  <c r="CZ185" i="98"/>
  <c r="DB185" i="98" s="1"/>
  <c r="DA186" i="98" s="1"/>
  <c r="CQ185" i="98"/>
  <c r="CS185" i="98" s="1"/>
  <c r="CR186" i="98" s="1"/>
  <c r="AO185" i="98"/>
  <c r="AQ185" i="98" s="1"/>
  <c r="AP186" i="98" s="1"/>
  <c r="AF185" i="98"/>
  <c r="AH185" i="98" s="1"/>
  <c r="AG186" i="98" s="1"/>
  <c r="CQ185" i="97"/>
  <c r="CS185" i="97" s="1"/>
  <c r="CR186" i="97" s="1"/>
  <c r="CI185" i="97"/>
  <c r="CE185" i="97"/>
  <c r="BQ185" i="97"/>
  <c r="BM185" i="97"/>
  <c r="BG185" i="97"/>
  <c r="BI185" i="97" s="1"/>
  <c r="BH186" i="97" s="1"/>
  <c r="AO185" i="97"/>
  <c r="AQ185" i="97" s="1"/>
  <c r="AF185" i="97"/>
  <c r="AH185" i="97" s="1"/>
  <c r="AG186" i="97" s="1"/>
  <c r="P199" i="97"/>
  <c r="O200" i="97" s="1"/>
  <c r="T185" i="97"/>
  <c r="BM186" i="98"/>
  <c r="BV186" i="98"/>
  <c r="K186" i="98"/>
  <c r="T186" i="98"/>
  <c r="CE186" i="98"/>
  <c r="BD186" i="98"/>
  <c r="AU186" i="98"/>
  <c r="CW186" i="97"/>
  <c r="AU186" i="97"/>
  <c r="AO202" i="112" l="1"/>
  <c r="BE202" i="112"/>
  <c r="AZ203" i="112" s="1"/>
  <c r="BD203" i="112" s="1"/>
  <c r="EJ193" i="102"/>
  <c r="EL193" i="102" s="1"/>
  <c r="EB194" i="102"/>
  <c r="DX194" i="102"/>
  <c r="DR193" i="102"/>
  <c r="DT193" i="102" s="1"/>
  <c r="DJ194" i="102"/>
  <c r="DF194" i="102"/>
  <c r="EG186" i="98"/>
  <c r="EK186" i="98"/>
  <c r="EA186" i="98"/>
  <c r="EC186" i="98" s="1"/>
  <c r="DO186" i="98"/>
  <c r="DS186" i="98"/>
  <c r="DI186" i="98"/>
  <c r="DK186" i="98" s="1"/>
  <c r="EK192" i="101"/>
  <c r="EG192" i="101"/>
  <c r="EA192" i="101"/>
  <c r="EC192" i="101" s="1"/>
  <c r="DS192" i="101"/>
  <c r="DO192" i="101"/>
  <c r="DI192" i="101"/>
  <c r="DK192" i="101" s="1"/>
  <c r="EG186" i="97"/>
  <c r="EK186" i="97"/>
  <c r="DX186" i="97"/>
  <c r="EB186" i="97"/>
  <c r="DS186" i="97"/>
  <c r="DO186" i="97"/>
  <c r="DJ186" i="97"/>
  <c r="DF186" i="97"/>
  <c r="AC194" i="102"/>
  <c r="BD194" i="102"/>
  <c r="T194" i="102"/>
  <c r="CH193" i="102"/>
  <c r="CJ193" i="102" s="1"/>
  <c r="CI194" i="102" s="1"/>
  <c r="DA194" i="102"/>
  <c r="CW194" i="102"/>
  <c r="AX193" i="102"/>
  <c r="AZ193" i="102" s="1"/>
  <c r="AY194" i="102" s="1"/>
  <c r="CQ193" i="102"/>
  <c r="CS193" i="102" s="1"/>
  <c r="CR194" i="102" s="1"/>
  <c r="AO193" i="102"/>
  <c r="AQ193" i="102" s="1"/>
  <c r="AP194" i="102" s="1"/>
  <c r="BY194" i="102"/>
  <c r="CA194" i="102" s="1"/>
  <c r="BZ195" i="102" s="1"/>
  <c r="BM194" i="102"/>
  <c r="K194" i="102"/>
  <c r="AL192" i="101"/>
  <c r="BH192" i="101"/>
  <c r="BD192" i="101"/>
  <c r="BQ192" i="101"/>
  <c r="BM192" i="101"/>
  <c r="CR192" i="101"/>
  <c r="CN192" i="101"/>
  <c r="AC192" i="101"/>
  <c r="AY192" i="101"/>
  <c r="AU192" i="101"/>
  <c r="BZ192" i="101"/>
  <c r="BV192" i="101"/>
  <c r="CH192" i="101"/>
  <c r="CJ192" i="101" s="1"/>
  <c r="W192" i="101"/>
  <c r="Y192" i="101" s="1"/>
  <c r="X193" i="101" s="1"/>
  <c r="N193" i="101"/>
  <c r="P193" i="101" s="1"/>
  <c r="O194" i="101" s="1"/>
  <c r="CW192" i="101"/>
  <c r="DA192" i="101"/>
  <c r="CH186" i="98"/>
  <c r="CJ186" i="98" s="1"/>
  <c r="CI187" i="98" s="1"/>
  <c r="BY186" i="98"/>
  <c r="CA186" i="98" s="1"/>
  <c r="BZ187" i="98" s="1"/>
  <c r="BP186" i="98"/>
  <c r="BR186" i="98" s="1"/>
  <c r="BQ187" i="98" s="1"/>
  <c r="BG186" i="98"/>
  <c r="BI186" i="98" s="1"/>
  <c r="BH187" i="98" s="1"/>
  <c r="AX186" i="98"/>
  <c r="AZ186" i="98" s="1"/>
  <c r="AY187" i="98" s="1"/>
  <c r="W186" i="98"/>
  <c r="Y186" i="98" s="1"/>
  <c r="X187" i="98" s="1"/>
  <c r="CZ186" i="97"/>
  <c r="DB186" i="97" s="1"/>
  <c r="DA187" i="97" s="1"/>
  <c r="CH185" i="97"/>
  <c r="CJ185" i="97" s="1"/>
  <c r="BP185" i="97"/>
  <c r="BR185" i="97" s="1"/>
  <c r="AX186" i="97"/>
  <c r="AZ186" i="97" s="1"/>
  <c r="AY187" i="97" s="1"/>
  <c r="AP186" i="97"/>
  <c r="AL186" i="97"/>
  <c r="K200" i="97"/>
  <c r="N200" i="97" s="1"/>
  <c r="P200" i="97" s="1"/>
  <c r="O201" i="97" s="1"/>
  <c r="W185" i="97"/>
  <c r="Y185" i="97" s="1"/>
  <c r="X186" i="97" s="1"/>
  <c r="AL186" i="98"/>
  <c r="CW186" i="98"/>
  <c r="AC186" i="98"/>
  <c r="CN186" i="98"/>
  <c r="N186" i="98"/>
  <c r="P186" i="98" s="1"/>
  <c r="O187" i="98" s="1"/>
  <c r="CN186" i="97"/>
  <c r="BD186" i="97"/>
  <c r="AC186" i="97"/>
  <c r="BC203" i="112" l="1"/>
  <c r="AQ202" i="112"/>
  <c r="AL203" i="112" s="1"/>
  <c r="AP203" i="112" s="1"/>
  <c r="EK194" i="102"/>
  <c r="EG194" i="102"/>
  <c r="EA194" i="102"/>
  <c r="EC194" i="102" s="1"/>
  <c r="DS194" i="102"/>
  <c r="DO194" i="102"/>
  <c r="DI194" i="102"/>
  <c r="DK194" i="102" s="1"/>
  <c r="EJ186" i="98"/>
  <c r="EL186" i="98" s="1"/>
  <c r="EB187" i="98"/>
  <c r="DX187" i="98"/>
  <c r="DR186" i="98"/>
  <c r="DT186" i="98" s="1"/>
  <c r="DJ187" i="98"/>
  <c r="DF187" i="98"/>
  <c r="EJ192" i="101"/>
  <c r="EL192" i="101" s="1"/>
  <c r="EB193" i="101"/>
  <c r="DX193" i="101"/>
  <c r="DR192" i="101"/>
  <c r="DT192" i="101" s="1"/>
  <c r="DJ193" i="101"/>
  <c r="DF193" i="101"/>
  <c r="EJ186" i="97"/>
  <c r="EL186" i="97" s="1"/>
  <c r="EA186" i="97"/>
  <c r="EC186" i="97" s="1"/>
  <c r="DR186" i="97"/>
  <c r="DT186" i="97" s="1"/>
  <c r="DI186" i="97"/>
  <c r="DK186" i="97" s="1"/>
  <c r="AL194" i="102"/>
  <c r="CN194" i="102"/>
  <c r="AU194" i="102"/>
  <c r="CE194" i="102"/>
  <c r="N194" i="102"/>
  <c r="P194" i="102" s="1"/>
  <c r="O195" i="102" s="1"/>
  <c r="BG194" i="102"/>
  <c r="BI194" i="102" s="1"/>
  <c r="BH195" i="102" s="1"/>
  <c r="BV195" i="102"/>
  <c r="BP194" i="102"/>
  <c r="BR194" i="102" s="1"/>
  <c r="BQ195" i="102" s="1"/>
  <c r="CZ194" i="102"/>
  <c r="DB194" i="102" s="1"/>
  <c r="W194" i="102"/>
  <c r="Y194" i="102" s="1"/>
  <c r="X195" i="102" s="1"/>
  <c r="AF194" i="102"/>
  <c r="AH194" i="102" s="1"/>
  <c r="AG195" i="102" s="1"/>
  <c r="T193" i="101"/>
  <c r="K194" i="101"/>
  <c r="CI193" i="101"/>
  <c r="CE193" i="101"/>
  <c r="AX192" i="101"/>
  <c r="AZ192" i="101" s="1"/>
  <c r="CQ192" i="101"/>
  <c r="CS192" i="101" s="1"/>
  <c r="BG192" i="101"/>
  <c r="BI192" i="101" s="1"/>
  <c r="BY192" i="101"/>
  <c r="CA192" i="101" s="1"/>
  <c r="BP192" i="101"/>
  <c r="BR192" i="101" s="1"/>
  <c r="CZ192" i="101"/>
  <c r="DB192" i="101" s="1"/>
  <c r="AF192" i="101"/>
  <c r="AH192" i="101" s="1"/>
  <c r="AG193" i="101" s="1"/>
  <c r="AO192" i="101"/>
  <c r="AQ192" i="101" s="1"/>
  <c r="AP193" i="101" s="1"/>
  <c r="CZ186" i="98"/>
  <c r="DB186" i="98" s="1"/>
  <c r="DA187" i="98" s="1"/>
  <c r="CQ186" i="98"/>
  <c r="CS186" i="98" s="1"/>
  <c r="CR187" i="98" s="1"/>
  <c r="AO186" i="98"/>
  <c r="AQ186" i="98" s="1"/>
  <c r="AP187" i="98" s="1"/>
  <c r="AF186" i="98"/>
  <c r="AH186" i="98" s="1"/>
  <c r="AG187" i="98" s="1"/>
  <c r="CQ186" i="97"/>
  <c r="CS186" i="97" s="1"/>
  <c r="CR187" i="97" s="1"/>
  <c r="CI186" i="97"/>
  <c r="CE186" i="97"/>
  <c r="BQ186" i="97"/>
  <c r="BM186" i="97"/>
  <c r="BG186" i="97"/>
  <c r="BI186" i="97" s="1"/>
  <c r="BH187" i="97" s="1"/>
  <c r="AO186" i="97"/>
  <c r="AQ186" i="97" s="1"/>
  <c r="AF186" i="97"/>
  <c r="AH186" i="97" s="1"/>
  <c r="AG187" i="97" s="1"/>
  <c r="T186" i="97"/>
  <c r="K201" i="97"/>
  <c r="BV187" i="98"/>
  <c r="AU187" i="98"/>
  <c r="CE187" i="98"/>
  <c r="K187" i="98"/>
  <c r="BM187" i="98"/>
  <c r="T187" i="98"/>
  <c r="BD187" i="98"/>
  <c r="CW187" i="97"/>
  <c r="AU187" i="97"/>
  <c r="AO203" i="112" l="1"/>
  <c r="BE203" i="112"/>
  <c r="AZ204" i="112" s="1"/>
  <c r="BD204" i="112" s="1"/>
  <c r="EJ194" i="102"/>
  <c r="EL194" i="102" s="1"/>
  <c r="DX195" i="102"/>
  <c r="EB195" i="102"/>
  <c r="DR194" i="102"/>
  <c r="DT194" i="102" s="1"/>
  <c r="DF195" i="102"/>
  <c r="DJ195" i="102"/>
  <c r="EG187" i="98"/>
  <c r="EK187" i="98"/>
  <c r="EA187" i="98"/>
  <c r="EC187" i="98" s="1"/>
  <c r="DS187" i="98"/>
  <c r="DO187" i="98"/>
  <c r="DI187" i="98"/>
  <c r="DK187" i="98" s="1"/>
  <c r="EK193" i="101"/>
  <c r="EG193" i="101"/>
  <c r="EA193" i="101"/>
  <c r="EC193" i="101" s="1"/>
  <c r="DS193" i="101"/>
  <c r="DO193" i="101"/>
  <c r="DI193" i="101"/>
  <c r="DK193" i="101" s="1"/>
  <c r="EK187" i="97"/>
  <c r="EG187" i="97"/>
  <c r="DX187" i="97"/>
  <c r="EB187" i="97"/>
  <c r="DS187" i="97"/>
  <c r="DO187" i="97"/>
  <c r="DJ187" i="97"/>
  <c r="DF187" i="97"/>
  <c r="K195" i="102"/>
  <c r="T195" i="102"/>
  <c r="BM195" i="102"/>
  <c r="BD195" i="102"/>
  <c r="CQ194" i="102"/>
  <c r="CS194" i="102" s="1"/>
  <c r="CR195" i="102" s="1"/>
  <c r="CH194" i="102"/>
  <c r="CJ194" i="102" s="1"/>
  <c r="CI195" i="102" s="1"/>
  <c r="AC195" i="102"/>
  <c r="DA195" i="102"/>
  <c r="CW195" i="102"/>
  <c r="BY195" i="102"/>
  <c r="CA195" i="102" s="1"/>
  <c r="BZ196" i="102" s="1"/>
  <c r="AX194" i="102"/>
  <c r="AZ194" i="102" s="1"/>
  <c r="AY195" i="102" s="1"/>
  <c r="AO194" i="102"/>
  <c r="AQ194" i="102" s="1"/>
  <c r="AP195" i="102" s="1"/>
  <c r="AC193" i="101"/>
  <c r="CW193" i="101"/>
  <c r="DA193" i="101"/>
  <c r="BH193" i="101"/>
  <c r="BD193" i="101"/>
  <c r="BQ193" i="101"/>
  <c r="BM193" i="101"/>
  <c r="CR193" i="101"/>
  <c r="CN193" i="101"/>
  <c r="AY193" i="101"/>
  <c r="AU193" i="101"/>
  <c r="N194" i="101"/>
  <c r="P194" i="101" s="1"/>
  <c r="O195" i="101" s="1"/>
  <c r="AL193" i="101"/>
  <c r="BZ193" i="101"/>
  <c r="BV193" i="101"/>
  <c r="CH193" i="101"/>
  <c r="CJ193" i="101" s="1"/>
  <c r="W193" i="101"/>
  <c r="Y193" i="101" s="1"/>
  <c r="X194" i="101" s="1"/>
  <c r="CH187" i="98"/>
  <c r="CJ187" i="98" s="1"/>
  <c r="CI188" i="98" s="1"/>
  <c r="BY187" i="98"/>
  <c r="CA187" i="98" s="1"/>
  <c r="BZ188" i="98" s="1"/>
  <c r="BP187" i="98"/>
  <c r="BR187" i="98" s="1"/>
  <c r="BQ188" i="98" s="1"/>
  <c r="BG187" i="98"/>
  <c r="BI187" i="98" s="1"/>
  <c r="BH188" i="98" s="1"/>
  <c r="AX187" i="98"/>
  <c r="AZ187" i="98" s="1"/>
  <c r="AY188" i="98" s="1"/>
  <c r="W187" i="98"/>
  <c r="Y187" i="98" s="1"/>
  <c r="X188" i="98" s="1"/>
  <c r="CZ187" i="97"/>
  <c r="DB187" i="97" s="1"/>
  <c r="DA188" i="97" s="1"/>
  <c r="CH186" i="97"/>
  <c r="CJ186" i="97" s="1"/>
  <c r="BP186" i="97"/>
  <c r="BR186" i="97" s="1"/>
  <c r="AX187" i="97"/>
  <c r="AZ187" i="97" s="1"/>
  <c r="AY188" i="97" s="1"/>
  <c r="AP187" i="97"/>
  <c r="AL187" i="97"/>
  <c r="W186" i="97"/>
  <c r="Y186" i="97" s="1"/>
  <c r="X187" i="97" s="1"/>
  <c r="N201" i="97"/>
  <c r="P201" i="97" s="1"/>
  <c r="O202" i="97" s="1"/>
  <c r="AL187" i="98"/>
  <c r="N187" i="98"/>
  <c r="P187" i="98" s="1"/>
  <c r="O188" i="98" s="1"/>
  <c r="AC187" i="98"/>
  <c r="CN187" i="98"/>
  <c r="CW187" i="98"/>
  <c r="CN187" i="97"/>
  <c r="BD187" i="97"/>
  <c r="AC187" i="97"/>
  <c r="BC204" i="112" l="1"/>
  <c r="AQ203" i="112"/>
  <c r="AL204" i="112" s="1"/>
  <c r="AP204" i="112" s="1"/>
  <c r="EG195" i="102"/>
  <c r="EK195" i="102"/>
  <c r="EA195" i="102"/>
  <c r="EC195" i="102" s="1"/>
  <c r="DO195" i="102"/>
  <c r="DS195" i="102"/>
  <c r="DI195" i="102"/>
  <c r="DK195" i="102" s="1"/>
  <c r="EJ187" i="98"/>
  <c r="EL187" i="98" s="1"/>
  <c r="DX188" i="98"/>
  <c r="EB188" i="98"/>
  <c r="DR187" i="98"/>
  <c r="DT187" i="98" s="1"/>
  <c r="DJ188" i="98"/>
  <c r="DF188" i="98"/>
  <c r="EJ193" i="101"/>
  <c r="EL193" i="101" s="1"/>
  <c r="EB194" i="101"/>
  <c r="DX194" i="101"/>
  <c r="DR193" i="101"/>
  <c r="DT193" i="101" s="1"/>
  <c r="DJ194" i="101"/>
  <c r="DF194" i="101"/>
  <c r="EJ187" i="97"/>
  <c r="EL187" i="97" s="1"/>
  <c r="EA187" i="97"/>
  <c r="EC187" i="97" s="1"/>
  <c r="DR187" i="97"/>
  <c r="DT187" i="97" s="1"/>
  <c r="DI187" i="97"/>
  <c r="DK187" i="97" s="1"/>
  <c r="CE195" i="102"/>
  <c r="BV196" i="102"/>
  <c r="AL195" i="102"/>
  <c r="AU195" i="102"/>
  <c r="BG195" i="102"/>
  <c r="BI195" i="102" s="1"/>
  <c r="BH196" i="102" s="1"/>
  <c r="CZ195" i="102"/>
  <c r="DB195" i="102" s="1"/>
  <c r="W195" i="102"/>
  <c r="Y195" i="102" s="1"/>
  <c r="X196" i="102" s="1"/>
  <c r="AF195" i="102"/>
  <c r="AH195" i="102" s="1"/>
  <c r="AG196" i="102" s="1"/>
  <c r="CN195" i="102"/>
  <c r="BP195" i="102"/>
  <c r="BR195" i="102" s="1"/>
  <c r="BQ196" i="102" s="1"/>
  <c r="N195" i="102"/>
  <c r="P195" i="102" s="1"/>
  <c r="O196" i="102" s="1"/>
  <c r="T194" i="101"/>
  <c r="AO193" i="101"/>
  <c r="AQ193" i="101" s="1"/>
  <c r="AP194" i="101" s="1"/>
  <c r="CZ193" i="101"/>
  <c r="DB193" i="101" s="1"/>
  <c r="BY193" i="101"/>
  <c r="CA193" i="101" s="1"/>
  <c r="K195" i="101"/>
  <c r="CQ193" i="101"/>
  <c r="CS193" i="101" s="1"/>
  <c r="BG193" i="101"/>
  <c r="BI193" i="101" s="1"/>
  <c r="CI194" i="101"/>
  <c r="CE194" i="101"/>
  <c r="AX193" i="101"/>
  <c r="AZ193" i="101" s="1"/>
  <c r="BP193" i="101"/>
  <c r="BR193" i="101" s="1"/>
  <c r="AF193" i="101"/>
  <c r="AH193" i="101" s="1"/>
  <c r="AG194" i="101" s="1"/>
  <c r="CZ187" i="98"/>
  <c r="DB187" i="98" s="1"/>
  <c r="DA188" i="98" s="1"/>
  <c r="CQ187" i="98"/>
  <c r="CS187" i="98" s="1"/>
  <c r="CR188" i="98" s="1"/>
  <c r="AO187" i="98"/>
  <c r="AQ187" i="98" s="1"/>
  <c r="AP188" i="98" s="1"/>
  <c r="AF187" i="98"/>
  <c r="AH187" i="98" s="1"/>
  <c r="AG188" i="98" s="1"/>
  <c r="CQ187" i="97"/>
  <c r="CS187" i="97" s="1"/>
  <c r="CR188" i="97" s="1"/>
  <c r="CI187" i="97"/>
  <c r="CE187" i="97"/>
  <c r="BQ187" i="97"/>
  <c r="BM187" i="97"/>
  <c r="BG187" i="97"/>
  <c r="BI187" i="97" s="1"/>
  <c r="BH188" i="97" s="1"/>
  <c r="AO187" i="97"/>
  <c r="AQ187" i="97" s="1"/>
  <c r="AF187" i="97"/>
  <c r="AH187" i="97" s="1"/>
  <c r="AG188" i="97" s="1"/>
  <c r="T187" i="97"/>
  <c r="K202" i="97"/>
  <c r="K188" i="98"/>
  <c r="T188" i="98"/>
  <c r="CE188" i="98"/>
  <c r="BD188" i="98"/>
  <c r="AU188" i="98"/>
  <c r="BM188" i="98"/>
  <c r="BV188" i="98"/>
  <c r="CW188" i="97"/>
  <c r="AU188" i="97"/>
  <c r="AO204" i="112" l="1"/>
  <c r="BE204" i="112"/>
  <c r="AZ205" i="112" s="1"/>
  <c r="BD205" i="112" s="1"/>
  <c r="EJ195" i="102"/>
  <c r="EL195" i="102" s="1"/>
  <c r="DX196" i="102"/>
  <c r="EB196" i="102"/>
  <c r="DR195" i="102"/>
  <c r="DT195" i="102" s="1"/>
  <c r="DF196" i="102"/>
  <c r="DJ196" i="102"/>
  <c r="EG188" i="98"/>
  <c r="EK188" i="98"/>
  <c r="EA188" i="98"/>
  <c r="EC188" i="98" s="1"/>
  <c r="DS188" i="98"/>
  <c r="DO188" i="98"/>
  <c r="DI188" i="98"/>
  <c r="DK188" i="98" s="1"/>
  <c r="EK194" i="101"/>
  <c r="EG194" i="101"/>
  <c r="EA194" i="101"/>
  <c r="EC194" i="101" s="1"/>
  <c r="DS194" i="101"/>
  <c r="DO194" i="101"/>
  <c r="DI194" i="101"/>
  <c r="DK194" i="101" s="1"/>
  <c r="EK188" i="97"/>
  <c r="EG188" i="97"/>
  <c r="EB188" i="97"/>
  <c r="DX188" i="97"/>
  <c r="DS188" i="97"/>
  <c r="DO188" i="97"/>
  <c r="DJ188" i="97"/>
  <c r="DF188" i="97"/>
  <c r="K196" i="102"/>
  <c r="BM196" i="102"/>
  <c r="AC196" i="102"/>
  <c r="AX195" i="102"/>
  <c r="AZ195" i="102" s="1"/>
  <c r="AY196" i="102" s="1"/>
  <c r="DA196" i="102"/>
  <c r="CW196" i="102"/>
  <c r="BY196" i="102"/>
  <c r="CA196" i="102" s="1"/>
  <c r="BZ197" i="102" s="1"/>
  <c r="CQ195" i="102"/>
  <c r="CS195" i="102" s="1"/>
  <c r="CR196" i="102" s="1"/>
  <c r="T196" i="102"/>
  <c r="BD196" i="102"/>
  <c r="AO195" i="102"/>
  <c r="AQ195" i="102" s="1"/>
  <c r="AP196" i="102" s="1"/>
  <c r="CH195" i="102"/>
  <c r="CJ195" i="102" s="1"/>
  <c r="CI196" i="102" s="1"/>
  <c r="BQ194" i="101"/>
  <c r="BM194" i="101"/>
  <c r="BH194" i="101"/>
  <c r="BD194" i="101"/>
  <c r="CR194" i="101"/>
  <c r="CN194" i="101"/>
  <c r="AC194" i="101"/>
  <c r="CW194" i="101"/>
  <c r="DA194" i="101"/>
  <c r="CH194" i="101"/>
  <c r="CJ194" i="101" s="1"/>
  <c r="AY194" i="101"/>
  <c r="AU194" i="101"/>
  <c r="N195" i="101"/>
  <c r="P195" i="101" s="1"/>
  <c r="O196" i="101" s="1"/>
  <c r="W194" i="101"/>
  <c r="Y194" i="101" s="1"/>
  <c r="X195" i="101" s="1"/>
  <c r="BZ194" i="101"/>
  <c r="BV194" i="101"/>
  <c r="AL194" i="101"/>
  <c r="CH188" i="98"/>
  <c r="CJ188" i="98" s="1"/>
  <c r="CI189" i="98" s="1"/>
  <c r="BY188" i="98"/>
  <c r="CA188" i="98" s="1"/>
  <c r="BZ189" i="98" s="1"/>
  <c r="BP188" i="98"/>
  <c r="BR188" i="98" s="1"/>
  <c r="BQ189" i="98" s="1"/>
  <c r="BG188" i="98"/>
  <c r="BI188" i="98" s="1"/>
  <c r="BH189" i="98" s="1"/>
  <c r="AX188" i="98"/>
  <c r="AZ188" i="98" s="1"/>
  <c r="AY189" i="98" s="1"/>
  <c r="W188" i="98"/>
  <c r="Y188" i="98" s="1"/>
  <c r="X189" i="98" s="1"/>
  <c r="CZ188" i="97"/>
  <c r="DB188" i="97" s="1"/>
  <c r="DA189" i="97" s="1"/>
  <c r="CH187" i="97"/>
  <c r="CJ187" i="97" s="1"/>
  <c r="BP187" i="97"/>
  <c r="BR187" i="97" s="1"/>
  <c r="AX188" i="97"/>
  <c r="AZ188" i="97" s="1"/>
  <c r="AY189" i="97" s="1"/>
  <c r="AP188" i="97"/>
  <c r="AL188" i="97"/>
  <c r="W187" i="97"/>
  <c r="Y187" i="97" s="1"/>
  <c r="X188" i="97" s="1"/>
  <c r="N202" i="97"/>
  <c r="P202" i="97" s="1"/>
  <c r="O203" i="97" s="1"/>
  <c r="CN188" i="98"/>
  <c r="CW188" i="98"/>
  <c r="AL188" i="98"/>
  <c r="AC188" i="98"/>
  <c r="N188" i="98"/>
  <c r="P188" i="98" s="1"/>
  <c r="O189" i="98" s="1"/>
  <c r="CN188" i="97"/>
  <c r="BD188" i="97"/>
  <c r="AC188" i="97"/>
  <c r="BC205" i="112" l="1"/>
  <c r="AQ204" i="112"/>
  <c r="AL205" i="112" s="1"/>
  <c r="AP205" i="112" s="1"/>
  <c r="EG196" i="102"/>
  <c r="EK196" i="102"/>
  <c r="EA196" i="102"/>
  <c r="EC196" i="102" s="1"/>
  <c r="DS196" i="102"/>
  <c r="DO196" i="102"/>
  <c r="DI196" i="102"/>
  <c r="DK196" i="102" s="1"/>
  <c r="EJ188" i="98"/>
  <c r="EL188" i="98" s="1"/>
  <c r="EB189" i="98"/>
  <c r="DX189" i="98"/>
  <c r="DR188" i="98"/>
  <c r="DT188" i="98" s="1"/>
  <c r="DJ189" i="98"/>
  <c r="DF189" i="98"/>
  <c r="EJ194" i="101"/>
  <c r="EL194" i="101" s="1"/>
  <c r="EB195" i="101"/>
  <c r="DX195" i="101"/>
  <c r="DR194" i="101"/>
  <c r="DT194" i="101" s="1"/>
  <c r="DJ195" i="101"/>
  <c r="DF195" i="101"/>
  <c r="EJ188" i="97"/>
  <c r="EL188" i="97" s="1"/>
  <c r="EA188" i="97"/>
  <c r="EC188" i="97" s="1"/>
  <c r="DR188" i="97"/>
  <c r="DT188" i="97" s="1"/>
  <c r="DI188" i="97"/>
  <c r="DK188" i="97" s="1"/>
  <c r="AU196" i="102"/>
  <c r="CE196" i="102"/>
  <c r="BV197" i="102"/>
  <c r="AL196" i="102"/>
  <c r="W196" i="102"/>
  <c r="Y196" i="102" s="1"/>
  <c r="X197" i="102" s="1"/>
  <c r="BP196" i="102"/>
  <c r="BR196" i="102" s="1"/>
  <c r="BQ197" i="102" s="1"/>
  <c r="CN196" i="102"/>
  <c r="CZ196" i="102"/>
  <c r="DB196" i="102" s="1"/>
  <c r="AF196" i="102"/>
  <c r="AH196" i="102" s="1"/>
  <c r="AG197" i="102" s="1"/>
  <c r="BG196" i="102"/>
  <c r="BI196" i="102" s="1"/>
  <c r="BH197" i="102" s="1"/>
  <c r="N196" i="102"/>
  <c r="P196" i="102" s="1"/>
  <c r="O197" i="102" s="1"/>
  <c r="T195" i="101"/>
  <c r="AF194" i="101"/>
  <c r="AH194" i="101" s="1"/>
  <c r="AG195" i="101" s="1"/>
  <c r="BY194" i="101"/>
  <c r="CA194" i="101" s="1"/>
  <c r="CI195" i="101"/>
  <c r="CE195" i="101"/>
  <c r="BG194" i="101"/>
  <c r="BI194" i="101" s="1"/>
  <c r="AX194" i="101"/>
  <c r="AZ194" i="101" s="1"/>
  <c r="CQ194" i="101"/>
  <c r="CS194" i="101" s="1"/>
  <c r="BP194" i="101"/>
  <c r="BR194" i="101" s="1"/>
  <c r="K196" i="101"/>
  <c r="AO194" i="101"/>
  <c r="AQ194" i="101" s="1"/>
  <c r="AP195" i="101" s="1"/>
  <c r="CZ194" i="101"/>
  <c r="DB194" i="101" s="1"/>
  <c r="CZ188" i="98"/>
  <c r="DB188" i="98" s="1"/>
  <c r="DA189" i="98" s="1"/>
  <c r="CQ188" i="98"/>
  <c r="CS188" i="98" s="1"/>
  <c r="CR189" i="98" s="1"/>
  <c r="AO188" i="98"/>
  <c r="AQ188" i="98" s="1"/>
  <c r="AP189" i="98" s="1"/>
  <c r="AF188" i="98"/>
  <c r="AH188" i="98" s="1"/>
  <c r="AG189" i="98" s="1"/>
  <c r="CQ188" i="97"/>
  <c r="CS188" i="97" s="1"/>
  <c r="CR189" i="97" s="1"/>
  <c r="CI188" i="97"/>
  <c r="CE188" i="97"/>
  <c r="BQ188" i="97"/>
  <c r="BM188" i="97"/>
  <c r="BG188" i="97"/>
  <c r="BI188" i="97" s="1"/>
  <c r="BH189" i="97" s="1"/>
  <c r="AO188" i="97"/>
  <c r="AQ188" i="97" s="1"/>
  <c r="AF188" i="97"/>
  <c r="AH188" i="97" s="1"/>
  <c r="AG189" i="97" s="1"/>
  <c r="T188" i="97"/>
  <c r="K203" i="97"/>
  <c r="BD189" i="98"/>
  <c r="BV189" i="98"/>
  <c r="BM189" i="98"/>
  <c r="T189" i="98"/>
  <c r="AU189" i="98"/>
  <c r="K189" i="98"/>
  <c r="CE189" i="98"/>
  <c r="CW189" i="97"/>
  <c r="AU189" i="97"/>
  <c r="AO205" i="112" l="1"/>
  <c r="BE205" i="112"/>
  <c r="AZ206" i="112" s="1"/>
  <c r="BD206" i="112" s="1"/>
  <c r="EJ196" i="102"/>
  <c r="EL196" i="102" s="1"/>
  <c r="DX197" i="102"/>
  <c r="EB197" i="102"/>
  <c r="DR196" i="102"/>
  <c r="DT196" i="102" s="1"/>
  <c r="DF197" i="102"/>
  <c r="DJ197" i="102"/>
  <c r="EK189" i="98"/>
  <c r="EG189" i="98"/>
  <c r="EA189" i="98"/>
  <c r="EC189" i="98" s="1"/>
  <c r="DS189" i="98"/>
  <c r="DO189" i="98"/>
  <c r="DI189" i="98"/>
  <c r="DK189" i="98" s="1"/>
  <c r="EG195" i="101"/>
  <c r="EK195" i="101"/>
  <c r="EA195" i="101"/>
  <c r="EC195" i="101" s="1"/>
  <c r="DS195" i="101"/>
  <c r="DO195" i="101"/>
  <c r="DI195" i="101"/>
  <c r="DK195" i="101" s="1"/>
  <c r="EK189" i="97"/>
  <c r="EG189" i="97"/>
  <c r="DX189" i="97"/>
  <c r="EB189" i="97"/>
  <c r="DS189" i="97"/>
  <c r="DO189" i="97"/>
  <c r="DJ189" i="97"/>
  <c r="DF189" i="97"/>
  <c r="AC197" i="102"/>
  <c r="T197" i="102"/>
  <c r="BD197" i="102"/>
  <c r="BM197" i="102"/>
  <c r="AO196" i="102"/>
  <c r="AQ196" i="102" s="1"/>
  <c r="AP197" i="102" s="1"/>
  <c r="CH196" i="102"/>
  <c r="CJ196" i="102" s="1"/>
  <c r="CI197" i="102" s="1"/>
  <c r="CQ196" i="102"/>
  <c r="CS196" i="102" s="1"/>
  <c r="CR197" i="102" s="1"/>
  <c r="BY197" i="102"/>
  <c r="CA197" i="102" s="1"/>
  <c r="BZ198" i="102" s="1"/>
  <c r="AX196" i="102"/>
  <c r="AZ196" i="102" s="1"/>
  <c r="AY197" i="102" s="1"/>
  <c r="DA197" i="102"/>
  <c r="CW197" i="102"/>
  <c r="K197" i="102"/>
  <c r="AC195" i="101"/>
  <c r="BQ195" i="101"/>
  <c r="BM195" i="101"/>
  <c r="CN195" i="101"/>
  <c r="CR195" i="101"/>
  <c r="BH195" i="101"/>
  <c r="BD195" i="101"/>
  <c r="CW195" i="101"/>
  <c r="DA195" i="101"/>
  <c r="AL195" i="101"/>
  <c r="AY195" i="101"/>
  <c r="AU195" i="101"/>
  <c r="CH195" i="101"/>
  <c r="CJ195" i="101" s="1"/>
  <c r="N196" i="101"/>
  <c r="P196" i="101" s="1"/>
  <c r="O197" i="101" s="1"/>
  <c r="BZ195" i="101"/>
  <c r="BV195" i="101"/>
  <c r="W195" i="101"/>
  <c r="Y195" i="101" s="1"/>
  <c r="X196" i="101" s="1"/>
  <c r="CH189" i="98"/>
  <c r="CJ189" i="98" s="1"/>
  <c r="CI190" i="98" s="1"/>
  <c r="BY189" i="98"/>
  <c r="CA189" i="98" s="1"/>
  <c r="BZ190" i="98" s="1"/>
  <c r="BP189" i="98"/>
  <c r="BR189" i="98" s="1"/>
  <c r="BQ190" i="98" s="1"/>
  <c r="BG189" i="98"/>
  <c r="BI189" i="98" s="1"/>
  <c r="BH190" i="98" s="1"/>
  <c r="AX189" i="98"/>
  <c r="AZ189" i="98" s="1"/>
  <c r="AY190" i="98" s="1"/>
  <c r="W189" i="98"/>
  <c r="Y189" i="98" s="1"/>
  <c r="X190" i="98" s="1"/>
  <c r="CZ189" i="97"/>
  <c r="DB189" i="97" s="1"/>
  <c r="DA190" i="97" s="1"/>
  <c r="CH188" i="97"/>
  <c r="CJ188" i="97" s="1"/>
  <c r="BP188" i="97"/>
  <c r="BR188" i="97" s="1"/>
  <c r="AX189" i="97"/>
  <c r="AZ189" i="97" s="1"/>
  <c r="AY190" i="97" s="1"/>
  <c r="AP189" i="97"/>
  <c r="AL189" i="97"/>
  <c r="W188" i="97"/>
  <c r="Y188" i="97" s="1"/>
  <c r="X189" i="97" s="1"/>
  <c r="N203" i="97"/>
  <c r="P203" i="97" s="1"/>
  <c r="O204" i="97" s="1"/>
  <c r="AL189" i="98"/>
  <c r="CW189" i="98"/>
  <c r="CN189" i="98"/>
  <c r="AC189" i="98"/>
  <c r="N189" i="98"/>
  <c r="P189" i="98" s="1"/>
  <c r="O190" i="98" s="1"/>
  <c r="CN189" i="97"/>
  <c r="BD189" i="97"/>
  <c r="AC189" i="97"/>
  <c r="BC206" i="112" l="1"/>
  <c r="AQ205" i="112"/>
  <c r="AL206" i="112" s="1"/>
  <c r="AP206" i="112" s="1"/>
  <c r="EG197" i="102"/>
  <c r="EK197" i="102"/>
  <c r="EA197" i="102"/>
  <c r="EC197" i="102" s="1"/>
  <c r="DS197" i="102"/>
  <c r="DO197" i="102"/>
  <c r="DI197" i="102"/>
  <c r="DK197" i="102" s="1"/>
  <c r="EJ189" i="98"/>
  <c r="EL189" i="98" s="1"/>
  <c r="EB190" i="98"/>
  <c r="DX190" i="98"/>
  <c r="DR189" i="98"/>
  <c r="DT189" i="98" s="1"/>
  <c r="DF190" i="98"/>
  <c r="DJ190" i="98"/>
  <c r="EJ195" i="101"/>
  <c r="EL195" i="101" s="1"/>
  <c r="EB196" i="101"/>
  <c r="DX196" i="101"/>
  <c r="DR195" i="101"/>
  <c r="DT195" i="101" s="1"/>
  <c r="DJ196" i="101"/>
  <c r="DF196" i="101"/>
  <c r="EJ189" i="97"/>
  <c r="EL189" i="97" s="1"/>
  <c r="EA189" i="97"/>
  <c r="EC189" i="97" s="1"/>
  <c r="DR189" i="97"/>
  <c r="DT189" i="97" s="1"/>
  <c r="DI189" i="97"/>
  <c r="DK189" i="97" s="1"/>
  <c r="CN197" i="102"/>
  <c r="CE197" i="102"/>
  <c r="BV198" i="102"/>
  <c r="CZ197" i="102"/>
  <c r="DB197" i="102" s="1"/>
  <c r="W197" i="102"/>
  <c r="Y197" i="102" s="1"/>
  <c r="X198" i="102" s="1"/>
  <c r="BP197" i="102"/>
  <c r="BR197" i="102" s="1"/>
  <c r="BQ198" i="102" s="1"/>
  <c r="AF197" i="102"/>
  <c r="AH197" i="102" s="1"/>
  <c r="AG198" i="102" s="1"/>
  <c r="N197" i="102"/>
  <c r="P197" i="102" s="1"/>
  <c r="O198" i="102" s="1"/>
  <c r="AU197" i="102"/>
  <c r="AL197" i="102"/>
  <c r="BG197" i="102"/>
  <c r="BI197" i="102" s="1"/>
  <c r="BH198" i="102" s="1"/>
  <c r="CI196" i="101"/>
  <c r="CE196" i="101"/>
  <c r="T196" i="101"/>
  <c r="BY195" i="101"/>
  <c r="CA195" i="101" s="1"/>
  <c r="BG195" i="101"/>
  <c r="BI195" i="101" s="1"/>
  <c r="BP195" i="101"/>
  <c r="BR195" i="101" s="1"/>
  <c r="AO195" i="101"/>
  <c r="AQ195" i="101" s="1"/>
  <c r="AP196" i="101" s="1"/>
  <c r="K197" i="101"/>
  <c r="AX195" i="101"/>
  <c r="AZ195" i="101" s="1"/>
  <c r="CZ195" i="101"/>
  <c r="DB195" i="101" s="1"/>
  <c r="CQ195" i="101"/>
  <c r="CS195" i="101" s="1"/>
  <c r="AF195" i="101"/>
  <c r="AH195" i="101" s="1"/>
  <c r="AG196" i="101" s="1"/>
  <c r="CZ189" i="98"/>
  <c r="DB189" i="98" s="1"/>
  <c r="DA190" i="98" s="1"/>
  <c r="CQ189" i="98"/>
  <c r="CS189" i="98" s="1"/>
  <c r="CR190" i="98" s="1"/>
  <c r="AO189" i="98"/>
  <c r="AQ189" i="98" s="1"/>
  <c r="AP190" i="98" s="1"/>
  <c r="AF189" i="98"/>
  <c r="AH189" i="98" s="1"/>
  <c r="AG190" i="98" s="1"/>
  <c r="CQ189" i="97"/>
  <c r="CS189" i="97" s="1"/>
  <c r="CR190" i="97" s="1"/>
  <c r="CI189" i="97"/>
  <c r="CE189" i="97"/>
  <c r="BQ189" i="97"/>
  <c r="BM189" i="97"/>
  <c r="BG189" i="97"/>
  <c r="BI189" i="97" s="1"/>
  <c r="BH190" i="97" s="1"/>
  <c r="AO189" i="97"/>
  <c r="AQ189" i="97" s="1"/>
  <c r="AF189" i="97"/>
  <c r="AH189" i="97" s="1"/>
  <c r="AG190" i="97" s="1"/>
  <c r="T189" i="97"/>
  <c r="K204" i="97"/>
  <c r="N204" i="97" s="1"/>
  <c r="P204" i="97" s="1"/>
  <c r="O205" i="97" s="1"/>
  <c r="AU190" i="98"/>
  <c r="CE190" i="98"/>
  <c r="K190" i="98"/>
  <c r="T190" i="98"/>
  <c r="BD190" i="98"/>
  <c r="BV190" i="98"/>
  <c r="BM190" i="98"/>
  <c r="CW190" i="97"/>
  <c r="AU190" i="97"/>
  <c r="AO206" i="112" l="1"/>
  <c r="BE206" i="112"/>
  <c r="AZ207" i="112" s="1"/>
  <c r="BD207" i="112" s="1"/>
  <c r="EJ197" i="102"/>
  <c r="EL197" i="102" s="1"/>
  <c r="DX198" i="102"/>
  <c r="EB198" i="102"/>
  <c r="DR197" i="102"/>
  <c r="DT197" i="102" s="1"/>
  <c r="DF198" i="102"/>
  <c r="DJ198" i="102"/>
  <c r="EG190" i="98"/>
  <c r="EK190" i="98"/>
  <c r="EA190" i="98"/>
  <c r="EC190" i="98" s="1"/>
  <c r="DS190" i="98"/>
  <c r="DO190" i="98"/>
  <c r="DI190" i="98"/>
  <c r="DK190" i="98" s="1"/>
  <c r="EK196" i="101"/>
  <c r="EG196" i="101"/>
  <c r="EA196" i="101"/>
  <c r="EC196" i="101" s="1"/>
  <c r="DS196" i="101"/>
  <c r="DO196" i="101"/>
  <c r="DI196" i="101"/>
  <c r="DK196" i="101" s="1"/>
  <c r="EK190" i="97"/>
  <c r="EG190" i="97"/>
  <c r="DX190" i="97"/>
  <c r="EB190" i="97"/>
  <c r="DS190" i="97"/>
  <c r="DO190" i="97"/>
  <c r="DJ190" i="97"/>
  <c r="DF190" i="97"/>
  <c r="AC198" i="102"/>
  <c r="K198" i="102"/>
  <c r="BD198" i="102"/>
  <c r="T198" i="102"/>
  <c r="DA198" i="102"/>
  <c r="CW198" i="102"/>
  <c r="CH197" i="102"/>
  <c r="CJ197" i="102" s="1"/>
  <c r="CI198" i="102" s="1"/>
  <c r="BM198" i="102"/>
  <c r="AX197" i="102"/>
  <c r="AZ197" i="102" s="1"/>
  <c r="AY198" i="102" s="1"/>
  <c r="BY198" i="102"/>
  <c r="CA198" i="102" s="1"/>
  <c r="BZ199" i="102" s="1"/>
  <c r="CQ197" i="102"/>
  <c r="CS197" i="102" s="1"/>
  <c r="CR198" i="102" s="1"/>
  <c r="AO197" i="102"/>
  <c r="AQ197" i="102" s="1"/>
  <c r="AP198" i="102" s="1"/>
  <c r="BH196" i="101"/>
  <c r="BD196" i="101"/>
  <c r="CR196" i="101"/>
  <c r="CN196" i="101"/>
  <c r="BZ196" i="101"/>
  <c r="BV196" i="101"/>
  <c r="AY196" i="101"/>
  <c r="AU196" i="101"/>
  <c r="W196" i="101"/>
  <c r="Y196" i="101" s="1"/>
  <c r="X197" i="101" s="1"/>
  <c r="N197" i="101"/>
  <c r="P197" i="101" s="1"/>
  <c r="O198" i="101" s="1"/>
  <c r="CH196" i="101"/>
  <c r="CJ196" i="101" s="1"/>
  <c r="AL196" i="101"/>
  <c r="AC196" i="101"/>
  <c r="CW196" i="101"/>
  <c r="DA196" i="101"/>
  <c r="BQ196" i="101"/>
  <c r="BM196" i="101"/>
  <c r="CH190" i="98"/>
  <c r="CJ190" i="98" s="1"/>
  <c r="CI191" i="98" s="1"/>
  <c r="BY190" i="98"/>
  <c r="CA190" i="98" s="1"/>
  <c r="BZ191" i="98" s="1"/>
  <c r="BP190" i="98"/>
  <c r="BR190" i="98" s="1"/>
  <c r="BQ191" i="98" s="1"/>
  <c r="BG190" i="98"/>
  <c r="BI190" i="98" s="1"/>
  <c r="BH191" i="98" s="1"/>
  <c r="AX190" i="98"/>
  <c r="AZ190" i="98" s="1"/>
  <c r="AY191" i="98" s="1"/>
  <c r="W190" i="98"/>
  <c r="Y190" i="98" s="1"/>
  <c r="X191" i="98" s="1"/>
  <c r="CZ190" i="97"/>
  <c r="DB190" i="97" s="1"/>
  <c r="DA191" i="97" s="1"/>
  <c r="CH189" i="97"/>
  <c r="CJ189" i="97" s="1"/>
  <c r="BP189" i="97"/>
  <c r="BR189" i="97" s="1"/>
  <c r="AX190" i="97"/>
  <c r="AZ190" i="97" s="1"/>
  <c r="AY191" i="97" s="1"/>
  <c r="AP190" i="97"/>
  <c r="AL190" i="97"/>
  <c r="W189" i="97"/>
  <c r="Y189" i="97" s="1"/>
  <c r="X190" i="97" s="1"/>
  <c r="K205" i="97"/>
  <c r="N205" i="97" s="1"/>
  <c r="P205" i="97" s="1"/>
  <c r="O206" i="97" s="1"/>
  <c r="AL190" i="98"/>
  <c r="CW190" i="98"/>
  <c r="CN190" i="98"/>
  <c r="N190" i="98"/>
  <c r="P190" i="98" s="1"/>
  <c r="O191" i="98" s="1"/>
  <c r="AC190" i="98"/>
  <c r="CN190" i="97"/>
  <c r="BD190" i="97"/>
  <c r="AC190" i="97"/>
  <c r="BC207" i="112" l="1"/>
  <c r="AQ206" i="112"/>
  <c r="AL207" i="112" s="1"/>
  <c r="AP207" i="112" s="1"/>
  <c r="EG198" i="102"/>
  <c r="EK198" i="102"/>
  <c r="EA198" i="102"/>
  <c r="EC198" i="102" s="1"/>
  <c r="DO198" i="102"/>
  <c r="DS198" i="102"/>
  <c r="DI198" i="102"/>
  <c r="DK198" i="102" s="1"/>
  <c r="EJ190" i="98"/>
  <c r="EL190" i="98" s="1"/>
  <c r="EB191" i="98"/>
  <c r="DX191" i="98"/>
  <c r="DR190" i="98"/>
  <c r="DT190" i="98" s="1"/>
  <c r="DJ191" i="98"/>
  <c r="DF191" i="98"/>
  <c r="EJ196" i="101"/>
  <c r="EL196" i="101" s="1"/>
  <c r="EB197" i="101"/>
  <c r="DX197" i="101"/>
  <c r="DR196" i="101"/>
  <c r="DT196" i="101" s="1"/>
  <c r="DJ197" i="101"/>
  <c r="DF197" i="101"/>
  <c r="EJ190" i="97"/>
  <c r="EL190" i="97" s="1"/>
  <c r="EA190" i="97"/>
  <c r="EC190" i="97" s="1"/>
  <c r="DR190" i="97"/>
  <c r="DT190" i="97" s="1"/>
  <c r="DI190" i="97"/>
  <c r="DK190" i="97" s="1"/>
  <c r="AL198" i="102"/>
  <c r="CN198" i="102"/>
  <c r="BV199" i="102"/>
  <c r="W198" i="102"/>
  <c r="Y198" i="102" s="1"/>
  <c r="X199" i="102" s="1"/>
  <c r="AU198" i="102"/>
  <c r="CE198" i="102"/>
  <c r="N198" i="102"/>
  <c r="P198" i="102" s="1"/>
  <c r="O199" i="102" s="1"/>
  <c r="BP198" i="102"/>
  <c r="BR198" i="102" s="1"/>
  <c r="BQ199" i="102" s="1"/>
  <c r="CZ198" i="102"/>
  <c r="DB198" i="102" s="1"/>
  <c r="AF198" i="102"/>
  <c r="AH198" i="102" s="1"/>
  <c r="AG199" i="102" s="1"/>
  <c r="BG198" i="102"/>
  <c r="BI198" i="102" s="1"/>
  <c r="BH199" i="102" s="1"/>
  <c r="K198" i="101"/>
  <c r="T197" i="101"/>
  <c r="CQ196" i="101"/>
  <c r="CS196" i="101" s="1"/>
  <c r="CZ196" i="101"/>
  <c r="DB196" i="101" s="1"/>
  <c r="AO196" i="101"/>
  <c r="AQ196" i="101" s="1"/>
  <c r="AP197" i="101" s="1"/>
  <c r="BP196" i="101"/>
  <c r="BR196" i="101" s="1"/>
  <c r="AF196" i="101"/>
  <c r="AH196" i="101" s="1"/>
  <c r="AG197" i="101" s="1"/>
  <c r="CI197" i="101"/>
  <c r="CE197" i="101"/>
  <c r="BY196" i="101"/>
  <c r="CA196" i="101" s="1"/>
  <c r="BG196" i="101"/>
  <c r="BI196" i="101" s="1"/>
  <c r="AX196" i="101"/>
  <c r="AZ196" i="101" s="1"/>
  <c r="CZ190" i="98"/>
  <c r="DB190" i="98" s="1"/>
  <c r="DA191" i="98" s="1"/>
  <c r="CQ190" i="98"/>
  <c r="CS190" i="98" s="1"/>
  <c r="CR191" i="98" s="1"/>
  <c r="AO190" i="98"/>
  <c r="AQ190" i="98" s="1"/>
  <c r="AP191" i="98" s="1"/>
  <c r="AF190" i="98"/>
  <c r="AH190" i="98" s="1"/>
  <c r="AG191" i="98" s="1"/>
  <c r="CQ190" i="97"/>
  <c r="CS190" i="97" s="1"/>
  <c r="CR191" i="97" s="1"/>
  <c r="CI190" i="97"/>
  <c r="CE190" i="97"/>
  <c r="BQ190" i="97"/>
  <c r="BM190" i="97"/>
  <c r="BG190" i="97"/>
  <c r="BI190" i="97" s="1"/>
  <c r="BH191" i="97" s="1"/>
  <c r="AO190" i="97"/>
  <c r="AQ190" i="97" s="1"/>
  <c r="AF190" i="97"/>
  <c r="AH190" i="97" s="1"/>
  <c r="AG191" i="97" s="1"/>
  <c r="T190" i="97"/>
  <c r="K206" i="97"/>
  <c r="N206" i="97" s="1"/>
  <c r="CE191" i="98"/>
  <c r="AU191" i="98"/>
  <c r="K191" i="98"/>
  <c r="T191" i="98"/>
  <c r="BD191" i="98"/>
  <c r="BV191" i="98"/>
  <c r="BM191" i="98"/>
  <c r="CW191" i="97"/>
  <c r="AU191" i="97"/>
  <c r="AO207" i="112" l="1"/>
  <c r="BE207" i="112"/>
  <c r="AZ208" i="112" s="1"/>
  <c r="BD208" i="112" s="1"/>
  <c r="EJ198" i="102"/>
  <c r="EL198" i="102" s="1"/>
  <c r="EB199" i="102"/>
  <c r="DX199" i="102"/>
  <c r="DR198" i="102"/>
  <c r="DT198" i="102" s="1"/>
  <c r="DJ199" i="102"/>
  <c r="DF199" i="102"/>
  <c r="EK191" i="98"/>
  <c r="EG191" i="98"/>
  <c r="EA191" i="98"/>
  <c r="EC191" i="98" s="1"/>
  <c r="DS191" i="98"/>
  <c r="DO191" i="98"/>
  <c r="DI191" i="98"/>
  <c r="DK191" i="98" s="1"/>
  <c r="EK197" i="101"/>
  <c r="EG197" i="101"/>
  <c r="EA197" i="101"/>
  <c r="EC197" i="101" s="1"/>
  <c r="DS197" i="101"/>
  <c r="DO197" i="101"/>
  <c r="DI197" i="101"/>
  <c r="DK197" i="101" s="1"/>
  <c r="EK191" i="97"/>
  <c r="EG191" i="97"/>
  <c r="EB191" i="97"/>
  <c r="DX191" i="97"/>
  <c r="DS191" i="97"/>
  <c r="DO191" i="97"/>
  <c r="DJ191" i="97"/>
  <c r="DF191" i="97"/>
  <c r="AC199" i="102"/>
  <c r="T199" i="102"/>
  <c r="BM199" i="102"/>
  <c r="DA199" i="102"/>
  <c r="CW199" i="102"/>
  <c r="BD199" i="102"/>
  <c r="CQ198" i="102"/>
  <c r="CS198" i="102" s="1"/>
  <c r="CR199" i="102" s="1"/>
  <c r="CH198" i="102"/>
  <c r="CJ198" i="102" s="1"/>
  <c r="CI199" i="102" s="1"/>
  <c r="AX198" i="102"/>
  <c r="AZ198" i="102" s="1"/>
  <c r="AY199" i="102" s="1"/>
  <c r="BY199" i="102"/>
  <c r="CA199" i="102" s="1"/>
  <c r="BZ200" i="102" s="1"/>
  <c r="AO198" i="102"/>
  <c r="AQ198" i="102" s="1"/>
  <c r="AP199" i="102" s="1"/>
  <c r="K199" i="102"/>
  <c r="AL197" i="101"/>
  <c r="AY197" i="101"/>
  <c r="AU197" i="101"/>
  <c r="CW197" i="101"/>
  <c r="DA197" i="101"/>
  <c r="BH197" i="101"/>
  <c r="BD197" i="101"/>
  <c r="AC197" i="101"/>
  <c r="BZ197" i="101"/>
  <c r="BV197" i="101"/>
  <c r="BQ197" i="101"/>
  <c r="BM197" i="101"/>
  <c r="W197" i="101"/>
  <c r="Y197" i="101" s="1"/>
  <c r="X198" i="101" s="1"/>
  <c r="CH197" i="101"/>
  <c r="CJ197" i="101" s="1"/>
  <c r="N198" i="101"/>
  <c r="P198" i="101" s="1"/>
  <c r="O199" i="101" s="1"/>
  <c r="CR197" i="101"/>
  <c r="CN197" i="101"/>
  <c r="CH191" i="98"/>
  <c r="CJ191" i="98" s="1"/>
  <c r="CI192" i="98" s="1"/>
  <c r="BY191" i="98"/>
  <c r="CA191" i="98" s="1"/>
  <c r="BZ192" i="98" s="1"/>
  <c r="BP191" i="98"/>
  <c r="BR191" i="98" s="1"/>
  <c r="BQ192" i="98" s="1"/>
  <c r="BG191" i="98"/>
  <c r="BI191" i="98" s="1"/>
  <c r="BH192" i="98" s="1"/>
  <c r="AX191" i="98"/>
  <c r="AZ191" i="98" s="1"/>
  <c r="AY192" i="98" s="1"/>
  <c r="W191" i="98"/>
  <c r="Y191" i="98" s="1"/>
  <c r="X192" i="98" s="1"/>
  <c r="CZ191" i="97"/>
  <c r="DB191" i="97" s="1"/>
  <c r="DA192" i="97" s="1"/>
  <c r="CH190" i="97"/>
  <c r="CJ190" i="97" s="1"/>
  <c r="BP190" i="97"/>
  <c r="BR190" i="97" s="1"/>
  <c r="AX191" i="97"/>
  <c r="AZ191" i="97" s="1"/>
  <c r="AY192" i="97" s="1"/>
  <c r="AP191" i="97"/>
  <c r="AL191" i="97"/>
  <c r="W190" i="97"/>
  <c r="Y190" i="97" s="1"/>
  <c r="X191" i="97" s="1"/>
  <c r="P206" i="97"/>
  <c r="O207" i="97" s="1"/>
  <c r="AL191" i="98"/>
  <c r="CW191" i="98"/>
  <c r="AC191" i="98"/>
  <c r="CN191" i="98"/>
  <c r="N191" i="98"/>
  <c r="P191" i="98" s="1"/>
  <c r="O192" i="98" s="1"/>
  <c r="CN191" i="97"/>
  <c r="BD191" i="97"/>
  <c r="AC191" i="97"/>
  <c r="BC208" i="112" l="1"/>
  <c r="AQ207" i="112"/>
  <c r="AL208" i="112" s="1"/>
  <c r="AP208" i="112" s="1"/>
  <c r="EK199" i="102"/>
  <c r="EG199" i="102"/>
  <c r="EA199" i="102"/>
  <c r="EC199" i="102" s="1"/>
  <c r="DS199" i="102"/>
  <c r="DO199" i="102"/>
  <c r="DI199" i="102"/>
  <c r="DK199" i="102" s="1"/>
  <c r="EJ191" i="98"/>
  <c r="EL191" i="98" s="1"/>
  <c r="EB192" i="98"/>
  <c r="DX192" i="98"/>
  <c r="DR191" i="98"/>
  <c r="DT191" i="98" s="1"/>
  <c r="DF192" i="98"/>
  <c r="DJ192" i="98"/>
  <c r="EJ197" i="101"/>
  <c r="EL197" i="101" s="1"/>
  <c r="EB198" i="101"/>
  <c r="DX198" i="101"/>
  <c r="DR197" i="101"/>
  <c r="DT197" i="101" s="1"/>
  <c r="DJ198" i="101"/>
  <c r="DF198" i="101"/>
  <c r="EJ191" i="97"/>
  <c r="EL191" i="97" s="1"/>
  <c r="EA191" i="97"/>
  <c r="EC191" i="97" s="1"/>
  <c r="DR191" i="97"/>
  <c r="DT191" i="97" s="1"/>
  <c r="DI191" i="97"/>
  <c r="DK191" i="97" s="1"/>
  <c r="AL199" i="102"/>
  <c r="BV200" i="102"/>
  <c r="AU199" i="102"/>
  <c r="CE199" i="102"/>
  <c r="CN199" i="102"/>
  <c r="CZ199" i="102"/>
  <c r="DB199" i="102" s="1"/>
  <c r="W199" i="102"/>
  <c r="Y199" i="102" s="1"/>
  <c r="X200" i="102" s="1"/>
  <c r="BP199" i="102"/>
  <c r="BR199" i="102" s="1"/>
  <c r="BQ200" i="102" s="1"/>
  <c r="AF199" i="102"/>
  <c r="AH199" i="102" s="1"/>
  <c r="AG200" i="102" s="1"/>
  <c r="N199" i="102"/>
  <c r="P199" i="102" s="1"/>
  <c r="O200" i="102" s="1"/>
  <c r="BG199" i="102"/>
  <c r="BI199" i="102" s="1"/>
  <c r="BH200" i="102" s="1"/>
  <c r="T198" i="101"/>
  <c r="K199" i="101"/>
  <c r="BY197" i="101"/>
  <c r="CA197" i="101" s="1"/>
  <c r="BG197" i="101"/>
  <c r="BI197" i="101" s="1"/>
  <c r="AX197" i="101"/>
  <c r="AZ197" i="101" s="1"/>
  <c r="CQ197" i="101"/>
  <c r="CS197" i="101" s="1"/>
  <c r="CI198" i="101"/>
  <c r="CE198" i="101"/>
  <c r="BP197" i="101"/>
  <c r="BR197" i="101" s="1"/>
  <c r="AF197" i="101"/>
  <c r="AH197" i="101" s="1"/>
  <c r="AG198" i="101" s="1"/>
  <c r="CZ197" i="101"/>
  <c r="DB197" i="101" s="1"/>
  <c r="AO197" i="101"/>
  <c r="AQ197" i="101" s="1"/>
  <c r="AP198" i="101" s="1"/>
  <c r="CZ191" i="98"/>
  <c r="DB191" i="98" s="1"/>
  <c r="DA192" i="98" s="1"/>
  <c r="CQ191" i="98"/>
  <c r="CS191" i="98" s="1"/>
  <c r="CR192" i="98" s="1"/>
  <c r="AO191" i="98"/>
  <c r="AQ191" i="98" s="1"/>
  <c r="AP192" i="98" s="1"/>
  <c r="AF191" i="98"/>
  <c r="AH191" i="98" s="1"/>
  <c r="AG192" i="98" s="1"/>
  <c r="CQ191" i="97"/>
  <c r="CS191" i="97" s="1"/>
  <c r="CR192" i="97" s="1"/>
  <c r="CI191" i="97"/>
  <c r="CE191" i="97"/>
  <c r="BQ191" i="97"/>
  <c r="BM191" i="97"/>
  <c r="K207" i="97"/>
  <c r="N207" i="97" s="1"/>
  <c r="P207" i="97" s="1"/>
  <c r="O208" i="97" s="1"/>
  <c r="BG191" i="97"/>
  <c r="BI191" i="97" s="1"/>
  <c r="BH192" i="97" s="1"/>
  <c r="AO191" i="97"/>
  <c r="AQ191" i="97" s="1"/>
  <c r="AF191" i="97"/>
  <c r="AH191" i="97" s="1"/>
  <c r="AG192" i="97" s="1"/>
  <c r="T191" i="97"/>
  <c r="BD192" i="98"/>
  <c r="CE192" i="98"/>
  <c r="K192" i="98"/>
  <c r="BV192" i="98"/>
  <c r="AU192" i="98"/>
  <c r="BM192" i="98"/>
  <c r="T192" i="98"/>
  <c r="CW192" i="97"/>
  <c r="AU192" i="97"/>
  <c r="AO208" i="112" l="1"/>
  <c r="BE208" i="112"/>
  <c r="AZ209" i="112" s="1"/>
  <c r="BD209" i="112" s="1"/>
  <c r="EJ199" i="102"/>
  <c r="EL199" i="102" s="1"/>
  <c r="EB200" i="102"/>
  <c r="DX200" i="102"/>
  <c r="DR199" i="102"/>
  <c r="DT199" i="102" s="1"/>
  <c r="DJ200" i="102"/>
  <c r="DF200" i="102"/>
  <c r="EG192" i="98"/>
  <c r="EK192" i="98"/>
  <c r="EA192" i="98"/>
  <c r="EC192" i="98" s="1"/>
  <c r="DS192" i="98"/>
  <c r="DO192" i="98"/>
  <c r="DI192" i="98"/>
  <c r="DK192" i="98" s="1"/>
  <c r="EG198" i="101"/>
  <c r="EK198" i="101"/>
  <c r="EA198" i="101"/>
  <c r="EC198" i="101" s="1"/>
  <c r="DS198" i="101"/>
  <c r="DO198" i="101"/>
  <c r="DI198" i="101"/>
  <c r="DK198" i="101" s="1"/>
  <c r="EK192" i="97"/>
  <c r="EG192" i="97"/>
  <c r="EB192" i="97"/>
  <c r="DX192" i="97"/>
  <c r="DS192" i="97"/>
  <c r="DO192" i="97"/>
  <c r="DJ192" i="97"/>
  <c r="DF192" i="97"/>
  <c r="DA200" i="102"/>
  <c r="CW200" i="102"/>
  <c r="BM200" i="102"/>
  <c r="BY200" i="102"/>
  <c r="CA200" i="102" s="1"/>
  <c r="BZ201" i="102" s="1"/>
  <c r="K200" i="102"/>
  <c r="CH199" i="102"/>
  <c r="CJ199" i="102" s="1"/>
  <c r="CI200" i="102" s="1"/>
  <c r="BD200" i="102"/>
  <c r="AC200" i="102"/>
  <c r="T200" i="102"/>
  <c r="CQ199" i="102"/>
  <c r="CS199" i="102" s="1"/>
  <c r="CR200" i="102" s="1"/>
  <c r="AX199" i="102"/>
  <c r="AZ199" i="102" s="1"/>
  <c r="AY200" i="102" s="1"/>
  <c r="AO199" i="102"/>
  <c r="AQ199" i="102" s="1"/>
  <c r="AP200" i="102" s="1"/>
  <c r="CW198" i="101"/>
  <c r="DA198" i="101"/>
  <c r="BH198" i="101"/>
  <c r="BD198" i="101"/>
  <c r="AC198" i="101"/>
  <c r="CR198" i="101"/>
  <c r="CN198" i="101"/>
  <c r="BQ198" i="101"/>
  <c r="BM198" i="101"/>
  <c r="N199" i="101"/>
  <c r="P199" i="101" s="1"/>
  <c r="O200" i="101" s="1"/>
  <c r="AL198" i="101"/>
  <c r="CH198" i="101"/>
  <c r="CJ198" i="101" s="1"/>
  <c r="AY198" i="101"/>
  <c r="AU198" i="101"/>
  <c r="BZ198" i="101"/>
  <c r="BV198" i="101"/>
  <c r="W198" i="101"/>
  <c r="Y198" i="101" s="1"/>
  <c r="X199" i="101" s="1"/>
  <c r="CH192" i="98"/>
  <c r="CJ192" i="98" s="1"/>
  <c r="CI193" i="98" s="1"/>
  <c r="BY192" i="98"/>
  <c r="CA192" i="98" s="1"/>
  <c r="BZ193" i="98" s="1"/>
  <c r="BP192" i="98"/>
  <c r="BR192" i="98" s="1"/>
  <c r="BQ193" i="98" s="1"/>
  <c r="BG192" i="98"/>
  <c r="BI192" i="98" s="1"/>
  <c r="BH193" i="98" s="1"/>
  <c r="AX192" i="98"/>
  <c r="AZ192" i="98" s="1"/>
  <c r="AY193" i="98" s="1"/>
  <c r="W192" i="98"/>
  <c r="Y192" i="98" s="1"/>
  <c r="X193" i="98" s="1"/>
  <c r="CZ192" i="97"/>
  <c r="DB192" i="97" s="1"/>
  <c r="DA193" i="97" s="1"/>
  <c r="CH191" i="97"/>
  <c r="CJ191" i="97" s="1"/>
  <c r="BP191" i="97"/>
  <c r="BR191" i="97" s="1"/>
  <c r="AX192" i="97"/>
  <c r="AZ192" i="97" s="1"/>
  <c r="AY193" i="97" s="1"/>
  <c r="AP192" i="97"/>
  <c r="AL192" i="97"/>
  <c r="W191" i="97"/>
  <c r="Y191" i="97" s="1"/>
  <c r="X192" i="97" s="1"/>
  <c r="K208" i="97"/>
  <c r="CN192" i="98"/>
  <c r="CW192" i="98"/>
  <c r="N192" i="98"/>
  <c r="P192" i="98" s="1"/>
  <c r="O193" i="98" s="1"/>
  <c r="AC192" i="98"/>
  <c r="AL192" i="98"/>
  <c r="CN192" i="97"/>
  <c r="BD192" i="97"/>
  <c r="AC192" i="97"/>
  <c r="BC209" i="112" l="1"/>
  <c r="AQ208" i="112"/>
  <c r="AL209" i="112" s="1"/>
  <c r="AP209" i="112" s="1"/>
  <c r="EK200" i="102"/>
  <c r="EG200" i="102"/>
  <c r="EA200" i="102"/>
  <c r="EC200" i="102" s="1"/>
  <c r="DO200" i="102"/>
  <c r="DS200" i="102"/>
  <c r="DI200" i="102"/>
  <c r="DK200" i="102" s="1"/>
  <c r="EJ192" i="98"/>
  <c r="EL192" i="98" s="1"/>
  <c r="EB193" i="98"/>
  <c r="DX193" i="98"/>
  <c r="DR192" i="98"/>
  <c r="DT192" i="98" s="1"/>
  <c r="DJ193" i="98"/>
  <c r="DF193" i="98"/>
  <c r="EJ198" i="101"/>
  <c r="EL198" i="101" s="1"/>
  <c r="EB199" i="101"/>
  <c r="DX199" i="101"/>
  <c r="DR198" i="101"/>
  <c r="DT198" i="101" s="1"/>
  <c r="DJ199" i="101"/>
  <c r="DF199" i="101"/>
  <c r="EJ192" i="97"/>
  <c r="EL192" i="97" s="1"/>
  <c r="EA192" i="97"/>
  <c r="EC192" i="97" s="1"/>
  <c r="DR192" i="97"/>
  <c r="DT192" i="97" s="1"/>
  <c r="DI192" i="97"/>
  <c r="DK192" i="97" s="1"/>
  <c r="CE200" i="102"/>
  <c r="AL200" i="102"/>
  <c r="BV201" i="102"/>
  <c r="W200" i="102"/>
  <c r="Y200" i="102" s="1"/>
  <c r="X201" i="102" s="1"/>
  <c r="BP200" i="102"/>
  <c r="BR200" i="102" s="1"/>
  <c r="BQ201" i="102" s="1"/>
  <c r="AU200" i="102"/>
  <c r="BG200" i="102"/>
  <c r="BI200" i="102" s="1"/>
  <c r="BH201" i="102" s="1"/>
  <c r="N200" i="102"/>
  <c r="P200" i="102" s="1"/>
  <c r="O201" i="102" s="1"/>
  <c r="CN200" i="102"/>
  <c r="AF200" i="102"/>
  <c r="AH200" i="102" s="1"/>
  <c r="AG201" i="102" s="1"/>
  <c r="CZ200" i="102"/>
  <c r="DB200" i="102" s="1"/>
  <c r="T199" i="101"/>
  <c r="BY198" i="101"/>
  <c r="CA198" i="101" s="1"/>
  <c r="CI199" i="101"/>
  <c r="CE199" i="101"/>
  <c r="K200" i="101"/>
  <c r="CQ198" i="101"/>
  <c r="CS198" i="101" s="1"/>
  <c r="BG198" i="101"/>
  <c r="BI198" i="101" s="1"/>
  <c r="AX198" i="101"/>
  <c r="AZ198" i="101" s="1"/>
  <c r="BP198" i="101"/>
  <c r="BR198" i="101" s="1"/>
  <c r="AO198" i="101"/>
  <c r="AQ198" i="101" s="1"/>
  <c r="AP199" i="101" s="1"/>
  <c r="AF198" i="101"/>
  <c r="AH198" i="101" s="1"/>
  <c r="AG199" i="101" s="1"/>
  <c r="CZ198" i="101"/>
  <c r="DB198" i="101" s="1"/>
  <c r="CZ192" i="98"/>
  <c r="DB192" i="98" s="1"/>
  <c r="DA193" i="98" s="1"/>
  <c r="CQ192" i="98"/>
  <c r="CS192" i="98" s="1"/>
  <c r="CR193" i="98" s="1"/>
  <c r="AO192" i="98"/>
  <c r="AQ192" i="98" s="1"/>
  <c r="AP193" i="98" s="1"/>
  <c r="AF192" i="98"/>
  <c r="AH192" i="98" s="1"/>
  <c r="AG193" i="98" s="1"/>
  <c r="CQ192" i="97"/>
  <c r="CS192" i="97" s="1"/>
  <c r="CR193" i="97" s="1"/>
  <c r="CI192" i="97"/>
  <c r="CE192" i="97"/>
  <c r="BQ192" i="97"/>
  <c r="BM192" i="97"/>
  <c r="BG192" i="97"/>
  <c r="BI192" i="97" s="1"/>
  <c r="BH193" i="97" s="1"/>
  <c r="AO192" i="97"/>
  <c r="AQ192" i="97" s="1"/>
  <c r="AF192" i="97"/>
  <c r="AH192" i="97" s="1"/>
  <c r="AG193" i="97" s="1"/>
  <c r="T192" i="97"/>
  <c r="N208" i="97"/>
  <c r="P208" i="97" s="1"/>
  <c r="O209" i="97" s="1"/>
  <c r="BD193" i="98"/>
  <c r="BM193" i="98"/>
  <c r="T193" i="98"/>
  <c r="K193" i="98"/>
  <c r="AU193" i="98"/>
  <c r="CE193" i="98"/>
  <c r="BV193" i="98"/>
  <c r="CW193" i="97"/>
  <c r="AU193" i="97"/>
  <c r="AO209" i="112" l="1"/>
  <c r="BE209" i="112"/>
  <c r="AZ210" i="112" s="1"/>
  <c r="BD210" i="112" s="1"/>
  <c r="EJ200" i="102"/>
  <c r="EL200" i="102" s="1"/>
  <c r="EB201" i="102"/>
  <c r="DX201" i="102"/>
  <c r="DR200" i="102"/>
  <c r="DT200" i="102" s="1"/>
  <c r="DJ201" i="102"/>
  <c r="DF201" i="102"/>
  <c r="EK193" i="98"/>
  <c r="EG193" i="98"/>
  <c r="EA193" i="98"/>
  <c r="EC193" i="98" s="1"/>
  <c r="DS193" i="98"/>
  <c r="DO193" i="98"/>
  <c r="DI193" i="98"/>
  <c r="DK193" i="98" s="1"/>
  <c r="EK199" i="101"/>
  <c r="EG199" i="101"/>
  <c r="EA199" i="101"/>
  <c r="EC199" i="101" s="1"/>
  <c r="DS199" i="101"/>
  <c r="DO199" i="101"/>
  <c r="DI199" i="101"/>
  <c r="DK199" i="101" s="1"/>
  <c r="EG193" i="97"/>
  <c r="EK193" i="97"/>
  <c r="DX193" i="97"/>
  <c r="EB193" i="97"/>
  <c r="DS193" i="97"/>
  <c r="DO193" i="97"/>
  <c r="DJ193" i="97"/>
  <c r="DF193" i="97"/>
  <c r="K201" i="102"/>
  <c r="AC201" i="102"/>
  <c r="AX200" i="102"/>
  <c r="AZ200" i="102" s="1"/>
  <c r="AY201" i="102" s="1"/>
  <c r="T201" i="102"/>
  <c r="AO200" i="102"/>
  <c r="AQ200" i="102" s="1"/>
  <c r="AP201" i="102" s="1"/>
  <c r="DA201" i="102"/>
  <c r="CW201" i="102"/>
  <c r="CQ200" i="102"/>
  <c r="CS200" i="102" s="1"/>
  <c r="CR201" i="102" s="1"/>
  <c r="BD201" i="102"/>
  <c r="BM201" i="102"/>
  <c r="BY201" i="102"/>
  <c r="CA201" i="102" s="1"/>
  <c r="BZ202" i="102" s="1"/>
  <c r="CH200" i="102"/>
  <c r="CJ200" i="102" s="1"/>
  <c r="CI201" i="102" s="1"/>
  <c r="AC199" i="101"/>
  <c r="BH199" i="101"/>
  <c r="BD199" i="101"/>
  <c r="CW199" i="101"/>
  <c r="DA199" i="101"/>
  <c r="BQ199" i="101"/>
  <c r="BM199" i="101"/>
  <c r="CR199" i="101"/>
  <c r="CN199" i="101"/>
  <c r="N200" i="101"/>
  <c r="P200" i="101" s="1"/>
  <c r="O201" i="101" s="1"/>
  <c r="BZ199" i="101"/>
  <c r="BV199" i="101"/>
  <c r="AL199" i="101"/>
  <c r="AY199" i="101"/>
  <c r="AU199" i="101"/>
  <c r="CH199" i="101"/>
  <c r="CJ199" i="101" s="1"/>
  <c r="W199" i="101"/>
  <c r="Y199" i="101" s="1"/>
  <c r="X200" i="101" s="1"/>
  <c r="CH193" i="98"/>
  <c r="CJ193" i="98" s="1"/>
  <c r="CI194" i="98" s="1"/>
  <c r="BY193" i="98"/>
  <c r="CA193" i="98" s="1"/>
  <c r="BZ194" i="98" s="1"/>
  <c r="BP193" i="98"/>
  <c r="BR193" i="98" s="1"/>
  <c r="BQ194" i="98" s="1"/>
  <c r="BG193" i="98"/>
  <c r="BI193" i="98" s="1"/>
  <c r="BH194" i="98" s="1"/>
  <c r="AX193" i="98"/>
  <c r="AZ193" i="98" s="1"/>
  <c r="AY194" i="98" s="1"/>
  <c r="W193" i="98"/>
  <c r="Y193" i="98" s="1"/>
  <c r="X194" i="98" s="1"/>
  <c r="CZ193" i="97"/>
  <c r="DB193" i="97" s="1"/>
  <c r="DA194" i="97" s="1"/>
  <c r="CH192" i="97"/>
  <c r="CJ192" i="97" s="1"/>
  <c r="BP192" i="97"/>
  <c r="BR192" i="97" s="1"/>
  <c r="AX193" i="97"/>
  <c r="AZ193" i="97" s="1"/>
  <c r="AY194" i="97" s="1"/>
  <c r="AP193" i="97"/>
  <c r="AL193" i="97"/>
  <c r="W192" i="97"/>
  <c r="Y192" i="97" s="1"/>
  <c r="X193" i="97" s="1"/>
  <c r="K209" i="97"/>
  <c r="CN193" i="98"/>
  <c r="AC193" i="98"/>
  <c r="CW193" i="98"/>
  <c r="N193" i="98"/>
  <c r="P193" i="98" s="1"/>
  <c r="O194" i="98" s="1"/>
  <c r="AL193" i="98"/>
  <c r="CN193" i="97"/>
  <c r="BD193" i="97"/>
  <c r="AC193" i="97"/>
  <c r="BC210" i="112" l="1"/>
  <c r="AQ209" i="112"/>
  <c r="AL210" i="112" s="1"/>
  <c r="AP210" i="112" s="1"/>
  <c r="EK201" i="102"/>
  <c r="EG201" i="102"/>
  <c r="EA201" i="102"/>
  <c r="EC201" i="102" s="1"/>
  <c r="DO201" i="102"/>
  <c r="DS201" i="102"/>
  <c r="DI201" i="102"/>
  <c r="DK201" i="102" s="1"/>
  <c r="EJ193" i="98"/>
  <c r="EL193" i="98" s="1"/>
  <c r="EB194" i="98"/>
  <c r="DX194" i="98"/>
  <c r="DR193" i="98"/>
  <c r="DT193" i="98" s="1"/>
  <c r="DJ194" i="98"/>
  <c r="DF194" i="98"/>
  <c r="EJ199" i="101"/>
  <c r="EL199" i="101" s="1"/>
  <c r="EB200" i="101"/>
  <c r="DX200" i="101"/>
  <c r="DR199" i="101"/>
  <c r="DT199" i="101" s="1"/>
  <c r="DJ200" i="101"/>
  <c r="DF200" i="101"/>
  <c r="EJ193" i="97"/>
  <c r="EL193" i="97" s="1"/>
  <c r="EA193" i="97"/>
  <c r="EC193" i="97" s="1"/>
  <c r="DR193" i="97"/>
  <c r="DT193" i="97" s="1"/>
  <c r="DI193" i="97"/>
  <c r="DK193" i="97" s="1"/>
  <c r="AL201" i="102"/>
  <c r="CE201" i="102"/>
  <c r="AU201" i="102"/>
  <c r="CZ201" i="102"/>
  <c r="DB201" i="102" s="1"/>
  <c r="W201" i="102"/>
  <c r="Y201" i="102" s="1"/>
  <c r="X202" i="102" s="1"/>
  <c r="AF201" i="102"/>
  <c r="AH201" i="102" s="1"/>
  <c r="AG202" i="102" s="1"/>
  <c r="BV202" i="102"/>
  <c r="BG201" i="102"/>
  <c r="BI201" i="102" s="1"/>
  <c r="BH202" i="102" s="1"/>
  <c r="BP201" i="102"/>
  <c r="BR201" i="102" s="1"/>
  <c r="BQ202" i="102" s="1"/>
  <c r="CN201" i="102"/>
  <c r="N201" i="102"/>
  <c r="P201" i="102" s="1"/>
  <c r="O202" i="102" s="1"/>
  <c r="T200" i="101"/>
  <c r="CI200" i="101"/>
  <c r="CE200" i="101"/>
  <c r="K201" i="101"/>
  <c r="BP199" i="101"/>
  <c r="BR199" i="101" s="1"/>
  <c r="BG199" i="101"/>
  <c r="BI199" i="101" s="1"/>
  <c r="AO199" i="101"/>
  <c r="AQ199" i="101" s="1"/>
  <c r="AP200" i="101" s="1"/>
  <c r="AX199" i="101"/>
  <c r="AZ199" i="101" s="1"/>
  <c r="BY199" i="101"/>
  <c r="CA199" i="101" s="1"/>
  <c r="CQ199" i="101"/>
  <c r="CS199" i="101" s="1"/>
  <c r="CZ199" i="101"/>
  <c r="DB199" i="101" s="1"/>
  <c r="AF199" i="101"/>
  <c r="AH199" i="101" s="1"/>
  <c r="AG200" i="101" s="1"/>
  <c r="CZ193" i="98"/>
  <c r="DB193" i="98" s="1"/>
  <c r="DA194" i="98" s="1"/>
  <c r="CQ193" i="98"/>
  <c r="CS193" i="98" s="1"/>
  <c r="CR194" i="98" s="1"/>
  <c r="AO193" i="98"/>
  <c r="AQ193" i="98" s="1"/>
  <c r="AP194" i="98" s="1"/>
  <c r="AF193" i="98"/>
  <c r="AH193" i="98" s="1"/>
  <c r="AG194" i="98" s="1"/>
  <c r="CQ193" i="97"/>
  <c r="CS193" i="97" s="1"/>
  <c r="CR194" i="97" s="1"/>
  <c r="CI193" i="97"/>
  <c r="CE193" i="97"/>
  <c r="BQ193" i="97"/>
  <c r="BM193" i="97"/>
  <c r="BG193" i="97"/>
  <c r="BI193" i="97" s="1"/>
  <c r="BH194" i="97" s="1"/>
  <c r="AO193" i="97"/>
  <c r="AQ193" i="97" s="1"/>
  <c r="AF193" i="97"/>
  <c r="AH193" i="97" s="1"/>
  <c r="AG194" i="97" s="1"/>
  <c r="T193" i="97"/>
  <c r="N209" i="97"/>
  <c r="P209" i="97" s="1"/>
  <c r="O210" i="97" s="1"/>
  <c r="BM194" i="98"/>
  <c r="BV194" i="98"/>
  <c r="AU194" i="98"/>
  <c r="K194" i="98"/>
  <c r="CE194" i="98"/>
  <c r="T194" i="98"/>
  <c r="BD194" i="98"/>
  <c r="CW194" i="97"/>
  <c r="AU194" i="97"/>
  <c r="AO210" i="112" l="1"/>
  <c r="BE210" i="112"/>
  <c r="AZ211" i="112" s="1"/>
  <c r="BD211" i="112" s="1"/>
  <c r="EJ201" i="102"/>
  <c r="EL201" i="102" s="1"/>
  <c r="EB202" i="102"/>
  <c r="DX202" i="102"/>
  <c r="DR201" i="102"/>
  <c r="DT201" i="102" s="1"/>
  <c r="DJ202" i="102"/>
  <c r="DF202" i="102"/>
  <c r="EK194" i="98"/>
  <c r="EG194" i="98"/>
  <c r="EA194" i="98"/>
  <c r="EC194" i="98" s="1"/>
  <c r="DO194" i="98"/>
  <c r="DS194" i="98"/>
  <c r="DI194" i="98"/>
  <c r="DK194" i="98" s="1"/>
  <c r="EK200" i="101"/>
  <c r="EG200" i="101"/>
  <c r="EA200" i="101"/>
  <c r="EC200" i="101" s="1"/>
  <c r="DS200" i="101"/>
  <c r="DO200" i="101"/>
  <c r="DI200" i="101"/>
  <c r="DK200" i="101" s="1"/>
  <c r="EG194" i="97"/>
  <c r="EK194" i="97"/>
  <c r="EB194" i="97"/>
  <c r="DX194" i="97"/>
  <c r="DS194" i="97"/>
  <c r="DO194" i="97"/>
  <c r="DJ194" i="97"/>
  <c r="DF194" i="97"/>
  <c r="BD202" i="102"/>
  <c r="T202" i="102"/>
  <c r="DA202" i="102"/>
  <c r="CW202" i="102"/>
  <c r="BM202" i="102"/>
  <c r="AC202" i="102"/>
  <c r="CQ201" i="102"/>
  <c r="CS201" i="102" s="1"/>
  <c r="CR202" i="102" s="1"/>
  <c r="CH201" i="102"/>
  <c r="CJ201" i="102" s="1"/>
  <c r="CI202" i="102" s="1"/>
  <c r="BY202" i="102"/>
  <c r="CA202" i="102" s="1"/>
  <c r="BZ203" i="102" s="1"/>
  <c r="AX201" i="102"/>
  <c r="AZ201" i="102" s="1"/>
  <c r="AY202" i="102" s="1"/>
  <c r="AO201" i="102"/>
  <c r="AQ201" i="102" s="1"/>
  <c r="AP202" i="102" s="1"/>
  <c r="K202" i="102"/>
  <c r="CW200" i="101"/>
  <c r="DA200" i="101"/>
  <c r="CR200" i="101"/>
  <c r="CN200" i="101"/>
  <c r="BQ200" i="101"/>
  <c r="BM200" i="101"/>
  <c r="BH200" i="101"/>
  <c r="BD200" i="101"/>
  <c r="AC200" i="101"/>
  <c r="BZ200" i="101"/>
  <c r="BV200" i="101"/>
  <c r="CH200" i="101"/>
  <c r="CJ200" i="101" s="1"/>
  <c r="AY200" i="101"/>
  <c r="AU200" i="101"/>
  <c r="N201" i="101"/>
  <c r="P201" i="101" s="1"/>
  <c r="O202" i="101" s="1"/>
  <c r="W200" i="101"/>
  <c r="Y200" i="101" s="1"/>
  <c r="X201" i="101" s="1"/>
  <c r="AL200" i="101"/>
  <c r="CH194" i="98"/>
  <c r="CJ194" i="98" s="1"/>
  <c r="CI195" i="98" s="1"/>
  <c r="BY194" i="98"/>
  <c r="CA194" i="98" s="1"/>
  <c r="BZ195" i="98" s="1"/>
  <c r="BP194" i="98"/>
  <c r="BR194" i="98" s="1"/>
  <c r="BQ195" i="98" s="1"/>
  <c r="BG194" i="98"/>
  <c r="BI194" i="98" s="1"/>
  <c r="BH195" i="98" s="1"/>
  <c r="AX194" i="98"/>
  <c r="AZ194" i="98" s="1"/>
  <c r="AY195" i="98" s="1"/>
  <c r="W194" i="98"/>
  <c r="Y194" i="98" s="1"/>
  <c r="X195" i="98" s="1"/>
  <c r="CZ194" i="97"/>
  <c r="DB194" i="97" s="1"/>
  <c r="DA195" i="97" s="1"/>
  <c r="CH193" i="97"/>
  <c r="CJ193" i="97" s="1"/>
  <c r="BP193" i="97"/>
  <c r="BR193" i="97" s="1"/>
  <c r="AX194" i="97"/>
  <c r="AZ194" i="97" s="1"/>
  <c r="AY195" i="97" s="1"/>
  <c r="AP194" i="97"/>
  <c r="AL194" i="97"/>
  <c r="W193" i="97"/>
  <c r="Y193" i="97" s="1"/>
  <c r="X194" i="97" s="1"/>
  <c r="K210" i="97"/>
  <c r="N210" i="97" s="1"/>
  <c r="AL194" i="98"/>
  <c r="CW194" i="98"/>
  <c r="AC194" i="98"/>
  <c r="CN194" i="98"/>
  <c r="N194" i="98"/>
  <c r="P194" i="98" s="1"/>
  <c r="O195" i="98" s="1"/>
  <c r="CN194" i="97"/>
  <c r="BD194" i="97"/>
  <c r="AC194" i="97"/>
  <c r="BC211" i="112" l="1"/>
  <c r="AQ210" i="112"/>
  <c r="AL211" i="112" s="1"/>
  <c r="AP211" i="112" s="1"/>
  <c r="EK202" i="102"/>
  <c r="EG202" i="102"/>
  <c r="EA202" i="102"/>
  <c r="EC202" i="102" s="1"/>
  <c r="DS202" i="102"/>
  <c r="DO202" i="102"/>
  <c r="DI202" i="102"/>
  <c r="DK202" i="102" s="1"/>
  <c r="EJ194" i="98"/>
  <c r="EL194" i="98" s="1"/>
  <c r="EB195" i="98"/>
  <c r="DX195" i="98"/>
  <c r="DR194" i="98"/>
  <c r="DT194" i="98" s="1"/>
  <c r="DJ195" i="98"/>
  <c r="DF195" i="98"/>
  <c r="EJ200" i="101"/>
  <c r="EL200" i="101" s="1"/>
  <c r="EB201" i="101"/>
  <c r="DX201" i="101"/>
  <c r="DR200" i="101"/>
  <c r="DT200" i="101" s="1"/>
  <c r="DJ201" i="101"/>
  <c r="DF201" i="101"/>
  <c r="EJ194" i="97"/>
  <c r="EL194" i="97" s="1"/>
  <c r="EA194" i="97"/>
  <c r="EC194" i="97" s="1"/>
  <c r="DR194" i="97"/>
  <c r="DT194" i="97" s="1"/>
  <c r="DI194" i="97"/>
  <c r="DK194" i="97" s="1"/>
  <c r="CE202" i="102"/>
  <c r="CN202" i="102"/>
  <c r="AL202" i="102"/>
  <c r="AU202" i="102"/>
  <c r="BV203" i="102"/>
  <c r="BP202" i="102"/>
  <c r="BR202" i="102" s="1"/>
  <c r="BQ203" i="102" s="1"/>
  <c r="W202" i="102"/>
  <c r="Y202" i="102" s="1"/>
  <c r="X203" i="102" s="1"/>
  <c r="AF202" i="102"/>
  <c r="AH202" i="102" s="1"/>
  <c r="AG203" i="102" s="1"/>
  <c r="CZ202" i="102"/>
  <c r="DB202" i="102" s="1"/>
  <c r="N202" i="102"/>
  <c r="P202" i="102" s="1"/>
  <c r="O203" i="102" s="1"/>
  <c r="BG202" i="102"/>
  <c r="BI202" i="102" s="1"/>
  <c r="BH203" i="102" s="1"/>
  <c r="K202" i="101"/>
  <c r="T201" i="101"/>
  <c r="CI201" i="101"/>
  <c r="CE201" i="101"/>
  <c r="AX200" i="101"/>
  <c r="AZ200" i="101" s="1"/>
  <c r="CQ200" i="101"/>
  <c r="CS200" i="101" s="1"/>
  <c r="BP200" i="101"/>
  <c r="BR200" i="101" s="1"/>
  <c r="BY200" i="101"/>
  <c r="CA200" i="101" s="1"/>
  <c r="BG200" i="101"/>
  <c r="BI200" i="101" s="1"/>
  <c r="AO200" i="101"/>
  <c r="AQ200" i="101" s="1"/>
  <c r="AP201" i="101" s="1"/>
  <c r="AF200" i="101"/>
  <c r="AH200" i="101" s="1"/>
  <c r="AG201" i="101" s="1"/>
  <c r="CZ200" i="101"/>
  <c r="DB200" i="101" s="1"/>
  <c r="CZ194" i="98"/>
  <c r="DB194" i="98" s="1"/>
  <c r="DA195" i="98" s="1"/>
  <c r="CQ194" i="98"/>
  <c r="CS194" i="98" s="1"/>
  <c r="CR195" i="98" s="1"/>
  <c r="AO194" i="98"/>
  <c r="AQ194" i="98" s="1"/>
  <c r="AP195" i="98" s="1"/>
  <c r="AF194" i="98"/>
  <c r="AH194" i="98" s="1"/>
  <c r="AG195" i="98" s="1"/>
  <c r="CQ194" i="97"/>
  <c r="CS194" i="97" s="1"/>
  <c r="CR195" i="97" s="1"/>
  <c r="CI194" i="97"/>
  <c r="CE194" i="97"/>
  <c r="BQ194" i="97"/>
  <c r="BM194" i="97"/>
  <c r="BG194" i="97"/>
  <c r="BI194" i="97" s="1"/>
  <c r="BH195" i="97" s="1"/>
  <c r="AO194" i="97"/>
  <c r="AQ194" i="97" s="1"/>
  <c r="AF194" i="97"/>
  <c r="AH194" i="97" s="1"/>
  <c r="AG195" i="97" s="1"/>
  <c r="T194" i="97"/>
  <c r="P210" i="97"/>
  <c r="O211" i="97" s="1"/>
  <c r="BV195" i="98"/>
  <c r="BM195" i="98"/>
  <c r="AU195" i="98"/>
  <c r="BD195" i="98"/>
  <c r="CE195" i="98"/>
  <c r="K195" i="98"/>
  <c r="T195" i="98"/>
  <c r="CW195" i="97"/>
  <c r="AU195" i="97"/>
  <c r="AO211" i="112" l="1"/>
  <c r="BE211" i="112"/>
  <c r="AZ212" i="112" s="1"/>
  <c r="BD212" i="112" s="1"/>
  <c r="EJ202" i="102"/>
  <c r="EL202" i="102" s="1"/>
  <c r="DX203" i="102"/>
  <c r="EB203" i="102"/>
  <c r="DR202" i="102"/>
  <c r="DT202" i="102" s="1"/>
  <c r="DF203" i="102"/>
  <c r="DJ203" i="102"/>
  <c r="EK195" i="98"/>
  <c r="EG195" i="98"/>
  <c r="EA195" i="98"/>
  <c r="EC195" i="98" s="1"/>
  <c r="DS195" i="98"/>
  <c r="DO195" i="98"/>
  <c r="DI195" i="98"/>
  <c r="DK195" i="98" s="1"/>
  <c r="EK201" i="101"/>
  <c r="EG201" i="101"/>
  <c r="EA201" i="101"/>
  <c r="EC201" i="101" s="1"/>
  <c r="DS201" i="101"/>
  <c r="DO201" i="101"/>
  <c r="DI201" i="101"/>
  <c r="DK201" i="101" s="1"/>
  <c r="EK195" i="97"/>
  <c r="EG195" i="97"/>
  <c r="DX195" i="97"/>
  <c r="EB195" i="97"/>
  <c r="DS195" i="97"/>
  <c r="DO195" i="97"/>
  <c r="DJ195" i="97"/>
  <c r="DF195" i="97"/>
  <c r="BM203" i="102"/>
  <c r="AC203" i="102"/>
  <c r="K203" i="102"/>
  <c r="AX202" i="102"/>
  <c r="AZ202" i="102" s="1"/>
  <c r="AY203" i="102" s="1"/>
  <c r="CQ202" i="102"/>
  <c r="CS202" i="102" s="1"/>
  <c r="CR203" i="102" s="1"/>
  <c r="BD203" i="102"/>
  <c r="DA203" i="102"/>
  <c r="CW203" i="102"/>
  <c r="T203" i="102"/>
  <c r="BY203" i="102"/>
  <c r="CA203" i="102" s="1"/>
  <c r="BZ204" i="102" s="1"/>
  <c r="AO202" i="102"/>
  <c r="AQ202" i="102" s="1"/>
  <c r="AP203" i="102" s="1"/>
  <c r="CH202" i="102"/>
  <c r="CJ202" i="102" s="1"/>
  <c r="CI203" i="102" s="1"/>
  <c r="AC201" i="101"/>
  <c r="BQ201" i="101"/>
  <c r="BM201" i="101"/>
  <c r="CW201" i="101"/>
  <c r="DA201" i="101"/>
  <c r="BH201" i="101"/>
  <c r="BD201" i="101"/>
  <c r="CR201" i="101"/>
  <c r="CN201" i="101"/>
  <c r="W201" i="101"/>
  <c r="Y201" i="101" s="1"/>
  <c r="X202" i="101" s="1"/>
  <c r="AL201" i="101"/>
  <c r="BZ201" i="101"/>
  <c r="BV201" i="101"/>
  <c r="CH201" i="101"/>
  <c r="CJ201" i="101" s="1"/>
  <c r="N202" i="101"/>
  <c r="P202" i="101" s="1"/>
  <c r="O203" i="101" s="1"/>
  <c r="AY201" i="101"/>
  <c r="AU201" i="101"/>
  <c r="CH195" i="98"/>
  <c r="CJ195" i="98" s="1"/>
  <c r="CI196" i="98" s="1"/>
  <c r="BY195" i="98"/>
  <c r="CA195" i="98" s="1"/>
  <c r="BZ196" i="98" s="1"/>
  <c r="BP195" i="98"/>
  <c r="BR195" i="98" s="1"/>
  <c r="BQ196" i="98" s="1"/>
  <c r="BG195" i="98"/>
  <c r="BI195" i="98" s="1"/>
  <c r="BH196" i="98" s="1"/>
  <c r="AX195" i="98"/>
  <c r="AZ195" i="98" s="1"/>
  <c r="AY196" i="98" s="1"/>
  <c r="W195" i="98"/>
  <c r="Y195" i="98" s="1"/>
  <c r="X196" i="98" s="1"/>
  <c r="CZ195" i="97"/>
  <c r="DB195" i="97" s="1"/>
  <c r="DA196" i="97" s="1"/>
  <c r="CH194" i="97"/>
  <c r="CJ194" i="97" s="1"/>
  <c r="BP194" i="97"/>
  <c r="BR194" i="97" s="1"/>
  <c r="AX195" i="97"/>
  <c r="AZ195" i="97" s="1"/>
  <c r="AY196" i="97" s="1"/>
  <c r="AP195" i="97"/>
  <c r="AL195" i="97"/>
  <c r="W194" i="97"/>
  <c r="Y194" i="97" s="1"/>
  <c r="X195" i="97" s="1"/>
  <c r="K211" i="97"/>
  <c r="CN195" i="98"/>
  <c r="CW195" i="98"/>
  <c r="N195" i="98"/>
  <c r="P195" i="98" s="1"/>
  <c r="O196" i="98" s="1"/>
  <c r="AL195" i="98"/>
  <c r="AC195" i="98"/>
  <c r="CN195" i="97"/>
  <c r="BD195" i="97"/>
  <c r="AC195" i="97"/>
  <c r="BC212" i="112" l="1"/>
  <c r="AQ211" i="112"/>
  <c r="AL212" i="112" s="1"/>
  <c r="AP212" i="112" s="1"/>
  <c r="EG203" i="102"/>
  <c r="EK203" i="102"/>
  <c r="EA203" i="102"/>
  <c r="EC203" i="102" s="1"/>
  <c r="DO203" i="102"/>
  <c r="DS203" i="102"/>
  <c r="DI203" i="102"/>
  <c r="DK203" i="102" s="1"/>
  <c r="EJ195" i="98"/>
  <c r="EL195" i="98" s="1"/>
  <c r="DX196" i="98"/>
  <c r="EB196" i="98"/>
  <c r="DR195" i="98"/>
  <c r="DT195" i="98" s="1"/>
  <c r="DJ196" i="98"/>
  <c r="DF196" i="98"/>
  <c r="EJ201" i="101"/>
  <c r="EL201" i="101" s="1"/>
  <c r="EB202" i="101"/>
  <c r="DX202" i="101"/>
  <c r="DR201" i="101"/>
  <c r="DT201" i="101" s="1"/>
  <c r="DJ202" i="101"/>
  <c r="DF202" i="101"/>
  <c r="EJ195" i="97"/>
  <c r="EL195" i="97" s="1"/>
  <c r="EA195" i="97"/>
  <c r="EC195" i="97" s="1"/>
  <c r="DR195" i="97"/>
  <c r="DT195" i="97" s="1"/>
  <c r="DI195" i="97"/>
  <c r="DK195" i="97" s="1"/>
  <c r="BV204" i="102"/>
  <c r="AU203" i="102"/>
  <c r="CE203" i="102"/>
  <c r="AL203" i="102"/>
  <c r="W203" i="102"/>
  <c r="Y203" i="102" s="1"/>
  <c r="X204" i="102" s="1"/>
  <c r="AF203" i="102"/>
  <c r="AH203" i="102" s="1"/>
  <c r="AG204" i="102" s="1"/>
  <c r="BG203" i="102"/>
  <c r="BI203" i="102" s="1"/>
  <c r="BH204" i="102" s="1"/>
  <c r="CZ203" i="102"/>
  <c r="DB203" i="102" s="1"/>
  <c r="CN203" i="102"/>
  <c r="BP203" i="102"/>
  <c r="BR203" i="102" s="1"/>
  <c r="BQ204" i="102" s="1"/>
  <c r="N203" i="102"/>
  <c r="P203" i="102" s="1"/>
  <c r="O204" i="102" s="1"/>
  <c r="T202" i="101"/>
  <c r="K203" i="101"/>
  <c r="BY201" i="101"/>
  <c r="CA201" i="101" s="1"/>
  <c r="BP201" i="101"/>
  <c r="BR201" i="101" s="1"/>
  <c r="AX201" i="101"/>
  <c r="AZ201" i="101" s="1"/>
  <c r="CI202" i="101"/>
  <c r="CE202" i="101"/>
  <c r="CQ201" i="101"/>
  <c r="CS201" i="101" s="1"/>
  <c r="BG201" i="101"/>
  <c r="BI201" i="101" s="1"/>
  <c r="AO201" i="101"/>
  <c r="AQ201" i="101" s="1"/>
  <c r="AP202" i="101" s="1"/>
  <c r="CZ201" i="101"/>
  <c r="DB201" i="101" s="1"/>
  <c r="AF201" i="101"/>
  <c r="AH201" i="101" s="1"/>
  <c r="AG202" i="101" s="1"/>
  <c r="CZ195" i="98"/>
  <c r="DB195" i="98" s="1"/>
  <c r="DA196" i="98" s="1"/>
  <c r="CQ195" i="98"/>
  <c r="CS195" i="98" s="1"/>
  <c r="CR196" i="98" s="1"/>
  <c r="AO195" i="98"/>
  <c r="AQ195" i="98" s="1"/>
  <c r="AP196" i="98" s="1"/>
  <c r="AF195" i="98"/>
  <c r="AH195" i="98" s="1"/>
  <c r="AG196" i="98" s="1"/>
  <c r="CQ195" i="97"/>
  <c r="CS195" i="97" s="1"/>
  <c r="CR196" i="97" s="1"/>
  <c r="CI195" i="97"/>
  <c r="CE195" i="97"/>
  <c r="BQ195" i="97"/>
  <c r="BM195" i="97"/>
  <c r="BG195" i="97"/>
  <c r="BI195" i="97" s="1"/>
  <c r="BH196" i="97" s="1"/>
  <c r="AO195" i="97"/>
  <c r="AQ195" i="97" s="1"/>
  <c r="AF195" i="97"/>
  <c r="AH195" i="97" s="1"/>
  <c r="AG196" i="97" s="1"/>
  <c r="T195" i="97"/>
  <c r="N211" i="97"/>
  <c r="P211" i="97" s="1"/>
  <c r="O212" i="97" s="1"/>
  <c r="BM196" i="98"/>
  <c r="BV196" i="98"/>
  <c r="K196" i="98"/>
  <c r="AU196" i="98"/>
  <c r="T196" i="98"/>
  <c r="BD196" i="98"/>
  <c r="CE196" i="98"/>
  <c r="CW196" i="97"/>
  <c r="AU196" i="97"/>
  <c r="AO212" i="112" l="1"/>
  <c r="BE212" i="112"/>
  <c r="AZ213" i="112" s="1"/>
  <c r="BD213" i="112" s="1"/>
  <c r="EJ203" i="102"/>
  <c r="EL203" i="102" s="1"/>
  <c r="DX204" i="102"/>
  <c r="EB204" i="102"/>
  <c r="DR203" i="102"/>
  <c r="DT203" i="102" s="1"/>
  <c r="DF204" i="102"/>
  <c r="DJ204" i="102"/>
  <c r="EG196" i="98"/>
  <c r="EK196" i="98"/>
  <c r="EA196" i="98"/>
  <c r="EC196" i="98" s="1"/>
  <c r="DS196" i="98"/>
  <c r="DO196" i="98"/>
  <c r="DI196" i="98"/>
  <c r="DK196" i="98" s="1"/>
  <c r="EK202" i="101"/>
  <c r="EG202" i="101"/>
  <c r="EA202" i="101"/>
  <c r="EC202" i="101" s="1"/>
  <c r="DS202" i="101"/>
  <c r="DO202" i="101"/>
  <c r="DI202" i="101"/>
  <c r="DK202" i="101" s="1"/>
  <c r="EK196" i="97"/>
  <c r="EG196" i="97"/>
  <c r="EB196" i="97"/>
  <c r="DX196" i="97"/>
  <c r="DS196" i="97"/>
  <c r="DO196" i="97"/>
  <c r="DJ196" i="97"/>
  <c r="DF196" i="97"/>
  <c r="DA204" i="102"/>
  <c r="CW204" i="102"/>
  <c r="AC204" i="102"/>
  <c r="K204" i="102"/>
  <c r="BM204" i="102"/>
  <c r="AO203" i="102"/>
  <c r="AQ203" i="102" s="1"/>
  <c r="AP204" i="102" s="1"/>
  <c r="AX203" i="102"/>
  <c r="AZ203" i="102" s="1"/>
  <c r="AY204" i="102" s="1"/>
  <c r="CQ203" i="102"/>
  <c r="CS203" i="102" s="1"/>
  <c r="CR204" i="102" s="1"/>
  <c r="BD204" i="102"/>
  <c r="T204" i="102"/>
  <c r="BY204" i="102"/>
  <c r="CA204" i="102" s="1"/>
  <c r="BZ205" i="102" s="1"/>
  <c r="CH203" i="102"/>
  <c r="CJ203" i="102" s="1"/>
  <c r="CI204" i="102" s="1"/>
  <c r="CW202" i="101"/>
  <c r="DA202" i="101"/>
  <c r="CR202" i="101"/>
  <c r="CN202" i="101"/>
  <c r="BQ202" i="101"/>
  <c r="BM202" i="101"/>
  <c r="AC202" i="101"/>
  <c r="BH202" i="101"/>
  <c r="BD202" i="101"/>
  <c r="CH202" i="101"/>
  <c r="CJ202" i="101" s="1"/>
  <c r="N203" i="101"/>
  <c r="P203" i="101" s="1"/>
  <c r="O204" i="101" s="1"/>
  <c r="AL202" i="101"/>
  <c r="AY202" i="101"/>
  <c r="AU202" i="101"/>
  <c r="BZ202" i="101"/>
  <c r="BV202" i="101"/>
  <c r="W202" i="101"/>
  <c r="Y202" i="101" s="1"/>
  <c r="X203" i="101" s="1"/>
  <c r="CH196" i="98"/>
  <c r="CJ196" i="98" s="1"/>
  <c r="CI197" i="98" s="1"/>
  <c r="BY196" i="98"/>
  <c r="CA196" i="98" s="1"/>
  <c r="BZ197" i="98" s="1"/>
  <c r="BP196" i="98"/>
  <c r="BR196" i="98" s="1"/>
  <c r="BQ197" i="98" s="1"/>
  <c r="BG196" i="98"/>
  <c r="BI196" i="98" s="1"/>
  <c r="BH197" i="98" s="1"/>
  <c r="AX196" i="98"/>
  <c r="AZ196" i="98" s="1"/>
  <c r="AY197" i="98" s="1"/>
  <c r="W196" i="98"/>
  <c r="Y196" i="98" s="1"/>
  <c r="X197" i="98" s="1"/>
  <c r="CZ196" i="97"/>
  <c r="DB196" i="97" s="1"/>
  <c r="DA197" i="97" s="1"/>
  <c r="CH195" i="97"/>
  <c r="CJ195" i="97" s="1"/>
  <c r="BP195" i="97"/>
  <c r="BR195" i="97" s="1"/>
  <c r="AX196" i="97"/>
  <c r="AZ196" i="97" s="1"/>
  <c r="AY197" i="97" s="1"/>
  <c r="AP196" i="97"/>
  <c r="AL196" i="97"/>
  <c r="W195" i="97"/>
  <c r="Y195" i="97" s="1"/>
  <c r="X196" i="97" s="1"/>
  <c r="K212" i="97"/>
  <c r="N212" i="97" s="1"/>
  <c r="P212" i="97" s="1"/>
  <c r="O213" i="97" s="1"/>
  <c r="CW196" i="98"/>
  <c r="CN196" i="98"/>
  <c r="AL196" i="98"/>
  <c r="AC196" i="98"/>
  <c r="N196" i="98"/>
  <c r="P196" i="98" s="1"/>
  <c r="O197" i="98" s="1"/>
  <c r="CN196" i="97"/>
  <c r="BD196" i="97"/>
  <c r="AC196" i="97"/>
  <c r="BC213" i="112" l="1"/>
  <c r="AQ212" i="112"/>
  <c r="AL213" i="112" s="1"/>
  <c r="AP213" i="112" s="1"/>
  <c r="EG204" i="102"/>
  <c r="EK204" i="102"/>
  <c r="EA204" i="102"/>
  <c r="EC204" i="102" s="1"/>
  <c r="DS204" i="102"/>
  <c r="DO204" i="102"/>
  <c r="DI204" i="102"/>
  <c r="DK204" i="102" s="1"/>
  <c r="EJ196" i="98"/>
  <c r="EL196" i="98" s="1"/>
  <c r="EB197" i="98"/>
  <c r="DX197" i="98"/>
  <c r="DR196" i="98"/>
  <c r="DT196" i="98" s="1"/>
  <c r="DJ197" i="98"/>
  <c r="DF197" i="98"/>
  <c r="EJ202" i="101"/>
  <c r="EL202" i="101" s="1"/>
  <c r="EB203" i="101"/>
  <c r="DX203" i="101"/>
  <c r="DR202" i="101"/>
  <c r="DT202" i="101" s="1"/>
  <c r="DJ203" i="101"/>
  <c r="DF203" i="101"/>
  <c r="EJ196" i="97"/>
  <c r="EL196" i="97" s="1"/>
  <c r="EA196" i="97"/>
  <c r="EC196" i="97" s="1"/>
  <c r="DR196" i="97"/>
  <c r="DT196" i="97" s="1"/>
  <c r="DI196" i="97"/>
  <c r="DK196" i="97" s="1"/>
  <c r="AU204" i="102"/>
  <c r="CN204" i="102"/>
  <c r="BV205" i="102"/>
  <c r="BP204" i="102"/>
  <c r="BR204" i="102" s="1"/>
  <c r="BQ205" i="102" s="1"/>
  <c r="AF204" i="102"/>
  <c r="AH204" i="102" s="1"/>
  <c r="AG205" i="102" s="1"/>
  <c r="BG204" i="102"/>
  <c r="BI204" i="102" s="1"/>
  <c r="BH205" i="102" s="1"/>
  <c r="W204" i="102"/>
  <c r="Y204" i="102" s="1"/>
  <c r="X205" i="102" s="1"/>
  <c r="CZ204" i="102"/>
  <c r="DB204" i="102" s="1"/>
  <c r="CE204" i="102"/>
  <c r="AL204" i="102"/>
  <c r="N204" i="102"/>
  <c r="P204" i="102" s="1"/>
  <c r="O205" i="102" s="1"/>
  <c r="K204" i="101"/>
  <c r="AX202" i="101"/>
  <c r="AZ202" i="101" s="1"/>
  <c r="BG202" i="101"/>
  <c r="BI202" i="101" s="1"/>
  <c r="BP202" i="101"/>
  <c r="BR202" i="101" s="1"/>
  <c r="BY202" i="101"/>
  <c r="CA202" i="101" s="1"/>
  <c r="CI203" i="101"/>
  <c r="CE203" i="101"/>
  <c r="CQ202" i="101"/>
  <c r="CS202" i="101" s="1"/>
  <c r="AO202" i="101"/>
  <c r="AQ202" i="101" s="1"/>
  <c r="AP203" i="101" s="1"/>
  <c r="AF202" i="101"/>
  <c r="AH202" i="101" s="1"/>
  <c r="AG203" i="101" s="1"/>
  <c r="T203" i="101"/>
  <c r="CZ202" i="101"/>
  <c r="DB202" i="101" s="1"/>
  <c r="CZ196" i="98"/>
  <c r="DB196" i="98" s="1"/>
  <c r="DA197" i="98" s="1"/>
  <c r="CQ196" i="98"/>
  <c r="CS196" i="98" s="1"/>
  <c r="CR197" i="98" s="1"/>
  <c r="AO196" i="98"/>
  <c r="AQ196" i="98" s="1"/>
  <c r="AP197" i="98" s="1"/>
  <c r="AF196" i="98"/>
  <c r="AH196" i="98" s="1"/>
  <c r="AG197" i="98" s="1"/>
  <c r="CQ196" i="97"/>
  <c r="CS196" i="97" s="1"/>
  <c r="CR197" i="97" s="1"/>
  <c r="CI196" i="97"/>
  <c r="CE196" i="97"/>
  <c r="BQ196" i="97"/>
  <c r="BM196" i="97"/>
  <c r="BG196" i="97"/>
  <c r="BI196" i="97" s="1"/>
  <c r="BH197" i="97" s="1"/>
  <c r="AO196" i="97"/>
  <c r="AQ196" i="97" s="1"/>
  <c r="AF196" i="97"/>
  <c r="AH196" i="97" s="1"/>
  <c r="AG197" i="97" s="1"/>
  <c r="T196" i="97"/>
  <c r="K213" i="97"/>
  <c r="N213" i="97" s="1"/>
  <c r="P213" i="97" s="1"/>
  <c r="O214" i="97" s="1"/>
  <c r="CE197" i="98"/>
  <c r="BV197" i="98"/>
  <c r="BM197" i="98"/>
  <c r="K197" i="98"/>
  <c r="AU197" i="98"/>
  <c r="T197" i="98"/>
  <c r="BD197" i="98"/>
  <c r="CW197" i="97"/>
  <c r="AU197" i="97"/>
  <c r="AO213" i="112" l="1"/>
  <c r="BE213" i="112"/>
  <c r="AZ214" i="112" s="1"/>
  <c r="BD214" i="112" s="1"/>
  <c r="EJ204" i="102"/>
  <c r="EL204" i="102" s="1"/>
  <c r="DX205" i="102"/>
  <c r="EB205" i="102"/>
  <c r="DR204" i="102"/>
  <c r="DT204" i="102" s="1"/>
  <c r="DF205" i="102"/>
  <c r="DJ205" i="102"/>
  <c r="EK197" i="98"/>
  <c r="EG197" i="98"/>
  <c r="EA197" i="98"/>
  <c r="EC197" i="98" s="1"/>
  <c r="DS197" i="98"/>
  <c r="DO197" i="98"/>
  <c r="DI197" i="98"/>
  <c r="DK197" i="98" s="1"/>
  <c r="EG203" i="101"/>
  <c r="EK203" i="101"/>
  <c r="EA203" i="101"/>
  <c r="EC203" i="101" s="1"/>
  <c r="DS203" i="101"/>
  <c r="DO203" i="101"/>
  <c r="DI203" i="101"/>
  <c r="DK203" i="101" s="1"/>
  <c r="EK197" i="97"/>
  <c r="EG197" i="97"/>
  <c r="EB197" i="97"/>
  <c r="DX197" i="97"/>
  <c r="DS197" i="97"/>
  <c r="DO197" i="97"/>
  <c r="DJ197" i="97"/>
  <c r="DF197" i="97"/>
  <c r="K205" i="102"/>
  <c r="T205" i="102"/>
  <c r="AC205" i="102"/>
  <c r="BM205" i="102"/>
  <c r="AO204" i="102"/>
  <c r="AQ204" i="102" s="1"/>
  <c r="AP205" i="102" s="1"/>
  <c r="BD205" i="102"/>
  <c r="CQ204" i="102"/>
  <c r="CS204" i="102" s="1"/>
  <c r="CR205" i="102" s="1"/>
  <c r="BY205" i="102"/>
  <c r="CA205" i="102" s="1"/>
  <c r="BZ206" i="102" s="1"/>
  <c r="AX204" i="102"/>
  <c r="AZ204" i="102" s="1"/>
  <c r="AY205" i="102" s="1"/>
  <c r="DA205" i="102"/>
  <c r="CW205" i="102"/>
  <c r="CH204" i="102"/>
  <c r="CJ204" i="102" s="1"/>
  <c r="CI205" i="102" s="1"/>
  <c r="BZ203" i="101"/>
  <c r="BV203" i="101"/>
  <c r="BQ203" i="101"/>
  <c r="BM203" i="101"/>
  <c r="W203" i="101"/>
  <c r="Y203" i="101" s="1"/>
  <c r="X204" i="101" s="1"/>
  <c r="CH203" i="101"/>
  <c r="CJ203" i="101" s="1"/>
  <c r="AY203" i="101"/>
  <c r="AU203" i="101"/>
  <c r="N204" i="101"/>
  <c r="P204" i="101" s="1"/>
  <c r="O205" i="101" s="1"/>
  <c r="AL203" i="101"/>
  <c r="CW203" i="101"/>
  <c r="DA203" i="101"/>
  <c r="AC203" i="101"/>
  <c r="CR203" i="101"/>
  <c r="CN203" i="101"/>
  <c r="BH203" i="101"/>
  <c r="BD203" i="101"/>
  <c r="CH197" i="98"/>
  <c r="CJ197" i="98" s="1"/>
  <c r="CI198" i="98" s="1"/>
  <c r="BY197" i="98"/>
  <c r="CA197" i="98" s="1"/>
  <c r="BZ198" i="98" s="1"/>
  <c r="BP197" i="98"/>
  <c r="BR197" i="98" s="1"/>
  <c r="BQ198" i="98" s="1"/>
  <c r="BG197" i="98"/>
  <c r="BI197" i="98" s="1"/>
  <c r="BH198" i="98" s="1"/>
  <c r="AX197" i="98"/>
  <c r="AZ197" i="98" s="1"/>
  <c r="AY198" i="98" s="1"/>
  <c r="W197" i="98"/>
  <c r="Y197" i="98" s="1"/>
  <c r="X198" i="98" s="1"/>
  <c r="CZ197" i="97"/>
  <c r="DB197" i="97" s="1"/>
  <c r="DA198" i="97" s="1"/>
  <c r="CH196" i="97"/>
  <c r="CJ196" i="97" s="1"/>
  <c r="BP196" i="97"/>
  <c r="BR196" i="97" s="1"/>
  <c r="AX197" i="97"/>
  <c r="AZ197" i="97" s="1"/>
  <c r="AY198" i="97" s="1"/>
  <c r="AP197" i="97"/>
  <c r="AL197" i="97"/>
  <c r="W196" i="97"/>
  <c r="Y196" i="97" s="1"/>
  <c r="X197" i="97" s="1"/>
  <c r="K214" i="97"/>
  <c r="N214" i="97" s="1"/>
  <c r="P214" i="97" s="1"/>
  <c r="O215" i="97" s="1"/>
  <c r="CN197" i="98"/>
  <c r="CW197" i="98"/>
  <c r="AC197" i="98"/>
  <c r="N197" i="98"/>
  <c r="P197" i="98" s="1"/>
  <c r="O198" i="98" s="1"/>
  <c r="AL197" i="98"/>
  <c r="CN197" i="97"/>
  <c r="BD197" i="97"/>
  <c r="AC197" i="97"/>
  <c r="BC214" i="112" l="1"/>
  <c r="AQ213" i="112"/>
  <c r="AL214" i="112" s="1"/>
  <c r="AP214" i="112" s="1"/>
  <c r="EG205" i="102"/>
  <c r="EK205" i="102"/>
  <c r="EA205" i="102"/>
  <c r="EC205" i="102" s="1"/>
  <c r="DS205" i="102"/>
  <c r="DO205" i="102"/>
  <c r="DI205" i="102"/>
  <c r="DK205" i="102" s="1"/>
  <c r="EJ197" i="98"/>
  <c r="EL197" i="98" s="1"/>
  <c r="EB198" i="98"/>
  <c r="DX198" i="98"/>
  <c r="DR197" i="98"/>
  <c r="DT197" i="98" s="1"/>
  <c r="DJ198" i="98"/>
  <c r="DF198" i="98"/>
  <c r="EJ203" i="101"/>
  <c r="EL203" i="101" s="1"/>
  <c r="EB204" i="101"/>
  <c r="DX204" i="101"/>
  <c r="DR203" i="101"/>
  <c r="DT203" i="101" s="1"/>
  <c r="DJ204" i="101"/>
  <c r="DF204" i="101"/>
  <c r="EJ197" i="97"/>
  <c r="EL197" i="97" s="1"/>
  <c r="EA197" i="97"/>
  <c r="EC197" i="97" s="1"/>
  <c r="DR197" i="97"/>
  <c r="DT197" i="97" s="1"/>
  <c r="DI197" i="97"/>
  <c r="DK197" i="97" s="1"/>
  <c r="CE205" i="102"/>
  <c r="AU205" i="102"/>
  <c r="BV206" i="102"/>
  <c r="AL205" i="102"/>
  <c r="BP205" i="102"/>
  <c r="BR205" i="102" s="1"/>
  <c r="BQ206" i="102" s="1"/>
  <c r="CZ205" i="102"/>
  <c r="DB205" i="102" s="1"/>
  <c r="W205" i="102"/>
  <c r="Y205" i="102" s="1"/>
  <c r="X206" i="102" s="1"/>
  <c r="BG205" i="102"/>
  <c r="BI205" i="102" s="1"/>
  <c r="BH206" i="102" s="1"/>
  <c r="CN205" i="102"/>
  <c r="AF205" i="102"/>
  <c r="AH205" i="102" s="1"/>
  <c r="AG206" i="102" s="1"/>
  <c r="N205" i="102"/>
  <c r="P205" i="102" s="1"/>
  <c r="O206" i="102" s="1"/>
  <c r="T204" i="101"/>
  <c r="CQ203" i="101"/>
  <c r="CS203" i="101" s="1"/>
  <c r="K205" i="101"/>
  <c r="CI204" i="101"/>
  <c r="CE204" i="101"/>
  <c r="BP203" i="101"/>
  <c r="BR203" i="101" s="1"/>
  <c r="CZ203" i="101"/>
  <c r="DB203" i="101" s="1"/>
  <c r="BG203" i="101"/>
  <c r="BI203" i="101" s="1"/>
  <c r="AX203" i="101"/>
  <c r="AZ203" i="101" s="1"/>
  <c r="BY203" i="101"/>
  <c r="CA203" i="101" s="1"/>
  <c r="AF203" i="101"/>
  <c r="AH203" i="101" s="1"/>
  <c r="AG204" i="101" s="1"/>
  <c r="AO203" i="101"/>
  <c r="AQ203" i="101" s="1"/>
  <c r="AP204" i="101" s="1"/>
  <c r="CZ197" i="98"/>
  <c r="DB197" i="98" s="1"/>
  <c r="DA198" i="98" s="1"/>
  <c r="CQ197" i="98"/>
  <c r="CS197" i="98" s="1"/>
  <c r="CR198" i="98" s="1"/>
  <c r="AO197" i="98"/>
  <c r="AQ197" i="98" s="1"/>
  <c r="AP198" i="98" s="1"/>
  <c r="AF197" i="98"/>
  <c r="AH197" i="98" s="1"/>
  <c r="AG198" i="98" s="1"/>
  <c r="CQ197" i="97"/>
  <c r="CS197" i="97" s="1"/>
  <c r="CR198" i="97" s="1"/>
  <c r="CI197" i="97"/>
  <c r="CE197" i="97"/>
  <c r="BQ197" i="97"/>
  <c r="BM197" i="97"/>
  <c r="BG197" i="97"/>
  <c r="BI197" i="97" s="1"/>
  <c r="BH198" i="97" s="1"/>
  <c r="AO197" i="97"/>
  <c r="AQ197" i="97" s="1"/>
  <c r="AF197" i="97"/>
  <c r="AH197" i="97" s="1"/>
  <c r="AG198" i="97" s="1"/>
  <c r="T197" i="97"/>
  <c r="K215" i="97"/>
  <c r="BV198" i="98"/>
  <c r="T198" i="98"/>
  <c r="BM198" i="98"/>
  <c r="BD198" i="98"/>
  <c r="CE198" i="98"/>
  <c r="AU198" i="98"/>
  <c r="K198" i="98"/>
  <c r="CW198" i="97"/>
  <c r="AU198" i="97"/>
  <c r="AO214" i="112" l="1"/>
  <c r="BE214" i="112"/>
  <c r="AZ215" i="112" s="1"/>
  <c r="BD215" i="112" s="1"/>
  <c r="EJ205" i="102"/>
  <c r="EL205" i="102" s="1"/>
  <c r="DX206" i="102"/>
  <c r="EB206" i="102"/>
  <c r="DR205" i="102"/>
  <c r="DT205" i="102" s="1"/>
  <c r="DF206" i="102"/>
  <c r="DJ206" i="102"/>
  <c r="EK198" i="98"/>
  <c r="EG198" i="98"/>
  <c r="EA198" i="98"/>
  <c r="EC198" i="98" s="1"/>
  <c r="DS198" i="98"/>
  <c r="DO198" i="98"/>
  <c r="DI198" i="98"/>
  <c r="DK198" i="98" s="1"/>
  <c r="EK204" i="101"/>
  <c r="EG204" i="101"/>
  <c r="EA204" i="101"/>
  <c r="EC204" i="101" s="1"/>
  <c r="DS204" i="101"/>
  <c r="DO204" i="101"/>
  <c r="DI204" i="101"/>
  <c r="DK204" i="101" s="1"/>
  <c r="EK198" i="97"/>
  <c r="EG198" i="97"/>
  <c r="DX198" i="97"/>
  <c r="EB198" i="97"/>
  <c r="DS198" i="97"/>
  <c r="DO198" i="97"/>
  <c r="DJ198" i="97"/>
  <c r="DF198" i="97"/>
  <c r="BM206" i="102"/>
  <c r="T206" i="102"/>
  <c r="K206" i="102"/>
  <c r="AC206" i="102"/>
  <c r="DA206" i="102"/>
  <c r="CW206" i="102"/>
  <c r="AO205" i="102"/>
  <c r="AQ205" i="102" s="1"/>
  <c r="AP206" i="102" s="1"/>
  <c r="CQ205" i="102"/>
  <c r="CS205" i="102" s="1"/>
  <c r="CR206" i="102" s="1"/>
  <c r="BY206" i="102"/>
  <c r="CA206" i="102" s="1"/>
  <c r="BZ207" i="102" s="1"/>
  <c r="BD206" i="102"/>
  <c r="AX205" i="102"/>
  <c r="AZ205" i="102" s="1"/>
  <c r="AY206" i="102" s="1"/>
  <c r="CH205" i="102"/>
  <c r="CJ205" i="102" s="1"/>
  <c r="CI206" i="102" s="1"/>
  <c r="CR204" i="101"/>
  <c r="CN204" i="101"/>
  <c r="BQ204" i="101"/>
  <c r="BM204" i="101"/>
  <c r="AC204" i="101"/>
  <c r="BH204" i="101"/>
  <c r="BD204" i="101"/>
  <c r="CW204" i="101"/>
  <c r="DA204" i="101"/>
  <c r="AY204" i="101"/>
  <c r="AU204" i="101"/>
  <c r="AL204" i="101"/>
  <c r="BZ204" i="101"/>
  <c r="BV204" i="101"/>
  <c r="N205" i="101"/>
  <c r="P205" i="101" s="1"/>
  <c r="O206" i="101" s="1"/>
  <c r="W204" i="101"/>
  <c r="Y204" i="101" s="1"/>
  <c r="X205" i="101" s="1"/>
  <c r="CH204" i="101"/>
  <c r="CJ204" i="101" s="1"/>
  <c r="CH198" i="98"/>
  <c r="CJ198" i="98" s="1"/>
  <c r="CI199" i="98" s="1"/>
  <c r="BY198" i="98"/>
  <c r="CA198" i="98" s="1"/>
  <c r="BZ199" i="98" s="1"/>
  <c r="BP198" i="98"/>
  <c r="BR198" i="98" s="1"/>
  <c r="BQ199" i="98" s="1"/>
  <c r="BG198" i="98"/>
  <c r="BI198" i="98" s="1"/>
  <c r="BH199" i="98" s="1"/>
  <c r="AX198" i="98"/>
  <c r="AZ198" i="98" s="1"/>
  <c r="AY199" i="98" s="1"/>
  <c r="W198" i="98"/>
  <c r="Y198" i="98" s="1"/>
  <c r="X199" i="98" s="1"/>
  <c r="CZ198" i="97"/>
  <c r="DB198" i="97" s="1"/>
  <c r="DA199" i="97" s="1"/>
  <c r="CH197" i="97"/>
  <c r="CJ197" i="97" s="1"/>
  <c r="BP197" i="97"/>
  <c r="BR197" i="97" s="1"/>
  <c r="AX198" i="97"/>
  <c r="AZ198" i="97" s="1"/>
  <c r="AY199" i="97" s="1"/>
  <c r="AP198" i="97"/>
  <c r="AL198" i="97"/>
  <c r="W197" i="97"/>
  <c r="Y197" i="97" s="1"/>
  <c r="X198" i="97" s="1"/>
  <c r="N215" i="97"/>
  <c r="P215" i="97" s="1"/>
  <c r="O216" i="97" s="1"/>
  <c r="CW198" i="98"/>
  <c r="AL198" i="98"/>
  <c r="AC198" i="98"/>
  <c r="CN198" i="98"/>
  <c r="N198" i="98"/>
  <c r="P198" i="98" s="1"/>
  <c r="O199" i="98" s="1"/>
  <c r="CN198" i="97"/>
  <c r="BD198" i="97"/>
  <c r="AC198" i="97"/>
  <c r="BC215" i="112" l="1"/>
  <c r="AQ214" i="112"/>
  <c r="AL215" i="112" s="1"/>
  <c r="AP215" i="112" s="1"/>
  <c r="EG206" i="102"/>
  <c r="EK206" i="102"/>
  <c r="EA206" i="102"/>
  <c r="EC206" i="102" s="1"/>
  <c r="DO206" i="102"/>
  <c r="DS206" i="102"/>
  <c r="DI206" i="102"/>
  <c r="DK206" i="102" s="1"/>
  <c r="EJ198" i="98"/>
  <c r="EL198" i="98" s="1"/>
  <c r="DX199" i="98"/>
  <c r="EB199" i="98"/>
  <c r="DR198" i="98"/>
  <c r="DT198" i="98" s="1"/>
  <c r="DF199" i="98"/>
  <c r="DJ199" i="98"/>
  <c r="EJ204" i="101"/>
  <c r="EL204" i="101" s="1"/>
  <c r="EB205" i="101"/>
  <c r="DX205" i="101"/>
  <c r="DR204" i="101"/>
  <c r="DT204" i="101" s="1"/>
  <c r="DJ205" i="101"/>
  <c r="DF205" i="101"/>
  <c r="EJ198" i="97"/>
  <c r="EL198" i="97" s="1"/>
  <c r="EA198" i="97"/>
  <c r="EC198" i="97" s="1"/>
  <c r="DR198" i="97"/>
  <c r="DT198" i="97" s="1"/>
  <c r="DI198" i="97"/>
  <c r="DK198" i="97" s="1"/>
  <c r="AL206" i="102"/>
  <c r="CE206" i="102"/>
  <c r="BV207" i="102"/>
  <c r="AU206" i="102"/>
  <c r="AF206" i="102"/>
  <c r="AH206" i="102" s="1"/>
  <c r="AG207" i="102" s="1"/>
  <c r="W206" i="102"/>
  <c r="Y206" i="102" s="1"/>
  <c r="X207" i="102" s="1"/>
  <c r="CN206" i="102"/>
  <c r="CZ206" i="102"/>
  <c r="DB206" i="102" s="1"/>
  <c r="BP206" i="102"/>
  <c r="BR206" i="102" s="1"/>
  <c r="BQ207" i="102" s="1"/>
  <c r="BG206" i="102"/>
  <c r="BI206" i="102" s="1"/>
  <c r="BH207" i="102" s="1"/>
  <c r="N206" i="102"/>
  <c r="P206" i="102" s="1"/>
  <c r="O207" i="102" s="1"/>
  <c r="T205" i="101"/>
  <c r="BY204" i="101"/>
  <c r="CA204" i="101" s="1"/>
  <c r="AX204" i="101"/>
  <c r="AZ204" i="101" s="1"/>
  <c r="BG204" i="101"/>
  <c r="BI204" i="101" s="1"/>
  <c r="BP204" i="101"/>
  <c r="BR204" i="101" s="1"/>
  <c r="CI205" i="101"/>
  <c r="CE205" i="101"/>
  <c r="K206" i="101"/>
  <c r="CQ204" i="101"/>
  <c r="CS204" i="101" s="1"/>
  <c r="AO204" i="101"/>
  <c r="AQ204" i="101" s="1"/>
  <c r="AP205" i="101" s="1"/>
  <c r="CZ204" i="101"/>
  <c r="DB204" i="101" s="1"/>
  <c r="AF204" i="101"/>
  <c r="AH204" i="101" s="1"/>
  <c r="AG205" i="101" s="1"/>
  <c r="CZ198" i="98"/>
  <c r="DB198" i="98" s="1"/>
  <c r="DA199" i="98" s="1"/>
  <c r="CQ198" i="98"/>
  <c r="CS198" i="98" s="1"/>
  <c r="CR199" i="98" s="1"/>
  <c r="AO198" i="98"/>
  <c r="AQ198" i="98" s="1"/>
  <c r="AP199" i="98" s="1"/>
  <c r="AF198" i="98"/>
  <c r="AH198" i="98" s="1"/>
  <c r="AG199" i="98" s="1"/>
  <c r="CQ198" i="97"/>
  <c r="CS198" i="97" s="1"/>
  <c r="CR199" i="97" s="1"/>
  <c r="CI198" i="97"/>
  <c r="CE198" i="97"/>
  <c r="BQ198" i="97"/>
  <c r="BM198" i="97"/>
  <c r="BG198" i="97"/>
  <c r="BI198" i="97" s="1"/>
  <c r="BH199" i="97" s="1"/>
  <c r="AO198" i="97"/>
  <c r="AQ198" i="97" s="1"/>
  <c r="AF198" i="97"/>
  <c r="AH198" i="97" s="1"/>
  <c r="AG199" i="97" s="1"/>
  <c r="T198" i="97"/>
  <c r="K216" i="97"/>
  <c r="CE199" i="98"/>
  <c r="AU199" i="98"/>
  <c r="BV199" i="98"/>
  <c r="K199" i="98"/>
  <c r="BM199" i="98"/>
  <c r="BD199" i="98"/>
  <c r="T199" i="98"/>
  <c r="CW199" i="97"/>
  <c r="AU199" i="97"/>
  <c r="AO215" i="112" l="1"/>
  <c r="BE215" i="112"/>
  <c r="AZ216" i="112" s="1"/>
  <c r="BD216" i="112" s="1"/>
  <c r="EJ206" i="102"/>
  <c r="EL206" i="102" s="1"/>
  <c r="EB207" i="102"/>
  <c r="DX207" i="102"/>
  <c r="DR206" i="102"/>
  <c r="DT206" i="102" s="1"/>
  <c r="DJ207" i="102"/>
  <c r="DF207" i="102"/>
  <c r="EG199" i="98"/>
  <c r="EK199" i="98"/>
  <c r="EA199" i="98"/>
  <c r="EC199" i="98" s="1"/>
  <c r="DS199" i="98"/>
  <c r="DO199" i="98"/>
  <c r="DI199" i="98"/>
  <c r="DK199" i="98" s="1"/>
  <c r="EK205" i="101"/>
  <c r="EG205" i="101"/>
  <c r="EA205" i="101"/>
  <c r="EC205" i="101" s="1"/>
  <c r="DS205" i="101"/>
  <c r="DO205" i="101"/>
  <c r="DI205" i="101"/>
  <c r="DK205" i="101" s="1"/>
  <c r="EK199" i="97"/>
  <c r="EG199" i="97"/>
  <c r="DX199" i="97"/>
  <c r="EB199" i="97"/>
  <c r="DS199" i="97"/>
  <c r="DO199" i="97"/>
  <c r="DJ199" i="97"/>
  <c r="DF199" i="97"/>
  <c r="K207" i="102"/>
  <c r="BD207" i="102"/>
  <c r="DA207" i="102"/>
  <c r="CW207" i="102"/>
  <c r="T207" i="102"/>
  <c r="AX206" i="102"/>
  <c r="AZ206" i="102" s="1"/>
  <c r="AY207" i="102" s="1"/>
  <c r="CH206" i="102"/>
  <c r="CJ206" i="102" s="1"/>
  <c r="CI207" i="102" s="1"/>
  <c r="BM207" i="102"/>
  <c r="CQ206" i="102"/>
  <c r="CS206" i="102" s="1"/>
  <c r="CR207" i="102" s="1"/>
  <c r="AC207" i="102"/>
  <c r="BY207" i="102"/>
  <c r="CA207" i="102" s="1"/>
  <c r="BZ208" i="102" s="1"/>
  <c r="AO206" i="102"/>
  <c r="AQ206" i="102" s="1"/>
  <c r="AP207" i="102" s="1"/>
  <c r="BH205" i="101"/>
  <c r="BD205" i="101"/>
  <c r="BQ205" i="101"/>
  <c r="BM205" i="101"/>
  <c r="CW205" i="101"/>
  <c r="DA205" i="101"/>
  <c r="AC205" i="101"/>
  <c r="CR205" i="101"/>
  <c r="CN205" i="101"/>
  <c r="BZ205" i="101"/>
  <c r="BV205" i="101"/>
  <c r="AY205" i="101"/>
  <c r="AU205" i="101"/>
  <c r="W205" i="101"/>
  <c r="Y205" i="101" s="1"/>
  <c r="X206" i="101" s="1"/>
  <c r="CH205" i="101"/>
  <c r="CJ205" i="101" s="1"/>
  <c r="AL205" i="101"/>
  <c r="N206" i="101"/>
  <c r="P206" i="101" s="1"/>
  <c r="O207" i="101" s="1"/>
  <c r="CH199" i="98"/>
  <c r="CJ199" i="98" s="1"/>
  <c r="CI200" i="98" s="1"/>
  <c r="BY199" i="98"/>
  <c r="CA199" i="98" s="1"/>
  <c r="BZ200" i="98" s="1"/>
  <c r="BP199" i="98"/>
  <c r="BR199" i="98" s="1"/>
  <c r="BQ200" i="98" s="1"/>
  <c r="BG199" i="98"/>
  <c r="BI199" i="98" s="1"/>
  <c r="BH200" i="98" s="1"/>
  <c r="AX199" i="98"/>
  <c r="AZ199" i="98" s="1"/>
  <c r="AY200" i="98" s="1"/>
  <c r="W199" i="98"/>
  <c r="Y199" i="98" s="1"/>
  <c r="X200" i="98" s="1"/>
  <c r="CZ199" i="97"/>
  <c r="DB199" i="97" s="1"/>
  <c r="DA200" i="97" s="1"/>
  <c r="CH198" i="97"/>
  <c r="CJ198" i="97" s="1"/>
  <c r="BP198" i="97"/>
  <c r="BR198" i="97" s="1"/>
  <c r="AX199" i="97"/>
  <c r="AZ199" i="97" s="1"/>
  <c r="AY200" i="97" s="1"/>
  <c r="AP199" i="97"/>
  <c r="AL199" i="97"/>
  <c r="W198" i="97"/>
  <c r="Y198" i="97" s="1"/>
  <c r="X199" i="97" s="1"/>
  <c r="N216" i="97"/>
  <c r="P216" i="97" s="1"/>
  <c r="O217" i="97" s="1"/>
  <c r="AL199" i="98"/>
  <c r="AC199" i="98"/>
  <c r="N199" i="98"/>
  <c r="P199" i="98" s="1"/>
  <c r="O200" i="98" s="1"/>
  <c r="CN199" i="98"/>
  <c r="CW199" i="98"/>
  <c r="CN199" i="97"/>
  <c r="BD199" i="97"/>
  <c r="AC199" i="97"/>
  <c r="AQ215" i="112" l="1"/>
  <c r="AL216" i="112" s="1"/>
  <c r="AP216" i="112" s="1"/>
  <c r="BC216" i="112"/>
  <c r="EK207" i="102"/>
  <c r="EG207" i="102"/>
  <c r="EA207" i="102"/>
  <c r="EC207" i="102" s="1"/>
  <c r="DO207" i="102"/>
  <c r="DS207" i="102"/>
  <c r="DI207" i="102"/>
  <c r="DK207" i="102" s="1"/>
  <c r="EJ199" i="98"/>
  <c r="EL199" i="98" s="1"/>
  <c r="EB200" i="98"/>
  <c r="DX200" i="98"/>
  <c r="DR199" i="98"/>
  <c r="DT199" i="98" s="1"/>
  <c r="DF200" i="98"/>
  <c r="DJ200" i="98"/>
  <c r="EJ205" i="101"/>
  <c r="EL205" i="101" s="1"/>
  <c r="EB206" i="101"/>
  <c r="DX206" i="101"/>
  <c r="DR205" i="101"/>
  <c r="DT205" i="101" s="1"/>
  <c r="DJ206" i="101"/>
  <c r="DF206" i="101"/>
  <c r="EJ199" i="97"/>
  <c r="EL199" i="97" s="1"/>
  <c r="EA199" i="97"/>
  <c r="EC199" i="97" s="1"/>
  <c r="DR199" i="97"/>
  <c r="DT199" i="97" s="1"/>
  <c r="DI199" i="97"/>
  <c r="DK199" i="97" s="1"/>
  <c r="AL207" i="102"/>
  <c r="CN207" i="102"/>
  <c r="AU207" i="102"/>
  <c r="W207" i="102"/>
  <c r="Y207" i="102" s="1"/>
  <c r="X208" i="102" s="1"/>
  <c r="BV208" i="102"/>
  <c r="CE207" i="102"/>
  <c r="BG207" i="102"/>
  <c r="BI207" i="102" s="1"/>
  <c r="BH208" i="102" s="1"/>
  <c r="AF207" i="102"/>
  <c r="AH207" i="102" s="1"/>
  <c r="AG208" i="102" s="1"/>
  <c r="BP207" i="102"/>
  <c r="BR207" i="102" s="1"/>
  <c r="BQ208" i="102" s="1"/>
  <c r="CZ207" i="102"/>
  <c r="DB207" i="102" s="1"/>
  <c r="N207" i="102"/>
  <c r="P207" i="102" s="1"/>
  <c r="O208" i="102" s="1"/>
  <c r="K207" i="101"/>
  <c r="CI206" i="101"/>
  <c r="CE206" i="101"/>
  <c r="T206" i="101"/>
  <c r="BY205" i="101"/>
  <c r="CA205" i="101" s="1"/>
  <c r="BP205" i="101"/>
  <c r="BR205" i="101" s="1"/>
  <c r="AX205" i="101"/>
  <c r="AZ205" i="101" s="1"/>
  <c r="CQ205" i="101"/>
  <c r="CS205" i="101" s="1"/>
  <c r="BG205" i="101"/>
  <c r="BI205" i="101" s="1"/>
  <c r="AO205" i="101"/>
  <c r="AQ205" i="101" s="1"/>
  <c r="AP206" i="101" s="1"/>
  <c r="AF205" i="101"/>
  <c r="AH205" i="101" s="1"/>
  <c r="AG206" i="101" s="1"/>
  <c r="CZ205" i="101"/>
  <c r="DB205" i="101" s="1"/>
  <c r="CZ199" i="98"/>
  <c r="DB199" i="98" s="1"/>
  <c r="DA200" i="98" s="1"/>
  <c r="CQ199" i="98"/>
  <c r="CS199" i="98" s="1"/>
  <c r="CR200" i="98" s="1"/>
  <c r="AO199" i="98"/>
  <c r="AQ199" i="98" s="1"/>
  <c r="AP200" i="98" s="1"/>
  <c r="AF199" i="98"/>
  <c r="AH199" i="98" s="1"/>
  <c r="AG200" i="98" s="1"/>
  <c r="CQ199" i="97"/>
  <c r="CS199" i="97" s="1"/>
  <c r="CR200" i="97" s="1"/>
  <c r="CI199" i="97"/>
  <c r="CE199" i="97"/>
  <c r="BQ199" i="97"/>
  <c r="BM199" i="97"/>
  <c r="BG199" i="97"/>
  <c r="BI199" i="97" s="1"/>
  <c r="BH200" i="97" s="1"/>
  <c r="AO199" i="97"/>
  <c r="AQ199" i="97" s="1"/>
  <c r="AF199" i="97"/>
  <c r="AH199" i="97" s="1"/>
  <c r="AG200" i="97" s="1"/>
  <c r="T199" i="97"/>
  <c r="K217" i="97"/>
  <c r="BD200" i="98"/>
  <c r="CE200" i="98"/>
  <c r="AU200" i="98"/>
  <c r="BV200" i="98"/>
  <c r="K200" i="98"/>
  <c r="T200" i="98"/>
  <c r="BM200" i="98"/>
  <c r="CW200" i="97"/>
  <c r="AU200" i="97"/>
  <c r="AO216" i="112" l="1"/>
  <c r="AQ216" i="112" s="1"/>
  <c r="AL217" i="112" s="1"/>
  <c r="AP217" i="112" s="1"/>
  <c r="BE216" i="112"/>
  <c r="AZ217" i="112" s="1"/>
  <c r="BD217" i="112" s="1"/>
  <c r="EJ207" i="102"/>
  <c r="EL207" i="102" s="1"/>
  <c r="EB208" i="102"/>
  <c r="DX208" i="102"/>
  <c r="DR207" i="102"/>
  <c r="DT207" i="102" s="1"/>
  <c r="DJ208" i="102"/>
  <c r="DF208" i="102"/>
  <c r="EG200" i="98"/>
  <c r="EK200" i="98"/>
  <c r="EA200" i="98"/>
  <c r="EC200" i="98" s="1"/>
  <c r="DO200" i="98"/>
  <c r="DS200" i="98"/>
  <c r="DI200" i="98"/>
  <c r="DK200" i="98" s="1"/>
  <c r="EG206" i="101"/>
  <c r="EK206" i="101"/>
  <c r="EA206" i="101"/>
  <c r="EC206" i="101" s="1"/>
  <c r="DS206" i="101"/>
  <c r="DO206" i="101"/>
  <c r="DI206" i="101"/>
  <c r="DK206" i="101" s="1"/>
  <c r="EK200" i="97"/>
  <c r="EG200" i="97"/>
  <c r="EB200" i="97"/>
  <c r="DX200" i="97"/>
  <c r="DS200" i="97"/>
  <c r="DO200" i="97"/>
  <c r="DJ200" i="97"/>
  <c r="DF200" i="97"/>
  <c r="K208" i="102"/>
  <c r="T208" i="102"/>
  <c r="DA208" i="102"/>
  <c r="CW208" i="102"/>
  <c r="AC208" i="102"/>
  <c r="CQ207" i="102"/>
  <c r="CS207" i="102" s="1"/>
  <c r="CR208" i="102" s="1"/>
  <c r="CH207" i="102"/>
  <c r="CJ207" i="102" s="1"/>
  <c r="CI208" i="102" s="1"/>
  <c r="BM208" i="102"/>
  <c r="BD208" i="102"/>
  <c r="BY208" i="102"/>
  <c r="CA208" i="102" s="1"/>
  <c r="BZ209" i="102" s="1"/>
  <c r="AX207" i="102"/>
  <c r="AZ207" i="102" s="1"/>
  <c r="AY208" i="102" s="1"/>
  <c r="AO207" i="102"/>
  <c r="AQ207" i="102" s="1"/>
  <c r="AP208" i="102" s="1"/>
  <c r="BQ206" i="101"/>
  <c r="BM206" i="101"/>
  <c r="CR206" i="101"/>
  <c r="CN206" i="101"/>
  <c r="BZ206" i="101"/>
  <c r="BV206" i="101"/>
  <c r="CW206" i="101"/>
  <c r="DA206" i="101"/>
  <c r="AY206" i="101"/>
  <c r="AU206" i="101"/>
  <c r="CH206" i="101"/>
  <c r="CJ206" i="101" s="1"/>
  <c r="AC206" i="101"/>
  <c r="BH206" i="101"/>
  <c r="BD206" i="101"/>
  <c r="AL206" i="101"/>
  <c r="W206" i="101"/>
  <c r="Y206" i="101" s="1"/>
  <c r="X207" i="101" s="1"/>
  <c r="N207" i="101"/>
  <c r="P207" i="101" s="1"/>
  <c r="O208" i="101" s="1"/>
  <c r="CH200" i="98"/>
  <c r="CJ200" i="98" s="1"/>
  <c r="CI201" i="98" s="1"/>
  <c r="BY200" i="98"/>
  <c r="CA200" i="98" s="1"/>
  <c r="BZ201" i="98" s="1"/>
  <c r="BP200" i="98"/>
  <c r="BR200" i="98" s="1"/>
  <c r="BQ201" i="98" s="1"/>
  <c r="BG200" i="98"/>
  <c r="BI200" i="98" s="1"/>
  <c r="BH201" i="98" s="1"/>
  <c r="AX200" i="98"/>
  <c r="AZ200" i="98" s="1"/>
  <c r="AY201" i="98" s="1"/>
  <c r="W200" i="98"/>
  <c r="Y200" i="98" s="1"/>
  <c r="X201" i="98" s="1"/>
  <c r="CZ200" i="97"/>
  <c r="DB200" i="97" s="1"/>
  <c r="DA201" i="97" s="1"/>
  <c r="CH199" i="97"/>
  <c r="CJ199" i="97" s="1"/>
  <c r="BP199" i="97"/>
  <c r="BR199" i="97" s="1"/>
  <c r="AX200" i="97"/>
  <c r="AZ200" i="97" s="1"/>
  <c r="AY201" i="97" s="1"/>
  <c r="AP200" i="97"/>
  <c r="AL200" i="97"/>
  <c r="W199" i="97"/>
  <c r="Y199" i="97" s="1"/>
  <c r="X200" i="97" s="1"/>
  <c r="N217" i="97"/>
  <c r="P217" i="97" s="1"/>
  <c r="O218" i="97" s="1"/>
  <c r="CN200" i="98"/>
  <c r="CW200" i="98"/>
  <c r="AC200" i="98"/>
  <c r="AL200" i="98"/>
  <c r="N200" i="98"/>
  <c r="P200" i="98" s="1"/>
  <c r="O201" i="98" s="1"/>
  <c r="CN200" i="97"/>
  <c r="BD200" i="97"/>
  <c r="AC200" i="97"/>
  <c r="AO217" i="112" l="1"/>
  <c r="BC217" i="112"/>
  <c r="EK208" i="102"/>
  <c r="EG208" i="102"/>
  <c r="EA208" i="102"/>
  <c r="EC208" i="102" s="1"/>
  <c r="DO208" i="102"/>
  <c r="DS208" i="102"/>
  <c r="DI208" i="102"/>
  <c r="DK208" i="102" s="1"/>
  <c r="EJ200" i="98"/>
  <c r="EL200" i="98" s="1"/>
  <c r="EB201" i="98"/>
  <c r="DX201" i="98"/>
  <c r="DR200" i="98"/>
  <c r="DT200" i="98" s="1"/>
  <c r="DJ201" i="98"/>
  <c r="DF201" i="98"/>
  <c r="EJ206" i="101"/>
  <c r="EL206" i="101" s="1"/>
  <c r="EB207" i="101"/>
  <c r="DX207" i="101"/>
  <c r="DR206" i="101"/>
  <c r="DT206" i="101" s="1"/>
  <c r="DJ207" i="101"/>
  <c r="DF207" i="101"/>
  <c r="EJ200" i="97"/>
  <c r="EL200" i="97" s="1"/>
  <c r="EA200" i="97"/>
  <c r="EC200" i="97" s="1"/>
  <c r="DR200" i="97"/>
  <c r="DT200" i="97" s="1"/>
  <c r="DI200" i="97"/>
  <c r="DK200" i="97" s="1"/>
  <c r="AL208" i="102"/>
  <c r="BV209" i="102"/>
  <c r="AF208" i="102"/>
  <c r="AH208" i="102" s="1"/>
  <c r="AG209" i="102" s="1"/>
  <c r="W208" i="102"/>
  <c r="Y208" i="102" s="1"/>
  <c r="X209" i="102" s="1"/>
  <c r="AU208" i="102"/>
  <c r="BG208" i="102"/>
  <c r="BI208" i="102" s="1"/>
  <c r="BH209" i="102" s="1"/>
  <c r="CE208" i="102"/>
  <c r="BP208" i="102"/>
  <c r="BR208" i="102" s="1"/>
  <c r="BQ209" i="102" s="1"/>
  <c r="CN208" i="102"/>
  <c r="CZ208" i="102"/>
  <c r="DB208" i="102" s="1"/>
  <c r="N208" i="102"/>
  <c r="P208" i="102" s="1"/>
  <c r="O209" i="102" s="1"/>
  <c r="CI207" i="101"/>
  <c r="CE207" i="101"/>
  <c r="BG206" i="101"/>
  <c r="BI206" i="101" s="1"/>
  <c r="CQ206" i="101"/>
  <c r="CS206" i="101" s="1"/>
  <c r="T207" i="101"/>
  <c r="CZ206" i="101"/>
  <c r="DB206" i="101" s="1"/>
  <c r="K208" i="101"/>
  <c r="AX206" i="101"/>
  <c r="AZ206" i="101" s="1"/>
  <c r="BY206" i="101"/>
  <c r="CA206" i="101" s="1"/>
  <c r="BP206" i="101"/>
  <c r="BR206" i="101" s="1"/>
  <c r="AO206" i="101"/>
  <c r="AQ206" i="101" s="1"/>
  <c r="AP207" i="101" s="1"/>
  <c r="AF206" i="101"/>
  <c r="AH206" i="101" s="1"/>
  <c r="AG207" i="101" s="1"/>
  <c r="CZ200" i="98"/>
  <c r="DB200" i="98" s="1"/>
  <c r="DA201" i="98" s="1"/>
  <c r="CQ200" i="98"/>
  <c r="CS200" i="98" s="1"/>
  <c r="CR201" i="98" s="1"/>
  <c r="AO200" i="98"/>
  <c r="AQ200" i="98" s="1"/>
  <c r="AP201" i="98" s="1"/>
  <c r="AF200" i="98"/>
  <c r="AH200" i="98" s="1"/>
  <c r="AG201" i="98" s="1"/>
  <c r="CQ200" i="97"/>
  <c r="CS200" i="97" s="1"/>
  <c r="CR201" i="97" s="1"/>
  <c r="CI200" i="97"/>
  <c r="CE200" i="97"/>
  <c r="BQ200" i="97"/>
  <c r="BM200" i="97"/>
  <c r="BG200" i="97"/>
  <c r="BI200" i="97" s="1"/>
  <c r="BH201" i="97" s="1"/>
  <c r="AO200" i="97"/>
  <c r="AQ200" i="97" s="1"/>
  <c r="AF200" i="97"/>
  <c r="AH200" i="97" s="1"/>
  <c r="AG201" i="97" s="1"/>
  <c r="T200" i="97"/>
  <c r="K218" i="97"/>
  <c r="N218" i="97" s="1"/>
  <c r="CE201" i="98"/>
  <c r="BV201" i="98"/>
  <c r="AU201" i="98"/>
  <c r="K201" i="98"/>
  <c r="T201" i="98"/>
  <c r="BD201" i="98"/>
  <c r="BM201" i="98"/>
  <c r="CW201" i="97"/>
  <c r="AU201" i="97"/>
  <c r="BE217" i="112" l="1"/>
  <c r="AZ218" i="112" s="1"/>
  <c r="BD218" i="112" s="1"/>
  <c r="AQ217" i="112"/>
  <c r="AL218" i="112" s="1"/>
  <c r="AP218" i="112" s="1"/>
  <c r="EJ208" i="102"/>
  <c r="EL208" i="102" s="1"/>
  <c r="EB209" i="102"/>
  <c r="DX209" i="102"/>
  <c r="DR208" i="102"/>
  <c r="DT208" i="102" s="1"/>
  <c r="DJ209" i="102"/>
  <c r="DF209" i="102"/>
  <c r="EK201" i="98"/>
  <c r="EG201" i="98"/>
  <c r="EA201" i="98"/>
  <c r="EC201" i="98" s="1"/>
  <c r="DS201" i="98"/>
  <c r="DO201" i="98"/>
  <c r="DI201" i="98"/>
  <c r="DK201" i="98" s="1"/>
  <c r="EK207" i="101"/>
  <c r="EG207" i="101"/>
  <c r="EA207" i="101"/>
  <c r="EC207" i="101" s="1"/>
  <c r="DS207" i="101"/>
  <c r="DO207" i="101"/>
  <c r="DI207" i="101"/>
  <c r="DK207" i="101" s="1"/>
  <c r="EG201" i="97"/>
  <c r="EK201" i="97"/>
  <c r="DX201" i="97"/>
  <c r="EB201" i="97"/>
  <c r="DO201" i="97"/>
  <c r="DS201" i="97"/>
  <c r="DJ201" i="97"/>
  <c r="DF201" i="97"/>
  <c r="DA209" i="102"/>
  <c r="CW209" i="102"/>
  <c r="T209" i="102"/>
  <c r="BD209" i="102"/>
  <c r="K209" i="102"/>
  <c r="BM209" i="102"/>
  <c r="BY209" i="102"/>
  <c r="CA209" i="102" s="1"/>
  <c r="BZ210" i="102" s="1"/>
  <c r="CQ208" i="102"/>
  <c r="CS208" i="102" s="1"/>
  <c r="CR209" i="102" s="1"/>
  <c r="AX208" i="102"/>
  <c r="AZ208" i="102" s="1"/>
  <c r="AY209" i="102" s="1"/>
  <c r="AC209" i="102"/>
  <c r="AO208" i="102"/>
  <c r="AQ208" i="102" s="1"/>
  <c r="AP209" i="102" s="1"/>
  <c r="CH208" i="102"/>
  <c r="CJ208" i="102" s="1"/>
  <c r="CI209" i="102" s="1"/>
  <c r="BZ207" i="101"/>
  <c r="BV207" i="101"/>
  <c r="AC207" i="101"/>
  <c r="CW207" i="101"/>
  <c r="DA207" i="101"/>
  <c r="CR207" i="101"/>
  <c r="CN207" i="101"/>
  <c r="AL207" i="101"/>
  <c r="BQ207" i="101"/>
  <c r="BM207" i="101"/>
  <c r="N208" i="101"/>
  <c r="P208" i="101" s="1"/>
  <c r="O209" i="101" s="1"/>
  <c r="W207" i="101"/>
  <c r="Y207" i="101" s="1"/>
  <c r="X208" i="101" s="1"/>
  <c r="BH207" i="101"/>
  <c r="BD207" i="101"/>
  <c r="AY207" i="101"/>
  <c r="AU207" i="101"/>
  <c r="CH207" i="101"/>
  <c r="CJ207" i="101" s="1"/>
  <c r="CH201" i="98"/>
  <c r="CJ201" i="98" s="1"/>
  <c r="CI202" i="98" s="1"/>
  <c r="BY201" i="98"/>
  <c r="CA201" i="98" s="1"/>
  <c r="BZ202" i="98" s="1"/>
  <c r="BP201" i="98"/>
  <c r="BR201" i="98" s="1"/>
  <c r="BQ202" i="98" s="1"/>
  <c r="BG201" i="98"/>
  <c r="BI201" i="98" s="1"/>
  <c r="BH202" i="98" s="1"/>
  <c r="AX201" i="98"/>
  <c r="AZ201" i="98" s="1"/>
  <c r="AY202" i="98" s="1"/>
  <c r="W201" i="98"/>
  <c r="Y201" i="98" s="1"/>
  <c r="X202" i="98" s="1"/>
  <c r="CZ201" i="97"/>
  <c r="DB201" i="97" s="1"/>
  <c r="DA202" i="97" s="1"/>
  <c r="CH200" i="97"/>
  <c r="CJ200" i="97" s="1"/>
  <c r="BP200" i="97"/>
  <c r="BR200" i="97" s="1"/>
  <c r="AX201" i="97"/>
  <c r="AZ201" i="97" s="1"/>
  <c r="AY202" i="97" s="1"/>
  <c r="AP201" i="97"/>
  <c r="AL201" i="97"/>
  <c r="W200" i="97"/>
  <c r="Y200" i="97" s="1"/>
  <c r="X201" i="97" s="1"/>
  <c r="P218" i="97"/>
  <c r="O219" i="97" s="1"/>
  <c r="AL201" i="98"/>
  <c r="CN201" i="98"/>
  <c r="AC201" i="98"/>
  <c r="CW201" i="98"/>
  <c r="N201" i="98"/>
  <c r="P201" i="98" s="1"/>
  <c r="O202" i="98" s="1"/>
  <c r="CN201" i="97"/>
  <c r="BD201" i="97"/>
  <c r="AC201" i="97"/>
  <c r="BC218" i="112" l="1"/>
  <c r="AO218" i="112"/>
  <c r="EK209" i="102"/>
  <c r="EG209" i="102"/>
  <c r="EA209" i="102"/>
  <c r="EC209" i="102" s="1"/>
  <c r="DO209" i="102"/>
  <c r="DS209" i="102"/>
  <c r="DI209" i="102"/>
  <c r="DK209" i="102" s="1"/>
  <c r="EJ201" i="98"/>
  <c r="EL201" i="98" s="1"/>
  <c r="EB202" i="98"/>
  <c r="DX202" i="98"/>
  <c r="DR201" i="98"/>
  <c r="DT201" i="98" s="1"/>
  <c r="DJ202" i="98"/>
  <c r="DF202" i="98"/>
  <c r="EJ207" i="101"/>
  <c r="EL207" i="101" s="1"/>
  <c r="EB208" i="101"/>
  <c r="DX208" i="101"/>
  <c r="DR207" i="101"/>
  <c r="DT207" i="101" s="1"/>
  <c r="DJ208" i="101"/>
  <c r="DF208" i="101"/>
  <c r="EJ201" i="97"/>
  <c r="EL201" i="97" s="1"/>
  <c r="EA201" i="97"/>
  <c r="EC201" i="97" s="1"/>
  <c r="DR201" i="97"/>
  <c r="DT201" i="97" s="1"/>
  <c r="DI201" i="97"/>
  <c r="DK201" i="97" s="1"/>
  <c r="BV210" i="102"/>
  <c r="CE209" i="102"/>
  <c r="AU209" i="102"/>
  <c r="AL209" i="102"/>
  <c r="W209" i="102"/>
  <c r="Y209" i="102" s="1"/>
  <c r="X210" i="102" s="1"/>
  <c r="N209" i="102"/>
  <c r="P209" i="102" s="1"/>
  <c r="O210" i="102" s="1"/>
  <c r="AF209" i="102"/>
  <c r="AH209" i="102" s="1"/>
  <c r="AG210" i="102" s="1"/>
  <c r="CN209" i="102"/>
  <c r="BP209" i="102"/>
  <c r="BR209" i="102" s="1"/>
  <c r="BQ210" i="102" s="1"/>
  <c r="CZ209" i="102"/>
  <c r="DB209" i="102" s="1"/>
  <c r="BG209" i="102"/>
  <c r="BI209" i="102" s="1"/>
  <c r="BH210" i="102" s="1"/>
  <c r="CI208" i="101"/>
  <c r="CE208" i="101"/>
  <c r="T208" i="101"/>
  <c r="K209" i="101"/>
  <c r="BP207" i="101"/>
  <c r="BR207" i="101" s="1"/>
  <c r="CQ207" i="101"/>
  <c r="CS207" i="101" s="1"/>
  <c r="AF207" i="101"/>
  <c r="AH207" i="101" s="1"/>
  <c r="AG208" i="101" s="1"/>
  <c r="BG207" i="101"/>
  <c r="BI207" i="101" s="1"/>
  <c r="BY207" i="101"/>
  <c r="CA207" i="101" s="1"/>
  <c r="AX207" i="101"/>
  <c r="AZ207" i="101" s="1"/>
  <c r="AO207" i="101"/>
  <c r="AQ207" i="101" s="1"/>
  <c r="AP208" i="101" s="1"/>
  <c r="CZ207" i="101"/>
  <c r="DB207" i="101" s="1"/>
  <c r="CZ201" i="98"/>
  <c r="DB201" i="98" s="1"/>
  <c r="DA202" i="98" s="1"/>
  <c r="CQ201" i="98"/>
  <c r="CS201" i="98" s="1"/>
  <c r="CR202" i="98" s="1"/>
  <c r="AO201" i="98"/>
  <c r="AQ201" i="98" s="1"/>
  <c r="AP202" i="98" s="1"/>
  <c r="AF201" i="98"/>
  <c r="AH201" i="98" s="1"/>
  <c r="AG202" i="98" s="1"/>
  <c r="CQ201" i="97"/>
  <c r="CS201" i="97" s="1"/>
  <c r="CR202" i="97" s="1"/>
  <c r="CI201" i="97"/>
  <c r="CE201" i="97"/>
  <c r="BQ201" i="97"/>
  <c r="BM201" i="97"/>
  <c r="BG201" i="97"/>
  <c r="BI201" i="97" s="1"/>
  <c r="BH202" i="97" s="1"/>
  <c r="AO201" i="97"/>
  <c r="AQ201" i="97" s="1"/>
  <c r="AF201" i="97"/>
  <c r="AH201" i="97" s="1"/>
  <c r="AG202" i="97" s="1"/>
  <c r="T201" i="97"/>
  <c r="K219" i="97"/>
  <c r="N219" i="97" s="1"/>
  <c r="P219" i="97" s="1"/>
  <c r="O220" i="97" s="1"/>
  <c r="BM202" i="98"/>
  <c r="AU202" i="98"/>
  <c r="T202" i="98"/>
  <c r="BD202" i="98"/>
  <c r="BV202" i="98"/>
  <c r="CE202" i="98"/>
  <c r="K202" i="98"/>
  <c r="CW202" i="97"/>
  <c r="AU202" i="97"/>
  <c r="BE218" i="112" l="1"/>
  <c r="AZ219" i="112" s="1"/>
  <c r="BD219" i="112" s="1"/>
  <c r="EJ209" i="102"/>
  <c r="EL209" i="102" s="1"/>
  <c r="EB210" i="102"/>
  <c r="DX210" i="102"/>
  <c r="DR209" i="102"/>
  <c r="DT209" i="102" s="1"/>
  <c r="DJ210" i="102"/>
  <c r="DF210" i="102"/>
  <c r="EK202" i="98"/>
  <c r="EG202" i="98"/>
  <c r="EA202" i="98"/>
  <c r="EC202" i="98" s="1"/>
  <c r="DO202" i="98"/>
  <c r="DS202" i="98"/>
  <c r="DI202" i="98"/>
  <c r="DK202" i="98" s="1"/>
  <c r="EK208" i="101"/>
  <c r="EG208" i="101"/>
  <c r="EA208" i="101"/>
  <c r="EC208" i="101" s="1"/>
  <c r="DS208" i="101"/>
  <c r="DO208" i="101"/>
  <c r="DI208" i="101"/>
  <c r="DK208" i="101" s="1"/>
  <c r="EG202" i="97"/>
  <c r="EK202" i="97"/>
  <c r="DX202" i="97"/>
  <c r="EB202" i="97"/>
  <c r="DS202" i="97"/>
  <c r="DO202" i="97"/>
  <c r="DJ202" i="97"/>
  <c r="DF202" i="97"/>
  <c r="K210" i="102"/>
  <c r="DA210" i="102"/>
  <c r="CW210" i="102"/>
  <c r="CQ209" i="102"/>
  <c r="CS209" i="102" s="1"/>
  <c r="CR210" i="102" s="1"/>
  <c r="AO209" i="102"/>
  <c r="AQ209" i="102" s="1"/>
  <c r="AP210" i="102" s="1"/>
  <c r="CH209" i="102"/>
  <c r="CJ209" i="102" s="1"/>
  <c r="CI210" i="102" s="1"/>
  <c r="BD210" i="102"/>
  <c r="BM210" i="102"/>
  <c r="AC210" i="102"/>
  <c r="T210" i="102"/>
  <c r="AX209" i="102"/>
  <c r="AZ209" i="102" s="1"/>
  <c r="AY210" i="102" s="1"/>
  <c r="BY210" i="102"/>
  <c r="CA210" i="102" s="1"/>
  <c r="BZ211" i="102" s="1"/>
  <c r="BQ208" i="101"/>
  <c r="BM208" i="101"/>
  <c r="AY208" i="101"/>
  <c r="AU208" i="101"/>
  <c r="AC208" i="101"/>
  <c r="AL208" i="101"/>
  <c r="BZ208" i="101"/>
  <c r="BV208" i="101"/>
  <c r="W208" i="101"/>
  <c r="Y208" i="101" s="1"/>
  <c r="X209" i="101" s="1"/>
  <c r="N209" i="101"/>
  <c r="P209" i="101" s="1"/>
  <c r="O210" i="101" s="1"/>
  <c r="CH208" i="101"/>
  <c r="CJ208" i="101" s="1"/>
  <c r="CW208" i="101"/>
  <c r="DA208" i="101"/>
  <c r="BH208" i="101"/>
  <c r="BD208" i="101"/>
  <c r="CR208" i="101"/>
  <c r="CN208" i="101"/>
  <c r="CH202" i="98"/>
  <c r="CJ202" i="98" s="1"/>
  <c r="CI203" i="98" s="1"/>
  <c r="BY202" i="98"/>
  <c r="CA202" i="98" s="1"/>
  <c r="BZ203" i="98" s="1"/>
  <c r="BP202" i="98"/>
  <c r="BR202" i="98" s="1"/>
  <c r="BQ203" i="98" s="1"/>
  <c r="BG202" i="98"/>
  <c r="BI202" i="98" s="1"/>
  <c r="BH203" i="98" s="1"/>
  <c r="AX202" i="98"/>
  <c r="AZ202" i="98" s="1"/>
  <c r="AY203" i="98" s="1"/>
  <c r="W202" i="98"/>
  <c r="Y202" i="98" s="1"/>
  <c r="X203" i="98" s="1"/>
  <c r="CZ202" i="97"/>
  <c r="DB202" i="97" s="1"/>
  <c r="DA203" i="97" s="1"/>
  <c r="CH201" i="97"/>
  <c r="CJ201" i="97" s="1"/>
  <c r="BP201" i="97"/>
  <c r="BR201" i="97" s="1"/>
  <c r="AX202" i="97"/>
  <c r="AZ202" i="97" s="1"/>
  <c r="AY203" i="97" s="1"/>
  <c r="AP202" i="97"/>
  <c r="AL202" i="97"/>
  <c r="W201" i="97"/>
  <c r="Y201" i="97" s="1"/>
  <c r="X202" i="97" s="1"/>
  <c r="K220" i="97"/>
  <c r="N220" i="97" s="1"/>
  <c r="P220" i="97" s="1"/>
  <c r="O221" i="97" s="1"/>
  <c r="AC202" i="98"/>
  <c r="CN202" i="98"/>
  <c r="CW202" i="98"/>
  <c r="N202" i="98"/>
  <c r="P202" i="98" s="1"/>
  <c r="O203" i="98" s="1"/>
  <c r="AL202" i="98"/>
  <c r="CN202" i="97"/>
  <c r="BD202" i="97"/>
  <c r="AC202" i="97"/>
  <c r="BC219" i="112" l="1"/>
  <c r="AQ218" i="112"/>
  <c r="AL219" i="112" s="1"/>
  <c r="AP219" i="112" s="1"/>
  <c r="EK210" i="102"/>
  <c r="EG210" i="102"/>
  <c r="EA210" i="102"/>
  <c r="EC210" i="102" s="1"/>
  <c r="DS210" i="102"/>
  <c r="DO210" i="102"/>
  <c r="DI210" i="102"/>
  <c r="DK210" i="102" s="1"/>
  <c r="EJ202" i="98"/>
  <c r="EL202" i="98" s="1"/>
  <c r="EB203" i="98"/>
  <c r="DX203" i="98"/>
  <c r="DR202" i="98"/>
  <c r="DT202" i="98" s="1"/>
  <c r="DF203" i="98"/>
  <c r="DJ203" i="98"/>
  <c r="EJ208" i="101"/>
  <c r="EL208" i="101" s="1"/>
  <c r="EB209" i="101"/>
  <c r="DX209" i="101"/>
  <c r="DR208" i="101"/>
  <c r="DT208" i="101" s="1"/>
  <c r="DJ209" i="101"/>
  <c r="DF209" i="101"/>
  <c r="EJ202" i="97"/>
  <c r="EL202" i="97" s="1"/>
  <c r="EA202" i="97"/>
  <c r="EC202" i="97" s="1"/>
  <c r="DR202" i="97"/>
  <c r="DT202" i="97" s="1"/>
  <c r="DI202" i="97"/>
  <c r="DK202" i="97" s="1"/>
  <c r="CE210" i="102"/>
  <c r="AL210" i="102"/>
  <c r="BV211" i="102"/>
  <c r="AU210" i="102"/>
  <c r="AF210" i="102"/>
  <c r="AH210" i="102" s="1"/>
  <c r="AG211" i="102" s="1"/>
  <c r="CZ210" i="102"/>
  <c r="DB210" i="102" s="1"/>
  <c r="BG210" i="102"/>
  <c r="BI210" i="102" s="1"/>
  <c r="BH211" i="102" s="1"/>
  <c r="W210" i="102"/>
  <c r="Y210" i="102" s="1"/>
  <c r="X211" i="102" s="1"/>
  <c r="BP210" i="102"/>
  <c r="BR210" i="102" s="1"/>
  <c r="BQ211" i="102" s="1"/>
  <c r="CN210" i="102"/>
  <c r="N210" i="102"/>
  <c r="P210" i="102" s="1"/>
  <c r="O211" i="102" s="1"/>
  <c r="CI209" i="101"/>
  <c r="CE209" i="101"/>
  <c r="BG208" i="101"/>
  <c r="BI208" i="101" s="1"/>
  <c r="AX208" i="101"/>
  <c r="AZ208" i="101" s="1"/>
  <c r="T209" i="101"/>
  <c r="AO208" i="101"/>
  <c r="AQ208" i="101" s="1"/>
  <c r="AP209" i="101" s="1"/>
  <c r="CQ208" i="101"/>
  <c r="CS208" i="101" s="1"/>
  <c r="K210" i="101"/>
  <c r="BY208" i="101"/>
  <c r="CA208" i="101" s="1"/>
  <c r="BP208" i="101"/>
  <c r="BR208" i="101" s="1"/>
  <c r="CZ208" i="101"/>
  <c r="DB208" i="101" s="1"/>
  <c r="AF208" i="101"/>
  <c r="AH208" i="101" s="1"/>
  <c r="AG209" i="101" s="1"/>
  <c r="CZ202" i="98"/>
  <c r="DB202" i="98" s="1"/>
  <c r="DA203" i="98" s="1"/>
  <c r="CQ202" i="98"/>
  <c r="CS202" i="98" s="1"/>
  <c r="CR203" i="98" s="1"/>
  <c r="AO202" i="98"/>
  <c r="AQ202" i="98" s="1"/>
  <c r="AP203" i="98" s="1"/>
  <c r="AF202" i="98"/>
  <c r="AH202" i="98" s="1"/>
  <c r="AG203" i="98" s="1"/>
  <c r="CQ202" i="97"/>
  <c r="CS202" i="97" s="1"/>
  <c r="CR203" i="97" s="1"/>
  <c r="CI202" i="97"/>
  <c r="CE202" i="97"/>
  <c r="BQ202" i="97"/>
  <c r="BM202" i="97"/>
  <c r="BG202" i="97"/>
  <c r="BI202" i="97" s="1"/>
  <c r="BH203" i="97" s="1"/>
  <c r="AO202" i="97"/>
  <c r="AQ202" i="97" s="1"/>
  <c r="AF202" i="97"/>
  <c r="AH202" i="97" s="1"/>
  <c r="AG203" i="97" s="1"/>
  <c r="T202" i="97"/>
  <c r="K221" i="97"/>
  <c r="N221" i="97" s="1"/>
  <c r="P221" i="97" s="1"/>
  <c r="O222" i="97" s="1"/>
  <c r="BD203" i="98"/>
  <c r="CE203" i="98"/>
  <c r="K203" i="98"/>
  <c r="T203" i="98"/>
  <c r="AU203" i="98"/>
  <c r="BM203" i="98"/>
  <c r="BV203" i="98"/>
  <c r="CW203" i="97"/>
  <c r="AU203" i="97"/>
  <c r="AO219" i="112" l="1"/>
  <c r="BE219" i="112"/>
  <c r="AZ220" i="112" s="1"/>
  <c r="BD220" i="112" s="1"/>
  <c r="EJ210" i="102"/>
  <c r="EL210" i="102" s="1"/>
  <c r="DX211" i="102"/>
  <c r="EB211" i="102"/>
  <c r="DR210" i="102"/>
  <c r="DT210" i="102" s="1"/>
  <c r="DF211" i="102"/>
  <c r="DJ211" i="102"/>
  <c r="EG203" i="98"/>
  <c r="EK203" i="98"/>
  <c r="EA203" i="98"/>
  <c r="EC203" i="98" s="1"/>
  <c r="DS203" i="98"/>
  <c r="DO203" i="98"/>
  <c r="DI203" i="98"/>
  <c r="DK203" i="98" s="1"/>
  <c r="EK209" i="101"/>
  <c r="EG209" i="101"/>
  <c r="EA209" i="101"/>
  <c r="EC209" i="101" s="1"/>
  <c r="DS209" i="101"/>
  <c r="DO209" i="101"/>
  <c r="DI209" i="101"/>
  <c r="DK209" i="101" s="1"/>
  <c r="EK203" i="97"/>
  <c r="EG203" i="97"/>
  <c r="DX203" i="97"/>
  <c r="EB203" i="97"/>
  <c r="DS203" i="97"/>
  <c r="DO203" i="97"/>
  <c r="DJ203" i="97"/>
  <c r="DF203" i="97"/>
  <c r="K211" i="102"/>
  <c r="DA211" i="102"/>
  <c r="CW211" i="102"/>
  <c r="T211" i="102"/>
  <c r="CQ210" i="102"/>
  <c r="CS210" i="102" s="1"/>
  <c r="CR211" i="102" s="1"/>
  <c r="AX210" i="102"/>
  <c r="AZ210" i="102" s="1"/>
  <c r="AY211" i="102" s="1"/>
  <c r="AO210" i="102"/>
  <c r="AQ210" i="102" s="1"/>
  <c r="AP211" i="102" s="1"/>
  <c r="BM211" i="102"/>
  <c r="BD211" i="102"/>
  <c r="AC211" i="102"/>
  <c r="BY211" i="102"/>
  <c r="CA211" i="102" s="1"/>
  <c r="BZ212" i="102" s="1"/>
  <c r="CH210" i="102"/>
  <c r="CJ210" i="102" s="1"/>
  <c r="CI211" i="102" s="1"/>
  <c r="BQ209" i="101"/>
  <c r="BM209" i="101"/>
  <c r="AC209" i="101"/>
  <c r="BZ209" i="101"/>
  <c r="BV209" i="101"/>
  <c r="W209" i="101"/>
  <c r="Y209" i="101" s="1"/>
  <c r="X210" i="101" s="1"/>
  <c r="CW209" i="101"/>
  <c r="DA209" i="101"/>
  <c r="CR209" i="101"/>
  <c r="CN209" i="101"/>
  <c r="BH209" i="101"/>
  <c r="BD209" i="101"/>
  <c r="N210" i="101"/>
  <c r="P210" i="101" s="1"/>
  <c r="O211" i="101" s="1"/>
  <c r="AL209" i="101"/>
  <c r="AY209" i="101"/>
  <c r="AU209" i="101"/>
  <c r="CH209" i="101"/>
  <c r="CJ209" i="101" s="1"/>
  <c r="CH203" i="98"/>
  <c r="CJ203" i="98" s="1"/>
  <c r="CI204" i="98" s="1"/>
  <c r="BY203" i="98"/>
  <c r="CA203" i="98" s="1"/>
  <c r="BZ204" i="98" s="1"/>
  <c r="BP203" i="98"/>
  <c r="BR203" i="98" s="1"/>
  <c r="BQ204" i="98" s="1"/>
  <c r="BG203" i="98"/>
  <c r="BI203" i="98" s="1"/>
  <c r="BH204" i="98" s="1"/>
  <c r="AX203" i="98"/>
  <c r="AZ203" i="98" s="1"/>
  <c r="AY204" i="98" s="1"/>
  <c r="W203" i="98"/>
  <c r="Y203" i="98" s="1"/>
  <c r="X204" i="98" s="1"/>
  <c r="CZ203" i="97"/>
  <c r="DB203" i="97" s="1"/>
  <c r="DA204" i="97" s="1"/>
  <c r="CH202" i="97"/>
  <c r="CJ202" i="97" s="1"/>
  <c r="BP202" i="97"/>
  <c r="BR202" i="97" s="1"/>
  <c r="AX203" i="97"/>
  <c r="AZ203" i="97" s="1"/>
  <c r="AY204" i="97" s="1"/>
  <c r="AP203" i="97"/>
  <c r="AL203" i="97"/>
  <c r="W202" i="97"/>
  <c r="Y202" i="97" s="1"/>
  <c r="X203" i="97" s="1"/>
  <c r="K222" i="97"/>
  <c r="N222" i="97" s="1"/>
  <c r="P222" i="97" s="1"/>
  <c r="O223" i="97" s="1"/>
  <c r="CW203" i="98"/>
  <c r="CN203" i="98"/>
  <c r="AC203" i="98"/>
  <c r="N203" i="98"/>
  <c r="P203" i="98" s="1"/>
  <c r="O204" i="98" s="1"/>
  <c r="AL203" i="98"/>
  <c r="CN203" i="97"/>
  <c r="BD203" i="97"/>
  <c r="AC203" i="97"/>
  <c r="BC220" i="112" l="1"/>
  <c r="AQ219" i="112"/>
  <c r="AL220" i="112" s="1"/>
  <c r="AP220" i="112" s="1"/>
  <c r="EG211" i="102"/>
  <c r="EK211" i="102"/>
  <c r="EA211" i="102"/>
  <c r="EC211" i="102" s="1"/>
  <c r="DS211" i="102"/>
  <c r="DO211" i="102"/>
  <c r="DI211" i="102"/>
  <c r="DK211" i="102" s="1"/>
  <c r="EJ203" i="98"/>
  <c r="EL203" i="98" s="1"/>
  <c r="EB204" i="98"/>
  <c r="DX204" i="98"/>
  <c r="DR203" i="98"/>
  <c r="DT203" i="98" s="1"/>
  <c r="DF204" i="98"/>
  <c r="DJ204" i="98"/>
  <c r="EJ209" i="101"/>
  <c r="EL209" i="101" s="1"/>
  <c r="EB210" i="101"/>
  <c r="DX210" i="101"/>
  <c r="DR209" i="101"/>
  <c r="DT209" i="101" s="1"/>
  <c r="DJ210" i="101"/>
  <c r="DF210" i="101"/>
  <c r="EJ203" i="97"/>
  <c r="EL203" i="97" s="1"/>
  <c r="EA203" i="97"/>
  <c r="EC203" i="97" s="1"/>
  <c r="DR203" i="97"/>
  <c r="DT203" i="97" s="1"/>
  <c r="DI203" i="97"/>
  <c r="DK203" i="97" s="1"/>
  <c r="AU211" i="102"/>
  <c r="CN211" i="102"/>
  <c r="CE211" i="102"/>
  <c r="CZ211" i="102"/>
  <c r="DB211" i="102" s="1"/>
  <c r="BV212" i="102"/>
  <c r="BG211" i="102"/>
  <c r="BI211" i="102" s="1"/>
  <c r="BH212" i="102" s="1"/>
  <c r="AL211" i="102"/>
  <c r="AF211" i="102"/>
  <c r="AH211" i="102" s="1"/>
  <c r="AG212" i="102" s="1"/>
  <c r="BP211" i="102"/>
  <c r="BR211" i="102" s="1"/>
  <c r="BQ212" i="102" s="1"/>
  <c r="W211" i="102"/>
  <c r="Y211" i="102" s="1"/>
  <c r="X212" i="102" s="1"/>
  <c r="N211" i="102"/>
  <c r="P211" i="102" s="1"/>
  <c r="O212" i="102" s="1"/>
  <c r="T210" i="101"/>
  <c r="AF209" i="101"/>
  <c r="AH209" i="101" s="1"/>
  <c r="AG210" i="101" s="1"/>
  <c r="K211" i="101"/>
  <c r="CI210" i="101"/>
  <c r="CE210" i="101"/>
  <c r="BG209" i="101"/>
  <c r="BI209" i="101" s="1"/>
  <c r="BY209" i="101"/>
  <c r="CA209" i="101" s="1"/>
  <c r="BP209" i="101"/>
  <c r="BR209" i="101" s="1"/>
  <c r="AX209" i="101"/>
  <c r="AZ209" i="101" s="1"/>
  <c r="CQ209" i="101"/>
  <c r="CS209" i="101" s="1"/>
  <c r="AO209" i="101"/>
  <c r="AQ209" i="101" s="1"/>
  <c r="AP210" i="101" s="1"/>
  <c r="CZ209" i="101"/>
  <c r="DB209" i="101" s="1"/>
  <c r="CZ203" i="98"/>
  <c r="DB203" i="98" s="1"/>
  <c r="DA204" i="98" s="1"/>
  <c r="CQ203" i="98"/>
  <c r="CS203" i="98" s="1"/>
  <c r="CR204" i="98" s="1"/>
  <c r="AO203" i="98"/>
  <c r="AQ203" i="98" s="1"/>
  <c r="AP204" i="98" s="1"/>
  <c r="AF203" i="98"/>
  <c r="AH203" i="98" s="1"/>
  <c r="AG204" i="98" s="1"/>
  <c r="CQ203" i="97"/>
  <c r="CS203" i="97" s="1"/>
  <c r="CR204" i="97" s="1"/>
  <c r="CI203" i="97"/>
  <c r="CE203" i="97"/>
  <c r="BQ203" i="97"/>
  <c r="BM203" i="97"/>
  <c r="BG203" i="97"/>
  <c r="BI203" i="97" s="1"/>
  <c r="BH204" i="97" s="1"/>
  <c r="AO203" i="97"/>
  <c r="AQ203" i="97" s="1"/>
  <c r="AF203" i="97"/>
  <c r="AH203" i="97" s="1"/>
  <c r="AG204" i="97" s="1"/>
  <c r="T203" i="97"/>
  <c r="K223" i="97"/>
  <c r="N223" i="97" s="1"/>
  <c r="P223" i="97" s="1"/>
  <c r="O224" i="97" s="1"/>
  <c r="K204" i="98"/>
  <c r="CE204" i="98"/>
  <c r="AU204" i="98"/>
  <c r="T204" i="98"/>
  <c r="BD204" i="98"/>
  <c r="BM204" i="98"/>
  <c r="BV204" i="98"/>
  <c r="CW204" i="97"/>
  <c r="AU204" i="97"/>
  <c r="AO220" i="112" l="1"/>
  <c r="BE220" i="112"/>
  <c r="AZ221" i="112" s="1"/>
  <c r="BD221" i="112" s="1"/>
  <c r="EJ211" i="102"/>
  <c r="EL211" i="102" s="1"/>
  <c r="DX212" i="102"/>
  <c r="EB212" i="102"/>
  <c r="DR211" i="102"/>
  <c r="DT211" i="102" s="1"/>
  <c r="DF212" i="102"/>
  <c r="DJ212" i="102"/>
  <c r="EG204" i="98"/>
  <c r="EK204" i="98"/>
  <c r="EA204" i="98"/>
  <c r="EC204" i="98" s="1"/>
  <c r="DO204" i="98"/>
  <c r="DS204" i="98"/>
  <c r="DI204" i="98"/>
  <c r="DK204" i="98" s="1"/>
  <c r="EK210" i="101"/>
  <c r="EG210" i="101"/>
  <c r="EA210" i="101"/>
  <c r="EC210" i="101" s="1"/>
  <c r="DS210" i="101"/>
  <c r="DO210" i="101"/>
  <c r="DI210" i="101"/>
  <c r="DK210" i="101" s="1"/>
  <c r="EK204" i="97"/>
  <c r="EG204" i="97"/>
  <c r="EB204" i="97"/>
  <c r="DX204" i="97"/>
  <c r="DS204" i="97"/>
  <c r="DO204" i="97"/>
  <c r="DJ204" i="97"/>
  <c r="DF204" i="97"/>
  <c r="K212" i="102"/>
  <c r="DA212" i="102"/>
  <c r="CW212" i="102"/>
  <c r="BM212" i="102"/>
  <c r="T212" i="102"/>
  <c r="BD212" i="102"/>
  <c r="AC212" i="102"/>
  <c r="CQ211" i="102"/>
  <c r="CS211" i="102" s="1"/>
  <c r="CR212" i="102" s="1"/>
  <c r="AO211" i="102"/>
  <c r="AQ211" i="102" s="1"/>
  <c r="AP212" i="102" s="1"/>
  <c r="BY212" i="102"/>
  <c r="CA212" i="102" s="1"/>
  <c r="BZ213" i="102" s="1"/>
  <c r="AX211" i="102"/>
  <c r="AZ211" i="102" s="1"/>
  <c r="AY212" i="102" s="1"/>
  <c r="CH211" i="102"/>
  <c r="CJ211" i="102" s="1"/>
  <c r="CI212" i="102" s="1"/>
  <c r="AC210" i="101"/>
  <c r="CR210" i="101"/>
  <c r="CN210" i="101"/>
  <c r="BH210" i="101"/>
  <c r="BD210" i="101"/>
  <c r="BQ210" i="101"/>
  <c r="BM210" i="101"/>
  <c r="CW210" i="101"/>
  <c r="DA210" i="101"/>
  <c r="AL210" i="101"/>
  <c r="BZ210" i="101"/>
  <c r="BV210" i="101"/>
  <c r="CH210" i="101"/>
  <c r="CJ210" i="101" s="1"/>
  <c r="N211" i="101"/>
  <c r="P211" i="101" s="1"/>
  <c r="O212" i="101" s="1"/>
  <c r="W210" i="101"/>
  <c r="Y210" i="101" s="1"/>
  <c r="X211" i="101" s="1"/>
  <c r="AY210" i="101"/>
  <c r="AU210" i="101"/>
  <c r="CH204" i="98"/>
  <c r="CJ204" i="98" s="1"/>
  <c r="CI205" i="98" s="1"/>
  <c r="BY204" i="98"/>
  <c r="CA204" i="98" s="1"/>
  <c r="BZ205" i="98" s="1"/>
  <c r="BP204" i="98"/>
  <c r="BR204" i="98" s="1"/>
  <c r="BQ205" i="98" s="1"/>
  <c r="BG204" i="98"/>
  <c r="BI204" i="98" s="1"/>
  <c r="BH205" i="98" s="1"/>
  <c r="AX204" i="98"/>
  <c r="AZ204" i="98" s="1"/>
  <c r="AY205" i="98" s="1"/>
  <c r="W204" i="98"/>
  <c r="Y204" i="98" s="1"/>
  <c r="X205" i="98" s="1"/>
  <c r="CZ204" i="97"/>
  <c r="DB204" i="97" s="1"/>
  <c r="DA205" i="97" s="1"/>
  <c r="CH203" i="97"/>
  <c r="CJ203" i="97" s="1"/>
  <c r="BP203" i="97"/>
  <c r="BR203" i="97" s="1"/>
  <c r="AX204" i="97"/>
  <c r="AZ204" i="97" s="1"/>
  <c r="AY205" i="97" s="1"/>
  <c r="AP204" i="97"/>
  <c r="AL204" i="97"/>
  <c r="W203" i="97"/>
  <c r="Y203" i="97" s="1"/>
  <c r="X204" i="97" s="1"/>
  <c r="K224" i="97"/>
  <c r="N224" i="97" s="1"/>
  <c r="AC204" i="98"/>
  <c r="CW204" i="98"/>
  <c r="CN204" i="98"/>
  <c r="N204" i="98"/>
  <c r="P204" i="98" s="1"/>
  <c r="O205" i="98" s="1"/>
  <c r="AL204" i="98"/>
  <c r="CN204" i="97"/>
  <c r="BD204" i="97"/>
  <c r="AC204" i="97"/>
  <c r="BC221" i="112" l="1"/>
  <c r="AQ220" i="112"/>
  <c r="AL221" i="112" s="1"/>
  <c r="AP221" i="112" s="1"/>
  <c r="EG212" i="102"/>
  <c r="EK212" i="102"/>
  <c r="EA212" i="102"/>
  <c r="EC212" i="102" s="1"/>
  <c r="DS212" i="102"/>
  <c r="DO212" i="102"/>
  <c r="DI212" i="102"/>
  <c r="DK212" i="102" s="1"/>
  <c r="EJ204" i="98"/>
  <c r="EL204" i="98" s="1"/>
  <c r="EB205" i="98"/>
  <c r="DX205" i="98"/>
  <c r="DR204" i="98"/>
  <c r="DT204" i="98" s="1"/>
  <c r="DJ205" i="98"/>
  <c r="DF205" i="98"/>
  <c r="EJ210" i="101"/>
  <c r="EL210" i="101" s="1"/>
  <c r="EB211" i="101"/>
  <c r="DX211" i="101"/>
  <c r="DR210" i="101"/>
  <c r="DT210" i="101" s="1"/>
  <c r="DJ211" i="101"/>
  <c r="DF211" i="101"/>
  <c r="EJ204" i="97"/>
  <c r="EL204" i="97" s="1"/>
  <c r="EA204" i="97"/>
  <c r="EC204" i="97" s="1"/>
  <c r="DR204" i="97"/>
  <c r="DT204" i="97" s="1"/>
  <c r="DI204" i="97"/>
  <c r="DK204" i="97" s="1"/>
  <c r="BV213" i="102"/>
  <c r="CE212" i="102"/>
  <c r="AL212" i="102"/>
  <c r="AU212" i="102"/>
  <c r="AF212" i="102"/>
  <c r="AH212" i="102" s="1"/>
  <c r="AG213" i="102" s="1"/>
  <c r="W212" i="102"/>
  <c r="Y212" i="102" s="1"/>
  <c r="X213" i="102" s="1"/>
  <c r="CZ212" i="102"/>
  <c r="DB212" i="102" s="1"/>
  <c r="CN212" i="102"/>
  <c r="BP212" i="102"/>
  <c r="BR212" i="102" s="1"/>
  <c r="BQ213" i="102" s="1"/>
  <c r="BG212" i="102"/>
  <c r="BI212" i="102" s="1"/>
  <c r="BH213" i="102" s="1"/>
  <c r="N212" i="102"/>
  <c r="P212" i="102" s="1"/>
  <c r="O213" i="102" s="1"/>
  <c r="T211" i="101"/>
  <c r="BP210" i="101"/>
  <c r="BR210" i="101" s="1"/>
  <c r="CI211" i="101"/>
  <c r="CE211" i="101"/>
  <c r="CQ210" i="101"/>
  <c r="CS210" i="101" s="1"/>
  <c r="AO210" i="101"/>
  <c r="AQ210" i="101" s="1"/>
  <c r="AP211" i="101" s="1"/>
  <c r="AX210" i="101"/>
  <c r="AZ210" i="101" s="1"/>
  <c r="K212" i="101"/>
  <c r="BY210" i="101"/>
  <c r="CA210" i="101" s="1"/>
  <c r="BG210" i="101"/>
  <c r="BI210" i="101" s="1"/>
  <c r="CZ210" i="101"/>
  <c r="DB210" i="101" s="1"/>
  <c r="AF210" i="101"/>
  <c r="AH210" i="101" s="1"/>
  <c r="AG211" i="101" s="1"/>
  <c r="CZ204" i="98"/>
  <c r="DB204" i="98" s="1"/>
  <c r="DA205" i="98" s="1"/>
  <c r="CQ204" i="98"/>
  <c r="CS204" i="98" s="1"/>
  <c r="CR205" i="98" s="1"/>
  <c r="AO204" i="98"/>
  <c r="AQ204" i="98" s="1"/>
  <c r="AP205" i="98" s="1"/>
  <c r="AF204" i="98"/>
  <c r="AH204" i="98" s="1"/>
  <c r="AG205" i="98" s="1"/>
  <c r="CQ204" i="97"/>
  <c r="CS204" i="97" s="1"/>
  <c r="CR205" i="97" s="1"/>
  <c r="CI204" i="97"/>
  <c r="CE204" i="97"/>
  <c r="BQ204" i="97"/>
  <c r="BM204" i="97"/>
  <c r="BG204" i="97"/>
  <c r="BI204" i="97" s="1"/>
  <c r="BH205" i="97" s="1"/>
  <c r="AO204" i="97"/>
  <c r="AQ204" i="97" s="1"/>
  <c r="AF204" i="97"/>
  <c r="AH204" i="97" s="1"/>
  <c r="AG205" i="97" s="1"/>
  <c r="P224" i="97"/>
  <c r="O225" i="97" s="1"/>
  <c r="T204" i="97"/>
  <c r="BM205" i="98"/>
  <c r="BV205" i="98"/>
  <c r="AU205" i="98"/>
  <c r="K205" i="98"/>
  <c r="BD205" i="98"/>
  <c r="T205" i="98"/>
  <c r="CE205" i="98"/>
  <c r="CW205" i="97"/>
  <c r="AU205" i="97"/>
  <c r="AO221" i="112" l="1"/>
  <c r="BE221" i="112"/>
  <c r="AZ222" i="112" s="1"/>
  <c r="BD222" i="112" s="1"/>
  <c r="EJ212" i="102"/>
  <c r="EL212" i="102" s="1"/>
  <c r="DX213" i="102"/>
  <c r="EB213" i="102"/>
  <c r="DR212" i="102"/>
  <c r="DT212" i="102" s="1"/>
  <c r="DF213" i="102"/>
  <c r="DJ213" i="102"/>
  <c r="EK205" i="98"/>
  <c r="EG205" i="98"/>
  <c r="EA205" i="98"/>
  <c r="EC205" i="98" s="1"/>
  <c r="DS205" i="98"/>
  <c r="DO205" i="98"/>
  <c r="DI205" i="98"/>
  <c r="DK205" i="98" s="1"/>
  <c r="EK211" i="101"/>
  <c r="EG211" i="101"/>
  <c r="EA211" i="101"/>
  <c r="EC211" i="101" s="1"/>
  <c r="DS211" i="101"/>
  <c r="DO211" i="101"/>
  <c r="DI211" i="101"/>
  <c r="DK211" i="101" s="1"/>
  <c r="EK205" i="97"/>
  <c r="EG205" i="97"/>
  <c r="DX205" i="97"/>
  <c r="EB205" i="97"/>
  <c r="DS205" i="97"/>
  <c r="DO205" i="97"/>
  <c r="DJ205" i="97"/>
  <c r="DF205" i="97"/>
  <c r="K213" i="102"/>
  <c r="T213" i="102"/>
  <c r="BD213" i="102"/>
  <c r="CQ212" i="102"/>
  <c r="CS212" i="102" s="1"/>
  <c r="CR213" i="102" s="1"/>
  <c r="AX212" i="102"/>
  <c r="AZ212" i="102" s="1"/>
  <c r="AY213" i="102" s="1"/>
  <c r="CH212" i="102"/>
  <c r="CJ212" i="102" s="1"/>
  <c r="CI213" i="102" s="1"/>
  <c r="BM213" i="102"/>
  <c r="DA213" i="102"/>
  <c r="CW213" i="102"/>
  <c r="AC213" i="102"/>
  <c r="AO212" i="102"/>
  <c r="AQ212" i="102" s="1"/>
  <c r="AP213" i="102" s="1"/>
  <c r="BY213" i="102"/>
  <c r="CA213" i="102" s="1"/>
  <c r="BZ214" i="102" s="1"/>
  <c r="BH211" i="101"/>
  <c r="BD211" i="101"/>
  <c r="AC211" i="101"/>
  <c r="AY211" i="101"/>
  <c r="AU211" i="101"/>
  <c r="BZ211" i="101"/>
  <c r="BV211" i="101"/>
  <c r="CW211" i="101"/>
  <c r="DA211" i="101"/>
  <c r="CR211" i="101"/>
  <c r="CN211" i="101"/>
  <c r="BQ211" i="101"/>
  <c r="BM211" i="101"/>
  <c r="N212" i="101"/>
  <c r="P212" i="101" s="1"/>
  <c r="O213" i="101" s="1"/>
  <c r="AL211" i="101"/>
  <c r="CH211" i="101"/>
  <c r="CJ211" i="101" s="1"/>
  <c r="W211" i="101"/>
  <c r="Y211" i="101" s="1"/>
  <c r="X212" i="101" s="1"/>
  <c r="CH205" i="98"/>
  <c r="CJ205" i="98" s="1"/>
  <c r="CI206" i="98" s="1"/>
  <c r="BY205" i="98"/>
  <c r="CA205" i="98" s="1"/>
  <c r="BZ206" i="98" s="1"/>
  <c r="BP205" i="98"/>
  <c r="BR205" i="98" s="1"/>
  <c r="BQ206" i="98" s="1"/>
  <c r="BG205" i="98"/>
  <c r="BI205" i="98" s="1"/>
  <c r="BH206" i="98" s="1"/>
  <c r="AX205" i="98"/>
  <c r="AZ205" i="98" s="1"/>
  <c r="AY206" i="98" s="1"/>
  <c r="W205" i="98"/>
  <c r="Y205" i="98" s="1"/>
  <c r="X206" i="98" s="1"/>
  <c r="CZ205" i="97"/>
  <c r="DB205" i="97" s="1"/>
  <c r="DA206" i="97" s="1"/>
  <c r="CH204" i="97"/>
  <c r="CJ204" i="97" s="1"/>
  <c r="BP204" i="97"/>
  <c r="BR204" i="97" s="1"/>
  <c r="AX205" i="97"/>
  <c r="AZ205" i="97" s="1"/>
  <c r="AY206" i="97" s="1"/>
  <c r="AP205" i="97"/>
  <c r="AL205" i="97"/>
  <c r="W204" i="97"/>
  <c r="Y204" i="97" s="1"/>
  <c r="X205" i="97" s="1"/>
  <c r="K225" i="97"/>
  <c r="N225" i="97" s="1"/>
  <c r="P225" i="97" s="1"/>
  <c r="O226" i="97" s="1"/>
  <c r="AL205" i="98"/>
  <c r="CW205" i="98"/>
  <c r="AC205" i="98"/>
  <c r="N205" i="98"/>
  <c r="P205" i="98" s="1"/>
  <c r="O206" i="98" s="1"/>
  <c r="CN205" i="98"/>
  <c r="CN205" i="97"/>
  <c r="BD205" i="97"/>
  <c r="AC205" i="97"/>
  <c r="BC222" i="112" l="1"/>
  <c r="AQ221" i="112"/>
  <c r="AL222" i="112" s="1"/>
  <c r="AP222" i="112" s="1"/>
  <c r="EG213" i="102"/>
  <c r="EK213" i="102"/>
  <c r="EA213" i="102"/>
  <c r="EC213" i="102" s="1"/>
  <c r="DS213" i="102"/>
  <c r="DO213" i="102"/>
  <c r="DI213" i="102"/>
  <c r="DK213" i="102" s="1"/>
  <c r="EJ205" i="98"/>
  <c r="EL205" i="98" s="1"/>
  <c r="EB206" i="98"/>
  <c r="DX206" i="98"/>
  <c r="DR205" i="98"/>
  <c r="DT205" i="98" s="1"/>
  <c r="DJ206" i="98"/>
  <c r="DF206" i="98"/>
  <c r="EJ211" i="101"/>
  <c r="EL211" i="101" s="1"/>
  <c r="EB212" i="101"/>
  <c r="DX212" i="101"/>
  <c r="DR211" i="101"/>
  <c r="DT211" i="101" s="1"/>
  <c r="DJ212" i="101"/>
  <c r="DF212" i="101"/>
  <c r="EJ205" i="97"/>
  <c r="EL205" i="97" s="1"/>
  <c r="EA205" i="97"/>
  <c r="EC205" i="97" s="1"/>
  <c r="DR205" i="97"/>
  <c r="DT205" i="97" s="1"/>
  <c r="DI205" i="97"/>
  <c r="DK205" i="97" s="1"/>
  <c r="AU213" i="102"/>
  <c r="BV214" i="102"/>
  <c r="CN213" i="102"/>
  <c r="CZ213" i="102"/>
  <c r="DB213" i="102" s="1"/>
  <c r="W213" i="102"/>
  <c r="Y213" i="102" s="1"/>
  <c r="X214" i="102" s="1"/>
  <c r="AL213" i="102"/>
  <c r="CE213" i="102"/>
  <c r="AF213" i="102"/>
  <c r="AH213" i="102" s="1"/>
  <c r="AG214" i="102" s="1"/>
  <c r="BP213" i="102"/>
  <c r="BR213" i="102" s="1"/>
  <c r="BQ214" i="102" s="1"/>
  <c r="BG213" i="102"/>
  <c r="BI213" i="102" s="1"/>
  <c r="BH214" i="102" s="1"/>
  <c r="N213" i="102"/>
  <c r="P213" i="102" s="1"/>
  <c r="O214" i="102" s="1"/>
  <c r="K213" i="101"/>
  <c r="T212" i="101"/>
  <c r="CI212" i="101"/>
  <c r="CE212" i="101"/>
  <c r="CQ211" i="101"/>
  <c r="CS211" i="101" s="1"/>
  <c r="BY211" i="101"/>
  <c r="CA211" i="101" s="1"/>
  <c r="AF211" i="101"/>
  <c r="AH211" i="101" s="1"/>
  <c r="AG212" i="101" s="1"/>
  <c r="BP211" i="101"/>
  <c r="BR211" i="101" s="1"/>
  <c r="AX211" i="101"/>
  <c r="AZ211" i="101" s="1"/>
  <c r="BG211" i="101"/>
  <c r="BI211" i="101" s="1"/>
  <c r="AO211" i="101"/>
  <c r="AQ211" i="101" s="1"/>
  <c r="AP212" i="101" s="1"/>
  <c r="CZ211" i="101"/>
  <c r="DB211" i="101" s="1"/>
  <c r="CZ205" i="98"/>
  <c r="DB205" i="98" s="1"/>
  <c r="DA206" i="98" s="1"/>
  <c r="CQ205" i="98"/>
  <c r="CS205" i="98" s="1"/>
  <c r="CR206" i="98" s="1"/>
  <c r="AO205" i="98"/>
  <c r="AQ205" i="98" s="1"/>
  <c r="AP206" i="98" s="1"/>
  <c r="AF205" i="98"/>
  <c r="AH205" i="98" s="1"/>
  <c r="AG206" i="98" s="1"/>
  <c r="CQ205" i="97"/>
  <c r="CS205" i="97" s="1"/>
  <c r="CR206" i="97" s="1"/>
  <c r="CI205" i="97"/>
  <c r="CE205" i="97"/>
  <c r="BQ205" i="97"/>
  <c r="BM205" i="97"/>
  <c r="BG205" i="97"/>
  <c r="BI205" i="97" s="1"/>
  <c r="BH206" i="97" s="1"/>
  <c r="AO205" i="97"/>
  <c r="AQ205" i="97" s="1"/>
  <c r="AF205" i="97"/>
  <c r="AH205" i="97" s="1"/>
  <c r="AG206" i="97" s="1"/>
  <c r="K226" i="97"/>
  <c r="N226" i="97" s="1"/>
  <c r="P226" i="97" s="1"/>
  <c r="O227" i="97" s="1"/>
  <c r="T205" i="97"/>
  <c r="T206" i="98"/>
  <c r="BV206" i="98"/>
  <c r="AU206" i="98"/>
  <c r="CE206" i="98"/>
  <c r="K206" i="98"/>
  <c r="BM206" i="98"/>
  <c r="BD206" i="98"/>
  <c r="CW206" i="97"/>
  <c r="AU206" i="97"/>
  <c r="AO222" i="112" l="1"/>
  <c r="BE222" i="112"/>
  <c r="AZ223" i="112" s="1"/>
  <c r="BD223" i="112" s="1"/>
  <c r="EJ213" i="102"/>
  <c r="EL213" i="102" s="1"/>
  <c r="DX214" i="102"/>
  <c r="EB214" i="102"/>
  <c r="DR213" i="102"/>
  <c r="DT213" i="102" s="1"/>
  <c r="DF214" i="102"/>
  <c r="DJ214" i="102"/>
  <c r="EK206" i="98"/>
  <c r="EG206" i="98"/>
  <c r="EA206" i="98"/>
  <c r="EC206" i="98" s="1"/>
  <c r="DS206" i="98"/>
  <c r="DO206" i="98"/>
  <c r="DI206" i="98"/>
  <c r="DK206" i="98" s="1"/>
  <c r="EK212" i="101"/>
  <c r="EG212" i="101"/>
  <c r="EA212" i="101"/>
  <c r="EC212" i="101" s="1"/>
  <c r="DS212" i="101"/>
  <c r="DO212" i="101"/>
  <c r="DI212" i="101"/>
  <c r="DK212" i="101" s="1"/>
  <c r="EK206" i="97"/>
  <c r="EG206" i="97"/>
  <c r="DX206" i="97"/>
  <c r="EB206" i="97"/>
  <c r="DS206" i="97"/>
  <c r="DO206" i="97"/>
  <c r="DJ206" i="97"/>
  <c r="DF206" i="97"/>
  <c r="DA214" i="102"/>
  <c r="CW214" i="102"/>
  <c r="AC214" i="102"/>
  <c r="K214" i="102"/>
  <c r="BD214" i="102"/>
  <c r="AO213" i="102"/>
  <c r="AQ213" i="102" s="1"/>
  <c r="AP214" i="102" s="1"/>
  <c r="BY214" i="102"/>
  <c r="CA214" i="102" s="1"/>
  <c r="BZ215" i="102" s="1"/>
  <c r="BM214" i="102"/>
  <c r="T214" i="102"/>
  <c r="CQ213" i="102"/>
  <c r="CS213" i="102" s="1"/>
  <c r="CR214" i="102" s="1"/>
  <c r="AX213" i="102"/>
  <c r="AZ213" i="102" s="1"/>
  <c r="AY214" i="102" s="1"/>
  <c r="CH213" i="102"/>
  <c r="CJ213" i="102" s="1"/>
  <c r="CI214" i="102" s="1"/>
  <c r="BQ212" i="101"/>
  <c r="BM212" i="101"/>
  <c r="CN212" i="101"/>
  <c r="CR212" i="101"/>
  <c r="AC212" i="101"/>
  <c r="BH212" i="101"/>
  <c r="BD212" i="101"/>
  <c r="DA212" i="101"/>
  <c r="CW212" i="101"/>
  <c r="AL212" i="101"/>
  <c r="AY212" i="101"/>
  <c r="AU212" i="101"/>
  <c r="W212" i="101"/>
  <c r="Y212" i="101" s="1"/>
  <c r="X213" i="101" s="1"/>
  <c r="BZ212" i="101"/>
  <c r="BV212" i="101"/>
  <c r="CH212" i="101"/>
  <c r="CJ212" i="101" s="1"/>
  <c r="N213" i="101"/>
  <c r="P213" i="101" s="1"/>
  <c r="O214" i="101" s="1"/>
  <c r="CH206" i="98"/>
  <c r="CJ206" i="98" s="1"/>
  <c r="CI207" i="98" s="1"/>
  <c r="BY206" i="98"/>
  <c r="CA206" i="98" s="1"/>
  <c r="BZ207" i="98" s="1"/>
  <c r="BP206" i="98"/>
  <c r="BR206" i="98" s="1"/>
  <c r="BQ207" i="98" s="1"/>
  <c r="BG206" i="98"/>
  <c r="BI206" i="98" s="1"/>
  <c r="BH207" i="98" s="1"/>
  <c r="AX206" i="98"/>
  <c r="AZ206" i="98" s="1"/>
  <c r="AY207" i="98" s="1"/>
  <c r="W206" i="98"/>
  <c r="Y206" i="98" s="1"/>
  <c r="X207" i="98" s="1"/>
  <c r="CZ206" i="97"/>
  <c r="DB206" i="97" s="1"/>
  <c r="DA207" i="97" s="1"/>
  <c r="CH205" i="97"/>
  <c r="CJ205" i="97" s="1"/>
  <c r="BP205" i="97"/>
  <c r="BR205" i="97" s="1"/>
  <c r="AX206" i="97"/>
  <c r="AZ206" i="97" s="1"/>
  <c r="AY207" i="97" s="1"/>
  <c r="AP206" i="97"/>
  <c r="AL206" i="97"/>
  <c r="W205" i="97"/>
  <c r="Y205" i="97" s="1"/>
  <c r="X206" i="97" s="1"/>
  <c r="K227" i="97"/>
  <c r="N227" i="97" s="1"/>
  <c r="P227" i="97" s="1"/>
  <c r="O228" i="97" s="1"/>
  <c r="CW206" i="98"/>
  <c r="AC206" i="98"/>
  <c r="CN206" i="98"/>
  <c r="N206" i="98"/>
  <c r="P206" i="98" s="1"/>
  <c r="O207" i="98" s="1"/>
  <c r="AL206" i="98"/>
  <c r="CN206" i="97"/>
  <c r="BD206" i="97"/>
  <c r="AC206" i="97"/>
  <c r="BC223" i="112" l="1"/>
  <c r="AQ222" i="112"/>
  <c r="AL223" i="112" s="1"/>
  <c r="AP223" i="112" s="1"/>
  <c r="EG214" i="102"/>
  <c r="EK214" i="102"/>
  <c r="EA214" i="102"/>
  <c r="EC214" i="102" s="1"/>
  <c r="DO214" i="102"/>
  <c r="DS214" i="102"/>
  <c r="DI214" i="102"/>
  <c r="DK214" i="102" s="1"/>
  <c r="EJ206" i="98"/>
  <c r="EL206" i="98" s="1"/>
  <c r="DX207" i="98"/>
  <c r="EB207" i="98"/>
  <c r="DR206" i="98"/>
  <c r="DT206" i="98" s="1"/>
  <c r="DJ207" i="98"/>
  <c r="DF207" i="98"/>
  <c r="EJ212" i="101"/>
  <c r="EL212" i="101" s="1"/>
  <c r="EB213" i="101"/>
  <c r="DX213" i="101"/>
  <c r="DR212" i="101"/>
  <c r="DT212" i="101" s="1"/>
  <c r="DJ213" i="101"/>
  <c r="DF213" i="101"/>
  <c r="EJ206" i="97"/>
  <c r="EL206" i="97" s="1"/>
  <c r="EA206" i="97"/>
  <c r="EC206" i="97" s="1"/>
  <c r="DR206" i="97"/>
  <c r="DT206" i="97" s="1"/>
  <c r="DI206" i="97"/>
  <c r="DK206" i="97" s="1"/>
  <c r="CE214" i="102"/>
  <c r="AL214" i="102"/>
  <c r="W214" i="102"/>
  <c r="Y214" i="102" s="1"/>
  <c r="X215" i="102" s="1"/>
  <c r="AF214" i="102"/>
  <c r="AH214" i="102" s="1"/>
  <c r="AG215" i="102" s="1"/>
  <c r="AU214" i="102"/>
  <c r="BV215" i="102"/>
  <c r="BG214" i="102"/>
  <c r="BI214" i="102" s="1"/>
  <c r="BH215" i="102" s="1"/>
  <c r="CN214" i="102"/>
  <c r="BP214" i="102"/>
  <c r="BR214" i="102" s="1"/>
  <c r="BQ215" i="102" s="1"/>
  <c r="CZ214" i="102"/>
  <c r="DB214" i="102" s="1"/>
  <c r="N214" i="102"/>
  <c r="P214" i="102" s="1"/>
  <c r="O215" i="102" s="1"/>
  <c r="T213" i="101"/>
  <c r="K214" i="101"/>
  <c r="CI213" i="101"/>
  <c r="CE213" i="101"/>
  <c r="BG212" i="101"/>
  <c r="BI212" i="101" s="1"/>
  <c r="AO212" i="101"/>
  <c r="AQ212" i="101" s="1"/>
  <c r="AP213" i="101" s="1"/>
  <c r="CQ212" i="101"/>
  <c r="CS212" i="101" s="1"/>
  <c r="BY212" i="101"/>
  <c r="CA212" i="101" s="1"/>
  <c r="AX212" i="101"/>
  <c r="AZ212" i="101" s="1"/>
  <c r="CZ212" i="101"/>
  <c r="DB212" i="101" s="1"/>
  <c r="BP212" i="101"/>
  <c r="BR212" i="101" s="1"/>
  <c r="AF212" i="101"/>
  <c r="AH212" i="101" s="1"/>
  <c r="AG213" i="101" s="1"/>
  <c r="CZ206" i="98"/>
  <c r="DB206" i="98" s="1"/>
  <c r="DA207" i="98" s="1"/>
  <c r="CQ206" i="98"/>
  <c r="CS206" i="98" s="1"/>
  <c r="CR207" i="98" s="1"/>
  <c r="AO206" i="98"/>
  <c r="AQ206" i="98" s="1"/>
  <c r="AP207" i="98" s="1"/>
  <c r="AF206" i="98"/>
  <c r="AH206" i="98" s="1"/>
  <c r="AG207" i="98" s="1"/>
  <c r="CQ206" i="97"/>
  <c r="CS206" i="97" s="1"/>
  <c r="CR207" i="97" s="1"/>
  <c r="CI206" i="97"/>
  <c r="CE206" i="97"/>
  <c r="BQ206" i="97"/>
  <c r="BM206" i="97"/>
  <c r="BG206" i="97"/>
  <c r="BI206" i="97" s="1"/>
  <c r="BH207" i="97" s="1"/>
  <c r="AO206" i="97"/>
  <c r="AQ206" i="97" s="1"/>
  <c r="AF206" i="97"/>
  <c r="AH206" i="97" s="1"/>
  <c r="AG207" i="97" s="1"/>
  <c r="T206" i="97"/>
  <c r="K228" i="97"/>
  <c r="AU207" i="98"/>
  <c r="K207" i="98"/>
  <c r="BD207" i="98"/>
  <c r="CE207" i="98"/>
  <c r="BM207" i="98"/>
  <c r="T207" i="98"/>
  <c r="BV207" i="98"/>
  <c r="CW207" i="97"/>
  <c r="AU207" i="97"/>
  <c r="AO223" i="112" l="1"/>
  <c r="BE223" i="112"/>
  <c r="AZ224" i="112" s="1"/>
  <c r="BD224" i="112" s="1"/>
  <c r="EJ214" i="102"/>
  <c r="EL214" i="102" s="1"/>
  <c r="EB215" i="102"/>
  <c r="DX215" i="102"/>
  <c r="DR214" i="102"/>
  <c r="DT214" i="102" s="1"/>
  <c r="DJ215" i="102"/>
  <c r="DF215" i="102"/>
  <c r="EK207" i="98"/>
  <c r="EG207" i="98"/>
  <c r="EA207" i="98"/>
  <c r="EC207" i="98" s="1"/>
  <c r="DS207" i="98"/>
  <c r="DO207" i="98"/>
  <c r="DI207" i="98"/>
  <c r="DK207" i="98" s="1"/>
  <c r="EK213" i="101"/>
  <c r="EG213" i="101"/>
  <c r="EA213" i="101"/>
  <c r="EC213" i="101" s="1"/>
  <c r="DS213" i="101"/>
  <c r="DO213" i="101"/>
  <c r="DI213" i="101"/>
  <c r="DK213" i="101" s="1"/>
  <c r="EK207" i="97"/>
  <c r="EG207" i="97"/>
  <c r="EB207" i="97"/>
  <c r="DX207" i="97"/>
  <c r="DS207" i="97"/>
  <c r="DO207" i="97"/>
  <c r="DJ207" i="97"/>
  <c r="DF207" i="97"/>
  <c r="K215" i="102"/>
  <c r="AC215" i="102"/>
  <c r="BY215" i="102"/>
  <c r="CA215" i="102" s="1"/>
  <c r="BZ216" i="102" s="1"/>
  <c r="AO214" i="102"/>
  <c r="AQ214" i="102" s="1"/>
  <c r="AP215" i="102" s="1"/>
  <c r="DA215" i="102"/>
  <c r="CW215" i="102"/>
  <c r="CQ214" i="102"/>
  <c r="CS214" i="102" s="1"/>
  <c r="CR215" i="102" s="1"/>
  <c r="BM215" i="102"/>
  <c r="BD215" i="102"/>
  <c r="AX214" i="102"/>
  <c r="AZ214" i="102" s="1"/>
  <c r="AY215" i="102" s="1"/>
  <c r="T215" i="102"/>
  <c r="CH214" i="102"/>
  <c r="CJ214" i="102" s="1"/>
  <c r="CI215" i="102" s="1"/>
  <c r="DA213" i="101"/>
  <c r="CW213" i="101"/>
  <c r="BH213" i="101"/>
  <c r="BD213" i="101"/>
  <c r="AC213" i="101"/>
  <c r="BQ213" i="101"/>
  <c r="BM213" i="101"/>
  <c r="AU213" i="101"/>
  <c r="AY213" i="101"/>
  <c r="CR213" i="101"/>
  <c r="CN213" i="101"/>
  <c r="N214" i="101"/>
  <c r="P214" i="101" s="1"/>
  <c r="O215" i="101" s="1"/>
  <c r="BV213" i="101"/>
  <c r="BZ213" i="101"/>
  <c r="AL213" i="101"/>
  <c r="CH213" i="101"/>
  <c r="CJ213" i="101" s="1"/>
  <c r="W213" i="101"/>
  <c r="Y213" i="101" s="1"/>
  <c r="X214" i="101" s="1"/>
  <c r="CH207" i="98"/>
  <c r="CJ207" i="98" s="1"/>
  <c r="CI208" i="98" s="1"/>
  <c r="BY207" i="98"/>
  <c r="CA207" i="98" s="1"/>
  <c r="BZ208" i="98" s="1"/>
  <c r="BP207" i="98"/>
  <c r="BR207" i="98" s="1"/>
  <c r="BQ208" i="98" s="1"/>
  <c r="BG207" i="98"/>
  <c r="BI207" i="98" s="1"/>
  <c r="BH208" i="98" s="1"/>
  <c r="AX207" i="98"/>
  <c r="AZ207" i="98" s="1"/>
  <c r="AY208" i="98" s="1"/>
  <c r="W207" i="98"/>
  <c r="Y207" i="98" s="1"/>
  <c r="X208" i="98" s="1"/>
  <c r="CZ207" i="97"/>
  <c r="DB207" i="97" s="1"/>
  <c r="DA208" i="97" s="1"/>
  <c r="CH206" i="97"/>
  <c r="CJ206" i="97" s="1"/>
  <c r="BP206" i="97"/>
  <c r="BR206" i="97" s="1"/>
  <c r="AX207" i="97"/>
  <c r="AZ207" i="97" s="1"/>
  <c r="AY208" i="97" s="1"/>
  <c r="AP207" i="97"/>
  <c r="AL207" i="97"/>
  <c r="W206" i="97"/>
  <c r="Y206" i="97" s="1"/>
  <c r="X207" i="97" s="1"/>
  <c r="N228" i="97"/>
  <c r="P228" i="97" s="1"/>
  <c r="O229" i="97" s="1"/>
  <c r="CN207" i="98"/>
  <c r="AC207" i="98"/>
  <c r="N207" i="98"/>
  <c r="P207" i="98" s="1"/>
  <c r="O208" i="98" s="1"/>
  <c r="CW207" i="98"/>
  <c r="AL207" i="98"/>
  <c r="CN207" i="97"/>
  <c r="BD207" i="97"/>
  <c r="AC207" i="97"/>
  <c r="BC224" i="112" l="1"/>
  <c r="AQ223" i="112"/>
  <c r="AL224" i="112" s="1"/>
  <c r="AP224" i="112" s="1"/>
  <c r="EK215" i="102"/>
  <c r="EG215" i="102"/>
  <c r="EA215" i="102"/>
  <c r="EC215" i="102" s="1"/>
  <c r="DO215" i="102"/>
  <c r="DS215" i="102"/>
  <c r="DI215" i="102"/>
  <c r="DK215" i="102" s="1"/>
  <c r="EJ207" i="98"/>
  <c r="EL207" i="98" s="1"/>
  <c r="DX208" i="98"/>
  <c r="EB208" i="98"/>
  <c r="DR207" i="98"/>
  <c r="DT207" i="98" s="1"/>
  <c r="DF208" i="98"/>
  <c r="DJ208" i="98"/>
  <c r="EJ213" i="101"/>
  <c r="EL213" i="101" s="1"/>
  <c r="EB214" i="101"/>
  <c r="DX214" i="101"/>
  <c r="DR213" i="101"/>
  <c r="DT213" i="101" s="1"/>
  <c r="DJ214" i="101"/>
  <c r="DF214" i="101"/>
  <c r="EJ207" i="97"/>
  <c r="EL207" i="97" s="1"/>
  <c r="EA207" i="97"/>
  <c r="EC207" i="97" s="1"/>
  <c r="DR207" i="97"/>
  <c r="DT207" i="97" s="1"/>
  <c r="DI207" i="97"/>
  <c r="DK207" i="97" s="1"/>
  <c r="CE215" i="102"/>
  <c r="AU215" i="102"/>
  <c r="W215" i="102"/>
  <c r="Y215" i="102" s="1"/>
  <c r="X216" i="102" s="1"/>
  <c r="BG215" i="102"/>
  <c r="BI215" i="102" s="1"/>
  <c r="BH216" i="102" s="1"/>
  <c r="AF215" i="102"/>
  <c r="AH215" i="102" s="1"/>
  <c r="AG216" i="102" s="1"/>
  <c r="CN215" i="102"/>
  <c r="AL215" i="102"/>
  <c r="BP215" i="102"/>
  <c r="BR215" i="102" s="1"/>
  <c r="BQ216" i="102" s="1"/>
  <c r="CZ215" i="102"/>
  <c r="DB215" i="102" s="1"/>
  <c r="BV216" i="102"/>
  <c r="N215" i="102"/>
  <c r="P215" i="102" s="1"/>
  <c r="O216" i="102" s="1"/>
  <c r="CI214" i="101"/>
  <c r="CE214" i="101"/>
  <c r="K215" i="101"/>
  <c r="CQ213" i="101"/>
  <c r="CS213" i="101" s="1"/>
  <c r="BP213" i="101"/>
  <c r="BR213" i="101" s="1"/>
  <c r="BG213" i="101"/>
  <c r="BI213" i="101" s="1"/>
  <c r="BY213" i="101"/>
  <c r="CA213" i="101" s="1"/>
  <c r="T214" i="101"/>
  <c r="AF213" i="101"/>
  <c r="AH213" i="101" s="1"/>
  <c r="AG214" i="101" s="1"/>
  <c r="CZ213" i="101"/>
  <c r="DB213" i="101" s="1"/>
  <c r="AO213" i="101"/>
  <c r="AQ213" i="101" s="1"/>
  <c r="AP214" i="101" s="1"/>
  <c r="AX213" i="101"/>
  <c r="AZ213" i="101" s="1"/>
  <c r="CZ207" i="98"/>
  <c r="DB207" i="98" s="1"/>
  <c r="DA208" i="98" s="1"/>
  <c r="CQ207" i="98"/>
  <c r="CS207" i="98" s="1"/>
  <c r="CR208" i="98" s="1"/>
  <c r="AO207" i="98"/>
  <c r="AQ207" i="98" s="1"/>
  <c r="AP208" i="98" s="1"/>
  <c r="AF207" i="98"/>
  <c r="AH207" i="98" s="1"/>
  <c r="AG208" i="98" s="1"/>
  <c r="CQ207" i="97"/>
  <c r="CS207" i="97" s="1"/>
  <c r="CR208" i="97" s="1"/>
  <c r="CI207" i="97"/>
  <c r="CE207" i="97"/>
  <c r="BQ207" i="97"/>
  <c r="BM207" i="97"/>
  <c r="BG207" i="97"/>
  <c r="BI207" i="97" s="1"/>
  <c r="BH208" i="97" s="1"/>
  <c r="AO207" i="97"/>
  <c r="AQ207" i="97" s="1"/>
  <c r="AF207" i="97"/>
  <c r="AH207" i="97" s="1"/>
  <c r="AG208" i="97" s="1"/>
  <c r="T207" i="97"/>
  <c r="K229" i="97"/>
  <c r="N229" i="97" s="1"/>
  <c r="P229" i="97" s="1"/>
  <c r="O230" i="97" s="1"/>
  <c r="CE208" i="98"/>
  <c r="K208" i="98"/>
  <c r="BM208" i="98"/>
  <c r="BV208" i="98"/>
  <c r="AU208" i="98"/>
  <c r="BD208" i="98"/>
  <c r="T208" i="98"/>
  <c r="CW208" i="97"/>
  <c r="AU208" i="97"/>
  <c r="AO224" i="112" l="1"/>
  <c r="BE224" i="112"/>
  <c r="AZ225" i="112" s="1"/>
  <c r="BD225" i="112" s="1"/>
  <c r="EJ215" i="102"/>
  <c r="EL215" i="102" s="1"/>
  <c r="EB216" i="102"/>
  <c r="DX216" i="102"/>
  <c r="DR215" i="102"/>
  <c r="DT215" i="102" s="1"/>
  <c r="DJ216" i="102"/>
  <c r="DF216" i="102"/>
  <c r="EG208" i="98"/>
  <c r="EK208" i="98"/>
  <c r="EA208" i="98"/>
  <c r="EC208" i="98" s="1"/>
  <c r="DS208" i="98"/>
  <c r="DO208" i="98"/>
  <c r="DI208" i="98"/>
  <c r="DK208" i="98" s="1"/>
  <c r="EK214" i="101"/>
  <c r="EG214" i="101"/>
  <c r="EA214" i="101"/>
  <c r="EC214" i="101" s="1"/>
  <c r="DS214" i="101"/>
  <c r="DO214" i="101"/>
  <c r="DI214" i="101"/>
  <c r="DK214" i="101" s="1"/>
  <c r="EG208" i="97"/>
  <c r="EK208" i="97"/>
  <c r="DX208" i="97"/>
  <c r="EB208" i="97"/>
  <c r="DS208" i="97"/>
  <c r="DO208" i="97"/>
  <c r="DJ208" i="97"/>
  <c r="DF208" i="97"/>
  <c r="K216" i="102"/>
  <c r="AC216" i="102"/>
  <c r="T216" i="102"/>
  <c r="DA216" i="102"/>
  <c r="CW216" i="102"/>
  <c r="BY216" i="102"/>
  <c r="CA216" i="102" s="1"/>
  <c r="BZ217" i="102" s="1"/>
  <c r="CQ215" i="102"/>
  <c r="CS215" i="102" s="1"/>
  <c r="CR216" i="102" s="1"/>
  <c r="AX215" i="102"/>
  <c r="AZ215" i="102" s="1"/>
  <c r="AY216" i="102" s="1"/>
  <c r="BM216" i="102"/>
  <c r="BD216" i="102"/>
  <c r="AO215" i="102"/>
  <c r="AQ215" i="102" s="1"/>
  <c r="AP216" i="102" s="1"/>
  <c r="CH215" i="102"/>
  <c r="CJ215" i="102" s="1"/>
  <c r="CI216" i="102" s="1"/>
  <c r="DA214" i="101"/>
  <c r="CW214" i="101"/>
  <c r="AU214" i="101"/>
  <c r="AY214" i="101"/>
  <c r="AC214" i="101"/>
  <c r="AL214" i="101"/>
  <c r="BV214" i="101"/>
  <c r="BZ214" i="101"/>
  <c r="BQ214" i="101"/>
  <c r="BM214" i="101"/>
  <c r="N215" i="101"/>
  <c r="P215" i="101" s="1"/>
  <c r="O216" i="101" s="1"/>
  <c r="BH214" i="101"/>
  <c r="BD214" i="101"/>
  <c r="CN214" i="101"/>
  <c r="CR214" i="101"/>
  <c r="CH214" i="101"/>
  <c r="CJ214" i="101" s="1"/>
  <c r="W214" i="101"/>
  <c r="Y214" i="101" s="1"/>
  <c r="X215" i="101" s="1"/>
  <c r="CH208" i="98"/>
  <c r="CJ208" i="98" s="1"/>
  <c r="CI209" i="98" s="1"/>
  <c r="BY208" i="98"/>
  <c r="CA208" i="98" s="1"/>
  <c r="BZ209" i="98" s="1"/>
  <c r="BP208" i="98"/>
  <c r="BR208" i="98" s="1"/>
  <c r="BQ209" i="98" s="1"/>
  <c r="BG208" i="98"/>
  <c r="BI208" i="98" s="1"/>
  <c r="BH209" i="98" s="1"/>
  <c r="AX208" i="98"/>
  <c r="AZ208" i="98" s="1"/>
  <c r="AY209" i="98" s="1"/>
  <c r="W208" i="98"/>
  <c r="Y208" i="98" s="1"/>
  <c r="X209" i="98" s="1"/>
  <c r="CZ208" i="97"/>
  <c r="DB208" i="97" s="1"/>
  <c r="DA209" i="97" s="1"/>
  <c r="CH207" i="97"/>
  <c r="CJ207" i="97" s="1"/>
  <c r="BP207" i="97"/>
  <c r="BR207" i="97" s="1"/>
  <c r="AX208" i="97"/>
  <c r="AZ208" i="97" s="1"/>
  <c r="AY209" i="97" s="1"/>
  <c r="AP208" i="97"/>
  <c r="AL208" i="97"/>
  <c r="W207" i="97"/>
  <c r="Y207" i="97" s="1"/>
  <c r="X208" i="97" s="1"/>
  <c r="K230" i="97"/>
  <c r="N230" i="97" s="1"/>
  <c r="P230" i="97" s="1"/>
  <c r="O231" i="97" s="1"/>
  <c r="AL208" i="98"/>
  <c r="N208" i="98"/>
  <c r="P208" i="98" s="1"/>
  <c r="O209" i="98" s="1"/>
  <c r="CW208" i="98"/>
  <c r="AC208" i="98"/>
  <c r="CN208" i="98"/>
  <c r="CN208" i="97"/>
  <c r="BD208" i="97"/>
  <c r="AC208" i="97"/>
  <c r="BC225" i="112" l="1"/>
  <c r="AQ224" i="112"/>
  <c r="AL225" i="112" s="1"/>
  <c r="AP225" i="112" s="1"/>
  <c r="EK216" i="102"/>
  <c r="EG216" i="102"/>
  <c r="EA216" i="102"/>
  <c r="EC216" i="102" s="1"/>
  <c r="DO216" i="102"/>
  <c r="DS216" i="102"/>
  <c r="DI216" i="102"/>
  <c r="DK216" i="102" s="1"/>
  <c r="EJ208" i="98"/>
  <c r="EL208" i="98" s="1"/>
  <c r="EB209" i="98"/>
  <c r="DX209" i="98"/>
  <c r="DR208" i="98"/>
  <c r="DT208" i="98" s="1"/>
  <c r="DJ209" i="98"/>
  <c r="DF209" i="98"/>
  <c r="EJ214" i="101"/>
  <c r="EL214" i="101" s="1"/>
  <c r="EB215" i="101"/>
  <c r="DX215" i="101"/>
  <c r="DR214" i="101"/>
  <c r="DT214" i="101" s="1"/>
  <c r="DJ215" i="101"/>
  <c r="DF215" i="101"/>
  <c r="EJ208" i="97"/>
  <c r="EL208" i="97" s="1"/>
  <c r="EA208" i="97"/>
  <c r="EC208" i="97" s="1"/>
  <c r="DR208" i="97"/>
  <c r="DT208" i="97" s="1"/>
  <c r="DI208" i="97"/>
  <c r="DK208" i="97" s="1"/>
  <c r="CN216" i="102"/>
  <c r="AL216" i="102"/>
  <c r="BP216" i="102"/>
  <c r="BR216" i="102" s="1"/>
  <c r="BQ217" i="102" s="1"/>
  <c r="CZ216" i="102"/>
  <c r="DB216" i="102" s="1"/>
  <c r="AF216" i="102"/>
  <c r="AH216" i="102" s="1"/>
  <c r="AG217" i="102" s="1"/>
  <c r="CE216" i="102"/>
  <c r="BG216" i="102"/>
  <c r="BI216" i="102" s="1"/>
  <c r="BH217" i="102" s="1"/>
  <c r="AU216" i="102"/>
  <c r="BV217" i="102"/>
  <c r="W216" i="102"/>
  <c r="Y216" i="102" s="1"/>
  <c r="X217" i="102" s="1"/>
  <c r="N216" i="102"/>
  <c r="P216" i="102" s="1"/>
  <c r="O217" i="102" s="1"/>
  <c r="K216" i="101"/>
  <c r="AO214" i="101"/>
  <c r="AQ214" i="101" s="1"/>
  <c r="AP215" i="101" s="1"/>
  <c r="T215" i="101"/>
  <c r="AF214" i="101"/>
  <c r="AH214" i="101" s="1"/>
  <c r="AG215" i="101" s="1"/>
  <c r="CZ214" i="101"/>
  <c r="DB214" i="101" s="1"/>
  <c r="CE215" i="101"/>
  <c r="CI215" i="101"/>
  <c r="BG214" i="101"/>
  <c r="BI214" i="101" s="1"/>
  <c r="BP214" i="101"/>
  <c r="BR214" i="101" s="1"/>
  <c r="AX214" i="101"/>
  <c r="AZ214" i="101" s="1"/>
  <c r="CQ214" i="101"/>
  <c r="CS214" i="101" s="1"/>
  <c r="BY214" i="101"/>
  <c r="CA214" i="101" s="1"/>
  <c r="CZ208" i="98"/>
  <c r="DB208" i="98" s="1"/>
  <c r="DA209" i="98" s="1"/>
  <c r="CQ208" i="98"/>
  <c r="CS208" i="98" s="1"/>
  <c r="CR209" i="98" s="1"/>
  <c r="AO208" i="98"/>
  <c r="AQ208" i="98" s="1"/>
  <c r="AP209" i="98" s="1"/>
  <c r="AF208" i="98"/>
  <c r="AH208" i="98" s="1"/>
  <c r="AG209" i="98" s="1"/>
  <c r="CQ208" i="97"/>
  <c r="CS208" i="97" s="1"/>
  <c r="CR209" i="97" s="1"/>
  <c r="CI208" i="97"/>
  <c r="CE208" i="97"/>
  <c r="BQ208" i="97"/>
  <c r="BM208" i="97"/>
  <c r="BG208" i="97"/>
  <c r="BI208" i="97" s="1"/>
  <c r="BH209" i="97" s="1"/>
  <c r="AO208" i="97"/>
  <c r="AQ208" i="97" s="1"/>
  <c r="AF208" i="97"/>
  <c r="AH208" i="97" s="1"/>
  <c r="AG209" i="97" s="1"/>
  <c r="T208" i="97"/>
  <c r="K231" i="97"/>
  <c r="N231" i="97" s="1"/>
  <c r="P231" i="97" s="1"/>
  <c r="O232" i="97" s="1"/>
  <c r="AU209" i="98"/>
  <c r="T209" i="98"/>
  <c r="CE209" i="98"/>
  <c r="K209" i="98"/>
  <c r="BD209" i="98"/>
  <c r="BM209" i="98"/>
  <c r="BV209" i="98"/>
  <c r="CW209" i="97"/>
  <c r="AU209" i="97"/>
  <c r="AO225" i="112" l="1"/>
  <c r="BE225" i="112"/>
  <c r="AZ226" i="112" s="1"/>
  <c r="BD226" i="112" s="1"/>
  <c r="EJ216" i="102"/>
  <c r="EL216" i="102" s="1"/>
  <c r="EB217" i="102"/>
  <c r="DX217" i="102"/>
  <c r="DR216" i="102"/>
  <c r="DT216" i="102" s="1"/>
  <c r="DJ217" i="102"/>
  <c r="DF217" i="102"/>
  <c r="EK209" i="98"/>
  <c r="EG209" i="98"/>
  <c r="EA209" i="98"/>
  <c r="EC209" i="98" s="1"/>
  <c r="DS209" i="98"/>
  <c r="DO209" i="98"/>
  <c r="DI209" i="98"/>
  <c r="DK209" i="98" s="1"/>
  <c r="EK215" i="101"/>
  <c r="EG215" i="101"/>
  <c r="EA215" i="101"/>
  <c r="EC215" i="101" s="1"/>
  <c r="DS215" i="101"/>
  <c r="DO215" i="101"/>
  <c r="DI215" i="101"/>
  <c r="DK215" i="101" s="1"/>
  <c r="EK209" i="97"/>
  <c r="EG209" i="97"/>
  <c r="EB209" i="97"/>
  <c r="DX209" i="97"/>
  <c r="DS209" i="97"/>
  <c r="DO209" i="97"/>
  <c r="DJ209" i="97"/>
  <c r="DF209" i="97"/>
  <c r="BD217" i="102"/>
  <c r="T217" i="102"/>
  <c r="AC217" i="102"/>
  <c r="DA217" i="102"/>
  <c r="CW217" i="102"/>
  <c r="BM217" i="102"/>
  <c r="AX216" i="102"/>
  <c r="AZ216" i="102" s="1"/>
  <c r="AY217" i="102" s="1"/>
  <c r="CH216" i="102"/>
  <c r="CJ216" i="102" s="1"/>
  <c r="CI217" i="102" s="1"/>
  <c r="AO216" i="102"/>
  <c r="AQ216" i="102" s="1"/>
  <c r="AP217" i="102" s="1"/>
  <c r="K217" i="102"/>
  <c r="BY217" i="102"/>
  <c r="CA217" i="102" s="1"/>
  <c r="BZ218" i="102" s="1"/>
  <c r="CQ216" i="102"/>
  <c r="CS216" i="102" s="1"/>
  <c r="CR217" i="102" s="1"/>
  <c r="DA215" i="101"/>
  <c r="CW215" i="101"/>
  <c r="BZ215" i="101"/>
  <c r="BV215" i="101"/>
  <c r="AL215" i="101"/>
  <c r="AY215" i="101"/>
  <c r="AU215" i="101"/>
  <c r="BQ215" i="101"/>
  <c r="BM215" i="101"/>
  <c r="CN215" i="101"/>
  <c r="CR215" i="101"/>
  <c r="CH215" i="101"/>
  <c r="CJ215" i="101" s="1"/>
  <c r="BH215" i="101"/>
  <c r="BD215" i="101"/>
  <c r="AC215" i="101"/>
  <c r="W215" i="101"/>
  <c r="Y215" i="101" s="1"/>
  <c r="X216" i="101" s="1"/>
  <c r="N216" i="101"/>
  <c r="P216" i="101" s="1"/>
  <c r="O217" i="101" s="1"/>
  <c r="CH209" i="98"/>
  <c r="CJ209" i="98" s="1"/>
  <c r="CI210" i="98" s="1"/>
  <c r="BY209" i="98"/>
  <c r="CA209" i="98" s="1"/>
  <c r="BZ210" i="98" s="1"/>
  <c r="BP209" i="98"/>
  <c r="BR209" i="98" s="1"/>
  <c r="BQ210" i="98" s="1"/>
  <c r="BG209" i="98"/>
  <c r="BI209" i="98" s="1"/>
  <c r="BH210" i="98" s="1"/>
  <c r="AX209" i="98"/>
  <c r="AZ209" i="98" s="1"/>
  <c r="AY210" i="98" s="1"/>
  <c r="W209" i="98"/>
  <c r="Y209" i="98" s="1"/>
  <c r="X210" i="98" s="1"/>
  <c r="CZ209" i="97"/>
  <c r="DB209" i="97" s="1"/>
  <c r="DA210" i="97" s="1"/>
  <c r="CH208" i="97"/>
  <c r="CJ208" i="97" s="1"/>
  <c r="BP208" i="97"/>
  <c r="BR208" i="97" s="1"/>
  <c r="AX209" i="97"/>
  <c r="AZ209" i="97" s="1"/>
  <c r="AY210" i="97" s="1"/>
  <c r="AP209" i="97"/>
  <c r="AL209" i="97"/>
  <c r="W208" i="97"/>
  <c r="Y208" i="97" s="1"/>
  <c r="X209" i="97" s="1"/>
  <c r="K232" i="97"/>
  <c r="N232" i="97" s="1"/>
  <c r="P232" i="97" s="1"/>
  <c r="O233" i="97" s="1"/>
  <c r="AC209" i="98"/>
  <c r="AL209" i="98"/>
  <c r="CN209" i="98"/>
  <c r="N209" i="98"/>
  <c r="P209" i="98" s="1"/>
  <c r="O210" i="98" s="1"/>
  <c r="CW209" i="98"/>
  <c r="CN209" i="97"/>
  <c r="BD209" i="97"/>
  <c r="AC209" i="97"/>
  <c r="BC226" i="112" l="1"/>
  <c r="AQ225" i="112"/>
  <c r="AL226" i="112" s="1"/>
  <c r="AP226" i="112" s="1"/>
  <c r="EK217" i="102"/>
  <c r="EG217" i="102"/>
  <c r="EA217" i="102"/>
  <c r="EC217" i="102" s="1"/>
  <c r="DO217" i="102"/>
  <c r="DS217" i="102"/>
  <c r="DI217" i="102"/>
  <c r="DK217" i="102" s="1"/>
  <c r="EJ209" i="98"/>
  <c r="EL209" i="98" s="1"/>
  <c r="EB210" i="98"/>
  <c r="DX210" i="98"/>
  <c r="DR209" i="98"/>
  <c r="DT209" i="98" s="1"/>
  <c r="DJ210" i="98"/>
  <c r="DF210" i="98"/>
  <c r="EJ215" i="101"/>
  <c r="EL215" i="101" s="1"/>
  <c r="EB216" i="101"/>
  <c r="DX216" i="101"/>
  <c r="DR215" i="101"/>
  <c r="DT215" i="101" s="1"/>
  <c r="DJ216" i="101"/>
  <c r="DF216" i="101"/>
  <c r="EJ209" i="97"/>
  <c r="EL209" i="97" s="1"/>
  <c r="EA209" i="97"/>
  <c r="EC209" i="97" s="1"/>
  <c r="DR209" i="97"/>
  <c r="DT209" i="97" s="1"/>
  <c r="DI209" i="97"/>
  <c r="DK209" i="97" s="1"/>
  <c r="AU217" i="102"/>
  <c r="AL217" i="102"/>
  <c r="CN217" i="102"/>
  <c r="BV218" i="102"/>
  <c r="CZ217" i="102"/>
  <c r="DB217" i="102" s="1"/>
  <c r="W217" i="102"/>
  <c r="Y217" i="102" s="1"/>
  <c r="X218" i="102" s="1"/>
  <c r="N217" i="102"/>
  <c r="P217" i="102" s="1"/>
  <c r="O218" i="102" s="1"/>
  <c r="CE217" i="102"/>
  <c r="BP217" i="102"/>
  <c r="BR217" i="102" s="1"/>
  <c r="BQ218" i="102" s="1"/>
  <c r="AF217" i="102"/>
  <c r="AH217" i="102" s="1"/>
  <c r="AG218" i="102" s="1"/>
  <c r="BG217" i="102"/>
  <c r="BI217" i="102" s="1"/>
  <c r="BH218" i="102" s="1"/>
  <c r="T216" i="101"/>
  <c r="CE216" i="101"/>
  <c r="CI216" i="101"/>
  <c r="BG215" i="101"/>
  <c r="BI215" i="101" s="1"/>
  <c r="AX215" i="101"/>
  <c r="AZ215" i="101" s="1"/>
  <c r="BY215" i="101"/>
  <c r="CA215" i="101" s="1"/>
  <c r="CQ215" i="101"/>
  <c r="CS215" i="101" s="1"/>
  <c r="AF215" i="101"/>
  <c r="AH215" i="101" s="1"/>
  <c r="AG216" i="101" s="1"/>
  <c r="BP215" i="101"/>
  <c r="BR215" i="101" s="1"/>
  <c r="AO215" i="101"/>
  <c r="AQ215" i="101" s="1"/>
  <c r="AP216" i="101" s="1"/>
  <c r="CZ215" i="101"/>
  <c r="DB215" i="101" s="1"/>
  <c r="K217" i="101"/>
  <c r="CZ209" i="98"/>
  <c r="DB209" i="98" s="1"/>
  <c r="DA210" i="98" s="1"/>
  <c r="CQ209" i="98"/>
  <c r="CS209" i="98" s="1"/>
  <c r="CR210" i="98" s="1"/>
  <c r="AO209" i="98"/>
  <c r="AQ209" i="98" s="1"/>
  <c r="AP210" i="98" s="1"/>
  <c r="AF209" i="98"/>
  <c r="AH209" i="98" s="1"/>
  <c r="AG210" i="98" s="1"/>
  <c r="CQ209" i="97"/>
  <c r="CS209" i="97" s="1"/>
  <c r="CR210" i="97" s="1"/>
  <c r="CI209" i="97"/>
  <c r="CE209" i="97"/>
  <c r="BQ209" i="97"/>
  <c r="BM209" i="97"/>
  <c r="BG209" i="97"/>
  <c r="BI209" i="97" s="1"/>
  <c r="BH210" i="97" s="1"/>
  <c r="AO209" i="97"/>
  <c r="AQ209" i="97" s="1"/>
  <c r="AF209" i="97"/>
  <c r="AH209" i="97" s="1"/>
  <c r="AG210" i="97" s="1"/>
  <c r="T209" i="97"/>
  <c r="K233" i="97"/>
  <c r="N233" i="97" s="1"/>
  <c r="P233" i="97" s="1"/>
  <c r="O234" i="97" s="1"/>
  <c r="BV210" i="98"/>
  <c r="CE210" i="98"/>
  <c r="K210" i="98"/>
  <c r="BD210" i="98"/>
  <c r="T210" i="98"/>
  <c r="BM210" i="98"/>
  <c r="AU210" i="98"/>
  <c r="CW210" i="97"/>
  <c r="AU210" i="97"/>
  <c r="AO226" i="112" l="1"/>
  <c r="BE226" i="112"/>
  <c r="AZ227" i="112" s="1"/>
  <c r="BD227" i="112" s="1"/>
  <c r="EJ217" i="102"/>
  <c r="EL217" i="102" s="1"/>
  <c r="EB218" i="102"/>
  <c r="DX218" i="102"/>
  <c r="DR217" i="102"/>
  <c r="DT217" i="102" s="1"/>
  <c r="DJ218" i="102"/>
  <c r="DF218" i="102"/>
  <c r="EK210" i="98"/>
  <c r="EG210" i="98"/>
  <c r="EA210" i="98"/>
  <c r="EC210" i="98" s="1"/>
  <c r="DS210" i="98"/>
  <c r="DO210" i="98"/>
  <c r="DI210" i="98"/>
  <c r="DK210" i="98" s="1"/>
  <c r="EK216" i="101"/>
  <c r="EG216" i="101"/>
  <c r="EA216" i="101"/>
  <c r="EC216" i="101" s="1"/>
  <c r="DS216" i="101"/>
  <c r="DO216" i="101"/>
  <c r="DI216" i="101"/>
  <c r="DK216" i="101" s="1"/>
  <c r="EK210" i="97"/>
  <c r="EG210" i="97"/>
  <c r="EB210" i="97"/>
  <c r="DX210" i="97"/>
  <c r="DS210" i="97"/>
  <c r="DO210" i="97"/>
  <c r="DJ210" i="97"/>
  <c r="DF210" i="97"/>
  <c r="BM218" i="102"/>
  <c r="BD218" i="102"/>
  <c r="DA218" i="102"/>
  <c r="CW218" i="102"/>
  <c r="CH217" i="102"/>
  <c r="CJ217" i="102" s="1"/>
  <c r="CI218" i="102" s="1"/>
  <c r="BY218" i="102"/>
  <c r="CA218" i="102" s="1"/>
  <c r="BZ219" i="102" s="1"/>
  <c r="AO217" i="102"/>
  <c r="AQ217" i="102" s="1"/>
  <c r="AP218" i="102" s="1"/>
  <c r="AC218" i="102"/>
  <c r="T218" i="102"/>
  <c r="K218" i="102"/>
  <c r="CQ217" i="102"/>
  <c r="CS217" i="102" s="1"/>
  <c r="CR218" i="102" s="1"/>
  <c r="AX217" i="102"/>
  <c r="AZ217" i="102" s="1"/>
  <c r="AY218" i="102" s="1"/>
  <c r="DA216" i="101"/>
  <c r="CW216" i="101"/>
  <c r="AL216" i="101"/>
  <c r="CN216" i="101"/>
  <c r="CR216" i="101"/>
  <c r="BQ216" i="101"/>
  <c r="BM216" i="101"/>
  <c r="BZ216" i="101"/>
  <c r="BV216" i="101"/>
  <c r="AY216" i="101"/>
  <c r="AU216" i="101"/>
  <c r="CH216" i="101"/>
  <c r="CJ216" i="101" s="1"/>
  <c r="AC216" i="101"/>
  <c r="BH216" i="101"/>
  <c r="BD216" i="101"/>
  <c r="N217" i="101"/>
  <c r="P217" i="101" s="1"/>
  <c r="O218" i="101" s="1"/>
  <c r="W216" i="101"/>
  <c r="Y216" i="101" s="1"/>
  <c r="X217" i="101" s="1"/>
  <c r="CH210" i="98"/>
  <c r="CJ210" i="98" s="1"/>
  <c r="CI211" i="98" s="1"/>
  <c r="BY210" i="98"/>
  <c r="CA210" i="98" s="1"/>
  <c r="BZ211" i="98" s="1"/>
  <c r="BP210" i="98"/>
  <c r="BR210" i="98" s="1"/>
  <c r="BQ211" i="98" s="1"/>
  <c r="BG210" i="98"/>
  <c r="BI210" i="98" s="1"/>
  <c r="BH211" i="98" s="1"/>
  <c r="AX210" i="98"/>
  <c r="AZ210" i="98" s="1"/>
  <c r="AY211" i="98" s="1"/>
  <c r="W210" i="98"/>
  <c r="Y210" i="98" s="1"/>
  <c r="X211" i="98" s="1"/>
  <c r="CZ210" i="97"/>
  <c r="DB210" i="97" s="1"/>
  <c r="DA211" i="97" s="1"/>
  <c r="CH209" i="97"/>
  <c r="CJ209" i="97" s="1"/>
  <c r="BP209" i="97"/>
  <c r="BR209" i="97" s="1"/>
  <c r="AX210" i="97"/>
  <c r="AZ210" i="97" s="1"/>
  <c r="AY211" i="97" s="1"/>
  <c r="AP210" i="97"/>
  <c r="AL210" i="97"/>
  <c r="W209" i="97"/>
  <c r="Y209" i="97" s="1"/>
  <c r="X210" i="97" s="1"/>
  <c r="K234" i="97"/>
  <c r="N234" i="97" s="1"/>
  <c r="CW210" i="98"/>
  <c r="CN210" i="98"/>
  <c r="AL210" i="98"/>
  <c r="AC210" i="98"/>
  <c r="N210" i="98"/>
  <c r="P210" i="98" s="1"/>
  <c r="O211" i="98" s="1"/>
  <c r="CN210" i="97"/>
  <c r="BD210" i="97"/>
  <c r="AC210" i="97"/>
  <c r="BC227" i="112" l="1"/>
  <c r="AQ226" i="112"/>
  <c r="AL227" i="112" s="1"/>
  <c r="AP227" i="112" s="1"/>
  <c r="EK218" i="102"/>
  <c r="EG218" i="102"/>
  <c r="EA218" i="102"/>
  <c r="EC218" i="102" s="1"/>
  <c r="DS218" i="102"/>
  <c r="DO218" i="102"/>
  <c r="DI218" i="102"/>
  <c r="DK218" i="102" s="1"/>
  <c r="EJ210" i="98"/>
  <c r="EL210" i="98" s="1"/>
  <c r="EB211" i="98"/>
  <c r="DX211" i="98"/>
  <c r="DR210" i="98"/>
  <c r="DT210" i="98" s="1"/>
  <c r="DJ211" i="98"/>
  <c r="DF211" i="98"/>
  <c r="EJ216" i="101"/>
  <c r="EL216" i="101" s="1"/>
  <c r="EB217" i="101"/>
  <c r="DX217" i="101"/>
  <c r="DR216" i="101"/>
  <c r="DT216" i="101" s="1"/>
  <c r="DJ217" i="101"/>
  <c r="DF217" i="101"/>
  <c r="EJ210" i="97"/>
  <c r="EL210" i="97" s="1"/>
  <c r="EA210" i="97"/>
  <c r="EC210" i="97" s="1"/>
  <c r="DR210" i="97"/>
  <c r="DT210" i="97" s="1"/>
  <c r="DI210" i="97"/>
  <c r="DK210" i="97" s="1"/>
  <c r="CE218" i="102"/>
  <c r="AL218" i="102"/>
  <c r="W218" i="102"/>
  <c r="Y218" i="102" s="1"/>
  <c r="X219" i="102" s="1"/>
  <c r="BG218" i="102"/>
  <c r="BI218" i="102" s="1"/>
  <c r="BH219" i="102" s="1"/>
  <c r="CN218" i="102"/>
  <c r="AU218" i="102"/>
  <c r="N218" i="102"/>
  <c r="P218" i="102" s="1"/>
  <c r="O219" i="102" s="1"/>
  <c r="AF218" i="102"/>
  <c r="AH218" i="102" s="1"/>
  <c r="AG219" i="102" s="1"/>
  <c r="BV219" i="102"/>
  <c r="CZ218" i="102"/>
  <c r="DB218" i="102" s="1"/>
  <c r="BP218" i="102"/>
  <c r="BR218" i="102" s="1"/>
  <c r="BQ219" i="102" s="1"/>
  <c r="CE217" i="101"/>
  <c r="CI217" i="101"/>
  <c r="AF216" i="101"/>
  <c r="AH216" i="101" s="1"/>
  <c r="AG217" i="101" s="1"/>
  <c r="AX216" i="101"/>
  <c r="AZ216" i="101" s="1"/>
  <c r="BP216" i="101"/>
  <c r="BR216" i="101" s="1"/>
  <c r="AO216" i="101"/>
  <c r="AQ216" i="101" s="1"/>
  <c r="AP217" i="101" s="1"/>
  <c r="K218" i="101"/>
  <c r="T217" i="101"/>
  <c r="BG216" i="101"/>
  <c r="BI216" i="101" s="1"/>
  <c r="BY216" i="101"/>
  <c r="CA216" i="101" s="1"/>
  <c r="CZ216" i="101"/>
  <c r="DB216" i="101" s="1"/>
  <c r="CQ216" i="101"/>
  <c r="CS216" i="101" s="1"/>
  <c r="CZ210" i="98"/>
  <c r="DB210" i="98" s="1"/>
  <c r="DA211" i="98" s="1"/>
  <c r="CQ210" i="98"/>
  <c r="CS210" i="98" s="1"/>
  <c r="CR211" i="98" s="1"/>
  <c r="AO210" i="98"/>
  <c r="AQ210" i="98" s="1"/>
  <c r="AP211" i="98" s="1"/>
  <c r="AF210" i="98"/>
  <c r="AH210" i="98" s="1"/>
  <c r="AG211" i="98" s="1"/>
  <c r="CQ210" i="97"/>
  <c r="CS210" i="97" s="1"/>
  <c r="CR211" i="97" s="1"/>
  <c r="CI210" i="97"/>
  <c r="CE210" i="97"/>
  <c r="BQ210" i="97"/>
  <c r="BM210" i="97"/>
  <c r="BG210" i="97"/>
  <c r="BI210" i="97" s="1"/>
  <c r="BH211" i="97" s="1"/>
  <c r="AO210" i="97"/>
  <c r="AQ210" i="97" s="1"/>
  <c r="AF210" i="97"/>
  <c r="AH210" i="97" s="1"/>
  <c r="AG211" i="97" s="1"/>
  <c r="P234" i="97"/>
  <c r="O235" i="97" s="1"/>
  <c r="T210" i="97"/>
  <c r="BD211" i="98"/>
  <c r="BM211" i="98"/>
  <c r="CE211" i="98"/>
  <c r="AU211" i="98"/>
  <c r="T211" i="98"/>
  <c r="K211" i="98"/>
  <c r="BV211" i="98"/>
  <c r="CW211" i="97"/>
  <c r="AU211" i="97"/>
  <c r="AO227" i="112" l="1"/>
  <c r="BE227" i="112"/>
  <c r="AZ228" i="112" s="1"/>
  <c r="BD228" i="112" s="1"/>
  <c r="EJ218" i="102"/>
  <c r="EL218" i="102" s="1"/>
  <c r="DX219" i="102"/>
  <c r="EB219" i="102"/>
  <c r="DR218" i="102"/>
  <c r="DT218" i="102" s="1"/>
  <c r="DF219" i="102"/>
  <c r="DJ219" i="102"/>
  <c r="EK211" i="98"/>
  <c r="EG211" i="98"/>
  <c r="EA211" i="98"/>
  <c r="EC211" i="98" s="1"/>
  <c r="DS211" i="98"/>
  <c r="DO211" i="98"/>
  <c r="DI211" i="98"/>
  <c r="DK211" i="98" s="1"/>
  <c r="EK217" i="101"/>
  <c r="EG217" i="101"/>
  <c r="EA217" i="101"/>
  <c r="EC217" i="101" s="1"/>
  <c r="DS217" i="101"/>
  <c r="DO217" i="101"/>
  <c r="DI217" i="101"/>
  <c r="DK217" i="101" s="1"/>
  <c r="EK211" i="97"/>
  <c r="EG211" i="97"/>
  <c r="EB211" i="97"/>
  <c r="DX211" i="97"/>
  <c r="DS211" i="97"/>
  <c r="DO211" i="97"/>
  <c r="DJ211" i="97"/>
  <c r="DF211" i="97"/>
  <c r="DA219" i="102"/>
  <c r="CW219" i="102"/>
  <c r="BD219" i="102"/>
  <c r="BM219" i="102"/>
  <c r="AC219" i="102"/>
  <c r="T219" i="102"/>
  <c r="AX218" i="102"/>
  <c r="AZ218" i="102" s="1"/>
  <c r="AY219" i="102" s="1"/>
  <c r="AO218" i="102"/>
  <c r="AQ218" i="102" s="1"/>
  <c r="AP219" i="102" s="1"/>
  <c r="BY219" i="102"/>
  <c r="CA219" i="102" s="1"/>
  <c r="BZ220" i="102" s="1"/>
  <c r="K219" i="102"/>
  <c r="CQ218" i="102"/>
  <c r="CS218" i="102" s="1"/>
  <c r="CR219" i="102" s="1"/>
  <c r="CH218" i="102"/>
  <c r="CJ218" i="102" s="1"/>
  <c r="CI219" i="102" s="1"/>
  <c r="AL217" i="101"/>
  <c r="BZ217" i="101"/>
  <c r="BV217" i="101"/>
  <c r="AY217" i="101"/>
  <c r="AU217" i="101"/>
  <c r="DA217" i="101"/>
  <c r="CW217" i="101"/>
  <c r="BQ217" i="101"/>
  <c r="BM217" i="101"/>
  <c r="N218" i="101"/>
  <c r="P218" i="101" s="1"/>
  <c r="O219" i="101" s="1"/>
  <c r="BH217" i="101"/>
  <c r="BD217" i="101"/>
  <c r="CN217" i="101"/>
  <c r="CR217" i="101"/>
  <c r="AC217" i="101"/>
  <c r="W217" i="101"/>
  <c r="Y217" i="101" s="1"/>
  <c r="X218" i="101" s="1"/>
  <c r="CH217" i="101"/>
  <c r="CJ217" i="101" s="1"/>
  <c r="CH211" i="98"/>
  <c r="CJ211" i="98" s="1"/>
  <c r="CI212" i="98" s="1"/>
  <c r="BY211" i="98"/>
  <c r="CA211" i="98" s="1"/>
  <c r="BZ212" i="98" s="1"/>
  <c r="BP211" i="98"/>
  <c r="BR211" i="98" s="1"/>
  <c r="BQ212" i="98" s="1"/>
  <c r="BG211" i="98"/>
  <c r="BI211" i="98" s="1"/>
  <c r="BH212" i="98" s="1"/>
  <c r="AX211" i="98"/>
  <c r="AZ211" i="98" s="1"/>
  <c r="AY212" i="98" s="1"/>
  <c r="W211" i="98"/>
  <c r="Y211" i="98" s="1"/>
  <c r="X212" i="98" s="1"/>
  <c r="CZ211" i="97"/>
  <c r="DB211" i="97" s="1"/>
  <c r="DA212" i="97" s="1"/>
  <c r="CH210" i="97"/>
  <c r="CJ210" i="97" s="1"/>
  <c r="BP210" i="97"/>
  <c r="BR210" i="97" s="1"/>
  <c r="AX211" i="97"/>
  <c r="AZ211" i="97" s="1"/>
  <c r="AY212" i="97" s="1"/>
  <c r="AP211" i="97"/>
  <c r="AL211" i="97"/>
  <c r="W210" i="97"/>
  <c r="Y210" i="97" s="1"/>
  <c r="X211" i="97" s="1"/>
  <c r="K235" i="97"/>
  <c r="N235" i="97" s="1"/>
  <c r="P235" i="97" s="1"/>
  <c r="O236" i="97" s="1"/>
  <c r="CN211" i="98"/>
  <c r="AC211" i="98"/>
  <c r="CW211" i="98"/>
  <c r="N211" i="98"/>
  <c r="P211" i="98" s="1"/>
  <c r="O212" i="98" s="1"/>
  <c r="AL211" i="98"/>
  <c r="CN211" i="97"/>
  <c r="BD211" i="97"/>
  <c r="AC211" i="97"/>
  <c r="BC228" i="112" l="1"/>
  <c r="AQ227" i="112"/>
  <c r="AL228" i="112" s="1"/>
  <c r="AP228" i="112" s="1"/>
  <c r="EG219" i="102"/>
  <c r="EK219" i="102"/>
  <c r="EA219" i="102"/>
  <c r="EC219" i="102" s="1"/>
  <c r="DS219" i="102"/>
  <c r="DO219" i="102"/>
  <c r="DI219" i="102"/>
  <c r="DK219" i="102" s="1"/>
  <c r="EJ211" i="98"/>
  <c r="EL211" i="98" s="1"/>
  <c r="DX212" i="98"/>
  <c r="EB212" i="98"/>
  <c r="DR211" i="98"/>
  <c r="DT211" i="98" s="1"/>
  <c r="DF212" i="98"/>
  <c r="DJ212" i="98"/>
  <c r="EJ217" i="101"/>
  <c r="EL217" i="101" s="1"/>
  <c r="EB218" i="101"/>
  <c r="DX218" i="101"/>
  <c r="DR217" i="101"/>
  <c r="DT217" i="101" s="1"/>
  <c r="DJ218" i="101"/>
  <c r="DF218" i="101"/>
  <c r="EJ211" i="97"/>
  <c r="EL211" i="97" s="1"/>
  <c r="EA211" i="97"/>
  <c r="EC211" i="97" s="1"/>
  <c r="DR211" i="97"/>
  <c r="DT211" i="97" s="1"/>
  <c r="DI211" i="97"/>
  <c r="DK211" i="97" s="1"/>
  <c r="BV220" i="102"/>
  <c r="AU219" i="102"/>
  <c r="CN219" i="102"/>
  <c r="BG219" i="102"/>
  <c r="BI219" i="102" s="1"/>
  <c r="BH220" i="102" s="1"/>
  <c r="AF219" i="102"/>
  <c r="AH219" i="102" s="1"/>
  <c r="AG220" i="102" s="1"/>
  <c r="CE219" i="102"/>
  <c r="N219" i="102"/>
  <c r="P219" i="102" s="1"/>
  <c r="O220" i="102" s="1"/>
  <c r="AL219" i="102"/>
  <c r="W219" i="102"/>
  <c r="Y219" i="102" s="1"/>
  <c r="X220" i="102" s="1"/>
  <c r="BP219" i="102"/>
  <c r="BR219" i="102" s="1"/>
  <c r="BQ220" i="102" s="1"/>
  <c r="CZ219" i="102"/>
  <c r="DB219" i="102" s="1"/>
  <c r="K219" i="101"/>
  <c r="T218" i="101"/>
  <c r="CZ217" i="101"/>
  <c r="DB217" i="101" s="1"/>
  <c r="BY217" i="101"/>
  <c r="CA217" i="101" s="1"/>
  <c r="CQ217" i="101"/>
  <c r="CS217" i="101" s="1"/>
  <c r="AF217" i="101"/>
  <c r="AH217" i="101" s="1"/>
  <c r="AG218" i="101" s="1"/>
  <c r="BG217" i="101"/>
  <c r="BI217" i="101" s="1"/>
  <c r="BP217" i="101"/>
  <c r="BR217" i="101" s="1"/>
  <c r="AX217" i="101"/>
  <c r="AZ217" i="101" s="1"/>
  <c r="AO217" i="101"/>
  <c r="AQ217" i="101" s="1"/>
  <c r="AP218" i="101" s="1"/>
  <c r="CE218" i="101"/>
  <c r="CI218" i="101"/>
  <c r="CZ211" i="98"/>
  <c r="DB211" i="98" s="1"/>
  <c r="DA212" i="98" s="1"/>
  <c r="CQ211" i="98"/>
  <c r="CS211" i="98" s="1"/>
  <c r="CR212" i="98" s="1"/>
  <c r="AO211" i="98"/>
  <c r="AQ211" i="98" s="1"/>
  <c r="AP212" i="98" s="1"/>
  <c r="AF211" i="98"/>
  <c r="AH211" i="98" s="1"/>
  <c r="AG212" i="98" s="1"/>
  <c r="CQ211" i="97"/>
  <c r="CS211" i="97" s="1"/>
  <c r="CR212" i="97" s="1"/>
  <c r="CI211" i="97"/>
  <c r="CE211" i="97"/>
  <c r="BQ211" i="97"/>
  <c r="BM211" i="97"/>
  <c r="BG211" i="97"/>
  <c r="BI211" i="97" s="1"/>
  <c r="BH212" i="97" s="1"/>
  <c r="AO211" i="97"/>
  <c r="AQ211" i="97" s="1"/>
  <c r="AF211" i="97"/>
  <c r="AH211" i="97" s="1"/>
  <c r="AG212" i="97" s="1"/>
  <c r="K236" i="97"/>
  <c r="N236" i="97" s="1"/>
  <c r="P236" i="97" s="1"/>
  <c r="O237" i="97" s="1"/>
  <c r="T211" i="97"/>
  <c r="T212" i="98"/>
  <c r="BD212" i="98"/>
  <c r="CE212" i="98"/>
  <c r="AU212" i="98"/>
  <c r="K212" i="98"/>
  <c r="BV212" i="98"/>
  <c r="BM212" i="98"/>
  <c r="CW212" i="97"/>
  <c r="AU212" i="97"/>
  <c r="AO228" i="112" l="1"/>
  <c r="BE228" i="112"/>
  <c r="AZ229" i="112" s="1"/>
  <c r="BD229" i="112" s="1"/>
  <c r="EJ219" i="102"/>
  <c r="EL219" i="102" s="1"/>
  <c r="DX220" i="102"/>
  <c r="EB220" i="102"/>
  <c r="DR219" i="102"/>
  <c r="DT219" i="102" s="1"/>
  <c r="DF220" i="102"/>
  <c r="DJ220" i="102"/>
  <c r="EG212" i="98"/>
  <c r="EK212" i="98"/>
  <c r="EA212" i="98"/>
  <c r="EC212" i="98" s="1"/>
  <c r="DS212" i="98"/>
  <c r="DO212" i="98"/>
  <c r="DI212" i="98"/>
  <c r="DK212" i="98" s="1"/>
  <c r="EK218" i="101"/>
  <c r="EG218" i="101"/>
  <c r="EA218" i="101"/>
  <c r="EC218" i="101" s="1"/>
  <c r="DS218" i="101"/>
  <c r="DO218" i="101"/>
  <c r="DI218" i="101"/>
  <c r="DK218" i="101" s="1"/>
  <c r="EK212" i="97"/>
  <c r="EG212" i="97"/>
  <c r="EB212" i="97"/>
  <c r="DX212" i="97"/>
  <c r="DS212" i="97"/>
  <c r="DO212" i="97"/>
  <c r="DJ212" i="97"/>
  <c r="DF212" i="97"/>
  <c r="T220" i="102"/>
  <c r="BM220" i="102"/>
  <c r="K220" i="102"/>
  <c r="AO219" i="102"/>
  <c r="AQ219" i="102" s="1"/>
  <c r="AP220" i="102" s="1"/>
  <c r="CH219" i="102"/>
  <c r="CJ219" i="102" s="1"/>
  <c r="CI220" i="102" s="1"/>
  <c r="AX219" i="102"/>
  <c r="AZ219" i="102" s="1"/>
  <c r="AY220" i="102" s="1"/>
  <c r="BD220" i="102"/>
  <c r="DA220" i="102"/>
  <c r="CW220" i="102"/>
  <c r="AC220" i="102"/>
  <c r="CQ219" i="102"/>
  <c r="CS219" i="102" s="1"/>
  <c r="CR220" i="102" s="1"/>
  <c r="BY220" i="102"/>
  <c r="CA220" i="102" s="1"/>
  <c r="BZ221" i="102" s="1"/>
  <c r="AL218" i="101"/>
  <c r="CN218" i="101"/>
  <c r="CR218" i="101"/>
  <c r="BH218" i="101"/>
  <c r="BD218" i="101"/>
  <c r="BZ218" i="101"/>
  <c r="BV218" i="101"/>
  <c r="DA218" i="101"/>
  <c r="CW218" i="101"/>
  <c r="AC218" i="101"/>
  <c r="W218" i="101"/>
  <c r="Y218" i="101" s="1"/>
  <c r="X219" i="101" s="1"/>
  <c r="BQ218" i="101"/>
  <c r="BM218" i="101"/>
  <c r="CH218" i="101"/>
  <c r="CJ218" i="101" s="1"/>
  <c r="AY218" i="101"/>
  <c r="AU218" i="101"/>
  <c r="N219" i="101"/>
  <c r="P219" i="101" s="1"/>
  <c r="O220" i="101" s="1"/>
  <c r="CH212" i="98"/>
  <c r="CJ212" i="98" s="1"/>
  <c r="CI213" i="98" s="1"/>
  <c r="BY212" i="98"/>
  <c r="CA212" i="98" s="1"/>
  <c r="BZ213" i="98" s="1"/>
  <c r="BP212" i="98"/>
  <c r="BR212" i="98" s="1"/>
  <c r="BQ213" i="98" s="1"/>
  <c r="BG212" i="98"/>
  <c r="BI212" i="98" s="1"/>
  <c r="BH213" i="98" s="1"/>
  <c r="AX212" i="98"/>
  <c r="AZ212" i="98" s="1"/>
  <c r="AY213" i="98" s="1"/>
  <c r="W212" i="98"/>
  <c r="Y212" i="98" s="1"/>
  <c r="X213" i="98" s="1"/>
  <c r="CZ212" i="97"/>
  <c r="DB212" i="97" s="1"/>
  <c r="DA213" i="97" s="1"/>
  <c r="CH211" i="97"/>
  <c r="CJ211" i="97" s="1"/>
  <c r="BP211" i="97"/>
  <c r="BR211" i="97" s="1"/>
  <c r="AX212" i="97"/>
  <c r="AZ212" i="97" s="1"/>
  <c r="AY213" i="97" s="1"/>
  <c r="AP212" i="97"/>
  <c r="AL212" i="97"/>
  <c r="W211" i="97"/>
  <c r="Y211" i="97" s="1"/>
  <c r="X212" i="97" s="1"/>
  <c r="CW212" i="98"/>
  <c r="AL212" i="98"/>
  <c r="CN212" i="98"/>
  <c r="AC212" i="98"/>
  <c r="N212" i="98"/>
  <c r="P212" i="98" s="1"/>
  <c r="O213" i="98" s="1"/>
  <c r="CN212" i="97"/>
  <c r="BD212" i="97"/>
  <c r="AC212" i="97"/>
  <c r="K237" i="97"/>
  <c r="BC229" i="112" l="1"/>
  <c r="AQ228" i="112"/>
  <c r="AL229" i="112" s="1"/>
  <c r="AP229" i="112" s="1"/>
  <c r="EG220" i="102"/>
  <c r="EK220" i="102"/>
  <c r="EA220" i="102"/>
  <c r="EC220" i="102" s="1"/>
  <c r="DS220" i="102"/>
  <c r="DO220" i="102"/>
  <c r="DI220" i="102"/>
  <c r="DK220" i="102" s="1"/>
  <c r="EJ212" i="98"/>
  <c r="EL212" i="98" s="1"/>
  <c r="EB213" i="98"/>
  <c r="DX213" i="98"/>
  <c r="DR212" i="98"/>
  <c r="DT212" i="98" s="1"/>
  <c r="DJ213" i="98"/>
  <c r="DF213" i="98"/>
  <c r="EJ218" i="101"/>
  <c r="EL218" i="101" s="1"/>
  <c r="EB219" i="101"/>
  <c r="DX219" i="101"/>
  <c r="DR218" i="101"/>
  <c r="DT218" i="101" s="1"/>
  <c r="DJ219" i="101"/>
  <c r="DF219" i="101"/>
  <c r="EJ212" i="97"/>
  <c r="EL212" i="97" s="1"/>
  <c r="EA212" i="97"/>
  <c r="EC212" i="97" s="1"/>
  <c r="DR212" i="97"/>
  <c r="DT212" i="97" s="1"/>
  <c r="DI212" i="97"/>
  <c r="DK212" i="97" s="1"/>
  <c r="CE220" i="102"/>
  <c r="BV221" i="102"/>
  <c r="AL220" i="102"/>
  <c r="CZ220" i="102"/>
  <c r="DB220" i="102" s="1"/>
  <c r="BP220" i="102"/>
  <c r="BR220" i="102" s="1"/>
  <c r="BQ221" i="102" s="1"/>
  <c r="CN220" i="102"/>
  <c r="AU220" i="102"/>
  <c r="AF220" i="102"/>
  <c r="AH220" i="102" s="1"/>
  <c r="AG221" i="102" s="1"/>
  <c r="BG220" i="102"/>
  <c r="BI220" i="102" s="1"/>
  <c r="BH221" i="102" s="1"/>
  <c r="N220" i="102"/>
  <c r="P220" i="102" s="1"/>
  <c r="O221" i="102" s="1"/>
  <c r="W220" i="102"/>
  <c r="Y220" i="102" s="1"/>
  <c r="X221" i="102" s="1"/>
  <c r="T219" i="101"/>
  <c r="AX218" i="101"/>
  <c r="AZ218" i="101" s="1"/>
  <c r="BP218" i="101"/>
  <c r="BR218" i="101" s="1"/>
  <c r="AF218" i="101"/>
  <c r="AH218" i="101" s="1"/>
  <c r="AG219" i="101" s="1"/>
  <c r="BY218" i="101"/>
  <c r="CA218" i="101" s="1"/>
  <c r="CQ218" i="101"/>
  <c r="CS218" i="101" s="1"/>
  <c r="CZ218" i="101"/>
  <c r="DB218" i="101" s="1"/>
  <c r="BG218" i="101"/>
  <c r="BI218" i="101" s="1"/>
  <c r="AO218" i="101"/>
  <c r="AQ218" i="101" s="1"/>
  <c r="AP219" i="101" s="1"/>
  <c r="K220" i="101"/>
  <c r="CE219" i="101"/>
  <c r="CI219" i="101"/>
  <c r="CZ212" i="98"/>
  <c r="DB212" i="98" s="1"/>
  <c r="DA213" i="98" s="1"/>
  <c r="CQ212" i="98"/>
  <c r="CS212" i="98" s="1"/>
  <c r="CR213" i="98" s="1"/>
  <c r="AO212" i="98"/>
  <c r="AQ212" i="98" s="1"/>
  <c r="AP213" i="98" s="1"/>
  <c r="AF212" i="98"/>
  <c r="AH212" i="98" s="1"/>
  <c r="AG213" i="98" s="1"/>
  <c r="CQ212" i="97"/>
  <c r="CS212" i="97" s="1"/>
  <c r="CR213" i="97" s="1"/>
  <c r="CI212" i="97"/>
  <c r="CE212" i="97"/>
  <c r="BQ212" i="97"/>
  <c r="BM212" i="97"/>
  <c r="BG212" i="97"/>
  <c r="BI212" i="97" s="1"/>
  <c r="BH213" i="97" s="1"/>
  <c r="AO212" i="97"/>
  <c r="AQ212" i="97" s="1"/>
  <c r="AF212" i="97"/>
  <c r="AH212" i="97" s="1"/>
  <c r="AG213" i="97" s="1"/>
  <c r="T212" i="97"/>
  <c r="BM213" i="98"/>
  <c r="T213" i="98"/>
  <c r="BD213" i="98"/>
  <c r="CE213" i="98"/>
  <c r="BV213" i="98"/>
  <c r="AU213" i="98"/>
  <c r="K213" i="98"/>
  <c r="CW213" i="97"/>
  <c r="AU213" i="97"/>
  <c r="N237" i="97"/>
  <c r="P237" i="97" s="1"/>
  <c r="O238" i="97" s="1"/>
  <c r="AO229" i="112" l="1"/>
  <c r="BE229" i="112"/>
  <c r="AZ230" i="112" s="1"/>
  <c r="BD230" i="112" s="1"/>
  <c r="EJ220" i="102"/>
  <c r="EL220" i="102" s="1"/>
  <c r="DX221" i="102"/>
  <c r="EB221" i="102"/>
  <c r="DR220" i="102"/>
  <c r="DT220" i="102" s="1"/>
  <c r="DF221" i="102"/>
  <c r="DJ221" i="102"/>
  <c r="EK213" i="98"/>
  <c r="EG213" i="98"/>
  <c r="EA213" i="98"/>
  <c r="EC213" i="98" s="1"/>
  <c r="DS213" i="98"/>
  <c r="DO213" i="98"/>
  <c r="DI213" i="98"/>
  <c r="DK213" i="98" s="1"/>
  <c r="EG219" i="101"/>
  <c r="EK219" i="101"/>
  <c r="EA219" i="101"/>
  <c r="EC219" i="101" s="1"/>
  <c r="DS219" i="101"/>
  <c r="DO219" i="101"/>
  <c r="DI219" i="101"/>
  <c r="DK219" i="101" s="1"/>
  <c r="EK213" i="97"/>
  <c r="EG213" i="97"/>
  <c r="DX213" i="97"/>
  <c r="EB213" i="97"/>
  <c r="DS213" i="97"/>
  <c r="DO213" i="97"/>
  <c r="DJ213" i="97"/>
  <c r="DF213" i="97"/>
  <c r="AC221" i="102"/>
  <c r="K221" i="102"/>
  <c r="CQ220" i="102"/>
  <c r="CS220" i="102" s="1"/>
  <c r="CR221" i="102" s="1"/>
  <c r="CW221" i="102"/>
  <c r="DA221" i="102"/>
  <c r="BY221" i="102"/>
  <c r="CA221" i="102" s="1"/>
  <c r="BZ222" i="102" s="1"/>
  <c r="T221" i="102"/>
  <c r="BD221" i="102"/>
  <c r="AX220" i="102"/>
  <c r="AZ220" i="102" s="1"/>
  <c r="AY221" i="102" s="1"/>
  <c r="BM221" i="102"/>
  <c r="AO220" i="102"/>
  <c r="AQ220" i="102" s="1"/>
  <c r="AP221" i="102" s="1"/>
  <c r="CH220" i="102"/>
  <c r="CJ220" i="102" s="1"/>
  <c r="CI221" i="102" s="1"/>
  <c r="BV219" i="101"/>
  <c r="BZ219" i="101"/>
  <c r="AL219" i="101"/>
  <c r="AY219" i="101"/>
  <c r="AU219" i="101"/>
  <c r="BH219" i="101"/>
  <c r="BD219" i="101"/>
  <c r="CR219" i="101"/>
  <c r="CN219" i="101"/>
  <c r="AC219" i="101"/>
  <c r="N220" i="101"/>
  <c r="P220" i="101" s="1"/>
  <c r="O221" i="101" s="1"/>
  <c r="DA219" i="101"/>
  <c r="CW219" i="101"/>
  <c r="BQ219" i="101"/>
  <c r="BM219" i="101"/>
  <c r="W219" i="101"/>
  <c r="Y219" i="101" s="1"/>
  <c r="X220" i="101" s="1"/>
  <c r="CH219" i="101"/>
  <c r="CJ219" i="101" s="1"/>
  <c r="CH213" i="98"/>
  <c r="CJ213" i="98" s="1"/>
  <c r="CI214" i="98" s="1"/>
  <c r="BY213" i="98"/>
  <c r="CA213" i="98" s="1"/>
  <c r="BZ214" i="98" s="1"/>
  <c r="BP213" i="98"/>
  <c r="BR213" i="98" s="1"/>
  <c r="BQ214" i="98" s="1"/>
  <c r="BG213" i="98"/>
  <c r="BI213" i="98" s="1"/>
  <c r="BH214" i="98" s="1"/>
  <c r="AX213" i="98"/>
  <c r="AZ213" i="98" s="1"/>
  <c r="AY214" i="98" s="1"/>
  <c r="W213" i="98"/>
  <c r="Y213" i="98" s="1"/>
  <c r="X214" i="98" s="1"/>
  <c r="CZ213" i="97"/>
  <c r="DB213" i="97" s="1"/>
  <c r="DA214" i="97" s="1"/>
  <c r="CH212" i="97"/>
  <c r="CJ212" i="97" s="1"/>
  <c r="BP212" i="97"/>
  <c r="BR212" i="97" s="1"/>
  <c r="AX213" i="97"/>
  <c r="AZ213" i="97" s="1"/>
  <c r="AY214" i="97" s="1"/>
  <c r="AP213" i="97"/>
  <c r="AL213" i="97"/>
  <c r="W212" i="97"/>
  <c r="Y212" i="97" s="1"/>
  <c r="X213" i="97" s="1"/>
  <c r="AL213" i="98"/>
  <c r="AC213" i="98"/>
  <c r="CW213" i="98"/>
  <c r="N213" i="98"/>
  <c r="P213" i="98" s="1"/>
  <c r="O214" i="98" s="1"/>
  <c r="CN213" i="98"/>
  <c r="CN213" i="97"/>
  <c r="BD213" i="97"/>
  <c r="AC213" i="97"/>
  <c r="K238" i="97"/>
  <c r="N238" i="97" s="1"/>
  <c r="AQ229" i="112" l="1"/>
  <c r="AL230" i="112" s="1"/>
  <c r="AP230" i="112" s="1"/>
  <c r="BC230" i="112"/>
  <c r="EG221" i="102"/>
  <c r="EK221" i="102"/>
  <c r="EA221" i="102"/>
  <c r="EC221" i="102" s="1"/>
  <c r="DS221" i="102"/>
  <c r="DO221" i="102"/>
  <c r="DI221" i="102"/>
  <c r="DK221" i="102" s="1"/>
  <c r="EJ213" i="98"/>
  <c r="EL213" i="98" s="1"/>
  <c r="EB214" i="98"/>
  <c r="DX214" i="98"/>
  <c r="DR213" i="98"/>
  <c r="DT213" i="98" s="1"/>
  <c r="DF214" i="98"/>
  <c r="DJ214" i="98"/>
  <c r="EJ219" i="101"/>
  <c r="EL219" i="101" s="1"/>
  <c r="EB220" i="101"/>
  <c r="DX220" i="101"/>
  <c r="DR219" i="101"/>
  <c r="DT219" i="101" s="1"/>
  <c r="DJ220" i="101"/>
  <c r="DF220" i="101"/>
  <c r="EJ213" i="97"/>
  <c r="EL213" i="97" s="1"/>
  <c r="EA213" i="97"/>
  <c r="EC213" i="97" s="1"/>
  <c r="DR213" i="97"/>
  <c r="DT213" i="97" s="1"/>
  <c r="DI213" i="97"/>
  <c r="DK213" i="97" s="1"/>
  <c r="CE221" i="102"/>
  <c r="BV222" i="102"/>
  <c r="W221" i="102"/>
  <c r="Y221" i="102" s="1"/>
  <c r="X222" i="102" s="1"/>
  <c r="AL221" i="102"/>
  <c r="AU221" i="102"/>
  <c r="CZ221" i="102"/>
  <c r="DB221" i="102" s="1"/>
  <c r="N221" i="102"/>
  <c r="P221" i="102" s="1"/>
  <c r="O222" i="102" s="1"/>
  <c r="BG221" i="102"/>
  <c r="BI221" i="102" s="1"/>
  <c r="BH222" i="102" s="1"/>
  <c r="CN221" i="102"/>
  <c r="BP221" i="102"/>
  <c r="BR221" i="102" s="1"/>
  <c r="BQ222" i="102" s="1"/>
  <c r="AF221" i="102"/>
  <c r="AH221" i="102" s="1"/>
  <c r="AG222" i="102" s="1"/>
  <c r="T220" i="101"/>
  <c r="CZ219" i="101"/>
  <c r="DB219" i="101" s="1"/>
  <c r="AF219" i="101"/>
  <c r="AH219" i="101" s="1"/>
  <c r="AG220" i="101" s="1"/>
  <c r="BG219" i="101"/>
  <c r="BI219" i="101" s="1"/>
  <c r="AO219" i="101"/>
  <c r="AQ219" i="101" s="1"/>
  <c r="AP220" i="101" s="1"/>
  <c r="CI220" i="101"/>
  <c r="CE220" i="101"/>
  <c r="BP219" i="101"/>
  <c r="BR219" i="101" s="1"/>
  <c r="K221" i="101"/>
  <c r="CQ219" i="101"/>
  <c r="CS219" i="101" s="1"/>
  <c r="AX219" i="101"/>
  <c r="AZ219" i="101" s="1"/>
  <c r="BY219" i="101"/>
  <c r="CA219" i="101" s="1"/>
  <c r="CZ213" i="98"/>
  <c r="DB213" i="98" s="1"/>
  <c r="DA214" i="98" s="1"/>
  <c r="CQ213" i="98"/>
  <c r="CS213" i="98" s="1"/>
  <c r="CR214" i="98" s="1"/>
  <c r="AO213" i="98"/>
  <c r="AQ213" i="98" s="1"/>
  <c r="AP214" i="98" s="1"/>
  <c r="AF213" i="98"/>
  <c r="AH213" i="98" s="1"/>
  <c r="AG214" i="98" s="1"/>
  <c r="CQ213" i="97"/>
  <c r="CS213" i="97" s="1"/>
  <c r="CR214" i="97" s="1"/>
  <c r="CI213" i="97"/>
  <c r="CE213" i="97"/>
  <c r="BQ213" i="97"/>
  <c r="BM213" i="97"/>
  <c r="BG213" i="97"/>
  <c r="BI213" i="97" s="1"/>
  <c r="BH214" i="97" s="1"/>
  <c r="AO213" i="97"/>
  <c r="AQ213" i="97" s="1"/>
  <c r="AF213" i="97"/>
  <c r="AH213" i="97" s="1"/>
  <c r="AG214" i="97" s="1"/>
  <c r="T213" i="97"/>
  <c r="K214" i="98"/>
  <c r="CE214" i="98"/>
  <c r="BD214" i="98"/>
  <c r="AU214" i="98"/>
  <c r="BM214" i="98"/>
  <c r="T214" i="98"/>
  <c r="BV214" i="98"/>
  <c r="CW214" i="97"/>
  <c r="AU214" i="97"/>
  <c r="P238" i="97"/>
  <c r="O239" i="97" s="1"/>
  <c r="AO230" i="112" l="1"/>
  <c r="AQ230" i="112" s="1"/>
  <c r="AL231" i="112" s="1"/>
  <c r="AP231" i="112" s="1"/>
  <c r="BE230" i="112"/>
  <c r="AZ231" i="112" s="1"/>
  <c r="BD231" i="112" s="1"/>
  <c r="EJ221" i="102"/>
  <c r="EL221" i="102" s="1"/>
  <c r="DX222" i="102"/>
  <c r="EB222" i="102"/>
  <c r="DR221" i="102"/>
  <c r="DT221" i="102" s="1"/>
  <c r="DF222" i="102"/>
  <c r="DJ222" i="102"/>
  <c r="EK214" i="98"/>
  <c r="EG214" i="98"/>
  <c r="EA214" i="98"/>
  <c r="EC214" i="98" s="1"/>
  <c r="DS214" i="98"/>
  <c r="DO214" i="98"/>
  <c r="DI214" i="98"/>
  <c r="DK214" i="98" s="1"/>
  <c r="EK220" i="101"/>
  <c r="EG220" i="101"/>
  <c r="EA220" i="101"/>
  <c r="EC220" i="101" s="1"/>
  <c r="DS220" i="101"/>
  <c r="DO220" i="101"/>
  <c r="DI220" i="101"/>
  <c r="DK220" i="101" s="1"/>
  <c r="EK214" i="97"/>
  <c r="EG214" i="97"/>
  <c r="EB214" i="97"/>
  <c r="DX214" i="97"/>
  <c r="DS214" i="97"/>
  <c r="DO214" i="97"/>
  <c r="DJ214" i="97"/>
  <c r="DF214" i="97"/>
  <c r="AC222" i="102"/>
  <c r="BD222" i="102"/>
  <c r="T222" i="102"/>
  <c r="BM222" i="102"/>
  <c r="CW222" i="102"/>
  <c r="DA222" i="102"/>
  <c r="AO221" i="102"/>
  <c r="AQ221" i="102" s="1"/>
  <c r="AP222" i="102" s="1"/>
  <c r="BY222" i="102"/>
  <c r="CA222" i="102" s="1"/>
  <c r="BZ223" i="102" s="1"/>
  <c r="CQ221" i="102"/>
  <c r="CS221" i="102" s="1"/>
  <c r="CR222" i="102" s="1"/>
  <c r="K222" i="102"/>
  <c r="CH221" i="102"/>
  <c r="CJ221" i="102" s="1"/>
  <c r="CI222" i="102" s="1"/>
  <c r="AX221" i="102"/>
  <c r="AZ221" i="102" s="1"/>
  <c r="AY222" i="102" s="1"/>
  <c r="AL220" i="101"/>
  <c r="AC220" i="101"/>
  <c r="DA220" i="101"/>
  <c r="CW220" i="101"/>
  <c r="BM220" i="101"/>
  <c r="BQ220" i="101"/>
  <c r="BV220" i="101"/>
  <c r="BZ220" i="101"/>
  <c r="AY220" i="101"/>
  <c r="AU220" i="101"/>
  <c r="N221" i="101"/>
  <c r="P221" i="101" s="1"/>
  <c r="O222" i="101" s="1"/>
  <c r="CH220" i="101"/>
  <c r="CJ220" i="101" s="1"/>
  <c r="BH220" i="101"/>
  <c r="BD220" i="101"/>
  <c r="CR220" i="101"/>
  <c r="CN220" i="101"/>
  <c r="W220" i="101"/>
  <c r="Y220" i="101" s="1"/>
  <c r="X221" i="101" s="1"/>
  <c r="CH214" i="98"/>
  <c r="CJ214" i="98" s="1"/>
  <c r="CI215" i="98" s="1"/>
  <c r="BY214" i="98"/>
  <c r="CA214" i="98" s="1"/>
  <c r="BZ215" i="98" s="1"/>
  <c r="BP214" i="98"/>
  <c r="BR214" i="98" s="1"/>
  <c r="BQ215" i="98" s="1"/>
  <c r="BG214" i="98"/>
  <c r="BI214" i="98" s="1"/>
  <c r="BH215" i="98" s="1"/>
  <c r="AX214" i="98"/>
  <c r="AZ214" i="98" s="1"/>
  <c r="AY215" i="98" s="1"/>
  <c r="W214" i="98"/>
  <c r="Y214" i="98" s="1"/>
  <c r="X215" i="98" s="1"/>
  <c r="CZ214" i="97"/>
  <c r="DB214" i="97" s="1"/>
  <c r="DA215" i="97" s="1"/>
  <c r="CH213" i="97"/>
  <c r="CJ213" i="97" s="1"/>
  <c r="BP213" i="97"/>
  <c r="BR213" i="97" s="1"/>
  <c r="AX214" i="97"/>
  <c r="AZ214" i="97" s="1"/>
  <c r="AY215" i="97" s="1"/>
  <c r="AP214" i="97"/>
  <c r="AL214" i="97"/>
  <c r="W213" i="97"/>
  <c r="Y213" i="97" s="1"/>
  <c r="X214" i="97" s="1"/>
  <c r="K239" i="97"/>
  <c r="N239" i="97" s="1"/>
  <c r="AC214" i="98"/>
  <c r="CW214" i="98"/>
  <c r="CN214" i="98"/>
  <c r="N214" i="98"/>
  <c r="P214" i="98" s="1"/>
  <c r="O215" i="98" s="1"/>
  <c r="AL214" i="98"/>
  <c r="CN214" i="97"/>
  <c r="BD214" i="97"/>
  <c r="AC214" i="97"/>
  <c r="AO231" i="112" l="1"/>
  <c r="BC231" i="112"/>
  <c r="EG222" i="102"/>
  <c r="EK222" i="102"/>
  <c r="EA222" i="102"/>
  <c r="EC222" i="102" s="1"/>
  <c r="DO222" i="102"/>
  <c r="DS222" i="102"/>
  <c r="DI222" i="102"/>
  <c r="DK222" i="102" s="1"/>
  <c r="EJ214" i="98"/>
  <c r="EL214" i="98" s="1"/>
  <c r="DX215" i="98"/>
  <c r="EB215" i="98"/>
  <c r="DR214" i="98"/>
  <c r="DT214" i="98" s="1"/>
  <c r="DJ215" i="98"/>
  <c r="DF215" i="98"/>
  <c r="EJ220" i="101"/>
  <c r="EL220" i="101" s="1"/>
  <c r="EB221" i="101"/>
  <c r="DX221" i="101"/>
  <c r="DR220" i="101"/>
  <c r="DT220" i="101" s="1"/>
  <c r="DJ221" i="101"/>
  <c r="DF221" i="101"/>
  <c r="EJ214" i="97"/>
  <c r="EL214" i="97" s="1"/>
  <c r="EA214" i="97"/>
  <c r="EC214" i="97" s="1"/>
  <c r="DR214" i="97"/>
  <c r="DT214" i="97" s="1"/>
  <c r="DI214" i="97"/>
  <c r="DK214" i="97" s="1"/>
  <c r="CE222" i="102"/>
  <c r="BG222" i="102"/>
  <c r="BI222" i="102" s="1"/>
  <c r="BH223" i="102" s="1"/>
  <c r="CN222" i="102"/>
  <c r="AL222" i="102"/>
  <c r="BP222" i="102"/>
  <c r="BR222" i="102" s="1"/>
  <c r="BQ223" i="102" s="1"/>
  <c r="AU222" i="102"/>
  <c r="N222" i="102"/>
  <c r="P222" i="102" s="1"/>
  <c r="O223" i="102" s="1"/>
  <c r="BV223" i="102"/>
  <c r="AF222" i="102"/>
  <c r="AH222" i="102" s="1"/>
  <c r="AG223" i="102" s="1"/>
  <c r="CZ222" i="102"/>
  <c r="DB222" i="102" s="1"/>
  <c r="W222" i="102"/>
  <c r="Y222" i="102" s="1"/>
  <c r="X223" i="102" s="1"/>
  <c r="T221" i="101"/>
  <c r="CQ220" i="101"/>
  <c r="CS220" i="101" s="1"/>
  <c r="CI221" i="101"/>
  <c r="CE221" i="101"/>
  <c r="AX220" i="101"/>
  <c r="AZ220" i="101" s="1"/>
  <c r="AF220" i="101"/>
  <c r="AH220" i="101" s="1"/>
  <c r="AG221" i="101" s="1"/>
  <c r="BP220" i="101"/>
  <c r="BR220" i="101" s="1"/>
  <c r="BG220" i="101"/>
  <c r="BI220" i="101" s="1"/>
  <c r="K222" i="101"/>
  <c r="CZ220" i="101"/>
  <c r="DB220" i="101" s="1"/>
  <c r="AO220" i="101"/>
  <c r="AQ220" i="101" s="1"/>
  <c r="AP221" i="101" s="1"/>
  <c r="BY220" i="101"/>
  <c r="CA220" i="101" s="1"/>
  <c r="CZ214" i="98"/>
  <c r="DB214" i="98" s="1"/>
  <c r="DA215" i="98" s="1"/>
  <c r="CQ214" i="98"/>
  <c r="CS214" i="98" s="1"/>
  <c r="CR215" i="98" s="1"/>
  <c r="AO214" i="98"/>
  <c r="AQ214" i="98" s="1"/>
  <c r="AP215" i="98" s="1"/>
  <c r="AF214" i="98"/>
  <c r="AH214" i="98" s="1"/>
  <c r="AG215" i="98" s="1"/>
  <c r="CQ214" i="97"/>
  <c r="CS214" i="97" s="1"/>
  <c r="CR215" i="97" s="1"/>
  <c r="CI214" i="97"/>
  <c r="CE214" i="97"/>
  <c r="BQ214" i="97"/>
  <c r="BM214" i="97"/>
  <c r="BG214" i="97"/>
  <c r="BI214" i="97" s="1"/>
  <c r="BH215" i="97" s="1"/>
  <c r="AO214" i="97"/>
  <c r="AQ214" i="97" s="1"/>
  <c r="AF214" i="97"/>
  <c r="AH214" i="97" s="1"/>
  <c r="AG215" i="97" s="1"/>
  <c r="T214" i="97"/>
  <c r="P239" i="97"/>
  <c r="O240" i="97" s="1"/>
  <c r="CE215" i="98"/>
  <c r="BM215" i="98"/>
  <c r="BV215" i="98"/>
  <c r="K215" i="98"/>
  <c r="AU215" i="98"/>
  <c r="T215" i="98"/>
  <c r="BD215" i="98"/>
  <c r="CW215" i="97"/>
  <c r="AU215" i="97"/>
  <c r="BE231" i="112" l="1"/>
  <c r="AZ232" i="112" s="1"/>
  <c r="BD232" i="112" s="1"/>
  <c r="AQ231" i="112"/>
  <c r="AL232" i="112" s="1"/>
  <c r="AP232" i="112" s="1"/>
  <c r="EJ222" i="102"/>
  <c r="EL222" i="102" s="1"/>
  <c r="EB223" i="102"/>
  <c r="DX223" i="102"/>
  <c r="DR222" i="102"/>
  <c r="DT222" i="102" s="1"/>
  <c r="DJ223" i="102"/>
  <c r="DF223" i="102"/>
  <c r="EK215" i="98"/>
  <c r="EG215" i="98"/>
  <c r="EA215" i="98"/>
  <c r="EC215" i="98" s="1"/>
  <c r="DS215" i="98"/>
  <c r="DO215" i="98"/>
  <c r="DI215" i="98"/>
  <c r="DK215" i="98" s="1"/>
  <c r="EK221" i="101"/>
  <c r="EG221" i="101"/>
  <c r="EA221" i="101"/>
  <c r="EC221" i="101" s="1"/>
  <c r="DS221" i="101"/>
  <c r="DO221" i="101"/>
  <c r="DI221" i="101"/>
  <c r="DK221" i="101" s="1"/>
  <c r="EG215" i="97"/>
  <c r="EK215" i="97"/>
  <c r="EB215" i="97"/>
  <c r="DX215" i="97"/>
  <c r="DS215" i="97"/>
  <c r="DO215" i="97"/>
  <c r="DJ215" i="97"/>
  <c r="DF215" i="97"/>
  <c r="K223" i="102"/>
  <c r="BD223" i="102"/>
  <c r="T223" i="102"/>
  <c r="CW223" i="102"/>
  <c r="DA223" i="102"/>
  <c r="BY223" i="102"/>
  <c r="CA223" i="102" s="1"/>
  <c r="BZ224" i="102" s="1"/>
  <c r="AX222" i="102"/>
  <c r="AZ222" i="102" s="1"/>
  <c r="AY223" i="102" s="1"/>
  <c r="AO222" i="102"/>
  <c r="AQ222" i="102" s="1"/>
  <c r="AP223" i="102" s="1"/>
  <c r="AC223" i="102"/>
  <c r="BM223" i="102"/>
  <c r="CH222" i="102"/>
  <c r="CJ222" i="102" s="1"/>
  <c r="CI223" i="102" s="1"/>
  <c r="CQ222" i="102"/>
  <c r="CS222" i="102" s="1"/>
  <c r="CR223" i="102" s="1"/>
  <c r="AC221" i="101"/>
  <c r="CR221" i="101"/>
  <c r="CN221" i="101"/>
  <c r="BD221" i="101"/>
  <c r="BH221" i="101"/>
  <c r="DA221" i="101"/>
  <c r="CW221" i="101"/>
  <c r="BM221" i="101"/>
  <c r="BQ221" i="101"/>
  <c r="AL221" i="101"/>
  <c r="N222" i="101"/>
  <c r="P222" i="101" s="1"/>
  <c r="O223" i="101" s="1"/>
  <c r="AY221" i="101"/>
  <c r="AU221" i="101"/>
  <c r="BZ221" i="101"/>
  <c r="BV221" i="101"/>
  <c r="CH221" i="101"/>
  <c r="CJ221" i="101" s="1"/>
  <c r="W221" i="101"/>
  <c r="Y221" i="101" s="1"/>
  <c r="X222" i="101" s="1"/>
  <c r="CH215" i="98"/>
  <c r="CJ215" i="98" s="1"/>
  <c r="CI216" i="98" s="1"/>
  <c r="BY215" i="98"/>
  <c r="CA215" i="98" s="1"/>
  <c r="BZ216" i="98" s="1"/>
  <c r="BP215" i="98"/>
  <c r="BR215" i="98" s="1"/>
  <c r="BQ216" i="98" s="1"/>
  <c r="BG215" i="98"/>
  <c r="BI215" i="98" s="1"/>
  <c r="BH216" i="98" s="1"/>
  <c r="AX215" i="98"/>
  <c r="AZ215" i="98" s="1"/>
  <c r="AY216" i="98" s="1"/>
  <c r="W215" i="98"/>
  <c r="Y215" i="98" s="1"/>
  <c r="X216" i="98" s="1"/>
  <c r="CZ215" i="97"/>
  <c r="DB215" i="97" s="1"/>
  <c r="DA216" i="97" s="1"/>
  <c r="CH214" i="97"/>
  <c r="CJ214" i="97" s="1"/>
  <c r="BP214" i="97"/>
  <c r="BR214" i="97" s="1"/>
  <c r="AX215" i="97"/>
  <c r="AZ215" i="97" s="1"/>
  <c r="AY216" i="97" s="1"/>
  <c r="AP215" i="97"/>
  <c r="AL215" i="97"/>
  <c r="W214" i="97"/>
  <c r="Y214" i="97" s="1"/>
  <c r="X215" i="97" s="1"/>
  <c r="K240" i="97"/>
  <c r="N240" i="97" s="1"/>
  <c r="AC215" i="98"/>
  <c r="CN215" i="98"/>
  <c r="CW215" i="98"/>
  <c r="AL215" i="98"/>
  <c r="N215" i="98"/>
  <c r="P215" i="98" s="1"/>
  <c r="O216" i="98" s="1"/>
  <c r="CN215" i="97"/>
  <c r="BD215" i="97"/>
  <c r="AC215" i="97"/>
  <c r="BC232" i="112" l="1"/>
  <c r="AO232" i="112"/>
  <c r="EK223" i="102"/>
  <c r="EG223" i="102"/>
  <c r="EA223" i="102"/>
  <c r="EC223" i="102" s="1"/>
  <c r="DO223" i="102"/>
  <c r="DS223" i="102"/>
  <c r="DI223" i="102"/>
  <c r="DK223" i="102" s="1"/>
  <c r="EJ215" i="98"/>
  <c r="EL215" i="98" s="1"/>
  <c r="DX216" i="98"/>
  <c r="EB216" i="98"/>
  <c r="DR215" i="98"/>
  <c r="DT215" i="98" s="1"/>
  <c r="DF216" i="98"/>
  <c r="DJ216" i="98"/>
  <c r="EJ221" i="101"/>
  <c r="EL221" i="101" s="1"/>
  <c r="EB222" i="101"/>
  <c r="DX222" i="101"/>
  <c r="DR221" i="101"/>
  <c r="DT221" i="101" s="1"/>
  <c r="DJ222" i="101"/>
  <c r="DF222" i="101"/>
  <c r="EJ215" i="97"/>
  <c r="EL215" i="97" s="1"/>
  <c r="EA215" i="97"/>
  <c r="EC215" i="97" s="1"/>
  <c r="DR215" i="97"/>
  <c r="DT215" i="97" s="1"/>
  <c r="DI215" i="97"/>
  <c r="DK215" i="97" s="1"/>
  <c r="CN223" i="102"/>
  <c r="AU223" i="102"/>
  <c r="CE223" i="102"/>
  <c r="BV224" i="102"/>
  <c r="AF223" i="102"/>
  <c r="AH223" i="102" s="1"/>
  <c r="AG224" i="102" s="1"/>
  <c r="CZ223" i="102"/>
  <c r="DB223" i="102" s="1"/>
  <c r="BG223" i="102"/>
  <c r="BI223" i="102" s="1"/>
  <c r="BH224" i="102" s="1"/>
  <c r="BP223" i="102"/>
  <c r="BR223" i="102" s="1"/>
  <c r="BQ224" i="102" s="1"/>
  <c r="AL223" i="102"/>
  <c r="W223" i="102"/>
  <c r="Y223" i="102" s="1"/>
  <c r="X224" i="102" s="1"/>
  <c r="N223" i="102"/>
  <c r="P223" i="102" s="1"/>
  <c r="O224" i="102" s="1"/>
  <c r="T222" i="101"/>
  <c r="CI222" i="101"/>
  <c r="CE222" i="101"/>
  <c r="K223" i="101"/>
  <c r="AX221" i="101"/>
  <c r="AZ221" i="101" s="1"/>
  <c r="AO221" i="101"/>
  <c r="AQ221" i="101" s="1"/>
  <c r="AP222" i="101" s="1"/>
  <c r="CZ221" i="101"/>
  <c r="DB221" i="101" s="1"/>
  <c r="CQ221" i="101"/>
  <c r="CS221" i="101" s="1"/>
  <c r="AF221" i="101"/>
  <c r="AH221" i="101" s="1"/>
  <c r="AG222" i="101" s="1"/>
  <c r="BY221" i="101"/>
  <c r="CA221" i="101" s="1"/>
  <c r="BP221" i="101"/>
  <c r="BR221" i="101" s="1"/>
  <c r="BG221" i="101"/>
  <c r="BI221" i="101" s="1"/>
  <c r="CZ215" i="98"/>
  <c r="DB215" i="98" s="1"/>
  <c r="DA216" i="98" s="1"/>
  <c r="CQ215" i="98"/>
  <c r="CS215" i="98" s="1"/>
  <c r="CR216" i="98" s="1"/>
  <c r="AO215" i="98"/>
  <c r="AQ215" i="98" s="1"/>
  <c r="AP216" i="98" s="1"/>
  <c r="AF215" i="98"/>
  <c r="AH215" i="98" s="1"/>
  <c r="AG216" i="98" s="1"/>
  <c r="CQ215" i="97"/>
  <c r="CS215" i="97" s="1"/>
  <c r="CR216" i="97" s="1"/>
  <c r="CI215" i="97"/>
  <c r="CE215" i="97"/>
  <c r="BQ215" i="97"/>
  <c r="BM215" i="97"/>
  <c r="BG215" i="97"/>
  <c r="BI215" i="97" s="1"/>
  <c r="BH216" i="97" s="1"/>
  <c r="AO215" i="97"/>
  <c r="AQ215" i="97" s="1"/>
  <c r="AF215" i="97"/>
  <c r="AH215" i="97" s="1"/>
  <c r="AG216" i="97" s="1"/>
  <c r="P240" i="97"/>
  <c r="O241" i="97" s="1"/>
  <c r="T215" i="97"/>
  <c r="BM216" i="98"/>
  <c r="BV216" i="98"/>
  <c r="K216" i="98"/>
  <c r="BD216" i="98"/>
  <c r="AU216" i="98"/>
  <c r="CE216" i="98"/>
  <c r="T216" i="98"/>
  <c r="CW216" i="97"/>
  <c r="AU216" i="97"/>
  <c r="BE232" i="112" l="1"/>
  <c r="AZ233" i="112" s="1"/>
  <c r="BD233" i="112" s="1"/>
  <c r="EJ223" i="102"/>
  <c r="EL223" i="102" s="1"/>
  <c r="EB224" i="102"/>
  <c r="DX224" i="102"/>
  <c r="DR223" i="102"/>
  <c r="DT223" i="102" s="1"/>
  <c r="DJ224" i="102"/>
  <c r="DF224" i="102"/>
  <c r="EG216" i="98"/>
  <c r="EK216" i="98"/>
  <c r="EA216" i="98"/>
  <c r="EC216" i="98" s="1"/>
  <c r="DS216" i="98"/>
  <c r="DO216" i="98"/>
  <c r="DI216" i="98"/>
  <c r="DK216" i="98" s="1"/>
  <c r="EK222" i="101"/>
  <c r="EG222" i="101"/>
  <c r="EA222" i="101"/>
  <c r="EC222" i="101" s="1"/>
  <c r="DS222" i="101"/>
  <c r="DO222" i="101"/>
  <c r="DI222" i="101"/>
  <c r="DK222" i="101" s="1"/>
  <c r="EG216" i="97"/>
  <c r="EK216" i="97"/>
  <c r="DX216" i="97"/>
  <c r="EB216" i="97"/>
  <c r="DS216" i="97"/>
  <c r="DO216" i="97"/>
  <c r="DJ216" i="97"/>
  <c r="DF216" i="97"/>
  <c r="T224" i="102"/>
  <c r="K224" i="102"/>
  <c r="BD224" i="102"/>
  <c r="BM224" i="102"/>
  <c r="DA224" i="102"/>
  <c r="CW224" i="102"/>
  <c r="BY224" i="102"/>
  <c r="CA224" i="102" s="1"/>
  <c r="BZ225" i="102" s="1"/>
  <c r="AX223" i="102"/>
  <c r="AZ223" i="102" s="1"/>
  <c r="AY224" i="102" s="1"/>
  <c r="AO223" i="102"/>
  <c r="AQ223" i="102" s="1"/>
  <c r="AP224" i="102" s="1"/>
  <c r="AC224" i="102"/>
  <c r="CQ223" i="102"/>
  <c r="CS223" i="102" s="1"/>
  <c r="CR224" i="102" s="1"/>
  <c r="CH223" i="102"/>
  <c r="CJ223" i="102" s="1"/>
  <c r="CI224" i="102" s="1"/>
  <c r="CR222" i="101"/>
  <c r="CN222" i="101"/>
  <c r="BD222" i="101"/>
  <c r="BH222" i="101"/>
  <c r="AU222" i="101"/>
  <c r="AY222" i="101"/>
  <c r="BQ222" i="101"/>
  <c r="BM222" i="101"/>
  <c r="AC222" i="101"/>
  <c r="DA222" i="101"/>
  <c r="CW222" i="101"/>
  <c r="CH222" i="101"/>
  <c r="CJ222" i="101" s="1"/>
  <c r="BZ222" i="101"/>
  <c r="BV222" i="101"/>
  <c r="AL222" i="101"/>
  <c r="N223" i="101"/>
  <c r="P223" i="101" s="1"/>
  <c r="O224" i="101" s="1"/>
  <c r="W222" i="101"/>
  <c r="Y222" i="101" s="1"/>
  <c r="X223" i="101" s="1"/>
  <c r="CH216" i="98"/>
  <c r="CJ216" i="98" s="1"/>
  <c r="CI217" i="98" s="1"/>
  <c r="BY216" i="98"/>
  <c r="CA216" i="98" s="1"/>
  <c r="BZ217" i="98" s="1"/>
  <c r="BP216" i="98"/>
  <c r="BR216" i="98" s="1"/>
  <c r="BQ217" i="98" s="1"/>
  <c r="BG216" i="98"/>
  <c r="BI216" i="98" s="1"/>
  <c r="BH217" i="98" s="1"/>
  <c r="AX216" i="98"/>
  <c r="AZ216" i="98" s="1"/>
  <c r="AY217" i="98" s="1"/>
  <c r="W216" i="98"/>
  <c r="Y216" i="98" s="1"/>
  <c r="X217" i="98" s="1"/>
  <c r="CZ216" i="97"/>
  <c r="DB216" i="97" s="1"/>
  <c r="DA217" i="97" s="1"/>
  <c r="CH215" i="97"/>
  <c r="CJ215" i="97" s="1"/>
  <c r="BP215" i="97"/>
  <c r="BR215" i="97" s="1"/>
  <c r="AX216" i="97"/>
  <c r="AZ216" i="97" s="1"/>
  <c r="AY217" i="97" s="1"/>
  <c r="AP216" i="97"/>
  <c r="AL216" i="97"/>
  <c r="W215" i="97"/>
  <c r="Y215" i="97" s="1"/>
  <c r="X216" i="97" s="1"/>
  <c r="K241" i="97"/>
  <c r="N241" i="97" s="1"/>
  <c r="CW216" i="98"/>
  <c r="AC216" i="98"/>
  <c r="AL216" i="98"/>
  <c r="CN216" i="98"/>
  <c r="N216" i="98"/>
  <c r="P216" i="98" s="1"/>
  <c r="O217" i="98" s="1"/>
  <c r="CN216" i="97"/>
  <c r="BD216" i="97"/>
  <c r="AC216" i="97"/>
  <c r="BC233" i="112" l="1"/>
  <c r="AQ232" i="112"/>
  <c r="AL233" i="112" s="1"/>
  <c r="AP233" i="112" s="1"/>
  <c r="EK224" i="102"/>
  <c r="EG224" i="102"/>
  <c r="EA224" i="102"/>
  <c r="EC224" i="102" s="1"/>
  <c r="DO224" i="102"/>
  <c r="DS224" i="102"/>
  <c r="DI224" i="102"/>
  <c r="DK224" i="102" s="1"/>
  <c r="EJ216" i="98"/>
  <c r="EL216" i="98" s="1"/>
  <c r="EB217" i="98"/>
  <c r="DX217" i="98"/>
  <c r="DR216" i="98"/>
  <c r="DT216" i="98" s="1"/>
  <c r="DJ217" i="98"/>
  <c r="DF217" i="98"/>
  <c r="EJ222" i="101"/>
  <c r="EL222" i="101" s="1"/>
  <c r="EB223" i="101"/>
  <c r="DX223" i="101"/>
  <c r="DR222" i="101"/>
  <c r="DT222" i="101" s="1"/>
  <c r="DJ223" i="101"/>
  <c r="DF223" i="101"/>
  <c r="EJ216" i="97"/>
  <c r="EL216" i="97" s="1"/>
  <c r="EA216" i="97"/>
  <c r="EC216" i="97" s="1"/>
  <c r="DR216" i="97"/>
  <c r="DT216" i="97" s="1"/>
  <c r="DI216" i="97"/>
  <c r="DK216" i="97" s="1"/>
  <c r="CE224" i="102"/>
  <c r="AL224" i="102"/>
  <c r="CN224" i="102"/>
  <c r="AU224" i="102"/>
  <c r="BP224" i="102"/>
  <c r="BR224" i="102" s="1"/>
  <c r="BQ225" i="102" s="1"/>
  <c r="N224" i="102"/>
  <c r="P224" i="102" s="1"/>
  <c r="O225" i="102" s="1"/>
  <c r="BV225" i="102"/>
  <c r="AF224" i="102"/>
  <c r="AH224" i="102" s="1"/>
  <c r="AG225" i="102" s="1"/>
  <c r="CZ224" i="102"/>
  <c r="DB224" i="102" s="1"/>
  <c r="BG224" i="102"/>
  <c r="BI224" i="102" s="1"/>
  <c r="BH225" i="102" s="1"/>
  <c r="W224" i="102"/>
  <c r="Y224" i="102" s="1"/>
  <c r="X225" i="102" s="1"/>
  <c r="K224" i="101"/>
  <c r="CI223" i="101"/>
  <c r="CE223" i="101"/>
  <c r="CZ222" i="101"/>
  <c r="DB222" i="101" s="1"/>
  <c r="BP222" i="101"/>
  <c r="BR222" i="101" s="1"/>
  <c r="CQ222" i="101"/>
  <c r="CS222" i="101" s="1"/>
  <c r="BY222" i="101"/>
  <c r="CA222" i="101" s="1"/>
  <c r="BG222" i="101"/>
  <c r="BI222" i="101" s="1"/>
  <c r="T223" i="101"/>
  <c r="AO222" i="101"/>
  <c r="AQ222" i="101" s="1"/>
  <c r="AP223" i="101" s="1"/>
  <c r="AF222" i="101"/>
  <c r="AH222" i="101" s="1"/>
  <c r="AG223" i="101" s="1"/>
  <c r="AX222" i="101"/>
  <c r="AZ222" i="101" s="1"/>
  <c r="CZ216" i="98"/>
  <c r="DB216" i="98" s="1"/>
  <c r="DA217" i="98" s="1"/>
  <c r="CQ216" i="98"/>
  <c r="CS216" i="98" s="1"/>
  <c r="CR217" i="98" s="1"/>
  <c r="AO216" i="98"/>
  <c r="AQ216" i="98" s="1"/>
  <c r="AP217" i="98" s="1"/>
  <c r="AF216" i="98"/>
  <c r="AH216" i="98" s="1"/>
  <c r="AG217" i="98" s="1"/>
  <c r="CQ216" i="97"/>
  <c r="CS216" i="97" s="1"/>
  <c r="CR217" i="97" s="1"/>
  <c r="CI216" i="97"/>
  <c r="CE216" i="97"/>
  <c r="BQ216" i="97"/>
  <c r="BM216" i="97"/>
  <c r="BG216" i="97"/>
  <c r="BI216" i="97" s="1"/>
  <c r="BH217" i="97" s="1"/>
  <c r="AO216" i="97"/>
  <c r="AQ216" i="97" s="1"/>
  <c r="AF216" i="97"/>
  <c r="AH216" i="97" s="1"/>
  <c r="AG217" i="97" s="1"/>
  <c r="P241" i="97"/>
  <c r="O242" i="97" s="1"/>
  <c r="T216" i="97"/>
  <c r="AU217" i="98"/>
  <c r="BV217" i="98"/>
  <c r="K217" i="98"/>
  <c r="CE217" i="98"/>
  <c r="T217" i="98"/>
  <c r="BM217" i="98"/>
  <c r="BD217" i="98"/>
  <c r="CW217" i="97"/>
  <c r="AU217" i="97"/>
  <c r="AO233" i="112" l="1"/>
  <c r="BE233" i="112"/>
  <c r="AZ234" i="112" s="1"/>
  <c r="BD234" i="112" s="1"/>
  <c r="EJ224" i="102"/>
  <c r="EL224" i="102" s="1"/>
  <c r="EB225" i="102"/>
  <c r="DX225" i="102"/>
  <c r="DR224" i="102"/>
  <c r="DT224" i="102" s="1"/>
  <c r="DJ225" i="102"/>
  <c r="DF225" i="102"/>
  <c r="EK217" i="98"/>
  <c r="EG217" i="98"/>
  <c r="EA217" i="98"/>
  <c r="EC217" i="98" s="1"/>
  <c r="DS217" i="98"/>
  <c r="DO217" i="98"/>
  <c r="DI217" i="98"/>
  <c r="DK217" i="98" s="1"/>
  <c r="EK223" i="101"/>
  <c r="EG223" i="101"/>
  <c r="EA223" i="101"/>
  <c r="EC223" i="101" s="1"/>
  <c r="DS223" i="101"/>
  <c r="DO223" i="101"/>
  <c r="DI223" i="101"/>
  <c r="DK223" i="101" s="1"/>
  <c r="EK217" i="97"/>
  <c r="EG217" i="97"/>
  <c r="EB217" i="97"/>
  <c r="DX217" i="97"/>
  <c r="DO217" i="97"/>
  <c r="DS217" i="97"/>
  <c r="DJ217" i="97"/>
  <c r="DF217" i="97"/>
  <c r="BD225" i="102"/>
  <c r="DA225" i="102"/>
  <c r="CW225" i="102"/>
  <c r="K225" i="102"/>
  <c r="T225" i="102"/>
  <c r="BM225" i="102"/>
  <c r="AO224" i="102"/>
  <c r="AQ224" i="102" s="1"/>
  <c r="AP225" i="102" s="1"/>
  <c r="AC225" i="102"/>
  <c r="AX224" i="102"/>
  <c r="AZ224" i="102" s="1"/>
  <c r="AY225" i="102" s="1"/>
  <c r="BY225" i="102"/>
  <c r="CA225" i="102" s="1"/>
  <c r="BZ226" i="102" s="1"/>
  <c r="CQ224" i="102"/>
  <c r="CS224" i="102" s="1"/>
  <c r="CR225" i="102" s="1"/>
  <c r="CH224" i="102"/>
  <c r="CJ224" i="102" s="1"/>
  <c r="CI225" i="102" s="1"/>
  <c r="AL223" i="101"/>
  <c r="AU223" i="101"/>
  <c r="AY223" i="101"/>
  <c r="BZ223" i="101"/>
  <c r="BV223" i="101"/>
  <c r="AC223" i="101"/>
  <c r="W223" i="101"/>
  <c r="Y223" i="101" s="1"/>
  <c r="X224" i="101" s="1"/>
  <c r="CH223" i="101"/>
  <c r="CJ223" i="101" s="1"/>
  <c r="CR223" i="101"/>
  <c r="CN223" i="101"/>
  <c r="BQ223" i="101"/>
  <c r="BM223" i="101"/>
  <c r="BH223" i="101"/>
  <c r="BD223" i="101"/>
  <c r="DA223" i="101"/>
  <c r="CW223" i="101"/>
  <c r="N224" i="101"/>
  <c r="P224" i="101" s="1"/>
  <c r="O225" i="101" s="1"/>
  <c r="CH217" i="98"/>
  <c r="CJ217" i="98" s="1"/>
  <c r="CI218" i="98" s="1"/>
  <c r="BY217" i="98"/>
  <c r="CA217" i="98" s="1"/>
  <c r="BZ218" i="98" s="1"/>
  <c r="BP217" i="98"/>
  <c r="BR217" i="98" s="1"/>
  <c r="BQ218" i="98" s="1"/>
  <c r="BG217" i="98"/>
  <c r="BI217" i="98" s="1"/>
  <c r="BH218" i="98" s="1"/>
  <c r="AX217" i="98"/>
  <c r="AZ217" i="98" s="1"/>
  <c r="AY218" i="98" s="1"/>
  <c r="W217" i="98"/>
  <c r="Y217" i="98" s="1"/>
  <c r="X218" i="98" s="1"/>
  <c r="CZ217" i="97"/>
  <c r="DB217" i="97" s="1"/>
  <c r="DA218" i="97" s="1"/>
  <c r="CH216" i="97"/>
  <c r="CJ216" i="97" s="1"/>
  <c r="BP216" i="97"/>
  <c r="BR216" i="97" s="1"/>
  <c r="AX217" i="97"/>
  <c r="AZ217" i="97" s="1"/>
  <c r="AY218" i="97" s="1"/>
  <c r="AP217" i="97"/>
  <c r="AL217" i="97"/>
  <c r="K242" i="97"/>
  <c r="N242" i="97" s="1"/>
  <c r="W216" i="97"/>
  <c r="Y216" i="97" s="1"/>
  <c r="X217" i="97" s="1"/>
  <c r="AL217" i="98"/>
  <c r="CN217" i="98"/>
  <c r="CW217" i="98"/>
  <c r="N217" i="98"/>
  <c r="P217" i="98" s="1"/>
  <c r="O218" i="98" s="1"/>
  <c r="AC217" i="98"/>
  <c r="CN217" i="97"/>
  <c r="BD217" i="97"/>
  <c r="AC217" i="97"/>
  <c r="BC234" i="112" l="1"/>
  <c r="AQ233" i="112"/>
  <c r="AL234" i="112" s="1"/>
  <c r="AP234" i="112" s="1"/>
  <c r="EK225" i="102"/>
  <c r="EG225" i="102"/>
  <c r="EA225" i="102"/>
  <c r="EC225" i="102" s="1"/>
  <c r="DO225" i="102"/>
  <c r="DS225" i="102"/>
  <c r="DI225" i="102"/>
  <c r="DK225" i="102" s="1"/>
  <c r="EJ217" i="98"/>
  <c r="EL217" i="98" s="1"/>
  <c r="EB218" i="98"/>
  <c r="DX218" i="98"/>
  <c r="DR217" i="98"/>
  <c r="DT217" i="98" s="1"/>
  <c r="DF218" i="98"/>
  <c r="DJ218" i="98"/>
  <c r="EJ223" i="101"/>
  <c r="EL223" i="101" s="1"/>
  <c r="EB224" i="101"/>
  <c r="DX224" i="101"/>
  <c r="DR223" i="101"/>
  <c r="DT223" i="101" s="1"/>
  <c r="DJ224" i="101"/>
  <c r="DF224" i="101"/>
  <c r="EJ217" i="97"/>
  <c r="EL217" i="97" s="1"/>
  <c r="EA217" i="97"/>
  <c r="EC217" i="97" s="1"/>
  <c r="DR217" i="97"/>
  <c r="DT217" i="97" s="1"/>
  <c r="DI217" i="97"/>
  <c r="DK217" i="97" s="1"/>
  <c r="AU225" i="102"/>
  <c r="CE225" i="102"/>
  <c r="CN225" i="102"/>
  <c r="W225" i="102"/>
  <c r="Y225" i="102" s="1"/>
  <c r="X226" i="102" s="1"/>
  <c r="CZ225" i="102"/>
  <c r="DB225" i="102" s="1"/>
  <c r="AL225" i="102"/>
  <c r="BV226" i="102"/>
  <c r="BG225" i="102"/>
  <c r="BI225" i="102" s="1"/>
  <c r="BH226" i="102" s="1"/>
  <c r="AF225" i="102"/>
  <c r="AH225" i="102" s="1"/>
  <c r="AG226" i="102" s="1"/>
  <c r="BP225" i="102"/>
  <c r="BR225" i="102" s="1"/>
  <c r="BQ226" i="102" s="1"/>
  <c r="N225" i="102"/>
  <c r="P225" i="102" s="1"/>
  <c r="O226" i="102" s="1"/>
  <c r="CZ223" i="101"/>
  <c r="DB223" i="101" s="1"/>
  <c r="BP223" i="101"/>
  <c r="BR223" i="101" s="1"/>
  <c r="CI224" i="101"/>
  <c r="CE224" i="101"/>
  <c r="AF223" i="101"/>
  <c r="AH223" i="101" s="1"/>
  <c r="AG224" i="101" s="1"/>
  <c r="AX223" i="101"/>
  <c r="AZ223" i="101" s="1"/>
  <c r="K225" i="101"/>
  <c r="BG223" i="101"/>
  <c r="BI223" i="101" s="1"/>
  <c r="CQ223" i="101"/>
  <c r="CS223" i="101" s="1"/>
  <c r="T224" i="101"/>
  <c r="BY223" i="101"/>
  <c r="CA223" i="101" s="1"/>
  <c r="AO223" i="101"/>
  <c r="AQ223" i="101" s="1"/>
  <c r="AP224" i="101" s="1"/>
  <c r="CZ217" i="98"/>
  <c r="DB217" i="98" s="1"/>
  <c r="DA218" i="98" s="1"/>
  <c r="CQ217" i="98"/>
  <c r="CS217" i="98" s="1"/>
  <c r="CR218" i="98" s="1"/>
  <c r="AO217" i="98"/>
  <c r="AQ217" i="98" s="1"/>
  <c r="AP218" i="98" s="1"/>
  <c r="AF217" i="98"/>
  <c r="AH217" i="98" s="1"/>
  <c r="AG218" i="98" s="1"/>
  <c r="CQ217" i="97"/>
  <c r="CS217" i="97" s="1"/>
  <c r="CR218" i="97" s="1"/>
  <c r="CI217" i="97"/>
  <c r="CE217" i="97"/>
  <c r="BQ217" i="97"/>
  <c r="BM217" i="97"/>
  <c r="BG217" i="97"/>
  <c r="BI217" i="97" s="1"/>
  <c r="BH218" i="97" s="1"/>
  <c r="P242" i="97"/>
  <c r="O243" i="97" s="1"/>
  <c r="AO217" i="97"/>
  <c r="AQ217" i="97" s="1"/>
  <c r="AF217" i="97"/>
  <c r="AH217" i="97" s="1"/>
  <c r="AG218" i="97" s="1"/>
  <c r="T217" i="97"/>
  <c r="T218" i="98"/>
  <c r="AU218" i="98"/>
  <c r="BD218" i="98"/>
  <c r="CE218" i="98"/>
  <c r="BV218" i="98"/>
  <c r="K218" i="98"/>
  <c r="BM218" i="98"/>
  <c r="CW218" i="97"/>
  <c r="AU218" i="97"/>
  <c r="AO234" i="112" l="1"/>
  <c r="BE234" i="112"/>
  <c r="AZ235" i="112" s="1"/>
  <c r="BD235" i="112" s="1"/>
  <c r="EJ225" i="102"/>
  <c r="EL225" i="102" s="1"/>
  <c r="EB226" i="102"/>
  <c r="DX226" i="102"/>
  <c r="DR225" i="102"/>
  <c r="DT225" i="102" s="1"/>
  <c r="DJ226" i="102"/>
  <c r="DF226" i="102"/>
  <c r="EG218" i="98"/>
  <c r="EK218" i="98"/>
  <c r="EA218" i="98"/>
  <c r="EC218" i="98" s="1"/>
  <c r="DS218" i="98"/>
  <c r="DO218" i="98"/>
  <c r="DI218" i="98"/>
  <c r="DK218" i="98" s="1"/>
  <c r="EK224" i="101"/>
  <c r="EG224" i="101"/>
  <c r="EA224" i="101"/>
  <c r="EC224" i="101" s="1"/>
  <c r="DS224" i="101"/>
  <c r="DO224" i="101"/>
  <c r="DI224" i="101"/>
  <c r="DK224" i="101" s="1"/>
  <c r="EK218" i="97"/>
  <c r="EG218" i="97"/>
  <c r="EB218" i="97"/>
  <c r="DX218" i="97"/>
  <c r="DS218" i="97"/>
  <c r="DO218" i="97"/>
  <c r="DJ218" i="97"/>
  <c r="DF218" i="97"/>
  <c r="CW226" i="102"/>
  <c r="DA226" i="102"/>
  <c r="AC226" i="102"/>
  <c r="T226" i="102"/>
  <c r="BM226" i="102"/>
  <c r="BD226" i="102"/>
  <c r="AO225" i="102"/>
  <c r="AQ225" i="102" s="1"/>
  <c r="AP226" i="102" s="1"/>
  <c r="CH225" i="102"/>
  <c r="CJ225" i="102" s="1"/>
  <c r="CI226" i="102" s="1"/>
  <c r="K226" i="102"/>
  <c r="CQ225" i="102"/>
  <c r="CS225" i="102" s="1"/>
  <c r="CR226" i="102" s="1"/>
  <c r="AX225" i="102"/>
  <c r="AZ225" i="102" s="1"/>
  <c r="AY226" i="102" s="1"/>
  <c r="BY226" i="102"/>
  <c r="CA226" i="102" s="1"/>
  <c r="BZ227" i="102" s="1"/>
  <c r="BZ224" i="101"/>
  <c r="BV224" i="101"/>
  <c r="BQ224" i="101"/>
  <c r="BM224" i="101"/>
  <c r="AL224" i="101"/>
  <c r="AC224" i="101"/>
  <c r="CW224" i="101"/>
  <c r="DA224" i="101"/>
  <c r="CR224" i="101"/>
  <c r="CN224" i="101"/>
  <c r="N225" i="101"/>
  <c r="P225" i="101" s="1"/>
  <c r="O226" i="101" s="1"/>
  <c r="W224" i="101"/>
  <c r="Y224" i="101" s="1"/>
  <c r="X225" i="101" s="1"/>
  <c r="BH224" i="101"/>
  <c r="BD224" i="101"/>
  <c r="AY224" i="101"/>
  <c r="AU224" i="101"/>
  <c r="CH224" i="101"/>
  <c r="CJ224" i="101" s="1"/>
  <c r="CH218" i="98"/>
  <c r="CJ218" i="98" s="1"/>
  <c r="CI219" i="98" s="1"/>
  <c r="BY218" i="98"/>
  <c r="CA218" i="98" s="1"/>
  <c r="BZ219" i="98" s="1"/>
  <c r="BP218" i="98"/>
  <c r="BR218" i="98" s="1"/>
  <c r="BQ219" i="98" s="1"/>
  <c r="BG218" i="98"/>
  <c r="BI218" i="98" s="1"/>
  <c r="BH219" i="98" s="1"/>
  <c r="AX218" i="98"/>
  <c r="AZ218" i="98" s="1"/>
  <c r="AY219" i="98" s="1"/>
  <c r="W218" i="98"/>
  <c r="Y218" i="98" s="1"/>
  <c r="X219" i="98" s="1"/>
  <c r="CZ218" i="97"/>
  <c r="DB218" i="97" s="1"/>
  <c r="DA219" i="97" s="1"/>
  <c r="CH217" i="97"/>
  <c r="CJ217" i="97" s="1"/>
  <c r="BP217" i="97"/>
  <c r="BR217" i="97" s="1"/>
  <c r="K243" i="97"/>
  <c r="N243" i="97" s="1"/>
  <c r="P243" i="97" s="1"/>
  <c r="O244" i="97" s="1"/>
  <c r="AX218" i="97"/>
  <c r="AZ218" i="97" s="1"/>
  <c r="AY219" i="97" s="1"/>
  <c r="AP218" i="97"/>
  <c r="AL218" i="97"/>
  <c r="W217" i="97"/>
  <c r="Y217" i="97" s="1"/>
  <c r="X218" i="97" s="1"/>
  <c r="CW218" i="98"/>
  <c r="AC218" i="98"/>
  <c r="CN218" i="98"/>
  <c r="AL218" i="98"/>
  <c r="N218" i="98"/>
  <c r="P218" i="98" s="1"/>
  <c r="O219" i="98" s="1"/>
  <c r="CN218" i="97"/>
  <c r="BD218" i="97"/>
  <c r="AC218" i="97"/>
  <c r="BC235" i="112" l="1"/>
  <c r="AQ234" i="112"/>
  <c r="AL235" i="112" s="1"/>
  <c r="AP235" i="112" s="1"/>
  <c r="EK226" i="102"/>
  <c r="EG226" i="102"/>
  <c r="EA226" i="102"/>
  <c r="EC226" i="102" s="1"/>
  <c r="DS226" i="102"/>
  <c r="DO226" i="102"/>
  <c r="DI226" i="102"/>
  <c r="DK226" i="102" s="1"/>
  <c r="EJ218" i="98"/>
  <c r="EL218" i="98" s="1"/>
  <c r="EB219" i="98"/>
  <c r="DX219" i="98"/>
  <c r="DR218" i="98"/>
  <c r="DT218" i="98" s="1"/>
  <c r="DJ219" i="98"/>
  <c r="DF219" i="98"/>
  <c r="EJ224" i="101"/>
  <c r="EL224" i="101" s="1"/>
  <c r="EB225" i="101"/>
  <c r="DX225" i="101"/>
  <c r="DR224" i="101"/>
  <c r="DT224" i="101" s="1"/>
  <c r="DJ225" i="101"/>
  <c r="DF225" i="101"/>
  <c r="EJ218" i="97"/>
  <c r="EL218" i="97" s="1"/>
  <c r="EA218" i="97"/>
  <c r="EC218" i="97" s="1"/>
  <c r="DR218" i="97"/>
  <c r="DT218" i="97" s="1"/>
  <c r="DI218" i="97"/>
  <c r="DK218" i="97" s="1"/>
  <c r="CN226" i="102"/>
  <c r="AL226" i="102"/>
  <c r="AU226" i="102"/>
  <c r="N226" i="102"/>
  <c r="P226" i="102" s="1"/>
  <c r="O227" i="102" s="1"/>
  <c r="BP226" i="102"/>
  <c r="BR226" i="102" s="1"/>
  <c r="BQ227" i="102" s="1"/>
  <c r="AF226" i="102"/>
  <c r="AH226" i="102" s="1"/>
  <c r="AG227" i="102" s="1"/>
  <c r="BV227" i="102"/>
  <c r="CE226" i="102"/>
  <c r="W226" i="102"/>
  <c r="Y226" i="102" s="1"/>
  <c r="X227" i="102" s="1"/>
  <c r="BG226" i="102"/>
  <c r="BI226" i="102" s="1"/>
  <c r="BH227" i="102" s="1"/>
  <c r="CZ226" i="102"/>
  <c r="DB226" i="102" s="1"/>
  <c r="T225" i="101"/>
  <c r="AX224" i="101"/>
  <c r="AZ224" i="101" s="1"/>
  <c r="CQ224" i="101"/>
  <c r="CS224" i="101" s="1"/>
  <c r="BP224" i="101"/>
  <c r="BR224" i="101" s="1"/>
  <c r="AF224" i="101"/>
  <c r="AH224" i="101" s="1"/>
  <c r="AG225" i="101" s="1"/>
  <c r="CI225" i="101"/>
  <c r="CE225" i="101"/>
  <c r="BG224" i="101"/>
  <c r="BI224" i="101" s="1"/>
  <c r="K226" i="101"/>
  <c r="BY224" i="101"/>
  <c r="CA224" i="101" s="1"/>
  <c r="CZ224" i="101"/>
  <c r="DB224" i="101" s="1"/>
  <c r="AO224" i="101"/>
  <c r="AQ224" i="101" s="1"/>
  <c r="AP225" i="101" s="1"/>
  <c r="CZ218" i="98"/>
  <c r="DB218" i="98" s="1"/>
  <c r="DA219" i="98" s="1"/>
  <c r="CQ218" i="98"/>
  <c r="CS218" i="98" s="1"/>
  <c r="CR219" i="98" s="1"/>
  <c r="AO218" i="98"/>
  <c r="AQ218" i="98" s="1"/>
  <c r="AP219" i="98" s="1"/>
  <c r="AF218" i="98"/>
  <c r="AH218" i="98" s="1"/>
  <c r="AG219" i="98" s="1"/>
  <c r="CQ218" i="97"/>
  <c r="CS218" i="97" s="1"/>
  <c r="CR219" i="97" s="1"/>
  <c r="CI218" i="97"/>
  <c r="CE218" i="97"/>
  <c r="BQ218" i="97"/>
  <c r="BM218" i="97"/>
  <c r="BG218" i="97"/>
  <c r="BI218" i="97" s="1"/>
  <c r="BH219" i="97" s="1"/>
  <c r="AO218" i="97"/>
  <c r="AQ218" i="97" s="1"/>
  <c r="K244" i="97"/>
  <c r="N244" i="97" s="1"/>
  <c r="P244" i="97" s="1"/>
  <c r="O245" i="97" s="1"/>
  <c r="AF218" i="97"/>
  <c r="AH218" i="97" s="1"/>
  <c r="AG219" i="97" s="1"/>
  <c r="T218" i="97"/>
  <c r="BD219" i="98"/>
  <c r="CE219" i="98"/>
  <c r="T219" i="98"/>
  <c r="K219" i="98"/>
  <c r="BM219" i="98"/>
  <c r="AU219" i="98"/>
  <c r="BV219" i="98"/>
  <c r="CW219" i="97"/>
  <c r="AU219" i="97"/>
  <c r="AO235" i="112" l="1"/>
  <c r="BE235" i="112"/>
  <c r="AZ236" i="112" s="1"/>
  <c r="BD236" i="112" s="1"/>
  <c r="EJ226" i="102"/>
  <c r="EL226" i="102" s="1"/>
  <c r="DX227" i="102"/>
  <c r="EB227" i="102"/>
  <c r="DR226" i="102"/>
  <c r="DT226" i="102" s="1"/>
  <c r="DF227" i="102"/>
  <c r="DJ227" i="102"/>
  <c r="EK219" i="98"/>
  <c r="EG219" i="98"/>
  <c r="EA219" i="98"/>
  <c r="EC219" i="98" s="1"/>
  <c r="DS219" i="98"/>
  <c r="DO219" i="98"/>
  <c r="DI219" i="98"/>
  <c r="DK219" i="98" s="1"/>
  <c r="EK225" i="101"/>
  <c r="EG225" i="101"/>
  <c r="EA225" i="101"/>
  <c r="EC225" i="101" s="1"/>
  <c r="DS225" i="101"/>
  <c r="DO225" i="101"/>
  <c r="DI225" i="101"/>
  <c r="DK225" i="101" s="1"/>
  <c r="EK219" i="97"/>
  <c r="EG219" i="97"/>
  <c r="EB219" i="97"/>
  <c r="DX219" i="97"/>
  <c r="DS219" i="97"/>
  <c r="DO219" i="97"/>
  <c r="DJ219" i="97"/>
  <c r="DF219" i="97"/>
  <c r="K227" i="102"/>
  <c r="AC227" i="102"/>
  <c r="CH226" i="102"/>
  <c r="CJ226" i="102" s="1"/>
  <c r="CI227" i="102" s="1"/>
  <c r="BD227" i="102"/>
  <c r="AO226" i="102"/>
  <c r="AQ226" i="102" s="1"/>
  <c r="AP227" i="102" s="1"/>
  <c r="BY227" i="102"/>
  <c r="CA227" i="102" s="1"/>
  <c r="BZ228" i="102" s="1"/>
  <c r="AX226" i="102"/>
  <c r="AZ226" i="102" s="1"/>
  <c r="AY227" i="102" s="1"/>
  <c r="CW227" i="102"/>
  <c r="DA227" i="102"/>
  <c r="T227" i="102"/>
  <c r="BM227" i="102"/>
  <c r="CQ226" i="102"/>
  <c r="CS226" i="102" s="1"/>
  <c r="CR227" i="102" s="1"/>
  <c r="CW225" i="101"/>
  <c r="DA225" i="101"/>
  <c r="AC225" i="101"/>
  <c r="BH225" i="101"/>
  <c r="BD225" i="101"/>
  <c r="BQ225" i="101"/>
  <c r="BM225" i="101"/>
  <c r="CN225" i="101"/>
  <c r="CR225" i="101"/>
  <c r="AY225" i="101"/>
  <c r="AU225" i="101"/>
  <c r="N226" i="101"/>
  <c r="P226" i="101" s="1"/>
  <c r="O227" i="101" s="1"/>
  <c r="CH225" i="101"/>
  <c r="CJ225" i="101" s="1"/>
  <c r="AL225" i="101"/>
  <c r="BZ225" i="101"/>
  <c r="BV225" i="101"/>
  <c r="W225" i="101"/>
  <c r="Y225" i="101" s="1"/>
  <c r="X226" i="101" s="1"/>
  <c r="CH219" i="98"/>
  <c r="CJ219" i="98" s="1"/>
  <c r="CI220" i="98" s="1"/>
  <c r="BY219" i="98"/>
  <c r="CA219" i="98" s="1"/>
  <c r="BZ220" i="98" s="1"/>
  <c r="BP219" i="98"/>
  <c r="BR219" i="98" s="1"/>
  <c r="BQ220" i="98" s="1"/>
  <c r="BG219" i="98"/>
  <c r="BI219" i="98" s="1"/>
  <c r="BH220" i="98" s="1"/>
  <c r="AX219" i="98"/>
  <c r="AZ219" i="98" s="1"/>
  <c r="AY220" i="98" s="1"/>
  <c r="W219" i="98"/>
  <c r="Y219" i="98" s="1"/>
  <c r="X220" i="98" s="1"/>
  <c r="CZ219" i="97"/>
  <c r="DB219" i="97" s="1"/>
  <c r="DA220" i="97" s="1"/>
  <c r="CH218" i="97"/>
  <c r="CJ218" i="97" s="1"/>
  <c r="BP218" i="97"/>
  <c r="BR218" i="97" s="1"/>
  <c r="AX219" i="97"/>
  <c r="AZ219" i="97" s="1"/>
  <c r="AY220" i="97" s="1"/>
  <c r="AP219" i="97"/>
  <c r="AL219" i="97"/>
  <c r="K245" i="97"/>
  <c r="N245" i="97" s="1"/>
  <c r="P245" i="97" s="1"/>
  <c r="O246" i="97" s="1"/>
  <c r="W218" i="97"/>
  <c r="Y218" i="97" s="1"/>
  <c r="X219" i="97" s="1"/>
  <c r="CN219" i="98"/>
  <c r="CW219" i="98"/>
  <c r="AC219" i="98"/>
  <c r="AL219" i="98"/>
  <c r="N219" i="98"/>
  <c r="P219" i="98" s="1"/>
  <c r="O220" i="98" s="1"/>
  <c r="CN219" i="97"/>
  <c r="BD219" i="97"/>
  <c r="AC219" i="97"/>
  <c r="BC236" i="112" l="1"/>
  <c r="AQ235" i="112"/>
  <c r="AL236" i="112" s="1"/>
  <c r="AP236" i="112" s="1"/>
  <c r="EG227" i="102"/>
  <c r="EK227" i="102"/>
  <c r="EA227" i="102"/>
  <c r="EC227" i="102" s="1"/>
  <c r="DO227" i="102"/>
  <c r="DS227" i="102"/>
  <c r="DI227" i="102"/>
  <c r="DK227" i="102" s="1"/>
  <c r="EJ219" i="98"/>
  <c r="EL219" i="98" s="1"/>
  <c r="EB220" i="98"/>
  <c r="DX220" i="98"/>
  <c r="DR219" i="98"/>
  <c r="DT219" i="98" s="1"/>
  <c r="DF220" i="98"/>
  <c r="DJ220" i="98"/>
  <c r="EJ225" i="101"/>
  <c r="EL225" i="101" s="1"/>
  <c r="EB226" i="101"/>
  <c r="DX226" i="101"/>
  <c r="DR225" i="101"/>
  <c r="DT225" i="101" s="1"/>
  <c r="DJ226" i="101"/>
  <c r="DF226" i="101"/>
  <c r="EJ219" i="97"/>
  <c r="EL219" i="97" s="1"/>
  <c r="EA219" i="97"/>
  <c r="EC219" i="97" s="1"/>
  <c r="DR219" i="97"/>
  <c r="DT219" i="97" s="1"/>
  <c r="DI219" i="97"/>
  <c r="DK219" i="97" s="1"/>
  <c r="CN227" i="102"/>
  <c r="AU227" i="102"/>
  <c r="BG227" i="102"/>
  <c r="BI227" i="102" s="1"/>
  <c r="BH228" i="102" s="1"/>
  <c r="AF227" i="102"/>
  <c r="AH227" i="102" s="1"/>
  <c r="AG228" i="102" s="1"/>
  <c r="BP227" i="102"/>
  <c r="BR227" i="102" s="1"/>
  <c r="BQ228" i="102" s="1"/>
  <c r="CZ227" i="102"/>
  <c r="DB227" i="102" s="1"/>
  <c r="BV228" i="102"/>
  <c r="AL227" i="102"/>
  <c r="CE227" i="102"/>
  <c r="W227" i="102"/>
  <c r="Y227" i="102" s="1"/>
  <c r="X228" i="102" s="1"/>
  <c r="N227" i="102"/>
  <c r="P227" i="102" s="1"/>
  <c r="O228" i="102" s="1"/>
  <c r="T226" i="101"/>
  <c r="CE226" i="101"/>
  <c r="CI226" i="101"/>
  <c r="K227" i="101"/>
  <c r="AX225" i="101"/>
  <c r="AZ225" i="101" s="1"/>
  <c r="BP225" i="101"/>
  <c r="BR225" i="101" s="1"/>
  <c r="AF225" i="101"/>
  <c r="AH225" i="101" s="1"/>
  <c r="AG226" i="101" s="1"/>
  <c r="AO225" i="101"/>
  <c r="AQ225" i="101" s="1"/>
  <c r="AP226" i="101" s="1"/>
  <c r="BG225" i="101"/>
  <c r="BI225" i="101" s="1"/>
  <c r="BY225" i="101"/>
  <c r="CA225" i="101" s="1"/>
  <c r="CQ225" i="101"/>
  <c r="CS225" i="101" s="1"/>
  <c r="CZ225" i="101"/>
  <c r="DB225" i="101" s="1"/>
  <c r="CZ219" i="98"/>
  <c r="DB219" i="98" s="1"/>
  <c r="DA220" i="98" s="1"/>
  <c r="CQ219" i="98"/>
  <c r="CS219" i="98" s="1"/>
  <c r="CR220" i="98" s="1"/>
  <c r="AO219" i="98"/>
  <c r="AQ219" i="98" s="1"/>
  <c r="AP220" i="98" s="1"/>
  <c r="AF219" i="98"/>
  <c r="AH219" i="98" s="1"/>
  <c r="AG220" i="98" s="1"/>
  <c r="CQ219" i="97"/>
  <c r="CS219" i="97" s="1"/>
  <c r="CR220" i="97" s="1"/>
  <c r="CI219" i="97"/>
  <c r="CE219" i="97"/>
  <c r="BQ219" i="97"/>
  <c r="BM219" i="97"/>
  <c r="BG219" i="97"/>
  <c r="BI219" i="97" s="1"/>
  <c r="BH220" i="97" s="1"/>
  <c r="AO219" i="97"/>
  <c r="AQ219" i="97" s="1"/>
  <c r="K246" i="97"/>
  <c r="N246" i="97" s="1"/>
  <c r="AF219" i="97"/>
  <c r="AH219" i="97" s="1"/>
  <c r="AG220" i="97" s="1"/>
  <c r="T219" i="97"/>
  <c r="AU220" i="98"/>
  <c r="K220" i="98"/>
  <c r="BD220" i="98"/>
  <c r="T220" i="98"/>
  <c r="CE220" i="98"/>
  <c r="BM220" i="98"/>
  <c r="BV220" i="98"/>
  <c r="CW220" i="97"/>
  <c r="AU220" i="97"/>
  <c r="AO236" i="112" l="1"/>
  <c r="BE236" i="112"/>
  <c r="AZ237" i="112" s="1"/>
  <c r="BD237" i="112" s="1"/>
  <c r="EJ227" i="102"/>
  <c r="EL227" i="102" s="1"/>
  <c r="DX228" i="102"/>
  <c r="EB228" i="102"/>
  <c r="DR227" i="102"/>
  <c r="DT227" i="102" s="1"/>
  <c r="DF228" i="102"/>
  <c r="DJ228" i="102"/>
  <c r="EG220" i="98"/>
  <c r="EK220" i="98"/>
  <c r="EA220" i="98"/>
  <c r="EC220" i="98" s="1"/>
  <c r="DS220" i="98"/>
  <c r="DO220" i="98"/>
  <c r="DI220" i="98"/>
  <c r="DK220" i="98" s="1"/>
  <c r="EK226" i="101"/>
  <c r="EG226" i="101"/>
  <c r="EA226" i="101"/>
  <c r="EC226" i="101" s="1"/>
  <c r="DS226" i="101"/>
  <c r="DO226" i="101"/>
  <c r="DI226" i="101"/>
  <c r="DK226" i="101" s="1"/>
  <c r="EK220" i="97"/>
  <c r="EG220" i="97"/>
  <c r="EB220" i="97"/>
  <c r="DX220" i="97"/>
  <c r="DS220" i="97"/>
  <c r="DO220" i="97"/>
  <c r="DJ220" i="97"/>
  <c r="DF220" i="97"/>
  <c r="K228" i="102"/>
  <c r="AC228" i="102"/>
  <c r="DA228" i="102"/>
  <c r="CW228" i="102"/>
  <c r="AO227" i="102"/>
  <c r="AQ227" i="102" s="1"/>
  <c r="AP228" i="102" s="1"/>
  <c r="T228" i="102"/>
  <c r="AX227" i="102"/>
  <c r="AZ227" i="102" s="1"/>
  <c r="AY228" i="102" s="1"/>
  <c r="CH227" i="102"/>
  <c r="CJ227" i="102" s="1"/>
  <c r="CI228" i="102" s="1"/>
  <c r="BM228" i="102"/>
  <c r="BD228" i="102"/>
  <c r="BY228" i="102"/>
  <c r="CA228" i="102" s="1"/>
  <c r="BZ229" i="102" s="1"/>
  <c r="CQ227" i="102"/>
  <c r="CS227" i="102" s="1"/>
  <c r="CR228" i="102" s="1"/>
  <c r="AY226" i="101"/>
  <c r="AU226" i="101"/>
  <c r="BH226" i="101"/>
  <c r="BD226" i="101"/>
  <c r="CN226" i="101"/>
  <c r="CR226" i="101"/>
  <c r="AC226" i="101"/>
  <c r="DA226" i="101"/>
  <c r="CW226" i="101"/>
  <c r="BZ226" i="101"/>
  <c r="BV226" i="101"/>
  <c r="AL226" i="101"/>
  <c r="BQ226" i="101"/>
  <c r="BM226" i="101"/>
  <c r="CH226" i="101"/>
  <c r="CJ226" i="101" s="1"/>
  <c r="N227" i="101"/>
  <c r="P227" i="101" s="1"/>
  <c r="O228" i="101" s="1"/>
  <c r="W226" i="101"/>
  <c r="Y226" i="101" s="1"/>
  <c r="X227" i="101" s="1"/>
  <c r="CH220" i="98"/>
  <c r="CJ220" i="98" s="1"/>
  <c r="CI221" i="98" s="1"/>
  <c r="BY220" i="98"/>
  <c r="CA220" i="98" s="1"/>
  <c r="BZ221" i="98" s="1"/>
  <c r="BP220" i="98"/>
  <c r="BR220" i="98" s="1"/>
  <c r="BQ221" i="98" s="1"/>
  <c r="BG220" i="98"/>
  <c r="BI220" i="98" s="1"/>
  <c r="BH221" i="98" s="1"/>
  <c r="AX220" i="98"/>
  <c r="AZ220" i="98" s="1"/>
  <c r="AY221" i="98" s="1"/>
  <c r="W220" i="98"/>
  <c r="Y220" i="98" s="1"/>
  <c r="X221" i="98" s="1"/>
  <c r="CZ220" i="97"/>
  <c r="DB220" i="97" s="1"/>
  <c r="DA221" i="97" s="1"/>
  <c r="CH219" i="97"/>
  <c r="CJ219" i="97" s="1"/>
  <c r="BP219" i="97"/>
  <c r="BR219" i="97" s="1"/>
  <c r="AX220" i="97"/>
  <c r="AZ220" i="97" s="1"/>
  <c r="AY221" i="97" s="1"/>
  <c r="AP220" i="97"/>
  <c r="AL220" i="97"/>
  <c r="P246" i="97"/>
  <c r="O247" i="97" s="1"/>
  <c r="W219" i="97"/>
  <c r="Y219" i="97" s="1"/>
  <c r="X220" i="97" s="1"/>
  <c r="AC220" i="98"/>
  <c r="CN220" i="98"/>
  <c r="CW220" i="98"/>
  <c r="N220" i="98"/>
  <c r="P220" i="98" s="1"/>
  <c r="O221" i="98" s="1"/>
  <c r="AL220" i="98"/>
  <c r="CN220" i="97"/>
  <c r="BD220" i="97"/>
  <c r="AC220" i="97"/>
  <c r="BC237" i="112" l="1"/>
  <c r="AQ236" i="112"/>
  <c r="AL237" i="112" s="1"/>
  <c r="AP237" i="112" s="1"/>
  <c r="EG228" i="102"/>
  <c r="EK228" i="102"/>
  <c r="EA228" i="102"/>
  <c r="EC228" i="102" s="1"/>
  <c r="DS228" i="102"/>
  <c r="DO228" i="102"/>
  <c r="DI228" i="102"/>
  <c r="DK228" i="102" s="1"/>
  <c r="EJ220" i="98"/>
  <c r="EL220" i="98" s="1"/>
  <c r="EB221" i="98"/>
  <c r="DX221" i="98"/>
  <c r="DR220" i="98"/>
  <c r="DT220" i="98" s="1"/>
  <c r="DJ221" i="98"/>
  <c r="DF221" i="98"/>
  <c r="EJ226" i="101"/>
  <c r="EL226" i="101" s="1"/>
  <c r="EB227" i="101"/>
  <c r="DX227" i="101"/>
  <c r="DR226" i="101"/>
  <c r="DT226" i="101" s="1"/>
  <c r="DJ227" i="101"/>
  <c r="DF227" i="101"/>
  <c r="EJ220" i="97"/>
  <c r="EL220" i="97" s="1"/>
  <c r="EA220" i="97"/>
  <c r="EC220" i="97" s="1"/>
  <c r="DR220" i="97"/>
  <c r="DT220" i="97" s="1"/>
  <c r="DI220" i="97"/>
  <c r="DK220" i="97" s="1"/>
  <c r="BV229" i="102"/>
  <c r="AL228" i="102"/>
  <c r="CE228" i="102"/>
  <c r="AU228" i="102"/>
  <c r="BP228" i="102"/>
  <c r="BR228" i="102" s="1"/>
  <c r="BQ229" i="102" s="1"/>
  <c r="AF228" i="102"/>
  <c r="AH228" i="102" s="1"/>
  <c r="AG229" i="102" s="1"/>
  <c r="CN228" i="102"/>
  <c r="CZ228" i="102"/>
  <c r="DB228" i="102" s="1"/>
  <c r="BG228" i="102"/>
  <c r="BI228" i="102" s="1"/>
  <c r="BH229" i="102" s="1"/>
  <c r="W228" i="102"/>
  <c r="Y228" i="102" s="1"/>
  <c r="X229" i="102" s="1"/>
  <c r="N228" i="102"/>
  <c r="P228" i="102" s="1"/>
  <c r="O229" i="102" s="1"/>
  <c r="K228" i="101"/>
  <c r="CE227" i="101"/>
  <c r="CI227" i="101"/>
  <c r="AF226" i="101"/>
  <c r="AH226" i="101" s="1"/>
  <c r="AG227" i="101" s="1"/>
  <c r="BP226" i="101"/>
  <c r="BR226" i="101" s="1"/>
  <c r="BY226" i="101"/>
  <c r="CA226" i="101" s="1"/>
  <c r="BG226" i="101"/>
  <c r="BI226" i="101" s="1"/>
  <c r="T227" i="101"/>
  <c r="AO226" i="101"/>
  <c r="AQ226" i="101" s="1"/>
  <c r="AP227" i="101" s="1"/>
  <c r="CZ226" i="101"/>
  <c r="DB226" i="101" s="1"/>
  <c r="AX226" i="101"/>
  <c r="AZ226" i="101" s="1"/>
  <c r="CQ226" i="101"/>
  <c r="CS226" i="101" s="1"/>
  <c r="CZ220" i="98"/>
  <c r="DB220" i="98" s="1"/>
  <c r="DA221" i="98" s="1"/>
  <c r="CQ220" i="98"/>
  <c r="CS220" i="98" s="1"/>
  <c r="CR221" i="98" s="1"/>
  <c r="AO220" i="98"/>
  <c r="AQ220" i="98" s="1"/>
  <c r="AP221" i="98" s="1"/>
  <c r="AF220" i="98"/>
  <c r="AH220" i="98" s="1"/>
  <c r="AG221" i="98" s="1"/>
  <c r="CQ220" i="97"/>
  <c r="CS220" i="97" s="1"/>
  <c r="CR221" i="97" s="1"/>
  <c r="CI220" i="97"/>
  <c r="CE220" i="97"/>
  <c r="BQ220" i="97"/>
  <c r="BM220" i="97"/>
  <c r="BG220" i="97"/>
  <c r="BI220" i="97" s="1"/>
  <c r="BH221" i="97" s="1"/>
  <c r="AO220" i="97"/>
  <c r="AQ220" i="97" s="1"/>
  <c r="K247" i="97"/>
  <c r="N247" i="97" s="1"/>
  <c r="AF220" i="97"/>
  <c r="AH220" i="97" s="1"/>
  <c r="AG221" i="97" s="1"/>
  <c r="T220" i="97"/>
  <c r="K221" i="98"/>
  <c r="AU221" i="98"/>
  <c r="BV221" i="98"/>
  <c r="CE221" i="98"/>
  <c r="BM221" i="98"/>
  <c r="BD221" i="98"/>
  <c r="T221" i="98"/>
  <c r="CW221" i="97"/>
  <c r="AU221" i="97"/>
  <c r="AO237" i="112" l="1"/>
  <c r="BE237" i="112"/>
  <c r="AZ238" i="112" s="1"/>
  <c r="BD238" i="112" s="1"/>
  <c r="EJ228" i="102"/>
  <c r="EL228" i="102" s="1"/>
  <c r="DX229" i="102"/>
  <c r="EB229" i="102"/>
  <c r="DR228" i="102"/>
  <c r="DT228" i="102" s="1"/>
  <c r="DF229" i="102"/>
  <c r="DJ229" i="102"/>
  <c r="EK221" i="98"/>
  <c r="EG221" i="98"/>
  <c r="EA221" i="98"/>
  <c r="EC221" i="98" s="1"/>
  <c r="DS221" i="98"/>
  <c r="DO221" i="98"/>
  <c r="DI221" i="98"/>
  <c r="DK221" i="98" s="1"/>
  <c r="EK227" i="101"/>
  <c r="EG227" i="101"/>
  <c r="EA227" i="101"/>
  <c r="EC227" i="101" s="1"/>
  <c r="DS227" i="101"/>
  <c r="DO227" i="101"/>
  <c r="DI227" i="101"/>
  <c r="DK227" i="101" s="1"/>
  <c r="EK221" i="97"/>
  <c r="EG221" i="97"/>
  <c r="DX221" i="97"/>
  <c r="EB221" i="97"/>
  <c r="DS221" i="97"/>
  <c r="DO221" i="97"/>
  <c r="DJ221" i="97"/>
  <c r="DF221" i="97"/>
  <c r="CW229" i="102"/>
  <c r="DA229" i="102"/>
  <c r="AC229" i="102"/>
  <c r="T229" i="102"/>
  <c r="AX228" i="102"/>
  <c r="AZ228" i="102" s="1"/>
  <c r="AY229" i="102" s="1"/>
  <c r="AO228" i="102"/>
  <c r="AQ228" i="102" s="1"/>
  <c r="AP229" i="102" s="1"/>
  <c r="K229" i="102"/>
  <c r="BD229" i="102"/>
  <c r="CQ228" i="102"/>
  <c r="CS228" i="102" s="1"/>
  <c r="CR229" i="102" s="1"/>
  <c r="BM229" i="102"/>
  <c r="CH228" i="102"/>
  <c r="CJ228" i="102" s="1"/>
  <c r="CI229" i="102" s="1"/>
  <c r="BY229" i="102"/>
  <c r="CA229" i="102" s="1"/>
  <c r="BZ230" i="102" s="1"/>
  <c r="AL227" i="101"/>
  <c r="AY227" i="101"/>
  <c r="AU227" i="101"/>
  <c r="BV227" i="101"/>
  <c r="BZ227" i="101"/>
  <c r="BH227" i="101"/>
  <c r="BD227" i="101"/>
  <c r="BQ227" i="101"/>
  <c r="BM227" i="101"/>
  <c r="CH227" i="101"/>
  <c r="CJ227" i="101" s="1"/>
  <c r="CR227" i="101"/>
  <c r="CN227" i="101"/>
  <c r="DA227" i="101"/>
  <c r="CW227" i="101"/>
  <c r="W227" i="101"/>
  <c r="Y227" i="101" s="1"/>
  <c r="X228" i="101" s="1"/>
  <c r="AC227" i="101"/>
  <c r="N228" i="101"/>
  <c r="P228" i="101" s="1"/>
  <c r="O229" i="101" s="1"/>
  <c r="CH221" i="98"/>
  <c r="CJ221" i="98" s="1"/>
  <c r="CI222" i="98" s="1"/>
  <c r="BY221" i="98"/>
  <c r="CA221" i="98" s="1"/>
  <c r="BZ222" i="98" s="1"/>
  <c r="BP221" i="98"/>
  <c r="BR221" i="98" s="1"/>
  <c r="BQ222" i="98" s="1"/>
  <c r="BG221" i="98"/>
  <c r="BI221" i="98" s="1"/>
  <c r="BH222" i="98" s="1"/>
  <c r="AX221" i="98"/>
  <c r="AZ221" i="98" s="1"/>
  <c r="AY222" i="98" s="1"/>
  <c r="W221" i="98"/>
  <c r="Y221" i="98" s="1"/>
  <c r="X222" i="98" s="1"/>
  <c r="CZ221" i="97"/>
  <c r="DB221" i="97" s="1"/>
  <c r="DA222" i="97" s="1"/>
  <c r="CH220" i="97"/>
  <c r="CJ220" i="97" s="1"/>
  <c r="BP220" i="97"/>
  <c r="BR220" i="97" s="1"/>
  <c r="AX221" i="97"/>
  <c r="AZ221" i="97" s="1"/>
  <c r="AY222" i="97" s="1"/>
  <c r="AP221" i="97"/>
  <c r="AL221" i="97"/>
  <c r="P247" i="97"/>
  <c r="O248" i="97" s="1"/>
  <c r="W220" i="97"/>
  <c r="Y220" i="97" s="1"/>
  <c r="X221" i="97" s="1"/>
  <c r="CW221" i="98"/>
  <c r="CN221" i="98"/>
  <c r="AC221" i="98"/>
  <c r="N221" i="98"/>
  <c r="P221" i="98" s="1"/>
  <c r="O222" i="98" s="1"/>
  <c r="AL221" i="98"/>
  <c r="CN221" i="97"/>
  <c r="BD221" i="97"/>
  <c r="AC221" i="97"/>
  <c r="AQ237" i="112" l="1"/>
  <c r="AL238" i="112" s="1"/>
  <c r="AP238" i="112" s="1"/>
  <c r="BC238" i="112"/>
  <c r="EG229" i="102"/>
  <c r="EK229" i="102"/>
  <c r="EA229" i="102"/>
  <c r="EC229" i="102" s="1"/>
  <c r="DS229" i="102"/>
  <c r="DO229" i="102"/>
  <c r="DI229" i="102"/>
  <c r="DK229" i="102" s="1"/>
  <c r="EJ221" i="98"/>
  <c r="EL221" i="98" s="1"/>
  <c r="EB222" i="98"/>
  <c r="DX222" i="98"/>
  <c r="DR221" i="98"/>
  <c r="DT221" i="98" s="1"/>
  <c r="DJ222" i="98"/>
  <c r="DF222" i="98"/>
  <c r="EJ227" i="101"/>
  <c r="EL227" i="101" s="1"/>
  <c r="EB228" i="101"/>
  <c r="DX228" i="101"/>
  <c r="DR227" i="101"/>
  <c r="DT227" i="101" s="1"/>
  <c r="DJ228" i="101"/>
  <c r="DF228" i="101"/>
  <c r="EJ221" i="97"/>
  <c r="EL221" i="97" s="1"/>
  <c r="EA221" i="97"/>
  <c r="EC221" i="97" s="1"/>
  <c r="DR221" i="97"/>
  <c r="DT221" i="97" s="1"/>
  <c r="DI221" i="97"/>
  <c r="DK221" i="97" s="1"/>
  <c r="AL229" i="102"/>
  <c r="AU229" i="102"/>
  <c r="BV230" i="102"/>
  <c r="CN229" i="102"/>
  <c r="N229" i="102"/>
  <c r="P229" i="102" s="1"/>
  <c r="O230" i="102" s="1"/>
  <c r="CE229" i="102"/>
  <c r="AF229" i="102"/>
  <c r="AH229" i="102" s="1"/>
  <c r="AG230" i="102" s="1"/>
  <c r="BP229" i="102"/>
  <c r="BR229" i="102" s="1"/>
  <c r="BQ230" i="102" s="1"/>
  <c r="BG229" i="102"/>
  <c r="BI229" i="102" s="1"/>
  <c r="BH230" i="102" s="1"/>
  <c r="W229" i="102"/>
  <c r="Y229" i="102" s="1"/>
  <c r="X230" i="102" s="1"/>
  <c r="CZ229" i="102"/>
  <c r="DB229" i="102" s="1"/>
  <c r="K229" i="101"/>
  <c r="T228" i="101"/>
  <c r="CQ227" i="101"/>
  <c r="CS227" i="101" s="1"/>
  <c r="BP227" i="101"/>
  <c r="BR227" i="101" s="1"/>
  <c r="AO227" i="101"/>
  <c r="AQ227" i="101" s="1"/>
  <c r="AP228" i="101" s="1"/>
  <c r="AF227" i="101"/>
  <c r="AH227" i="101" s="1"/>
  <c r="AG228" i="101" s="1"/>
  <c r="CZ227" i="101"/>
  <c r="DB227" i="101" s="1"/>
  <c r="CI228" i="101"/>
  <c r="CE228" i="101"/>
  <c r="BG227" i="101"/>
  <c r="BI227" i="101" s="1"/>
  <c r="AX227" i="101"/>
  <c r="AZ227" i="101" s="1"/>
  <c r="BY227" i="101"/>
  <c r="CA227" i="101" s="1"/>
  <c r="CZ221" i="98"/>
  <c r="DB221" i="98" s="1"/>
  <c r="DA222" i="98" s="1"/>
  <c r="CQ221" i="98"/>
  <c r="CS221" i="98" s="1"/>
  <c r="CR222" i="98" s="1"/>
  <c r="AO221" i="98"/>
  <c r="AQ221" i="98" s="1"/>
  <c r="AP222" i="98" s="1"/>
  <c r="AF221" i="98"/>
  <c r="AH221" i="98" s="1"/>
  <c r="AG222" i="98" s="1"/>
  <c r="CQ221" i="97"/>
  <c r="CS221" i="97" s="1"/>
  <c r="CR222" i="97" s="1"/>
  <c r="CI221" i="97"/>
  <c r="CE221" i="97"/>
  <c r="BQ221" i="97"/>
  <c r="BM221" i="97"/>
  <c r="BG221" i="97"/>
  <c r="BI221" i="97" s="1"/>
  <c r="BH222" i="97" s="1"/>
  <c r="AO221" i="97"/>
  <c r="AQ221" i="97" s="1"/>
  <c r="K248" i="97"/>
  <c r="AF221" i="97"/>
  <c r="AH221" i="97" s="1"/>
  <c r="AG222" i="97" s="1"/>
  <c r="T221" i="97"/>
  <c r="BD222" i="98"/>
  <c r="BM222" i="98"/>
  <c r="CE222" i="98"/>
  <c r="BV222" i="98"/>
  <c r="K222" i="98"/>
  <c r="AU222" i="98"/>
  <c r="T222" i="98"/>
  <c r="CW222" i="97"/>
  <c r="AU222" i="97"/>
  <c r="AO238" i="112" l="1"/>
  <c r="AQ238" i="112" s="1"/>
  <c r="AL239" i="112" s="1"/>
  <c r="AP239" i="112" s="1"/>
  <c r="BE238" i="112"/>
  <c r="AZ239" i="112" s="1"/>
  <c r="BD239" i="112" s="1"/>
  <c r="EJ229" i="102"/>
  <c r="EL229" i="102" s="1"/>
  <c r="DX230" i="102"/>
  <c r="EB230" i="102"/>
  <c r="DR229" i="102"/>
  <c r="DT229" i="102" s="1"/>
  <c r="DF230" i="102"/>
  <c r="DJ230" i="102"/>
  <c r="EG222" i="98"/>
  <c r="EK222" i="98"/>
  <c r="EA222" i="98"/>
  <c r="EC222" i="98" s="1"/>
  <c r="DS222" i="98"/>
  <c r="DO222" i="98"/>
  <c r="DI222" i="98"/>
  <c r="DK222" i="98" s="1"/>
  <c r="EK228" i="101"/>
  <c r="EG228" i="101"/>
  <c r="EA228" i="101"/>
  <c r="EC228" i="101" s="1"/>
  <c r="DS228" i="101"/>
  <c r="DO228" i="101"/>
  <c r="DI228" i="101"/>
  <c r="DK228" i="101" s="1"/>
  <c r="EK222" i="97"/>
  <c r="EG222" i="97"/>
  <c r="EB222" i="97"/>
  <c r="DX222" i="97"/>
  <c r="DS222" i="97"/>
  <c r="DO222" i="97"/>
  <c r="DJ222" i="97"/>
  <c r="DF222" i="97"/>
  <c r="BD230" i="102"/>
  <c r="DA230" i="102"/>
  <c r="CW230" i="102"/>
  <c r="AC230" i="102"/>
  <c r="CQ229" i="102"/>
  <c r="CS229" i="102" s="1"/>
  <c r="CR230" i="102" s="1"/>
  <c r="T230" i="102"/>
  <c r="BM230" i="102"/>
  <c r="CH229" i="102"/>
  <c r="CJ229" i="102" s="1"/>
  <c r="CI230" i="102" s="1"/>
  <c r="AX229" i="102"/>
  <c r="AZ229" i="102" s="1"/>
  <c r="AY230" i="102" s="1"/>
  <c r="K230" i="102"/>
  <c r="BY230" i="102"/>
  <c r="CA230" i="102" s="1"/>
  <c r="BZ231" i="102" s="1"/>
  <c r="AO229" i="102"/>
  <c r="AQ229" i="102" s="1"/>
  <c r="AP230" i="102" s="1"/>
  <c r="BZ228" i="101"/>
  <c r="BV228" i="101"/>
  <c r="AL228" i="101"/>
  <c r="BM228" i="101"/>
  <c r="BQ228" i="101"/>
  <c r="DA228" i="101"/>
  <c r="CW228" i="101"/>
  <c r="AC228" i="101"/>
  <c r="CN228" i="101"/>
  <c r="CR228" i="101"/>
  <c r="AY228" i="101"/>
  <c r="AU228" i="101"/>
  <c r="CH228" i="101"/>
  <c r="CJ228" i="101" s="1"/>
  <c r="W228" i="101"/>
  <c r="Y228" i="101" s="1"/>
  <c r="X229" i="101" s="1"/>
  <c r="BD228" i="101"/>
  <c r="BH228" i="101"/>
  <c r="N229" i="101"/>
  <c r="P229" i="101" s="1"/>
  <c r="O230" i="101" s="1"/>
  <c r="CH222" i="98"/>
  <c r="CJ222" i="98" s="1"/>
  <c r="CI223" i="98" s="1"/>
  <c r="BY222" i="98"/>
  <c r="CA222" i="98" s="1"/>
  <c r="BZ223" i="98" s="1"/>
  <c r="BP222" i="98"/>
  <c r="BR222" i="98" s="1"/>
  <c r="BQ223" i="98" s="1"/>
  <c r="BG222" i="98"/>
  <c r="BI222" i="98" s="1"/>
  <c r="BH223" i="98" s="1"/>
  <c r="AX222" i="98"/>
  <c r="AZ222" i="98" s="1"/>
  <c r="AY223" i="98" s="1"/>
  <c r="W222" i="98"/>
  <c r="Y222" i="98" s="1"/>
  <c r="X223" i="98" s="1"/>
  <c r="CZ222" i="97"/>
  <c r="DB222" i="97" s="1"/>
  <c r="DA223" i="97" s="1"/>
  <c r="CH221" i="97"/>
  <c r="CJ221" i="97" s="1"/>
  <c r="BP221" i="97"/>
  <c r="BR221" i="97" s="1"/>
  <c r="AX222" i="97"/>
  <c r="AZ222" i="97" s="1"/>
  <c r="AY223" i="97" s="1"/>
  <c r="N248" i="97"/>
  <c r="P248" i="97" s="1"/>
  <c r="O249" i="97" s="1"/>
  <c r="AP222" i="97"/>
  <c r="AL222" i="97"/>
  <c r="W221" i="97"/>
  <c r="Y221" i="97" s="1"/>
  <c r="X222" i="97" s="1"/>
  <c r="CW222" i="98"/>
  <c r="AC222" i="98"/>
  <c r="AL222" i="98"/>
  <c r="N222" i="98"/>
  <c r="P222" i="98" s="1"/>
  <c r="O223" i="98" s="1"/>
  <c r="CN222" i="98"/>
  <c r="CN222" i="97"/>
  <c r="BD222" i="97"/>
  <c r="AC222" i="97"/>
  <c r="AO239" i="112" l="1"/>
  <c r="BC239" i="112"/>
  <c r="EG230" i="102"/>
  <c r="EK230" i="102"/>
  <c r="EA230" i="102"/>
  <c r="EC230" i="102" s="1"/>
  <c r="DO230" i="102"/>
  <c r="DS230" i="102"/>
  <c r="DI230" i="102"/>
  <c r="DK230" i="102" s="1"/>
  <c r="EJ222" i="98"/>
  <c r="EL222" i="98" s="1"/>
  <c r="EB223" i="98"/>
  <c r="DX223" i="98"/>
  <c r="DR222" i="98"/>
  <c r="DT222" i="98" s="1"/>
  <c r="DJ223" i="98"/>
  <c r="DF223" i="98"/>
  <c r="EJ228" i="101"/>
  <c r="EL228" i="101" s="1"/>
  <c r="EB229" i="101"/>
  <c r="DX229" i="101"/>
  <c r="DR228" i="101"/>
  <c r="DT228" i="101" s="1"/>
  <c r="DJ229" i="101"/>
  <c r="DF229" i="101"/>
  <c r="EJ222" i="97"/>
  <c r="EL222" i="97" s="1"/>
  <c r="EA222" i="97"/>
  <c r="EC222" i="97" s="1"/>
  <c r="DR222" i="97"/>
  <c r="DT222" i="97" s="1"/>
  <c r="DI222" i="97"/>
  <c r="DK222" i="97" s="1"/>
  <c r="AU230" i="102"/>
  <c r="BV231" i="102"/>
  <c r="CZ230" i="102"/>
  <c r="DB230" i="102" s="1"/>
  <c r="BP230" i="102"/>
  <c r="BR230" i="102" s="1"/>
  <c r="BQ231" i="102" s="1"/>
  <c r="CN230" i="102"/>
  <c r="AL230" i="102"/>
  <c r="N230" i="102"/>
  <c r="P230" i="102" s="1"/>
  <c r="O231" i="102" s="1"/>
  <c r="CE230" i="102"/>
  <c r="W230" i="102"/>
  <c r="Y230" i="102" s="1"/>
  <c r="X231" i="102" s="1"/>
  <c r="AF230" i="102"/>
  <c r="AH230" i="102" s="1"/>
  <c r="AG231" i="102" s="1"/>
  <c r="BG230" i="102"/>
  <c r="BI230" i="102" s="1"/>
  <c r="BH231" i="102" s="1"/>
  <c r="CI229" i="101"/>
  <c r="CE229" i="101"/>
  <c r="CZ228" i="101"/>
  <c r="DB228" i="101" s="1"/>
  <c r="AX228" i="101"/>
  <c r="AZ228" i="101" s="1"/>
  <c r="BY228" i="101"/>
  <c r="CA228" i="101" s="1"/>
  <c r="BG228" i="101"/>
  <c r="BI228" i="101" s="1"/>
  <c r="CQ228" i="101"/>
  <c r="CS228" i="101" s="1"/>
  <c r="AO228" i="101"/>
  <c r="AQ228" i="101" s="1"/>
  <c r="AP229" i="101" s="1"/>
  <c r="K230" i="101"/>
  <c r="T229" i="101"/>
  <c r="AF228" i="101"/>
  <c r="AH228" i="101" s="1"/>
  <c r="AG229" i="101" s="1"/>
  <c r="BP228" i="101"/>
  <c r="BR228" i="101" s="1"/>
  <c r="CZ222" i="98"/>
  <c r="DB222" i="98" s="1"/>
  <c r="DA223" i="98" s="1"/>
  <c r="CQ222" i="98"/>
  <c r="CS222" i="98" s="1"/>
  <c r="CR223" i="98" s="1"/>
  <c r="AO222" i="98"/>
  <c r="AQ222" i="98" s="1"/>
  <c r="AP223" i="98" s="1"/>
  <c r="AF222" i="98"/>
  <c r="AH222" i="98" s="1"/>
  <c r="AG223" i="98" s="1"/>
  <c r="CQ222" i="97"/>
  <c r="CS222" i="97" s="1"/>
  <c r="CR223" i="97" s="1"/>
  <c r="CI222" i="97"/>
  <c r="CE222" i="97"/>
  <c r="BQ222" i="97"/>
  <c r="BM222" i="97"/>
  <c r="BG222" i="97"/>
  <c r="BI222" i="97" s="1"/>
  <c r="BH223" i="97" s="1"/>
  <c r="AO222" i="97"/>
  <c r="AQ222" i="97" s="1"/>
  <c r="K249" i="97"/>
  <c r="AF222" i="97"/>
  <c r="AH222" i="97" s="1"/>
  <c r="AG223" i="97" s="1"/>
  <c r="T222" i="97"/>
  <c r="BM223" i="98"/>
  <c r="T223" i="98"/>
  <c r="BD223" i="98"/>
  <c r="BV223" i="98"/>
  <c r="CE223" i="98"/>
  <c r="K223" i="98"/>
  <c r="AU223" i="98"/>
  <c r="CW223" i="97"/>
  <c r="AU223" i="97"/>
  <c r="BE239" i="112" l="1"/>
  <c r="AZ240" i="112" s="1"/>
  <c r="BD240" i="112" s="1"/>
  <c r="AQ239" i="112"/>
  <c r="AL240" i="112" s="1"/>
  <c r="AP240" i="112" s="1"/>
  <c r="EJ230" i="102"/>
  <c r="EL230" i="102" s="1"/>
  <c r="EB231" i="102"/>
  <c r="DX231" i="102"/>
  <c r="DR230" i="102"/>
  <c r="DT230" i="102" s="1"/>
  <c r="DJ231" i="102"/>
  <c r="DF231" i="102"/>
  <c r="EK223" i="98"/>
  <c r="EG223" i="98"/>
  <c r="EA223" i="98"/>
  <c r="EC223" i="98" s="1"/>
  <c r="DS223" i="98"/>
  <c r="DO223" i="98"/>
  <c r="DI223" i="98"/>
  <c r="DK223" i="98" s="1"/>
  <c r="EK229" i="101"/>
  <c r="EG229" i="101"/>
  <c r="EA229" i="101"/>
  <c r="EC229" i="101" s="1"/>
  <c r="DS229" i="101"/>
  <c r="DO229" i="101"/>
  <c r="DI229" i="101"/>
  <c r="DK229" i="101" s="1"/>
  <c r="EG223" i="97"/>
  <c r="EK223" i="97"/>
  <c r="EB223" i="97"/>
  <c r="DX223" i="97"/>
  <c r="DS223" i="97"/>
  <c r="DO223" i="97"/>
  <c r="DJ223" i="97"/>
  <c r="DF223" i="97"/>
  <c r="K231" i="102"/>
  <c r="T231" i="102"/>
  <c r="BD231" i="102"/>
  <c r="CW231" i="102"/>
  <c r="DA231" i="102"/>
  <c r="CH230" i="102"/>
  <c r="CJ230" i="102" s="1"/>
  <c r="CI231" i="102" s="1"/>
  <c r="BY231" i="102"/>
  <c r="CA231" i="102" s="1"/>
  <c r="BZ232" i="102" s="1"/>
  <c r="AC231" i="102"/>
  <c r="AO230" i="102"/>
  <c r="AQ230" i="102" s="1"/>
  <c r="AP231" i="102" s="1"/>
  <c r="AX230" i="102"/>
  <c r="AZ230" i="102" s="1"/>
  <c r="AY231" i="102" s="1"/>
  <c r="BM231" i="102"/>
  <c r="CQ230" i="102"/>
  <c r="CS230" i="102" s="1"/>
  <c r="CR231" i="102" s="1"/>
  <c r="AY229" i="101"/>
  <c r="AU229" i="101"/>
  <c r="AC229" i="101"/>
  <c r="AL229" i="101"/>
  <c r="CN229" i="101"/>
  <c r="CR229" i="101"/>
  <c r="BZ229" i="101"/>
  <c r="BV229" i="101"/>
  <c r="CW229" i="101"/>
  <c r="DA229" i="101"/>
  <c r="N230" i="101"/>
  <c r="P230" i="101" s="1"/>
  <c r="O231" i="101" s="1"/>
  <c r="W229" i="101"/>
  <c r="Y229" i="101" s="1"/>
  <c r="X230" i="101" s="1"/>
  <c r="CH229" i="101"/>
  <c r="CJ229" i="101" s="1"/>
  <c r="BM229" i="101"/>
  <c r="BQ229" i="101"/>
  <c r="BH229" i="101"/>
  <c r="BD229" i="101"/>
  <c r="CH223" i="98"/>
  <c r="CJ223" i="98" s="1"/>
  <c r="CI224" i="98" s="1"/>
  <c r="BY223" i="98"/>
  <c r="CA223" i="98" s="1"/>
  <c r="BZ224" i="98" s="1"/>
  <c r="BP223" i="98"/>
  <c r="BR223" i="98" s="1"/>
  <c r="BQ224" i="98" s="1"/>
  <c r="BG223" i="98"/>
  <c r="BI223" i="98" s="1"/>
  <c r="BH224" i="98" s="1"/>
  <c r="AX223" i="98"/>
  <c r="AZ223" i="98" s="1"/>
  <c r="AY224" i="98" s="1"/>
  <c r="W223" i="98"/>
  <c r="Y223" i="98" s="1"/>
  <c r="X224" i="98" s="1"/>
  <c r="CZ223" i="97"/>
  <c r="DB223" i="97" s="1"/>
  <c r="DA224" i="97" s="1"/>
  <c r="CH222" i="97"/>
  <c r="CJ222" i="97" s="1"/>
  <c r="BP222" i="97"/>
  <c r="BR222" i="97" s="1"/>
  <c r="AX223" i="97"/>
  <c r="AZ223" i="97" s="1"/>
  <c r="AY224" i="97" s="1"/>
  <c r="N249" i="97"/>
  <c r="P249" i="97" s="1"/>
  <c r="O250" i="97" s="1"/>
  <c r="AP223" i="97"/>
  <c r="AL223" i="97"/>
  <c r="W222" i="97"/>
  <c r="Y222" i="97" s="1"/>
  <c r="X223" i="97" s="1"/>
  <c r="CW223" i="98"/>
  <c r="CN223" i="98"/>
  <c r="AC223" i="98"/>
  <c r="N223" i="98"/>
  <c r="P223" i="98" s="1"/>
  <c r="O224" i="98" s="1"/>
  <c r="AL223" i="98"/>
  <c r="CN223" i="97"/>
  <c r="BD223" i="97"/>
  <c r="AC223" i="97"/>
  <c r="BC240" i="112" l="1"/>
  <c r="AO240" i="112"/>
  <c r="EK231" i="102"/>
  <c r="EG231" i="102"/>
  <c r="EA231" i="102"/>
  <c r="EC231" i="102" s="1"/>
  <c r="DS231" i="102"/>
  <c r="DO231" i="102"/>
  <c r="DI231" i="102"/>
  <c r="DK231" i="102" s="1"/>
  <c r="EJ223" i="98"/>
  <c r="EL223" i="98" s="1"/>
  <c r="EB224" i="98"/>
  <c r="DX224" i="98"/>
  <c r="DR223" i="98"/>
  <c r="DT223" i="98" s="1"/>
  <c r="DF224" i="98"/>
  <c r="DJ224" i="98"/>
  <c r="EJ229" i="101"/>
  <c r="EL229" i="101" s="1"/>
  <c r="EB230" i="101"/>
  <c r="DX230" i="101"/>
  <c r="DR229" i="101"/>
  <c r="DT229" i="101" s="1"/>
  <c r="DJ230" i="101"/>
  <c r="DF230" i="101"/>
  <c r="EJ223" i="97"/>
  <c r="EL223" i="97" s="1"/>
  <c r="EA223" i="97"/>
  <c r="EC223" i="97" s="1"/>
  <c r="DR223" i="97"/>
  <c r="DT223" i="97" s="1"/>
  <c r="DI223" i="97"/>
  <c r="DK223" i="97" s="1"/>
  <c r="CN231" i="102"/>
  <c r="AL231" i="102"/>
  <c r="CE231" i="102"/>
  <c r="W231" i="102"/>
  <c r="Y231" i="102" s="1"/>
  <c r="X232" i="102" s="1"/>
  <c r="BP231" i="102"/>
  <c r="BR231" i="102" s="1"/>
  <c r="BQ232" i="102" s="1"/>
  <c r="BV232" i="102"/>
  <c r="CZ231" i="102"/>
  <c r="DB231" i="102" s="1"/>
  <c r="AU231" i="102"/>
  <c r="AF231" i="102"/>
  <c r="AH231" i="102" s="1"/>
  <c r="AG232" i="102" s="1"/>
  <c r="BG231" i="102"/>
  <c r="BI231" i="102" s="1"/>
  <c r="BH232" i="102" s="1"/>
  <c r="N231" i="102"/>
  <c r="P231" i="102" s="1"/>
  <c r="O232" i="102" s="1"/>
  <c r="CI230" i="101"/>
  <c r="CE230" i="101"/>
  <c r="K231" i="101"/>
  <c r="T230" i="101"/>
  <c r="AF229" i="101"/>
  <c r="AH229" i="101" s="1"/>
  <c r="AG230" i="101" s="1"/>
  <c r="BP229" i="101"/>
  <c r="BR229" i="101" s="1"/>
  <c r="CZ229" i="101"/>
  <c r="DB229" i="101" s="1"/>
  <c r="CQ229" i="101"/>
  <c r="CS229" i="101" s="1"/>
  <c r="BG229" i="101"/>
  <c r="BI229" i="101" s="1"/>
  <c r="BY229" i="101"/>
  <c r="CA229" i="101" s="1"/>
  <c r="AO229" i="101"/>
  <c r="AQ229" i="101" s="1"/>
  <c r="AP230" i="101" s="1"/>
  <c r="AX229" i="101"/>
  <c r="AZ229" i="101" s="1"/>
  <c r="CZ223" i="98"/>
  <c r="DB223" i="98" s="1"/>
  <c r="DA224" i="98" s="1"/>
  <c r="CQ223" i="98"/>
  <c r="CS223" i="98" s="1"/>
  <c r="CR224" i="98" s="1"/>
  <c r="AO223" i="98"/>
  <c r="AQ223" i="98" s="1"/>
  <c r="AP224" i="98" s="1"/>
  <c r="AF223" i="98"/>
  <c r="AH223" i="98" s="1"/>
  <c r="AG224" i="98" s="1"/>
  <c r="CQ223" i="97"/>
  <c r="CS223" i="97" s="1"/>
  <c r="CR224" i="97" s="1"/>
  <c r="CI223" i="97"/>
  <c r="CE223" i="97"/>
  <c r="BQ223" i="97"/>
  <c r="BM223" i="97"/>
  <c r="BG223" i="97"/>
  <c r="BI223" i="97" s="1"/>
  <c r="BH224" i="97" s="1"/>
  <c r="AO223" i="97"/>
  <c r="AQ223" i="97" s="1"/>
  <c r="K250" i="97"/>
  <c r="AF223" i="97"/>
  <c r="AH223" i="97" s="1"/>
  <c r="AG224" i="97" s="1"/>
  <c r="T223" i="97"/>
  <c r="T224" i="98"/>
  <c r="CE224" i="98"/>
  <c r="AU224" i="98"/>
  <c r="BM224" i="98"/>
  <c r="BV224" i="98"/>
  <c r="K224" i="98"/>
  <c r="BD224" i="98"/>
  <c r="CW224" i="97"/>
  <c r="AU224" i="97"/>
  <c r="BE240" i="112" l="1"/>
  <c r="AZ241" i="112" s="1"/>
  <c r="BD241" i="112" s="1"/>
  <c r="AQ240" i="112"/>
  <c r="AL241" i="112" s="1"/>
  <c r="AP241" i="112" s="1"/>
  <c r="EJ231" i="102"/>
  <c r="EL231" i="102" s="1"/>
  <c r="EB232" i="102"/>
  <c r="DX232" i="102"/>
  <c r="DR231" i="102"/>
  <c r="DT231" i="102" s="1"/>
  <c r="DJ232" i="102"/>
  <c r="DF232" i="102"/>
  <c r="EG224" i="98"/>
  <c r="EK224" i="98"/>
  <c r="EA224" i="98"/>
  <c r="EC224" i="98" s="1"/>
  <c r="DS224" i="98"/>
  <c r="DO224" i="98"/>
  <c r="DI224" i="98"/>
  <c r="DK224" i="98" s="1"/>
  <c r="EK230" i="101"/>
  <c r="EG230" i="101"/>
  <c r="EA230" i="101"/>
  <c r="EC230" i="101" s="1"/>
  <c r="DS230" i="101"/>
  <c r="DO230" i="101"/>
  <c r="DI230" i="101"/>
  <c r="DK230" i="101" s="1"/>
  <c r="EG224" i="97"/>
  <c r="EK224" i="97"/>
  <c r="DX224" i="97"/>
  <c r="EB224" i="97"/>
  <c r="DS224" i="97"/>
  <c r="DO224" i="97"/>
  <c r="DJ224" i="97"/>
  <c r="DF224" i="97"/>
  <c r="T232" i="102"/>
  <c r="K232" i="102"/>
  <c r="BD232" i="102"/>
  <c r="AX231" i="102"/>
  <c r="AZ231" i="102" s="1"/>
  <c r="AY232" i="102" s="1"/>
  <c r="BY232" i="102"/>
  <c r="CA232" i="102" s="1"/>
  <c r="BZ233" i="102" s="1"/>
  <c r="AO231" i="102"/>
  <c r="AQ231" i="102" s="1"/>
  <c r="AP232" i="102" s="1"/>
  <c r="AC232" i="102"/>
  <c r="DA232" i="102"/>
  <c r="CW232" i="102"/>
  <c r="BM232" i="102"/>
  <c r="CH231" i="102"/>
  <c r="CJ231" i="102" s="1"/>
  <c r="CI232" i="102" s="1"/>
  <c r="CQ231" i="102"/>
  <c r="CS231" i="102" s="1"/>
  <c r="CR232" i="102" s="1"/>
  <c r="AL230" i="101"/>
  <c r="BV230" i="101"/>
  <c r="BZ230" i="101"/>
  <c r="AU230" i="101"/>
  <c r="AY230" i="101"/>
  <c r="CR230" i="101"/>
  <c r="CN230" i="101"/>
  <c r="BH230" i="101"/>
  <c r="BD230" i="101"/>
  <c r="DA230" i="101"/>
  <c r="CW230" i="101"/>
  <c r="AC230" i="101"/>
  <c r="N231" i="101"/>
  <c r="P231" i="101" s="1"/>
  <c r="O232" i="101" s="1"/>
  <c r="BQ230" i="101"/>
  <c r="BM230" i="101"/>
  <c r="CH230" i="101"/>
  <c r="CJ230" i="101" s="1"/>
  <c r="W230" i="101"/>
  <c r="Y230" i="101" s="1"/>
  <c r="X231" i="101" s="1"/>
  <c r="CH224" i="98"/>
  <c r="CJ224" i="98" s="1"/>
  <c r="CI225" i="98" s="1"/>
  <c r="BY224" i="98"/>
  <c r="CA224" i="98" s="1"/>
  <c r="BZ225" i="98" s="1"/>
  <c r="BP224" i="98"/>
  <c r="BR224" i="98" s="1"/>
  <c r="BQ225" i="98" s="1"/>
  <c r="BG224" i="98"/>
  <c r="BI224" i="98" s="1"/>
  <c r="BH225" i="98" s="1"/>
  <c r="AX224" i="98"/>
  <c r="AZ224" i="98" s="1"/>
  <c r="AY225" i="98" s="1"/>
  <c r="W224" i="98"/>
  <c r="Y224" i="98" s="1"/>
  <c r="X225" i="98" s="1"/>
  <c r="CZ224" i="97"/>
  <c r="DB224" i="97" s="1"/>
  <c r="DA225" i="97" s="1"/>
  <c r="CH223" i="97"/>
  <c r="CJ223" i="97" s="1"/>
  <c r="BP223" i="97"/>
  <c r="BR223" i="97" s="1"/>
  <c r="AX224" i="97"/>
  <c r="AZ224" i="97" s="1"/>
  <c r="AY225" i="97" s="1"/>
  <c r="AP224" i="97"/>
  <c r="AL224" i="97"/>
  <c r="N250" i="97"/>
  <c r="P250" i="97" s="1"/>
  <c r="O251" i="97" s="1"/>
  <c r="W223" i="97"/>
  <c r="Y223" i="97" s="1"/>
  <c r="X224" i="97" s="1"/>
  <c r="AL224" i="98"/>
  <c r="AC224" i="98"/>
  <c r="CN224" i="98"/>
  <c r="N224" i="98"/>
  <c r="P224" i="98" s="1"/>
  <c r="O225" i="98" s="1"/>
  <c r="CW224" i="98"/>
  <c r="CN224" i="97"/>
  <c r="BD224" i="97"/>
  <c r="AC224" i="97"/>
  <c r="AO241" i="112" l="1"/>
  <c r="BC241" i="112"/>
  <c r="EK232" i="102"/>
  <c r="EG232" i="102"/>
  <c r="EA232" i="102"/>
  <c r="EC232" i="102" s="1"/>
  <c r="DO232" i="102"/>
  <c r="DS232" i="102"/>
  <c r="DI232" i="102"/>
  <c r="DK232" i="102" s="1"/>
  <c r="EJ224" i="98"/>
  <c r="EL224" i="98" s="1"/>
  <c r="EB225" i="98"/>
  <c r="DX225" i="98"/>
  <c r="DR224" i="98"/>
  <c r="DT224" i="98" s="1"/>
  <c r="DJ225" i="98"/>
  <c r="DF225" i="98"/>
  <c r="EJ230" i="101"/>
  <c r="EL230" i="101" s="1"/>
  <c r="EB231" i="101"/>
  <c r="DX231" i="101"/>
  <c r="DR230" i="101"/>
  <c r="DT230" i="101" s="1"/>
  <c r="DJ231" i="101"/>
  <c r="DF231" i="101"/>
  <c r="EJ224" i="97"/>
  <c r="EL224" i="97" s="1"/>
  <c r="EA224" i="97"/>
  <c r="EC224" i="97" s="1"/>
  <c r="DR224" i="97"/>
  <c r="DT224" i="97" s="1"/>
  <c r="DI224" i="97"/>
  <c r="DK224" i="97" s="1"/>
  <c r="CN232" i="102"/>
  <c r="BV233" i="102"/>
  <c r="CZ232" i="102"/>
  <c r="DB232" i="102" s="1"/>
  <c r="CE232" i="102"/>
  <c r="AL232" i="102"/>
  <c r="AU232" i="102"/>
  <c r="N232" i="102"/>
  <c r="P232" i="102" s="1"/>
  <c r="O233" i="102" s="1"/>
  <c r="BP232" i="102"/>
  <c r="BR232" i="102" s="1"/>
  <c r="BQ233" i="102" s="1"/>
  <c r="AF232" i="102"/>
  <c r="AH232" i="102" s="1"/>
  <c r="AG233" i="102" s="1"/>
  <c r="BG232" i="102"/>
  <c r="BI232" i="102" s="1"/>
  <c r="BH233" i="102" s="1"/>
  <c r="W232" i="102"/>
  <c r="Y232" i="102" s="1"/>
  <c r="X233" i="102" s="1"/>
  <c r="K232" i="101"/>
  <c r="BY230" i="101"/>
  <c r="CA230" i="101" s="1"/>
  <c r="CE231" i="101"/>
  <c r="CI231" i="101"/>
  <c r="CZ230" i="101"/>
  <c r="DB230" i="101" s="1"/>
  <c r="CQ230" i="101"/>
  <c r="CS230" i="101" s="1"/>
  <c r="T231" i="101"/>
  <c r="BP230" i="101"/>
  <c r="BR230" i="101" s="1"/>
  <c r="AF230" i="101"/>
  <c r="AH230" i="101" s="1"/>
  <c r="AG231" i="101" s="1"/>
  <c r="BG230" i="101"/>
  <c r="BI230" i="101" s="1"/>
  <c r="AX230" i="101"/>
  <c r="AZ230" i="101" s="1"/>
  <c r="AO230" i="101"/>
  <c r="AQ230" i="101" s="1"/>
  <c r="AP231" i="101" s="1"/>
  <c r="CZ224" i="98"/>
  <c r="DB224" i="98" s="1"/>
  <c r="DA225" i="98" s="1"/>
  <c r="CQ224" i="98"/>
  <c r="CS224" i="98" s="1"/>
  <c r="CR225" i="98" s="1"/>
  <c r="AO224" i="98"/>
  <c r="AQ224" i="98" s="1"/>
  <c r="AP225" i="98" s="1"/>
  <c r="AF224" i="98"/>
  <c r="AH224" i="98" s="1"/>
  <c r="AG225" i="98" s="1"/>
  <c r="CQ224" i="97"/>
  <c r="CS224" i="97" s="1"/>
  <c r="CR225" i="97" s="1"/>
  <c r="CI224" i="97"/>
  <c r="CE224" i="97"/>
  <c r="BQ224" i="97"/>
  <c r="BM224" i="97"/>
  <c r="BG224" i="97"/>
  <c r="BI224" i="97" s="1"/>
  <c r="BH225" i="97" s="1"/>
  <c r="K251" i="97"/>
  <c r="AO224" i="97"/>
  <c r="AQ224" i="97" s="1"/>
  <c r="AF224" i="97"/>
  <c r="AH224" i="97" s="1"/>
  <c r="AG225" i="97" s="1"/>
  <c r="T224" i="97"/>
  <c r="BM225" i="98"/>
  <c r="T225" i="98"/>
  <c r="AU225" i="98"/>
  <c r="K225" i="98"/>
  <c r="BD225" i="98"/>
  <c r="CE225" i="98"/>
  <c r="BV225" i="98"/>
  <c r="CW225" i="97"/>
  <c r="AU225" i="97"/>
  <c r="AQ241" i="112" l="1"/>
  <c r="AL242" i="112" s="1"/>
  <c r="AP242" i="112" s="1"/>
  <c r="BE241" i="112"/>
  <c r="AZ242" i="112" s="1"/>
  <c r="BD242" i="112" s="1"/>
  <c r="EJ232" i="102"/>
  <c r="EL232" i="102" s="1"/>
  <c r="EB233" i="102"/>
  <c r="DX233" i="102"/>
  <c r="DR232" i="102"/>
  <c r="DT232" i="102" s="1"/>
  <c r="DJ233" i="102"/>
  <c r="DF233" i="102"/>
  <c r="EK225" i="98"/>
  <c r="EG225" i="98"/>
  <c r="EA225" i="98"/>
  <c r="EC225" i="98" s="1"/>
  <c r="DS225" i="98"/>
  <c r="DO225" i="98"/>
  <c r="DI225" i="98"/>
  <c r="DK225" i="98" s="1"/>
  <c r="EK231" i="101"/>
  <c r="EG231" i="101"/>
  <c r="EA231" i="101"/>
  <c r="EC231" i="101" s="1"/>
  <c r="DS231" i="101"/>
  <c r="DO231" i="101"/>
  <c r="DI231" i="101"/>
  <c r="DK231" i="101" s="1"/>
  <c r="EK225" i="97"/>
  <c r="EG225" i="97"/>
  <c r="EB225" i="97"/>
  <c r="DX225" i="97"/>
  <c r="DS225" i="97"/>
  <c r="DO225" i="97"/>
  <c r="DJ225" i="97"/>
  <c r="DF225" i="97"/>
  <c r="T233" i="102"/>
  <c r="BD233" i="102"/>
  <c r="AC233" i="102"/>
  <c r="BM233" i="102"/>
  <c r="AX232" i="102"/>
  <c r="AZ232" i="102" s="1"/>
  <c r="AY233" i="102" s="1"/>
  <c r="CH232" i="102"/>
  <c r="CJ232" i="102" s="1"/>
  <c r="CI233" i="102" s="1"/>
  <c r="BY233" i="102"/>
  <c r="CA233" i="102" s="1"/>
  <c r="BZ234" i="102" s="1"/>
  <c r="CQ232" i="102"/>
  <c r="CS232" i="102" s="1"/>
  <c r="CR233" i="102" s="1"/>
  <c r="K233" i="102"/>
  <c r="AO232" i="102"/>
  <c r="AQ232" i="102" s="1"/>
  <c r="AP233" i="102" s="1"/>
  <c r="DA233" i="102"/>
  <c r="CW233" i="102"/>
  <c r="AU231" i="101"/>
  <c r="AY231" i="101"/>
  <c r="CR231" i="101"/>
  <c r="CN231" i="101"/>
  <c r="BV231" i="101"/>
  <c r="BZ231" i="101"/>
  <c r="BH231" i="101"/>
  <c r="BD231" i="101"/>
  <c r="CW231" i="101"/>
  <c r="DA231" i="101"/>
  <c r="AC231" i="101"/>
  <c r="W231" i="101"/>
  <c r="Y231" i="101" s="1"/>
  <c r="X232" i="101" s="1"/>
  <c r="AL231" i="101"/>
  <c r="BM231" i="101"/>
  <c r="BQ231" i="101"/>
  <c r="CH231" i="101"/>
  <c r="CJ231" i="101" s="1"/>
  <c r="N232" i="101"/>
  <c r="P232" i="101" s="1"/>
  <c r="O233" i="101" s="1"/>
  <c r="CH225" i="98"/>
  <c r="CJ225" i="98" s="1"/>
  <c r="CI226" i="98" s="1"/>
  <c r="BY225" i="98"/>
  <c r="CA225" i="98" s="1"/>
  <c r="BZ226" i="98" s="1"/>
  <c r="BP225" i="98"/>
  <c r="BR225" i="98" s="1"/>
  <c r="BQ226" i="98" s="1"/>
  <c r="BG225" i="98"/>
  <c r="BI225" i="98" s="1"/>
  <c r="BH226" i="98" s="1"/>
  <c r="AX225" i="98"/>
  <c r="AZ225" i="98" s="1"/>
  <c r="AY226" i="98" s="1"/>
  <c r="W225" i="98"/>
  <c r="Y225" i="98" s="1"/>
  <c r="X226" i="98" s="1"/>
  <c r="CZ225" i="97"/>
  <c r="DB225" i="97" s="1"/>
  <c r="DA226" i="97" s="1"/>
  <c r="CH224" i="97"/>
  <c r="CJ224" i="97" s="1"/>
  <c r="BP224" i="97"/>
  <c r="BR224" i="97" s="1"/>
  <c r="AX225" i="97"/>
  <c r="AZ225" i="97" s="1"/>
  <c r="AY226" i="97" s="1"/>
  <c r="AP225" i="97"/>
  <c r="AL225" i="97"/>
  <c r="N251" i="97"/>
  <c r="P251" i="97" s="1"/>
  <c r="O252" i="97" s="1"/>
  <c r="W224" i="97"/>
  <c r="Y224" i="97" s="1"/>
  <c r="X225" i="97" s="1"/>
  <c r="CW225" i="98"/>
  <c r="N225" i="98"/>
  <c r="P225" i="98" s="1"/>
  <c r="O226" i="98" s="1"/>
  <c r="CN225" i="98"/>
  <c r="AC225" i="98"/>
  <c r="AL225" i="98"/>
  <c r="CN225" i="97"/>
  <c r="BD225" i="97"/>
  <c r="AC225" i="97"/>
  <c r="AO242" i="112" l="1"/>
  <c r="BC242" i="112"/>
  <c r="EK233" i="102"/>
  <c r="EG233" i="102"/>
  <c r="EA233" i="102"/>
  <c r="EC233" i="102" s="1"/>
  <c r="DO233" i="102"/>
  <c r="DS233" i="102"/>
  <c r="DI233" i="102"/>
  <c r="DK233" i="102" s="1"/>
  <c r="EJ225" i="98"/>
  <c r="EL225" i="98" s="1"/>
  <c r="EB226" i="98"/>
  <c r="DX226" i="98"/>
  <c r="DR225" i="98"/>
  <c r="DT225" i="98" s="1"/>
  <c r="DJ226" i="98"/>
  <c r="DF226" i="98"/>
  <c r="EJ231" i="101"/>
  <c r="EL231" i="101" s="1"/>
  <c r="EB232" i="101"/>
  <c r="DX232" i="101"/>
  <c r="DR231" i="101"/>
  <c r="DT231" i="101" s="1"/>
  <c r="DJ232" i="101"/>
  <c r="DF232" i="101"/>
  <c r="EJ225" i="97"/>
  <c r="EL225" i="97" s="1"/>
  <c r="EA225" i="97"/>
  <c r="EC225" i="97" s="1"/>
  <c r="DR225" i="97"/>
  <c r="DT225" i="97" s="1"/>
  <c r="DI225" i="97"/>
  <c r="DK225" i="97" s="1"/>
  <c r="CN233" i="102"/>
  <c r="BV234" i="102"/>
  <c r="CE233" i="102"/>
  <c r="AU233" i="102"/>
  <c r="N233" i="102"/>
  <c r="P233" i="102" s="1"/>
  <c r="O234" i="102" s="1"/>
  <c r="W233" i="102"/>
  <c r="Y233" i="102" s="1"/>
  <c r="X234" i="102" s="1"/>
  <c r="AF233" i="102"/>
  <c r="AH233" i="102" s="1"/>
  <c r="AG234" i="102" s="1"/>
  <c r="BG233" i="102"/>
  <c r="BI233" i="102" s="1"/>
  <c r="BH234" i="102" s="1"/>
  <c r="CZ233" i="102"/>
  <c r="DB233" i="102" s="1"/>
  <c r="AL233" i="102"/>
  <c r="BP233" i="102"/>
  <c r="BR233" i="102" s="1"/>
  <c r="BQ234" i="102" s="1"/>
  <c r="T232" i="101"/>
  <c r="CQ231" i="101"/>
  <c r="CS231" i="101" s="1"/>
  <c r="AO231" i="101"/>
  <c r="AQ231" i="101" s="1"/>
  <c r="AP232" i="101" s="1"/>
  <c r="CI232" i="101"/>
  <c r="CE232" i="101"/>
  <c r="AF231" i="101"/>
  <c r="AH231" i="101" s="1"/>
  <c r="AG232" i="101" s="1"/>
  <c r="BG231" i="101"/>
  <c r="BI231" i="101" s="1"/>
  <c r="K233" i="101"/>
  <c r="BP231" i="101"/>
  <c r="BR231" i="101" s="1"/>
  <c r="CZ231" i="101"/>
  <c r="DB231" i="101" s="1"/>
  <c r="BY231" i="101"/>
  <c r="CA231" i="101" s="1"/>
  <c r="AX231" i="101"/>
  <c r="AZ231" i="101" s="1"/>
  <c r="CZ225" i="98"/>
  <c r="DB225" i="98" s="1"/>
  <c r="DA226" i="98" s="1"/>
  <c r="CQ225" i="98"/>
  <c r="CS225" i="98" s="1"/>
  <c r="CR226" i="98" s="1"/>
  <c r="AO225" i="98"/>
  <c r="AQ225" i="98" s="1"/>
  <c r="AP226" i="98" s="1"/>
  <c r="AF225" i="98"/>
  <c r="AH225" i="98" s="1"/>
  <c r="AG226" i="98" s="1"/>
  <c r="CQ225" i="97"/>
  <c r="CS225" i="97" s="1"/>
  <c r="CR226" i="97" s="1"/>
  <c r="CI225" i="97"/>
  <c r="CE225" i="97"/>
  <c r="BQ225" i="97"/>
  <c r="BM225" i="97"/>
  <c r="BG225" i="97"/>
  <c r="BI225" i="97" s="1"/>
  <c r="BH226" i="97" s="1"/>
  <c r="K252" i="97"/>
  <c r="AO225" i="97"/>
  <c r="AQ225" i="97" s="1"/>
  <c r="AF225" i="97"/>
  <c r="AH225" i="97" s="1"/>
  <c r="AG226" i="97" s="1"/>
  <c r="T225" i="97"/>
  <c r="BV226" i="98"/>
  <c r="BM226" i="98"/>
  <c r="T226" i="98"/>
  <c r="CE226" i="98"/>
  <c r="AU226" i="98"/>
  <c r="BD226" i="98"/>
  <c r="K226" i="98"/>
  <c r="CW226" i="97"/>
  <c r="AU226" i="97"/>
  <c r="BE242" i="112" l="1"/>
  <c r="AZ243" i="112" s="1"/>
  <c r="BD243" i="112" s="1"/>
  <c r="AQ242" i="112"/>
  <c r="AL243" i="112" s="1"/>
  <c r="AP243" i="112" s="1"/>
  <c r="EJ233" i="102"/>
  <c r="EL233" i="102" s="1"/>
  <c r="EB234" i="102"/>
  <c r="DX234" i="102"/>
  <c r="DR233" i="102"/>
  <c r="DT233" i="102" s="1"/>
  <c r="DJ234" i="102"/>
  <c r="DF234" i="102"/>
  <c r="EK226" i="98"/>
  <c r="EG226" i="98"/>
  <c r="EA226" i="98"/>
  <c r="EC226" i="98" s="1"/>
  <c r="DS226" i="98"/>
  <c r="DO226" i="98"/>
  <c r="DI226" i="98"/>
  <c r="DK226" i="98" s="1"/>
  <c r="EG232" i="101"/>
  <c r="EK232" i="101"/>
  <c r="EA232" i="101"/>
  <c r="EC232" i="101" s="1"/>
  <c r="DO232" i="101"/>
  <c r="DS232" i="101"/>
  <c r="DI232" i="101"/>
  <c r="DK232" i="101" s="1"/>
  <c r="EK226" i="97"/>
  <c r="EG226" i="97"/>
  <c r="EB226" i="97"/>
  <c r="DX226" i="97"/>
  <c r="DS226" i="97"/>
  <c r="DO226" i="97"/>
  <c r="DJ226" i="97"/>
  <c r="DF226" i="97"/>
  <c r="BM234" i="102"/>
  <c r="DA234" i="102"/>
  <c r="CW234" i="102"/>
  <c r="BD234" i="102"/>
  <c r="AC234" i="102"/>
  <c r="BY234" i="102"/>
  <c r="CA234" i="102" s="1"/>
  <c r="BZ235" i="102" s="1"/>
  <c r="AO233" i="102"/>
  <c r="AQ233" i="102" s="1"/>
  <c r="AP234" i="102" s="1"/>
  <c r="T234" i="102"/>
  <c r="AX233" i="102"/>
  <c r="AZ233" i="102" s="1"/>
  <c r="AY234" i="102" s="1"/>
  <c r="K234" i="102"/>
  <c r="CH233" i="102"/>
  <c r="CJ233" i="102" s="1"/>
  <c r="CI234" i="102" s="1"/>
  <c r="CQ233" i="102"/>
  <c r="CS233" i="102" s="1"/>
  <c r="CR234" i="102" s="1"/>
  <c r="BV232" i="101"/>
  <c r="BZ232" i="101"/>
  <c r="CW232" i="101"/>
  <c r="DA232" i="101"/>
  <c r="BD232" i="101"/>
  <c r="BH232" i="101"/>
  <c r="BQ232" i="101"/>
  <c r="BM232" i="101"/>
  <c r="AC232" i="101"/>
  <c r="CR232" i="101"/>
  <c r="CN232" i="101"/>
  <c r="AY232" i="101"/>
  <c r="AU232" i="101"/>
  <c r="N233" i="101"/>
  <c r="P233" i="101" s="1"/>
  <c r="O234" i="101" s="1"/>
  <c r="AL232" i="101"/>
  <c r="CH232" i="101"/>
  <c r="CJ232" i="101" s="1"/>
  <c r="W232" i="101"/>
  <c r="Y232" i="101" s="1"/>
  <c r="X233" i="101" s="1"/>
  <c r="CH226" i="98"/>
  <c r="CJ226" i="98" s="1"/>
  <c r="CI227" i="98" s="1"/>
  <c r="BY226" i="98"/>
  <c r="CA226" i="98" s="1"/>
  <c r="BZ227" i="98" s="1"/>
  <c r="BP226" i="98"/>
  <c r="BR226" i="98" s="1"/>
  <c r="BQ227" i="98" s="1"/>
  <c r="BG226" i="98"/>
  <c r="BI226" i="98" s="1"/>
  <c r="BH227" i="98" s="1"/>
  <c r="AX226" i="98"/>
  <c r="AZ226" i="98" s="1"/>
  <c r="AY227" i="98" s="1"/>
  <c r="W226" i="98"/>
  <c r="Y226" i="98" s="1"/>
  <c r="X227" i="98" s="1"/>
  <c r="CZ226" i="97"/>
  <c r="DB226" i="97" s="1"/>
  <c r="DA227" i="97" s="1"/>
  <c r="CH225" i="97"/>
  <c r="CJ225" i="97" s="1"/>
  <c r="BP225" i="97"/>
  <c r="BR225" i="97" s="1"/>
  <c r="AX226" i="97"/>
  <c r="AZ226" i="97" s="1"/>
  <c r="AY227" i="97" s="1"/>
  <c r="AP226" i="97"/>
  <c r="AL226" i="97"/>
  <c r="N252" i="97"/>
  <c r="P252" i="97" s="1"/>
  <c r="O253" i="97" s="1"/>
  <c r="W225" i="97"/>
  <c r="Y225" i="97" s="1"/>
  <c r="X226" i="97" s="1"/>
  <c r="CW226" i="98"/>
  <c r="AL226" i="98"/>
  <c r="AC226" i="98"/>
  <c r="N226" i="98"/>
  <c r="P226" i="98" s="1"/>
  <c r="O227" i="98" s="1"/>
  <c r="CN226" i="98"/>
  <c r="CN226" i="97"/>
  <c r="BD226" i="97"/>
  <c r="AC226" i="97"/>
  <c r="AO243" i="112" l="1"/>
  <c r="BC243" i="112"/>
  <c r="EK234" i="102"/>
  <c r="EG234" i="102"/>
  <c r="EA234" i="102"/>
  <c r="EC234" i="102" s="1"/>
  <c r="DS234" i="102"/>
  <c r="DO234" i="102"/>
  <c r="DI234" i="102"/>
  <c r="DK234" i="102" s="1"/>
  <c r="EJ226" i="98"/>
  <c r="EL226" i="98" s="1"/>
  <c r="EB227" i="98"/>
  <c r="DX227" i="98"/>
  <c r="DR226" i="98"/>
  <c r="DT226" i="98" s="1"/>
  <c r="DF227" i="98"/>
  <c r="DJ227" i="98"/>
  <c r="EJ232" i="101"/>
  <c r="EL232" i="101" s="1"/>
  <c r="DX233" i="101"/>
  <c r="EB233" i="101"/>
  <c r="DR232" i="101"/>
  <c r="DT232" i="101" s="1"/>
  <c r="DJ233" i="101"/>
  <c r="DF233" i="101"/>
  <c r="EJ226" i="97"/>
  <c r="EL226" i="97" s="1"/>
  <c r="EA226" i="97"/>
  <c r="EC226" i="97" s="1"/>
  <c r="DR226" i="97"/>
  <c r="DT226" i="97" s="1"/>
  <c r="DI226" i="97"/>
  <c r="DK226" i="97" s="1"/>
  <c r="AL234" i="102"/>
  <c r="AU234" i="102"/>
  <c r="CE234" i="102"/>
  <c r="AF234" i="102"/>
  <c r="AH234" i="102" s="1"/>
  <c r="AG235" i="102" s="1"/>
  <c r="CZ234" i="102"/>
  <c r="DB234" i="102" s="1"/>
  <c r="CN234" i="102"/>
  <c r="N234" i="102"/>
  <c r="P234" i="102" s="1"/>
  <c r="O235" i="102" s="1"/>
  <c r="W234" i="102"/>
  <c r="Y234" i="102" s="1"/>
  <c r="X235" i="102" s="1"/>
  <c r="BV235" i="102"/>
  <c r="BG234" i="102"/>
  <c r="BI234" i="102" s="1"/>
  <c r="BH235" i="102" s="1"/>
  <c r="BP234" i="102"/>
  <c r="BR234" i="102" s="1"/>
  <c r="BQ235" i="102" s="1"/>
  <c r="T233" i="101"/>
  <c r="CE233" i="101"/>
  <c r="CI233" i="101"/>
  <c r="K234" i="101"/>
  <c r="BP232" i="101"/>
  <c r="BR232" i="101" s="1"/>
  <c r="CZ232" i="101"/>
  <c r="DB232" i="101" s="1"/>
  <c r="AO232" i="101"/>
  <c r="AQ232" i="101" s="1"/>
  <c r="AP233" i="101" s="1"/>
  <c r="AX232" i="101"/>
  <c r="AZ232" i="101" s="1"/>
  <c r="CQ232" i="101"/>
  <c r="CS232" i="101" s="1"/>
  <c r="AF232" i="101"/>
  <c r="AH232" i="101" s="1"/>
  <c r="AG233" i="101" s="1"/>
  <c r="BG232" i="101"/>
  <c r="BI232" i="101" s="1"/>
  <c r="BY232" i="101"/>
  <c r="CA232" i="101" s="1"/>
  <c r="CZ226" i="98"/>
  <c r="DB226" i="98" s="1"/>
  <c r="DA227" i="98" s="1"/>
  <c r="CQ226" i="98"/>
  <c r="CS226" i="98" s="1"/>
  <c r="CR227" i="98" s="1"/>
  <c r="AO226" i="98"/>
  <c r="AQ226" i="98" s="1"/>
  <c r="AP227" i="98" s="1"/>
  <c r="AF226" i="98"/>
  <c r="AH226" i="98" s="1"/>
  <c r="AG227" i="98" s="1"/>
  <c r="CQ226" i="97"/>
  <c r="CS226" i="97" s="1"/>
  <c r="CR227" i="97" s="1"/>
  <c r="CI226" i="97"/>
  <c r="CE226" i="97"/>
  <c r="BQ226" i="97"/>
  <c r="BM226" i="97"/>
  <c r="BG226" i="97"/>
  <c r="BI226" i="97" s="1"/>
  <c r="BH227" i="97" s="1"/>
  <c r="K253" i="97"/>
  <c r="AO226" i="97"/>
  <c r="AQ226" i="97" s="1"/>
  <c r="AF226" i="97"/>
  <c r="AH226" i="97" s="1"/>
  <c r="AG227" i="97" s="1"/>
  <c r="T226" i="97"/>
  <c r="AU227" i="98"/>
  <c r="K227" i="98"/>
  <c r="BV227" i="98"/>
  <c r="CE227" i="98"/>
  <c r="T227" i="98"/>
  <c r="BM227" i="98"/>
  <c r="BD227" i="98"/>
  <c r="CW227" i="97"/>
  <c r="AU227" i="97"/>
  <c r="AQ243" i="112" l="1"/>
  <c r="AL244" i="112" s="1"/>
  <c r="AP244" i="112" s="1"/>
  <c r="BE243" i="112"/>
  <c r="AZ244" i="112" s="1"/>
  <c r="BD244" i="112" s="1"/>
  <c r="EJ234" i="102"/>
  <c r="EL234" i="102" s="1"/>
  <c r="DX235" i="102"/>
  <c r="EB235" i="102"/>
  <c r="DR234" i="102"/>
  <c r="DT234" i="102" s="1"/>
  <c r="DF235" i="102"/>
  <c r="DJ235" i="102"/>
  <c r="EK227" i="98"/>
  <c r="EG227" i="98"/>
  <c r="EA227" i="98"/>
  <c r="EC227" i="98" s="1"/>
  <c r="DS227" i="98"/>
  <c r="DO227" i="98"/>
  <c r="DI227" i="98"/>
  <c r="DK227" i="98" s="1"/>
  <c r="EK233" i="101"/>
  <c r="EG233" i="101"/>
  <c r="EA233" i="101"/>
  <c r="EC233" i="101" s="1"/>
  <c r="DO233" i="101"/>
  <c r="DS233" i="101"/>
  <c r="DI233" i="101"/>
  <c r="DK233" i="101" s="1"/>
  <c r="EK227" i="97"/>
  <c r="EG227" i="97"/>
  <c r="EB227" i="97"/>
  <c r="DX227" i="97"/>
  <c r="DS227" i="97"/>
  <c r="DO227" i="97"/>
  <c r="DJ227" i="97"/>
  <c r="DF227" i="97"/>
  <c r="BD235" i="102"/>
  <c r="CW235" i="102"/>
  <c r="DA235" i="102"/>
  <c r="AC235" i="102"/>
  <c r="BM235" i="102"/>
  <c r="T235" i="102"/>
  <c r="CQ234" i="102"/>
  <c r="CS234" i="102" s="1"/>
  <c r="CR235" i="102" s="1"/>
  <c r="AX234" i="102"/>
  <c r="AZ234" i="102" s="1"/>
  <c r="AY235" i="102" s="1"/>
  <c r="BY235" i="102"/>
  <c r="CA235" i="102" s="1"/>
  <c r="BZ236" i="102" s="1"/>
  <c r="K235" i="102"/>
  <c r="CH234" i="102"/>
  <c r="CJ234" i="102" s="1"/>
  <c r="CI235" i="102" s="1"/>
  <c r="AO234" i="102"/>
  <c r="AQ234" i="102" s="1"/>
  <c r="AP235" i="102" s="1"/>
  <c r="BZ233" i="101"/>
  <c r="BV233" i="101"/>
  <c r="CN233" i="101"/>
  <c r="CR233" i="101"/>
  <c r="BD233" i="101"/>
  <c r="BH233" i="101"/>
  <c r="DA233" i="101"/>
  <c r="CW233" i="101"/>
  <c r="AC233" i="101"/>
  <c r="AY233" i="101"/>
  <c r="AU233" i="101"/>
  <c r="AL233" i="101"/>
  <c r="BM233" i="101"/>
  <c r="BQ233" i="101"/>
  <c r="CH233" i="101"/>
  <c r="CJ233" i="101" s="1"/>
  <c r="N234" i="101"/>
  <c r="P234" i="101" s="1"/>
  <c r="O235" i="101" s="1"/>
  <c r="W233" i="101"/>
  <c r="Y233" i="101" s="1"/>
  <c r="X234" i="101" s="1"/>
  <c r="CH227" i="98"/>
  <c r="CJ227" i="98" s="1"/>
  <c r="CI228" i="98" s="1"/>
  <c r="BY227" i="98"/>
  <c r="CA227" i="98" s="1"/>
  <c r="BZ228" i="98" s="1"/>
  <c r="BP227" i="98"/>
  <c r="BR227" i="98" s="1"/>
  <c r="BQ228" i="98" s="1"/>
  <c r="BG227" i="98"/>
  <c r="BI227" i="98" s="1"/>
  <c r="BH228" i="98" s="1"/>
  <c r="AX227" i="98"/>
  <c r="AZ227" i="98" s="1"/>
  <c r="AY228" i="98" s="1"/>
  <c r="W227" i="98"/>
  <c r="Y227" i="98" s="1"/>
  <c r="X228" i="98" s="1"/>
  <c r="CZ227" i="97"/>
  <c r="DB227" i="97" s="1"/>
  <c r="DA228" i="97" s="1"/>
  <c r="CH226" i="97"/>
  <c r="CJ226" i="97" s="1"/>
  <c r="BP226" i="97"/>
  <c r="BR226" i="97" s="1"/>
  <c r="AX227" i="97"/>
  <c r="AZ227" i="97" s="1"/>
  <c r="AY228" i="97" s="1"/>
  <c r="AP227" i="97"/>
  <c r="AL227" i="97"/>
  <c r="N253" i="97"/>
  <c r="P253" i="97" s="1"/>
  <c r="O254" i="97" s="1"/>
  <c r="W226" i="97"/>
  <c r="Y226" i="97" s="1"/>
  <c r="X227" i="97" s="1"/>
  <c r="CW227" i="98"/>
  <c r="N227" i="98"/>
  <c r="P227" i="98" s="1"/>
  <c r="O228" i="98" s="1"/>
  <c r="AL227" i="98"/>
  <c r="CN227" i="98"/>
  <c r="AC227" i="98"/>
  <c r="CN227" i="97"/>
  <c r="BD227" i="97"/>
  <c r="AC227" i="97"/>
  <c r="AO244" i="112" l="1"/>
  <c r="BC244" i="112"/>
  <c r="EG235" i="102"/>
  <c r="EK235" i="102"/>
  <c r="EA235" i="102"/>
  <c r="EC235" i="102" s="1"/>
  <c r="DS235" i="102"/>
  <c r="DO235" i="102"/>
  <c r="DI235" i="102"/>
  <c r="DK235" i="102" s="1"/>
  <c r="EJ227" i="98"/>
  <c r="EL227" i="98" s="1"/>
  <c r="DX228" i="98"/>
  <c r="EB228" i="98"/>
  <c r="DR227" i="98"/>
  <c r="DT227" i="98" s="1"/>
  <c r="DF228" i="98"/>
  <c r="DJ228" i="98"/>
  <c r="EJ233" i="101"/>
  <c r="EL233" i="101" s="1"/>
  <c r="EB234" i="101"/>
  <c r="DX234" i="101"/>
  <c r="DR233" i="101"/>
  <c r="DT233" i="101" s="1"/>
  <c r="DJ234" i="101"/>
  <c r="DF234" i="101"/>
  <c r="EJ227" i="97"/>
  <c r="EL227" i="97" s="1"/>
  <c r="EA227" i="97"/>
  <c r="EC227" i="97" s="1"/>
  <c r="DR227" i="97"/>
  <c r="DT227" i="97" s="1"/>
  <c r="DI227" i="97"/>
  <c r="DK227" i="97" s="1"/>
  <c r="BV236" i="102"/>
  <c r="CE235" i="102"/>
  <c r="BP235" i="102"/>
  <c r="BR235" i="102" s="1"/>
  <c r="BQ236" i="102" s="1"/>
  <c r="CN235" i="102"/>
  <c r="CZ235" i="102"/>
  <c r="DB235" i="102" s="1"/>
  <c r="AL235" i="102"/>
  <c r="N235" i="102"/>
  <c r="P235" i="102" s="1"/>
  <c r="O236" i="102" s="1"/>
  <c r="AU235" i="102"/>
  <c r="W235" i="102"/>
  <c r="Y235" i="102" s="1"/>
  <c r="X236" i="102" s="1"/>
  <c r="AF235" i="102"/>
  <c r="AH235" i="102" s="1"/>
  <c r="AG236" i="102" s="1"/>
  <c r="BG235" i="102"/>
  <c r="BI235" i="102" s="1"/>
  <c r="BH236" i="102" s="1"/>
  <c r="K235" i="101"/>
  <c r="CI234" i="101"/>
  <c r="CE234" i="101"/>
  <c r="AX233" i="101"/>
  <c r="AZ233" i="101" s="1"/>
  <c r="CZ233" i="101"/>
  <c r="DB233" i="101" s="1"/>
  <c r="BP233" i="101"/>
  <c r="BR233" i="101" s="1"/>
  <c r="BY233" i="101"/>
  <c r="CA233" i="101" s="1"/>
  <c r="CQ233" i="101"/>
  <c r="CS233" i="101" s="1"/>
  <c r="T234" i="101"/>
  <c r="AO233" i="101"/>
  <c r="AQ233" i="101" s="1"/>
  <c r="AP234" i="101" s="1"/>
  <c r="AF233" i="101"/>
  <c r="AH233" i="101" s="1"/>
  <c r="AG234" i="101" s="1"/>
  <c r="BG233" i="101"/>
  <c r="BI233" i="101" s="1"/>
  <c r="CZ227" i="98"/>
  <c r="DB227" i="98" s="1"/>
  <c r="DA228" i="98" s="1"/>
  <c r="CQ227" i="98"/>
  <c r="CS227" i="98" s="1"/>
  <c r="CR228" i="98" s="1"/>
  <c r="AO227" i="98"/>
  <c r="AQ227" i="98" s="1"/>
  <c r="AP228" i="98" s="1"/>
  <c r="AF227" i="98"/>
  <c r="AH227" i="98" s="1"/>
  <c r="AG228" i="98" s="1"/>
  <c r="CQ227" i="97"/>
  <c r="CS227" i="97" s="1"/>
  <c r="CR228" i="97" s="1"/>
  <c r="CI227" i="97"/>
  <c r="CE227" i="97"/>
  <c r="BQ227" i="97"/>
  <c r="BM227" i="97"/>
  <c r="BG227" i="97"/>
  <c r="BI227" i="97" s="1"/>
  <c r="BH228" i="97" s="1"/>
  <c r="K254" i="97"/>
  <c r="AO227" i="97"/>
  <c r="AQ227" i="97" s="1"/>
  <c r="AF227" i="97"/>
  <c r="AH227" i="97" s="1"/>
  <c r="AG228" i="97" s="1"/>
  <c r="T227" i="97"/>
  <c r="CE228" i="98"/>
  <c r="T228" i="98"/>
  <c r="AU228" i="98"/>
  <c r="BD228" i="98"/>
  <c r="K228" i="98"/>
  <c r="BM228" i="98"/>
  <c r="BV228" i="98"/>
  <c r="CW228" i="97"/>
  <c r="AU228" i="97"/>
  <c r="BE244" i="112" l="1"/>
  <c r="AZ245" i="112" s="1"/>
  <c r="BD245" i="112" s="1"/>
  <c r="AQ244" i="112"/>
  <c r="AL245" i="112" s="1"/>
  <c r="AP245" i="112" s="1"/>
  <c r="EJ235" i="102"/>
  <c r="EL235" i="102" s="1"/>
  <c r="DX236" i="102"/>
  <c r="EB236" i="102"/>
  <c r="DR235" i="102"/>
  <c r="DT235" i="102" s="1"/>
  <c r="DF236" i="102"/>
  <c r="DJ236" i="102"/>
  <c r="EG228" i="98"/>
  <c r="EK228" i="98"/>
  <c r="EA228" i="98"/>
  <c r="EC228" i="98" s="1"/>
  <c r="DS228" i="98"/>
  <c r="DO228" i="98"/>
  <c r="DI228" i="98"/>
  <c r="DK228" i="98" s="1"/>
  <c r="EK234" i="101"/>
  <c r="EG234" i="101"/>
  <c r="EA234" i="101"/>
  <c r="EC234" i="101" s="1"/>
  <c r="DS234" i="101"/>
  <c r="DO234" i="101"/>
  <c r="DI234" i="101"/>
  <c r="DK234" i="101" s="1"/>
  <c r="EK228" i="97"/>
  <c r="EG228" i="97"/>
  <c r="EB228" i="97"/>
  <c r="DX228" i="97"/>
  <c r="DS228" i="97"/>
  <c r="DO228" i="97"/>
  <c r="DJ228" i="97"/>
  <c r="DF228" i="97"/>
  <c r="AC236" i="102"/>
  <c r="T236" i="102"/>
  <c r="BD236" i="102"/>
  <c r="K236" i="102"/>
  <c r="AX235" i="102"/>
  <c r="AZ235" i="102" s="1"/>
  <c r="AY236" i="102" s="1"/>
  <c r="AO235" i="102"/>
  <c r="AQ235" i="102" s="1"/>
  <c r="AP236" i="102" s="1"/>
  <c r="CQ235" i="102"/>
  <c r="CS235" i="102" s="1"/>
  <c r="CR236" i="102" s="1"/>
  <c r="CH235" i="102"/>
  <c r="CJ235" i="102" s="1"/>
  <c r="CI236" i="102" s="1"/>
  <c r="DA236" i="102"/>
  <c r="CW236" i="102"/>
  <c r="BM236" i="102"/>
  <c r="BY236" i="102"/>
  <c r="CA236" i="102" s="1"/>
  <c r="BZ237" i="102" s="1"/>
  <c r="AY234" i="101"/>
  <c r="AU234" i="101"/>
  <c r="CN234" i="101"/>
  <c r="CR234" i="101"/>
  <c r="AL234" i="101"/>
  <c r="BH234" i="101"/>
  <c r="BD234" i="101"/>
  <c r="AC234" i="101"/>
  <c r="W234" i="101"/>
  <c r="Y234" i="101" s="1"/>
  <c r="X235" i="101" s="1"/>
  <c r="BZ234" i="101"/>
  <c r="BV234" i="101"/>
  <c r="DA234" i="101"/>
  <c r="CW234" i="101"/>
  <c r="CH234" i="101"/>
  <c r="CJ234" i="101" s="1"/>
  <c r="BQ234" i="101"/>
  <c r="BM234" i="101"/>
  <c r="N235" i="101"/>
  <c r="P235" i="101" s="1"/>
  <c r="O236" i="101" s="1"/>
  <c r="CH228" i="98"/>
  <c r="CJ228" i="98" s="1"/>
  <c r="CI229" i="98" s="1"/>
  <c r="BY228" i="98"/>
  <c r="CA228" i="98" s="1"/>
  <c r="BZ229" i="98" s="1"/>
  <c r="BP228" i="98"/>
  <c r="BR228" i="98" s="1"/>
  <c r="BQ229" i="98" s="1"/>
  <c r="BG228" i="98"/>
  <c r="BI228" i="98" s="1"/>
  <c r="BH229" i="98" s="1"/>
  <c r="AX228" i="98"/>
  <c r="AZ228" i="98" s="1"/>
  <c r="AY229" i="98" s="1"/>
  <c r="W228" i="98"/>
  <c r="Y228" i="98" s="1"/>
  <c r="X229" i="98" s="1"/>
  <c r="CZ228" i="97"/>
  <c r="DB228" i="97" s="1"/>
  <c r="DA229" i="97" s="1"/>
  <c r="CH227" i="97"/>
  <c r="CJ227" i="97" s="1"/>
  <c r="BP227" i="97"/>
  <c r="BR227" i="97" s="1"/>
  <c r="AX228" i="97"/>
  <c r="AZ228" i="97" s="1"/>
  <c r="AY229" i="97" s="1"/>
  <c r="AP228" i="97"/>
  <c r="AL228" i="97"/>
  <c r="N254" i="97"/>
  <c r="P254" i="97" s="1"/>
  <c r="O255" i="97" s="1"/>
  <c r="W227" i="97"/>
  <c r="Y227" i="97" s="1"/>
  <c r="X228" i="97" s="1"/>
  <c r="CN228" i="98"/>
  <c r="AL228" i="98"/>
  <c r="CW228" i="98"/>
  <c r="N228" i="98"/>
  <c r="P228" i="98" s="1"/>
  <c r="O229" i="98" s="1"/>
  <c r="AC228" i="98"/>
  <c r="CN228" i="97"/>
  <c r="BD228" i="97"/>
  <c r="AC228" i="97"/>
  <c r="BC245" i="112" l="1"/>
  <c r="AO245" i="112"/>
  <c r="EG236" i="102"/>
  <c r="EK236" i="102"/>
  <c r="EA236" i="102"/>
  <c r="EC236" i="102" s="1"/>
  <c r="DS236" i="102"/>
  <c r="DO236" i="102"/>
  <c r="DI236" i="102"/>
  <c r="DK236" i="102" s="1"/>
  <c r="EJ228" i="98"/>
  <c r="EL228" i="98" s="1"/>
  <c r="EB229" i="98"/>
  <c r="DX229" i="98"/>
  <c r="DR228" i="98"/>
  <c r="DT228" i="98" s="1"/>
  <c r="DJ229" i="98"/>
  <c r="DF229" i="98"/>
  <c r="EJ234" i="101"/>
  <c r="EL234" i="101" s="1"/>
  <c r="EB235" i="101"/>
  <c r="DX235" i="101"/>
  <c r="DR234" i="101"/>
  <c r="DT234" i="101" s="1"/>
  <c r="DJ235" i="101"/>
  <c r="DF235" i="101"/>
  <c r="EJ228" i="97"/>
  <c r="EL228" i="97" s="1"/>
  <c r="EA228" i="97"/>
  <c r="EC228" i="97" s="1"/>
  <c r="DR228" i="97"/>
  <c r="DT228" i="97" s="1"/>
  <c r="DI228" i="97"/>
  <c r="DK228" i="97" s="1"/>
  <c r="BV237" i="102"/>
  <c r="CN236" i="102"/>
  <c r="AL236" i="102"/>
  <c r="AU236" i="102"/>
  <c r="BP236" i="102"/>
  <c r="BR236" i="102" s="1"/>
  <c r="BQ237" i="102" s="1"/>
  <c r="N236" i="102"/>
  <c r="P236" i="102" s="1"/>
  <c r="O237" i="102" s="1"/>
  <c r="CE236" i="102"/>
  <c r="W236" i="102"/>
  <c r="Y236" i="102" s="1"/>
  <c r="X237" i="102" s="1"/>
  <c r="CZ236" i="102"/>
  <c r="DB236" i="102" s="1"/>
  <c r="BG236" i="102"/>
  <c r="BI236" i="102" s="1"/>
  <c r="BH237" i="102" s="1"/>
  <c r="AF236" i="102"/>
  <c r="AH236" i="102" s="1"/>
  <c r="AG237" i="102" s="1"/>
  <c r="CI235" i="101"/>
  <c r="CE235" i="101"/>
  <c r="BP234" i="101"/>
  <c r="BR234" i="101" s="1"/>
  <c r="CZ234" i="101"/>
  <c r="DB234" i="101" s="1"/>
  <c r="T235" i="101"/>
  <c r="BG234" i="101"/>
  <c r="BI234" i="101" s="1"/>
  <c r="CQ234" i="101"/>
  <c r="CS234" i="101" s="1"/>
  <c r="BY234" i="101"/>
  <c r="CA234" i="101" s="1"/>
  <c r="AF234" i="101"/>
  <c r="AH234" i="101" s="1"/>
  <c r="AG235" i="101" s="1"/>
  <c r="AX234" i="101"/>
  <c r="AZ234" i="101" s="1"/>
  <c r="K236" i="101"/>
  <c r="AO234" i="101"/>
  <c r="AQ234" i="101" s="1"/>
  <c r="AP235" i="101" s="1"/>
  <c r="CZ228" i="98"/>
  <c r="DB228" i="98" s="1"/>
  <c r="DA229" i="98" s="1"/>
  <c r="CQ228" i="98"/>
  <c r="CS228" i="98" s="1"/>
  <c r="CR229" i="98" s="1"/>
  <c r="AO228" i="98"/>
  <c r="AQ228" i="98" s="1"/>
  <c r="AP229" i="98" s="1"/>
  <c r="AF228" i="98"/>
  <c r="AH228" i="98" s="1"/>
  <c r="AG229" i="98" s="1"/>
  <c r="CQ228" i="97"/>
  <c r="CS228" i="97" s="1"/>
  <c r="CR229" i="97" s="1"/>
  <c r="CI228" i="97"/>
  <c r="CE228" i="97"/>
  <c r="BQ228" i="97"/>
  <c r="BM228" i="97"/>
  <c r="BG228" i="97"/>
  <c r="BI228" i="97" s="1"/>
  <c r="BH229" i="97" s="1"/>
  <c r="K255" i="97"/>
  <c r="AO228" i="97"/>
  <c r="AQ228" i="97" s="1"/>
  <c r="AF228" i="97"/>
  <c r="AH228" i="97" s="1"/>
  <c r="AG229" i="97" s="1"/>
  <c r="T228" i="97"/>
  <c r="T229" i="98"/>
  <c r="BM229" i="98"/>
  <c r="BD229" i="98"/>
  <c r="AU229" i="98"/>
  <c r="BV229" i="98"/>
  <c r="CE229" i="98"/>
  <c r="K229" i="98"/>
  <c r="CW229" i="97"/>
  <c r="AU229" i="97"/>
  <c r="BE245" i="112" l="1"/>
  <c r="AZ246" i="112" s="1"/>
  <c r="BD246" i="112" s="1"/>
  <c r="AQ245" i="112"/>
  <c r="AL246" i="112" s="1"/>
  <c r="AP246" i="112" s="1"/>
  <c r="EJ236" i="102"/>
  <c r="EL236" i="102" s="1"/>
  <c r="DX237" i="102"/>
  <c r="EB237" i="102"/>
  <c r="DR236" i="102"/>
  <c r="DT236" i="102" s="1"/>
  <c r="DF237" i="102"/>
  <c r="DJ237" i="102"/>
  <c r="EK229" i="98"/>
  <c r="EG229" i="98"/>
  <c r="EA229" i="98"/>
  <c r="EC229" i="98" s="1"/>
  <c r="DS229" i="98"/>
  <c r="DO229" i="98"/>
  <c r="DI229" i="98"/>
  <c r="DK229" i="98" s="1"/>
  <c r="EK235" i="101"/>
  <c r="EG235" i="101"/>
  <c r="EA235" i="101"/>
  <c r="EC235" i="101" s="1"/>
  <c r="DS235" i="101"/>
  <c r="DO235" i="101"/>
  <c r="DI235" i="101"/>
  <c r="DK235" i="101" s="1"/>
  <c r="EK229" i="97"/>
  <c r="EG229" i="97"/>
  <c r="EB229" i="97"/>
  <c r="DX229" i="97"/>
  <c r="DS229" i="97"/>
  <c r="DO229" i="97"/>
  <c r="DJ229" i="97"/>
  <c r="DF229" i="97"/>
  <c r="K237" i="102"/>
  <c r="BD237" i="102"/>
  <c r="T237" i="102"/>
  <c r="AX236" i="102"/>
  <c r="AZ236" i="102" s="1"/>
  <c r="AY237" i="102" s="1"/>
  <c r="CQ236" i="102"/>
  <c r="CS236" i="102" s="1"/>
  <c r="CR237" i="102" s="1"/>
  <c r="AC237" i="102"/>
  <c r="DA237" i="102"/>
  <c r="CW237" i="102"/>
  <c r="CH236" i="102"/>
  <c r="CJ236" i="102" s="1"/>
  <c r="CI237" i="102" s="1"/>
  <c r="BM237" i="102"/>
  <c r="AO236" i="102"/>
  <c r="AQ236" i="102" s="1"/>
  <c r="AP237" i="102" s="1"/>
  <c r="BY237" i="102"/>
  <c r="CA237" i="102" s="1"/>
  <c r="BZ238" i="102" s="1"/>
  <c r="CW235" i="101"/>
  <c r="DA235" i="101"/>
  <c r="BM235" i="101"/>
  <c r="BQ235" i="101"/>
  <c r="AC235" i="101"/>
  <c r="BV235" i="101"/>
  <c r="BZ235" i="101"/>
  <c r="AL235" i="101"/>
  <c r="CR235" i="101"/>
  <c r="CN235" i="101"/>
  <c r="W235" i="101"/>
  <c r="Y235" i="101" s="1"/>
  <c r="X236" i="101" s="1"/>
  <c r="N236" i="101"/>
  <c r="P236" i="101" s="1"/>
  <c r="O237" i="101" s="1"/>
  <c r="AU235" i="101"/>
  <c r="AY235" i="101"/>
  <c r="BH235" i="101"/>
  <c r="BD235" i="101"/>
  <c r="CH235" i="101"/>
  <c r="CJ235" i="101" s="1"/>
  <c r="CH229" i="98"/>
  <c r="CJ229" i="98" s="1"/>
  <c r="CI230" i="98" s="1"/>
  <c r="BY229" i="98"/>
  <c r="CA229" i="98" s="1"/>
  <c r="BZ230" i="98" s="1"/>
  <c r="BP229" i="98"/>
  <c r="BR229" i="98" s="1"/>
  <c r="BQ230" i="98" s="1"/>
  <c r="BG229" i="98"/>
  <c r="BI229" i="98" s="1"/>
  <c r="BH230" i="98" s="1"/>
  <c r="AX229" i="98"/>
  <c r="AZ229" i="98" s="1"/>
  <c r="AY230" i="98" s="1"/>
  <c r="W229" i="98"/>
  <c r="Y229" i="98" s="1"/>
  <c r="X230" i="98" s="1"/>
  <c r="CZ229" i="97"/>
  <c r="DB229" i="97" s="1"/>
  <c r="DA230" i="97" s="1"/>
  <c r="CH228" i="97"/>
  <c r="CJ228" i="97" s="1"/>
  <c r="BP228" i="97"/>
  <c r="BR228" i="97" s="1"/>
  <c r="AX229" i="97"/>
  <c r="AZ229" i="97" s="1"/>
  <c r="AY230" i="97" s="1"/>
  <c r="AP229" i="97"/>
  <c r="AL229" i="97"/>
  <c r="N255" i="97"/>
  <c r="P255" i="97" s="1"/>
  <c r="O256" i="97" s="1"/>
  <c r="W228" i="97"/>
  <c r="Y228" i="97" s="1"/>
  <c r="X229" i="97" s="1"/>
  <c r="AL229" i="98"/>
  <c r="AC229" i="98"/>
  <c r="CN229" i="98"/>
  <c r="CW229" i="98"/>
  <c r="N229" i="98"/>
  <c r="P229" i="98" s="1"/>
  <c r="O230" i="98" s="1"/>
  <c r="CN229" i="97"/>
  <c r="BD229" i="97"/>
  <c r="AC229" i="97"/>
  <c r="AO246" i="112" l="1"/>
  <c r="BC246" i="112"/>
  <c r="EG237" i="102"/>
  <c r="EK237" i="102"/>
  <c r="EA237" i="102"/>
  <c r="EC237" i="102" s="1"/>
  <c r="DS237" i="102"/>
  <c r="DO237" i="102"/>
  <c r="DI237" i="102"/>
  <c r="DK237" i="102" s="1"/>
  <c r="EJ229" i="98"/>
  <c r="EL229" i="98" s="1"/>
  <c r="EB230" i="98"/>
  <c r="DX230" i="98"/>
  <c r="DR229" i="98"/>
  <c r="DT229" i="98" s="1"/>
  <c r="DJ230" i="98"/>
  <c r="DF230" i="98"/>
  <c r="EJ235" i="101"/>
  <c r="EL235" i="101" s="1"/>
  <c r="EB236" i="101"/>
  <c r="DX236" i="101"/>
  <c r="DR235" i="101"/>
  <c r="DT235" i="101" s="1"/>
  <c r="DJ236" i="101"/>
  <c r="DF236" i="101"/>
  <c r="EJ229" i="97"/>
  <c r="EL229" i="97" s="1"/>
  <c r="EA229" i="97"/>
  <c r="EC229" i="97" s="1"/>
  <c r="DR229" i="97"/>
  <c r="DT229" i="97" s="1"/>
  <c r="DI229" i="97"/>
  <c r="DK229" i="97" s="1"/>
  <c r="BV238" i="102"/>
  <c r="AF237" i="102"/>
  <c r="AH237" i="102" s="1"/>
  <c r="AG238" i="102" s="1"/>
  <c r="BG237" i="102"/>
  <c r="BI237" i="102" s="1"/>
  <c r="BH238" i="102" s="1"/>
  <c r="AL237" i="102"/>
  <c r="CE237" i="102"/>
  <c r="AU237" i="102"/>
  <c r="BP237" i="102"/>
  <c r="BR237" i="102" s="1"/>
  <c r="BQ238" i="102" s="1"/>
  <c r="CZ237" i="102"/>
  <c r="DB237" i="102" s="1"/>
  <c r="CN237" i="102"/>
  <c r="W237" i="102"/>
  <c r="Y237" i="102" s="1"/>
  <c r="X238" i="102" s="1"/>
  <c r="N237" i="102"/>
  <c r="P237" i="102" s="1"/>
  <c r="O238" i="102" s="1"/>
  <c r="CI236" i="101"/>
  <c r="CE236" i="101"/>
  <c r="BY235" i="101"/>
  <c r="CA235" i="101" s="1"/>
  <c r="K237" i="101"/>
  <c r="CQ235" i="101"/>
  <c r="CS235" i="101" s="1"/>
  <c r="BP235" i="101"/>
  <c r="BR235" i="101" s="1"/>
  <c r="BG235" i="101"/>
  <c r="BI235" i="101" s="1"/>
  <c r="AX235" i="101"/>
  <c r="AZ235" i="101" s="1"/>
  <c r="T236" i="101"/>
  <c r="AO235" i="101"/>
  <c r="AQ235" i="101" s="1"/>
  <c r="AP236" i="101" s="1"/>
  <c r="AF235" i="101"/>
  <c r="AH235" i="101" s="1"/>
  <c r="AG236" i="101" s="1"/>
  <c r="CZ235" i="101"/>
  <c r="DB235" i="101" s="1"/>
  <c r="CZ229" i="98"/>
  <c r="DB229" i="98" s="1"/>
  <c r="DA230" i="98" s="1"/>
  <c r="CQ229" i="98"/>
  <c r="CS229" i="98" s="1"/>
  <c r="CR230" i="98" s="1"/>
  <c r="AO229" i="98"/>
  <c r="AQ229" i="98" s="1"/>
  <c r="AP230" i="98" s="1"/>
  <c r="AF229" i="98"/>
  <c r="AH229" i="98" s="1"/>
  <c r="AG230" i="98" s="1"/>
  <c r="CQ229" i="97"/>
  <c r="CS229" i="97" s="1"/>
  <c r="CR230" i="97" s="1"/>
  <c r="CI229" i="97"/>
  <c r="CE229" i="97"/>
  <c r="BQ229" i="97"/>
  <c r="BM229" i="97"/>
  <c r="BG229" i="97"/>
  <c r="BI229" i="97" s="1"/>
  <c r="BH230" i="97" s="1"/>
  <c r="K256" i="97"/>
  <c r="N256" i="97" s="1"/>
  <c r="AO229" i="97"/>
  <c r="AQ229" i="97" s="1"/>
  <c r="AF229" i="97"/>
  <c r="AH229" i="97" s="1"/>
  <c r="AG230" i="97" s="1"/>
  <c r="T229" i="97"/>
  <c r="BV230" i="98"/>
  <c r="K230" i="98"/>
  <c r="BM230" i="98"/>
  <c r="AU230" i="98"/>
  <c r="CE230" i="98"/>
  <c r="BD230" i="98"/>
  <c r="T230" i="98"/>
  <c r="CW230" i="97"/>
  <c r="AU230" i="97"/>
  <c r="AQ246" i="112" l="1"/>
  <c r="AL247" i="112" s="1"/>
  <c r="AP247" i="112" s="1"/>
  <c r="BE246" i="112"/>
  <c r="AZ247" i="112" s="1"/>
  <c r="BD247" i="112" s="1"/>
  <c r="EJ237" i="102"/>
  <c r="EL237" i="102" s="1"/>
  <c r="DX238" i="102"/>
  <c r="EB238" i="102"/>
  <c r="DR237" i="102"/>
  <c r="DT237" i="102" s="1"/>
  <c r="DF238" i="102"/>
  <c r="DJ238" i="102"/>
  <c r="EK230" i="98"/>
  <c r="EG230" i="98"/>
  <c r="EA230" i="98"/>
  <c r="EC230" i="98" s="1"/>
  <c r="DO230" i="98"/>
  <c r="DS230" i="98"/>
  <c r="DI230" i="98"/>
  <c r="DK230" i="98" s="1"/>
  <c r="EK236" i="101"/>
  <c r="EG236" i="101"/>
  <c r="EA236" i="101"/>
  <c r="EC236" i="101" s="1"/>
  <c r="DS236" i="101"/>
  <c r="DO236" i="101"/>
  <c r="DI236" i="101"/>
  <c r="DK236" i="101" s="1"/>
  <c r="EK230" i="97"/>
  <c r="EG230" i="97"/>
  <c r="EB230" i="97"/>
  <c r="DX230" i="97"/>
  <c r="DS230" i="97"/>
  <c r="DO230" i="97"/>
  <c r="DJ230" i="97"/>
  <c r="DF230" i="97"/>
  <c r="BM238" i="102"/>
  <c r="AC238" i="102"/>
  <c r="CW238" i="102"/>
  <c r="DA238" i="102"/>
  <c r="T238" i="102"/>
  <c r="AX237" i="102"/>
  <c r="AZ237" i="102" s="1"/>
  <c r="AY238" i="102" s="1"/>
  <c r="AO237" i="102"/>
  <c r="AQ237" i="102" s="1"/>
  <c r="AP238" i="102" s="1"/>
  <c r="K238" i="102"/>
  <c r="CQ237" i="102"/>
  <c r="CS237" i="102" s="1"/>
  <c r="CR238" i="102" s="1"/>
  <c r="BD238" i="102"/>
  <c r="CH237" i="102"/>
  <c r="CJ237" i="102" s="1"/>
  <c r="CI238" i="102" s="1"/>
  <c r="BY238" i="102"/>
  <c r="CA238" i="102" s="1"/>
  <c r="BZ239" i="102" s="1"/>
  <c r="AC236" i="101"/>
  <c r="AY236" i="101"/>
  <c r="AU236" i="101"/>
  <c r="BV236" i="101"/>
  <c r="BZ236" i="101"/>
  <c r="CN236" i="101"/>
  <c r="CR236" i="101"/>
  <c r="BH236" i="101"/>
  <c r="BD236" i="101"/>
  <c r="W236" i="101"/>
  <c r="Y236" i="101" s="1"/>
  <c r="X237" i="101" s="1"/>
  <c r="N237" i="101"/>
  <c r="P237" i="101" s="1"/>
  <c r="O238" i="101" s="1"/>
  <c r="CH236" i="101"/>
  <c r="CJ236" i="101" s="1"/>
  <c r="CW236" i="101"/>
  <c r="DA236" i="101"/>
  <c r="AL236" i="101"/>
  <c r="BM236" i="101"/>
  <c r="BQ236" i="101"/>
  <c r="CH230" i="98"/>
  <c r="CJ230" i="98" s="1"/>
  <c r="CI231" i="98" s="1"/>
  <c r="BY230" i="98"/>
  <c r="CA230" i="98" s="1"/>
  <c r="BZ231" i="98" s="1"/>
  <c r="BP230" i="98"/>
  <c r="BR230" i="98" s="1"/>
  <c r="BQ231" i="98" s="1"/>
  <c r="BG230" i="98"/>
  <c r="BI230" i="98" s="1"/>
  <c r="BH231" i="98" s="1"/>
  <c r="AX230" i="98"/>
  <c r="AZ230" i="98" s="1"/>
  <c r="AY231" i="98" s="1"/>
  <c r="W230" i="98"/>
  <c r="Y230" i="98" s="1"/>
  <c r="X231" i="98" s="1"/>
  <c r="CZ230" i="97"/>
  <c r="DB230" i="97" s="1"/>
  <c r="DA231" i="97" s="1"/>
  <c r="CH229" i="97"/>
  <c r="CJ229" i="97" s="1"/>
  <c r="BP229" i="97"/>
  <c r="BR229" i="97" s="1"/>
  <c r="AX230" i="97"/>
  <c r="AZ230" i="97" s="1"/>
  <c r="AY231" i="97" s="1"/>
  <c r="P256" i="97"/>
  <c r="O257" i="97" s="1"/>
  <c r="AP230" i="97"/>
  <c r="AL230" i="97"/>
  <c r="W229" i="97"/>
  <c r="Y229" i="97" s="1"/>
  <c r="X230" i="97" s="1"/>
  <c r="AL230" i="98"/>
  <c r="CW230" i="98"/>
  <c r="AC230" i="98"/>
  <c r="N230" i="98"/>
  <c r="P230" i="98" s="1"/>
  <c r="O231" i="98" s="1"/>
  <c r="CN230" i="98"/>
  <c r="CN230" i="97"/>
  <c r="BD230" i="97"/>
  <c r="AC230" i="97"/>
  <c r="AO247" i="112" l="1"/>
  <c r="BC247" i="112"/>
  <c r="EG238" i="102"/>
  <c r="EK238" i="102"/>
  <c r="EA238" i="102"/>
  <c r="EC238" i="102" s="1"/>
  <c r="DO238" i="102"/>
  <c r="DS238" i="102"/>
  <c r="DI238" i="102"/>
  <c r="DK238" i="102" s="1"/>
  <c r="EJ230" i="98"/>
  <c r="EL230" i="98" s="1"/>
  <c r="DX231" i="98"/>
  <c r="EB231" i="98"/>
  <c r="DR230" i="98"/>
  <c r="DT230" i="98" s="1"/>
  <c r="DF231" i="98"/>
  <c r="DJ231" i="98"/>
  <c r="EJ236" i="101"/>
  <c r="EL236" i="101" s="1"/>
  <c r="EB237" i="101"/>
  <c r="DX237" i="101"/>
  <c r="DR236" i="101"/>
  <c r="DT236" i="101" s="1"/>
  <c r="DJ237" i="101"/>
  <c r="DF237" i="101"/>
  <c r="EJ230" i="97"/>
  <c r="EL230" i="97" s="1"/>
  <c r="EA230" i="97"/>
  <c r="EC230" i="97" s="1"/>
  <c r="DR230" i="97"/>
  <c r="DT230" i="97" s="1"/>
  <c r="DI230" i="97"/>
  <c r="DK230" i="97" s="1"/>
  <c r="CN238" i="102"/>
  <c r="CE238" i="102"/>
  <c r="W238" i="102"/>
  <c r="Y238" i="102" s="1"/>
  <c r="X239" i="102" s="1"/>
  <c r="AL238" i="102"/>
  <c r="AF238" i="102"/>
  <c r="AH238" i="102" s="1"/>
  <c r="AG239" i="102" s="1"/>
  <c r="BV239" i="102"/>
  <c r="BG238" i="102"/>
  <c r="BI238" i="102" s="1"/>
  <c r="BH239" i="102" s="1"/>
  <c r="N238" i="102"/>
  <c r="P238" i="102" s="1"/>
  <c r="O239" i="102" s="1"/>
  <c r="AU238" i="102"/>
  <c r="BP238" i="102"/>
  <c r="BR238" i="102" s="1"/>
  <c r="BQ239" i="102" s="1"/>
  <c r="CZ238" i="102"/>
  <c r="DB238" i="102" s="1"/>
  <c r="K238" i="101"/>
  <c r="T237" i="101"/>
  <c r="CE237" i="101"/>
  <c r="CI237" i="101"/>
  <c r="AX236" i="101"/>
  <c r="AZ236" i="101" s="1"/>
  <c r="AO236" i="101"/>
  <c r="AQ236" i="101" s="1"/>
  <c r="AP237" i="101" s="1"/>
  <c r="CQ236" i="101"/>
  <c r="CS236" i="101" s="1"/>
  <c r="BG236" i="101"/>
  <c r="BI236" i="101" s="1"/>
  <c r="AF236" i="101"/>
  <c r="AH236" i="101" s="1"/>
  <c r="AG237" i="101" s="1"/>
  <c r="BP236" i="101"/>
  <c r="BR236" i="101" s="1"/>
  <c r="CZ236" i="101"/>
  <c r="DB236" i="101" s="1"/>
  <c r="BY236" i="101"/>
  <c r="CA236" i="101" s="1"/>
  <c r="CZ230" i="98"/>
  <c r="DB230" i="98" s="1"/>
  <c r="DA231" i="98" s="1"/>
  <c r="CQ230" i="98"/>
  <c r="CS230" i="98" s="1"/>
  <c r="CR231" i="98" s="1"/>
  <c r="AO230" i="98"/>
  <c r="AQ230" i="98" s="1"/>
  <c r="AP231" i="98" s="1"/>
  <c r="AF230" i="98"/>
  <c r="AH230" i="98" s="1"/>
  <c r="AG231" i="98" s="1"/>
  <c r="CQ230" i="97"/>
  <c r="CS230" i="97" s="1"/>
  <c r="CR231" i="97" s="1"/>
  <c r="CI230" i="97"/>
  <c r="CE230" i="97"/>
  <c r="BQ230" i="97"/>
  <c r="BM230" i="97"/>
  <c r="BG230" i="97"/>
  <c r="BI230" i="97" s="1"/>
  <c r="BH231" i="97" s="1"/>
  <c r="K257" i="97"/>
  <c r="N257" i="97" s="1"/>
  <c r="P257" i="97" s="1"/>
  <c r="O258" i="97" s="1"/>
  <c r="AO230" i="97"/>
  <c r="AQ230" i="97" s="1"/>
  <c r="AF230" i="97"/>
  <c r="AH230" i="97" s="1"/>
  <c r="AG231" i="97" s="1"/>
  <c r="T230" i="97"/>
  <c r="K231" i="98"/>
  <c r="AU231" i="98"/>
  <c r="BV231" i="98"/>
  <c r="CE231" i="98"/>
  <c r="BD231" i="98"/>
  <c r="BM231" i="98"/>
  <c r="T231" i="98"/>
  <c r="CW231" i="97"/>
  <c r="AU231" i="97"/>
  <c r="BE247" i="112" l="1"/>
  <c r="AZ248" i="112" s="1"/>
  <c r="BD248" i="112" s="1"/>
  <c r="AQ247" i="112"/>
  <c r="AL248" i="112" s="1"/>
  <c r="AP248" i="112" s="1"/>
  <c r="EJ238" i="102"/>
  <c r="EL238" i="102" s="1"/>
  <c r="EB239" i="102"/>
  <c r="DX239" i="102"/>
  <c r="DR238" i="102"/>
  <c r="DT238" i="102" s="1"/>
  <c r="DJ239" i="102"/>
  <c r="DF239" i="102"/>
  <c r="EG231" i="98"/>
  <c r="EK231" i="98"/>
  <c r="EA231" i="98"/>
  <c r="EC231" i="98" s="1"/>
  <c r="DS231" i="98"/>
  <c r="DO231" i="98"/>
  <c r="DI231" i="98"/>
  <c r="DK231" i="98" s="1"/>
  <c r="EK237" i="101"/>
  <c r="EG237" i="101"/>
  <c r="EA237" i="101"/>
  <c r="EC237" i="101" s="1"/>
  <c r="DS237" i="101"/>
  <c r="DO237" i="101"/>
  <c r="DI237" i="101"/>
  <c r="DK237" i="101" s="1"/>
  <c r="EG231" i="97"/>
  <c r="EK231" i="97"/>
  <c r="EB231" i="97"/>
  <c r="DX231" i="97"/>
  <c r="DS231" i="97"/>
  <c r="DO231" i="97"/>
  <c r="DJ231" i="97"/>
  <c r="DF231" i="97"/>
  <c r="AC239" i="102"/>
  <c r="BD239" i="102"/>
  <c r="K239" i="102"/>
  <c r="DA239" i="102"/>
  <c r="CW239" i="102"/>
  <c r="T239" i="102"/>
  <c r="BY239" i="102"/>
  <c r="CA239" i="102" s="1"/>
  <c r="BZ240" i="102" s="1"/>
  <c r="AO238" i="102"/>
  <c r="AQ238" i="102" s="1"/>
  <c r="AP239" i="102" s="1"/>
  <c r="CH238" i="102"/>
  <c r="CJ238" i="102" s="1"/>
  <c r="CI239" i="102" s="1"/>
  <c r="BM239" i="102"/>
  <c r="AX238" i="102"/>
  <c r="AZ238" i="102" s="1"/>
  <c r="AY239" i="102" s="1"/>
  <c r="CQ238" i="102"/>
  <c r="CS238" i="102" s="1"/>
  <c r="CR239" i="102" s="1"/>
  <c r="AL237" i="101"/>
  <c r="BZ237" i="101"/>
  <c r="BV237" i="101"/>
  <c r="AU237" i="101"/>
  <c r="AY237" i="101"/>
  <c r="CW237" i="101"/>
  <c r="DA237" i="101"/>
  <c r="BD237" i="101"/>
  <c r="BH237" i="101"/>
  <c r="BQ237" i="101"/>
  <c r="BM237" i="101"/>
  <c r="CR237" i="101"/>
  <c r="CN237" i="101"/>
  <c r="AC237" i="101"/>
  <c r="N238" i="101"/>
  <c r="P238" i="101" s="1"/>
  <c r="O239" i="101" s="1"/>
  <c r="W237" i="101"/>
  <c r="Y237" i="101" s="1"/>
  <c r="X238" i="101" s="1"/>
  <c r="CH237" i="101"/>
  <c r="CJ237" i="101" s="1"/>
  <c r="CH231" i="98"/>
  <c r="CJ231" i="98" s="1"/>
  <c r="CI232" i="98" s="1"/>
  <c r="BY231" i="98"/>
  <c r="CA231" i="98" s="1"/>
  <c r="BZ232" i="98" s="1"/>
  <c r="BP231" i="98"/>
  <c r="BR231" i="98" s="1"/>
  <c r="BQ232" i="98" s="1"/>
  <c r="BG231" i="98"/>
  <c r="BI231" i="98" s="1"/>
  <c r="BH232" i="98" s="1"/>
  <c r="AX231" i="98"/>
  <c r="AZ231" i="98" s="1"/>
  <c r="AY232" i="98" s="1"/>
  <c r="W231" i="98"/>
  <c r="Y231" i="98" s="1"/>
  <c r="X232" i="98" s="1"/>
  <c r="CZ231" i="97"/>
  <c r="DB231" i="97" s="1"/>
  <c r="DA232" i="97" s="1"/>
  <c r="CH230" i="97"/>
  <c r="CJ230" i="97" s="1"/>
  <c r="K258" i="97"/>
  <c r="N258" i="97" s="1"/>
  <c r="P258" i="97" s="1"/>
  <c r="O259" i="97" s="1"/>
  <c r="BP230" i="97"/>
  <c r="BR230" i="97" s="1"/>
  <c r="AX231" i="97"/>
  <c r="AZ231" i="97" s="1"/>
  <c r="AY232" i="97" s="1"/>
  <c r="AP231" i="97"/>
  <c r="AL231" i="97"/>
  <c r="W230" i="97"/>
  <c r="Y230" i="97" s="1"/>
  <c r="X231" i="97" s="1"/>
  <c r="CN231" i="98"/>
  <c r="CW231" i="98"/>
  <c r="AC231" i="98"/>
  <c r="AL231" i="98"/>
  <c r="N231" i="98"/>
  <c r="P231" i="98" s="1"/>
  <c r="O232" i="98" s="1"/>
  <c r="CN231" i="97"/>
  <c r="BD231" i="97"/>
  <c r="AC231" i="97"/>
  <c r="BC248" i="112" l="1"/>
  <c r="AO248" i="112"/>
  <c r="EK239" i="102"/>
  <c r="EG239" i="102"/>
  <c r="EA239" i="102"/>
  <c r="EC239" i="102" s="1"/>
  <c r="DS239" i="102"/>
  <c r="DO239" i="102"/>
  <c r="DI239" i="102"/>
  <c r="DK239" i="102" s="1"/>
  <c r="EJ231" i="98"/>
  <c r="EL231" i="98" s="1"/>
  <c r="EB232" i="98"/>
  <c r="DX232" i="98"/>
  <c r="DR231" i="98"/>
  <c r="DT231" i="98" s="1"/>
  <c r="DF232" i="98"/>
  <c r="DJ232" i="98"/>
  <c r="EJ237" i="101"/>
  <c r="EL237" i="101" s="1"/>
  <c r="EB238" i="101"/>
  <c r="DX238" i="101"/>
  <c r="DR237" i="101"/>
  <c r="DT237" i="101" s="1"/>
  <c r="DJ238" i="101"/>
  <c r="DF238" i="101"/>
  <c r="EJ231" i="97"/>
  <c r="EL231" i="97" s="1"/>
  <c r="EA231" i="97"/>
  <c r="EC231" i="97" s="1"/>
  <c r="DR231" i="97"/>
  <c r="DT231" i="97" s="1"/>
  <c r="DI231" i="97"/>
  <c r="DK231" i="97" s="1"/>
  <c r="BV240" i="102"/>
  <c r="CE239" i="102"/>
  <c r="CN239" i="102"/>
  <c r="AU239" i="102"/>
  <c r="CZ239" i="102"/>
  <c r="DB239" i="102" s="1"/>
  <c r="BG239" i="102"/>
  <c r="BI239" i="102" s="1"/>
  <c r="BH240" i="102" s="1"/>
  <c r="AL239" i="102"/>
  <c r="N239" i="102"/>
  <c r="P239" i="102" s="1"/>
  <c r="O240" i="102" s="1"/>
  <c r="AF239" i="102"/>
  <c r="AH239" i="102" s="1"/>
  <c r="AG240" i="102" s="1"/>
  <c r="BP239" i="102"/>
  <c r="BR239" i="102" s="1"/>
  <c r="BQ240" i="102" s="1"/>
  <c r="W239" i="102"/>
  <c r="Y239" i="102" s="1"/>
  <c r="X240" i="102" s="1"/>
  <c r="T238" i="101"/>
  <c r="CE238" i="101"/>
  <c r="CI238" i="101"/>
  <c r="K239" i="101"/>
  <c r="BP237" i="101"/>
  <c r="BR237" i="101" s="1"/>
  <c r="BY237" i="101"/>
  <c r="CA237" i="101" s="1"/>
  <c r="AF237" i="101"/>
  <c r="AH237" i="101" s="1"/>
  <c r="AG238" i="101" s="1"/>
  <c r="CZ237" i="101"/>
  <c r="DB237" i="101" s="1"/>
  <c r="CQ237" i="101"/>
  <c r="CS237" i="101" s="1"/>
  <c r="AO237" i="101"/>
  <c r="AQ237" i="101" s="1"/>
  <c r="AP238" i="101" s="1"/>
  <c r="BG237" i="101"/>
  <c r="BI237" i="101" s="1"/>
  <c r="AX237" i="101"/>
  <c r="AZ237" i="101" s="1"/>
  <c r="CZ231" i="98"/>
  <c r="DB231" i="98" s="1"/>
  <c r="DA232" i="98" s="1"/>
  <c r="CQ231" i="98"/>
  <c r="CS231" i="98" s="1"/>
  <c r="CR232" i="98" s="1"/>
  <c r="AO231" i="98"/>
  <c r="AQ231" i="98" s="1"/>
  <c r="AP232" i="98" s="1"/>
  <c r="AF231" i="98"/>
  <c r="AH231" i="98" s="1"/>
  <c r="AG232" i="98" s="1"/>
  <c r="CQ231" i="97"/>
  <c r="CS231" i="97" s="1"/>
  <c r="CR232" i="97" s="1"/>
  <c r="CI231" i="97"/>
  <c r="CE231" i="97"/>
  <c r="BQ231" i="97"/>
  <c r="BM231" i="97"/>
  <c r="K259" i="97"/>
  <c r="N259" i="97" s="1"/>
  <c r="BG231" i="97"/>
  <c r="BI231" i="97" s="1"/>
  <c r="BH232" i="97" s="1"/>
  <c r="AO231" i="97"/>
  <c r="AQ231" i="97" s="1"/>
  <c r="AF231" i="97"/>
  <c r="AH231" i="97" s="1"/>
  <c r="AG232" i="97" s="1"/>
  <c r="T231" i="97"/>
  <c r="CE232" i="98"/>
  <c r="AU232" i="98"/>
  <c r="BD232" i="98"/>
  <c r="K232" i="98"/>
  <c r="T232" i="98"/>
  <c r="BV232" i="98"/>
  <c r="BM232" i="98"/>
  <c r="CW232" i="97"/>
  <c r="AU232" i="97"/>
  <c r="BE248" i="112" l="1"/>
  <c r="AZ249" i="112" s="1"/>
  <c r="BD249" i="112" s="1"/>
  <c r="EJ239" i="102"/>
  <c r="EL239" i="102" s="1"/>
  <c r="EB240" i="102"/>
  <c r="DX240" i="102"/>
  <c r="DR239" i="102"/>
  <c r="DT239" i="102" s="1"/>
  <c r="DJ240" i="102"/>
  <c r="DF240" i="102"/>
  <c r="EG232" i="98"/>
  <c r="EK232" i="98"/>
  <c r="EA232" i="98"/>
  <c r="EC232" i="98" s="1"/>
  <c r="DS232" i="98"/>
  <c r="DO232" i="98"/>
  <c r="DI232" i="98"/>
  <c r="DK232" i="98" s="1"/>
  <c r="EK238" i="101"/>
  <c r="EG238" i="101"/>
  <c r="EA238" i="101"/>
  <c r="EC238" i="101" s="1"/>
  <c r="DS238" i="101"/>
  <c r="DO238" i="101"/>
  <c r="DI238" i="101"/>
  <c r="DK238" i="101" s="1"/>
  <c r="EK232" i="97"/>
  <c r="EG232" i="97"/>
  <c r="DX232" i="97"/>
  <c r="EB232" i="97"/>
  <c r="DO232" i="97"/>
  <c r="DS232" i="97"/>
  <c r="DJ232" i="97"/>
  <c r="DF232" i="97"/>
  <c r="T240" i="102"/>
  <c r="BM240" i="102"/>
  <c r="AX239" i="102"/>
  <c r="AZ239" i="102" s="1"/>
  <c r="AY240" i="102" s="1"/>
  <c r="CH239" i="102"/>
  <c r="CJ239" i="102" s="1"/>
  <c r="CI240" i="102" s="1"/>
  <c r="K240" i="102"/>
  <c r="BD240" i="102"/>
  <c r="AC240" i="102"/>
  <c r="AO239" i="102"/>
  <c r="AQ239" i="102" s="1"/>
  <c r="AP240" i="102" s="1"/>
  <c r="DA240" i="102"/>
  <c r="CW240" i="102"/>
  <c r="BY240" i="102"/>
  <c r="CA240" i="102" s="1"/>
  <c r="BZ241" i="102" s="1"/>
  <c r="CQ239" i="102"/>
  <c r="CS239" i="102" s="1"/>
  <c r="CR240" i="102" s="1"/>
  <c r="AY238" i="101"/>
  <c r="AU238" i="101"/>
  <c r="BD238" i="101"/>
  <c r="BH238" i="101"/>
  <c r="BZ238" i="101"/>
  <c r="BV238" i="101"/>
  <c r="CN238" i="101"/>
  <c r="CR238" i="101"/>
  <c r="BQ238" i="101"/>
  <c r="BM238" i="101"/>
  <c r="CH238" i="101"/>
  <c r="CJ238" i="101" s="1"/>
  <c r="AL238" i="101"/>
  <c r="DA238" i="101"/>
  <c r="CW238" i="101"/>
  <c r="N239" i="101"/>
  <c r="P239" i="101" s="1"/>
  <c r="O240" i="101" s="1"/>
  <c r="W238" i="101"/>
  <c r="Y238" i="101" s="1"/>
  <c r="X239" i="101" s="1"/>
  <c r="AC238" i="101"/>
  <c r="CH232" i="98"/>
  <c r="CJ232" i="98" s="1"/>
  <c r="CI233" i="98" s="1"/>
  <c r="BY232" i="98"/>
  <c r="CA232" i="98" s="1"/>
  <c r="BZ233" i="98" s="1"/>
  <c r="BP232" i="98"/>
  <c r="BR232" i="98" s="1"/>
  <c r="BQ233" i="98" s="1"/>
  <c r="BG232" i="98"/>
  <c r="BI232" i="98" s="1"/>
  <c r="BH233" i="98" s="1"/>
  <c r="AX232" i="98"/>
  <c r="AZ232" i="98" s="1"/>
  <c r="AY233" i="98" s="1"/>
  <c r="W232" i="98"/>
  <c r="Y232" i="98" s="1"/>
  <c r="X233" i="98" s="1"/>
  <c r="CZ232" i="97"/>
  <c r="DB232" i="97" s="1"/>
  <c r="DA233" i="97" s="1"/>
  <c r="CH231" i="97"/>
  <c r="CJ231" i="97" s="1"/>
  <c r="P259" i="97"/>
  <c r="O260" i="97" s="1"/>
  <c r="BP231" i="97"/>
  <c r="BR231" i="97" s="1"/>
  <c r="AX232" i="97"/>
  <c r="AZ232" i="97" s="1"/>
  <c r="AY233" i="97" s="1"/>
  <c r="AP232" i="97"/>
  <c r="AL232" i="97"/>
  <c r="W231" i="97"/>
  <c r="Y231" i="97" s="1"/>
  <c r="X232" i="97" s="1"/>
  <c r="CN232" i="98"/>
  <c r="AL232" i="98"/>
  <c r="N232" i="98"/>
  <c r="P232" i="98" s="1"/>
  <c r="O233" i="98" s="1"/>
  <c r="AC232" i="98"/>
  <c r="CW232" i="98"/>
  <c r="CN232" i="97"/>
  <c r="BD232" i="97"/>
  <c r="AC232" i="97"/>
  <c r="BC249" i="112" l="1"/>
  <c r="AQ248" i="112"/>
  <c r="AL249" i="112" s="1"/>
  <c r="AP249" i="112" s="1"/>
  <c r="EK240" i="102"/>
  <c r="EG240" i="102"/>
  <c r="EA240" i="102"/>
  <c r="EC240" i="102" s="1"/>
  <c r="DO240" i="102"/>
  <c r="DS240" i="102"/>
  <c r="DI240" i="102"/>
  <c r="DK240" i="102" s="1"/>
  <c r="EJ232" i="98"/>
  <c r="EL232" i="98" s="1"/>
  <c r="EB233" i="98"/>
  <c r="DX233" i="98"/>
  <c r="DR232" i="98"/>
  <c r="DT232" i="98" s="1"/>
  <c r="DJ233" i="98"/>
  <c r="DF233" i="98"/>
  <c r="EJ238" i="101"/>
  <c r="EL238" i="101" s="1"/>
  <c r="EB239" i="101"/>
  <c r="DX239" i="101"/>
  <c r="DR238" i="101"/>
  <c r="DT238" i="101" s="1"/>
  <c r="DJ239" i="101"/>
  <c r="DF239" i="101"/>
  <c r="EJ232" i="97"/>
  <c r="EL232" i="97" s="1"/>
  <c r="EA232" i="97"/>
  <c r="EC232" i="97" s="1"/>
  <c r="DR232" i="97"/>
  <c r="DT232" i="97" s="1"/>
  <c r="DI232" i="97"/>
  <c r="DK232" i="97" s="1"/>
  <c r="CN240" i="102"/>
  <c r="CE240" i="102"/>
  <c r="BV241" i="102"/>
  <c r="AU240" i="102"/>
  <c r="AL240" i="102"/>
  <c r="BP240" i="102"/>
  <c r="BR240" i="102" s="1"/>
  <c r="BQ241" i="102" s="1"/>
  <c r="BG240" i="102"/>
  <c r="BI240" i="102" s="1"/>
  <c r="BH241" i="102" s="1"/>
  <c r="CZ240" i="102"/>
  <c r="DB240" i="102" s="1"/>
  <c r="AF240" i="102"/>
  <c r="AH240" i="102" s="1"/>
  <c r="AG241" i="102" s="1"/>
  <c r="W240" i="102"/>
  <c r="Y240" i="102" s="1"/>
  <c r="X241" i="102" s="1"/>
  <c r="N240" i="102"/>
  <c r="P240" i="102" s="1"/>
  <c r="O241" i="102" s="1"/>
  <c r="CI239" i="101"/>
  <c r="CE239" i="101"/>
  <c r="T239" i="101"/>
  <c r="CQ238" i="101"/>
  <c r="CS238" i="101" s="1"/>
  <c r="BG238" i="101"/>
  <c r="BI238" i="101" s="1"/>
  <c r="AF238" i="101"/>
  <c r="AH238" i="101" s="1"/>
  <c r="AG239" i="101" s="1"/>
  <c r="K240" i="101"/>
  <c r="AO238" i="101"/>
  <c r="AQ238" i="101" s="1"/>
  <c r="AP239" i="101" s="1"/>
  <c r="BP238" i="101"/>
  <c r="BR238" i="101" s="1"/>
  <c r="BY238" i="101"/>
  <c r="CA238" i="101" s="1"/>
  <c r="AX238" i="101"/>
  <c r="AZ238" i="101" s="1"/>
  <c r="CZ238" i="101"/>
  <c r="DB238" i="101" s="1"/>
  <c r="CZ232" i="98"/>
  <c r="DB232" i="98" s="1"/>
  <c r="DA233" i="98" s="1"/>
  <c r="CQ232" i="98"/>
  <c r="CS232" i="98" s="1"/>
  <c r="CR233" i="98" s="1"/>
  <c r="AO232" i="98"/>
  <c r="AQ232" i="98" s="1"/>
  <c r="AP233" i="98" s="1"/>
  <c r="AF232" i="98"/>
  <c r="AH232" i="98" s="1"/>
  <c r="AG233" i="98" s="1"/>
  <c r="CQ232" i="97"/>
  <c r="CS232" i="97" s="1"/>
  <c r="CR233" i="97" s="1"/>
  <c r="CI232" i="97"/>
  <c r="CE232" i="97"/>
  <c r="BQ232" i="97"/>
  <c r="BM232" i="97"/>
  <c r="K260" i="97"/>
  <c r="BG232" i="97"/>
  <c r="BI232" i="97" s="1"/>
  <c r="BH233" i="97" s="1"/>
  <c r="AO232" i="97"/>
  <c r="AQ232" i="97" s="1"/>
  <c r="AF232" i="97"/>
  <c r="AH232" i="97" s="1"/>
  <c r="AG233" i="97" s="1"/>
  <c r="T232" i="97"/>
  <c r="T233" i="98"/>
  <c r="BM233" i="98"/>
  <c r="BD233" i="98"/>
  <c r="AU233" i="98"/>
  <c r="CE233" i="98"/>
  <c r="BV233" i="98"/>
  <c r="K233" i="98"/>
  <c r="CW233" i="97"/>
  <c r="AU233" i="97"/>
  <c r="AO249" i="112" l="1"/>
  <c r="BE249" i="112"/>
  <c r="AZ250" i="112" s="1"/>
  <c r="BD250" i="112" s="1"/>
  <c r="EJ240" i="102"/>
  <c r="EL240" i="102" s="1"/>
  <c r="EB241" i="102"/>
  <c r="DX241" i="102"/>
  <c r="DR240" i="102"/>
  <c r="DT240" i="102" s="1"/>
  <c r="DJ241" i="102"/>
  <c r="DF241" i="102"/>
  <c r="EK233" i="98"/>
  <c r="EG233" i="98"/>
  <c r="EA233" i="98"/>
  <c r="EC233" i="98" s="1"/>
  <c r="DS233" i="98"/>
  <c r="DO233" i="98"/>
  <c r="DI233" i="98"/>
  <c r="DK233" i="98" s="1"/>
  <c r="EK239" i="101"/>
  <c r="EG239" i="101"/>
  <c r="EA239" i="101"/>
  <c r="EC239" i="101" s="1"/>
  <c r="DS239" i="101"/>
  <c r="DO239" i="101"/>
  <c r="DI239" i="101"/>
  <c r="DK239" i="101" s="1"/>
  <c r="EK233" i="97"/>
  <c r="EG233" i="97"/>
  <c r="EB233" i="97"/>
  <c r="DX233" i="97"/>
  <c r="DS233" i="97"/>
  <c r="DO233" i="97"/>
  <c r="DJ233" i="97"/>
  <c r="DF233" i="97"/>
  <c r="BD241" i="102"/>
  <c r="T241" i="102"/>
  <c r="AC241" i="102"/>
  <c r="BM241" i="102"/>
  <c r="DA241" i="102"/>
  <c r="CW241" i="102"/>
  <c r="AX240" i="102"/>
  <c r="AZ240" i="102" s="1"/>
  <c r="AY241" i="102" s="1"/>
  <c r="CH240" i="102"/>
  <c r="CJ240" i="102" s="1"/>
  <c r="CI241" i="102" s="1"/>
  <c r="AO240" i="102"/>
  <c r="AQ240" i="102" s="1"/>
  <c r="AP241" i="102" s="1"/>
  <c r="CQ240" i="102"/>
  <c r="CS240" i="102" s="1"/>
  <c r="CR241" i="102" s="1"/>
  <c r="K241" i="102"/>
  <c r="BY241" i="102"/>
  <c r="CA241" i="102" s="1"/>
  <c r="BZ242" i="102" s="1"/>
  <c r="AL239" i="101"/>
  <c r="BZ239" i="101"/>
  <c r="BV239" i="101"/>
  <c r="BM239" i="101"/>
  <c r="BQ239" i="101"/>
  <c r="AC239" i="101"/>
  <c r="AY239" i="101"/>
  <c r="AU239" i="101"/>
  <c r="BH239" i="101"/>
  <c r="BD239" i="101"/>
  <c r="W239" i="101"/>
  <c r="Y239" i="101" s="1"/>
  <c r="X240" i="101" s="1"/>
  <c r="N240" i="101"/>
  <c r="P240" i="101" s="1"/>
  <c r="O241" i="101" s="1"/>
  <c r="DA239" i="101"/>
  <c r="CW239" i="101"/>
  <c r="CR239" i="101"/>
  <c r="CN239" i="101"/>
  <c r="CH239" i="101"/>
  <c r="CJ239" i="101" s="1"/>
  <c r="CH233" i="98"/>
  <c r="CJ233" i="98" s="1"/>
  <c r="CI234" i="98" s="1"/>
  <c r="BY233" i="98"/>
  <c r="CA233" i="98" s="1"/>
  <c r="BZ234" i="98" s="1"/>
  <c r="BP233" i="98"/>
  <c r="BR233" i="98" s="1"/>
  <c r="BQ234" i="98" s="1"/>
  <c r="BG233" i="98"/>
  <c r="BI233" i="98" s="1"/>
  <c r="BH234" i="98" s="1"/>
  <c r="AX233" i="98"/>
  <c r="AZ233" i="98" s="1"/>
  <c r="AY234" i="98" s="1"/>
  <c r="W233" i="98"/>
  <c r="Y233" i="98" s="1"/>
  <c r="X234" i="98" s="1"/>
  <c r="CZ233" i="97"/>
  <c r="DB233" i="97" s="1"/>
  <c r="DA234" i="97" s="1"/>
  <c r="CH232" i="97"/>
  <c r="CJ232" i="97" s="1"/>
  <c r="N260" i="97"/>
  <c r="P260" i="97" s="1"/>
  <c r="O261" i="97" s="1"/>
  <c r="BP232" i="97"/>
  <c r="BR232" i="97" s="1"/>
  <c r="AX233" i="97"/>
  <c r="AZ233" i="97" s="1"/>
  <c r="AY234" i="97" s="1"/>
  <c r="AP233" i="97"/>
  <c r="AL233" i="97"/>
  <c r="W232" i="97"/>
  <c r="Y232" i="97" s="1"/>
  <c r="X233" i="97" s="1"/>
  <c r="CW233" i="98"/>
  <c r="CN233" i="98"/>
  <c r="AC233" i="98"/>
  <c r="N233" i="98"/>
  <c r="P233" i="98" s="1"/>
  <c r="O234" i="98" s="1"/>
  <c r="AL233" i="98"/>
  <c r="CN233" i="97"/>
  <c r="BD233" i="97"/>
  <c r="AC233" i="97"/>
  <c r="BC250" i="112" l="1"/>
  <c r="AQ249" i="112"/>
  <c r="AL250" i="112" s="1"/>
  <c r="AP250" i="112" s="1"/>
  <c r="EK241" i="102"/>
  <c r="EG241" i="102"/>
  <c r="EA241" i="102"/>
  <c r="EC241" i="102" s="1"/>
  <c r="DO241" i="102"/>
  <c r="DS241" i="102"/>
  <c r="DI241" i="102"/>
  <c r="DK241" i="102" s="1"/>
  <c r="EJ233" i="98"/>
  <c r="EL233" i="98" s="1"/>
  <c r="EB234" i="98"/>
  <c r="DX234" i="98"/>
  <c r="DR233" i="98"/>
  <c r="DT233" i="98" s="1"/>
  <c r="DJ234" i="98"/>
  <c r="DF234" i="98"/>
  <c r="EJ239" i="101"/>
  <c r="EL239" i="101" s="1"/>
  <c r="EB240" i="101"/>
  <c r="DX240" i="101"/>
  <c r="DR239" i="101"/>
  <c r="DT239" i="101" s="1"/>
  <c r="DJ240" i="101"/>
  <c r="DF240" i="101"/>
  <c r="EJ233" i="97"/>
  <c r="EL233" i="97" s="1"/>
  <c r="EA233" i="97"/>
  <c r="EC233" i="97" s="1"/>
  <c r="DR233" i="97"/>
  <c r="DT233" i="97" s="1"/>
  <c r="DI233" i="97"/>
  <c r="DK233" i="97" s="1"/>
  <c r="BV242" i="102"/>
  <c r="CE241" i="102"/>
  <c r="N241" i="102"/>
  <c r="P241" i="102" s="1"/>
  <c r="O242" i="102" s="1"/>
  <c r="BP241" i="102"/>
  <c r="BR241" i="102" s="1"/>
  <c r="BQ242" i="102" s="1"/>
  <c r="W241" i="102"/>
  <c r="Y241" i="102" s="1"/>
  <c r="X242" i="102" s="1"/>
  <c r="AL241" i="102"/>
  <c r="AU241" i="102"/>
  <c r="CN241" i="102"/>
  <c r="CZ241" i="102"/>
  <c r="DB241" i="102" s="1"/>
  <c r="AF241" i="102"/>
  <c r="AH241" i="102" s="1"/>
  <c r="AG242" i="102" s="1"/>
  <c r="BG241" i="102"/>
  <c r="BI241" i="102" s="1"/>
  <c r="BH242" i="102" s="1"/>
  <c r="K241" i="101"/>
  <c r="BY239" i="101"/>
  <c r="CA239" i="101" s="1"/>
  <c r="AF239" i="101"/>
  <c r="AH239" i="101" s="1"/>
  <c r="AG240" i="101" s="1"/>
  <c r="CQ239" i="101"/>
  <c r="CS239" i="101" s="1"/>
  <c r="BG239" i="101"/>
  <c r="BI239" i="101" s="1"/>
  <c r="CI240" i="101"/>
  <c r="CE240" i="101"/>
  <c r="CZ239" i="101"/>
  <c r="DB239" i="101" s="1"/>
  <c r="T240" i="101"/>
  <c r="AX239" i="101"/>
  <c r="AZ239" i="101" s="1"/>
  <c r="BP239" i="101"/>
  <c r="BR239" i="101" s="1"/>
  <c r="AO239" i="101"/>
  <c r="AQ239" i="101" s="1"/>
  <c r="AP240" i="101" s="1"/>
  <c r="CZ233" i="98"/>
  <c r="DB233" i="98" s="1"/>
  <c r="DA234" i="98" s="1"/>
  <c r="CQ233" i="98"/>
  <c r="CS233" i="98" s="1"/>
  <c r="CR234" i="98" s="1"/>
  <c r="AO233" i="98"/>
  <c r="AQ233" i="98" s="1"/>
  <c r="AP234" i="98" s="1"/>
  <c r="AF233" i="98"/>
  <c r="AH233" i="98" s="1"/>
  <c r="AG234" i="98" s="1"/>
  <c r="CQ233" i="97"/>
  <c r="CS233" i="97" s="1"/>
  <c r="CR234" i="97" s="1"/>
  <c r="CI233" i="97"/>
  <c r="CE233" i="97"/>
  <c r="BQ233" i="97"/>
  <c r="BM233" i="97"/>
  <c r="K261" i="97"/>
  <c r="N261" i="97" s="1"/>
  <c r="BG233" i="97"/>
  <c r="BI233" i="97" s="1"/>
  <c r="BH234" i="97" s="1"/>
  <c r="AO233" i="97"/>
  <c r="AQ233" i="97" s="1"/>
  <c r="AF233" i="97"/>
  <c r="AH233" i="97" s="1"/>
  <c r="AG234" i="97" s="1"/>
  <c r="T233" i="97"/>
  <c r="BV234" i="98"/>
  <c r="BM234" i="98"/>
  <c r="BD234" i="98"/>
  <c r="K234" i="98"/>
  <c r="CE234" i="98"/>
  <c r="T234" i="98"/>
  <c r="AU234" i="98"/>
  <c r="CW234" i="97"/>
  <c r="AU234" i="97"/>
  <c r="AO250" i="112" l="1"/>
  <c r="BE250" i="112"/>
  <c r="AZ251" i="112" s="1"/>
  <c r="BD251" i="112" s="1"/>
  <c r="EJ241" i="102"/>
  <c r="EL241" i="102" s="1"/>
  <c r="EB242" i="102"/>
  <c r="DX242" i="102"/>
  <c r="DR241" i="102"/>
  <c r="DT241" i="102" s="1"/>
  <c r="DJ242" i="102"/>
  <c r="DF242" i="102"/>
  <c r="EK234" i="98"/>
  <c r="EG234" i="98"/>
  <c r="EA234" i="98"/>
  <c r="EC234" i="98" s="1"/>
  <c r="DO234" i="98"/>
  <c r="DS234" i="98"/>
  <c r="DI234" i="98"/>
  <c r="DK234" i="98" s="1"/>
  <c r="EK240" i="101"/>
  <c r="EG240" i="101"/>
  <c r="EA240" i="101"/>
  <c r="EC240" i="101" s="1"/>
  <c r="DS240" i="101"/>
  <c r="DO240" i="101"/>
  <c r="DI240" i="101"/>
  <c r="DK240" i="101" s="1"/>
  <c r="EK234" i="97"/>
  <c r="EG234" i="97"/>
  <c r="EB234" i="97"/>
  <c r="DX234" i="97"/>
  <c r="DS234" i="97"/>
  <c r="DO234" i="97"/>
  <c r="DJ234" i="97"/>
  <c r="DF234" i="97"/>
  <c r="DA242" i="102"/>
  <c r="CW242" i="102"/>
  <c r="CQ241" i="102"/>
  <c r="CS241" i="102" s="1"/>
  <c r="CR242" i="102" s="1"/>
  <c r="AO241" i="102"/>
  <c r="AQ241" i="102" s="1"/>
  <c r="AP242" i="102" s="1"/>
  <c r="CH241" i="102"/>
  <c r="CJ241" i="102" s="1"/>
  <c r="CI242" i="102" s="1"/>
  <c r="AC242" i="102"/>
  <c r="BM242" i="102"/>
  <c r="BD242" i="102"/>
  <c r="T242" i="102"/>
  <c r="K242" i="102"/>
  <c r="BY242" i="102"/>
  <c r="CA242" i="102" s="1"/>
  <c r="BZ243" i="102" s="1"/>
  <c r="AX241" i="102"/>
  <c r="AZ241" i="102" s="1"/>
  <c r="AY242" i="102" s="1"/>
  <c r="BD240" i="101"/>
  <c r="BH240" i="101"/>
  <c r="BM240" i="101"/>
  <c r="BQ240" i="101"/>
  <c r="CW240" i="101"/>
  <c r="DA240" i="101"/>
  <c r="CN240" i="101"/>
  <c r="CR240" i="101"/>
  <c r="AL240" i="101"/>
  <c r="AY240" i="101"/>
  <c r="AU240" i="101"/>
  <c r="AC240" i="101"/>
  <c r="W240" i="101"/>
  <c r="Y240" i="101" s="1"/>
  <c r="X241" i="101" s="1"/>
  <c r="CH240" i="101"/>
  <c r="CJ240" i="101" s="1"/>
  <c r="BV240" i="101"/>
  <c r="BZ240" i="101"/>
  <c r="N241" i="101"/>
  <c r="P241" i="101" s="1"/>
  <c r="O242" i="101" s="1"/>
  <c r="CH234" i="98"/>
  <c r="CJ234" i="98" s="1"/>
  <c r="CI235" i="98" s="1"/>
  <c r="BY234" i="98"/>
  <c r="CA234" i="98" s="1"/>
  <c r="BZ235" i="98" s="1"/>
  <c r="BP234" i="98"/>
  <c r="BR234" i="98" s="1"/>
  <c r="BQ235" i="98" s="1"/>
  <c r="BG234" i="98"/>
  <c r="BI234" i="98" s="1"/>
  <c r="BH235" i="98" s="1"/>
  <c r="AX234" i="98"/>
  <c r="AZ234" i="98" s="1"/>
  <c r="AY235" i="98" s="1"/>
  <c r="W234" i="98"/>
  <c r="Y234" i="98" s="1"/>
  <c r="X235" i="98" s="1"/>
  <c r="CZ234" i="97"/>
  <c r="DB234" i="97" s="1"/>
  <c r="DA235" i="97" s="1"/>
  <c r="CH233" i="97"/>
  <c r="CJ233" i="97" s="1"/>
  <c r="BP233" i="97"/>
  <c r="BR233" i="97" s="1"/>
  <c r="P261" i="97"/>
  <c r="O262" i="97" s="1"/>
  <c r="AX234" i="97"/>
  <c r="AZ234" i="97" s="1"/>
  <c r="AY235" i="97" s="1"/>
  <c r="AP234" i="97"/>
  <c r="AL234" i="97"/>
  <c r="W233" i="97"/>
  <c r="Y233" i="97" s="1"/>
  <c r="X234" i="97" s="1"/>
  <c r="CW234" i="98"/>
  <c r="AC234" i="98"/>
  <c r="AL234" i="98"/>
  <c r="N234" i="98"/>
  <c r="P234" i="98" s="1"/>
  <c r="O235" i="98" s="1"/>
  <c r="CN234" i="98"/>
  <c r="CN234" i="97"/>
  <c r="BD234" i="97"/>
  <c r="AC234" i="97"/>
  <c r="AQ250" i="112" l="1"/>
  <c r="AL251" i="112" s="1"/>
  <c r="AP251" i="112" s="1"/>
  <c r="BC251" i="112"/>
  <c r="EK242" i="102"/>
  <c r="EG242" i="102"/>
  <c r="EA242" i="102"/>
  <c r="EC242" i="102" s="1"/>
  <c r="DS242" i="102"/>
  <c r="DO242" i="102"/>
  <c r="DI242" i="102"/>
  <c r="DK242" i="102" s="1"/>
  <c r="EJ234" i="98"/>
  <c r="EL234" i="98" s="1"/>
  <c r="EB235" i="98"/>
  <c r="DX235" i="98"/>
  <c r="DR234" i="98"/>
  <c r="DT234" i="98" s="1"/>
  <c r="DF235" i="98"/>
  <c r="DJ235" i="98"/>
  <c r="EJ240" i="101"/>
  <c r="EL240" i="101" s="1"/>
  <c r="EB241" i="101"/>
  <c r="DX241" i="101"/>
  <c r="DR240" i="101"/>
  <c r="DT240" i="101" s="1"/>
  <c r="DJ241" i="101"/>
  <c r="DF241" i="101"/>
  <c r="EJ234" i="97"/>
  <c r="EL234" i="97" s="1"/>
  <c r="EA234" i="97"/>
  <c r="EC234" i="97" s="1"/>
  <c r="DR234" i="97"/>
  <c r="DT234" i="97" s="1"/>
  <c r="DI234" i="97"/>
  <c r="DK234" i="97" s="1"/>
  <c r="AL242" i="102"/>
  <c r="CN242" i="102"/>
  <c r="BV243" i="102"/>
  <c r="CE242" i="102"/>
  <c r="W242" i="102"/>
  <c r="Y242" i="102" s="1"/>
  <c r="X243" i="102" s="1"/>
  <c r="BP242" i="102"/>
  <c r="BR242" i="102" s="1"/>
  <c r="BQ243" i="102" s="1"/>
  <c r="AU242" i="102"/>
  <c r="N242" i="102"/>
  <c r="P242" i="102" s="1"/>
  <c r="O243" i="102" s="1"/>
  <c r="BG242" i="102"/>
  <c r="BI242" i="102" s="1"/>
  <c r="BH243" i="102" s="1"/>
  <c r="AF242" i="102"/>
  <c r="AH242" i="102" s="1"/>
  <c r="AG243" i="102" s="1"/>
  <c r="CZ242" i="102"/>
  <c r="DB242" i="102" s="1"/>
  <c r="T241" i="101"/>
  <c r="K242" i="101"/>
  <c r="BY240" i="101"/>
  <c r="CA240" i="101" s="1"/>
  <c r="CQ240" i="101"/>
  <c r="CS240" i="101" s="1"/>
  <c r="BP240" i="101"/>
  <c r="BR240" i="101" s="1"/>
  <c r="AX240" i="101"/>
  <c r="AZ240" i="101" s="1"/>
  <c r="CI241" i="101"/>
  <c r="CE241" i="101"/>
  <c r="AF240" i="101"/>
  <c r="AH240" i="101" s="1"/>
  <c r="AG241" i="101" s="1"/>
  <c r="AO240" i="101"/>
  <c r="AQ240" i="101" s="1"/>
  <c r="AP241" i="101" s="1"/>
  <c r="CZ240" i="101"/>
  <c r="DB240" i="101" s="1"/>
  <c r="BG240" i="101"/>
  <c r="BI240" i="101" s="1"/>
  <c r="CZ234" i="98"/>
  <c r="DB234" i="98" s="1"/>
  <c r="DA235" i="98" s="1"/>
  <c r="CQ234" i="98"/>
  <c r="CS234" i="98" s="1"/>
  <c r="CR235" i="98" s="1"/>
  <c r="AO234" i="98"/>
  <c r="AQ234" i="98" s="1"/>
  <c r="AP235" i="98" s="1"/>
  <c r="AF234" i="98"/>
  <c r="AH234" i="98" s="1"/>
  <c r="AG235" i="98" s="1"/>
  <c r="CQ234" i="97"/>
  <c r="CS234" i="97" s="1"/>
  <c r="CR235" i="97" s="1"/>
  <c r="CI234" i="97"/>
  <c r="CE234" i="97"/>
  <c r="K262" i="97"/>
  <c r="BQ234" i="97"/>
  <c r="BM234" i="97"/>
  <c r="BG234" i="97"/>
  <c r="BI234" i="97" s="1"/>
  <c r="BH235" i="97" s="1"/>
  <c r="AO234" i="97"/>
  <c r="AQ234" i="97" s="1"/>
  <c r="AF234" i="97"/>
  <c r="AH234" i="97" s="1"/>
  <c r="AG235" i="97" s="1"/>
  <c r="T234" i="97"/>
  <c r="BV235" i="98"/>
  <c r="AU235" i="98"/>
  <c r="K235" i="98"/>
  <c r="BD235" i="98"/>
  <c r="CE235" i="98"/>
  <c r="BM235" i="98"/>
  <c r="T235" i="98"/>
  <c r="CW235" i="97"/>
  <c r="AU235" i="97"/>
  <c r="AO251" i="112" l="1"/>
  <c r="AQ251" i="112" s="1"/>
  <c r="AL252" i="112" s="1"/>
  <c r="AP252" i="112" s="1"/>
  <c r="BE251" i="112"/>
  <c r="AZ252" i="112" s="1"/>
  <c r="BD252" i="112" s="1"/>
  <c r="EJ242" i="102"/>
  <c r="EL242" i="102" s="1"/>
  <c r="DX243" i="102"/>
  <c r="EB243" i="102"/>
  <c r="DR242" i="102"/>
  <c r="DT242" i="102" s="1"/>
  <c r="DF243" i="102"/>
  <c r="DJ243" i="102"/>
  <c r="EG235" i="98"/>
  <c r="EK235" i="98"/>
  <c r="EA235" i="98"/>
  <c r="EC235" i="98" s="1"/>
  <c r="DS235" i="98"/>
  <c r="DO235" i="98"/>
  <c r="DI235" i="98"/>
  <c r="DK235" i="98" s="1"/>
  <c r="EK241" i="101"/>
  <c r="EG241" i="101"/>
  <c r="EA241" i="101"/>
  <c r="EC241" i="101" s="1"/>
  <c r="DS241" i="101"/>
  <c r="DO241" i="101"/>
  <c r="DI241" i="101"/>
  <c r="DK241" i="101" s="1"/>
  <c r="EK235" i="97"/>
  <c r="EG235" i="97"/>
  <c r="EB235" i="97"/>
  <c r="DX235" i="97"/>
  <c r="DS235" i="97"/>
  <c r="DO235" i="97"/>
  <c r="DJ235" i="97"/>
  <c r="DF235" i="97"/>
  <c r="BD243" i="102"/>
  <c r="K243" i="102"/>
  <c r="CW243" i="102"/>
  <c r="DA243" i="102"/>
  <c r="T243" i="102"/>
  <c r="CH242" i="102"/>
  <c r="CJ242" i="102" s="1"/>
  <c r="CI243" i="102" s="1"/>
  <c r="CQ242" i="102"/>
  <c r="CS242" i="102" s="1"/>
  <c r="CR243" i="102" s="1"/>
  <c r="AC243" i="102"/>
  <c r="BM243" i="102"/>
  <c r="AX242" i="102"/>
  <c r="AZ242" i="102" s="1"/>
  <c r="AY243" i="102" s="1"/>
  <c r="BY243" i="102"/>
  <c r="CA243" i="102" s="1"/>
  <c r="BZ244" i="102" s="1"/>
  <c r="AO242" i="102"/>
  <c r="AQ242" i="102" s="1"/>
  <c r="AP243" i="102" s="1"/>
  <c r="CN241" i="101"/>
  <c r="CR241" i="101"/>
  <c r="BM241" i="101"/>
  <c r="BQ241" i="101"/>
  <c r="CW241" i="101"/>
  <c r="DA241" i="101"/>
  <c r="BH241" i="101"/>
  <c r="BD241" i="101"/>
  <c r="AU241" i="101"/>
  <c r="AY241" i="101"/>
  <c r="AC241" i="101"/>
  <c r="N242" i="101"/>
  <c r="P242" i="101" s="1"/>
  <c r="O243" i="101" s="1"/>
  <c r="AL241" i="101"/>
  <c r="CH241" i="101"/>
  <c r="CJ241" i="101" s="1"/>
  <c r="BZ241" i="101"/>
  <c r="BV241" i="101"/>
  <c r="W241" i="101"/>
  <c r="Y241" i="101" s="1"/>
  <c r="X242" i="101" s="1"/>
  <c r="CH235" i="98"/>
  <c r="CJ235" i="98" s="1"/>
  <c r="CI236" i="98" s="1"/>
  <c r="BY235" i="98"/>
  <c r="CA235" i="98" s="1"/>
  <c r="BZ236" i="98" s="1"/>
  <c r="BP235" i="98"/>
  <c r="BR235" i="98" s="1"/>
  <c r="BQ236" i="98" s="1"/>
  <c r="BG235" i="98"/>
  <c r="BI235" i="98" s="1"/>
  <c r="BH236" i="98" s="1"/>
  <c r="AX235" i="98"/>
  <c r="AZ235" i="98" s="1"/>
  <c r="AY236" i="98" s="1"/>
  <c r="W235" i="98"/>
  <c r="Y235" i="98" s="1"/>
  <c r="X236" i="98" s="1"/>
  <c r="CZ235" i="97"/>
  <c r="DB235" i="97" s="1"/>
  <c r="DA236" i="97" s="1"/>
  <c r="CH234" i="97"/>
  <c r="CJ234" i="97" s="1"/>
  <c r="BP234" i="97"/>
  <c r="BR234" i="97" s="1"/>
  <c r="N262" i="97"/>
  <c r="P262" i="97" s="1"/>
  <c r="O263" i="97" s="1"/>
  <c r="AX235" i="97"/>
  <c r="AZ235" i="97" s="1"/>
  <c r="AY236" i="97" s="1"/>
  <c r="AP235" i="97"/>
  <c r="AL235" i="97"/>
  <c r="W234" i="97"/>
  <c r="Y234" i="97" s="1"/>
  <c r="X235" i="97" s="1"/>
  <c r="AL235" i="98"/>
  <c r="CN235" i="98"/>
  <c r="CW235" i="98"/>
  <c r="AC235" i="98"/>
  <c r="N235" i="98"/>
  <c r="P235" i="98" s="1"/>
  <c r="O236" i="98" s="1"/>
  <c r="CN235" i="97"/>
  <c r="BD235" i="97"/>
  <c r="AC235" i="97"/>
  <c r="AO252" i="112" l="1"/>
  <c r="BC252" i="112"/>
  <c r="EG243" i="102"/>
  <c r="EK243" i="102"/>
  <c r="EA243" i="102"/>
  <c r="EC243" i="102" s="1"/>
  <c r="DS243" i="102"/>
  <c r="DO243" i="102"/>
  <c r="DI243" i="102"/>
  <c r="DK243" i="102" s="1"/>
  <c r="EJ235" i="98"/>
  <c r="EL235" i="98" s="1"/>
  <c r="EB236" i="98"/>
  <c r="DX236" i="98"/>
  <c r="DR235" i="98"/>
  <c r="DT235" i="98" s="1"/>
  <c r="DF236" i="98"/>
  <c r="DJ236" i="98"/>
  <c r="EJ241" i="101"/>
  <c r="EL241" i="101" s="1"/>
  <c r="EB242" i="101"/>
  <c r="DX242" i="101"/>
  <c r="DR241" i="101"/>
  <c r="DT241" i="101" s="1"/>
  <c r="DJ242" i="101"/>
  <c r="DF242" i="101"/>
  <c r="EJ235" i="97"/>
  <c r="EL235" i="97" s="1"/>
  <c r="EA235" i="97"/>
  <c r="EC235" i="97" s="1"/>
  <c r="DR235" i="97"/>
  <c r="DT235" i="97" s="1"/>
  <c r="DI235" i="97"/>
  <c r="DK235" i="97" s="1"/>
  <c r="BV244" i="102"/>
  <c r="BP243" i="102"/>
  <c r="BR243" i="102" s="1"/>
  <c r="BQ244" i="102" s="1"/>
  <c r="W243" i="102"/>
  <c r="Y243" i="102" s="1"/>
  <c r="X244" i="102" s="1"/>
  <c r="N243" i="102"/>
  <c r="P243" i="102" s="1"/>
  <c r="O244" i="102" s="1"/>
  <c r="CN243" i="102"/>
  <c r="AL243" i="102"/>
  <c r="AU243" i="102"/>
  <c r="CE243" i="102"/>
  <c r="AF243" i="102"/>
  <c r="AH243" i="102" s="1"/>
  <c r="AG244" i="102" s="1"/>
  <c r="CZ243" i="102"/>
  <c r="DB243" i="102" s="1"/>
  <c r="BG243" i="102"/>
  <c r="BI243" i="102" s="1"/>
  <c r="BH244" i="102" s="1"/>
  <c r="CE242" i="101"/>
  <c r="CI242" i="101"/>
  <c r="T242" i="101"/>
  <c r="K243" i="101"/>
  <c r="BY241" i="101"/>
  <c r="CA241" i="101" s="1"/>
  <c r="AO241" i="101"/>
  <c r="AQ241" i="101" s="1"/>
  <c r="AP242" i="101" s="1"/>
  <c r="AF241" i="101"/>
  <c r="AH241" i="101" s="1"/>
  <c r="AG242" i="101" s="1"/>
  <c r="BG241" i="101"/>
  <c r="BI241" i="101" s="1"/>
  <c r="BP241" i="101"/>
  <c r="BR241" i="101" s="1"/>
  <c r="AX241" i="101"/>
  <c r="AZ241" i="101" s="1"/>
  <c r="CZ241" i="101"/>
  <c r="DB241" i="101" s="1"/>
  <c r="CQ241" i="101"/>
  <c r="CS241" i="101" s="1"/>
  <c r="CZ235" i="98"/>
  <c r="DB235" i="98" s="1"/>
  <c r="DA236" i="98" s="1"/>
  <c r="CQ235" i="98"/>
  <c r="CS235" i="98" s="1"/>
  <c r="CR236" i="98" s="1"/>
  <c r="AO235" i="98"/>
  <c r="AQ235" i="98" s="1"/>
  <c r="AP236" i="98" s="1"/>
  <c r="AF235" i="98"/>
  <c r="AH235" i="98" s="1"/>
  <c r="AG236" i="98" s="1"/>
  <c r="CQ235" i="97"/>
  <c r="CS235" i="97" s="1"/>
  <c r="CR236" i="97" s="1"/>
  <c r="CI235" i="97"/>
  <c r="CE235" i="97"/>
  <c r="BQ235" i="97"/>
  <c r="BM235" i="97"/>
  <c r="K263" i="97"/>
  <c r="N263" i="97" s="1"/>
  <c r="BG235" i="97"/>
  <c r="BI235" i="97" s="1"/>
  <c r="BH236" i="97" s="1"/>
  <c r="AO235" i="97"/>
  <c r="AQ235" i="97" s="1"/>
  <c r="AF235" i="97"/>
  <c r="AH235" i="97" s="1"/>
  <c r="AG236" i="97" s="1"/>
  <c r="T235" i="97"/>
  <c r="T236" i="98"/>
  <c r="K236" i="98"/>
  <c r="CE236" i="98"/>
  <c r="AU236" i="98"/>
  <c r="BD236" i="98"/>
  <c r="BV236" i="98"/>
  <c r="BM236" i="98"/>
  <c r="CW236" i="97"/>
  <c r="AU236" i="97"/>
  <c r="BE252" i="112" l="1"/>
  <c r="AZ253" i="112" s="1"/>
  <c r="BD253" i="112" s="1"/>
  <c r="AQ252" i="112"/>
  <c r="AL253" i="112" s="1"/>
  <c r="AP253" i="112" s="1"/>
  <c r="EJ243" i="102"/>
  <c r="EL243" i="102" s="1"/>
  <c r="DX244" i="102"/>
  <c r="EB244" i="102"/>
  <c r="DR243" i="102"/>
  <c r="DT243" i="102" s="1"/>
  <c r="DF244" i="102"/>
  <c r="DJ244" i="102"/>
  <c r="EG236" i="98"/>
  <c r="EK236" i="98"/>
  <c r="EA236" i="98"/>
  <c r="EC236" i="98" s="1"/>
  <c r="DS236" i="98"/>
  <c r="DO236" i="98"/>
  <c r="DI236" i="98"/>
  <c r="DK236" i="98" s="1"/>
  <c r="EK242" i="101"/>
  <c r="EG242" i="101"/>
  <c r="EA242" i="101"/>
  <c r="EC242" i="101" s="1"/>
  <c r="DS242" i="101"/>
  <c r="DO242" i="101"/>
  <c r="DI242" i="101"/>
  <c r="DK242" i="101" s="1"/>
  <c r="EK236" i="97"/>
  <c r="EG236" i="97"/>
  <c r="EB236" i="97"/>
  <c r="DX236" i="97"/>
  <c r="DS236" i="97"/>
  <c r="DO236" i="97"/>
  <c r="DJ236" i="97"/>
  <c r="DF236" i="97"/>
  <c r="T244" i="102"/>
  <c r="BM244" i="102"/>
  <c r="BD244" i="102"/>
  <c r="DA244" i="102"/>
  <c r="CW244" i="102"/>
  <c r="CH243" i="102"/>
  <c r="CJ243" i="102" s="1"/>
  <c r="CI244" i="102" s="1"/>
  <c r="AO243" i="102"/>
  <c r="AQ243" i="102" s="1"/>
  <c r="AP244" i="102" s="1"/>
  <c r="K244" i="102"/>
  <c r="AC244" i="102"/>
  <c r="AX243" i="102"/>
  <c r="AZ243" i="102" s="1"/>
  <c r="AY244" i="102" s="1"/>
  <c r="CQ243" i="102"/>
  <c r="CS243" i="102" s="1"/>
  <c r="CR244" i="102" s="1"/>
  <c r="BY244" i="102"/>
  <c r="CA244" i="102" s="1"/>
  <c r="BZ245" i="102" s="1"/>
  <c r="AL242" i="101"/>
  <c r="AY242" i="101"/>
  <c r="AU242" i="101"/>
  <c r="BZ242" i="101"/>
  <c r="BV242" i="101"/>
  <c r="DA242" i="101"/>
  <c r="CW242" i="101"/>
  <c r="BQ242" i="101"/>
  <c r="BM242" i="101"/>
  <c r="AC242" i="101"/>
  <c r="W242" i="101"/>
  <c r="Y242" i="101" s="1"/>
  <c r="X243" i="101" s="1"/>
  <c r="BH242" i="101"/>
  <c r="BD242" i="101"/>
  <c r="N243" i="101"/>
  <c r="P243" i="101" s="1"/>
  <c r="O244" i="101" s="1"/>
  <c r="CN242" i="101"/>
  <c r="CR242" i="101"/>
  <c r="CH242" i="101"/>
  <c r="CJ242" i="101" s="1"/>
  <c r="CH236" i="98"/>
  <c r="CJ236" i="98" s="1"/>
  <c r="CI237" i="98" s="1"/>
  <c r="BY236" i="98"/>
  <c r="CA236" i="98" s="1"/>
  <c r="BZ237" i="98" s="1"/>
  <c r="BP236" i="98"/>
  <c r="BR236" i="98" s="1"/>
  <c r="BQ237" i="98" s="1"/>
  <c r="BG236" i="98"/>
  <c r="BI236" i="98" s="1"/>
  <c r="BH237" i="98" s="1"/>
  <c r="AX236" i="98"/>
  <c r="AZ236" i="98" s="1"/>
  <c r="AY237" i="98" s="1"/>
  <c r="W236" i="98"/>
  <c r="Y236" i="98" s="1"/>
  <c r="X237" i="98" s="1"/>
  <c r="CZ236" i="97"/>
  <c r="DB236" i="97" s="1"/>
  <c r="DA237" i="97" s="1"/>
  <c r="P263" i="97"/>
  <c r="O264" i="97" s="1"/>
  <c r="CH235" i="97"/>
  <c r="CJ235" i="97" s="1"/>
  <c r="BP235" i="97"/>
  <c r="BR235" i="97" s="1"/>
  <c r="AX236" i="97"/>
  <c r="AZ236" i="97" s="1"/>
  <c r="AY237" i="97" s="1"/>
  <c r="AP236" i="97"/>
  <c r="AL236" i="97"/>
  <c r="W235" i="97"/>
  <c r="Y235" i="97" s="1"/>
  <c r="X236" i="97" s="1"/>
  <c r="CN236" i="98"/>
  <c r="CW236" i="98"/>
  <c r="N236" i="98"/>
  <c r="P236" i="98" s="1"/>
  <c r="O237" i="98" s="1"/>
  <c r="AC236" i="98"/>
  <c r="AL236" i="98"/>
  <c r="CN236" i="97"/>
  <c r="BD236" i="97"/>
  <c r="AC236" i="97"/>
  <c r="K264" i="97" l="1"/>
  <c r="N264" i="97" s="1"/>
  <c r="BC253" i="112"/>
  <c r="AO253" i="112"/>
  <c r="EG244" i="102"/>
  <c r="EK244" i="102"/>
  <c r="EA244" i="102"/>
  <c r="EC244" i="102" s="1"/>
  <c r="DS244" i="102"/>
  <c r="DO244" i="102"/>
  <c r="DI244" i="102"/>
  <c r="DK244" i="102" s="1"/>
  <c r="EJ236" i="98"/>
  <c r="EL236" i="98" s="1"/>
  <c r="EB237" i="98"/>
  <c r="DX237" i="98"/>
  <c r="DR236" i="98"/>
  <c r="DT236" i="98" s="1"/>
  <c r="DJ237" i="98"/>
  <c r="DF237" i="98"/>
  <c r="EJ242" i="101"/>
  <c r="EL242" i="101" s="1"/>
  <c r="EB243" i="101"/>
  <c r="DX243" i="101"/>
  <c r="DR242" i="101"/>
  <c r="DT242" i="101" s="1"/>
  <c r="DJ243" i="101"/>
  <c r="DF243" i="101"/>
  <c r="EJ236" i="97"/>
  <c r="EL236" i="97" s="1"/>
  <c r="EA236" i="97"/>
  <c r="EC236" i="97" s="1"/>
  <c r="DR236" i="97"/>
  <c r="DT236" i="97" s="1"/>
  <c r="DI236" i="97"/>
  <c r="DK236" i="97" s="1"/>
  <c r="BV245" i="102"/>
  <c r="AU244" i="102"/>
  <c r="AL244" i="102"/>
  <c r="CE244" i="102"/>
  <c r="AF244" i="102"/>
  <c r="AH244" i="102" s="1"/>
  <c r="AG245" i="102" s="1"/>
  <c r="CZ244" i="102"/>
  <c r="DB244" i="102" s="1"/>
  <c r="BP244" i="102"/>
  <c r="BR244" i="102" s="1"/>
  <c r="BQ245" i="102" s="1"/>
  <c r="CN244" i="102"/>
  <c r="N244" i="102"/>
  <c r="P244" i="102" s="1"/>
  <c r="O245" i="102" s="1"/>
  <c r="BG244" i="102"/>
  <c r="BI244" i="102" s="1"/>
  <c r="BH245" i="102" s="1"/>
  <c r="W244" i="102"/>
  <c r="Y244" i="102" s="1"/>
  <c r="X245" i="102" s="1"/>
  <c r="CE243" i="101"/>
  <c r="CI243" i="101"/>
  <c r="BG242" i="101"/>
  <c r="BI242" i="101" s="1"/>
  <c r="AF242" i="101"/>
  <c r="AH242" i="101" s="1"/>
  <c r="AG243" i="101" s="1"/>
  <c r="CZ242" i="101"/>
  <c r="DB242" i="101" s="1"/>
  <c r="AX242" i="101"/>
  <c r="AZ242" i="101" s="1"/>
  <c r="CQ242" i="101"/>
  <c r="CS242" i="101" s="1"/>
  <c r="K244" i="101"/>
  <c r="T243" i="101"/>
  <c r="BP242" i="101"/>
  <c r="BR242" i="101" s="1"/>
  <c r="BY242" i="101"/>
  <c r="CA242" i="101" s="1"/>
  <c r="AO242" i="101"/>
  <c r="AQ242" i="101" s="1"/>
  <c r="AP243" i="101" s="1"/>
  <c r="CZ236" i="98"/>
  <c r="DB236" i="98" s="1"/>
  <c r="DA237" i="98" s="1"/>
  <c r="CQ236" i="98"/>
  <c r="CS236" i="98" s="1"/>
  <c r="CR237" i="98" s="1"/>
  <c r="AO236" i="98"/>
  <c r="AQ236" i="98" s="1"/>
  <c r="AP237" i="98" s="1"/>
  <c r="AF236" i="98"/>
  <c r="AH236" i="98" s="1"/>
  <c r="AG237" i="98" s="1"/>
  <c r="CQ236" i="97"/>
  <c r="CS236" i="97" s="1"/>
  <c r="CR237" i="97" s="1"/>
  <c r="CI236" i="97"/>
  <c r="CE236" i="97"/>
  <c r="BQ236" i="97"/>
  <c r="BM236" i="97"/>
  <c r="BG236" i="97"/>
  <c r="BI236" i="97" s="1"/>
  <c r="BH237" i="97" s="1"/>
  <c r="AO236" i="97"/>
  <c r="AQ236" i="97" s="1"/>
  <c r="AF236" i="97"/>
  <c r="AH236" i="97" s="1"/>
  <c r="AG237" i="97" s="1"/>
  <c r="T236" i="97"/>
  <c r="T237" i="98"/>
  <c r="BD237" i="98"/>
  <c r="CE237" i="98"/>
  <c r="BM237" i="98"/>
  <c r="K237" i="98"/>
  <c r="AU237" i="98"/>
  <c r="BV237" i="98"/>
  <c r="CW237" i="97"/>
  <c r="AU237" i="97"/>
  <c r="P264" i="97" l="1"/>
  <c r="O265" i="97" s="1"/>
  <c r="BE253" i="112"/>
  <c r="AZ254" i="112" s="1"/>
  <c r="BD254" i="112" s="1"/>
  <c r="EJ244" i="102"/>
  <c r="EL244" i="102" s="1"/>
  <c r="DX245" i="102"/>
  <c r="EB245" i="102"/>
  <c r="DR244" i="102"/>
  <c r="DT244" i="102" s="1"/>
  <c r="DF245" i="102"/>
  <c r="DJ245" i="102"/>
  <c r="EK237" i="98"/>
  <c r="EG237" i="98"/>
  <c r="EA237" i="98"/>
  <c r="EC237" i="98" s="1"/>
  <c r="DS237" i="98"/>
  <c r="DO237" i="98"/>
  <c r="DI237" i="98"/>
  <c r="DK237" i="98" s="1"/>
  <c r="EK243" i="101"/>
  <c r="EG243" i="101"/>
  <c r="EA243" i="101"/>
  <c r="EC243" i="101" s="1"/>
  <c r="DS243" i="101"/>
  <c r="DO243" i="101"/>
  <c r="DI243" i="101"/>
  <c r="DK243" i="101" s="1"/>
  <c r="EG237" i="97"/>
  <c r="EK237" i="97"/>
  <c r="EB237" i="97"/>
  <c r="DX237" i="97"/>
  <c r="DS237" i="97"/>
  <c r="DO237" i="97"/>
  <c r="DJ237" i="97"/>
  <c r="DF237" i="97"/>
  <c r="K245" i="102"/>
  <c r="DA245" i="102"/>
  <c r="CW245" i="102"/>
  <c r="BD245" i="102"/>
  <c r="CH244" i="102"/>
  <c r="CJ244" i="102" s="1"/>
  <c r="CI245" i="102" s="1"/>
  <c r="CQ244" i="102"/>
  <c r="CS244" i="102" s="1"/>
  <c r="CR245" i="102" s="1"/>
  <c r="AX244" i="102"/>
  <c r="AZ244" i="102" s="1"/>
  <c r="AY245" i="102" s="1"/>
  <c r="T245" i="102"/>
  <c r="BM245" i="102"/>
  <c r="AC245" i="102"/>
  <c r="AO244" i="102"/>
  <c r="AQ244" i="102" s="1"/>
  <c r="AP245" i="102" s="1"/>
  <c r="BY245" i="102"/>
  <c r="CA245" i="102" s="1"/>
  <c r="BZ246" i="102" s="1"/>
  <c r="CR243" i="101"/>
  <c r="CN243" i="101"/>
  <c r="DA243" i="101"/>
  <c r="CW243" i="101"/>
  <c r="AY243" i="101"/>
  <c r="AU243" i="101"/>
  <c r="BH243" i="101"/>
  <c r="BD243" i="101"/>
  <c r="AL243" i="101"/>
  <c r="W243" i="101"/>
  <c r="Y243" i="101" s="1"/>
  <c r="X244" i="101" s="1"/>
  <c r="BV243" i="101"/>
  <c r="BZ243" i="101"/>
  <c r="BQ243" i="101"/>
  <c r="BM243" i="101"/>
  <c r="AC243" i="101"/>
  <c r="N244" i="101"/>
  <c r="P244" i="101" s="1"/>
  <c r="O245" i="101" s="1"/>
  <c r="CH243" i="101"/>
  <c r="CJ243" i="101" s="1"/>
  <c r="CH237" i="98"/>
  <c r="CJ237" i="98" s="1"/>
  <c r="CI238" i="98" s="1"/>
  <c r="BY237" i="98"/>
  <c r="CA237" i="98" s="1"/>
  <c r="BZ238" i="98" s="1"/>
  <c r="BP237" i="98"/>
  <c r="BR237" i="98" s="1"/>
  <c r="BQ238" i="98" s="1"/>
  <c r="BG237" i="98"/>
  <c r="BI237" i="98" s="1"/>
  <c r="BH238" i="98" s="1"/>
  <c r="AX237" i="98"/>
  <c r="AZ237" i="98" s="1"/>
  <c r="AY238" i="98" s="1"/>
  <c r="W237" i="98"/>
  <c r="Y237" i="98" s="1"/>
  <c r="X238" i="98" s="1"/>
  <c r="CZ237" i="97"/>
  <c r="DB237" i="97" s="1"/>
  <c r="DA238" i="97" s="1"/>
  <c r="CH236" i="97"/>
  <c r="CJ236" i="97" s="1"/>
  <c r="BP236" i="97"/>
  <c r="BR236" i="97" s="1"/>
  <c r="AX237" i="97"/>
  <c r="AZ237" i="97" s="1"/>
  <c r="AY238" i="97" s="1"/>
  <c r="AP237" i="97"/>
  <c r="AL237" i="97"/>
  <c r="W236" i="97"/>
  <c r="Y236" i="97" s="1"/>
  <c r="X237" i="97" s="1"/>
  <c r="CN237" i="98"/>
  <c r="CW237" i="98"/>
  <c r="AC237" i="98"/>
  <c r="AL237" i="98"/>
  <c r="N237" i="98"/>
  <c r="P237" i="98" s="1"/>
  <c r="O238" i="98" s="1"/>
  <c r="CN237" i="97"/>
  <c r="BD237" i="97"/>
  <c r="AC237" i="97"/>
  <c r="K265" i="97" l="1"/>
  <c r="N265" i="97" s="1"/>
  <c r="BC254" i="112"/>
  <c r="AQ253" i="112"/>
  <c r="AL254" i="112" s="1"/>
  <c r="AP254" i="112" s="1"/>
  <c r="EG245" i="102"/>
  <c r="EK245" i="102"/>
  <c r="EA245" i="102"/>
  <c r="EC245" i="102" s="1"/>
  <c r="DS245" i="102"/>
  <c r="DO245" i="102"/>
  <c r="DI245" i="102"/>
  <c r="DK245" i="102" s="1"/>
  <c r="EJ237" i="98"/>
  <c r="EL237" i="98" s="1"/>
  <c r="EB238" i="98"/>
  <c r="DX238" i="98"/>
  <c r="DR237" i="98"/>
  <c r="DT237" i="98" s="1"/>
  <c r="DJ238" i="98"/>
  <c r="DF238" i="98"/>
  <c r="EJ243" i="101"/>
  <c r="EL243" i="101" s="1"/>
  <c r="EB244" i="101"/>
  <c r="DX244" i="101"/>
  <c r="DR243" i="101"/>
  <c r="DT243" i="101" s="1"/>
  <c r="DJ244" i="101"/>
  <c r="DF244" i="101"/>
  <c r="EJ237" i="97"/>
  <c r="EL237" i="97" s="1"/>
  <c r="EA237" i="97"/>
  <c r="EC237" i="97" s="1"/>
  <c r="DR237" i="97"/>
  <c r="DT237" i="97" s="1"/>
  <c r="DI237" i="97"/>
  <c r="DK237" i="97" s="1"/>
  <c r="BV246" i="102"/>
  <c r="BP245" i="102"/>
  <c r="BR245" i="102" s="1"/>
  <c r="BQ246" i="102" s="1"/>
  <c r="CZ245" i="102"/>
  <c r="DB245" i="102" s="1"/>
  <c r="AL245" i="102"/>
  <c r="AU245" i="102"/>
  <c r="CE245" i="102"/>
  <c r="AF245" i="102"/>
  <c r="AH245" i="102" s="1"/>
  <c r="AG246" i="102" s="1"/>
  <c r="W245" i="102"/>
  <c r="Y245" i="102" s="1"/>
  <c r="X246" i="102" s="1"/>
  <c r="CN245" i="102"/>
  <c r="BG245" i="102"/>
  <c r="BI245" i="102" s="1"/>
  <c r="BH246" i="102" s="1"/>
  <c r="N245" i="102"/>
  <c r="P245" i="102" s="1"/>
  <c r="O246" i="102" s="1"/>
  <c r="T244" i="101"/>
  <c r="K245" i="101"/>
  <c r="BP243" i="101"/>
  <c r="BR243" i="101" s="1"/>
  <c r="BG243" i="101"/>
  <c r="BI243" i="101" s="1"/>
  <c r="CZ243" i="101"/>
  <c r="DB243" i="101" s="1"/>
  <c r="CI244" i="101"/>
  <c r="CE244" i="101"/>
  <c r="AF243" i="101"/>
  <c r="AH243" i="101" s="1"/>
  <c r="AG244" i="101" s="1"/>
  <c r="AO243" i="101"/>
  <c r="AQ243" i="101" s="1"/>
  <c r="AP244" i="101" s="1"/>
  <c r="AX243" i="101"/>
  <c r="AZ243" i="101" s="1"/>
  <c r="CQ243" i="101"/>
  <c r="CS243" i="101" s="1"/>
  <c r="BY243" i="101"/>
  <c r="CA243" i="101" s="1"/>
  <c r="CZ237" i="98"/>
  <c r="DB237" i="98" s="1"/>
  <c r="DA238" i="98" s="1"/>
  <c r="CQ237" i="98"/>
  <c r="CS237" i="98" s="1"/>
  <c r="CR238" i="98" s="1"/>
  <c r="AO237" i="98"/>
  <c r="AQ237" i="98" s="1"/>
  <c r="AP238" i="98" s="1"/>
  <c r="AF237" i="98"/>
  <c r="AH237" i="98" s="1"/>
  <c r="AG238" i="98" s="1"/>
  <c r="CQ237" i="97"/>
  <c r="CS237" i="97" s="1"/>
  <c r="CR238" i="97" s="1"/>
  <c r="CI237" i="97"/>
  <c r="CE237" i="97"/>
  <c r="BQ237" i="97"/>
  <c r="BM237" i="97"/>
  <c r="BG237" i="97"/>
  <c r="BI237" i="97" s="1"/>
  <c r="BH238" i="97" s="1"/>
  <c r="AO237" i="97"/>
  <c r="AQ237" i="97" s="1"/>
  <c r="AF237" i="97"/>
  <c r="AH237" i="97" s="1"/>
  <c r="AG238" i="97" s="1"/>
  <c r="T237" i="97"/>
  <c r="CE238" i="98"/>
  <c r="BM238" i="98"/>
  <c r="BV238" i="98"/>
  <c r="T238" i="98"/>
  <c r="AU238" i="98"/>
  <c r="K238" i="98"/>
  <c r="BD238" i="98"/>
  <c r="CW238" i="97"/>
  <c r="AU238" i="97"/>
  <c r="P265" i="97" l="1"/>
  <c r="O266" i="97" s="1"/>
  <c r="AO254" i="112"/>
  <c r="BE254" i="112"/>
  <c r="AZ255" i="112" s="1"/>
  <c r="BD255" i="112" s="1"/>
  <c r="EJ245" i="102"/>
  <c r="EL245" i="102" s="1"/>
  <c r="DX246" i="102"/>
  <c r="EB246" i="102"/>
  <c r="DR245" i="102"/>
  <c r="DT245" i="102" s="1"/>
  <c r="DF246" i="102"/>
  <c r="DJ246" i="102"/>
  <c r="EK238" i="98"/>
  <c r="EG238" i="98"/>
  <c r="EA238" i="98"/>
  <c r="EC238" i="98" s="1"/>
  <c r="DO238" i="98"/>
  <c r="DS238" i="98"/>
  <c r="DI238" i="98"/>
  <c r="DK238" i="98" s="1"/>
  <c r="EK244" i="101"/>
  <c r="EG244" i="101"/>
  <c r="EA244" i="101"/>
  <c r="EC244" i="101" s="1"/>
  <c r="DS244" i="101"/>
  <c r="DO244" i="101"/>
  <c r="DI244" i="101"/>
  <c r="DK244" i="101" s="1"/>
  <c r="EG238" i="97"/>
  <c r="EK238" i="97"/>
  <c r="DX238" i="97"/>
  <c r="EB238" i="97"/>
  <c r="DS238" i="97"/>
  <c r="DO238" i="97"/>
  <c r="DJ238" i="97"/>
  <c r="DF238" i="97"/>
  <c r="AC246" i="102"/>
  <c r="BD246" i="102"/>
  <c r="T246" i="102"/>
  <c r="DA246" i="102"/>
  <c r="CW246" i="102"/>
  <c r="CH245" i="102"/>
  <c r="CJ245" i="102" s="1"/>
  <c r="CI246" i="102" s="1"/>
  <c r="AO245" i="102"/>
  <c r="AQ245" i="102" s="1"/>
  <c r="AP246" i="102" s="1"/>
  <c r="BM246" i="102"/>
  <c r="K246" i="102"/>
  <c r="CQ245" i="102"/>
  <c r="CS245" i="102" s="1"/>
  <c r="CR246" i="102" s="1"/>
  <c r="AX245" i="102"/>
  <c r="AZ245" i="102" s="1"/>
  <c r="AY246" i="102" s="1"/>
  <c r="BY246" i="102"/>
  <c r="CA246" i="102" s="1"/>
  <c r="BZ247" i="102" s="1"/>
  <c r="BV244" i="101"/>
  <c r="BZ244" i="101"/>
  <c r="AC244" i="101"/>
  <c r="CR244" i="101"/>
  <c r="CN244" i="101"/>
  <c r="DA244" i="101"/>
  <c r="CW244" i="101"/>
  <c r="BH244" i="101"/>
  <c r="BD244" i="101"/>
  <c r="BM244" i="101"/>
  <c r="BQ244" i="101"/>
  <c r="CH244" i="101"/>
  <c r="CJ244" i="101" s="1"/>
  <c r="N245" i="101"/>
  <c r="P245" i="101" s="1"/>
  <c r="O246" i="101" s="1"/>
  <c r="AL244" i="101"/>
  <c r="AY244" i="101"/>
  <c r="AU244" i="101"/>
  <c r="W244" i="101"/>
  <c r="Y244" i="101" s="1"/>
  <c r="X245" i="101" s="1"/>
  <c r="CH238" i="98"/>
  <c r="CJ238" i="98" s="1"/>
  <c r="CI239" i="98" s="1"/>
  <c r="BY238" i="98"/>
  <c r="CA238" i="98" s="1"/>
  <c r="BZ239" i="98" s="1"/>
  <c r="BP238" i="98"/>
  <c r="BR238" i="98" s="1"/>
  <c r="BQ239" i="98" s="1"/>
  <c r="BG238" i="98"/>
  <c r="BI238" i="98" s="1"/>
  <c r="BH239" i="98" s="1"/>
  <c r="AX238" i="98"/>
  <c r="AZ238" i="98" s="1"/>
  <c r="AY239" i="98" s="1"/>
  <c r="W238" i="98"/>
  <c r="Y238" i="98" s="1"/>
  <c r="X239" i="98" s="1"/>
  <c r="CZ238" i="97"/>
  <c r="DB238" i="97" s="1"/>
  <c r="DA239" i="97" s="1"/>
  <c r="CH237" i="97"/>
  <c r="CJ237" i="97" s="1"/>
  <c r="BP237" i="97"/>
  <c r="BR237" i="97" s="1"/>
  <c r="AX238" i="97"/>
  <c r="AZ238" i="97" s="1"/>
  <c r="AY239" i="97" s="1"/>
  <c r="AP238" i="97"/>
  <c r="AL238" i="97"/>
  <c r="W237" i="97"/>
  <c r="Y237" i="97" s="1"/>
  <c r="X238" i="97" s="1"/>
  <c r="AC238" i="98"/>
  <c r="CW238" i="98"/>
  <c r="N238" i="98"/>
  <c r="P238" i="98" s="1"/>
  <c r="O239" i="98" s="1"/>
  <c r="AL238" i="98"/>
  <c r="CN238" i="98"/>
  <c r="CN238" i="97"/>
  <c r="BD238" i="97"/>
  <c r="AC238" i="97"/>
  <c r="K266" i="97" l="1"/>
  <c r="N266" i="97" s="1"/>
  <c r="P266" i="97" s="1"/>
  <c r="O267" i="97" s="1"/>
  <c r="BC255" i="112"/>
  <c r="AQ254" i="112"/>
  <c r="AL255" i="112" s="1"/>
  <c r="AP255" i="112" s="1"/>
  <c r="EG246" i="102"/>
  <c r="EK246" i="102"/>
  <c r="EA246" i="102"/>
  <c r="EC246" i="102" s="1"/>
  <c r="DO246" i="102"/>
  <c r="DS246" i="102"/>
  <c r="DI246" i="102"/>
  <c r="DK246" i="102" s="1"/>
  <c r="EJ238" i="98"/>
  <c r="EL238" i="98" s="1"/>
  <c r="DX239" i="98"/>
  <c r="EB239" i="98"/>
  <c r="DR238" i="98"/>
  <c r="DT238" i="98" s="1"/>
  <c r="DJ239" i="98"/>
  <c r="DF239" i="98"/>
  <c r="EJ244" i="101"/>
  <c r="EL244" i="101" s="1"/>
  <c r="EB245" i="101"/>
  <c r="DX245" i="101"/>
  <c r="DR244" i="101"/>
  <c r="DT244" i="101" s="1"/>
  <c r="DJ245" i="101"/>
  <c r="DF245" i="101"/>
  <c r="EJ238" i="97"/>
  <c r="EL238" i="97" s="1"/>
  <c r="EA238" i="97"/>
  <c r="EC238" i="97" s="1"/>
  <c r="DR238" i="97"/>
  <c r="DT238" i="97" s="1"/>
  <c r="DI238" i="97"/>
  <c r="DK238" i="97" s="1"/>
  <c r="CN246" i="102"/>
  <c r="BV247" i="102"/>
  <c r="AU246" i="102"/>
  <c r="CE246" i="102"/>
  <c r="N246" i="102"/>
  <c r="P246" i="102" s="1"/>
  <c r="O247" i="102" s="1"/>
  <c r="CZ246" i="102"/>
  <c r="DB246" i="102" s="1"/>
  <c r="BG246" i="102"/>
  <c r="BI246" i="102" s="1"/>
  <c r="BH247" i="102" s="1"/>
  <c r="AL246" i="102"/>
  <c r="BP246" i="102"/>
  <c r="BR246" i="102" s="1"/>
  <c r="BQ247" i="102" s="1"/>
  <c r="W246" i="102"/>
  <c r="Y246" i="102" s="1"/>
  <c r="X247" i="102" s="1"/>
  <c r="AF246" i="102"/>
  <c r="AH246" i="102" s="1"/>
  <c r="AG247" i="102" s="1"/>
  <c r="T245" i="101"/>
  <c r="K246" i="101"/>
  <c r="AX244" i="101"/>
  <c r="AZ244" i="101" s="1"/>
  <c r="CZ244" i="101"/>
  <c r="DB244" i="101" s="1"/>
  <c r="AF244" i="101"/>
  <c r="AH244" i="101" s="1"/>
  <c r="AG245" i="101" s="1"/>
  <c r="BP244" i="101"/>
  <c r="BR244" i="101" s="1"/>
  <c r="AO244" i="101"/>
  <c r="AQ244" i="101" s="1"/>
  <c r="AP245" i="101" s="1"/>
  <c r="CI245" i="101"/>
  <c r="CE245" i="101"/>
  <c r="BG244" i="101"/>
  <c r="BI244" i="101" s="1"/>
  <c r="CQ244" i="101"/>
  <c r="CS244" i="101" s="1"/>
  <c r="BY244" i="101"/>
  <c r="CA244" i="101" s="1"/>
  <c r="CZ238" i="98"/>
  <c r="DB238" i="98" s="1"/>
  <c r="DA239" i="98" s="1"/>
  <c r="CQ238" i="98"/>
  <c r="CS238" i="98" s="1"/>
  <c r="CR239" i="98" s="1"/>
  <c r="AO238" i="98"/>
  <c r="AQ238" i="98" s="1"/>
  <c r="AP239" i="98" s="1"/>
  <c r="AF238" i="98"/>
  <c r="AH238" i="98" s="1"/>
  <c r="AG239" i="98" s="1"/>
  <c r="CQ238" i="97"/>
  <c r="CS238" i="97" s="1"/>
  <c r="CR239" i="97" s="1"/>
  <c r="CI238" i="97"/>
  <c r="CE238" i="97"/>
  <c r="BQ238" i="97"/>
  <c r="BM238" i="97"/>
  <c r="BG238" i="97"/>
  <c r="BI238" i="97" s="1"/>
  <c r="BH239" i="97" s="1"/>
  <c r="AO238" i="97"/>
  <c r="AQ238" i="97" s="1"/>
  <c r="AF238" i="97"/>
  <c r="AH238" i="97" s="1"/>
  <c r="AG239" i="97" s="1"/>
  <c r="T238" i="97"/>
  <c r="CE239" i="98"/>
  <c r="BV239" i="98"/>
  <c r="T239" i="98"/>
  <c r="AU239" i="98"/>
  <c r="K239" i="98"/>
  <c r="BM239" i="98"/>
  <c r="BD239" i="98"/>
  <c r="CW239" i="97"/>
  <c r="AU239" i="97"/>
  <c r="AO255" i="112" l="1"/>
  <c r="BE255" i="112"/>
  <c r="AZ256" i="112" s="1"/>
  <c r="BD256" i="112" s="1"/>
  <c r="EJ246" i="102"/>
  <c r="EL246" i="102" s="1"/>
  <c r="EB247" i="102"/>
  <c r="DX247" i="102"/>
  <c r="DR246" i="102"/>
  <c r="DT246" i="102" s="1"/>
  <c r="DJ247" i="102"/>
  <c r="DF247" i="102"/>
  <c r="EK239" i="98"/>
  <c r="EG239" i="98"/>
  <c r="EA239" i="98"/>
  <c r="EC239" i="98" s="1"/>
  <c r="DS239" i="98"/>
  <c r="DO239" i="98"/>
  <c r="DI239" i="98"/>
  <c r="DK239" i="98" s="1"/>
  <c r="EK245" i="101"/>
  <c r="EG245" i="101"/>
  <c r="EA245" i="101"/>
  <c r="EC245" i="101" s="1"/>
  <c r="DS245" i="101"/>
  <c r="DO245" i="101"/>
  <c r="DI245" i="101"/>
  <c r="DK245" i="101" s="1"/>
  <c r="EK239" i="97"/>
  <c r="EG239" i="97"/>
  <c r="EB239" i="97"/>
  <c r="DX239" i="97"/>
  <c r="DS239" i="97"/>
  <c r="DO239" i="97"/>
  <c r="DJ239" i="97"/>
  <c r="DF239" i="97"/>
  <c r="T247" i="102"/>
  <c r="BD247" i="102"/>
  <c r="DA247" i="102"/>
  <c r="CW247" i="102"/>
  <c r="BM247" i="102"/>
  <c r="AC247" i="102"/>
  <c r="AO246" i="102"/>
  <c r="AQ246" i="102" s="1"/>
  <c r="AP247" i="102" s="1"/>
  <c r="CH246" i="102"/>
  <c r="CJ246" i="102" s="1"/>
  <c r="CI247" i="102" s="1"/>
  <c r="BY247" i="102"/>
  <c r="CA247" i="102" s="1"/>
  <c r="BZ248" i="102" s="1"/>
  <c r="K247" i="102"/>
  <c r="AX246" i="102"/>
  <c r="AZ246" i="102" s="1"/>
  <c r="AY247" i="102" s="1"/>
  <c r="CQ246" i="102"/>
  <c r="CS246" i="102" s="1"/>
  <c r="CR247" i="102" s="1"/>
  <c r="BD245" i="101"/>
  <c r="BH245" i="101"/>
  <c r="AC245" i="101"/>
  <c r="CH245" i="101"/>
  <c r="CJ245" i="101" s="1"/>
  <c r="N246" i="101"/>
  <c r="P246" i="101" s="1"/>
  <c r="O247" i="101" s="1"/>
  <c r="CR245" i="101"/>
  <c r="CN245" i="101"/>
  <c r="BM245" i="101"/>
  <c r="BQ245" i="101"/>
  <c r="DA245" i="101"/>
  <c r="CW245" i="101"/>
  <c r="BZ245" i="101"/>
  <c r="BV245" i="101"/>
  <c r="AL245" i="101"/>
  <c r="AY245" i="101"/>
  <c r="AU245" i="101"/>
  <c r="W245" i="101"/>
  <c r="Y245" i="101" s="1"/>
  <c r="X246" i="101" s="1"/>
  <c r="K267" i="97"/>
  <c r="N267" i="97" s="1"/>
  <c r="P267" i="97" s="1"/>
  <c r="O268" i="97" s="1"/>
  <c r="CH239" i="98"/>
  <c r="CJ239" i="98" s="1"/>
  <c r="CI240" i="98" s="1"/>
  <c r="BY239" i="98"/>
  <c r="CA239" i="98" s="1"/>
  <c r="BZ240" i="98" s="1"/>
  <c r="BP239" i="98"/>
  <c r="BR239" i="98" s="1"/>
  <c r="BQ240" i="98" s="1"/>
  <c r="BG239" i="98"/>
  <c r="BI239" i="98" s="1"/>
  <c r="BH240" i="98" s="1"/>
  <c r="AX239" i="98"/>
  <c r="AZ239" i="98" s="1"/>
  <c r="AY240" i="98" s="1"/>
  <c r="W239" i="98"/>
  <c r="Y239" i="98" s="1"/>
  <c r="X240" i="98" s="1"/>
  <c r="CZ239" i="97"/>
  <c r="DB239" i="97" s="1"/>
  <c r="DA240" i="97" s="1"/>
  <c r="CH238" i="97"/>
  <c r="CJ238" i="97" s="1"/>
  <c r="BP238" i="97"/>
  <c r="BR238" i="97" s="1"/>
  <c r="AX239" i="97"/>
  <c r="AZ239" i="97" s="1"/>
  <c r="AY240" i="97" s="1"/>
  <c r="AP239" i="97"/>
  <c r="AL239" i="97"/>
  <c r="W238" i="97"/>
  <c r="Y238" i="97" s="1"/>
  <c r="X239" i="97" s="1"/>
  <c r="AL239" i="98"/>
  <c r="CN239" i="98"/>
  <c r="CW239" i="98"/>
  <c r="N239" i="98"/>
  <c r="P239" i="98" s="1"/>
  <c r="O240" i="98" s="1"/>
  <c r="AC239" i="98"/>
  <c r="CN239" i="97"/>
  <c r="BD239" i="97"/>
  <c r="AC239" i="97"/>
  <c r="BC256" i="112" l="1"/>
  <c r="AQ255" i="112"/>
  <c r="AL256" i="112" s="1"/>
  <c r="AP256" i="112" s="1"/>
  <c r="EK247" i="102"/>
  <c r="EG247" i="102"/>
  <c r="EA247" i="102"/>
  <c r="EC247" i="102" s="1"/>
  <c r="DO247" i="102"/>
  <c r="DS247" i="102"/>
  <c r="DI247" i="102"/>
  <c r="DK247" i="102" s="1"/>
  <c r="EJ239" i="98"/>
  <c r="EL239" i="98" s="1"/>
  <c r="EB240" i="98"/>
  <c r="DX240" i="98"/>
  <c r="DR239" i="98"/>
  <c r="DT239" i="98" s="1"/>
  <c r="DF240" i="98"/>
  <c r="DJ240" i="98"/>
  <c r="EJ245" i="101"/>
  <c r="EL245" i="101" s="1"/>
  <c r="EB246" i="101"/>
  <c r="DX246" i="101"/>
  <c r="DR245" i="101"/>
  <c r="DT245" i="101" s="1"/>
  <c r="DJ246" i="101"/>
  <c r="DF246" i="101"/>
  <c r="EJ239" i="97"/>
  <c r="EL239" i="97" s="1"/>
  <c r="EA239" i="97"/>
  <c r="EC239" i="97" s="1"/>
  <c r="DR239" i="97"/>
  <c r="DT239" i="97" s="1"/>
  <c r="DI239" i="97"/>
  <c r="DK239" i="97" s="1"/>
  <c r="CE247" i="102"/>
  <c r="AU247" i="102"/>
  <c r="AL247" i="102"/>
  <c r="CN247" i="102"/>
  <c r="BV248" i="102"/>
  <c r="BG247" i="102"/>
  <c r="BI247" i="102" s="1"/>
  <c r="BH248" i="102" s="1"/>
  <c r="BP247" i="102"/>
  <c r="BR247" i="102" s="1"/>
  <c r="BQ248" i="102" s="1"/>
  <c r="CZ247" i="102"/>
  <c r="DB247" i="102" s="1"/>
  <c r="W247" i="102"/>
  <c r="Y247" i="102" s="1"/>
  <c r="X248" i="102" s="1"/>
  <c r="N247" i="102"/>
  <c r="P247" i="102" s="1"/>
  <c r="O248" i="102" s="1"/>
  <c r="AF247" i="102"/>
  <c r="AH247" i="102" s="1"/>
  <c r="AG248" i="102" s="1"/>
  <c r="T246" i="101"/>
  <c r="CI246" i="101"/>
  <c r="CE246" i="101"/>
  <c r="AX245" i="101"/>
  <c r="AZ245" i="101" s="1"/>
  <c r="BY245" i="101"/>
  <c r="CA245" i="101" s="1"/>
  <c r="AF245" i="101"/>
  <c r="AH245" i="101" s="1"/>
  <c r="AG246" i="101" s="1"/>
  <c r="BP245" i="101"/>
  <c r="BR245" i="101" s="1"/>
  <c r="K247" i="101"/>
  <c r="AO245" i="101"/>
  <c r="AQ245" i="101" s="1"/>
  <c r="AP246" i="101" s="1"/>
  <c r="CZ245" i="101"/>
  <c r="DB245" i="101" s="1"/>
  <c r="CQ245" i="101"/>
  <c r="CS245" i="101" s="1"/>
  <c r="BG245" i="101"/>
  <c r="BI245" i="101" s="1"/>
  <c r="K268" i="97"/>
  <c r="CZ239" i="98"/>
  <c r="DB239" i="98" s="1"/>
  <c r="DA240" i="98" s="1"/>
  <c r="CQ239" i="98"/>
  <c r="CS239" i="98" s="1"/>
  <c r="CR240" i="98" s="1"/>
  <c r="AO239" i="98"/>
  <c r="AQ239" i="98" s="1"/>
  <c r="AP240" i="98" s="1"/>
  <c r="AF239" i="98"/>
  <c r="AH239" i="98" s="1"/>
  <c r="AG240" i="98" s="1"/>
  <c r="CQ239" i="97"/>
  <c r="CS239" i="97" s="1"/>
  <c r="CR240" i="97" s="1"/>
  <c r="CI239" i="97"/>
  <c r="CE239" i="97"/>
  <c r="BQ239" i="97"/>
  <c r="BM239" i="97"/>
  <c r="BG239" i="97"/>
  <c r="BI239" i="97" s="1"/>
  <c r="BH240" i="97" s="1"/>
  <c r="AO239" i="97"/>
  <c r="AQ239" i="97" s="1"/>
  <c r="AF239" i="97"/>
  <c r="AH239" i="97" s="1"/>
  <c r="AG240" i="97" s="1"/>
  <c r="T239" i="97"/>
  <c r="AU240" i="98"/>
  <c r="BM240" i="98"/>
  <c r="T240" i="98"/>
  <c r="BD240" i="98"/>
  <c r="K240" i="98"/>
  <c r="CE240" i="98"/>
  <c r="BV240" i="98"/>
  <c r="CW240" i="97"/>
  <c r="AU240" i="97"/>
  <c r="AO256" i="112" l="1"/>
  <c r="BE256" i="112"/>
  <c r="AZ257" i="112" s="1"/>
  <c r="BD257" i="112" s="1"/>
  <c r="EJ247" i="102"/>
  <c r="EL247" i="102" s="1"/>
  <c r="EB248" i="102"/>
  <c r="DX248" i="102"/>
  <c r="DR247" i="102"/>
  <c r="DT247" i="102" s="1"/>
  <c r="DJ248" i="102"/>
  <c r="DF248" i="102"/>
  <c r="EG240" i="98"/>
  <c r="EK240" i="98"/>
  <c r="EA240" i="98"/>
  <c r="EC240" i="98" s="1"/>
  <c r="DS240" i="98"/>
  <c r="DO240" i="98"/>
  <c r="DI240" i="98"/>
  <c r="DK240" i="98" s="1"/>
  <c r="EG246" i="101"/>
  <c r="EK246" i="101"/>
  <c r="EA246" i="101"/>
  <c r="EC246" i="101" s="1"/>
  <c r="DS246" i="101"/>
  <c r="DO246" i="101"/>
  <c r="DI246" i="101"/>
  <c r="DK246" i="101" s="1"/>
  <c r="EK240" i="97"/>
  <c r="EG240" i="97"/>
  <c r="DX240" i="97"/>
  <c r="EB240" i="97"/>
  <c r="DS240" i="97"/>
  <c r="DO240" i="97"/>
  <c r="DJ240" i="97"/>
  <c r="DF240" i="97"/>
  <c r="T248" i="102"/>
  <c r="AC248" i="102"/>
  <c r="K248" i="102"/>
  <c r="BM248" i="102"/>
  <c r="CQ247" i="102"/>
  <c r="CS247" i="102" s="1"/>
  <c r="CR248" i="102" s="1"/>
  <c r="AX247" i="102"/>
  <c r="AZ247" i="102" s="1"/>
  <c r="AY248" i="102" s="1"/>
  <c r="DA248" i="102"/>
  <c r="CW248" i="102"/>
  <c r="BD248" i="102"/>
  <c r="BY248" i="102"/>
  <c r="CA248" i="102" s="1"/>
  <c r="BZ249" i="102" s="1"/>
  <c r="CH247" i="102"/>
  <c r="CJ247" i="102" s="1"/>
  <c r="CI248" i="102" s="1"/>
  <c r="AO247" i="102"/>
  <c r="AQ247" i="102" s="1"/>
  <c r="AP248" i="102" s="1"/>
  <c r="AL246" i="101"/>
  <c r="BZ246" i="101"/>
  <c r="BV246" i="101"/>
  <c r="BD246" i="101"/>
  <c r="BH246" i="101"/>
  <c r="BQ246" i="101"/>
  <c r="BM246" i="101"/>
  <c r="AU246" i="101"/>
  <c r="AY246" i="101"/>
  <c r="CH246" i="101"/>
  <c r="CJ246" i="101" s="1"/>
  <c r="CR246" i="101"/>
  <c r="CN246" i="101"/>
  <c r="DA246" i="101"/>
  <c r="CW246" i="101"/>
  <c r="N247" i="101"/>
  <c r="P247" i="101" s="1"/>
  <c r="O248" i="101" s="1"/>
  <c r="AC246" i="101"/>
  <c r="W246" i="101"/>
  <c r="Y246" i="101" s="1"/>
  <c r="X247" i="101" s="1"/>
  <c r="N268" i="97"/>
  <c r="P268" i="97" s="1"/>
  <c r="O269" i="97" s="1"/>
  <c r="CH240" i="98"/>
  <c r="CJ240" i="98" s="1"/>
  <c r="CI241" i="98" s="1"/>
  <c r="BY240" i="98"/>
  <c r="CA240" i="98" s="1"/>
  <c r="BZ241" i="98" s="1"/>
  <c r="BP240" i="98"/>
  <c r="BR240" i="98" s="1"/>
  <c r="BQ241" i="98" s="1"/>
  <c r="BG240" i="98"/>
  <c r="BI240" i="98" s="1"/>
  <c r="BH241" i="98" s="1"/>
  <c r="AX240" i="98"/>
  <c r="AZ240" i="98" s="1"/>
  <c r="AY241" i="98" s="1"/>
  <c r="W240" i="98"/>
  <c r="Y240" i="98" s="1"/>
  <c r="X241" i="98" s="1"/>
  <c r="CZ240" i="97"/>
  <c r="DB240" i="97" s="1"/>
  <c r="DA241" i="97" s="1"/>
  <c r="CH239" i="97"/>
  <c r="CJ239" i="97" s="1"/>
  <c r="BP239" i="97"/>
  <c r="BR239" i="97" s="1"/>
  <c r="AX240" i="97"/>
  <c r="AZ240" i="97" s="1"/>
  <c r="AY241" i="97" s="1"/>
  <c r="AP240" i="97"/>
  <c r="AL240" i="97"/>
  <c r="W239" i="97"/>
  <c r="Y239" i="97" s="1"/>
  <c r="X240" i="97" s="1"/>
  <c r="AL240" i="98"/>
  <c r="CW240" i="98"/>
  <c r="AC240" i="98"/>
  <c r="CN240" i="98"/>
  <c r="N240" i="98"/>
  <c r="P240" i="98" s="1"/>
  <c r="O241" i="98" s="1"/>
  <c r="CN240" i="97"/>
  <c r="BD240" i="97"/>
  <c r="AC240" i="97"/>
  <c r="BC257" i="112" l="1"/>
  <c r="AQ256" i="112"/>
  <c r="AL257" i="112" s="1"/>
  <c r="AP257" i="112" s="1"/>
  <c r="EK248" i="102"/>
  <c r="EG248" i="102"/>
  <c r="EA248" i="102"/>
  <c r="EC248" i="102" s="1"/>
  <c r="DO248" i="102"/>
  <c r="DS248" i="102"/>
  <c r="DI248" i="102"/>
  <c r="DK248" i="102" s="1"/>
  <c r="EJ240" i="98"/>
  <c r="EL240" i="98" s="1"/>
  <c r="EB241" i="98"/>
  <c r="DX241" i="98"/>
  <c r="DR240" i="98"/>
  <c r="DT240" i="98" s="1"/>
  <c r="DJ241" i="98"/>
  <c r="DF241" i="98"/>
  <c r="EJ246" i="101"/>
  <c r="EL246" i="101" s="1"/>
  <c r="EB247" i="101"/>
  <c r="DX247" i="101"/>
  <c r="DR246" i="101"/>
  <c r="DT246" i="101" s="1"/>
  <c r="DJ247" i="101"/>
  <c r="DF247" i="101"/>
  <c r="EJ240" i="97"/>
  <c r="EL240" i="97" s="1"/>
  <c r="EA240" i="97"/>
  <c r="EC240" i="97" s="1"/>
  <c r="DR240" i="97"/>
  <c r="DT240" i="97" s="1"/>
  <c r="DI240" i="97"/>
  <c r="DK240" i="97" s="1"/>
  <c r="AL248" i="102"/>
  <c r="AU248" i="102"/>
  <c r="CE248" i="102"/>
  <c r="CN248" i="102"/>
  <c r="AF248" i="102"/>
  <c r="AH248" i="102" s="1"/>
  <c r="AG249" i="102" s="1"/>
  <c r="BG248" i="102"/>
  <c r="BI248" i="102" s="1"/>
  <c r="BH249" i="102" s="1"/>
  <c r="BP248" i="102"/>
  <c r="BR248" i="102" s="1"/>
  <c r="BQ249" i="102" s="1"/>
  <c r="BV249" i="102"/>
  <c r="CZ248" i="102"/>
  <c r="DB248" i="102" s="1"/>
  <c r="N248" i="102"/>
  <c r="P248" i="102" s="1"/>
  <c r="O249" i="102" s="1"/>
  <c r="W248" i="102"/>
  <c r="Y248" i="102" s="1"/>
  <c r="X249" i="102" s="1"/>
  <c r="K248" i="101"/>
  <c r="AF246" i="101"/>
  <c r="AH246" i="101" s="1"/>
  <c r="AG247" i="101" s="1"/>
  <c r="CZ246" i="101"/>
  <c r="DB246" i="101" s="1"/>
  <c r="BP246" i="101"/>
  <c r="BR246" i="101" s="1"/>
  <c r="BY246" i="101"/>
  <c r="CA246" i="101" s="1"/>
  <c r="CI247" i="101"/>
  <c r="CE247" i="101"/>
  <c r="T247" i="101"/>
  <c r="CQ246" i="101"/>
  <c r="CS246" i="101" s="1"/>
  <c r="AO246" i="101"/>
  <c r="AQ246" i="101" s="1"/>
  <c r="AP247" i="101" s="1"/>
  <c r="AX246" i="101"/>
  <c r="AZ246" i="101" s="1"/>
  <c r="BG246" i="101"/>
  <c r="BI246" i="101" s="1"/>
  <c r="K269" i="97"/>
  <c r="N269" i="97" s="1"/>
  <c r="CZ240" i="98"/>
  <c r="DB240" i="98" s="1"/>
  <c r="DA241" i="98" s="1"/>
  <c r="CQ240" i="98"/>
  <c r="CS240" i="98" s="1"/>
  <c r="CR241" i="98" s="1"/>
  <c r="AO240" i="98"/>
  <c r="AQ240" i="98" s="1"/>
  <c r="AP241" i="98" s="1"/>
  <c r="AF240" i="98"/>
  <c r="AH240" i="98" s="1"/>
  <c r="AG241" i="98" s="1"/>
  <c r="CQ240" i="97"/>
  <c r="CS240" i="97" s="1"/>
  <c r="CR241" i="97" s="1"/>
  <c r="CI240" i="97"/>
  <c r="CE240" i="97"/>
  <c r="BQ240" i="97"/>
  <c r="BM240" i="97"/>
  <c r="BG240" i="97"/>
  <c r="BI240" i="97" s="1"/>
  <c r="BH241" i="97" s="1"/>
  <c r="AO240" i="97"/>
  <c r="AQ240" i="97" s="1"/>
  <c r="AF240" i="97"/>
  <c r="AH240" i="97" s="1"/>
  <c r="AG241" i="97" s="1"/>
  <c r="T240" i="97"/>
  <c r="BM241" i="98"/>
  <c r="BD241" i="98"/>
  <c r="T241" i="98"/>
  <c r="BV241" i="98"/>
  <c r="AU241" i="98"/>
  <c r="K241" i="98"/>
  <c r="CE241" i="98"/>
  <c r="CW241" i="97"/>
  <c r="AU241" i="97"/>
  <c r="AO257" i="112" l="1"/>
  <c r="BE257" i="112"/>
  <c r="AZ258" i="112" s="1"/>
  <c r="BD258" i="112" s="1"/>
  <c r="EJ248" i="102"/>
  <c r="EL248" i="102" s="1"/>
  <c r="EB249" i="102"/>
  <c r="DX249" i="102"/>
  <c r="DR248" i="102"/>
  <c r="DT248" i="102" s="1"/>
  <c r="DJ249" i="102"/>
  <c r="DF249" i="102"/>
  <c r="EK241" i="98"/>
  <c r="EG241" i="98"/>
  <c r="EA241" i="98"/>
  <c r="EC241" i="98" s="1"/>
  <c r="DS241" i="98"/>
  <c r="DO241" i="98"/>
  <c r="DI241" i="98"/>
  <c r="DK241" i="98" s="1"/>
  <c r="EK247" i="101"/>
  <c r="EG247" i="101"/>
  <c r="EA247" i="101"/>
  <c r="EC247" i="101" s="1"/>
  <c r="DS247" i="101"/>
  <c r="DO247" i="101"/>
  <c r="DI247" i="101"/>
  <c r="DK247" i="101" s="1"/>
  <c r="EK241" i="97"/>
  <c r="EG241" i="97"/>
  <c r="EB241" i="97"/>
  <c r="DX241" i="97"/>
  <c r="DS241" i="97"/>
  <c r="DO241" i="97"/>
  <c r="DJ241" i="97"/>
  <c r="DF241" i="97"/>
  <c r="T249" i="102"/>
  <c r="BY249" i="102"/>
  <c r="CA249" i="102" s="1"/>
  <c r="BZ250" i="102" s="1"/>
  <c r="CQ248" i="102"/>
  <c r="CS248" i="102" s="1"/>
  <c r="CR249" i="102" s="1"/>
  <c r="AX248" i="102"/>
  <c r="AZ248" i="102" s="1"/>
  <c r="AY249" i="102" s="1"/>
  <c r="K249" i="102"/>
  <c r="BD249" i="102"/>
  <c r="DA249" i="102"/>
  <c r="CW249" i="102"/>
  <c r="BM249" i="102"/>
  <c r="AC249" i="102"/>
  <c r="CH248" i="102"/>
  <c r="CJ248" i="102" s="1"/>
  <c r="CI249" i="102" s="1"/>
  <c r="AO248" i="102"/>
  <c r="AQ248" i="102" s="1"/>
  <c r="AP249" i="102" s="1"/>
  <c r="CR247" i="101"/>
  <c r="CN247" i="101"/>
  <c r="BQ247" i="101"/>
  <c r="BM247" i="101"/>
  <c r="BZ247" i="101"/>
  <c r="BV247" i="101"/>
  <c r="AC247" i="101"/>
  <c r="AL247" i="101"/>
  <c r="CH247" i="101"/>
  <c r="CJ247" i="101" s="1"/>
  <c r="AU247" i="101"/>
  <c r="AY247" i="101"/>
  <c r="BH247" i="101"/>
  <c r="BD247" i="101"/>
  <c r="W247" i="101"/>
  <c r="Y247" i="101" s="1"/>
  <c r="X248" i="101" s="1"/>
  <c r="DA247" i="101"/>
  <c r="CW247" i="101"/>
  <c r="N248" i="101"/>
  <c r="P248" i="101" s="1"/>
  <c r="O249" i="101" s="1"/>
  <c r="P269" i="97"/>
  <c r="O270" i="97" s="1"/>
  <c r="CH241" i="98"/>
  <c r="CJ241" i="98" s="1"/>
  <c r="CI242" i="98" s="1"/>
  <c r="BY241" i="98"/>
  <c r="CA241" i="98" s="1"/>
  <c r="BZ242" i="98" s="1"/>
  <c r="BP241" i="98"/>
  <c r="BR241" i="98" s="1"/>
  <c r="BQ242" i="98" s="1"/>
  <c r="BG241" i="98"/>
  <c r="BI241" i="98" s="1"/>
  <c r="BH242" i="98" s="1"/>
  <c r="AX241" i="98"/>
  <c r="AZ241" i="98" s="1"/>
  <c r="AY242" i="98" s="1"/>
  <c r="W241" i="98"/>
  <c r="Y241" i="98" s="1"/>
  <c r="X242" i="98" s="1"/>
  <c r="CZ241" i="97"/>
  <c r="DB241" i="97" s="1"/>
  <c r="DA242" i="97" s="1"/>
  <c r="CH240" i="97"/>
  <c r="CJ240" i="97" s="1"/>
  <c r="BP240" i="97"/>
  <c r="BR240" i="97" s="1"/>
  <c r="AX241" i="97"/>
  <c r="AZ241" i="97" s="1"/>
  <c r="AY242" i="97" s="1"/>
  <c r="AP241" i="97"/>
  <c r="AL241" i="97"/>
  <c r="W240" i="97"/>
  <c r="Y240" i="97" s="1"/>
  <c r="X241" i="97" s="1"/>
  <c r="CW241" i="98"/>
  <c r="CN241" i="98"/>
  <c r="AC241" i="98"/>
  <c r="N241" i="98"/>
  <c r="P241" i="98" s="1"/>
  <c r="O242" i="98" s="1"/>
  <c r="AL241" i="98"/>
  <c r="CN241" i="97"/>
  <c r="BD241" i="97"/>
  <c r="AC241" i="97"/>
  <c r="BC258" i="112" l="1"/>
  <c r="AQ257" i="112"/>
  <c r="AL258" i="112" s="1"/>
  <c r="AP258" i="112" s="1"/>
  <c r="EK249" i="102"/>
  <c r="EG249" i="102"/>
  <c r="EA249" i="102"/>
  <c r="EC249" i="102" s="1"/>
  <c r="DO249" i="102"/>
  <c r="DS249" i="102"/>
  <c r="DI249" i="102"/>
  <c r="DK249" i="102" s="1"/>
  <c r="EJ241" i="98"/>
  <c r="EL241" i="98" s="1"/>
  <c r="EB242" i="98"/>
  <c r="DX242" i="98"/>
  <c r="DR241" i="98"/>
  <c r="DT241" i="98" s="1"/>
  <c r="DJ242" i="98"/>
  <c r="DF242" i="98"/>
  <c r="EJ247" i="101"/>
  <c r="EL247" i="101" s="1"/>
  <c r="EB248" i="101"/>
  <c r="DX248" i="101"/>
  <c r="DR247" i="101"/>
  <c r="DT247" i="101" s="1"/>
  <c r="DJ248" i="101"/>
  <c r="DF248" i="101"/>
  <c r="EJ241" i="97"/>
  <c r="EL241" i="97" s="1"/>
  <c r="EA241" i="97"/>
  <c r="EC241" i="97" s="1"/>
  <c r="DR241" i="97"/>
  <c r="DT241" i="97" s="1"/>
  <c r="DI241" i="97"/>
  <c r="DK241" i="97" s="1"/>
  <c r="CE249" i="102"/>
  <c r="CN249" i="102"/>
  <c r="BV250" i="102"/>
  <c r="AU249" i="102"/>
  <c r="BP249" i="102"/>
  <c r="BR249" i="102" s="1"/>
  <c r="BQ250" i="102" s="1"/>
  <c r="BG249" i="102"/>
  <c r="BI249" i="102" s="1"/>
  <c r="BH250" i="102" s="1"/>
  <c r="AL249" i="102"/>
  <c r="AF249" i="102"/>
  <c r="AH249" i="102" s="1"/>
  <c r="AG250" i="102" s="1"/>
  <c r="CZ249" i="102"/>
  <c r="DB249" i="102" s="1"/>
  <c r="N249" i="102"/>
  <c r="P249" i="102" s="1"/>
  <c r="O250" i="102" s="1"/>
  <c r="W249" i="102"/>
  <c r="Y249" i="102" s="1"/>
  <c r="X250" i="102" s="1"/>
  <c r="CI248" i="101"/>
  <c r="CE248" i="101"/>
  <c r="CZ247" i="101"/>
  <c r="DB247" i="101" s="1"/>
  <c r="BG247" i="101"/>
  <c r="BI247" i="101" s="1"/>
  <c r="AF247" i="101"/>
  <c r="AH247" i="101" s="1"/>
  <c r="AG248" i="101" s="1"/>
  <c r="BP247" i="101"/>
  <c r="BR247" i="101" s="1"/>
  <c r="K249" i="101"/>
  <c r="T248" i="101"/>
  <c r="BY247" i="101"/>
  <c r="CA247" i="101" s="1"/>
  <c r="CQ247" i="101"/>
  <c r="CS247" i="101" s="1"/>
  <c r="AX247" i="101"/>
  <c r="AZ247" i="101" s="1"/>
  <c r="AO247" i="101"/>
  <c r="AQ247" i="101" s="1"/>
  <c r="AP248" i="101" s="1"/>
  <c r="K270" i="97"/>
  <c r="N270" i="97" s="1"/>
  <c r="P270" i="97" s="1"/>
  <c r="O271" i="97" s="1"/>
  <c r="CZ241" i="98"/>
  <c r="DB241" i="98" s="1"/>
  <c r="DA242" i="98" s="1"/>
  <c r="CQ241" i="98"/>
  <c r="CS241" i="98" s="1"/>
  <c r="CR242" i="98" s="1"/>
  <c r="AO241" i="98"/>
  <c r="AQ241" i="98" s="1"/>
  <c r="AP242" i="98" s="1"/>
  <c r="AF241" i="98"/>
  <c r="AH241" i="98" s="1"/>
  <c r="AG242" i="98" s="1"/>
  <c r="CQ241" i="97"/>
  <c r="CS241" i="97" s="1"/>
  <c r="CR242" i="97" s="1"/>
  <c r="CI241" i="97"/>
  <c r="CE241" i="97"/>
  <c r="BQ241" i="97"/>
  <c r="BM241" i="97"/>
  <c r="BG241" i="97"/>
  <c r="BI241" i="97" s="1"/>
  <c r="BH242" i="97" s="1"/>
  <c r="AO241" i="97"/>
  <c r="AQ241" i="97" s="1"/>
  <c r="AF241" i="97"/>
  <c r="AH241" i="97" s="1"/>
  <c r="AG242" i="97" s="1"/>
  <c r="T241" i="97"/>
  <c r="BM242" i="98"/>
  <c r="BD242" i="98"/>
  <c r="BV242" i="98"/>
  <c r="T242" i="98"/>
  <c r="AU242" i="98"/>
  <c r="CE242" i="98"/>
  <c r="K242" i="98"/>
  <c r="CW242" i="97"/>
  <c r="AU242" i="97"/>
  <c r="AO258" i="112" l="1"/>
  <c r="BE258" i="112"/>
  <c r="AZ259" i="112" s="1"/>
  <c r="BD259" i="112" s="1"/>
  <c r="EJ249" i="102"/>
  <c r="EL249" i="102" s="1"/>
  <c r="EB250" i="102"/>
  <c r="DX250" i="102"/>
  <c r="DR249" i="102"/>
  <c r="DT249" i="102" s="1"/>
  <c r="DJ250" i="102"/>
  <c r="DF250" i="102"/>
  <c r="EG242" i="98"/>
  <c r="EK242" i="98"/>
  <c r="EA242" i="98"/>
  <c r="EC242" i="98" s="1"/>
  <c r="DO242" i="98"/>
  <c r="DS242" i="98"/>
  <c r="DI242" i="98"/>
  <c r="DK242" i="98" s="1"/>
  <c r="EK248" i="101"/>
  <c r="EG248" i="101"/>
  <c r="EA248" i="101"/>
  <c r="EC248" i="101" s="1"/>
  <c r="DS248" i="101"/>
  <c r="DO248" i="101"/>
  <c r="DI248" i="101"/>
  <c r="DK248" i="101" s="1"/>
  <c r="EK242" i="97"/>
  <c r="EG242" i="97"/>
  <c r="EB242" i="97"/>
  <c r="DX242" i="97"/>
  <c r="DS242" i="97"/>
  <c r="DO242" i="97"/>
  <c r="DJ242" i="97"/>
  <c r="DF242" i="97"/>
  <c r="BD250" i="102"/>
  <c r="K250" i="102"/>
  <c r="AC250" i="102"/>
  <c r="CQ249" i="102"/>
  <c r="CS249" i="102" s="1"/>
  <c r="CR250" i="102" s="1"/>
  <c r="AX249" i="102"/>
  <c r="AZ249" i="102" s="1"/>
  <c r="AY250" i="102" s="1"/>
  <c r="T250" i="102"/>
  <c r="DA250" i="102"/>
  <c r="CW250" i="102"/>
  <c r="AO249" i="102"/>
  <c r="AQ249" i="102" s="1"/>
  <c r="AP250" i="102" s="1"/>
  <c r="BM250" i="102"/>
  <c r="BY250" i="102"/>
  <c r="CA250" i="102" s="1"/>
  <c r="BZ251" i="102" s="1"/>
  <c r="CH249" i="102"/>
  <c r="CJ249" i="102" s="1"/>
  <c r="CI250" i="102" s="1"/>
  <c r="CR248" i="101"/>
  <c r="CN248" i="101"/>
  <c r="AY248" i="101"/>
  <c r="AU248" i="101"/>
  <c r="BH248" i="101"/>
  <c r="BD248" i="101"/>
  <c r="N249" i="101"/>
  <c r="P249" i="101" s="1"/>
  <c r="O250" i="101" s="1"/>
  <c r="BZ248" i="101"/>
  <c r="BV248" i="101"/>
  <c r="AC248" i="101"/>
  <c r="CW248" i="101"/>
  <c r="DA248" i="101"/>
  <c r="W248" i="101"/>
  <c r="Y248" i="101" s="1"/>
  <c r="X249" i="101" s="1"/>
  <c r="CH248" i="101"/>
  <c r="CJ248" i="101" s="1"/>
  <c r="AL248" i="101"/>
  <c r="BQ248" i="101"/>
  <c r="BM248" i="101"/>
  <c r="K271" i="97"/>
  <c r="N271" i="97" s="1"/>
  <c r="CH242" i="98"/>
  <c r="CJ242" i="98" s="1"/>
  <c r="CI243" i="98" s="1"/>
  <c r="BY242" i="98"/>
  <c r="CA242" i="98" s="1"/>
  <c r="BZ243" i="98" s="1"/>
  <c r="BP242" i="98"/>
  <c r="BR242" i="98" s="1"/>
  <c r="BQ243" i="98" s="1"/>
  <c r="BG242" i="98"/>
  <c r="BI242" i="98" s="1"/>
  <c r="BH243" i="98" s="1"/>
  <c r="AX242" i="98"/>
  <c r="AZ242" i="98" s="1"/>
  <c r="AY243" i="98" s="1"/>
  <c r="W242" i="98"/>
  <c r="Y242" i="98" s="1"/>
  <c r="X243" i="98" s="1"/>
  <c r="CZ242" i="97"/>
  <c r="DB242" i="97" s="1"/>
  <c r="DA243" i="97" s="1"/>
  <c r="CH241" i="97"/>
  <c r="CJ241" i="97" s="1"/>
  <c r="BP241" i="97"/>
  <c r="BR241" i="97" s="1"/>
  <c r="AX242" i="97"/>
  <c r="AZ242" i="97" s="1"/>
  <c r="AY243" i="97" s="1"/>
  <c r="AP242" i="97"/>
  <c r="AL242" i="97"/>
  <c r="W241" i="97"/>
  <c r="Y241" i="97" s="1"/>
  <c r="X242" i="97" s="1"/>
  <c r="CW242" i="98"/>
  <c r="AC242" i="98"/>
  <c r="AL242" i="98"/>
  <c r="CN242" i="98"/>
  <c r="N242" i="98"/>
  <c r="P242" i="98" s="1"/>
  <c r="O243" i="98" s="1"/>
  <c r="CN242" i="97"/>
  <c r="BD242" i="97"/>
  <c r="AC242" i="97"/>
  <c r="BC259" i="112" l="1"/>
  <c r="AQ258" i="112"/>
  <c r="AL259" i="112" s="1"/>
  <c r="AP259" i="112" s="1"/>
  <c r="EK250" i="102"/>
  <c r="EG250" i="102"/>
  <c r="EA250" i="102"/>
  <c r="EC250" i="102" s="1"/>
  <c r="DS250" i="102"/>
  <c r="DO250" i="102"/>
  <c r="DI250" i="102"/>
  <c r="DK250" i="102" s="1"/>
  <c r="EJ242" i="98"/>
  <c r="EL242" i="98" s="1"/>
  <c r="EB243" i="98"/>
  <c r="DX243" i="98"/>
  <c r="DR242" i="98"/>
  <c r="DT242" i="98" s="1"/>
  <c r="DJ243" i="98"/>
  <c r="DF243" i="98"/>
  <c r="EJ248" i="101"/>
  <c r="EL248" i="101" s="1"/>
  <c r="EB249" i="101"/>
  <c r="DX249" i="101"/>
  <c r="DR248" i="101"/>
  <c r="DT248" i="101" s="1"/>
  <c r="DJ249" i="101"/>
  <c r="DF249" i="101"/>
  <c r="EJ242" i="97"/>
  <c r="EL242" i="97" s="1"/>
  <c r="EA242" i="97"/>
  <c r="EC242" i="97" s="1"/>
  <c r="DR242" i="97"/>
  <c r="DT242" i="97" s="1"/>
  <c r="DI242" i="97"/>
  <c r="DK242" i="97" s="1"/>
  <c r="AU250" i="102"/>
  <c r="CN250" i="102"/>
  <c r="W250" i="102"/>
  <c r="Y250" i="102" s="1"/>
  <c r="X251" i="102" s="1"/>
  <c r="N250" i="102"/>
  <c r="P250" i="102" s="1"/>
  <c r="O251" i="102" s="1"/>
  <c r="BV251" i="102"/>
  <c r="AL250" i="102"/>
  <c r="BP250" i="102"/>
  <c r="BR250" i="102" s="1"/>
  <c r="BQ251" i="102" s="1"/>
  <c r="CZ250" i="102"/>
  <c r="DB250" i="102" s="1"/>
  <c r="AF250" i="102"/>
  <c r="AH250" i="102" s="1"/>
  <c r="AG251" i="102" s="1"/>
  <c r="BG250" i="102"/>
  <c r="BI250" i="102" s="1"/>
  <c r="BH251" i="102" s="1"/>
  <c r="CE250" i="102"/>
  <c r="K250" i="101"/>
  <c r="AX248" i="101"/>
  <c r="AZ248" i="101" s="1"/>
  <c r="AO248" i="101"/>
  <c r="AQ248" i="101" s="1"/>
  <c r="AP249" i="101" s="1"/>
  <c r="T249" i="101"/>
  <c r="AF248" i="101"/>
  <c r="AH248" i="101" s="1"/>
  <c r="AG249" i="101" s="1"/>
  <c r="BP248" i="101"/>
  <c r="BR248" i="101" s="1"/>
  <c r="CI249" i="101"/>
  <c r="CE249" i="101"/>
  <c r="BY248" i="101"/>
  <c r="CA248" i="101" s="1"/>
  <c r="BG248" i="101"/>
  <c r="BI248" i="101" s="1"/>
  <c r="CQ248" i="101"/>
  <c r="CS248" i="101" s="1"/>
  <c r="CZ248" i="101"/>
  <c r="DB248" i="101" s="1"/>
  <c r="P271" i="97"/>
  <c r="O272" i="97" s="1"/>
  <c r="CZ242" i="98"/>
  <c r="DB242" i="98" s="1"/>
  <c r="DA243" i="98" s="1"/>
  <c r="CQ242" i="98"/>
  <c r="CS242" i="98" s="1"/>
  <c r="CR243" i="98" s="1"/>
  <c r="AO242" i="98"/>
  <c r="AQ242" i="98" s="1"/>
  <c r="AP243" i="98" s="1"/>
  <c r="AF242" i="98"/>
  <c r="AH242" i="98" s="1"/>
  <c r="AG243" i="98" s="1"/>
  <c r="CQ242" i="97"/>
  <c r="CS242" i="97" s="1"/>
  <c r="CR243" i="97" s="1"/>
  <c r="CI242" i="97"/>
  <c r="CE242" i="97"/>
  <c r="BQ242" i="97"/>
  <c r="BM242" i="97"/>
  <c r="BG242" i="97"/>
  <c r="BI242" i="97" s="1"/>
  <c r="BH243" i="97" s="1"/>
  <c r="AO242" i="97"/>
  <c r="AQ242" i="97" s="1"/>
  <c r="AF242" i="97"/>
  <c r="AH242" i="97" s="1"/>
  <c r="AG243" i="97" s="1"/>
  <c r="T242" i="97"/>
  <c r="AU243" i="98"/>
  <c r="CE243" i="98"/>
  <c r="K243" i="98"/>
  <c r="BV243" i="98"/>
  <c r="BD243" i="98"/>
  <c r="T243" i="98"/>
  <c r="BM243" i="98"/>
  <c r="CW243" i="97"/>
  <c r="AU243" i="97"/>
  <c r="AO259" i="112" l="1"/>
  <c r="BE259" i="112"/>
  <c r="AZ260" i="112" s="1"/>
  <c r="BD260" i="112" s="1"/>
  <c r="EJ250" i="102"/>
  <c r="EL250" i="102" s="1"/>
  <c r="DX251" i="102"/>
  <c r="EB251" i="102"/>
  <c r="DR250" i="102"/>
  <c r="DT250" i="102" s="1"/>
  <c r="DF251" i="102"/>
  <c r="DJ251" i="102"/>
  <c r="EK243" i="98"/>
  <c r="EG243" i="98"/>
  <c r="EA243" i="98"/>
  <c r="EC243" i="98" s="1"/>
  <c r="DS243" i="98"/>
  <c r="DO243" i="98"/>
  <c r="DI243" i="98"/>
  <c r="DK243" i="98" s="1"/>
  <c r="EK249" i="101"/>
  <c r="EG249" i="101"/>
  <c r="EA249" i="101"/>
  <c r="EC249" i="101" s="1"/>
  <c r="DS249" i="101"/>
  <c r="DO249" i="101"/>
  <c r="DI249" i="101"/>
  <c r="DK249" i="101" s="1"/>
  <c r="EK243" i="97"/>
  <c r="EG243" i="97"/>
  <c r="EB243" i="97"/>
  <c r="DX243" i="97"/>
  <c r="DS243" i="97"/>
  <c r="DO243" i="97"/>
  <c r="DJ243" i="97"/>
  <c r="DF243" i="97"/>
  <c r="BM251" i="102"/>
  <c r="K251" i="102"/>
  <c r="AC251" i="102"/>
  <c r="CW251" i="102"/>
  <c r="DA251" i="102"/>
  <c r="BD251" i="102"/>
  <c r="CQ250" i="102"/>
  <c r="CS250" i="102" s="1"/>
  <c r="CR251" i="102" s="1"/>
  <c r="AO250" i="102"/>
  <c r="AQ250" i="102" s="1"/>
  <c r="AP251" i="102" s="1"/>
  <c r="CH250" i="102"/>
  <c r="CJ250" i="102" s="1"/>
  <c r="CI251" i="102" s="1"/>
  <c r="BY251" i="102"/>
  <c r="CA251" i="102" s="1"/>
  <c r="BZ252" i="102" s="1"/>
  <c r="T251" i="102"/>
  <c r="AX250" i="102"/>
  <c r="AZ250" i="102" s="1"/>
  <c r="AY251" i="102" s="1"/>
  <c r="AC249" i="101"/>
  <c r="BH249" i="101"/>
  <c r="BD249" i="101"/>
  <c r="AY249" i="101"/>
  <c r="AU249" i="101"/>
  <c r="CW249" i="101"/>
  <c r="DA249" i="101"/>
  <c r="BZ249" i="101"/>
  <c r="BV249" i="101"/>
  <c r="CN249" i="101"/>
  <c r="CR249" i="101"/>
  <c r="BQ249" i="101"/>
  <c r="BM249" i="101"/>
  <c r="W249" i="101"/>
  <c r="Y249" i="101" s="1"/>
  <c r="X250" i="101" s="1"/>
  <c r="CH249" i="101"/>
  <c r="CJ249" i="101" s="1"/>
  <c r="AL249" i="101"/>
  <c r="N250" i="101"/>
  <c r="P250" i="101" s="1"/>
  <c r="O251" i="101" s="1"/>
  <c r="K272" i="97"/>
  <c r="N272" i="97" s="1"/>
  <c r="CH243" i="98"/>
  <c r="CJ243" i="98" s="1"/>
  <c r="CI244" i="98" s="1"/>
  <c r="BY243" i="98"/>
  <c r="CA243" i="98" s="1"/>
  <c r="BZ244" i="98" s="1"/>
  <c r="BP243" i="98"/>
  <c r="BR243" i="98" s="1"/>
  <c r="BQ244" i="98" s="1"/>
  <c r="BG243" i="98"/>
  <c r="BI243" i="98" s="1"/>
  <c r="BH244" i="98" s="1"/>
  <c r="AX243" i="98"/>
  <c r="AZ243" i="98" s="1"/>
  <c r="AY244" i="98" s="1"/>
  <c r="W243" i="98"/>
  <c r="Y243" i="98" s="1"/>
  <c r="X244" i="98" s="1"/>
  <c r="CZ243" i="97"/>
  <c r="DB243" i="97" s="1"/>
  <c r="DA244" i="97" s="1"/>
  <c r="CH242" i="97"/>
  <c r="CJ242" i="97" s="1"/>
  <c r="BP242" i="97"/>
  <c r="BR242" i="97" s="1"/>
  <c r="AX243" i="97"/>
  <c r="AZ243" i="97" s="1"/>
  <c r="AY244" i="97" s="1"/>
  <c r="AP243" i="97"/>
  <c r="AL243" i="97"/>
  <c r="W242" i="97"/>
  <c r="Y242" i="97" s="1"/>
  <c r="X243" i="97" s="1"/>
  <c r="AL243" i="98"/>
  <c r="AC243" i="98"/>
  <c r="N243" i="98"/>
  <c r="P243" i="98" s="1"/>
  <c r="O244" i="98" s="1"/>
  <c r="CW243" i="98"/>
  <c r="CN243" i="98"/>
  <c r="CN243" i="97"/>
  <c r="BD243" i="97"/>
  <c r="AC243" i="97"/>
  <c r="BC260" i="112" l="1"/>
  <c r="AQ259" i="112"/>
  <c r="AL260" i="112" s="1"/>
  <c r="AP260" i="112" s="1"/>
  <c r="EG251" i="102"/>
  <c r="EK251" i="102"/>
  <c r="EA251" i="102"/>
  <c r="EC251" i="102" s="1"/>
  <c r="DO251" i="102"/>
  <c r="DS251" i="102"/>
  <c r="DI251" i="102"/>
  <c r="DK251" i="102" s="1"/>
  <c r="EJ243" i="98"/>
  <c r="EL243" i="98" s="1"/>
  <c r="EB244" i="98"/>
  <c r="DX244" i="98"/>
  <c r="DR243" i="98"/>
  <c r="DT243" i="98" s="1"/>
  <c r="DF244" i="98"/>
  <c r="DJ244" i="98"/>
  <c r="EJ249" i="101"/>
  <c r="EL249" i="101" s="1"/>
  <c r="EB250" i="101"/>
  <c r="DX250" i="101"/>
  <c r="DR249" i="101"/>
  <c r="DT249" i="101" s="1"/>
  <c r="DJ250" i="101"/>
  <c r="DF250" i="101"/>
  <c r="EJ243" i="97"/>
  <c r="EL243" i="97" s="1"/>
  <c r="EA243" i="97"/>
  <c r="EC243" i="97" s="1"/>
  <c r="DR243" i="97"/>
  <c r="DT243" i="97" s="1"/>
  <c r="DI243" i="97"/>
  <c r="DK243" i="97" s="1"/>
  <c r="AL251" i="102"/>
  <c r="W251" i="102"/>
  <c r="Y251" i="102" s="1"/>
  <c r="X252" i="102" s="1"/>
  <c r="CE251" i="102"/>
  <c r="CN251" i="102"/>
  <c r="N251" i="102"/>
  <c r="P251" i="102" s="1"/>
  <c r="O252" i="102" s="1"/>
  <c r="CZ251" i="102"/>
  <c r="DB251" i="102" s="1"/>
  <c r="AU251" i="102"/>
  <c r="BV252" i="102"/>
  <c r="BG251" i="102"/>
  <c r="BI251" i="102" s="1"/>
  <c r="BH252" i="102" s="1"/>
  <c r="BP251" i="102"/>
  <c r="BR251" i="102" s="1"/>
  <c r="BQ252" i="102" s="1"/>
  <c r="AF251" i="102"/>
  <c r="AH251" i="102" s="1"/>
  <c r="AG252" i="102" s="1"/>
  <c r="K251" i="101"/>
  <c r="CE250" i="101"/>
  <c r="CI250" i="101"/>
  <c r="AO249" i="101"/>
  <c r="AQ249" i="101" s="1"/>
  <c r="AP250" i="101" s="1"/>
  <c r="BG249" i="101"/>
  <c r="BI249" i="101" s="1"/>
  <c r="T250" i="101"/>
  <c r="CQ249" i="101"/>
  <c r="CS249" i="101" s="1"/>
  <c r="CZ249" i="101"/>
  <c r="DB249" i="101" s="1"/>
  <c r="BP249" i="101"/>
  <c r="BR249" i="101" s="1"/>
  <c r="BY249" i="101"/>
  <c r="CA249" i="101" s="1"/>
  <c r="AX249" i="101"/>
  <c r="AZ249" i="101" s="1"/>
  <c r="AF249" i="101"/>
  <c r="AH249" i="101" s="1"/>
  <c r="AG250" i="101" s="1"/>
  <c r="P272" i="97"/>
  <c r="O273" i="97" s="1"/>
  <c r="CZ243" i="98"/>
  <c r="DB243" i="98" s="1"/>
  <c r="DA244" i="98" s="1"/>
  <c r="CQ243" i="98"/>
  <c r="CS243" i="98" s="1"/>
  <c r="CR244" i="98" s="1"/>
  <c r="AO243" i="98"/>
  <c r="AQ243" i="98" s="1"/>
  <c r="AP244" i="98" s="1"/>
  <c r="AF243" i="98"/>
  <c r="AH243" i="98" s="1"/>
  <c r="AG244" i="98" s="1"/>
  <c r="CQ243" i="97"/>
  <c r="CS243" i="97" s="1"/>
  <c r="CR244" i="97" s="1"/>
  <c r="CI243" i="97"/>
  <c r="CE243" i="97"/>
  <c r="BQ243" i="97"/>
  <c r="BM243" i="97"/>
  <c r="BG243" i="97"/>
  <c r="BI243" i="97" s="1"/>
  <c r="BH244" i="97" s="1"/>
  <c r="AO243" i="97"/>
  <c r="AQ243" i="97" s="1"/>
  <c r="AF243" i="97"/>
  <c r="AH243" i="97" s="1"/>
  <c r="AG244" i="97" s="1"/>
  <c r="T243" i="97"/>
  <c r="CE244" i="98"/>
  <c r="BV244" i="98"/>
  <c r="K244" i="98"/>
  <c r="BD244" i="98"/>
  <c r="T244" i="98"/>
  <c r="AU244" i="98"/>
  <c r="BM244" i="98"/>
  <c r="CW244" i="97"/>
  <c r="AU244" i="97"/>
  <c r="AO260" i="112" l="1"/>
  <c r="BE260" i="112"/>
  <c r="AZ261" i="112" s="1"/>
  <c r="BD261" i="112" s="1"/>
  <c r="EJ251" i="102"/>
  <c r="EL251" i="102" s="1"/>
  <c r="DX252" i="102"/>
  <c r="EB252" i="102"/>
  <c r="DR251" i="102"/>
  <c r="DT251" i="102" s="1"/>
  <c r="DF252" i="102"/>
  <c r="DJ252" i="102"/>
  <c r="EG244" i="98"/>
  <c r="EK244" i="98"/>
  <c r="EA244" i="98"/>
  <c r="EC244" i="98" s="1"/>
  <c r="DS244" i="98"/>
  <c r="DO244" i="98"/>
  <c r="DI244" i="98"/>
  <c r="DK244" i="98" s="1"/>
  <c r="EK250" i="101"/>
  <c r="EG250" i="101"/>
  <c r="EA250" i="101"/>
  <c r="EC250" i="101" s="1"/>
  <c r="DS250" i="101"/>
  <c r="DO250" i="101"/>
  <c r="DI250" i="101"/>
  <c r="DK250" i="101" s="1"/>
  <c r="EK244" i="97"/>
  <c r="EG244" i="97"/>
  <c r="EB244" i="97"/>
  <c r="DX244" i="97"/>
  <c r="DS244" i="97"/>
  <c r="DO244" i="97"/>
  <c r="DJ244" i="97"/>
  <c r="DF244" i="97"/>
  <c r="BM252" i="102"/>
  <c r="T252" i="102"/>
  <c r="BD252" i="102"/>
  <c r="CW252" i="102"/>
  <c r="DA252" i="102"/>
  <c r="AC252" i="102"/>
  <c r="BY252" i="102"/>
  <c r="CA252" i="102" s="1"/>
  <c r="BZ253" i="102" s="1"/>
  <c r="CQ251" i="102"/>
  <c r="CS251" i="102" s="1"/>
  <c r="CR252" i="102" s="1"/>
  <c r="AX251" i="102"/>
  <c r="AZ251" i="102" s="1"/>
  <c r="AY252" i="102" s="1"/>
  <c r="K252" i="102"/>
  <c r="CH251" i="102"/>
  <c r="CJ251" i="102" s="1"/>
  <c r="CI252" i="102" s="1"/>
  <c r="AO251" i="102"/>
  <c r="AQ251" i="102" s="1"/>
  <c r="AP252" i="102" s="1"/>
  <c r="BQ250" i="101"/>
  <c r="BM250" i="101"/>
  <c r="AY250" i="101"/>
  <c r="AU250" i="101"/>
  <c r="CR250" i="101"/>
  <c r="CN250" i="101"/>
  <c r="BH250" i="101"/>
  <c r="BD250" i="101"/>
  <c r="CH250" i="101"/>
  <c r="CJ250" i="101" s="1"/>
  <c r="AC250" i="101"/>
  <c r="BZ250" i="101"/>
  <c r="BV250" i="101"/>
  <c r="DA250" i="101"/>
  <c r="CW250" i="101"/>
  <c r="AL250" i="101"/>
  <c r="W250" i="101"/>
  <c r="Y250" i="101" s="1"/>
  <c r="X251" i="101" s="1"/>
  <c r="N251" i="101"/>
  <c r="P251" i="101" s="1"/>
  <c r="O252" i="101" s="1"/>
  <c r="K273" i="97"/>
  <c r="N273" i="97" s="1"/>
  <c r="CH244" i="98"/>
  <c r="CJ244" i="98" s="1"/>
  <c r="CI245" i="98" s="1"/>
  <c r="BY244" i="98"/>
  <c r="CA244" i="98" s="1"/>
  <c r="BZ245" i="98" s="1"/>
  <c r="BP244" i="98"/>
  <c r="BR244" i="98" s="1"/>
  <c r="BQ245" i="98" s="1"/>
  <c r="BG244" i="98"/>
  <c r="BI244" i="98" s="1"/>
  <c r="BH245" i="98" s="1"/>
  <c r="AX244" i="98"/>
  <c r="AZ244" i="98" s="1"/>
  <c r="AY245" i="98" s="1"/>
  <c r="W244" i="98"/>
  <c r="Y244" i="98" s="1"/>
  <c r="X245" i="98" s="1"/>
  <c r="CZ244" i="97"/>
  <c r="DB244" i="97" s="1"/>
  <c r="DA245" i="97" s="1"/>
  <c r="CH243" i="97"/>
  <c r="CJ243" i="97" s="1"/>
  <c r="BP243" i="97"/>
  <c r="BR243" i="97" s="1"/>
  <c r="AX244" i="97"/>
  <c r="AZ244" i="97" s="1"/>
  <c r="AY245" i="97" s="1"/>
  <c r="AP244" i="97"/>
  <c r="AL244" i="97"/>
  <c r="W243" i="97"/>
  <c r="Y243" i="97" s="1"/>
  <c r="X244" i="97" s="1"/>
  <c r="CN244" i="98"/>
  <c r="CW244" i="98"/>
  <c r="AC244" i="98"/>
  <c r="N244" i="98"/>
  <c r="P244" i="98" s="1"/>
  <c r="O245" i="98" s="1"/>
  <c r="AL244" i="98"/>
  <c r="CN244" i="97"/>
  <c r="BD244" i="97"/>
  <c r="AC244" i="97"/>
  <c r="BC261" i="112" l="1"/>
  <c r="AQ260" i="112"/>
  <c r="AL261" i="112" s="1"/>
  <c r="AP261" i="112" s="1"/>
  <c r="EG252" i="102"/>
  <c r="EK252" i="102"/>
  <c r="EA252" i="102"/>
  <c r="EC252" i="102" s="1"/>
  <c r="DS252" i="102"/>
  <c r="DO252" i="102"/>
  <c r="DI252" i="102"/>
  <c r="DK252" i="102" s="1"/>
  <c r="EJ244" i="98"/>
  <c r="EL244" i="98" s="1"/>
  <c r="EB245" i="98"/>
  <c r="DX245" i="98"/>
  <c r="DR244" i="98"/>
  <c r="DT244" i="98" s="1"/>
  <c r="DJ245" i="98"/>
  <c r="DF245" i="98"/>
  <c r="EJ250" i="101"/>
  <c r="EL250" i="101" s="1"/>
  <c r="EB251" i="101"/>
  <c r="DX251" i="101"/>
  <c r="DR250" i="101"/>
  <c r="DT250" i="101" s="1"/>
  <c r="DJ251" i="101"/>
  <c r="DF251" i="101"/>
  <c r="EJ244" i="97"/>
  <c r="EL244" i="97" s="1"/>
  <c r="EA244" i="97"/>
  <c r="EC244" i="97" s="1"/>
  <c r="DR244" i="97"/>
  <c r="DT244" i="97" s="1"/>
  <c r="DI244" i="97"/>
  <c r="DK244" i="97" s="1"/>
  <c r="CE252" i="102"/>
  <c r="CN252" i="102"/>
  <c r="BV253" i="102"/>
  <c r="AU252" i="102"/>
  <c r="CZ252" i="102"/>
  <c r="DB252" i="102" s="1"/>
  <c r="W252" i="102"/>
  <c r="Y252" i="102" s="1"/>
  <c r="X253" i="102" s="1"/>
  <c r="AL252" i="102"/>
  <c r="N252" i="102"/>
  <c r="P252" i="102" s="1"/>
  <c r="O253" i="102" s="1"/>
  <c r="BG252" i="102"/>
  <c r="BI252" i="102" s="1"/>
  <c r="BH253" i="102" s="1"/>
  <c r="BP252" i="102"/>
  <c r="BR252" i="102" s="1"/>
  <c r="BQ253" i="102" s="1"/>
  <c r="AF252" i="102"/>
  <c r="AH252" i="102" s="1"/>
  <c r="AG253" i="102" s="1"/>
  <c r="K252" i="101"/>
  <c r="T251" i="101"/>
  <c r="CZ250" i="101"/>
  <c r="DB250" i="101" s="1"/>
  <c r="AF250" i="101"/>
  <c r="AH250" i="101" s="1"/>
  <c r="AG251" i="101" s="1"/>
  <c r="BG250" i="101"/>
  <c r="BI250" i="101" s="1"/>
  <c r="AX250" i="101"/>
  <c r="AZ250" i="101" s="1"/>
  <c r="AO250" i="101"/>
  <c r="AQ250" i="101" s="1"/>
  <c r="AP251" i="101" s="1"/>
  <c r="BY250" i="101"/>
  <c r="CA250" i="101" s="1"/>
  <c r="CI251" i="101"/>
  <c r="CE251" i="101"/>
  <c r="CQ250" i="101"/>
  <c r="CS250" i="101" s="1"/>
  <c r="BP250" i="101"/>
  <c r="BR250" i="101" s="1"/>
  <c r="P273" i="97"/>
  <c r="O274" i="97" s="1"/>
  <c r="CZ244" i="98"/>
  <c r="DB244" i="98" s="1"/>
  <c r="DA245" i="98" s="1"/>
  <c r="CQ244" i="98"/>
  <c r="CS244" i="98" s="1"/>
  <c r="CR245" i="98" s="1"/>
  <c r="AO244" i="98"/>
  <c r="AQ244" i="98" s="1"/>
  <c r="AP245" i="98" s="1"/>
  <c r="AF244" i="98"/>
  <c r="AH244" i="98" s="1"/>
  <c r="AG245" i="98" s="1"/>
  <c r="CQ244" i="97"/>
  <c r="CS244" i="97" s="1"/>
  <c r="CR245" i="97" s="1"/>
  <c r="CI244" i="97"/>
  <c r="CE244" i="97"/>
  <c r="BQ244" i="97"/>
  <c r="BM244" i="97"/>
  <c r="BG244" i="97"/>
  <c r="BI244" i="97" s="1"/>
  <c r="BH245" i="97" s="1"/>
  <c r="AO244" i="97"/>
  <c r="AQ244" i="97" s="1"/>
  <c r="AF244" i="97"/>
  <c r="AH244" i="97" s="1"/>
  <c r="AG245" i="97" s="1"/>
  <c r="T244" i="97"/>
  <c r="BM245" i="98"/>
  <c r="K245" i="98"/>
  <c r="T245" i="98"/>
  <c r="BD245" i="98"/>
  <c r="BV245" i="98"/>
  <c r="AU245" i="98"/>
  <c r="CE245" i="98"/>
  <c r="CW245" i="97"/>
  <c r="AU245" i="97"/>
  <c r="AO261" i="112" l="1"/>
  <c r="BE261" i="112"/>
  <c r="AZ262" i="112" s="1"/>
  <c r="BD262" i="112" s="1"/>
  <c r="EJ252" i="102"/>
  <c r="EL252" i="102" s="1"/>
  <c r="DX253" i="102"/>
  <c r="EB253" i="102"/>
  <c r="DR252" i="102"/>
  <c r="DT252" i="102" s="1"/>
  <c r="DF253" i="102"/>
  <c r="DJ253" i="102"/>
  <c r="EK245" i="98"/>
  <c r="EG245" i="98"/>
  <c r="EA245" i="98"/>
  <c r="EC245" i="98" s="1"/>
  <c r="DS245" i="98"/>
  <c r="DO245" i="98"/>
  <c r="DI245" i="98"/>
  <c r="DK245" i="98" s="1"/>
  <c r="EK251" i="101"/>
  <c r="EG251" i="101"/>
  <c r="EA251" i="101"/>
  <c r="EC251" i="101" s="1"/>
  <c r="DO251" i="101"/>
  <c r="DS251" i="101"/>
  <c r="DI251" i="101"/>
  <c r="DK251" i="101" s="1"/>
  <c r="EG245" i="97"/>
  <c r="EK245" i="97"/>
  <c r="EB245" i="97"/>
  <c r="DX245" i="97"/>
  <c r="DS245" i="97"/>
  <c r="DO245" i="97"/>
  <c r="DJ245" i="97"/>
  <c r="DF245" i="97"/>
  <c r="T253" i="102"/>
  <c r="BD253" i="102"/>
  <c r="K253" i="102"/>
  <c r="BM253" i="102"/>
  <c r="AX252" i="102"/>
  <c r="AZ252" i="102" s="1"/>
  <c r="AY253" i="102" s="1"/>
  <c r="CQ252" i="102"/>
  <c r="CS252" i="102" s="1"/>
  <c r="CR253" i="102" s="1"/>
  <c r="AC253" i="102"/>
  <c r="AO252" i="102"/>
  <c r="AQ252" i="102" s="1"/>
  <c r="AP253" i="102" s="1"/>
  <c r="CW253" i="102"/>
  <c r="DA253" i="102"/>
  <c r="CH252" i="102"/>
  <c r="CJ252" i="102" s="1"/>
  <c r="CI253" i="102" s="1"/>
  <c r="BY253" i="102"/>
  <c r="CA253" i="102" s="1"/>
  <c r="BZ254" i="102" s="1"/>
  <c r="CR251" i="101"/>
  <c r="CN251" i="101"/>
  <c r="AL251" i="101"/>
  <c r="AC251" i="101"/>
  <c r="DA251" i="101"/>
  <c r="CW251" i="101"/>
  <c r="W251" i="101"/>
  <c r="Y251" i="101" s="1"/>
  <c r="X252" i="101" s="1"/>
  <c r="BV251" i="101"/>
  <c r="BZ251" i="101"/>
  <c r="AY251" i="101"/>
  <c r="AU251" i="101"/>
  <c r="BM251" i="101"/>
  <c r="BQ251" i="101"/>
  <c r="CH251" i="101"/>
  <c r="CJ251" i="101" s="1"/>
  <c r="BH251" i="101"/>
  <c r="BD251" i="101"/>
  <c r="N252" i="101"/>
  <c r="P252" i="101" s="1"/>
  <c r="O253" i="101" s="1"/>
  <c r="K274" i="97"/>
  <c r="N274" i="97" s="1"/>
  <c r="CH245" i="98"/>
  <c r="CJ245" i="98" s="1"/>
  <c r="CI246" i="98" s="1"/>
  <c r="BY245" i="98"/>
  <c r="CA245" i="98" s="1"/>
  <c r="BZ246" i="98" s="1"/>
  <c r="BP245" i="98"/>
  <c r="BR245" i="98" s="1"/>
  <c r="BQ246" i="98" s="1"/>
  <c r="BG245" i="98"/>
  <c r="BI245" i="98" s="1"/>
  <c r="BH246" i="98" s="1"/>
  <c r="AX245" i="98"/>
  <c r="AZ245" i="98" s="1"/>
  <c r="AY246" i="98" s="1"/>
  <c r="W245" i="98"/>
  <c r="Y245" i="98" s="1"/>
  <c r="X246" i="98" s="1"/>
  <c r="CZ245" i="97"/>
  <c r="DB245" i="97" s="1"/>
  <c r="DA246" i="97" s="1"/>
  <c r="CH244" i="97"/>
  <c r="CJ244" i="97" s="1"/>
  <c r="BP244" i="97"/>
  <c r="BR244" i="97" s="1"/>
  <c r="AX245" i="97"/>
  <c r="AZ245" i="97" s="1"/>
  <c r="AY246" i="97" s="1"/>
  <c r="AP245" i="97"/>
  <c r="AL245" i="97"/>
  <c r="W244" i="97"/>
  <c r="Y244" i="97" s="1"/>
  <c r="X245" i="97" s="1"/>
  <c r="AC245" i="98"/>
  <c r="CN245" i="98"/>
  <c r="AL245" i="98"/>
  <c r="CW245" i="98"/>
  <c r="N245" i="98"/>
  <c r="P245" i="98" s="1"/>
  <c r="O246" i="98" s="1"/>
  <c r="CN245" i="97"/>
  <c r="BD245" i="97"/>
  <c r="AC245" i="97"/>
  <c r="BC262" i="112" l="1"/>
  <c r="AQ261" i="112"/>
  <c r="AL262" i="112" s="1"/>
  <c r="AP262" i="112" s="1"/>
  <c r="EG253" i="102"/>
  <c r="EK253" i="102"/>
  <c r="EA253" i="102"/>
  <c r="EC253" i="102" s="1"/>
  <c r="DS253" i="102"/>
  <c r="DO253" i="102"/>
  <c r="DI253" i="102"/>
  <c r="DK253" i="102" s="1"/>
  <c r="EJ245" i="98"/>
  <c r="EL245" i="98" s="1"/>
  <c r="EB246" i="98"/>
  <c r="DX246" i="98"/>
  <c r="DR245" i="98"/>
  <c r="DT245" i="98" s="1"/>
  <c r="DF246" i="98"/>
  <c r="DJ246" i="98"/>
  <c r="EJ251" i="101"/>
  <c r="EL251" i="101" s="1"/>
  <c r="EB252" i="101"/>
  <c r="DX252" i="101"/>
  <c r="DR251" i="101"/>
  <c r="DT251" i="101" s="1"/>
  <c r="DJ252" i="101"/>
  <c r="DF252" i="101"/>
  <c r="EJ245" i="97"/>
  <c r="EL245" i="97" s="1"/>
  <c r="EA245" i="97"/>
  <c r="EC245" i="97" s="1"/>
  <c r="DR245" i="97"/>
  <c r="DT245" i="97" s="1"/>
  <c r="DI245" i="97"/>
  <c r="DK245" i="97" s="1"/>
  <c r="CN253" i="102"/>
  <c r="CE253" i="102"/>
  <c r="AU253" i="102"/>
  <c r="AL253" i="102"/>
  <c r="BG253" i="102"/>
  <c r="BI253" i="102" s="1"/>
  <c r="BH254" i="102" s="1"/>
  <c r="BP253" i="102"/>
  <c r="BR253" i="102" s="1"/>
  <c r="BQ254" i="102" s="1"/>
  <c r="BV254" i="102"/>
  <c r="AF253" i="102"/>
  <c r="AH253" i="102" s="1"/>
  <c r="AG254" i="102" s="1"/>
  <c r="CZ253" i="102"/>
  <c r="DB253" i="102" s="1"/>
  <c r="N253" i="102"/>
  <c r="P253" i="102" s="1"/>
  <c r="O254" i="102" s="1"/>
  <c r="W253" i="102"/>
  <c r="Y253" i="102" s="1"/>
  <c r="X254" i="102" s="1"/>
  <c r="T252" i="101"/>
  <c r="BG251" i="101"/>
  <c r="BI251" i="101" s="1"/>
  <c r="CZ251" i="101"/>
  <c r="DB251" i="101" s="1"/>
  <c r="AO251" i="101"/>
  <c r="AQ251" i="101" s="1"/>
  <c r="AP252" i="101" s="1"/>
  <c r="BP251" i="101"/>
  <c r="BR251" i="101" s="1"/>
  <c r="BY251" i="101"/>
  <c r="CA251" i="101" s="1"/>
  <c r="K253" i="101"/>
  <c r="CI252" i="101"/>
  <c r="CE252" i="101"/>
  <c r="AX251" i="101"/>
  <c r="AZ251" i="101" s="1"/>
  <c r="AF251" i="101"/>
  <c r="AH251" i="101" s="1"/>
  <c r="AG252" i="101" s="1"/>
  <c r="CQ251" i="101"/>
  <c r="CS251" i="101" s="1"/>
  <c r="P274" i="97"/>
  <c r="O275" i="97" s="1"/>
  <c r="CZ245" i="98"/>
  <c r="DB245" i="98" s="1"/>
  <c r="DA246" i="98" s="1"/>
  <c r="CQ245" i="98"/>
  <c r="CS245" i="98" s="1"/>
  <c r="CR246" i="98" s="1"/>
  <c r="AO245" i="98"/>
  <c r="AQ245" i="98" s="1"/>
  <c r="AP246" i="98" s="1"/>
  <c r="AF245" i="98"/>
  <c r="AH245" i="98" s="1"/>
  <c r="AG246" i="98" s="1"/>
  <c r="CQ245" i="97"/>
  <c r="CS245" i="97" s="1"/>
  <c r="CR246" i="97" s="1"/>
  <c r="CI245" i="97"/>
  <c r="CE245" i="97"/>
  <c r="BQ245" i="97"/>
  <c r="BM245" i="97"/>
  <c r="BG245" i="97"/>
  <c r="BI245" i="97" s="1"/>
  <c r="BH246" i="97" s="1"/>
  <c r="AO245" i="97"/>
  <c r="AQ245" i="97" s="1"/>
  <c r="AF245" i="97"/>
  <c r="AH245" i="97" s="1"/>
  <c r="AG246" i="97" s="1"/>
  <c r="T245" i="97"/>
  <c r="CE246" i="98"/>
  <c r="AU246" i="98"/>
  <c r="T246" i="98"/>
  <c r="BD246" i="98"/>
  <c r="K246" i="98"/>
  <c r="BV246" i="98"/>
  <c r="BM246" i="98"/>
  <c r="CW246" i="97"/>
  <c r="AU246" i="97"/>
  <c r="AO262" i="112" l="1"/>
  <c r="BE262" i="112"/>
  <c r="AZ263" i="112" s="1"/>
  <c r="BD263" i="112" s="1"/>
  <c r="EJ253" i="102"/>
  <c r="EL253" i="102" s="1"/>
  <c r="DX254" i="102"/>
  <c r="EB254" i="102"/>
  <c r="DR253" i="102"/>
  <c r="DT253" i="102" s="1"/>
  <c r="DF254" i="102"/>
  <c r="DJ254" i="102"/>
  <c r="EK246" i="98"/>
  <c r="EG246" i="98"/>
  <c r="EA246" i="98"/>
  <c r="EC246" i="98" s="1"/>
  <c r="DO246" i="98"/>
  <c r="DS246" i="98"/>
  <c r="DI246" i="98"/>
  <c r="DK246" i="98" s="1"/>
  <c r="EK252" i="101"/>
  <c r="EG252" i="101"/>
  <c r="EA252" i="101"/>
  <c r="EC252" i="101" s="1"/>
  <c r="DS252" i="101"/>
  <c r="DO252" i="101"/>
  <c r="DI252" i="101"/>
  <c r="DK252" i="101" s="1"/>
  <c r="EG246" i="97"/>
  <c r="EK246" i="97"/>
  <c r="DX246" i="97"/>
  <c r="EB246" i="97"/>
  <c r="DO246" i="97"/>
  <c r="DS246" i="97"/>
  <c r="DJ246" i="97"/>
  <c r="DF246" i="97"/>
  <c r="CW254" i="102"/>
  <c r="DA254" i="102"/>
  <c r="AC254" i="102"/>
  <c r="BD254" i="102"/>
  <c r="AO253" i="102"/>
  <c r="AQ253" i="102" s="1"/>
  <c r="AP254" i="102" s="1"/>
  <c r="CH253" i="102"/>
  <c r="CJ253" i="102" s="1"/>
  <c r="CI254" i="102" s="1"/>
  <c r="K254" i="102"/>
  <c r="BM254" i="102"/>
  <c r="T254" i="102"/>
  <c r="BY254" i="102"/>
  <c r="CA254" i="102" s="1"/>
  <c r="BZ255" i="102" s="1"/>
  <c r="AX253" i="102"/>
  <c r="AZ253" i="102" s="1"/>
  <c r="AY254" i="102" s="1"/>
  <c r="CQ253" i="102"/>
  <c r="CS253" i="102" s="1"/>
  <c r="CR254" i="102" s="1"/>
  <c r="BZ252" i="101"/>
  <c r="BV252" i="101"/>
  <c r="BM252" i="101"/>
  <c r="BQ252" i="101"/>
  <c r="AL252" i="101"/>
  <c r="CR252" i="101"/>
  <c r="CN252" i="101"/>
  <c r="DA252" i="101"/>
  <c r="CW252" i="101"/>
  <c r="CH252" i="101"/>
  <c r="CJ252" i="101" s="1"/>
  <c r="AC252" i="101"/>
  <c r="BD252" i="101"/>
  <c r="BH252" i="101"/>
  <c r="AY252" i="101"/>
  <c r="AU252" i="101"/>
  <c r="N253" i="101"/>
  <c r="P253" i="101" s="1"/>
  <c r="O254" i="101" s="1"/>
  <c r="W252" i="101"/>
  <c r="Y252" i="101" s="1"/>
  <c r="X253" i="101" s="1"/>
  <c r="K275" i="97"/>
  <c r="N275" i="97" s="1"/>
  <c r="P275" i="97" s="1"/>
  <c r="O276" i="97" s="1"/>
  <c r="CH246" i="98"/>
  <c r="CJ246" i="98" s="1"/>
  <c r="CI247" i="98" s="1"/>
  <c r="BY246" i="98"/>
  <c r="CA246" i="98" s="1"/>
  <c r="BZ247" i="98" s="1"/>
  <c r="BP246" i="98"/>
  <c r="BR246" i="98" s="1"/>
  <c r="BQ247" i="98" s="1"/>
  <c r="BG246" i="98"/>
  <c r="BI246" i="98" s="1"/>
  <c r="BH247" i="98" s="1"/>
  <c r="AX246" i="98"/>
  <c r="AZ246" i="98" s="1"/>
  <c r="AY247" i="98" s="1"/>
  <c r="W246" i="98"/>
  <c r="Y246" i="98" s="1"/>
  <c r="X247" i="98" s="1"/>
  <c r="CZ246" i="97"/>
  <c r="DB246" i="97" s="1"/>
  <c r="DA247" i="97" s="1"/>
  <c r="CH245" i="97"/>
  <c r="CJ245" i="97" s="1"/>
  <c r="BP245" i="97"/>
  <c r="BR245" i="97" s="1"/>
  <c r="AX246" i="97"/>
  <c r="AZ246" i="97" s="1"/>
  <c r="AY247" i="97" s="1"/>
  <c r="AP246" i="97"/>
  <c r="AL246" i="97"/>
  <c r="W245" i="97"/>
  <c r="Y245" i="97" s="1"/>
  <c r="X246" i="97" s="1"/>
  <c r="AL246" i="98"/>
  <c r="CW246" i="98"/>
  <c r="AC246" i="98"/>
  <c r="N246" i="98"/>
  <c r="P246" i="98" s="1"/>
  <c r="O247" i="98" s="1"/>
  <c r="CN246" i="98"/>
  <c r="CN246" i="97"/>
  <c r="BD246" i="97"/>
  <c r="AC246" i="97"/>
  <c r="BC263" i="112" l="1"/>
  <c r="AQ262" i="112"/>
  <c r="AL263" i="112" s="1"/>
  <c r="AP263" i="112" s="1"/>
  <c r="EG254" i="102"/>
  <c r="EK254" i="102"/>
  <c r="EA254" i="102"/>
  <c r="EC254" i="102" s="1"/>
  <c r="DO254" i="102"/>
  <c r="DS254" i="102"/>
  <c r="DI254" i="102"/>
  <c r="DK254" i="102" s="1"/>
  <c r="EJ246" i="98"/>
  <c r="EL246" i="98" s="1"/>
  <c r="EB247" i="98"/>
  <c r="DX247" i="98"/>
  <c r="DR246" i="98"/>
  <c r="DT246" i="98" s="1"/>
  <c r="DJ247" i="98"/>
  <c r="DF247" i="98"/>
  <c r="EJ252" i="101"/>
  <c r="EL252" i="101" s="1"/>
  <c r="EB253" i="101"/>
  <c r="DX253" i="101"/>
  <c r="DR252" i="101"/>
  <c r="DT252" i="101" s="1"/>
  <c r="DJ253" i="101"/>
  <c r="DF253" i="101"/>
  <c r="EJ246" i="97"/>
  <c r="EL246" i="97" s="1"/>
  <c r="EA246" i="97"/>
  <c r="EC246" i="97" s="1"/>
  <c r="DR246" i="97"/>
  <c r="DT246" i="97" s="1"/>
  <c r="DI246" i="97"/>
  <c r="DK246" i="97" s="1"/>
  <c r="CN254" i="102"/>
  <c r="BV255" i="102"/>
  <c r="AF254" i="102"/>
  <c r="AH254" i="102" s="1"/>
  <c r="AG255" i="102" s="1"/>
  <c r="AU254" i="102"/>
  <c r="W254" i="102"/>
  <c r="Y254" i="102" s="1"/>
  <c r="X255" i="102" s="1"/>
  <c r="N254" i="102"/>
  <c r="P254" i="102" s="1"/>
  <c r="O255" i="102" s="1"/>
  <c r="AL254" i="102"/>
  <c r="BP254" i="102"/>
  <c r="BR254" i="102" s="1"/>
  <c r="BQ255" i="102" s="1"/>
  <c r="CE254" i="102"/>
  <c r="BG254" i="102"/>
  <c r="BI254" i="102" s="1"/>
  <c r="BH255" i="102" s="1"/>
  <c r="CZ254" i="102"/>
  <c r="DB254" i="102" s="1"/>
  <c r="T253" i="101"/>
  <c r="CQ252" i="101"/>
  <c r="CS252" i="101" s="1"/>
  <c r="K254" i="101"/>
  <c r="BG252" i="101"/>
  <c r="BI252" i="101" s="1"/>
  <c r="CI253" i="101"/>
  <c r="CE253" i="101"/>
  <c r="BP252" i="101"/>
  <c r="BR252" i="101" s="1"/>
  <c r="AX252" i="101"/>
  <c r="AZ252" i="101" s="1"/>
  <c r="AF252" i="101"/>
  <c r="AH252" i="101" s="1"/>
  <c r="AG253" i="101" s="1"/>
  <c r="CZ252" i="101"/>
  <c r="DB252" i="101" s="1"/>
  <c r="AO252" i="101"/>
  <c r="AQ252" i="101" s="1"/>
  <c r="AP253" i="101" s="1"/>
  <c r="BY252" i="101"/>
  <c r="CA252" i="101" s="1"/>
  <c r="K276" i="97"/>
  <c r="N276" i="97" s="1"/>
  <c r="CZ246" i="98"/>
  <c r="DB246" i="98" s="1"/>
  <c r="DA247" i="98" s="1"/>
  <c r="CQ246" i="98"/>
  <c r="CS246" i="98" s="1"/>
  <c r="CR247" i="98" s="1"/>
  <c r="AO246" i="98"/>
  <c r="AQ246" i="98" s="1"/>
  <c r="AP247" i="98" s="1"/>
  <c r="AF246" i="98"/>
  <c r="AH246" i="98" s="1"/>
  <c r="AG247" i="98" s="1"/>
  <c r="CQ246" i="97"/>
  <c r="CS246" i="97" s="1"/>
  <c r="CR247" i="97" s="1"/>
  <c r="CI246" i="97"/>
  <c r="CE246" i="97"/>
  <c r="BQ246" i="97"/>
  <c r="BM246" i="97"/>
  <c r="BG246" i="97"/>
  <c r="BI246" i="97" s="1"/>
  <c r="BH247" i="97" s="1"/>
  <c r="AO246" i="97"/>
  <c r="AQ246" i="97" s="1"/>
  <c r="AF246" i="97"/>
  <c r="AH246" i="97" s="1"/>
  <c r="AG247" i="97" s="1"/>
  <c r="T246" i="97"/>
  <c r="AU247" i="98"/>
  <c r="BD247" i="98"/>
  <c r="CE247" i="98"/>
  <c r="BM247" i="98"/>
  <c r="BV247" i="98"/>
  <c r="K247" i="98"/>
  <c r="T247" i="98"/>
  <c r="CW247" i="97"/>
  <c r="AU247" i="97"/>
  <c r="AO263" i="112" l="1"/>
  <c r="BE263" i="112"/>
  <c r="AZ264" i="112" s="1"/>
  <c r="BD264" i="112" s="1"/>
  <c r="EJ254" i="102"/>
  <c r="EL254" i="102" s="1"/>
  <c r="EB255" i="102"/>
  <c r="DX255" i="102"/>
  <c r="DR254" i="102"/>
  <c r="DT254" i="102" s="1"/>
  <c r="DJ255" i="102"/>
  <c r="DF255" i="102"/>
  <c r="EK247" i="98"/>
  <c r="EG247" i="98"/>
  <c r="EA247" i="98"/>
  <c r="EC247" i="98" s="1"/>
  <c r="DS247" i="98"/>
  <c r="DO247" i="98"/>
  <c r="DI247" i="98"/>
  <c r="DK247" i="98" s="1"/>
  <c r="EK253" i="101"/>
  <c r="EG253" i="101"/>
  <c r="EA253" i="101"/>
  <c r="EC253" i="101" s="1"/>
  <c r="DS253" i="101"/>
  <c r="DO253" i="101"/>
  <c r="DI253" i="101"/>
  <c r="DK253" i="101" s="1"/>
  <c r="EK247" i="97"/>
  <c r="EG247" i="97"/>
  <c r="EB247" i="97"/>
  <c r="DX247" i="97"/>
  <c r="DS247" i="97"/>
  <c r="DO247" i="97"/>
  <c r="DJ247" i="97"/>
  <c r="DF247" i="97"/>
  <c r="K255" i="102"/>
  <c r="T255" i="102"/>
  <c r="BD255" i="102"/>
  <c r="BM255" i="102"/>
  <c r="AX254" i="102"/>
  <c r="AZ254" i="102" s="1"/>
  <c r="AY255" i="102" s="1"/>
  <c r="BY255" i="102"/>
  <c r="CA255" i="102" s="1"/>
  <c r="BZ256" i="102" s="1"/>
  <c r="DA255" i="102"/>
  <c r="CW255" i="102"/>
  <c r="CH254" i="102"/>
  <c r="CJ254" i="102" s="1"/>
  <c r="CI255" i="102" s="1"/>
  <c r="AO254" i="102"/>
  <c r="AQ254" i="102" s="1"/>
  <c r="AP255" i="102" s="1"/>
  <c r="AC255" i="102"/>
  <c r="CQ254" i="102"/>
  <c r="CS254" i="102" s="1"/>
  <c r="CR255" i="102" s="1"/>
  <c r="AL253" i="101"/>
  <c r="AU253" i="101"/>
  <c r="AY253" i="101"/>
  <c r="BQ253" i="101"/>
  <c r="BM253" i="101"/>
  <c r="AC253" i="101"/>
  <c r="BD253" i="101"/>
  <c r="BH253" i="101"/>
  <c r="CR253" i="101"/>
  <c r="CN253" i="101"/>
  <c r="BZ253" i="101"/>
  <c r="BV253" i="101"/>
  <c r="DA253" i="101"/>
  <c r="CW253" i="101"/>
  <c r="CH253" i="101"/>
  <c r="CJ253" i="101" s="1"/>
  <c r="N254" i="101"/>
  <c r="P254" i="101" s="1"/>
  <c r="O255" i="101" s="1"/>
  <c r="W253" i="101"/>
  <c r="Y253" i="101" s="1"/>
  <c r="X254" i="101" s="1"/>
  <c r="P276" i="97"/>
  <c r="O277" i="97" s="1"/>
  <c r="CH247" i="98"/>
  <c r="CJ247" i="98" s="1"/>
  <c r="CI248" i="98" s="1"/>
  <c r="BY247" i="98"/>
  <c r="CA247" i="98" s="1"/>
  <c r="BZ248" i="98" s="1"/>
  <c r="BP247" i="98"/>
  <c r="BR247" i="98" s="1"/>
  <c r="BQ248" i="98" s="1"/>
  <c r="BG247" i="98"/>
  <c r="BI247" i="98" s="1"/>
  <c r="BH248" i="98" s="1"/>
  <c r="AX247" i="98"/>
  <c r="AZ247" i="98" s="1"/>
  <c r="AY248" i="98" s="1"/>
  <c r="W247" i="98"/>
  <c r="Y247" i="98" s="1"/>
  <c r="X248" i="98" s="1"/>
  <c r="CZ247" i="97"/>
  <c r="DB247" i="97" s="1"/>
  <c r="DA248" i="97" s="1"/>
  <c r="CH246" i="97"/>
  <c r="CJ246" i="97" s="1"/>
  <c r="BP246" i="97"/>
  <c r="BR246" i="97" s="1"/>
  <c r="AX247" i="97"/>
  <c r="AZ247" i="97" s="1"/>
  <c r="AY248" i="97" s="1"/>
  <c r="AP247" i="97"/>
  <c r="AL247" i="97"/>
  <c r="W246" i="97"/>
  <c r="Y246" i="97" s="1"/>
  <c r="X247" i="97" s="1"/>
  <c r="CW247" i="98"/>
  <c r="CN247" i="98"/>
  <c r="AC247" i="98"/>
  <c r="N247" i="98"/>
  <c r="P247" i="98" s="1"/>
  <c r="O248" i="98" s="1"/>
  <c r="AL247" i="98"/>
  <c r="CN247" i="97"/>
  <c r="BD247" i="97"/>
  <c r="AC247" i="97"/>
  <c r="BC264" i="112" l="1"/>
  <c r="AQ263" i="112"/>
  <c r="AL264" i="112" s="1"/>
  <c r="AP264" i="112" s="1"/>
  <c r="EK255" i="102"/>
  <c r="EG255" i="102"/>
  <c r="EA255" i="102"/>
  <c r="EC255" i="102" s="1"/>
  <c r="DS255" i="102"/>
  <c r="DO255" i="102"/>
  <c r="DI255" i="102"/>
  <c r="DK255" i="102" s="1"/>
  <c r="EJ247" i="98"/>
  <c r="EL247" i="98" s="1"/>
  <c r="DX248" i="98"/>
  <c r="EB248" i="98"/>
  <c r="DR247" i="98"/>
  <c r="DT247" i="98" s="1"/>
  <c r="DF248" i="98"/>
  <c r="DJ248" i="98"/>
  <c r="EJ253" i="101"/>
  <c r="EL253" i="101" s="1"/>
  <c r="EB254" i="101"/>
  <c r="DX254" i="101"/>
  <c r="DR253" i="101"/>
  <c r="DT253" i="101" s="1"/>
  <c r="DJ254" i="101"/>
  <c r="DF254" i="101"/>
  <c r="EJ247" i="97"/>
  <c r="EL247" i="97" s="1"/>
  <c r="EA247" i="97"/>
  <c r="EC247" i="97" s="1"/>
  <c r="DR247" i="97"/>
  <c r="DT247" i="97" s="1"/>
  <c r="DI247" i="97"/>
  <c r="DK247" i="97" s="1"/>
  <c r="BV256" i="102"/>
  <c r="AL255" i="102"/>
  <c r="CE255" i="102"/>
  <c r="AU255" i="102"/>
  <c r="AF255" i="102"/>
  <c r="AH255" i="102" s="1"/>
  <c r="AG256" i="102" s="1"/>
  <c r="BP255" i="102"/>
  <c r="BR255" i="102" s="1"/>
  <c r="BQ256" i="102" s="1"/>
  <c r="W255" i="102"/>
  <c r="Y255" i="102" s="1"/>
  <c r="X256" i="102" s="1"/>
  <c r="CN255" i="102"/>
  <c r="CZ255" i="102"/>
  <c r="DB255" i="102" s="1"/>
  <c r="BG255" i="102"/>
  <c r="BI255" i="102" s="1"/>
  <c r="BH256" i="102" s="1"/>
  <c r="N255" i="102"/>
  <c r="P255" i="102" s="1"/>
  <c r="O256" i="102" s="1"/>
  <c r="CI254" i="101"/>
  <c r="CE254" i="101"/>
  <c r="CZ253" i="101"/>
  <c r="DB253" i="101" s="1"/>
  <c r="CQ253" i="101"/>
  <c r="CS253" i="101" s="1"/>
  <c r="AF253" i="101"/>
  <c r="AH253" i="101" s="1"/>
  <c r="AG254" i="101" s="1"/>
  <c r="K255" i="101"/>
  <c r="AX253" i="101"/>
  <c r="AZ253" i="101" s="1"/>
  <c r="T254" i="101"/>
  <c r="BY253" i="101"/>
  <c r="CA253" i="101" s="1"/>
  <c r="BP253" i="101"/>
  <c r="BR253" i="101" s="1"/>
  <c r="AO253" i="101"/>
  <c r="AQ253" i="101" s="1"/>
  <c r="AP254" i="101" s="1"/>
  <c r="BG253" i="101"/>
  <c r="BI253" i="101" s="1"/>
  <c r="K277" i="97"/>
  <c r="N277" i="97" s="1"/>
  <c r="P277" i="97" s="1"/>
  <c r="O278" i="97" s="1"/>
  <c r="CZ247" i="98"/>
  <c r="DB247" i="98" s="1"/>
  <c r="DA248" i="98" s="1"/>
  <c r="CQ247" i="98"/>
  <c r="CS247" i="98" s="1"/>
  <c r="CR248" i="98" s="1"/>
  <c r="AO247" i="98"/>
  <c r="AQ247" i="98" s="1"/>
  <c r="AP248" i="98" s="1"/>
  <c r="AF247" i="98"/>
  <c r="AH247" i="98" s="1"/>
  <c r="AG248" i="98" s="1"/>
  <c r="CQ247" i="97"/>
  <c r="CS247" i="97" s="1"/>
  <c r="CR248" i="97" s="1"/>
  <c r="CI247" i="97"/>
  <c r="CE247" i="97"/>
  <c r="BQ247" i="97"/>
  <c r="BM247" i="97"/>
  <c r="BG247" i="97"/>
  <c r="BI247" i="97" s="1"/>
  <c r="BH248" i="97" s="1"/>
  <c r="AO247" i="97"/>
  <c r="AQ247" i="97" s="1"/>
  <c r="AF247" i="97"/>
  <c r="AH247" i="97" s="1"/>
  <c r="AG248" i="97" s="1"/>
  <c r="T247" i="97"/>
  <c r="T248" i="98"/>
  <c r="BD248" i="98"/>
  <c r="AU248" i="98"/>
  <c r="K248" i="98"/>
  <c r="CE248" i="98"/>
  <c r="BM248" i="98"/>
  <c r="BV248" i="98"/>
  <c r="CW248" i="97"/>
  <c r="AU248" i="97"/>
  <c r="AO264" i="112" l="1"/>
  <c r="BE264" i="112"/>
  <c r="AZ265" i="112" s="1"/>
  <c r="BD265" i="112" s="1"/>
  <c r="EJ255" i="102"/>
  <c r="EL255" i="102" s="1"/>
  <c r="EB256" i="102"/>
  <c r="DX256" i="102"/>
  <c r="DR255" i="102"/>
  <c r="DT255" i="102" s="1"/>
  <c r="DJ256" i="102"/>
  <c r="DF256" i="102"/>
  <c r="EG248" i="98"/>
  <c r="EK248" i="98"/>
  <c r="EA248" i="98"/>
  <c r="EC248" i="98" s="1"/>
  <c r="DS248" i="98"/>
  <c r="DO248" i="98"/>
  <c r="DI248" i="98"/>
  <c r="DK248" i="98" s="1"/>
  <c r="EK254" i="101"/>
  <c r="EG254" i="101"/>
  <c r="EA254" i="101"/>
  <c r="EC254" i="101" s="1"/>
  <c r="DS254" i="101"/>
  <c r="DO254" i="101"/>
  <c r="DI254" i="101"/>
  <c r="DK254" i="101" s="1"/>
  <c r="EK248" i="97"/>
  <c r="EG248" i="97"/>
  <c r="DX248" i="97"/>
  <c r="EB248" i="97"/>
  <c r="DS248" i="97"/>
  <c r="DO248" i="97"/>
  <c r="DJ248" i="97"/>
  <c r="DF248" i="97"/>
  <c r="CW256" i="102"/>
  <c r="DA256" i="102"/>
  <c r="AC256" i="102"/>
  <c r="BD256" i="102"/>
  <c r="CQ255" i="102"/>
  <c r="CS255" i="102" s="1"/>
  <c r="CR256" i="102" s="1"/>
  <c r="BM256" i="102"/>
  <c r="AX255" i="102"/>
  <c r="AZ255" i="102" s="1"/>
  <c r="AY256" i="102" s="1"/>
  <c r="AO255" i="102"/>
  <c r="AQ255" i="102" s="1"/>
  <c r="AP256" i="102" s="1"/>
  <c r="K256" i="102"/>
  <c r="T256" i="102"/>
  <c r="CH255" i="102"/>
  <c r="CJ255" i="102" s="1"/>
  <c r="CI256" i="102" s="1"/>
  <c r="BY256" i="102"/>
  <c r="CA256" i="102" s="1"/>
  <c r="BZ257" i="102" s="1"/>
  <c r="AC254" i="101"/>
  <c r="DA254" i="101"/>
  <c r="CW254" i="101"/>
  <c r="AL254" i="101"/>
  <c r="BZ254" i="101"/>
  <c r="BV254" i="101"/>
  <c r="AU254" i="101"/>
  <c r="AY254" i="101"/>
  <c r="BH254" i="101"/>
  <c r="BD254" i="101"/>
  <c r="BQ254" i="101"/>
  <c r="BM254" i="101"/>
  <c r="W254" i="101"/>
  <c r="Y254" i="101" s="1"/>
  <c r="X255" i="101" s="1"/>
  <c r="N255" i="101"/>
  <c r="P255" i="101" s="1"/>
  <c r="O256" i="101" s="1"/>
  <c r="CR254" i="101"/>
  <c r="CN254" i="101"/>
  <c r="CH254" i="101"/>
  <c r="CJ254" i="101" s="1"/>
  <c r="K278" i="97"/>
  <c r="N278" i="97" s="1"/>
  <c r="CH248" i="98"/>
  <c r="CJ248" i="98" s="1"/>
  <c r="CI249" i="98" s="1"/>
  <c r="BY248" i="98"/>
  <c r="CA248" i="98" s="1"/>
  <c r="BZ249" i="98" s="1"/>
  <c r="BP248" i="98"/>
  <c r="BR248" i="98" s="1"/>
  <c r="BQ249" i="98" s="1"/>
  <c r="BG248" i="98"/>
  <c r="BI248" i="98" s="1"/>
  <c r="BH249" i="98" s="1"/>
  <c r="AX248" i="98"/>
  <c r="AZ248" i="98" s="1"/>
  <c r="AY249" i="98" s="1"/>
  <c r="W248" i="98"/>
  <c r="Y248" i="98" s="1"/>
  <c r="X249" i="98" s="1"/>
  <c r="CZ248" i="97"/>
  <c r="DB248" i="97" s="1"/>
  <c r="DA249" i="97" s="1"/>
  <c r="CH247" i="97"/>
  <c r="CJ247" i="97" s="1"/>
  <c r="BP247" i="97"/>
  <c r="BR247" i="97" s="1"/>
  <c r="AX248" i="97"/>
  <c r="AZ248" i="97" s="1"/>
  <c r="AY249" i="97" s="1"/>
  <c r="AP248" i="97"/>
  <c r="AL248" i="97"/>
  <c r="W247" i="97"/>
  <c r="Y247" i="97" s="1"/>
  <c r="X248" i="97" s="1"/>
  <c r="CN248" i="98"/>
  <c r="N248" i="98"/>
  <c r="P248" i="98" s="1"/>
  <c r="O249" i="98" s="1"/>
  <c r="AL248" i="98"/>
  <c r="AC248" i="98"/>
  <c r="CW248" i="98"/>
  <c r="CN248" i="97"/>
  <c r="BD248" i="97"/>
  <c r="AC248" i="97"/>
  <c r="BC265" i="112" l="1"/>
  <c r="AQ264" i="112"/>
  <c r="AL265" i="112" s="1"/>
  <c r="AP265" i="112" s="1"/>
  <c r="EK256" i="102"/>
  <c r="EG256" i="102"/>
  <c r="EA256" i="102"/>
  <c r="EC256" i="102" s="1"/>
  <c r="DO256" i="102"/>
  <c r="DS256" i="102"/>
  <c r="DI256" i="102"/>
  <c r="DK256" i="102" s="1"/>
  <c r="EJ248" i="98"/>
  <c r="EL248" i="98" s="1"/>
  <c r="EB249" i="98"/>
  <c r="DX249" i="98"/>
  <c r="DR248" i="98"/>
  <c r="DT248" i="98" s="1"/>
  <c r="DJ249" i="98"/>
  <c r="DF249" i="98"/>
  <c r="EJ254" i="101"/>
  <c r="EL254" i="101" s="1"/>
  <c r="EB255" i="101"/>
  <c r="DX255" i="101"/>
  <c r="DR254" i="101"/>
  <c r="DT254" i="101" s="1"/>
  <c r="DJ255" i="101"/>
  <c r="DF255" i="101"/>
  <c r="EJ248" i="97"/>
  <c r="EL248" i="97" s="1"/>
  <c r="EA248" i="97"/>
  <c r="EC248" i="97" s="1"/>
  <c r="DR248" i="97"/>
  <c r="DT248" i="97" s="1"/>
  <c r="DI248" i="97"/>
  <c r="DK248" i="97" s="1"/>
  <c r="CE256" i="102"/>
  <c r="AL256" i="102"/>
  <c r="CN256" i="102"/>
  <c r="AU256" i="102"/>
  <c r="BV257" i="102"/>
  <c r="N256" i="102"/>
  <c r="P256" i="102" s="1"/>
  <c r="O257" i="102" s="1"/>
  <c r="AF256" i="102"/>
  <c r="AH256" i="102" s="1"/>
  <c r="AG257" i="102" s="1"/>
  <c r="W256" i="102"/>
  <c r="Y256" i="102" s="1"/>
  <c r="X257" i="102" s="1"/>
  <c r="BP256" i="102"/>
  <c r="BR256" i="102" s="1"/>
  <c r="BQ257" i="102" s="1"/>
  <c r="BG256" i="102"/>
  <c r="BI256" i="102" s="1"/>
  <c r="BH257" i="102" s="1"/>
  <c r="CZ256" i="102"/>
  <c r="DB256" i="102" s="1"/>
  <c r="T255" i="101"/>
  <c r="CQ254" i="101"/>
  <c r="CS254" i="101" s="1"/>
  <c r="BG254" i="101"/>
  <c r="BI254" i="101" s="1"/>
  <c r="BY254" i="101"/>
  <c r="CA254" i="101" s="1"/>
  <c r="CZ254" i="101"/>
  <c r="DB254" i="101" s="1"/>
  <c r="CI255" i="101"/>
  <c r="CE255" i="101"/>
  <c r="K256" i="101"/>
  <c r="BP254" i="101"/>
  <c r="BR254" i="101" s="1"/>
  <c r="AF254" i="101"/>
  <c r="AH254" i="101" s="1"/>
  <c r="AG255" i="101" s="1"/>
  <c r="AX254" i="101"/>
  <c r="AZ254" i="101" s="1"/>
  <c r="AO254" i="101"/>
  <c r="AQ254" i="101" s="1"/>
  <c r="AP255" i="101" s="1"/>
  <c r="P278" i="97"/>
  <c r="O279" i="97" s="1"/>
  <c r="CZ248" i="98"/>
  <c r="DB248" i="98" s="1"/>
  <c r="DA249" i="98" s="1"/>
  <c r="CQ248" i="98"/>
  <c r="CS248" i="98" s="1"/>
  <c r="CR249" i="98" s="1"/>
  <c r="AO248" i="98"/>
  <c r="AQ248" i="98" s="1"/>
  <c r="AP249" i="98" s="1"/>
  <c r="AF248" i="98"/>
  <c r="AH248" i="98" s="1"/>
  <c r="AG249" i="98" s="1"/>
  <c r="CQ248" i="97"/>
  <c r="CS248" i="97" s="1"/>
  <c r="CR249" i="97" s="1"/>
  <c r="CI248" i="97"/>
  <c r="CE248" i="97"/>
  <c r="BQ248" i="97"/>
  <c r="BM248" i="97"/>
  <c r="BG248" i="97"/>
  <c r="BI248" i="97" s="1"/>
  <c r="BH249" i="97" s="1"/>
  <c r="AO248" i="97"/>
  <c r="AQ248" i="97" s="1"/>
  <c r="AF248" i="97"/>
  <c r="AH248" i="97" s="1"/>
  <c r="AG249" i="97" s="1"/>
  <c r="T248" i="97"/>
  <c r="T249" i="98"/>
  <c r="BD249" i="98"/>
  <c r="BM249" i="98"/>
  <c r="K249" i="98"/>
  <c r="CE249" i="98"/>
  <c r="BV249" i="98"/>
  <c r="AU249" i="98"/>
  <c r="CW249" i="97"/>
  <c r="AU249" i="97"/>
  <c r="AO265" i="112" l="1"/>
  <c r="BE265" i="112"/>
  <c r="AZ266" i="112" s="1"/>
  <c r="BD266" i="112" s="1"/>
  <c r="EJ256" i="102"/>
  <c r="EL256" i="102" s="1"/>
  <c r="EB257" i="102"/>
  <c r="DX257" i="102"/>
  <c r="DR256" i="102"/>
  <c r="DT256" i="102" s="1"/>
  <c r="DJ257" i="102"/>
  <c r="DF257" i="102"/>
  <c r="EK249" i="98"/>
  <c r="EG249" i="98"/>
  <c r="EA249" i="98"/>
  <c r="EC249" i="98" s="1"/>
  <c r="DS249" i="98"/>
  <c r="DO249" i="98"/>
  <c r="DI249" i="98"/>
  <c r="DK249" i="98" s="1"/>
  <c r="EK255" i="101"/>
  <c r="EG255" i="101"/>
  <c r="EA255" i="101"/>
  <c r="EC255" i="101" s="1"/>
  <c r="DS255" i="101"/>
  <c r="DO255" i="101"/>
  <c r="DI255" i="101"/>
  <c r="DK255" i="101" s="1"/>
  <c r="EK249" i="97"/>
  <c r="EG249" i="97"/>
  <c r="EB249" i="97"/>
  <c r="DX249" i="97"/>
  <c r="DS249" i="97"/>
  <c r="DO249" i="97"/>
  <c r="DJ249" i="97"/>
  <c r="DF249" i="97"/>
  <c r="AC257" i="102"/>
  <c r="K257" i="102"/>
  <c r="BM257" i="102"/>
  <c r="DA257" i="102"/>
  <c r="CW257" i="102"/>
  <c r="AO256" i="102"/>
  <c r="AQ256" i="102" s="1"/>
  <c r="AP257" i="102" s="1"/>
  <c r="BD257" i="102"/>
  <c r="T257" i="102"/>
  <c r="AX256" i="102"/>
  <c r="AZ256" i="102" s="1"/>
  <c r="AY257" i="102" s="1"/>
  <c r="BY257" i="102"/>
  <c r="CA257" i="102" s="1"/>
  <c r="BZ258" i="102" s="1"/>
  <c r="CQ256" i="102"/>
  <c r="CS256" i="102" s="1"/>
  <c r="CR257" i="102" s="1"/>
  <c r="CH256" i="102"/>
  <c r="CJ256" i="102" s="1"/>
  <c r="CI257" i="102" s="1"/>
  <c r="AY255" i="101"/>
  <c r="AU255" i="101"/>
  <c r="CW255" i="101"/>
  <c r="DA255" i="101"/>
  <c r="CR255" i="101"/>
  <c r="CN255" i="101"/>
  <c r="AC255" i="101"/>
  <c r="AL255" i="101"/>
  <c r="CH255" i="101"/>
  <c r="CJ255" i="101" s="1"/>
  <c r="BQ255" i="101"/>
  <c r="BM255" i="101"/>
  <c r="BZ255" i="101"/>
  <c r="BV255" i="101"/>
  <c r="N256" i="101"/>
  <c r="P256" i="101" s="1"/>
  <c r="O257" i="101" s="1"/>
  <c r="BH255" i="101"/>
  <c r="BD255" i="101"/>
  <c r="W255" i="101"/>
  <c r="Y255" i="101" s="1"/>
  <c r="X256" i="101" s="1"/>
  <c r="K279" i="97"/>
  <c r="N279" i="97" s="1"/>
  <c r="P279" i="97" s="1"/>
  <c r="O280" i="97" s="1"/>
  <c r="CH249" i="98"/>
  <c r="CJ249" i="98" s="1"/>
  <c r="CI250" i="98" s="1"/>
  <c r="BY249" i="98"/>
  <c r="CA249" i="98" s="1"/>
  <c r="BZ250" i="98" s="1"/>
  <c r="BP249" i="98"/>
  <c r="BR249" i="98" s="1"/>
  <c r="BQ250" i="98" s="1"/>
  <c r="BG249" i="98"/>
  <c r="BI249" i="98" s="1"/>
  <c r="BH250" i="98" s="1"/>
  <c r="AX249" i="98"/>
  <c r="AZ249" i="98" s="1"/>
  <c r="AY250" i="98" s="1"/>
  <c r="W249" i="98"/>
  <c r="Y249" i="98" s="1"/>
  <c r="X250" i="98" s="1"/>
  <c r="CZ249" i="97"/>
  <c r="DB249" i="97" s="1"/>
  <c r="DA250" i="97" s="1"/>
  <c r="CH248" i="97"/>
  <c r="CJ248" i="97" s="1"/>
  <c r="BP248" i="97"/>
  <c r="BR248" i="97" s="1"/>
  <c r="AX249" i="97"/>
  <c r="AZ249" i="97" s="1"/>
  <c r="AY250" i="97" s="1"/>
  <c r="AP249" i="97"/>
  <c r="AL249" i="97"/>
  <c r="W248" i="97"/>
  <c r="Y248" i="97" s="1"/>
  <c r="X249" i="97" s="1"/>
  <c r="CW249" i="98"/>
  <c r="CN249" i="98"/>
  <c r="AC249" i="98"/>
  <c r="AL249" i="98"/>
  <c r="N249" i="98"/>
  <c r="P249" i="98" s="1"/>
  <c r="O250" i="98" s="1"/>
  <c r="CN249" i="97"/>
  <c r="BD249" i="97"/>
  <c r="AC249" i="97"/>
  <c r="BC266" i="112" l="1"/>
  <c r="AQ265" i="112"/>
  <c r="AL266" i="112" s="1"/>
  <c r="AP266" i="112" s="1"/>
  <c r="EK257" i="102"/>
  <c r="EG257" i="102"/>
  <c r="EA257" i="102"/>
  <c r="EC257" i="102" s="1"/>
  <c r="DO257" i="102"/>
  <c r="DS257" i="102"/>
  <c r="DI257" i="102"/>
  <c r="DK257" i="102" s="1"/>
  <c r="EJ249" i="98"/>
  <c r="EL249" i="98" s="1"/>
  <c r="EB250" i="98"/>
  <c r="DX250" i="98"/>
  <c r="DR249" i="98"/>
  <c r="DT249" i="98" s="1"/>
  <c r="DF250" i="98"/>
  <c r="DJ250" i="98"/>
  <c r="EJ255" i="101"/>
  <c r="EL255" i="101" s="1"/>
  <c r="EB256" i="101"/>
  <c r="DX256" i="101"/>
  <c r="DR255" i="101"/>
  <c r="DT255" i="101" s="1"/>
  <c r="DJ256" i="101"/>
  <c r="DF256" i="101"/>
  <c r="EJ249" i="97"/>
  <c r="EL249" i="97" s="1"/>
  <c r="EA249" i="97"/>
  <c r="EC249" i="97" s="1"/>
  <c r="DR249" i="97"/>
  <c r="DT249" i="97" s="1"/>
  <c r="DI249" i="97"/>
  <c r="DK249" i="97" s="1"/>
  <c r="CN257" i="102"/>
  <c r="AU257" i="102"/>
  <c r="CZ257" i="102"/>
  <c r="DB257" i="102" s="1"/>
  <c r="N257" i="102"/>
  <c r="P257" i="102" s="1"/>
  <c r="O258" i="102" s="1"/>
  <c r="BG257" i="102"/>
  <c r="BI257" i="102" s="1"/>
  <c r="BH258" i="102" s="1"/>
  <c r="CE257" i="102"/>
  <c r="BV258" i="102"/>
  <c r="W257" i="102"/>
  <c r="Y257" i="102" s="1"/>
  <c r="X258" i="102" s="1"/>
  <c r="AL257" i="102"/>
  <c r="BP257" i="102"/>
  <c r="BR257" i="102" s="1"/>
  <c r="BQ258" i="102" s="1"/>
  <c r="AF257" i="102"/>
  <c r="AH257" i="102" s="1"/>
  <c r="AG258" i="102" s="1"/>
  <c r="T256" i="101"/>
  <c r="CI256" i="101"/>
  <c r="CE256" i="101"/>
  <c r="BG255" i="101"/>
  <c r="BI255" i="101" s="1"/>
  <c r="BY255" i="101"/>
  <c r="CA255" i="101" s="1"/>
  <c r="AF255" i="101"/>
  <c r="AH255" i="101" s="1"/>
  <c r="AG256" i="101" s="1"/>
  <c r="CZ255" i="101"/>
  <c r="DB255" i="101" s="1"/>
  <c r="K257" i="101"/>
  <c r="BP255" i="101"/>
  <c r="BR255" i="101" s="1"/>
  <c r="CQ255" i="101"/>
  <c r="CS255" i="101" s="1"/>
  <c r="AX255" i="101"/>
  <c r="AZ255" i="101" s="1"/>
  <c r="AO255" i="101"/>
  <c r="AQ255" i="101" s="1"/>
  <c r="AP256" i="101" s="1"/>
  <c r="K280" i="97"/>
  <c r="N280" i="97" s="1"/>
  <c r="CZ249" i="98"/>
  <c r="DB249" i="98" s="1"/>
  <c r="DA250" i="98" s="1"/>
  <c r="CQ249" i="98"/>
  <c r="CS249" i="98" s="1"/>
  <c r="CR250" i="98" s="1"/>
  <c r="AO249" i="98"/>
  <c r="AQ249" i="98" s="1"/>
  <c r="AP250" i="98" s="1"/>
  <c r="AF249" i="98"/>
  <c r="AH249" i="98" s="1"/>
  <c r="AG250" i="98" s="1"/>
  <c r="CQ249" i="97"/>
  <c r="CS249" i="97" s="1"/>
  <c r="CR250" i="97" s="1"/>
  <c r="CI249" i="97"/>
  <c r="CE249" i="97"/>
  <c r="BQ249" i="97"/>
  <c r="BM249" i="97"/>
  <c r="BG249" i="97"/>
  <c r="BI249" i="97" s="1"/>
  <c r="BH250" i="97" s="1"/>
  <c r="AO249" i="97"/>
  <c r="AQ249" i="97" s="1"/>
  <c r="AF249" i="97"/>
  <c r="AH249" i="97" s="1"/>
  <c r="AG250" i="97" s="1"/>
  <c r="T249" i="97"/>
  <c r="BV250" i="98"/>
  <c r="BM250" i="98"/>
  <c r="K250" i="98"/>
  <c r="BD250" i="98"/>
  <c r="CE250" i="98"/>
  <c r="AU250" i="98"/>
  <c r="T250" i="98"/>
  <c r="CW250" i="97"/>
  <c r="AU250" i="97"/>
  <c r="AO266" i="112" l="1"/>
  <c r="BE266" i="112"/>
  <c r="AZ267" i="112" s="1"/>
  <c r="BD267" i="112" s="1"/>
  <c r="EJ257" i="102"/>
  <c r="EL257" i="102" s="1"/>
  <c r="EB258" i="102"/>
  <c r="DX258" i="102"/>
  <c r="DR257" i="102"/>
  <c r="DT257" i="102" s="1"/>
  <c r="DJ258" i="102"/>
  <c r="DF258" i="102"/>
  <c r="EG250" i="98"/>
  <c r="EK250" i="98"/>
  <c r="EA250" i="98"/>
  <c r="EC250" i="98" s="1"/>
  <c r="DO250" i="98"/>
  <c r="DS250" i="98"/>
  <c r="DI250" i="98"/>
  <c r="DK250" i="98" s="1"/>
  <c r="EK256" i="101"/>
  <c r="EG256" i="101"/>
  <c r="EA256" i="101"/>
  <c r="EC256" i="101" s="1"/>
  <c r="DS256" i="101"/>
  <c r="DO256" i="101"/>
  <c r="DI256" i="101"/>
  <c r="DK256" i="101" s="1"/>
  <c r="EK250" i="97"/>
  <c r="EG250" i="97"/>
  <c r="EB250" i="97"/>
  <c r="DX250" i="97"/>
  <c r="DS250" i="97"/>
  <c r="DO250" i="97"/>
  <c r="DJ250" i="97"/>
  <c r="DF250" i="97"/>
  <c r="BD258" i="102"/>
  <c r="AC258" i="102"/>
  <c r="K258" i="102"/>
  <c r="CH257" i="102"/>
  <c r="CJ257" i="102" s="1"/>
  <c r="CI258" i="102" s="1"/>
  <c r="AX257" i="102"/>
  <c r="AZ257" i="102" s="1"/>
  <c r="AY258" i="102" s="1"/>
  <c r="BM258" i="102"/>
  <c r="T258" i="102"/>
  <c r="BY258" i="102"/>
  <c r="CA258" i="102" s="1"/>
  <c r="BZ259" i="102" s="1"/>
  <c r="CW258" i="102"/>
  <c r="DA258" i="102"/>
  <c r="AO257" i="102"/>
  <c r="AQ257" i="102" s="1"/>
  <c r="AP258" i="102" s="1"/>
  <c r="CQ257" i="102"/>
  <c r="CS257" i="102" s="1"/>
  <c r="CR258" i="102" s="1"/>
  <c r="AY256" i="101"/>
  <c r="AU256" i="101"/>
  <c r="AC256" i="101"/>
  <c r="CN256" i="101"/>
  <c r="CR256" i="101"/>
  <c r="BZ256" i="101"/>
  <c r="BV256" i="101"/>
  <c r="BH256" i="101"/>
  <c r="BD256" i="101"/>
  <c r="CH256" i="101"/>
  <c r="CJ256" i="101" s="1"/>
  <c r="BQ256" i="101"/>
  <c r="BM256" i="101"/>
  <c r="CW256" i="101"/>
  <c r="DA256" i="101"/>
  <c r="AL256" i="101"/>
  <c r="N257" i="101"/>
  <c r="P257" i="101" s="1"/>
  <c r="O258" i="101" s="1"/>
  <c r="W256" i="101"/>
  <c r="Y256" i="101" s="1"/>
  <c r="X257" i="101" s="1"/>
  <c r="P280" i="97"/>
  <c r="O281" i="97" s="1"/>
  <c r="CH250" i="98"/>
  <c r="CJ250" i="98" s="1"/>
  <c r="CI251" i="98" s="1"/>
  <c r="BY250" i="98"/>
  <c r="CA250" i="98" s="1"/>
  <c r="BZ251" i="98" s="1"/>
  <c r="BP250" i="98"/>
  <c r="BR250" i="98" s="1"/>
  <c r="BQ251" i="98" s="1"/>
  <c r="BG250" i="98"/>
  <c r="BI250" i="98" s="1"/>
  <c r="BH251" i="98" s="1"/>
  <c r="AX250" i="98"/>
  <c r="AZ250" i="98" s="1"/>
  <c r="AY251" i="98" s="1"/>
  <c r="W250" i="98"/>
  <c r="Y250" i="98" s="1"/>
  <c r="X251" i="98" s="1"/>
  <c r="CZ250" i="97"/>
  <c r="DB250" i="97" s="1"/>
  <c r="DA251" i="97" s="1"/>
  <c r="CH249" i="97"/>
  <c r="CJ249" i="97" s="1"/>
  <c r="BP249" i="97"/>
  <c r="BR249" i="97" s="1"/>
  <c r="AX250" i="97"/>
  <c r="AZ250" i="97" s="1"/>
  <c r="AY251" i="97" s="1"/>
  <c r="AP250" i="97"/>
  <c r="AL250" i="97"/>
  <c r="W249" i="97"/>
  <c r="Y249" i="97" s="1"/>
  <c r="X250" i="97" s="1"/>
  <c r="CW250" i="98"/>
  <c r="AC250" i="98"/>
  <c r="AL250" i="98"/>
  <c r="CN250" i="98"/>
  <c r="N250" i="98"/>
  <c r="P250" i="98" s="1"/>
  <c r="O251" i="98" s="1"/>
  <c r="CN250" i="97"/>
  <c r="BD250" i="97"/>
  <c r="AC250" i="97"/>
  <c r="BC267" i="112" l="1"/>
  <c r="AQ266" i="112"/>
  <c r="AL267" i="112" s="1"/>
  <c r="AP267" i="112" s="1"/>
  <c r="EK258" i="102"/>
  <c r="EG258" i="102"/>
  <c r="EA258" i="102"/>
  <c r="EC258" i="102" s="1"/>
  <c r="DS258" i="102"/>
  <c r="DO258" i="102"/>
  <c r="DI258" i="102"/>
  <c r="DK258" i="102" s="1"/>
  <c r="EJ250" i="98"/>
  <c r="EL250" i="98" s="1"/>
  <c r="EB251" i="98"/>
  <c r="DX251" i="98"/>
  <c r="DR250" i="98"/>
  <c r="DT250" i="98" s="1"/>
  <c r="DJ251" i="98"/>
  <c r="DF251" i="98"/>
  <c r="EJ256" i="101"/>
  <c r="EL256" i="101" s="1"/>
  <c r="EB257" i="101"/>
  <c r="DX257" i="101"/>
  <c r="DR256" i="101"/>
  <c r="DT256" i="101" s="1"/>
  <c r="DJ257" i="101"/>
  <c r="DF257" i="101"/>
  <c r="EJ250" i="97"/>
  <c r="EL250" i="97" s="1"/>
  <c r="EA250" i="97"/>
  <c r="EC250" i="97" s="1"/>
  <c r="DR250" i="97"/>
  <c r="DT250" i="97" s="1"/>
  <c r="DI250" i="97"/>
  <c r="DK250" i="97" s="1"/>
  <c r="CE258" i="102"/>
  <c r="BV259" i="102"/>
  <c r="CN258" i="102"/>
  <c r="AL258" i="102"/>
  <c r="AF258" i="102"/>
  <c r="AH258" i="102" s="1"/>
  <c r="AG259" i="102" s="1"/>
  <c r="BP258" i="102"/>
  <c r="BR258" i="102" s="1"/>
  <c r="BQ259" i="102" s="1"/>
  <c r="W258" i="102"/>
  <c r="Y258" i="102" s="1"/>
  <c r="X259" i="102" s="1"/>
  <c r="AU258" i="102"/>
  <c r="BG258" i="102"/>
  <c r="BI258" i="102" s="1"/>
  <c r="BH259" i="102" s="1"/>
  <c r="CZ258" i="102"/>
  <c r="DB258" i="102" s="1"/>
  <c r="N258" i="102"/>
  <c r="P258" i="102" s="1"/>
  <c r="O259" i="102" s="1"/>
  <c r="T257" i="101"/>
  <c r="BY256" i="101"/>
  <c r="CA256" i="101" s="1"/>
  <c r="K258" i="101"/>
  <c r="CZ256" i="101"/>
  <c r="DB256" i="101" s="1"/>
  <c r="CE257" i="101"/>
  <c r="CI257" i="101"/>
  <c r="AF256" i="101"/>
  <c r="AH256" i="101" s="1"/>
  <c r="AG257" i="101" s="1"/>
  <c r="AO256" i="101"/>
  <c r="AQ256" i="101" s="1"/>
  <c r="AP257" i="101" s="1"/>
  <c r="BP256" i="101"/>
  <c r="BR256" i="101" s="1"/>
  <c r="BG256" i="101"/>
  <c r="BI256" i="101" s="1"/>
  <c r="AX256" i="101"/>
  <c r="AZ256" i="101" s="1"/>
  <c r="CQ256" i="101"/>
  <c r="CS256" i="101" s="1"/>
  <c r="K281" i="97"/>
  <c r="N281" i="97" s="1"/>
  <c r="P281" i="97" s="1"/>
  <c r="M7" i="97" s="1"/>
  <c r="J3" i="97" s="1"/>
  <c r="CZ250" i="98"/>
  <c r="DB250" i="98" s="1"/>
  <c r="DA251" i="98" s="1"/>
  <c r="CQ250" i="98"/>
  <c r="CS250" i="98" s="1"/>
  <c r="CR251" i="98" s="1"/>
  <c r="AO250" i="98"/>
  <c r="AQ250" i="98" s="1"/>
  <c r="AP251" i="98" s="1"/>
  <c r="AF250" i="98"/>
  <c r="AH250" i="98" s="1"/>
  <c r="AG251" i="98" s="1"/>
  <c r="CQ250" i="97"/>
  <c r="CS250" i="97" s="1"/>
  <c r="CR251" i="97" s="1"/>
  <c r="CI250" i="97"/>
  <c r="CE250" i="97"/>
  <c r="BQ250" i="97"/>
  <c r="BM250" i="97"/>
  <c r="BG250" i="97"/>
  <c r="BI250" i="97" s="1"/>
  <c r="BH251" i="97" s="1"/>
  <c r="AO250" i="97"/>
  <c r="AQ250" i="97" s="1"/>
  <c r="AF250" i="97"/>
  <c r="AH250" i="97" s="1"/>
  <c r="AG251" i="97" s="1"/>
  <c r="T250" i="97"/>
  <c r="K251" i="98"/>
  <c r="BV251" i="98"/>
  <c r="AU251" i="98"/>
  <c r="CE251" i="98"/>
  <c r="T251" i="98"/>
  <c r="BM251" i="98"/>
  <c r="BD251" i="98"/>
  <c r="CW251" i="97"/>
  <c r="AU251" i="97"/>
  <c r="J5" i="97" l="1"/>
  <c r="J4" i="97"/>
  <c r="B25" i="7" s="1"/>
  <c r="AO267" i="112"/>
  <c r="BE267" i="112"/>
  <c r="AZ268" i="112" s="1"/>
  <c r="BD268" i="112" s="1"/>
  <c r="EJ258" i="102"/>
  <c r="EL258" i="102" s="1"/>
  <c r="DX259" i="102"/>
  <c r="EB259" i="102"/>
  <c r="DR258" i="102"/>
  <c r="DT258" i="102" s="1"/>
  <c r="DF259" i="102"/>
  <c r="DJ259" i="102"/>
  <c r="EK251" i="98"/>
  <c r="EG251" i="98"/>
  <c r="EA251" i="98"/>
  <c r="EC251" i="98" s="1"/>
  <c r="DS251" i="98"/>
  <c r="DO251" i="98"/>
  <c r="DI251" i="98"/>
  <c r="DK251" i="98" s="1"/>
  <c r="EK257" i="101"/>
  <c r="EG257" i="101"/>
  <c r="EA257" i="101"/>
  <c r="EC257" i="101" s="1"/>
  <c r="DS257" i="101"/>
  <c r="DO257" i="101"/>
  <c r="DI257" i="101"/>
  <c r="DK257" i="101" s="1"/>
  <c r="EK251" i="97"/>
  <c r="EG251" i="97"/>
  <c r="EB251" i="97"/>
  <c r="DX251" i="97"/>
  <c r="DS251" i="97"/>
  <c r="DO251" i="97"/>
  <c r="DJ251" i="97"/>
  <c r="DF251" i="97"/>
  <c r="K259" i="102"/>
  <c r="DA259" i="102"/>
  <c r="CW259" i="102"/>
  <c r="AX258" i="102"/>
  <c r="AZ258" i="102" s="1"/>
  <c r="AY259" i="102" s="1"/>
  <c r="BM259" i="102"/>
  <c r="AO258" i="102"/>
  <c r="AQ258" i="102" s="1"/>
  <c r="AP259" i="102" s="1"/>
  <c r="BY259" i="102"/>
  <c r="CA259" i="102" s="1"/>
  <c r="BZ260" i="102" s="1"/>
  <c r="BD259" i="102"/>
  <c r="T259" i="102"/>
  <c r="AC259" i="102"/>
  <c r="CH258" i="102"/>
  <c r="CJ258" i="102" s="1"/>
  <c r="CI259" i="102" s="1"/>
  <c r="CQ258" i="102"/>
  <c r="CS258" i="102" s="1"/>
  <c r="CR259" i="102" s="1"/>
  <c r="BQ257" i="101"/>
  <c r="BM257" i="101"/>
  <c r="DA257" i="101"/>
  <c r="CW257" i="101"/>
  <c r="CN257" i="101"/>
  <c r="CR257" i="101"/>
  <c r="BZ257" i="101"/>
  <c r="BV257" i="101"/>
  <c r="BH257" i="101"/>
  <c r="BD257" i="101"/>
  <c r="AC257" i="101"/>
  <c r="AY257" i="101"/>
  <c r="AU257" i="101"/>
  <c r="AL257" i="101"/>
  <c r="CH257" i="101"/>
  <c r="CJ257" i="101" s="1"/>
  <c r="N258" i="101"/>
  <c r="P258" i="101" s="1"/>
  <c r="O259" i="101" s="1"/>
  <c r="W257" i="101"/>
  <c r="Y257" i="101" s="1"/>
  <c r="X258" i="101" s="1"/>
  <c r="CH251" i="98"/>
  <c r="CJ251" i="98" s="1"/>
  <c r="CI252" i="98" s="1"/>
  <c r="BY251" i="98"/>
  <c r="CA251" i="98" s="1"/>
  <c r="BZ252" i="98" s="1"/>
  <c r="BP251" i="98"/>
  <c r="BR251" i="98" s="1"/>
  <c r="BQ252" i="98" s="1"/>
  <c r="BG251" i="98"/>
  <c r="BI251" i="98" s="1"/>
  <c r="BH252" i="98" s="1"/>
  <c r="AX251" i="98"/>
  <c r="AZ251" i="98" s="1"/>
  <c r="AY252" i="98" s="1"/>
  <c r="W251" i="98"/>
  <c r="Y251" i="98" s="1"/>
  <c r="X252" i="98" s="1"/>
  <c r="CZ251" i="97"/>
  <c r="DB251" i="97" s="1"/>
  <c r="DA252" i="97" s="1"/>
  <c r="CH250" i="97"/>
  <c r="CJ250" i="97" s="1"/>
  <c r="BP250" i="97"/>
  <c r="BR250" i="97" s="1"/>
  <c r="AX251" i="97"/>
  <c r="AZ251" i="97" s="1"/>
  <c r="AY252" i="97" s="1"/>
  <c r="AP251" i="97"/>
  <c r="AL251" i="97"/>
  <c r="W250" i="97"/>
  <c r="Y250" i="97" s="1"/>
  <c r="X251" i="97" s="1"/>
  <c r="AC251" i="98"/>
  <c r="AL251" i="98"/>
  <c r="CW251" i="98"/>
  <c r="CN251" i="98"/>
  <c r="N251" i="98"/>
  <c r="P251" i="98" s="1"/>
  <c r="O252" i="98" s="1"/>
  <c r="CN251" i="97"/>
  <c r="BD251" i="97"/>
  <c r="AC251" i="97"/>
  <c r="BC268" i="112" l="1"/>
  <c r="AQ267" i="112"/>
  <c r="AL268" i="112" s="1"/>
  <c r="AP268" i="112" s="1"/>
  <c r="C59" i="93"/>
  <c r="EG259" i="102"/>
  <c r="EK259" i="102"/>
  <c r="EA259" i="102"/>
  <c r="EC259" i="102" s="1"/>
  <c r="DO259" i="102"/>
  <c r="DS259" i="102"/>
  <c r="DI259" i="102"/>
  <c r="DK259" i="102" s="1"/>
  <c r="EJ251" i="98"/>
  <c r="EL251" i="98" s="1"/>
  <c r="EB252" i="98"/>
  <c r="DX252" i="98"/>
  <c r="DR251" i="98"/>
  <c r="DT251" i="98" s="1"/>
  <c r="DF252" i="98"/>
  <c r="DJ252" i="98"/>
  <c r="EJ257" i="101"/>
  <c r="EL257" i="101" s="1"/>
  <c r="EB258" i="101"/>
  <c r="DX258" i="101"/>
  <c r="DR257" i="101"/>
  <c r="DT257" i="101" s="1"/>
  <c r="DJ258" i="101"/>
  <c r="DF258" i="101"/>
  <c r="EJ251" i="97"/>
  <c r="EL251" i="97" s="1"/>
  <c r="EA251" i="97"/>
  <c r="EC251" i="97" s="1"/>
  <c r="DR251" i="97"/>
  <c r="DT251" i="97" s="1"/>
  <c r="DI251" i="97"/>
  <c r="DK251" i="97" s="1"/>
  <c r="AL259" i="102"/>
  <c r="CE259" i="102"/>
  <c r="CN259" i="102"/>
  <c r="BV260" i="102"/>
  <c r="AU259" i="102"/>
  <c r="W259" i="102"/>
  <c r="Y259" i="102" s="1"/>
  <c r="X260" i="102" s="1"/>
  <c r="CZ259" i="102"/>
  <c r="DB259" i="102" s="1"/>
  <c r="AF259" i="102"/>
  <c r="AH259" i="102" s="1"/>
  <c r="AG260" i="102" s="1"/>
  <c r="BG259" i="102"/>
  <c r="BI259" i="102" s="1"/>
  <c r="BH260" i="102" s="1"/>
  <c r="BP259" i="102"/>
  <c r="BR259" i="102" s="1"/>
  <c r="BQ260" i="102" s="1"/>
  <c r="N259" i="102"/>
  <c r="P259" i="102" s="1"/>
  <c r="O260" i="102" s="1"/>
  <c r="CE258" i="101"/>
  <c r="CI258" i="101"/>
  <c r="AO257" i="101"/>
  <c r="AQ257" i="101" s="1"/>
  <c r="AP258" i="101" s="1"/>
  <c r="AF257" i="101"/>
  <c r="AH257" i="101" s="1"/>
  <c r="AG258" i="101" s="1"/>
  <c r="BY257" i="101"/>
  <c r="CA257" i="101" s="1"/>
  <c r="CZ257" i="101"/>
  <c r="DB257" i="101" s="1"/>
  <c r="K259" i="101"/>
  <c r="T258" i="101"/>
  <c r="AX257" i="101"/>
  <c r="AZ257" i="101" s="1"/>
  <c r="BG257" i="101"/>
  <c r="BI257" i="101" s="1"/>
  <c r="BP257" i="101"/>
  <c r="BR257" i="101" s="1"/>
  <c r="CQ257" i="101"/>
  <c r="CS257" i="101" s="1"/>
  <c r="CZ251" i="98"/>
  <c r="DB251" i="98" s="1"/>
  <c r="DA252" i="98" s="1"/>
  <c r="CQ251" i="98"/>
  <c r="CS251" i="98" s="1"/>
  <c r="CR252" i="98" s="1"/>
  <c r="AO251" i="98"/>
  <c r="AQ251" i="98" s="1"/>
  <c r="AP252" i="98" s="1"/>
  <c r="AF251" i="98"/>
  <c r="AH251" i="98" s="1"/>
  <c r="AG252" i="98" s="1"/>
  <c r="CQ251" i="97"/>
  <c r="CS251" i="97" s="1"/>
  <c r="CR252" i="97" s="1"/>
  <c r="CI251" i="97"/>
  <c r="CE251" i="97"/>
  <c r="BQ251" i="97"/>
  <c r="BM251" i="97"/>
  <c r="BG251" i="97"/>
  <c r="BI251" i="97" s="1"/>
  <c r="BH252" i="97" s="1"/>
  <c r="AO251" i="97"/>
  <c r="AQ251" i="97" s="1"/>
  <c r="AF251" i="97"/>
  <c r="AH251" i="97" s="1"/>
  <c r="AG252" i="97" s="1"/>
  <c r="T251" i="97"/>
  <c r="AU252" i="98"/>
  <c r="BD252" i="98"/>
  <c r="K252" i="98"/>
  <c r="T252" i="98"/>
  <c r="CE252" i="98"/>
  <c r="BM252" i="98"/>
  <c r="BV252" i="98"/>
  <c r="CW252" i="97"/>
  <c r="AU252" i="97"/>
  <c r="C41" i="7" l="1"/>
  <c r="E12" i="93"/>
  <c r="AO268" i="112"/>
  <c r="BE268" i="112"/>
  <c r="AZ269" i="112" s="1"/>
  <c r="BD269" i="112" s="1"/>
  <c r="B8" i="7"/>
  <c r="EJ259" i="102"/>
  <c r="EL259" i="102" s="1"/>
  <c r="DX260" i="102"/>
  <c r="EB260" i="102"/>
  <c r="DR259" i="102"/>
  <c r="DT259" i="102" s="1"/>
  <c r="DF260" i="102"/>
  <c r="DJ260" i="102"/>
  <c r="EG252" i="98"/>
  <c r="EK252" i="98"/>
  <c r="EA252" i="98"/>
  <c r="EC252" i="98" s="1"/>
  <c r="DS252" i="98"/>
  <c r="DO252" i="98"/>
  <c r="DI252" i="98"/>
  <c r="DK252" i="98" s="1"/>
  <c r="EK258" i="101"/>
  <c r="EG258" i="101"/>
  <c r="EA258" i="101"/>
  <c r="EC258" i="101" s="1"/>
  <c r="DS258" i="101"/>
  <c r="DO258" i="101"/>
  <c r="DI258" i="101"/>
  <c r="DK258" i="101" s="1"/>
  <c r="EK252" i="97"/>
  <c r="EG252" i="97"/>
  <c r="EB252" i="97"/>
  <c r="DX252" i="97"/>
  <c r="DS252" i="97"/>
  <c r="DO252" i="97"/>
  <c r="DJ252" i="97"/>
  <c r="DF252" i="97"/>
  <c r="K260" i="102"/>
  <c r="BM260" i="102"/>
  <c r="DA260" i="102"/>
  <c r="CW260" i="102"/>
  <c r="BY260" i="102"/>
  <c r="CA260" i="102" s="1"/>
  <c r="BZ261" i="102" s="1"/>
  <c r="T260" i="102"/>
  <c r="BD260" i="102"/>
  <c r="CQ259" i="102"/>
  <c r="CS259" i="102" s="1"/>
  <c r="CR260" i="102" s="1"/>
  <c r="AC260" i="102"/>
  <c r="CH259" i="102"/>
  <c r="CJ259" i="102" s="1"/>
  <c r="CI260" i="102" s="1"/>
  <c r="AX259" i="102"/>
  <c r="AZ259" i="102" s="1"/>
  <c r="AY260" i="102" s="1"/>
  <c r="AO259" i="102"/>
  <c r="AQ259" i="102" s="1"/>
  <c r="AP260" i="102" s="1"/>
  <c r="BQ258" i="101"/>
  <c r="BM258" i="101"/>
  <c r="AY258" i="101"/>
  <c r="AU258" i="101"/>
  <c r="N259" i="101"/>
  <c r="P259" i="101" s="1"/>
  <c r="O260" i="101" s="1"/>
  <c r="BV258" i="101"/>
  <c r="BZ258" i="101"/>
  <c r="AL258" i="101"/>
  <c r="CR258" i="101"/>
  <c r="CN258" i="101"/>
  <c r="BH258" i="101"/>
  <c r="BD258" i="101"/>
  <c r="W258" i="101"/>
  <c r="Y258" i="101" s="1"/>
  <c r="X259" i="101" s="1"/>
  <c r="DA258" i="101"/>
  <c r="CW258" i="101"/>
  <c r="AC258" i="101"/>
  <c r="CH258" i="101"/>
  <c r="CJ258" i="101" s="1"/>
  <c r="CH252" i="98"/>
  <c r="CJ252" i="98" s="1"/>
  <c r="CI253" i="98" s="1"/>
  <c r="BY252" i="98"/>
  <c r="CA252" i="98" s="1"/>
  <c r="BZ253" i="98" s="1"/>
  <c r="BP252" i="98"/>
  <c r="BR252" i="98" s="1"/>
  <c r="BQ253" i="98" s="1"/>
  <c r="BG252" i="98"/>
  <c r="BI252" i="98" s="1"/>
  <c r="BH253" i="98" s="1"/>
  <c r="AX252" i="98"/>
  <c r="AZ252" i="98" s="1"/>
  <c r="AY253" i="98" s="1"/>
  <c r="W252" i="98"/>
  <c r="Y252" i="98" s="1"/>
  <c r="X253" i="98" s="1"/>
  <c r="CZ252" i="97"/>
  <c r="DB252" i="97" s="1"/>
  <c r="DA253" i="97" s="1"/>
  <c r="CH251" i="97"/>
  <c r="CJ251" i="97" s="1"/>
  <c r="BP251" i="97"/>
  <c r="BR251" i="97" s="1"/>
  <c r="AX252" i="97"/>
  <c r="AZ252" i="97" s="1"/>
  <c r="AY253" i="97" s="1"/>
  <c r="AP252" i="97"/>
  <c r="AL252" i="97"/>
  <c r="W251" i="97"/>
  <c r="Y251" i="97" s="1"/>
  <c r="X252" i="97" s="1"/>
  <c r="CN252" i="98"/>
  <c r="CW252" i="98"/>
  <c r="AL252" i="98"/>
  <c r="N252" i="98"/>
  <c r="P252" i="98" s="1"/>
  <c r="O253" i="98" s="1"/>
  <c r="AC252" i="98"/>
  <c r="CN252" i="97"/>
  <c r="BD252" i="97"/>
  <c r="AC252" i="97"/>
  <c r="BC269" i="112" l="1"/>
  <c r="AQ268" i="112"/>
  <c r="AL269" i="112" s="1"/>
  <c r="AP269" i="112" s="1"/>
  <c r="G12" i="93"/>
  <c r="EG260" i="102"/>
  <c r="EK260" i="102"/>
  <c r="EA260" i="102"/>
  <c r="EC260" i="102" s="1"/>
  <c r="DS260" i="102"/>
  <c r="DO260" i="102"/>
  <c r="DI260" i="102"/>
  <c r="DK260" i="102" s="1"/>
  <c r="EJ252" i="98"/>
  <c r="EL252" i="98" s="1"/>
  <c r="EB253" i="98"/>
  <c r="DX253" i="98"/>
  <c r="DR252" i="98"/>
  <c r="DT252" i="98" s="1"/>
  <c r="DJ253" i="98"/>
  <c r="DF253" i="98"/>
  <c r="EJ258" i="101"/>
  <c r="EL258" i="101" s="1"/>
  <c r="EB259" i="101"/>
  <c r="DX259" i="101"/>
  <c r="DR258" i="101"/>
  <c r="DT258" i="101" s="1"/>
  <c r="DJ259" i="101"/>
  <c r="DF259" i="101"/>
  <c r="EJ252" i="97"/>
  <c r="EL252" i="97" s="1"/>
  <c r="EA252" i="97"/>
  <c r="EC252" i="97" s="1"/>
  <c r="DR252" i="97"/>
  <c r="DT252" i="97" s="1"/>
  <c r="DI252" i="97"/>
  <c r="DK252" i="97" s="1"/>
  <c r="BV261" i="102"/>
  <c r="AU260" i="102"/>
  <c r="CN260" i="102"/>
  <c r="CE260" i="102"/>
  <c r="BG260" i="102"/>
  <c r="BI260" i="102" s="1"/>
  <c r="BH261" i="102" s="1"/>
  <c r="W260" i="102"/>
  <c r="Y260" i="102" s="1"/>
  <c r="X261" i="102" s="1"/>
  <c r="CZ260" i="102"/>
  <c r="DB260" i="102" s="1"/>
  <c r="AF260" i="102"/>
  <c r="AH260" i="102" s="1"/>
  <c r="AG261" i="102" s="1"/>
  <c r="BP260" i="102"/>
  <c r="BR260" i="102" s="1"/>
  <c r="BQ261" i="102" s="1"/>
  <c r="AL260" i="102"/>
  <c r="N260" i="102"/>
  <c r="P260" i="102" s="1"/>
  <c r="O261" i="102" s="1"/>
  <c r="T259" i="101"/>
  <c r="AF258" i="101"/>
  <c r="AH258" i="101" s="1"/>
  <c r="AG259" i="101" s="1"/>
  <c r="CQ258" i="101"/>
  <c r="CS258" i="101" s="1"/>
  <c r="AX258" i="101"/>
  <c r="AZ258" i="101" s="1"/>
  <c r="BY258" i="101"/>
  <c r="CA258" i="101" s="1"/>
  <c r="CI259" i="101"/>
  <c r="CE259" i="101"/>
  <c r="CZ258" i="101"/>
  <c r="DB258" i="101" s="1"/>
  <c r="BG258" i="101"/>
  <c r="BI258" i="101" s="1"/>
  <c r="AO258" i="101"/>
  <c r="AQ258" i="101" s="1"/>
  <c r="AP259" i="101" s="1"/>
  <c r="K260" i="101"/>
  <c r="BP258" i="101"/>
  <c r="BR258" i="101" s="1"/>
  <c r="CZ252" i="98"/>
  <c r="DB252" i="98" s="1"/>
  <c r="DA253" i="98" s="1"/>
  <c r="CQ252" i="98"/>
  <c r="CS252" i="98" s="1"/>
  <c r="CR253" i="98" s="1"/>
  <c r="AO252" i="98"/>
  <c r="AQ252" i="98" s="1"/>
  <c r="AP253" i="98" s="1"/>
  <c r="AF252" i="98"/>
  <c r="AH252" i="98" s="1"/>
  <c r="AG253" i="98" s="1"/>
  <c r="CQ252" i="97"/>
  <c r="CS252" i="97" s="1"/>
  <c r="CR253" i="97" s="1"/>
  <c r="CI252" i="97"/>
  <c r="CE252" i="97"/>
  <c r="BQ252" i="97"/>
  <c r="BM252" i="97"/>
  <c r="BG252" i="97"/>
  <c r="BI252" i="97" s="1"/>
  <c r="BH253" i="97" s="1"/>
  <c r="AO252" i="97"/>
  <c r="AQ252" i="97" s="1"/>
  <c r="AF252" i="97"/>
  <c r="AH252" i="97" s="1"/>
  <c r="AG253" i="97" s="1"/>
  <c r="T252" i="97"/>
  <c r="BM253" i="98"/>
  <c r="BV253" i="98"/>
  <c r="CE253" i="98"/>
  <c r="T253" i="98"/>
  <c r="AU253" i="98"/>
  <c r="BD253" i="98"/>
  <c r="K253" i="98"/>
  <c r="CW253" i="97"/>
  <c r="AU253" i="97"/>
  <c r="AO269" i="112" l="1"/>
  <c r="BE269" i="112"/>
  <c r="AZ270" i="112" s="1"/>
  <c r="BD270" i="112" s="1"/>
  <c r="EJ260" i="102"/>
  <c r="EL260" i="102" s="1"/>
  <c r="DX261" i="102"/>
  <c r="EB261" i="102"/>
  <c r="DR260" i="102"/>
  <c r="DT260" i="102" s="1"/>
  <c r="DF261" i="102"/>
  <c r="DJ261" i="102"/>
  <c r="EK253" i="98"/>
  <c r="EG253" i="98"/>
  <c r="EA253" i="98"/>
  <c r="EC253" i="98" s="1"/>
  <c r="DS253" i="98"/>
  <c r="DO253" i="98"/>
  <c r="DI253" i="98"/>
  <c r="DK253" i="98" s="1"/>
  <c r="EK259" i="101"/>
  <c r="EG259" i="101"/>
  <c r="EA259" i="101"/>
  <c r="EC259" i="101" s="1"/>
  <c r="DS259" i="101"/>
  <c r="DO259" i="101"/>
  <c r="DI259" i="101"/>
  <c r="DK259" i="101" s="1"/>
  <c r="EG253" i="97"/>
  <c r="EK253" i="97"/>
  <c r="EB253" i="97"/>
  <c r="DX253" i="97"/>
  <c r="DS253" i="97"/>
  <c r="DO253" i="97"/>
  <c r="DJ253" i="97"/>
  <c r="DF253" i="97"/>
  <c r="CW261" i="102"/>
  <c r="DA261" i="102"/>
  <c r="AC261" i="102"/>
  <c r="T261" i="102"/>
  <c r="BM261" i="102"/>
  <c r="BD261" i="102"/>
  <c r="CH260" i="102"/>
  <c r="CJ260" i="102" s="1"/>
  <c r="CI261" i="102" s="1"/>
  <c r="AO260" i="102"/>
  <c r="AQ260" i="102" s="1"/>
  <c r="AP261" i="102" s="1"/>
  <c r="AX260" i="102"/>
  <c r="AZ260" i="102" s="1"/>
  <c r="AY261" i="102" s="1"/>
  <c r="K261" i="102"/>
  <c r="CQ260" i="102"/>
  <c r="CS260" i="102" s="1"/>
  <c r="CR261" i="102" s="1"/>
  <c r="BY261" i="102"/>
  <c r="CA261" i="102" s="1"/>
  <c r="BZ262" i="102" s="1"/>
  <c r="BV259" i="101"/>
  <c r="BZ259" i="101"/>
  <c r="AY259" i="101"/>
  <c r="AU259" i="101"/>
  <c r="BM259" i="101"/>
  <c r="BQ259" i="101"/>
  <c r="BH259" i="101"/>
  <c r="BD259" i="101"/>
  <c r="DA259" i="101"/>
  <c r="CW259" i="101"/>
  <c r="AL259" i="101"/>
  <c r="N260" i="101"/>
  <c r="P260" i="101" s="1"/>
  <c r="O261" i="101" s="1"/>
  <c r="CH259" i="101"/>
  <c r="CJ259" i="101" s="1"/>
  <c r="AC259" i="101"/>
  <c r="CR259" i="101"/>
  <c r="CN259" i="101"/>
  <c r="W259" i="101"/>
  <c r="Y259" i="101" s="1"/>
  <c r="X260" i="101" s="1"/>
  <c r="CH253" i="98"/>
  <c r="CJ253" i="98" s="1"/>
  <c r="CI254" i="98" s="1"/>
  <c r="BY253" i="98"/>
  <c r="CA253" i="98" s="1"/>
  <c r="BZ254" i="98" s="1"/>
  <c r="BP253" i="98"/>
  <c r="BR253" i="98" s="1"/>
  <c r="BQ254" i="98" s="1"/>
  <c r="BG253" i="98"/>
  <c r="BI253" i="98" s="1"/>
  <c r="BH254" i="98" s="1"/>
  <c r="AX253" i="98"/>
  <c r="AZ253" i="98" s="1"/>
  <c r="AY254" i="98" s="1"/>
  <c r="W253" i="98"/>
  <c r="Y253" i="98" s="1"/>
  <c r="X254" i="98" s="1"/>
  <c r="CZ253" i="97"/>
  <c r="DB253" i="97" s="1"/>
  <c r="DA254" i="97" s="1"/>
  <c r="CH252" i="97"/>
  <c r="CJ252" i="97" s="1"/>
  <c r="BP252" i="97"/>
  <c r="BR252" i="97" s="1"/>
  <c r="AX253" i="97"/>
  <c r="AZ253" i="97" s="1"/>
  <c r="AY254" i="97" s="1"/>
  <c r="AP253" i="97"/>
  <c r="AL253" i="97"/>
  <c r="W252" i="97"/>
  <c r="Y252" i="97" s="1"/>
  <c r="X253" i="97" s="1"/>
  <c r="CW253" i="98"/>
  <c r="AL253" i="98"/>
  <c r="AC253" i="98"/>
  <c r="CN253" i="98"/>
  <c r="N253" i="98"/>
  <c r="P253" i="98" s="1"/>
  <c r="O254" i="98" s="1"/>
  <c r="CN253" i="97"/>
  <c r="BD253" i="97"/>
  <c r="AC253" i="97"/>
  <c r="AQ269" i="112" l="1"/>
  <c r="AL270" i="112" s="1"/>
  <c r="AP270" i="112" s="1"/>
  <c r="BC270" i="112"/>
  <c r="EG261" i="102"/>
  <c r="EK261" i="102"/>
  <c r="EA261" i="102"/>
  <c r="EC261" i="102" s="1"/>
  <c r="DS261" i="102"/>
  <c r="DO261" i="102"/>
  <c r="DI261" i="102"/>
  <c r="DK261" i="102" s="1"/>
  <c r="EJ253" i="98"/>
  <c r="EL253" i="98" s="1"/>
  <c r="EB254" i="98"/>
  <c r="DX254" i="98"/>
  <c r="DR253" i="98"/>
  <c r="DT253" i="98" s="1"/>
  <c r="DJ254" i="98"/>
  <c r="DF254" i="98"/>
  <c r="EJ259" i="101"/>
  <c r="EL259" i="101" s="1"/>
  <c r="EB260" i="101"/>
  <c r="DX260" i="101"/>
  <c r="DR259" i="101"/>
  <c r="DT259" i="101" s="1"/>
  <c r="DJ260" i="101"/>
  <c r="DF260" i="101"/>
  <c r="EJ253" i="97"/>
  <c r="EL253" i="97" s="1"/>
  <c r="EA253" i="97"/>
  <c r="EC253" i="97" s="1"/>
  <c r="DR253" i="97"/>
  <c r="DT253" i="97" s="1"/>
  <c r="DI253" i="97"/>
  <c r="DK253" i="97" s="1"/>
  <c r="AU261" i="102"/>
  <c r="AF261" i="102"/>
  <c r="AH261" i="102" s="1"/>
  <c r="AG262" i="102" s="1"/>
  <c r="CN261" i="102"/>
  <c r="CE261" i="102"/>
  <c r="BP261" i="102"/>
  <c r="BR261" i="102" s="1"/>
  <c r="BQ262" i="102" s="1"/>
  <c r="BV262" i="102"/>
  <c r="N261" i="102"/>
  <c r="P261" i="102" s="1"/>
  <c r="O262" i="102" s="1"/>
  <c r="AL261" i="102"/>
  <c r="BG261" i="102"/>
  <c r="BI261" i="102" s="1"/>
  <c r="BH262" i="102" s="1"/>
  <c r="W261" i="102"/>
  <c r="Y261" i="102" s="1"/>
  <c r="X262" i="102" s="1"/>
  <c r="CZ261" i="102"/>
  <c r="DB261" i="102" s="1"/>
  <c r="T260" i="101"/>
  <c r="CI260" i="101"/>
  <c r="CE260" i="101"/>
  <c r="CQ259" i="101"/>
  <c r="CS259" i="101" s="1"/>
  <c r="AO259" i="101"/>
  <c r="AQ259" i="101" s="1"/>
  <c r="AP260" i="101" s="1"/>
  <c r="BG259" i="101"/>
  <c r="BI259" i="101" s="1"/>
  <c r="AX259" i="101"/>
  <c r="AZ259" i="101" s="1"/>
  <c r="AF259" i="101"/>
  <c r="AH259" i="101" s="1"/>
  <c r="AG260" i="101" s="1"/>
  <c r="K261" i="101"/>
  <c r="CZ259" i="101"/>
  <c r="DB259" i="101" s="1"/>
  <c r="BP259" i="101"/>
  <c r="BR259" i="101" s="1"/>
  <c r="BY259" i="101"/>
  <c r="CA259" i="101" s="1"/>
  <c r="CZ253" i="98"/>
  <c r="DB253" i="98" s="1"/>
  <c r="DA254" i="98" s="1"/>
  <c r="CQ253" i="98"/>
  <c r="CS253" i="98" s="1"/>
  <c r="CR254" i="98" s="1"/>
  <c r="AO253" i="98"/>
  <c r="AQ253" i="98" s="1"/>
  <c r="AP254" i="98" s="1"/>
  <c r="AF253" i="98"/>
  <c r="AH253" i="98" s="1"/>
  <c r="AG254" i="98" s="1"/>
  <c r="CQ253" i="97"/>
  <c r="CS253" i="97" s="1"/>
  <c r="CR254" i="97" s="1"/>
  <c r="CI253" i="97"/>
  <c r="CE253" i="97"/>
  <c r="BQ253" i="97"/>
  <c r="BM253" i="97"/>
  <c r="BG253" i="97"/>
  <c r="BI253" i="97" s="1"/>
  <c r="BH254" i="97" s="1"/>
  <c r="AO253" i="97"/>
  <c r="AQ253" i="97" s="1"/>
  <c r="AF253" i="97"/>
  <c r="AH253" i="97" s="1"/>
  <c r="AG254" i="97" s="1"/>
  <c r="T253" i="97"/>
  <c r="CE254" i="98"/>
  <c r="AU254" i="98"/>
  <c r="K254" i="98"/>
  <c r="BV254" i="98"/>
  <c r="T254" i="98"/>
  <c r="BM254" i="98"/>
  <c r="BD254" i="98"/>
  <c r="CW254" i="97"/>
  <c r="AU254" i="97"/>
  <c r="AO270" i="112" l="1"/>
  <c r="AQ270" i="112" s="1"/>
  <c r="AL271" i="112" s="1"/>
  <c r="AP271" i="112" s="1"/>
  <c r="BE270" i="112"/>
  <c r="AZ271" i="112" s="1"/>
  <c r="BD271" i="112" s="1"/>
  <c r="EJ261" i="102"/>
  <c r="EL261" i="102" s="1"/>
  <c r="DX262" i="102"/>
  <c r="EB262" i="102"/>
  <c r="DR261" i="102"/>
  <c r="DT261" i="102" s="1"/>
  <c r="DF262" i="102"/>
  <c r="DJ262" i="102"/>
  <c r="EG254" i="98"/>
  <c r="EK254" i="98"/>
  <c r="EA254" i="98"/>
  <c r="EC254" i="98" s="1"/>
  <c r="DO254" i="98"/>
  <c r="DS254" i="98"/>
  <c r="DI254" i="98"/>
  <c r="DK254" i="98" s="1"/>
  <c r="EK260" i="101"/>
  <c r="EG260" i="101"/>
  <c r="EA260" i="101"/>
  <c r="EC260" i="101" s="1"/>
  <c r="DS260" i="101"/>
  <c r="DO260" i="101"/>
  <c r="DI260" i="101"/>
  <c r="DK260" i="101" s="1"/>
  <c r="EG254" i="97"/>
  <c r="EK254" i="97"/>
  <c r="DX254" i="97"/>
  <c r="EB254" i="97"/>
  <c r="DS254" i="97"/>
  <c r="DO254" i="97"/>
  <c r="DJ254" i="97"/>
  <c r="DF254" i="97"/>
  <c r="T262" i="102"/>
  <c r="K262" i="102"/>
  <c r="BM262" i="102"/>
  <c r="BD262" i="102"/>
  <c r="CW262" i="102"/>
  <c r="DA262" i="102"/>
  <c r="AC262" i="102"/>
  <c r="AO261" i="102"/>
  <c r="AQ261" i="102" s="1"/>
  <c r="AP262" i="102" s="1"/>
  <c r="CQ261" i="102"/>
  <c r="CS261" i="102" s="1"/>
  <c r="CR262" i="102" s="1"/>
  <c r="AX261" i="102"/>
  <c r="AZ261" i="102" s="1"/>
  <c r="AY262" i="102" s="1"/>
  <c r="BY262" i="102"/>
  <c r="CA262" i="102" s="1"/>
  <c r="BZ263" i="102" s="1"/>
  <c r="CH261" i="102"/>
  <c r="CJ261" i="102" s="1"/>
  <c r="CI262" i="102" s="1"/>
  <c r="AY260" i="101"/>
  <c r="AU260" i="101"/>
  <c r="BD260" i="101"/>
  <c r="BH260" i="101"/>
  <c r="AL260" i="101"/>
  <c r="DA260" i="101"/>
  <c r="CW260" i="101"/>
  <c r="AC260" i="101"/>
  <c r="CR260" i="101"/>
  <c r="CN260" i="101"/>
  <c r="N261" i="101"/>
  <c r="P261" i="101" s="1"/>
  <c r="O262" i="101" s="1"/>
  <c r="CH260" i="101"/>
  <c r="CJ260" i="101" s="1"/>
  <c r="BM260" i="101"/>
  <c r="BQ260" i="101"/>
  <c r="BZ260" i="101"/>
  <c r="BV260" i="101"/>
  <c r="W260" i="101"/>
  <c r="Y260" i="101" s="1"/>
  <c r="X261" i="101" s="1"/>
  <c r="CH254" i="98"/>
  <c r="CJ254" i="98" s="1"/>
  <c r="CI255" i="98" s="1"/>
  <c r="BY254" i="98"/>
  <c r="CA254" i="98" s="1"/>
  <c r="BZ255" i="98" s="1"/>
  <c r="BP254" i="98"/>
  <c r="BR254" i="98" s="1"/>
  <c r="BQ255" i="98" s="1"/>
  <c r="BG254" i="98"/>
  <c r="BI254" i="98" s="1"/>
  <c r="BH255" i="98" s="1"/>
  <c r="AX254" i="98"/>
  <c r="AZ254" i="98" s="1"/>
  <c r="AY255" i="98" s="1"/>
  <c r="W254" i="98"/>
  <c r="Y254" i="98" s="1"/>
  <c r="X255" i="98" s="1"/>
  <c r="CZ254" i="97"/>
  <c r="DB254" i="97" s="1"/>
  <c r="DA255" i="97" s="1"/>
  <c r="CH253" i="97"/>
  <c r="CJ253" i="97" s="1"/>
  <c r="BP253" i="97"/>
  <c r="BR253" i="97" s="1"/>
  <c r="AX254" i="97"/>
  <c r="AZ254" i="97" s="1"/>
  <c r="AY255" i="97" s="1"/>
  <c r="AP254" i="97"/>
  <c r="AL254" i="97"/>
  <c r="W253" i="97"/>
  <c r="Y253" i="97" s="1"/>
  <c r="X254" i="97" s="1"/>
  <c r="AL254" i="98"/>
  <c r="CN254" i="98"/>
  <c r="CW254" i="98"/>
  <c r="AC254" i="98"/>
  <c r="N254" i="98"/>
  <c r="P254" i="98" s="1"/>
  <c r="O255" i="98" s="1"/>
  <c r="CN254" i="97"/>
  <c r="BD254" i="97"/>
  <c r="AC254" i="97"/>
  <c r="AO271" i="112" l="1"/>
  <c r="BC271" i="112"/>
  <c r="EG262" i="102"/>
  <c r="EK262" i="102"/>
  <c r="EA262" i="102"/>
  <c r="EC262" i="102" s="1"/>
  <c r="DO262" i="102"/>
  <c r="DS262" i="102"/>
  <c r="DI262" i="102"/>
  <c r="DK262" i="102" s="1"/>
  <c r="EJ254" i="98"/>
  <c r="EL254" i="98" s="1"/>
  <c r="EB255" i="98"/>
  <c r="DX255" i="98"/>
  <c r="DR254" i="98"/>
  <c r="DT254" i="98" s="1"/>
  <c r="DJ255" i="98"/>
  <c r="DF255" i="98"/>
  <c r="EJ260" i="101"/>
  <c r="EL260" i="101" s="1"/>
  <c r="EB261" i="101"/>
  <c r="DX261" i="101"/>
  <c r="DR260" i="101"/>
  <c r="DT260" i="101" s="1"/>
  <c r="DJ261" i="101"/>
  <c r="DF261" i="101"/>
  <c r="EJ254" i="97"/>
  <c r="EL254" i="97" s="1"/>
  <c r="EA254" i="97"/>
  <c r="EC254" i="97" s="1"/>
  <c r="DR254" i="97"/>
  <c r="DT254" i="97" s="1"/>
  <c r="DI254" i="97"/>
  <c r="DK254" i="97" s="1"/>
  <c r="AU262" i="102"/>
  <c r="CE262" i="102"/>
  <c r="CN262" i="102"/>
  <c r="AL262" i="102"/>
  <c r="AF262" i="102"/>
  <c r="AH262" i="102" s="1"/>
  <c r="AG263" i="102" s="1"/>
  <c r="CZ262" i="102"/>
  <c r="DB262" i="102" s="1"/>
  <c r="W262" i="102"/>
  <c r="Y262" i="102" s="1"/>
  <c r="X263" i="102" s="1"/>
  <c r="BV263" i="102"/>
  <c r="BG262" i="102"/>
  <c r="BI262" i="102" s="1"/>
  <c r="BH263" i="102" s="1"/>
  <c r="N262" i="102"/>
  <c r="P262" i="102" s="1"/>
  <c r="O263" i="102" s="1"/>
  <c r="BP262" i="102"/>
  <c r="BR262" i="102" s="1"/>
  <c r="BQ263" i="102" s="1"/>
  <c r="T261" i="101"/>
  <c r="K262" i="101"/>
  <c r="BY260" i="101"/>
  <c r="CA260" i="101" s="1"/>
  <c r="CQ260" i="101"/>
  <c r="CS260" i="101" s="1"/>
  <c r="CZ260" i="101"/>
  <c r="DB260" i="101" s="1"/>
  <c r="CI261" i="101"/>
  <c r="CE261" i="101"/>
  <c r="BG260" i="101"/>
  <c r="BI260" i="101" s="1"/>
  <c r="AF260" i="101"/>
  <c r="AH260" i="101" s="1"/>
  <c r="AG261" i="101" s="1"/>
  <c r="AO260" i="101"/>
  <c r="AQ260" i="101" s="1"/>
  <c r="AP261" i="101" s="1"/>
  <c r="AX260" i="101"/>
  <c r="AZ260" i="101" s="1"/>
  <c r="BP260" i="101"/>
  <c r="BR260" i="101" s="1"/>
  <c r="CZ254" i="98"/>
  <c r="DB254" i="98" s="1"/>
  <c r="DA255" i="98" s="1"/>
  <c r="CQ254" i="98"/>
  <c r="CS254" i="98" s="1"/>
  <c r="CR255" i="98" s="1"/>
  <c r="AO254" i="98"/>
  <c r="AQ254" i="98" s="1"/>
  <c r="AP255" i="98" s="1"/>
  <c r="AF254" i="98"/>
  <c r="AH254" i="98" s="1"/>
  <c r="AG255" i="98" s="1"/>
  <c r="CQ254" i="97"/>
  <c r="CS254" i="97" s="1"/>
  <c r="CR255" i="97" s="1"/>
  <c r="CI254" i="97"/>
  <c r="CE254" i="97"/>
  <c r="BQ254" i="97"/>
  <c r="BM254" i="97"/>
  <c r="BG254" i="97"/>
  <c r="BI254" i="97" s="1"/>
  <c r="BH255" i="97" s="1"/>
  <c r="AO254" i="97"/>
  <c r="AQ254" i="97" s="1"/>
  <c r="AF254" i="97"/>
  <c r="AH254" i="97" s="1"/>
  <c r="AG255" i="97" s="1"/>
  <c r="T254" i="97"/>
  <c r="CE255" i="98"/>
  <c r="K255" i="98"/>
  <c r="BD255" i="98"/>
  <c r="AU255" i="98"/>
  <c r="T255" i="98"/>
  <c r="BV255" i="98"/>
  <c r="BM255" i="98"/>
  <c r="CW255" i="97"/>
  <c r="AU255" i="97"/>
  <c r="BE271" i="112" l="1"/>
  <c r="AZ272" i="112" s="1"/>
  <c r="BD272" i="112" s="1"/>
  <c r="AQ271" i="112"/>
  <c r="AL272" i="112" s="1"/>
  <c r="AP272" i="112" s="1"/>
  <c r="EJ262" i="102"/>
  <c r="EL262" i="102" s="1"/>
  <c r="EB263" i="102"/>
  <c r="DX263" i="102"/>
  <c r="DR262" i="102"/>
  <c r="DT262" i="102" s="1"/>
  <c r="DJ263" i="102"/>
  <c r="DF263" i="102"/>
  <c r="EK255" i="98"/>
  <c r="EG255" i="98"/>
  <c r="EA255" i="98"/>
  <c r="EC255" i="98" s="1"/>
  <c r="DS255" i="98"/>
  <c r="DO255" i="98"/>
  <c r="DI255" i="98"/>
  <c r="DK255" i="98" s="1"/>
  <c r="EK261" i="101"/>
  <c r="EG261" i="101"/>
  <c r="EA261" i="101"/>
  <c r="EC261" i="101" s="1"/>
  <c r="DS261" i="101"/>
  <c r="DO261" i="101"/>
  <c r="DI261" i="101"/>
  <c r="DK261" i="101" s="1"/>
  <c r="EK255" i="97"/>
  <c r="EG255" i="97"/>
  <c r="EB255" i="97"/>
  <c r="DX255" i="97"/>
  <c r="DS255" i="97"/>
  <c r="DO255" i="97"/>
  <c r="DJ255" i="97"/>
  <c r="DF255" i="97"/>
  <c r="BD263" i="102"/>
  <c r="K263" i="102"/>
  <c r="T263" i="102"/>
  <c r="BY263" i="102"/>
  <c r="CA263" i="102" s="1"/>
  <c r="BZ264" i="102" s="1"/>
  <c r="DA263" i="102"/>
  <c r="CW263" i="102"/>
  <c r="AO262" i="102"/>
  <c r="AQ262" i="102" s="1"/>
  <c r="AP263" i="102" s="1"/>
  <c r="CH262" i="102"/>
  <c r="CJ262" i="102" s="1"/>
  <c r="CI263" i="102" s="1"/>
  <c r="BM263" i="102"/>
  <c r="AC263" i="102"/>
  <c r="AX262" i="102"/>
  <c r="AZ262" i="102" s="1"/>
  <c r="AY263" i="102" s="1"/>
  <c r="CQ262" i="102"/>
  <c r="CS262" i="102" s="1"/>
  <c r="CR263" i="102" s="1"/>
  <c r="AC261" i="101"/>
  <c r="BD261" i="101"/>
  <c r="BH261" i="101"/>
  <c r="CH261" i="101"/>
  <c r="CJ261" i="101" s="1"/>
  <c r="N262" i="101"/>
  <c r="P262" i="101" s="1"/>
  <c r="O263" i="101" s="1"/>
  <c r="AU261" i="101"/>
  <c r="AY261" i="101"/>
  <c r="CR261" i="101"/>
  <c r="CN261" i="101"/>
  <c r="BQ261" i="101"/>
  <c r="BM261" i="101"/>
  <c r="AL261" i="101"/>
  <c r="DA261" i="101"/>
  <c r="CW261" i="101"/>
  <c r="BZ261" i="101"/>
  <c r="BV261" i="101"/>
  <c r="W261" i="101"/>
  <c r="Y261" i="101" s="1"/>
  <c r="X262" i="101" s="1"/>
  <c r="CH255" i="98"/>
  <c r="CJ255" i="98" s="1"/>
  <c r="CI256" i="98" s="1"/>
  <c r="BY255" i="98"/>
  <c r="CA255" i="98" s="1"/>
  <c r="BZ256" i="98" s="1"/>
  <c r="BP255" i="98"/>
  <c r="BR255" i="98" s="1"/>
  <c r="BQ256" i="98" s="1"/>
  <c r="BG255" i="98"/>
  <c r="BI255" i="98" s="1"/>
  <c r="BH256" i="98" s="1"/>
  <c r="AX255" i="98"/>
  <c r="AZ255" i="98" s="1"/>
  <c r="AY256" i="98" s="1"/>
  <c r="W255" i="98"/>
  <c r="Y255" i="98" s="1"/>
  <c r="X256" i="98" s="1"/>
  <c r="CZ255" i="97"/>
  <c r="DB255" i="97" s="1"/>
  <c r="DA256" i="97" s="1"/>
  <c r="CH254" i="97"/>
  <c r="CJ254" i="97" s="1"/>
  <c r="BP254" i="97"/>
  <c r="BR254" i="97" s="1"/>
  <c r="AX255" i="97"/>
  <c r="AZ255" i="97" s="1"/>
  <c r="AY256" i="97" s="1"/>
  <c r="AP255" i="97"/>
  <c r="AL255" i="97"/>
  <c r="W254" i="97"/>
  <c r="Y254" i="97" s="1"/>
  <c r="X255" i="97" s="1"/>
  <c r="CW255" i="98"/>
  <c r="AL255" i="98"/>
  <c r="AC255" i="98"/>
  <c r="N255" i="98"/>
  <c r="P255" i="98" s="1"/>
  <c r="O256" i="98" s="1"/>
  <c r="CN255" i="98"/>
  <c r="CN255" i="97"/>
  <c r="BD255" i="97"/>
  <c r="AC255" i="97"/>
  <c r="BC272" i="112" l="1"/>
  <c r="AO272" i="112"/>
  <c r="EK263" i="102"/>
  <c r="EG263" i="102"/>
  <c r="EA263" i="102"/>
  <c r="EC263" i="102" s="1"/>
  <c r="DS263" i="102"/>
  <c r="DO263" i="102"/>
  <c r="DI263" i="102"/>
  <c r="DK263" i="102" s="1"/>
  <c r="EJ255" i="98"/>
  <c r="EL255" i="98" s="1"/>
  <c r="EB256" i="98"/>
  <c r="DX256" i="98"/>
  <c r="DR255" i="98"/>
  <c r="DT255" i="98" s="1"/>
  <c r="DF256" i="98"/>
  <c r="DJ256" i="98"/>
  <c r="EJ261" i="101"/>
  <c r="EL261" i="101" s="1"/>
  <c r="EB262" i="101"/>
  <c r="DX262" i="101"/>
  <c r="DR261" i="101"/>
  <c r="DT261" i="101" s="1"/>
  <c r="DJ262" i="101"/>
  <c r="DF262" i="101"/>
  <c r="EJ255" i="97"/>
  <c r="EL255" i="97" s="1"/>
  <c r="EA255" i="97"/>
  <c r="EC255" i="97" s="1"/>
  <c r="DR255" i="97"/>
  <c r="DT255" i="97" s="1"/>
  <c r="DI255" i="97"/>
  <c r="DK255" i="97" s="1"/>
  <c r="BV264" i="102"/>
  <c r="AU263" i="102"/>
  <c r="AL263" i="102"/>
  <c r="N263" i="102"/>
  <c r="P263" i="102" s="1"/>
  <c r="O264" i="102" s="1"/>
  <c r="BP263" i="102"/>
  <c r="BR263" i="102" s="1"/>
  <c r="BQ264" i="102" s="1"/>
  <c r="AF263" i="102"/>
  <c r="AH263" i="102" s="1"/>
  <c r="AG264" i="102" s="1"/>
  <c r="CZ263" i="102"/>
  <c r="DB263" i="102" s="1"/>
  <c r="BG263" i="102"/>
  <c r="BI263" i="102" s="1"/>
  <c r="BH264" i="102" s="1"/>
  <c r="CN263" i="102"/>
  <c r="CE263" i="102"/>
  <c r="W263" i="102"/>
  <c r="Y263" i="102" s="1"/>
  <c r="X264" i="102" s="1"/>
  <c r="CI262" i="101"/>
  <c r="CE262" i="101"/>
  <c r="BY261" i="101"/>
  <c r="CA261" i="101" s="1"/>
  <c r="AO261" i="101"/>
  <c r="AQ261" i="101" s="1"/>
  <c r="AP262" i="101" s="1"/>
  <c r="CQ261" i="101"/>
  <c r="CS261" i="101" s="1"/>
  <c r="K263" i="101"/>
  <c r="BG261" i="101"/>
  <c r="BI261" i="101" s="1"/>
  <c r="T262" i="101"/>
  <c r="CZ261" i="101"/>
  <c r="DB261" i="101" s="1"/>
  <c r="BP261" i="101"/>
  <c r="BR261" i="101" s="1"/>
  <c r="AF261" i="101"/>
  <c r="AH261" i="101" s="1"/>
  <c r="AG262" i="101" s="1"/>
  <c r="AX261" i="101"/>
  <c r="AZ261" i="101" s="1"/>
  <c r="CZ255" i="98"/>
  <c r="DB255" i="98" s="1"/>
  <c r="DA256" i="98" s="1"/>
  <c r="CQ255" i="98"/>
  <c r="CS255" i="98" s="1"/>
  <c r="CR256" i="98" s="1"/>
  <c r="AO255" i="98"/>
  <c r="AQ255" i="98" s="1"/>
  <c r="AP256" i="98" s="1"/>
  <c r="AF255" i="98"/>
  <c r="AH255" i="98" s="1"/>
  <c r="AG256" i="98" s="1"/>
  <c r="CQ255" i="97"/>
  <c r="CS255" i="97" s="1"/>
  <c r="CR256" i="97" s="1"/>
  <c r="CI255" i="97"/>
  <c r="CE255" i="97"/>
  <c r="BQ255" i="97"/>
  <c r="BM255" i="97"/>
  <c r="BG255" i="97"/>
  <c r="BI255" i="97" s="1"/>
  <c r="BH256" i="97" s="1"/>
  <c r="AO255" i="97"/>
  <c r="AQ255" i="97" s="1"/>
  <c r="AF255" i="97"/>
  <c r="AH255" i="97" s="1"/>
  <c r="AG256" i="97" s="1"/>
  <c r="T255" i="97"/>
  <c r="BD256" i="98"/>
  <c r="BM256" i="98"/>
  <c r="T256" i="98"/>
  <c r="CE256" i="98"/>
  <c r="AU256" i="98"/>
  <c r="BV256" i="98"/>
  <c r="K256" i="98"/>
  <c r="CW256" i="97"/>
  <c r="AU256" i="97"/>
  <c r="BE272" i="112" l="1"/>
  <c r="AZ273" i="112" s="1"/>
  <c r="BD273" i="112" s="1"/>
  <c r="EJ263" i="102"/>
  <c r="EL263" i="102" s="1"/>
  <c r="EB264" i="102"/>
  <c r="DX264" i="102"/>
  <c r="DR263" i="102"/>
  <c r="DT263" i="102" s="1"/>
  <c r="DJ264" i="102"/>
  <c r="DF264" i="102"/>
  <c r="EG256" i="98"/>
  <c r="EK256" i="98"/>
  <c r="EA256" i="98"/>
  <c r="EC256" i="98" s="1"/>
  <c r="DS256" i="98"/>
  <c r="DO256" i="98"/>
  <c r="DI256" i="98"/>
  <c r="DK256" i="98" s="1"/>
  <c r="EG262" i="101"/>
  <c r="EK262" i="101"/>
  <c r="EA262" i="101"/>
  <c r="EC262" i="101" s="1"/>
  <c r="DS262" i="101"/>
  <c r="DO262" i="101"/>
  <c r="DI262" i="101"/>
  <c r="DK262" i="101" s="1"/>
  <c r="EK256" i="97"/>
  <c r="EG256" i="97"/>
  <c r="DX256" i="97"/>
  <c r="EB256" i="97"/>
  <c r="DS256" i="97"/>
  <c r="DO256" i="97"/>
  <c r="DJ256" i="97"/>
  <c r="DF256" i="97"/>
  <c r="BM264" i="102"/>
  <c r="K264" i="102"/>
  <c r="T264" i="102"/>
  <c r="CW264" i="102"/>
  <c r="DA264" i="102"/>
  <c r="CH263" i="102"/>
  <c r="CJ263" i="102" s="1"/>
  <c r="CI264" i="102" s="1"/>
  <c r="AC264" i="102"/>
  <c r="AO263" i="102"/>
  <c r="AQ263" i="102" s="1"/>
  <c r="AP264" i="102" s="1"/>
  <c r="BD264" i="102"/>
  <c r="AX263" i="102"/>
  <c r="AZ263" i="102" s="1"/>
  <c r="AY264" i="102" s="1"/>
  <c r="CQ263" i="102"/>
  <c r="CS263" i="102" s="1"/>
  <c r="CR264" i="102" s="1"/>
  <c r="BY264" i="102"/>
  <c r="CA264" i="102" s="1"/>
  <c r="BZ265" i="102" s="1"/>
  <c r="AC262" i="101"/>
  <c r="AU262" i="101"/>
  <c r="AY262" i="101"/>
  <c r="DA262" i="101"/>
  <c r="CW262" i="101"/>
  <c r="CR262" i="101"/>
  <c r="CN262" i="101"/>
  <c r="BH262" i="101"/>
  <c r="BD262" i="101"/>
  <c r="AL262" i="101"/>
  <c r="BZ262" i="101"/>
  <c r="BV262" i="101"/>
  <c r="BQ262" i="101"/>
  <c r="BM262" i="101"/>
  <c r="W262" i="101"/>
  <c r="Y262" i="101" s="1"/>
  <c r="X263" i="101" s="1"/>
  <c r="N263" i="101"/>
  <c r="P263" i="101" s="1"/>
  <c r="O264" i="101" s="1"/>
  <c r="CH262" i="101"/>
  <c r="CJ262" i="101" s="1"/>
  <c r="CH256" i="98"/>
  <c r="CJ256" i="98" s="1"/>
  <c r="CI257" i="98" s="1"/>
  <c r="BY256" i="98"/>
  <c r="CA256" i="98" s="1"/>
  <c r="BZ257" i="98" s="1"/>
  <c r="BP256" i="98"/>
  <c r="BR256" i="98" s="1"/>
  <c r="BQ257" i="98" s="1"/>
  <c r="BG256" i="98"/>
  <c r="BI256" i="98" s="1"/>
  <c r="BH257" i="98" s="1"/>
  <c r="AX256" i="98"/>
  <c r="AZ256" i="98" s="1"/>
  <c r="AY257" i="98" s="1"/>
  <c r="W256" i="98"/>
  <c r="Y256" i="98" s="1"/>
  <c r="X257" i="98" s="1"/>
  <c r="CZ256" i="97"/>
  <c r="DB256" i="97" s="1"/>
  <c r="DA257" i="97" s="1"/>
  <c r="CH255" i="97"/>
  <c r="CJ255" i="97" s="1"/>
  <c r="BP255" i="97"/>
  <c r="BR255" i="97" s="1"/>
  <c r="AX256" i="97"/>
  <c r="AZ256" i="97" s="1"/>
  <c r="AY257" i="97" s="1"/>
  <c r="AP256" i="97"/>
  <c r="AL256" i="97"/>
  <c r="W255" i="97"/>
  <c r="Y255" i="97" s="1"/>
  <c r="X256" i="97" s="1"/>
  <c r="CW256" i="98"/>
  <c r="CN256" i="98"/>
  <c r="AC256" i="98"/>
  <c r="N256" i="98"/>
  <c r="P256" i="98" s="1"/>
  <c r="O257" i="98" s="1"/>
  <c r="AL256" i="98"/>
  <c r="CN256" i="97"/>
  <c r="BD256" i="97"/>
  <c r="AC256" i="97"/>
  <c r="BC273" i="112" l="1"/>
  <c r="AQ272" i="112"/>
  <c r="AL273" i="112" s="1"/>
  <c r="AP273" i="112" s="1"/>
  <c r="EK264" i="102"/>
  <c r="EG264" i="102"/>
  <c r="EA264" i="102"/>
  <c r="EC264" i="102" s="1"/>
  <c r="DO264" i="102"/>
  <c r="DS264" i="102"/>
  <c r="DI264" i="102"/>
  <c r="DK264" i="102" s="1"/>
  <c r="EJ256" i="98"/>
  <c r="EL256" i="98" s="1"/>
  <c r="EB257" i="98"/>
  <c r="DX257" i="98"/>
  <c r="DR256" i="98"/>
  <c r="DT256" i="98" s="1"/>
  <c r="DJ257" i="98"/>
  <c r="DF257" i="98"/>
  <c r="EJ262" i="101"/>
  <c r="EL262" i="101" s="1"/>
  <c r="EB263" i="101"/>
  <c r="DX263" i="101"/>
  <c r="DR262" i="101"/>
  <c r="DT262" i="101" s="1"/>
  <c r="DJ263" i="101"/>
  <c r="DF263" i="101"/>
  <c r="EJ256" i="97"/>
  <c r="EL256" i="97" s="1"/>
  <c r="EA256" i="97"/>
  <c r="EC256" i="97" s="1"/>
  <c r="DR256" i="97"/>
  <c r="DT256" i="97" s="1"/>
  <c r="DI256" i="97"/>
  <c r="DK256" i="97" s="1"/>
  <c r="AL264" i="102"/>
  <c r="AU264" i="102"/>
  <c r="CE264" i="102"/>
  <c r="AF264" i="102"/>
  <c r="AH264" i="102" s="1"/>
  <c r="AG265" i="102" s="1"/>
  <c r="CZ264" i="102"/>
  <c r="DB264" i="102" s="1"/>
  <c r="N264" i="102"/>
  <c r="P264" i="102" s="1"/>
  <c r="O265" i="102" s="1"/>
  <c r="CN264" i="102"/>
  <c r="BV265" i="102"/>
  <c r="W264" i="102"/>
  <c r="Y264" i="102" s="1"/>
  <c r="X265" i="102" s="1"/>
  <c r="BP264" i="102"/>
  <c r="BR264" i="102" s="1"/>
  <c r="BQ265" i="102" s="1"/>
  <c r="BG264" i="102"/>
  <c r="BI264" i="102" s="1"/>
  <c r="BH265" i="102" s="1"/>
  <c r="K264" i="101"/>
  <c r="BP262" i="101"/>
  <c r="BR262" i="101" s="1"/>
  <c r="CQ262" i="101"/>
  <c r="CS262" i="101" s="1"/>
  <c r="AO262" i="101"/>
  <c r="AQ262" i="101" s="1"/>
  <c r="AP263" i="101" s="1"/>
  <c r="AX262" i="101"/>
  <c r="AZ262" i="101" s="1"/>
  <c r="CI263" i="101"/>
  <c r="CE263" i="101"/>
  <c r="T263" i="101"/>
  <c r="BY262" i="101"/>
  <c r="CA262" i="101" s="1"/>
  <c r="BG262" i="101"/>
  <c r="BI262" i="101" s="1"/>
  <c r="CZ262" i="101"/>
  <c r="DB262" i="101" s="1"/>
  <c r="AF262" i="101"/>
  <c r="AH262" i="101" s="1"/>
  <c r="AG263" i="101" s="1"/>
  <c r="CZ256" i="98"/>
  <c r="DB256" i="98" s="1"/>
  <c r="DA257" i="98" s="1"/>
  <c r="CQ256" i="98"/>
  <c r="CS256" i="98" s="1"/>
  <c r="CR257" i="98" s="1"/>
  <c r="AO256" i="98"/>
  <c r="AQ256" i="98" s="1"/>
  <c r="AP257" i="98" s="1"/>
  <c r="AF256" i="98"/>
  <c r="AH256" i="98" s="1"/>
  <c r="AG257" i="98" s="1"/>
  <c r="CQ256" i="97"/>
  <c r="CS256" i="97" s="1"/>
  <c r="CR257" i="97" s="1"/>
  <c r="CI256" i="97"/>
  <c r="CE256" i="97"/>
  <c r="BQ256" i="97"/>
  <c r="BM256" i="97"/>
  <c r="BG256" i="97"/>
  <c r="BI256" i="97" s="1"/>
  <c r="BH257" i="97" s="1"/>
  <c r="AO256" i="97"/>
  <c r="AQ256" i="97" s="1"/>
  <c r="AF256" i="97"/>
  <c r="AH256" i="97" s="1"/>
  <c r="AG257" i="97" s="1"/>
  <c r="T256" i="97"/>
  <c r="BM257" i="98"/>
  <c r="BV257" i="98"/>
  <c r="T257" i="98"/>
  <c r="AU257" i="98"/>
  <c r="BD257" i="98"/>
  <c r="CE257" i="98"/>
  <c r="K257" i="98"/>
  <c r="CW257" i="97"/>
  <c r="AU257" i="97"/>
  <c r="AO273" i="112" l="1"/>
  <c r="BE273" i="112"/>
  <c r="AZ274" i="112" s="1"/>
  <c r="BD274" i="112" s="1"/>
  <c r="EJ264" i="102"/>
  <c r="EL264" i="102" s="1"/>
  <c r="EB265" i="102"/>
  <c r="DX265" i="102"/>
  <c r="DR264" i="102"/>
  <c r="DT264" i="102" s="1"/>
  <c r="DJ265" i="102"/>
  <c r="DF265" i="102"/>
  <c r="EK257" i="98"/>
  <c r="EG257" i="98"/>
  <c r="EA257" i="98"/>
  <c r="EC257" i="98" s="1"/>
  <c r="DS257" i="98"/>
  <c r="DO257" i="98"/>
  <c r="DI257" i="98"/>
  <c r="DK257" i="98" s="1"/>
  <c r="EK263" i="101"/>
  <c r="EG263" i="101"/>
  <c r="EA263" i="101"/>
  <c r="EC263" i="101" s="1"/>
  <c r="DS263" i="101"/>
  <c r="DO263" i="101"/>
  <c r="DI263" i="101"/>
  <c r="DK263" i="101" s="1"/>
  <c r="EK257" i="97"/>
  <c r="EG257" i="97"/>
  <c r="EB257" i="97"/>
  <c r="DX257" i="97"/>
  <c r="DS257" i="97"/>
  <c r="DO257" i="97"/>
  <c r="DJ257" i="97"/>
  <c r="DF257" i="97"/>
  <c r="T265" i="102"/>
  <c r="AC265" i="102"/>
  <c r="K265" i="102"/>
  <c r="AX264" i="102"/>
  <c r="AZ264" i="102" s="1"/>
  <c r="AY265" i="102" s="1"/>
  <c r="CQ264" i="102"/>
  <c r="CS264" i="102" s="1"/>
  <c r="CR265" i="102" s="1"/>
  <c r="CH264" i="102"/>
  <c r="CJ264" i="102" s="1"/>
  <c r="CI265" i="102" s="1"/>
  <c r="AO264" i="102"/>
  <c r="AQ264" i="102" s="1"/>
  <c r="AP265" i="102" s="1"/>
  <c r="BM265" i="102"/>
  <c r="BY265" i="102"/>
  <c r="CA265" i="102" s="1"/>
  <c r="BZ266" i="102" s="1"/>
  <c r="BD265" i="102"/>
  <c r="DA265" i="102"/>
  <c r="CW265" i="102"/>
  <c r="AC263" i="101"/>
  <c r="CH263" i="101"/>
  <c r="CJ263" i="101" s="1"/>
  <c r="CW263" i="101"/>
  <c r="DA263" i="101"/>
  <c r="BZ263" i="101"/>
  <c r="BV263" i="101"/>
  <c r="AL263" i="101"/>
  <c r="BM263" i="101"/>
  <c r="BQ263" i="101"/>
  <c r="BD263" i="101"/>
  <c r="BH263" i="101"/>
  <c r="W263" i="101"/>
  <c r="Y263" i="101" s="1"/>
  <c r="X264" i="101" s="1"/>
  <c r="AY263" i="101"/>
  <c r="AU263" i="101"/>
  <c r="CR263" i="101"/>
  <c r="CN263" i="101"/>
  <c r="N264" i="101"/>
  <c r="P264" i="101" s="1"/>
  <c r="O265" i="101" s="1"/>
  <c r="CH257" i="98"/>
  <c r="CJ257" i="98" s="1"/>
  <c r="CI258" i="98" s="1"/>
  <c r="BY257" i="98"/>
  <c r="CA257" i="98" s="1"/>
  <c r="BZ258" i="98" s="1"/>
  <c r="BP257" i="98"/>
  <c r="BR257" i="98" s="1"/>
  <c r="BQ258" i="98" s="1"/>
  <c r="BG257" i="98"/>
  <c r="BI257" i="98" s="1"/>
  <c r="BH258" i="98" s="1"/>
  <c r="AX257" i="98"/>
  <c r="AZ257" i="98" s="1"/>
  <c r="AY258" i="98" s="1"/>
  <c r="W257" i="98"/>
  <c r="Y257" i="98" s="1"/>
  <c r="X258" i="98" s="1"/>
  <c r="CZ257" i="97"/>
  <c r="DB257" i="97" s="1"/>
  <c r="DA258" i="97" s="1"/>
  <c r="CH256" i="97"/>
  <c r="CJ256" i="97" s="1"/>
  <c r="BP256" i="97"/>
  <c r="BR256" i="97" s="1"/>
  <c r="AX257" i="97"/>
  <c r="AZ257" i="97" s="1"/>
  <c r="AY258" i="97" s="1"/>
  <c r="AP257" i="97"/>
  <c r="AL257" i="97"/>
  <c r="W256" i="97"/>
  <c r="Y256" i="97" s="1"/>
  <c r="X257" i="97" s="1"/>
  <c r="CW257" i="98"/>
  <c r="AL257" i="98"/>
  <c r="AC257" i="98"/>
  <c r="N257" i="98"/>
  <c r="P257" i="98" s="1"/>
  <c r="O258" i="98" s="1"/>
  <c r="CN257" i="98"/>
  <c r="CN257" i="97"/>
  <c r="BD257" i="97"/>
  <c r="AC257" i="97"/>
  <c r="BC274" i="112" l="1"/>
  <c r="AQ273" i="112"/>
  <c r="AL274" i="112" s="1"/>
  <c r="AP274" i="112" s="1"/>
  <c r="EK265" i="102"/>
  <c r="EG265" i="102"/>
  <c r="EA265" i="102"/>
  <c r="EC265" i="102" s="1"/>
  <c r="DO265" i="102"/>
  <c r="DS265" i="102"/>
  <c r="DI265" i="102"/>
  <c r="DK265" i="102" s="1"/>
  <c r="EJ257" i="98"/>
  <c r="EL257" i="98" s="1"/>
  <c r="EB258" i="98"/>
  <c r="DX258" i="98"/>
  <c r="DR257" i="98"/>
  <c r="DT257" i="98" s="1"/>
  <c r="DJ258" i="98"/>
  <c r="DF258" i="98"/>
  <c r="EJ263" i="101"/>
  <c r="EL263" i="101" s="1"/>
  <c r="EB264" i="101"/>
  <c r="DX264" i="101"/>
  <c r="DR263" i="101"/>
  <c r="DT263" i="101" s="1"/>
  <c r="DJ264" i="101"/>
  <c r="DF264" i="101"/>
  <c r="EJ257" i="97"/>
  <c r="EL257" i="97" s="1"/>
  <c r="EA257" i="97"/>
  <c r="EC257" i="97" s="1"/>
  <c r="DR257" i="97"/>
  <c r="DT257" i="97" s="1"/>
  <c r="DI257" i="97"/>
  <c r="DK257" i="97" s="1"/>
  <c r="BV266" i="102"/>
  <c r="CN265" i="102"/>
  <c r="AU265" i="102"/>
  <c r="CE265" i="102"/>
  <c r="BP265" i="102"/>
  <c r="BR265" i="102" s="1"/>
  <c r="BQ266" i="102" s="1"/>
  <c r="BG265" i="102"/>
  <c r="BI265" i="102" s="1"/>
  <c r="BH266" i="102" s="1"/>
  <c r="AF265" i="102"/>
  <c r="AH265" i="102" s="1"/>
  <c r="AG266" i="102" s="1"/>
  <c r="CZ265" i="102"/>
  <c r="DB265" i="102" s="1"/>
  <c r="AL265" i="102"/>
  <c r="N265" i="102"/>
  <c r="P265" i="102" s="1"/>
  <c r="O266" i="102" s="1"/>
  <c r="W265" i="102"/>
  <c r="Y265" i="102" s="1"/>
  <c r="X266" i="102" s="1"/>
  <c r="CQ263" i="101"/>
  <c r="CS263" i="101" s="1"/>
  <c r="BY263" i="101"/>
  <c r="CA263" i="101" s="1"/>
  <c r="T264" i="101"/>
  <c r="BP263" i="101"/>
  <c r="BR263" i="101" s="1"/>
  <c r="CI264" i="101"/>
  <c r="CE264" i="101"/>
  <c r="K265" i="101"/>
  <c r="AX263" i="101"/>
  <c r="AZ263" i="101" s="1"/>
  <c r="BG263" i="101"/>
  <c r="BI263" i="101" s="1"/>
  <c r="AO263" i="101"/>
  <c r="AQ263" i="101" s="1"/>
  <c r="AP264" i="101" s="1"/>
  <c r="CZ263" i="101"/>
  <c r="DB263" i="101" s="1"/>
  <c r="AF263" i="101"/>
  <c r="AH263" i="101" s="1"/>
  <c r="AG264" i="101" s="1"/>
  <c r="CZ257" i="98"/>
  <c r="DB257" i="98" s="1"/>
  <c r="DA258" i="98" s="1"/>
  <c r="CQ257" i="98"/>
  <c r="CS257" i="98" s="1"/>
  <c r="CR258" i="98" s="1"/>
  <c r="AO257" i="98"/>
  <c r="AQ257" i="98" s="1"/>
  <c r="AP258" i="98" s="1"/>
  <c r="AF257" i="98"/>
  <c r="AH257" i="98" s="1"/>
  <c r="AG258" i="98" s="1"/>
  <c r="CQ257" i="97"/>
  <c r="CS257" i="97" s="1"/>
  <c r="CR258" i="97" s="1"/>
  <c r="CI257" i="97"/>
  <c r="CE257" i="97"/>
  <c r="BQ257" i="97"/>
  <c r="BM257" i="97"/>
  <c r="BG257" i="97"/>
  <c r="BI257" i="97" s="1"/>
  <c r="BH258" i="97" s="1"/>
  <c r="AO257" i="97"/>
  <c r="AQ257" i="97" s="1"/>
  <c r="AF257" i="97"/>
  <c r="AH257" i="97" s="1"/>
  <c r="AG258" i="97" s="1"/>
  <c r="T257" i="97"/>
  <c r="CE258" i="98"/>
  <c r="AU258" i="98"/>
  <c r="K258" i="98"/>
  <c r="BV258" i="98"/>
  <c r="T258" i="98"/>
  <c r="BD258" i="98"/>
  <c r="BM258" i="98"/>
  <c r="CW258" i="97"/>
  <c r="AU258" i="97"/>
  <c r="AO274" i="112" l="1"/>
  <c r="BE274" i="112"/>
  <c r="AZ275" i="112" s="1"/>
  <c r="BD275" i="112" s="1"/>
  <c r="EJ265" i="102"/>
  <c r="EL265" i="102" s="1"/>
  <c r="EB266" i="102"/>
  <c r="DX266" i="102"/>
  <c r="DR265" i="102"/>
  <c r="DT265" i="102" s="1"/>
  <c r="DJ266" i="102"/>
  <c r="DF266" i="102"/>
  <c r="EK258" i="98"/>
  <c r="EG258" i="98"/>
  <c r="EA258" i="98"/>
  <c r="EC258" i="98" s="1"/>
  <c r="DO258" i="98"/>
  <c r="DS258" i="98"/>
  <c r="DI258" i="98"/>
  <c r="DK258" i="98" s="1"/>
  <c r="EK264" i="101"/>
  <c r="EG264" i="101"/>
  <c r="EA264" i="101"/>
  <c r="EC264" i="101" s="1"/>
  <c r="DS264" i="101"/>
  <c r="DO264" i="101"/>
  <c r="DI264" i="101"/>
  <c r="DK264" i="101" s="1"/>
  <c r="EK258" i="97"/>
  <c r="EG258" i="97"/>
  <c r="EB258" i="97"/>
  <c r="DX258" i="97"/>
  <c r="DS258" i="97"/>
  <c r="DO258" i="97"/>
  <c r="DJ258" i="97"/>
  <c r="DF258" i="97"/>
  <c r="T266" i="102"/>
  <c r="BD266" i="102"/>
  <c r="K266" i="102"/>
  <c r="CH265" i="102"/>
  <c r="CJ265" i="102" s="1"/>
  <c r="CI266" i="102" s="1"/>
  <c r="DA266" i="102"/>
  <c r="CW266" i="102"/>
  <c r="AO265" i="102"/>
  <c r="AQ265" i="102" s="1"/>
  <c r="AP266" i="102" s="1"/>
  <c r="AC266" i="102"/>
  <c r="BM266" i="102"/>
  <c r="CQ265" i="102"/>
  <c r="CS265" i="102" s="1"/>
  <c r="CR266" i="102" s="1"/>
  <c r="AX265" i="102"/>
  <c r="AZ265" i="102" s="1"/>
  <c r="AY266" i="102" s="1"/>
  <c r="BY266" i="102"/>
  <c r="CA266" i="102" s="1"/>
  <c r="BZ267" i="102" s="1"/>
  <c r="BZ264" i="101"/>
  <c r="BV264" i="101"/>
  <c r="AC264" i="101"/>
  <c r="CN264" i="101"/>
  <c r="CR264" i="101"/>
  <c r="N265" i="101"/>
  <c r="P265" i="101" s="1"/>
  <c r="O266" i="101" s="1"/>
  <c r="CW264" i="101"/>
  <c r="DA264" i="101"/>
  <c r="BH264" i="101"/>
  <c r="BD264" i="101"/>
  <c r="BQ264" i="101"/>
  <c r="BM264" i="101"/>
  <c r="AL264" i="101"/>
  <c r="AY264" i="101"/>
  <c r="AU264" i="101"/>
  <c r="CH264" i="101"/>
  <c r="CJ264" i="101" s="1"/>
  <c r="W264" i="101"/>
  <c r="Y264" i="101" s="1"/>
  <c r="X265" i="101" s="1"/>
  <c r="CH258" i="98"/>
  <c r="CJ258" i="98" s="1"/>
  <c r="CI259" i="98" s="1"/>
  <c r="BY258" i="98"/>
  <c r="CA258" i="98" s="1"/>
  <c r="BZ259" i="98" s="1"/>
  <c r="BP258" i="98"/>
  <c r="BR258" i="98" s="1"/>
  <c r="BQ259" i="98" s="1"/>
  <c r="BG258" i="98"/>
  <c r="BI258" i="98" s="1"/>
  <c r="BH259" i="98" s="1"/>
  <c r="AX258" i="98"/>
  <c r="AZ258" i="98" s="1"/>
  <c r="AY259" i="98" s="1"/>
  <c r="W258" i="98"/>
  <c r="Y258" i="98" s="1"/>
  <c r="X259" i="98" s="1"/>
  <c r="CZ258" i="97"/>
  <c r="DB258" i="97" s="1"/>
  <c r="DA259" i="97" s="1"/>
  <c r="CH257" i="97"/>
  <c r="CJ257" i="97" s="1"/>
  <c r="BP257" i="97"/>
  <c r="BR257" i="97" s="1"/>
  <c r="AX258" i="97"/>
  <c r="AZ258" i="97" s="1"/>
  <c r="AY259" i="97" s="1"/>
  <c r="AP258" i="97"/>
  <c r="AL258" i="97"/>
  <c r="W257" i="97"/>
  <c r="Y257" i="97" s="1"/>
  <c r="X258" i="97" s="1"/>
  <c r="AL258" i="98"/>
  <c r="CW258" i="98"/>
  <c r="N258" i="98"/>
  <c r="P258" i="98" s="1"/>
  <c r="O259" i="98" s="1"/>
  <c r="CN258" i="98"/>
  <c r="AC258" i="98"/>
  <c r="CN258" i="97"/>
  <c r="BD258" i="97"/>
  <c r="AC258" i="97"/>
  <c r="BC275" i="112" l="1"/>
  <c r="AQ274" i="112"/>
  <c r="AL275" i="112" s="1"/>
  <c r="AP275" i="112" s="1"/>
  <c r="EK266" i="102"/>
  <c r="EG266" i="102"/>
  <c r="EA266" i="102"/>
  <c r="EC266" i="102" s="1"/>
  <c r="DS266" i="102"/>
  <c r="DO266" i="102"/>
  <c r="DI266" i="102"/>
  <c r="DK266" i="102" s="1"/>
  <c r="EJ258" i="98"/>
  <c r="EL258" i="98" s="1"/>
  <c r="DX259" i="98"/>
  <c r="EB259" i="98"/>
  <c r="DR258" i="98"/>
  <c r="DT258" i="98" s="1"/>
  <c r="DF259" i="98"/>
  <c r="DJ259" i="98"/>
  <c r="EJ264" i="101"/>
  <c r="EL264" i="101" s="1"/>
  <c r="EB265" i="101"/>
  <c r="DX265" i="101"/>
  <c r="DR264" i="101"/>
  <c r="DT264" i="101" s="1"/>
  <c r="DJ265" i="101"/>
  <c r="DF265" i="101"/>
  <c r="EJ258" i="97"/>
  <c r="EL258" i="97" s="1"/>
  <c r="EA258" i="97"/>
  <c r="EC258" i="97" s="1"/>
  <c r="DR258" i="97"/>
  <c r="DT258" i="97" s="1"/>
  <c r="DI258" i="97"/>
  <c r="DK258" i="97" s="1"/>
  <c r="BV267" i="102"/>
  <c r="CE266" i="102"/>
  <c r="AU266" i="102"/>
  <c r="BG266" i="102"/>
  <c r="BI266" i="102" s="1"/>
  <c r="BH267" i="102" s="1"/>
  <c r="AL266" i="102"/>
  <c r="CN266" i="102"/>
  <c r="AF266" i="102"/>
  <c r="AH266" i="102" s="1"/>
  <c r="AG267" i="102" s="1"/>
  <c r="CZ266" i="102"/>
  <c r="DB266" i="102" s="1"/>
  <c r="N266" i="102"/>
  <c r="P266" i="102" s="1"/>
  <c r="O267" i="102" s="1"/>
  <c r="BP266" i="102"/>
  <c r="BR266" i="102" s="1"/>
  <c r="BQ267" i="102" s="1"/>
  <c r="W266" i="102"/>
  <c r="Y266" i="102" s="1"/>
  <c r="X267" i="102" s="1"/>
  <c r="T265" i="101"/>
  <c r="AO264" i="101"/>
  <c r="AQ264" i="101" s="1"/>
  <c r="AP265" i="101" s="1"/>
  <c r="BG264" i="101"/>
  <c r="BI264" i="101" s="1"/>
  <c r="CE265" i="101"/>
  <c r="CI265" i="101"/>
  <c r="K266" i="101"/>
  <c r="AF264" i="101"/>
  <c r="AH264" i="101" s="1"/>
  <c r="AG265" i="101" s="1"/>
  <c r="AX264" i="101"/>
  <c r="AZ264" i="101" s="1"/>
  <c r="BP264" i="101"/>
  <c r="BR264" i="101" s="1"/>
  <c r="BY264" i="101"/>
  <c r="CA264" i="101" s="1"/>
  <c r="CZ264" i="101"/>
  <c r="DB264" i="101" s="1"/>
  <c r="CQ264" i="101"/>
  <c r="CS264" i="101" s="1"/>
  <c r="CZ258" i="98"/>
  <c r="DB258" i="98" s="1"/>
  <c r="DA259" i="98" s="1"/>
  <c r="CQ258" i="98"/>
  <c r="CS258" i="98" s="1"/>
  <c r="CR259" i="98" s="1"/>
  <c r="AO258" i="98"/>
  <c r="AQ258" i="98" s="1"/>
  <c r="AP259" i="98" s="1"/>
  <c r="AF258" i="98"/>
  <c r="AH258" i="98" s="1"/>
  <c r="AG259" i="98" s="1"/>
  <c r="CQ258" i="97"/>
  <c r="CS258" i="97" s="1"/>
  <c r="CR259" i="97" s="1"/>
  <c r="CI258" i="97"/>
  <c r="CE258" i="97"/>
  <c r="BQ258" i="97"/>
  <c r="BM258" i="97"/>
  <c r="BG258" i="97"/>
  <c r="BI258" i="97" s="1"/>
  <c r="BH259" i="97" s="1"/>
  <c r="AO258" i="97"/>
  <c r="AQ258" i="97" s="1"/>
  <c r="AF258" i="97"/>
  <c r="AH258" i="97" s="1"/>
  <c r="AG259" i="97" s="1"/>
  <c r="T258" i="97"/>
  <c r="CE259" i="98"/>
  <c r="AU259" i="98"/>
  <c r="BV259" i="98"/>
  <c r="BD259" i="98"/>
  <c r="BM259" i="98"/>
  <c r="T259" i="98"/>
  <c r="K259" i="98"/>
  <c r="CW259" i="97"/>
  <c r="AU259" i="97"/>
  <c r="AO275" i="112" l="1"/>
  <c r="BE275" i="112"/>
  <c r="AZ276" i="112" s="1"/>
  <c r="BD276" i="112" s="1"/>
  <c r="EJ266" i="102"/>
  <c r="EL266" i="102" s="1"/>
  <c r="DX267" i="102"/>
  <c r="EB267" i="102"/>
  <c r="DR266" i="102"/>
  <c r="DT266" i="102" s="1"/>
  <c r="DF267" i="102"/>
  <c r="DJ267" i="102"/>
  <c r="EG259" i="98"/>
  <c r="EK259" i="98"/>
  <c r="EA259" i="98"/>
  <c r="EC259" i="98" s="1"/>
  <c r="DS259" i="98"/>
  <c r="DO259" i="98"/>
  <c r="DI259" i="98"/>
  <c r="DK259" i="98" s="1"/>
  <c r="EK265" i="101"/>
  <c r="EG265" i="101"/>
  <c r="EA265" i="101"/>
  <c r="EC265" i="101" s="1"/>
  <c r="DS265" i="101"/>
  <c r="DO265" i="101"/>
  <c r="DI265" i="101"/>
  <c r="DK265" i="101" s="1"/>
  <c r="EK259" i="97"/>
  <c r="EG259" i="97"/>
  <c r="EB259" i="97"/>
  <c r="DX259" i="97"/>
  <c r="DS259" i="97"/>
  <c r="DO259" i="97"/>
  <c r="DJ259" i="97"/>
  <c r="DF259" i="97"/>
  <c r="T267" i="102"/>
  <c r="BM267" i="102"/>
  <c r="K267" i="102"/>
  <c r="CW267" i="102"/>
  <c r="DA267" i="102"/>
  <c r="BD267" i="102"/>
  <c r="CQ266" i="102"/>
  <c r="CS266" i="102" s="1"/>
  <c r="CR267" i="102" s="1"/>
  <c r="CH266" i="102"/>
  <c r="CJ266" i="102" s="1"/>
  <c r="CI267" i="102" s="1"/>
  <c r="AO266" i="102"/>
  <c r="AQ266" i="102" s="1"/>
  <c r="AP267" i="102" s="1"/>
  <c r="BY267" i="102"/>
  <c r="CA267" i="102" s="1"/>
  <c r="BZ268" i="102" s="1"/>
  <c r="AC267" i="102"/>
  <c r="AX266" i="102"/>
  <c r="AZ266" i="102" s="1"/>
  <c r="AY267" i="102" s="1"/>
  <c r="BH265" i="101"/>
  <c r="BD265" i="101"/>
  <c r="BQ265" i="101"/>
  <c r="BM265" i="101"/>
  <c r="AY265" i="101"/>
  <c r="AU265" i="101"/>
  <c r="CN265" i="101"/>
  <c r="CR265" i="101"/>
  <c r="AL265" i="101"/>
  <c r="DA265" i="101"/>
  <c r="CW265" i="101"/>
  <c r="AC265" i="101"/>
  <c r="CH265" i="101"/>
  <c r="CJ265" i="101" s="1"/>
  <c r="BZ265" i="101"/>
  <c r="BV265" i="101"/>
  <c r="N266" i="101"/>
  <c r="P266" i="101" s="1"/>
  <c r="O267" i="101" s="1"/>
  <c r="W265" i="101"/>
  <c r="Y265" i="101" s="1"/>
  <c r="X266" i="101" s="1"/>
  <c r="CH259" i="98"/>
  <c r="CJ259" i="98" s="1"/>
  <c r="CI260" i="98" s="1"/>
  <c r="BY259" i="98"/>
  <c r="CA259" i="98" s="1"/>
  <c r="BZ260" i="98" s="1"/>
  <c r="BP259" i="98"/>
  <c r="BR259" i="98" s="1"/>
  <c r="BQ260" i="98" s="1"/>
  <c r="BG259" i="98"/>
  <c r="BI259" i="98" s="1"/>
  <c r="BH260" i="98" s="1"/>
  <c r="AX259" i="98"/>
  <c r="AZ259" i="98" s="1"/>
  <c r="AY260" i="98" s="1"/>
  <c r="W259" i="98"/>
  <c r="Y259" i="98" s="1"/>
  <c r="X260" i="98" s="1"/>
  <c r="CZ259" i="97"/>
  <c r="DB259" i="97" s="1"/>
  <c r="DA260" i="97" s="1"/>
  <c r="CH258" i="97"/>
  <c r="CJ258" i="97" s="1"/>
  <c r="BP258" i="97"/>
  <c r="BR258" i="97" s="1"/>
  <c r="AX259" i="97"/>
  <c r="AZ259" i="97" s="1"/>
  <c r="AY260" i="97" s="1"/>
  <c r="AP259" i="97"/>
  <c r="AL259" i="97"/>
  <c r="W258" i="97"/>
  <c r="Y258" i="97" s="1"/>
  <c r="X259" i="97" s="1"/>
  <c r="CN259" i="98"/>
  <c r="CW259" i="98"/>
  <c r="AL259" i="98"/>
  <c r="AC259" i="98"/>
  <c r="N259" i="98"/>
  <c r="P259" i="98" s="1"/>
  <c r="O260" i="98" s="1"/>
  <c r="CN259" i="97"/>
  <c r="BD259" i="97"/>
  <c r="AC259" i="97"/>
  <c r="BC276" i="112" l="1"/>
  <c r="AQ275" i="112"/>
  <c r="AL276" i="112" s="1"/>
  <c r="AP276" i="112" s="1"/>
  <c r="EG267" i="102"/>
  <c r="EK267" i="102"/>
  <c r="EA267" i="102"/>
  <c r="EC267" i="102" s="1"/>
  <c r="DO267" i="102"/>
  <c r="DS267" i="102"/>
  <c r="DI267" i="102"/>
  <c r="DK267" i="102" s="1"/>
  <c r="EJ259" i="98"/>
  <c r="EL259" i="98" s="1"/>
  <c r="DX260" i="98"/>
  <c r="EB260" i="98"/>
  <c r="DR259" i="98"/>
  <c r="DT259" i="98" s="1"/>
  <c r="DF260" i="98"/>
  <c r="DJ260" i="98"/>
  <c r="EJ265" i="101"/>
  <c r="EL265" i="101" s="1"/>
  <c r="EB266" i="101"/>
  <c r="DX266" i="101"/>
  <c r="DR265" i="101"/>
  <c r="DT265" i="101" s="1"/>
  <c r="DJ266" i="101"/>
  <c r="DF266" i="101"/>
  <c r="EJ259" i="97"/>
  <c r="EL259" i="97" s="1"/>
  <c r="EA259" i="97"/>
  <c r="EC259" i="97" s="1"/>
  <c r="DR259" i="97"/>
  <c r="DT259" i="97" s="1"/>
  <c r="DI259" i="97"/>
  <c r="DK259" i="97" s="1"/>
  <c r="AL267" i="102"/>
  <c r="AU267" i="102"/>
  <c r="CN267" i="102"/>
  <c r="AF267" i="102"/>
  <c r="AH267" i="102" s="1"/>
  <c r="AG268" i="102" s="1"/>
  <c r="CZ267" i="102"/>
  <c r="DB267" i="102" s="1"/>
  <c r="BP267" i="102"/>
  <c r="BR267" i="102" s="1"/>
  <c r="BQ268" i="102" s="1"/>
  <c r="BG267" i="102"/>
  <c r="BI267" i="102" s="1"/>
  <c r="BH268" i="102" s="1"/>
  <c r="W267" i="102"/>
  <c r="Y267" i="102" s="1"/>
  <c r="X268" i="102" s="1"/>
  <c r="BV268" i="102"/>
  <c r="CE267" i="102"/>
  <c r="N267" i="102"/>
  <c r="P267" i="102" s="1"/>
  <c r="O268" i="102" s="1"/>
  <c r="CZ265" i="101"/>
  <c r="DB265" i="101" s="1"/>
  <c r="BP265" i="101"/>
  <c r="BR265" i="101" s="1"/>
  <c r="K267" i="101"/>
  <c r="CE266" i="101"/>
  <c r="CI266" i="101"/>
  <c r="CQ265" i="101"/>
  <c r="CS265" i="101" s="1"/>
  <c r="T266" i="101"/>
  <c r="BY265" i="101"/>
  <c r="CA265" i="101" s="1"/>
  <c r="AF265" i="101"/>
  <c r="AH265" i="101" s="1"/>
  <c r="AG266" i="101" s="1"/>
  <c r="AO265" i="101"/>
  <c r="AQ265" i="101" s="1"/>
  <c r="AP266" i="101" s="1"/>
  <c r="AX265" i="101"/>
  <c r="AZ265" i="101" s="1"/>
  <c r="BG265" i="101"/>
  <c r="BI265" i="101" s="1"/>
  <c r="CZ259" i="98"/>
  <c r="DB259" i="98" s="1"/>
  <c r="DA260" i="98" s="1"/>
  <c r="CQ259" i="98"/>
  <c r="CS259" i="98" s="1"/>
  <c r="CR260" i="98" s="1"/>
  <c r="AO259" i="98"/>
  <c r="AQ259" i="98" s="1"/>
  <c r="AP260" i="98" s="1"/>
  <c r="AF259" i="98"/>
  <c r="AH259" i="98" s="1"/>
  <c r="AG260" i="98" s="1"/>
  <c r="CQ259" i="97"/>
  <c r="CS259" i="97" s="1"/>
  <c r="CR260" i="97" s="1"/>
  <c r="CI259" i="97"/>
  <c r="CE259" i="97"/>
  <c r="BQ259" i="97"/>
  <c r="BM259" i="97"/>
  <c r="BG259" i="97"/>
  <c r="BI259" i="97" s="1"/>
  <c r="BH260" i="97" s="1"/>
  <c r="AO259" i="97"/>
  <c r="AQ259" i="97" s="1"/>
  <c r="AF259" i="97"/>
  <c r="AH259" i="97" s="1"/>
  <c r="AG260" i="97" s="1"/>
  <c r="T259" i="97"/>
  <c r="AU260" i="98"/>
  <c r="BV260" i="98"/>
  <c r="K260" i="98"/>
  <c r="BM260" i="98"/>
  <c r="T260" i="98"/>
  <c r="BD260" i="98"/>
  <c r="CE260" i="98"/>
  <c r="CW260" i="97"/>
  <c r="AU260" i="97"/>
  <c r="AO276" i="112" l="1"/>
  <c r="BE276" i="112"/>
  <c r="AZ277" i="112" s="1"/>
  <c r="BD277" i="112" s="1"/>
  <c r="EJ267" i="102"/>
  <c r="EL267" i="102" s="1"/>
  <c r="DX268" i="102"/>
  <c r="EB268" i="102"/>
  <c r="DR267" i="102"/>
  <c r="DT267" i="102" s="1"/>
  <c r="DF268" i="102"/>
  <c r="DJ268" i="102"/>
  <c r="EG260" i="98"/>
  <c r="EK260" i="98"/>
  <c r="EA260" i="98"/>
  <c r="EC260" i="98" s="1"/>
  <c r="DS260" i="98"/>
  <c r="DO260" i="98"/>
  <c r="DI260" i="98"/>
  <c r="DK260" i="98" s="1"/>
  <c r="EK266" i="101"/>
  <c r="EG266" i="101"/>
  <c r="EA266" i="101"/>
  <c r="EC266" i="101" s="1"/>
  <c r="DS266" i="101"/>
  <c r="DO266" i="101"/>
  <c r="DI266" i="101"/>
  <c r="DK266" i="101" s="1"/>
  <c r="EK260" i="97"/>
  <c r="EG260" i="97"/>
  <c r="EB260" i="97"/>
  <c r="DX260" i="97"/>
  <c r="DS260" i="97"/>
  <c r="DO260" i="97"/>
  <c r="DJ260" i="97"/>
  <c r="DF260" i="97"/>
  <c r="AC268" i="102"/>
  <c r="BD268" i="102"/>
  <c r="T268" i="102"/>
  <c r="AX267" i="102"/>
  <c r="AZ267" i="102" s="1"/>
  <c r="AY268" i="102" s="1"/>
  <c r="CH267" i="102"/>
  <c r="CJ267" i="102" s="1"/>
  <c r="CI268" i="102" s="1"/>
  <c r="K268" i="102"/>
  <c r="DA268" i="102"/>
  <c r="CW268" i="102"/>
  <c r="BM268" i="102"/>
  <c r="BY268" i="102"/>
  <c r="CA268" i="102" s="1"/>
  <c r="BZ269" i="102" s="1"/>
  <c r="CQ267" i="102"/>
  <c r="CS267" i="102" s="1"/>
  <c r="CR268" i="102" s="1"/>
  <c r="AO267" i="102"/>
  <c r="AQ267" i="102" s="1"/>
  <c r="AP268" i="102" s="1"/>
  <c r="BV266" i="101"/>
  <c r="BZ266" i="101"/>
  <c r="AL266" i="101"/>
  <c r="BQ266" i="101"/>
  <c r="BM266" i="101"/>
  <c r="AC266" i="101"/>
  <c r="W266" i="101"/>
  <c r="Y266" i="101" s="1"/>
  <c r="X267" i="101" s="1"/>
  <c r="AY266" i="101"/>
  <c r="AU266" i="101"/>
  <c r="CH266" i="101"/>
  <c r="CJ266" i="101" s="1"/>
  <c r="BH266" i="101"/>
  <c r="BD266" i="101"/>
  <c r="CR266" i="101"/>
  <c r="CN266" i="101"/>
  <c r="DA266" i="101"/>
  <c r="CW266" i="101"/>
  <c r="N267" i="101"/>
  <c r="P267" i="101" s="1"/>
  <c r="O268" i="101" s="1"/>
  <c r="CH260" i="98"/>
  <c r="CJ260" i="98" s="1"/>
  <c r="CI261" i="98" s="1"/>
  <c r="BY260" i="98"/>
  <c r="CA260" i="98" s="1"/>
  <c r="BZ261" i="98" s="1"/>
  <c r="BP260" i="98"/>
  <c r="BR260" i="98" s="1"/>
  <c r="BQ261" i="98" s="1"/>
  <c r="BG260" i="98"/>
  <c r="BI260" i="98" s="1"/>
  <c r="BH261" i="98" s="1"/>
  <c r="AX260" i="98"/>
  <c r="AZ260" i="98" s="1"/>
  <c r="AY261" i="98" s="1"/>
  <c r="W260" i="98"/>
  <c r="Y260" i="98" s="1"/>
  <c r="X261" i="98" s="1"/>
  <c r="CZ260" i="97"/>
  <c r="DB260" i="97" s="1"/>
  <c r="DA261" i="97" s="1"/>
  <c r="CH259" i="97"/>
  <c r="CJ259" i="97" s="1"/>
  <c r="BP259" i="97"/>
  <c r="BR259" i="97" s="1"/>
  <c r="AX260" i="97"/>
  <c r="AZ260" i="97" s="1"/>
  <c r="AY261" i="97" s="1"/>
  <c r="AP260" i="97"/>
  <c r="AL260" i="97"/>
  <c r="W259" i="97"/>
  <c r="Y259" i="97" s="1"/>
  <c r="X260" i="97" s="1"/>
  <c r="CN260" i="98"/>
  <c r="AL260" i="98"/>
  <c r="CW260" i="98"/>
  <c r="AC260" i="98"/>
  <c r="N260" i="98"/>
  <c r="P260" i="98" s="1"/>
  <c r="O261" i="98" s="1"/>
  <c r="CN260" i="97"/>
  <c r="BD260" i="97"/>
  <c r="AC260" i="97"/>
  <c r="BC277" i="112" l="1"/>
  <c r="AQ276" i="112"/>
  <c r="AL277" i="112" s="1"/>
  <c r="AP277" i="112" s="1"/>
  <c r="EG268" i="102"/>
  <c r="EK268" i="102"/>
  <c r="EA268" i="102"/>
  <c r="EC268" i="102" s="1"/>
  <c r="DS268" i="102"/>
  <c r="DO268" i="102"/>
  <c r="DI268" i="102"/>
  <c r="DK268" i="102" s="1"/>
  <c r="EJ260" i="98"/>
  <c r="EL260" i="98" s="1"/>
  <c r="EB261" i="98"/>
  <c r="DX261" i="98"/>
  <c r="DR260" i="98"/>
  <c r="DT260" i="98" s="1"/>
  <c r="DJ261" i="98"/>
  <c r="DF261" i="98"/>
  <c r="EJ266" i="101"/>
  <c r="EL266" i="101" s="1"/>
  <c r="EB267" i="101"/>
  <c r="DX267" i="101"/>
  <c r="DR266" i="101"/>
  <c r="DT266" i="101" s="1"/>
  <c r="DJ267" i="101"/>
  <c r="DF267" i="101"/>
  <c r="EJ260" i="97"/>
  <c r="EL260" i="97" s="1"/>
  <c r="EA260" i="97"/>
  <c r="EC260" i="97" s="1"/>
  <c r="DR260" i="97"/>
  <c r="DT260" i="97" s="1"/>
  <c r="DI260" i="97"/>
  <c r="DK260" i="97" s="1"/>
  <c r="CN268" i="102"/>
  <c r="BP268" i="102"/>
  <c r="BR268" i="102" s="1"/>
  <c r="BQ269" i="102" s="1"/>
  <c r="N268" i="102"/>
  <c r="P268" i="102" s="1"/>
  <c r="O269" i="102" s="1"/>
  <c r="AU268" i="102"/>
  <c r="BG268" i="102"/>
  <c r="BI268" i="102" s="1"/>
  <c r="BH269" i="102" s="1"/>
  <c r="CZ268" i="102"/>
  <c r="DB268" i="102" s="1"/>
  <c r="AF268" i="102"/>
  <c r="AH268" i="102" s="1"/>
  <c r="AG269" i="102" s="1"/>
  <c r="AL268" i="102"/>
  <c r="BV269" i="102"/>
  <c r="CE268" i="102"/>
  <c r="W268" i="102"/>
  <c r="Y268" i="102" s="1"/>
  <c r="X269" i="102" s="1"/>
  <c r="CZ266" i="101"/>
  <c r="DB266" i="101" s="1"/>
  <c r="BG266" i="101"/>
  <c r="BI266" i="101" s="1"/>
  <c r="AX266" i="101"/>
  <c r="AZ266" i="101" s="1"/>
  <c r="AF266" i="101"/>
  <c r="AH266" i="101" s="1"/>
  <c r="AG267" i="101" s="1"/>
  <c r="AO266" i="101"/>
  <c r="AQ266" i="101" s="1"/>
  <c r="AP267" i="101" s="1"/>
  <c r="K268" i="101"/>
  <c r="CQ266" i="101"/>
  <c r="CS266" i="101" s="1"/>
  <c r="CI267" i="101"/>
  <c r="CE267" i="101"/>
  <c r="T267" i="101"/>
  <c r="BP266" i="101"/>
  <c r="BR266" i="101" s="1"/>
  <c r="BY266" i="101"/>
  <c r="CA266" i="101" s="1"/>
  <c r="CZ260" i="98"/>
  <c r="DB260" i="98" s="1"/>
  <c r="DA261" i="98" s="1"/>
  <c r="CQ260" i="98"/>
  <c r="CS260" i="98" s="1"/>
  <c r="CR261" i="98" s="1"/>
  <c r="AO260" i="98"/>
  <c r="AQ260" i="98" s="1"/>
  <c r="AP261" i="98" s="1"/>
  <c r="AF260" i="98"/>
  <c r="AH260" i="98" s="1"/>
  <c r="AG261" i="98" s="1"/>
  <c r="CQ260" i="97"/>
  <c r="CS260" i="97" s="1"/>
  <c r="CR261" i="97" s="1"/>
  <c r="CI260" i="97"/>
  <c r="CE260" i="97"/>
  <c r="BQ260" i="97"/>
  <c r="BM260" i="97"/>
  <c r="BG260" i="97"/>
  <c r="BI260" i="97" s="1"/>
  <c r="BH261" i="97" s="1"/>
  <c r="AO260" i="97"/>
  <c r="AQ260" i="97" s="1"/>
  <c r="AF260" i="97"/>
  <c r="AH260" i="97" s="1"/>
  <c r="AG261" i="97" s="1"/>
  <c r="T260" i="97"/>
  <c r="BM261" i="98"/>
  <c r="T261" i="98"/>
  <c r="BD261" i="98"/>
  <c r="CE261" i="98"/>
  <c r="AU261" i="98"/>
  <c r="K261" i="98"/>
  <c r="BV261" i="98"/>
  <c r="CW261" i="97"/>
  <c r="AU261" i="97"/>
  <c r="AO277" i="112" l="1"/>
  <c r="BE277" i="112"/>
  <c r="AZ278" i="112" s="1"/>
  <c r="BD278" i="112" s="1"/>
  <c r="EJ268" i="102"/>
  <c r="EL268" i="102" s="1"/>
  <c r="DX269" i="102"/>
  <c r="EB269" i="102"/>
  <c r="DR268" i="102"/>
  <c r="DT268" i="102" s="1"/>
  <c r="DF269" i="102"/>
  <c r="DJ269" i="102"/>
  <c r="EK261" i="98"/>
  <c r="EG261" i="98"/>
  <c r="EA261" i="98"/>
  <c r="EC261" i="98" s="1"/>
  <c r="DS261" i="98"/>
  <c r="DO261" i="98"/>
  <c r="DI261" i="98"/>
  <c r="DK261" i="98" s="1"/>
  <c r="EK267" i="101"/>
  <c r="EG267" i="101"/>
  <c r="EA267" i="101"/>
  <c r="EC267" i="101" s="1"/>
  <c r="DO267" i="101"/>
  <c r="DS267" i="101"/>
  <c r="DI267" i="101"/>
  <c r="DK267" i="101" s="1"/>
  <c r="EG261" i="97"/>
  <c r="EK261" i="97"/>
  <c r="EB261" i="97"/>
  <c r="DX261" i="97"/>
  <c r="DS261" i="97"/>
  <c r="DO261" i="97"/>
  <c r="DJ261" i="97"/>
  <c r="DF261" i="97"/>
  <c r="BM269" i="102"/>
  <c r="K269" i="102"/>
  <c r="DA269" i="102"/>
  <c r="CW269" i="102"/>
  <c r="AX268" i="102"/>
  <c r="AZ268" i="102" s="1"/>
  <c r="AY269" i="102" s="1"/>
  <c r="AO268" i="102"/>
  <c r="AQ268" i="102" s="1"/>
  <c r="AP269" i="102" s="1"/>
  <c r="T269" i="102"/>
  <c r="BY269" i="102"/>
  <c r="CA269" i="102" s="1"/>
  <c r="BZ270" i="102" s="1"/>
  <c r="AC269" i="102"/>
  <c r="BD269" i="102"/>
  <c r="CH268" i="102"/>
  <c r="CJ268" i="102" s="1"/>
  <c r="CI269" i="102" s="1"/>
  <c r="CQ268" i="102"/>
  <c r="CS268" i="102" s="1"/>
  <c r="CR269" i="102" s="1"/>
  <c r="AL267" i="101"/>
  <c r="BV267" i="101"/>
  <c r="BZ267" i="101"/>
  <c r="BH267" i="101"/>
  <c r="BD267" i="101"/>
  <c r="DA267" i="101"/>
  <c r="CW267" i="101"/>
  <c r="CH267" i="101"/>
  <c r="CJ267" i="101" s="1"/>
  <c r="N268" i="101"/>
  <c r="P268" i="101" s="1"/>
  <c r="O269" i="101" s="1"/>
  <c r="BM267" i="101"/>
  <c r="BQ267" i="101"/>
  <c r="AC267" i="101"/>
  <c r="W267" i="101"/>
  <c r="Y267" i="101" s="1"/>
  <c r="X268" i="101" s="1"/>
  <c r="CR267" i="101"/>
  <c r="CN267" i="101"/>
  <c r="AY267" i="101"/>
  <c r="AU267" i="101"/>
  <c r="CH261" i="98"/>
  <c r="CJ261" i="98" s="1"/>
  <c r="CI262" i="98" s="1"/>
  <c r="BY261" i="98"/>
  <c r="CA261" i="98" s="1"/>
  <c r="BZ262" i="98" s="1"/>
  <c r="BP261" i="98"/>
  <c r="BR261" i="98" s="1"/>
  <c r="BQ262" i="98" s="1"/>
  <c r="BG261" i="98"/>
  <c r="BI261" i="98" s="1"/>
  <c r="BH262" i="98" s="1"/>
  <c r="AX261" i="98"/>
  <c r="AZ261" i="98" s="1"/>
  <c r="AY262" i="98" s="1"/>
  <c r="W261" i="98"/>
  <c r="Y261" i="98" s="1"/>
  <c r="X262" i="98" s="1"/>
  <c r="CZ261" i="97"/>
  <c r="DB261" i="97" s="1"/>
  <c r="DA262" i="97" s="1"/>
  <c r="CH260" i="97"/>
  <c r="CJ260" i="97" s="1"/>
  <c r="BP260" i="97"/>
  <c r="BR260" i="97" s="1"/>
  <c r="AX261" i="97"/>
  <c r="AZ261" i="97" s="1"/>
  <c r="AY262" i="97" s="1"/>
  <c r="AP261" i="97"/>
  <c r="AL261" i="97"/>
  <c r="W260" i="97"/>
  <c r="Y260" i="97" s="1"/>
  <c r="X261" i="97" s="1"/>
  <c r="AC261" i="98"/>
  <c r="AL261" i="98"/>
  <c r="CW261" i="98"/>
  <c r="N261" i="98"/>
  <c r="P261" i="98" s="1"/>
  <c r="O262" i="98" s="1"/>
  <c r="CN261" i="98"/>
  <c r="CN261" i="97"/>
  <c r="BD261" i="97"/>
  <c r="AC261" i="97"/>
  <c r="BC278" i="112" l="1"/>
  <c r="AQ277" i="112"/>
  <c r="AL278" i="112" s="1"/>
  <c r="AP278" i="112" s="1"/>
  <c r="EG269" i="102"/>
  <c r="EK269" i="102"/>
  <c r="EA269" i="102"/>
  <c r="EC269" i="102" s="1"/>
  <c r="DS269" i="102"/>
  <c r="DO269" i="102"/>
  <c r="DI269" i="102"/>
  <c r="DK269" i="102" s="1"/>
  <c r="EJ261" i="98"/>
  <c r="EL261" i="98" s="1"/>
  <c r="EB262" i="98"/>
  <c r="DX262" i="98"/>
  <c r="DR261" i="98"/>
  <c r="DT261" i="98" s="1"/>
  <c r="DJ262" i="98"/>
  <c r="DF262" i="98"/>
  <c r="EJ267" i="101"/>
  <c r="EL267" i="101" s="1"/>
  <c r="EB268" i="101"/>
  <c r="DX268" i="101"/>
  <c r="DR267" i="101"/>
  <c r="DT267" i="101" s="1"/>
  <c r="DJ268" i="101"/>
  <c r="DF268" i="101"/>
  <c r="EJ261" i="97"/>
  <c r="EL261" i="97" s="1"/>
  <c r="EA261" i="97"/>
  <c r="EC261" i="97" s="1"/>
  <c r="DR261" i="97"/>
  <c r="DT261" i="97" s="1"/>
  <c r="DI261" i="97"/>
  <c r="DK261" i="97" s="1"/>
  <c r="BV270" i="102"/>
  <c r="AU269" i="102"/>
  <c r="CN269" i="102"/>
  <c r="CE269" i="102"/>
  <c r="AF269" i="102"/>
  <c r="AH269" i="102" s="1"/>
  <c r="AG270" i="102" s="1"/>
  <c r="W269" i="102"/>
  <c r="Y269" i="102" s="1"/>
  <c r="X270" i="102" s="1"/>
  <c r="N269" i="102"/>
  <c r="P269" i="102" s="1"/>
  <c r="O270" i="102" s="1"/>
  <c r="BG269" i="102"/>
  <c r="BI269" i="102" s="1"/>
  <c r="BH270" i="102" s="1"/>
  <c r="CZ269" i="102"/>
  <c r="DB269" i="102" s="1"/>
  <c r="BP269" i="102"/>
  <c r="BR269" i="102" s="1"/>
  <c r="BQ270" i="102" s="1"/>
  <c r="AL269" i="102"/>
  <c r="T268" i="101"/>
  <c r="K269" i="101"/>
  <c r="CQ267" i="101"/>
  <c r="CS267" i="101" s="1"/>
  <c r="AF267" i="101"/>
  <c r="AH267" i="101" s="1"/>
  <c r="AG268" i="101" s="1"/>
  <c r="CZ267" i="101"/>
  <c r="DB267" i="101" s="1"/>
  <c r="BY267" i="101"/>
  <c r="CA267" i="101" s="1"/>
  <c r="AX267" i="101"/>
  <c r="AZ267" i="101" s="1"/>
  <c r="CI268" i="101"/>
  <c r="CE268" i="101"/>
  <c r="BG267" i="101"/>
  <c r="BI267" i="101" s="1"/>
  <c r="AO267" i="101"/>
  <c r="AQ267" i="101" s="1"/>
  <c r="AP268" i="101" s="1"/>
  <c r="BP267" i="101"/>
  <c r="BR267" i="101" s="1"/>
  <c r="CZ261" i="98"/>
  <c r="DB261" i="98" s="1"/>
  <c r="DA262" i="98" s="1"/>
  <c r="CQ261" i="98"/>
  <c r="CS261" i="98" s="1"/>
  <c r="CR262" i="98" s="1"/>
  <c r="AO261" i="98"/>
  <c r="AQ261" i="98" s="1"/>
  <c r="AP262" i="98" s="1"/>
  <c r="AF261" i="98"/>
  <c r="AH261" i="98" s="1"/>
  <c r="AG262" i="98" s="1"/>
  <c r="CQ261" i="97"/>
  <c r="CS261" i="97" s="1"/>
  <c r="CR262" i="97" s="1"/>
  <c r="CI261" i="97"/>
  <c r="CE261" i="97"/>
  <c r="BQ261" i="97"/>
  <c r="BM261" i="97"/>
  <c r="BG261" i="97"/>
  <c r="BI261" i="97" s="1"/>
  <c r="BH262" i="97" s="1"/>
  <c r="AO261" i="97"/>
  <c r="AQ261" i="97" s="1"/>
  <c r="AF261" i="97"/>
  <c r="AH261" i="97" s="1"/>
  <c r="AG262" i="97" s="1"/>
  <c r="T261" i="97"/>
  <c r="CE262" i="98"/>
  <c r="K262" i="98"/>
  <c r="AU262" i="98"/>
  <c r="BD262" i="98"/>
  <c r="T262" i="98"/>
  <c r="BV262" i="98"/>
  <c r="BM262" i="98"/>
  <c r="CW262" i="97"/>
  <c r="AU262" i="97"/>
  <c r="AO278" i="112" l="1"/>
  <c r="BE278" i="112"/>
  <c r="AZ279" i="112" s="1"/>
  <c r="BD279" i="112" s="1"/>
  <c r="EJ269" i="102"/>
  <c r="EL269" i="102" s="1"/>
  <c r="DX270" i="102"/>
  <c r="EB270" i="102"/>
  <c r="DR269" i="102"/>
  <c r="DT269" i="102" s="1"/>
  <c r="DF270" i="102"/>
  <c r="DJ270" i="102"/>
  <c r="EK262" i="98"/>
  <c r="EG262" i="98"/>
  <c r="EA262" i="98"/>
  <c r="EC262" i="98" s="1"/>
  <c r="DO262" i="98"/>
  <c r="DS262" i="98"/>
  <c r="DI262" i="98"/>
  <c r="DK262" i="98" s="1"/>
  <c r="EK268" i="101"/>
  <c r="EG268" i="101"/>
  <c r="EA268" i="101"/>
  <c r="EC268" i="101" s="1"/>
  <c r="DS268" i="101"/>
  <c r="DO268" i="101"/>
  <c r="DI268" i="101"/>
  <c r="DK268" i="101" s="1"/>
  <c r="EG262" i="97"/>
  <c r="EK262" i="97"/>
  <c r="DX262" i="97"/>
  <c r="EB262" i="97"/>
  <c r="DO262" i="97"/>
  <c r="DS262" i="97"/>
  <c r="DJ262" i="97"/>
  <c r="DF262" i="97"/>
  <c r="BM270" i="102"/>
  <c r="DA270" i="102"/>
  <c r="CW270" i="102"/>
  <c r="T270" i="102"/>
  <c r="BD270" i="102"/>
  <c r="AC270" i="102"/>
  <c r="CH269" i="102"/>
  <c r="CJ269" i="102" s="1"/>
  <c r="CI270" i="102" s="1"/>
  <c r="AO269" i="102"/>
  <c r="AQ269" i="102" s="1"/>
  <c r="AP270" i="102" s="1"/>
  <c r="K270" i="102"/>
  <c r="CQ269" i="102"/>
  <c r="CS269" i="102" s="1"/>
  <c r="CR270" i="102" s="1"/>
  <c r="BY270" i="102"/>
  <c r="CA270" i="102" s="1"/>
  <c r="BZ271" i="102" s="1"/>
  <c r="AX269" i="102"/>
  <c r="AZ269" i="102" s="1"/>
  <c r="AY270" i="102" s="1"/>
  <c r="BM268" i="101"/>
  <c r="BQ268" i="101"/>
  <c r="DA268" i="101"/>
  <c r="CW268" i="101"/>
  <c r="AL268" i="101"/>
  <c r="BH268" i="101"/>
  <c r="BD268" i="101"/>
  <c r="BV268" i="101"/>
  <c r="BZ268" i="101"/>
  <c r="CR268" i="101"/>
  <c r="CN268" i="101"/>
  <c r="CH268" i="101"/>
  <c r="CJ268" i="101" s="1"/>
  <c r="N269" i="101"/>
  <c r="P269" i="101" s="1"/>
  <c r="O270" i="101" s="1"/>
  <c r="AC268" i="101"/>
  <c r="AY268" i="101"/>
  <c r="AU268" i="101"/>
  <c r="W268" i="101"/>
  <c r="Y268" i="101" s="1"/>
  <c r="X269" i="101" s="1"/>
  <c r="CH262" i="98"/>
  <c r="CJ262" i="98" s="1"/>
  <c r="CI263" i="98" s="1"/>
  <c r="BY262" i="98"/>
  <c r="CA262" i="98" s="1"/>
  <c r="BZ263" i="98" s="1"/>
  <c r="BP262" i="98"/>
  <c r="BR262" i="98" s="1"/>
  <c r="BQ263" i="98" s="1"/>
  <c r="BG262" i="98"/>
  <c r="BI262" i="98" s="1"/>
  <c r="BH263" i="98" s="1"/>
  <c r="AX262" i="98"/>
  <c r="AZ262" i="98" s="1"/>
  <c r="AY263" i="98" s="1"/>
  <c r="W262" i="98"/>
  <c r="Y262" i="98" s="1"/>
  <c r="X263" i="98" s="1"/>
  <c r="CZ262" i="97"/>
  <c r="DB262" i="97" s="1"/>
  <c r="DA263" i="97" s="1"/>
  <c r="CH261" i="97"/>
  <c r="CJ261" i="97" s="1"/>
  <c r="BP261" i="97"/>
  <c r="BR261" i="97" s="1"/>
  <c r="AX262" i="97"/>
  <c r="AZ262" i="97" s="1"/>
  <c r="AY263" i="97" s="1"/>
  <c r="AP262" i="97"/>
  <c r="AL262" i="97"/>
  <c r="W261" i="97"/>
  <c r="Y261" i="97" s="1"/>
  <c r="X262" i="97" s="1"/>
  <c r="CN262" i="98"/>
  <c r="AC262" i="98"/>
  <c r="CW262" i="98"/>
  <c r="AL262" i="98"/>
  <c r="N262" i="98"/>
  <c r="P262" i="98" s="1"/>
  <c r="O263" i="98" s="1"/>
  <c r="CN262" i="97"/>
  <c r="BD262" i="97"/>
  <c r="AC262" i="97"/>
  <c r="BC279" i="112" l="1"/>
  <c r="AQ278" i="112"/>
  <c r="AL279" i="112" s="1"/>
  <c r="AP279" i="112" s="1"/>
  <c r="EG270" i="102"/>
  <c r="EK270" i="102"/>
  <c r="EA270" i="102"/>
  <c r="EC270" i="102" s="1"/>
  <c r="DO270" i="102"/>
  <c r="DS270" i="102"/>
  <c r="DI270" i="102"/>
  <c r="DK270" i="102" s="1"/>
  <c r="EJ262" i="98"/>
  <c r="EL262" i="98" s="1"/>
  <c r="DX263" i="98"/>
  <c r="EB263" i="98"/>
  <c r="DR262" i="98"/>
  <c r="DT262" i="98" s="1"/>
  <c r="DF263" i="98"/>
  <c r="DJ263" i="98"/>
  <c r="EJ268" i="101"/>
  <c r="EL268" i="101" s="1"/>
  <c r="EB269" i="101"/>
  <c r="DX269" i="101"/>
  <c r="DR268" i="101"/>
  <c r="DT268" i="101" s="1"/>
  <c r="DJ269" i="101"/>
  <c r="DF269" i="101"/>
  <c r="EJ262" i="97"/>
  <c r="EL262" i="97" s="1"/>
  <c r="EA262" i="97"/>
  <c r="EC262" i="97" s="1"/>
  <c r="DR262" i="97"/>
  <c r="DT262" i="97" s="1"/>
  <c r="DI262" i="97"/>
  <c r="DK262" i="97" s="1"/>
  <c r="BV271" i="102"/>
  <c r="BG270" i="102"/>
  <c r="BI270" i="102" s="1"/>
  <c r="BH271" i="102" s="1"/>
  <c r="CE270" i="102"/>
  <c r="CZ270" i="102"/>
  <c r="DB270" i="102" s="1"/>
  <c r="AU270" i="102"/>
  <c r="CN270" i="102"/>
  <c r="AL270" i="102"/>
  <c r="W270" i="102"/>
  <c r="Y270" i="102" s="1"/>
  <c r="X271" i="102" s="1"/>
  <c r="BP270" i="102"/>
  <c r="BR270" i="102" s="1"/>
  <c r="BQ271" i="102" s="1"/>
  <c r="N270" i="102"/>
  <c r="P270" i="102" s="1"/>
  <c r="O271" i="102" s="1"/>
  <c r="AF270" i="102"/>
  <c r="AH270" i="102" s="1"/>
  <c r="AG271" i="102" s="1"/>
  <c r="T269" i="101"/>
  <c r="AX268" i="101"/>
  <c r="AZ268" i="101" s="1"/>
  <c r="CQ268" i="101"/>
  <c r="CS268" i="101" s="1"/>
  <c r="BG268" i="101"/>
  <c r="BI268" i="101" s="1"/>
  <c r="CZ268" i="101"/>
  <c r="DB268" i="101" s="1"/>
  <c r="K270" i="101"/>
  <c r="CI269" i="101"/>
  <c r="CE269" i="101"/>
  <c r="AF268" i="101"/>
  <c r="AH268" i="101" s="1"/>
  <c r="AG269" i="101" s="1"/>
  <c r="BY268" i="101"/>
  <c r="CA268" i="101" s="1"/>
  <c r="AO268" i="101"/>
  <c r="AQ268" i="101" s="1"/>
  <c r="AP269" i="101" s="1"/>
  <c r="BP268" i="101"/>
  <c r="BR268" i="101" s="1"/>
  <c r="CZ262" i="98"/>
  <c r="DB262" i="98" s="1"/>
  <c r="DA263" i="98" s="1"/>
  <c r="CQ262" i="98"/>
  <c r="CS262" i="98" s="1"/>
  <c r="CR263" i="98" s="1"/>
  <c r="AO262" i="98"/>
  <c r="AQ262" i="98" s="1"/>
  <c r="AP263" i="98" s="1"/>
  <c r="AF262" i="98"/>
  <c r="AH262" i="98" s="1"/>
  <c r="AG263" i="98" s="1"/>
  <c r="CQ262" i="97"/>
  <c r="CS262" i="97" s="1"/>
  <c r="CR263" i="97" s="1"/>
  <c r="CI262" i="97"/>
  <c r="CE262" i="97"/>
  <c r="BQ262" i="97"/>
  <c r="BM262" i="97"/>
  <c r="BG262" i="97"/>
  <c r="BI262" i="97" s="1"/>
  <c r="BH263" i="97" s="1"/>
  <c r="AO262" i="97"/>
  <c r="AQ262" i="97" s="1"/>
  <c r="AF262" i="97"/>
  <c r="AH262" i="97" s="1"/>
  <c r="AG263" i="97" s="1"/>
  <c r="T262" i="97"/>
  <c r="K263" i="98"/>
  <c r="CE263" i="98"/>
  <c r="BM263" i="98"/>
  <c r="BV263" i="98"/>
  <c r="AU263" i="98"/>
  <c r="BD263" i="98"/>
  <c r="T263" i="98"/>
  <c r="CW263" i="97"/>
  <c r="AU263" i="97"/>
  <c r="AO279" i="112" l="1"/>
  <c r="BE279" i="112"/>
  <c r="AZ280" i="112" s="1"/>
  <c r="BD280" i="112" s="1"/>
  <c r="EJ270" i="102"/>
  <c r="EL270" i="102" s="1"/>
  <c r="EB271" i="102"/>
  <c r="DX271" i="102"/>
  <c r="DR270" i="102"/>
  <c r="DT270" i="102" s="1"/>
  <c r="DJ271" i="102"/>
  <c r="DF271" i="102"/>
  <c r="EG263" i="98"/>
  <c r="EK263" i="98"/>
  <c r="EA263" i="98"/>
  <c r="EC263" i="98" s="1"/>
  <c r="DS263" i="98"/>
  <c r="DO263" i="98"/>
  <c r="DI263" i="98"/>
  <c r="DK263" i="98" s="1"/>
  <c r="EK269" i="101"/>
  <c r="EG269" i="101"/>
  <c r="EA269" i="101"/>
  <c r="EC269" i="101" s="1"/>
  <c r="DS269" i="101"/>
  <c r="DO269" i="101"/>
  <c r="DI269" i="101"/>
  <c r="DK269" i="101" s="1"/>
  <c r="EK263" i="97"/>
  <c r="EG263" i="97"/>
  <c r="EB263" i="97"/>
  <c r="DX263" i="97"/>
  <c r="DS263" i="97"/>
  <c r="DO263" i="97"/>
  <c r="DJ263" i="97"/>
  <c r="DF263" i="97"/>
  <c r="BD271" i="102"/>
  <c r="T271" i="102"/>
  <c r="DA271" i="102"/>
  <c r="CW271" i="102"/>
  <c r="K271" i="102"/>
  <c r="CQ270" i="102"/>
  <c r="CS270" i="102" s="1"/>
  <c r="CR271" i="102" s="1"/>
  <c r="AO270" i="102"/>
  <c r="AQ270" i="102" s="1"/>
  <c r="AP271" i="102" s="1"/>
  <c r="AX270" i="102"/>
  <c r="AZ270" i="102" s="1"/>
  <c r="AY271" i="102" s="1"/>
  <c r="CH270" i="102"/>
  <c r="CJ270" i="102" s="1"/>
  <c r="CI271" i="102" s="1"/>
  <c r="BY271" i="102"/>
  <c r="CA271" i="102" s="1"/>
  <c r="BZ272" i="102" s="1"/>
  <c r="AC271" i="102"/>
  <c r="BM271" i="102"/>
  <c r="CR269" i="101"/>
  <c r="CN269" i="101"/>
  <c r="AY269" i="101"/>
  <c r="AU269" i="101"/>
  <c r="AL269" i="101"/>
  <c r="DA269" i="101"/>
  <c r="CW269" i="101"/>
  <c r="BM269" i="101"/>
  <c r="BQ269" i="101"/>
  <c r="N270" i="101"/>
  <c r="P270" i="101" s="1"/>
  <c r="O271" i="101" s="1"/>
  <c r="AC269" i="101"/>
  <c r="BD269" i="101"/>
  <c r="BH269" i="101"/>
  <c r="BZ269" i="101"/>
  <c r="BV269" i="101"/>
  <c r="CH269" i="101"/>
  <c r="CJ269" i="101" s="1"/>
  <c r="W269" i="101"/>
  <c r="Y269" i="101" s="1"/>
  <c r="X270" i="101" s="1"/>
  <c r="CH263" i="98"/>
  <c r="CJ263" i="98" s="1"/>
  <c r="CI264" i="98" s="1"/>
  <c r="BY263" i="98"/>
  <c r="CA263" i="98" s="1"/>
  <c r="BZ264" i="98" s="1"/>
  <c r="BP263" i="98"/>
  <c r="BR263" i="98" s="1"/>
  <c r="BQ264" i="98" s="1"/>
  <c r="BG263" i="98"/>
  <c r="BI263" i="98" s="1"/>
  <c r="BH264" i="98" s="1"/>
  <c r="AX263" i="98"/>
  <c r="AZ263" i="98" s="1"/>
  <c r="AY264" i="98" s="1"/>
  <c r="W263" i="98"/>
  <c r="Y263" i="98" s="1"/>
  <c r="X264" i="98" s="1"/>
  <c r="CZ263" i="97"/>
  <c r="DB263" i="97" s="1"/>
  <c r="DA264" i="97" s="1"/>
  <c r="CH262" i="97"/>
  <c r="CJ262" i="97" s="1"/>
  <c r="BP262" i="97"/>
  <c r="BR262" i="97" s="1"/>
  <c r="AX263" i="97"/>
  <c r="AZ263" i="97" s="1"/>
  <c r="AY264" i="97" s="1"/>
  <c r="AP263" i="97"/>
  <c r="AL263" i="97"/>
  <c r="W262" i="97"/>
  <c r="Y262" i="97" s="1"/>
  <c r="X263" i="97" s="1"/>
  <c r="AC263" i="98"/>
  <c r="CW263" i="98"/>
  <c r="AL263" i="98"/>
  <c r="N263" i="98"/>
  <c r="P263" i="98" s="1"/>
  <c r="O264" i="98" s="1"/>
  <c r="CN263" i="98"/>
  <c r="CN263" i="97"/>
  <c r="BD263" i="97"/>
  <c r="AC263" i="97"/>
  <c r="BC280" i="112" l="1"/>
  <c r="AQ279" i="112"/>
  <c r="AL280" i="112" s="1"/>
  <c r="AP280" i="112" s="1"/>
  <c r="EK271" i="102"/>
  <c r="EG271" i="102"/>
  <c r="EA271" i="102"/>
  <c r="EC271" i="102" s="1"/>
  <c r="DO271" i="102"/>
  <c r="DS271" i="102"/>
  <c r="DI271" i="102"/>
  <c r="DK271" i="102" s="1"/>
  <c r="EJ263" i="98"/>
  <c r="EL263" i="98" s="1"/>
  <c r="EB264" i="98"/>
  <c r="DX264" i="98"/>
  <c r="DR263" i="98"/>
  <c r="DT263" i="98" s="1"/>
  <c r="DF264" i="98"/>
  <c r="DJ264" i="98"/>
  <c r="EJ269" i="101"/>
  <c r="EL269" i="101" s="1"/>
  <c r="EB270" i="101"/>
  <c r="DX270" i="101"/>
  <c r="DR269" i="101"/>
  <c r="DT269" i="101" s="1"/>
  <c r="DJ270" i="101"/>
  <c r="DF270" i="101"/>
  <c r="EJ263" i="97"/>
  <c r="EL263" i="97" s="1"/>
  <c r="EA263" i="97"/>
  <c r="EC263" i="97" s="1"/>
  <c r="DR263" i="97"/>
  <c r="DT263" i="97" s="1"/>
  <c r="DI263" i="97"/>
  <c r="DK263" i="97" s="1"/>
  <c r="CE271" i="102"/>
  <c r="BV272" i="102"/>
  <c r="CN271" i="102"/>
  <c r="W271" i="102"/>
  <c r="Y271" i="102" s="1"/>
  <c r="X272" i="102" s="1"/>
  <c r="AL271" i="102"/>
  <c r="N271" i="102"/>
  <c r="P271" i="102" s="1"/>
  <c r="O272" i="102" s="1"/>
  <c r="CZ271" i="102"/>
  <c r="DB271" i="102" s="1"/>
  <c r="BG271" i="102"/>
  <c r="BI271" i="102" s="1"/>
  <c r="BH272" i="102" s="1"/>
  <c r="AF271" i="102"/>
  <c r="AH271" i="102" s="1"/>
  <c r="AG272" i="102" s="1"/>
  <c r="BP271" i="102"/>
  <c r="BR271" i="102" s="1"/>
  <c r="BQ272" i="102" s="1"/>
  <c r="AU271" i="102"/>
  <c r="T270" i="101"/>
  <c r="CZ269" i="101"/>
  <c r="DB269" i="101" s="1"/>
  <c r="AX269" i="101"/>
  <c r="AZ269" i="101" s="1"/>
  <c r="CI270" i="101"/>
  <c r="CE270" i="101"/>
  <c r="BG269" i="101"/>
  <c r="BI269" i="101" s="1"/>
  <c r="K271" i="101"/>
  <c r="BY269" i="101"/>
  <c r="CA269" i="101" s="1"/>
  <c r="AF269" i="101"/>
  <c r="AH269" i="101" s="1"/>
  <c r="AG270" i="101" s="1"/>
  <c r="AO269" i="101"/>
  <c r="AQ269" i="101" s="1"/>
  <c r="AP270" i="101" s="1"/>
  <c r="CQ269" i="101"/>
  <c r="CS269" i="101" s="1"/>
  <c r="BP269" i="101"/>
  <c r="BR269" i="101" s="1"/>
  <c r="CZ263" i="98"/>
  <c r="DB263" i="98" s="1"/>
  <c r="DA264" i="98" s="1"/>
  <c r="CQ263" i="98"/>
  <c r="CS263" i="98" s="1"/>
  <c r="CR264" i="98" s="1"/>
  <c r="AO263" i="98"/>
  <c r="AQ263" i="98" s="1"/>
  <c r="AP264" i="98" s="1"/>
  <c r="AF263" i="98"/>
  <c r="AH263" i="98" s="1"/>
  <c r="AG264" i="98" s="1"/>
  <c r="CQ263" i="97"/>
  <c r="CS263" i="97" s="1"/>
  <c r="CR264" i="97" s="1"/>
  <c r="CI263" i="97"/>
  <c r="CE263" i="97"/>
  <c r="BQ263" i="97"/>
  <c r="BM263" i="97"/>
  <c r="BG263" i="97"/>
  <c r="BI263" i="97" s="1"/>
  <c r="BH264" i="97" s="1"/>
  <c r="AO263" i="97"/>
  <c r="AQ263" i="97" s="1"/>
  <c r="AF263" i="97"/>
  <c r="AH263" i="97" s="1"/>
  <c r="AG264" i="97" s="1"/>
  <c r="T263" i="97"/>
  <c r="BM264" i="98"/>
  <c r="BV264" i="98"/>
  <c r="CE264" i="98"/>
  <c r="BD264" i="98"/>
  <c r="T264" i="98"/>
  <c r="K264" i="98"/>
  <c r="AU264" i="98"/>
  <c r="CW264" i="97"/>
  <c r="AU264" i="97"/>
  <c r="AO280" i="112" l="1"/>
  <c r="AQ280" i="112" s="1"/>
  <c r="BE280" i="112"/>
  <c r="EJ271" i="102"/>
  <c r="EL271" i="102" s="1"/>
  <c r="EB272" i="102"/>
  <c r="DX272" i="102"/>
  <c r="DR271" i="102"/>
  <c r="DT271" i="102" s="1"/>
  <c r="DJ272" i="102"/>
  <c r="DF272" i="102"/>
  <c r="EG264" i="98"/>
  <c r="EK264" i="98"/>
  <c r="EA264" i="98"/>
  <c r="EC264" i="98" s="1"/>
  <c r="DS264" i="98"/>
  <c r="DO264" i="98"/>
  <c r="DI264" i="98"/>
  <c r="DK264" i="98" s="1"/>
  <c r="EK270" i="101"/>
  <c r="EG270" i="101"/>
  <c r="EA270" i="101"/>
  <c r="EC270" i="101" s="1"/>
  <c r="DS270" i="101"/>
  <c r="DO270" i="101"/>
  <c r="DI270" i="101"/>
  <c r="DK270" i="101" s="1"/>
  <c r="EK264" i="97"/>
  <c r="EG264" i="97"/>
  <c r="DX264" i="97"/>
  <c r="EB264" i="97"/>
  <c r="DS264" i="97"/>
  <c r="DO264" i="97"/>
  <c r="DJ264" i="97"/>
  <c r="DF264" i="97"/>
  <c r="AC272" i="102"/>
  <c r="DA272" i="102"/>
  <c r="CW272" i="102"/>
  <c r="K272" i="102"/>
  <c r="BD272" i="102"/>
  <c r="T272" i="102"/>
  <c r="BY272" i="102"/>
  <c r="CA272" i="102" s="1"/>
  <c r="BZ273" i="102" s="1"/>
  <c r="AX271" i="102"/>
  <c r="AZ271" i="102" s="1"/>
  <c r="AY272" i="102" s="1"/>
  <c r="AO271" i="102"/>
  <c r="AQ271" i="102" s="1"/>
  <c r="AP272" i="102" s="1"/>
  <c r="CQ271" i="102"/>
  <c r="CS271" i="102" s="1"/>
  <c r="CR272" i="102" s="1"/>
  <c r="CH271" i="102"/>
  <c r="CJ271" i="102" s="1"/>
  <c r="CI272" i="102" s="1"/>
  <c r="BM272" i="102"/>
  <c r="AU270" i="101"/>
  <c r="AY270" i="101"/>
  <c r="BD270" i="101"/>
  <c r="BH270" i="101"/>
  <c r="AC270" i="101"/>
  <c r="DA270" i="101"/>
  <c r="CW270" i="101"/>
  <c r="N271" i="101"/>
  <c r="P271" i="101" s="1"/>
  <c r="O272" i="101" s="1"/>
  <c r="CH270" i="101"/>
  <c r="CJ270" i="101" s="1"/>
  <c r="CR270" i="101"/>
  <c r="CN270" i="101"/>
  <c r="BQ270" i="101"/>
  <c r="BM270" i="101"/>
  <c r="AL270" i="101"/>
  <c r="BZ270" i="101"/>
  <c r="BV270" i="101"/>
  <c r="W270" i="101"/>
  <c r="Y270" i="101" s="1"/>
  <c r="X271" i="101" s="1"/>
  <c r="CH264" i="98"/>
  <c r="CJ264" i="98" s="1"/>
  <c r="CI265" i="98" s="1"/>
  <c r="BY264" i="98"/>
  <c r="CA264" i="98" s="1"/>
  <c r="BZ265" i="98" s="1"/>
  <c r="BP264" i="98"/>
  <c r="BR264" i="98" s="1"/>
  <c r="BQ265" i="98" s="1"/>
  <c r="BG264" i="98"/>
  <c r="BI264" i="98" s="1"/>
  <c r="BH265" i="98" s="1"/>
  <c r="AX264" i="98"/>
  <c r="AZ264" i="98" s="1"/>
  <c r="AY265" i="98" s="1"/>
  <c r="W264" i="98"/>
  <c r="Y264" i="98" s="1"/>
  <c r="X265" i="98" s="1"/>
  <c r="CZ264" i="97"/>
  <c r="DB264" i="97" s="1"/>
  <c r="DA265" i="97" s="1"/>
  <c r="CH263" i="97"/>
  <c r="CJ263" i="97" s="1"/>
  <c r="BP263" i="97"/>
  <c r="BR263" i="97" s="1"/>
  <c r="AX264" i="97"/>
  <c r="AZ264" i="97" s="1"/>
  <c r="AY265" i="97" s="1"/>
  <c r="AP264" i="97"/>
  <c r="AL264" i="97"/>
  <c r="W263" i="97"/>
  <c r="Y263" i="97" s="1"/>
  <c r="X264" i="97" s="1"/>
  <c r="AC264" i="98"/>
  <c r="AL264" i="98"/>
  <c r="CW264" i="98"/>
  <c r="N264" i="98"/>
  <c r="P264" i="98" s="1"/>
  <c r="O265" i="98" s="1"/>
  <c r="CN264" i="98"/>
  <c r="CN264" i="97"/>
  <c r="BD264" i="97"/>
  <c r="AC264" i="97"/>
  <c r="BB7" i="112" l="1"/>
  <c r="AY5" i="112"/>
  <c r="AN7" i="112"/>
  <c r="AK5" i="112"/>
  <c r="EK272" i="102"/>
  <c r="EG272" i="102"/>
  <c r="EA272" i="102"/>
  <c r="EC272" i="102" s="1"/>
  <c r="DO272" i="102"/>
  <c r="DS272" i="102"/>
  <c r="DI272" i="102"/>
  <c r="DK272" i="102" s="1"/>
  <c r="EJ264" i="98"/>
  <c r="EL264" i="98" s="1"/>
  <c r="EB265" i="98"/>
  <c r="DX265" i="98"/>
  <c r="DR264" i="98"/>
  <c r="DT264" i="98" s="1"/>
  <c r="DJ265" i="98"/>
  <c r="DF265" i="98"/>
  <c r="EJ270" i="101"/>
  <c r="EL270" i="101" s="1"/>
  <c r="EB271" i="101"/>
  <c r="DX271" i="101"/>
  <c r="DR270" i="101"/>
  <c r="DT270" i="101" s="1"/>
  <c r="DJ271" i="101"/>
  <c r="DF271" i="101"/>
  <c r="EJ264" i="97"/>
  <c r="EL264" i="97" s="1"/>
  <c r="EA264" i="97"/>
  <c r="EC264" i="97" s="1"/>
  <c r="DR264" i="97"/>
  <c r="DT264" i="97" s="1"/>
  <c r="DI264" i="97"/>
  <c r="DK264" i="97" s="1"/>
  <c r="BV273" i="102"/>
  <c r="CN272" i="102"/>
  <c r="AU272" i="102"/>
  <c r="CE272" i="102"/>
  <c r="AL272" i="102"/>
  <c r="CZ272" i="102"/>
  <c r="DB272" i="102" s="1"/>
  <c r="BG272" i="102"/>
  <c r="BI272" i="102" s="1"/>
  <c r="BH273" i="102" s="1"/>
  <c r="BP272" i="102"/>
  <c r="BR272" i="102" s="1"/>
  <c r="BQ273" i="102" s="1"/>
  <c r="N272" i="102"/>
  <c r="P272" i="102" s="1"/>
  <c r="O273" i="102" s="1"/>
  <c r="AF272" i="102"/>
  <c r="AH272" i="102" s="1"/>
  <c r="AG273" i="102" s="1"/>
  <c r="W272" i="102"/>
  <c r="Y272" i="102" s="1"/>
  <c r="X273" i="102" s="1"/>
  <c r="K272" i="101"/>
  <c r="BY270" i="101"/>
  <c r="CA270" i="101" s="1"/>
  <c r="BP270" i="101"/>
  <c r="BR270" i="101" s="1"/>
  <c r="CZ270" i="101"/>
  <c r="DB270" i="101" s="1"/>
  <c r="CI271" i="101"/>
  <c r="CE271" i="101"/>
  <c r="BG270" i="101"/>
  <c r="BI270" i="101" s="1"/>
  <c r="T271" i="101"/>
  <c r="AO270" i="101"/>
  <c r="AQ270" i="101" s="1"/>
  <c r="AP271" i="101" s="1"/>
  <c r="CQ270" i="101"/>
  <c r="CS270" i="101" s="1"/>
  <c r="AF270" i="101"/>
  <c r="AH270" i="101" s="1"/>
  <c r="AG271" i="101" s="1"/>
  <c r="AX270" i="101"/>
  <c r="AZ270" i="101" s="1"/>
  <c r="CZ264" i="98"/>
  <c r="DB264" i="98" s="1"/>
  <c r="DA265" i="98" s="1"/>
  <c r="CQ264" i="98"/>
  <c r="CS264" i="98" s="1"/>
  <c r="CR265" i="98" s="1"/>
  <c r="AO264" i="98"/>
  <c r="AQ264" i="98" s="1"/>
  <c r="AP265" i="98" s="1"/>
  <c r="AF264" i="98"/>
  <c r="AH264" i="98" s="1"/>
  <c r="AG265" i="98" s="1"/>
  <c r="CQ264" i="97"/>
  <c r="CS264" i="97" s="1"/>
  <c r="CR265" i="97" s="1"/>
  <c r="CI264" i="97"/>
  <c r="CE264" i="97"/>
  <c r="BQ264" i="97"/>
  <c r="BM264" i="97"/>
  <c r="BG264" i="97"/>
  <c r="BI264" i="97" s="1"/>
  <c r="BH265" i="97" s="1"/>
  <c r="AO264" i="97"/>
  <c r="AQ264" i="97" s="1"/>
  <c r="AF264" i="97"/>
  <c r="AH264" i="97" s="1"/>
  <c r="AG265" i="97" s="1"/>
  <c r="T264" i="97"/>
  <c r="K265" i="98"/>
  <c r="CE265" i="98"/>
  <c r="AU265" i="98"/>
  <c r="BV265" i="98"/>
  <c r="BD265" i="98"/>
  <c r="BM265" i="98"/>
  <c r="T265" i="98"/>
  <c r="CW265" i="97"/>
  <c r="AU265" i="97"/>
  <c r="EJ272" i="102" l="1"/>
  <c r="EL272" i="102" s="1"/>
  <c r="EB273" i="102"/>
  <c r="DX273" i="102"/>
  <c r="DR272" i="102"/>
  <c r="DT272" i="102" s="1"/>
  <c r="DJ273" i="102"/>
  <c r="DF273" i="102"/>
  <c r="EK265" i="98"/>
  <c r="EG265" i="98"/>
  <c r="EA265" i="98"/>
  <c r="EC265" i="98" s="1"/>
  <c r="DS265" i="98"/>
  <c r="DO265" i="98"/>
  <c r="DI265" i="98"/>
  <c r="DK265" i="98" s="1"/>
  <c r="EK271" i="101"/>
  <c r="EG271" i="101"/>
  <c r="EA271" i="101"/>
  <c r="EC271" i="101" s="1"/>
  <c r="DS271" i="101"/>
  <c r="DO271" i="101"/>
  <c r="DI271" i="101"/>
  <c r="DK271" i="101" s="1"/>
  <c r="EK265" i="97"/>
  <c r="EG265" i="97"/>
  <c r="EB265" i="97"/>
  <c r="DX265" i="97"/>
  <c r="DS265" i="97"/>
  <c r="DO265" i="97"/>
  <c r="DJ265" i="97"/>
  <c r="DF265" i="97"/>
  <c r="BM273" i="102"/>
  <c r="AC273" i="102"/>
  <c r="DA273" i="102"/>
  <c r="CW273" i="102"/>
  <c r="CH272" i="102"/>
  <c r="CJ272" i="102" s="1"/>
  <c r="CI273" i="102" s="1"/>
  <c r="CQ272" i="102"/>
  <c r="CS272" i="102" s="1"/>
  <c r="CR273" i="102" s="1"/>
  <c r="T273" i="102"/>
  <c r="K273" i="102"/>
  <c r="BD273" i="102"/>
  <c r="AO272" i="102"/>
  <c r="AQ272" i="102" s="1"/>
  <c r="AP273" i="102" s="1"/>
  <c r="AX272" i="102"/>
  <c r="AZ272" i="102" s="1"/>
  <c r="AY273" i="102" s="1"/>
  <c r="BY273" i="102"/>
  <c r="CA273" i="102" s="1"/>
  <c r="BZ274" i="102" s="1"/>
  <c r="DA271" i="101"/>
  <c r="CW271" i="101"/>
  <c r="AU271" i="101"/>
  <c r="AY271" i="101"/>
  <c r="BH271" i="101"/>
  <c r="BD271" i="101"/>
  <c r="AC271" i="101"/>
  <c r="AL271" i="101"/>
  <c r="BZ271" i="101"/>
  <c r="BV271" i="101"/>
  <c r="CR271" i="101"/>
  <c r="CN271" i="101"/>
  <c r="W271" i="101"/>
  <c r="Y271" i="101" s="1"/>
  <c r="X272" i="101" s="1"/>
  <c r="CH271" i="101"/>
  <c r="CJ271" i="101" s="1"/>
  <c r="BQ271" i="101"/>
  <c r="BM271" i="101"/>
  <c r="N272" i="101"/>
  <c r="P272" i="101" s="1"/>
  <c r="O273" i="101" s="1"/>
  <c r="CH265" i="98"/>
  <c r="CJ265" i="98" s="1"/>
  <c r="CI266" i="98" s="1"/>
  <c r="BY265" i="98"/>
  <c r="CA265" i="98" s="1"/>
  <c r="BZ266" i="98" s="1"/>
  <c r="BP265" i="98"/>
  <c r="BR265" i="98" s="1"/>
  <c r="BQ266" i="98" s="1"/>
  <c r="BG265" i="98"/>
  <c r="BI265" i="98" s="1"/>
  <c r="BH266" i="98" s="1"/>
  <c r="AX265" i="98"/>
  <c r="AZ265" i="98" s="1"/>
  <c r="AY266" i="98" s="1"/>
  <c r="W265" i="98"/>
  <c r="Y265" i="98" s="1"/>
  <c r="X266" i="98" s="1"/>
  <c r="CZ265" i="97"/>
  <c r="DB265" i="97" s="1"/>
  <c r="DA266" i="97" s="1"/>
  <c r="CH264" i="97"/>
  <c r="CJ264" i="97" s="1"/>
  <c r="BP264" i="97"/>
  <c r="BR264" i="97" s="1"/>
  <c r="AX265" i="97"/>
  <c r="AZ265" i="97" s="1"/>
  <c r="AY266" i="97" s="1"/>
  <c r="AP265" i="97"/>
  <c r="AL265" i="97"/>
  <c r="W264" i="97"/>
  <c r="Y264" i="97" s="1"/>
  <c r="X265" i="97" s="1"/>
  <c r="AL265" i="98"/>
  <c r="AC265" i="98"/>
  <c r="CW265" i="98"/>
  <c r="CN265" i="98"/>
  <c r="N265" i="98"/>
  <c r="P265" i="98" s="1"/>
  <c r="O266" i="98" s="1"/>
  <c r="CN265" i="97"/>
  <c r="BD265" i="97"/>
  <c r="AC265" i="97"/>
  <c r="EK273" i="102" l="1"/>
  <c r="EG273" i="102"/>
  <c r="EA273" i="102"/>
  <c r="EC273" i="102" s="1"/>
  <c r="DO273" i="102"/>
  <c r="DS273" i="102"/>
  <c r="DI273" i="102"/>
  <c r="DK273" i="102" s="1"/>
  <c r="EJ265" i="98"/>
  <c r="EL265" i="98" s="1"/>
  <c r="EB266" i="98"/>
  <c r="DX266" i="98"/>
  <c r="DR265" i="98"/>
  <c r="DT265" i="98" s="1"/>
  <c r="DJ266" i="98"/>
  <c r="DF266" i="98"/>
  <c r="EJ271" i="101"/>
  <c r="EL271" i="101" s="1"/>
  <c r="EB272" i="101"/>
  <c r="DX272" i="101"/>
  <c r="DR271" i="101"/>
  <c r="DT271" i="101" s="1"/>
  <c r="DJ272" i="101"/>
  <c r="DF272" i="101"/>
  <c r="EJ265" i="97"/>
  <c r="EL265" i="97" s="1"/>
  <c r="EA265" i="97"/>
  <c r="EC265" i="97" s="1"/>
  <c r="DR265" i="97"/>
  <c r="DT265" i="97" s="1"/>
  <c r="DI265" i="97"/>
  <c r="DK265" i="97" s="1"/>
  <c r="CN273" i="102"/>
  <c r="CE273" i="102"/>
  <c r="BV274" i="102"/>
  <c r="AF273" i="102"/>
  <c r="AH273" i="102" s="1"/>
  <c r="AG274" i="102" s="1"/>
  <c r="AU273" i="102"/>
  <c r="BG273" i="102"/>
  <c r="BI273" i="102" s="1"/>
  <c r="BH274" i="102" s="1"/>
  <c r="W273" i="102"/>
  <c r="Y273" i="102" s="1"/>
  <c r="X274" i="102" s="1"/>
  <c r="CZ273" i="102"/>
  <c r="DB273" i="102" s="1"/>
  <c r="AL273" i="102"/>
  <c r="N273" i="102"/>
  <c r="P273" i="102" s="1"/>
  <c r="O274" i="102" s="1"/>
  <c r="BP273" i="102"/>
  <c r="BR273" i="102" s="1"/>
  <c r="BQ274" i="102" s="1"/>
  <c r="T272" i="101"/>
  <c r="BP271" i="101"/>
  <c r="BR271" i="101" s="1"/>
  <c r="BY271" i="101"/>
  <c r="CA271" i="101" s="1"/>
  <c r="AF271" i="101"/>
  <c r="AH271" i="101" s="1"/>
  <c r="AG272" i="101" s="1"/>
  <c r="AX271" i="101"/>
  <c r="AZ271" i="101" s="1"/>
  <c r="K273" i="101"/>
  <c r="CI272" i="101"/>
  <c r="CE272" i="101"/>
  <c r="CQ271" i="101"/>
  <c r="CS271" i="101" s="1"/>
  <c r="BG271" i="101"/>
  <c r="BI271" i="101" s="1"/>
  <c r="CZ271" i="101"/>
  <c r="DB271" i="101" s="1"/>
  <c r="AO271" i="101"/>
  <c r="AQ271" i="101" s="1"/>
  <c r="AP272" i="101" s="1"/>
  <c r="CZ265" i="98"/>
  <c r="DB265" i="98" s="1"/>
  <c r="DA266" i="98" s="1"/>
  <c r="CQ265" i="98"/>
  <c r="CS265" i="98" s="1"/>
  <c r="CR266" i="98" s="1"/>
  <c r="AO265" i="98"/>
  <c r="AQ265" i="98" s="1"/>
  <c r="AP266" i="98" s="1"/>
  <c r="AF265" i="98"/>
  <c r="AH265" i="98" s="1"/>
  <c r="AG266" i="98" s="1"/>
  <c r="CQ265" i="97"/>
  <c r="CS265" i="97" s="1"/>
  <c r="CR266" i="97" s="1"/>
  <c r="CI265" i="97"/>
  <c r="CE265" i="97"/>
  <c r="BQ265" i="97"/>
  <c r="BM265" i="97"/>
  <c r="BG265" i="97"/>
  <c r="BI265" i="97" s="1"/>
  <c r="BH266" i="97" s="1"/>
  <c r="AO265" i="97"/>
  <c r="AQ265" i="97" s="1"/>
  <c r="AF265" i="97"/>
  <c r="AH265" i="97" s="1"/>
  <c r="AG266" i="97" s="1"/>
  <c r="T265" i="97"/>
  <c r="K266" i="98"/>
  <c r="CE266" i="98"/>
  <c r="AU266" i="98"/>
  <c r="BM266" i="98"/>
  <c r="T266" i="98"/>
  <c r="BD266" i="98"/>
  <c r="BV266" i="98"/>
  <c r="CW266" i="97"/>
  <c r="AU266" i="97"/>
  <c r="EJ273" i="102" l="1"/>
  <c r="EL273" i="102" s="1"/>
  <c r="EB274" i="102"/>
  <c r="DX274" i="102"/>
  <c r="DR273" i="102"/>
  <c r="DT273" i="102" s="1"/>
  <c r="DJ274" i="102"/>
  <c r="DF274" i="102"/>
  <c r="EK266" i="98"/>
  <c r="EG266" i="98"/>
  <c r="EA266" i="98"/>
  <c r="EC266" i="98" s="1"/>
  <c r="DO266" i="98"/>
  <c r="DS266" i="98"/>
  <c r="DI266" i="98"/>
  <c r="DK266" i="98" s="1"/>
  <c r="EK272" i="101"/>
  <c r="EG272" i="101"/>
  <c r="EA272" i="101"/>
  <c r="EC272" i="101" s="1"/>
  <c r="DS272" i="101"/>
  <c r="DO272" i="101"/>
  <c r="DI272" i="101"/>
  <c r="DK272" i="101" s="1"/>
  <c r="EK266" i="97"/>
  <c r="EG266" i="97"/>
  <c r="EB266" i="97"/>
  <c r="DX266" i="97"/>
  <c r="DS266" i="97"/>
  <c r="DO266" i="97"/>
  <c r="DJ266" i="97"/>
  <c r="DF266" i="97"/>
  <c r="AC274" i="102"/>
  <c r="BM274" i="102"/>
  <c r="BD274" i="102"/>
  <c r="CW274" i="102"/>
  <c r="DA274" i="102"/>
  <c r="T274" i="102"/>
  <c r="AX273" i="102"/>
  <c r="AZ273" i="102" s="1"/>
  <c r="AY274" i="102" s="1"/>
  <c r="CQ273" i="102"/>
  <c r="CS273" i="102" s="1"/>
  <c r="CR274" i="102" s="1"/>
  <c r="K274" i="102"/>
  <c r="CH273" i="102"/>
  <c r="CJ273" i="102" s="1"/>
  <c r="CI274" i="102" s="1"/>
  <c r="AO273" i="102"/>
  <c r="AQ273" i="102" s="1"/>
  <c r="AP274" i="102" s="1"/>
  <c r="BY274" i="102"/>
  <c r="CA274" i="102" s="1"/>
  <c r="BZ275" i="102" s="1"/>
  <c r="AL272" i="101"/>
  <c r="CR272" i="101"/>
  <c r="CN272" i="101"/>
  <c r="BZ272" i="101"/>
  <c r="BV272" i="101"/>
  <c r="N273" i="101"/>
  <c r="P273" i="101" s="1"/>
  <c r="O274" i="101" s="1"/>
  <c r="CW272" i="101"/>
  <c r="DA272" i="101"/>
  <c r="AC272" i="101"/>
  <c r="BQ272" i="101"/>
  <c r="BM272" i="101"/>
  <c r="BH272" i="101"/>
  <c r="BD272" i="101"/>
  <c r="CH272" i="101"/>
  <c r="CJ272" i="101" s="1"/>
  <c r="AY272" i="101"/>
  <c r="AU272" i="101"/>
  <c r="W272" i="101"/>
  <c r="Y272" i="101" s="1"/>
  <c r="X273" i="101" s="1"/>
  <c r="CH266" i="98"/>
  <c r="CJ266" i="98" s="1"/>
  <c r="CI267" i="98" s="1"/>
  <c r="BY266" i="98"/>
  <c r="CA266" i="98" s="1"/>
  <c r="BZ267" i="98" s="1"/>
  <c r="BP266" i="98"/>
  <c r="BR266" i="98" s="1"/>
  <c r="BQ267" i="98" s="1"/>
  <c r="BG266" i="98"/>
  <c r="BI266" i="98" s="1"/>
  <c r="BH267" i="98" s="1"/>
  <c r="AX266" i="98"/>
  <c r="AZ266" i="98" s="1"/>
  <c r="AY267" i="98" s="1"/>
  <c r="W266" i="98"/>
  <c r="Y266" i="98" s="1"/>
  <c r="X267" i="98" s="1"/>
  <c r="CZ266" i="97"/>
  <c r="DB266" i="97" s="1"/>
  <c r="DA267" i="97" s="1"/>
  <c r="CH265" i="97"/>
  <c r="CJ265" i="97" s="1"/>
  <c r="BP265" i="97"/>
  <c r="BR265" i="97" s="1"/>
  <c r="AX266" i="97"/>
  <c r="AZ266" i="97" s="1"/>
  <c r="AY267" i="97" s="1"/>
  <c r="AP266" i="97"/>
  <c r="AL266" i="97"/>
  <c r="W265" i="97"/>
  <c r="Y265" i="97" s="1"/>
  <c r="X266" i="97" s="1"/>
  <c r="CN266" i="98"/>
  <c r="CW266" i="98"/>
  <c r="AC266" i="98"/>
  <c r="AL266" i="98"/>
  <c r="N266" i="98"/>
  <c r="P266" i="98" s="1"/>
  <c r="O267" i="98" s="1"/>
  <c r="CN266" i="97"/>
  <c r="BD266" i="97"/>
  <c r="AC266" i="97"/>
  <c r="EK274" i="102" l="1"/>
  <c r="EG274" i="102"/>
  <c r="EA274" i="102"/>
  <c r="EC274" i="102" s="1"/>
  <c r="DS274" i="102"/>
  <c r="DO274" i="102"/>
  <c r="DI274" i="102"/>
  <c r="DK274" i="102" s="1"/>
  <c r="EJ266" i="98"/>
  <c r="EL266" i="98" s="1"/>
  <c r="EB267" i="98"/>
  <c r="DX267" i="98"/>
  <c r="DR266" i="98"/>
  <c r="DT266" i="98" s="1"/>
  <c r="DF267" i="98"/>
  <c r="DJ267" i="98"/>
  <c r="EJ272" i="101"/>
  <c r="EL272" i="101" s="1"/>
  <c r="EB273" i="101"/>
  <c r="DX273" i="101"/>
  <c r="DR272" i="101"/>
  <c r="DT272" i="101" s="1"/>
  <c r="DJ273" i="101"/>
  <c r="DF273" i="101"/>
  <c r="EJ266" i="97"/>
  <c r="EL266" i="97" s="1"/>
  <c r="EA266" i="97"/>
  <c r="EC266" i="97" s="1"/>
  <c r="DR266" i="97"/>
  <c r="DT266" i="97" s="1"/>
  <c r="DI266" i="97"/>
  <c r="DK266" i="97" s="1"/>
  <c r="BV275" i="102"/>
  <c r="AL274" i="102"/>
  <c r="CE274" i="102"/>
  <c r="AU274" i="102"/>
  <c r="CZ274" i="102"/>
  <c r="DB274" i="102" s="1"/>
  <c r="BP274" i="102"/>
  <c r="BR274" i="102" s="1"/>
  <c r="BQ275" i="102" s="1"/>
  <c r="N274" i="102"/>
  <c r="P274" i="102" s="1"/>
  <c r="O275" i="102" s="1"/>
  <c r="W274" i="102"/>
  <c r="Y274" i="102" s="1"/>
  <c r="X275" i="102" s="1"/>
  <c r="BG274" i="102"/>
  <c r="BI274" i="102" s="1"/>
  <c r="BH275" i="102" s="1"/>
  <c r="AF274" i="102"/>
  <c r="AH274" i="102" s="1"/>
  <c r="AG275" i="102" s="1"/>
  <c r="CN274" i="102"/>
  <c r="T273" i="101"/>
  <c r="K274" i="101"/>
  <c r="AX272" i="101"/>
  <c r="AZ272" i="101" s="1"/>
  <c r="BG272" i="101"/>
  <c r="BI272" i="101" s="1"/>
  <c r="CQ272" i="101"/>
  <c r="CS272" i="101" s="1"/>
  <c r="AF272" i="101"/>
  <c r="AH272" i="101" s="1"/>
  <c r="AG273" i="101" s="1"/>
  <c r="CI273" i="101"/>
  <c r="CE273" i="101"/>
  <c r="BP272" i="101"/>
  <c r="BR272" i="101" s="1"/>
  <c r="BY272" i="101"/>
  <c r="CA272" i="101" s="1"/>
  <c r="CZ272" i="101"/>
  <c r="DB272" i="101" s="1"/>
  <c r="AO272" i="101"/>
  <c r="AQ272" i="101" s="1"/>
  <c r="AP273" i="101" s="1"/>
  <c r="CZ266" i="98"/>
  <c r="DB266" i="98" s="1"/>
  <c r="DA267" i="98" s="1"/>
  <c r="CQ266" i="98"/>
  <c r="CS266" i="98" s="1"/>
  <c r="CR267" i="98" s="1"/>
  <c r="AO266" i="98"/>
  <c r="AQ266" i="98" s="1"/>
  <c r="AP267" i="98" s="1"/>
  <c r="AF266" i="98"/>
  <c r="AH266" i="98" s="1"/>
  <c r="AG267" i="98" s="1"/>
  <c r="CQ266" i="97"/>
  <c r="CS266" i="97" s="1"/>
  <c r="CR267" i="97" s="1"/>
  <c r="CI266" i="97"/>
  <c r="CE266" i="97"/>
  <c r="BQ266" i="97"/>
  <c r="BM266" i="97"/>
  <c r="BG266" i="97"/>
  <c r="BI266" i="97" s="1"/>
  <c r="BH267" i="97" s="1"/>
  <c r="AO266" i="97"/>
  <c r="AQ266" i="97" s="1"/>
  <c r="AF266" i="97"/>
  <c r="AH266" i="97" s="1"/>
  <c r="AG267" i="97" s="1"/>
  <c r="T266" i="97"/>
  <c r="T267" i="98"/>
  <c r="BM267" i="98"/>
  <c r="BV267" i="98"/>
  <c r="BD267" i="98"/>
  <c r="AU267" i="98"/>
  <c r="K267" i="98"/>
  <c r="CE267" i="98"/>
  <c r="CW267" i="97"/>
  <c r="AU267" i="97"/>
  <c r="EJ274" i="102" l="1"/>
  <c r="EL274" i="102" s="1"/>
  <c r="DX275" i="102"/>
  <c r="EB275" i="102"/>
  <c r="DR274" i="102"/>
  <c r="DT274" i="102" s="1"/>
  <c r="DF275" i="102"/>
  <c r="DJ275" i="102"/>
  <c r="EG267" i="98"/>
  <c r="EK267" i="98"/>
  <c r="EA267" i="98"/>
  <c r="EC267" i="98" s="1"/>
  <c r="DS267" i="98"/>
  <c r="DO267" i="98"/>
  <c r="DI267" i="98"/>
  <c r="DK267" i="98" s="1"/>
  <c r="EK273" i="101"/>
  <c r="EG273" i="101"/>
  <c r="EA273" i="101"/>
  <c r="EC273" i="101" s="1"/>
  <c r="DS273" i="101"/>
  <c r="DO273" i="101"/>
  <c r="DI273" i="101"/>
  <c r="DK273" i="101" s="1"/>
  <c r="EK267" i="97"/>
  <c r="EG267" i="97"/>
  <c r="EB267" i="97"/>
  <c r="DX267" i="97"/>
  <c r="DS267" i="97"/>
  <c r="DO267" i="97"/>
  <c r="DJ267" i="97"/>
  <c r="DF267" i="97"/>
  <c r="BM275" i="102"/>
  <c r="T275" i="102"/>
  <c r="BD275" i="102"/>
  <c r="CW275" i="102"/>
  <c r="DA275" i="102"/>
  <c r="AX274" i="102"/>
  <c r="AZ274" i="102" s="1"/>
  <c r="AY275" i="102" s="1"/>
  <c r="AO274" i="102"/>
  <c r="AQ274" i="102" s="1"/>
  <c r="AP275" i="102" s="1"/>
  <c r="K275" i="102"/>
  <c r="AC275" i="102"/>
  <c r="CQ274" i="102"/>
  <c r="CS274" i="102" s="1"/>
  <c r="CR275" i="102" s="1"/>
  <c r="CH274" i="102"/>
  <c r="CJ274" i="102" s="1"/>
  <c r="CI275" i="102" s="1"/>
  <c r="BY275" i="102"/>
  <c r="CA275" i="102" s="1"/>
  <c r="BZ276" i="102" s="1"/>
  <c r="CN273" i="101"/>
  <c r="CR273" i="101"/>
  <c r="N274" i="101"/>
  <c r="P274" i="101" s="1"/>
  <c r="O275" i="101" s="1"/>
  <c r="CW273" i="101"/>
  <c r="DA273" i="101"/>
  <c r="BQ273" i="101"/>
  <c r="BM273" i="101"/>
  <c r="AC273" i="101"/>
  <c r="BH273" i="101"/>
  <c r="BD273" i="101"/>
  <c r="AL273" i="101"/>
  <c r="BZ273" i="101"/>
  <c r="BV273" i="101"/>
  <c r="CH273" i="101"/>
  <c r="CJ273" i="101" s="1"/>
  <c r="AY273" i="101"/>
  <c r="AU273" i="101"/>
  <c r="W273" i="101"/>
  <c r="Y273" i="101" s="1"/>
  <c r="X274" i="101" s="1"/>
  <c r="CH267" i="98"/>
  <c r="CJ267" i="98" s="1"/>
  <c r="CI268" i="98" s="1"/>
  <c r="BY267" i="98"/>
  <c r="CA267" i="98" s="1"/>
  <c r="BZ268" i="98" s="1"/>
  <c r="BP267" i="98"/>
  <c r="BR267" i="98" s="1"/>
  <c r="BQ268" i="98" s="1"/>
  <c r="BG267" i="98"/>
  <c r="BI267" i="98" s="1"/>
  <c r="BH268" i="98" s="1"/>
  <c r="AX267" i="98"/>
  <c r="AZ267" i="98" s="1"/>
  <c r="AY268" i="98" s="1"/>
  <c r="W267" i="98"/>
  <c r="Y267" i="98" s="1"/>
  <c r="X268" i="98" s="1"/>
  <c r="CZ267" i="97"/>
  <c r="DB267" i="97" s="1"/>
  <c r="DA268" i="97" s="1"/>
  <c r="CH266" i="97"/>
  <c r="CJ266" i="97" s="1"/>
  <c r="BP266" i="97"/>
  <c r="BR266" i="97" s="1"/>
  <c r="AX267" i="97"/>
  <c r="AZ267" i="97" s="1"/>
  <c r="AY268" i="97" s="1"/>
  <c r="AP267" i="97"/>
  <c r="AL267" i="97"/>
  <c r="W266" i="97"/>
  <c r="Y266" i="97" s="1"/>
  <c r="X267" i="97" s="1"/>
  <c r="CN267" i="98"/>
  <c r="AL267" i="98"/>
  <c r="CW267" i="98"/>
  <c r="N267" i="98"/>
  <c r="P267" i="98" s="1"/>
  <c r="O268" i="98" s="1"/>
  <c r="AC267" i="98"/>
  <c r="CN267" i="97"/>
  <c r="BD267" i="97"/>
  <c r="AC267" i="97"/>
  <c r="EG275" i="102" l="1"/>
  <c r="EK275" i="102"/>
  <c r="EA275" i="102"/>
  <c r="EC275" i="102" s="1"/>
  <c r="DS275" i="102"/>
  <c r="DO275" i="102"/>
  <c r="DI275" i="102"/>
  <c r="DK275" i="102" s="1"/>
  <c r="EJ267" i="98"/>
  <c r="EL267" i="98" s="1"/>
  <c r="EB268" i="98"/>
  <c r="DX268" i="98"/>
  <c r="DR267" i="98"/>
  <c r="DT267" i="98" s="1"/>
  <c r="DF268" i="98"/>
  <c r="DJ268" i="98"/>
  <c r="EJ273" i="101"/>
  <c r="EL273" i="101" s="1"/>
  <c r="EB274" i="101"/>
  <c r="DX274" i="101"/>
  <c r="DR273" i="101"/>
  <c r="DT273" i="101" s="1"/>
  <c r="DJ274" i="101"/>
  <c r="DF274" i="101"/>
  <c r="EJ267" i="97"/>
  <c r="EL267" i="97" s="1"/>
  <c r="EA267" i="97"/>
  <c r="EC267" i="97" s="1"/>
  <c r="DR267" i="97"/>
  <c r="DT267" i="97" s="1"/>
  <c r="DI267" i="97"/>
  <c r="DK267" i="97" s="1"/>
  <c r="BV276" i="102"/>
  <c r="CE275" i="102"/>
  <c r="AL275" i="102"/>
  <c r="AF275" i="102"/>
  <c r="AH275" i="102" s="1"/>
  <c r="AG276" i="102" s="1"/>
  <c r="CZ275" i="102"/>
  <c r="DB275" i="102" s="1"/>
  <c r="W275" i="102"/>
  <c r="Y275" i="102" s="1"/>
  <c r="X276" i="102" s="1"/>
  <c r="N275" i="102"/>
  <c r="P275" i="102" s="1"/>
  <c r="O276" i="102" s="1"/>
  <c r="BG275" i="102"/>
  <c r="BI275" i="102" s="1"/>
  <c r="BH276" i="102" s="1"/>
  <c r="BP275" i="102"/>
  <c r="BR275" i="102" s="1"/>
  <c r="BQ276" i="102" s="1"/>
  <c r="CN275" i="102"/>
  <c r="AU275" i="102"/>
  <c r="T274" i="101"/>
  <c r="CE274" i="101"/>
  <c r="CI274" i="101"/>
  <c r="AX273" i="101"/>
  <c r="AZ273" i="101" s="1"/>
  <c r="BY273" i="101"/>
  <c r="CA273" i="101" s="1"/>
  <c r="BG273" i="101"/>
  <c r="BI273" i="101" s="1"/>
  <c r="BP273" i="101"/>
  <c r="BR273" i="101" s="1"/>
  <c r="K275" i="101"/>
  <c r="AO273" i="101"/>
  <c r="AQ273" i="101" s="1"/>
  <c r="AP274" i="101" s="1"/>
  <c r="AF273" i="101"/>
  <c r="AH273" i="101" s="1"/>
  <c r="AG274" i="101" s="1"/>
  <c r="CZ273" i="101"/>
  <c r="DB273" i="101" s="1"/>
  <c r="CQ273" i="101"/>
  <c r="CS273" i="101" s="1"/>
  <c r="CZ267" i="98"/>
  <c r="DB267" i="98" s="1"/>
  <c r="DA268" i="98" s="1"/>
  <c r="CQ267" i="98"/>
  <c r="CS267" i="98" s="1"/>
  <c r="CR268" i="98" s="1"/>
  <c r="AO267" i="98"/>
  <c r="AQ267" i="98" s="1"/>
  <c r="AP268" i="98" s="1"/>
  <c r="AF267" i="98"/>
  <c r="AH267" i="98" s="1"/>
  <c r="AG268" i="98" s="1"/>
  <c r="CQ267" i="97"/>
  <c r="CS267" i="97" s="1"/>
  <c r="CR268" i="97" s="1"/>
  <c r="CI267" i="97"/>
  <c r="CE267" i="97"/>
  <c r="BQ267" i="97"/>
  <c r="BM267" i="97"/>
  <c r="BG267" i="97"/>
  <c r="BI267" i="97" s="1"/>
  <c r="BH268" i="97" s="1"/>
  <c r="AO267" i="97"/>
  <c r="AQ267" i="97" s="1"/>
  <c r="AF267" i="97"/>
  <c r="AH267" i="97" s="1"/>
  <c r="AG268" i="97" s="1"/>
  <c r="T267" i="97"/>
  <c r="BV268" i="98"/>
  <c r="K268" i="98"/>
  <c r="BM268" i="98"/>
  <c r="T268" i="98"/>
  <c r="BD268" i="98"/>
  <c r="AU268" i="98"/>
  <c r="CE268" i="98"/>
  <c r="CW268" i="97"/>
  <c r="AU268" i="97"/>
  <c r="EJ275" i="102" l="1"/>
  <c r="EL275" i="102" s="1"/>
  <c r="DX276" i="102"/>
  <c r="EB276" i="102"/>
  <c r="DR275" i="102"/>
  <c r="DT275" i="102" s="1"/>
  <c r="DF276" i="102"/>
  <c r="DJ276" i="102"/>
  <c r="EG268" i="98"/>
  <c r="EK268" i="98"/>
  <c r="EA268" i="98"/>
  <c r="EC268" i="98" s="1"/>
  <c r="DS268" i="98"/>
  <c r="DO268" i="98"/>
  <c r="DI268" i="98"/>
  <c r="DK268" i="98" s="1"/>
  <c r="EK274" i="101"/>
  <c r="EG274" i="101"/>
  <c r="EA274" i="101"/>
  <c r="EC274" i="101" s="1"/>
  <c r="DS274" i="101"/>
  <c r="DO274" i="101"/>
  <c r="DI274" i="101"/>
  <c r="DK274" i="101" s="1"/>
  <c r="EK268" i="97"/>
  <c r="EG268" i="97"/>
  <c r="EB268" i="97"/>
  <c r="DX268" i="97"/>
  <c r="DS268" i="97"/>
  <c r="DO268" i="97"/>
  <c r="DJ268" i="97"/>
  <c r="DF268" i="97"/>
  <c r="K276" i="102"/>
  <c r="T276" i="102"/>
  <c r="BD276" i="102"/>
  <c r="AC276" i="102"/>
  <c r="CH275" i="102"/>
  <c r="CJ275" i="102" s="1"/>
  <c r="CI276" i="102" s="1"/>
  <c r="CQ275" i="102"/>
  <c r="CS275" i="102" s="1"/>
  <c r="CR276" i="102" s="1"/>
  <c r="AX275" i="102"/>
  <c r="AZ275" i="102" s="1"/>
  <c r="AY276" i="102" s="1"/>
  <c r="BM276" i="102"/>
  <c r="CW276" i="102"/>
  <c r="DA276" i="102"/>
  <c r="AO275" i="102"/>
  <c r="AQ275" i="102" s="1"/>
  <c r="AP276" i="102" s="1"/>
  <c r="BY276" i="102"/>
  <c r="CA276" i="102" s="1"/>
  <c r="BZ277" i="102" s="1"/>
  <c r="CN274" i="101"/>
  <c r="CR274" i="101"/>
  <c r="AY274" i="101"/>
  <c r="AU274" i="101"/>
  <c r="BQ274" i="101"/>
  <c r="BM274" i="101"/>
  <c r="BD274" i="101"/>
  <c r="BH274" i="101"/>
  <c r="AL274" i="101"/>
  <c r="DA274" i="101"/>
  <c r="CW274" i="101"/>
  <c r="BZ274" i="101"/>
  <c r="BV274" i="101"/>
  <c r="CH274" i="101"/>
  <c r="CJ274" i="101" s="1"/>
  <c r="AC274" i="101"/>
  <c r="N275" i="101"/>
  <c r="P275" i="101" s="1"/>
  <c r="O276" i="101" s="1"/>
  <c r="W274" i="101"/>
  <c r="Y274" i="101" s="1"/>
  <c r="X275" i="101" s="1"/>
  <c r="CH268" i="98"/>
  <c r="CJ268" i="98" s="1"/>
  <c r="CI269" i="98" s="1"/>
  <c r="BY268" i="98"/>
  <c r="CA268" i="98" s="1"/>
  <c r="BZ269" i="98" s="1"/>
  <c r="BP268" i="98"/>
  <c r="BR268" i="98" s="1"/>
  <c r="BQ269" i="98" s="1"/>
  <c r="BG268" i="98"/>
  <c r="BI268" i="98" s="1"/>
  <c r="BH269" i="98" s="1"/>
  <c r="AX268" i="98"/>
  <c r="AZ268" i="98" s="1"/>
  <c r="AY269" i="98" s="1"/>
  <c r="W268" i="98"/>
  <c r="Y268" i="98" s="1"/>
  <c r="X269" i="98" s="1"/>
  <c r="CZ268" i="97"/>
  <c r="DB268" i="97" s="1"/>
  <c r="DA269" i="97" s="1"/>
  <c r="CH267" i="97"/>
  <c r="CJ267" i="97" s="1"/>
  <c r="BP267" i="97"/>
  <c r="BR267" i="97" s="1"/>
  <c r="AX268" i="97"/>
  <c r="AZ268" i="97" s="1"/>
  <c r="AY269" i="97" s="1"/>
  <c r="AP268" i="97"/>
  <c r="AL268" i="97"/>
  <c r="W267" i="97"/>
  <c r="Y267" i="97" s="1"/>
  <c r="X268" i="97" s="1"/>
  <c r="CW268" i="98"/>
  <c r="AC268" i="98"/>
  <c r="CN268" i="98"/>
  <c r="AL268" i="98"/>
  <c r="N268" i="98"/>
  <c r="P268" i="98" s="1"/>
  <c r="O269" i="98" s="1"/>
  <c r="CN268" i="97"/>
  <c r="BD268" i="97"/>
  <c r="AC268" i="97"/>
  <c r="EG276" i="102" l="1"/>
  <c r="EK276" i="102"/>
  <c r="EA276" i="102"/>
  <c r="EC276" i="102" s="1"/>
  <c r="DS276" i="102"/>
  <c r="DO276" i="102"/>
  <c r="DI276" i="102"/>
  <c r="DK276" i="102" s="1"/>
  <c r="EJ268" i="98"/>
  <c r="EL268" i="98" s="1"/>
  <c r="EB269" i="98"/>
  <c r="DX269" i="98"/>
  <c r="DR268" i="98"/>
  <c r="DT268" i="98" s="1"/>
  <c r="DJ269" i="98"/>
  <c r="DF269" i="98"/>
  <c r="EJ274" i="101"/>
  <c r="EL274" i="101" s="1"/>
  <c r="EB275" i="101"/>
  <c r="DX275" i="101"/>
  <c r="DR274" i="101"/>
  <c r="DT274" i="101" s="1"/>
  <c r="DJ275" i="101"/>
  <c r="DF275" i="101"/>
  <c r="EJ268" i="97"/>
  <c r="EL268" i="97" s="1"/>
  <c r="EA268" i="97"/>
  <c r="EC268" i="97" s="1"/>
  <c r="DR268" i="97"/>
  <c r="DT268" i="97" s="1"/>
  <c r="DI268" i="97"/>
  <c r="DK268" i="97" s="1"/>
  <c r="AU276" i="102"/>
  <c r="BV277" i="102"/>
  <c r="AL276" i="102"/>
  <c r="CE276" i="102"/>
  <c r="BP276" i="102"/>
  <c r="BR276" i="102" s="1"/>
  <c r="BQ277" i="102" s="1"/>
  <c r="AF276" i="102"/>
  <c r="AH276" i="102" s="1"/>
  <c r="AG277" i="102" s="1"/>
  <c r="CN276" i="102"/>
  <c r="W276" i="102"/>
  <c r="Y276" i="102" s="1"/>
  <c r="X277" i="102" s="1"/>
  <c r="BG276" i="102"/>
  <c r="BI276" i="102" s="1"/>
  <c r="BH277" i="102" s="1"/>
  <c r="CZ276" i="102"/>
  <c r="DB276" i="102" s="1"/>
  <c r="N276" i="102"/>
  <c r="P276" i="102" s="1"/>
  <c r="O277" i="102" s="1"/>
  <c r="T275" i="101"/>
  <c r="CZ274" i="101"/>
  <c r="DB274" i="101" s="1"/>
  <c r="AX274" i="101"/>
  <c r="AZ274" i="101" s="1"/>
  <c r="K276" i="101"/>
  <c r="CE275" i="101"/>
  <c r="CI275" i="101"/>
  <c r="BG274" i="101"/>
  <c r="BI274" i="101" s="1"/>
  <c r="AF274" i="101"/>
  <c r="AH274" i="101" s="1"/>
  <c r="AG275" i="101" s="1"/>
  <c r="BY274" i="101"/>
  <c r="CA274" i="101" s="1"/>
  <c r="AO274" i="101"/>
  <c r="AQ274" i="101" s="1"/>
  <c r="AP275" i="101" s="1"/>
  <c r="BP274" i="101"/>
  <c r="BR274" i="101" s="1"/>
  <c r="CQ274" i="101"/>
  <c r="CS274" i="101" s="1"/>
  <c r="CZ268" i="98"/>
  <c r="DB268" i="98" s="1"/>
  <c r="DA269" i="98" s="1"/>
  <c r="CQ268" i="98"/>
  <c r="CS268" i="98" s="1"/>
  <c r="CR269" i="98" s="1"/>
  <c r="AO268" i="98"/>
  <c r="AQ268" i="98" s="1"/>
  <c r="AP269" i="98" s="1"/>
  <c r="AF268" i="98"/>
  <c r="AH268" i="98" s="1"/>
  <c r="AG269" i="98" s="1"/>
  <c r="CQ268" i="97"/>
  <c r="CS268" i="97" s="1"/>
  <c r="CR269" i="97" s="1"/>
  <c r="CI268" i="97"/>
  <c r="CE268" i="97"/>
  <c r="BQ268" i="97"/>
  <c r="BM268" i="97"/>
  <c r="BG268" i="97"/>
  <c r="BI268" i="97" s="1"/>
  <c r="BH269" i="97" s="1"/>
  <c r="AO268" i="97"/>
  <c r="AQ268" i="97" s="1"/>
  <c r="AF268" i="97"/>
  <c r="AH268" i="97" s="1"/>
  <c r="AG269" i="97" s="1"/>
  <c r="T268" i="97"/>
  <c r="BV269" i="98"/>
  <c r="BM269" i="98"/>
  <c r="AU269" i="98"/>
  <c r="BD269" i="98"/>
  <c r="K269" i="98"/>
  <c r="CE269" i="98"/>
  <c r="T269" i="98"/>
  <c r="CW269" i="97"/>
  <c r="AU269" i="97"/>
  <c r="EJ276" i="102" l="1"/>
  <c r="EL276" i="102" s="1"/>
  <c r="DX277" i="102"/>
  <c r="EB277" i="102"/>
  <c r="DR276" i="102"/>
  <c r="DT276" i="102" s="1"/>
  <c r="DF277" i="102"/>
  <c r="DJ277" i="102"/>
  <c r="EK269" i="98"/>
  <c r="EG269" i="98"/>
  <c r="EA269" i="98"/>
  <c r="EC269" i="98" s="1"/>
  <c r="DS269" i="98"/>
  <c r="DO269" i="98"/>
  <c r="DI269" i="98"/>
  <c r="DK269" i="98" s="1"/>
  <c r="EK275" i="101"/>
  <c r="EG275" i="101"/>
  <c r="EA275" i="101"/>
  <c r="EC275" i="101" s="1"/>
  <c r="DS275" i="101"/>
  <c r="DO275" i="101"/>
  <c r="DI275" i="101"/>
  <c r="DK275" i="101" s="1"/>
  <c r="EG269" i="97"/>
  <c r="EK269" i="97"/>
  <c r="EB269" i="97"/>
  <c r="DX269" i="97"/>
  <c r="DS269" i="97"/>
  <c r="DO269" i="97"/>
  <c r="DJ269" i="97"/>
  <c r="DF269" i="97"/>
  <c r="K277" i="102"/>
  <c r="CW277" i="102"/>
  <c r="DA277" i="102"/>
  <c r="T277" i="102"/>
  <c r="AC277" i="102"/>
  <c r="CH276" i="102"/>
  <c r="CJ276" i="102" s="1"/>
  <c r="CI277" i="102" s="1"/>
  <c r="BY277" i="102"/>
  <c r="CA277" i="102" s="1"/>
  <c r="BZ278" i="102" s="1"/>
  <c r="CQ276" i="102"/>
  <c r="CS276" i="102" s="1"/>
  <c r="CR277" i="102" s="1"/>
  <c r="BD277" i="102"/>
  <c r="BM277" i="102"/>
  <c r="AO276" i="102"/>
  <c r="AQ276" i="102" s="1"/>
  <c r="AP277" i="102" s="1"/>
  <c r="AX276" i="102"/>
  <c r="AZ276" i="102" s="1"/>
  <c r="AY277" i="102" s="1"/>
  <c r="BQ275" i="101"/>
  <c r="BM275" i="101"/>
  <c r="DA275" i="101"/>
  <c r="CW275" i="101"/>
  <c r="AL275" i="101"/>
  <c r="BH275" i="101"/>
  <c r="BD275" i="101"/>
  <c r="BV275" i="101"/>
  <c r="BZ275" i="101"/>
  <c r="N276" i="101"/>
  <c r="P276" i="101" s="1"/>
  <c r="O277" i="101" s="1"/>
  <c r="CR275" i="101"/>
  <c r="CN275" i="101"/>
  <c r="AC275" i="101"/>
  <c r="AY275" i="101"/>
  <c r="AU275" i="101"/>
  <c r="W275" i="101"/>
  <c r="Y275" i="101" s="1"/>
  <c r="X276" i="101" s="1"/>
  <c r="CH275" i="101"/>
  <c r="CJ275" i="101" s="1"/>
  <c r="CH269" i="98"/>
  <c r="CJ269" i="98" s="1"/>
  <c r="CI270" i="98" s="1"/>
  <c r="BY269" i="98"/>
  <c r="CA269" i="98" s="1"/>
  <c r="BZ270" i="98" s="1"/>
  <c r="BP269" i="98"/>
  <c r="BR269" i="98" s="1"/>
  <c r="BQ270" i="98" s="1"/>
  <c r="BG269" i="98"/>
  <c r="BI269" i="98" s="1"/>
  <c r="BH270" i="98" s="1"/>
  <c r="AX269" i="98"/>
  <c r="AZ269" i="98" s="1"/>
  <c r="AY270" i="98" s="1"/>
  <c r="W269" i="98"/>
  <c r="Y269" i="98" s="1"/>
  <c r="X270" i="98" s="1"/>
  <c r="CZ269" i="97"/>
  <c r="DB269" i="97" s="1"/>
  <c r="DA270" i="97" s="1"/>
  <c r="CH268" i="97"/>
  <c r="CJ268" i="97" s="1"/>
  <c r="BP268" i="97"/>
  <c r="BR268" i="97" s="1"/>
  <c r="AX269" i="97"/>
  <c r="AZ269" i="97" s="1"/>
  <c r="AY270" i="97" s="1"/>
  <c r="AP269" i="97"/>
  <c r="AL269" i="97"/>
  <c r="W268" i="97"/>
  <c r="Y268" i="97" s="1"/>
  <c r="X269" i="97" s="1"/>
  <c r="AL269" i="98"/>
  <c r="AC269" i="98"/>
  <c r="N269" i="98"/>
  <c r="P269" i="98" s="1"/>
  <c r="O270" i="98" s="1"/>
  <c r="CN269" i="98"/>
  <c r="CW269" i="98"/>
  <c r="CN269" i="97"/>
  <c r="BD269" i="97"/>
  <c r="AC269" i="97"/>
  <c r="EG277" i="102" l="1"/>
  <c r="EK277" i="102"/>
  <c r="EA277" i="102"/>
  <c r="EC277" i="102" s="1"/>
  <c r="DS277" i="102"/>
  <c r="DO277" i="102"/>
  <c r="DI277" i="102"/>
  <c r="DK277" i="102" s="1"/>
  <c r="EJ269" i="98"/>
  <c r="EL269" i="98" s="1"/>
  <c r="EB270" i="98"/>
  <c r="DX270" i="98"/>
  <c r="DR269" i="98"/>
  <c r="DT269" i="98" s="1"/>
  <c r="DJ270" i="98"/>
  <c r="DF270" i="98"/>
  <c r="EJ275" i="101"/>
  <c r="EL275" i="101" s="1"/>
  <c r="EB276" i="101"/>
  <c r="DX276" i="101"/>
  <c r="DR275" i="101"/>
  <c r="DT275" i="101" s="1"/>
  <c r="DJ276" i="101"/>
  <c r="DF276" i="101"/>
  <c r="EJ269" i="97"/>
  <c r="EL269" i="97" s="1"/>
  <c r="EA269" i="97"/>
  <c r="EC269" i="97" s="1"/>
  <c r="DR269" i="97"/>
  <c r="DT269" i="97" s="1"/>
  <c r="DI269" i="97"/>
  <c r="DK269" i="97" s="1"/>
  <c r="CN277" i="102"/>
  <c r="AU277" i="102"/>
  <c r="BV278" i="102"/>
  <c r="BG277" i="102"/>
  <c r="BI277" i="102" s="1"/>
  <c r="BH278" i="102" s="1"/>
  <c r="AF277" i="102"/>
  <c r="AH277" i="102" s="1"/>
  <c r="AG278" i="102" s="1"/>
  <c r="AL277" i="102"/>
  <c r="CZ277" i="102"/>
  <c r="DB277" i="102" s="1"/>
  <c r="BP277" i="102"/>
  <c r="BR277" i="102" s="1"/>
  <c r="BQ278" i="102" s="1"/>
  <c r="CE277" i="102"/>
  <c r="N277" i="102"/>
  <c r="P277" i="102" s="1"/>
  <c r="O278" i="102" s="1"/>
  <c r="W277" i="102"/>
  <c r="Y277" i="102" s="1"/>
  <c r="X278" i="102" s="1"/>
  <c r="K277" i="101"/>
  <c r="T276" i="101"/>
  <c r="AF275" i="101"/>
  <c r="AH275" i="101" s="1"/>
  <c r="AG276" i="101" s="1"/>
  <c r="BG275" i="101"/>
  <c r="BI275" i="101" s="1"/>
  <c r="CZ275" i="101"/>
  <c r="DB275" i="101" s="1"/>
  <c r="CE276" i="101"/>
  <c r="CI276" i="101"/>
  <c r="AX275" i="101"/>
  <c r="AZ275" i="101" s="1"/>
  <c r="CQ275" i="101"/>
  <c r="CS275" i="101" s="1"/>
  <c r="AO275" i="101"/>
  <c r="AQ275" i="101" s="1"/>
  <c r="AP276" i="101" s="1"/>
  <c r="BP275" i="101"/>
  <c r="BR275" i="101" s="1"/>
  <c r="BY275" i="101"/>
  <c r="CA275" i="101" s="1"/>
  <c r="CZ269" i="98"/>
  <c r="DB269" i="98" s="1"/>
  <c r="DA270" i="98" s="1"/>
  <c r="CQ269" i="98"/>
  <c r="CS269" i="98" s="1"/>
  <c r="CR270" i="98" s="1"/>
  <c r="AO269" i="98"/>
  <c r="AQ269" i="98" s="1"/>
  <c r="AP270" i="98" s="1"/>
  <c r="AF269" i="98"/>
  <c r="AH269" i="98" s="1"/>
  <c r="AG270" i="98" s="1"/>
  <c r="CQ269" i="97"/>
  <c r="CS269" i="97" s="1"/>
  <c r="CR270" i="97" s="1"/>
  <c r="CI269" i="97"/>
  <c r="CE269" i="97"/>
  <c r="BQ269" i="97"/>
  <c r="BM269" i="97"/>
  <c r="BG269" i="97"/>
  <c r="BI269" i="97" s="1"/>
  <c r="BH270" i="97" s="1"/>
  <c r="AO269" i="97"/>
  <c r="AQ269" i="97" s="1"/>
  <c r="AF269" i="97"/>
  <c r="AH269" i="97" s="1"/>
  <c r="AG270" i="97" s="1"/>
  <c r="T269" i="97"/>
  <c r="BD270" i="98"/>
  <c r="K270" i="98"/>
  <c r="T270" i="98"/>
  <c r="CE270" i="98"/>
  <c r="AU270" i="98"/>
  <c r="BM270" i="98"/>
  <c r="BV270" i="98"/>
  <c r="CW270" i="97"/>
  <c r="AU270" i="97"/>
  <c r="EJ277" i="102" l="1"/>
  <c r="EL277" i="102" s="1"/>
  <c r="DX278" i="102"/>
  <c r="EB278" i="102"/>
  <c r="DR277" i="102"/>
  <c r="DT277" i="102" s="1"/>
  <c r="DF278" i="102"/>
  <c r="DJ278" i="102"/>
  <c r="EK270" i="98"/>
  <c r="EG270" i="98"/>
  <c r="EA270" i="98"/>
  <c r="EC270" i="98" s="1"/>
  <c r="DO270" i="98"/>
  <c r="DS270" i="98"/>
  <c r="DI270" i="98"/>
  <c r="DK270" i="98" s="1"/>
  <c r="EK276" i="101"/>
  <c r="EG276" i="101"/>
  <c r="EA276" i="101"/>
  <c r="EC276" i="101" s="1"/>
  <c r="DS276" i="101"/>
  <c r="DO276" i="101"/>
  <c r="DI276" i="101"/>
  <c r="DK276" i="101" s="1"/>
  <c r="EG270" i="97"/>
  <c r="EK270" i="97"/>
  <c r="DX270" i="97"/>
  <c r="EB270" i="97"/>
  <c r="DS270" i="97"/>
  <c r="DO270" i="97"/>
  <c r="DJ270" i="97"/>
  <c r="DF270" i="97"/>
  <c r="T278" i="102"/>
  <c r="CW278" i="102"/>
  <c r="DA278" i="102"/>
  <c r="AX277" i="102"/>
  <c r="AZ277" i="102" s="1"/>
  <c r="AY278" i="102" s="1"/>
  <c r="K278" i="102"/>
  <c r="BM278" i="102"/>
  <c r="AO277" i="102"/>
  <c r="AQ277" i="102" s="1"/>
  <c r="AP278" i="102" s="1"/>
  <c r="BD278" i="102"/>
  <c r="CH277" i="102"/>
  <c r="CJ277" i="102" s="1"/>
  <c r="CI278" i="102" s="1"/>
  <c r="AC278" i="102"/>
  <c r="BY278" i="102"/>
  <c r="CA278" i="102" s="1"/>
  <c r="BZ279" i="102" s="1"/>
  <c r="CQ277" i="102"/>
  <c r="CS277" i="102" s="1"/>
  <c r="CR278" i="102" s="1"/>
  <c r="CR276" i="101"/>
  <c r="CN276" i="101"/>
  <c r="BH276" i="101"/>
  <c r="BD276" i="101"/>
  <c r="BV276" i="101"/>
  <c r="BZ276" i="101"/>
  <c r="CW276" i="101"/>
  <c r="DA276" i="101"/>
  <c r="AL276" i="101"/>
  <c r="AC276" i="101"/>
  <c r="W276" i="101"/>
  <c r="Y276" i="101" s="1"/>
  <c r="X277" i="101" s="1"/>
  <c r="BM276" i="101"/>
  <c r="BQ276" i="101"/>
  <c r="CH276" i="101"/>
  <c r="CJ276" i="101" s="1"/>
  <c r="AY276" i="101"/>
  <c r="AU276" i="101"/>
  <c r="N277" i="101"/>
  <c r="P277" i="101" s="1"/>
  <c r="O278" i="101" s="1"/>
  <c r="CH270" i="98"/>
  <c r="CJ270" i="98" s="1"/>
  <c r="CI271" i="98" s="1"/>
  <c r="BY270" i="98"/>
  <c r="CA270" i="98" s="1"/>
  <c r="BZ271" i="98" s="1"/>
  <c r="BP270" i="98"/>
  <c r="BR270" i="98" s="1"/>
  <c r="BQ271" i="98" s="1"/>
  <c r="BG270" i="98"/>
  <c r="BI270" i="98" s="1"/>
  <c r="BH271" i="98" s="1"/>
  <c r="AX270" i="98"/>
  <c r="AZ270" i="98" s="1"/>
  <c r="AY271" i="98" s="1"/>
  <c r="W270" i="98"/>
  <c r="Y270" i="98" s="1"/>
  <c r="X271" i="98" s="1"/>
  <c r="CZ270" i="97"/>
  <c r="DB270" i="97" s="1"/>
  <c r="DA271" i="97" s="1"/>
  <c r="CH269" i="97"/>
  <c r="CJ269" i="97" s="1"/>
  <c r="BP269" i="97"/>
  <c r="BR269" i="97" s="1"/>
  <c r="AX270" i="97"/>
  <c r="AZ270" i="97" s="1"/>
  <c r="AY271" i="97" s="1"/>
  <c r="AP270" i="97"/>
  <c r="AL270" i="97"/>
  <c r="W269" i="97"/>
  <c r="Y269" i="97" s="1"/>
  <c r="X270" i="97" s="1"/>
  <c r="CN270" i="98"/>
  <c r="N270" i="98"/>
  <c r="P270" i="98" s="1"/>
  <c r="O271" i="98" s="1"/>
  <c r="AC270" i="98"/>
  <c r="CW270" i="98"/>
  <c r="AL270" i="98"/>
  <c r="CN270" i="97"/>
  <c r="BD270" i="97"/>
  <c r="AC270" i="97"/>
  <c r="EG278" i="102" l="1"/>
  <c r="EK278" i="102"/>
  <c r="EA278" i="102"/>
  <c r="EC278" i="102" s="1"/>
  <c r="DO278" i="102"/>
  <c r="DS278" i="102"/>
  <c r="DI278" i="102"/>
  <c r="DK278" i="102" s="1"/>
  <c r="EJ270" i="98"/>
  <c r="EL270" i="98" s="1"/>
  <c r="DX271" i="98"/>
  <c r="EB271" i="98"/>
  <c r="DR270" i="98"/>
  <c r="DT270" i="98" s="1"/>
  <c r="DJ271" i="98"/>
  <c r="DF271" i="98"/>
  <c r="EJ276" i="101"/>
  <c r="EL276" i="101" s="1"/>
  <c r="EB277" i="101"/>
  <c r="DX277" i="101"/>
  <c r="DR276" i="101"/>
  <c r="DT276" i="101" s="1"/>
  <c r="DJ277" i="101"/>
  <c r="DF277" i="101"/>
  <c r="EJ270" i="97"/>
  <c r="EL270" i="97" s="1"/>
  <c r="EA270" i="97"/>
  <c r="EC270" i="97" s="1"/>
  <c r="DR270" i="97"/>
  <c r="DT270" i="97" s="1"/>
  <c r="DI270" i="97"/>
  <c r="DK270" i="97" s="1"/>
  <c r="BV279" i="102"/>
  <c r="AL278" i="102"/>
  <c r="CE278" i="102"/>
  <c r="AU278" i="102"/>
  <c r="N278" i="102"/>
  <c r="P278" i="102" s="1"/>
  <c r="O279" i="102" s="1"/>
  <c r="CZ278" i="102"/>
  <c r="DB278" i="102" s="1"/>
  <c r="BG278" i="102"/>
  <c r="BI278" i="102" s="1"/>
  <c r="BH279" i="102" s="1"/>
  <c r="BP278" i="102"/>
  <c r="BR278" i="102" s="1"/>
  <c r="BQ279" i="102" s="1"/>
  <c r="CN278" i="102"/>
  <c r="AF278" i="102"/>
  <c r="AH278" i="102" s="1"/>
  <c r="AG279" i="102" s="1"/>
  <c r="W278" i="102"/>
  <c r="Y278" i="102" s="1"/>
  <c r="X279" i="102" s="1"/>
  <c r="T277" i="101"/>
  <c r="AX276" i="101"/>
  <c r="AZ276" i="101" s="1"/>
  <c r="AF276" i="101"/>
  <c r="AH276" i="101" s="1"/>
  <c r="AG277" i="101" s="1"/>
  <c r="BG276" i="101"/>
  <c r="BI276" i="101" s="1"/>
  <c r="BP276" i="101"/>
  <c r="BR276" i="101" s="1"/>
  <c r="CZ276" i="101"/>
  <c r="DB276" i="101" s="1"/>
  <c r="K278" i="101"/>
  <c r="CI277" i="101"/>
  <c r="CE277" i="101"/>
  <c r="AO276" i="101"/>
  <c r="AQ276" i="101" s="1"/>
  <c r="AP277" i="101" s="1"/>
  <c r="CQ276" i="101"/>
  <c r="CS276" i="101" s="1"/>
  <c r="BY276" i="101"/>
  <c r="CA276" i="101" s="1"/>
  <c r="CZ270" i="98"/>
  <c r="DB270" i="98" s="1"/>
  <c r="DA271" i="98" s="1"/>
  <c r="CQ270" i="98"/>
  <c r="CS270" i="98" s="1"/>
  <c r="CR271" i="98" s="1"/>
  <c r="AO270" i="98"/>
  <c r="AQ270" i="98" s="1"/>
  <c r="AP271" i="98" s="1"/>
  <c r="AF270" i="98"/>
  <c r="AH270" i="98" s="1"/>
  <c r="AG271" i="98" s="1"/>
  <c r="CQ270" i="97"/>
  <c r="CS270" i="97" s="1"/>
  <c r="CR271" i="97" s="1"/>
  <c r="CI270" i="97"/>
  <c r="CE270" i="97"/>
  <c r="BQ270" i="97"/>
  <c r="BM270" i="97"/>
  <c r="BG270" i="97"/>
  <c r="BI270" i="97" s="1"/>
  <c r="BH271" i="97" s="1"/>
  <c r="AO270" i="97"/>
  <c r="AQ270" i="97" s="1"/>
  <c r="AF270" i="97"/>
  <c r="AH270" i="97" s="1"/>
  <c r="AG271" i="97" s="1"/>
  <c r="T270" i="97"/>
  <c r="BD271" i="98"/>
  <c r="BM271" i="98"/>
  <c r="T271" i="98"/>
  <c r="K271" i="98"/>
  <c r="BV271" i="98"/>
  <c r="AU271" i="98"/>
  <c r="CE271" i="98"/>
  <c r="CW271" i="97"/>
  <c r="AU271" i="97"/>
  <c r="EJ278" i="102" l="1"/>
  <c r="EL278" i="102" s="1"/>
  <c r="EB279" i="102"/>
  <c r="DX279" i="102"/>
  <c r="DR278" i="102"/>
  <c r="DT278" i="102" s="1"/>
  <c r="DJ279" i="102"/>
  <c r="DF279" i="102"/>
  <c r="EK271" i="98"/>
  <c r="EG271" i="98"/>
  <c r="EA271" i="98"/>
  <c r="EC271" i="98" s="1"/>
  <c r="DS271" i="98"/>
  <c r="DO271" i="98"/>
  <c r="DI271" i="98"/>
  <c r="DK271" i="98" s="1"/>
  <c r="EK277" i="101"/>
  <c r="EG277" i="101"/>
  <c r="EA277" i="101"/>
  <c r="EC277" i="101" s="1"/>
  <c r="DS277" i="101"/>
  <c r="DO277" i="101"/>
  <c r="DI277" i="101"/>
  <c r="DK277" i="101" s="1"/>
  <c r="EK271" i="97"/>
  <c r="EG271" i="97"/>
  <c r="EB271" i="97"/>
  <c r="DX271" i="97"/>
  <c r="DS271" i="97"/>
  <c r="DO271" i="97"/>
  <c r="DJ271" i="97"/>
  <c r="DF271" i="97"/>
  <c r="T279" i="102"/>
  <c r="BM279" i="102"/>
  <c r="BD279" i="102"/>
  <c r="DA279" i="102"/>
  <c r="CW279" i="102"/>
  <c r="AC279" i="102"/>
  <c r="K279" i="102"/>
  <c r="CQ278" i="102"/>
  <c r="CS278" i="102" s="1"/>
  <c r="CR279" i="102" s="1"/>
  <c r="AX278" i="102"/>
  <c r="AZ278" i="102" s="1"/>
  <c r="AY279" i="102" s="1"/>
  <c r="AO278" i="102"/>
  <c r="AQ278" i="102" s="1"/>
  <c r="AP279" i="102" s="1"/>
  <c r="CH278" i="102"/>
  <c r="CJ278" i="102" s="1"/>
  <c r="CI279" i="102" s="1"/>
  <c r="BY279" i="102"/>
  <c r="CA279" i="102" s="1"/>
  <c r="BZ280" i="102" s="1"/>
  <c r="AC277" i="101"/>
  <c r="BQ277" i="101"/>
  <c r="BM277" i="101"/>
  <c r="AY277" i="101"/>
  <c r="AU277" i="101"/>
  <c r="CH277" i="101"/>
  <c r="CJ277" i="101" s="1"/>
  <c r="CR277" i="101"/>
  <c r="CN277" i="101"/>
  <c r="CW277" i="101"/>
  <c r="DA277" i="101"/>
  <c r="BH277" i="101"/>
  <c r="BD277" i="101"/>
  <c r="BZ277" i="101"/>
  <c r="BV277" i="101"/>
  <c r="AL277" i="101"/>
  <c r="N278" i="101"/>
  <c r="P278" i="101" s="1"/>
  <c r="O279" i="101" s="1"/>
  <c r="W277" i="101"/>
  <c r="Y277" i="101" s="1"/>
  <c r="X278" i="101" s="1"/>
  <c r="CH271" i="98"/>
  <c r="CJ271" i="98" s="1"/>
  <c r="CI272" i="98" s="1"/>
  <c r="BY271" i="98"/>
  <c r="CA271" i="98" s="1"/>
  <c r="BZ272" i="98" s="1"/>
  <c r="BP271" i="98"/>
  <c r="BR271" i="98" s="1"/>
  <c r="BQ272" i="98" s="1"/>
  <c r="BG271" i="98"/>
  <c r="BI271" i="98" s="1"/>
  <c r="BH272" i="98" s="1"/>
  <c r="AX271" i="98"/>
  <c r="AZ271" i="98" s="1"/>
  <c r="AY272" i="98" s="1"/>
  <c r="W271" i="98"/>
  <c r="Y271" i="98" s="1"/>
  <c r="X272" i="98" s="1"/>
  <c r="CZ271" i="97"/>
  <c r="DB271" i="97" s="1"/>
  <c r="DA272" i="97" s="1"/>
  <c r="CH270" i="97"/>
  <c r="CJ270" i="97" s="1"/>
  <c r="BP270" i="97"/>
  <c r="BR270" i="97" s="1"/>
  <c r="AX271" i="97"/>
  <c r="AZ271" i="97" s="1"/>
  <c r="AY272" i="97" s="1"/>
  <c r="AP271" i="97"/>
  <c r="AL271" i="97"/>
  <c r="W270" i="97"/>
  <c r="Y270" i="97" s="1"/>
  <c r="X271" i="97" s="1"/>
  <c r="AC271" i="98"/>
  <c r="CW271" i="98"/>
  <c r="CN271" i="98"/>
  <c r="N271" i="98"/>
  <c r="P271" i="98" s="1"/>
  <c r="O272" i="98" s="1"/>
  <c r="AL271" i="98"/>
  <c r="CN271" i="97"/>
  <c r="BD271" i="97"/>
  <c r="AC271" i="97"/>
  <c r="EK279" i="102" l="1"/>
  <c r="EG279" i="102"/>
  <c r="EA279" i="102"/>
  <c r="EC279" i="102" s="1"/>
  <c r="DS279" i="102"/>
  <c r="DO279" i="102"/>
  <c r="DI279" i="102"/>
  <c r="DK279" i="102" s="1"/>
  <c r="EJ271" i="98"/>
  <c r="EL271" i="98" s="1"/>
  <c r="EB272" i="98"/>
  <c r="DX272" i="98"/>
  <c r="DR271" i="98"/>
  <c r="DT271" i="98" s="1"/>
  <c r="DF272" i="98"/>
  <c r="DJ272" i="98"/>
  <c r="EJ277" i="101"/>
  <c r="EL277" i="101" s="1"/>
  <c r="EB278" i="101"/>
  <c r="DX278" i="101"/>
  <c r="DR277" i="101"/>
  <c r="DT277" i="101" s="1"/>
  <c r="DJ278" i="101"/>
  <c r="DF278" i="101"/>
  <c r="EJ271" i="97"/>
  <c r="EL271" i="97" s="1"/>
  <c r="EA271" i="97"/>
  <c r="EC271" i="97" s="1"/>
  <c r="DR271" i="97"/>
  <c r="DT271" i="97" s="1"/>
  <c r="DI271" i="97"/>
  <c r="DK271" i="97" s="1"/>
  <c r="AL279" i="102"/>
  <c r="CZ279" i="102"/>
  <c r="DB279" i="102" s="1"/>
  <c r="BP279" i="102"/>
  <c r="BR279" i="102" s="1"/>
  <c r="BQ280" i="102" s="1"/>
  <c r="CE279" i="102"/>
  <c r="AU279" i="102"/>
  <c r="N279" i="102"/>
  <c r="P279" i="102" s="1"/>
  <c r="O280" i="102" s="1"/>
  <c r="AF279" i="102"/>
  <c r="AH279" i="102" s="1"/>
  <c r="AG280" i="102" s="1"/>
  <c r="BG279" i="102"/>
  <c r="BI279" i="102" s="1"/>
  <c r="BH280" i="102" s="1"/>
  <c r="BV280" i="102"/>
  <c r="CN279" i="102"/>
  <c r="W279" i="102"/>
  <c r="Y279" i="102" s="1"/>
  <c r="X280" i="102" s="1"/>
  <c r="T278" i="101"/>
  <c r="CI278" i="101"/>
  <c r="CE278" i="101"/>
  <c r="K279" i="101"/>
  <c r="BY277" i="101"/>
  <c r="CA277" i="101" s="1"/>
  <c r="BP277" i="101"/>
  <c r="BR277" i="101" s="1"/>
  <c r="CZ277" i="101"/>
  <c r="DB277" i="101" s="1"/>
  <c r="BG277" i="101"/>
  <c r="BI277" i="101" s="1"/>
  <c r="CQ277" i="101"/>
  <c r="CS277" i="101" s="1"/>
  <c r="AX277" i="101"/>
  <c r="AZ277" i="101" s="1"/>
  <c r="AO277" i="101"/>
  <c r="AQ277" i="101" s="1"/>
  <c r="AP278" i="101" s="1"/>
  <c r="AF277" i="101"/>
  <c r="AH277" i="101" s="1"/>
  <c r="AG278" i="101" s="1"/>
  <c r="CZ271" i="98"/>
  <c r="DB271" i="98" s="1"/>
  <c r="DA272" i="98" s="1"/>
  <c r="CQ271" i="98"/>
  <c r="CS271" i="98" s="1"/>
  <c r="CR272" i="98" s="1"/>
  <c r="AO271" i="98"/>
  <c r="AQ271" i="98" s="1"/>
  <c r="AP272" i="98" s="1"/>
  <c r="AF271" i="98"/>
  <c r="AH271" i="98" s="1"/>
  <c r="AG272" i="98" s="1"/>
  <c r="CQ271" i="97"/>
  <c r="CS271" i="97" s="1"/>
  <c r="CR272" i="97" s="1"/>
  <c r="CI271" i="97"/>
  <c r="CE271" i="97"/>
  <c r="BQ271" i="97"/>
  <c r="BM271" i="97"/>
  <c r="BG271" i="97"/>
  <c r="BI271" i="97" s="1"/>
  <c r="BH272" i="97" s="1"/>
  <c r="AO271" i="97"/>
  <c r="AQ271" i="97" s="1"/>
  <c r="AF271" i="97"/>
  <c r="AH271" i="97" s="1"/>
  <c r="AG272" i="97" s="1"/>
  <c r="T271" i="97"/>
  <c r="AU272" i="98"/>
  <c r="BV272" i="98"/>
  <c r="BD272" i="98"/>
  <c r="BM272" i="98"/>
  <c r="T272" i="98"/>
  <c r="K272" i="98"/>
  <c r="CE272" i="98"/>
  <c r="CW272" i="97"/>
  <c r="AU272" i="97"/>
  <c r="EJ279" i="102" l="1"/>
  <c r="EL279" i="102" s="1"/>
  <c r="EB280" i="102"/>
  <c r="DX280" i="102"/>
  <c r="DR279" i="102"/>
  <c r="DT279" i="102" s="1"/>
  <c r="DJ280" i="102"/>
  <c r="DF280" i="102"/>
  <c r="EG272" i="98"/>
  <c r="EK272" i="98"/>
  <c r="EA272" i="98"/>
  <c r="EC272" i="98" s="1"/>
  <c r="DS272" i="98"/>
  <c r="DO272" i="98"/>
  <c r="DI272" i="98"/>
  <c r="DK272" i="98" s="1"/>
  <c r="EG278" i="101"/>
  <c r="EK278" i="101"/>
  <c r="EA278" i="101"/>
  <c r="EC278" i="101" s="1"/>
  <c r="DS278" i="101"/>
  <c r="DO278" i="101"/>
  <c r="DI278" i="101"/>
  <c r="DK278" i="101" s="1"/>
  <c r="EK272" i="97"/>
  <c r="EG272" i="97"/>
  <c r="DX272" i="97"/>
  <c r="EB272" i="97"/>
  <c r="DS272" i="97"/>
  <c r="DO272" i="97"/>
  <c r="DJ272" i="97"/>
  <c r="DF272" i="97"/>
  <c r="DA280" i="102"/>
  <c r="CW280" i="102"/>
  <c r="BD280" i="102"/>
  <c r="CQ279" i="102"/>
  <c r="CS279" i="102" s="1"/>
  <c r="CR280" i="102" s="1"/>
  <c r="K280" i="102"/>
  <c r="CH279" i="102"/>
  <c r="CJ279" i="102" s="1"/>
  <c r="CI280" i="102" s="1"/>
  <c r="T280" i="102"/>
  <c r="AC280" i="102"/>
  <c r="AX279" i="102"/>
  <c r="AZ279" i="102" s="1"/>
  <c r="AY280" i="102" s="1"/>
  <c r="BM280" i="102"/>
  <c r="AO279" i="102"/>
  <c r="AQ279" i="102" s="1"/>
  <c r="AP280" i="102" s="1"/>
  <c r="BY280" i="102"/>
  <c r="CA280" i="102" s="1"/>
  <c r="BX7" i="102" s="1"/>
  <c r="BQ278" i="101"/>
  <c r="BM278" i="101"/>
  <c r="AL278" i="101"/>
  <c r="BH278" i="101"/>
  <c r="BD278" i="101"/>
  <c r="BZ278" i="101"/>
  <c r="BV278" i="101"/>
  <c r="AC278" i="101"/>
  <c r="CH278" i="101"/>
  <c r="CJ278" i="101" s="1"/>
  <c r="CN278" i="101"/>
  <c r="CR278" i="101"/>
  <c r="CW278" i="101"/>
  <c r="DA278" i="101"/>
  <c r="AY278" i="101"/>
  <c r="AU278" i="101"/>
  <c r="N279" i="101"/>
  <c r="P279" i="101" s="1"/>
  <c r="O280" i="101" s="1"/>
  <c r="W278" i="101"/>
  <c r="Y278" i="101" s="1"/>
  <c r="X279" i="101" s="1"/>
  <c r="CH272" i="98"/>
  <c r="CJ272" i="98" s="1"/>
  <c r="CI273" i="98" s="1"/>
  <c r="BY272" i="98"/>
  <c r="CA272" i="98" s="1"/>
  <c r="BZ273" i="98" s="1"/>
  <c r="BP272" i="98"/>
  <c r="BR272" i="98" s="1"/>
  <c r="BQ273" i="98" s="1"/>
  <c r="BG272" i="98"/>
  <c r="BI272" i="98" s="1"/>
  <c r="BH273" i="98" s="1"/>
  <c r="AX272" i="98"/>
  <c r="AZ272" i="98" s="1"/>
  <c r="AY273" i="98" s="1"/>
  <c r="W272" i="98"/>
  <c r="Y272" i="98" s="1"/>
  <c r="X273" i="98" s="1"/>
  <c r="CZ272" i="97"/>
  <c r="DB272" i="97" s="1"/>
  <c r="DA273" i="97" s="1"/>
  <c r="CH271" i="97"/>
  <c r="CJ271" i="97" s="1"/>
  <c r="BP271" i="97"/>
  <c r="BR271" i="97" s="1"/>
  <c r="AX272" i="97"/>
  <c r="AZ272" i="97" s="1"/>
  <c r="AY273" i="97" s="1"/>
  <c r="AP272" i="97"/>
  <c r="AL272" i="97"/>
  <c r="W271" i="97"/>
  <c r="Y271" i="97" s="1"/>
  <c r="X272" i="97" s="1"/>
  <c r="CW272" i="98"/>
  <c r="AL272" i="98"/>
  <c r="AC272" i="98"/>
  <c r="N272" i="98"/>
  <c r="P272" i="98" s="1"/>
  <c r="O273" i="98" s="1"/>
  <c r="CN272" i="98"/>
  <c r="CN272" i="97"/>
  <c r="BD272" i="97"/>
  <c r="AC272" i="97"/>
  <c r="EK280" i="102" l="1"/>
  <c r="EG280" i="102"/>
  <c r="EA280" i="102"/>
  <c r="EC280" i="102" s="1"/>
  <c r="DZ7" i="102" s="1"/>
  <c r="DO280" i="102"/>
  <c r="DS280" i="102"/>
  <c r="DI280" i="102"/>
  <c r="DK280" i="102" s="1"/>
  <c r="DH7" i="102" s="1"/>
  <c r="EJ272" i="98"/>
  <c r="EL272" i="98" s="1"/>
  <c r="EB273" i="98"/>
  <c r="DX273" i="98"/>
  <c r="DR272" i="98"/>
  <c r="DT272" i="98" s="1"/>
  <c r="DJ273" i="98"/>
  <c r="DF273" i="98"/>
  <c r="EJ278" i="101"/>
  <c r="EL278" i="101" s="1"/>
  <c r="EB279" i="101"/>
  <c r="DX279" i="101"/>
  <c r="DR278" i="101"/>
  <c r="DT278" i="101" s="1"/>
  <c r="DJ279" i="101"/>
  <c r="DF279" i="101"/>
  <c r="EJ272" i="97"/>
  <c r="EL272" i="97" s="1"/>
  <c r="EA272" i="97"/>
  <c r="EC272" i="97" s="1"/>
  <c r="DR272" i="97"/>
  <c r="DT272" i="97" s="1"/>
  <c r="DI272" i="97"/>
  <c r="DK272" i="97" s="1"/>
  <c r="CE280" i="102"/>
  <c r="W280" i="102"/>
  <c r="Y280" i="102" s="1"/>
  <c r="V7" i="102" s="1"/>
  <c r="BG280" i="102"/>
  <c r="BI280" i="102" s="1"/>
  <c r="BF7" i="102" s="1"/>
  <c r="AL280" i="102"/>
  <c r="AU280" i="102"/>
  <c r="N280" i="102"/>
  <c r="P280" i="102" s="1"/>
  <c r="M7" i="102" s="1"/>
  <c r="J5" i="102" s="1"/>
  <c r="BP280" i="102"/>
  <c r="BR280" i="102" s="1"/>
  <c r="BO7" i="102" s="1"/>
  <c r="AF280" i="102"/>
  <c r="AH280" i="102" s="1"/>
  <c r="AE7" i="102" s="1"/>
  <c r="CN280" i="102"/>
  <c r="CZ280" i="102"/>
  <c r="DB280" i="102" s="1"/>
  <c r="CY7" i="102" s="1"/>
  <c r="T279" i="101"/>
  <c r="BY278" i="101"/>
  <c r="CA278" i="101" s="1"/>
  <c r="AO278" i="101"/>
  <c r="AQ278" i="101" s="1"/>
  <c r="AP279" i="101" s="1"/>
  <c r="K280" i="101"/>
  <c r="CZ278" i="101"/>
  <c r="DB278" i="101" s="1"/>
  <c r="CE279" i="101"/>
  <c r="CI279" i="101"/>
  <c r="AX278" i="101"/>
  <c r="AZ278" i="101" s="1"/>
  <c r="BG278" i="101"/>
  <c r="BI278" i="101" s="1"/>
  <c r="BP278" i="101"/>
  <c r="BR278" i="101" s="1"/>
  <c r="CQ278" i="101"/>
  <c r="CS278" i="101" s="1"/>
  <c r="AF278" i="101"/>
  <c r="AH278" i="101" s="1"/>
  <c r="AG279" i="101" s="1"/>
  <c r="CZ272" i="98"/>
  <c r="DB272" i="98" s="1"/>
  <c r="DA273" i="98" s="1"/>
  <c r="CQ272" i="98"/>
  <c r="CS272" i="98" s="1"/>
  <c r="CR273" i="98" s="1"/>
  <c r="AO272" i="98"/>
  <c r="AQ272" i="98" s="1"/>
  <c r="AP273" i="98" s="1"/>
  <c r="AF272" i="98"/>
  <c r="AH272" i="98" s="1"/>
  <c r="AG273" i="98" s="1"/>
  <c r="CQ272" i="97"/>
  <c r="CS272" i="97" s="1"/>
  <c r="CR273" i="97" s="1"/>
  <c r="CI272" i="97"/>
  <c r="CE272" i="97"/>
  <c r="BQ272" i="97"/>
  <c r="BM272" i="97"/>
  <c r="BG272" i="97"/>
  <c r="BI272" i="97" s="1"/>
  <c r="BH273" i="97" s="1"/>
  <c r="AO272" i="97"/>
  <c r="AQ272" i="97" s="1"/>
  <c r="AF272" i="97"/>
  <c r="AH272" i="97" s="1"/>
  <c r="AG273" i="97" s="1"/>
  <c r="T272" i="97"/>
  <c r="BV273" i="98"/>
  <c r="K273" i="98"/>
  <c r="AU273" i="98"/>
  <c r="CE273" i="98"/>
  <c r="BD273" i="98"/>
  <c r="T273" i="98"/>
  <c r="BM273" i="98"/>
  <c r="CW273" i="97"/>
  <c r="AU273" i="97"/>
  <c r="K5" i="102" l="1"/>
  <c r="C62" i="92" s="1"/>
  <c r="E44" i="7" s="1"/>
  <c r="L5" i="102"/>
  <c r="C62" i="91" s="1"/>
  <c r="G44" i="7" s="1"/>
  <c r="L3" i="102"/>
  <c r="L4" i="102" s="1"/>
  <c r="F28" i="7" s="1"/>
  <c r="K3" i="102"/>
  <c r="K4" i="102" s="1"/>
  <c r="D28" i="7" s="1"/>
  <c r="J3" i="102"/>
  <c r="J4" i="102" s="1"/>
  <c r="B28" i="7" s="1"/>
  <c r="EJ280" i="102"/>
  <c r="EL280" i="102" s="1"/>
  <c r="EI7" i="102" s="1"/>
  <c r="DR280" i="102"/>
  <c r="DT280" i="102" s="1"/>
  <c r="DQ7" i="102" s="1"/>
  <c r="EK273" i="98"/>
  <c r="EG273" i="98"/>
  <c r="EA273" i="98"/>
  <c r="EC273" i="98" s="1"/>
  <c r="DS273" i="98"/>
  <c r="DO273" i="98"/>
  <c r="DI273" i="98"/>
  <c r="DK273" i="98" s="1"/>
  <c r="EK279" i="101"/>
  <c r="EG279" i="101"/>
  <c r="EA279" i="101"/>
  <c r="EC279" i="101" s="1"/>
  <c r="DS279" i="101"/>
  <c r="DO279" i="101"/>
  <c r="DI279" i="101"/>
  <c r="DK279" i="101" s="1"/>
  <c r="EK273" i="97"/>
  <c r="EG273" i="97"/>
  <c r="EB273" i="97"/>
  <c r="DX273" i="97"/>
  <c r="DS273" i="97"/>
  <c r="DO273" i="97"/>
  <c r="DJ273" i="97"/>
  <c r="DF273" i="97"/>
  <c r="AO280" i="102"/>
  <c r="AQ280" i="102" s="1"/>
  <c r="AN7" i="102" s="1"/>
  <c r="M3" i="102" s="1"/>
  <c r="M4" i="102" s="1"/>
  <c r="H28" i="7" s="1"/>
  <c r="CQ280" i="102"/>
  <c r="CS280" i="102" s="1"/>
  <c r="CP7" i="102" s="1"/>
  <c r="AX280" i="102"/>
  <c r="AZ280" i="102" s="1"/>
  <c r="AW7" i="102" s="1"/>
  <c r="CH280" i="102"/>
  <c r="CJ280" i="102" s="1"/>
  <c r="CG7" i="102" s="1"/>
  <c r="AY279" i="101"/>
  <c r="AU279" i="101"/>
  <c r="BZ279" i="101"/>
  <c r="BV279" i="101"/>
  <c r="CN279" i="101"/>
  <c r="CR279" i="101"/>
  <c r="BH279" i="101"/>
  <c r="BD279" i="101"/>
  <c r="CH279" i="101"/>
  <c r="CJ279" i="101" s="1"/>
  <c r="N280" i="101"/>
  <c r="P280" i="101" s="1"/>
  <c r="O281" i="101" s="1"/>
  <c r="AC279" i="101"/>
  <c r="BQ279" i="101"/>
  <c r="BM279" i="101"/>
  <c r="DA279" i="101"/>
  <c r="CW279" i="101"/>
  <c r="AL279" i="101"/>
  <c r="W279" i="101"/>
  <c r="Y279" i="101" s="1"/>
  <c r="X280" i="101" s="1"/>
  <c r="CH273" i="98"/>
  <c r="CJ273" i="98" s="1"/>
  <c r="CI274" i="98" s="1"/>
  <c r="BY273" i="98"/>
  <c r="CA273" i="98" s="1"/>
  <c r="BZ274" i="98" s="1"/>
  <c r="BP273" i="98"/>
  <c r="BR273" i="98" s="1"/>
  <c r="BQ274" i="98" s="1"/>
  <c r="BG273" i="98"/>
  <c r="BI273" i="98" s="1"/>
  <c r="BH274" i="98" s="1"/>
  <c r="AX273" i="98"/>
  <c r="AZ273" i="98" s="1"/>
  <c r="AY274" i="98" s="1"/>
  <c r="W273" i="98"/>
  <c r="Y273" i="98" s="1"/>
  <c r="X274" i="98" s="1"/>
  <c r="CZ273" i="97"/>
  <c r="DB273" i="97" s="1"/>
  <c r="DA274" i="97" s="1"/>
  <c r="CH272" i="97"/>
  <c r="CJ272" i="97" s="1"/>
  <c r="BP272" i="97"/>
  <c r="BR272" i="97" s="1"/>
  <c r="AX273" i="97"/>
  <c r="AZ273" i="97" s="1"/>
  <c r="AY274" i="97" s="1"/>
  <c r="AP273" i="97"/>
  <c r="AL273" i="97"/>
  <c r="W272" i="97"/>
  <c r="Y272" i="97" s="1"/>
  <c r="X273" i="97" s="1"/>
  <c r="CW273" i="98"/>
  <c r="AL273" i="98"/>
  <c r="AC273" i="98"/>
  <c r="CN273" i="98"/>
  <c r="N273" i="98"/>
  <c r="P273" i="98" s="1"/>
  <c r="O274" i="98" s="1"/>
  <c r="CN273" i="97"/>
  <c r="BD273" i="97"/>
  <c r="AC273" i="97"/>
  <c r="N5" i="102" l="1"/>
  <c r="S5" i="102"/>
  <c r="T5" i="102"/>
  <c r="C62" i="87" s="1"/>
  <c r="W44" i="7" s="1"/>
  <c r="R5" i="102"/>
  <c r="P5" i="102"/>
  <c r="Q5" i="102"/>
  <c r="O5" i="102"/>
  <c r="U5" i="102"/>
  <c r="M5" i="102"/>
  <c r="X5" i="102"/>
  <c r="V5" i="102"/>
  <c r="W5" i="102"/>
  <c r="E15" i="92"/>
  <c r="E15" i="91"/>
  <c r="E15" i="90"/>
  <c r="E15" i="93"/>
  <c r="C62" i="93"/>
  <c r="U3" i="102"/>
  <c r="U4" i="102" s="1"/>
  <c r="X28" i="7" s="1"/>
  <c r="X3" i="102"/>
  <c r="X4" i="102" s="1"/>
  <c r="AD28" i="7" s="1"/>
  <c r="W3" i="102"/>
  <c r="W4" i="102" s="1"/>
  <c r="AB28" i="7" s="1"/>
  <c r="V3" i="102"/>
  <c r="V4" i="102" s="1"/>
  <c r="Z28" i="7" s="1"/>
  <c r="T3" i="102"/>
  <c r="T4" i="102" s="1"/>
  <c r="V28" i="7" s="1"/>
  <c r="S3" i="102"/>
  <c r="S4" i="102" s="1"/>
  <c r="T28" i="7" s="1"/>
  <c r="R3" i="102"/>
  <c r="R4" i="102" s="1"/>
  <c r="R28" i="7" s="1"/>
  <c r="Q3" i="102"/>
  <c r="Q4" i="102" s="1"/>
  <c r="P28" i="7" s="1"/>
  <c r="P3" i="102"/>
  <c r="P4" i="102" s="1"/>
  <c r="N28" i="7" s="1"/>
  <c r="O3" i="102"/>
  <c r="O4" i="102" s="1"/>
  <c r="L28" i="7" s="1"/>
  <c r="N3" i="102"/>
  <c r="N4" i="102" s="1"/>
  <c r="J28" i="7" s="1"/>
  <c r="EJ273" i="98"/>
  <c r="EL273" i="98" s="1"/>
  <c r="EB274" i="98"/>
  <c r="DX274" i="98"/>
  <c r="DR273" i="98"/>
  <c r="DT273" i="98" s="1"/>
  <c r="DJ274" i="98"/>
  <c r="DF274" i="98"/>
  <c r="EJ279" i="101"/>
  <c r="EL279" i="101" s="1"/>
  <c r="EB280" i="101"/>
  <c r="DX280" i="101"/>
  <c r="DR279" i="101"/>
  <c r="DT279" i="101" s="1"/>
  <c r="DJ280" i="101"/>
  <c r="DF280" i="101"/>
  <c r="EJ273" i="97"/>
  <c r="EL273" i="97" s="1"/>
  <c r="EA273" i="97"/>
  <c r="EC273" i="97" s="1"/>
  <c r="DR273" i="97"/>
  <c r="DT273" i="97" s="1"/>
  <c r="DI273" i="97"/>
  <c r="DK273" i="97" s="1"/>
  <c r="CE280" i="101"/>
  <c r="CI280" i="101"/>
  <c r="AO279" i="101"/>
  <c r="AQ279" i="101" s="1"/>
  <c r="AP280" i="101" s="1"/>
  <c r="BP279" i="101"/>
  <c r="BR279" i="101" s="1"/>
  <c r="BG279" i="101"/>
  <c r="BI279" i="101" s="1"/>
  <c r="BY279" i="101"/>
  <c r="CA279" i="101" s="1"/>
  <c r="K281" i="101"/>
  <c r="T280" i="101"/>
  <c r="CZ279" i="101"/>
  <c r="DB279" i="101" s="1"/>
  <c r="AF279" i="101"/>
  <c r="AH279" i="101" s="1"/>
  <c r="AG280" i="101" s="1"/>
  <c r="AX279" i="101"/>
  <c r="AZ279" i="101" s="1"/>
  <c r="CQ279" i="101"/>
  <c r="CS279" i="101" s="1"/>
  <c r="CZ273" i="98"/>
  <c r="DB273" i="98" s="1"/>
  <c r="DA274" i="98" s="1"/>
  <c r="CQ273" i="98"/>
  <c r="CS273" i="98" s="1"/>
  <c r="CR274" i="98" s="1"/>
  <c r="AO273" i="98"/>
  <c r="AQ273" i="98" s="1"/>
  <c r="AP274" i="98" s="1"/>
  <c r="AF273" i="98"/>
  <c r="AH273" i="98" s="1"/>
  <c r="AG274" i="98" s="1"/>
  <c r="CQ273" i="97"/>
  <c r="CS273" i="97" s="1"/>
  <c r="CR274" i="97" s="1"/>
  <c r="CI273" i="97"/>
  <c r="CE273" i="97"/>
  <c r="BQ273" i="97"/>
  <c r="BM273" i="97"/>
  <c r="BG273" i="97"/>
  <c r="BI273" i="97" s="1"/>
  <c r="BH274" i="97" s="1"/>
  <c r="AO273" i="97"/>
  <c r="AQ273" i="97" s="1"/>
  <c r="AF273" i="97"/>
  <c r="AH273" i="97" s="1"/>
  <c r="AG274" i="97" s="1"/>
  <c r="T273" i="97"/>
  <c r="BV274" i="98"/>
  <c r="AU274" i="98"/>
  <c r="K274" i="98"/>
  <c r="CE274" i="98"/>
  <c r="BD274" i="98"/>
  <c r="T274" i="98"/>
  <c r="BM274" i="98"/>
  <c r="CW274" i="97"/>
  <c r="AU274" i="97"/>
  <c r="C44" i="7" l="1"/>
  <c r="G15" i="92"/>
  <c r="C62" i="107"/>
  <c r="AE44" i="7" s="1"/>
  <c r="D11" i="7"/>
  <c r="F11" i="7"/>
  <c r="B11" i="7"/>
  <c r="E15" i="67"/>
  <c r="E15" i="105"/>
  <c r="E15" i="107"/>
  <c r="E15" i="89"/>
  <c r="E15" i="85"/>
  <c r="E15" i="104"/>
  <c r="E15" i="106"/>
  <c r="E15" i="86"/>
  <c r="G15" i="91"/>
  <c r="C62" i="106"/>
  <c r="AC44" i="7" s="1"/>
  <c r="C62" i="86"/>
  <c r="U44" i="7" s="1"/>
  <c r="C62" i="85"/>
  <c r="S44" i="7" s="1"/>
  <c r="C62" i="82"/>
  <c r="Q44" i="7" s="1"/>
  <c r="C62" i="67"/>
  <c r="O44" i="7" s="1"/>
  <c r="C62" i="88"/>
  <c r="M44" i="7" s="1"/>
  <c r="C62" i="89"/>
  <c r="K44" i="7" s="1"/>
  <c r="C62" i="90"/>
  <c r="I44" i="7" s="1"/>
  <c r="C62" i="105"/>
  <c r="AA44" i="7" s="1"/>
  <c r="C62" i="104"/>
  <c r="Y44" i="7" s="1"/>
  <c r="EK274" i="98"/>
  <c r="EG274" i="98"/>
  <c r="EA274" i="98"/>
  <c r="EC274" i="98" s="1"/>
  <c r="DO274" i="98"/>
  <c r="DS274" i="98"/>
  <c r="DI274" i="98"/>
  <c r="DK274" i="98" s="1"/>
  <c r="EK280" i="101"/>
  <c r="EG280" i="101"/>
  <c r="EA280" i="101"/>
  <c r="EC280" i="101" s="1"/>
  <c r="DZ7" i="101" s="1"/>
  <c r="DS280" i="101"/>
  <c r="DO280" i="101"/>
  <c r="DI280" i="101"/>
  <c r="DK280" i="101" s="1"/>
  <c r="DH7" i="101" s="1"/>
  <c r="EK274" i="97"/>
  <c r="EG274" i="97"/>
  <c r="EB274" i="97"/>
  <c r="DX274" i="97"/>
  <c r="DS274" i="97"/>
  <c r="DO274" i="97"/>
  <c r="DJ274" i="97"/>
  <c r="DF274" i="97"/>
  <c r="H11" i="7"/>
  <c r="BV280" i="101"/>
  <c r="BZ280" i="101"/>
  <c r="BH280" i="101"/>
  <c r="BD280" i="101"/>
  <c r="DA280" i="101"/>
  <c r="CW280" i="101"/>
  <c r="AY280" i="101"/>
  <c r="AU280" i="101"/>
  <c r="N281" i="101"/>
  <c r="P281" i="101" s="1"/>
  <c r="M7" i="101" s="1"/>
  <c r="AL280" i="101"/>
  <c r="CR280" i="101"/>
  <c r="CN280" i="101"/>
  <c r="AC280" i="101"/>
  <c r="W280" i="101"/>
  <c r="Y280" i="101" s="1"/>
  <c r="V7" i="101" s="1"/>
  <c r="BQ280" i="101"/>
  <c r="BM280" i="101"/>
  <c r="CH280" i="101"/>
  <c r="CJ280" i="101" s="1"/>
  <c r="CG7" i="101" s="1"/>
  <c r="CH274" i="98"/>
  <c r="CJ274" i="98" s="1"/>
  <c r="CI275" i="98" s="1"/>
  <c r="BY274" i="98"/>
  <c r="CA274" i="98" s="1"/>
  <c r="BZ275" i="98" s="1"/>
  <c r="BP274" i="98"/>
  <c r="BR274" i="98" s="1"/>
  <c r="BQ275" i="98" s="1"/>
  <c r="BG274" i="98"/>
  <c r="BI274" i="98" s="1"/>
  <c r="BH275" i="98" s="1"/>
  <c r="AX274" i="98"/>
  <c r="AZ274" i="98" s="1"/>
  <c r="AY275" i="98" s="1"/>
  <c r="W274" i="98"/>
  <c r="Y274" i="98" s="1"/>
  <c r="X275" i="98" s="1"/>
  <c r="CZ274" i="97"/>
  <c r="DB274" i="97" s="1"/>
  <c r="DA275" i="97" s="1"/>
  <c r="CH273" i="97"/>
  <c r="CJ273" i="97" s="1"/>
  <c r="BP273" i="97"/>
  <c r="BR273" i="97" s="1"/>
  <c r="AX274" i="97"/>
  <c r="AZ274" i="97" s="1"/>
  <c r="AY275" i="97" s="1"/>
  <c r="AP274" i="97"/>
  <c r="AL274" i="97"/>
  <c r="W273" i="97"/>
  <c r="Y273" i="97" s="1"/>
  <c r="X274" i="97" s="1"/>
  <c r="AL274" i="98"/>
  <c r="AC274" i="98"/>
  <c r="CW274" i="98"/>
  <c r="CN274" i="98"/>
  <c r="N274" i="98"/>
  <c r="P274" i="98" s="1"/>
  <c r="O275" i="98" s="1"/>
  <c r="CN274" i="97"/>
  <c r="BD274" i="97"/>
  <c r="AC274" i="97"/>
  <c r="K3" i="101" l="1"/>
  <c r="K4" i="101" s="1"/>
  <c r="D27" i="7" s="1"/>
  <c r="J3" i="101"/>
  <c r="J4" i="101" s="1"/>
  <c r="B27" i="7" s="1"/>
  <c r="J5" i="101"/>
  <c r="K5" i="101"/>
  <c r="C61" i="92" s="1"/>
  <c r="E43" i="7" s="1"/>
  <c r="L11" i="7"/>
  <c r="E15" i="88"/>
  <c r="P11" i="7"/>
  <c r="E15" i="82"/>
  <c r="V11" i="7"/>
  <c r="E15" i="87"/>
  <c r="T11" i="7"/>
  <c r="G15" i="107"/>
  <c r="G15" i="67"/>
  <c r="G15" i="93"/>
  <c r="J11" i="7"/>
  <c r="N11" i="7"/>
  <c r="R11" i="7"/>
  <c r="AB11" i="7"/>
  <c r="Z11" i="7"/>
  <c r="AD11" i="7"/>
  <c r="G15" i="89"/>
  <c r="G15" i="85"/>
  <c r="G15" i="106"/>
  <c r="G15" i="90"/>
  <c r="G15" i="105"/>
  <c r="EJ274" i="98"/>
  <c r="EL274" i="98" s="1"/>
  <c r="EB275" i="98"/>
  <c r="DX275" i="98"/>
  <c r="DR274" i="98"/>
  <c r="DT274" i="98" s="1"/>
  <c r="DJ275" i="98"/>
  <c r="DF275" i="98"/>
  <c r="G15" i="104"/>
  <c r="X11" i="7"/>
  <c r="EJ280" i="101"/>
  <c r="EL280" i="101" s="1"/>
  <c r="EI7" i="101" s="1"/>
  <c r="DR280" i="101"/>
  <c r="DT280" i="101" s="1"/>
  <c r="DQ7" i="101" s="1"/>
  <c r="EJ274" i="97"/>
  <c r="EL274" i="97" s="1"/>
  <c r="EA274" i="97"/>
  <c r="EC274" i="97" s="1"/>
  <c r="DR274" i="97"/>
  <c r="DT274" i="97" s="1"/>
  <c r="DI274" i="97"/>
  <c r="DK274" i="97" s="1"/>
  <c r="BP280" i="101"/>
  <c r="BR280" i="101" s="1"/>
  <c r="BO7" i="101" s="1"/>
  <c r="AF280" i="101"/>
  <c r="AH280" i="101" s="1"/>
  <c r="AE7" i="101" s="1"/>
  <c r="L3" i="101" s="1"/>
  <c r="AO280" i="101"/>
  <c r="AQ280" i="101" s="1"/>
  <c r="AN7" i="101" s="1"/>
  <c r="AX280" i="101"/>
  <c r="AZ280" i="101" s="1"/>
  <c r="AW7" i="101" s="1"/>
  <c r="BG280" i="101"/>
  <c r="BI280" i="101" s="1"/>
  <c r="BF7" i="101" s="1"/>
  <c r="CZ280" i="101"/>
  <c r="DB280" i="101" s="1"/>
  <c r="CY7" i="101" s="1"/>
  <c r="CQ280" i="101"/>
  <c r="CS280" i="101" s="1"/>
  <c r="CP7" i="101" s="1"/>
  <c r="BY280" i="101"/>
  <c r="CA280" i="101" s="1"/>
  <c r="BX7" i="101" s="1"/>
  <c r="CZ274" i="98"/>
  <c r="DB274" i="98" s="1"/>
  <c r="DA275" i="98" s="1"/>
  <c r="CQ274" i="98"/>
  <c r="CS274" i="98" s="1"/>
  <c r="CR275" i="98" s="1"/>
  <c r="AO274" i="98"/>
  <c r="AQ274" i="98" s="1"/>
  <c r="AP275" i="98" s="1"/>
  <c r="AF274" i="98"/>
  <c r="AH274" i="98" s="1"/>
  <c r="AG275" i="98" s="1"/>
  <c r="CQ274" i="97"/>
  <c r="CS274" i="97" s="1"/>
  <c r="CR275" i="97" s="1"/>
  <c r="CI274" i="97"/>
  <c r="CE274" i="97"/>
  <c r="BQ274" i="97"/>
  <c r="BM274" i="97"/>
  <c r="BG274" i="97"/>
  <c r="BI274" i="97" s="1"/>
  <c r="BH275" i="97" s="1"/>
  <c r="AO274" i="97"/>
  <c r="AQ274" i="97" s="1"/>
  <c r="AF274" i="97"/>
  <c r="AH274" i="97" s="1"/>
  <c r="AG275" i="97" s="1"/>
  <c r="T274" i="97"/>
  <c r="AU275" i="98"/>
  <c r="BD275" i="98"/>
  <c r="CE275" i="98"/>
  <c r="K275" i="98"/>
  <c r="T275" i="98"/>
  <c r="BM275" i="98"/>
  <c r="BV275" i="98"/>
  <c r="CW275" i="97"/>
  <c r="AU275" i="97"/>
  <c r="M3" i="101" l="1"/>
  <c r="M4" i="101" s="1"/>
  <c r="H27" i="7" s="1"/>
  <c r="O3" i="101"/>
  <c r="O4" i="101" s="1"/>
  <c r="L27" i="7" s="1"/>
  <c r="N3" i="101"/>
  <c r="N4" i="101" s="1"/>
  <c r="J27" i="7" s="1"/>
  <c r="P3" i="101"/>
  <c r="P4" i="101" s="1"/>
  <c r="N27" i="7" s="1"/>
  <c r="X3" i="101"/>
  <c r="X4" i="101" s="1"/>
  <c r="AD27" i="7" s="1"/>
  <c r="S3" i="101"/>
  <c r="S4" i="101" s="1"/>
  <c r="T27" i="7" s="1"/>
  <c r="W3" i="101"/>
  <c r="W4" i="101" s="1"/>
  <c r="AB27" i="7" s="1"/>
  <c r="R3" i="101"/>
  <c r="R4" i="101" s="1"/>
  <c r="R27" i="7" s="1"/>
  <c r="U3" i="101"/>
  <c r="U4" i="101" s="1"/>
  <c r="X27" i="7" s="1"/>
  <c r="T3" i="101"/>
  <c r="T4" i="101" s="1"/>
  <c r="V27" i="7" s="1"/>
  <c r="V3" i="101"/>
  <c r="V4" i="101" s="1"/>
  <c r="Z27" i="7" s="1"/>
  <c r="Q3" i="101"/>
  <c r="Q4" i="101" s="1"/>
  <c r="P27" i="7" s="1"/>
  <c r="X5" i="101"/>
  <c r="W5" i="101"/>
  <c r="R5" i="101"/>
  <c r="L5" i="101"/>
  <c r="S5" i="101"/>
  <c r="Q5" i="101"/>
  <c r="V5" i="101"/>
  <c r="O5" i="101"/>
  <c r="U5" i="101"/>
  <c r="T5" i="101"/>
  <c r="C61" i="87" s="1"/>
  <c r="W43" i="7" s="1"/>
  <c r="N5" i="101"/>
  <c r="M5" i="101"/>
  <c r="P5" i="101"/>
  <c r="G15" i="82"/>
  <c r="G15" i="88"/>
  <c r="G15" i="86"/>
  <c r="E14" i="92"/>
  <c r="E14" i="93"/>
  <c r="G15" i="87"/>
  <c r="C61" i="93"/>
  <c r="EK275" i="98"/>
  <c r="EG275" i="98"/>
  <c r="EA275" i="98"/>
  <c r="EC275" i="98" s="1"/>
  <c r="DS275" i="98"/>
  <c r="DO275" i="98"/>
  <c r="DI275" i="98"/>
  <c r="DK275" i="98" s="1"/>
  <c r="L4" i="101"/>
  <c r="F27" i="7" s="1"/>
  <c r="EK275" i="97"/>
  <c r="EG275" i="97"/>
  <c r="EB275" i="97"/>
  <c r="DX275" i="97"/>
  <c r="DS275" i="97"/>
  <c r="DO275" i="97"/>
  <c r="DJ275" i="97"/>
  <c r="DF275" i="97"/>
  <c r="CH275" i="98"/>
  <c r="CJ275" i="98" s="1"/>
  <c r="CI276" i="98" s="1"/>
  <c r="BY275" i="98"/>
  <c r="CA275" i="98" s="1"/>
  <c r="BZ276" i="98" s="1"/>
  <c r="BP275" i="98"/>
  <c r="BR275" i="98" s="1"/>
  <c r="BQ276" i="98" s="1"/>
  <c r="BG275" i="98"/>
  <c r="BI275" i="98" s="1"/>
  <c r="BH276" i="98" s="1"/>
  <c r="AX275" i="98"/>
  <c r="AZ275" i="98" s="1"/>
  <c r="AY276" i="98" s="1"/>
  <c r="W275" i="98"/>
  <c r="Y275" i="98" s="1"/>
  <c r="X276" i="98" s="1"/>
  <c r="CZ275" i="97"/>
  <c r="DB275" i="97" s="1"/>
  <c r="DA276" i="97" s="1"/>
  <c r="CH274" i="97"/>
  <c r="CJ274" i="97" s="1"/>
  <c r="BP274" i="97"/>
  <c r="BR274" i="97" s="1"/>
  <c r="AX275" i="97"/>
  <c r="AZ275" i="97" s="1"/>
  <c r="AY276" i="97" s="1"/>
  <c r="AP275" i="97"/>
  <c r="AL275" i="97"/>
  <c r="W274" i="97"/>
  <c r="Y274" i="97" s="1"/>
  <c r="X275" i="97" s="1"/>
  <c r="CW275" i="98"/>
  <c r="CN275" i="98"/>
  <c r="N275" i="98"/>
  <c r="P275" i="98" s="1"/>
  <c r="O276" i="98" s="1"/>
  <c r="AL275" i="98"/>
  <c r="AC275" i="98"/>
  <c r="CN275" i="97"/>
  <c r="BD275" i="97"/>
  <c r="AC275" i="97"/>
  <c r="C43" i="7" l="1"/>
  <c r="C61" i="107"/>
  <c r="AE43" i="7" s="1"/>
  <c r="B10" i="7"/>
  <c r="D10" i="7"/>
  <c r="E14" i="91"/>
  <c r="E14" i="105"/>
  <c r="V10" i="7"/>
  <c r="E14" i="104"/>
  <c r="E14" i="106"/>
  <c r="G14" i="92"/>
  <c r="C61" i="106"/>
  <c r="AC43" i="7" s="1"/>
  <c r="C61" i="86"/>
  <c r="U43" i="7" s="1"/>
  <c r="C61" i="85"/>
  <c r="S43" i="7" s="1"/>
  <c r="C61" i="82"/>
  <c r="Q43" i="7" s="1"/>
  <c r="C61" i="67"/>
  <c r="O43" i="7" s="1"/>
  <c r="C61" i="88"/>
  <c r="M43" i="7" s="1"/>
  <c r="C61" i="89"/>
  <c r="K43" i="7" s="1"/>
  <c r="C61" i="90"/>
  <c r="I43" i="7" s="1"/>
  <c r="C61" i="91"/>
  <c r="G43" i="7" s="1"/>
  <c r="C61" i="105"/>
  <c r="AA43" i="7" s="1"/>
  <c r="E14" i="90"/>
  <c r="E14" i="89"/>
  <c r="E14" i="88"/>
  <c r="E14" i="82"/>
  <c r="E14" i="85"/>
  <c r="E14" i="86"/>
  <c r="C61" i="104"/>
  <c r="Y43" i="7" s="1"/>
  <c r="EJ275" i="98"/>
  <c r="EL275" i="98" s="1"/>
  <c r="EB276" i="98"/>
  <c r="DX276" i="98"/>
  <c r="DR275" i="98"/>
  <c r="DT275" i="98" s="1"/>
  <c r="DF276" i="98"/>
  <c r="DJ276" i="98"/>
  <c r="EJ275" i="97"/>
  <c r="EL275" i="97" s="1"/>
  <c r="EA275" i="97"/>
  <c r="EC275" i="97" s="1"/>
  <c r="DR275" i="97"/>
  <c r="DT275" i="97" s="1"/>
  <c r="DI275" i="97"/>
  <c r="DK275" i="97" s="1"/>
  <c r="CZ275" i="98"/>
  <c r="DB275" i="98" s="1"/>
  <c r="DA276" i="98" s="1"/>
  <c r="CQ275" i="98"/>
  <c r="CS275" i="98" s="1"/>
  <c r="CR276" i="98" s="1"/>
  <c r="AO275" i="98"/>
  <c r="AQ275" i="98" s="1"/>
  <c r="AP276" i="98" s="1"/>
  <c r="AF275" i="98"/>
  <c r="AH275" i="98" s="1"/>
  <c r="AG276" i="98" s="1"/>
  <c r="CQ275" i="97"/>
  <c r="CS275" i="97" s="1"/>
  <c r="CR276" i="97" s="1"/>
  <c r="CI275" i="97"/>
  <c r="CE275" i="97"/>
  <c r="BQ275" i="97"/>
  <c r="BM275" i="97"/>
  <c r="BG275" i="97"/>
  <c r="BI275" i="97" s="1"/>
  <c r="BH276" i="97" s="1"/>
  <c r="AO275" i="97"/>
  <c r="AQ275" i="97" s="1"/>
  <c r="AF275" i="97"/>
  <c r="AH275" i="97" s="1"/>
  <c r="AG276" i="97" s="1"/>
  <c r="T275" i="97"/>
  <c r="BV276" i="98"/>
  <c r="AU276" i="98"/>
  <c r="BD276" i="98"/>
  <c r="BM276" i="98"/>
  <c r="K276" i="98"/>
  <c r="CE276" i="98"/>
  <c r="T276" i="98"/>
  <c r="CW276" i="97"/>
  <c r="AU276" i="97"/>
  <c r="E14" i="107" l="1"/>
  <c r="G14" i="107" s="1"/>
  <c r="E14" i="67"/>
  <c r="G14" i="67" s="1"/>
  <c r="G14" i="93"/>
  <c r="Z10" i="7"/>
  <c r="AB10" i="7"/>
  <c r="F10" i="7"/>
  <c r="AD10" i="7"/>
  <c r="G14" i="91"/>
  <c r="G14" i="106"/>
  <c r="G14" i="86"/>
  <c r="G14" i="88"/>
  <c r="G14" i="105"/>
  <c r="G14" i="85"/>
  <c r="G14" i="89"/>
  <c r="G14" i="82"/>
  <c r="G14" i="90"/>
  <c r="P10" i="7"/>
  <c r="H10" i="7"/>
  <c r="J10" i="7"/>
  <c r="N10" i="7"/>
  <c r="R10" i="7"/>
  <c r="T10" i="7"/>
  <c r="L10" i="7"/>
  <c r="EG276" i="98"/>
  <c r="EK276" i="98"/>
  <c r="EA276" i="98"/>
  <c r="EC276" i="98" s="1"/>
  <c r="DS276" i="98"/>
  <c r="DO276" i="98"/>
  <c r="DI276" i="98"/>
  <c r="DK276" i="98" s="1"/>
  <c r="E14" i="87"/>
  <c r="G14" i="104"/>
  <c r="X10" i="7"/>
  <c r="EK276" i="97"/>
  <c r="EG276" i="97"/>
  <c r="EB276" i="97"/>
  <c r="DX276" i="97"/>
  <c r="DS276" i="97"/>
  <c r="DO276" i="97"/>
  <c r="DJ276" i="97"/>
  <c r="DF276" i="97"/>
  <c r="CH276" i="98"/>
  <c r="CJ276" i="98" s="1"/>
  <c r="CI277" i="98" s="1"/>
  <c r="BY276" i="98"/>
  <c r="CA276" i="98" s="1"/>
  <c r="BZ277" i="98" s="1"/>
  <c r="BP276" i="98"/>
  <c r="BR276" i="98" s="1"/>
  <c r="BQ277" i="98" s="1"/>
  <c r="BG276" i="98"/>
  <c r="BI276" i="98" s="1"/>
  <c r="BH277" i="98" s="1"/>
  <c r="AX276" i="98"/>
  <c r="AZ276" i="98" s="1"/>
  <c r="AY277" i="98" s="1"/>
  <c r="W276" i="98"/>
  <c r="Y276" i="98" s="1"/>
  <c r="X277" i="98" s="1"/>
  <c r="CZ276" i="97"/>
  <c r="DB276" i="97" s="1"/>
  <c r="DA277" i="97" s="1"/>
  <c r="CH275" i="97"/>
  <c r="CJ275" i="97" s="1"/>
  <c r="BP275" i="97"/>
  <c r="BR275" i="97" s="1"/>
  <c r="AX276" i="97"/>
  <c r="AZ276" i="97" s="1"/>
  <c r="AY277" i="97" s="1"/>
  <c r="AP276" i="97"/>
  <c r="AL276" i="97"/>
  <c r="W275" i="97"/>
  <c r="Y275" i="97" s="1"/>
  <c r="X276" i="97" s="1"/>
  <c r="AC276" i="98"/>
  <c r="CW276" i="98"/>
  <c r="CN276" i="98"/>
  <c r="AL276" i="98"/>
  <c r="N276" i="98"/>
  <c r="P276" i="98" s="1"/>
  <c r="O277" i="98" s="1"/>
  <c r="CN276" i="97"/>
  <c r="BD276" i="97"/>
  <c r="AC276" i="97"/>
  <c r="G14" i="87" l="1"/>
  <c r="EJ276" i="98"/>
  <c r="EL276" i="98" s="1"/>
  <c r="EB277" i="98"/>
  <c r="DX277" i="98"/>
  <c r="DR276" i="98"/>
  <c r="DT276" i="98" s="1"/>
  <c r="DJ277" i="98"/>
  <c r="DF277" i="98"/>
  <c r="EJ276" i="97"/>
  <c r="EL276" i="97" s="1"/>
  <c r="EA276" i="97"/>
  <c r="EC276" i="97" s="1"/>
  <c r="DR276" i="97"/>
  <c r="DT276" i="97" s="1"/>
  <c r="DI276" i="97"/>
  <c r="DK276" i="97" s="1"/>
  <c r="CZ276" i="98"/>
  <c r="DB276" i="98" s="1"/>
  <c r="DA277" i="98" s="1"/>
  <c r="CQ276" i="98"/>
  <c r="CS276" i="98" s="1"/>
  <c r="CR277" i="98" s="1"/>
  <c r="AO276" i="98"/>
  <c r="AQ276" i="98" s="1"/>
  <c r="AP277" i="98" s="1"/>
  <c r="AF276" i="98"/>
  <c r="AH276" i="98" s="1"/>
  <c r="AG277" i="98" s="1"/>
  <c r="CQ276" i="97"/>
  <c r="CS276" i="97" s="1"/>
  <c r="CR277" i="97" s="1"/>
  <c r="CI276" i="97"/>
  <c r="CE276" i="97"/>
  <c r="BQ276" i="97"/>
  <c r="BM276" i="97"/>
  <c r="BG276" i="97"/>
  <c r="BI276" i="97" s="1"/>
  <c r="BH277" i="97" s="1"/>
  <c r="AO276" i="97"/>
  <c r="AQ276" i="97" s="1"/>
  <c r="AF276" i="97"/>
  <c r="AH276" i="97" s="1"/>
  <c r="AG277" i="97" s="1"/>
  <c r="T276" i="97"/>
  <c r="K277" i="98"/>
  <c r="AU277" i="98"/>
  <c r="CE277" i="98"/>
  <c r="BM277" i="98"/>
  <c r="T277" i="98"/>
  <c r="BD277" i="98"/>
  <c r="BV277" i="98"/>
  <c r="CW277" i="97"/>
  <c r="AU277" i="97"/>
  <c r="EK277" i="98" l="1"/>
  <c r="EG277" i="98"/>
  <c r="EA277" i="98"/>
  <c r="EC277" i="98" s="1"/>
  <c r="DS277" i="98"/>
  <c r="DO277" i="98"/>
  <c r="DI277" i="98"/>
  <c r="DK277" i="98" s="1"/>
  <c r="EG277" i="97"/>
  <c r="EK277" i="97"/>
  <c r="EB277" i="97"/>
  <c r="DX277" i="97"/>
  <c r="DS277" i="97"/>
  <c r="DO277" i="97"/>
  <c r="DJ277" i="97"/>
  <c r="DF277" i="97"/>
  <c r="CH277" i="98"/>
  <c r="CJ277" i="98" s="1"/>
  <c r="CI278" i="98" s="1"/>
  <c r="BY277" i="98"/>
  <c r="CA277" i="98" s="1"/>
  <c r="BZ278" i="98" s="1"/>
  <c r="BP277" i="98"/>
  <c r="BR277" i="98" s="1"/>
  <c r="BQ278" i="98" s="1"/>
  <c r="BG277" i="98"/>
  <c r="BI277" i="98" s="1"/>
  <c r="BH278" i="98" s="1"/>
  <c r="AX277" i="98"/>
  <c r="AZ277" i="98" s="1"/>
  <c r="AY278" i="98" s="1"/>
  <c r="W277" i="98"/>
  <c r="Y277" i="98" s="1"/>
  <c r="X278" i="98" s="1"/>
  <c r="CZ277" i="97"/>
  <c r="DB277" i="97" s="1"/>
  <c r="DA278" i="97" s="1"/>
  <c r="CH276" i="97"/>
  <c r="CJ276" i="97" s="1"/>
  <c r="BP276" i="97"/>
  <c r="BR276" i="97" s="1"/>
  <c r="AX277" i="97"/>
  <c r="AZ277" i="97" s="1"/>
  <c r="AY278" i="97" s="1"/>
  <c r="AP277" i="97"/>
  <c r="AL277" i="97"/>
  <c r="W276" i="97"/>
  <c r="Y276" i="97" s="1"/>
  <c r="X277" i="97" s="1"/>
  <c r="CW277" i="98"/>
  <c r="AL277" i="98"/>
  <c r="AC277" i="98"/>
  <c r="CN277" i="98"/>
  <c r="N277" i="98"/>
  <c r="P277" i="98" s="1"/>
  <c r="O278" i="98" s="1"/>
  <c r="CN277" i="97"/>
  <c r="BD277" i="97"/>
  <c r="AC277" i="97"/>
  <c r="EJ277" i="98" l="1"/>
  <c r="EL277" i="98" s="1"/>
  <c r="EB278" i="98"/>
  <c r="DX278" i="98"/>
  <c r="DR277" i="98"/>
  <c r="DT277" i="98" s="1"/>
  <c r="DF278" i="98"/>
  <c r="DJ278" i="98"/>
  <c r="EJ277" i="97"/>
  <c r="EL277" i="97" s="1"/>
  <c r="EA277" i="97"/>
  <c r="EC277" i="97" s="1"/>
  <c r="DR277" i="97"/>
  <c r="DT277" i="97" s="1"/>
  <c r="DI277" i="97"/>
  <c r="DK277" i="97" s="1"/>
  <c r="CZ277" i="98"/>
  <c r="DB277" i="98" s="1"/>
  <c r="DA278" i="98" s="1"/>
  <c r="CQ277" i="98"/>
  <c r="CS277" i="98" s="1"/>
  <c r="CR278" i="98" s="1"/>
  <c r="AO277" i="98"/>
  <c r="AQ277" i="98" s="1"/>
  <c r="AP278" i="98" s="1"/>
  <c r="AF277" i="98"/>
  <c r="AH277" i="98" s="1"/>
  <c r="AG278" i="98" s="1"/>
  <c r="CQ277" i="97"/>
  <c r="CS277" i="97" s="1"/>
  <c r="CR278" i="97" s="1"/>
  <c r="CI277" i="97"/>
  <c r="CE277" i="97"/>
  <c r="BQ277" i="97"/>
  <c r="BM277" i="97"/>
  <c r="BG277" i="97"/>
  <c r="BI277" i="97" s="1"/>
  <c r="BH278" i="97" s="1"/>
  <c r="AO277" i="97"/>
  <c r="AQ277" i="97" s="1"/>
  <c r="AF277" i="97"/>
  <c r="AH277" i="97" s="1"/>
  <c r="AG278" i="97" s="1"/>
  <c r="T277" i="97"/>
  <c r="CE278" i="98"/>
  <c r="T278" i="98"/>
  <c r="BM278" i="98"/>
  <c r="BD278" i="98"/>
  <c r="BV278" i="98"/>
  <c r="K278" i="98"/>
  <c r="AU278" i="98"/>
  <c r="CW278" i="97"/>
  <c r="AU278" i="97"/>
  <c r="EK278" i="98" l="1"/>
  <c r="EG278" i="98"/>
  <c r="EA278" i="98"/>
  <c r="EC278" i="98" s="1"/>
  <c r="DO278" i="98"/>
  <c r="DS278" i="98"/>
  <c r="DI278" i="98"/>
  <c r="DK278" i="98" s="1"/>
  <c r="EG278" i="97"/>
  <c r="EK278" i="97"/>
  <c r="DX278" i="97"/>
  <c r="EB278" i="97"/>
  <c r="DO278" i="97"/>
  <c r="DS278" i="97"/>
  <c r="DJ278" i="97"/>
  <c r="DF278" i="97"/>
  <c r="CH278" i="98"/>
  <c r="CJ278" i="98" s="1"/>
  <c r="CI279" i="98" s="1"/>
  <c r="BY278" i="98"/>
  <c r="CA278" i="98" s="1"/>
  <c r="BZ279" i="98" s="1"/>
  <c r="BP278" i="98"/>
  <c r="BR278" i="98" s="1"/>
  <c r="BQ279" i="98" s="1"/>
  <c r="BG278" i="98"/>
  <c r="BI278" i="98" s="1"/>
  <c r="BH279" i="98" s="1"/>
  <c r="AX278" i="98"/>
  <c r="AZ278" i="98" s="1"/>
  <c r="AY279" i="98" s="1"/>
  <c r="W278" i="98"/>
  <c r="Y278" i="98" s="1"/>
  <c r="X279" i="98" s="1"/>
  <c r="CZ278" i="97"/>
  <c r="DB278" i="97" s="1"/>
  <c r="DA279" i="97" s="1"/>
  <c r="CH277" i="97"/>
  <c r="CJ277" i="97" s="1"/>
  <c r="BP277" i="97"/>
  <c r="BR277" i="97" s="1"/>
  <c r="AX278" i="97"/>
  <c r="AZ278" i="97" s="1"/>
  <c r="AY279" i="97" s="1"/>
  <c r="AP278" i="97"/>
  <c r="AL278" i="97"/>
  <c r="W277" i="97"/>
  <c r="Y277" i="97" s="1"/>
  <c r="X278" i="97" s="1"/>
  <c r="AC278" i="98"/>
  <c r="AL278" i="98"/>
  <c r="CW278" i="98"/>
  <c r="N278" i="98"/>
  <c r="P278" i="98" s="1"/>
  <c r="O279" i="98" s="1"/>
  <c r="CN278" i="98"/>
  <c r="CN278" i="97"/>
  <c r="BD278" i="97"/>
  <c r="AC278" i="97"/>
  <c r="EJ278" i="98" l="1"/>
  <c r="EL278" i="98" s="1"/>
  <c r="EB279" i="98"/>
  <c r="DX279" i="98"/>
  <c r="DR278" i="98"/>
  <c r="DT278" i="98" s="1"/>
  <c r="DJ279" i="98"/>
  <c r="DF279" i="98"/>
  <c r="EJ278" i="97"/>
  <c r="EL278" i="97" s="1"/>
  <c r="EA278" i="97"/>
  <c r="EC278" i="97" s="1"/>
  <c r="DR278" i="97"/>
  <c r="DT278" i="97" s="1"/>
  <c r="DI278" i="97"/>
  <c r="DK278" i="97" s="1"/>
  <c r="CZ278" i="98"/>
  <c r="DB278" i="98" s="1"/>
  <c r="DA279" i="98" s="1"/>
  <c r="CQ278" i="98"/>
  <c r="CS278" i="98" s="1"/>
  <c r="CR279" i="98" s="1"/>
  <c r="AO278" i="98"/>
  <c r="AQ278" i="98" s="1"/>
  <c r="AP279" i="98" s="1"/>
  <c r="AF278" i="98"/>
  <c r="AH278" i="98" s="1"/>
  <c r="AG279" i="98" s="1"/>
  <c r="CQ278" i="97"/>
  <c r="CS278" i="97" s="1"/>
  <c r="CR279" i="97" s="1"/>
  <c r="CI278" i="97"/>
  <c r="CE278" i="97"/>
  <c r="BQ278" i="97"/>
  <c r="BM278" i="97"/>
  <c r="BG278" i="97"/>
  <c r="BI278" i="97" s="1"/>
  <c r="BH279" i="97" s="1"/>
  <c r="AO278" i="97"/>
  <c r="AQ278" i="97" s="1"/>
  <c r="AF278" i="97"/>
  <c r="AH278" i="97" s="1"/>
  <c r="AG279" i="97" s="1"/>
  <c r="T278" i="97"/>
  <c r="AU279" i="98"/>
  <c r="T279" i="98"/>
  <c r="K279" i="98"/>
  <c r="BD279" i="98"/>
  <c r="CE279" i="98"/>
  <c r="BM279" i="98"/>
  <c r="BV279" i="98"/>
  <c r="CW279" i="97"/>
  <c r="AU279" i="97"/>
  <c r="EK279" i="98" l="1"/>
  <c r="EG279" i="98"/>
  <c r="EA279" i="98"/>
  <c r="EC279" i="98" s="1"/>
  <c r="DS279" i="98"/>
  <c r="DO279" i="98"/>
  <c r="DI279" i="98"/>
  <c r="DK279" i="98" s="1"/>
  <c r="EK279" i="97"/>
  <c r="EG279" i="97"/>
  <c r="EB279" i="97"/>
  <c r="DX279" i="97"/>
  <c r="DS279" i="97"/>
  <c r="DO279" i="97"/>
  <c r="DJ279" i="97"/>
  <c r="DF279" i="97"/>
  <c r="CH279" i="98"/>
  <c r="CJ279" i="98" s="1"/>
  <c r="CI280" i="98" s="1"/>
  <c r="BY279" i="98"/>
  <c r="CA279" i="98" s="1"/>
  <c r="BZ280" i="98" s="1"/>
  <c r="BP279" i="98"/>
  <c r="BR279" i="98" s="1"/>
  <c r="BQ280" i="98" s="1"/>
  <c r="BG279" i="98"/>
  <c r="BI279" i="98" s="1"/>
  <c r="BH280" i="98" s="1"/>
  <c r="AX279" i="98"/>
  <c r="AZ279" i="98" s="1"/>
  <c r="AY280" i="98" s="1"/>
  <c r="W279" i="98"/>
  <c r="Y279" i="98" s="1"/>
  <c r="X280" i="98" s="1"/>
  <c r="CZ279" i="97"/>
  <c r="DB279" i="97" s="1"/>
  <c r="DA280" i="97" s="1"/>
  <c r="CH278" i="97"/>
  <c r="CJ278" i="97" s="1"/>
  <c r="BP278" i="97"/>
  <c r="BR278" i="97" s="1"/>
  <c r="AX279" i="97"/>
  <c r="AZ279" i="97" s="1"/>
  <c r="AY280" i="97" s="1"/>
  <c r="AP279" i="97"/>
  <c r="AL279" i="97"/>
  <c r="W278" i="97"/>
  <c r="Y278" i="97" s="1"/>
  <c r="X279" i="97" s="1"/>
  <c r="AC279" i="98"/>
  <c r="CN279" i="98"/>
  <c r="AL279" i="98"/>
  <c r="N279" i="98"/>
  <c r="P279" i="98" s="1"/>
  <c r="O280" i="98" s="1"/>
  <c r="CW279" i="98"/>
  <c r="CN279" i="97"/>
  <c r="BD279" i="97"/>
  <c r="AC279" i="97"/>
  <c r="EJ279" i="98" l="1"/>
  <c r="EL279" i="98" s="1"/>
  <c r="DX280" i="98"/>
  <c r="EB280" i="98"/>
  <c r="DR279" i="98"/>
  <c r="DT279" i="98" s="1"/>
  <c r="DF280" i="98"/>
  <c r="DJ280" i="98"/>
  <c r="EJ279" i="97"/>
  <c r="EL279" i="97" s="1"/>
  <c r="EA279" i="97"/>
  <c r="EC279" i="97" s="1"/>
  <c r="DR279" i="97"/>
  <c r="DT279" i="97" s="1"/>
  <c r="DI279" i="97"/>
  <c r="DK279" i="97" s="1"/>
  <c r="CZ279" i="98"/>
  <c r="DB279" i="98" s="1"/>
  <c r="DA280" i="98" s="1"/>
  <c r="CQ279" i="98"/>
  <c r="CS279" i="98" s="1"/>
  <c r="CR280" i="98" s="1"/>
  <c r="AO279" i="98"/>
  <c r="AQ279" i="98" s="1"/>
  <c r="AP280" i="98" s="1"/>
  <c r="AF279" i="98"/>
  <c r="AH279" i="98" s="1"/>
  <c r="AG280" i="98" s="1"/>
  <c r="CQ279" i="97"/>
  <c r="CS279" i="97" s="1"/>
  <c r="CR280" i="97" s="1"/>
  <c r="CI279" i="97"/>
  <c r="CE279" i="97"/>
  <c r="BQ279" i="97"/>
  <c r="BM279" i="97"/>
  <c r="BG279" i="97"/>
  <c r="BI279" i="97" s="1"/>
  <c r="BH280" i="97" s="1"/>
  <c r="AO279" i="97"/>
  <c r="AQ279" i="97" s="1"/>
  <c r="AF279" i="97"/>
  <c r="AH279" i="97" s="1"/>
  <c r="AG280" i="97" s="1"/>
  <c r="T279" i="97"/>
  <c r="BD280" i="98"/>
  <c r="BM280" i="98"/>
  <c r="T280" i="98"/>
  <c r="CE280" i="98"/>
  <c r="AU280" i="98"/>
  <c r="BV280" i="98"/>
  <c r="K280" i="98"/>
  <c r="CW280" i="97"/>
  <c r="AU280" i="97"/>
  <c r="EG280" i="98" l="1"/>
  <c r="EK280" i="98"/>
  <c r="EA280" i="98"/>
  <c r="EC280" i="98" s="1"/>
  <c r="DZ7" i="98" s="1"/>
  <c r="DS280" i="98"/>
  <c r="DO280" i="98"/>
  <c r="DI280" i="98"/>
  <c r="DK280" i="98" s="1"/>
  <c r="DH7" i="98" s="1"/>
  <c r="EK280" i="97"/>
  <c r="EG280" i="97"/>
  <c r="EB280" i="97"/>
  <c r="DX280" i="97"/>
  <c r="DS280" i="97"/>
  <c r="DO280" i="97"/>
  <c r="DJ280" i="97"/>
  <c r="DF280" i="97"/>
  <c r="CH280" i="98"/>
  <c r="CJ280" i="98" s="1"/>
  <c r="CG7" i="98" s="1"/>
  <c r="BY280" i="98"/>
  <c r="CA280" i="98" s="1"/>
  <c r="BX7" i="98" s="1"/>
  <c r="BP280" i="98"/>
  <c r="BR280" i="98" s="1"/>
  <c r="BO7" i="98" s="1"/>
  <c r="BG280" i="98"/>
  <c r="BI280" i="98" s="1"/>
  <c r="BF7" i="98" s="1"/>
  <c r="AX280" i="98"/>
  <c r="AZ280" i="98" s="1"/>
  <c r="AW7" i="98" s="1"/>
  <c r="W280" i="98"/>
  <c r="Y280" i="98" s="1"/>
  <c r="V7" i="98" s="1"/>
  <c r="CZ280" i="97"/>
  <c r="DB280" i="97" s="1"/>
  <c r="CY7" i="97" s="1"/>
  <c r="CH279" i="97"/>
  <c r="CJ279" i="97" s="1"/>
  <c r="BP279" i="97"/>
  <c r="BR279" i="97" s="1"/>
  <c r="AX280" i="97"/>
  <c r="AZ280" i="97" s="1"/>
  <c r="AW7" i="97" s="1"/>
  <c r="AP280" i="97"/>
  <c r="AL280" i="97"/>
  <c r="W279" i="97"/>
  <c r="Y279" i="97" s="1"/>
  <c r="X280" i="97" s="1"/>
  <c r="CW280" i="98"/>
  <c r="AC280" i="98"/>
  <c r="CN280" i="98"/>
  <c r="N280" i="98"/>
  <c r="P280" i="98" s="1"/>
  <c r="M7" i="98" s="1"/>
  <c r="AL280" i="98"/>
  <c r="CN280" i="97"/>
  <c r="BD280" i="97"/>
  <c r="AC280" i="97"/>
  <c r="J5" i="98" l="1"/>
  <c r="K3" i="98"/>
  <c r="K4" i="98" s="1"/>
  <c r="D26" i="7" s="1"/>
  <c r="K5" i="98"/>
  <c r="C60" i="92" s="1"/>
  <c r="E42" i="7" s="1"/>
  <c r="J3" i="98"/>
  <c r="J4" i="98" s="1"/>
  <c r="B26" i="7" s="1"/>
  <c r="B33" i="7" s="1"/>
  <c r="EJ280" i="98"/>
  <c r="EL280" i="98" s="1"/>
  <c r="EI7" i="98" s="1"/>
  <c r="DR280" i="98"/>
  <c r="DT280" i="98" s="1"/>
  <c r="DQ7" i="98" s="1"/>
  <c r="EJ280" i="97"/>
  <c r="EL280" i="97" s="1"/>
  <c r="EI7" i="97" s="1"/>
  <c r="EA280" i="97"/>
  <c r="EC280" i="97" s="1"/>
  <c r="DZ7" i="97" s="1"/>
  <c r="DR280" i="97"/>
  <c r="DT280" i="97" s="1"/>
  <c r="DQ7" i="97" s="1"/>
  <c r="DI280" i="97"/>
  <c r="DK280" i="97" s="1"/>
  <c r="DH7" i="97" s="1"/>
  <c r="CZ280" i="98"/>
  <c r="DB280" i="98" s="1"/>
  <c r="CY7" i="98" s="1"/>
  <c r="CQ280" i="98"/>
  <c r="CS280" i="98" s="1"/>
  <c r="CP7" i="98" s="1"/>
  <c r="AO280" i="98"/>
  <c r="AQ280" i="98" s="1"/>
  <c r="AN7" i="98" s="1"/>
  <c r="AF280" i="98"/>
  <c r="AH280" i="98" s="1"/>
  <c r="AE7" i="98" s="1"/>
  <c r="CQ280" i="97"/>
  <c r="CS280" i="97" s="1"/>
  <c r="CP7" i="97" s="1"/>
  <c r="CI280" i="97"/>
  <c r="CE280" i="97"/>
  <c r="BQ280" i="97"/>
  <c r="BM280" i="97"/>
  <c r="BG280" i="97"/>
  <c r="BI280" i="97" s="1"/>
  <c r="BF7" i="97" s="1"/>
  <c r="AO280" i="97"/>
  <c r="AQ280" i="97" s="1"/>
  <c r="AN7" i="97" s="1"/>
  <c r="AF280" i="97"/>
  <c r="AH280" i="97" s="1"/>
  <c r="AE7" i="97" s="1"/>
  <c r="T280" i="97"/>
  <c r="X3" i="98" l="1"/>
  <c r="X4" i="98" s="1"/>
  <c r="AD26" i="7" s="1"/>
  <c r="O3" i="98"/>
  <c r="O4" i="98" s="1"/>
  <c r="L26" i="7" s="1"/>
  <c r="W3" i="98"/>
  <c r="W4" i="98" s="1"/>
  <c r="AB26" i="7" s="1"/>
  <c r="V3" i="98"/>
  <c r="V4" i="98" s="1"/>
  <c r="Z26" i="7" s="1"/>
  <c r="R3" i="98"/>
  <c r="R4" i="98" s="1"/>
  <c r="R26" i="7" s="1"/>
  <c r="U3" i="98"/>
  <c r="U4" i="98" s="1"/>
  <c r="X26" i="7" s="1"/>
  <c r="T3" i="98"/>
  <c r="T4" i="98" s="1"/>
  <c r="V26" i="7" s="1"/>
  <c r="S3" i="98"/>
  <c r="S4" i="98" s="1"/>
  <c r="T26" i="7" s="1"/>
  <c r="P3" i="98"/>
  <c r="P4" i="98" s="1"/>
  <c r="N26" i="7" s="1"/>
  <c r="Q3" i="98"/>
  <c r="Q4" i="98" s="1"/>
  <c r="P26" i="7" s="1"/>
  <c r="M3" i="98"/>
  <c r="M4" i="98" s="1"/>
  <c r="H26" i="7" s="1"/>
  <c r="N3" i="98"/>
  <c r="N4" i="98" s="1"/>
  <c r="J26" i="7" s="1"/>
  <c r="L3" i="98"/>
  <c r="L4" i="98" s="1"/>
  <c r="F26" i="7" s="1"/>
  <c r="U5" i="98"/>
  <c r="X5" i="98"/>
  <c r="T5" i="98"/>
  <c r="C60" i="87" s="1"/>
  <c r="W42" i="7" s="1"/>
  <c r="P5" i="98"/>
  <c r="M5" i="98"/>
  <c r="C60" i="90" s="1"/>
  <c r="I42" i="7" s="1"/>
  <c r="V5" i="98"/>
  <c r="N5" i="98"/>
  <c r="Q5" i="98"/>
  <c r="L5" i="98"/>
  <c r="S5" i="98"/>
  <c r="C60" i="86" s="1"/>
  <c r="U42" i="7" s="1"/>
  <c r="O5" i="98"/>
  <c r="W5" i="98"/>
  <c r="R5" i="98"/>
  <c r="C60" i="85" s="1"/>
  <c r="S42" i="7" s="1"/>
  <c r="E13" i="92"/>
  <c r="E23" i="92" s="1"/>
  <c r="C60" i="93"/>
  <c r="CH280" i="97"/>
  <c r="CJ280" i="97" s="1"/>
  <c r="CG7" i="97" s="1"/>
  <c r="BP280" i="97"/>
  <c r="BR280" i="97" s="1"/>
  <c r="BO7" i="97" s="1"/>
  <c r="W280" i="97"/>
  <c r="Y280" i="97" s="1"/>
  <c r="C42" i="7" l="1"/>
  <c r="E13" i="91"/>
  <c r="E23" i="91" s="1"/>
  <c r="E13" i="93"/>
  <c r="E21" i="93" s="1"/>
  <c r="E22" i="92"/>
  <c r="C60" i="107"/>
  <c r="AE42" i="7" s="1"/>
  <c r="E13" i="107"/>
  <c r="E13" i="90"/>
  <c r="E23" i="90" s="1"/>
  <c r="E13" i="82"/>
  <c r="E13" i="86"/>
  <c r="E13" i="104"/>
  <c r="E13" i="67"/>
  <c r="E23" i="67" s="1"/>
  <c r="E13" i="85"/>
  <c r="E13" i="87"/>
  <c r="C60" i="106"/>
  <c r="AC42" i="7" s="1"/>
  <c r="C60" i="82"/>
  <c r="Q42" i="7" s="1"/>
  <c r="C60" i="67"/>
  <c r="O42" i="7" s="1"/>
  <c r="C60" i="88"/>
  <c r="M42" i="7" s="1"/>
  <c r="C60" i="89"/>
  <c r="K42" i="7" s="1"/>
  <c r="C60" i="91"/>
  <c r="G42" i="7" s="1"/>
  <c r="C60" i="105"/>
  <c r="AA42" i="7" s="1"/>
  <c r="C60" i="104"/>
  <c r="Y42" i="7" s="1"/>
  <c r="C24" i="7"/>
  <c r="B9" i="7"/>
  <c r="D9" i="7"/>
  <c r="X281" i="97"/>
  <c r="T281" i="97"/>
  <c r="G13" i="92"/>
  <c r="F9" i="7" l="1"/>
  <c r="E22" i="91"/>
  <c r="E23" i="93"/>
  <c r="E22" i="93"/>
  <c r="E24" i="93" s="1"/>
  <c r="C32" i="7"/>
  <c r="B16" i="7"/>
  <c r="C22" i="7"/>
  <c r="C31" i="7"/>
  <c r="E22" i="67"/>
  <c r="E22" i="90"/>
  <c r="L9" i="7"/>
  <c r="E13" i="88"/>
  <c r="E23" i="88" s="1"/>
  <c r="Z9" i="7"/>
  <c r="E13" i="105"/>
  <c r="AB9" i="7"/>
  <c r="E13" i="106"/>
  <c r="E13" i="89"/>
  <c r="E23" i="89" s="1"/>
  <c r="J9" i="7"/>
  <c r="G13" i="107"/>
  <c r="C30" i="7"/>
  <c r="C26" i="7"/>
  <c r="C29" i="7"/>
  <c r="P9" i="7"/>
  <c r="C27" i="7"/>
  <c r="C25" i="7"/>
  <c r="C28" i="7"/>
  <c r="R9" i="7"/>
  <c r="AD9" i="7"/>
  <c r="H9" i="7"/>
  <c r="T9" i="7"/>
  <c r="G23" i="92"/>
  <c r="G22" i="92"/>
  <c r="V9" i="7"/>
  <c r="G13" i="104"/>
  <c r="X9" i="7"/>
  <c r="G13" i="93"/>
  <c r="N9" i="7"/>
  <c r="C7" i="7"/>
  <c r="W281" i="97"/>
  <c r="Y281" i="97" s="1"/>
  <c r="V7" i="97" s="1"/>
  <c r="G13" i="87"/>
  <c r="G13" i="86"/>
  <c r="G13" i="85"/>
  <c r="G13" i="90"/>
  <c r="G13" i="91"/>
  <c r="G13" i="82"/>
  <c r="L3" i="97" l="1"/>
  <c r="L4" i="97" s="1"/>
  <c r="F25" i="7" s="1"/>
  <c r="F33" i="7" s="1"/>
  <c r="G23" i="7" s="1"/>
  <c r="K3" i="97"/>
  <c r="K4" i="97" s="1"/>
  <c r="D25" i="7" s="1"/>
  <c r="D33" i="7" s="1"/>
  <c r="E23" i="7" s="1"/>
  <c r="N3" i="97"/>
  <c r="N4" i="97" s="1"/>
  <c r="J25" i="7" s="1"/>
  <c r="J33" i="7" s="1"/>
  <c r="M3" i="97"/>
  <c r="M4" i="97" s="1"/>
  <c r="H25" i="7" s="1"/>
  <c r="H33" i="7" s="1"/>
  <c r="P3" i="97"/>
  <c r="P4" i="97" s="1"/>
  <c r="N25" i="7" s="1"/>
  <c r="N33" i="7" s="1"/>
  <c r="O3" i="97"/>
  <c r="O4" i="97" s="1"/>
  <c r="L25" i="7" s="1"/>
  <c r="L33" i="7" s="1"/>
  <c r="C5" i="7"/>
  <c r="C6" i="7"/>
  <c r="C33" i="7"/>
  <c r="C11" i="7"/>
  <c r="C15" i="7"/>
  <c r="C14" i="7"/>
  <c r="E22" i="89"/>
  <c r="E22" i="88"/>
  <c r="G22" i="67"/>
  <c r="G23" i="67"/>
  <c r="G13" i="67"/>
  <c r="G13" i="105"/>
  <c r="G13" i="106"/>
  <c r="G13" i="89"/>
  <c r="G23" i="90"/>
  <c r="G23" i="91"/>
  <c r="G22" i="91"/>
  <c r="G22" i="90"/>
  <c r="G22" i="93"/>
  <c r="G23" i="93"/>
  <c r="C13" i="7"/>
  <c r="C9" i="7"/>
  <c r="C8" i="7"/>
  <c r="C12" i="7"/>
  <c r="C10" i="7"/>
  <c r="K5" i="97"/>
  <c r="C59" i="92" s="1"/>
  <c r="E41" i="7" s="1"/>
  <c r="O5" i="97"/>
  <c r="C59" i="88" s="1"/>
  <c r="M41" i="7" s="1"/>
  <c r="L5" i="97"/>
  <c r="M5" i="97"/>
  <c r="C59" i="90" s="1"/>
  <c r="I41" i="7" s="1"/>
  <c r="N5" i="97"/>
  <c r="P5" i="97"/>
  <c r="G21" i="93"/>
  <c r="E26" i="93"/>
  <c r="G13" i="88"/>
  <c r="E35" i="93" l="1"/>
  <c r="I35" i="93" s="1"/>
  <c r="E36" i="93"/>
  <c r="C16" i="7"/>
  <c r="G23" i="89"/>
  <c r="G22" i="89"/>
  <c r="G23" i="88"/>
  <c r="G22" i="88"/>
  <c r="G24" i="93"/>
  <c r="N7" i="7"/>
  <c r="C59" i="67"/>
  <c r="O41" i="7" s="1"/>
  <c r="C59" i="89"/>
  <c r="K41" i="7" s="1"/>
  <c r="C59" i="91"/>
  <c r="G41" i="7" s="1"/>
  <c r="K24" i="7"/>
  <c r="E27" i="93"/>
  <c r="G26" i="93"/>
  <c r="E22" i="7" l="1"/>
  <c r="G35" i="93"/>
  <c r="I33" i="93"/>
  <c r="E32" i="93"/>
  <c r="I32" i="93" s="1"/>
  <c r="E12" i="90"/>
  <c r="E21" i="90" s="1"/>
  <c r="K31" i="7"/>
  <c r="K32" i="7"/>
  <c r="G31" i="7"/>
  <c r="G32" i="7"/>
  <c r="E31" i="7"/>
  <c r="E32" i="7"/>
  <c r="M31" i="7"/>
  <c r="M32" i="7"/>
  <c r="G27" i="93"/>
  <c r="H8" i="7"/>
  <c r="E12" i="89"/>
  <c r="E21" i="89" s="1"/>
  <c r="G27" i="7"/>
  <c r="G28" i="7"/>
  <c r="E12" i="67"/>
  <c r="E21" i="67" s="1"/>
  <c r="E12" i="91"/>
  <c r="E21" i="91" s="1"/>
  <c r="J8" i="7"/>
  <c r="J16" i="7" s="1"/>
  <c r="K27" i="7"/>
  <c r="K30" i="7"/>
  <c r="K22" i="7"/>
  <c r="K28" i="7"/>
  <c r="K23" i="7"/>
  <c r="K26" i="7"/>
  <c r="K25" i="7"/>
  <c r="K29" i="7"/>
  <c r="M28" i="7"/>
  <c r="E27" i="7"/>
  <c r="E28" i="7"/>
  <c r="M23" i="7"/>
  <c r="M27" i="7"/>
  <c r="E12" i="88"/>
  <c r="E21" i="88" s="1"/>
  <c r="M24" i="7"/>
  <c r="M26" i="7"/>
  <c r="M25" i="7"/>
  <c r="M22" i="7"/>
  <c r="M30" i="7"/>
  <c r="L8" i="7"/>
  <c r="L16" i="7" s="1"/>
  <c r="M29" i="7"/>
  <c r="N8" i="7"/>
  <c r="I24" i="7"/>
  <c r="E12" i="92"/>
  <c r="E21" i="92" s="1"/>
  <c r="F8" i="7"/>
  <c r="F16" i="7" s="1"/>
  <c r="E24" i="7"/>
  <c r="E29" i="7"/>
  <c r="E30" i="7"/>
  <c r="E26" i="7"/>
  <c r="E25" i="7"/>
  <c r="D8" i="7"/>
  <c r="D16" i="7" s="1"/>
  <c r="E6" i="7" l="1"/>
  <c r="E5" i="7"/>
  <c r="G6" i="7"/>
  <c r="G5" i="7"/>
  <c r="K6" i="7"/>
  <c r="K5" i="7"/>
  <c r="M5" i="7"/>
  <c r="M6" i="7"/>
  <c r="G12" i="90"/>
  <c r="M33" i="7"/>
  <c r="K33" i="7"/>
  <c r="E33" i="7"/>
  <c r="O32" i="7"/>
  <c r="N16" i="7"/>
  <c r="I32" i="7"/>
  <c r="H16" i="7"/>
  <c r="I23" i="7"/>
  <c r="I31" i="7"/>
  <c r="O28" i="7"/>
  <c r="O31" i="7"/>
  <c r="O27" i="7"/>
  <c r="I25" i="7"/>
  <c r="I26" i="7"/>
  <c r="I28" i="7"/>
  <c r="I22" i="7"/>
  <c r="I29" i="7"/>
  <c r="I27" i="7"/>
  <c r="I30" i="7"/>
  <c r="G32" i="93"/>
  <c r="G12" i="89"/>
  <c r="G12" i="67"/>
  <c r="G12" i="91"/>
  <c r="G12" i="92"/>
  <c r="G12" i="88"/>
  <c r="O25" i="7"/>
  <c r="O24" i="7"/>
  <c r="O23" i="7"/>
  <c r="O29" i="7"/>
  <c r="O30" i="7"/>
  <c r="O22" i="7"/>
  <c r="O26" i="7"/>
  <c r="M7" i="7"/>
  <c r="K7" i="7"/>
  <c r="I7" i="7"/>
  <c r="G24" i="7"/>
  <c r="G22" i="7"/>
  <c r="G29" i="7"/>
  <c r="G30" i="7"/>
  <c r="G26" i="7"/>
  <c r="G25" i="7"/>
  <c r="G21" i="90"/>
  <c r="E24" i="90"/>
  <c r="E26" i="90"/>
  <c r="O5" i="7" l="1"/>
  <c r="O6" i="7"/>
  <c r="I6" i="7"/>
  <c r="I5" i="7"/>
  <c r="O33" i="7"/>
  <c r="I33" i="7"/>
  <c r="G33" i="7"/>
  <c r="O11" i="7"/>
  <c r="O15" i="7"/>
  <c r="O14" i="7"/>
  <c r="M13" i="7"/>
  <c r="M14" i="7"/>
  <c r="M15" i="7"/>
  <c r="K10" i="7"/>
  <c r="K15" i="7"/>
  <c r="K14" i="7"/>
  <c r="I13" i="7"/>
  <c r="I15" i="7"/>
  <c r="I14" i="7"/>
  <c r="G11" i="7"/>
  <c r="G14" i="7"/>
  <c r="G15" i="7"/>
  <c r="E14" i="7"/>
  <c r="E15" i="7"/>
  <c r="G21" i="67"/>
  <c r="G21" i="88"/>
  <c r="E24" i="89"/>
  <c r="G24" i="89" s="1"/>
  <c r="E24" i="91"/>
  <c r="E27" i="91" s="1"/>
  <c r="I33" i="91" s="1"/>
  <c r="E24" i="92"/>
  <c r="G24" i="92" s="1"/>
  <c r="I12" i="7"/>
  <c r="I8" i="7"/>
  <c r="I10" i="7"/>
  <c r="I11" i="7"/>
  <c r="I9" i="7"/>
  <c r="E24" i="88"/>
  <c r="G21" i="89"/>
  <c r="E26" i="88"/>
  <c r="G26" i="88" s="1"/>
  <c r="E26" i="89"/>
  <c r="G26" i="89" s="1"/>
  <c r="M8" i="7"/>
  <c r="M12" i="7"/>
  <c r="M10" i="7"/>
  <c r="G21" i="91"/>
  <c r="E24" i="67"/>
  <c r="E26" i="67"/>
  <c r="G26" i="67" s="1"/>
  <c r="E26" i="91"/>
  <c r="G26" i="91" s="1"/>
  <c r="M11" i="7"/>
  <c r="M9" i="7"/>
  <c r="K12" i="7"/>
  <c r="K8" i="7"/>
  <c r="K13" i="7"/>
  <c r="K9" i="7"/>
  <c r="K11" i="7"/>
  <c r="E10" i="7"/>
  <c r="E11" i="7"/>
  <c r="G8" i="7"/>
  <c r="G10" i="7"/>
  <c r="O7" i="7"/>
  <c r="O10" i="7"/>
  <c r="G21" i="92"/>
  <c r="E26" i="92"/>
  <c r="O12" i="7"/>
  <c r="O13" i="7"/>
  <c r="O9" i="7"/>
  <c r="O8" i="7"/>
  <c r="G7" i="7"/>
  <c r="G12" i="7"/>
  <c r="G13" i="7"/>
  <c r="G9" i="7"/>
  <c r="E9" i="7"/>
  <c r="E12" i="7"/>
  <c r="E7" i="7"/>
  <c r="E13" i="7"/>
  <c r="E8" i="7"/>
  <c r="G26" i="90"/>
  <c r="E35" i="90"/>
  <c r="I35" i="90" s="1"/>
  <c r="E27" i="90"/>
  <c r="I33" i="90" s="1"/>
  <c r="G24" i="90"/>
  <c r="O16" i="7" l="1"/>
  <c r="K16" i="7"/>
  <c r="M16" i="7"/>
  <c r="I16" i="7"/>
  <c r="G16" i="7"/>
  <c r="E16" i="7"/>
  <c r="E27" i="92"/>
  <c r="I33" i="92" s="1"/>
  <c r="E27" i="89"/>
  <c r="I33" i="89" s="1"/>
  <c r="G24" i="91"/>
  <c r="E27" i="88"/>
  <c r="I33" i="88" s="1"/>
  <c r="G24" i="67"/>
  <c r="E27" i="67"/>
  <c r="G24" i="88"/>
  <c r="E35" i="89"/>
  <c r="E35" i="91"/>
  <c r="E35" i="67"/>
  <c r="G35" i="90"/>
  <c r="G26" i="92"/>
  <c r="E35" i="92"/>
  <c r="I35" i="92" s="1"/>
  <c r="G27" i="90"/>
  <c r="E32" i="90"/>
  <c r="G27" i="91"/>
  <c r="E32" i="91"/>
  <c r="E32" i="92" l="1"/>
  <c r="I32" i="92" s="1"/>
  <c r="G27" i="92"/>
  <c r="E32" i="89"/>
  <c r="G32" i="89" s="1"/>
  <c r="G27" i="89"/>
  <c r="I32" i="90"/>
  <c r="I32" i="91"/>
  <c r="G35" i="91"/>
  <c r="I35" i="91"/>
  <c r="G35" i="89"/>
  <c r="I35" i="89"/>
  <c r="G35" i="67"/>
  <c r="I35" i="67"/>
  <c r="G27" i="67"/>
  <c r="I33" i="67"/>
  <c r="E32" i="67"/>
  <c r="G27" i="88"/>
  <c r="G35" i="92"/>
  <c r="G32" i="90"/>
  <c r="G32" i="91"/>
  <c r="G32" i="92" l="1"/>
  <c r="I32" i="89"/>
  <c r="I32" i="67"/>
  <c r="G32" i="67"/>
  <c r="CA9" i="97"/>
  <c r="BV10" i="97" l="1"/>
  <c r="BZ10" i="97" s="1"/>
  <c r="BY10" i="97" l="1"/>
  <c r="CA10" i="97" s="1"/>
  <c r="BV11" i="97" l="1"/>
  <c r="BZ11" i="97" s="1"/>
  <c r="BY11" i="97" l="1"/>
  <c r="CA11" i="97" s="1"/>
  <c r="BV12" i="97" l="1"/>
  <c r="BZ12" i="97" s="1"/>
  <c r="BY12" i="97" l="1"/>
  <c r="CA12" i="97" s="1"/>
  <c r="BV13" i="97" l="1"/>
  <c r="BZ13" i="97" s="1"/>
  <c r="BY13" i="97" l="1"/>
  <c r="CA13" i="97" s="1"/>
  <c r="BV14" i="97" l="1"/>
  <c r="BZ14" i="97" s="1"/>
  <c r="BY14" i="97" l="1"/>
  <c r="CA14" i="97" s="1"/>
  <c r="BV15" i="97" l="1"/>
  <c r="BZ15" i="97" s="1"/>
  <c r="BY15" i="97" l="1"/>
  <c r="CA15" i="97" s="1"/>
  <c r="BV16" i="97" l="1"/>
  <c r="BZ16" i="97" s="1"/>
  <c r="BY16" i="97" l="1"/>
  <c r="CA16" i="97" s="1"/>
  <c r="BV17" i="97" l="1"/>
  <c r="BZ17" i="97" s="1"/>
  <c r="BY17" i="97" l="1"/>
  <c r="CA17" i="97" s="1"/>
  <c r="BV18" i="97" l="1"/>
  <c r="BZ18" i="97" s="1"/>
  <c r="BY18" i="97" l="1"/>
  <c r="CA18" i="97" s="1"/>
  <c r="BV19" i="97" l="1"/>
  <c r="BZ19" i="97" s="1"/>
  <c r="BY19" i="97" l="1"/>
  <c r="CA19" i="97" s="1"/>
  <c r="BV20" i="97" l="1"/>
  <c r="BZ20" i="97" s="1"/>
  <c r="BY20" i="97" l="1"/>
  <c r="CA20" i="97" s="1"/>
  <c r="BV21" i="97" l="1"/>
  <c r="BZ21" i="97" s="1"/>
  <c r="BY21" i="97" l="1"/>
  <c r="CA21" i="97" s="1"/>
  <c r="BV22" i="97" l="1"/>
  <c r="BZ22" i="97" s="1"/>
  <c r="BY22" i="97" l="1"/>
  <c r="CA22" i="97" s="1"/>
  <c r="BZ23" i="97" l="1"/>
  <c r="BV23" i="97"/>
  <c r="BY23" i="97" l="1"/>
  <c r="CA23" i="97" s="1"/>
  <c r="BV24" i="97" l="1"/>
  <c r="BZ24" i="97" s="1"/>
  <c r="BY24" i="97" l="1"/>
  <c r="CA24" i="97" s="1"/>
  <c r="BV25" i="97" l="1"/>
  <c r="BZ25" i="97" s="1"/>
  <c r="BY25" i="97" l="1"/>
  <c r="CA25" i="97" s="1"/>
  <c r="BV26" i="97" l="1"/>
  <c r="BZ26" i="97" s="1"/>
  <c r="BY26" i="97" l="1"/>
  <c r="CA26" i="97" s="1"/>
  <c r="BV27" i="97" l="1"/>
  <c r="BZ27" i="97" s="1"/>
  <c r="BY27" i="97" l="1"/>
  <c r="CA27" i="97" s="1"/>
  <c r="BV28" i="97" l="1"/>
  <c r="BZ28" i="97" s="1"/>
  <c r="BY28" i="97" l="1"/>
  <c r="CA28" i="97" s="1"/>
  <c r="BV29" i="97" l="1"/>
  <c r="BZ29" i="97" s="1"/>
  <c r="BY29" i="97" l="1"/>
  <c r="CA29" i="97" s="1"/>
  <c r="BZ30" i="97" l="1"/>
  <c r="BV30" i="97"/>
  <c r="BY30" i="97" l="1"/>
  <c r="CA30" i="97" s="1"/>
  <c r="BV31" i="97" l="1"/>
  <c r="BZ31" i="97" s="1"/>
  <c r="BY31" i="97" l="1"/>
  <c r="CA31" i="97" s="1"/>
  <c r="BZ32" i="97" l="1"/>
  <c r="BV32" i="97"/>
  <c r="BY32" i="97" l="1"/>
  <c r="CA32" i="97" s="1"/>
  <c r="BZ33" i="97" l="1"/>
  <c r="BV33" i="97"/>
  <c r="BY33" i="97" l="1"/>
  <c r="CA33" i="97" s="1"/>
  <c r="BZ34" i="97" l="1"/>
  <c r="BV34" i="97"/>
  <c r="BY34" i="97" l="1"/>
  <c r="CA34" i="97" s="1"/>
  <c r="BV35" i="97" l="1"/>
  <c r="BZ35" i="97" s="1"/>
  <c r="BY35" i="97" l="1"/>
  <c r="CA35" i="97" s="1"/>
  <c r="BV36" i="97" l="1"/>
  <c r="BZ36" i="97" s="1"/>
  <c r="BY36" i="97" l="1"/>
  <c r="CA36" i="97" s="1"/>
  <c r="BZ37" i="97" l="1"/>
  <c r="BV37" i="97"/>
  <c r="BY37" i="97" l="1"/>
  <c r="CA37" i="97" s="1"/>
  <c r="BZ38" i="97" l="1"/>
  <c r="BV38" i="97"/>
  <c r="BY38" i="97" l="1"/>
  <c r="CA38" i="97" s="1"/>
  <c r="BZ39" i="97" l="1"/>
  <c r="BV39" i="97"/>
  <c r="BY39" i="97" l="1"/>
  <c r="CA39" i="97" s="1"/>
  <c r="BZ40" i="97" l="1"/>
  <c r="BV40" i="97"/>
  <c r="BY40" i="97" l="1"/>
  <c r="CA40" i="97" s="1"/>
  <c r="BZ41" i="97" l="1"/>
  <c r="BV41" i="97"/>
  <c r="BY41" i="97" l="1"/>
  <c r="CA41" i="97" s="1"/>
  <c r="BZ42" i="97" l="1"/>
  <c r="BV42" i="97"/>
  <c r="BY42" i="97" l="1"/>
  <c r="CA42" i="97" s="1"/>
  <c r="BZ43" i="97" l="1"/>
  <c r="BV43" i="97"/>
  <c r="BY43" i="97" l="1"/>
  <c r="CA43" i="97" s="1"/>
  <c r="BZ44" i="97" l="1"/>
  <c r="BV44" i="97"/>
  <c r="BY44" i="97" l="1"/>
  <c r="CA44" i="97" s="1"/>
  <c r="BZ45" i="97" l="1"/>
  <c r="BV45" i="97"/>
  <c r="BY45" i="97" l="1"/>
  <c r="CA45" i="97" s="1"/>
  <c r="BV46" i="97" l="1"/>
  <c r="BZ46" i="97" s="1"/>
  <c r="BY46" i="97" l="1"/>
  <c r="CA46" i="97" s="1"/>
  <c r="BZ47" i="97" l="1"/>
  <c r="BV47" i="97"/>
  <c r="BY47" i="97" l="1"/>
  <c r="CA47" i="97" s="1"/>
  <c r="BZ48" i="97" l="1"/>
  <c r="BV48" i="97"/>
  <c r="BY48" i="97" l="1"/>
  <c r="CA48" i="97" s="1"/>
  <c r="BZ49" i="97" l="1"/>
  <c r="BV49" i="97"/>
  <c r="BY49" i="97" l="1"/>
  <c r="CA49" i="97" s="1"/>
  <c r="BZ50" i="97" l="1"/>
  <c r="BV50" i="97"/>
  <c r="BY50" i="97" l="1"/>
  <c r="CA50" i="97" s="1"/>
  <c r="BZ51" i="97" l="1"/>
  <c r="BV51" i="97"/>
  <c r="BY51" i="97" l="1"/>
  <c r="CA51" i="97" s="1"/>
  <c r="BZ52" i="97" l="1"/>
  <c r="BV52" i="97"/>
  <c r="BY52" i="97" l="1"/>
  <c r="CA52" i="97" s="1"/>
  <c r="BZ53" i="97" l="1"/>
  <c r="BV53" i="97"/>
  <c r="BY53" i="97" l="1"/>
  <c r="CA53" i="97" s="1"/>
  <c r="BZ54" i="97" l="1"/>
  <c r="BV54" i="97"/>
  <c r="BY54" i="97" l="1"/>
  <c r="CA54" i="97" s="1"/>
  <c r="BZ55" i="97" l="1"/>
  <c r="BV55" i="97"/>
  <c r="BY55" i="97" l="1"/>
  <c r="CA55" i="97" s="1"/>
  <c r="BZ56" i="97" l="1"/>
  <c r="BV56" i="97"/>
  <c r="BY56" i="97" l="1"/>
  <c r="CA56" i="97" s="1"/>
  <c r="BZ57" i="97" l="1"/>
  <c r="BV57" i="97"/>
  <c r="BY57" i="97" l="1"/>
  <c r="CA57" i="97" s="1"/>
  <c r="BZ58" i="97" l="1"/>
  <c r="BV58" i="97"/>
  <c r="BY58" i="97" l="1"/>
  <c r="CA58" i="97" s="1"/>
  <c r="BZ59" i="97" l="1"/>
  <c r="BV59" i="97"/>
  <c r="BY59" i="97" l="1"/>
  <c r="CA59" i="97" s="1"/>
  <c r="BZ60" i="97" l="1"/>
  <c r="BV60" i="97"/>
  <c r="BY60" i="97" l="1"/>
  <c r="CA60" i="97" s="1"/>
  <c r="BZ61" i="97" l="1"/>
  <c r="BV61" i="97"/>
  <c r="BY61" i="97" l="1"/>
  <c r="CA61" i="97" s="1"/>
  <c r="BZ62" i="97" l="1"/>
  <c r="BV62" i="97"/>
  <c r="BY62" i="97" l="1"/>
  <c r="CA62" i="97" s="1"/>
  <c r="BZ63" i="97" l="1"/>
  <c r="BV63" i="97"/>
  <c r="BY63" i="97" l="1"/>
  <c r="CA63" i="97" s="1"/>
  <c r="BZ64" i="97" l="1"/>
  <c r="BV64" i="97"/>
  <c r="BY64" i="97" l="1"/>
  <c r="CA64" i="97" s="1"/>
  <c r="BZ65" i="97" l="1"/>
  <c r="BV65" i="97"/>
  <c r="BY65" i="97" l="1"/>
  <c r="CA65" i="97" s="1"/>
  <c r="BZ66" i="97" l="1"/>
  <c r="BV66" i="97"/>
  <c r="BY66" i="97" l="1"/>
  <c r="CA66" i="97" s="1"/>
  <c r="BZ67" i="97" l="1"/>
  <c r="BV67" i="97"/>
  <c r="BY67" i="97" l="1"/>
  <c r="CA67" i="97" s="1"/>
  <c r="BZ68" i="97" l="1"/>
  <c r="BV68" i="97"/>
  <c r="BY68" i="97" l="1"/>
  <c r="CA68" i="97" s="1"/>
  <c r="BZ69" i="97" l="1"/>
  <c r="BV69" i="97"/>
  <c r="BY69" i="97" l="1"/>
  <c r="CA69" i="97" s="1"/>
  <c r="BZ70" i="97" l="1"/>
  <c r="BV70" i="97"/>
  <c r="BY70" i="97" l="1"/>
  <c r="CA70" i="97" s="1"/>
  <c r="BV71" i="97" l="1"/>
  <c r="BZ71" i="97" s="1"/>
  <c r="BY71" i="97" l="1"/>
  <c r="CA71" i="97" s="1"/>
  <c r="BV72" i="97" l="1"/>
  <c r="BZ72" i="97" s="1"/>
  <c r="BY72" i="97" l="1"/>
  <c r="CA72" i="97" s="1"/>
  <c r="BZ73" i="97" l="1"/>
  <c r="BV73" i="97"/>
  <c r="BY73" i="97" l="1"/>
  <c r="CA73" i="97" s="1"/>
  <c r="BZ74" i="97" l="1"/>
  <c r="BV74" i="97"/>
  <c r="BY74" i="97" l="1"/>
  <c r="CA74" i="97" s="1"/>
  <c r="BZ75" i="97" l="1"/>
  <c r="BV75" i="97"/>
  <c r="BY75" i="97" l="1"/>
  <c r="CA75" i="97" s="1"/>
  <c r="BZ76" i="97" l="1"/>
  <c r="BV76" i="97"/>
  <c r="BY76" i="97" l="1"/>
  <c r="CA76" i="97" s="1"/>
  <c r="BZ77" i="97" l="1"/>
  <c r="BV77" i="97"/>
  <c r="BY77" i="97" l="1"/>
  <c r="CA77" i="97" s="1"/>
  <c r="BZ78" i="97" l="1"/>
  <c r="BV78" i="97"/>
  <c r="BY78" i="97" l="1"/>
  <c r="CA78" i="97" s="1"/>
  <c r="BZ79" i="97" l="1"/>
  <c r="BV79" i="97"/>
  <c r="BY79" i="97" l="1"/>
  <c r="CA79" i="97" s="1"/>
  <c r="BZ80" i="97" l="1"/>
  <c r="BV80" i="97"/>
  <c r="BY80" i="97" l="1"/>
  <c r="CA80" i="97" s="1"/>
  <c r="BZ81" i="97" l="1"/>
  <c r="BV81" i="97"/>
  <c r="BY81" i="97" l="1"/>
  <c r="CA81" i="97" s="1"/>
  <c r="BZ82" i="97" l="1"/>
  <c r="BV82" i="97"/>
  <c r="BY82" i="97" l="1"/>
  <c r="CA82" i="97" s="1"/>
  <c r="BZ83" i="97" l="1"/>
  <c r="BV83" i="97"/>
  <c r="BY83" i="97" l="1"/>
  <c r="CA83" i="97" s="1"/>
  <c r="BZ84" i="97" l="1"/>
  <c r="BV84" i="97"/>
  <c r="BY84" i="97" l="1"/>
  <c r="CA84" i="97" s="1"/>
  <c r="BZ85" i="97" l="1"/>
  <c r="BV85" i="97"/>
  <c r="BY85" i="97" l="1"/>
  <c r="CA85" i="97" s="1"/>
  <c r="BZ86" i="97" l="1"/>
  <c r="BV86" i="97"/>
  <c r="BY86" i="97" l="1"/>
  <c r="CA86" i="97" s="1"/>
  <c r="BZ87" i="97" l="1"/>
  <c r="BV87" i="97"/>
  <c r="BY87" i="97" l="1"/>
  <c r="CA87" i="97" s="1"/>
  <c r="BZ88" i="97" l="1"/>
  <c r="BV88" i="97"/>
  <c r="BY88" i="97" l="1"/>
  <c r="CA88" i="97" s="1"/>
  <c r="BZ89" i="97" l="1"/>
  <c r="BV89" i="97"/>
  <c r="BY89" i="97" l="1"/>
  <c r="CA89" i="97" s="1"/>
  <c r="BZ90" i="97" l="1"/>
  <c r="BV90" i="97"/>
  <c r="BY90" i="97" l="1"/>
  <c r="CA90" i="97" s="1"/>
  <c r="BZ91" i="97" l="1"/>
  <c r="BV91" i="97"/>
  <c r="BY91" i="97" l="1"/>
  <c r="CA91" i="97" s="1"/>
  <c r="BZ92" i="97" l="1"/>
  <c r="BV92" i="97"/>
  <c r="BY92" i="97" l="1"/>
  <c r="CA92" i="97" s="1"/>
  <c r="BZ93" i="97" l="1"/>
  <c r="BV93" i="97"/>
  <c r="BY93" i="97" l="1"/>
  <c r="CA93" i="97" s="1"/>
  <c r="BZ94" i="97" l="1"/>
  <c r="BV94" i="97"/>
  <c r="BY94" i="97" l="1"/>
  <c r="CA94" i="97" s="1"/>
  <c r="BZ95" i="97" l="1"/>
  <c r="BV95" i="97"/>
  <c r="BY95" i="97" l="1"/>
  <c r="CA95" i="97" s="1"/>
  <c r="BZ96" i="97" l="1"/>
  <c r="BV96" i="97"/>
  <c r="BY96" i="97" l="1"/>
  <c r="CA96" i="97" s="1"/>
  <c r="BZ97" i="97" l="1"/>
  <c r="BV97" i="97"/>
  <c r="BY97" i="97" l="1"/>
  <c r="CA97" i="97" s="1"/>
  <c r="BZ98" i="97" l="1"/>
  <c r="BV98" i="97"/>
  <c r="BY98" i="97" l="1"/>
  <c r="CA98" i="97" s="1"/>
  <c r="BZ99" i="97" l="1"/>
  <c r="BV99" i="97"/>
  <c r="BY99" i="97" l="1"/>
  <c r="CA99" i="97" s="1"/>
  <c r="BZ100" i="97" l="1"/>
  <c r="BV100" i="97"/>
  <c r="BY100" i="97" l="1"/>
  <c r="CA100" i="97" s="1"/>
  <c r="BZ101" i="97" l="1"/>
  <c r="BV101" i="97"/>
  <c r="BY101" i="97" l="1"/>
  <c r="CA101" i="97" s="1"/>
  <c r="BZ102" i="97" l="1"/>
  <c r="BV102" i="97"/>
  <c r="BY102" i="97" l="1"/>
  <c r="CA102" i="97" s="1"/>
  <c r="BZ103" i="97" l="1"/>
  <c r="BV103" i="97"/>
  <c r="BY103" i="97" l="1"/>
  <c r="CA103" i="97" s="1"/>
  <c r="BZ104" i="97" l="1"/>
  <c r="BV104" i="97"/>
  <c r="BY104" i="97" l="1"/>
  <c r="CA104" i="97" s="1"/>
  <c r="BZ105" i="97" l="1"/>
  <c r="BV105" i="97"/>
  <c r="BY105" i="97" l="1"/>
  <c r="CA105" i="97" s="1"/>
  <c r="BZ106" i="97" l="1"/>
  <c r="BV106" i="97"/>
  <c r="BY106" i="97" l="1"/>
  <c r="CA106" i="97" s="1"/>
  <c r="BZ107" i="97" l="1"/>
  <c r="BV107" i="97"/>
  <c r="BY107" i="97" l="1"/>
  <c r="CA107" i="97" s="1"/>
  <c r="BZ108" i="97" l="1"/>
  <c r="BV108" i="97"/>
  <c r="BY108" i="97" l="1"/>
  <c r="CA108" i="97" s="1"/>
  <c r="BZ109" i="97" l="1"/>
  <c r="BV109" i="97"/>
  <c r="BY109" i="97" l="1"/>
  <c r="CA109" i="97" s="1"/>
  <c r="BZ110" i="97" l="1"/>
  <c r="BV110" i="97"/>
  <c r="BY110" i="97" l="1"/>
  <c r="CA110" i="97" s="1"/>
  <c r="BZ111" i="97" l="1"/>
  <c r="BV111" i="97"/>
  <c r="BY111" i="97" l="1"/>
  <c r="CA111" i="97" s="1"/>
  <c r="BZ112" i="97" l="1"/>
  <c r="BV112" i="97"/>
  <c r="BY112" i="97" l="1"/>
  <c r="CA112" i="97" s="1"/>
  <c r="BZ113" i="97" l="1"/>
  <c r="BV113" i="97"/>
  <c r="BY113" i="97" l="1"/>
  <c r="CA113" i="97" s="1"/>
  <c r="BZ114" i="97" l="1"/>
  <c r="BV114" i="97"/>
  <c r="BY114" i="97" l="1"/>
  <c r="CA114" i="97" s="1"/>
  <c r="BV115" i="97" l="1"/>
  <c r="BZ115" i="97"/>
  <c r="BY115" i="97" l="1"/>
  <c r="CA115" i="97" s="1"/>
  <c r="BZ116" i="97" l="1"/>
  <c r="BV116" i="97"/>
  <c r="BY116" i="97" l="1"/>
  <c r="CA116" i="97" s="1"/>
  <c r="BZ117" i="97" l="1"/>
  <c r="BV117" i="97"/>
  <c r="BY117" i="97" l="1"/>
  <c r="CA117" i="97" s="1"/>
  <c r="BZ118" i="97" l="1"/>
  <c r="BV118" i="97"/>
  <c r="BY118" i="97" l="1"/>
  <c r="CA118" i="97" s="1"/>
  <c r="BZ119" i="97" l="1"/>
  <c r="BV119" i="97"/>
  <c r="BY119" i="97" l="1"/>
  <c r="CA119" i="97" s="1"/>
  <c r="BZ120" i="97" l="1"/>
  <c r="BV120" i="97"/>
  <c r="BY120" i="97" l="1"/>
  <c r="CA120" i="97" s="1"/>
  <c r="BZ121" i="97" l="1"/>
  <c r="BV121" i="97"/>
  <c r="BY121" i="97" l="1"/>
  <c r="CA121" i="97" s="1"/>
  <c r="BZ122" i="97" l="1"/>
  <c r="BV122" i="97"/>
  <c r="BY122" i="97" l="1"/>
  <c r="CA122" i="97" s="1"/>
  <c r="BZ123" i="97" l="1"/>
  <c r="BV123" i="97"/>
  <c r="BY123" i="97" l="1"/>
  <c r="CA123" i="97" s="1"/>
  <c r="BZ124" i="97" l="1"/>
  <c r="BV124" i="97"/>
  <c r="BY124" i="97" l="1"/>
  <c r="CA124" i="97" s="1"/>
  <c r="BZ125" i="97" l="1"/>
  <c r="BV125" i="97"/>
  <c r="BY125" i="97" l="1"/>
  <c r="CA125" i="97" s="1"/>
  <c r="BZ126" i="97" l="1"/>
  <c r="BV126" i="97"/>
  <c r="BY126" i="97" l="1"/>
  <c r="CA126" i="97" s="1"/>
  <c r="BZ127" i="97" l="1"/>
  <c r="BV127" i="97"/>
  <c r="BY127" i="97" l="1"/>
  <c r="CA127" i="97" s="1"/>
  <c r="BZ128" i="97" l="1"/>
  <c r="BV128" i="97"/>
  <c r="BY128" i="97" l="1"/>
  <c r="CA128" i="97" s="1"/>
  <c r="BZ129" i="97" l="1"/>
  <c r="BV129" i="97"/>
  <c r="BY129" i="97" l="1"/>
  <c r="CA129" i="97" s="1"/>
  <c r="BZ130" i="97" l="1"/>
  <c r="BV130" i="97"/>
  <c r="BY130" i="97" l="1"/>
  <c r="CA130" i="97" s="1"/>
  <c r="BZ131" i="97" l="1"/>
  <c r="BV131" i="97"/>
  <c r="BY131" i="97" l="1"/>
  <c r="CA131" i="97" s="1"/>
  <c r="BZ132" i="97" l="1"/>
  <c r="BV132" i="97"/>
  <c r="BY132" i="97" l="1"/>
  <c r="CA132" i="97" s="1"/>
  <c r="BZ133" i="97" l="1"/>
  <c r="BV133" i="97"/>
  <c r="BY133" i="97" l="1"/>
  <c r="CA133" i="97" s="1"/>
  <c r="BZ134" i="97" l="1"/>
  <c r="BV134" i="97"/>
  <c r="BY134" i="97" l="1"/>
  <c r="CA134" i="97" s="1"/>
  <c r="BZ135" i="97" l="1"/>
  <c r="BV135" i="97"/>
  <c r="BY135" i="97" l="1"/>
  <c r="CA135" i="97" s="1"/>
  <c r="BZ136" i="97" l="1"/>
  <c r="BV136" i="97"/>
  <c r="BY136" i="97" l="1"/>
  <c r="CA136" i="97" s="1"/>
  <c r="BZ137" i="97" l="1"/>
  <c r="BV137" i="97"/>
  <c r="BY137" i="97" l="1"/>
  <c r="CA137" i="97" s="1"/>
  <c r="BZ138" i="97" l="1"/>
  <c r="BV138" i="97"/>
  <c r="BY138" i="97" l="1"/>
  <c r="CA138" i="97" s="1"/>
  <c r="BZ139" i="97" l="1"/>
  <c r="BV139" i="97"/>
  <c r="BY139" i="97" l="1"/>
  <c r="CA139" i="97" s="1"/>
  <c r="BZ140" i="97" l="1"/>
  <c r="BV140" i="97"/>
  <c r="BY140" i="97" l="1"/>
  <c r="CA140" i="97" s="1"/>
  <c r="BZ141" i="97" l="1"/>
  <c r="BV141" i="97"/>
  <c r="BY141" i="97" l="1"/>
  <c r="CA141" i="97" s="1"/>
  <c r="BZ142" i="97" l="1"/>
  <c r="BV142" i="97"/>
  <c r="BY142" i="97" l="1"/>
  <c r="CA142" i="97" s="1"/>
  <c r="BZ143" i="97" l="1"/>
  <c r="BV143" i="97"/>
  <c r="BY143" i="97" l="1"/>
  <c r="CA143" i="97" s="1"/>
  <c r="BZ144" i="97" l="1"/>
  <c r="BV144" i="97"/>
  <c r="BY144" i="97" l="1"/>
  <c r="CA144" i="97" s="1"/>
  <c r="BZ145" i="97" l="1"/>
  <c r="BV145" i="97"/>
  <c r="BY145" i="97" l="1"/>
  <c r="CA145" i="97" s="1"/>
  <c r="BZ146" i="97" l="1"/>
  <c r="BV146" i="97"/>
  <c r="BY146" i="97" l="1"/>
  <c r="CA146" i="97" s="1"/>
  <c r="BZ147" i="97" l="1"/>
  <c r="BV147" i="97"/>
  <c r="BY147" i="97" l="1"/>
  <c r="CA147" i="97" s="1"/>
  <c r="BZ148" i="97" l="1"/>
  <c r="BV148" i="97"/>
  <c r="BY148" i="97" l="1"/>
  <c r="CA148" i="97" s="1"/>
  <c r="BZ149" i="97" l="1"/>
  <c r="BV149" i="97"/>
  <c r="BY149" i="97" l="1"/>
  <c r="CA149" i="97" s="1"/>
  <c r="BZ150" i="97" l="1"/>
  <c r="BV150" i="97"/>
  <c r="BY150" i="97" l="1"/>
  <c r="CA150" i="97" s="1"/>
  <c r="BZ151" i="97" l="1"/>
  <c r="BV151" i="97"/>
  <c r="BY151" i="97" l="1"/>
  <c r="CA151" i="97" s="1"/>
  <c r="BZ152" i="97" l="1"/>
  <c r="BV152" i="97"/>
  <c r="BY152" i="97" l="1"/>
  <c r="CA152" i="97" s="1"/>
  <c r="BZ153" i="97" l="1"/>
  <c r="BV153" i="97"/>
  <c r="BY153" i="97" l="1"/>
  <c r="CA153" i="97" s="1"/>
  <c r="BZ154" i="97" l="1"/>
  <c r="BV154" i="97"/>
  <c r="BY154" i="97" l="1"/>
  <c r="CA154" i="97" s="1"/>
  <c r="BZ155" i="97" l="1"/>
  <c r="BV155" i="97"/>
  <c r="BY155" i="97" l="1"/>
  <c r="CA155" i="97" s="1"/>
  <c r="BZ156" i="97" l="1"/>
  <c r="BV156" i="97"/>
  <c r="BY156" i="97" l="1"/>
  <c r="CA156" i="97" s="1"/>
  <c r="BZ157" i="97" l="1"/>
  <c r="BV157" i="97"/>
  <c r="BY157" i="97" l="1"/>
  <c r="CA157" i="97" s="1"/>
  <c r="BZ158" i="97" l="1"/>
  <c r="BV158" i="97"/>
  <c r="BY158" i="97" l="1"/>
  <c r="CA158" i="97" s="1"/>
  <c r="BZ159" i="97" l="1"/>
  <c r="BV159" i="97"/>
  <c r="BY159" i="97" l="1"/>
  <c r="CA159" i="97" s="1"/>
  <c r="BZ160" i="97" l="1"/>
  <c r="BV160" i="97"/>
  <c r="BY160" i="97" l="1"/>
  <c r="CA160" i="97" s="1"/>
  <c r="BZ161" i="97" l="1"/>
  <c r="BV161" i="97"/>
  <c r="BY161" i="97" l="1"/>
  <c r="CA161" i="97" s="1"/>
  <c r="BZ162" i="97" l="1"/>
  <c r="BV162" i="97"/>
  <c r="BY162" i="97" l="1"/>
  <c r="CA162" i="97" s="1"/>
  <c r="BZ163" i="97" l="1"/>
  <c r="BV163" i="97"/>
  <c r="BY163" i="97" l="1"/>
  <c r="CA163" i="97" s="1"/>
  <c r="BZ164" i="97" l="1"/>
  <c r="BV164" i="97"/>
  <c r="BY164" i="97" l="1"/>
  <c r="CA164" i="97" s="1"/>
  <c r="BZ165" i="97" l="1"/>
  <c r="BV165" i="97"/>
  <c r="BY165" i="97" l="1"/>
  <c r="CA165" i="97" s="1"/>
  <c r="BZ166" i="97" l="1"/>
  <c r="BV166" i="97"/>
  <c r="BY166" i="97" l="1"/>
  <c r="CA166" i="97" s="1"/>
  <c r="BZ167" i="97" l="1"/>
  <c r="BV167" i="97"/>
  <c r="BY167" i="97" l="1"/>
  <c r="CA167" i="97" s="1"/>
  <c r="BZ168" i="97" l="1"/>
  <c r="BV168" i="97"/>
  <c r="BY168" i="97" l="1"/>
  <c r="CA168" i="97" s="1"/>
  <c r="BZ169" i="97" l="1"/>
  <c r="BV169" i="97"/>
  <c r="BY169" i="97" l="1"/>
  <c r="CA169" i="97" s="1"/>
  <c r="BZ170" i="97" l="1"/>
  <c r="BV170" i="97"/>
  <c r="BY170" i="97" l="1"/>
  <c r="CA170" i="97" s="1"/>
  <c r="BZ171" i="97" l="1"/>
  <c r="BV171" i="97"/>
  <c r="BY171" i="97" l="1"/>
  <c r="CA171" i="97" s="1"/>
  <c r="BZ172" i="97" l="1"/>
  <c r="BV172" i="97"/>
  <c r="BY172" i="97" l="1"/>
  <c r="CA172" i="97" s="1"/>
  <c r="BZ173" i="97" l="1"/>
  <c r="BV173" i="97"/>
  <c r="BY173" i="97" l="1"/>
  <c r="CA173" i="97" s="1"/>
  <c r="BZ174" i="97" l="1"/>
  <c r="BV174" i="97"/>
  <c r="BY174" i="97" l="1"/>
  <c r="CA174" i="97" s="1"/>
  <c r="BZ175" i="97" l="1"/>
  <c r="BV175" i="97"/>
  <c r="BY175" i="97" l="1"/>
  <c r="CA175" i="97" s="1"/>
  <c r="BZ176" i="97" l="1"/>
  <c r="BV176" i="97"/>
  <c r="BY176" i="97" l="1"/>
  <c r="CA176" i="97" s="1"/>
  <c r="BZ177" i="97" l="1"/>
  <c r="BV177" i="97"/>
  <c r="BY177" i="97" l="1"/>
  <c r="CA177" i="97" s="1"/>
  <c r="BZ178" i="97" l="1"/>
  <c r="BV178" i="97"/>
  <c r="BY178" i="97" l="1"/>
  <c r="CA178" i="97" s="1"/>
  <c r="BZ179" i="97" l="1"/>
  <c r="BV179" i="97"/>
  <c r="BY179" i="97" l="1"/>
  <c r="CA179" i="97" s="1"/>
  <c r="BZ180" i="97" l="1"/>
  <c r="BV180" i="97"/>
  <c r="BY180" i="97" l="1"/>
  <c r="CA180" i="97" s="1"/>
  <c r="BZ181" i="97" l="1"/>
  <c r="BV181" i="97"/>
  <c r="BY181" i="97" l="1"/>
  <c r="CA181" i="97" s="1"/>
  <c r="BZ182" i="97" l="1"/>
  <c r="BV182" i="97"/>
  <c r="BY182" i="97" l="1"/>
  <c r="CA182" i="97" s="1"/>
  <c r="BZ183" i="97" l="1"/>
  <c r="BV183" i="97"/>
  <c r="BY183" i="97" l="1"/>
  <c r="CA183" i="97" s="1"/>
  <c r="BZ184" i="97" l="1"/>
  <c r="BV184" i="97"/>
  <c r="BY184" i="97" l="1"/>
  <c r="CA184" i="97" s="1"/>
  <c r="BZ185" i="97" l="1"/>
  <c r="BV185" i="97"/>
  <c r="BY185" i="97" l="1"/>
  <c r="CA185" i="97" s="1"/>
  <c r="BZ186" i="97" l="1"/>
  <c r="BV186" i="97"/>
  <c r="BY186" i="97" l="1"/>
  <c r="CA186" i="97" s="1"/>
  <c r="BZ187" i="97" l="1"/>
  <c r="BV187" i="97"/>
  <c r="BY187" i="97" l="1"/>
  <c r="CA187" i="97" s="1"/>
  <c r="BZ188" i="97" l="1"/>
  <c r="BV188" i="97"/>
  <c r="BY188" i="97" l="1"/>
  <c r="CA188" i="97" s="1"/>
  <c r="BZ189" i="97" l="1"/>
  <c r="BV189" i="97"/>
  <c r="BY189" i="97" l="1"/>
  <c r="CA189" i="97" s="1"/>
  <c r="BZ190" i="97" l="1"/>
  <c r="BV190" i="97"/>
  <c r="BY190" i="97" l="1"/>
  <c r="CA190" i="97" s="1"/>
  <c r="BZ191" i="97" l="1"/>
  <c r="BV191" i="97"/>
  <c r="BY191" i="97" l="1"/>
  <c r="CA191" i="97" s="1"/>
  <c r="BZ192" i="97" l="1"/>
  <c r="BV192" i="97"/>
  <c r="BY192" i="97" l="1"/>
  <c r="CA192" i="97" s="1"/>
  <c r="BZ193" i="97" l="1"/>
  <c r="BV193" i="97"/>
  <c r="BY193" i="97" l="1"/>
  <c r="CA193" i="97" s="1"/>
  <c r="BZ194" i="97" l="1"/>
  <c r="BV194" i="97"/>
  <c r="BY194" i="97" l="1"/>
  <c r="CA194" i="97" s="1"/>
  <c r="BZ195" i="97" l="1"/>
  <c r="BV195" i="97"/>
  <c r="BY195" i="97" l="1"/>
  <c r="CA195" i="97" s="1"/>
  <c r="BZ196" i="97" l="1"/>
  <c r="BV196" i="97"/>
  <c r="BY196" i="97" l="1"/>
  <c r="CA196" i="97" s="1"/>
  <c r="BZ197" i="97" l="1"/>
  <c r="BV197" i="97"/>
  <c r="BY197" i="97" l="1"/>
  <c r="CA197" i="97" s="1"/>
  <c r="BZ198" i="97" l="1"/>
  <c r="BV198" i="97"/>
  <c r="BY198" i="97" l="1"/>
  <c r="CA198" i="97" s="1"/>
  <c r="BZ199" i="97" l="1"/>
  <c r="BV199" i="97"/>
  <c r="BY199" i="97" l="1"/>
  <c r="CA199" i="97" s="1"/>
  <c r="BZ200" i="97" l="1"/>
  <c r="BV200" i="97"/>
  <c r="BY200" i="97" l="1"/>
  <c r="CA200" i="97" s="1"/>
  <c r="BZ201" i="97" l="1"/>
  <c r="BV201" i="97"/>
  <c r="BY201" i="97" l="1"/>
  <c r="CA201" i="97" s="1"/>
  <c r="BZ202" i="97" l="1"/>
  <c r="BV202" i="97"/>
  <c r="BY202" i="97" l="1"/>
  <c r="CA202" i="97" s="1"/>
  <c r="BZ203" i="97" l="1"/>
  <c r="BV203" i="97"/>
  <c r="BY203" i="97" l="1"/>
  <c r="CA203" i="97" s="1"/>
  <c r="BZ204" i="97" l="1"/>
  <c r="BV204" i="97"/>
  <c r="BY204" i="97" l="1"/>
  <c r="CA204" i="97" s="1"/>
  <c r="BZ205" i="97" l="1"/>
  <c r="BV205" i="97"/>
  <c r="BY205" i="97" l="1"/>
  <c r="CA205" i="97" s="1"/>
  <c r="BZ206" i="97" l="1"/>
  <c r="BV206" i="97"/>
  <c r="BY206" i="97" l="1"/>
  <c r="CA206" i="97" s="1"/>
  <c r="BZ207" i="97" l="1"/>
  <c r="BV207" i="97"/>
  <c r="BY207" i="97" l="1"/>
  <c r="CA207" i="97" s="1"/>
  <c r="BZ208" i="97" l="1"/>
  <c r="BV208" i="97"/>
  <c r="BY208" i="97" l="1"/>
  <c r="CA208" i="97" s="1"/>
  <c r="BZ209" i="97" l="1"/>
  <c r="BV209" i="97"/>
  <c r="BY209" i="97" l="1"/>
  <c r="CA209" i="97" s="1"/>
  <c r="BZ210" i="97" l="1"/>
  <c r="BV210" i="97"/>
  <c r="BY210" i="97" l="1"/>
  <c r="CA210" i="97" s="1"/>
  <c r="BZ211" i="97" l="1"/>
  <c r="BV211" i="97"/>
  <c r="BY211" i="97" l="1"/>
  <c r="CA211" i="97" s="1"/>
  <c r="BZ212" i="97" l="1"/>
  <c r="BV212" i="97"/>
  <c r="BY212" i="97" l="1"/>
  <c r="CA212" i="97" s="1"/>
  <c r="BZ213" i="97" l="1"/>
  <c r="BV213" i="97"/>
  <c r="BY213" i="97" l="1"/>
  <c r="CA213" i="97" s="1"/>
  <c r="BZ214" i="97" l="1"/>
  <c r="BV214" i="97"/>
  <c r="BY214" i="97" l="1"/>
  <c r="CA214" i="97" s="1"/>
  <c r="BZ215" i="97" l="1"/>
  <c r="BV215" i="97"/>
  <c r="BY215" i="97" l="1"/>
  <c r="CA215" i="97" s="1"/>
  <c r="BZ216" i="97" l="1"/>
  <c r="BV216" i="97"/>
  <c r="BY216" i="97" l="1"/>
  <c r="CA216" i="97" s="1"/>
  <c r="BZ217" i="97" l="1"/>
  <c r="BV217" i="97"/>
  <c r="BY217" i="97" l="1"/>
  <c r="CA217" i="97" s="1"/>
  <c r="BZ218" i="97" l="1"/>
  <c r="BV218" i="97"/>
  <c r="BY218" i="97" l="1"/>
  <c r="CA218" i="97" s="1"/>
  <c r="BZ219" i="97" l="1"/>
  <c r="BV219" i="97"/>
  <c r="BY219" i="97" l="1"/>
  <c r="CA219" i="97" s="1"/>
  <c r="BZ220" i="97" l="1"/>
  <c r="BV220" i="97"/>
  <c r="BY220" i="97" l="1"/>
  <c r="CA220" i="97" s="1"/>
  <c r="BZ221" i="97" l="1"/>
  <c r="BV221" i="97"/>
  <c r="BY221" i="97" l="1"/>
  <c r="CA221" i="97" s="1"/>
  <c r="BZ222" i="97" l="1"/>
  <c r="BV222" i="97"/>
  <c r="BY222" i="97" l="1"/>
  <c r="CA222" i="97" s="1"/>
  <c r="BZ223" i="97" l="1"/>
  <c r="BV223" i="97"/>
  <c r="BY223" i="97" l="1"/>
  <c r="CA223" i="97" s="1"/>
  <c r="BZ224" i="97" l="1"/>
  <c r="BV224" i="97"/>
  <c r="BY224" i="97" l="1"/>
  <c r="CA224" i="97" s="1"/>
  <c r="BZ225" i="97" l="1"/>
  <c r="BV225" i="97"/>
  <c r="BY225" i="97" l="1"/>
  <c r="CA225" i="97" s="1"/>
  <c r="BZ226" i="97" l="1"/>
  <c r="BV226" i="97"/>
  <c r="BY226" i="97" l="1"/>
  <c r="CA226" i="97" s="1"/>
  <c r="BV227" i="97" l="1"/>
  <c r="BZ227" i="97"/>
  <c r="BY227" i="97" l="1"/>
  <c r="CA227" i="97" s="1"/>
  <c r="BZ228" i="97" l="1"/>
  <c r="BV228" i="97"/>
  <c r="BY228" i="97" l="1"/>
  <c r="CA228" i="97" s="1"/>
  <c r="BZ229" i="97" l="1"/>
  <c r="BV229" i="97"/>
  <c r="BY229" i="97" l="1"/>
  <c r="CA229" i="97" s="1"/>
  <c r="BZ230" i="97" l="1"/>
  <c r="BV230" i="97"/>
  <c r="BY230" i="97" l="1"/>
  <c r="CA230" i="97" s="1"/>
  <c r="BZ231" i="97" l="1"/>
  <c r="BV231" i="97"/>
  <c r="BY231" i="97" l="1"/>
  <c r="CA231" i="97" s="1"/>
  <c r="BZ232" i="97" l="1"/>
  <c r="BV232" i="97"/>
  <c r="BY232" i="97" l="1"/>
  <c r="CA232" i="97" s="1"/>
  <c r="BZ233" i="97" l="1"/>
  <c r="BV233" i="97"/>
  <c r="BY233" i="97" l="1"/>
  <c r="CA233" i="97" s="1"/>
  <c r="BZ234" i="97" l="1"/>
  <c r="BV234" i="97"/>
  <c r="BY234" i="97" l="1"/>
  <c r="CA234" i="97" s="1"/>
  <c r="BZ235" i="97" l="1"/>
  <c r="BV235" i="97"/>
  <c r="BY235" i="97" l="1"/>
  <c r="CA235" i="97" s="1"/>
  <c r="BZ236" i="97" l="1"/>
  <c r="BV236" i="97"/>
  <c r="BY236" i="97" l="1"/>
  <c r="CA236" i="97" s="1"/>
  <c r="BZ237" i="97" l="1"/>
  <c r="BV237" i="97"/>
  <c r="BY237" i="97" l="1"/>
  <c r="CA237" i="97" s="1"/>
  <c r="BZ238" i="97" l="1"/>
  <c r="BV238" i="97"/>
  <c r="BY238" i="97" l="1"/>
  <c r="CA238" i="97" s="1"/>
  <c r="BZ239" i="97" l="1"/>
  <c r="BV239" i="97"/>
  <c r="BY239" i="97" l="1"/>
  <c r="CA239" i="97" s="1"/>
  <c r="BZ240" i="97" l="1"/>
  <c r="BV240" i="97"/>
  <c r="BY240" i="97" l="1"/>
  <c r="CA240" i="97" s="1"/>
  <c r="BZ241" i="97" l="1"/>
  <c r="BV241" i="97"/>
  <c r="BY241" i="97" l="1"/>
  <c r="CA241" i="97" s="1"/>
  <c r="BZ242" i="97" l="1"/>
  <c r="BV242" i="97"/>
  <c r="BY242" i="97" l="1"/>
  <c r="CA242" i="97" s="1"/>
  <c r="BZ243" i="97" l="1"/>
  <c r="BV243" i="97"/>
  <c r="BY243" i="97" l="1"/>
  <c r="CA243" i="97" s="1"/>
  <c r="BZ244" i="97" l="1"/>
  <c r="BV244" i="97"/>
  <c r="BY244" i="97" l="1"/>
  <c r="CA244" i="97" s="1"/>
  <c r="BZ245" i="97" l="1"/>
  <c r="BV245" i="97"/>
  <c r="BY245" i="97" l="1"/>
  <c r="CA245" i="97" s="1"/>
  <c r="BZ246" i="97" l="1"/>
  <c r="BV246" i="97"/>
  <c r="BY246" i="97" l="1"/>
  <c r="CA246" i="97" s="1"/>
  <c r="BZ247" i="97" l="1"/>
  <c r="BV247" i="97"/>
  <c r="BY247" i="97" l="1"/>
  <c r="CA247" i="97" s="1"/>
  <c r="BZ248" i="97" l="1"/>
  <c r="BV248" i="97"/>
  <c r="BY248" i="97" l="1"/>
  <c r="CA248" i="97" s="1"/>
  <c r="BV249" i="97" l="1"/>
  <c r="BZ249" i="97"/>
  <c r="BY249" i="97" l="1"/>
  <c r="CA249" i="97" s="1"/>
  <c r="BZ250" i="97" l="1"/>
  <c r="BV250" i="97"/>
  <c r="BY250" i="97" l="1"/>
  <c r="CA250" i="97" s="1"/>
  <c r="BZ251" i="97" l="1"/>
  <c r="BV251" i="97"/>
  <c r="BY251" i="97" l="1"/>
  <c r="CA251" i="97" s="1"/>
  <c r="BZ252" i="97" l="1"/>
  <c r="BV252" i="97"/>
  <c r="BY252" i="97" l="1"/>
  <c r="CA252" i="97" s="1"/>
  <c r="BZ253" i="97" l="1"/>
  <c r="BV253" i="97"/>
  <c r="BY253" i="97" l="1"/>
  <c r="CA253" i="97" s="1"/>
  <c r="BZ254" i="97" l="1"/>
  <c r="BV254" i="97"/>
  <c r="BY254" i="97" l="1"/>
  <c r="CA254" i="97" s="1"/>
  <c r="BZ255" i="97" l="1"/>
  <c r="BV255" i="97"/>
  <c r="BY255" i="97" l="1"/>
  <c r="CA255" i="97" s="1"/>
  <c r="BZ256" i="97" l="1"/>
  <c r="BV256" i="97"/>
  <c r="BY256" i="97" l="1"/>
  <c r="CA256" i="97" s="1"/>
  <c r="BZ257" i="97" l="1"/>
  <c r="BV257" i="97"/>
  <c r="BY257" i="97" l="1"/>
  <c r="CA257" i="97" s="1"/>
  <c r="BZ258" i="97" l="1"/>
  <c r="BV258" i="97"/>
  <c r="BY258" i="97" l="1"/>
  <c r="CA258" i="97" s="1"/>
  <c r="BZ259" i="97" l="1"/>
  <c r="BV259" i="97"/>
  <c r="BY259" i="97" l="1"/>
  <c r="CA259" i="97" s="1"/>
  <c r="BZ260" i="97" l="1"/>
  <c r="BV260" i="97"/>
  <c r="BY260" i="97" l="1"/>
  <c r="CA260" i="97" s="1"/>
  <c r="BZ261" i="97" l="1"/>
  <c r="BV261" i="97"/>
  <c r="BY261" i="97" l="1"/>
  <c r="CA261" i="97" s="1"/>
  <c r="BZ262" i="97" l="1"/>
  <c r="BV262" i="97"/>
  <c r="BY262" i="97" l="1"/>
  <c r="CA262" i="97" s="1"/>
  <c r="BZ263" i="97" l="1"/>
  <c r="BV263" i="97"/>
  <c r="BY263" i="97" l="1"/>
  <c r="CA263" i="97" s="1"/>
  <c r="BZ264" i="97" l="1"/>
  <c r="BV264" i="97"/>
  <c r="BY264" i="97" l="1"/>
  <c r="CA264" i="97" s="1"/>
  <c r="BV265" i="97" l="1"/>
  <c r="BZ265" i="97"/>
  <c r="BY265" i="97" l="1"/>
  <c r="CA265" i="97" s="1"/>
  <c r="BV266" i="97" l="1"/>
  <c r="BZ266" i="97"/>
  <c r="BY266" i="97" l="1"/>
  <c r="CA266" i="97" s="1"/>
  <c r="BZ267" i="97" l="1"/>
  <c r="BV267" i="97"/>
  <c r="BY267" i="97" l="1"/>
  <c r="CA267" i="97" s="1"/>
  <c r="BZ268" i="97" l="1"/>
  <c r="BV268" i="97"/>
  <c r="BY268" i="97" l="1"/>
  <c r="CA268" i="97" s="1"/>
  <c r="BV269" i="97" l="1"/>
  <c r="BZ269" i="97"/>
  <c r="BY269" i="97" l="1"/>
  <c r="CA269" i="97" s="1"/>
  <c r="BV270" i="97" l="1"/>
  <c r="BZ270" i="97"/>
  <c r="BY270" i="97" l="1"/>
  <c r="CA270" i="97" s="1"/>
  <c r="BV271" i="97" l="1"/>
  <c r="BZ271" i="97"/>
  <c r="BY271" i="97" l="1"/>
  <c r="CA271" i="97" s="1"/>
  <c r="BZ272" i="97" l="1"/>
  <c r="BV272" i="97"/>
  <c r="BY272" i="97" l="1"/>
  <c r="CA272" i="97" s="1"/>
  <c r="BV273" i="97" l="1"/>
  <c r="BZ273" i="97"/>
  <c r="BY273" i="97" l="1"/>
  <c r="CA273" i="97" s="1"/>
  <c r="BZ274" i="97" l="1"/>
  <c r="BV274" i="97"/>
  <c r="BY274" i="97" l="1"/>
  <c r="CA274" i="97" s="1"/>
  <c r="BZ275" i="97" l="1"/>
  <c r="BV275" i="97"/>
  <c r="BY275" i="97" l="1"/>
  <c r="CA275" i="97" s="1"/>
  <c r="BZ276" i="97" l="1"/>
  <c r="BV276" i="97"/>
  <c r="BY276" i="97" l="1"/>
  <c r="CA276" i="97" s="1"/>
  <c r="BV277" i="97" l="1"/>
  <c r="BZ277" i="97"/>
  <c r="BY277" i="97" l="1"/>
  <c r="CA277" i="97" s="1"/>
  <c r="BZ278" i="97" l="1"/>
  <c r="BV278" i="97"/>
  <c r="BY278" i="97" l="1"/>
  <c r="CA278" i="97" s="1"/>
  <c r="BZ279" i="97" l="1"/>
  <c r="BV279" i="97"/>
  <c r="BY279" i="97" l="1"/>
  <c r="CA279" i="97" s="1"/>
  <c r="BV280" i="97" l="1"/>
  <c r="BZ280" i="97"/>
  <c r="BY280" i="97" l="1"/>
  <c r="CA280" i="97" s="1"/>
  <c r="BX7" i="97" s="1"/>
  <c r="X3" i="97" l="1"/>
  <c r="X4" i="97" s="1"/>
  <c r="AD25" i="7" s="1"/>
  <c r="AD33" i="7" s="1"/>
  <c r="R3" i="97"/>
  <c r="R4" i="97" s="1"/>
  <c r="R25" i="7" s="1"/>
  <c r="R33" i="7" s="1"/>
  <c r="W3" i="97"/>
  <c r="W4" i="97" s="1"/>
  <c r="AB25" i="7" s="1"/>
  <c r="AB33" i="7" s="1"/>
  <c r="Q3" i="97"/>
  <c r="Q4" i="97" s="1"/>
  <c r="P25" i="7" s="1"/>
  <c r="P33" i="7" s="1"/>
  <c r="U3" i="97"/>
  <c r="U4" i="97" s="1"/>
  <c r="X25" i="7" s="1"/>
  <c r="X33" i="7" s="1"/>
  <c r="S3" i="97"/>
  <c r="S4" i="97" s="1"/>
  <c r="T25" i="7" s="1"/>
  <c r="T33" i="7" s="1"/>
  <c r="V3" i="97"/>
  <c r="V4" i="97" s="1"/>
  <c r="Z25" i="7" s="1"/>
  <c r="Z33" i="7" s="1"/>
  <c r="T3" i="97"/>
  <c r="T4" i="97" s="1"/>
  <c r="V25" i="7" s="1"/>
  <c r="V33" i="7" s="1"/>
  <c r="W5" i="97"/>
  <c r="Q5" i="97"/>
  <c r="U5" i="97"/>
  <c r="R5" i="97"/>
  <c r="V5" i="97"/>
  <c r="T5" i="97"/>
  <c r="C59" i="87" s="1"/>
  <c r="W41" i="7" s="1"/>
  <c r="X5" i="97"/>
  <c r="S5" i="97"/>
  <c r="C59" i="107" l="1"/>
  <c r="AE41" i="7" s="1"/>
  <c r="S23" i="7"/>
  <c r="Q23" i="7"/>
  <c r="W23" i="7"/>
  <c r="U23" i="7"/>
  <c r="Y23" i="7"/>
  <c r="AA23" i="7"/>
  <c r="AC23" i="7"/>
  <c r="AE23" i="7"/>
  <c r="C59" i="106"/>
  <c r="AC41" i="7" s="1"/>
  <c r="C59" i="86"/>
  <c r="U41" i="7" s="1"/>
  <c r="C59" i="85"/>
  <c r="S41" i="7" s="1"/>
  <c r="C59" i="82"/>
  <c r="Q41" i="7" s="1"/>
  <c r="C59" i="105"/>
  <c r="AA41" i="7" s="1"/>
  <c r="C59" i="104"/>
  <c r="Y41" i="7" s="1"/>
  <c r="AB8" i="7" l="1"/>
  <c r="Z8" i="7"/>
  <c r="E12" i="104"/>
  <c r="T8" i="7"/>
  <c r="R8" i="7"/>
  <c r="P8" i="7"/>
  <c r="E12" i="107"/>
  <c r="G12" i="107" s="1"/>
  <c r="E12" i="85"/>
  <c r="E12" i="82"/>
  <c r="E12" i="86"/>
  <c r="E12" i="106"/>
  <c r="E12" i="105"/>
  <c r="AD8" i="7"/>
  <c r="E12" i="87"/>
  <c r="V8" i="7"/>
  <c r="X8" i="7"/>
  <c r="G12" i="105" l="1"/>
  <c r="G12" i="85"/>
  <c r="G12" i="82"/>
  <c r="G12" i="86"/>
  <c r="G12" i="87"/>
  <c r="G12" i="104"/>
  <c r="D36" i="93" l="1"/>
  <c r="F36" i="93"/>
  <c r="I36" i="93"/>
  <c r="I37" i="93" s="1"/>
  <c r="B36" i="7" s="1"/>
  <c r="H36" i="93" l="1"/>
  <c r="G36" i="93"/>
  <c r="G51" i="93" s="1"/>
  <c r="E51" i="93"/>
  <c r="E53" i="93" s="1"/>
  <c r="B34" i="7" s="1"/>
  <c r="G53" i="93" l="1"/>
  <c r="D36" i="92"/>
  <c r="E36" i="92"/>
  <c r="F36" i="92"/>
  <c r="F51" i="92" s="1"/>
  <c r="I36" i="92" l="1"/>
  <c r="I37" i="92" s="1"/>
  <c r="D36" i="7" s="1"/>
  <c r="E51" i="92"/>
  <c r="E53" i="92" s="1"/>
  <c r="D34" i="7" s="1"/>
  <c r="H36" i="92"/>
  <c r="B19" i="7"/>
  <c r="B17" i="7"/>
  <c r="G36" i="92"/>
  <c r="G51" i="92" s="1"/>
  <c r="G53" i="92" l="1"/>
  <c r="E55" i="92"/>
  <c r="H37" i="92"/>
  <c r="D17" i="7"/>
  <c r="D19" i="7"/>
  <c r="D36" i="91"/>
  <c r="F36" i="91"/>
  <c r="F51" i="91" s="1"/>
  <c r="E36" i="91"/>
  <c r="E51" i="91" s="1"/>
  <c r="E53" i="91" s="1"/>
  <c r="F34" i="7" s="1"/>
  <c r="E55" i="91" l="1"/>
  <c r="G53" i="91"/>
  <c r="I36" i="91"/>
  <c r="I37" i="91" s="1"/>
  <c r="F36" i="7" s="1"/>
  <c r="C57" i="92"/>
  <c r="E38" i="7" s="1"/>
  <c r="G55" i="92"/>
  <c r="H36" i="91"/>
  <c r="G36" i="91"/>
  <c r="G51" i="91" s="1"/>
  <c r="C57" i="91" l="1"/>
  <c r="G38" i="7" s="1"/>
  <c r="G55" i="91"/>
  <c r="H37" i="91"/>
  <c r="F17" i="7"/>
  <c r="F19" i="7"/>
  <c r="F36" i="90"/>
  <c r="F51" i="90" s="1"/>
  <c r="E36" i="90"/>
  <c r="I36" i="90" l="1"/>
  <c r="I37" i="90" s="1"/>
  <c r="H36" i="7" s="1"/>
  <c r="E51" i="90"/>
  <c r="E53" i="90" s="1"/>
  <c r="H34" i="7" s="1"/>
  <c r="G36" i="90"/>
  <c r="G51" i="90" s="1"/>
  <c r="H19" i="7" l="1"/>
  <c r="E55" i="90"/>
  <c r="G53" i="90"/>
  <c r="H17" i="7"/>
  <c r="D36" i="89"/>
  <c r="F36" i="89"/>
  <c r="F51" i="89" s="1"/>
  <c r="E36" i="89"/>
  <c r="I36" i="89" l="1"/>
  <c r="I37" i="89" s="1"/>
  <c r="J36" i="7" s="1"/>
  <c r="E51" i="89"/>
  <c r="E53" i="89" s="1"/>
  <c r="J34" i="7" s="1"/>
  <c r="G55" i="90"/>
  <c r="C57" i="90"/>
  <c r="I38" i="7" s="1"/>
  <c r="H36" i="89"/>
  <c r="H37" i="89" s="1"/>
  <c r="G36" i="89"/>
  <c r="G51" i="89" s="1"/>
  <c r="E55" i="89" l="1"/>
  <c r="G53" i="89"/>
  <c r="J19" i="7"/>
  <c r="J17" i="7"/>
  <c r="D36" i="88"/>
  <c r="F36" i="88"/>
  <c r="E36" i="88"/>
  <c r="I36" i="88" s="1"/>
  <c r="C57" i="89" l="1"/>
  <c r="K38" i="7" s="1"/>
  <c r="G55" i="89"/>
  <c r="H36" i="88"/>
  <c r="G36" i="88"/>
  <c r="F36" i="67" l="1"/>
  <c r="F51" i="67" s="1"/>
  <c r="E36" i="67"/>
  <c r="E51" i="67" s="1"/>
  <c r="E53" i="67" s="1"/>
  <c r="N34" i="7" s="1"/>
  <c r="D36" i="67"/>
  <c r="E55" i="67" l="1"/>
  <c r="G53" i="67"/>
  <c r="I36" i="67"/>
  <c r="I37" i="67" s="1"/>
  <c r="N36" i="7" s="1"/>
  <c r="H36" i="67"/>
  <c r="G36" i="67"/>
  <c r="G51" i="67" s="1"/>
  <c r="C57" i="67" l="1"/>
  <c r="O38" i="7" s="1"/>
  <c r="G55" i="67"/>
  <c r="H37" i="67"/>
  <c r="N17" i="7"/>
  <c r="N19" i="7"/>
  <c r="AH9" i="7" s="1"/>
  <c r="AI9" i="7" s="1"/>
  <c r="D36" i="86"/>
  <c r="F36" i="86"/>
  <c r="D36" i="85"/>
  <c r="F36" i="85"/>
  <c r="F36" i="82"/>
  <c r="D36" i="82"/>
  <c r="D36" i="87"/>
  <c r="F36" i="87"/>
  <c r="H36" i="87" l="1"/>
  <c r="H36" i="86"/>
  <c r="H36" i="85"/>
  <c r="H36" i="82"/>
  <c r="AJ9" i="7"/>
  <c r="E11" i="82"/>
  <c r="E23" i="82" l="1"/>
  <c r="E21" i="82"/>
  <c r="E22" i="82"/>
  <c r="E11" i="85"/>
  <c r="AK9" i="7"/>
  <c r="G11" i="82"/>
  <c r="E23" i="85" l="1"/>
  <c r="E21" i="85"/>
  <c r="Q32" i="7"/>
  <c r="P16" i="7"/>
  <c r="Q24" i="7"/>
  <c r="Q31" i="7"/>
  <c r="E22" i="85"/>
  <c r="G22" i="82"/>
  <c r="G23" i="82"/>
  <c r="E11" i="86"/>
  <c r="AL9" i="7"/>
  <c r="G11" i="85"/>
  <c r="E26" i="82"/>
  <c r="G21" i="82"/>
  <c r="E24" i="82"/>
  <c r="Q30" i="7"/>
  <c r="Q25" i="7"/>
  <c r="G12" i="106" s="1"/>
  <c r="Q26" i="7"/>
  <c r="Q27" i="7"/>
  <c r="Q22" i="7"/>
  <c r="Q28" i="7"/>
  <c r="Q29" i="7"/>
  <c r="Q5" i="7" l="1"/>
  <c r="Q6" i="7"/>
  <c r="E23" i="86"/>
  <c r="E21" i="86"/>
  <c r="Q33" i="7"/>
  <c r="S32" i="7"/>
  <c r="R16" i="7"/>
  <c r="Q15" i="7"/>
  <c r="Q14" i="7"/>
  <c r="S24" i="7"/>
  <c r="S31" i="7"/>
  <c r="E22" i="86"/>
  <c r="G22" i="85"/>
  <c r="G23" i="85"/>
  <c r="G21" i="85"/>
  <c r="E26" i="85"/>
  <c r="E24" i="85"/>
  <c r="E11" i="87"/>
  <c r="AM9" i="7"/>
  <c r="S28" i="7"/>
  <c r="S26" i="7"/>
  <c r="S27" i="7"/>
  <c r="S25" i="7"/>
  <c r="S22" i="7"/>
  <c r="S29" i="7"/>
  <c r="S30" i="7"/>
  <c r="G11" i="86"/>
  <c r="G24" i="82"/>
  <c r="E27" i="82"/>
  <c r="I33" i="82" s="1"/>
  <c r="Q13" i="7"/>
  <c r="Q11" i="7"/>
  <c r="Q8" i="7"/>
  <c r="Q12" i="7"/>
  <c r="Q9" i="7"/>
  <c r="Q10" i="7"/>
  <c r="G26" i="82"/>
  <c r="E36" i="82"/>
  <c r="I36" i="82" s="1"/>
  <c r="Q7" i="7"/>
  <c r="S5" i="7" l="1"/>
  <c r="S6" i="7"/>
  <c r="E23" i="87"/>
  <c r="E21" i="87"/>
  <c r="S33" i="7"/>
  <c r="U32" i="7"/>
  <c r="T16" i="7"/>
  <c r="Q16" i="7"/>
  <c r="S7" i="7"/>
  <c r="S15" i="7"/>
  <c r="S14" i="7"/>
  <c r="U24" i="7"/>
  <c r="U31" i="7"/>
  <c r="E22" i="87"/>
  <c r="G36" i="82"/>
  <c r="G22" i="86"/>
  <c r="G23" i="86"/>
  <c r="E11" i="104"/>
  <c r="AN9" i="7"/>
  <c r="G11" i="87"/>
  <c r="G21" i="86"/>
  <c r="E24" i="86"/>
  <c r="E26" i="86"/>
  <c r="U28" i="7"/>
  <c r="U22" i="7"/>
  <c r="U29" i="7"/>
  <c r="U27" i="7"/>
  <c r="U26" i="7"/>
  <c r="U25" i="7"/>
  <c r="U30" i="7"/>
  <c r="G24" i="85"/>
  <c r="E27" i="85"/>
  <c r="I33" i="85" s="1"/>
  <c r="G26" i="85"/>
  <c r="E36" i="85"/>
  <c r="I36" i="85" s="1"/>
  <c r="S8" i="7"/>
  <c r="S9" i="7"/>
  <c r="S13" i="7"/>
  <c r="S12" i="7"/>
  <c r="S11" i="7"/>
  <c r="S10" i="7"/>
  <c r="G27" i="82"/>
  <c r="U5" i="7" l="1"/>
  <c r="U6" i="7"/>
  <c r="E23" i="104"/>
  <c r="E21" i="104"/>
  <c r="U33" i="7"/>
  <c r="W32" i="7"/>
  <c r="V16" i="7"/>
  <c r="S16" i="7"/>
  <c r="U15" i="7"/>
  <c r="U14" i="7"/>
  <c r="W24" i="7"/>
  <c r="W31" i="7"/>
  <c r="E22" i="104"/>
  <c r="E26" i="87"/>
  <c r="G23" i="87"/>
  <c r="G36" i="85"/>
  <c r="G22" i="87"/>
  <c r="Z16" i="7"/>
  <c r="E11" i="105"/>
  <c r="W28" i="7"/>
  <c r="W26" i="7"/>
  <c r="W29" i="7"/>
  <c r="W25" i="7"/>
  <c r="W30" i="7"/>
  <c r="W22" i="7"/>
  <c r="W27" i="7"/>
  <c r="G26" i="86"/>
  <c r="E36" i="86"/>
  <c r="I36" i="86" s="1"/>
  <c r="AO9" i="7"/>
  <c r="U8" i="7"/>
  <c r="U13" i="7"/>
  <c r="U9" i="7"/>
  <c r="U10" i="7"/>
  <c r="U12" i="7"/>
  <c r="U11" i="7"/>
  <c r="E27" i="86"/>
  <c r="I33" i="86" s="1"/>
  <c r="G24" i="86"/>
  <c r="U7" i="7"/>
  <c r="G21" i="87"/>
  <c r="E24" i="87"/>
  <c r="G27" i="85"/>
  <c r="G11" i="104"/>
  <c r="AA5" i="7" l="1"/>
  <c r="AA6" i="7"/>
  <c r="W5" i="7"/>
  <c r="W6" i="7"/>
  <c r="E23" i="105"/>
  <c r="E21" i="105"/>
  <c r="W33" i="7"/>
  <c r="Y32" i="7"/>
  <c r="X16" i="7"/>
  <c r="U16" i="7"/>
  <c r="W7" i="7"/>
  <c r="W14" i="7"/>
  <c r="W15" i="7"/>
  <c r="AA31" i="7"/>
  <c r="AA32" i="7"/>
  <c r="Y24" i="7"/>
  <c r="Y31" i="7"/>
  <c r="E22" i="105"/>
  <c r="G22" i="104"/>
  <c r="G36" i="86"/>
  <c r="G23" i="104"/>
  <c r="E11" i="107"/>
  <c r="AD16" i="7"/>
  <c r="G11" i="105"/>
  <c r="AB16" i="7"/>
  <c r="E11" i="106"/>
  <c r="G26" i="87"/>
  <c r="E36" i="87"/>
  <c r="I36" i="87" s="1"/>
  <c r="G27" i="86"/>
  <c r="Y28" i="7"/>
  <c r="Y27" i="7"/>
  <c r="Y30" i="7"/>
  <c r="Y26" i="7"/>
  <c r="Y25" i="7"/>
  <c r="Y22" i="7"/>
  <c r="Y29" i="7"/>
  <c r="W8" i="7"/>
  <c r="W12" i="7"/>
  <c r="W9" i="7"/>
  <c r="W10" i="7"/>
  <c r="W13" i="7"/>
  <c r="W11" i="7"/>
  <c r="E24" i="104"/>
  <c r="E26" i="104"/>
  <c r="G21" i="104"/>
  <c r="E27" i="87"/>
  <c r="I33" i="87" s="1"/>
  <c r="G24" i="87"/>
  <c r="AE5" i="7" l="1"/>
  <c r="AE6" i="7"/>
  <c r="AC5" i="7"/>
  <c r="AC6" i="7"/>
  <c r="Y5" i="7"/>
  <c r="Y6" i="7"/>
  <c r="E23" i="107"/>
  <c r="E21" i="107"/>
  <c r="E23" i="106"/>
  <c r="E21" i="106"/>
  <c r="Y33" i="7"/>
  <c r="W16" i="7"/>
  <c r="Y15" i="7"/>
  <c r="Y14" i="7"/>
  <c r="AE31" i="7"/>
  <c r="AE32" i="7"/>
  <c r="AC31" i="7"/>
  <c r="AC32" i="7"/>
  <c r="E22" i="106"/>
  <c r="E22" i="107"/>
  <c r="G22" i="105"/>
  <c r="G23" i="105"/>
  <c r="G36" i="87"/>
  <c r="G11" i="107"/>
  <c r="AE24" i="7"/>
  <c r="E24" i="105"/>
  <c r="E26" i="105"/>
  <c r="G21" i="105"/>
  <c r="G11" i="106"/>
  <c r="AC29" i="7"/>
  <c r="AC22" i="7"/>
  <c r="AC30" i="7"/>
  <c r="AC28" i="7"/>
  <c r="AC27" i="7"/>
  <c r="AC26" i="7"/>
  <c r="AC25" i="7"/>
  <c r="AC24" i="7"/>
  <c r="AA22" i="7"/>
  <c r="AA30" i="7"/>
  <c r="AA29" i="7"/>
  <c r="AA28" i="7"/>
  <c r="AA27" i="7"/>
  <c r="AA26" i="7"/>
  <c r="AA25" i="7"/>
  <c r="AA24" i="7"/>
  <c r="G27" i="87"/>
  <c r="G26" i="104"/>
  <c r="E36" i="104"/>
  <c r="I36" i="104" s="1"/>
  <c r="E27" i="104"/>
  <c r="I33" i="104" s="1"/>
  <c r="G24" i="104"/>
  <c r="Y8" i="7"/>
  <c r="Y11" i="7"/>
  <c r="Y9" i="7"/>
  <c r="Y10" i="7"/>
  <c r="Y13" i="7"/>
  <c r="Y12" i="7"/>
  <c r="Y7" i="7"/>
  <c r="AC33" i="7" l="1"/>
  <c r="AA33" i="7"/>
  <c r="Y16" i="7"/>
  <c r="AC7" i="7"/>
  <c r="AC14" i="7"/>
  <c r="AC15" i="7"/>
  <c r="AA7" i="7"/>
  <c r="AA14" i="7"/>
  <c r="AA15" i="7"/>
  <c r="G21" i="107"/>
  <c r="G36" i="104"/>
  <c r="G22" i="106"/>
  <c r="G23" i="106"/>
  <c r="G22" i="107"/>
  <c r="G23" i="107"/>
  <c r="E26" i="107"/>
  <c r="E36" i="107" s="1"/>
  <c r="I36" i="107" s="1"/>
  <c r="E24" i="107"/>
  <c r="AE25" i="7"/>
  <c r="AE27" i="7"/>
  <c r="AE29" i="7"/>
  <c r="AE26" i="7"/>
  <c r="AE28" i="7"/>
  <c r="AE22" i="7"/>
  <c r="AE30" i="7"/>
  <c r="E36" i="105"/>
  <c r="I36" i="105" s="1"/>
  <c r="G26" i="105"/>
  <c r="E27" i="105"/>
  <c r="I33" i="105" s="1"/>
  <c r="G24" i="105"/>
  <c r="G21" i="106"/>
  <c r="E24" i="106"/>
  <c r="E26" i="106"/>
  <c r="AC13" i="7"/>
  <c r="AC12" i="7"/>
  <c r="AC11" i="7"/>
  <c r="AC10" i="7"/>
  <c r="AC9" i="7"/>
  <c r="AC8" i="7"/>
  <c r="AA12" i="7"/>
  <c r="AA13" i="7"/>
  <c r="AA11" i="7"/>
  <c r="AA10" i="7"/>
  <c r="AA9" i="7"/>
  <c r="AA8" i="7"/>
  <c r="G27" i="104"/>
  <c r="AE33" i="7" l="1"/>
  <c r="AC16" i="7"/>
  <c r="AA16" i="7"/>
  <c r="AE7" i="7"/>
  <c r="AE14" i="7"/>
  <c r="AE15" i="7"/>
  <c r="G36" i="105"/>
  <c r="G24" i="107"/>
  <c r="G36" i="107"/>
  <c r="G26" i="107"/>
  <c r="E27" i="107"/>
  <c r="I33" i="107" s="1"/>
  <c r="AE12" i="7"/>
  <c r="AE13" i="7"/>
  <c r="AE11" i="7"/>
  <c r="AE10" i="7"/>
  <c r="AE9" i="7"/>
  <c r="AE8" i="7"/>
  <c r="G27" i="105"/>
  <c r="E36" i="106"/>
  <c r="I36" i="106" s="1"/>
  <c r="G26" i="106"/>
  <c r="G24" i="106"/>
  <c r="E27" i="106"/>
  <c r="I33" i="106" s="1"/>
  <c r="AE16" i="7" l="1"/>
  <c r="G27" i="107"/>
  <c r="G36" i="106"/>
  <c r="G27" i="106"/>
  <c r="H37" i="93" l="1"/>
  <c r="C51" i="93" l="1"/>
  <c r="C53" i="93" s="1"/>
  <c r="F31" i="93"/>
  <c r="F51" i="93" s="1"/>
  <c r="E55" i="93" l="1"/>
  <c r="F53" i="93"/>
  <c r="G55" i="93" l="1"/>
  <c r="C57" i="93"/>
  <c r="C38" i="7" s="1"/>
  <c r="F35" i="88"/>
  <c r="F34" i="88"/>
  <c r="F32" i="88"/>
  <c r="F33" i="88"/>
  <c r="E35" i="88"/>
  <c r="I35" i="88" s="1"/>
  <c r="H35" i="88"/>
  <c r="H33" i="88"/>
  <c r="F31" i="88"/>
  <c r="H34" i="88"/>
  <c r="H32" i="88"/>
  <c r="E32" i="88"/>
  <c r="H31" i="88"/>
  <c r="F51" i="88" l="1"/>
  <c r="I32" i="88"/>
  <c r="I37" i="88" s="1"/>
  <c r="L36" i="7" s="1"/>
  <c r="E51" i="88"/>
  <c r="E53" i="88" s="1"/>
  <c r="L34" i="7" s="1"/>
  <c r="G35" i="88"/>
  <c r="H37" i="88"/>
  <c r="G32" i="88"/>
  <c r="L19" i="7" l="1"/>
  <c r="G51" i="88"/>
  <c r="G53" i="88"/>
  <c r="E55" i="88"/>
  <c r="L17" i="7"/>
  <c r="F34" i="82"/>
  <c r="F35" i="82"/>
  <c r="F32" i="82"/>
  <c r="F33" i="82"/>
  <c r="E35" i="82"/>
  <c r="I35" i="82" s="1"/>
  <c r="H35" i="82"/>
  <c r="H34" i="82"/>
  <c r="H33" i="82"/>
  <c r="F31" i="82"/>
  <c r="H32" i="82"/>
  <c r="E32" i="82"/>
  <c r="H31" i="82"/>
  <c r="I32" i="82" l="1"/>
  <c r="I37" i="82" s="1"/>
  <c r="P36" i="7" s="1"/>
  <c r="E51" i="82"/>
  <c r="E53" i="82" s="1"/>
  <c r="P34" i="7" s="1"/>
  <c r="F51" i="82"/>
  <c r="C57" i="88"/>
  <c r="M38" i="7" s="1"/>
  <c r="G55" i="88"/>
  <c r="G35" i="82"/>
  <c r="H37" i="82"/>
  <c r="G32" i="82"/>
  <c r="G51" i="82" l="1"/>
  <c r="E55" i="82"/>
  <c r="G53" i="82"/>
  <c r="P19" i="7"/>
  <c r="P17" i="7"/>
  <c r="F33" i="85"/>
  <c r="F35" i="85"/>
  <c r="F31" i="85"/>
  <c r="E35" i="85"/>
  <c r="I35" i="85" s="1"/>
  <c r="F32" i="85"/>
  <c r="H35" i="85"/>
  <c r="H33" i="85"/>
  <c r="F34" i="85"/>
  <c r="H34" i="85"/>
  <c r="E32" i="85"/>
  <c r="H32" i="85"/>
  <c r="H31" i="85"/>
  <c r="I32" i="85" l="1"/>
  <c r="I37" i="85" s="1"/>
  <c r="R36" i="7" s="1"/>
  <c r="E51" i="85"/>
  <c r="E53" i="85" s="1"/>
  <c r="R34" i="7" s="1"/>
  <c r="F51" i="85"/>
  <c r="C57" i="82"/>
  <c r="Q38" i="7" s="1"/>
  <c r="G55" i="82"/>
  <c r="G32" i="85"/>
  <c r="G35" i="85"/>
  <c r="H37" i="85"/>
  <c r="G51" i="85" l="1"/>
  <c r="E55" i="85"/>
  <c r="G53" i="85"/>
  <c r="R19" i="7"/>
  <c r="R17" i="7"/>
  <c r="C57" i="85" l="1"/>
  <c r="S38" i="7" s="1"/>
  <c r="G55" i="85"/>
  <c r="F34" i="86"/>
  <c r="F31" i="86"/>
  <c r="F35" i="86"/>
  <c r="H31" i="86"/>
  <c r="H35" i="86"/>
  <c r="E35" i="86"/>
  <c r="I35" i="86" s="1"/>
  <c r="F32" i="86"/>
  <c r="H34" i="86"/>
  <c r="E32" i="86"/>
  <c r="H32" i="86"/>
  <c r="E51" i="86" l="1"/>
  <c r="E53" i="86" s="1"/>
  <c r="T34" i="7" s="1"/>
  <c r="I32" i="86"/>
  <c r="I37" i="86" s="1"/>
  <c r="T36" i="7" s="1"/>
  <c r="G32" i="86"/>
  <c r="G35" i="86"/>
  <c r="G33" i="86"/>
  <c r="G53" i="86" l="1"/>
  <c r="G51" i="86"/>
  <c r="T17" i="7"/>
  <c r="F35" i="87"/>
  <c r="E35" i="87"/>
  <c r="I35" i="87" s="1"/>
  <c r="F34" i="87"/>
  <c r="H34" i="87"/>
  <c r="F31" i="87"/>
  <c r="H35" i="87"/>
  <c r="F32" i="87"/>
  <c r="E32" i="87"/>
  <c r="H32" i="87"/>
  <c r="H31" i="87"/>
  <c r="D35" i="107" l="1"/>
  <c r="D35" i="104"/>
  <c r="D35" i="105"/>
  <c r="D35" i="106"/>
  <c r="D32" i="106"/>
  <c r="D32" i="104"/>
  <c r="D32" i="105"/>
  <c r="I32" i="87"/>
  <c r="I37" i="87" s="1"/>
  <c r="V36" i="7" s="1"/>
  <c r="E51" i="87"/>
  <c r="E53" i="87" s="1"/>
  <c r="V34" i="7" s="1"/>
  <c r="G35" i="87"/>
  <c r="G33" i="87"/>
  <c r="G32" i="87"/>
  <c r="C51" i="106" l="1"/>
  <c r="C53" i="106" s="1"/>
  <c r="F53" i="106" s="1"/>
  <c r="C51" i="107"/>
  <c r="C53" i="107" s="1"/>
  <c r="F53" i="107" s="1"/>
  <c r="D32" i="107"/>
  <c r="C51" i="104"/>
  <c r="C53" i="104" s="1"/>
  <c r="F53" i="104" s="1"/>
  <c r="G51" i="87"/>
  <c r="G53" i="87"/>
  <c r="V17" i="7"/>
  <c r="F34" i="104"/>
  <c r="F35" i="104"/>
  <c r="E35" i="104"/>
  <c r="I35" i="104" s="1"/>
  <c r="F31" i="104"/>
  <c r="H35" i="104"/>
  <c r="H31" i="104"/>
  <c r="F32" i="104"/>
  <c r="H34" i="104"/>
  <c r="E32" i="104"/>
  <c r="H32" i="104"/>
  <c r="I32" i="104" l="1"/>
  <c r="I37" i="104" s="1"/>
  <c r="X36" i="7" s="1"/>
  <c r="E51" i="104"/>
  <c r="E53" i="104" s="1"/>
  <c r="X34" i="7" s="1"/>
  <c r="G33" i="104"/>
  <c r="G35" i="104"/>
  <c r="G32" i="104"/>
  <c r="G51" i="104" l="1"/>
  <c r="E55" i="104"/>
  <c r="G53" i="104"/>
  <c r="X17" i="7"/>
  <c r="F35" i="105"/>
  <c r="F31" i="105"/>
  <c r="F32" i="105"/>
  <c r="H34" i="105"/>
  <c r="F34" i="105"/>
  <c r="E32" i="105"/>
  <c r="H35" i="105"/>
  <c r="E35" i="105"/>
  <c r="I35" i="105" s="1"/>
  <c r="H31" i="105"/>
  <c r="H32" i="105"/>
  <c r="I32" i="105" l="1"/>
  <c r="I37" i="105" s="1"/>
  <c r="Z36" i="7" s="1"/>
  <c r="E51" i="105"/>
  <c r="E53" i="105" s="1"/>
  <c r="Z34" i="7" s="1"/>
  <c r="C57" i="104"/>
  <c r="Y38" i="7" s="1"/>
  <c r="G55" i="104"/>
  <c r="G33" i="105"/>
  <c r="G35" i="105"/>
  <c r="G32" i="105"/>
  <c r="G53" i="105" l="1"/>
  <c r="G51" i="105"/>
  <c r="Z17" i="7"/>
  <c r="F34" i="106"/>
  <c r="F31" i="106"/>
  <c r="F35" i="106"/>
  <c r="F32" i="106"/>
  <c r="H31" i="106"/>
  <c r="H35" i="106"/>
  <c r="E35" i="106"/>
  <c r="I35" i="106" s="1"/>
  <c r="H32" i="106"/>
  <c r="E32" i="106"/>
  <c r="H34" i="106"/>
  <c r="I32" i="106" l="1"/>
  <c r="I37" i="106" s="1"/>
  <c r="AB36" i="7" s="1"/>
  <c r="E51" i="106"/>
  <c r="E53" i="106" s="1"/>
  <c r="AB34" i="7" s="1"/>
  <c r="G33" i="106"/>
  <c r="G32" i="106"/>
  <c r="G35" i="106"/>
  <c r="G51" i="106" l="1"/>
  <c r="E55" i="106"/>
  <c r="G53" i="106"/>
  <c r="AB17" i="7"/>
  <c r="C57" i="106" l="1"/>
  <c r="AC38" i="7" s="1"/>
  <c r="G55" i="106"/>
  <c r="F35" i="107"/>
  <c r="F32" i="107"/>
  <c r="F31" i="107"/>
  <c r="H34" i="107"/>
  <c r="F34" i="107"/>
  <c r="E35" i="107"/>
  <c r="I35" i="107" s="1"/>
  <c r="H31" i="107"/>
  <c r="H35" i="107"/>
  <c r="H32" i="107"/>
  <c r="E32" i="107"/>
  <c r="I32" i="107" l="1"/>
  <c r="E51" i="107"/>
  <c r="E53" i="107" s="1"/>
  <c r="AD34" i="7" s="1"/>
  <c r="G35" i="107"/>
  <c r="G33" i="107"/>
  <c r="G32" i="107"/>
  <c r="G51" i="107" l="1"/>
  <c r="E55" i="107"/>
  <c r="G53" i="107"/>
  <c r="AD17" i="7"/>
  <c r="C57" i="107" l="1"/>
  <c r="AE38" i="7" s="1"/>
  <c r="G55" i="107"/>
  <c r="K10" i="112"/>
  <c r="O10" i="112" s="1"/>
  <c r="N10" i="112" l="1"/>
  <c r="Q10" i="112" s="1"/>
  <c r="K11" i="112" l="1"/>
  <c r="O11" i="112" s="1"/>
  <c r="N11" i="112" l="1"/>
  <c r="Q11" i="112" s="1"/>
  <c r="K12" i="112" l="1"/>
  <c r="O12" i="112" s="1"/>
  <c r="N12" i="112" l="1"/>
  <c r="Q12" i="112" s="1"/>
  <c r="K13" i="112" l="1"/>
  <c r="O13" i="112" s="1"/>
  <c r="N13" i="112" l="1"/>
  <c r="Q13" i="112" s="1"/>
  <c r="K14" i="112" l="1"/>
  <c r="O14" i="112" s="1"/>
  <c r="N14" i="112" l="1"/>
  <c r="Q14" i="112" s="1"/>
  <c r="K15" i="112" l="1"/>
  <c r="O15" i="112" s="1"/>
  <c r="N15" i="112" l="1"/>
  <c r="Q15" i="112" s="1"/>
  <c r="K16" i="112" l="1"/>
  <c r="O16" i="112" s="1"/>
  <c r="N16" i="112" l="1"/>
  <c r="Q16" i="112" s="1"/>
  <c r="K17" i="112" l="1"/>
  <c r="O17" i="112" s="1"/>
  <c r="N17" i="112" l="1"/>
  <c r="Q17" i="112" s="1"/>
  <c r="K18" i="112" l="1"/>
  <c r="O18" i="112" s="1"/>
  <c r="N18" i="112" l="1"/>
  <c r="Q18" i="112" s="1"/>
  <c r="K19" i="112" l="1"/>
  <c r="O19" i="112" s="1"/>
  <c r="N19" i="112" l="1"/>
  <c r="Q19" i="112" s="1"/>
  <c r="K20" i="112" l="1"/>
  <c r="O20" i="112" s="1"/>
  <c r="N20" i="112" l="1"/>
  <c r="Q20" i="112" s="1"/>
  <c r="K21" i="112" l="1"/>
  <c r="O21" i="112" s="1"/>
  <c r="N21" i="112" l="1"/>
  <c r="Q21" i="112" s="1"/>
  <c r="K22" i="112" l="1"/>
  <c r="O22" i="112" s="1"/>
  <c r="N22" i="112" l="1"/>
  <c r="Q22" i="112" s="1"/>
  <c r="K23" i="112" l="1"/>
  <c r="O23" i="112" s="1"/>
  <c r="N23" i="112" l="1"/>
  <c r="Q23" i="112" s="1"/>
  <c r="K24" i="112" l="1"/>
  <c r="O24" i="112" s="1"/>
  <c r="AC25" i="112" l="1"/>
  <c r="X26" i="112" s="1"/>
  <c r="AB26" i="112" s="1"/>
  <c r="N24" i="112"/>
  <c r="AA26" i="112" l="1"/>
  <c r="Q24" i="112"/>
  <c r="K25" i="112" s="1"/>
  <c r="O25" i="112" s="1"/>
  <c r="N25" i="112" l="1"/>
  <c r="Q25" i="112" s="1"/>
  <c r="K26" i="112" l="1"/>
  <c r="O26" i="112" s="1"/>
  <c r="N26" i="112" l="1"/>
  <c r="Q26" i="112" s="1"/>
  <c r="K27" i="112" l="1"/>
  <c r="O27" i="112" s="1"/>
  <c r="N27" i="112" l="1"/>
  <c r="Q27" i="112" s="1"/>
  <c r="K28" i="112" l="1"/>
  <c r="O28" i="112" s="1"/>
  <c r="N28" i="112" l="1"/>
  <c r="Q28" i="112" s="1"/>
  <c r="K29" i="112" l="1"/>
  <c r="O29" i="112" s="1"/>
  <c r="N29" i="112" l="1"/>
  <c r="Q29" i="112" s="1"/>
  <c r="K30" i="112" l="1"/>
  <c r="O30" i="112" s="1"/>
  <c r="N30" i="112" l="1"/>
  <c r="Q30" i="112" s="1"/>
  <c r="K31" i="112" l="1"/>
  <c r="O31" i="112" s="1"/>
  <c r="N31" i="112" l="1"/>
  <c r="Q31" i="112" s="1"/>
  <c r="K32" i="112" l="1"/>
  <c r="O32" i="112" l="1"/>
  <c r="N32" i="112"/>
  <c r="Q32" i="112" l="1"/>
  <c r="K33" i="112" s="1"/>
  <c r="O33" i="112" s="1"/>
  <c r="N33" i="112" l="1"/>
  <c r="Q33" i="112" s="1"/>
  <c r="K34" i="112" l="1"/>
  <c r="O34" i="112" s="1"/>
  <c r="N34" i="112" l="1"/>
  <c r="Q34" i="112" s="1"/>
  <c r="K35" i="112" l="1"/>
  <c r="O35" i="112" s="1"/>
  <c r="N35" i="112" l="1"/>
  <c r="Q35" i="112" s="1"/>
  <c r="K36" i="112" l="1"/>
  <c r="O36" i="112" s="1"/>
  <c r="N36" i="112" l="1"/>
  <c r="Q36" i="112" s="1"/>
  <c r="K37" i="112" l="1"/>
  <c r="O37" i="112" s="1"/>
  <c r="N37" i="112" l="1"/>
  <c r="Q37" i="112" s="1"/>
  <c r="K38" i="112" l="1"/>
  <c r="O38" i="112" s="1"/>
  <c r="N38" i="112" l="1"/>
  <c r="Q38" i="112" s="1"/>
  <c r="K39" i="112" l="1"/>
  <c r="O39" i="112" s="1"/>
  <c r="N39" i="112" l="1"/>
  <c r="Q39" i="112" s="1"/>
  <c r="K40" i="112" l="1"/>
  <c r="O40" i="112" s="1"/>
  <c r="N40" i="112" l="1"/>
  <c r="Q40" i="112" s="1"/>
  <c r="K41" i="112" l="1"/>
  <c r="O41" i="112" s="1"/>
  <c r="N41" i="112" l="1"/>
  <c r="Q41" i="112" s="1"/>
  <c r="K42" i="112" l="1"/>
  <c r="O42" i="112" s="1"/>
  <c r="N42" i="112" l="1"/>
  <c r="Q42" i="112" s="1"/>
  <c r="K43" i="112" l="1"/>
  <c r="O43" i="112" s="1"/>
  <c r="N43" i="112" l="1"/>
  <c r="Q43" i="112" s="1"/>
  <c r="K44" i="112" l="1"/>
  <c r="O44" i="112" s="1"/>
  <c r="N44" i="112" l="1"/>
  <c r="Q44" i="112" s="1"/>
  <c r="K45" i="112" l="1"/>
  <c r="O45" i="112" s="1"/>
  <c r="N45" i="112" l="1"/>
  <c r="Q45" i="112" s="1"/>
  <c r="K46" i="112" l="1"/>
  <c r="O46" i="112" s="1"/>
  <c r="N46" i="112" l="1"/>
  <c r="Q46" i="112" s="1"/>
  <c r="K47" i="112" l="1"/>
  <c r="O47" i="112" s="1"/>
  <c r="N47" i="112" l="1"/>
  <c r="Q47" i="112" s="1"/>
  <c r="K48" i="112" l="1"/>
  <c r="O48" i="112" s="1"/>
  <c r="N48" i="112" l="1"/>
  <c r="Q48" i="112" s="1"/>
  <c r="K49" i="112" l="1"/>
  <c r="O49" i="112" s="1"/>
  <c r="N49" i="112" l="1"/>
  <c r="Q49" i="112" s="1"/>
  <c r="K50" i="112" l="1"/>
  <c r="O50" i="112" s="1"/>
  <c r="N50" i="112" l="1"/>
  <c r="Q50" i="112" s="1"/>
  <c r="K51" i="112" l="1"/>
  <c r="O51" i="112" s="1"/>
  <c r="N51" i="112" l="1"/>
  <c r="Q51" i="112" s="1"/>
  <c r="K52" i="112" l="1"/>
  <c r="O52" i="112" s="1"/>
  <c r="N52" i="112" l="1"/>
  <c r="Q52" i="112" s="1"/>
  <c r="K53" i="112" l="1"/>
  <c r="O53" i="112" s="1"/>
  <c r="N53" i="112" l="1"/>
  <c r="Q53" i="112" s="1"/>
  <c r="K54" i="112" l="1"/>
  <c r="O54" i="112" s="1"/>
  <c r="N54" i="112" l="1"/>
  <c r="Q54" i="112" s="1"/>
  <c r="K55" i="112" l="1"/>
  <c r="O55" i="112" s="1"/>
  <c r="N55" i="112" l="1"/>
  <c r="Q55" i="112" s="1"/>
  <c r="K56" i="112" l="1"/>
  <c r="O56" i="112" s="1"/>
  <c r="N56" i="112" l="1"/>
  <c r="Q56" i="112" s="1"/>
  <c r="K57" i="112" l="1"/>
  <c r="O57" i="112" s="1"/>
  <c r="N57" i="112" l="1"/>
  <c r="Q57" i="112" s="1"/>
  <c r="K58" i="112" l="1"/>
  <c r="O58" i="112" s="1"/>
  <c r="N58" i="112" l="1"/>
  <c r="Q58" i="112" s="1"/>
  <c r="K59" i="112" l="1"/>
  <c r="O59" i="112" s="1"/>
  <c r="N59" i="112" l="1"/>
  <c r="Q59" i="112" s="1"/>
  <c r="K60" i="112" l="1"/>
  <c r="O60" i="112" s="1"/>
  <c r="N60" i="112" l="1"/>
  <c r="Q60" i="112" s="1"/>
  <c r="K61" i="112" l="1"/>
  <c r="O61" i="112" s="1"/>
  <c r="N61" i="112" l="1"/>
  <c r="Q61" i="112" s="1"/>
  <c r="K62" i="112" l="1"/>
  <c r="O62" i="112" s="1"/>
  <c r="N62" i="112" l="1"/>
  <c r="Q62" i="112" s="1"/>
  <c r="K63" i="112" l="1"/>
  <c r="O63" i="112" s="1"/>
  <c r="N63" i="112" l="1"/>
  <c r="Q63" i="112" s="1"/>
  <c r="K64" i="112" l="1"/>
  <c r="O64" i="112" s="1"/>
  <c r="N64" i="112" l="1"/>
  <c r="Q64" i="112" s="1"/>
  <c r="K65" i="112" l="1"/>
  <c r="O65" i="112" s="1"/>
  <c r="C9" i="111" l="1"/>
  <c r="N65" i="112"/>
  <c r="Q65" i="112" s="1"/>
  <c r="K66" i="112" l="1"/>
  <c r="O66" i="112" s="1"/>
  <c r="D9" i="111" l="1"/>
  <c r="N66" i="112"/>
  <c r="Q66" i="112" s="1"/>
  <c r="K67" i="112" l="1"/>
  <c r="O67" i="112" s="1"/>
  <c r="E9" i="111" l="1"/>
  <c r="N67" i="112"/>
  <c r="Q67" i="112" s="1"/>
  <c r="K68" i="112" l="1"/>
  <c r="O68" i="112" s="1"/>
  <c r="F9" i="111" l="1"/>
  <c r="N68" i="112"/>
  <c r="Q68" i="112" s="1"/>
  <c r="K69" i="112" l="1"/>
  <c r="O69" i="112" s="1"/>
  <c r="G9" i="111" l="1"/>
  <c r="N69" i="112"/>
  <c r="Q69" i="112" s="1"/>
  <c r="K70" i="112" l="1"/>
  <c r="O70" i="112" s="1"/>
  <c r="H9" i="111" l="1"/>
  <c r="N70" i="112"/>
  <c r="Q70" i="112" s="1"/>
  <c r="K71" i="112" l="1"/>
  <c r="O71" i="112" s="1"/>
  <c r="I9" i="111" l="1"/>
  <c r="N71" i="112"/>
  <c r="Q71" i="112" s="1"/>
  <c r="K72" i="112" l="1"/>
  <c r="O72" i="112" s="1"/>
  <c r="J9" i="111" l="1"/>
  <c r="N72" i="112"/>
  <c r="Q72" i="112" s="1"/>
  <c r="K73" i="112" l="1"/>
  <c r="O73" i="112" s="1"/>
  <c r="K9" i="111" l="1"/>
  <c r="N73" i="112"/>
  <c r="Q73" i="112" s="1"/>
  <c r="K74" i="112" l="1"/>
  <c r="O74" i="112" s="1"/>
  <c r="L9" i="111" l="1"/>
  <c r="N74" i="112"/>
  <c r="Q74" i="112" s="1"/>
  <c r="K75" i="112" l="1"/>
  <c r="O75" i="112" s="1"/>
  <c r="M9" i="111" l="1"/>
  <c r="N75" i="112"/>
  <c r="Q75" i="112" s="1"/>
  <c r="K76" i="112" l="1"/>
  <c r="O76" i="112" s="1"/>
  <c r="N9" i="111" l="1"/>
  <c r="N76" i="112"/>
  <c r="Q76" i="112" s="1"/>
  <c r="K77" i="112" l="1"/>
  <c r="O77" i="112" s="1"/>
  <c r="O9" i="111" l="1"/>
  <c r="N77" i="112"/>
  <c r="Q77" i="112" s="1"/>
  <c r="K78" i="112" l="1"/>
  <c r="O78" i="112" s="1"/>
  <c r="P9" i="111" l="1"/>
  <c r="N78" i="112"/>
  <c r="Q78" i="112" s="1"/>
  <c r="K79" i="112" l="1"/>
  <c r="O79" i="112" s="1"/>
  <c r="Q9" i="111" s="1"/>
  <c r="N79" i="112" l="1"/>
  <c r="Q79" i="112" s="1"/>
  <c r="K80" i="112" l="1"/>
  <c r="O80" i="112" s="1"/>
  <c r="N80" i="112" l="1"/>
  <c r="Q80" i="112" s="1"/>
  <c r="K81" i="112" l="1"/>
  <c r="O81" i="112" s="1"/>
  <c r="N81" i="112" l="1"/>
  <c r="Q81" i="112" s="1"/>
  <c r="K82" i="112" l="1"/>
  <c r="O82" i="112" s="1"/>
  <c r="N82" i="112" l="1"/>
  <c r="Q82" i="112" s="1"/>
  <c r="K83" i="112" l="1"/>
  <c r="O83" i="112" s="1"/>
  <c r="N83" i="112" l="1"/>
  <c r="Q83" i="112" s="1"/>
  <c r="K84" i="112" l="1"/>
  <c r="O84" i="112" s="1"/>
  <c r="N84" i="112" l="1"/>
  <c r="Q84" i="112" s="1"/>
  <c r="K85" i="112" l="1"/>
  <c r="O85" i="112" s="1"/>
  <c r="N85" i="112" l="1"/>
  <c r="Q85" i="112" s="1"/>
  <c r="K86" i="112" l="1"/>
  <c r="O86" i="112" s="1"/>
  <c r="N86" i="112" l="1"/>
  <c r="Q86" i="112" s="1"/>
  <c r="K87" i="112" l="1"/>
  <c r="O87" i="112" s="1"/>
  <c r="N87" i="112" l="1"/>
  <c r="Q87" i="112" s="1"/>
  <c r="K88" i="112" l="1"/>
  <c r="O88" i="112" s="1"/>
  <c r="N88" i="112" l="1"/>
  <c r="Q88" i="112" s="1"/>
  <c r="K89" i="112" l="1"/>
  <c r="O89" i="112" s="1"/>
  <c r="N89" i="112" l="1"/>
  <c r="Q89" i="112" s="1"/>
  <c r="K90" i="112" l="1"/>
  <c r="O90" i="112" s="1"/>
  <c r="N90" i="112" l="1"/>
  <c r="Q90" i="112" s="1"/>
  <c r="K91" i="112" l="1"/>
  <c r="O91" i="112" s="1"/>
  <c r="N91" i="112" l="1"/>
  <c r="Q91" i="112" s="1"/>
  <c r="K92" i="112" l="1"/>
  <c r="O92" i="112" s="1"/>
  <c r="N92" i="112" l="1"/>
  <c r="Q92" i="112" s="1"/>
  <c r="K93" i="112" l="1"/>
  <c r="O93" i="112" s="1"/>
  <c r="N93" i="112" l="1"/>
  <c r="Q93" i="112" s="1"/>
  <c r="K94" i="112" l="1"/>
  <c r="O94" i="112" s="1"/>
  <c r="N94" i="112" l="1"/>
  <c r="Q94" i="112" s="1"/>
  <c r="K95" i="112" l="1"/>
  <c r="O95" i="112" s="1"/>
  <c r="N95" i="112" l="1"/>
  <c r="Q95" i="112" s="1"/>
  <c r="K96" i="112" l="1"/>
  <c r="O96" i="112" s="1"/>
  <c r="N96" i="112" l="1"/>
  <c r="Q96" i="112" s="1"/>
  <c r="K97" i="112" l="1"/>
  <c r="O97" i="112" s="1"/>
  <c r="N97" i="112" l="1"/>
  <c r="Q97" i="112" s="1"/>
  <c r="K98" i="112" l="1"/>
  <c r="O98" i="112" s="1"/>
  <c r="N98" i="112" l="1"/>
  <c r="Q98" i="112" s="1"/>
  <c r="K99" i="112" l="1"/>
  <c r="O99" i="112" s="1"/>
  <c r="N99" i="112" l="1"/>
  <c r="Q99" i="112" s="1"/>
  <c r="K100" i="112" l="1"/>
  <c r="O100" i="112" s="1"/>
  <c r="N100" i="112" l="1"/>
  <c r="Q100" i="112" s="1"/>
  <c r="K101" i="112" l="1"/>
  <c r="O101" i="112" s="1"/>
  <c r="N101" i="112" l="1"/>
  <c r="Q101" i="112" s="1"/>
  <c r="K102" i="112" l="1"/>
  <c r="O102" i="112" s="1"/>
  <c r="N102" i="112" l="1"/>
  <c r="Q102" i="112" s="1"/>
  <c r="K103" i="112" l="1"/>
  <c r="O103" i="112" s="1"/>
  <c r="N103" i="112" l="1"/>
  <c r="Q103" i="112" s="1"/>
  <c r="K104" i="112" l="1"/>
  <c r="O104" i="112" s="1"/>
  <c r="N104" i="112" l="1"/>
  <c r="Q104" i="112" s="1"/>
  <c r="K105" i="112" l="1"/>
  <c r="O105" i="112" s="1"/>
  <c r="N105" i="112" l="1"/>
  <c r="Q105" i="112" s="1"/>
  <c r="K106" i="112" l="1"/>
  <c r="O106" i="112" s="1"/>
  <c r="N106" i="112" l="1"/>
  <c r="Q106" i="112" s="1"/>
  <c r="K107" i="112" l="1"/>
  <c r="O107" i="112" s="1"/>
  <c r="N107" i="112" l="1"/>
  <c r="Q107" i="112" s="1"/>
  <c r="K108" i="112" l="1"/>
  <c r="O108" i="112" s="1"/>
  <c r="N108" i="112" l="1"/>
  <c r="Q108" i="112" s="1"/>
  <c r="K109" i="112" l="1"/>
  <c r="O109" i="112" s="1"/>
  <c r="N109" i="112" l="1"/>
  <c r="Q109" i="112" s="1"/>
  <c r="K110" i="112" l="1"/>
  <c r="O110" i="112" s="1"/>
  <c r="N110" i="112" l="1"/>
  <c r="Q110" i="112" s="1"/>
  <c r="K111" i="112" l="1"/>
  <c r="O111" i="112" s="1"/>
  <c r="N111" i="112" l="1"/>
  <c r="Q111" i="112" s="1"/>
  <c r="K112" i="112" l="1"/>
  <c r="O112" i="112" s="1"/>
  <c r="N112" i="112" l="1"/>
  <c r="Q112" i="112" s="1"/>
  <c r="K113" i="112" l="1"/>
  <c r="O113" i="112" s="1"/>
  <c r="N113" i="112" l="1"/>
  <c r="Q113" i="112" s="1"/>
  <c r="K114" i="112" l="1"/>
  <c r="O114" i="112" s="1"/>
  <c r="N114" i="112" l="1"/>
  <c r="Q114" i="112" s="1"/>
  <c r="K115" i="112" l="1"/>
  <c r="O115" i="112" s="1"/>
  <c r="N115" i="112" l="1"/>
  <c r="Q115" i="112" s="1"/>
  <c r="K116" i="112" l="1"/>
  <c r="O116" i="112" s="1"/>
  <c r="N116" i="112" l="1"/>
  <c r="Q116" i="112" s="1"/>
  <c r="K117" i="112" l="1"/>
  <c r="O117" i="112" s="1"/>
  <c r="N117" i="112" l="1"/>
  <c r="Q117" i="112" s="1"/>
  <c r="K118" i="112" l="1"/>
  <c r="O118" i="112" s="1"/>
  <c r="N118" i="112" l="1"/>
  <c r="Q118" i="112" s="1"/>
  <c r="K119" i="112" l="1"/>
  <c r="O119" i="112" s="1"/>
  <c r="N119" i="112" l="1"/>
  <c r="Q119" i="112" s="1"/>
  <c r="K120" i="112" l="1"/>
  <c r="O120" i="112" s="1"/>
  <c r="N120" i="112" l="1"/>
  <c r="Q120" i="112" s="1"/>
  <c r="K121" i="112" l="1"/>
  <c r="O121" i="112" s="1"/>
  <c r="N121" i="112" l="1"/>
  <c r="Q121" i="112" s="1"/>
  <c r="K122" i="112" l="1"/>
  <c r="O122" i="112" s="1"/>
  <c r="N122" i="112" l="1"/>
  <c r="Q122" i="112" s="1"/>
  <c r="K123" i="112" l="1"/>
  <c r="O123" i="112" s="1"/>
  <c r="N123" i="112" l="1"/>
  <c r="Q123" i="112" s="1"/>
  <c r="K124" i="112" l="1"/>
  <c r="O124" i="112" s="1"/>
  <c r="N124" i="112" l="1"/>
  <c r="Q124" i="112" s="1"/>
  <c r="K125" i="112" l="1"/>
  <c r="O125" i="112" s="1"/>
  <c r="N125" i="112" l="1"/>
  <c r="Q125" i="112" s="1"/>
  <c r="K126" i="112" l="1"/>
  <c r="O126" i="112" s="1"/>
  <c r="N126" i="112" l="1"/>
  <c r="Q126" i="112" s="1"/>
  <c r="K127" i="112" l="1"/>
  <c r="O127" i="112" s="1"/>
  <c r="N127" i="112" l="1"/>
  <c r="Q127" i="112" s="1"/>
  <c r="K128" i="112" l="1"/>
  <c r="O128" i="112" s="1"/>
  <c r="N128" i="112" l="1"/>
  <c r="Q128" i="112" s="1"/>
  <c r="K129" i="112" l="1"/>
  <c r="O129" i="112" s="1"/>
  <c r="N129" i="112" l="1"/>
  <c r="Q129" i="112" s="1"/>
  <c r="K130" i="112" l="1"/>
  <c r="O130" i="112" s="1"/>
  <c r="N130" i="112" l="1"/>
  <c r="Q130" i="112" s="1"/>
  <c r="K131" i="112" l="1"/>
  <c r="O131" i="112" s="1"/>
  <c r="N131" i="112" l="1"/>
  <c r="Q131" i="112" s="1"/>
  <c r="K132" i="112" l="1"/>
  <c r="O132" i="112" s="1"/>
  <c r="N132" i="112" l="1"/>
  <c r="Q132" i="112" s="1"/>
  <c r="K133" i="112" l="1"/>
  <c r="O133" i="112" s="1"/>
  <c r="N133" i="112" l="1"/>
  <c r="Q133" i="112" s="1"/>
  <c r="K134" i="112" l="1"/>
  <c r="O134" i="112" s="1"/>
  <c r="N134" i="112" l="1"/>
  <c r="Q134" i="112" s="1"/>
  <c r="K135" i="112" l="1"/>
  <c r="O135" i="112" s="1"/>
  <c r="N135" i="112" l="1"/>
  <c r="Q135" i="112" s="1"/>
  <c r="K136" i="112" l="1"/>
  <c r="O136" i="112" s="1"/>
  <c r="N136" i="112" l="1"/>
  <c r="Q136" i="112" s="1"/>
  <c r="K137" i="112" l="1"/>
  <c r="O137" i="112" s="1"/>
  <c r="N137" i="112" l="1"/>
  <c r="Q137" i="112" s="1"/>
  <c r="K138" i="112" l="1"/>
  <c r="O138" i="112" s="1"/>
  <c r="N138" i="112" l="1"/>
  <c r="Q138" i="112" s="1"/>
  <c r="K139" i="112" l="1"/>
  <c r="O139" i="112" s="1"/>
  <c r="N139" i="112" l="1"/>
  <c r="Q139" i="112" s="1"/>
  <c r="K140" i="112" l="1"/>
  <c r="O140" i="112" s="1"/>
  <c r="N140" i="112" l="1"/>
  <c r="Q140" i="112" s="1"/>
  <c r="K141" i="112" l="1"/>
  <c r="O141" i="112" s="1"/>
  <c r="N141" i="112" l="1"/>
  <c r="Q141" i="112" s="1"/>
  <c r="K142" i="112" l="1"/>
  <c r="O142" i="112" s="1"/>
  <c r="N142" i="112" l="1"/>
  <c r="Q142" i="112" s="1"/>
  <c r="K143" i="112" l="1"/>
  <c r="O143" i="112" s="1"/>
  <c r="N143" i="112" l="1"/>
  <c r="Q143" i="112" s="1"/>
  <c r="K144" i="112" l="1"/>
  <c r="O144" i="112" s="1"/>
  <c r="N144" i="112" l="1"/>
  <c r="Q144" i="112" s="1"/>
  <c r="K145" i="112" l="1"/>
  <c r="O145" i="112" s="1"/>
  <c r="N145" i="112" l="1"/>
  <c r="Q145" i="112" s="1"/>
  <c r="K146" i="112" l="1"/>
  <c r="O146" i="112" s="1"/>
  <c r="N146" i="112" l="1"/>
  <c r="Q146" i="112" s="1"/>
  <c r="K147" i="112" l="1"/>
  <c r="O147" i="112" s="1"/>
  <c r="N147" i="112" l="1"/>
  <c r="Q147" i="112" s="1"/>
  <c r="K148" i="112" l="1"/>
  <c r="O148" i="112" s="1"/>
  <c r="N148" i="112" l="1"/>
  <c r="Q148" i="112" s="1"/>
  <c r="K149" i="112" l="1"/>
  <c r="O149" i="112" s="1"/>
  <c r="N149" i="112" l="1"/>
  <c r="Q149" i="112" s="1"/>
  <c r="K150" i="112" l="1"/>
  <c r="O150" i="112" s="1"/>
  <c r="N150" i="112" l="1"/>
  <c r="Q150" i="112" s="1"/>
  <c r="K151" i="112" l="1"/>
  <c r="O151" i="112" s="1"/>
  <c r="N151" i="112" l="1"/>
  <c r="Q151" i="112" s="1"/>
  <c r="K152" i="112" l="1"/>
  <c r="O152" i="112" s="1"/>
  <c r="N152" i="112" l="1"/>
  <c r="Q152" i="112" s="1"/>
  <c r="K153" i="112" l="1"/>
  <c r="O153" i="112" s="1"/>
  <c r="N153" i="112" l="1"/>
  <c r="Q153" i="112" s="1"/>
  <c r="K154" i="112" l="1"/>
  <c r="O154" i="112" s="1"/>
  <c r="N154" i="112" l="1"/>
  <c r="Q154" i="112" s="1"/>
  <c r="K155" i="112" l="1"/>
  <c r="O155" i="112" s="1"/>
  <c r="N155" i="112" l="1"/>
  <c r="Q155" i="112" s="1"/>
  <c r="K156" i="112" l="1"/>
  <c r="O156" i="112" s="1"/>
  <c r="N156" i="112" l="1"/>
  <c r="Q156" i="112" s="1"/>
  <c r="K157" i="112" l="1"/>
  <c r="O157" i="112" s="1"/>
  <c r="N157" i="112" l="1"/>
  <c r="Q157" i="112" s="1"/>
  <c r="K158" i="112" l="1"/>
  <c r="O158" i="112" s="1"/>
  <c r="N158" i="112" l="1"/>
  <c r="Q158" i="112" s="1"/>
  <c r="K159" i="112" l="1"/>
  <c r="O159" i="112" s="1"/>
  <c r="N159" i="112" l="1"/>
  <c r="Q159" i="112" s="1"/>
  <c r="K160" i="112" l="1"/>
  <c r="O160" i="112" s="1"/>
  <c r="N160" i="112" l="1"/>
  <c r="Q160" i="112" s="1"/>
  <c r="K161" i="112" l="1"/>
  <c r="O161" i="112" s="1"/>
  <c r="N161" i="112" l="1"/>
  <c r="Q161" i="112" s="1"/>
  <c r="K162" i="112" l="1"/>
  <c r="O162" i="112" s="1"/>
  <c r="N162" i="112" l="1"/>
  <c r="Q162" i="112" s="1"/>
  <c r="K163" i="112" l="1"/>
  <c r="O163" i="112" s="1"/>
  <c r="N163" i="112" l="1"/>
  <c r="Q163" i="112" s="1"/>
  <c r="K164" i="112" l="1"/>
  <c r="O164" i="112" s="1"/>
  <c r="N164" i="112" l="1"/>
  <c r="Q164" i="112" s="1"/>
  <c r="K165" i="112" l="1"/>
  <c r="O165" i="112" s="1"/>
  <c r="N165" i="112" l="1"/>
  <c r="Q165" i="112" s="1"/>
  <c r="K166" i="112" l="1"/>
  <c r="O166" i="112" s="1"/>
  <c r="N166" i="112" l="1"/>
  <c r="Q166" i="112" s="1"/>
  <c r="K167" i="112" l="1"/>
  <c r="O167" i="112" s="1"/>
  <c r="N167" i="112" l="1"/>
  <c r="Q167" i="112" s="1"/>
  <c r="K168" i="112" l="1"/>
  <c r="O168" i="112" s="1"/>
  <c r="N168" i="112" l="1"/>
  <c r="Q168" i="112" s="1"/>
  <c r="K169" i="112" l="1"/>
  <c r="O169" i="112" s="1"/>
  <c r="N169" i="112" l="1"/>
  <c r="Q169" i="112" s="1"/>
  <c r="K170" i="112" l="1"/>
  <c r="O170" i="112" s="1"/>
  <c r="N170" i="112" l="1"/>
  <c r="Q170" i="112" s="1"/>
  <c r="K171" i="112" l="1"/>
  <c r="O171" i="112" s="1"/>
  <c r="N171" i="112" l="1"/>
  <c r="Q171" i="112" s="1"/>
  <c r="K172" i="112" l="1"/>
  <c r="O172" i="112" s="1"/>
  <c r="N172" i="112" l="1"/>
  <c r="Q172" i="112" s="1"/>
  <c r="K173" i="112" l="1"/>
  <c r="O173" i="112" s="1"/>
  <c r="N173" i="112" l="1"/>
  <c r="Q173" i="112" s="1"/>
  <c r="K174" i="112" l="1"/>
  <c r="O174" i="112" s="1"/>
  <c r="N174" i="112" l="1"/>
  <c r="Q174" i="112" s="1"/>
  <c r="K175" i="112" l="1"/>
  <c r="O175" i="112" s="1"/>
  <c r="N175" i="112" l="1"/>
  <c r="Q175" i="112" s="1"/>
  <c r="K176" i="112" l="1"/>
  <c r="O176" i="112" s="1"/>
  <c r="N176" i="112" l="1"/>
  <c r="Q176" i="112" s="1"/>
  <c r="K177" i="112" l="1"/>
  <c r="O177" i="112" s="1"/>
  <c r="N177" i="112" l="1"/>
  <c r="Q177" i="112" s="1"/>
  <c r="K178" i="112" l="1"/>
  <c r="O178" i="112" s="1"/>
  <c r="N178" i="112" l="1"/>
  <c r="Q178" i="112" s="1"/>
  <c r="K179" i="112" l="1"/>
  <c r="O179" i="112" s="1"/>
  <c r="N179" i="112" l="1"/>
  <c r="Q179" i="112" s="1"/>
  <c r="K180" i="112" l="1"/>
  <c r="O180" i="112" s="1"/>
  <c r="N180" i="112" l="1"/>
  <c r="Q180" i="112" s="1"/>
  <c r="K181" i="112" l="1"/>
  <c r="O181" i="112" s="1"/>
  <c r="N181" i="112" l="1"/>
  <c r="Q181" i="112" s="1"/>
  <c r="K182" i="112" l="1"/>
  <c r="O182" i="112" s="1"/>
  <c r="N182" i="112" l="1"/>
  <c r="Q182" i="112" s="1"/>
  <c r="K183" i="112" l="1"/>
  <c r="O183" i="112" s="1"/>
  <c r="N183" i="112" l="1"/>
  <c r="Q183" i="112" s="1"/>
  <c r="K184" i="112" l="1"/>
  <c r="O184" i="112" s="1"/>
  <c r="N184" i="112" l="1"/>
  <c r="Q184" i="112" s="1"/>
  <c r="K185" i="112" l="1"/>
  <c r="O185" i="112" s="1"/>
  <c r="N185" i="112" l="1"/>
  <c r="Q185" i="112" s="1"/>
  <c r="K186" i="112" l="1"/>
  <c r="O186" i="112" s="1"/>
  <c r="N186" i="112" l="1"/>
  <c r="Q186" i="112" s="1"/>
  <c r="K187" i="112" l="1"/>
  <c r="O187" i="112" s="1"/>
  <c r="N187" i="112" l="1"/>
  <c r="Q187" i="112" s="1"/>
  <c r="K188" i="112" l="1"/>
  <c r="O188" i="112" s="1"/>
  <c r="N188" i="112" l="1"/>
  <c r="Q188" i="112" s="1"/>
  <c r="K189" i="112" l="1"/>
  <c r="O189" i="112" s="1"/>
  <c r="N189" i="112" l="1"/>
  <c r="Q189" i="112" s="1"/>
  <c r="K190" i="112" l="1"/>
  <c r="O190" i="112" s="1"/>
  <c r="N190" i="112" l="1"/>
  <c r="Q190" i="112" s="1"/>
  <c r="K191" i="112" l="1"/>
  <c r="O191" i="112" s="1"/>
  <c r="N191" i="112" l="1"/>
  <c r="Q191" i="112" s="1"/>
  <c r="K192" i="112" l="1"/>
  <c r="O192" i="112" s="1"/>
  <c r="N192" i="112" l="1"/>
  <c r="Q192" i="112" s="1"/>
  <c r="K193" i="112" l="1"/>
  <c r="O193" i="112" s="1"/>
  <c r="N193" i="112" l="1"/>
  <c r="Q193" i="112" s="1"/>
  <c r="K194" i="112" l="1"/>
  <c r="O194" i="112" s="1"/>
  <c r="N194" i="112" l="1"/>
  <c r="Q194" i="112" s="1"/>
  <c r="K195" i="112" l="1"/>
  <c r="O195" i="112" s="1"/>
  <c r="N195" i="112" l="1"/>
  <c r="Q195" i="112" s="1"/>
  <c r="K196" i="112" l="1"/>
  <c r="O196" i="112" s="1"/>
  <c r="N196" i="112" l="1"/>
  <c r="Q196" i="112" s="1"/>
  <c r="K197" i="112" l="1"/>
  <c r="O197" i="112" s="1"/>
  <c r="N197" i="112" l="1"/>
  <c r="Q197" i="112" s="1"/>
  <c r="K198" i="112" l="1"/>
  <c r="O198" i="112" s="1"/>
  <c r="N198" i="112" l="1"/>
  <c r="Q198" i="112" s="1"/>
  <c r="K199" i="112" l="1"/>
  <c r="O199" i="112" s="1"/>
  <c r="N199" i="112" l="1"/>
  <c r="Q199" i="112" s="1"/>
  <c r="K200" i="112" l="1"/>
  <c r="O200" i="112" s="1"/>
  <c r="N200" i="112" l="1"/>
  <c r="Q200" i="112" s="1"/>
  <c r="K201" i="112" l="1"/>
  <c r="O201" i="112" s="1"/>
  <c r="N201" i="112" l="1"/>
  <c r="Q201" i="112" s="1"/>
  <c r="K202" i="112" l="1"/>
  <c r="O202" i="112" s="1"/>
  <c r="N202" i="112" l="1"/>
  <c r="Q202" i="112" s="1"/>
  <c r="K203" i="112" l="1"/>
  <c r="O203" i="112" s="1"/>
  <c r="N203" i="112" l="1"/>
  <c r="Q203" i="112" s="1"/>
  <c r="K204" i="112" l="1"/>
  <c r="O204" i="112" s="1"/>
  <c r="N204" i="112" l="1"/>
  <c r="Q204" i="112" s="1"/>
  <c r="K205" i="112" l="1"/>
  <c r="O205" i="112" s="1"/>
  <c r="N205" i="112" l="1"/>
  <c r="Q205" i="112" s="1"/>
  <c r="K206" i="112" l="1"/>
  <c r="O206" i="112" s="1"/>
  <c r="N206" i="112" l="1"/>
  <c r="Q206" i="112" s="1"/>
  <c r="K207" i="112" l="1"/>
  <c r="O207" i="112" s="1"/>
  <c r="N207" i="112" l="1"/>
  <c r="Q207" i="112" s="1"/>
  <c r="K208" i="112" l="1"/>
  <c r="O208" i="112" s="1"/>
  <c r="N208" i="112" l="1"/>
  <c r="Q208" i="112" s="1"/>
  <c r="K209" i="112" l="1"/>
  <c r="O209" i="112" s="1"/>
  <c r="N209" i="112" l="1"/>
  <c r="Q209" i="112" s="1"/>
  <c r="K210" i="112" l="1"/>
  <c r="O210" i="112" s="1"/>
  <c r="N210" i="112" l="1"/>
  <c r="Q210" i="112" s="1"/>
  <c r="K211" i="112" l="1"/>
  <c r="O211" i="112" s="1"/>
  <c r="N211" i="112" l="1"/>
  <c r="Q211" i="112" s="1"/>
  <c r="K212" i="112" l="1"/>
  <c r="O212" i="112" s="1"/>
  <c r="N212" i="112" l="1"/>
  <c r="Q212" i="112" s="1"/>
  <c r="K213" i="112" l="1"/>
  <c r="O213" i="112" s="1"/>
  <c r="N213" i="112" l="1"/>
  <c r="Q213" i="112" s="1"/>
  <c r="K214" i="112" l="1"/>
  <c r="O214" i="112" s="1"/>
  <c r="N214" i="112" l="1"/>
  <c r="Q214" i="112" s="1"/>
  <c r="K215" i="112" l="1"/>
  <c r="O215" i="112" s="1"/>
  <c r="N215" i="112" l="1"/>
  <c r="Q215" i="112" s="1"/>
  <c r="K216" i="112" l="1"/>
  <c r="O216" i="112" s="1"/>
  <c r="N216" i="112" l="1"/>
  <c r="Q216" i="112" s="1"/>
  <c r="K217" i="112" l="1"/>
  <c r="O217" i="112" s="1"/>
  <c r="N217" i="112" l="1"/>
  <c r="Q217" i="112" s="1"/>
  <c r="K218" i="112" l="1"/>
  <c r="O218" i="112" s="1"/>
  <c r="N218" i="112" l="1"/>
  <c r="Q218" i="112" s="1"/>
  <c r="K219" i="112" l="1"/>
  <c r="O219" i="112" s="1"/>
  <c r="N219" i="112" l="1"/>
  <c r="Q219" i="112" s="1"/>
  <c r="K220" i="112" l="1"/>
  <c r="O220" i="112" s="1"/>
  <c r="N220" i="112" l="1"/>
  <c r="Q220" i="112" s="1"/>
  <c r="K221" i="112" l="1"/>
  <c r="O221" i="112" s="1"/>
  <c r="N221" i="112" l="1"/>
  <c r="Q221" i="112" s="1"/>
  <c r="K222" i="112" l="1"/>
  <c r="O222" i="112" s="1"/>
  <c r="N222" i="112" l="1"/>
  <c r="Q222" i="112" s="1"/>
  <c r="K223" i="112" l="1"/>
  <c r="O223" i="112" s="1"/>
  <c r="N223" i="112" l="1"/>
  <c r="Q223" i="112" s="1"/>
  <c r="K224" i="112" l="1"/>
  <c r="O224" i="112" s="1"/>
  <c r="N224" i="112" l="1"/>
  <c r="Q224" i="112" s="1"/>
  <c r="K225" i="112" l="1"/>
  <c r="O225" i="112" s="1"/>
  <c r="N225" i="112" l="1"/>
  <c r="Q225" i="112" s="1"/>
  <c r="K226" i="112" l="1"/>
  <c r="O226" i="112" s="1"/>
  <c r="N226" i="112" l="1"/>
  <c r="Q226" i="112" s="1"/>
  <c r="K227" i="112" l="1"/>
  <c r="O227" i="112" s="1"/>
  <c r="N227" i="112" l="1"/>
  <c r="Q227" i="112" s="1"/>
  <c r="K228" i="112" l="1"/>
  <c r="O228" i="112" s="1"/>
  <c r="N228" i="112" l="1"/>
  <c r="Q228" i="112" s="1"/>
  <c r="K229" i="112" l="1"/>
  <c r="O229" i="112" s="1"/>
  <c r="N229" i="112" l="1"/>
  <c r="Q229" i="112" s="1"/>
  <c r="K230" i="112" l="1"/>
  <c r="O230" i="112" s="1"/>
  <c r="N230" i="112" l="1"/>
  <c r="Q230" i="112" s="1"/>
  <c r="K231" i="112" l="1"/>
  <c r="O231" i="112" s="1"/>
  <c r="N231" i="112" l="1"/>
  <c r="Q231" i="112" s="1"/>
  <c r="K232" i="112" l="1"/>
  <c r="O232" i="112" s="1"/>
  <c r="N232" i="112" l="1"/>
  <c r="Q232" i="112" s="1"/>
  <c r="K233" i="112" l="1"/>
  <c r="O233" i="112" s="1"/>
  <c r="N233" i="112" l="1"/>
  <c r="Q233" i="112" s="1"/>
  <c r="K234" i="112" l="1"/>
  <c r="O234" i="112" s="1"/>
  <c r="N234" i="112" l="1"/>
  <c r="Q234" i="112" s="1"/>
  <c r="K235" i="112" l="1"/>
  <c r="O235" i="112" s="1"/>
  <c r="N235" i="112" l="1"/>
  <c r="Q235" i="112" s="1"/>
  <c r="K236" i="112" l="1"/>
  <c r="O236" i="112" s="1"/>
  <c r="N236" i="112" l="1"/>
  <c r="Q236" i="112" s="1"/>
  <c r="K237" i="112" l="1"/>
  <c r="O237" i="112" s="1"/>
  <c r="N237" i="112" l="1"/>
  <c r="Q237" i="112" s="1"/>
  <c r="K238" i="112" l="1"/>
  <c r="O238" i="112" s="1"/>
  <c r="N238" i="112" l="1"/>
  <c r="Q238" i="112" s="1"/>
  <c r="K239" i="112" l="1"/>
  <c r="O239" i="112" s="1"/>
  <c r="N239" i="112" l="1"/>
  <c r="Q239" i="112" s="1"/>
  <c r="K240" i="112" l="1"/>
  <c r="O240" i="112" s="1"/>
  <c r="N240" i="112" l="1"/>
  <c r="Q240" i="112" s="1"/>
  <c r="K241" i="112" l="1"/>
  <c r="O241" i="112" s="1"/>
  <c r="N241" i="112" l="1"/>
  <c r="Q241" i="112" s="1"/>
  <c r="K242" i="112" l="1"/>
  <c r="O242" i="112" s="1"/>
  <c r="N242" i="112" l="1"/>
  <c r="Q242" i="112" s="1"/>
  <c r="K243" i="112" l="1"/>
  <c r="O243" i="112" s="1"/>
  <c r="N243" i="112" l="1"/>
  <c r="Q243" i="112" s="1"/>
  <c r="K244" i="112" l="1"/>
  <c r="O244" i="112" s="1"/>
  <c r="N244" i="112" l="1"/>
  <c r="Q244" i="112" s="1"/>
  <c r="K245" i="112" l="1"/>
  <c r="O245" i="112" s="1"/>
  <c r="N245" i="112" l="1"/>
  <c r="Q245" i="112" s="1"/>
  <c r="K246" i="112" l="1"/>
  <c r="O246" i="112" s="1"/>
  <c r="N246" i="112" l="1"/>
  <c r="Q246" i="112" s="1"/>
  <c r="K247" i="112" l="1"/>
  <c r="O247" i="112" s="1"/>
  <c r="N247" i="112" l="1"/>
  <c r="Q247" i="112" s="1"/>
  <c r="K248" i="112" l="1"/>
  <c r="O248" i="112" s="1"/>
  <c r="N248" i="112" l="1"/>
  <c r="Q248" i="112" s="1"/>
  <c r="K249" i="112" l="1"/>
  <c r="O249" i="112" s="1"/>
  <c r="N249" i="112" l="1"/>
  <c r="Q249" i="112" s="1"/>
  <c r="K250" i="112" l="1"/>
  <c r="O250" i="112" s="1"/>
  <c r="N250" i="112" l="1"/>
  <c r="Q250" i="112" s="1"/>
  <c r="K251" i="112" l="1"/>
  <c r="O251" i="112" s="1"/>
  <c r="N251" i="112" l="1"/>
  <c r="Q251" i="112" s="1"/>
  <c r="K252" i="112" l="1"/>
  <c r="O252" i="112" s="1"/>
  <c r="N252" i="112" l="1"/>
  <c r="Q252" i="112" s="1"/>
  <c r="K253" i="112" l="1"/>
  <c r="O253" i="112" s="1"/>
  <c r="N253" i="112" l="1"/>
  <c r="Q253" i="112" s="1"/>
  <c r="K254" i="112" l="1"/>
  <c r="O254" i="112" s="1"/>
  <c r="N254" i="112" l="1"/>
  <c r="Q254" i="112" s="1"/>
  <c r="K255" i="112" l="1"/>
  <c r="O255" i="112" s="1"/>
  <c r="N255" i="112" l="1"/>
  <c r="Q255" i="112" s="1"/>
  <c r="K256" i="112" l="1"/>
  <c r="O256" i="112" s="1"/>
  <c r="N256" i="112" l="1"/>
  <c r="Q256" i="112" s="1"/>
  <c r="K257" i="112" l="1"/>
  <c r="O257" i="112" s="1"/>
  <c r="N257" i="112" l="1"/>
  <c r="Q257" i="112" s="1"/>
  <c r="K258" i="112" l="1"/>
  <c r="O258" i="112" s="1"/>
  <c r="N258" i="112" l="1"/>
  <c r="Q258" i="112" s="1"/>
  <c r="K259" i="112" l="1"/>
  <c r="O259" i="112" s="1"/>
  <c r="N259" i="112" l="1"/>
  <c r="Q259" i="112" s="1"/>
  <c r="K260" i="112" l="1"/>
  <c r="O260" i="112" s="1"/>
  <c r="N260" i="112" l="1"/>
  <c r="Q260" i="112" s="1"/>
  <c r="K261" i="112" l="1"/>
  <c r="O261" i="112" s="1"/>
  <c r="N261" i="112" l="1"/>
  <c r="Q261" i="112" s="1"/>
  <c r="K262" i="112" l="1"/>
  <c r="O262" i="112" s="1"/>
  <c r="N262" i="112" l="1"/>
  <c r="Q262" i="112" s="1"/>
  <c r="K263" i="112" l="1"/>
  <c r="O263" i="112" s="1"/>
  <c r="N263" i="112" l="1"/>
  <c r="Q263" i="112" s="1"/>
  <c r="K264" i="112" l="1"/>
  <c r="O264" i="112" s="1"/>
  <c r="N264" i="112" l="1"/>
  <c r="Q264" i="112" s="1"/>
  <c r="K265" i="112" l="1"/>
  <c r="O265" i="112" s="1"/>
  <c r="N265" i="112" l="1"/>
  <c r="Q265" i="112" s="1"/>
  <c r="K266" i="112" l="1"/>
  <c r="O266" i="112" s="1"/>
  <c r="N266" i="112" l="1"/>
  <c r="Q266" i="112" s="1"/>
  <c r="K267" i="112" l="1"/>
  <c r="O267" i="112" s="1"/>
  <c r="N267" i="112" l="1"/>
  <c r="Q267" i="112" s="1"/>
  <c r="K268" i="112" l="1"/>
  <c r="O268" i="112" s="1"/>
  <c r="N268" i="112" l="1"/>
  <c r="Q268" i="112" s="1"/>
  <c r="K269" i="112" l="1"/>
  <c r="O269" i="112" s="1"/>
  <c r="N269" i="112" l="1"/>
  <c r="Q269" i="112" s="1"/>
  <c r="K270" i="112" l="1"/>
  <c r="O270" i="112" s="1"/>
  <c r="N270" i="112" l="1"/>
  <c r="Q270" i="112" s="1"/>
  <c r="K271" i="112" l="1"/>
  <c r="O271" i="112" s="1"/>
  <c r="N271" i="112" l="1"/>
  <c r="Q271" i="112" s="1"/>
  <c r="K272" i="112" l="1"/>
  <c r="O272" i="112" s="1"/>
  <c r="N272" i="112" l="1"/>
  <c r="Q272" i="112" s="1"/>
  <c r="K273" i="112" l="1"/>
  <c r="O273" i="112" s="1"/>
  <c r="N273" i="112" l="1"/>
  <c r="Q273" i="112" s="1"/>
  <c r="K274" i="112" l="1"/>
  <c r="O274" i="112" s="1"/>
  <c r="N274" i="112" l="1"/>
  <c r="Q274" i="112" s="1"/>
  <c r="K275" i="112" l="1"/>
  <c r="O275" i="112" s="1"/>
  <c r="N275" i="112" l="1"/>
  <c r="Q275" i="112" s="1"/>
  <c r="K276" i="112" l="1"/>
  <c r="O276" i="112" s="1"/>
  <c r="N276" i="112" l="1"/>
  <c r="Q276" i="112" s="1"/>
  <c r="K277" i="112" l="1"/>
  <c r="O277" i="112" s="1"/>
  <c r="N277" i="112" l="1"/>
  <c r="Q277" i="112" s="1"/>
  <c r="K278" i="112" l="1"/>
  <c r="O278" i="112" s="1"/>
  <c r="N278" i="112" l="1"/>
  <c r="Q278" i="112" s="1"/>
  <c r="K279" i="112" l="1"/>
  <c r="O279" i="112" s="1"/>
  <c r="N279" i="112" l="1"/>
  <c r="Q279" i="112" s="1"/>
  <c r="K280" i="112" l="1"/>
  <c r="O280" i="112" s="1"/>
  <c r="N280" i="112" l="1"/>
  <c r="Q280" i="112" l="1"/>
  <c r="J5" i="112" l="1"/>
  <c r="C60" i="111" s="1"/>
  <c r="C63" i="111"/>
  <c r="C62" i="111"/>
  <c r="F33" i="104" l="1"/>
  <c r="F51" i="104" s="1"/>
  <c r="F33" i="106"/>
  <c r="F51" i="106" s="1"/>
  <c r="F33" i="107"/>
  <c r="F51" i="107" s="1"/>
  <c r="H33" i="104"/>
  <c r="H33" i="107"/>
  <c r="H33" i="106"/>
  <c r="H37" i="107" l="1"/>
  <c r="I37" i="107"/>
  <c r="AD36" i="7" s="1"/>
  <c r="H37" i="104"/>
  <c r="H37" i="106"/>
  <c r="AB19" i="7" l="1"/>
  <c r="AD19" i="7"/>
  <c r="X19" i="7"/>
  <c r="H33" i="86" l="1"/>
  <c r="T19" i="7" s="1"/>
  <c r="C33" i="86"/>
  <c r="C51" i="86" s="1"/>
  <c r="C53" i="86" s="1"/>
  <c r="F53" i="86" l="1"/>
  <c r="E55" i="86"/>
  <c r="F33" i="86"/>
  <c r="F51" i="86" s="1"/>
  <c r="H37" i="86"/>
  <c r="C57" i="86" l="1"/>
  <c r="U38" i="7" s="1"/>
  <c r="G55" i="86"/>
  <c r="H33" i="87"/>
  <c r="V19" i="7" s="1"/>
  <c r="C33" i="87"/>
  <c r="F33" i="87" l="1"/>
  <c r="F51" i="87" s="1"/>
  <c r="C51" i="87"/>
  <c r="C53" i="87" s="1"/>
  <c r="H37" i="87"/>
  <c r="F53" i="87" l="1"/>
  <c r="E55" i="87"/>
  <c r="H33" i="105"/>
  <c r="H37" i="105" s="1"/>
  <c r="F33" i="105" l="1"/>
  <c r="F51" i="105" s="1"/>
  <c r="C51" i="105"/>
  <c r="C53" i="105" s="1"/>
  <c r="G55" i="87"/>
  <c r="C57" i="87"/>
  <c r="W38" i="7" s="1"/>
  <c r="Z19" i="7"/>
  <c r="F53" i="105" l="1"/>
  <c r="E55" i="105"/>
  <c r="G55" i="105" l="1"/>
  <c r="C57" i="105"/>
  <c r="AA38" i="7" s="1"/>
  <c r="AC26" i="112" l="1"/>
  <c r="X27" i="112" l="1"/>
  <c r="AB27" i="112" s="1"/>
  <c r="AA27" i="112" l="1"/>
  <c r="AC27" i="112" s="1"/>
  <c r="X28" i="112" l="1"/>
  <c r="AB28" i="112" s="1"/>
  <c r="AA28" i="112" l="1"/>
  <c r="AC28" i="112" l="1"/>
  <c r="X29" i="112" s="1"/>
  <c r="AB29" i="112" s="1"/>
  <c r="AA29" i="112" l="1"/>
  <c r="AC29" i="112" s="1"/>
  <c r="X30" i="112" l="1"/>
  <c r="AB30" i="112" s="1"/>
  <c r="AA30" i="112" l="1"/>
  <c r="AC30" i="112" s="1"/>
  <c r="X31" i="112" l="1"/>
  <c r="AB31" i="112" s="1"/>
  <c r="AA31" i="112" l="1"/>
  <c r="AC31" i="112" s="1"/>
  <c r="X32" i="112" s="1"/>
  <c r="AB32" i="112" s="1"/>
  <c r="AA32" i="112" l="1"/>
  <c r="AC32" i="112" l="1"/>
  <c r="X33" i="112" s="1"/>
  <c r="AB33" i="112" s="1"/>
  <c r="AA33" i="112" l="1"/>
  <c r="AC33" i="112" s="1"/>
  <c r="X34" i="112" s="1"/>
  <c r="AB34" i="112" s="1"/>
  <c r="AA34" i="112" l="1"/>
  <c r="AC34" i="112" l="1"/>
  <c r="X35" i="112" s="1"/>
  <c r="AB35" i="112" s="1"/>
  <c r="AA35" i="112" l="1"/>
  <c r="AC35" i="112" l="1"/>
  <c r="X36" i="112" s="1"/>
  <c r="AB36" i="112" s="1"/>
  <c r="AA36" i="112" l="1"/>
  <c r="AC36" i="112" l="1"/>
  <c r="X37" i="112" s="1"/>
  <c r="AA37" i="112" l="1"/>
  <c r="AB37" i="112"/>
  <c r="AC37" i="112" l="1"/>
  <c r="X38" i="112" s="1"/>
  <c r="AB38" i="112" s="1"/>
  <c r="AA38" i="112" l="1"/>
  <c r="AC38" i="112" s="1"/>
  <c r="X39" i="112" s="1"/>
  <c r="AB39" i="112" s="1"/>
  <c r="AA39" i="112" l="1"/>
  <c r="AC39" i="112" s="1"/>
  <c r="X40" i="112" s="1"/>
  <c r="AB40" i="112" s="1"/>
  <c r="AA40" i="112" l="1"/>
  <c r="AC40" i="112" s="1"/>
  <c r="X41" i="112" s="1"/>
  <c r="AB41" i="112" s="1"/>
  <c r="AA41" i="112" l="1"/>
  <c r="AC41" i="112" s="1"/>
  <c r="X42" i="112" s="1"/>
  <c r="AB42" i="112" s="1"/>
  <c r="AA42" i="112" l="1"/>
  <c r="AC42" i="112" l="1"/>
  <c r="X43" i="112" s="1"/>
  <c r="AB43" i="112" s="1"/>
  <c r="AA43" i="112" l="1"/>
  <c r="AC43" i="112" l="1"/>
  <c r="X44" i="112" s="1"/>
  <c r="AB44" i="112" s="1"/>
  <c r="AA44" i="112" l="1"/>
  <c r="AC44" i="112" s="1"/>
  <c r="X45" i="112" s="1"/>
  <c r="AB45" i="112" s="1"/>
  <c r="AA45" i="112" l="1"/>
  <c r="AC45" i="112" l="1"/>
  <c r="X46" i="112" s="1"/>
  <c r="AB46" i="112" s="1"/>
  <c r="AA46" i="112" l="1"/>
  <c r="AC46" i="112" l="1"/>
  <c r="X47" i="112" s="1"/>
  <c r="AB47" i="112" s="1"/>
  <c r="AA47" i="112" l="1"/>
  <c r="AC47" i="112" s="1"/>
  <c r="X48" i="112" s="1"/>
  <c r="AB48" i="112" s="1"/>
  <c r="AA48" i="112" l="1"/>
  <c r="AC48" i="112" s="1"/>
  <c r="X49" i="112" s="1"/>
  <c r="AB49" i="112" s="1"/>
  <c r="AA49" i="112" l="1"/>
  <c r="AC49" i="112" s="1"/>
  <c r="X50" i="112" s="1"/>
  <c r="AB50" i="112" s="1"/>
  <c r="AA50" i="112" l="1"/>
  <c r="AC50" i="112" l="1"/>
  <c r="X51" i="112" s="1"/>
  <c r="AB51" i="112" s="1"/>
  <c r="AA51" i="112" l="1"/>
  <c r="AC51" i="112" s="1"/>
  <c r="X52" i="112" s="1"/>
  <c r="AB52" i="112" s="1"/>
  <c r="AA52" i="112" l="1"/>
  <c r="AC52" i="112" l="1"/>
  <c r="X53" i="112" s="1"/>
  <c r="AB53" i="112" s="1"/>
  <c r="AA53" i="112" l="1"/>
  <c r="AC53" i="112" s="1"/>
  <c r="X54" i="112" s="1"/>
  <c r="AB54" i="112" s="1"/>
  <c r="AA54" i="112" l="1"/>
  <c r="AC54" i="112" s="1"/>
  <c r="X55" i="112" s="1"/>
  <c r="AB55" i="112" s="1"/>
  <c r="AA55" i="112" l="1"/>
  <c r="AC55" i="112" s="1"/>
  <c r="X56" i="112" s="1"/>
  <c r="AB56" i="112" s="1"/>
  <c r="AA56" i="112" l="1"/>
  <c r="AC56" i="112" s="1"/>
  <c r="X57" i="112" s="1"/>
  <c r="AB57" i="112" s="1"/>
  <c r="AA57" i="112" l="1"/>
  <c r="AC57" i="112" l="1"/>
  <c r="X58" i="112" s="1"/>
  <c r="AB58" i="112" s="1"/>
  <c r="AA58" i="112" l="1"/>
  <c r="AC58" i="112" l="1"/>
  <c r="X59" i="112" s="1"/>
  <c r="AB59" i="112" s="1"/>
  <c r="AA59" i="112" l="1"/>
  <c r="AC59" i="112" s="1"/>
  <c r="X60" i="112" s="1"/>
  <c r="AB60" i="112" s="1"/>
  <c r="AA60" i="112" l="1"/>
  <c r="AC60" i="112" l="1"/>
  <c r="X61" i="112" s="1"/>
  <c r="AB61" i="112" s="1"/>
  <c r="AA61" i="112" l="1"/>
  <c r="AC61" i="112" s="1"/>
  <c r="X62" i="112" s="1"/>
  <c r="AB62" i="112" s="1"/>
  <c r="AA62" i="112" l="1"/>
  <c r="AC62" i="112" l="1"/>
  <c r="X63" i="112" s="1"/>
  <c r="AB63" i="112" s="1"/>
  <c r="AA63" i="112" l="1"/>
  <c r="AC63" i="112" s="1"/>
  <c r="X64" i="112" s="1"/>
  <c r="AB64" i="112" l="1"/>
  <c r="AA64" i="112"/>
  <c r="AC64" i="112" l="1"/>
  <c r="X65" i="112" s="1"/>
  <c r="AB65" i="112" l="1"/>
  <c r="C10" i="111" s="1"/>
  <c r="AA65" i="112"/>
  <c r="C18" i="111" l="1"/>
  <c r="F117" i="111" s="1"/>
  <c r="C20" i="111"/>
  <c r="C19" i="111"/>
  <c r="AC65" i="112"/>
  <c r="X66" i="112" s="1"/>
  <c r="C23" i="111" l="1"/>
  <c r="F119" i="111"/>
  <c r="F124" i="111"/>
  <c r="F120" i="111"/>
  <c r="F113" i="111"/>
  <c r="F115" i="111"/>
  <c r="F112" i="111"/>
  <c r="C25" i="111"/>
  <c r="F114" i="111"/>
  <c r="F122" i="111"/>
  <c r="F121" i="111"/>
  <c r="C21" i="111"/>
  <c r="C24" i="111" s="1"/>
  <c r="C30" i="111" s="1"/>
  <c r="F118" i="111"/>
  <c r="F123" i="111"/>
  <c r="F116" i="111"/>
  <c r="AB66" i="112"/>
  <c r="D10" i="111" s="1"/>
  <c r="AA66" i="112"/>
  <c r="D18" i="111" l="1"/>
  <c r="D19" i="111"/>
  <c r="D20" i="111"/>
  <c r="C33" i="111"/>
  <c r="C34" i="111"/>
  <c r="AC66" i="112"/>
  <c r="X67" i="112" s="1"/>
  <c r="C50" i="111" l="1"/>
  <c r="C52" i="111" s="1"/>
  <c r="C56" i="111" s="1"/>
  <c r="G117" i="111"/>
  <c r="D21" i="111"/>
  <c r="D24" i="111" s="1"/>
  <c r="D30" i="111" s="1"/>
  <c r="G112" i="111"/>
  <c r="G122" i="111"/>
  <c r="G124" i="111"/>
  <c r="D23" i="111"/>
  <c r="G120" i="111"/>
  <c r="G121" i="111"/>
  <c r="G116" i="111"/>
  <c r="G115" i="111"/>
  <c r="G114" i="111"/>
  <c r="G113" i="111"/>
  <c r="D25" i="111"/>
  <c r="G119" i="111"/>
  <c r="G118" i="111"/>
  <c r="G123" i="111"/>
  <c r="AB67" i="112"/>
  <c r="E10" i="111" s="1"/>
  <c r="AA67" i="112"/>
  <c r="D33" i="111" l="1"/>
  <c r="D34" i="111"/>
  <c r="D50" i="111" s="1"/>
  <c r="D52" i="111" s="1"/>
  <c r="D56" i="111" s="1"/>
  <c r="E20" i="111"/>
  <c r="E18" i="111"/>
  <c r="E19" i="111"/>
  <c r="AC67" i="112"/>
  <c r="X68" i="112" s="1"/>
  <c r="AB68" i="112" s="1"/>
  <c r="F10" i="111" s="1"/>
  <c r="F20" i="111" s="1"/>
  <c r="F19" i="111" l="1"/>
  <c r="F18" i="111"/>
  <c r="F25" i="111" s="1"/>
  <c r="E25" i="111"/>
  <c r="E21" i="111"/>
  <c r="E24" i="111" s="1"/>
  <c r="E30" i="111" s="1"/>
  <c r="H115" i="111"/>
  <c r="H122" i="111"/>
  <c r="H113" i="111"/>
  <c r="E23" i="111"/>
  <c r="H119" i="111"/>
  <c r="H121" i="111"/>
  <c r="H116" i="111"/>
  <c r="H114" i="111"/>
  <c r="H112" i="111"/>
  <c r="H117" i="111"/>
  <c r="H120" i="111"/>
  <c r="H123" i="111"/>
  <c r="H118" i="111"/>
  <c r="H124" i="111"/>
  <c r="AA68" i="112"/>
  <c r="F21" i="111" l="1"/>
  <c r="F24" i="111" s="1"/>
  <c r="F30" i="111" s="1"/>
  <c r="F23" i="111"/>
  <c r="F33" i="111" s="1"/>
  <c r="I113" i="111"/>
  <c r="I121" i="111"/>
  <c r="I119" i="111"/>
  <c r="I112" i="111"/>
  <c r="I124" i="111"/>
  <c r="I115" i="111"/>
  <c r="I116" i="111"/>
  <c r="I122" i="111"/>
  <c r="I118" i="111"/>
  <c r="I117" i="111"/>
  <c r="I123" i="111"/>
  <c r="I120" i="111"/>
  <c r="I114" i="111"/>
  <c r="E33" i="111"/>
  <c r="E34" i="111"/>
  <c r="E50" i="111" s="1"/>
  <c r="E52" i="111" s="1"/>
  <c r="E56" i="111" s="1"/>
  <c r="AC68" i="112"/>
  <c r="X69" i="112" s="1"/>
  <c r="F34" i="111" l="1"/>
  <c r="F50" i="111" s="1"/>
  <c r="F52" i="111" s="1"/>
  <c r="F56" i="111" s="1"/>
  <c r="AB69" i="112"/>
  <c r="G10" i="111" s="1"/>
  <c r="AA69" i="112"/>
  <c r="G19" i="111" l="1"/>
  <c r="G20" i="111"/>
  <c r="G18" i="111"/>
  <c r="J117" i="111" s="1"/>
  <c r="AC69" i="112"/>
  <c r="X70" i="112" s="1"/>
  <c r="AB70" i="112" s="1"/>
  <c r="H10" i="111" s="1"/>
  <c r="H18" i="111" s="1"/>
  <c r="H25" i="111" s="1"/>
  <c r="H20" i="111" l="1"/>
  <c r="H23" i="111" s="1"/>
  <c r="H33" i="111" s="1"/>
  <c r="J112" i="111"/>
  <c r="J119" i="111"/>
  <c r="J123" i="111"/>
  <c r="G25" i="111"/>
  <c r="J118" i="111"/>
  <c r="J121" i="111"/>
  <c r="J122" i="111"/>
  <c r="G23" i="111"/>
  <c r="J115" i="111"/>
  <c r="J124" i="111"/>
  <c r="J113" i="111"/>
  <c r="J120" i="111"/>
  <c r="G21" i="111"/>
  <c r="G24" i="111" s="1"/>
  <c r="G30" i="111" s="1"/>
  <c r="J114" i="111"/>
  <c r="J116" i="111"/>
  <c r="H19" i="111"/>
  <c r="H21" i="111" s="1"/>
  <c r="H24" i="111" s="1"/>
  <c r="H30" i="111" s="1"/>
  <c r="K115" i="111"/>
  <c r="K119" i="111"/>
  <c r="K112" i="111"/>
  <c r="K118" i="111"/>
  <c r="K114" i="111"/>
  <c r="K121" i="111"/>
  <c r="K120" i="111"/>
  <c r="K124" i="111"/>
  <c r="K123" i="111"/>
  <c r="K122" i="111"/>
  <c r="K113" i="111"/>
  <c r="K116" i="111"/>
  <c r="K117" i="111"/>
  <c r="AA70" i="112"/>
  <c r="G34" i="111" l="1"/>
  <c r="G33" i="111"/>
  <c r="G50" i="111" s="1"/>
  <c r="G52" i="111" s="1"/>
  <c r="G56" i="111" s="1"/>
  <c r="H34" i="111"/>
  <c r="H50" i="111" s="1"/>
  <c r="H52" i="111" s="1"/>
  <c r="H56" i="111" s="1"/>
  <c r="AC70" i="112"/>
  <c r="X71" i="112" s="1"/>
  <c r="AB71" i="112" l="1"/>
  <c r="I10" i="111" s="1"/>
  <c r="AA71" i="112"/>
  <c r="I19" i="111" l="1"/>
  <c r="I20" i="111"/>
  <c r="I18" i="111"/>
  <c r="L117" i="111" s="1"/>
  <c r="AC71" i="112"/>
  <c r="X72" i="112" s="1"/>
  <c r="AA72" i="112" s="1"/>
  <c r="L118" i="111" l="1"/>
  <c r="L112" i="111"/>
  <c r="L123" i="111"/>
  <c r="I23" i="111"/>
  <c r="L115" i="111"/>
  <c r="L114" i="111"/>
  <c r="L124" i="111"/>
  <c r="I25" i="111"/>
  <c r="L119" i="111"/>
  <c r="L121" i="111"/>
  <c r="L122" i="111"/>
  <c r="L113" i="111"/>
  <c r="L116" i="111"/>
  <c r="I21" i="111"/>
  <c r="I24" i="111" s="1"/>
  <c r="I30" i="111" s="1"/>
  <c r="L120" i="111"/>
  <c r="AB72" i="112"/>
  <c r="J10" i="111" s="1"/>
  <c r="J18" i="111" l="1"/>
  <c r="M117" i="111" s="1"/>
  <c r="J19" i="111"/>
  <c r="J20" i="111"/>
  <c r="I34" i="111"/>
  <c r="I33" i="111"/>
  <c r="I50" i="111" s="1"/>
  <c r="I52" i="111" s="1"/>
  <c r="I56" i="111" s="1"/>
  <c r="AC72" i="112"/>
  <c r="X73" i="112" s="1"/>
  <c r="AB73" i="112" s="1"/>
  <c r="K10" i="111"/>
  <c r="M118" i="111" l="1"/>
  <c r="M121" i="111"/>
  <c r="M123" i="111"/>
  <c r="J23" i="111"/>
  <c r="M119" i="111"/>
  <c r="M114" i="111"/>
  <c r="M122" i="111"/>
  <c r="J25" i="111"/>
  <c r="M115" i="111"/>
  <c r="M124" i="111"/>
  <c r="M116" i="111"/>
  <c r="J21" i="111"/>
  <c r="J24" i="111" s="1"/>
  <c r="J30" i="111" s="1"/>
  <c r="M113" i="111"/>
  <c r="M120" i="111"/>
  <c r="M112" i="111"/>
  <c r="AA73" i="112"/>
  <c r="AC73" i="112" s="1"/>
  <c r="X74" i="112" s="1"/>
  <c r="K18" i="111"/>
  <c r="N117" i="111" s="1"/>
  <c r="K20" i="111"/>
  <c r="K19" i="111"/>
  <c r="J33" i="111" l="1"/>
  <c r="J34" i="111"/>
  <c r="N112" i="111"/>
  <c r="N113" i="111"/>
  <c r="N119" i="111"/>
  <c r="N118" i="111"/>
  <c r="N115" i="111"/>
  <c r="N121" i="111"/>
  <c r="N120" i="111"/>
  <c r="N124" i="111"/>
  <c r="N114" i="111"/>
  <c r="N123" i="111"/>
  <c r="N122" i="111"/>
  <c r="N116" i="111"/>
  <c r="K21" i="111"/>
  <c r="K24" i="111" s="1"/>
  <c r="K30" i="111" s="1"/>
  <c r="K23" i="111"/>
  <c r="K34" i="111" s="1"/>
  <c r="K25" i="111"/>
  <c r="AB74" i="112"/>
  <c r="L10" i="111" s="1"/>
  <c r="AA74" i="112"/>
  <c r="J50" i="111" l="1"/>
  <c r="J52" i="111" s="1"/>
  <c r="J56" i="111" s="1"/>
  <c r="L18" i="111"/>
  <c r="O117" i="111" s="1"/>
  <c r="L19" i="111"/>
  <c r="L20" i="111"/>
  <c r="K33" i="111"/>
  <c r="K50" i="111" s="1"/>
  <c r="K52" i="111" s="1"/>
  <c r="K56" i="111" s="1"/>
  <c r="AC74" i="112"/>
  <c r="X75" i="112" s="1"/>
  <c r="AB75" i="112" s="1"/>
  <c r="M10" i="111" s="1"/>
  <c r="M18" i="111" s="1"/>
  <c r="M25" i="111" s="1"/>
  <c r="M19" i="111" l="1"/>
  <c r="M20" i="111"/>
  <c r="O112" i="111"/>
  <c r="O123" i="111"/>
  <c r="O122" i="111"/>
  <c r="L23" i="111"/>
  <c r="O113" i="111"/>
  <c r="O121" i="111"/>
  <c r="O116" i="111"/>
  <c r="L21" i="111"/>
  <c r="L24" i="111" s="1"/>
  <c r="L30" i="111" s="1"/>
  <c r="O119" i="111"/>
  <c r="O124" i="111"/>
  <c r="O114" i="111"/>
  <c r="O115" i="111"/>
  <c r="O118" i="111"/>
  <c r="O120" i="111"/>
  <c r="L25" i="111"/>
  <c r="M23" i="111"/>
  <c r="M34" i="111" s="1"/>
  <c r="P118" i="111"/>
  <c r="P115" i="111"/>
  <c r="P119" i="111"/>
  <c r="P112" i="111"/>
  <c r="P113" i="111"/>
  <c r="P121" i="111"/>
  <c r="P120" i="111"/>
  <c r="P124" i="111"/>
  <c r="P123" i="111"/>
  <c r="P114" i="111"/>
  <c r="P122" i="111"/>
  <c r="P116" i="111"/>
  <c r="M21" i="111"/>
  <c r="M24" i="111" s="1"/>
  <c r="M30" i="111" s="1"/>
  <c r="P117" i="111"/>
  <c r="AA75" i="112"/>
  <c r="AC75" i="112" s="1"/>
  <c r="X76" i="112" s="1"/>
  <c r="AB76" i="112" s="1"/>
  <c r="N10" i="111" s="1"/>
  <c r="L33" i="111" l="1"/>
  <c r="L34" i="111"/>
  <c r="L50" i="111" s="1"/>
  <c r="L52" i="111" s="1"/>
  <c r="L56" i="111" s="1"/>
  <c r="M33" i="111"/>
  <c r="M50" i="111" s="1"/>
  <c r="M52" i="111" s="1"/>
  <c r="M56" i="111" s="1"/>
  <c r="N18" i="111"/>
  <c r="N19" i="111"/>
  <c r="N20" i="111"/>
  <c r="AA76" i="112"/>
  <c r="Q113" i="111" l="1"/>
  <c r="Q118" i="111"/>
  <c r="Q115" i="111"/>
  <c r="Q112" i="111"/>
  <c r="Q119" i="111"/>
  <c r="Q123" i="111"/>
  <c r="Q121" i="111"/>
  <c r="Q120" i="111"/>
  <c r="Q124" i="111"/>
  <c r="Q114" i="111"/>
  <c r="Q122" i="111"/>
  <c r="Q116" i="111"/>
  <c r="Q117" i="111"/>
  <c r="N23" i="111"/>
  <c r="N25" i="111"/>
  <c r="N21" i="111"/>
  <c r="N24" i="111" s="1"/>
  <c r="N30" i="111" s="1"/>
  <c r="AC76" i="112"/>
  <c r="X77" i="112" s="1"/>
  <c r="AB77" i="112" l="1"/>
  <c r="O10" i="111" s="1"/>
  <c r="N33" i="111"/>
  <c r="N34" i="111"/>
  <c r="AA77" i="112"/>
  <c r="O18" i="111" l="1"/>
  <c r="R117" i="111" s="1"/>
  <c r="O19" i="111"/>
  <c r="O20" i="111"/>
  <c r="AC77" i="112"/>
  <c r="X78" i="112" s="1"/>
  <c r="AA78" i="112" s="1"/>
  <c r="N50" i="111"/>
  <c r="N52" i="111" s="1"/>
  <c r="N56" i="111" s="1"/>
  <c r="R112" i="111" l="1"/>
  <c r="R119" i="111"/>
  <c r="R120" i="111"/>
  <c r="O21" i="111"/>
  <c r="O24" i="111" s="1"/>
  <c r="O30" i="111" s="1"/>
  <c r="R113" i="111"/>
  <c r="R124" i="111"/>
  <c r="R114" i="111"/>
  <c r="R115" i="111"/>
  <c r="R121" i="111"/>
  <c r="R116" i="111"/>
  <c r="O23" i="111"/>
  <c r="O25" i="111"/>
  <c r="R118" i="111"/>
  <c r="R123" i="111"/>
  <c r="R122" i="111"/>
  <c r="AB78" i="112"/>
  <c r="P10" i="111" s="1"/>
  <c r="P18" i="111" l="1"/>
  <c r="P20" i="111"/>
  <c r="P19" i="111"/>
  <c r="O34" i="111"/>
  <c r="O33" i="111"/>
  <c r="AC78" i="112"/>
  <c r="X79" i="112" s="1"/>
  <c r="AB79" i="112" s="1"/>
  <c r="Q10" i="111"/>
  <c r="O50" i="111" l="1"/>
  <c r="O52" i="111" s="1"/>
  <c r="O56" i="111" s="1"/>
  <c r="S117" i="111"/>
  <c r="P21" i="111"/>
  <c r="P24" i="111" s="1"/>
  <c r="P30" i="111" s="1"/>
  <c r="S115" i="111"/>
  <c r="S121" i="111"/>
  <c r="S122" i="111"/>
  <c r="P23" i="111"/>
  <c r="S119" i="111"/>
  <c r="S123" i="111"/>
  <c r="S116" i="111"/>
  <c r="S113" i="111"/>
  <c r="S118" i="111"/>
  <c r="S124" i="111"/>
  <c r="P25" i="111"/>
  <c r="S112" i="111"/>
  <c r="S120" i="111"/>
  <c r="S114" i="111"/>
  <c r="AA79" i="112"/>
  <c r="AC79" i="112" s="1"/>
  <c r="X80" i="112" s="1"/>
  <c r="AB80" i="112" s="1"/>
  <c r="Q18" i="111"/>
  <c r="Q19" i="111"/>
  <c r="Q20" i="111"/>
  <c r="P34" i="111" l="1"/>
  <c r="P33" i="111"/>
  <c r="P50" i="111" s="1"/>
  <c r="P52" i="111" s="1"/>
  <c r="P56" i="111" s="1"/>
  <c r="T118" i="111"/>
  <c r="T113" i="111"/>
  <c r="T112" i="111"/>
  <c r="T119" i="111"/>
  <c r="T115" i="111"/>
  <c r="T120" i="111"/>
  <c r="T123" i="111"/>
  <c r="T124" i="111"/>
  <c r="T121" i="111"/>
  <c r="T114" i="111"/>
  <c r="T122" i="111"/>
  <c r="T116" i="111"/>
  <c r="T117" i="111"/>
  <c r="Q21" i="111"/>
  <c r="Q24" i="111" s="1"/>
  <c r="Q30" i="111" s="1"/>
  <c r="AA80" i="112"/>
  <c r="AC80" i="112" s="1"/>
  <c r="X81" i="112" s="1"/>
  <c r="AB81" i="112" s="1"/>
  <c r="Q23" i="111"/>
  <c r="Q33" i="111" s="1"/>
  <c r="Q25" i="111"/>
  <c r="Q34" i="111" l="1"/>
  <c r="Q50" i="111" s="1"/>
  <c r="Q52" i="111" s="1"/>
  <c r="Q56" i="111" s="1"/>
  <c r="AA81" i="112"/>
  <c r="AC81" i="112" s="1"/>
  <c r="X82" i="112" s="1"/>
  <c r="AB82" i="112" s="1"/>
  <c r="AA82" i="112" l="1"/>
  <c r="AC82" i="112" l="1"/>
  <c r="X83" i="112" s="1"/>
  <c r="AB83" i="112" s="1"/>
  <c r="AA83" i="112" l="1"/>
  <c r="AC83" i="112" l="1"/>
  <c r="X84" i="112" s="1"/>
  <c r="AB84" i="112" s="1"/>
  <c r="AA84" i="112" l="1"/>
  <c r="AC84" i="112" l="1"/>
  <c r="X85" i="112" s="1"/>
  <c r="AB85" i="112" s="1"/>
  <c r="AA85" i="112" l="1"/>
  <c r="AC85" i="112" s="1"/>
  <c r="X86" i="112" s="1"/>
  <c r="AB86" i="112" s="1"/>
  <c r="AA86" i="112" l="1"/>
  <c r="AC86" i="112" s="1"/>
  <c r="X87" i="112" s="1"/>
  <c r="AB87" i="112" s="1"/>
  <c r="AA87" i="112" l="1"/>
  <c r="AC87" i="112" s="1"/>
  <c r="X88" i="112" s="1"/>
  <c r="AB88" i="112" s="1"/>
  <c r="AA88" i="112" l="1"/>
  <c r="AC88" i="112" s="1"/>
  <c r="X89" i="112" s="1"/>
  <c r="AB89" i="112" s="1"/>
  <c r="AA89" i="112" l="1"/>
  <c r="AC89" i="112" s="1"/>
  <c r="X90" i="112" s="1"/>
  <c r="AB90" i="112" s="1"/>
  <c r="AA90" i="112" l="1"/>
  <c r="AC90" i="112" s="1"/>
  <c r="X91" i="112" s="1"/>
  <c r="AB91" i="112" s="1"/>
  <c r="AA91" i="112" l="1"/>
  <c r="AC91" i="112" s="1"/>
  <c r="X92" i="112" s="1"/>
  <c r="AB92" i="112" s="1"/>
  <c r="AA92" i="112" l="1"/>
  <c r="AC92" i="112" l="1"/>
  <c r="X93" i="112" s="1"/>
  <c r="AB93" i="112" s="1"/>
  <c r="AA93" i="112" l="1"/>
  <c r="AC93" i="112" l="1"/>
  <c r="X94" i="112" s="1"/>
  <c r="AB94" i="112" s="1"/>
  <c r="AA94" i="112" l="1"/>
  <c r="AC94" i="112" s="1"/>
  <c r="X95" i="112" s="1"/>
  <c r="AB95" i="112" s="1"/>
  <c r="AA95" i="112" l="1"/>
  <c r="AC95" i="112" l="1"/>
  <c r="X96" i="112" s="1"/>
  <c r="AB96" i="112" s="1"/>
  <c r="AA96" i="112" l="1"/>
  <c r="AC96" i="112" l="1"/>
  <c r="X97" i="112" s="1"/>
  <c r="AB97" i="112" s="1"/>
  <c r="AA97" i="112" l="1"/>
  <c r="AC97" i="112" l="1"/>
  <c r="X98" i="112" s="1"/>
  <c r="AB98" i="112" s="1"/>
  <c r="AA98" i="112" l="1"/>
  <c r="AC98" i="112" s="1"/>
  <c r="X99" i="112" s="1"/>
  <c r="AB99" i="112" s="1"/>
  <c r="AA99" i="112" l="1"/>
  <c r="AC99" i="112" l="1"/>
  <c r="X100" i="112" s="1"/>
  <c r="AB100" i="112" s="1"/>
  <c r="AA100" i="112" l="1"/>
  <c r="AC100" i="112" l="1"/>
  <c r="X101" i="112" s="1"/>
  <c r="AB101" i="112" s="1"/>
  <c r="AA101" i="112" l="1"/>
  <c r="AC101" i="112" l="1"/>
  <c r="X102" i="112" s="1"/>
  <c r="AB102" i="112" s="1"/>
  <c r="AA102" i="112" l="1"/>
  <c r="AC102" i="112" l="1"/>
  <c r="X103" i="112" s="1"/>
  <c r="AB103" i="112" s="1"/>
  <c r="AA103" i="112" l="1"/>
  <c r="AC103" i="112" s="1"/>
  <c r="X104" i="112" s="1"/>
  <c r="AB104" i="112" s="1"/>
  <c r="AA104" i="112" l="1"/>
  <c r="AC104" i="112" l="1"/>
  <c r="X105" i="112" s="1"/>
  <c r="AB105" i="112" s="1"/>
  <c r="AA105" i="112" l="1"/>
  <c r="AC105" i="112" l="1"/>
  <c r="X106" i="112" s="1"/>
  <c r="AB106" i="112" s="1"/>
  <c r="AA106" i="112" l="1"/>
  <c r="AC106" i="112" s="1"/>
  <c r="X107" i="112" s="1"/>
  <c r="AB107" i="112" s="1"/>
  <c r="AA107" i="112" l="1"/>
  <c r="AC107" i="112" s="1"/>
  <c r="X108" i="112" s="1"/>
  <c r="AB108" i="112" s="1"/>
  <c r="AA108" i="112" l="1"/>
  <c r="AC108" i="112" s="1"/>
  <c r="X109" i="112" s="1"/>
  <c r="AB109" i="112" s="1"/>
  <c r="AA109" i="112" l="1"/>
  <c r="AC109" i="112" s="1"/>
  <c r="X110" i="112" s="1"/>
  <c r="AB110" i="112" s="1"/>
  <c r="AA110" i="112" l="1"/>
  <c r="AC110" i="112" l="1"/>
  <c r="X111" i="112" s="1"/>
  <c r="AB111" i="112" s="1"/>
  <c r="AA111" i="112" l="1"/>
  <c r="AC111" i="112" s="1"/>
  <c r="X112" i="112" s="1"/>
  <c r="AB112" i="112" s="1"/>
  <c r="AA112" i="112" l="1"/>
  <c r="AC112" i="112" s="1"/>
  <c r="X113" i="112" s="1"/>
  <c r="AB113" i="112" s="1"/>
  <c r="AA113" i="112" l="1"/>
  <c r="AC113" i="112" l="1"/>
  <c r="X114" i="112" s="1"/>
  <c r="AB114" i="112" s="1"/>
  <c r="AA114" i="112" l="1"/>
  <c r="AC114" i="112" l="1"/>
  <c r="X115" i="112" s="1"/>
  <c r="AB115" i="112" s="1"/>
  <c r="AA115" i="112" l="1"/>
  <c r="AC115" i="112" l="1"/>
  <c r="X116" i="112" s="1"/>
  <c r="AB116" i="112" s="1"/>
  <c r="AA116" i="112" l="1"/>
  <c r="AC116" i="112" s="1"/>
  <c r="X117" i="112" s="1"/>
  <c r="AB117" i="112" s="1"/>
  <c r="AA117" i="112" l="1"/>
  <c r="AC117" i="112" s="1"/>
  <c r="X118" i="112" s="1"/>
  <c r="AB118" i="112" s="1"/>
  <c r="AA118" i="112" l="1"/>
  <c r="AC118" i="112" l="1"/>
  <c r="X119" i="112" s="1"/>
  <c r="AB119" i="112" s="1"/>
  <c r="AA119" i="112" l="1"/>
  <c r="AC119" i="112" s="1"/>
  <c r="X120" i="112" s="1"/>
  <c r="AB120" i="112" s="1"/>
  <c r="AA120" i="112" l="1"/>
  <c r="AC120" i="112" l="1"/>
  <c r="X121" i="112" s="1"/>
  <c r="AB121" i="112" s="1"/>
  <c r="AA121" i="112" l="1"/>
  <c r="AC121" i="112" l="1"/>
  <c r="X122" i="112" s="1"/>
  <c r="AB122" i="112" s="1"/>
  <c r="AA122" i="112" l="1"/>
  <c r="AC122" i="112" l="1"/>
  <c r="X123" i="112" s="1"/>
  <c r="AB123" i="112" s="1"/>
  <c r="AA123" i="112" l="1"/>
  <c r="AC123" i="112" s="1"/>
  <c r="X124" i="112" s="1"/>
  <c r="AB124" i="112" s="1"/>
  <c r="AA124" i="112" l="1"/>
  <c r="AC124" i="112" s="1"/>
  <c r="X125" i="112" s="1"/>
  <c r="AB125" i="112" s="1"/>
  <c r="AA125" i="112" l="1"/>
  <c r="AC125" i="112" l="1"/>
  <c r="X126" i="112" s="1"/>
  <c r="AB126" i="112" s="1"/>
  <c r="AA126" i="112" l="1"/>
  <c r="AC126" i="112" l="1"/>
  <c r="X127" i="112" s="1"/>
  <c r="AB127" i="112" s="1"/>
  <c r="AA127" i="112" l="1"/>
  <c r="AC127" i="112" l="1"/>
  <c r="X128" i="112" s="1"/>
  <c r="AB128" i="112" s="1"/>
  <c r="AA128" i="112" l="1"/>
  <c r="AC128" i="112" l="1"/>
  <c r="X129" i="112" s="1"/>
  <c r="AB129" i="112" s="1"/>
  <c r="AA129" i="112" l="1"/>
  <c r="AC129" i="112" l="1"/>
  <c r="X130" i="112" s="1"/>
  <c r="AB130" i="112" s="1"/>
  <c r="AA130" i="112" l="1"/>
  <c r="AC130" i="112" s="1"/>
  <c r="X131" i="112" s="1"/>
  <c r="AB131" i="112" s="1"/>
  <c r="AA131" i="112" l="1"/>
  <c r="AC131" i="112" s="1"/>
  <c r="X132" i="112" s="1"/>
  <c r="AB132" i="112" s="1"/>
  <c r="AA132" i="112" l="1"/>
  <c r="AC132" i="112" l="1"/>
  <c r="X133" i="112" s="1"/>
  <c r="AB133" i="112" s="1"/>
  <c r="AA133" i="112" l="1"/>
  <c r="AC133" i="112" l="1"/>
  <c r="X134" i="112" s="1"/>
  <c r="AB134" i="112" s="1"/>
  <c r="AA134" i="112" l="1"/>
  <c r="AC134" i="112" s="1"/>
  <c r="X135" i="112" s="1"/>
  <c r="AB135" i="112" s="1"/>
  <c r="AA135" i="112" l="1"/>
  <c r="AC135" i="112" s="1"/>
  <c r="X136" i="112" s="1"/>
  <c r="AB136" i="112" s="1"/>
  <c r="AA136" i="112" l="1"/>
  <c r="AC136" i="112" l="1"/>
  <c r="X137" i="112" s="1"/>
  <c r="AB137" i="112" s="1"/>
  <c r="AA137" i="112" l="1"/>
  <c r="AC137" i="112" l="1"/>
  <c r="X138" i="112" s="1"/>
  <c r="AB138" i="112" s="1"/>
  <c r="AA138" i="112" l="1"/>
  <c r="AC138" i="112" s="1"/>
  <c r="X139" i="112" s="1"/>
  <c r="AB139" i="112" s="1"/>
  <c r="AA139" i="112" l="1"/>
  <c r="AC139" i="112" s="1"/>
  <c r="X140" i="112" s="1"/>
  <c r="AB140" i="112" s="1"/>
  <c r="AA140" i="112" l="1"/>
  <c r="AC140" i="112" l="1"/>
  <c r="X141" i="112" s="1"/>
  <c r="AB141" i="112" s="1"/>
  <c r="AA141" i="112" l="1"/>
  <c r="AC141" i="112" s="1"/>
  <c r="X142" i="112" s="1"/>
  <c r="AB142" i="112" s="1"/>
  <c r="AA142" i="112" l="1"/>
  <c r="AC142" i="112" s="1"/>
  <c r="X143" i="112" s="1"/>
  <c r="AB143" i="112" s="1"/>
  <c r="AA143" i="112" l="1"/>
  <c r="AC143" i="112" l="1"/>
  <c r="X144" i="112" s="1"/>
  <c r="AB144" i="112" s="1"/>
  <c r="AA144" i="112" l="1"/>
  <c r="AC144" i="112" s="1"/>
  <c r="X145" i="112" s="1"/>
  <c r="AB145" i="112" s="1"/>
  <c r="AA145" i="112" l="1"/>
  <c r="AC145" i="112" s="1"/>
  <c r="X146" i="112" s="1"/>
  <c r="AB146" i="112" s="1"/>
  <c r="AA146" i="112" l="1"/>
  <c r="AC146" i="112" s="1"/>
  <c r="X147" i="112" s="1"/>
  <c r="AB147" i="112" s="1"/>
  <c r="AA147" i="112" l="1"/>
  <c r="AC147" i="112" l="1"/>
  <c r="X148" i="112" s="1"/>
  <c r="AB148" i="112" s="1"/>
  <c r="AA148" i="112" l="1"/>
  <c r="AC148" i="112" l="1"/>
  <c r="X149" i="112" s="1"/>
  <c r="AB149" i="112" s="1"/>
  <c r="AA149" i="112" l="1"/>
  <c r="AC149" i="112" l="1"/>
  <c r="X150" i="112" s="1"/>
  <c r="AB150" i="112" s="1"/>
  <c r="AA150" i="112" l="1"/>
  <c r="AC150" i="112" s="1"/>
  <c r="X151" i="112" s="1"/>
  <c r="AB151" i="112" s="1"/>
  <c r="AA151" i="112" l="1"/>
  <c r="AC151" i="112" l="1"/>
  <c r="X152" i="112" s="1"/>
  <c r="AB152" i="112" s="1"/>
  <c r="AA152" i="112" l="1"/>
  <c r="AC152" i="112" s="1"/>
  <c r="X153" i="112" s="1"/>
  <c r="AB153" i="112" s="1"/>
  <c r="AA153" i="112" l="1"/>
  <c r="AC153" i="112" s="1"/>
  <c r="X154" i="112" s="1"/>
  <c r="AB154" i="112" s="1"/>
  <c r="AA154" i="112" l="1"/>
  <c r="AC154" i="112" s="1"/>
  <c r="X155" i="112" s="1"/>
  <c r="AB155" i="112" s="1"/>
  <c r="AA155" i="112" l="1"/>
  <c r="AC155" i="112" l="1"/>
  <c r="X156" i="112" s="1"/>
  <c r="AB156" i="112" s="1"/>
  <c r="AA156" i="112" l="1"/>
  <c r="AC156" i="112" l="1"/>
  <c r="X157" i="112" s="1"/>
  <c r="AB157" i="112" s="1"/>
  <c r="AA157" i="112" l="1"/>
  <c r="AC157" i="112" l="1"/>
  <c r="X158" i="112" s="1"/>
  <c r="AB158" i="112" s="1"/>
  <c r="AA158" i="112" l="1"/>
  <c r="AC158" i="112" l="1"/>
  <c r="X159" i="112" s="1"/>
  <c r="AB159" i="112" s="1"/>
  <c r="AA159" i="112" l="1"/>
  <c r="AC159" i="112" l="1"/>
  <c r="X160" i="112" s="1"/>
  <c r="AB160" i="112" s="1"/>
  <c r="AA160" i="112" l="1"/>
  <c r="AC160" i="112" l="1"/>
  <c r="X161" i="112" s="1"/>
  <c r="AB161" i="112" s="1"/>
  <c r="AA161" i="112" l="1"/>
  <c r="AC161" i="112" l="1"/>
  <c r="X162" i="112" s="1"/>
  <c r="AB162" i="112" s="1"/>
  <c r="AA162" i="112" l="1"/>
  <c r="AC162" i="112" l="1"/>
  <c r="X163" i="112" s="1"/>
  <c r="AB163" i="112" s="1"/>
  <c r="AA163" i="112" l="1"/>
  <c r="AC163" i="112" l="1"/>
  <c r="X164" i="112" s="1"/>
  <c r="AB164" i="112" s="1"/>
  <c r="AA164" i="112" l="1"/>
  <c r="AC164" i="112" l="1"/>
  <c r="X165" i="112" s="1"/>
  <c r="AB165" i="112" s="1"/>
  <c r="AA165" i="112" l="1"/>
  <c r="AC165" i="112" l="1"/>
  <c r="X166" i="112" s="1"/>
  <c r="AB166" i="112" s="1"/>
  <c r="AA166" i="112" l="1"/>
  <c r="AC166" i="112" l="1"/>
  <c r="X167" i="112" s="1"/>
  <c r="AA167" i="112" l="1"/>
  <c r="AB167" i="112"/>
  <c r="AC167" i="112" l="1"/>
  <c r="X168" i="112" s="1"/>
  <c r="AB168" i="112" s="1"/>
  <c r="AA168" i="112" l="1"/>
  <c r="AC168" i="112" s="1"/>
  <c r="X169" i="112" s="1"/>
  <c r="AB169" i="112" s="1"/>
  <c r="AA169" i="112" l="1"/>
  <c r="AC169" i="112" s="1"/>
  <c r="X170" i="112" s="1"/>
  <c r="AB170" i="112" s="1"/>
  <c r="AA170" i="112" l="1"/>
  <c r="AC170" i="112" s="1"/>
  <c r="X171" i="112" s="1"/>
  <c r="AB171" i="112" s="1"/>
  <c r="AA171" i="112" l="1"/>
  <c r="AC171" i="112" s="1"/>
  <c r="X172" i="112" s="1"/>
  <c r="AB172" i="112" s="1"/>
  <c r="AA172" i="112" l="1"/>
  <c r="AC172" i="112" l="1"/>
  <c r="X173" i="112" s="1"/>
  <c r="AB173" i="112" s="1"/>
  <c r="AA173" i="112" l="1"/>
  <c r="AC173" i="112" l="1"/>
  <c r="X174" i="112" s="1"/>
  <c r="AB174" i="112" s="1"/>
  <c r="AA174" i="112" l="1"/>
  <c r="AC174" i="112" s="1"/>
  <c r="X175" i="112" s="1"/>
  <c r="AB175" i="112" s="1"/>
  <c r="AA175" i="112" l="1"/>
  <c r="AC175" i="112" s="1"/>
  <c r="X176" i="112" s="1"/>
  <c r="AB176" i="112" s="1"/>
  <c r="AA176" i="112" l="1"/>
  <c r="AC176" i="112" l="1"/>
  <c r="X177" i="112" s="1"/>
  <c r="AB177" i="112" s="1"/>
  <c r="AA177" i="112" l="1"/>
  <c r="AC177" i="112" s="1"/>
  <c r="X178" i="112" s="1"/>
  <c r="AB178" i="112" s="1"/>
  <c r="AA178" i="112" l="1"/>
  <c r="AC178" i="112" l="1"/>
  <c r="X179" i="112" s="1"/>
  <c r="AB179" i="112" s="1"/>
  <c r="AA179" i="112" l="1"/>
  <c r="AC179" i="112" l="1"/>
  <c r="X180" i="112" s="1"/>
  <c r="AB180" i="112" s="1"/>
  <c r="AA180" i="112" l="1"/>
  <c r="AC180" i="112" l="1"/>
  <c r="X181" i="112" s="1"/>
  <c r="AB181" i="112" s="1"/>
  <c r="AA181" i="112" l="1"/>
  <c r="AC181" i="112" l="1"/>
  <c r="X182" i="112" s="1"/>
  <c r="AB182" i="112" s="1"/>
  <c r="AA182" i="112" l="1"/>
  <c r="AC182" i="112" l="1"/>
  <c r="X183" i="112" s="1"/>
  <c r="AB183" i="112" s="1"/>
  <c r="AA183" i="112" l="1"/>
  <c r="AC183" i="112" s="1"/>
  <c r="X184" i="112" s="1"/>
  <c r="AB184" i="112" s="1"/>
  <c r="AA184" i="112" l="1"/>
  <c r="AC184" i="112" s="1"/>
  <c r="X185" i="112" s="1"/>
  <c r="AB185" i="112" s="1"/>
  <c r="AA185" i="112" l="1"/>
  <c r="AC185" i="112" s="1"/>
  <c r="X186" i="112" s="1"/>
  <c r="AB186" i="112" s="1"/>
  <c r="AA186" i="112" l="1"/>
  <c r="AC186" i="112" s="1"/>
  <c r="X187" i="112" s="1"/>
  <c r="AB187" i="112" s="1"/>
  <c r="AA187" i="112" l="1"/>
  <c r="AC187" i="112" s="1"/>
  <c r="X188" i="112" s="1"/>
  <c r="AB188" i="112" s="1"/>
  <c r="AA188" i="112" l="1"/>
  <c r="AC188" i="112" l="1"/>
  <c r="X189" i="112" s="1"/>
  <c r="AB189" i="112" s="1"/>
  <c r="AA189" i="112" l="1"/>
  <c r="AC189" i="112" s="1"/>
  <c r="X190" i="112" s="1"/>
  <c r="AB190" i="112" s="1"/>
  <c r="AA190" i="112" l="1"/>
  <c r="AC190" i="112" s="1"/>
  <c r="X191" i="112" s="1"/>
  <c r="AB191" i="112" s="1"/>
  <c r="AA191" i="112" l="1"/>
  <c r="AC191" i="112" s="1"/>
  <c r="X192" i="112" s="1"/>
  <c r="AB192" i="112" s="1"/>
  <c r="AA192" i="112" l="1"/>
  <c r="AC192" i="112" l="1"/>
  <c r="X193" i="112" s="1"/>
  <c r="AB193" i="112" s="1"/>
  <c r="AA193" i="112" l="1"/>
  <c r="AC193" i="112" s="1"/>
  <c r="X194" i="112" s="1"/>
  <c r="AB194" i="112" s="1"/>
  <c r="AA194" i="112" l="1"/>
  <c r="AC194" i="112" l="1"/>
  <c r="X195" i="112" s="1"/>
  <c r="AB195" i="112" s="1"/>
  <c r="AA195" i="112" l="1"/>
  <c r="AC195" i="112" l="1"/>
  <c r="X196" i="112" s="1"/>
  <c r="AB196" i="112" s="1"/>
  <c r="AA196" i="112" l="1"/>
  <c r="AC196" i="112" l="1"/>
  <c r="X197" i="112" s="1"/>
  <c r="AB197" i="112" s="1"/>
  <c r="AA197" i="112" l="1"/>
  <c r="AC197" i="112" l="1"/>
  <c r="X198" i="112" s="1"/>
  <c r="AB198" i="112" s="1"/>
  <c r="AA198" i="112" l="1"/>
  <c r="AC198" i="112" l="1"/>
  <c r="X199" i="112" s="1"/>
  <c r="AB199" i="112" s="1"/>
  <c r="AA199" i="112" l="1"/>
  <c r="AC199" i="112" l="1"/>
  <c r="X200" i="112" s="1"/>
  <c r="AB200" i="112" s="1"/>
  <c r="AA200" i="112" l="1"/>
  <c r="AC200" i="112" l="1"/>
  <c r="X201" i="112" s="1"/>
  <c r="AB201" i="112" s="1"/>
  <c r="AA201" i="112" l="1"/>
  <c r="AC201" i="112" s="1"/>
  <c r="X202" i="112" s="1"/>
  <c r="AB202" i="112" s="1"/>
  <c r="AA202" i="112" l="1"/>
  <c r="AC202" i="112" l="1"/>
  <c r="X203" i="112" s="1"/>
  <c r="AB203" i="112" s="1"/>
  <c r="AA203" i="112" l="1"/>
  <c r="AC203" i="112" s="1"/>
  <c r="X204" i="112" s="1"/>
  <c r="AB204" i="112" s="1"/>
  <c r="AA204" i="112" l="1"/>
  <c r="AC204" i="112" s="1"/>
  <c r="X205" i="112" s="1"/>
  <c r="AB205" i="112" s="1"/>
  <c r="AA205" i="112" l="1"/>
  <c r="AC205" i="112" l="1"/>
  <c r="X206" i="112" s="1"/>
  <c r="AB206" i="112" s="1"/>
  <c r="AA206" i="112" l="1"/>
  <c r="AC206" i="112" l="1"/>
  <c r="X207" i="112" s="1"/>
  <c r="AB207" i="112" s="1"/>
  <c r="AA207" i="112" l="1"/>
  <c r="AC207" i="112" l="1"/>
  <c r="X208" i="112" s="1"/>
  <c r="AB208" i="112" s="1"/>
  <c r="AA208" i="112" l="1"/>
  <c r="AC208" i="112" l="1"/>
  <c r="X209" i="112" s="1"/>
  <c r="AB209" i="112" s="1"/>
  <c r="AA209" i="112" l="1"/>
  <c r="AC209" i="112" l="1"/>
  <c r="X210" i="112" s="1"/>
  <c r="AB210" i="112" s="1"/>
  <c r="AA210" i="112" l="1"/>
  <c r="AC210" i="112" l="1"/>
  <c r="X211" i="112" s="1"/>
  <c r="AB211" i="112" s="1"/>
  <c r="AA211" i="112" l="1"/>
  <c r="AC211" i="112" l="1"/>
  <c r="X212" i="112" s="1"/>
  <c r="AB212" i="112" s="1"/>
  <c r="AA212" i="112" l="1"/>
  <c r="AC212" i="112" l="1"/>
  <c r="X213" i="112" s="1"/>
  <c r="AB213" i="112" s="1"/>
  <c r="AA213" i="112" l="1"/>
  <c r="AC213" i="112" l="1"/>
  <c r="X214" i="112" s="1"/>
  <c r="AB214" i="112" s="1"/>
  <c r="AA214" i="112" l="1"/>
  <c r="AC214" i="112" s="1"/>
  <c r="X215" i="112" s="1"/>
  <c r="AB215" i="112" s="1"/>
  <c r="AA215" i="112" l="1"/>
  <c r="AC215" i="112" s="1"/>
  <c r="X216" i="112" l="1"/>
  <c r="AB216" i="112" s="1"/>
  <c r="AA216" i="112" l="1"/>
  <c r="AC216" i="112" l="1"/>
  <c r="X217" i="112" l="1"/>
  <c r="AB217" i="112" s="1"/>
  <c r="AA217" i="112" l="1"/>
  <c r="AC217" i="112" l="1"/>
  <c r="X218" i="112" l="1"/>
  <c r="AB218" i="112" s="1"/>
  <c r="AA218" i="112" l="1"/>
  <c r="AC218" i="112" l="1"/>
  <c r="X219" i="112" l="1"/>
  <c r="AB219" i="112" s="1"/>
  <c r="AA219" i="112" l="1"/>
  <c r="AC219" i="112" l="1"/>
  <c r="X220" i="112" l="1"/>
  <c r="AB220" i="112" s="1"/>
  <c r="AA220" i="112" l="1"/>
  <c r="AC220" i="112" l="1"/>
  <c r="X221" i="112" s="1"/>
  <c r="AB221" i="112" s="1"/>
  <c r="AA221" i="112" l="1"/>
  <c r="AC221" i="112" s="1"/>
  <c r="X222" i="112" s="1"/>
  <c r="AB222" i="112" s="1"/>
  <c r="AA222" i="112" l="1"/>
  <c r="AC222" i="112" s="1"/>
  <c r="X223" i="112" s="1"/>
  <c r="AB223" i="112" s="1"/>
  <c r="AA223" i="112" l="1"/>
  <c r="AC223" i="112" l="1"/>
  <c r="X224" i="112" s="1"/>
  <c r="AB224" i="112" s="1"/>
  <c r="AA224" i="112" l="1"/>
  <c r="AC224" i="112" l="1"/>
  <c r="X225" i="112" s="1"/>
  <c r="AB225" i="112" s="1"/>
  <c r="AA225" i="112" l="1"/>
  <c r="AC225" i="112" s="1"/>
  <c r="X226" i="112" s="1"/>
  <c r="AB226" i="112" s="1"/>
  <c r="AA226" i="112" l="1"/>
  <c r="AC226" i="112" l="1"/>
  <c r="X227" i="112" s="1"/>
  <c r="AB227" i="112" s="1"/>
  <c r="AA227" i="112" l="1"/>
  <c r="AC227" i="112" s="1"/>
  <c r="X228" i="112" s="1"/>
  <c r="AB228" i="112" s="1"/>
  <c r="AA228" i="112" l="1"/>
  <c r="AC228" i="112" l="1"/>
  <c r="X229" i="112" s="1"/>
  <c r="AB229" i="112" s="1"/>
  <c r="AA229" i="112" l="1"/>
  <c r="AC229" i="112" l="1"/>
  <c r="X230" i="112" s="1"/>
  <c r="AA230" i="112" l="1"/>
  <c r="AB230" i="112"/>
  <c r="AC230" i="112" l="1"/>
  <c r="X231" i="112" s="1"/>
  <c r="AB231" i="112" s="1"/>
  <c r="AA231" i="112" l="1"/>
  <c r="AC231" i="112" s="1"/>
  <c r="X232" i="112" s="1"/>
  <c r="AB232" i="112" s="1"/>
  <c r="AA232" i="112" l="1"/>
  <c r="AC232" i="112" s="1"/>
  <c r="X233" i="112" s="1"/>
  <c r="AB233" i="112" s="1"/>
  <c r="AA233" i="112" l="1"/>
  <c r="AC233" i="112" s="1"/>
  <c r="X234" i="112" s="1"/>
  <c r="AB234" i="112" s="1"/>
  <c r="AA234" i="112" l="1"/>
  <c r="AC234" i="112" s="1"/>
  <c r="X235" i="112" s="1"/>
  <c r="AB235" i="112" s="1"/>
  <c r="AA235" i="112" l="1"/>
  <c r="AC235" i="112" l="1"/>
  <c r="X236" i="112" s="1"/>
  <c r="AB236" i="112" s="1"/>
  <c r="AA236" i="112" l="1"/>
  <c r="AC236" i="112" l="1"/>
  <c r="X237" i="112" s="1"/>
  <c r="AB237" i="112" s="1"/>
  <c r="AA237" i="112" l="1"/>
  <c r="AC237" i="112" s="1"/>
  <c r="X238" i="112" s="1"/>
  <c r="AB238" i="112" s="1"/>
  <c r="AA238" i="112" l="1"/>
  <c r="AC238" i="112" s="1"/>
  <c r="X239" i="112" s="1"/>
  <c r="AB239" i="112" s="1"/>
  <c r="AA239" i="112" l="1"/>
  <c r="AC239" i="112" s="1"/>
  <c r="X240" i="112" s="1"/>
  <c r="AB240" i="112" s="1"/>
  <c r="AA240" i="112" l="1"/>
  <c r="AC240" i="112" l="1"/>
  <c r="X241" i="112" s="1"/>
  <c r="AB241" i="112" s="1"/>
  <c r="AA241" i="112" l="1"/>
  <c r="AC241" i="112" l="1"/>
  <c r="X242" i="112" s="1"/>
  <c r="AB242" i="112" s="1"/>
  <c r="AA242" i="112" l="1"/>
  <c r="AC242" i="112" s="1"/>
  <c r="X243" i="112" s="1"/>
  <c r="AB243" i="112" s="1"/>
  <c r="AA243" i="112" l="1"/>
  <c r="AC243" i="112" s="1"/>
  <c r="X244" i="112" s="1"/>
  <c r="AB244" i="112" s="1"/>
  <c r="AA244" i="112" l="1"/>
  <c r="AC244" i="112" s="1"/>
  <c r="X245" i="112" s="1"/>
  <c r="AB245" i="112" s="1"/>
  <c r="AA245" i="112" l="1"/>
  <c r="AC245" i="112" l="1"/>
  <c r="X246" i="112" s="1"/>
  <c r="AB246" i="112" s="1"/>
  <c r="AA246" i="112" l="1"/>
  <c r="AC246" i="112" l="1"/>
  <c r="X247" i="112" s="1"/>
  <c r="AB247" i="112" s="1"/>
  <c r="AA247" i="112" l="1"/>
  <c r="AC247" i="112" s="1"/>
  <c r="X248" i="112" s="1"/>
  <c r="AB248" i="112" s="1"/>
  <c r="AA248" i="112" l="1"/>
  <c r="AC248" i="112" l="1"/>
  <c r="X249" i="112" s="1"/>
  <c r="AB249" i="112" s="1"/>
  <c r="AA249" i="112" l="1"/>
  <c r="AC249" i="112" l="1"/>
  <c r="X250" i="112" s="1"/>
  <c r="AB250" i="112" s="1"/>
  <c r="AA250" i="112" l="1"/>
  <c r="AC250" i="112" l="1"/>
  <c r="X251" i="112" s="1"/>
  <c r="AB251" i="112" s="1"/>
  <c r="AA251" i="112" l="1"/>
  <c r="AC251" i="112" l="1"/>
  <c r="X252" i="112" s="1"/>
  <c r="AB252" i="112" s="1"/>
  <c r="AA252" i="112" l="1"/>
  <c r="AC252" i="112" l="1"/>
  <c r="X253" i="112" s="1"/>
  <c r="AB253" i="112" s="1"/>
  <c r="AA253" i="112" l="1"/>
  <c r="AC253" i="112" l="1"/>
  <c r="X254" i="112" s="1"/>
  <c r="AA254" i="112" l="1"/>
  <c r="AB254" i="112"/>
  <c r="AC254" i="112" l="1"/>
  <c r="X255" i="112" s="1"/>
  <c r="AB255" i="112" s="1"/>
  <c r="AA255" i="112" l="1"/>
  <c r="AC255" i="112" s="1"/>
  <c r="X256" i="112" s="1"/>
  <c r="AB256" i="112" s="1"/>
  <c r="AA256" i="112" l="1"/>
  <c r="AC256" i="112" s="1"/>
  <c r="X257" i="112" s="1"/>
  <c r="AB257" i="112" s="1"/>
  <c r="AA257" i="112" l="1"/>
  <c r="AC257" i="112" s="1"/>
  <c r="X258" i="112" s="1"/>
  <c r="AB258" i="112" s="1"/>
  <c r="AA258" i="112" l="1"/>
  <c r="AC258" i="112" l="1"/>
  <c r="X259" i="112" s="1"/>
  <c r="AB259" i="112" s="1"/>
  <c r="AA259" i="112" l="1"/>
  <c r="AC259" i="112" s="1"/>
  <c r="X260" i="112" s="1"/>
  <c r="AB260" i="112" s="1"/>
  <c r="AA260" i="112" l="1"/>
  <c r="AC260" i="112" s="1"/>
  <c r="X261" i="112" s="1"/>
  <c r="AB261" i="112" s="1"/>
  <c r="AA261" i="112" l="1"/>
  <c r="AC261" i="112" s="1"/>
  <c r="X262" i="112" s="1"/>
  <c r="AB262" i="112" s="1"/>
  <c r="AA262" i="112" l="1"/>
  <c r="AC262" i="112" l="1"/>
  <c r="X263" i="112" s="1"/>
  <c r="AB263" i="112" s="1"/>
  <c r="AA263" i="112" l="1"/>
  <c r="AC263" i="112" l="1"/>
  <c r="X264" i="112" s="1"/>
  <c r="AA264" i="112" l="1"/>
  <c r="AB264" i="112"/>
  <c r="AC264" i="112" l="1"/>
  <c r="X265" i="112" s="1"/>
  <c r="AB265" i="112" s="1"/>
  <c r="AA265" i="112" l="1"/>
  <c r="AC265" i="112" s="1"/>
  <c r="X266" i="112" s="1"/>
  <c r="AB266" i="112" s="1"/>
  <c r="AA266" i="112" l="1"/>
  <c r="AC266" i="112" s="1"/>
  <c r="X267" i="112" s="1"/>
  <c r="AB267" i="112" s="1"/>
  <c r="AA267" i="112" l="1"/>
  <c r="AC267" i="112" s="1"/>
  <c r="X268" i="112" s="1"/>
  <c r="AB268" i="112" s="1"/>
  <c r="AA268" i="112" l="1"/>
  <c r="AC268" i="112" s="1"/>
  <c r="X269" i="112" s="1"/>
  <c r="AB269" i="112" s="1"/>
  <c r="AA269" i="112" l="1"/>
  <c r="AC269" i="112" s="1"/>
  <c r="X270" i="112" s="1"/>
  <c r="AB270" i="112" s="1"/>
  <c r="AA270" i="112" l="1"/>
  <c r="AC270" i="112" l="1"/>
  <c r="X271" i="112" s="1"/>
  <c r="AB271" i="112" s="1"/>
  <c r="AA271" i="112" l="1"/>
  <c r="AC271" i="112" s="1"/>
  <c r="X272" i="112" s="1"/>
  <c r="AB272" i="112" s="1"/>
  <c r="AA272" i="112" l="1"/>
  <c r="AC272" i="112" l="1"/>
  <c r="X273" i="112" s="1"/>
  <c r="AB273" i="112" s="1"/>
  <c r="AA273" i="112" l="1"/>
  <c r="AC273" i="112" s="1"/>
  <c r="X274" i="112" s="1"/>
  <c r="AB274" i="112" s="1"/>
  <c r="AA274" i="112" l="1"/>
  <c r="AC274" i="112" s="1"/>
  <c r="X275" i="112" s="1"/>
  <c r="AB275" i="112" s="1"/>
  <c r="AA275" i="112" l="1"/>
  <c r="AC275" i="112" s="1"/>
  <c r="X276" i="112" s="1"/>
  <c r="AB276" i="112" s="1"/>
  <c r="AA276" i="112" l="1"/>
  <c r="AC276" i="112" l="1"/>
  <c r="X277" i="112" s="1"/>
  <c r="AB277" i="112" s="1"/>
  <c r="AA277" i="112" l="1"/>
  <c r="AC277" i="112" s="1"/>
  <c r="X278" i="112" s="1"/>
  <c r="AB278" i="112" s="1"/>
  <c r="AA278" i="112" l="1"/>
  <c r="AC278" i="112" l="1"/>
  <c r="X279" i="112" s="1"/>
  <c r="AB279" i="112" s="1"/>
  <c r="AA279" i="112" l="1"/>
  <c r="AC279" i="112" l="1"/>
  <c r="X280" i="112" s="1"/>
  <c r="AB280" i="112" s="1"/>
  <c r="AA280" i="112" l="1"/>
  <c r="AC280" i="112" s="1"/>
  <c r="Y5" i="112" l="1"/>
  <c r="C61" i="111" s="1"/>
  <c r="Z7" i="112"/>
</calcChain>
</file>

<file path=xl/comments1.xml><?xml version="1.0" encoding="utf-8"?>
<comments xmlns="http://schemas.openxmlformats.org/spreadsheetml/2006/main">
  <authors>
    <author>LOCKER, KEVIN R GS-12 USAF AFMC HQ AFMC/HQ AFMC/FMC</author>
  </authors>
  <commentList>
    <comment ref="F8" authorId="0" shapeId="0">
      <text>
        <r>
          <rPr>
            <b/>
            <sz val="9"/>
            <color indexed="81"/>
            <rFont val="Tahoma"/>
            <family val="2"/>
          </rPr>
          <t>Makes the assumption that the previous rate carries forward when we get past the years given in the inflation table</t>
        </r>
      </text>
    </comment>
    <comment ref="G8" authorId="0" shapeId="0">
      <text>
        <r>
          <rPr>
            <b/>
            <sz val="9"/>
            <color indexed="81"/>
            <rFont val="Tahoma"/>
            <family val="2"/>
          </rPr>
          <t>Makes the assumption that the previous rate carries forward when we get past the years given in the inflation table</t>
        </r>
      </text>
    </comment>
    <comment ref="N8" authorId="0" shapeId="0">
      <text>
        <r>
          <rPr>
            <sz val="9"/>
            <color indexed="81"/>
            <rFont val="Tahoma"/>
            <family val="2"/>
          </rPr>
          <t>Assume mid-year for investment returns</t>
        </r>
      </text>
    </comment>
    <comment ref="W8" authorId="0" shapeId="0">
      <text>
        <r>
          <rPr>
            <sz val="9"/>
            <color indexed="81"/>
            <rFont val="Tahoma"/>
            <family val="2"/>
          </rPr>
          <t>Assume mid-year for investment returns</t>
        </r>
      </text>
    </comment>
    <comment ref="AF8" authorId="0" shapeId="0">
      <text>
        <r>
          <rPr>
            <sz val="9"/>
            <color indexed="81"/>
            <rFont val="Tahoma"/>
            <family val="2"/>
          </rPr>
          <t>Assume mid-year for investment returns</t>
        </r>
      </text>
    </comment>
    <comment ref="AO8" authorId="0" shapeId="0">
      <text>
        <r>
          <rPr>
            <sz val="9"/>
            <color indexed="81"/>
            <rFont val="Tahoma"/>
            <family val="2"/>
          </rPr>
          <t>Assume mid-year for investment returns</t>
        </r>
      </text>
    </comment>
    <comment ref="AX8" authorId="0" shapeId="0">
      <text>
        <r>
          <rPr>
            <sz val="9"/>
            <color indexed="81"/>
            <rFont val="Tahoma"/>
            <family val="2"/>
          </rPr>
          <t>Assume mid-year for investment returns</t>
        </r>
      </text>
    </comment>
    <comment ref="BG8" authorId="0" shapeId="0">
      <text>
        <r>
          <rPr>
            <sz val="9"/>
            <color indexed="81"/>
            <rFont val="Tahoma"/>
            <family val="2"/>
          </rPr>
          <t>Assume mid-year for investment returns</t>
        </r>
      </text>
    </comment>
    <comment ref="BP8" authorId="0" shapeId="0">
      <text>
        <r>
          <rPr>
            <sz val="9"/>
            <color indexed="81"/>
            <rFont val="Tahoma"/>
            <family val="2"/>
          </rPr>
          <t>Assume mid-year for investment returns</t>
        </r>
      </text>
    </comment>
    <comment ref="BY8" authorId="0" shapeId="0">
      <text>
        <r>
          <rPr>
            <sz val="9"/>
            <color indexed="81"/>
            <rFont val="Tahoma"/>
            <family val="2"/>
          </rPr>
          <t>Assume mid-year for investment returns</t>
        </r>
      </text>
    </comment>
    <comment ref="CH8" authorId="0" shapeId="0">
      <text>
        <r>
          <rPr>
            <sz val="9"/>
            <color indexed="81"/>
            <rFont val="Tahoma"/>
            <family val="2"/>
          </rPr>
          <t>Assume mid-year for investment returns</t>
        </r>
      </text>
    </comment>
    <comment ref="CQ8" authorId="0" shapeId="0">
      <text>
        <r>
          <rPr>
            <sz val="9"/>
            <color indexed="81"/>
            <rFont val="Tahoma"/>
            <family val="2"/>
          </rPr>
          <t>Assume mid-year for investment returns</t>
        </r>
      </text>
    </comment>
    <comment ref="CZ8" authorId="0" shapeId="0">
      <text>
        <r>
          <rPr>
            <sz val="9"/>
            <color indexed="81"/>
            <rFont val="Tahoma"/>
            <family val="2"/>
          </rPr>
          <t>Assume mid-year for investment returns</t>
        </r>
      </text>
    </comment>
    <comment ref="DI8" authorId="0" shapeId="0">
      <text>
        <r>
          <rPr>
            <sz val="9"/>
            <color indexed="81"/>
            <rFont val="Tahoma"/>
            <family val="2"/>
          </rPr>
          <t>Assume mid-year for investment returns</t>
        </r>
      </text>
    </comment>
    <comment ref="DR8" authorId="0" shapeId="0">
      <text>
        <r>
          <rPr>
            <sz val="9"/>
            <color indexed="81"/>
            <rFont val="Tahoma"/>
            <family val="2"/>
          </rPr>
          <t>Assume mid-year for investment returns</t>
        </r>
      </text>
    </comment>
    <comment ref="EA8" authorId="0" shapeId="0">
      <text>
        <r>
          <rPr>
            <sz val="9"/>
            <color indexed="81"/>
            <rFont val="Tahoma"/>
            <family val="2"/>
          </rPr>
          <t>Assume mid-year for investment returns</t>
        </r>
      </text>
    </comment>
    <comment ref="EJ8" authorId="0" shapeId="0">
      <text>
        <r>
          <rPr>
            <sz val="9"/>
            <color indexed="81"/>
            <rFont val="Tahoma"/>
            <family val="2"/>
          </rPr>
          <t>Assume mid-year for investment returns</t>
        </r>
      </text>
    </comment>
  </commentList>
</comments>
</file>

<file path=xl/comments2.xml><?xml version="1.0" encoding="utf-8"?>
<comments xmlns="http://schemas.openxmlformats.org/spreadsheetml/2006/main">
  <authors>
    <author>LOCKER, KEVIN R GS-12 USAF AFMC HQ AFMC/HQ AFMC/FMC</author>
  </authors>
  <commentList>
    <comment ref="F8" authorId="0" shapeId="0">
      <text>
        <r>
          <rPr>
            <b/>
            <sz val="9"/>
            <color indexed="81"/>
            <rFont val="Tahoma"/>
            <family val="2"/>
          </rPr>
          <t>Makes the assumption that the previous rate carries forward when we get past the years given in the inflation table</t>
        </r>
      </text>
    </comment>
    <comment ref="G8" authorId="0" shapeId="0">
      <text>
        <r>
          <rPr>
            <b/>
            <sz val="9"/>
            <color indexed="81"/>
            <rFont val="Tahoma"/>
            <family val="2"/>
          </rPr>
          <t>Makes the assumption that the previous rate carries forward when we get past the years given in the inflation table</t>
        </r>
      </text>
    </comment>
    <comment ref="N8" authorId="0" shapeId="0">
      <text>
        <r>
          <rPr>
            <sz val="9"/>
            <color indexed="81"/>
            <rFont val="Tahoma"/>
            <family val="2"/>
          </rPr>
          <t>Assume mid-year for investment returns</t>
        </r>
      </text>
    </comment>
    <comment ref="W8" authorId="0" shapeId="0">
      <text>
        <r>
          <rPr>
            <sz val="9"/>
            <color indexed="81"/>
            <rFont val="Tahoma"/>
            <family val="2"/>
          </rPr>
          <t>Assume mid-year for investment returns</t>
        </r>
      </text>
    </comment>
    <comment ref="AF8" authorId="0" shapeId="0">
      <text>
        <r>
          <rPr>
            <sz val="9"/>
            <color indexed="81"/>
            <rFont val="Tahoma"/>
            <family val="2"/>
          </rPr>
          <t>Assume mid-year for investment returns</t>
        </r>
      </text>
    </comment>
    <comment ref="AO8" authorId="0" shapeId="0">
      <text>
        <r>
          <rPr>
            <sz val="9"/>
            <color indexed="81"/>
            <rFont val="Tahoma"/>
            <family val="2"/>
          </rPr>
          <t>Assume mid-year for investment returns</t>
        </r>
      </text>
    </comment>
    <comment ref="AX8" authorId="0" shapeId="0">
      <text>
        <r>
          <rPr>
            <sz val="9"/>
            <color indexed="81"/>
            <rFont val="Tahoma"/>
            <family val="2"/>
          </rPr>
          <t>Assume mid-year for investment returns</t>
        </r>
      </text>
    </comment>
    <comment ref="BG8" authorId="0" shapeId="0">
      <text>
        <r>
          <rPr>
            <sz val="9"/>
            <color indexed="81"/>
            <rFont val="Tahoma"/>
            <family val="2"/>
          </rPr>
          <t>Assume mid-year for investment returns</t>
        </r>
      </text>
    </comment>
    <comment ref="BP8" authorId="0" shapeId="0">
      <text>
        <r>
          <rPr>
            <sz val="9"/>
            <color indexed="81"/>
            <rFont val="Tahoma"/>
            <family val="2"/>
          </rPr>
          <t>Assume mid-year for investment returns</t>
        </r>
      </text>
    </comment>
    <comment ref="BY8" authorId="0" shapeId="0">
      <text>
        <r>
          <rPr>
            <sz val="9"/>
            <color indexed="81"/>
            <rFont val="Tahoma"/>
            <family val="2"/>
          </rPr>
          <t>Assume mid-year for investment returns</t>
        </r>
      </text>
    </comment>
    <comment ref="CH8" authorId="0" shapeId="0">
      <text>
        <r>
          <rPr>
            <sz val="9"/>
            <color indexed="81"/>
            <rFont val="Tahoma"/>
            <family val="2"/>
          </rPr>
          <t>Assume mid-year for investment returns</t>
        </r>
      </text>
    </comment>
    <comment ref="CQ8" authorId="0" shapeId="0">
      <text>
        <r>
          <rPr>
            <sz val="9"/>
            <color indexed="81"/>
            <rFont val="Tahoma"/>
            <family val="2"/>
          </rPr>
          <t>Assume mid-year for investment returns</t>
        </r>
      </text>
    </comment>
    <comment ref="CZ8" authorId="0" shapeId="0">
      <text>
        <r>
          <rPr>
            <sz val="9"/>
            <color indexed="81"/>
            <rFont val="Tahoma"/>
            <family val="2"/>
          </rPr>
          <t>Assume mid-year for investment returns</t>
        </r>
      </text>
    </comment>
    <comment ref="DI8" authorId="0" shapeId="0">
      <text>
        <r>
          <rPr>
            <sz val="9"/>
            <color indexed="81"/>
            <rFont val="Tahoma"/>
            <family val="2"/>
          </rPr>
          <t>Assume mid-year for investment returns</t>
        </r>
      </text>
    </comment>
    <comment ref="DR8" authorId="0" shapeId="0">
      <text>
        <r>
          <rPr>
            <sz val="9"/>
            <color indexed="81"/>
            <rFont val="Tahoma"/>
            <family val="2"/>
          </rPr>
          <t>Assume mid-year for investment returns</t>
        </r>
      </text>
    </comment>
    <comment ref="EA8" authorId="0" shapeId="0">
      <text>
        <r>
          <rPr>
            <sz val="9"/>
            <color indexed="81"/>
            <rFont val="Tahoma"/>
            <family val="2"/>
          </rPr>
          <t>Assume mid-year for investment returns</t>
        </r>
      </text>
    </comment>
    <comment ref="EJ8" authorId="0" shapeId="0">
      <text>
        <r>
          <rPr>
            <sz val="9"/>
            <color indexed="81"/>
            <rFont val="Tahoma"/>
            <family val="2"/>
          </rPr>
          <t>Assume mid-year for investment returns</t>
        </r>
      </text>
    </comment>
  </commentList>
</comments>
</file>

<file path=xl/comments3.xml><?xml version="1.0" encoding="utf-8"?>
<comments xmlns="http://schemas.openxmlformats.org/spreadsheetml/2006/main">
  <authors>
    <author>LOCKER, KEVIN R GS-12 USAF AFMC HQ AFMC/HQ AFMC/FMC</author>
  </authors>
  <commentList>
    <comment ref="F8" authorId="0" shapeId="0">
      <text>
        <r>
          <rPr>
            <b/>
            <sz val="9"/>
            <color indexed="81"/>
            <rFont val="Tahoma"/>
            <family val="2"/>
          </rPr>
          <t>Makes the assumption that the previous rate carries forward when we get past the years given in the inflation table</t>
        </r>
      </text>
    </comment>
    <comment ref="G8" authorId="0" shapeId="0">
      <text>
        <r>
          <rPr>
            <b/>
            <sz val="9"/>
            <color indexed="81"/>
            <rFont val="Tahoma"/>
            <family val="2"/>
          </rPr>
          <t>Makes the assumption that the previous rate carries forward when we get past the years given in the inflation table</t>
        </r>
      </text>
    </comment>
    <comment ref="N8" authorId="0" shapeId="0">
      <text>
        <r>
          <rPr>
            <sz val="9"/>
            <color indexed="81"/>
            <rFont val="Tahoma"/>
            <family val="2"/>
          </rPr>
          <t>Assume mid-year for investment returns</t>
        </r>
      </text>
    </comment>
    <comment ref="W8" authorId="0" shapeId="0">
      <text>
        <r>
          <rPr>
            <sz val="9"/>
            <color indexed="81"/>
            <rFont val="Tahoma"/>
            <family val="2"/>
          </rPr>
          <t>Assume mid-year for investment returns</t>
        </r>
      </text>
    </comment>
    <comment ref="AF8" authorId="0" shapeId="0">
      <text>
        <r>
          <rPr>
            <sz val="9"/>
            <color indexed="81"/>
            <rFont val="Tahoma"/>
            <family val="2"/>
          </rPr>
          <t>Assume mid-year for investment returns</t>
        </r>
      </text>
    </comment>
    <comment ref="AO8" authorId="0" shapeId="0">
      <text>
        <r>
          <rPr>
            <sz val="9"/>
            <color indexed="81"/>
            <rFont val="Tahoma"/>
            <family val="2"/>
          </rPr>
          <t>Assume mid-year for investment returns</t>
        </r>
      </text>
    </comment>
    <comment ref="AX8" authorId="0" shapeId="0">
      <text>
        <r>
          <rPr>
            <sz val="9"/>
            <color indexed="81"/>
            <rFont val="Tahoma"/>
            <family val="2"/>
          </rPr>
          <t>Assume mid-year for investment returns</t>
        </r>
      </text>
    </comment>
    <comment ref="BG8" authorId="0" shapeId="0">
      <text>
        <r>
          <rPr>
            <sz val="9"/>
            <color indexed="81"/>
            <rFont val="Tahoma"/>
            <family val="2"/>
          </rPr>
          <t>Assume mid-year for investment returns</t>
        </r>
      </text>
    </comment>
    <comment ref="BP8" authorId="0" shapeId="0">
      <text>
        <r>
          <rPr>
            <sz val="9"/>
            <color indexed="81"/>
            <rFont val="Tahoma"/>
            <family val="2"/>
          </rPr>
          <t>Assume mid-year for investment returns</t>
        </r>
      </text>
    </comment>
    <comment ref="BY8" authorId="0" shapeId="0">
      <text>
        <r>
          <rPr>
            <sz val="9"/>
            <color indexed="81"/>
            <rFont val="Tahoma"/>
            <family val="2"/>
          </rPr>
          <t>Assume mid-year for investment returns</t>
        </r>
      </text>
    </comment>
    <comment ref="CH8" authorId="0" shapeId="0">
      <text>
        <r>
          <rPr>
            <sz val="9"/>
            <color indexed="81"/>
            <rFont val="Tahoma"/>
            <family val="2"/>
          </rPr>
          <t>Assume mid-year for investment returns</t>
        </r>
      </text>
    </comment>
    <comment ref="CQ8" authorId="0" shapeId="0">
      <text>
        <r>
          <rPr>
            <sz val="9"/>
            <color indexed="81"/>
            <rFont val="Tahoma"/>
            <family val="2"/>
          </rPr>
          <t>Assume mid-year for investment returns</t>
        </r>
      </text>
    </comment>
    <comment ref="CZ8" authorId="0" shapeId="0">
      <text>
        <r>
          <rPr>
            <sz val="9"/>
            <color indexed="81"/>
            <rFont val="Tahoma"/>
            <family val="2"/>
          </rPr>
          <t>Assume mid-year for investment returns</t>
        </r>
      </text>
    </comment>
    <comment ref="DI8" authorId="0" shapeId="0">
      <text>
        <r>
          <rPr>
            <sz val="9"/>
            <color indexed="81"/>
            <rFont val="Tahoma"/>
            <family val="2"/>
          </rPr>
          <t>Assume mid-year for investment returns</t>
        </r>
      </text>
    </comment>
    <comment ref="DR8" authorId="0" shapeId="0">
      <text>
        <r>
          <rPr>
            <sz val="9"/>
            <color indexed="81"/>
            <rFont val="Tahoma"/>
            <family val="2"/>
          </rPr>
          <t>Assume mid-year for investment returns</t>
        </r>
      </text>
    </comment>
    <comment ref="EA8" authorId="0" shapeId="0">
      <text>
        <r>
          <rPr>
            <sz val="9"/>
            <color indexed="81"/>
            <rFont val="Tahoma"/>
            <family val="2"/>
          </rPr>
          <t>Assume mid-year for investment returns</t>
        </r>
      </text>
    </comment>
    <comment ref="EJ8" authorId="0" shapeId="0">
      <text>
        <r>
          <rPr>
            <sz val="9"/>
            <color indexed="81"/>
            <rFont val="Tahoma"/>
            <family val="2"/>
          </rPr>
          <t>Assume mid-year for investment returns</t>
        </r>
      </text>
    </comment>
  </commentList>
</comments>
</file>

<file path=xl/comments4.xml><?xml version="1.0" encoding="utf-8"?>
<comments xmlns="http://schemas.openxmlformats.org/spreadsheetml/2006/main">
  <authors>
    <author>LOCKER, KEVIN R GS-12 USAF AFMC HQ AFMC/HQ AFMC/FMC</author>
  </authors>
  <commentList>
    <comment ref="F8" authorId="0" shapeId="0">
      <text>
        <r>
          <rPr>
            <b/>
            <sz val="9"/>
            <color indexed="81"/>
            <rFont val="Tahoma"/>
            <family val="2"/>
          </rPr>
          <t>Makes the assumption that the previous rate carries forward when we get past the years given in the inflation table</t>
        </r>
      </text>
    </comment>
    <comment ref="G8" authorId="0" shapeId="0">
      <text>
        <r>
          <rPr>
            <b/>
            <sz val="9"/>
            <color indexed="81"/>
            <rFont val="Tahoma"/>
            <family val="2"/>
          </rPr>
          <t>Makes the assumption that the previous rate carries forward when we get past the years given in the inflation table</t>
        </r>
      </text>
    </comment>
    <comment ref="N8" authorId="0" shapeId="0">
      <text>
        <r>
          <rPr>
            <sz val="9"/>
            <color indexed="81"/>
            <rFont val="Tahoma"/>
            <family val="2"/>
          </rPr>
          <t>Assume mid-year for investment returns</t>
        </r>
      </text>
    </comment>
    <comment ref="W8" authorId="0" shapeId="0">
      <text>
        <r>
          <rPr>
            <sz val="9"/>
            <color indexed="81"/>
            <rFont val="Tahoma"/>
            <family val="2"/>
          </rPr>
          <t>Assume mid-year for investment returns</t>
        </r>
      </text>
    </comment>
    <comment ref="AF8" authorId="0" shapeId="0">
      <text>
        <r>
          <rPr>
            <sz val="9"/>
            <color indexed="81"/>
            <rFont val="Tahoma"/>
            <family val="2"/>
          </rPr>
          <t>Assume mid-year for investment returns</t>
        </r>
      </text>
    </comment>
    <comment ref="AO8" authorId="0" shapeId="0">
      <text>
        <r>
          <rPr>
            <sz val="9"/>
            <color indexed="81"/>
            <rFont val="Tahoma"/>
            <family val="2"/>
          </rPr>
          <t>Assume mid-year for investment returns</t>
        </r>
      </text>
    </comment>
    <comment ref="AX8" authorId="0" shapeId="0">
      <text>
        <r>
          <rPr>
            <sz val="9"/>
            <color indexed="81"/>
            <rFont val="Tahoma"/>
            <family val="2"/>
          </rPr>
          <t>Assume mid-year for investment returns</t>
        </r>
      </text>
    </comment>
    <comment ref="BG8" authorId="0" shapeId="0">
      <text>
        <r>
          <rPr>
            <sz val="9"/>
            <color indexed="81"/>
            <rFont val="Tahoma"/>
            <family val="2"/>
          </rPr>
          <t>Assume mid-year for investment returns</t>
        </r>
      </text>
    </comment>
    <comment ref="BP8" authorId="0" shapeId="0">
      <text>
        <r>
          <rPr>
            <sz val="9"/>
            <color indexed="81"/>
            <rFont val="Tahoma"/>
            <family val="2"/>
          </rPr>
          <t>Assume mid-year for investment returns</t>
        </r>
      </text>
    </comment>
    <comment ref="BY8" authorId="0" shapeId="0">
      <text>
        <r>
          <rPr>
            <sz val="9"/>
            <color indexed="81"/>
            <rFont val="Tahoma"/>
            <family val="2"/>
          </rPr>
          <t>Assume mid-year for investment returns</t>
        </r>
      </text>
    </comment>
    <comment ref="CH8" authorId="0" shapeId="0">
      <text>
        <r>
          <rPr>
            <sz val="9"/>
            <color indexed="81"/>
            <rFont val="Tahoma"/>
            <family val="2"/>
          </rPr>
          <t>Assume mid-year for investment returns</t>
        </r>
      </text>
    </comment>
    <comment ref="CQ8" authorId="0" shapeId="0">
      <text>
        <r>
          <rPr>
            <sz val="9"/>
            <color indexed="81"/>
            <rFont val="Tahoma"/>
            <family val="2"/>
          </rPr>
          <t>Assume mid-year for investment returns</t>
        </r>
      </text>
    </comment>
    <comment ref="CZ8" authorId="0" shapeId="0">
      <text>
        <r>
          <rPr>
            <sz val="9"/>
            <color indexed="81"/>
            <rFont val="Tahoma"/>
            <family val="2"/>
          </rPr>
          <t>Assume mid-year for investment returns</t>
        </r>
      </text>
    </comment>
    <comment ref="DI8" authorId="0" shapeId="0">
      <text>
        <r>
          <rPr>
            <sz val="9"/>
            <color indexed="81"/>
            <rFont val="Tahoma"/>
            <family val="2"/>
          </rPr>
          <t>Assume mid-year for investment returns</t>
        </r>
      </text>
    </comment>
    <comment ref="DR8" authorId="0" shapeId="0">
      <text>
        <r>
          <rPr>
            <sz val="9"/>
            <color indexed="81"/>
            <rFont val="Tahoma"/>
            <family val="2"/>
          </rPr>
          <t>Assume mid-year for investment returns</t>
        </r>
      </text>
    </comment>
    <comment ref="EA8" authorId="0" shapeId="0">
      <text>
        <r>
          <rPr>
            <sz val="9"/>
            <color indexed="81"/>
            <rFont val="Tahoma"/>
            <family val="2"/>
          </rPr>
          <t>Assume mid-year for investment returns</t>
        </r>
      </text>
    </comment>
    <comment ref="EJ8" authorId="0" shapeId="0">
      <text>
        <r>
          <rPr>
            <sz val="9"/>
            <color indexed="81"/>
            <rFont val="Tahoma"/>
            <family val="2"/>
          </rPr>
          <t>Assume mid-year for investment returns</t>
        </r>
      </text>
    </comment>
  </commentList>
</comments>
</file>

<file path=xl/comments5.xml><?xml version="1.0" encoding="utf-8"?>
<comments xmlns="http://schemas.openxmlformats.org/spreadsheetml/2006/main">
  <authors>
    <author>LOCKER, KEVIN R GS-12 USAF AFMC HQ AFMC/HQ AFMC/FMC</author>
  </authors>
  <commentList>
    <comment ref="F8" authorId="0" shapeId="0">
      <text>
        <r>
          <rPr>
            <b/>
            <sz val="9"/>
            <color indexed="81"/>
            <rFont val="Tahoma"/>
            <family val="2"/>
          </rPr>
          <t>Makes the assumption that the previous rate carries forward when we get past the years given in the inflation table</t>
        </r>
      </text>
    </comment>
    <comment ref="G8" authorId="0" shapeId="0">
      <text>
        <r>
          <rPr>
            <b/>
            <sz val="9"/>
            <color indexed="81"/>
            <rFont val="Tahoma"/>
            <family val="2"/>
          </rPr>
          <t>Makes the assumption that the previous rate carries forward when we get past the years given in the inflation table</t>
        </r>
      </text>
    </comment>
    <comment ref="N8" authorId="0" shapeId="0">
      <text>
        <r>
          <rPr>
            <sz val="9"/>
            <color indexed="81"/>
            <rFont val="Tahoma"/>
            <family val="2"/>
          </rPr>
          <t>Assume mid-year for investment returns</t>
        </r>
      </text>
    </comment>
    <comment ref="S8" authorId="0" shapeId="0">
      <text>
        <r>
          <rPr>
            <b/>
            <sz val="9"/>
            <color indexed="81"/>
            <rFont val="Tahoma"/>
            <family val="2"/>
          </rPr>
          <t>Makes the assumption that the previous rate carries forward when we get past the years given in the inflation table</t>
        </r>
      </text>
    </comment>
    <comment ref="T8" authorId="0" shapeId="0">
      <text>
        <r>
          <rPr>
            <b/>
            <sz val="9"/>
            <color indexed="81"/>
            <rFont val="Tahoma"/>
            <family val="2"/>
          </rPr>
          <t>Makes the assumption that the previous rate carries forward when we get past the years given in the inflation table</t>
        </r>
      </text>
    </comment>
    <comment ref="AA8" authorId="0" shapeId="0">
      <text>
        <r>
          <rPr>
            <sz val="9"/>
            <color indexed="81"/>
            <rFont val="Tahoma"/>
            <family val="2"/>
          </rPr>
          <t>Assume mid-year for investment returns</t>
        </r>
      </text>
    </comment>
    <comment ref="AG8" authorId="0" shapeId="0">
      <text>
        <r>
          <rPr>
            <b/>
            <sz val="9"/>
            <color indexed="81"/>
            <rFont val="Tahoma"/>
            <family val="2"/>
          </rPr>
          <t>Makes the assumption that the previous rate carries forward when we get past the years given in the inflation table</t>
        </r>
      </text>
    </comment>
    <comment ref="AH8" authorId="0" shapeId="0">
      <text>
        <r>
          <rPr>
            <b/>
            <sz val="9"/>
            <color indexed="81"/>
            <rFont val="Tahoma"/>
            <family val="2"/>
          </rPr>
          <t>Makes the assumption that the previous rate carries forward when we get past the years given in the inflation table</t>
        </r>
      </text>
    </comment>
    <comment ref="AO8" authorId="0" shapeId="0">
      <text>
        <r>
          <rPr>
            <sz val="9"/>
            <color indexed="81"/>
            <rFont val="Tahoma"/>
            <family val="2"/>
          </rPr>
          <t>Assume mid-year for investment returns</t>
        </r>
      </text>
    </comment>
    <comment ref="AU8" authorId="0" shapeId="0">
      <text>
        <r>
          <rPr>
            <b/>
            <sz val="9"/>
            <color indexed="81"/>
            <rFont val="Tahoma"/>
            <family val="2"/>
          </rPr>
          <t>Makes the assumption that the previous rate carries forward when we get past the years given in the inflation table</t>
        </r>
      </text>
    </comment>
    <comment ref="AV8" authorId="0" shapeId="0">
      <text>
        <r>
          <rPr>
            <b/>
            <sz val="9"/>
            <color indexed="81"/>
            <rFont val="Tahoma"/>
            <family val="2"/>
          </rPr>
          <t>Makes the assumption that the previous rate carries forward when we get past the years given in the inflation table</t>
        </r>
      </text>
    </comment>
    <comment ref="BC8" authorId="0" shapeId="0">
      <text>
        <r>
          <rPr>
            <sz val="9"/>
            <color indexed="81"/>
            <rFont val="Tahoma"/>
            <family val="2"/>
          </rPr>
          <t>Assume mid-year for investment returns</t>
        </r>
      </text>
    </comment>
  </commentList>
</comments>
</file>

<file path=xl/sharedStrings.xml><?xml version="1.0" encoding="utf-8"?>
<sst xmlns="http://schemas.openxmlformats.org/spreadsheetml/2006/main" count="2290" uniqueCount="560">
  <si>
    <t>REGULAR WAGES</t>
  </si>
  <si>
    <t>FEGLI</t>
  </si>
  <si>
    <t>OASDI</t>
  </si>
  <si>
    <t>Tax, Federal</t>
  </si>
  <si>
    <t>Medicare</t>
  </si>
  <si>
    <t>Retire, FERS</t>
  </si>
  <si>
    <t>Tax, State</t>
  </si>
  <si>
    <t>Federal Long Term Care Insurance</t>
  </si>
  <si>
    <t>FSA</t>
  </si>
  <si>
    <t>Dental</t>
  </si>
  <si>
    <t>Vision</t>
  </si>
  <si>
    <t>TSP (Traditional using percentage)</t>
  </si>
  <si>
    <t>TSP (Roth using percentage)</t>
  </si>
  <si>
    <t>Charity</t>
  </si>
  <si>
    <t>Allotment 2</t>
  </si>
  <si>
    <t>TOTAL DEDUCTIONS</t>
  </si>
  <si>
    <t>NET PAY</t>
  </si>
  <si>
    <t>RETIRED NET - WORKING NET</t>
  </si>
  <si>
    <t>WORKING PAY VS. RETIRED PAY ESTIMATOR</t>
  </si>
  <si>
    <t xml:space="preserve">WORKING PAY VS. RETIRED PAY ESTIMATOR </t>
  </si>
  <si>
    <t>Other Pension Benefits (if applicable)</t>
  </si>
  <si>
    <t>FERS Annuity Supplement</t>
  </si>
  <si>
    <t>Current Retire, FERS deduction (DEDUCTIONS section in LES)</t>
  </si>
  <si>
    <t>Current Federal Tax deduction (DEDUCTIONS section in LES)</t>
  </si>
  <si>
    <t>Current Tax, State deduction (DEDUCTIONS section in LES)</t>
  </si>
  <si>
    <t>Current FSA-HC deduction (DEDUCTIONS section in LES)</t>
  </si>
  <si>
    <t>Current FEHB deduction (DEDUCTIONS section in LES)</t>
  </si>
  <si>
    <t>Current Dental deduction (DEDUCTIONS section in LES)</t>
  </si>
  <si>
    <t>Current Vision deduction (DEDUCTIONS section in LES)</t>
  </si>
  <si>
    <t>Allotment 1</t>
  </si>
  <si>
    <t>Current Charity deduction (DEDUCTIONS section in LES)</t>
  </si>
  <si>
    <t>Total Gross Annual Benefits</t>
  </si>
  <si>
    <t>Total Gross Monthly Benefits</t>
  </si>
  <si>
    <t>Date of OSD Inflation Rates:</t>
  </si>
  <si>
    <t>USAF Raw Inflation Indices</t>
  </si>
  <si>
    <t>Based on OSD Raw Inflation Rates</t>
  </si>
  <si>
    <t>SPECIFIC PRICE INDICES</t>
  </si>
  <si>
    <t>INFLATION INDEX</t>
  </si>
  <si>
    <t>General</t>
  </si>
  <si>
    <t>Research,</t>
  </si>
  <si>
    <t>Aircraft,</t>
  </si>
  <si>
    <t>Military Compensation</t>
  </si>
  <si>
    <t>Services</t>
  </si>
  <si>
    <t>Develop.,</t>
  </si>
  <si>
    <t>Space &amp;</t>
  </si>
  <si>
    <t>Ammo &amp;</t>
  </si>
  <si>
    <t xml:space="preserve">Pay </t>
  </si>
  <si>
    <t>Other</t>
  </si>
  <si>
    <t>&amp; Wage</t>
  </si>
  <si>
    <t>Operations</t>
  </si>
  <si>
    <t>Testing,</t>
  </si>
  <si>
    <t>Military</t>
  </si>
  <si>
    <t>Missile</t>
  </si>
  <si>
    <t>Fiscal</t>
  </si>
  <si>
    <t>Base</t>
  </si>
  <si>
    <t>Expenses</t>
  </si>
  <si>
    <t>Total</t>
  </si>
  <si>
    <t>Retirement</t>
  </si>
  <si>
    <t>Board Pay</t>
  </si>
  <si>
    <t>Fuel</t>
  </si>
  <si>
    <t>&amp; Maint.</t>
  </si>
  <si>
    <t>Evaluation</t>
  </si>
  <si>
    <t>Construct.</t>
  </si>
  <si>
    <t>Procurement</t>
  </si>
  <si>
    <t>Year</t>
  </si>
  <si>
    <t>(3010/20/21)</t>
  </si>
  <si>
    <t>(3011/3080)</t>
  </si>
  <si>
    <t>19TQ</t>
  </si>
  <si>
    <t xml:space="preserve">Current Year (calculated automatically) </t>
  </si>
  <si>
    <t># of years to age 56</t>
  </si>
  <si>
    <t>Year in which I turn 56</t>
  </si>
  <si>
    <t>FERS ANNUITY SUPPLEMENT</t>
  </si>
  <si>
    <t>Current Tax, Local deduction (DEDUCTIONS section in LES)</t>
  </si>
  <si>
    <t>TSP Catchup (Traditional using percentage)</t>
  </si>
  <si>
    <t>TSP Catchup (Roth using percentage)</t>
  </si>
  <si>
    <t>Tax, Local</t>
  </si>
  <si>
    <t>CONTINUE WORKING</t>
  </si>
  <si>
    <t>DECIDE TO RETIRE</t>
  </si>
  <si>
    <t>AGE 62</t>
  </si>
  <si>
    <t>MONTHLY</t>
  </si>
  <si>
    <t>ANNUAL</t>
  </si>
  <si>
    <t>AGE 63</t>
  </si>
  <si>
    <t>AGE 64</t>
  </si>
  <si>
    <t>AGE 65</t>
  </si>
  <si>
    <t>AGE 66</t>
  </si>
  <si>
    <t>AGE 61</t>
  </si>
  <si>
    <t>AGE 60</t>
  </si>
  <si>
    <t>AGE 59</t>
  </si>
  <si>
    <t>AGE 58</t>
  </si>
  <si>
    <t>AGE 57</t>
  </si>
  <si>
    <t>AGE 56</t>
  </si>
  <si>
    <t>Total Net Annual Benefits</t>
  </si>
  <si>
    <t>Total Net Monthly Benefits</t>
  </si>
  <si>
    <t>Estimated Annual Benefits</t>
  </si>
  <si>
    <t>Estimated Monthly Benefits</t>
  </si>
  <si>
    <t>TSP Benefits (Traditional)</t>
  </si>
  <si>
    <t>TSP Benefits (Roth)</t>
  </si>
  <si>
    <t>Current Allotment #1 (DEDUCTIONS section in LES, applicable only if you have any allotments to another financial institution)</t>
  </si>
  <si>
    <t>Current Allotment #2 (DEDUCTIONS section in LES, applicable only if you have any allotments to another financial institution)</t>
  </si>
  <si>
    <t>Current FEGLI deduction(s) (DEDUCTIONS section in LES, you may need to add your FEGLI and FEGLI OPTNL deductions)</t>
  </si>
  <si>
    <t>Current FSA-DC deduction (DEDUCTIONS section in LES)</t>
  </si>
  <si>
    <t>Other Income (if applicable)</t>
  </si>
  <si>
    <t>Current TSP Balance</t>
  </si>
  <si>
    <t>Inputs</t>
  </si>
  <si>
    <t>Age</t>
  </si>
  <si>
    <t>Initial Balance</t>
  </si>
  <si>
    <t>Contribution</t>
  </si>
  <si>
    <t>Gov Cont</t>
  </si>
  <si>
    <t>Investment Earnings</t>
  </si>
  <si>
    <t>Final Balance</t>
  </si>
  <si>
    <t>OUTPUTS</t>
  </si>
  <si>
    <t>Annual Contribution Percentage</t>
  </si>
  <si>
    <t>Current Age</t>
  </si>
  <si>
    <t>Annuitized value</t>
  </si>
  <si>
    <t>Monthly</t>
  </si>
  <si>
    <t>Investment Growth Assumption</t>
  </si>
  <si>
    <t>Current Salary</t>
  </si>
  <si>
    <t>DEDUCTIONS</t>
  </si>
  <si>
    <t>Withdraw</t>
  </si>
  <si>
    <t>Withdraw Assumption</t>
  </si>
  <si>
    <t>Retire Age</t>
  </si>
  <si>
    <t>Funds Run Out</t>
  </si>
  <si>
    <t>Constants</t>
  </si>
  <si>
    <t>TSP Cont for all</t>
  </si>
  <si>
    <t>1 for 1 match limit</t>
  </si>
  <si>
    <t>50% Match Limit</t>
  </si>
  <si>
    <t>Funds Term Age</t>
  </si>
  <si>
    <t>Inflation</t>
  </si>
  <si>
    <t>Withdrawal</t>
  </si>
  <si>
    <t>Wage Growth</t>
  </si>
  <si>
    <t>Age at which Roth TSP Funds are depleted using current inputs</t>
  </si>
  <si>
    <t>Age at which Traditional TSP Funds are depleted using current inputs</t>
  </si>
  <si>
    <t>Gov Match Pecent Calc</t>
  </si>
  <si>
    <r>
      <t>% (HIGHER OR</t>
    </r>
    <r>
      <rPr>
        <b/>
        <sz val="11"/>
        <color rgb="FFFF0000"/>
        <rFont val="Calibri"/>
        <family val="2"/>
        <scheme val="minor"/>
      </rPr>
      <t xml:space="preserve"> LOWER</t>
    </r>
    <r>
      <rPr>
        <b/>
        <sz val="11"/>
        <color theme="1"/>
        <rFont val="Calibri"/>
        <family val="2"/>
        <scheme val="minor"/>
      </rPr>
      <t>) OF NET PAY IN RETIREMENT AS COMPARED TO NET PAY IF I CONTINUE WORKING</t>
    </r>
  </si>
  <si>
    <t>Employee's Age at Retirement</t>
  </si>
  <si>
    <t>Age at which Traditional TSP Balance = $0 using current inputs</t>
  </si>
  <si>
    <t>Age at which Roth TSP Balance = $0 using current inputs</t>
  </si>
  <si>
    <t>OPR:</t>
  </si>
  <si>
    <t>SAF/FMCE</t>
  </si>
  <si>
    <t>TABLE USE</t>
  </si>
  <si>
    <t>Use the raw Inflation Index to convert constant-year dollars in one year to constant-year dollars in another year.  This accounts for inflation only.</t>
  </si>
  <si>
    <t>(AFI 65-602)</t>
  </si>
  <si>
    <t>Use a Specific Price Index to convert then-year dollars in one year to then-year dollars in another year.  This accounts for escalation (inflation and real price change).</t>
  </si>
  <si>
    <t>Date of Table Issue:</t>
  </si>
  <si>
    <t>Use weighted Inflation Indices to convert then-year dollars to constant-year dollars.  This accounts for inflation (including add'l inflation on outlays) only.</t>
  </si>
  <si>
    <t>https://cs2.eis.af.mil/sites/11534/FMCE/</t>
  </si>
  <si>
    <t>Note: Use raw "Operations &amp; Maint. (3400)" as General Inflation.  Columns I-L exist due to deviations in DoD Inflation Guidance from 1978-1983.</t>
  </si>
  <si>
    <t>Current IRA Balance</t>
  </si>
  <si>
    <t>Annual Contribution Amount</t>
  </si>
  <si>
    <t>IRA (Traditional)</t>
  </si>
  <si>
    <t>IRA (Roth)</t>
  </si>
  <si>
    <t>INCOME</t>
  </si>
  <si>
    <t>Age at which Traditional IRA Funds are depleted using current inputs</t>
  </si>
  <si>
    <t>Age at which Roth IRA Funds are depleted using current inputs</t>
  </si>
  <si>
    <t>Sale of accrued Annual Leave (Gross)</t>
  </si>
  <si>
    <t>Sale of accrued Annual Leave (Net)</t>
  </si>
  <si>
    <t>Work</t>
  </si>
  <si>
    <t>Retire</t>
  </si>
  <si>
    <t>Number of hours of accrued Annual Leave (A/L) you intend to sell back at retirement</t>
  </si>
  <si>
    <t xml:space="preserve">This tab illustrates your estimated monthly and annual Gross Pay and Net Pay at age 56, and compares your salary against the estimated benefits you could expect to receive if you decide to retire at age 56.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</si>
  <si>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57, and compares your salary against the estimated benefits you could expect to receive if you decide to retire at age 57.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</si>
  <si>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58, and compares your salary against the estimated benefits you could expect to receive if you decide to retire at age 58.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</si>
  <si>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59, and compares your salary against the estimated benefits you could expect to receive if you decide to retire at age 59.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</si>
  <si>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60, and compares your salary against the estimated benefits you could expect to receive if you decide to retire at age 60.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</si>
  <si>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61, and compares your salary against the estimated benefits you could expect to receive if you decide to retire at age 61.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</si>
  <si>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62, and compares your salary against the estimated benefits you could expect to receive if you decide to retire at age 62.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</si>
  <si>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63, and compares your salary against the estimated benefits you could expect to receive if you decide to retire at age 63.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</si>
  <si>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64, and compares your salary against the estimated benefits you could expect to receive if you decide to retire at age 64.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</si>
  <si>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65, and compares your salary against the estimated benefits you could expect to receive if you decide to retire at age 65.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</si>
  <si>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 xml:space="preserve">This tab illustrates your estimated monthly and annual Gross Pay and Net Pay at age 66, and compares your salary against the estimated benefits you could expect to receive if you decide to retire at age 66.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</si>
  <si>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FEHB</t>
  </si>
  <si>
    <t xml:space="preserve">FEHB </t>
  </si>
  <si>
    <t xml:space="preserve">This tab illustrates your estimated monthly and annual Gross Pay and Net Pay at age 67, and compares your salary against the estimated benefits you could expect to receive if you decide to retire at age 67.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</si>
  <si>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AGE 67</t>
  </si>
  <si>
    <t>NOTE: % increase in SS benefits between 62 and 70:</t>
  </si>
  <si>
    <t>Social Security Pension Calculations Between Ages 62 and 70</t>
  </si>
  <si>
    <t>Example of Social Security Benefits Amounts: Source: National Institute of Transition Planning Federal Benefits, Copyright 2018, Page 2-11</t>
  </si>
  <si>
    <t xml:space="preserve">This tab illustrates your estimated monthly and annual Gross Pay and Net Pay at age 68, and compares your salary against the estimated benefits you could expect to receive if you decide to retire at age 68.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</si>
  <si>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AGE 68</t>
  </si>
  <si>
    <t xml:space="preserve">This tab illustrates your estimated monthly and annual Gross Pay and Net Pay at age 69, and compares your salary against the estimated benefits you could expect to receive if you decide to retire at age 69.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</si>
  <si>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AGE 69</t>
  </si>
  <si>
    <t xml:space="preserve">This tab illustrates your estimated monthly and annual Gross Pay and Net Pay at age 70, and compares your salary against the estimated benefits you could expect to receive if you decide to retire at age 70. NOTE: Sale of Accrued Annual Leave (A/L) at time of retirement (and the associated income tax calculations) are included in the Income Stream tab and are itemized as separate line items to portray the fact that the income generated from such sale occurs only at the time of retirement and will not be included in your income streams thereafter.   </t>
  </si>
  <si>
    <t>AGE 70</t>
  </si>
  <si>
    <t>OPTIONAL INPUTS - The tool automatically defaults to the values indicated below for the following items. No inputs are required unless you feel a different input is more appropriate to your scenario.</t>
  </si>
  <si>
    <t xml:space="preserve">SS Catchup WD </t>
  </si>
  <si>
    <t>TSP SUPPLEMENTAL INCOME</t>
  </si>
  <si>
    <t>assumes you take an extra amount out of your traditional TSP equal to the amount you would have otherwise taken from SS</t>
  </si>
  <si>
    <t>IRA TRADITIONAL</t>
  </si>
  <si>
    <t>IRA ROTH</t>
  </si>
  <si>
    <t>TSP TRADITIONAL</t>
  </si>
  <si>
    <t>TSP ROTH</t>
  </si>
  <si>
    <t>Assumes that you will calculate your withdrawal amount as of the year you start collecting, then increase for inflation yearly from there</t>
  </si>
  <si>
    <t>Current TSP Catchup deduction - Traditional (DEDUCTIONS section in LES, optional for employees age 50 or older)</t>
  </si>
  <si>
    <t xml:space="preserve">Current TSP Savings deduction - Roth (DEDUCTIONS section in LES) NOTE: All matching Gov't. contributions are deposited to your TSP Traditional account. Note that if you are repaying a TSP loan then add that amount to the TSP Savings deduction in cell B27 in the same proportion of your current deductions between the Traditional and Roth accounts.  </t>
  </si>
  <si>
    <t>Current TSP Catchup deduction - Roth (DEDUCTIONS section in LES, optional for employees age 50 or older)</t>
  </si>
  <si>
    <t>Current IRA Annual Contribution Amount - Traditional</t>
  </si>
  <si>
    <t>Current IRA Annual Contribution Amount - Roth</t>
  </si>
  <si>
    <t>Fixed Assumptions</t>
  </si>
  <si>
    <t>Variable Assumptions</t>
  </si>
  <si>
    <t>Informational</t>
  </si>
  <si>
    <t>Tab Legend</t>
  </si>
  <si>
    <t>Adjusted Basic Pay (block 7 in LES, includes Locality Adj)</t>
  </si>
  <si>
    <t>Outputs</t>
  </si>
  <si>
    <t>Calculations</t>
  </si>
  <si>
    <t>LINKS</t>
  </si>
  <si>
    <t>Informative links to aid you in budgeting and retirement planning</t>
  </si>
  <si>
    <t>ASSUMPTIONS</t>
  </si>
  <si>
    <t>You will still need to pay for healthcare, dental, vision etc... coverage after you retire.</t>
  </si>
  <si>
    <t>Your wage rate will increase at approximately the rate of the General Services &amp; Wage Board Pay (3400) Inflation Index. This tool does not account for promotions.</t>
  </si>
  <si>
    <t>All current deductions from your paycheck will be inflated by either the General Services &amp; Wage Board Pay (3400) Inflation Index or the Operations &amp; Maintenance (3400) Inflation Index.</t>
  </si>
  <si>
    <t>EMPLOYEE'S AGE AT RETIREMENT AND ESTIMATED BENEFITS</t>
  </si>
  <si>
    <t>FERS Defined Benefit (Pension)</t>
  </si>
  <si>
    <t>Current Tax, Federal deduction (DEDUCTIONS section in LES)</t>
  </si>
  <si>
    <t>Social Security Benefits</t>
  </si>
  <si>
    <t>SOCIAL SECURITY BENEFITS</t>
  </si>
  <si>
    <t>TSP BENEFITS (TRADITIONAL)</t>
  </si>
  <si>
    <t>TSP BENEFITS (ROTH)</t>
  </si>
  <si>
    <t>IRA BENEFITS (TRADITIONAL)</t>
  </si>
  <si>
    <t>IRA BENEFITS (ROTH)</t>
  </si>
  <si>
    <t>OTHER PENSION BENEFITS (IF APPLICABLE)</t>
  </si>
  <si>
    <t>OTHER INCOME (IF APPLICABLE)</t>
  </si>
  <si>
    <t>FERS DEFINED BENEFIT (PENSION)</t>
  </si>
  <si>
    <t>Home</t>
  </si>
  <si>
    <t>Expense</t>
  </si>
  <si>
    <t>Category</t>
  </si>
  <si>
    <t>Mortgage or Rent</t>
  </si>
  <si>
    <t>Property Taxes</t>
  </si>
  <si>
    <t>Home Improvements</t>
  </si>
  <si>
    <t>Electricity</t>
  </si>
  <si>
    <t>Utilities</t>
  </si>
  <si>
    <t>Natural Gas or Oil</t>
  </si>
  <si>
    <t>Groceries</t>
  </si>
  <si>
    <t>Food</t>
  </si>
  <si>
    <t>Coffee / Alcohol</t>
  </si>
  <si>
    <t>Family</t>
  </si>
  <si>
    <t>Daycare / Babysitting</t>
  </si>
  <si>
    <t>Activities / Lessons</t>
  </si>
  <si>
    <t>Health</t>
  </si>
  <si>
    <t>Fitness (e.g., Personal Trainer, Gym, Yoga)</t>
  </si>
  <si>
    <t>Car Loan / Lease Payments</t>
  </si>
  <si>
    <t>Transportation</t>
  </si>
  <si>
    <t>Car Insurance</t>
  </si>
  <si>
    <t>Gasoline</t>
  </si>
  <si>
    <t>Car Repairs / Maintenance</t>
  </si>
  <si>
    <t>Credit Card Payment</t>
  </si>
  <si>
    <t>Debt</t>
  </si>
  <si>
    <t>Student Loan Payment</t>
  </si>
  <si>
    <t>Other Loans</t>
  </si>
  <si>
    <t>Life Insurance</t>
  </si>
  <si>
    <t>Tuition</t>
  </si>
  <si>
    <t>Education</t>
  </si>
  <si>
    <t>Textbooks</t>
  </si>
  <si>
    <t>School Supplies</t>
  </si>
  <si>
    <t>Computer Expenses</t>
  </si>
  <si>
    <t>Entertainment</t>
  </si>
  <si>
    <t>Subscriptions and Dues</t>
  </si>
  <si>
    <t>Hobbies</t>
  </si>
  <si>
    <t>Vacations / Travel</t>
  </si>
  <si>
    <t>Toiletries / Cosmetics</t>
  </si>
  <si>
    <t>Personal Care</t>
  </si>
  <si>
    <t>Other Personal Care</t>
  </si>
  <si>
    <t>Retirement Accounts (not deducted from paycheck - e.g., IRAs)</t>
  </si>
  <si>
    <t>Savings and Investments</t>
  </si>
  <si>
    <t>Brokerage Accounts</t>
  </si>
  <si>
    <t>College Fund</t>
  </si>
  <si>
    <t>Miscellaneous</t>
  </si>
  <si>
    <t>PROJECTED EXPENSES</t>
  </si>
  <si>
    <t>PROJECTED INCOME LESS EXPENSES</t>
  </si>
  <si>
    <t>NET CASH INFLOWS</t>
  </si>
  <si>
    <t>RETIREMENT ACCOUNT STATUS</t>
  </si>
  <si>
    <t>Row Labels</t>
  </si>
  <si>
    <t>Grand Total</t>
  </si>
  <si>
    <t>Pet Care</t>
  </si>
  <si>
    <t>Merchandise/Shopping</t>
  </si>
  <si>
    <t>Household Goods/Furniture</t>
  </si>
  <si>
    <t>Clothing/Shoes</t>
  </si>
  <si>
    <t>Charities/Donations</t>
  </si>
  <si>
    <t>Haircuts/Nails</t>
  </si>
  <si>
    <t>Dry Cleaning/Tailor</t>
  </si>
  <si>
    <t>Gifts</t>
  </si>
  <si>
    <t>At what age do you plan to retire?</t>
  </si>
  <si>
    <t>IRA/401(k) Benefits (Traditional)</t>
  </si>
  <si>
    <t>IRA/401(k) Benefits (Roth)</t>
  </si>
  <si>
    <t>Age at which Traditional IRA/401(k) Balance = $0 using current inputs</t>
  </si>
  <si>
    <t>Age at which Roth IRA/401(k) Balance = $0 using current inputs</t>
  </si>
  <si>
    <t>At what age do you plan to start collecting Social Security benefits?</t>
  </si>
  <si>
    <t>Annual Medicare Premium</t>
  </si>
  <si>
    <t>Monthly Premium</t>
  </si>
  <si>
    <t>$500,000 or above</t>
  </si>
  <si>
    <t>above</t>
  </si>
  <si>
    <t>The Medicare premiums reflected here from ages 65 through age 70 are adjusted for inflation.</t>
  </si>
  <si>
    <t>Annual Adjusted Gross Income (AGI)</t>
  </si>
  <si>
    <t>Do you want to increase your TSP withdrawals during the years you delay collecting Social Security benefits (to make up for the shortfall)?</t>
  </si>
  <si>
    <t>Monthly Cash Inflows (or Benefits)</t>
  </si>
  <si>
    <t>Regular Wages</t>
  </si>
  <si>
    <t>TSP Supplemental Income</t>
  </si>
  <si>
    <t>Total Gross Income</t>
  </si>
  <si>
    <t>Federal Nontaxable Income</t>
  </si>
  <si>
    <t>State Nontaxable Income</t>
  </si>
  <si>
    <t>Gross minus Federal Nontaxable</t>
  </si>
  <si>
    <t>Tax Deferred</t>
  </si>
  <si>
    <t>State Taxable Income</t>
  </si>
  <si>
    <t>Federal Taxable Income</t>
  </si>
  <si>
    <t>Total Monthly Cash Inflows (or Benefits)</t>
  </si>
  <si>
    <t>Monthly Deductions</t>
  </si>
  <si>
    <r>
      <t xml:space="preserve">Current TSP </t>
    </r>
    <r>
      <rPr>
        <b/>
        <sz val="14"/>
        <rFont val="Calibri"/>
        <family val="2"/>
        <scheme val="minor"/>
      </rPr>
      <t>Catchup</t>
    </r>
    <r>
      <rPr>
        <sz val="14"/>
        <rFont val="Calibri"/>
        <family val="2"/>
        <scheme val="minor"/>
      </rPr>
      <t xml:space="preserve"> deduction - </t>
    </r>
    <r>
      <rPr>
        <b/>
        <sz val="14"/>
        <rFont val="Calibri"/>
        <family val="2"/>
        <scheme val="minor"/>
      </rPr>
      <t>Traditional</t>
    </r>
    <r>
      <rPr>
        <sz val="14"/>
        <rFont val="Calibri"/>
        <family val="2"/>
        <scheme val="minor"/>
      </rPr>
      <t xml:space="preserve"> (DEDUCTIONS section in LES, optional for employees age 50 or older)</t>
    </r>
  </si>
  <si>
    <r>
      <t xml:space="preserve">Current TSP </t>
    </r>
    <r>
      <rPr>
        <b/>
        <sz val="14"/>
        <rFont val="Calibri"/>
        <family val="2"/>
        <scheme val="minor"/>
      </rPr>
      <t>Catchup</t>
    </r>
    <r>
      <rPr>
        <sz val="14"/>
        <rFont val="Calibri"/>
        <family val="2"/>
        <scheme val="minor"/>
      </rPr>
      <t xml:space="preserve"> deduction - </t>
    </r>
    <r>
      <rPr>
        <b/>
        <sz val="14"/>
        <rFont val="Calibri"/>
        <family val="2"/>
        <scheme val="minor"/>
      </rPr>
      <t>Roth</t>
    </r>
    <r>
      <rPr>
        <sz val="14"/>
        <rFont val="Calibri"/>
        <family val="2"/>
        <scheme val="minor"/>
      </rPr>
      <t xml:space="preserve"> (DEDUCTIONS section in LES, optional for employees age 50 or older)</t>
    </r>
  </si>
  <si>
    <r>
      <t xml:space="preserve">Current IRA </t>
    </r>
    <r>
      <rPr>
        <b/>
        <sz val="14"/>
        <rFont val="Calibri"/>
        <family val="2"/>
        <scheme val="minor"/>
      </rPr>
      <t>Annual</t>
    </r>
    <r>
      <rPr>
        <sz val="14"/>
        <rFont val="Calibri"/>
        <family val="2"/>
        <scheme val="minor"/>
      </rPr>
      <t xml:space="preserve"> Contribution Amount - </t>
    </r>
    <r>
      <rPr>
        <b/>
        <sz val="14"/>
        <rFont val="Calibri"/>
        <family val="2"/>
        <scheme val="minor"/>
      </rPr>
      <t>Traditional</t>
    </r>
  </si>
  <si>
    <r>
      <t xml:space="preserve">Current IRA </t>
    </r>
    <r>
      <rPr>
        <b/>
        <sz val="14"/>
        <rFont val="Calibri"/>
        <family val="2"/>
        <scheme val="minor"/>
      </rPr>
      <t>Annual</t>
    </r>
    <r>
      <rPr>
        <sz val="14"/>
        <rFont val="Calibri"/>
        <family val="2"/>
        <scheme val="minor"/>
      </rPr>
      <t xml:space="preserve"> Contribution Amount - </t>
    </r>
    <r>
      <rPr>
        <b/>
        <sz val="14"/>
        <rFont val="Calibri"/>
        <family val="2"/>
        <scheme val="minor"/>
      </rPr>
      <t>Roth</t>
    </r>
  </si>
  <si>
    <r>
      <t>Current TSP Balance (</t>
    </r>
    <r>
      <rPr>
        <b/>
        <sz val="14"/>
        <rFont val="Calibri"/>
        <family val="2"/>
        <scheme val="minor"/>
      </rPr>
      <t>Roth</t>
    </r>
    <r>
      <rPr>
        <sz val="14"/>
        <rFont val="Calibri"/>
        <family val="2"/>
        <scheme val="minor"/>
      </rPr>
      <t>)</t>
    </r>
  </si>
  <si>
    <r>
      <t>Current IRA/401(k) Balance(s) (</t>
    </r>
    <r>
      <rPr>
        <b/>
        <sz val="14"/>
        <rFont val="Calibri"/>
        <family val="2"/>
        <scheme val="minor"/>
      </rPr>
      <t>Traditional</t>
    </r>
    <r>
      <rPr>
        <sz val="14"/>
        <rFont val="Calibri"/>
        <family val="2"/>
        <scheme val="minor"/>
      </rPr>
      <t xml:space="preserve"> Account - enter regular </t>
    </r>
    <r>
      <rPr>
        <b/>
        <sz val="14"/>
        <rFont val="Calibri"/>
        <family val="2"/>
        <scheme val="minor"/>
      </rPr>
      <t>annual</t>
    </r>
    <r>
      <rPr>
        <sz val="14"/>
        <rFont val="Calibri"/>
        <family val="2"/>
        <scheme val="minor"/>
      </rPr>
      <t xml:space="preserve"> contributions in cell B31 if applicable)</t>
    </r>
  </si>
  <si>
    <r>
      <t>Current IRA/401(k) Balance(s) (</t>
    </r>
    <r>
      <rPr>
        <b/>
        <sz val="14"/>
        <rFont val="Calibri"/>
        <family val="2"/>
        <scheme val="minor"/>
      </rPr>
      <t>Roth</t>
    </r>
    <r>
      <rPr>
        <sz val="14"/>
        <rFont val="Calibri"/>
        <family val="2"/>
        <scheme val="minor"/>
      </rPr>
      <t xml:space="preserve"> Account - enter regular </t>
    </r>
    <r>
      <rPr>
        <b/>
        <sz val="14"/>
        <rFont val="Calibri"/>
        <family val="2"/>
        <scheme val="minor"/>
      </rPr>
      <t>annual</t>
    </r>
    <r>
      <rPr>
        <sz val="14"/>
        <rFont val="Calibri"/>
        <family val="2"/>
        <scheme val="minor"/>
      </rPr>
      <t xml:space="preserve"> contributions in cell B32 if applicable)</t>
    </r>
  </si>
  <si>
    <t xml:space="preserve">Current FEGLI deduction(s) </t>
  </si>
  <si>
    <t>Current Federal Tax deduction</t>
  </si>
  <si>
    <t>Current Retire, FERS deduction</t>
  </si>
  <si>
    <t>Current Tax, State deduction</t>
  </si>
  <si>
    <t>Current Tax, Local deduction</t>
  </si>
  <si>
    <t>Current Federal Long Term Care Insurance deduction</t>
  </si>
  <si>
    <t>Current FSA-HC deduction</t>
  </si>
  <si>
    <t>Current FSA-DC deduction</t>
  </si>
  <si>
    <t>Current Dental deduction</t>
  </si>
  <si>
    <t>Current FEHB deduction</t>
  </si>
  <si>
    <t>Current Vision deduction</t>
  </si>
  <si>
    <t xml:space="preserve">Current TSP Savings deduction - Traditional. </t>
  </si>
  <si>
    <t>Current Charity deduction</t>
  </si>
  <si>
    <t>Current TSP Catchup deduction - Traditional</t>
  </si>
  <si>
    <t>Current TSP Catchup deduction - Roth</t>
  </si>
  <si>
    <t>Current Allotment #1</t>
  </si>
  <si>
    <t>Current Allotment #2</t>
  </si>
  <si>
    <t>Please Select Age</t>
  </si>
  <si>
    <t>Prescriptions and Over The Counter Medications</t>
  </si>
  <si>
    <t>Misc. Home Expenses</t>
  </si>
  <si>
    <t>Misc. Utilities Expenses</t>
  </si>
  <si>
    <t>Misc. Food Expenses</t>
  </si>
  <si>
    <t>Misc. Family Expenses</t>
  </si>
  <si>
    <t>Misc. Health Expenses</t>
  </si>
  <si>
    <t>Homeowner Association Fees</t>
  </si>
  <si>
    <t>Public and Other Transportation (Bus, Subway, Taxi, Ride Share)</t>
  </si>
  <si>
    <t>Other Misc. Transportation Expenses (e.g., tolls, parking expenses)</t>
  </si>
  <si>
    <t>Misc. Education Expenses</t>
  </si>
  <si>
    <t>Misc. Entertainment Expenses</t>
  </si>
  <si>
    <t>Misc. Savings / Emergency Fund</t>
  </si>
  <si>
    <t>Sum of Current Monthly Expenses</t>
  </si>
  <si>
    <t>Sum of Retirement Monthly Expenses</t>
  </si>
  <si>
    <t>REQUIRED INPUTS (Enter a value in each of the green highlighted cells. If a particular input does not apply then disregard it or enter 0)</t>
  </si>
  <si>
    <t>When applying for retirement benefits you will elect the maximum survivor benefit for your spouse. You have the option of selecting a reduced survivor benefit or no survivor benefit.</t>
  </si>
  <si>
    <t>After you begin receiving retirement benefits, your benefits will be inflated for cost of living adjustments (COLAs) using the OSD Inflation Indices, except for the FERS Annuity Supplement which receives no COLA .</t>
  </si>
  <si>
    <t>2. The United States Air Force (USAF) makes no representations or warranties about the information or results provided in the application and will have no liability for any inaccuracies or omissions. Any actions based on information contained in this retirement planning tool are made at the risk of and are the sole responsibility of the user.</t>
  </si>
  <si>
    <t>4. This tool should not be used as a substitute for receiving retirement advice from a qualified professional.</t>
  </si>
  <si>
    <t>3. USAF reserves the right at any time and without notice to enhance, modify, alter, suspend, or permanently discontinue all or any part of this application and to restrict or prohibit access to or use of it.</t>
  </si>
  <si>
    <t>By using this software tool you agree to the following terms:</t>
  </si>
  <si>
    <t>TSP / IRA / 401(k) Traditional Account Annual Withdrawal Rate (Default value is 4%)</t>
  </si>
  <si>
    <t>TSP / IRA / 401(k) ROTH Account Annual Withdrawal Rate (Default value is 4%)</t>
  </si>
  <si>
    <t>Please Select</t>
  </si>
  <si>
    <t>Do you want to estimate your current and future expenses to help determine if your income will be enough to cover your expenses?</t>
  </si>
  <si>
    <t>Current Expenses</t>
  </si>
  <si>
    <t>Retirement Expenses</t>
  </si>
  <si>
    <t>Restaurants /
Fast Food</t>
  </si>
  <si>
    <t>Cable TV / Internet</t>
  </si>
  <si>
    <t>Telephone / Data Plan</t>
  </si>
  <si>
    <t>Water /Sewer /
Waste Removal</t>
  </si>
  <si>
    <t>Home Repairs /
Home Maintenance</t>
  </si>
  <si>
    <t>Homeowner /Rental /
Liability Insurance</t>
  </si>
  <si>
    <t>Alimony /
Child Support</t>
  </si>
  <si>
    <t>Annual</t>
  </si>
  <si>
    <t>Total Expenses</t>
  </si>
  <si>
    <t>Subtotal Estimated Expenses</t>
  </si>
  <si>
    <t>Misc. Merchandise /
Shopping Expenses</t>
  </si>
  <si>
    <t>TSP /
401(k) Contributions</t>
  </si>
  <si>
    <t>ATM Cash Withdrawals /
Misc. Checks Written</t>
  </si>
  <si>
    <t>Expense Cushion or "Fudge" Factor (Expenses not accounted for elsewhere)</t>
  </si>
  <si>
    <t>If you selected Yes in cell D2, do you want to enter your expenses in detail (item by item) or at just a summary level for each Expense Category; i.e., Home, Utilities, Food, etc?</t>
  </si>
  <si>
    <t>Expense Cushion ("Fudge" factor)</t>
  </si>
  <si>
    <t>Traditional IRA/401(k) account withdrawals will not occur prior to age 59 1/2 (tool assumes age 60) due to early withdrawal penalty of 10%.</t>
  </si>
  <si>
    <t>For each year you delay receiving Social Security benefits after reaching age 62, an equal amount will be withdrawn from your traditional TSP account to make up the difference, unless you indicate otherwise.</t>
  </si>
  <si>
    <t>Cell D7 in the Scenario Inputs (SI) tab</t>
  </si>
  <si>
    <r>
      <t xml:space="preserve">% (Higher or </t>
    </r>
    <r>
      <rPr>
        <b/>
        <sz val="14"/>
        <color rgb="FFFF0000"/>
        <rFont val="Calibri"/>
        <family val="2"/>
        <scheme val="minor"/>
      </rPr>
      <t>Lower</t>
    </r>
    <r>
      <rPr>
        <b/>
        <sz val="14"/>
        <rFont val="Calibri"/>
        <family val="2"/>
        <scheme val="minor"/>
      </rPr>
      <t>) of Net Pay in retirement as compared to Net Pay if I continue working</t>
    </r>
  </si>
  <si>
    <t xml:space="preserve">If you selected Yes in cell D2, what % of your total expenses do you want to use as a "fudge" factor for any expenses that are not specifically accounted for in your estimate of expenses? Enter a number with up to 1 decimal place such as 3 or 3.5 for example. </t>
  </si>
  <si>
    <t>Traditional TSP Income</t>
  </si>
  <si>
    <t>Roth TSP Income</t>
  </si>
  <si>
    <t>Traditional IRA/401(k) Income</t>
  </si>
  <si>
    <t>Roth IRA/401(k) Income</t>
  </si>
  <si>
    <t>Other Pension Benefits (i.e., Military Reserves, National Guard, etc.)</t>
  </si>
  <si>
    <t>Other Income (i.e., Spouse's Pension, Rental Property, etc.)</t>
  </si>
  <si>
    <t>Total Income</t>
  </si>
  <si>
    <t>% (HIGHER OR LOWER) OF NET PAY IN RETIREMENT AS COMPARED TO NET PAY IF I CONTINUE WORKING</t>
  </si>
  <si>
    <t>For any Roth IRA/401(k) accounts, assumption is that account has been open for at least 5 years and withdrawals will not occur prior to age 59 1/2 (tool assumes age 60) due to early withdrawal penalty of 10% and tax assessment on earnings.</t>
  </si>
  <si>
    <t>Roth account withdrawals are not subject to Federal and State Income Tax.</t>
  </si>
  <si>
    <t xml:space="preserve">Premiums for Federal Long Term Care Insurance are not subject to Federal and State Income Tax.  </t>
  </si>
  <si>
    <t>Your Federal, State, and Local Income Taxes are based on your respective withholding rates.</t>
  </si>
  <si>
    <t>VA Disability Benefits are exempt from Federal and State Income Tax.</t>
  </si>
  <si>
    <t>VA Disability Benefits</t>
  </si>
  <si>
    <t>Active Duty Military Retirement Pay</t>
  </si>
  <si>
    <t xml:space="preserve">If you are still working at the full retirement age for Social Security (tool assumes Age 67) and don't choose to delay collecting SS, you will receive your regular wages and full SS benefit amount with no reduction.  </t>
  </si>
  <si>
    <t>ACTIVE DUTY MILITARY RETIREMENT PAY</t>
  </si>
  <si>
    <t>VA DISABILITY BENEFITS</t>
  </si>
  <si>
    <t>Cell B44 in the Inputs tab</t>
  </si>
  <si>
    <t>Cells B45 and B46 in the Inputs tab</t>
  </si>
  <si>
    <t>Cell B47 in the Inputs tab</t>
  </si>
  <si>
    <r>
      <t xml:space="preserve">Social Security (SS) benefits are taxed at 85% for Federal Income Tax calculations; however, 100% of SS benefits are </t>
    </r>
    <r>
      <rPr>
        <b/>
        <sz val="14"/>
        <rFont val="Calibri"/>
        <family val="2"/>
        <scheme val="minor"/>
      </rPr>
      <t>exempt</t>
    </r>
    <r>
      <rPr>
        <sz val="14"/>
        <rFont val="Calibri"/>
        <family val="2"/>
        <scheme val="minor"/>
      </rPr>
      <t xml:space="preserve"> from State Income Tax (such as in Ohio).</t>
    </r>
  </si>
  <si>
    <t xml:space="preserve">While you are still working, deductions from your paycheck for FSA, Dental, Vision, and FEHB premiums are not subject to Federal Income Tax; however, they are subject to State Income Tax. In retirement, FSA does not apply and premiums for Dental, Vision, and FEHB benefits are subject to both Federal and State Income Tax.   </t>
  </si>
  <si>
    <t>Active Duty Military retirement pay is subject to Federal Income Tax.</t>
  </si>
  <si>
    <t>Active Duty Military retirement pay is exempt from State Income Tax (such as in Ohio).</t>
  </si>
  <si>
    <t>The default TSP/IRA Average Annual Growth Rate is 5% (after adjusting for inflation). You have the option of varying the growth rate.</t>
  </si>
  <si>
    <t xml:space="preserve">The default TSP/IRA Traditional and Roth Account Annual Withdrawal Rate is 4% from your investment account (s) in each year of retirement. You have the option of varying your annual withdrawal rate. </t>
  </si>
  <si>
    <t>Location in Tool</t>
  </si>
  <si>
    <t>FERS RETIREMENT PLANNING TOOL INTRODUCTION AND INSTRUCTIONS</t>
  </si>
  <si>
    <t>Double click on the icon below and please read and print the Instructions before using this tool.</t>
  </si>
  <si>
    <t>Merchandise/
Shopping</t>
  </si>
  <si>
    <t>MRA</t>
  </si>
  <si>
    <t>Retirement Reduction</t>
  </si>
  <si>
    <t>Full Retirement Eligible</t>
  </si>
  <si>
    <t>RAS Max</t>
  </si>
  <si>
    <t>(This tool will not function properly until you check the box at the bottom of this tab stating that you have read this disclaimer)</t>
  </si>
  <si>
    <t xml:space="preserve">If you receive a TSP distribution before you reach age 59 1/2, in addition to the regular income tax, you may have to pay an early withdrawal penalty tax equal to 10% of any taxable portion of the distribution not transferred or rolled over. However, there are exceptions to this rule, one of which is that the additional 10% tax generally does not apply to payments that are paid after you separate from service during or after the year you reach age 55 (or the year you reach age 50 if you are a public safety employee as defined in section 72(t)(10)(B)(ii) of the Internal Revenue Code). This tool uses the assumption that any TSP withdrawals are exempt from the additional 10% tax upon retirement; however, it is recommended that you consult with a qualified professional.  </t>
  </si>
  <si>
    <t xml:space="preserve">Health </t>
  </si>
  <si>
    <t xml:space="preserve">Health Insurance Premiums </t>
  </si>
  <si>
    <t>Vision Insurance Premiums</t>
  </si>
  <si>
    <t>Dental Insurance Premiums</t>
  </si>
  <si>
    <t>Do not include any expenses in columns M, N that have already been entered in the Inputs tab as a deduction from your paycheck; e.g., FEHB, Dental, Vision, etc.</t>
  </si>
  <si>
    <r>
      <rPr>
        <b/>
        <u/>
        <sz val="14"/>
        <rFont val="Calibri"/>
        <family val="2"/>
        <scheme val="minor"/>
      </rPr>
      <t>Expense Category</t>
    </r>
    <r>
      <rPr>
        <b/>
        <sz val="14"/>
        <rFont val="Calibri"/>
        <family val="2"/>
        <scheme val="minor"/>
      </rPr>
      <t xml:space="preserve">
Do not include any expenses in columns H, I that have already been entered in the Inputs tab as a deduction from your paycheck; e.g., FEHB, Dental, Vision, etc.</t>
    </r>
  </si>
  <si>
    <t>AF Personnel Center Link to access Government Retirement and Benefits (GRB) Platform</t>
  </si>
  <si>
    <t>Current Monthly Active Duty Military Retirement Pay (Gross amount)</t>
  </si>
  <si>
    <r>
      <t xml:space="preserve">Current TSP </t>
    </r>
    <r>
      <rPr>
        <b/>
        <sz val="12"/>
        <color theme="1"/>
        <rFont val="Calibri"/>
        <family val="2"/>
        <scheme val="minor"/>
      </rPr>
      <t>Savings</t>
    </r>
    <r>
      <rPr>
        <sz val="12"/>
        <color theme="1"/>
        <rFont val="Calibri"/>
        <family val="2"/>
        <scheme val="minor"/>
      </rPr>
      <t xml:space="preserve"> deduction - </t>
    </r>
    <r>
      <rPr>
        <b/>
        <sz val="12"/>
        <color theme="1"/>
        <rFont val="Calibri"/>
        <family val="2"/>
        <scheme val="minor"/>
      </rPr>
      <t xml:space="preserve">Traditional </t>
    </r>
    <r>
      <rPr>
        <sz val="12"/>
        <color theme="1"/>
        <rFont val="Calibri"/>
        <family val="2"/>
        <scheme val="minor"/>
      </rPr>
      <t xml:space="preserve">(DEDUCTIONS section in LES). </t>
    </r>
  </si>
  <si>
    <t>Current TSP Savings deduction - Roth</t>
  </si>
  <si>
    <t>Current Federal Long Term Care Insurance deduction (DEDUCTIONS section in LES) (Refer to Instructions, paragraph 4.b. for details if you have private long term care insurance)</t>
  </si>
  <si>
    <t>Estimated High-3 (refer to the Retirement square in the GRB Platform)</t>
  </si>
  <si>
    <r>
      <t xml:space="preserve">Current TSP </t>
    </r>
    <r>
      <rPr>
        <b/>
        <sz val="14"/>
        <rFont val="Calibri"/>
        <family val="2"/>
        <scheme val="minor"/>
      </rPr>
      <t>Savings</t>
    </r>
    <r>
      <rPr>
        <sz val="14"/>
        <rFont val="Calibri"/>
        <family val="2"/>
        <scheme val="minor"/>
      </rPr>
      <t xml:space="preserve"> deduction - </t>
    </r>
    <r>
      <rPr>
        <b/>
        <sz val="14"/>
        <rFont val="Calibri"/>
        <family val="2"/>
        <scheme val="minor"/>
      </rPr>
      <t xml:space="preserve">Traditional </t>
    </r>
    <r>
      <rPr>
        <sz val="14"/>
        <rFont val="Calibri"/>
        <family val="2"/>
        <scheme val="minor"/>
      </rPr>
      <t xml:space="preserve">(DEDUCTIONS section in LES). Refer to Instructions, paragraph 4.c. if you are repaying a TSP loan.   </t>
    </r>
  </si>
  <si>
    <r>
      <t xml:space="preserve">Current TSP </t>
    </r>
    <r>
      <rPr>
        <b/>
        <sz val="14"/>
        <rFont val="Calibri"/>
        <family val="2"/>
        <scheme val="minor"/>
      </rPr>
      <t>Savings</t>
    </r>
    <r>
      <rPr>
        <sz val="14"/>
        <rFont val="Calibri"/>
        <family val="2"/>
        <scheme val="minor"/>
      </rPr>
      <t xml:space="preserve"> deduction - </t>
    </r>
    <r>
      <rPr>
        <b/>
        <sz val="14"/>
        <rFont val="Calibri"/>
        <family val="2"/>
        <scheme val="minor"/>
      </rPr>
      <t>Roth</t>
    </r>
    <r>
      <rPr>
        <sz val="14"/>
        <rFont val="Calibri"/>
        <family val="2"/>
        <scheme val="minor"/>
      </rPr>
      <t xml:space="preserve"> (DEDUCTIONS section in LES) </t>
    </r>
    <r>
      <rPr>
        <b/>
        <sz val="14"/>
        <rFont val="Calibri"/>
        <family val="2"/>
        <scheme val="minor"/>
      </rPr>
      <t xml:space="preserve">NOTE: All matching Gov't. contributions are deposited to your TSP Traditional account. </t>
    </r>
    <r>
      <rPr>
        <sz val="14"/>
        <rFont val="Calibri"/>
        <family val="2"/>
        <scheme val="minor"/>
      </rPr>
      <t xml:space="preserve">Refer to Instructions, paragraph 4.c. if you are repaying a TSP loan.  </t>
    </r>
  </si>
  <si>
    <t>Current Monthly VA Disability Benefits (refer to Instructions, paragraph 4.f. for details regarding taxation of benefits)</t>
  </si>
  <si>
    <t>Other Monthly Income (e.g., spouse's pension, rental property - refer to Instructions, paragraph 4.d. for details)</t>
  </si>
  <si>
    <r>
      <rPr>
        <sz val="14"/>
        <color rgb="FFFF0000"/>
        <rFont val="Calibri"/>
        <family val="2"/>
        <scheme val="minor"/>
      </rPr>
      <t>This tab is optional if you want to perform additional "what-if" analysis</t>
    </r>
    <r>
      <rPr>
        <sz val="14"/>
        <rFont val="Calibri"/>
        <family val="2"/>
        <scheme val="minor"/>
      </rPr>
      <t>. Inputs are entered in the green cells - results are portrayed in next tab labeled SI Income Stream. Refer to the Instructions, paragraph 4.h. for specific details.</t>
    </r>
  </si>
  <si>
    <r>
      <rPr>
        <sz val="14"/>
        <color rgb="FFFF0000"/>
        <rFont val="Calibri"/>
        <family val="2"/>
        <scheme val="minor"/>
      </rPr>
      <t>This tab is optional.</t>
    </r>
    <r>
      <rPr>
        <sz val="14"/>
        <rFont val="Calibri"/>
        <family val="2"/>
        <scheme val="minor"/>
      </rPr>
      <t xml:space="preserve"> It illustrates the effects of performing additional "what-if" analysis using the inputs you entered in the previous tab labeled Scenario Inputs (SI). Refer to the Instructions, paragraphs 4.h. and 5.b. for specific details.</t>
    </r>
  </si>
  <si>
    <r>
      <t xml:space="preserve">Select a FERS Survivor Benefit (maximum = 50%, partial = 25%, or no = 0%). This tool defaults to the FERS Maximum Survivor Benefit (50%). </t>
    </r>
    <r>
      <rPr>
        <b/>
        <sz val="14"/>
        <rFont val="Calibri"/>
        <family val="2"/>
        <scheme val="minor"/>
      </rPr>
      <t>IF YOU DECIDE TO ELECT A FERS PARTIAL SURVIVOR BENEFIT OR NO SURVIVOR BENEFIT</t>
    </r>
    <r>
      <rPr>
        <sz val="14"/>
        <rFont val="Calibri"/>
        <family val="2"/>
        <scheme val="minor"/>
      </rPr>
      <t>, make your selection from the drop-down list in cell B47. See Instructions, paragraph 4.g.iii. for more information.</t>
    </r>
  </si>
  <si>
    <t>Age 56</t>
  </si>
  <si>
    <t>Age 57</t>
  </si>
  <si>
    <t>Age 58</t>
  </si>
  <si>
    <t>Age 59</t>
  </si>
  <si>
    <t>Age 60</t>
  </si>
  <si>
    <t>Age 61</t>
  </si>
  <si>
    <t>Years of Service</t>
  </si>
  <si>
    <t>60 or 61</t>
  </si>
  <si>
    <t>10 - 29</t>
  </si>
  <si>
    <t>10 - 19</t>
  </si>
  <si>
    <t>62 or over</t>
  </si>
  <si>
    <t>Does not apply</t>
  </si>
  <si>
    <t xml:space="preserve">FERS MRA + 10 Reduction to Pension Scenario (if applicable) </t>
  </si>
  <si>
    <t xml:space="preserve">If you answered Yes to the previous question, at what age do you plan to start collecting your FERS Defined Benefit (Pension)? Refer to the Instructions, paragraph 4.h.viii. for details. </t>
  </si>
  <si>
    <t xml:space="preserve">If you are able to view the verbiage in this cell it means you fall under the MRA +10 provisions and your annuity will be reduced by 5% for each full year you are under age 62, as described in the Instructions, paragraph 4.e. Based on this information, do you plan to postpone the commencing date of your MRA +10 retirement benefit (FERS Defined Benefit (Pension))? </t>
  </si>
  <si>
    <t>$87,000 or less</t>
  </si>
  <si>
    <t>Monthly Medicare Premium (a/o 2020)</t>
  </si>
  <si>
    <t>above $87,000 up to $109,000</t>
  </si>
  <si>
    <t>above $109,000 up to $136,000</t>
  </si>
  <si>
    <t>above $163,000 and less than $500,000</t>
  </si>
  <si>
    <t>above $136,000 up to $163,000</t>
  </si>
  <si>
    <t xml:space="preserve">The Medicare Part B standard premium amount in 2020 is $144.60. Most people will pay the standard Part B premium amount (according to the medicare.gov website). The premiums indicated in column C (and used in this workbook) are based on the tax filing status of Single and your AGI from two years prior. Double the AGI amounts in column B for the monthly premiums if your tax filing status was Married Filing Jointly in 2018. If your tax filing status in 2018 was Married Filing Separately, please refer to the Medicare.gov website for the monthly premium you'll pay in 2020.     </t>
  </si>
  <si>
    <t>Thrift Savings Plan</t>
  </si>
  <si>
    <t>myPay Web Site</t>
  </si>
  <si>
    <t>Today's Date</t>
  </si>
  <si>
    <t xml:space="preserve">What is your date of birth (MM/DD/YYYY)? </t>
  </si>
  <si>
    <t>Government Executive's Guide To The Most Important And Relevant Retirement Planning Columns Of The Past 14 Years</t>
  </si>
  <si>
    <t>Department of Labor, Social Security Administration and the Centers for Medicare &amp; Medicaid Services Retirement Toolkit</t>
  </si>
  <si>
    <t>Menu | Social Security Administration</t>
  </si>
  <si>
    <r>
      <t xml:space="preserve">Number of Years of Creditable Service you will have (or had) </t>
    </r>
    <r>
      <rPr>
        <b/>
        <sz val="14"/>
        <rFont val="Calibri"/>
        <family val="2"/>
        <scheme val="minor"/>
      </rPr>
      <t xml:space="preserve">at age 56 </t>
    </r>
    <r>
      <rPr>
        <sz val="14"/>
        <rFont val="Calibri"/>
        <family val="2"/>
        <scheme val="minor"/>
      </rPr>
      <t xml:space="preserve">(use your Service Computation Date in the Government Retirement &amp; Benefits (GRB) Platform - Retirement square, to determine Years of Creditable Service; FERS Creditable Civilian Service is explained in the Resource Library within the GRB Platform) NOTE: Refer to row 14 in the Introduction tab for a link to the GRB Platform. </t>
    </r>
  </si>
  <si>
    <t xml:space="preserve">Monthly Social Security Pension Benefit at age 62 (Annual Social Security Statement). NOTE: Refer to row 15 in the Introduction tab for a link to the Social Security Administration website. You will need at least 40 credits (approximately 10 years of work experience) before you can request an Annual Social Security Statement. </t>
  </si>
  <si>
    <t>Other Monthly Pension Benefits - Taxable Income (e.g., Military Reserves, National Guard Retiree Account Statement)</t>
  </si>
  <si>
    <t>Current Federal Tax deduction from Other Monthly Pension Benefits (e.g., Military Reserves Retiree Account Statement)</t>
  </si>
  <si>
    <r>
      <t>Current TSP Balance (</t>
    </r>
    <r>
      <rPr>
        <b/>
        <sz val="14"/>
        <rFont val="Calibri"/>
        <family val="2"/>
        <scheme val="minor"/>
      </rPr>
      <t>Traditional</t>
    </r>
    <r>
      <rPr>
        <sz val="14"/>
        <rFont val="Calibri"/>
        <family val="2"/>
        <scheme val="minor"/>
      </rPr>
      <t>): Enter Employee Traditional + Agency Automatic (1%) + Agency Matching, NOTE: Refer to row 17 in the Introduction tab for a link to the TSP website</t>
    </r>
  </si>
  <si>
    <t xml:space="preserve">Deductions from your paycheck for OASDI are calculated by multiplying your Adjusted Basic Pay (block 7 in LES, includes Locality Adj) up to the 2020 threshold amount of $137,700 by the rate of 6.2%.  </t>
  </si>
  <si>
    <t>TSP / IRA / 401(k) Average Annual Growth Rate (Default value is 5% and includes inflation; e.g., if annual inflation is 3% then the tool assumes a real rate of return of 2%)</t>
  </si>
  <si>
    <t>Table Indexed to (FY) 2020</t>
  </si>
  <si>
    <t>COLUMN</t>
  </si>
  <si>
    <t>CATEGORY</t>
  </si>
  <si>
    <t>DEFINITION</t>
  </si>
  <si>
    <t>B</t>
  </si>
  <si>
    <t>PAY</t>
  </si>
  <si>
    <t>Includes:</t>
  </si>
  <si>
    <t>BASE</t>
  </si>
  <si>
    <t>Basic Pay</t>
  </si>
  <si>
    <t>Basic Allowance for Housing (BAH)</t>
  </si>
  <si>
    <t>Reenlistment Bonuses</t>
  </si>
  <si>
    <t>Continuation Pay for Physicians and Dentists</t>
  </si>
  <si>
    <t>Separation Payments</t>
  </si>
  <si>
    <t>Death Gratuities</t>
  </si>
  <si>
    <t>FICA</t>
  </si>
  <si>
    <t>and several categories of Subsistence Pay</t>
  </si>
  <si>
    <t>C</t>
  </si>
  <si>
    <t>OTHER</t>
  </si>
  <si>
    <t>EXPENSES</t>
  </si>
  <si>
    <t>Permenant Change of Station (PCS)</t>
  </si>
  <si>
    <t>Enlistment Bonuses</t>
  </si>
  <si>
    <t>Incentive Pay</t>
  </si>
  <si>
    <t>Proficiency Pay</t>
  </si>
  <si>
    <t>Hostile Fire Pay</t>
  </si>
  <si>
    <t>Family Separation Pay</t>
  </si>
  <si>
    <t>Flight Deck Pay</t>
  </si>
  <si>
    <t>Optometrist Pay</t>
  </si>
  <si>
    <t>Clothing Allowance</t>
  </si>
  <si>
    <t>Subsistence-In-Kind</t>
  </si>
  <si>
    <t>Station Allowance Overseas</t>
  </si>
  <si>
    <t>Interest on savings</t>
  </si>
  <si>
    <t>and several other items</t>
  </si>
  <si>
    <t>D</t>
  </si>
  <si>
    <t>TOTAL</t>
  </si>
  <si>
    <t>An appropriate weighting of Columns B &amp; C</t>
  </si>
  <si>
    <t>E</t>
  </si>
  <si>
    <t>RETIREMENT</t>
  </si>
  <si>
    <t>Military Retirement Pay.</t>
  </si>
  <si>
    <t>Not to be used to estimate individual retirement benefits.</t>
  </si>
  <si>
    <t>Reflects programmatic changes to Air Force retirement pay accrual,</t>
  </si>
  <si>
    <t>based on actuarial assumptions of the DoD Actuary</t>
  </si>
  <si>
    <t>regarding the percentage of base pay that Air Force must accrue</t>
  </si>
  <si>
    <t>to meet future obligations for payment of military retirees.</t>
  </si>
  <si>
    <t>Due to changes in force structure over time,</t>
  </si>
  <si>
    <t>the accrual rate can change significantly</t>
  </si>
  <si>
    <t>and at times may result in decreasing balues.</t>
  </si>
  <si>
    <t>F</t>
  </si>
  <si>
    <t>GENERAL</t>
  </si>
  <si>
    <t>Pay for:</t>
  </si>
  <si>
    <t>SCHEDULE</t>
  </si>
  <si>
    <t>General Schedule</t>
  </si>
  <si>
    <t>&amp; WAGE</t>
  </si>
  <si>
    <t>Wage Board</t>
  </si>
  <si>
    <t>BOARD PAY</t>
  </si>
  <si>
    <t>Foreign National Direct and Indirect Hires</t>
  </si>
  <si>
    <t>G</t>
  </si>
  <si>
    <t>FUEL</t>
  </si>
  <si>
    <t>POL (Petroleum, Oil, &amp; Lubricants)</t>
  </si>
  <si>
    <t>NOT</t>
  </si>
  <si>
    <t>The included Specific Price Indices are DoD specific.</t>
  </si>
  <si>
    <t>INCLUDED</t>
  </si>
  <si>
    <t>To escalate other types of cost data,</t>
  </si>
  <si>
    <t>use an appropriate Specific or Producer Price Index (PPI).</t>
  </si>
  <si>
    <t>Historical:</t>
  </si>
  <si>
    <t>Bureau of Labor &amp; Statistics PPI query tool</t>
  </si>
  <si>
    <t>(requires Java to be enabled in your browser)</t>
  </si>
  <si>
    <t>https://data.bls.gov/pdq/querytool.jsp?survey=pc</t>
  </si>
  <si>
    <t>Forecast:</t>
  </si>
  <si>
    <t>IHS North America Long-Term PPI Forecasts</t>
  </si>
  <si>
    <t>(requires AF Portal access)</t>
  </si>
  <si>
    <t>https://www.my.af.mil/gcss-af/USAF/content/9ZY9p</t>
  </si>
  <si>
    <t>or search for "Global Insight Price Indices"</t>
  </si>
  <si>
    <t>Create an appropriate price index:</t>
  </si>
  <si>
    <t>IAW AFI 65-502</t>
  </si>
  <si>
    <r>
      <t xml:space="preserve">After you turn 65 you may be subject to a Medicare premium. Premiums for Part B are based on your modified adjusted gross income (MAGI) from 2 years ago. For simplicity, this tool bases your Medicare premium on your current adjusted basic pay (cell B12 in the Inputs tab and then adjusts for inflation). Note that the </t>
    </r>
    <r>
      <rPr>
        <b/>
        <sz val="14"/>
        <rFont val="Calibri"/>
        <family val="2"/>
        <scheme val="minor"/>
      </rPr>
      <t>Medicare premium reflected in this tool does not include the premium for a spouse.</t>
    </r>
    <r>
      <rPr>
        <sz val="14"/>
        <rFont val="Calibri"/>
        <family val="2"/>
        <scheme val="minor"/>
      </rPr>
      <t xml:space="preserve"> Check the medicare.gov website for current information.</t>
    </r>
  </si>
  <si>
    <r>
      <t xml:space="preserve">FERS employees who have reached their MRA but do not have enough years of service to be eligible for a full benefit under a voluntary retirement or deferred retirement, may apply for a reduced benefit if they have at least 10 years of creditable service. This benefit is commonly referred to as an </t>
    </r>
    <r>
      <rPr>
        <b/>
        <sz val="14"/>
        <rFont val="Calibri"/>
        <family val="2"/>
        <scheme val="minor"/>
      </rPr>
      <t>MRA +10 retirement benefit</t>
    </r>
    <r>
      <rPr>
        <sz val="14"/>
        <rFont val="Calibri"/>
        <family val="2"/>
        <scheme val="minor"/>
      </rPr>
      <t>. The basic FERS benefit</t>
    </r>
    <r>
      <rPr>
        <b/>
        <sz val="14"/>
        <rFont val="Calibri"/>
        <family val="2"/>
        <scheme val="minor"/>
      </rPr>
      <t xml:space="preserve"> is reduced by five percent for each year the retirement date precedes the employee's 62nd birthday. This is a permanent reduction</t>
    </r>
    <r>
      <rPr>
        <sz val="14"/>
        <rFont val="Calibri"/>
        <family val="2"/>
        <scheme val="minor"/>
      </rPr>
      <t xml:space="preserve"> and does not increase when the retiree reaches age 62. However, you have the option to postpone receiving a benefit to eliminate all or part of the reduction. This tool includes any applicable reductions if you fall under the MRA + 10 provisions. Refer to Instructions, paragraph 4.e. for additional details.</t>
    </r>
  </si>
  <si>
    <r>
      <t xml:space="preserve">1. This software tool is expressly provided “AS IS,” and the information contained herein are estimates and should be used for planning purposes only. The developers of the tool have made reasonable efforts to ensure that the information in the application is accurate at the time of inclusion only. This tool is for use by FERS employees only. It should be noted that special retirement provisions apply to Law Enforcement Officers, Firefighters, and Air Traffic Controllers and this tool does </t>
    </r>
    <r>
      <rPr>
        <b/>
        <i/>
        <u/>
        <sz val="14"/>
        <color theme="3"/>
        <rFont val="Calibri"/>
        <family val="2"/>
        <scheme val="minor"/>
      </rPr>
      <t>NOT APPLY</t>
    </r>
    <r>
      <rPr>
        <b/>
        <sz val="14"/>
        <color theme="3"/>
        <rFont val="Calibri"/>
        <family val="2"/>
        <scheme val="minor"/>
      </rPr>
      <t xml:space="preserve"> to those categories of FERS employees nor does it apply to Civil Service Retirement System (CSRS) employees or anyone who is applying for FERS Disability Retirement benefits.</t>
    </r>
  </si>
  <si>
    <t>Federal Employees Retirement System (FERS) Retirement Planning Tool Disclaimer</t>
  </si>
  <si>
    <t>NOTE: This table only applies to those employees who fall under the MRA + 10 Pension Scenario. All others can disregard this table.</t>
  </si>
  <si>
    <t>The age and service requirements for an MRA+10 retirement benefit are listed in the table to the left. Refer to Instructions, paragrah 4.e. for details.</t>
  </si>
  <si>
    <r>
      <t xml:space="preserve">This tool </t>
    </r>
    <r>
      <rPr>
        <b/>
        <sz val="14"/>
        <rFont val="Calibri"/>
        <family val="2"/>
        <scheme val="minor"/>
      </rPr>
      <t>does not include unused Sick Leave in the computation of the FERS Defined Benefit (pension)</t>
    </r>
    <r>
      <rPr>
        <sz val="14"/>
        <rFont val="Calibri"/>
        <family val="2"/>
        <scheme val="minor"/>
      </rPr>
      <t xml:space="preserve">. This will result in a slightly lower benefit being illustrated in the tool than what you will actually receive at retirement, proportional to the number of hours of accumulated sick leave you have at retirement. </t>
    </r>
  </si>
  <si>
    <r>
      <t xml:space="preserve">If you retire under the age of 62 and receive a FERS Annuity Supplement, it is subject to an annual earnings test, which means the supplement is reduced by $1 for every $2 earned above the annual limit (The limit for 2020 is $18,240). There is </t>
    </r>
    <r>
      <rPr>
        <b/>
        <sz val="14"/>
        <rFont val="Calibri"/>
        <family val="2"/>
        <scheme val="minor"/>
      </rPr>
      <t>no COLA applied to this benefit</t>
    </r>
    <r>
      <rPr>
        <sz val="14"/>
        <rFont val="Calibri"/>
        <family val="2"/>
        <scheme val="minor"/>
      </rPr>
      <t xml:space="preserve"> after you start receiving it. You must enter a value in the Inputs tab, cell B30 (Monthly Social Security Pension Benefit at age 62) in order for the FERS Annuity Supplement to be calculated. This tool assumes that you will not exceed the limit for the annual earnings test. Also note that this tool </t>
    </r>
    <r>
      <rPr>
        <b/>
        <sz val="14"/>
        <rFont val="Calibri"/>
        <family val="2"/>
        <scheme val="minor"/>
      </rPr>
      <t>does not include unused Sick Leave in the computation of the FERS Annuity Supplement</t>
    </r>
    <r>
      <rPr>
        <sz val="14"/>
        <rFont val="Calibri"/>
        <family val="2"/>
        <scheme val="minor"/>
      </rPr>
      <t xml:space="preserve"> and, similar to the computation of the FERS Defined Benefit (pension), will result in a slightly lower amount being illustrated in the tool than what you will actually receive at retirement. </t>
    </r>
  </si>
  <si>
    <t>Although there are exceptions, this tool assumes Military Reserves and National Guard retirement pay will not begin until retiree reaches age 60, and benefits are exempt from State Income Tax (such as in Ohio).</t>
  </si>
  <si>
    <t>This is a snapshot of your ESTIMATED Gross and Net Income streams at each year of retirement eligibility from age 56 to age 70, (annual $ in rows 16-17, monthly $ in rows  33-34). Expand rows 18-19 and 35-36 to view sale of accrued annual leave (if applicable). Row 38 shows the % difference in your take home pay if you retire vs continue working.  Rows 41-44 show the ages when your account balances may reach $0.  All calculations are automatic and are based on the data you entered in the Inputs tab. See Instructions, paragraph 5.a. for details.</t>
  </si>
  <si>
    <t xml:space="preserve">Enter your data in the green cells using current values (the tool will automatically inflate). See Instructions document embedded in the Introduction tab for more details (paragraphs 4.a. - 4.g.) NOTE: Clicking on the zoom feature (+ or - signs near the bottom right of the screen) will expand or contract the amount of data you're able to view on the screen. Clicking on the expand feature (+ sign above column X) will allow you to view the data in the hidden columns, but you will need to Unprotect the sheet per the instructions in the warning that appears when you initially click the + sign. Please be careful NOT to alter any of the formulas in columns D - V!  </t>
  </si>
  <si>
    <t>The Minimum Retirement Age (MRA) for FERS employees is based on year of birth. For simplicity, the tool assumes your MRA is 56 if you were born in 1967 or earlier. If you were born in 1968 or later, the tool assumes your MRA is 57.</t>
  </si>
  <si>
    <r>
      <rPr>
        <b/>
        <i/>
        <sz val="16"/>
        <rFont val="Calibri"/>
        <family val="2"/>
        <scheme val="minor"/>
      </rPr>
      <t>Check the box below to acknowledge that you have read this disclaimer, then click on the Introduction tab:</t>
    </r>
    <r>
      <rPr>
        <b/>
        <sz val="14"/>
        <rFont val="Calibri"/>
        <family val="2"/>
        <scheme val="minor"/>
      </rPr>
      <t xml:space="preserve">
</t>
    </r>
  </si>
  <si>
    <t>The tool calculates your age based on a Microsoft Excel function using your date of birth and the date you enter your data into the tool.</t>
  </si>
  <si>
    <r>
      <t>Current Gross Pay (block 21 in LES, do not use Year to Date</t>
    </r>
    <r>
      <rPr>
        <sz val="14"/>
        <rFont val="Calibri"/>
        <family val="2"/>
        <scheme val="minor"/>
      </rPr>
      <t>)</t>
    </r>
  </si>
  <si>
    <r>
      <t xml:space="preserve">Current Hourly Rate (block 5 in LES - </t>
    </r>
    <r>
      <rPr>
        <b/>
        <sz val="14"/>
        <rFont val="Calibri"/>
        <family val="2"/>
        <scheme val="minor"/>
      </rPr>
      <t>click Printer Friendly LES in myPay for all LES entries in this tab</t>
    </r>
    <r>
      <rPr>
        <sz val="14"/>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</si>
</sst>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000%"/>
    <numFmt numFmtId="166" formatCode="&quot;$&quot;#,##0.00"/>
    <numFmt numFmtId="167" formatCode="&quot;$&quot;#,##0"/>
    <numFmt numFmtId="168" formatCode="0.000"/>
    <numFmt numFmtId="169" formatCode="0_);\(0\)"/>
    <numFmt numFmtId="170" formatCode="0.0000000"/>
    <numFmt numFmtId="171" formatCode="_(* #,##0_);_(* \(#,##0\);_(* &quot;-&quot;??_);_(@_)"/>
    <numFmt numFmtId="172" formatCode="0.0%"/>
    <numFmt numFmtId="173" formatCode="0.00000"/>
    <numFmt numFmtId="174" formatCode="0.000000000"/>
    <numFmt numFmtId="175" formatCode="0.00000000"/>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9"/>
      <color indexed="81"/>
      <name val="Tahoma"/>
      <family val="2"/>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FF0000"/>
      <name val="Calibri"/>
      <family val="2"/>
      <scheme val="minor"/>
    </font>
    <font>
      <sz val="11"/>
      <name val="Calibri"/>
      <family val="2"/>
      <scheme val="minor"/>
    </font>
    <font>
      <sz val="10"/>
      <color theme="1"/>
      <name val="Arial"/>
      <family val="2"/>
    </font>
    <font>
      <b/>
      <sz val="14"/>
      <name val="Calibri"/>
      <family val="2"/>
      <scheme val="minor"/>
    </font>
    <font>
      <u/>
      <sz val="11"/>
      <color theme="10"/>
      <name val="Calibri"/>
      <family val="2"/>
      <scheme val="minor"/>
    </font>
    <font>
      <b/>
      <sz val="12"/>
      <name val="Calibri"/>
      <family val="2"/>
      <scheme val="minor"/>
    </font>
    <font>
      <b/>
      <sz val="12"/>
      <color theme="1"/>
      <name val="Calibri"/>
      <family val="2"/>
      <scheme val="minor"/>
    </font>
    <font>
      <b/>
      <i/>
      <sz val="12"/>
      <color theme="1"/>
      <name val="Calibri"/>
      <family val="2"/>
      <scheme val="minor"/>
    </font>
    <font>
      <sz val="10"/>
      <name val="Arial"/>
      <family val="2"/>
    </font>
    <font>
      <b/>
      <sz val="9"/>
      <color indexed="81"/>
      <name val="Tahoma"/>
      <family val="2"/>
    </font>
    <font>
      <sz val="8"/>
      <color theme="1"/>
      <name val="Arial"/>
      <family val="2"/>
    </font>
    <font>
      <b/>
      <sz val="8"/>
      <color theme="1"/>
      <name val="Arial"/>
      <family val="2"/>
    </font>
    <font>
      <u/>
      <sz val="10"/>
      <color theme="10"/>
      <name val="Arial"/>
      <family val="2"/>
    </font>
    <font>
      <sz val="11"/>
      <color rgb="FFFF0000"/>
      <name val="Calibri"/>
      <family val="2"/>
      <scheme val="minor"/>
    </font>
    <font>
      <b/>
      <sz val="14"/>
      <color rgb="FFFF0000"/>
      <name val="Calibri"/>
      <family val="2"/>
      <scheme val="minor"/>
    </font>
    <font>
      <sz val="10"/>
      <color theme="1"/>
      <name val="Calibri"/>
      <family val="2"/>
      <scheme val="minor"/>
    </font>
    <font>
      <sz val="10"/>
      <color rgb="FFFF0000"/>
      <name val="Arial"/>
      <family val="2"/>
    </font>
    <font>
      <sz val="10"/>
      <color theme="0"/>
      <name val="Arial"/>
      <family val="2"/>
    </font>
    <font>
      <b/>
      <sz val="18"/>
      <name val="Calibri"/>
      <family val="2"/>
      <scheme val="minor"/>
    </font>
    <font>
      <sz val="10"/>
      <name val="Arial"/>
      <family val="2"/>
    </font>
    <font>
      <sz val="11"/>
      <color rgb="FF3F3F76"/>
      <name val="Calibri"/>
      <family val="2"/>
      <scheme val="minor"/>
    </font>
    <font>
      <sz val="12"/>
      <name val="Calibri"/>
      <family val="2"/>
      <scheme val="minor"/>
    </font>
    <font>
      <sz val="10"/>
      <name val="Calibri"/>
      <family val="2"/>
      <scheme val="minor"/>
    </font>
    <font>
      <b/>
      <sz val="12"/>
      <color rgb="FFFF0000"/>
      <name val="Calibri"/>
      <family val="2"/>
      <scheme val="minor"/>
    </font>
    <font>
      <b/>
      <u/>
      <sz val="10"/>
      <name val="Calibri"/>
      <family val="2"/>
      <scheme val="minor"/>
    </font>
    <font>
      <b/>
      <sz val="10"/>
      <name val="Calibri"/>
      <family val="2"/>
      <scheme val="minor"/>
    </font>
    <font>
      <b/>
      <sz val="10"/>
      <color rgb="FFFF0000"/>
      <name val="Calibri"/>
      <family val="2"/>
      <scheme val="minor"/>
    </font>
    <font>
      <b/>
      <sz val="11"/>
      <name val="Calibri"/>
      <family val="2"/>
      <scheme val="minor"/>
    </font>
    <font>
      <sz val="14"/>
      <name val="Calibri"/>
      <family val="2"/>
      <scheme val="minor"/>
    </font>
    <font>
      <b/>
      <sz val="12"/>
      <color theme="0"/>
      <name val="Calibri"/>
      <family val="2"/>
      <scheme val="minor"/>
    </font>
    <font>
      <sz val="10"/>
      <color rgb="FFFF0000"/>
      <name val="Calibri"/>
      <family val="2"/>
      <scheme val="minor"/>
    </font>
    <font>
      <sz val="36"/>
      <color rgb="FFFF0000"/>
      <name val="Calibri"/>
      <family val="2"/>
      <scheme val="minor"/>
    </font>
    <font>
      <sz val="12"/>
      <color rgb="FF3F3F76"/>
      <name val="Calibri"/>
      <family val="2"/>
      <scheme val="minor"/>
    </font>
    <font>
      <sz val="10"/>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4"/>
      <color theme="3"/>
      <name val="Calibri"/>
      <family val="2"/>
      <scheme val="minor"/>
    </font>
    <font>
      <u/>
      <sz val="14"/>
      <name val="Calibri"/>
      <family val="2"/>
      <scheme val="minor"/>
    </font>
    <font>
      <u val="singleAccounting"/>
      <sz val="14"/>
      <name val="Calibri"/>
      <family val="2"/>
      <scheme val="minor"/>
    </font>
    <font>
      <sz val="14"/>
      <color rgb="FF3F3F76"/>
      <name val="Calibri"/>
      <family val="2"/>
      <scheme val="minor"/>
    </font>
    <font>
      <sz val="14"/>
      <name val="Arial"/>
      <family val="2"/>
    </font>
    <font>
      <sz val="14"/>
      <color rgb="FFFF0000"/>
      <name val="Calibri"/>
      <family val="2"/>
      <scheme val="minor"/>
    </font>
    <font>
      <b/>
      <sz val="14"/>
      <color theme="0"/>
      <name val="Calibri"/>
      <family val="2"/>
      <scheme val="minor"/>
    </font>
    <font>
      <b/>
      <u/>
      <sz val="14"/>
      <name val="Calibri"/>
      <family val="2"/>
      <scheme val="minor"/>
    </font>
    <font>
      <sz val="14"/>
      <color theme="1"/>
      <name val="Calibri"/>
      <family val="2"/>
      <scheme val="minor"/>
    </font>
    <font>
      <sz val="11"/>
      <color theme="0"/>
      <name val="Calibri"/>
      <family val="2"/>
      <scheme val="minor"/>
    </font>
    <font>
      <sz val="12"/>
      <color theme="1"/>
      <name val="Calibri"/>
      <family val="2"/>
      <scheme val="minor"/>
    </font>
    <font>
      <sz val="12"/>
      <name val="Arial"/>
      <family val="2"/>
    </font>
    <font>
      <sz val="12"/>
      <color theme="0"/>
      <name val="Calibri"/>
      <family val="2"/>
      <scheme val="minor"/>
    </font>
    <font>
      <b/>
      <u/>
      <sz val="14"/>
      <color rgb="FF1C31F4"/>
      <name val="Calibri"/>
      <family val="2"/>
      <scheme val="minor"/>
    </font>
    <font>
      <b/>
      <sz val="10"/>
      <color theme="1"/>
      <name val="Arial"/>
      <family val="2"/>
    </font>
    <font>
      <b/>
      <i/>
      <u/>
      <sz val="14"/>
      <color theme="3"/>
      <name val="Calibri"/>
      <family val="2"/>
      <scheme val="minor"/>
    </font>
    <font>
      <b/>
      <sz val="10"/>
      <color rgb="FFFF0000"/>
      <name val="Arial"/>
      <family val="2"/>
    </font>
    <font>
      <b/>
      <i/>
      <sz val="16"/>
      <name val="Calibri"/>
      <family val="2"/>
      <scheme val="minor"/>
    </font>
  </fonts>
  <fills count="18">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CC99"/>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D1EB35"/>
        <bgColor indexed="64"/>
      </patternFill>
    </fill>
    <fill>
      <patternFill patternType="solid">
        <fgColor theme="5" tint="0.79998168889431442"/>
        <bgColor indexed="64"/>
      </patternFill>
    </fill>
    <fill>
      <patternFill patternType="solid">
        <fgColor theme="0"/>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ck">
        <color theme="4" tint="0.499984740745262"/>
      </left>
      <right style="thick">
        <color theme="4" tint="0.499984740745262"/>
      </right>
      <top/>
      <bottom style="thick">
        <color theme="4" tint="0.499984740745262"/>
      </bottom>
      <diagonal/>
    </border>
    <border>
      <left style="thick">
        <color theme="4" tint="0.499984740745262"/>
      </left>
      <right style="thick">
        <color theme="4" tint="0.499984740745262"/>
      </right>
      <top/>
      <bottom style="medium">
        <color theme="4" tint="0.39997558519241921"/>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theme="4" tint="-0.249977111117893"/>
      </right>
      <top/>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thick">
        <color theme="4" tint="0.499984740745262"/>
      </left>
      <right style="thick">
        <color theme="4" tint="0.499984740745262"/>
      </right>
      <top/>
      <bottom style="thick">
        <color theme="4"/>
      </bottom>
      <diagonal/>
    </border>
  </borders>
  <cellStyleXfs count="48">
    <xf numFmtId="0" fontId="0" fillId="0" borderId="0"/>
    <xf numFmtId="43" fontId="22" fillId="0" borderId="0" applyFont="0" applyFill="0" applyBorder="0" applyAlignment="0" applyProtection="0"/>
    <xf numFmtId="43" fontId="27" fillId="0" borderId="0" applyFont="0" applyFill="0" applyBorder="0" applyAlignment="0" applyProtection="0"/>
    <xf numFmtId="44" fontId="22" fillId="0" borderId="0" applyFont="0" applyFill="0" applyBorder="0" applyAlignment="0" applyProtection="0"/>
    <xf numFmtId="44" fontId="27" fillId="0" borderId="0" applyFont="0" applyFill="0" applyBorder="0" applyAlignment="0" applyProtection="0"/>
    <xf numFmtId="44" fontId="22"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xf numFmtId="0" fontId="26" fillId="0" borderId="0"/>
    <xf numFmtId="0" fontId="27" fillId="0" borderId="0"/>
    <xf numFmtId="0" fontId="27" fillId="0" borderId="0"/>
    <xf numFmtId="0" fontId="22" fillId="0" borderId="0"/>
    <xf numFmtId="9" fontId="22"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7" fillId="0" borderId="0" applyFont="0" applyFill="0" applyBorder="0" applyAlignment="0" applyProtection="0"/>
    <xf numFmtId="0" fontId="19" fillId="0" borderId="0"/>
    <xf numFmtId="0" fontId="34" fillId="0" borderId="0" applyNumberFormat="0" applyFill="0" applyBorder="0" applyAlignment="0" applyProtection="0"/>
    <xf numFmtId="0" fontId="19"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38" fillId="0" borderId="0" applyFont="0" applyFill="0" applyBorder="0" applyAlignment="0" applyProtection="0"/>
    <xf numFmtId="0" fontId="32" fillId="0" borderId="0"/>
    <xf numFmtId="0" fontId="15"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22"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0" fontId="6" fillId="0" borderId="0"/>
    <xf numFmtId="0" fontId="50" fillId="10" borderId="26" applyNumberFormat="0" applyAlignment="0" applyProtection="0"/>
    <xf numFmtId="0" fontId="49" fillId="0" borderId="0"/>
    <xf numFmtId="0" fontId="64" fillId="0" borderId="32" applyNumberFormat="0" applyFill="0" applyAlignment="0" applyProtection="0"/>
    <xf numFmtId="0" fontId="65" fillId="0" borderId="33" applyNumberFormat="0" applyFill="0" applyAlignment="0" applyProtection="0"/>
    <xf numFmtId="0" fontId="66" fillId="0" borderId="34" applyNumberFormat="0" applyFill="0" applyAlignment="0" applyProtection="0"/>
    <xf numFmtId="0" fontId="43" fillId="0" borderId="0" applyNumberFormat="0" applyFill="0" applyBorder="0" applyAlignment="0" applyProtection="0"/>
  </cellStyleXfs>
  <cellXfs count="570">
    <xf numFmtId="0" fontId="0" fillId="0" borderId="0" xfId="0"/>
    <xf numFmtId="0" fontId="27" fillId="0" borderId="0" xfId="11" applyProtection="1"/>
    <xf numFmtId="0" fontId="28" fillId="0" borderId="0" xfId="11" applyFont="1" applyProtection="1"/>
    <xf numFmtId="0" fontId="28" fillId="0" borderId="0" xfId="11" applyFont="1" applyBorder="1" applyAlignment="1" applyProtection="1">
      <alignment horizontal="center"/>
    </xf>
    <xf numFmtId="0" fontId="28" fillId="0" borderId="0" xfId="11" applyFont="1" applyFill="1" applyProtection="1"/>
    <xf numFmtId="0" fontId="27" fillId="0" borderId="0" xfId="11" applyFill="1" applyProtection="1"/>
    <xf numFmtId="9" fontId="28" fillId="0" borderId="0" xfId="11" applyNumberFormat="1" applyFont="1" applyProtection="1"/>
    <xf numFmtId="0" fontId="21" fillId="0" borderId="0" xfId="11" applyFont="1" applyFill="1" applyProtection="1"/>
    <xf numFmtId="0" fontId="22" fillId="0" borderId="0" xfId="0" applyFont="1" applyAlignment="1">
      <alignment wrapText="1"/>
    </xf>
    <xf numFmtId="0" fontId="0" fillId="0" borderId="0" xfId="0" applyFill="1"/>
    <xf numFmtId="44" fontId="0" fillId="0" borderId="0" xfId="3" applyFont="1" applyFill="1"/>
    <xf numFmtId="0" fontId="0" fillId="0" borderId="0" xfId="0" applyNumberFormat="1" applyFill="1"/>
    <xf numFmtId="0" fontId="22" fillId="0" borderId="0" xfId="0" applyFont="1" applyAlignment="1">
      <alignment horizontal="left" wrapText="1"/>
    </xf>
    <xf numFmtId="0" fontId="28" fillId="0" borderId="0" xfId="11" applyFont="1" applyFill="1" applyAlignment="1" applyProtection="1">
      <alignment horizontal="left" vertical="center" wrapText="1"/>
    </xf>
    <xf numFmtId="0" fontId="0" fillId="0" borderId="0" xfId="3" applyNumberFormat="1" applyFont="1" applyFill="1"/>
    <xf numFmtId="0" fontId="28" fillId="0" borderId="0" xfId="11" applyFont="1" applyFill="1" applyBorder="1" applyAlignment="1" applyProtection="1">
      <alignment vertical="center"/>
    </xf>
    <xf numFmtId="10" fontId="27" fillId="0" borderId="0" xfId="13" applyNumberFormat="1" applyFont="1" applyProtection="1"/>
    <xf numFmtId="0" fontId="28" fillId="0" borderId="0" xfId="11" applyFont="1" applyBorder="1" applyAlignment="1" applyProtection="1">
      <alignment vertical="center" wrapText="1"/>
    </xf>
    <xf numFmtId="0" fontId="33" fillId="0" borderId="0" xfId="0" applyFont="1" applyFill="1" applyBorder="1" applyAlignment="1">
      <alignment wrapText="1"/>
    </xf>
    <xf numFmtId="0" fontId="0" fillId="0" borderId="0" xfId="0" applyBorder="1"/>
    <xf numFmtId="0" fontId="22" fillId="0" borderId="0" xfId="0" applyFont="1" applyFill="1" applyAlignment="1">
      <alignment wrapText="1"/>
    </xf>
    <xf numFmtId="0" fontId="29" fillId="0" borderId="0" xfId="11" applyFont="1" applyBorder="1" applyAlignment="1" applyProtection="1">
      <alignment horizontal="center"/>
    </xf>
    <xf numFmtId="0" fontId="22" fillId="0" borderId="0" xfId="0" applyFont="1" applyAlignment="1">
      <alignment horizontal="center" wrapText="1"/>
    </xf>
    <xf numFmtId="10" fontId="27" fillId="0" borderId="0" xfId="11" applyNumberFormat="1" applyProtection="1"/>
    <xf numFmtId="0" fontId="19" fillId="0" borderId="0" xfId="17" applyProtection="1"/>
    <xf numFmtId="9" fontId="19" fillId="0" borderId="0" xfId="13" applyFont="1" applyProtection="1"/>
    <xf numFmtId="171" fontId="21" fillId="0" borderId="0" xfId="23" applyNumberFormat="1" applyFont="1" applyProtection="1"/>
    <xf numFmtId="171" fontId="27" fillId="0" borderId="0" xfId="23" applyNumberFormat="1" applyFont="1" applyProtection="1"/>
    <xf numFmtId="0" fontId="16" fillId="0" borderId="0" xfId="11" applyFont="1" applyFill="1" applyProtection="1"/>
    <xf numFmtId="0" fontId="42" fillId="0" borderId="0" xfId="18" applyFont="1" applyAlignment="1">
      <alignment horizontal="left"/>
    </xf>
    <xf numFmtId="0" fontId="14" fillId="0" borderId="0" xfId="11" applyFont="1" applyFill="1" applyProtection="1"/>
    <xf numFmtId="44" fontId="21" fillId="0" borderId="20" xfId="3" applyFont="1" applyFill="1" applyBorder="1" applyProtection="1"/>
    <xf numFmtId="0" fontId="21" fillId="0" borderId="20" xfId="11" applyFont="1" applyFill="1" applyBorder="1" applyProtection="1"/>
    <xf numFmtId="44" fontId="27" fillId="0" borderId="20" xfId="3" applyFont="1" applyFill="1" applyBorder="1" applyProtection="1"/>
    <xf numFmtId="166" fontId="21" fillId="0" borderId="20" xfId="11" applyNumberFormat="1" applyFont="1" applyFill="1" applyBorder="1" applyProtection="1"/>
    <xf numFmtId="10" fontId="21" fillId="0" borderId="20" xfId="11" applyNumberFormat="1" applyFont="1" applyFill="1" applyBorder="1" applyProtection="1"/>
    <xf numFmtId="0" fontId="18" fillId="0" borderId="20" xfId="11" applyFont="1" applyFill="1" applyBorder="1" applyProtection="1"/>
    <xf numFmtId="0" fontId="15" fillId="0" borderId="20" xfId="11" applyFont="1" applyFill="1" applyBorder="1" applyProtection="1"/>
    <xf numFmtId="0" fontId="14" fillId="0" borderId="20" xfId="11" applyFont="1" applyFill="1" applyBorder="1" applyProtection="1"/>
    <xf numFmtId="0" fontId="28" fillId="0" borderId="0" xfId="11" applyFont="1" applyBorder="1" applyProtection="1"/>
    <xf numFmtId="0" fontId="21" fillId="0" borderId="0" xfId="11" applyFont="1" applyBorder="1" applyProtection="1"/>
    <xf numFmtId="166" fontId="28" fillId="0" borderId="0" xfId="11" applyNumberFormat="1" applyFont="1" applyBorder="1" applyProtection="1"/>
    <xf numFmtId="172" fontId="29" fillId="0" borderId="0" xfId="13" applyNumberFormat="1" applyFont="1" applyBorder="1" applyProtection="1"/>
    <xf numFmtId="9" fontId="28" fillId="0" borderId="0" xfId="11" applyNumberFormat="1" applyFont="1" applyBorder="1" applyProtection="1"/>
    <xf numFmtId="44" fontId="21" fillId="0" borderId="0" xfId="11" applyNumberFormat="1" applyFont="1" applyBorder="1" applyProtection="1"/>
    <xf numFmtId="0" fontId="28" fillId="0" borderId="0" xfId="11" applyFont="1" applyFill="1" applyBorder="1" applyProtection="1"/>
    <xf numFmtId="0" fontId="21" fillId="0" borderId="0" xfId="11" applyFont="1" applyFill="1" applyBorder="1" applyProtection="1"/>
    <xf numFmtId="0" fontId="27" fillId="0" borderId="0" xfId="11" applyBorder="1" applyProtection="1"/>
    <xf numFmtId="0" fontId="14" fillId="0" borderId="20" xfId="11" applyFont="1" applyBorder="1" applyProtection="1"/>
    <xf numFmtId="44" fontId="14" fillId="0" borderId="20" xfId="3" applyFont="1" applyFill="1" applyBorder="1" applyProtection="1"/>
    <xf numFmtId="167" fontId="14" fillId="0" borderId="20" xfId="11" applyNumberFormat="1" applyFont="1" applyFill="1" applyBorder="1" applyProtection="1"/>
    <xf numFmtId="44" fontId="14" fillId="0" borderId="20" xfId="3" applyFont="1" applyBorder="1" applyProtection="1"/>
    <xf numFmtId="0" fontId="31" fillId="0" borderId="20" xfId="11" applyFont="1" applyFill="1" applyBorder="1" applyProtection="1"/>
    <xf numFmtId="44" fontId="31" fillId="0" borderId="20" xfId="3" applyFont="1" applyFill="1" applyBorder="1" applyProtection="1"/>
    <xf numFmtId="0" fontId="43" fillId="0" borderId="20" xfId="11" applyFont="1" applyFill="1" applyBorder="1" applyProtection="1"/>
    <xf numFmtId="0" fontId="27" fillId="0" borderId="20" xfId="11" applyFill="1" applyBorder="1" applyProtection="1"/>
    <xf numFmtId="166" fontId="27" fillId="0" borderId="20" xfId="11" applyNumberFormat="1" applyFill="1" applyBorder="1" applyProtection="1"/>
    <xf numFmtId="10" fontId="27" fillId="0" borderId="20" xfId="11" applyNumberFormat="1" applyFill="1" applyBorder="1" applyProtection="1"/>
    <xf numFmtId="10" fontId="27" fillId="0" borderId="20" xfId="13" applyNumberFormat="1" applyFont="1" applyFill="1" applyBorder="1" applyProtection="1"/>
    <xf numFmtId="10" fontId="27" fillId="0" borderId="25" xfId="11" applyNumberFormat="1" applyBorder="1" applyProtection="1"/>
    <xf numFmtId="0" fontId="27" fillId="0" borderId="25" xfId="11" applyBorder="1" applyProtection="1"/>
    <xf numFmtId="44" fontId="21" fillId="0" borderId="1" xfId="3" applyFont="1" applyFill="1" applyBorder="1" applyProtection="1"/>
    <xf numFmtId="165" fontId="27" fillId="0" borderId="25" xfId="13" applyNumberFormat="1" applyFont="1" applyBorder="1" applyProtection="1"/>
    <xf numFmtId="10" fontId="27" fillId="0" borderId="24" xfId="11" applyNumberFormat="1" applyBorder="1" applyProtection="1"/>
    <xf numFmtId="10" fontId="27" fillId="0" borderId="25" xfId="13" applyNumberFormat="1" applyFont="1" applyBorder="1" applyProtection="1"/>
    <xf numFmtId="0" fontId="13" fillId="0" borderId="20" xfId="11" applyFont="1" applyBorder="1" applyAlignment="1" applyProtection="1">
      <alignment horizontal="center"/>
    </xf>
    <xf numFmtId="10" fontId="13" fillId="0" borderId="20" xfId="11" applyNumberFormat="1" applyFont="1" applyBorder="1" applyAlignment="1" applyProtection="1">
      <alignment horizontal="center"/>
    </xf>
    <xf numFmtId="10" fontId="27" fillId="0" borderId="23" xfId="13" applyNumberFormat="1" applyFont="1" applyBorder="1" applyProtection="1"/>
    <xf numFmtId="0" fontId="22" fillId="0" borderId="0" xfId="0" quotePrefix="1" applyFont="1" applyAlignment="1">
      <alignment horizontal="left"/>
    </xf>
    <xf numFmtId="0" fontId="23" fillId="0" borderId="0" xfId="0" applyFont="1" applyAlignment="1">
      <alignment horizontal="left"/>
    </xf>
    <xf numFmtId="0" fontId="22" fillId="0" borderId="0" xfId="0" applyFont="1" applyAlignment="1">
      <alignment horizontal="left"/>
    </xf>
    <xf numFmtId="0" fontId="40" fillId="0" borderId="0" xfId="0" applyFont="1" applyFill="1"/>
    <xf numFmtId="0" fontId="41" fillId="0" borderId="0" xfId="0" applyFont="1" applyFill="1"/>
    <xf numFmtId="0" fontId="32" fillId="0" borderId="0" xfId="0" applyFont="1"/>
    <xf numFmtId="0" fontId="32" fillId="0" borderId="0" xfId="0" applyFont="1" applyAlignment="1">
      <alignment horizontal="left"/>
    </xf>
    <xf numFmtId="15" fontId="32" fillId="0" borderId="0" xfId="0" applyNumberFormat="1" applyFont="1" applyFill="1" applyAlignment="1">
      <alignment horizontal="left"/>
    </xf>
    <xf numFmtId="0" fontId="23" fillId="0" borderId="0" xfId="0" applyFont="1"/>
    <xf numFmtId="15" fontId="40" fillId="0" borderId="0" xfId="0" applyNumberFormat="1" applyFont="1" applyFill="1"/>
    <xf numFmtId="0" fontId="40" fillId="0" borderId="0" xfId="0" applyFont="1"/>
    <xf numFmtId="0" fontId="22" fillId="0" borderId="9" xfId="0" applyFont="1" applyBorder="1" applyAlignment="1">
      <alignment horizontal="left"/>
    </xf>
    <xf numFmtId="0" fontId="32" fillId="0" borderId="10" xfId="0" applyFont="1" applyBorder="1" applyAlignment="1">
      <alignment horizontal="center"/>
    </xf>
    <xf numFmtId="0" fontId="32" fillId="0" borderId="11" xfId="0" applyFont="1" applyBorder="1" applyAlignment="1">
      <alignment horizontal="center"/>
    </xf>
    <xf numFmtId="0" fontId="22" fillId="0" borderId="12" xfId="0" applyFont="1" applyBorder="1" applyAlignment="1">
      <alignment horizontal="left"/>
    </xf>
    <xf numFmtId="0" fontId="22" fillId="0" borderId="16" xfId="0"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0" borderId="6" xfId="0" applyNumberFormat="1" applyFont="1" applyBorder="1" applyAlignment="1">
      <alignment horizontal="center"/>
    </xf>
    <xf numFmtId="168" fontId="22" fillId="0" borderId="12" xfId="0" applyNumberFormat="1" applyFont="1" applyBorder="1" applyAlignment="1">
      <alignment horizontal="center"/>
    </xf>
    <xf numFmtId="0" fontId="32" fillId="0" borderId="12" xfId="0" applyFont="1" applyBorder="1" applyAlignment="1">
      <alignment horizontal="center"/>
    </xf>
    <xf numFmtId="168" fontId="32" fillId="0" borderId="12" xfId="0" applyNumberFormat="1" applyFont="1" applyBorder="1" applyAlignment="1">
      <alignment horizontal="center"/>
    </xf>
    <xf numFmtId="168" fontId="22" fillId="0" borderId="16" xfId="0" quotePrefix="1" applyNumberFormat="1" applyFont="1" applyBorder="1" applyAlignment="1">
      <alignment horizontal="center"/>
    </xf>
    <xf numFmtId="168" fontId="22" fillId="0" borderId="16" xfId="0" applyNumberFormat="1" applyFont="1" applyBorder="1" applyAlignment="1">
      <alignment horizontal="center"/>
    </xf>
    <xf numFmtId="168" fontId="32" fillId="0" borderId="16" xfId="0" applyNumberFormat="1" applyFont="1" applyBorder="1" applyAlignment="1">
      <alignment horizontal="center"/>
    </xf>
    <xf numFmtId="168" fontId="22" fillId="0" borderId="4" xfId="0" quotePrefix="1" applyNumberFormat="1" applyFont="1" applyBorder="1" applyAlignment="1">
      <alignment horizontal="center"/>
    </xf>
    <xf numFmtId="168" fontId="22" fillId="0" borderId="7" xfId="0" applyNumberFormat="1" applyFont="1" applyBorder="1" applyAlignment="1">
      <alignment horizontal="center"/>
    </xf>
    <xf numFmtId="168" fontId="22" fillId="0" borderId="0" xfId="0" applyNumberFormat="1" applyFont="1" applyBorder="1" applyAlignment="1">
      <alignment horizontal="center"/>
    </xf>
    <xf numFmtId="168" fontId="22" fillId="0" borderId="8" xfId="0" applyNumberFormat="1" applyFont="1" applyBorder="1" applyAlignment="1">
      <alignment horizontal="center"/>
    </xf>
    <xf numFmtId="0" fontId="22" fillId="0" borderId="16" xfId="0" applyFont="1" applyBorder="1"/>
    <xf numFmtId="0" fontId="22" fillId="0" borderId="17" xfId="0" applyFont="1" applyBorder="1" applyAlignment="1">
      <alignment horizontal="center"/>
    </xf>
    <xf numFmtId="169" fontId="32" fillId="0" borderId="9" xfId="0" quotePrefix="1" applyNumberFormat="1" applyFont="1" applyBorder="1" applyAlignment="1">
      <alignment horizontal="center"/>
    </xf>
    <xf numFmtId="169" fontId="32" fillId="0" borderId="10" xfId="0" quotePrefix="1" applyNumberFormat="1" applyFont="1" applyBorder="1" applyAlignment="1">
      <alignment horizontal="center"/>
    </xf>
    <xf numFmtId="169" fontId="32" fillId="0" borderId="11" xfId="0" quotePrefix="1" applyNumberFormat="1" applyFont="1" applyBorder="1" applyAlignment="1">
      <alignment horizontal="center"/>
    </xf>
    <xf numFmtId="169" fontId="32" fillId="0" borderId="17" xfId="0" quotePrefix="1" applyNumberFormat="1" applyFont="1" applyBorder="1" applyAlignment="1">
      <alignment horizontal="center"/>
    </xf>
    <xf numFmtId="168" fontId="32" fillId="0" borderId="17" xfId="0" quotePrefix="1" applyNumberFormat="1" applyFont="1" applyBorder="1" applyAlignment="1">
      <alignment horizontal="center"/>
    </xf>
    <xf numFmtId="0" fontId="32" fillId="0" borderId="12" xfId="10" applyFont="1" applyBorder="1"/>
    <xf numFmtId="168" fontId="32" fillId="0" borderId="0" xfId="10" applyNumberFormat="1" applyFont="1" applyFill="1" applyBorder="1"/>
    <xf numFmtId="168" fontId="32" fillId="0" borderId="6" xfId="10" applyNumberFormat="1" applyFont="1" applyFill="1" applyBorder="1"/>
    <xf numFmtId="168" fontId="32" fillId="0" borderId="8" xfId="10" applyNumberFormat="1" applyFont="1" applyFill="1" applyBorder="1"/>
    <xf numFmtId="0" fontId="32" fillId="0" borderId="16" xfId="10" applyFont="1" applyBorder="1"/>
    <xf numFmtId="0" fontId="32" fillId="0" borderId="16" xfId="10" applyFont="1" applyBorder="1" applyAlignment="1">
      <alignment horizontal="right"/>
    </xf>
    <xf numFmtId="0" fontId="22" fillId="0" borderId="16" xfId="10" applyFont="1" applyBorder="1"/>
    <xf numFmtId="0" fontId="32" fillId="0" borderId="17" xfId="10" applyFont="1" applyBorder="1"/>
    <xf numFmtId="168" fontId="32" fillId="0" borderId="9" xfId="10" applyNumberFormat="1" applyFont="1" applyFill="1" applyBorder="1"/>
    <xf numFmtId="168" fontId="32" fillId="0" borderId="10" xfId="10" applyNumberFormat="1" applyFont="1" applyFill="1" applyBorder="1"/>
    <xf numFmtId="168" fontId="32" fillId="0" borderId="11" xfId="10" applyNumberFormat="1" applyFont="1" applyFill="1" applyBorder="1"/>
    <xf numFmtId="0" fontId="12" fillId="0" borderId="20" xfId="11" applyFont="1" applyFill="1" applyBorder="1" applyProtection="1"/>
    <xf numFmtId="0" fontId="34" fillId="0" borderId="0" xfId="18"/>
    <xf numFmtId="0" fontId="47" fillId="0" borderId="0" xfId="0" applyFont="1" applyFill="1"/>
    <xf numFmtId="10" fontId="27" fillId="0" borderId="24" xfId="13" applyNumberFormat="1" applyFont="1" applyBorder="1" applyProtection="1"/>
    <xf numFmtId="44" fontId="27" fillId="0" borderId="0" xfId="11" applyNumberFormat="1" applyProtection="1"/>
    <xf numFmtId="0" fontId="10" fillId="0" borderId="0" xfId="11" applyFont="1" applyProtection="1"/>
    <xf numFmtId="0" fontId="9" fillId="0" borderId="0" xfId="11" applyFont="1" applyProtection="1"/>
    <xf numFmtId="0" fontId="8" fillId="0" borderId="0" xfId="11" applyFont="1" applyProtection="1"/>
    <xf numFmtId="10" fontId="7" fillId="0" borderId="20" xfId="11" applyNumberFormat="1" applyFont="1" applyFill="1" applyBorder="1" applyProtection="1"/>
    <xf numFmtId="166" fontId="27" fillId="0" borderId="0" xfId="11" applyNumberFormat="1" applyProtection="1"/>
    <xf numFmtId="0" fontId="33" fillId="0" borderId="0" xfId="0" applyFont="1" applyFill="1" applyBorder="1" applyAlignment="1"/>
    <xf numFmtId="0" fontId="48" fillId="0" borderId="0" xfId="0" applyFont="1" applyFill="1" applyBorder="1" applyAlignment="1"/>
    <xf numFmtId="0" fontId="46" fillId="0" borderId="0" xfId="0" applyFont="1" applyAlignment="1">
      <alignment vertical="top"/>
    </xf>
    <xf numFmtId="44" fontId="28" fillId="0" borderId="20" xfId="3" applyFont="1" applyFill="1" applyBorder="1" applyProtection="1"/>
    <xf numFmtId="44" fontId="28" fillId="0" borderId="0" xfId="3" applyFont="1" applyFill="1" applyBorder="1" applyProtection="1"/>
    <xf numFmtId="167" fontId="28" fillId="0" borderId="20" xfId="11" applyNumberFormat="1" applyFont="1" applyFill="1" applyBorder="1" applyProtection="1"/>
    <xf numFmtId="166" fontId="28" fillId="0" borderId="0" xfId="11" applyNumberFormat="1" applyFont="1" applyFill="1" applyBorder="1" applyProtection="1"/>
    <xf numFmtId="44" fontId="21" fillId="0" borderId="0" xfId="3" applyFont="1" applyFill="1" applyBorder="1" applyProtection="1"/>
    <xf numFmtId="172" fontId="29" fillId="0" borderId="20" xfId="13" applyNumberFormat="1" applyFont="1" applyBorder="1" applyProtection="1"/>
    <xf numFmtId="0" fontId="49" fillId="0" borderId="0" xfId="43"/>
    <xf numFmtId="9" fontId="27" fillId="0" borderId="0" xfId="13" applyFont="1" applyProtection="1"/>
    <xf numFmtId="44" fontId="0" fillId="0" borderId="0" xfId="3" applyFont="1"/>
    <xf numFmtId="0" fontId="0" fillId="0" borderId="0" xfId="0" applyAlignment="1">
      <alignment wrapText="1"/>
    </xf>
    <xf numFmtId="0" fontId="0" fillId="0" borderId="0" xfId="0" applyAlignment="1">
      <alignment horizontal="right"/>
    </xf>
    <xf numFmtId="0" fontId="0" fillId="0" borderId="0" xfId="0" applyAlignment="1">
      <alignment horizontal="center" wrapText="1"/>
    </xf>
    <xf numFmtId="164" fontId="22" fillId="0" borderId="0" xfId="3" applyNumberFormat="1" applyFont="1"/>
    <xf numFmtId="0" fontId="22" fillId="0" borderId="0" xfId="0" applyFont="1" applyAlignment="1">
      <alignment horizontal="right"/>
    </xf>
    <xf numFmtId="0" fontId="52" fillId="0" borderId="0" xfId="0" applyFont="1" applyBorder="1"/>
    <xf numFmtId="0" fontId="58" fillId="2" borderId="20" xfId="0" applyNumberFormat="1" applyFont="1" applyFill="1" applyBorder="1" applyProtection="1">
      <protection locked="0"/>
    </xf>
    <xf numFmtId="44" fontId="58" fillId="2" borderId="20" xfId="3" applyFont="1" applyFill="1" applyBorder="1" applyProtection="1">
      <protection locked="0"/>
    </xf>
    <xf numFmtId="0" fontId="58" fillId="0" borderId="20" xfId="0" applyFont="1" applyFill="1" applyBorder="1" applyAlignment="1">
      <alignment wrapText="1"/>
    </xf>
    <xf numFmtId="0" fontId="52" fillId="0" borderId="0" xfId="0" applyFont="1"/>
    <xf numFmtId="0" fontId="52" fillId="0" borderId="0" xfId="0" applyFont="1" applyFill="1"/>
    <xf numFmtId="44" fontId="52" fillId="0" borderId="0" xfId="3" applyFont="1" applyFill="1"/>
    <xf numFmtId="44" fontId="52" fillId="0" borderId="0" xfId="0" applyNumberFormat="1" applyFont="1"/>
    <xf numFmtId="0" fontId="61" fillId="0" borderId="0" xfId="0" applyFont="1"/>
    <xf numFmtId="0" fontId="60" fillId="0" borderId="0" xfId="0" applyFont="1" applyAlignment="1">
      <alignment vertical="top"/>
    </xf>
    <xf numFmtId="0" fontId="55" fillId="0" borderId="0" xfId="0" applyFont="1" applyBorder="1" applyAlignment="1">
      <alignment horizontal="right"/>
    </xf>
    <xf numFmtId="15" fontId="55" fillId="0" borderId="0" xfId="0" applyNumberFormat="1" applyFont="1" applyBorder="1" applyAlignment="1">
      <alignment horizontal="left"/>
    </xf>
    <xf numFmtId="170" fontId="52" fillId="0" borderId="0" xfId="0" applyNumberFormat="1" applyFont="1"/>
    <xf numFmtId="0" fontId="52" fillId="0" borderId="0" xfId="0" applyFont="1" applyBorder="1" applyAlignment="1">
      <alignment horizontal="right"/>
    </xf>
    <xf numFmtId="175" fontId="52" fillId="0" borderId="0" xfId="13" applyNumberFormat="1" applyFont="1" applyBorder="1" applyAlignment="1">
      <alignment horizontal="center"/>
    </xf>
    <xf numFmtId="10" fontId="52" fillId="0" borderId="0" xfId="13" applyNumberFormat="1" applyFont="1" applyBorder="1"/>
    <xf numFmtId="0" fontId="54" fillId="0" borderId="0" xfId="0" applyFont="1" applyBorder="1" applyAlignment="1">
      <alignment horizontal="center"/>
    </xf>
    <xf numFmtId="164" fontId="55" fillId="0" borderId="0" xfId="3" applyNumberFormat="1" applyFont="1" applyBorder="1"/>
    <xf numFmtId="164" fontId="52" fillId="0" borderId="0" xfId="0" applyNumberFormat="1" applyFont="1" applyBorder="1"/>
    <xf numFmtId="44" fontId="52" fillId="0" borderId="0" xfId="0" applyNumberFormat="1" applyFont="1" applyBorder="1"/>
    <xf numFmtId="164" fontId="52" fillId="0" borderId="0" xfId="0" applyNumberFormat="1" applyFont="1"/>
    <xf numFmtId="168" fontId="52" fillId="0" borderId="0" xfId="13" applyNumberFormat="1" applyFont="1" applyBorder="1"/>
    <xf numFmtId="44" fontId="52" fillId="0" borderId="0" xfId="0" applyNumberFormat="1" applyFont="1" applyFill="1"/>
    <xf numFmtId="44" fontId="56" fillId="0" borderId="0" xfId="0" applyNumberFormat="1" applyFont="1"/>
    <xf numFmtId="0" fontId="52" fillId="0" borderId="0" xfId="43" applyFont="1"/>
    <xf numFmtId="44" fontId="52" fillId="0" borderId="0" xfId="43" applyNumberFormat="1" applyFont="1"/>
    <xf numFmtId="0" fontId="63" fillId="0" borderId="0" xfId="43" applyFont="1"/>
    <xf numFmtId="0" fontId="60" fillId="0" borderId="0" xfId="43" applyFont="1" applyAlignment="1"/>
    <xf numFmtId="0" fontId="52" fillId="0" borderId="0" xfId="0" applyFont="1" applyAlignment="1"/>
    <xf numFmtId="0" fontId="52" fillId="0" borderId="0" xfId="43" applyFont="1" applyAlignment="1"/>
    <xf numFmtId="0" fontId="51" fillId="0" borderId="5" xfId="43" applyFont="1" applyBorder="1"/>
    <xf numFmtId="0" fontId="51" fillId="0" borderId="0" xfId="43" applyFont="1" applyBorder="1"/>
    <xf numFmtId="0" fontId="51" fillId="0" borderId="10" xfId="43" applyFont="1" applyBorder="1"/>
    <xf numFmtId="0" fontId="52" fillId="0" borderId="20" xfId="0" applyFont="1" applyBorder="1" applyAlignment="1">
      <alignment horizontal="center" wrapText="1"/>
    </xf>
    <xf numFmtId="0" fontId="52" fillId="0" borderId="20" xfId="0" applyFont="1" applyBorder="1" applyAlignment="1">
      <alignment horizontal="left" wrapText="1"/>
    </xf>
    <xf numFmtId="0" fontId="52" fillId="0" borderId="20" xfId="0" applyFont="1" applyBorder="1"/>
    <xf numFmtId="173" fontId="52" fillId="0" borderId="20" xfId="0" applyNumberFormat="1" applyFont="1" applyBorder="1"/>
    <xf numFmtId="174" fontId="52" fillId="0" borderId="20" xfId="0" applyNumberFormat="1" applyFont="1" applyBorder="1"/>
    <xf numFmtId="0" fontId="52" fillId="0" borderId="25" xfId="0" applyFont="1" applyBorder="1" applyAlignment="1">
      <alignment wrapText="1"/>
    </xf>
    <xf numFmtId="0" fontId="52" fillId="0" borderId="24" xfId="0" applyFont="1" applyFill="1" applyBorder="1"/>
    <xf numFmtId="0" fontId="52" fillId="0" borderId="24" xfId="0" applyFont="1" applyBorder="1"/>
    <xf numFmtId="44" fontId="52" fillId="0" borderId="20" xfId="3" applyFont="1" applyFill="1" applyBorder="1"/>
    <xf numFmtId="0" fontId="52" fillId="0" borderId="20" xfId="3" applyNumberFormat="1" applyFont="1" applyFill="1" applyBorder="1"/>
    <xf numFmtId="0" fontId="58" fillId="0" borderId="20" xfId="0" applyFont="1" applyBorder="1" applyAlignment="1">
      <alignment wrapText="1"/>
    </xf>
    <xf numFmtId="0" fontId="58" fillId="0" borderId="20" xfId="0" applyFont="1" applyBorder="1"/>
    <xf numFmtId="0" fontId="58" fillId="0" borderId="20" xfId="0" applyFont="1" applyFill="1" applyBorder="1"/>
    <xf numFmtId="0" fontId="58" fillId="0" borderId="20" xfId="0" applyFont="1" applyBorder="1" applyAlignment="1">
      <alignment vertical="top" wrapText="1"/>
    </xf>
    <xf numFmtId="0" fontId="47" fillId="0" borderId="0" xfId="0" applyFont="1" applyProtection="1">
      <protection locked="0"/>
    </xf>
    <xf numFmtId="0" fontId="0" fillId="0" borderId="0" xfId="0" applyFill="1" applyBorder="1"/>
    <xf numFmtId="0" fontId="35" fillId="0" borderId="0" xfId="0" applyFont="1" applyFill="1" applyBorder="1" applyAlignment="1">
      <alignment wrapText="1"/>
    </xf>
    <xf numFmtId="0" fontId="33" fillId="13" borderId="20" xfId="0" applyFont="1" applyFill="1" applyBorder="1" applyAlignment="1">
      <alignment wrapText="1"/>
    </xf>
    <xf numFmtId="0" fontId="35" fillId="0" borderId="0" xfId="0" applyFont="1" applyFill="1" applyBorder="1" applyAlignment="1"/>
    <xf numFmtId="0" fontId="35" fillId="0" borderId="0" xfId="0" applyFont="1" applyFill="1" applyBorder="1" applyAlignment="1">
      <alignment horizontal="left" wrapText="1"/>
    </xf>
    <xf numFmtId="0" fontId="33" fillId="0" borderId="3" xfId="0" applyFont="1" applyFill="1" applyBorder="1" applyAlignment="1">
      <alignment wrapText="1"/>
    </xf>
    <xf numFmtId="0" fontId="58" fillId="0" borderId="18" xfId="0" applyFont="1" applyBorder="1" applyAlignment="1">
      <alignment horizontal="right"/>
    </xf>
    <xf numFmtId="0" fontId="58" fillId="0" borderId="19" xfId="0" applyFont="1" applyBorder="1" applyAlignment="1">
      <alignment wrapText="1"/>
    </xf>
    <xf numFmtId="0" fontId="58" fillId="0" borderId="30" xfId="0" applyFont="1" applyBorder="1" applyAlignment="1">
      <alignment horizontal="right"/>
    </xf>
    <xf numFmtId="0" fontId="58" fillId="0" borderId="29" xfId="0" applyFont="1" applyBorder="1" applyAlignment="1">
      <alignment wrapText="1"/>
    </xf>
    <xf numFmtId="0" fontId="23" fillId="0" borderId="0" xfId="0" applyFont="1" applyFill="1" applyBorder="1" applyAlignment="1">
      <alignment horizontal="left" wrapText="1"/>
    </xf>
    <xf numFmtId="0" fontId="22" fillId="0" borderId="0" xfId="0" applyFont="1" applyFill="1" applyBorder="1" applyAlignment="1">
      <alignment wrapText="1"/>
    </xf>
    <xf numFmtId="0" fontId="53" fillId="0" borderId="0" xfId="0" applyFont="1" applyFill="1" applyBorder="1" applyAlignment="1">
      <alignment textRotation="90" wrapText="1"/>
    </xf>
    <xf numFmtId="0" fontId="57" fillId="0" borderId="19" xfId="0" applyFont="1" applyBorder="1" applyAlignment="1">
      <alignment horizontal="center" wrapText="1"/>
    </xf>
    <xf numFmtId="0" fontId="62" fillId="2" borderId="25" xfId="42" applyFont="1" applyFill="1" applyBorder="1" applyAlignment="1">
      <alignment horizontal="center" vertical="top"/>
    </xf>
    <xf numFmtId="0" fontId="0" fillId="0" borderId="19" xfId="0" applyBorder="1"/>
    <xf numFmtId="0" fontId="52" fillId="0" borderId="19" xfId="0" applyFont="1" applyBorder="1"/>
    <xf numFmtId="0" fontId="29" fillId="0" borderId="38" xfId="43" applyFont="1" applyBorder="1" applyAlignment="1">
      <alignment vertical="center" wrapText="1"/>
    </xf>
    <xf numFmtId="0" fontId="29" fillId="0" borderId="39" xfId="43" applyFont="1" applyBorder="1" applyAlignment="1">
      <alignment vertical="center" wrapText="1"/>
    </xf>
    <xf numFmtId="0" fontId="58" fillId="12" borderId="37" xfId="43" applyFont="1" applyFill="1" applyBorder="1" applyAlignment="1">
      <alignment vertical="center" wrapText="1"/>
    </xf>
    <xf numFmtId="0" fontId="58" fillId="12" borderId="27" xfId="43" applyFont="1" applyFill="1" applyBorder="1" applyAlignment="1">
      <alignment vertical="center" wrapText="1"/>
    </xf>
    <xf numFmtId="44" fontId="58" fillId="2" borderId="27" xfId="5" applyFont="1" applyFill="1" applyBorder="1" applyAlignment="1">
      <alignment vertical="center" wrapText="1"/>
    </xf>
    <xf numFmtId="0" fontId="58" fillId="11" borderId="37" xfId="43" applyFont="1" applyFill="1" applyBorder="1" applyAlignment="1">
      <alignment vertical="center" wrapText="1"/>
    </xf>
    <xf numFmtId="0" fontId="58" fillId="11" borderId="27" xfId="43" applyFont="1" applyFill="1" applyBorder="1" applyAlignment="1">
      <alignment vertical="center" wrapText="1"/>
    </xf>
    <xf numFmtId="0" fontId="58" fillId="11" borderId="41" xfId="43" applyFont="1" applyFill="1" applyBorder="1" applyAlignment="1">
      <alignment vertical="center" wrapText="1"/>
    </xf>
    <xf numFmtId="0" fontId="58" fillId="11" borderId="42" xfId="43" applyFont="1" applyFill="1" applyBorder="1" applyAlignment="1">
      <alignment vertical="center" wrapText="1"/>
    </xf>
    <xf numFmtId="0" fontId="58" fillId="0" borderId="0" xfId="43" applyFont="1"/>
    <xf numFmtId="0" fontId="58" fillId="0" borderId="28" xfId="43" applyFont="1" applyFill="1" applyBorder="1" applyAlignment="1">
      <alignment horizontal="right"/>
    </xf>
    <xf numFmtId="44" fontId="58" fillId="0" borderId="0" xfId="5" applyFont="1"/>
    <xf numFmtId="0" fontId="58" fillId="0" borderId="0" xfId="43" applyFont="1" applyAlignment="1">
      <alignment horizontal="right"/>
    </xf>
    <xf numFmtId="44" fontId="69" fillId="0" borderId="0" xfId="43" applyNumberFormat="1" applyFont="1" applyBorder="1"/>
    <xf numFmtId="44" fontId="58" fillId="0" borderId="0" xfId="43" applyNumberFormat="1" applyFont="1"/>
    <xf numFmtId="0" fontId="29" fillId="0" borderId="39" xfId="43" applyFont="1" applyBorder="1" applyAlignment="1">
      <alignment horizontal="center" vertical="center" wrapText="1"/>
    </xf>
    <xf numFmtId="0" fontId="29" fillId="0" borderId="40" xfId="43" applyFont="1" applyBorder="1" applyAlignment="1">
      <alignment horizontal="center" vertical="center" wrapText="1"/>
    </xf>
    <xf numFmtId="0" fontId="29" fillId="0" borderId="43" xfId="43" applyFont="1" applyBorder="1" applyAlignment="1">
      <alignment horizontal="center" vertical="center" wrapText="1"/>
    </xf>
    <xf numFmtId="0" fontId="29" fillId="0" borderId="44" xfId="43" applyFont="1" applyBorder="1" applyAlignment="1">
      <alignment horizontal="center" vertical="center" wrapText="1"/>
    </xf>
    <xf numFmtId="44" fontId="58" fillId="4" borderId="20" xfId="3" applyFont="1" applyFill="1" applyBorder="1" applyAlignment="1">
      <alignment vertical="center"/>
    </xf>
    <xf numFmtId="0" fontId="71" fillId="0" borderId="0" xfId="0" applyFont="1"/>
    <xf numFmtId="164" fontId="70" fillId="2" borderId="45" xfId="3" applyNumberFormat="1" applyFont="1" applyFill="1" applyBorder="1" applyAlignment="1">
      <alignment horizontal="center" vertical="top"/>
    </xf>
    <xf numFmtId="0" fontId="33" fillId="0" borderId="20" xfId="0" applyFont="1" applyBorder="1" applyAlignment="1">
      <alignment wrapText="1"/>
    </xf>
    <xf numFmtId="0" fontId="72" fillId="0" borderId="0" xfId="0" applyFont="1" applyFill="1" applyBorder="1" applyAlignment="1"/>
    <xf numFmtId="0" fontId="33" fillId="0" borderId="0" xfId="0" applyFont="1" applyBorder="1" applyAlignment="1">
      <alignment horizontal="center"/>
    </xf>
    <xf numFmtId="0" fontId="67" fillId="8" borderId="35" xfId="45" applyFont="1" applyFill="1" applyBorder="1" applyAlignment="1">
      <alignment horizontal="center" vertical="top"/>
    </xf>
    <xf numFmtId="0" fontId="67" fillId="8" borderId="36" xfId="46" applyFont="1" applyFill="1" applyBorder="1" applyAlignment="1">
      <alignment horizontal="left" vertical="top" wrapText="1"/>
    </xf>
    <xf numFmtId="0" fontId="52" fillId="8" borderId="0" xfId="0" applyFont="1" applyFill="1" applyBorder="1"/>
    <xf numFmtId="0" fontId="58" fillId="6" borderId="1" xfId="0" applyFont="1" applyFill="1" applyBorder="1"/>
    <xf numFmtId="0" fontId="52" fillId="6" borderId="3" xfId="0" applyFont="1" applyFill="1" applyBorder="1"/>
    <xf numFmtId="0" fontId="58" fillId="5" borderId="1" xfId="0" applyFont="1" applyFill="1" applyBorder="1"/>
    <xf numFmtId="0" fontId="52" fillId="5" borderId="3" xfId="0" applyFont="1" applyFill="1" applyBorder="1"/>
    <xf numFmtId="0" fontId="58" fillId="4" borderId="1" xfId="0" applyFont="1" applyFill="1" applyBorder="1"/>
    <xf numFmtId="0" fontId="52" fillId="4" borderId="3" xfId="0" applyFont="1" applyFill="1" applyBorder="1"/>
    <xf numFmtId="0" fontId="52" fillId="8" borderId="0" xfId="0" applyFont="1" applyFill="1" applyBorder="1" applyAlignment="1"/>
    <xf numFmtId="0" fontId="58" fillId="8" borderId="0" xfId="0" applyFont="1" applyFill="1" applyBorder="1"/>
    <xf numFmtId="0" fontId="58" fillId="8" borderId="0" xfId="31" applyFont="1" applyFill="1" applyBorder="1" applyAlignment="1">
      <alignment vertical="center"/>
    </xf>
    <xf numFmtId="0" fontId="58" fillId="8" borderId="0" xfId="31" applyFont="1" applyFill="1" applyBorder="1" applyAlignment="1">
      <alignment horizontal="left" indent="1"/>
    </xf>
    <xf numFmtId="0" fontId="58" fillId="8" borderId="0" xfId="31" applyFont="1" applyFill="1" applyBorder="1"/>
    <xf numFmtId="0" fontId="58" fillId="0" borderId="0" xfId="0" applyFont="1" applyFill="1" applyBorder="1" applyAlignment="1"/>
    <xf numFmtId="0" fontId="57" fillId="0" borderId="0" xfId="0" applyFont="1" applyFill="1" applyBorder="1" applyAlignment="1">
      <alignment vertical="center" wrapText="1"/>
    </xf>
    <xf numFmtId="0" fontId="33" fillId="0" borderId="0" xfId="0" applyFont="1" applyFill="1" applyBorder="1" applyAlignment="1">
      <alignment vertical="center"/>
    </xf>
    <xf numFmtId="0" fontId="74" fillId="0" borderId="18" xfId="0" applyFont="1" applyBorder="1" applyAlignment="1">
      <alignment horizontal="center"/>
    </xf>
    <xf numFmtId="0" fontId="75" fillId="0" borderId="20" xfId="11" applyFont="1" applyFill="1" applyBorder="1" applyProtection="1"/>
    <xf numFmtId="0" fontId="33" fillId="14" borderId="18" xfId="0" applyFont="1" applyFill="1" applyBorder="1" applyAlignment="1">
      <alignment horizontal="right"/>
    </xf>
    <xf numFmtId="9" fontId="58" fillId="0" borderId="19" xfId="0" applyNumberFormat="1" applyFont="1" applyBorder="1"/>
    <xf numFmtId="9" fontId="58" fillId="0" borderId="0" xfId="0" applyNumberFormat="1" applyFont="1" applyBorder="1"/>
    <xf numFmtId="9" fontId="58" fillId="0" borderId="0" xfId="13" applyFont="1" applyBorder="1"/>
    <xf numFmtId="164" fontId="33" fillId="0" borderId="0" xfId="3" applyNumberFormat="1" applyFont="1" applyBorder="1"/>
    <xf numFmtId="164" fontId="58" fillId="0" borderId="0" xfId="3" applyNumberFormat="1" applyFont="1" applyFill="1" applyBorder="1" applyAlignment="1">
      <alignment horizontal="center"/>
    </xf>
    <xf numFmtId="9" fontId="58" fillId="0" borderId="0" xfId="13" applyFont="1" applyFill="1" applyBorder="1"/>
    <xf numFmtId="0" fontId="33" fillId="0" borderId="0" xfId="0" applyFont="1" applyFill="1" applyAlignment="1">
      <alignment horizontal="left" wrapText="1"/>
    </xf>
    <xf numFmtId="0" fontId="33" fillId="0" borderId="0" xfId="0" applyFont="1" applyFill="1"/>
    <xf numFmtId="0" fontId="58" fillId="0" borderId="0" xfId="0" applyFont="1"/>
    <xf numFmtId="164" fontId="33" fillId="0" borderId="0" xfId="3" applyNumberFormat="1" applyFont="1"/>
    <xf numFmtId="172" fontId="33" fillId="0" borderId="0" xfId="13" applyNumberFormat="1" applyFont="1" applyFill="1"/>
    <xf numFmtId="172" fontId="33" fillId="0" borderId="0" xfId="13" applyNumberFormat="1" applyFont="1"/>
    <xf numFmtId="164" fontId="58" fillId="0" borderId="20" xfId="3" applyNumberFormat="1" applyFont="1" applyFill="1" applyBorder="1"/>
    <xf numFmtId="9" fontId="58" fillId="0" borderId="20" xfId="0" applyNumberFormat="1" applyFont="1" applyFill="1" applyBorder="1"/>
    <xf numFmtId="164" fontId="70" fillId="15" borderId="30" xfId="3" applyNumberFormat="1" applyFont="1" applyFill="1" applyBorder="1" applyAlignment="1">
      <alignment horizontal="center" vertical="top"/>
    </xf>
    <xf numFmtId="164" fontId="58" fillId="0" borderId="20" xfId="3" applyNumberFormat="1" applyFont="1" applyBorder="1"/>
    <xf numFmtId="0" fontId="58" fillId="0" borderId="0" xfId="0" applyFont="1" applyFill="1" applyBorder="1" applyAlignment="1">
      <alignment horizontal="right"/>
    </xf>
    <xf numFmtId="164" fontId="58" fillId="0" borderId="20" xfId="0" applyNumberFormat="1" applyFont="1" applyFill="1" applyBorder="1" applyAlignment="1"/>
    <xf numFmtId="0" fontId="75" fillId="0" borderId="0" xfId="11" applyFont="1" applyProtection="1"/>
    <xf numFmtId="0" fontId="29" fillId="0" borderId="20" xfId="11" applyFont="1" applyBorder="1" applyAlignment="1" applyProtection="1">
      <alignment horizontal="center" wrapText="1"/>
    </xf>
    <xf numFmtId="0" fontId="75" fillId="0" borderId="20" xfId="11" applyFont="1" applyBorder="1" applyProtection="1"/>
    <xf numFmtId="164" fontId="75" fillId="0" borderId="0" xfId="11" applyNumberFormat="1" applyFont="1" applyBorder="1" applyProtection="1"/>
    <xf numFmtId="164" fontId="29" fillId="0" borderId="20" xfId="3" applyNumberFormat="1" applyFont="1" applyFill="1" applyBorder="1" applyProtection="1"/>
    <xf numFmtId="164" fontId="75" fillId="0" borderId="20" xfId="11" applyNumberFormat="1" applyFont="1" applyFill="1" applyBorder="1" applyProtection="1"/>
    <xf numFmtId="164" fontId="75" fillId="0" borderId="20" xfId="11" applyNumberFormat="1" applyFont="1" applyBorder="1" applyProtection="1"/>
    <xf numFmtId="164" fontId="75" fillId="0" borderId="20" xfId="3" applyNumberFormat="1" applyFont="1" applyFill="1" applyBorder="1" applyProtection="1"/>
    <xf numFmtId="164" fontId="75" fillId="0" borderId="20" xfId="3" applyNumberFormat="1" applyFont="1" applyBorder="1" applyProtection="1"/>
    <xf numFmtId="0" fontId="75" fillId="0" borderId="0" xfId="11" applyFont="1" applyFill="1" applyProtection="1"/>
    <xf numFmtId="0" fontId="29" fillId="0" borderId="0" xfId="11" applyFont="1" applyBorder="1" applyAlignment="1" applyProtection="1">
      <alignment horizontal="right"/>
    </xf>
    <xf numFmtId="0" fontId="29" fillId="0" borderId="0" xfId="11" applyFont="1" applyFill="1" applyBorder="1" applyProtection="1"/>
    <xf numFmtId="164" fontId="75" fillId="0" borderId="0" xfId="3" applyNumberFormat="1" applyFont="1" applyBorder="1" applyProtection="1"/>
    <xf numFmtId="164" fontId="75" fillId="0" borderId="0" xfId="11" applyNumberFormat="1" applyFont="1" applyProtection="1"/>
    <xf numFmtId="0" fontId="75" fillId="0" borderId="0" xfId="11" applyFont="1" applyFill="1" applyBorder="1" applyProtection="1"/>
    <xf numFmtId="10" fontId="75" fillId="0" borderId="0" xfId="11" applyNumberFormat="1" applyFont="1" applyFill="1" applyBorder="1" applyProtection="1"/>
    <xf numFmtId="0" fontId="58" fillId="0" borderId="20" xfId="0" applyFont="1" applyBorder="1" applyAlignment="1">
      <alignment horizontal="left" wrapText="1"/>
    </xf>
    <xf numFmtId="0" fontId="75" fillId="0" borderId="0" xfId="11" applyFont="1" applyBorder="1" applyProtection="1"/>
    <xf numFmtId="164" fontId="29" fillId="0" borderId="20" xfId="3" applyNumberFormat="1" applyFont="1" applyBorder="1" applyProtection="1"/>
    <xf numFmtId="0" fontId="29" fillId="0" borderId="0" xfId="11" applyFont="1" applyFill="1" applyBorder="1" applyAlignment="1" applyProtection="1">
      <alignment horizontal="right"/>
    </xf>
    <xf numFmtId="0" fontId="75" fillId="0" borderId="0" xfId="11" applyFont="1" applyFill="1" applyBorder="1" applyAlignment="1" applyProtection="1">
      <alignment horizontal="right"/>
    </xf>
    <xf numFmtId="164" fontId="29" fillId="0" borderId="0" xfId="11" applyNumberFormat="1" applyFont="1" applyBorder="1" applyProtection="1"/>
    <xf numFmtId="0" fontId="29" fillId="0" borderId="20" xfId="11" applyFont="1" applyFill="1" applyBorder="1" applyProtection="1"/>
    <xf numFmtId="164" fontId="29" fillId="14" borderId="20" xfId="3" applyNumberFormat="1" applyFont="1" applyFill="1" applyBorder="1" applyProtection="1"/>
    <xf numFmtId="0" fontId="29" fillId="0" borderId="0" xfId="11" applyFont="1" applyBorder="1" applyProtection="1"/>
    <xf numFmtId="171" fontId="75" fillId="0" borderId="23" xfId="23" applyNumberFormat="1" applyFont="1" applyFill="1" applyBorder="1" applyProtection="1"/>
    <xf numFmtId="171" fontId="75" fillId="0" borderId="25" xfId="23" applyNumberFormat="1" applyFont="1" applyFill="1" applyBorder="1" applyProtection="1"/>
    <xf numFmtId="171" fontId="75" fillId="0" borderId="24" xfId="23" applyNumberFormat="1" applyFont="1" applyFill="1" applyBorder="1" applyProtection="1"/>
    <xf numFmtId="0" fontId="37" fillId="0" borderId="24" xfId="11" applyFont="1" applyFill="1" applyBorder="1" applyAlignment="1" applyProtection="1">
      <alignment horizontal="center"/>
    </xf>
    <xf numFmtId="0" fontId="28" fillId="0" borderId="0" xfId="11" applyFont="1" applyFill="1" applyBorder="1" applyAlignment="1" applyProtection="1">
      <alignment horizontal="center"/>
    </xf>
    <xf numFmtId="0" fontId="37" fillId="0" borderId="20" xfId="11" applyFont="1" applyFill="1" applyBorder="1" applyAlignment="1" applyProtection="1">
      <alignment horizontal="center"/>
    </xf>
    <xf numFmtId="0" fontId="37" fillId="0" borderId="20" xfId="11" applyFont="1" applyFill="1" applyBorder="1" applyAlignment="1" applyProtection="1">
      <alignment horizontal="center" wrapText="1"/>
    </xf>
    <xf numFmtId="0" fontId="31" fillId="0" borderId="18" xfId="0" applyFont="1" applyFill="1" applyBorder="1"/>
    <xf numFmtId="44" fontId="21" fillId="0" borderId="0" xfId="3" applyFont="1" applyFill="1" applyProtection="1"/>
    <xf numFmtId="0" fontId="20" fillId="0" borderId="20" xfId="11" applyFont="1" applyFill="1" applyBorder="1" applyProtection="1"/>
    <xf numFmtId="0" fontId="21" fillId="0" borderId="20" xfId="11" applyFont="1" applyFill="1" applyBorder="1" applyAlignment="1" applyProtection="1">
      <alignment horizontal="right"/>
    </xf>
    <xf numFmtId="166" fontId="21" fillId="0" borderId="0" xfId="11" applyNumberFormat="1" applyFont="1" applyFill="1" applyBorder="1" applyProtection="1"/>
    <xf numFmtId="0" fontId="5" fillId="0" borderId="20" xfId="11" applyFont="1" applyBorder="1" applyProtection="1"/>
    <xf numFmtId="0" fontId="5" fillId="0" borderId="20" xfId="11" applyFont="1" applyFill="1" applyBorder="1" applyProtection="1"/>
    <xf numFmtId="0" fontId="29" fillId="0" borderId="0" xfId="11" applyFont="1" applyFill="1" applyBorder="1" applyAlignment="1" applyProtection="1">
      <alignment horizontal="center"/>
    </xf>
    <xf numFmtId="0" fontId="29" fillId="0" borderId="0" xfId="11" applyFont="1" applyFill="1" applyAlignment="1" applyProtection="1">
      <alignment horizontal="center"/>
    </xf>
    <xf numFmtId="44" fontId="27" fillId="0" borderId="0" xfId="3" applyFont="1" applyFill="1" applyProtection="1"/>
    <xf numFmtId="0" fontId="36" fillId="13" borderId="23" xfId="11" applyFont="1" applyFill="1" applyBorder="1" applyAlignment="1" applyProtection="1">
      <alignment horizontal="center" wrapText="1"/>
    </xf>
    <xf numFmtId="0" fontId="36" fillId="13" borderId="24" xfId="11" applyFont="1" applyFill="1" applyBorder="1" applyAlignment="1" applyProtection="1">
      <alignment horizontal="center" wrapText="1"/>
    </xf>
    <xf numFmtId="0" fontId="36" fillId="13" borderId="24" xfId="11" applyFont="1" applyFill="1" applyBorder="1" applyAlignment="1" applyProtection="1">
      <alignment horizontal="center"/>
    </xf>
    <xf numFmtId="0" fontId="36" fillId="14" borderId="23" xfId="11" applyFont="1" applyFill="1" applyBorder="1" applyAlignment="1" applyProtection="1">
      <alignment horizontal="center" wrapText="1"/>
    </xf>
    <xf numFmtId="0" fontId="36" fillId="14" borderId="24" xfId="11" applyFont="1" applyFill="1" applyBorder="1" applyAlignment="1" applyProtection="1">
      <alignment horizontal="center" wrapText="1"/>
    </xf>
    <xf numFmtId="0" fontId="36" fillId="14" borderId="24" xfId="11" applyFont="1" applyFill="1" applyBorder="1" applyAlignment="1" applyProtection="1">
      <alignment horizontal="center"/>
    </xf>
    <xf numFmtId="0" fontId="28" fillId="0" borderId="20" xfId="11" applyFont="1" applyFill="1" applyBorder="1" applyProtection="1"/>
    <xf numFmtId="44" fontId="28" fillId="13" borderId="20" xfId="3" applyFont="1" applyFill="1" applyBorder="1" applyProtection="1"/>
    <xf numFmtId="44" fontId="28" fillId="14" borderId="20" xfId="3" applyFont="1" applyFill="1" applyBorder="1" applyProtection="1"/>
    <xf numFmtId="0" fontId="31" fillId="0" borderId="1" xfId="0" applyFont="1" applyFill="1" applyBorder="1"/>
    <xf numFmtId="0" fontId="33" fillId="8" borderId="21" xfId="31" applyFont="1" applyFill="1" applyBorder="1" applyAlignment="1">
      <alignment vertical="center"/>
    </xf>
    <xf numFmtId="0" fontId="33" fillId="8" borderId="22" xfId="31" applyFont="1" applyFill="1" applyBorder="1" applyAlignment="1">
      <alignment vertical="center"/>
    </xf>
    <xf numFmtId="0" fontId="58" fillId="8" borderId="22" xfId="31" applyFont="1" applyFill="1" applyBorder="1" applyAlignment="1">
      <alignment vertical="center"/>
    </xf>
    <xf numFmtId="0" fontId="54" fillId="0" borderId="0" xfId="0" applyFont="1" applyBorder="1" applyAlignment="1">
      <alignment horizontal="center"/>
    </xf>
    <xf numFmtId="0" fontId="4" fillId="0" borderId="20" xfId="11" applyFont="1" applyBorder="1" applyProtection="1"/>
    <xf numFmtId="164" fontId="70" fillId="2" borderId="31" xfId="3" applyNumberFormat="1" applyFont="1" applyFill="1" applyBorder="1" applyAlignment="1">
      <alignment horizontal="center" vertical="top"/>
    </xf>
    <xf numFmtId="164" fontId="29" fillId="0" borderId="0" xfId="3" applyNumberFormat="1" applyFont="1" applyFill="1" applyBorder="1" applyProtection="1"/>
    <xf numFmtId="44" fontId="58" fillId="15" borderId="46" xfId="5" applyFont="1" applyFill="1" applyBorder="1" applyAlignment="1">
      <alignment vertical="center" wrapText="1"/>
    </xf>
    <xf numFmtId="0" fontId="33" fillId="8" borderId="21" xfId="31" applyFont="1" applyFill="1" applyBorder="1" applyAlignment="1">
      <alignment horizontal="left" vertical="center"/>
    </xf>
    <xf numFmtId="0" fontId="68" fillId="8" borderId="22" xfId="31" applyFont="1" applyFill="1" applyBorder="1" applyAlignment="1">
      <alignment horizontal="left" vertical="center"/>
    </xf>
    <xf numFmtId="0" fontId="33" fillId="8" borderId="20" xfId="31" applyFont="1" applyFill="1" applyBorder="1"/>
    <xf numFmtId="0" fontId="52" fillId="0" borderId="18" xfId="0" applyFont="1" applyBorder="1"/>
    <xf numFmtId="0" fontId="52" fillId="8" borderId="19" xfId="0" applyFont="1" applyFill="1" applyBorder="1"/>
    <xf numFmtId="0" fontId="52" fillId="8" borderId="19" xfId="0" applyFont="1" applyFill="1" applyBorder="1" applyAlignment="1"/>
    <xf numFmtId="0" fontId="58" fillId="8" borderId="19" xfId="31" applyFont="1" applyFill="1" applyBorder="1" applyAlignment="1">
      <alignment vertical="center"/>
    </xf>
    <xf numFmtId="0" fontId="58" fillId="8" borderId="19" xfId="31" applyFont="1" applyFill="1" applyBorder="1"/>
    <xf numFmtId="0" fontId="0" fillId="8" borderId="0" xfId="0" applyFill="1" applyBorder="1"/>
    <xf numFmtId="0" fontId="52" fillId="8" borderId="0" xfId="0" applyFont="1" applyFill="1" applyBorder="1" applyAlignment="1">
      <alignment vertical="center" wrapText="1"/>
    </xf>
    <xf numFmtId="0" fontId="52" fillId="8" borderId="19" xfId="0" applyFont="1" applyFill="1" applyBorder="1" applyAlignment="1">
      <alignment vertical="center" wrapText="1"/>
    </xf>
    <xf numFmtId="0" fontId="58" fillId="8" borderId="18" xfId="0" applyFont="1" applyFill="1" applyBorder="1" applyAlignment="1"/>
    <xf numFmtId="0" fontId="58" fillId="8" borderId="18" xfId="31" applyFont="1" applyFill="1" applyBorder="1" applyAlignment="1">
      <alignment horizontal="left" indent="1"/>
    </xf>
    <xf numFmtId="0" fontId="58" fillId="9" borderId="30" xfId="0" applyFont="1" applyFill="1" applyBorder="1"/>
    <xf numFmtId="0" fontId="52" fillId="9" borderId="29" xfId="0" applyFont="1" applyFill="1" applyBorder="1"/>
    <xf numFmtId="0" fontId="33" fillId="0" borderId="20" xfId="0" applyFont="1" applyFill="1" applyBorder="1" applyAlignment="1">
      <alignment horizontal="left" vertical="top" wrapText="1"/>
    </xf>
    <xf numFmtId="0" fontId="33" fillId="0" borderId="1" xfId="0" applyFont="1" applyFill="1" applyBorder="1"/>
    <xf numFmtId="9" fontId="33" fillId="0" borderId="3" xfId="13" applyNumberFormat="1" applyFont="1" applyFill="1" applyBorder="1" applyAlignment="1">
      <alignment vertical="top"/>
    </xf>
    <xf numFmtId="0" fontId="58" fillId="0" borderId="1" xfId="0" applyFont="1" applyBorder="1"/>
    <xf numFmtId="164" fontId="33" fillId="0" borderId="1" xfId="3" applyNumberFormat="1" applyFont="1" applyBorder="1"/>
    <xf numFmtId="0" fontId="58" fillId="0" borderId="20" xfId="43" applyFont="1" applyBorder="1" applyAlignment="1">
      <alignment vertical="center" wrapText="1"/>
    </xf>
    <xf numFmtId="0" fontId="58" fillId="0" borderId="20" xfId="43" applyFont="1" applyFill="1" applyBorder="1" applyAlignment="1">
      <alignment vertical="center" wrapText="1"/>
    </xf>
    <xf numFmtId="0" fontId="58" fillId="0" borderId="20" xfId="43" applyFont="1" applyBorder="1" applyAlignment="1">
      <alignment vertical="center"/>
    </xf>
    <xf numFmtId="0" fontId="70" fillId="2" borderId="20" xfId="42" applyFont="1" applyFill="1" applyBorder="1" applyAlignment="1">
      <alignment horizontal="center" vertical="center" wrapText="1"/>
    </xf>
    <xf numFmtId="172" fontId="70" fillId="2" borderId="20" xfId="13" applyNumberFormat="1" applyFont="1" applyFill="1" applyBorder="1" applyAlignment="1">
      <alignment horizontal="center" vertical="center"/>
    </xf>
    <xf numFmtId="164" fontId="58" fillId="0" borderId="20" xfId="3" applyNumberFormat="1" applyFont="1" applyFill="1" applyBorder="1" applyAlignment="1">
      <alignment horizontal="center"/>
    </xf>
    <xf numFmtId="164" fontId="55" fillId="0" borderId="20" xfId="3" applyNumberFormat="1" applyFont="1" applyBorder="1"/>
    <xf numFmtId="164" fontId="55" fillId="0" borderId="1" xfId="3" applyNumberFormat="1" applyFont="1" applyBorder="1"/>
    <xf numFmtId="10" fontId="55" fillId="0" borderId="20" xfId="13" applyNumberFormat="1" applyFont="1" applyBorder="1"/>
    <xf numFmtId="44" fontId="31" fillId="0" borderId="0" xfId="21" applyFont="1"/>
    <xf numFmtId="9" fontId="3" fillId="5" borderId="8" xfId="20" applyNumberFormat="1" applyFont="1" applyFill="1" applyBorder="1"/>
    <xf numFmtId="1" fontId="3" fillId="5" borderId="8" xfId="20" applyNumberFormat="1" applyFont="1" applyFill="1" applyBorder="1"/>
    <xf numFmtId="0" fontId="3" fillId="0" borderId="0" xfId="20" applyFont="1"/>
    <xf numFmtId="9" fontId="3" fillId="0" borderId="0" xfId="20" applyNumberFormat="1" applyFont="1"/>
    <xf numFmtId="164" fontId="31" fillId="5" borderId="8" xfId="21" applyNumberFormat="1" applyFont="1" applyFill="1" applyBorder="1"/>
    <xf numFmtId="9" fontId="31" fillId="5" borderId="8" xfId="22" applyFont="1" applyFill="1" applyBorder="1"/>
    <xf numFmtId="44" fontId="31" fillId="5" borderId="8" xfId="21" applyFont="1" applyFill="1" applyBorder="1"/>
    <xf numFmtId="0" fontId="3" fillId="0" borderId="0" xfId="20" applyFont="1" applyAlignment="1"/>
    <xf numFmtId="0" fontId="3" fillId="0" borderId="0" xfId="20" applyNumberFormat="1" applyFont="1"/>
    <xf numFmtId="8" fontId="3" fillId="0" borderId="0" xfId="20" applyNumberFormat="1" applyFont="1"/>
    <xf numFmtId="171" fontId="3" fillId="0" borderId="0" xfId="23" applyNumberFormat="1" applyFont="1"/>
    <xf numFmtId="44" fontId="3" fillId="0" borderId="0" xfId="20" applyNumberFormat="1" applyFont="1"/>
    <xf numFmtId="10" fontId="3" fillId="0" borderId="0" xfId="13" applyNumberFormat="1" applyFont="1"/>
    <xf numFmtId="1" fontId="3" fillId="0" borderId="0" xfId="20" applyNumberFormat="1" applyFont="1"/>
    <xf numFmtId="0" fontId="3" fillId="0" borderId="7" xfId="20" applyFont="1" applyBorder="1"/>
    <xf numFmtId="44" fontId="3" fillId="5" borderId="8" xfId="20" applyNumberFormat="1" applyFont="1" applyFill="1" applyBorder="1"/>
    <xf numFmtId="0" fontId="3" fillId="3" borderId="0" xfId="20" applyFont="1" applyFill="1"/>
    <xf numFmtId="9" fontId="52" fillId="0" borderId="0" xfId="13" applyFont="1" applyFill="1"/>
    <xf numFmtId="0" fontId="63" fillId="0" borderId="0" xfId="43" applyFont="1" applyFill="1"/>
    <xf numFmtId="0" fontId="0" fillId="0" borderId="55" xfId="0" applyBorder="1"/>
    <xf numFmtId="0" fontId="67" fillId="8" borderId="57" xfId="44" applyFont="1" applyFill="1" applyBorder="1" applyAlignment="1">
      <alignment horizontal="center" vertical="top"/>
    </xf>
    <xf numFmtId="0" fontId="44" fillId="8" borderId="56" xfId="47" applyFont="1" applyFill="1" applyBorder="1" applyAlignment="1">
      <alignment horizontal="center" vertical="top" wrapText="1"/>
    </xf>
    <xf numFmtId="0" fontId="2" fillId="0" borderId="21" xfId="11" applyFont="1" applyFill="1" applyBorder="1" applyProtection="1"/>
    <xf numFmtId="0" fontId="2" fillId="0" borderId="22" xfId="11" applyFont="1" applyFill="1" applyBorder="1" applyProtection="1"/>
    <xf numFmtId="0" fontId="2" fillId="0" borderId="18" xfId="11" applyFont="1" applyFill="1" applyBorder="1" applyProtection="1"/>
    <xf numFmtId="0" fontId="2" fillId="0" borderId="19" xfId="11" applyFont="1" applyFill="1" applyBorder="1" applyProtection="1"/>
    <xf numFmtId="0" fontId="2" fillId="0" borderId="30" xfId="11" applyFont="1" applyFill="1" applyBorder="1" applyProtection="1"/>
    <xf numFmtId="0" fontId="2" fillId="0" borderId="29" xfId="11" applyFont="1" applyFill="1" applyBorder="1" applyProtection="1"/>
    <xf numFmtId="10" fontId="58" fillId="13" borderId="20" xfId="3" applyNumberFormat="1" applyFont="1" applyFill="1" applyBorder="1" applyProtection="1">
      <protection locked="0"/>
    </xf>
    <xf numFmtId="172" fontId="58" fillId="13" borderId="20" xfId="3" applyNumberFormat="1" applyFont="1" applyFill="1" applyBorder="1" applyProtection="1">
      <protection locked="0"/>
    </xf>
    <xf numFmtId="1" fontId="58" fillId="13" borderId="20" xfId="3" applyNumberFormat="1" applyFont="1" applyFill="1" applyBorder="1" applyProtection="1">
      <protection locked="0"/>
    </xf>
    <xf numFmtId="0" fontId="76" fillId="0" borderId="0" xfId="11" applyFont="1" applyProtection="1"/>
    <xf numFmtId="0" fontId="58" fillId="0" borderId="0" xfId="0" applyFont="1" applyAlignment="1">
      <alignment horizontal="left" vertical="top"/>
    </xf>
    <xf numFmtId="0" fontId="58" fillId="0" borderId="0" xfId="0" applyFont="1" applyAlignment="1">
      <alignment horizontal="left" vertical="top" wrapText="1"/>
    </xf>
    <xf numFmtId="0" fontId="1" fillId="0" borderId="0" xfId="11" applyFont="1" applyProtection="1"/>
    <xf numFmtId="0" fontId="76" fillId="0" borderId="0" xfId="11" applyFont="1" applyBorder="1" applyProtection="1"/>
    <xf numFmtId="0" fontId="59" fillId="0" borderId="0" xfId="11" applyFont="1" applyBorder="1" applyAlignment="1" applyProtection="1">
      <alignment horizontal="center" wrapText="1"/>
    </xf>
    <xf numFmtId="9" fontId="76" fillId="0" borderId="0" xfId="13" applyFont="1" applyBorder="1" applyProtection="1"/>
    <xf numFmtId="0" fontId="76" fillId="0" borderId="0" xfId="11" applyFont="1" applyFill="1" applyBorder="1" applyProtection="1"/>
    <xf numFmtId="0" fontId="47" fillId="0" borderId="0" xfId="43" applyFont="1"/>
    <xf numFmtId="0" fontId="63" fillId="0" borderId="0" xfId="0" applyFont="1" applyBorder="1"/>
    <xf numFmtId="0" fontId="63" fillId="0" borderId="0" xfId="43" applyFont="1" applyBorder="1"/>
    <xf numFmtId="0" fontId="63" fillId="0" borderId="0" xfId="0" applyFont="1" applyBorder="1" applyAlignment="1">
      <alignment wrapText="1"/>
    </xf>
    <xf numFmtId="44" fontId="63" fillId="0" borderId="0" xfId="3" applyFont="1" applyBorder="1" applyAlignment="1">
      <alignment horizontal="left"/>
    </xf>
    <xf numFmtId="44" fontId="63" fillId="0" borderId="0" xfId="0" applyNumberFormat="1" applyFont="1" applyBorder="1" applyAlignment="1">
      <alignment horizontal="left"/>
    </xf>
    <xf numFmtId="0" fontId="47" fillId="0" borderId="0" xfId="0" applyFont="1" applyBorder="1"/>
    <xf numFmtId="0" fontId="47" fillId="0" borderId="0" xfId="43" applyFont="1" applyBorder="1"/>
    <xf numFmtId="172" fontId="63" fillId="0" borderId="0" xfId="13" applyNumberFormat="1" applyFont="1" applyBorder="1"/>
    <xf numFmtId="0" fontId="29" fillId="0" borderId="0" xfId="0" applyFont="1" applyFill="1" applyBorder="1" applyAlignment="1"/>
    <xf numFmtId="0" fontId="77" fillId="0" borderId="0" xfId="11" applyFont="1" applyFill="1" applyBorder="1" applyProtection="1"/>
    <xf numFmtId="0" fontId="77" fillId="0" borderId="0" xfId="0" applyFont="1" applyBorder="1" applyAlignment="1">
      <alignment horizontal="left" wrapText="1"/>
    </xf>
    <xf numFmtId="0" fontId="77" fillId="0" borderId="0" xfId="11" applyFont="1" applyBorder="1" applyProtection="1"/>
    <xf numFmtId="0" fontId="1" fillId="0" borderId="0" xfId="11" applyFont="1" applyBorder="1" applyProtection="1"/>
    <xf numFmtId="0" fontId="32" fillId="0" borderId="0" xfId="43" applyFont="1"/>
    <xf numFmtId="1" fontId="0" fillId="0" borderId="0" xfId="0" applyNumberFormat="1"/>
    <xf numFmtId="164" fontId="58" fillId="2" borderId="20" xfId="3" applyNumberFormat="1" applyFont="1" applyFill="1" applyBorder="1" applyProtection="1">
      <protection locked="0"/>
    </xf>
    <xf numFmtId="44" fontId="0" fillId="0" borderId="0" xfId="0" applyNumberFormat="1"/>
    <xf numFmtId="0" fontId="58" fillId="8" borderId="23" xfId="31" applyFont="1" applyFill="1" applyBorder="1" applyAlignment="1">
      <alignment horizontal="left" vertical="center" wrapText="1"/>
    </xf>
    <xf numFmtId="0" fontId="58" fillId="8" borderId="20" xfId="31" applyFont="1" applyFill="1" applyBorder="1" applyAlignment="1">
      <alignment vertical="center" wrapText="1"/>
    </xf>
    <xf numFmtId="9" fontId="0" fillId="0" borderId="0" xfId="13" applyFont="1"/>
    <xf numFmtId="172" fontId="0" fillId="0" borderId="0" xfId="13" applyNumberFormat="1" applyFont="1"/>
    <xf numFmtId="44" fontId="52" fillId="0" borderId="0" xfId="3" applyFont="1" applyFill="1" applyAlignment="1">
      <alignment horizontal="right"/>
    </xf>
    <xf numFmtId="0" fontId="78" fillId="0" borderId="0" xfId="0" applyFont="1"/>
    <xf numFmtId="0" fontId="51" fillId="0" borderId="0" xfId="0" applyFont="1" applyAlignment="1">
      <alignment horizontal="center"/>
    </xf>
    <xf numFmtId="1" fontId="51" fillId="0" borderId="0" xfId="0" applyNumberFormat="1" applyFont="1"/>
    <xf numFmtId="0" fontId="22" fillId="0" borderId="20" xfId="0" applyFont="1" applyBorder="1" applyAlignment="1">
      <alignment horizontal="center"/>
    </xf>
    <xf numFmtId="0" fontId="22" fillId="3" borderId="20" xfId="0" applyFont="1" applyFill="1" applyBorder="1" applyAlignment="1">
      <alignment horizontal="center"/>
    </xf>
    <xf numFmtId="16" fontId="22" fillId="0" borderId="20" xfId="0" quotePrefix="1" applyNumberFormat="1" applyFont="1" applyBorder="1" applyAlignment="1">
      <alignment horizontal="center"/>
    </xf>
    <xf numFmtId="0" fontId="22" fillId="0" borderId="20" xfId="0" quotePrefix="1" applyFont="1" applyBorder="1" applyAlignment="1">
      <alignment horizontal="center"/>
    </xf>
    <xf numFmtId="0" fontId="51" fillId="0" borderId="20" xfId="0" applyFont="1" applyFill="1" applyBorder="1" applyAlignment="1">
      <alignment horizontal="center" wrapText="1"/>
    </xf>
    <xf numFmtId="1" fontId="51" fillId="0" borderId="20" xfId="0" applyNumberFormat="1" applyFont="1" applyBorder="1" applyAlignment="1">
      <alignment horizontal="center" vertical="center"/>
    </xf>
    <xf numFmtId="1" fontId="51" fillId="0" borderId="20" xfId="3" applyNumberFormat="1" applyFont="1" applyFill="1" applyBorder="1" applyAlignment="1">
      <alignment horizontal="center"/>
    </xf>
    <xf numFmtId="44" fontId="51" fillId="0" borderId="20" xfId="3" applyFont="1" applyFill="1" applyBorder="1" applyAlignment="1">
      <alignment horizontal="center"/>
    </xf>
    <xf numFmtId="9" fontId="51" fillId="0" borderId="20" xfId="13" applyFont="1" applyFill="1" applyBorder="1" applyAlignment="1">
      <alignment horizontal="center"/>
    </xf>
    <xf numFmtId="0" fontId="22" fillId="3" borderId="20" xfId="0" applyFont="1" applyFill="1" applyBorder="1" applyAlignment="1">
      <alignment horizontal="center" vertical="center" wrapText="1"/>
    </xf>
    <xf numFmtId="0" fontId="79" fillId="0" borderId="10" xfId="43" applyFont="1" applyFill="1" applyBorder="1"/>
    <xf numFmtId="0" fontId="58" fillId="0" borderId="20" xfId="42" applyFont="1" applyFill="1" applyBorder="1" applyAlignment="1">
      <alignment horizontal="center" vertical="center" wrapText="1"/>
    </xf>
    <xf numFmtId="14" fontId="58" fillId="2" borderId="24" xfId="0" applyNumberFormat="1" applyFont="1" applyFill="1" applyBorder="1" applyProtection="1">
      <protection locked="0"/>
    </xf>
    <xf numFmtId="164" fontId="33" fillId="14" borderId="24" xfId="3" applyNumberFormat="1" applyFont="1" applyFill="1" applyBorder="1"/>
    <xf numFmtId="0" fontId="74" fillId="0" borderId="20" xfId="0" applyFont="1" applyBorder="1" applyAlignment="1">
      <alignment horizontal="center"/>
    </xf>
    <xf numFmtId="9" fontId="58" fillId="0" borderId="20" xfId="13" applyFont="1" applyBorder="1"/>
    <xf numFmtId="0" fontId="58" fillId="0" borderId="20" xfId="0" applyFont="1" applyFill="1" applyBorder="1" applyAlignment="1">
      <alignment horizontal="right"/>
    </xf>
    <xf numFmtId="0" fontId="58" fillId="0" borderId="20" xfId="0" applyFont="1" applyFill="1" applyBorder="1" applyAlignment="1"/>
    <xf numFmtId="164" fontId="58" fillId="0" borderId="20" xfId="3" quotePrefix="1" applyNumberFormat="1" applyFont="1" applyFill="1" applyBorder="1"/>
    <xf numFmtId="9" fontId="58" fillId="0" borderId="20" xfId="13" applyFont="1" applyFill="1" applyBorder="1"/>
    <xf numFmtId="164" fontId="58" fillId="0" borderId="20" xfId="3" applyNumberFormat="1" applyFont="1" applyFill="1" applyBorder="1" applyProtection="1"/>
    <xf numFmtId="9" fontId="58" fillId="0" borderId="20" xfId="13" applyFont="1" applyFill="1" applyBorder="1" applyProtection="1"/>
    <xf numFmtId="0" fontId="58" fillId="0" borderId="20" xfId="0" applyFont="1" applyBorder="1" applyAlignment="1">
      <alignment horizontal="center"/>
    </xf>
    <xf numFmtId="164" fontId="58" fillId="0" borderId="20" xfId="0" applyNumberFormat="1" applyFont="1" applyBorder="1"/>
    <xf numFmtId="0" fontId="58" fillId="0" borderId="20" xfId="0" applyFont="1" applyFill="1" applyBorder="1" applyAlignment="1">
      <alignment horizontal="center"/>
    </xf>
    <xf numFmtId="0" fontId="33" fillId="0" borderId="20" xfId="0" applyFont="1" applyBorder="1" applyAlignment="1">
      <alignment horizontal="right" wrapText="1"/>
    </xf>
    <xf numFmtId="0" fontId="29" fillId="0" borderId="20" xfId="11" applyFont="1" applyBorder="1" applyProtection="1"/>
    <xf numFmtId="0" fontId="29" fillId="0" borderId="20" xfId="11" applyFont="1" applyBorder="1" applyAlignment="1" applyProtection="1">
      <alignment horizontal="right"/>
    </xf>
    <xf numFmtId="14" fontId="52" fillId="0" borderId="24" xfId="0" applyNumberFormat="1" applyFont="1" applyBorder="1"/>
    <xf numFmtId="0" fontId="51" fillId="0" borderId="0" xfId="0" applyFont="1" applyFill="1" applyBorder="1" applyAlignment="1">
      <alignment horizontal="center" wrapText="1"/>
    </xf>
    <xf numFmtId="1" fontId="51" fillId="0" borderId="0" xfId="0" applyNumberFormat="1" applyFont="1" applyBorder="1" applyAlignment="1">
      <alignment horizontal="center" vertical="center"/>
    </xf>
    <xf numFmtId="0" fontId="40" fillId="0" borderId="4" xfId="0" applyFont="1" applyBorder="1" applyAlignment="1"/>
    <xf numFmtId="0" fontId="40" fillId="0" borderId="5" xfId="0" applyFont="1" applyBorder="1" applyAlignment="1"/>
    <xf numFmtId="0" fontId="81" fillId="0" borderId="6" xfId="0" applyFont="1" applyBorder="1" applyAlignment="1"/>
    <xf numFmtId="0" fontId="40" fillId="0" borderId="7" xfId="0" applyFont="1" applyBorder="1" applyAlignment="1">
      <alignment horizontal="center"/>
    </xf>
    <xf numFmtId="0" fontId="40" fillId="0" borderId="0" xfId="0" applyFont="1" applyBorder="1" applyAlignment="1">
      <alignment horizontal="center"/>
    </xf>
    <xf numFmtId="0" fontId="40" fillId="0" borderId="8" xfId="0" applyFont="1" applyBorder="1"/>
    <xf numFmtId="0" fontId="40" fillId="0" borderId="9" xfId="0" applyFont="1" applyBorder="1" applyAlignment="1">
      <alignment horizontal="center"/>
    </xf>
    <xf numFmtId="0" fontId="40" fillId="0" borderId="10" xfId="0" applyFont="1" applyBorder="1" applyAlignment="1">
      <alignment horizontal="center"/>
    </xf>
    <xf numFmtId="0" fontId="40" fillId="0" borderId="11" xfId="0" applyFont="1" applyBorder="1"/>
    <xf numFmtId="0" fontId="52" fillId="0" borderId="25" xfId="0" applyFont="1" applyFill="1" applyBorder="1" applyAlignment="1">
      <alignment horizontal="center" wrapText="1"/>
    </xf>
    <xf numFmtId="2" fontId="52" fillId="0" borderId="20" xfId="0" applyNumberFormat="1" applyFont="1" applyFill="1" applyBorder="1"/>
    <xf numFmtId="0" fontId="60" fillId="0" borderId="0" xfId="0" applyFont="1" applyBorder="1" applyAlignment="1"/>
    <xf numFmtId="0" fontId="60" fillId="0" borderId="0" xfId="0" applyFont="1" applyBorder="1"/>
    <xf numFmtId="0" fontId="60" fillId="0" borderId="0" xfId="43" applyFont="1" applyBorder="1" applyAlignment="1"/>
    <xf numFmtId="0" fontId="60" fillId="0" borderId="0" xfId="0" pivotButton="1" applyFont="1" applyBorder="1"/>
    <xf numFmtId="0" fontId="60" fillId="0" borderId="0" xfId="0" applyFont="1" applyBorder="1" applyAlignment="1">
      <alignment horizontal="left"/>
    </xf>
    <xf numFmtId="44" fontId="60" fillId="0" borderId="0" xfId="3" applyFont="1" applyBorder="1" applyAlignment="1">
      <alignment horizontal="left"/>
    </xf>
    <xf numFmtId="0" fontId="60" fillId="0" borderId="0" xfId="0" applyFont="1" applyBorder="1" applyAlignment="1">
      <alignment horizontal="left" vertical="top" wrapText="1"/>
    </xf>
    <xf numFmtId="44" fontId="60" fillId="0" borderId="0" xfId="0" applyNumberFormat="1" applyFont="1" applyBorder="1" applyAlignment="1">
      <alignment horizontal="left"/>
    </xf>
    <xf numFmtId="0" fontId="46" fillId="0" borderId="0" xfId="0" applyFont="1" applyBorder="1"/>
    <xf numFmtId="44" fontId="29" fillId="0" borderId="0" xfId="3" applyNumberFormat="1" applyFont="1" applyFill="1" applyBorder="1" applyProtection="1"/>
    <xf numFmtId="0" fontId="33" fillId="17" borderId="35" xfId="45" applyFont="1" applyFill="1" applyBorder="1" applyAlignment="1">
      <alignment horizontal="center" vertical="top" wrapText="1"/>
    </xf>
    <xf numFmtId="0" fontId="58" fillId="8" borderId="1" xfId="31" applyFont="1" applyFill="1" applyBorder="1" applyAlignment="1">
      <alignment horizontal="left" vertical="center" wrapText="1"/>
    </xf>
    <xf numFmtId="0" fontId="58" fillId="8" borderId="2" xfId="31" applyFont="1" applyFill="1" applyBorder="1" applyAlignment="1">
      <alignment horizontal="left" vertical="center" wrapText="1"/>
    </xf>
    <xf numFmtId="0" fontId="58" fillId="8" borderId="3" xfId="31" applyFont="1" applyFill="1" applyBorder="1" applyAlignment="1">
      <alignment horizontal="left" vertical="center" wrapText="1"/>
    </xf>
    <xf numFmtId="0" fontId="33" fillId="8" borderId="18" xfId="0" applyFont="1" applyFill="1" applyBorder="1" applyAlignment="1">
      <alignment horizontal="center" vertical="center" wrapText="1"/>
    </xf>
    <xf numFmtId="0" fontId="33" fillId="8" borderId="0"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80" fillId="8" borderId="52" xfId="18" applyFont="1" applyFill="1" applyBorder="1" applyAlignment="1">
      <alignment horizontal="left" wrapText="1"/>
    </xf>
    <xf numFmtId="0" fontId="80" fillId="8" borderId="10" xfId="18" applyFont="1" applyFill="1" applyBorder="1" applyAlignment="1">
      <alignment horizontal="left" wrapText="1"/>
    </xf>
    <xf numFmtId="0" fontId="80" fillId="8" borderId="53" xfId="18" applyFont="1" applyFill="1" applyBorder="1" applyAlignment="1">
      <alignment horizontal="left" wrapText="1"/>
    </xf>
    <xf numFmtId="0" fontId="80" fillId="8" borderId="18" xfId="18" applyFont="1" applyFill="1" applyBorder="1" applyAlignment="1">
      <alignment horizontal="left"/>
    </xf>
    <xf numFmtId="0" fontId="80" fillId="8" borderId="0" xfId="18" applyFont="1" applyFill="1" applyBorder="1" applyAlignment="1">
      <alignment horizontal="left"/>
    </xf>
    <xf numFmtId="0" fontId="80" fillId="8" borderId="19" xfId="18" applyFont="1" applyFill="1" applyBorder="1" applyAlignment="1">
      <alignment horizontal="left"/>
    </xf>
    <xf numFmtId="0" fontId="80" fillId="0" borderId="18" xfId="0" applyFont="1" applyBorder="1"/>
    <xf numFmtId="0" fontId="80" fillId="0" borderId="0" xfId="0" applyFont="1" applyBorder="1"/>
    <xf numFmtId="0" fontId="80" fillId="0" borderId="19" xfId="0" applyFont="1" applyBorder="1"/>
    <xf numFmtId="0" fontId="58" fillId="8" borderId="1" xfId="18" applyFont="1" applyFill="1" applyBorder="1" applyAlignment="1">
      <alignment horizontal="left" vertical="center" wrapText="1"/>
    </xf>
    <xf numFmtId="0" fontId="58" fillId="8" borderId="2" xfId="18" applyFont="1" applyFill="1" applyBorder="1" applyAlignment="1">
      <alignment horizontal="left" vertical="center" wrapText="1"/>
    </xf>
    <xf numFmtId="0" fontId="58" fillId="8" borderId="3" xfId="18" applyFont="1" applyFill="1" applyBorder="1" applyAlignment="1">
      <alignment horizontal="left" vertical="center" wrapText="1"/>
    </xf>
    <xf numFmtId="0" fontId="73" fillId="7" borderId="21" xfId="0" applyFont="1" applyFill="1" applyBorder="1" applyAlignment="1">
      <alignment horizontal="center" vertical="center"/>
    </xf>
    <xf numFmtId="0" fontId="73" fillId="7" borderId="48" xfId="0" applyFont="1" applyFill="1" applyBorder="1" applyAlignment="1">
      <alignment horizontal="center" vertical="center"/>
    </xf>
    <xf numFmtId="0" fontId="73" fillId="7" borderId="22" xfId="0" applyFont="1" applyFill="1" applyBorder="1" applyAlignment="1">
      <alignment horizontal="center" vertical="center"/>
    </xf>
    <xf numFmtId="0" fontId="73" fillId="7" borderId="18" xfId="0" applyFont="1" applyFill="1" applyBorder="1" applyAlignment="1">
      <alignment horizontal="center" vertical="center"/>
    </xf>
    <xf numFmtId="0" fontId="73" fillId="7" borderId="0" xfId="0" applyFont="1" applyFill="1" applyBorder="1" applyAlignment="1">
      <alignment horizontal="center" vertical="center"/>
    </xf>
    <xf numFmtId="0" fontId="73" fillId="7" borderId="19" xfId="0" applyFont="1" applyFill="1" applyBorder="1" applyAlignment="1">
      <alignment horizontal="center" vertical="center"/>
    </xf>
    <xf numFmtId="0" fontId="73" fillId="7" borderId="49" xfId="0" applyFont="1" applyFill="1" applyBorder="1" applyAlignment="1">
      <alignment horizontal="center"/>
    </xf>
    <xf numFmtId="0" fontId="73" fillId="7" borderId="14" xfId="0" applyFont="1" applyFill="1" applyBorder="1" applyAlignment="1">
      <alignment horizontal="center"/>
    </xf>
    <xf numFmtId="0" fontId="73" fillId="7" borderId="50" xfId="0" applyFont="1" applyFill="1" applyBorder="1" applyAlignment="1">
      <alignment horizontal="center"/>
    </xf>
    <xf numFmtId="0" fontId="73" fillId="7" borderId="54" xfId="0" applyFont="1" applyFill="1" applyBorder="1" applyAlignment="1">
      <alignment horizontal="center"/>
    </xf>
    <xf numFmtId="0" fontId="73" fillId="7" borderId="5" xfId="0" applyFont="1" applyFill="1" applyBorder="1" applyAlignment="1">
      <alignment horizontal="center"/>
    </xf>
    <xf numFmtId="0" fontId="73" fillId="7" borderId="51" xfId="0" applyFont="1" applyFill="1" applyBorder="1" applyAlignment="1">
      <alignment horizontal="center"/>
    </xf>
    <xf numFmtId="0" fontId="33" fillId="0" borderId="1" xfId="0" applyFont="1" applyBorder="1" applyAlignment="1">
      <alignment horizontal="center"/>
    </xf>
    <xf numFmtId="0" fontId="33" fillId="0" borderId="3" xfId="0" applyFont="1" applyBorder="1" applyAlignment="1">
      <alignment horizontal="center"/>
    </xf>
    <xf numFmtId="0" fontId="80" fillId="0" borderId="18" xfId="18" applyFont="1" applyBorder="1"/>
    <xf numFmtId="0" fontId="80" fillId="0" borderId="0" xfId="18" applyFont="1" applyBorder="1"/>
    <xf numFmtId="0" fontId="80" fillId="0" borderId="19" xfId="18" applyFont="1" applyBorder="1"/>
    <xf numFmtId="0" fontId="83" fillId="0" borderId="21" xfId="0" applyFont="1" applyBorder="1" applyAlignment="1">
      <alignment horizontal="left" vertical="center" wrapText="1"/>
    </xf>
    <xf numFmtId="0" fontId="83" fillId="0" borderId="48" xfId="0" applyFont="1" applyBorder="1" applyAlignment="1">
      <alignment horizontal="left" vertical="center" wrapText="1"/>
    </xf>
    <xf numFmtId="0" fontId="83" fillId="0" borderId="22" xfId="0" applyFont="1" applyBorder="1" applyAlignment="1">
      <alignment horizontal="left" vertical="center" wrapText="1"/>
    </xf>
    <xf numFmtId="0" fontId="83" fillId="0" borderId="30" xfId="0" applyFont="1" applyBorder="1" applyAlignment="1">
      <alignment horizontal="left" vertical="center" wrapText="1"/>
    </xf>
    <xf numFmtId="0" fontId="83" fillId="0" borderId="47" xfId="0" applyFont="1" applyBorder="1" applyAlignment="1">
      <alignment horizontal="left" vertical="center" wrapText="1"/>
    </xf>
    <xf numFmtId="0" fontId="83" fillId="0" borderId="29" xfId="0" applyFont="1" applyBorder="1" applyAlignment="1">
      <alignment horizontal="left" vertical="center"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2" fillId="0" borderId="20" xfId="0" applyFont="1" applyBorder="1" applyAlignment="1">
      <alignment horizontal="left" vertical="center" wrapText="1"/>
    </xf>
    <xf numFmtId="0" fontId="58" fillId="3" borderId="1" xfId="0" applyFont="1" applyFill="1" applyBorder="1" applyAlignment="1">
      <alignment horizontal="left" wrapText="1"/>
    </xf>
    <xf numFmtId="0" fontId="58" fillId="3" borderId="3" xfId="0" applyFont="1" applyFill="1" applyBorder="1" applyAlignment="1">
      <alignment horizontal="left" wrapText="1"/>
    </xf>
    <xf numFmtId="0" fontId="48" fillId="0" borderId="21" xfId="0" applyFont="1" applyBorder="1" applyAlignment="1" applyProtection="1">
      <alignment wrapText="1"/>
      <protection hidden="1"/>
    </xf>
    <xf numFmtId="0" fontId="48" fillId="0" borderId="22" xfId="0" applyFont="1" applyBorder="1" applyAlignment="1" applyProtection="1">
      <alignment wrapText="1"/>
      <protection hidden="1"/>
    </xf>
    <xf numFmtId="0" fontId="33" fillId="8" borderId="1" xfId="0" applyFont="1" applyFill="1" applyBorder="1" applyAlignment="1">
      <alignment horizontal="left"/>
    </xf>
    <xf numFmtId="0" fontId="33" fillId="8" borderId="3" xfId="0" applyFont="1" applyFill="1" applyBorder="1" applyAlignment="1">
      <alignment horizontal="left"/>
    </xf>
    <xf numFmtId="0" fontId="33" fillId="0" borderId="23" xfId="0" applyFont="1" applyBorder="1" applyAlignment="1">
      <alignment horizontal="center"/>
    </xf>
    <xf numFmtId="0" fontId="54" fillId="0" borderId="0" xfId="0" applyFont="1" applyBorder="1" applyAlignment="1">
      <alignment horizontal="center"/>
    </xf>
    <xf numFmtId="0" fontId="33" fillId="0" borderId="20" xfId="0" applyFont="1" applyBorder="1" applyAlignment="1">
      <alignment horizontal="center"/>
    </xf>
    <xf numFmtId="0" fontId="33" fillId="0" borderId="0" xfId="0" applyFont="1" applyBorder="1" applyAlignment="1">
      <alignment horizontal="center"/>
    </xf>
    <xf numFmtId="0" fontId="58" fillId="3" borderId="0" xfId="0" applyFont="1" applyFill="1" applyBorder="1" applyAlignment="1">
      <alignment horizontal="left" wrapText="1"/>
    </xf>
    <xf numFmtId="0" fontId="58" fillId="3" borderId="4" xfId="43" applyFont="1" applyFill="1" applyBorder="1" applyAlignment="1">
      <alignment horizontal="left" vertical="center" wrapText="1"/>
    </xf>
    <xf numFmtId="0" fontId="58" fillId="3" borderId="14" xfId="43" applyFont="1" applyFill="1" applyBorder="1" applyAlignment="1">
      <alignment horizontal="left" vertical="center" wrapText="1"/>
    </xf>
    <xf numFmtId="0" fontId="58" fillId="3" borderId="6" xfId="43" applyFont="1" applyFill="1" applyBorder="1" applyAlignment="1">
      <alignment horizontal="left" vertical="center" wrapText="1"/>
    </xf>
    <xf numFmtId="0" fontId="33" fillId="0" borderId="1" xfId="43" applyFont="1" applyBorder="1" applyAlignment="1">
      <alignment horizontal="center"/>
    </xf>
    <xf numFmtId="0" fontId="33" fillId="0" borderId="3" xfId="43" applyFont="1" applyBorder="1" applyAlignment="1">
      <alignment horizontal="center"/>
    </xf>
    <xf numFmtId="0" fontId="33" fillId="0" borderId="20" xfId="43" applyFont="1" applyBorder="1" applyAlignment="1">
      <alignment horizontal="center"/>
    </xf>
    <xf numFmtId="0" fontId="33" fillId="16" borderId="19" xfId="0" applyFont="1" applyFill="1" applyBorder="1" applyAlignment="1">
      <alignment horizontal="left" vertical="center" wrapText="1"/>
    </xf>
    <xf numFmtId="0" fontId="33" fillId="16" borderId="47" xfId="43" applyFont="1" applyFill="1" applyBorder="1" applyAlignment="1">
      <alignment horizontal="left" vertical="center" wrapText="1"/>
    </xf>
    <xf numFmtId="0" fontId="33" fillId="16" borderId="29" xfId="43" applyFont="1" applyFill="1" applyBorder="1" applyAlignment="1">
      <alignment horizontal="left" vertical="center" wrapText="1"/>
    </xf>
    <xf numFmtId="0" fontId="28" fillId="0" borderId="0" xfId="11" applyFont="1" applyBorder="1" applyAlignment="1" applyProtection="1">
      <alignment horizontal="left" wrapText="1"/>
    </xf>
    <xf numFmtId="0" fontId="29" fillId="0" borderId="0" xfId="11" applyFont="1" applyBorder="1" applyAlignment="1" applyProtection="1">
      <alignment horizontal="left"/>
    </xf>
    <xf numFmtId="0" fontId="29" fillId="0" borderId="0" xfId="11" applyFont="1" applyBorder="1" applyAlignment="1" applyProtection="1">
      <alignment horizontal="center"/>
    </xf>
    <xf numFmtId="0" fontId="28" fillId="0" borderId="1" xfId="11" applyFont="1" applyBorder="1" applyAlignment="1" applyProtection="1">
      <alignment horizontal="left" vertical="center" wrapText="1"/>
    </xf>
    <xf numFmtId="0" fontId="28" fillId="0" borderId="2" xfId="11" applyFont="1" applyBorder="1" applyAlignment="1" applyProtection="1">
      <alignment horizontal="left" vertical="center" wrapText="1"/>
    </xf>
    <xf numFmtId="0" fontId="28" fillId="0" borderId="3" xfId="11" applyFont="1" applyBorder="1" applyAlignment="1" applyProtection="1">
      <alignment horizontal="left" vertical="center" wrapText="1"/>
    </xf>
    <xf numFmtId="0" fontId="28" fillId="0" borderId="0" xfId="11" applyFont="1" applyFill="1" applyBorder="1" applyAlignment="1" applyProtection="1">
      <alignment horizontal="left" wrapText="1"/>
    </xf>
    <xf numFmtId="0" fontId="28" fillId="0" borderId="0" xfId="11" applyFont="1" applyBorder="1" applyAlignment="1" applyProtection="1">
      <alignment horizontal="left"/>
    </xf>
    <xf numFmtId="0" fontId="29" fillId="0" borderId="0" xfId="11" applyFont="1" applyFill="1" applyBorder="1" applyAlignment="1" applyProtection="1">
      <alignment horizontal="center"/>
    </xf>
    <xf numFmtId="0" fontId="28" fillId="0" borderId="1" xfId="11" applyFont="1" applyFill="1" applyBorder="1" applyAlignment="1" applyProtection="1">
      <alignment horizontal="left" vertical="center" wrapText="1"/>
    </xf>
    <xf numFmtId="0" fontId="28" fillId="0" borderId="2" xfId="11" applyFont="1" applyFill="1" applyBorder="1" applyAlignment="1" applyProtection="1">
      <alignment horizontal="left" vertical="center" wrapText="1"/>
    </xf>
    <xf numFmtId="0" fontId="28" fillId="0" borderId="3" xfId="11" applyFont="1" applyFill="1" applyBorder="1" applyAlignment="1" applyProtection="1">
      <alignment horizontal="left" vertical="center" wrapText="1"/>
    </xf>
    <xf numFmtId="0" fontId="29" fillId="0" borderId="0" xfId="11" applyFont="1" applyFill="1" applyAlignment="1" applyProtection="1">
      <alignment horizontal="center"/>
    </xf>
    <xf numFmtId="0" fontId="3" fillId="0" borderId="4" xfId="20" applyFont="1" applyBorder="1" applyAlignment="1">
      <alignment horizontal="center"/>
    </xf>
    <xf numFmtId="0" fontId="3" fillId="0" borderId="6" xfId="20" applyFont="1" applyBorder="1" applyAlignment="1">
      <alignment horizontal="center"/>
    </xf>
    <xf numFmtId="168" fontId="22" fillId="0" borderId="9" xfId="0" applyNumberFormat="1" applyFont="1" applyBorder="1" applyAlignment="1">
      <alignment horizontal="center"/>
    </xf>
    <xf numFmtId="0" fontId="45" fillId="0" borderId="10" xfId="0" applyFont="1" applyBorder="1" applyAlignment="1">
      <alignment horizontal="center"/>
    </xf>
    <xf numFmtId="0" fontId="45" fillId="0" borderId="11" xfId="0" applyFont="1" applyBorder="1" applyAlignment="1">
      <alignment horizontal="center"/>
    </xf>
    <xf numFmtId="0" fontId="23" fillId="0" borderId="4" xfId="0" applyFont="1" applyBorder="1" applyAlignment="1">
      <alignment horizontal="center"/>
    </xf>
    <xf numFmtId="0" fontId="45" fillId="0" borderId="5" xfId="0" applyFont="1" applyBorder="1" applyAlignment="1"/>
    <xf numFmtId="0" fontId="45" fillId="0" borderId="6" xfId="0" applyFont="1" applyBorder="1" applyAlignment="1"/>
    <xf numFmtId="0" fontId="23" fillId="0" borderId="7" xfId="0" applyFont="1" applyBorder="1" applyAlignment="1">
      <alignment horizontal="center"/>
    </xf>
    <xf numFmtId="0" fontId="45" fillId="0" borderId="0" xfId="0" applyFont="1" applyBorder="1" applyAlignment="1"/>
    <xf numFmtId="0" fontId="45" fillId="0" borderId="8" xfId="0" applyFont="1" applyBorder="1" applyAlignment="1"/>
    <xf numFmtId="0" fontId="32" fillId="0" borderId="13" xfId="0" applyFont="1" applyBorder="1" applyAlignment="1">
      <alignment horizontal="center"/>
    </xf>
    <xf numFmtId="0" fontId="45" fillId="0" borderId="14" xfId="0" applyFont="1" applyBorder="1" applyAlignment="1">
      <alignment horizontal="center"/>
    </xf>
    <xf numFmtId="0" fontId="45" fillId="0" borderId="15" xfId="0" applyFont="1" applyBorder="1" applyAlignment="1">
      <alignment horizontal="center"/>
    </xf>
  </cellXfs>
  <cellStyles count="48">
    <cellStyle name="Comma" xfId="23" builtinId="3"/>
    <cellStyle name="Comma 2" xfId="1"/>
    <cellStyle name="Comma 3" xfId="2"/>
    <cellStyle name="Comma 3 2" xfId="26"/>
    <cellStyle name="Currency" xfId="3" builtinId="4"/>
    <cellStyle name="Currency 2" xfId="4"/>
    <cellStyle name="Currency 2 2" xfId="5"/>
    <cellStyle name="Currency 2 3" xfId="27"/>
    <cellStyle name="Currency 3" xfId="6"/>
    <cellStyle name="Currency 3 2" xfId="28"/>
    <cellStyle name="Currency 4" xfId="7"/>
    <cellStyle name="Currency 4 2" xfId="29"/>
    <cellStyle name="Currency 5" xfId="21"/>
    <cellStyle name="Currency 5 2" xfId="39"/>
    <cellStyle name="Heading 1" xfId="44" builtinId="16"/>
    <cellStyle name="Heading 2" xfId="45" builtinId="17"/>
    <cellStyle name="Heading 3" xfId="46" builtinId="18"/>
    <cellStyle name="Hyperlink" xfId="18" builtinId="8"/>
    <cellStyle name="Input" xfId="42" builtinId="20"/>
    <cellStyle name="Normal" xfId="0" builtinId="0"/>
    <cellStyle name="Normal 2" xfId="8"/>
    <cellStyle name="Normal 2 2" xfId="9"/>
    <cellStyle name="Normal 2 2 2" xfId="31"/>
    <cellStyle name="Normal 2 3" xfId="30"/>
    <cellStyle name="Normal 2 4" xfId="43"/>
    <cellStyle name="Normal 3" xfId="10"/>
    <cellStyle name="Normal 3 2" xfId="19"/>
    <cellStyle name="Normal 3 2 2" xfId="37"/>
    <cellStyle name="Normal 3 3" xfId="25"/>
    <cellStyle name="Normal 3 4" xfId="32"/>
    <cellStyle name="Normal 4" xfId="11"/>
    <cellStyle name="Normal 4 2" xfId="33"/>
    <cellStyle name="Normal 4 3" xfId="41"/>
    <cellStyle name="Normal 5" xfId="12"/>
    <cellStyle name="Normal 6" xfId="17"/>
    <cellStyle name="Normal 6 2" xfId="36"/>
    <cellStyle name="Normal 7" xfId="20"/>
    <cellStyle name="Normal 7 2" xfId="38"/>
    <cellStyle name="Normal 8" xfId="24"/>
    <cellStyle name="Percent" xfId="13" builtinId="5"/>
    <cellStyle name="Percent 2" xfId="14"/>
    <cellStyle name="Percent 2 2" xfId="15"/>
    <cellStyle name="Percent 2 3" xfId="34"/>
    <cellStyle name="Percent 3" xfId="16"/>
    <cellStyle name="Percent 3 2" xfId="35"/>
    <cellStyle name="Percent 4" xfId="22"/>
    <cellStyle name="Percent 4 2" xfId="40"/>
    <cellStyle name="Warning Text" xfId="47" builtinId="11"/>
  </cellStyles>
  <dxfs count="118">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border>
        <left/>
        <right/>
        <top/>
        <bottom/>
        <vertical/>
        <horizontal/>
      </border>
    </dxf>
    <dxf>
      <border>
        <left/>
        <right/>
        <top style="thin">
          <color auto="1"/>
        </top>
        <bottom/>
        <vertical/>
        <horizontal/>
      </border>
    </dxf>
    <dxf>
      <font>
        <color theme="0"/>
      </font>
    </dxf>
    <dxf>
      <font>
        <b/>
        <i val="0"/>
        <color rgb="FFC00000"/>
      </font>
      <fill>
        <patternFill>
          <bgColor theme="5" tint="0.59996337778862885"/>
        </patternFill>
      </fill>
    </dxf>
    <dxf>
      <font>
        <color rgb="FF006100"/>
      </font>
      <fill>
        <patternFill>
          <bgColor rgb="FFC6EFCE"/>
        </patternFill>
      </fill>
    </dxf>
    <dxf>
      <font>
        <b/>
        <i val="0"/>
        <color rgb="FFC00000"/>
      </font>
      <fill>
        <patternFill>
          <bgColor theme="5" tint="0.59996337778862885"/>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FF0000"/>
      </font>
      <fill>
        <patternFill>
          <bgColor rgb="FFFFFF00"/>
        </patternFill>
      </fill>
      <border>
        <left/>
        <right/>
        <top/>
        <bottom/>
        <vertical/>
        <horizontal/>
      </border>
    </dxf>
    <dxf>
      <font>
        <color theme="0"/>
      </font>
      <fill>
        <patternFill>
          <bgColor theme="0"/>
        </patternFill>
      </fill>
      <border>
        <left/>
        <right/>
        <top/>
        <bottom/>
        <vertical/>
        <horizontal/>
      </border>
    </dxf>
    <dxf>
      <font>
        <color theme="0"/>
      </font>
      <border>
        <left/>
        <right/>
        <top/>
        <bottom/>
      </border>
    </dxf>
    <dxf>
      <font>
        <color theme="0"/>
      </font>
      <border>
        <left/>
        <right/>
        <top/>
        <bottom/>
      </border>
    </dxf>
    <dxf>
      <fill>
        <patternFill>
          <bgColor theme="0"/>
        </patternFill>
      </fill>
    </dxf>
    <dxf>
      <font>
        <color theme="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C31F4"/>
      <color rgb="FF1160FF"/>
      <color rgb="FFD119B7"/>
      <color rgb="FF290D8F"/>
      <color rgb="FFE51FC9"/>
      <color rgb="FFD1EB35"/>
      <color rgb="FFE2F5F6"/>
      <color rgb="FFB2DE82"/>
      <color rgb="FFC418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Cash Inflow Source Allocation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600420898385107E-2"/>
          <c:y val="0.12240920911379406"/>
          <c:w val="0.88697335181532522"/>
          <c:h val="0.45201672201431303"/>
        </c:manualLayout>
      </c:layout>
      <c:barChart>
        <c:barDir val="col"/>
        <c:grouping val="percentStacked"/>
        <c:varyColors val="0"/>
        <c:ser>
          <c:idx val="10"/>
          <c:order val="0"/>
          <c:tx>
            <c:strRef>
              <c:f>'SI Income Stream'!$E$122</c:f>
              <c:strCache>
                <c:ptCount val="1"/>
                <c:pt idx="0">
                  <c:v>FERS DEFINED BENEFIT (PENSION)</c:v>
                </c:pt>
              </c:strCache>
            </c:strRef>
          </c:tx>
          <c:spPr>
            <a:solidFill>
              <a:srgbClr val="00B0F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Stream'!$F$122:$T$122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2EA9-48FB-8F42-2377E085A8E2}"/>
            </c:ext>
          </c:extLst>
        </c:ser>
        <c:ser>
          <c:idx val="8"/>
          <c:order val="1"/>
          <c:tx>
            <c:strRef>
              <c:f>'SI Income Stream'!$E$120</c:f>
              <c:strCache>
                <c:ptCount val="1"/>
                <c:pt idx="0">
                  <c:v>OTHER PENSION BENEFITS (IF APPLICABLE)</c:v>
                </c:pt>
              </c:strCache>
            </c:strRef>
          </c:tx>
          <c:spPr>
            <a:solidFill>
              <a:srgbClr val="E51FC9"/>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Stream'!$F$120:$T$120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2EA9-48FB-8F42-2377E085A8E2}"/>
            </c:ext>
          </c:extLst>
        </c:ser>
        <c:ser>
          <c:idx val="1"/>
          <c:order val="2"/>
          <c:tx>
            <c:strRef>
              <c:f>'SI Income Stream'!$E$113</c:f>
              <c:strCache>
                <c:ptCount val="1"/>
                <c:pt idx="0">
                  <c:v>FERS ANNUITY SUPPLEMENT</c:v>
                </c:pt>
              </c:strCache>
            </c:strRef>
          </c:tx>
          <c:spPr>
            <a:solidFill>
              <a:schemeClr val="bg1">
                <a:lumMod val="65000"/>
              </a:schemeClr>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Stream'!$F$113:$T$113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EA9-48FB-8F42-2377E085A8E2}"/>
            </c:ext>
          </c:extLst>
        </c:ser>
        <c:ser>
          <c:idx val="2"/>
          <c:order val="3"/>
          <c:tx>
            <c:strRef>
              <c:f>'SI Income Stream'!$E$114</c:f>
              <c:strCache>
                <c:ptCount val="1"/>
                <c:pt idx="0">
                  <c:v>SOCIAL SECURITY BENEFITS</c:v>
                </c:pt>
              </c:strCache>
            </c:strRef>
          </c:tx>
          <c:spPr>
            <a:solidFill>
              <a:srgbClr val="00B05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Stream'!$F$114:$T$114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EA9-48FB-8F42-2377E085A8E2}"/>
            </c:ext>
          </c:extLst>
        </c:ser>
        <c:ser>
          <c:idx val="3"/>
          <c:order val="4"/>
          <c:tx>
            <c:strRef>
              <c:f>'SI Income Stream'!$E$115</c:f>
              <c:strCache>
                <c:ptCount val="1"/>
                <c:pt idx="0">
                  <c:v>TSP SUPPLEMENTAL INCOME</c:v>
                </c:pt>
              </c:strCache>
            </c:strRef>
          </c:tx>
          <c:spPr>
            <a:solidFill>
              <a:srgbClr val="00206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Stream'!$F$115:$T$115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EA9-48FB-8F42-2377E085A8E2}"/>
            </c:ext>
          </c:extLst>
        </c:ser>
        <c:ser>
          <c:idx val="4"/>
          <c:order val="5"/>
          <c:tx>
            <c:strRef>
              <c:f>'SI Income Stream'!$E$116</c:f>
              <c:strCache>
                <c:ptCount val="1"/>
                <c:pt idx="0">
                  <c:v>TSP BENEFITS (TRADITIONAL)</c:v>
                </c:pt>
              </c:strCache>
            </c:strRef>
          </c:tx>
          <c:spPr>
            <a:solidFill>
              <a:srgbClr val="FF000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Stream'!$F$116:$T$116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EA9-48FB-8F42-2377E085A8E2}"/>
            </c:ext>
          </c:extLst>
        </c:ser>
        <c:ser>
          <c:idx val="5"/>
          <c:order val="6"/>
          <c:tx>
            <c:strRef>
              <c:f>'SI Income Stream'!$E$117</c:f>
              <c:strCache>
                <c:ptCount val="1"/>
                <c:pt idx="0">
                  <c:v>TSP BENEFITS (ROTH)</c:v>
                </c:pt>
              </c:strCache>
            </c:strRef>
          </c:tx>
          <c:spPr>
            <a:solidFill>
              <a:schemeClr val="accent6">
                <a:lumMod val="50000"/>
              </a:schemeClr>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Stream'!$F$117:$T$117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2EA9-48FB-8F42-2377E085A8E2}"/>
            </c:ext>
          </c:extLst>
        </c:ser>
        <c:ser>
          <c:idx val="6"/>
          <c:order val="7"/>
          <c:tx>
            <c:strRef>
              <c:f>'SI Income Stream'!$E$118</c:f>
              <c:strCache>
                <c:ptCount val="1"/>
                <c:pt idx="0">
                  <c:v>IRA BENEFITS (TRADITIONAL)</c:v>
                </c:pt>
              </c:strCache>
            </c:strRef>
          </c:tx>
          <c:spPr>
            <a:solidFill>
              <a:srgbClr val="FFFF0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Stream'!$F$118:$T$118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EA9-48FB-8F42-2377E085A8E2}"/>
            </c:ext>
          </c:extLst>
        </c:ser>
        <c:ser>
          <c:idx val="7"/>
          <c:order val="8"/>
          <c:tx>
            <c:strRef>
              <c:f>'SI Income Stream'!$E$119</c:f>
              <c:strCache>
                <c:ptCount val="1"/>
                <c:pt idx="0">
                  <c:v>IRA BENEFITS (ROTH)</c:v>
                </c:pt>
              </c:strCache>
            </c:strRef>
          </c:tx>
          <c:spPr>
            <a:solidFill>
              <a:srgbClr val="7030A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Stream'!$F$119:$T$119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2EA9-48FB-8F42-2377E085A8E2}"/>
            </c:ext>
          </c:extLst>
        </c:ser>
        <c:ser>
          <c:idx val="9"/>
          <c:order val="9"/>
          <c:tx>
            <c:strRef>
              <c:f>'SI Income Stream'!$E$121</c:f>
              <c:strCache>
                <c:ptCount val="1"/>
                <c:pt idx="0">
                  <c:v>OTHER INCOME (IF APPLICABLE)</c:v>
                </c:pt>
              </c:strCache>
            </c:strRef>
          </c:tx>
          <c:spPr>
            <a:solidFill>
              <a:schemeClr val="accent3">
                <a:lumMod val="50000"/>
              </a:schemeClr>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Stream'!$F$121:$T$121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9-2EA9-48FB-8F42-2377E085A8E2}"/>
            </c:ext>
          </c:extLst>
        </c:ser>
        <c:ser>
          <c:idx val="11"/>
          <c:order val="10"/>
          <c:tx>
            <c:strRef>
              <c:f>'SI Income Stream'!$E$123</c:f>
              <c:strCache>
                <c:ptCount val="1"/>
                <c:pt idx="0">
                  <c:v>ACTIVE DUTY MILITARY RETIREMENT PAY</c:v>
                </c:pt>
              </c:strCache>
            </c:strRef>
          </c:tx>
          <c:spPr>
            <a:solidFill>
              <a:schemeClr val="accent6">
                <a:lumMod val="60000"/>
              </a:schemeClr>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Stream'!$F$123:$T$123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990-4F59-8C1F-D43474D120D5}"/>
            </c:ext>
          </c:extLst>
        </c:ser>
        <c:ser>
          <c:idx val="12"/>
          <c:order val="11"/>
          <c:tx>
            <c:strRef>
              <c:f>'SI Income Stream'!$E$124</c:f>
              <c:strCache>
                <c:ptCount val="1"/>
                <c:pt idx="0">
                  <c:v>VA DISABILITY BENEFITS</c:v>
                </c:pt>
              </c:strCache>
            </c:strRef>
          </c:tx>
          <c:spPr>
            <a:solidFill>
              <a:schemeClr val="accent1">
                <a:lumMod val="80000"/>
                <a:lumOff val="20000"/>
              </a:schemeClr>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Stream'!$F$124:$T$124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990-4F59-8C1F-D43474D120D5}"/>
            </c:ext>
          </c:extLst>
        </c:ser>
        <c:ser>
          <c:idx val="0"/>
          <c:order val="12"/>
          <c:tx>
            <c:strRef>
              <c:f>'SI Income Stream'!$E$112</c:f>
              <c:strCache>
                <c:ptCount val="1"/>
                <c:pt idx="0">
                  <c:v>REGULAR WAGES</c:v>
                </c:pt>
              </c:strCache>
            </c:strRef>
          </c:tx>
          <c:spPr>
            <a:solidFill>
              <a:srgbClr val="FFC000"/>
            </a:solidFill>
            <a:ln>
              <a:noFill/>
            </a:ln>
            <a:effectLst/>
          </c:spPr>
          <c:invertIfNegative val="0"/>
          <c:cat>
            <c:numRef>
              <c:f>'SI Income Stream'!$F$111:$T$111</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Stream'!$F$112:$T$112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2EA9-48FB-8F42-2377E085A8E2}"/>
            </c:ext>
          </c:extLst>
        </c:ser>
        <c:dLbls>
          <c:showLegendKey val="0"/>
          <c:showVal val="0"/>
          <c:showCatName val="0"/>
          <c:showSerName val="0"/>
          <c:showPercent val="0"/>
          <c:showBubbleSize val="0"/>
        </c:dLbls>
        <c:gapWidth val="150"/>
        <c:overlap val="100"/>
        <c:axId val="8867120"/>
        <c:axId val="8869472"/>
      </c:barChart>
      <c:catAx>
        <c:axId val="886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9472"/>
        <c:crosses val="autoZero"/>
        <c:auto val="1"/>
        <c:lblAlgn val="ctr"/>
        <c:lblOffset val="100"/>
        <c:noMultiLvlLbl val="0"/>
      </c:catAx>
      <c:valAx>
        <c:axId val="8869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7120"/>
        <c:crosses val="autoZero"/>
        <c:crossBetween val="between"/>
      </c:valAx>
      <c:spPr>
        <a:noFill/>
        <a:ln>
          <a:noFill/>
        </a:ln>
        <a:effectLst/>
      </c:spPr>
    </c:plotArea>
    <c:legend>
      <c:legendPos val="b"/>
      <c:layout>
        <c:manualLayout>
          <c:xMode val="edge"/>
          <c:yMode val="edge"/>
          <c:x val="4.8628445852725424E-2"/>
          <c:y val="0.63812926999345798"/>
          <c:w val="0.89607624208015968"/>
          <c:h val="0.361870612938408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Cash</a:t>
            </a:r>
            <a:r>
              <a:rPr lang="en-US" baseline="0"/>
              <a:t> Outflow Pre and Post Retirement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s>
    <c:plotArea>
      <c:layout/>
      <c:barChart>
        <c:barDir val="col"/>
        <c:grouping val="clustered"/>
        <c:varyColors val="0"/>
        <c:ser>
          <c:idx val="0"/>
          <c:order val="0"/>
          <c:tx>
            <c:strRef>
              <c:f>'Scenario Inputs (SI)'!$Z$2</c:f>
              <c:strCache>
                <c:ptCount val="1"/>
                <c:pt idx="0">
                  <c:v>Sum of Current Monthly Expenses</c:v>
                </c:pt>
              </c:strCache>
            </c:strRef>
          </c:tx>
          <c:spPr>
            <a:solidFill>
              <a:srgbClr val="FF0000"/>
            </a:solidFill>
            <a:ln>
              <a:noFill/>
            </a:ln>
            <a:effectLst/>
          </c:spPr>
          <c:invertIfNegative val="0"/>
          <c:val>
            <c:numRef>
              <c:f>'Scenario Inputs (SI)'!$Z$3:$Z$16</c:f>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'Scenario Inputs (SI)'!$W$3:$W$16</c15:sqref>
                        </c15:formulaRef>
                      </c:ext>
                    </c:extLst>
                  </c:multiLvlStrRef>
                </c15:cat>
              </c15:filteredCategoryTitle>
            </c:ext>
            <c:ext xmlns:c16="http://schemas.microsoft.com/office/drawing/2014/chart" uri="{C3380CC4-5D6E-409C-BE32-E72D297353CC}">
              <c16:uniqueId val="{00000000-B866-42D1-B20A-7693B90815B9}"/>
            </c:ext>
          </c:extLst>
        </c:ser>
        <c:ser>
          <c:idx val="1"/>
          <c:order val="1"/>
          <c:tx>
            <c:strRef>
              <c:f>'Scenario Inputs (SI)'!$AA$2</c:f>
              <c:strCache>
                <c:ptCount val="1"/>
                <c:pt idx="0">
                  <c:v>Sum of Retirement Monthly Expenses</c:v>
                </c:pt>
              </c:strCache>
            </c:strRef>
          </c:tx>
          <c:spPr>
            <a:solidFill>
              <a:srgbClr val="002060"/>
            </a:solidFill>
            <a:ln>
              <a:noFill/>
            </a:ln>
            <a:effectLst/>
          </c:spPr>
          <c:invertIfNegative val="0"/>
          <c:val>
            <c:numRef>
              <c:f>'Scenario Inputs (SI)'!$AA$3:$AA$16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'Scenario Inputs (SI)'!$W$3:$W$16</c15:sqref>
                        </c15:formulaRef>
                      </c:ext>
                    </c:extLst>
                  </c:multiLvlStrRef>
                </c15:cat>
              </c15:filteredCategoryTitle>
            </c:ext>
            <c:ext xmlns:c16="http://schemas.microsoft.com/office/drawing/2014/chart" uri="{C3380CC4-5D6E-409C-BE32-E72D297353CC}">
              <c16:uniqueId val="{00000001-B866-42D1-B20A-7693B90815B9}"/>
            </c:ext>
          </c:extLst>
        </c:ser>
        <c:dLbls>
          <c:showLegendKey val="0"/>
          <c:showVal val="0"/>
          <c:showCatName val="0"/>
          <c:showSerName val="0"/>
          <c:showPercent val="0"/>
          <c:showBubbleSize val="0"/>
        </c:dLbls>
        <c:gapWidth val="150"/>
        <c:axId val="8867512"/>
        <c:axId val="8867904"/>
      </c:barChart>
      <c:catAx>
        <c:axId val="886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7904"/>
        <c:crosses val="autoZero"/>
        <c:auto val="1"/>
        <c:lblAlgn val="ctr"/>
        <c:lblOffset val="100"/>
        <c:noMultiLvlLbl val="0"/>
      </c:catAx>
      <c:valAx>
        <c:axId val="88679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7512"/>
        <c:crosses val="autoZero"/>
        <c:crossBetween val="between"/>
      </c:val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a:t>
            </a:r>
            <a:r>
              <a:rPr lang="en-US" baseline="0"/>
              <a:t> Projected Cash Flows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Net Inflow</c:v>
          </c:tx>
          <c:spPr>
            <a:solidFill>
              <a:srgbClr val="00B050"/>
            </a:solidFill>
            <a:ln>
              <a:noFill/>
            </a:ln>
            <a:effectLst/>
          </c:spPr>
          <c:invertIfNegative val="0"/>
          <c:cat>
            <c:numRef>
              <c:f>'SI Income Stream'!$C$3:$Q$3</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Stream'!$C$52:$Q$52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245-4C1B-88B3-999A637609B1}"/>
            </c:ext>
          </c:extLst>
        </c:ser>
        <c:ser>
          <c:idx val="1"/>
          <c:order val="1"/>
          <c:tx>
            <c:v>Expenses</c:v>
          </c:tx>
          <c:spPr>
            <a:solidFill>
              <a:srgbClr val="FF0000"/>
            </a:solidFill>
            <a:ln>
              <a:noFill/>
            </a:ln>
            <a:effectLst/>
          </c:spPr>
          <c:invertIfNegative val="0"/>
          <c:cat>
            <c:numRef>
              <c:f>'SI Income Stream'!$C$3:$Q$3</c:f>
              <c:numCache>
                <c:formatCode>General</c:formatCode>
                <c:ptCount val="15"/>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numCache>
            </c:numRef>
          </c:cat>
          <c:val>
            <c:numRef>
              <c:f>'SI Income Stream'!$C$54:$Q$54</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B245-4C1B-88B3-999A637609B1}"/>
            </c:ext>
          </c:extLst>
        </c:ser>
        <c:dLbls>
          <c:showLegendKey val="0"/>
          <c:showVal val="0"/>
          <c:showCatName val="0"/>
          <c:showSerName val="0"/>
          <c:showPercent val="0"/>
          <c:showBubbleSize val="0"/>
        </c:dLbls>
        <c:gapWidth val="14"/>
        <c:overlap val="-19"/>
        <c:axId val="385616408"/>
        <c:axId val="385618760"/>
      </c:barChart>
      <c:catAx>
        <c:axId val="38561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618760"/>
        <c:crosses val="autoZero"/>
        <c:auto val="1"/>
        <c:lblAlgn val="ctr"/>
        <c:lblOffset val="100"/>
        <c:noMultiLvlLbl val="0"/>
      </c:catAx>
      <c:valAx>
        <c:axId val="3856187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61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Disclaimer!$B$9" lockText="1" noThreeD="1"/>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4622800</xdr:colOff>
          <xdr:row>8</xdr:row>
          <xdr:rowOff>203200</xdr:rowOff>
        </xdr:from>
        <xdr:to>
          <xdr:col>2</xdr:col>
          <xdr:colOff>4927600</xdr:colOff>
          <xdr:row>8</xdr:row>
          <xdr:rowOff>495300</xdr:rowOff>
        </xdr:to>
        <xdr:sp macro="" textlink="">
          <xdr:nvSpPr>
            <xdr:cNvPr id="548865" name="Check Box 1" hidden="1">
              <a:extLst>
                <a:ext uri="{63B3BB69-23CF-44E3-9099-C40C66FF867C}">
                  <a14:compatExt spid="_x0000_s548865"/>
                </a:ext>
                <a:ext uri="{FF2B5EF4-FFF2-40B4-BE49-F238E27FC236}">
                  <a16:creationId xmlns:a16="http://schemas.microsoft.com/office/drawing/2014/main" id="{00000000-0008-0000-0000-0000016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431800</xdr:colOff>
          <xdr:row>4</xdr:row>
          <xdr:rowOff>107950</xdr:rowOff>
        </xdr:from>
        <xdr:to>
          <xdr:col>7</xdr:col>
          <xdr:colOff>603250</xdr:colOff>
          <xdr:row>7</xdr:row>
          <xdr:rowOff>146050</xdr:rowOff>
        </xdr:to>
        <xdr:sp macro="" textlink="">
          <xdr:nvSpPr>
            <xdr:cNvPr id="556041" name="Object 9" hidden="1">
              <a:extLst>
                <a:ext uri="{63B3BB69-23CF-44E3-9099-C40C66FF867C}">
                  <a14:compatExt spid="_x0000_s556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2962</xdr:colOff>
      <xdr:row>57</xdr:row>
      <xdr:rowOff>222250</xdr:rowOff>
    </xdr:from>
    <xdr:to>
      <xdr:col>15</xdr:col>
      <xdr:colOff>129540</xdr:colOff>
      <xdr:row>77</xdr:row>
      <xdr:rowOff>16934</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152823</xdr:colOff>
      <xdr:row>57</xdr:row>
      <xdr:rowOff>232410</xdr:rowOff>
    </xdr:from>
    <xdr:to>
      <xdr:col>23</xdr:col>
      <xdr:colOff>600075</xdr:colOff>
      <xdr:row>77</xdr:row>
      <xdr:rowOff>11430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103413</xdr:colOff>
      <xdr:row>57</xdr:row>
      <xdr:rowOff>219075</xdr:rowOff>
    </xdr:from>
    <xdr:to>
      <xdr:col>8</xdr:col>
      <xdr:colOff>685799</xdr:colOff>
      <xdr:row>76</xdr:row>
      <xdr:rowOff>161925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sa.gov/site/menu/en/" TargetMode="External"/><Relationship Id="rId13" Type="http://schemas.openxmlformats.org/officeDocument/2006/relationships/image" Target="../media/image1.emf"/><Relationship Id="rId3" Type="http://schemas.openxmlformats.org/officeDocument/2006/relationships/hyperlink" Target="https://www.dol.gov/sites/dolgov/files/ebsa/about-ebsa/our-activities/resource-center/publications/retirement-toolkit.pdf" TargetMode="External"/><Relationship Id="rId7" Type="http://schemas.openxmlformats.org/officeDocument/2006/relationships/hyperlink" Target="https://w45.afpc.randolph.af.mil/AFPCSecureNet40/CheckPortal.aspx" TargetMode="External"/><Relationship Id="rId12" Type="http://schemas.openxmlformats.org/officeDocument/2006/relationships/package" Target="../embeddings/Microsoft_Word_Document.docx"/><Relationship Id="rId2" Type="http://schemas.openxmlformats.org/officeDocument/2006/relationships/hyperlink" Target="https://w45.afpc.randolph.af.mil/AFPCSecureNet40/CheckPortal.aspx" TargetMode="External"/><Relationship Id="rId1" Type="http://schemas.openxmlformats.org/officeDocument/2006/relationships/hyperlink" Target="https://www.govexec.com/pay-benefits/2019/01/index-2019-edition/154227/" TargetMode="External"/><Relationship Id="rId6" Type="http://schemas.openxmlformats.org/officeDocument/2006/relationships/hyperlink" Target="https://www.govexec.com/pay-benefits/2020/01/index-2020-edition/162471/" TargetMode="External"/><Relationship Id="rId11" Type="http://schemas.openxmlformats.org/officeDocument/2006/relationships/vmlDrawing" Target="../drawings/vmlDrawing2.vml"/><Relationship Id="rId5" Type="http://schemas.openxmlformats.org/officeDocument/2006/relationships/hyperlink" Target="https://mypay.dfas.mil/" TargetMode="External"/><Relationship Id="rId10" Type="http://schemas.openxmlformats.org/officeDocument/2006/relationships/drawing" Target="../drawings/drawing2.xml"/><Relationship Id="rId4" Type="http://schemas.openxmlformats.org/officeDocument/2006/relationships/hyperlink" Target="https://www.tsp.gov/index.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34998626667073579"/>
  </sheetPr>
  <dimension ref="A1:D12"/>
  <sheetViews>
    <sheetView showGridLines="0" showRowColHeaders="0" tabSelected="1" topLeftCell="A3" zoomScale="80" zoomScaleNormal="80" workbookViewId="0">
      <selection activeCell="C9" sqref="C9"/>
    </sheetView>
  </sheetViews>
  <sheetFormatPr defaultColWidth="0" defaultRowHeight="12.75" customHeight="1" zeroHeight="1" x14ac:dyDescent="0.25"/>
  <cols>
    <col min="1" max="1" width="1" customWidth="1"/>
    <col min="2" max="2" width="1.453125" hidden="1" customWidth="1"/>
    <col min="3" max="3" width="148.7265625" customWidth="1"/>
    <col min="4" max="4" width="1" customWidth="1"/>
    <col min="5" max="16384" width="9.1796875" hidden="1"/>
  </cols>
  <sheetData>
    <row r="1" spans="1:3" ht="5.25" customHeight="1" thickBot="1" x14ac:dyDescent="0.3">
      <c r="C1" s="19"/>
    </row>
    <row r="2" spans="1:3" ht="36.75" customHeight="1" thickBot="1" x14ac:dyDescent="0.3">
      <c r="A2" s="379"/>
      <c r="C2" s="381" t="s">
        <v>413</v>
      </c>
    </row>
    <row r="3" spans="1:3" ht="18.75" customHeight="1" thickBot="1" x14ac:dyDescent="0.3">
      <c r="C3" s="380" t="s">
        <v>547</v>
      </c>
    </row>
    <row r="4" spans="1:3" ht="18.75" customHeight="1" thickTop="1" thickBot="1" x14ac:dyDescent="0.3">
      <c r="C4" s="232" t="s">
        <v>350</v>
      </c>
    </row>
    <row r="5" spans="1:3" ht="165" customHeight="1" thickTop="1" thickBot="1" x14ac:dyDescent="0.3">
      <c r="C5" s="233" t="s">
        <v>546</v>
      </c>
    </row>
    <row r="6" spans="1:3" ht="95.15" customHeight="1" thickBot="1" x14ac:dyDescent="0.3">
      <c r="C6" s="233" t="s">
        <v>347</v>
      </c>
    </row>
    <row r="7" spans="1:3" ht="55" customHeight="1" thickBot="1" x14ac:dyDescent="0.3">
      <c r="C7" s="233" t="s">
        <v>349</v>
      </c>
    </row>
    <row r="8" spans="1:3" ht="35.15" customHeight="1" thickBot="1" x14ac:dyDescent="0.3">
      <c r="C8" s="233" t="s">
        <v>348</v>
      </c>
    </row>
    <row r="9" spans="1:3" ht="82.5" customHeight="1" thickBot="1" x14ac:dyDescent="0.3">
      <c r="B9" s="189" t="b">
        <v>0</v>
      </c>
      <c r="C9" s="477" t="s">
        <v>556</v>
      </c>
    </row>
    <row r="10" spans="1:3" ht="5.25" customHeight="1" thickTop="1" x14ac:dyDescent="0.25"/>
    <row r="11" spans="1:3" ht="12.75" customHeight="1" x14ac:dyDescent="0.25"/>
    <row r="12" spans="1:3" ht="12.75" customHeight="1" x14ac:dyDescent="0.25"/>
  </sheetData>
  <sheetProtection sheet="1" scenarios="1"/>
  <conditionalFormatting sqref="C9">
    <cfRule type="expression" dxfId="117" priority="1">
      <formula>IF($B$9=FALSE,TRUE,FALSE)</formula>
    </cfRule>
  </conditionalFormatting>
  <printOptions horizontalCentered="1"/>
  <pageMargins left="0.7" right="0.7" top="0.75" bottom="0.75" header="0.3" footer="0.3"/>
  <pageSetup orientation="portrait" r:id="rId1"/>
  <headerFooter>
    <oddHeader>&amp;C&amp;A</oddHeader>
    <oddFooter>&amp;L&amp;F&amp;R&amp;D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8865" r:id="rId4" name="Check Box 1">
              <controlPr defaultSize="0" autoFill="0" autoLine="0" autoPict="0">
                <anchor moveWithCells="1">
                  <from>
                    <xdr:col>2</xdr:col>
                    <xdr:colOff>4622800</xdr:colOff>
                    <xdr:row>8</xdr:row>
                    <xdr:rowOff>203200</xdr:rowOff>
                  </from>
                  <to>
                    <xdr:col>2</xdr:col>
                    <xdr:colOff>4927600</xdr:colOff>
                    <xdr:row>8</xdr:row>
                    <xdr:rowOff>495300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59.25" customHeight="1" x14ac:dyDescent="0.35">
      <c r="A3" s="552" t="s">
        <v>162</v>
      </c>
      <c r="B3" s="553"/>
      <c r="C3" s="553"/>
      <c r="D3" s="553"/>
      <c r="E3" s="553"/>
      <c r="F3" s="553"/>
      <c r="G3" s="554"/>
    </row>
    <row r="4" spans="1:7" ht="15" customHeight="1" x14ac:dyDescent="0.35">
      <c r="A4" s="15"/>
      <c r="B4" s="15"/>
      <c r="C4" s="15"/>
      <c r="D4" s="15"/>
      <c r="E4" s="15"/>
      <c r="F4" s="15"/>
      <c r="G4" s="15"/>
    </row>
    <row r="5" spans="1:7" ht="15" customHeight="1" x14ac:dyDescent="0.35">
      <c r="A5" s="4" t="s">
        <v>87</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59</v>
      </c>
      <c r="D7" s="299"/>
      <c r="E7" s="316" t="str">
        <f>A5</f>
        <v>AGE 59</v>
      </c>
      <c r="F7" s="313" t="str">
        <f>A5</f>
        <v>AGE 59</v>
      </c>
      <c r="G7" s="316" t="str">
        <f>A5</f>
        <v>AGE 59</v>
      </c>
    </row>
    <row r="8" spans="1:7" ht="15" customHeight="1" x14ac:dyDescent="0.35">
      <c r="A8" s="4" t="s">
        <v>151</v>
      </c>
      <c r="B8" s="5"/>
      <c r="C8" s="298" t="s">
        <v>79</v>
      </c>
      <c r="D8" s="299"/>
      <c r="E8" s="300" t="s">
        <v>79</v>
      </c>
      <c r="F8" s="301" t="s">
        <v>80</v>
      </c>
      <c r="G8" s="301" t="s">
        <v>80</v>
      </c>
    </row>
    <row r="9" spans="1:7" x14ac:dyDescent="0.35">
      <c r="A9" s="307" t="s">
        <v>294</v>
      </c>
      <c r="B9" s="38"/>
      <c r="C9" s="49">
        <f ca="1">(Inputs!G12)/12</f>
        <v>0</v>
      </c>
      <c r="D9" s="50"/>
      <c r="E9" s="49">
        <v>0</v>
      </c>
      <c r="F9" s="49">
        <f ca="1">C9*12</f>
        <v>0</v>
      </c>
      <c r="G9" s="49">
        <f>E9*12</f>
        <v>0</v>
      </c>
    </row>
    <row r="10" spans="1:7" x14ac:dyDescent="0.35">
      <c r="A10" s="302" t="s">
        <v>21</v>
      </c>
      <c r="B10" s="38"/>
      <c r="C10" s="49">
        <v>0</v>
      </c>
      <c r="D10" s="50"/>
      <c r="E10" s="49">
        <f ca="1">'Income Stream'!H23</f>
        <v>0</v>
      </c>
      <c r="F10" s="49">
        <f>C10*12</f>
        <v>0</v>
      </c>
      <c r="G10" s="49">
        <f ca="1">E10*12</f>
        <v>0</v>
      </c>
    </row>
    <row r="11" spans="1:7" x14ac:dyDescent="0.35">
      <c r="A11" s="308" t="s">
        <v>213</v>
      </c>
      <c r="B11" s="38"/>
      <c r="C11" s="49">
        <v>0</v>
      </c>
      <c r="D11" s="50"/>
      <c r="E11" s="49">
        <f>Inputs!G30</f>
        <v>0</v>
      </c>
      <c r="F11" s="49">
        <f t="shared" ref="F11:F27" si="0">C11*12</f>
        <v>0</v>
      </c>
      <c r="G11" s="49">
        <f t="shared" ref="G11:G27" si="1">E11*12</f>
        <v>0</v>
      </c>
    </row>
    <row r="12" spans="1:7" x14ac:dyDescent="0.35">
      <c r="A12" s="308" t="s">
        <v>378</v>
      </c>
      <c r="B12" s="38"/>
      <c r="C12" s="49">
        <v>0</v>
      </c>
      <c r="D12" s="50"/>
      <c r="E12" s="49" t="str">
        <f ca="1">'Income Stream'!H25</f>
        <v/>
      </c>
      <c r="F12" s="49">
        <f t="shared" si="0"/>
        <v>0</v>
      </c>
      <c r="G12" s="49" t="e">
        <f t="shared" ca="1" si="1"/>
        <v>#VALUE!</v>
      </c>
    </row>
    <row r="13" spans="1:7" x14ac:dyDescent="0.35">
      <c r="A13" s="308" t="s">
        <v>379</v>
      </c>
      <c r="B13" s="38"/>
      <c r="C13" s="49">
        <v>0</v>
      </c>
      <c r="D13" s="50"/>
      <c r="E13" s="49" t="str">
        <f ca="1">'Income Stream'!H26</f>
        <v/>
      </c>
      <c r="F13" s="49">
        <f>C13*12</f>
        <v>0</v>
      </c>
      <c r="G13" s="49" t="e">
        <f ca="1">E13*12</f>
        <v>#VALUE!</v>
      </c>
    </row>
    <row r="14" spans="1:7" x14ac:dyDescent="0.35">
      <c r="A14" s="308" t="s">
        <v>380</v>
      </c>
      <c r="B14" s="38"/>
      <c r="C14" s="49">
        <v>0</v>
      </c>
      <c r="D14" s="50"/>
      <c r="E14" s="49" t="str">
        <f ca="1">'Income Stream'!H27</f>
        <v/>
      </c>
      <c r="F14" s="49">
        <f>C14*12</f>
        <v>0</v>
      </c>
      <c r="G14" s="49" t="e">
        <f ca="1">E14*12</f>
        <v>#VALUE!</v>
      </c>
    </row>
    <row r="15" spans="1:7" x14ac:dyDescent="0.35">
      <c r="A15" s="308" t="s">
        <v>381</v>
      </c>
      <c r="B15" s="38"/>
      <c r="C15" s="49">
        <v>0</v>
      </c>
      <c r="D15" s="50"/>
      <c r="E15" s="49" t="str">
        <f ca="1">'Income Stream'!H28</f>
        <v/>
      </c>
      <c r="F15" s="49">
        <f>C15*12</f>
        <v>0</v>
      </c>
      <c r="G15" s="49" t="e">
        <f ca="1">E15*12</f>
        <v>#VALUE!</v>
      </c>
    </row>
    <row r="16" spans="1:7" x14ac:dyDescent="0.35">
      <c r="A16" s="308" t="s">
        <v>382</v>
      </c>
      <c r="B16" s="38"/>
      <c r="C16" s="49">
        <f>Inputs!G33</f>
        <v>0</v>
      </c>
      <c r="D16" s="50"/>
      <c r="E16" s="49">
        <f>C16</f>
        <v>0</v>
      </c>
      <c r="F16" s="49">
        <f t="shared" si="0"/>
        <v>0</v>
      </c>
      <c r="G16" s="49">
        <f t="shared" si="1"/>
        <v>0</v>
      </c>
    </row>
    <row r="17" spans="1:9" x14ac:dyDescent="0.35">
      <c r="A17" s="307" t="s">
        <v>383</v>
      </c>
      <c r="B17" s="38"/>
      <c r="C17" s="49">
        <f ca="1">Inputs!G34</f>
        <v>0</v>
      </c>
      <c r="D17" s="50"/>
      <c r="E17" s="49">
        <f ca="1">C17</f>
        <v>0</v>
      </c>
      <c r="F17" s="49">
        <f ca="1">C17*12</f>
        <v>0</v>
      </c>
      <c r="G17" s="49">
        <f ca="1">E17*12</f>
        <v>0</v>
      </c>
    </row>
    <row r="18" spans="1:9" x14ac:dyDescent="0.35">
      <c r="A18" s="307" t="s">
        <v>211</v>
      </c>
      <c r="B18" s="38"/>
      <c r="C18" s="49">
        <v>0</v>
      </c>
      <c r="D18" s="50"/>
      <c r="E18" s="49">
        <f ca="1">'Income Stream'!H22</f>
        <v>0</v>
      </c>
      <c r="F18" s="49">
        <f t="shared" si="0"/>
        <v>0</v>
      </c>
      <c r="G18" s="49">
        <f t="shared" ca="1" si="1"/>
        <v>0</v>
      </c>
    </row>
    <row r="19" spans="1:9" x14ac:dyDescent="0.35">
      <c r="A19" s="307" t="s">
        <v>392</v>
      </c>
      <c r="B19" s="38"/>
      <c r="C19" s="49">
        <f ca="1">Inputs!G35</f>
        <v>0</v>
      </c>
      <c r="D19" s="50"/>
      <c r="E19" s="49">
        <f ca="1">C19</f>
        <v>0</v>
      </c>
      <c r="F19" s="49">
        <f ca="1">C19*12</f>
        <v>0</v>
      </c>
      <c r="G19" s="49">
        <f ca="1">E19*12</f>
        <v>0</v>
      </c>
    </row>
    <row r="20" spans="1:9" x14ac:dyDescent="0.35">
      <c r="A20" s="307" t="s">
        <v>391</v>
      </c>
      <c r="B20" s="38"/>
      <c r="C20" s="49">
        <f ca="1">Inputs!G36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Inputs!G17*26/12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Inputs!G24*26/12</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Inputs!G18*26/12</f>
        <v>0</v>
      </c>
      <c r="D34" s="35" t="e">
        <f ca="1">C34/C27</f>
        <v>#DIV/0!</v>
      </c>
      <c r="E34" s="31">
        <v>0</v>
      </c>
      <c r="F34" s="31">
        <f t="shared" ca="1" si="3"/>
        <v>0</v>
      </c>
      <c r="G34" s="31">
        <f t="shared" si="4"/>
        <v>0</v>
      </c>
      <c r="H34" s="64" t="e">
        <f t="shared" ca="1" si="2"/>
        <v>#DIV/0!</v>
      </c>
      <c r="I34" s="60"/>
    </row>
    <row r="35" spans="1:9" x14ac:dyDescent="0.35">
      <c r="A35" s="7"/>
      <c r="B35" s="32" t="s">
        <v>6</v>
      </c>
      <c r="C35" s="31">
        <f ca="1">Inputs!G20*26/12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Inputs!G21*26/12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Inputs!G16*26/12</f>
        <v>0</v>
      </c>
      <c r="D37" s="35"/>
      <c r="E37" s="31">
        <f>C37</f>
        <v>0</v>
      </c>
      <c r="F37" s="31">
        <f t="shared" si="3"/>
        <v>0</v>
      </c>
      <c r="G37" s="31">
        <f t="shared" si="4"/>
        <v>0</v>
      </c>
      <c r="H37" s="23" t="e">
        <f ca="1">SUM(H31:H36)</f>
        <v>#DIV/0!</v>
      </c>
      <c r="I37" s="23" t="e">
        <f ca="1">SUM(I31:I36)</f>
        <v>#VALUE!</v>
      </c>
    </row>
    <row r="38" spans="1:9" x14ac:dyDescent="0.35">
      <c r="A38" s="7"/>
      <c r="B38" s="32" t="s">
        <v>8</v>
      </c>
      <c r="C38" s="31">
        <f ca="1">(Inputs!G22+Inputs!G23)*26/12</f>
        <v>0</v>
      </c>
      <c r="D38" s="35"/>
      <c r="E38" s="31">
        <v>0</v>
      </c>
      <c r="F38" s="31">
        <f ca="1">C38*12</f>
        <v>0</v>
      </c>
      <c r="G38" s="31">
        <f t="shared" si="4"/>
        <v>0</v>
      </c>
    </row>
    <row r="39" spans="1:9" x14ac:dyDescent="0.35">
      <c r="A39" s="7"/>
      <c r="B39" s="32" t="s">
        <v>9</v>
      </c>
      <c r="C39" s="31">
        <f ca="1">Inputs!G14*(26/12)</f>
        <v>0</v>
      </c>
      <c r="D39" s="35"/>
      <c r="E39" s="31">
        <f ca="1">C39</f>
        <v>0</v>
      </c>
      <c r="F39" s="31">
        <f t="shared" ca="1" si="3"/>
        <v>0</v>
      </c>
      <c r="G39" s="31">
        <f t="shared" ca="1" si="4"/>
        <v>0</v>
      </c>
    </row>
    <row r="40" spans="1:9" x14ac:dyDescent="0.35">
      <c r="A40" s="7"/>
      <c r="B40" s="115" t="s">
        <v>170</v>
      </c>
      <c r="C40" s="31">
        <f ca="1">Inputs!G13*(26/12)</f>
        <v>0</v>
      </c>
      <c r="D40" s="35"/>
      <c r="E40" s="31">
        <f ca="1">C40</f>
        <v>0</v>
      </c>
      <c r="F40" s="31">
        <f t="shared" ca="1" si="3"/>
        <v>0</v>
      </c>
      <c r="G40" s="31">
        <f t="shared" ca="1" si="4"/>
        <v>0</v>
      </c>
    </row>
    <row r="41" spans="1:9" x14ac:dyDescent="0.35">
      <c r="A41" s="7"/>
      <c r="B41" s="32" t="s">
        <v>10</v>
      </c>
      <c r="C41" s="31">
        <f ca="1">Inputs!G15*(26/12)</f>
        <v>0</v>
      </c>
      <c r="D41" s="35"/>
      <c r="E41" s="31">
        <f ca="1">C41</f>
        <v>0</v>
      </c>
      <c r="F41" s="31">
        <f t="shared" ca="1" si="3"/>
        <v>0</v>
      </c>
      <c r="G41" s="31">
        <f t="shared" ca="1" si="4"/>
        <v>0</v>
      </c>
    </row>
    <row r="42" spans="1:9" x14ac:dyDescent="0.35">
      <c r="A42" s="7"/>
      <c r="B42" s="32" t="s">
        <v>11</v>
      </c>
      <c r="C42" s="33">
        <f ca="1">Inputs!G25*26/12</f>
        <v>0</v>
      </c>
      <c r="D42" s="35" t="e">
        <f ca="1">C42/C9</f>
        <v>#DIV/0!</v>
      </c>
      <c r="E42" s="31">
        <v>0</v>
      </c>
      <c r="F42" s="31">
        <f t="shared" ca="1" si="3"/>
        <v>0</v>
      </c>
      <c r="G42" s="31">
        <f t="shared" si="4"/>
        <v>0</v>
      </c>
    </row>
    <row r="43" spans="1:9" x14ac:dyDescent="0.35">
      <c r="A43" s="7"/>
      <c r="B43" s="32" t="s">
        <v>12</v>
      </c>
      <c r="C43" s="33">
        <f ca="1">Inputs!G27*26/12</f>
        <v>0</v>
      </c>
      <c r="D43" s="35" t="e">
        <f ca="1">C43/C9</f>
        <v>#DIV/0!</v>
      </c>
      <c r="E43" s="31">
        <v>0</v>
      </c>
      <c r="F43" s="31">
        <f t="shared" ca="1" si="3"/>
        <v>0</v>
      </c>
      <c r="G43" s="31">
        <f t="shared" si="4"/>
        <v>0</v>
      </c>
    </row>
    <row r="44" spans="1:9" x14ac:dyDescent="0.35">
      <c r="A44" s="7"/>
      <c r="B44" s="36" t="s">
        <v>73</v>
      </c>
      <c r="C44" s="31">
        <f ca="1">Inputs!G26*26/12</f>
        <v>0</v>
      </c>
      <c r="D44" s="35" t="e">
        <f ca="1">C44/C9</f>
        <v>#DIV/0!</v>
      </c>
      <c r="E44" s="31">
        <v>0</v>
      </c>
      <c r="F44" s="31">
        <f t="shared" ca="1" si="3"/>
        <v>0</v>
      </c>
      <c r="G44" s="31">
        <f t="shared" si="4"/>
        <v>0</v>
      </c>
    </row>
    <row r="45" spans="1:9" x14ac:dyDescent="0.35">
      <c r="A45" s="7"/>
      <c r="B45" s="36" t="s">
        <v>74</v>
      </c>
      <c r="C45" s="31">
        <f ca="1">Inputs!G28*26/12</f>
        <v>0</v>
      </c>
      <c r="D45" s="35" t="e">
        <f ca="1">C45/C9</f>
        <v>#DIV/0!</v>
      </c>
      <c r="E45" s="31">
        <v>0</v>
      </c>
      <c r="F45" s="31">
        <f t="shared" ca="1" si="3"/>
        <v>0</v>
      </c>
      <c r="G45" s="31">
        <f t="shared" si="4"/>
        <v>0</v>
      </c>
    </row>
    <row r="46" spans="1:9" x14ac:dyDescent="0.35">
      <c r="A46" s="7"/>
      <c r="B46" s="37" t="s">
        <v>149</v>
      </c>
      <c r="C46" s="31">
        <f ca="1">Inputs!G31/12</f>
        <v>0</v>
      </c>
      <c r="D46" s="34"/>
      <c r="E46" s="31">
        <v>0</v>
      </c>
      <c r="F46" s="31">
        <f t="shared" ca="1" si="3"/>
        <v>0</v>
      </c>
      <c r="G46" s="31">
        <f t="shared" si="4"/>
        <v>0</v>
      </c>
    </row>
    <row r="47" spans="1:9" x14ac:dyDescent="0.35">
      <c r="A47" s="7"/>
      <c r="B47" s="38" t="s">
        <v>150</v>
      </c>
      <c r="C47" s="31">
        <f ca="1">Inputs!G32/12</f>
        <v>0</v>
      </c>
      <c r="D47" s="34"/>
      <c r="E47" s="31">
        <v>0</v>
      </c>
      <c r="F47" s="31">
        <f t="shared" ca="1" si="3"/>
        <v>0</v>
      </c>
      <c r="G47" s="31">
        <f t="shared" si="4"/>
        <v>0</v>
      </c>
    </row>
    <row r="48" spans="1:9" x14ac:dyDescent="0.35">
      <c r="A48" s="7"/>
      <c r="B48" s="32" t="s">
        <v>13</v>
      </c>
      <c r="C48" s="33">
        <f ca="1">Inputs!G19*26/12</f>
        <v>0</v>
      </c>
      <c r="D48" s="34"/>
      <c r="E48" s="31">
        <f ca="1">C48</f>
        <v>0</v>
      </c>
      <c r="F48" s="31">
        <f t="shared" ca="1" si="3"/>
        <v>0</v>
      </c>
      <c r="G48" s="31">
        <f t="shared" ca="1" si="4"/>
        <v>0</v>
      </c>
    </row>
    <row r="49" spans="1:7" x14ac:dyDescent="0.35">
      <c r="A49" s="7"/>
      <c r="B49" s="304" t="s">
        <v>29</v>
      </c>
      <c r="C49" s="33">
        <f ca="1">Inputs!G10*26/12</f>
        <v>0</v>
      </c>
      <c r="D49" s="34"/>
      <c r="E49" s="31">
        <v>0</v>
      </c>
      <c r="F49" s="31">
        <f t="shared" ca="1" si="3"/>
        <v>0</v>
      </c>
      <c r="G49" s="31">
        <f t="shared" si="4"/>
        <v>0</v>
      </c>
    </row>
    <row r="50" spans="1:7" x14ac:dyDescent="0.35">
      <c r="A50" s="7"/>
      <c r="B50" s="304" t="s">
        <v>14</v>
      </c>
      <c r="C50" s="33">
        <f ca="1">Inputs!G11*26/12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Traditional'!$I$2:$I$5,0),MATCH(59,'TSP Traditional'!$I$2:$X$2,0))</f>
        <v>120</v>
      </c>
      <c r="D59" s="2"/>
      <c r="E59" s="6"/>
    </row>
    <row r="60" spans="1:7" x14ac:dyDescent="0.35">
      <c r="A60" s="28" t="s">
        <v>130</v>
      </c>
      <c r="B60" s="7"/>
      <c r="C60" s="26" t="e">
        <f ca="1">INDEX('TSP Roth'!$I$2:$X$5,MATCH('TSP Roth'!$I$5,'TSP Roth'!$I$2:$I$5,0),MATCH(59,'TSP Roth'!$I$2:$X$2,0))</f>
        <v>#DIV/0!</v>
      </c>
    </row>
    <row r="61" spans="1:7" x14ac:dyDescent="0.35">
      <c r="A61" s="30" t="s">
        <v>152</v>
      </c>
      <c r="B61" s="7"/>
      <c r="C61" s="26" t="str">
        <f>INDEX('IRA Traditional'!$I$2:$X$5,MATCH('IRA Traditional'!$I$5,'IRA Traditional'!$I$2:$I$5,0),MATCH(59,'IRA Traditional'!$I$2:$X$2,0))</f>
        <v>N/A</v>
      </c>
    </row>
    <row r="62" spans="1:7" x14ac:dyDescent="0.35">
      <c r="A62" s="30" t="s">
        <v>153</v>
      </c>
      <c r="B62" s="7"/>
      <c r="C62" s="26" t="str">
        <f>INDEX('IRA Roth'!$I$2:$X$5,MATCH('IRA Roth'!$I$5,'IRA Roth'!$I$2:$I$5,0),MATCH(59,'IRA Roth'!$I$2:$X$2,0))</f>
        <v>N/A</v>
      </c>
    </row>
  </sheetData>
  <sheetProtection sheet="1" objects="1" scenarios="1"/>
  <mergeCells count="3">
    <mergeCell ref="A1:G1"/>
    <mergeCell ref="A3:G3"/>
    <mergeCell ref="A57:B57"/>
  </mergeCells>
  <conditionalFormatting sqref="C57">
    <cfRule type="cellIs" dxfId="64" priority="4" operator="lessThan">
      <formula>0</formula>
    </cfRule>
    <cfRule type="cellIs" dxfId="63" priority="5" operator="lessThan">
      <formula>0</formula>
    </cfRule>
    <cfRule type="cellIs" dxfId="62" priority="6" operator="lessThan">
      <formula>0</formula>
    </cfRule>
  </conditionalFormatting>
  <conditionalFormatting sqref="E55">
    <cfRule type="cellIs" dxfId="6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6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163</v>
      </c>
      <c r="B3" s="553"/>
      <c r="C3" s="553"/>
      <c r="D3" s="553"/>
      <c r="E3" s="553"/>
      <c r="F3" s="553"/>
      <c r="G3" s="554"/>
    </row>
    <row r="4" spans="1:7" ht="15" customHeight="1" x14ac:dyDescent="0.35">
      <c r="A4" s="15"/>
      <c r="B4" s="15"/>
      <c r="C4" s="15"/>
      <c r="D4" s="15"/>
      <c r="E4" s="15"/>
      <c r="F4" s="15"/>
      <c r="G4" s="15"/>
    </row>
    <row r="5" spans="1:7" ht="15" customHeight="1" x14ac:dyDescent="0.35">
      <c r="A5" s="4" t="s">
        <v>86</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60</v>
      </c>
      <c r="D7" s="299"/>
      <c r="E7" s="316" t="str">
        <f>A5</f>
        <v>AGE 60</v>
      </c>
      <c r="F7" s="313" t="str">
        <f>A5</f>
        <v>AGE 60</v>
      </c>
      <c r="G7" s="316" t="str">
        <f>A5</f>
        <v>AGE 60</v>
      </c>
    </row>
    <row r="8" spans="1:7" ht="15" customHeight="1" x14ac:dyDescent="0.35">
      <c r="A8" s="4" t="s">
        <v>151</v>
      </c>
      <c r="B8" s="5"/>
      <c r="C8" s="298" t="s">
        <v>79</v>
      </c>
      <c r="D8" s="299"/>
      <c r="E8" s="300" t="s">
        <v>79</v>
      </c>
      <c r="F8" s="301" t="s">
        <v>80</v>
      </c>
      <c r="G8" s="301" t="s">
        <v>80</v>
      </c>
    </row>
    <row r="9" spans="1:7" x14ac:dyDescent="0.35">
      <c r="A9" s="307" t="s">
        <v>294</v>
      </c>
      <c r="B9" s="38"/>
      <c r="C9" s="49">
        <f ca="1">(Inputs!H12)/12</f>
        <v>0</v>
      </c>
      <c r="D9" s="50"/>
      <c r="E9" s="49">
        <v>0</v>
      </c>
      <c r="F9" s="49">
        <f ca="1">C9*12</f>
        <v>0</v>
      </c>
      <c r="G9" s="49">
        <f>E9*12</f>
        <v>0</v>
      </c>
    </row>
    <row r="10" spans="1:7" x14ac:dyDescent="0.35">
      <c r="A10" s="302" t="s">
        <v>21</v>
      </c>
      <c r="B10" s="38"/>
      <c r="C10" s="49">
        <v>0</v>
      </c>
      <c r="D10" s="50"/>
      <c r="E10" s="49">
        <f ca="1">'Income Stream'!J23</f>
        <v>0</v>
      </c>
      <c r="F10" s="49">
        <f>C10*12</f>
        <v>0</v>
      </c>
      <c r="G10" s="49">
        <f ca="1">E10*12</f>
        <v>0</v>
      </c>
    </row>
    <row r="11" spans="1:7" x14ac:dyDescent="0.35">
      <c r="A11" s="308" t="s">
        <v>213</v>
      </c>
      <c r="B11" s="38"/>
      <c r="C11" s="49">
        <v>0</v>
      </c>
      <c r="D11" s="50"/>
      <c r="E11" s="49">
        <f>Inputs!H30</f>
        <v>0</v>
      </c>
      <c r="F11" s="49">
        <f t="shared" ref="F11:F27" si="0">C11*12</f>
        <v>0</v>
      </c>
      <c r="G11" s="49">
        <f t="shared" ref="G11:G27" si="1">E11*12</f>
        <v>0</v>
      </c>
    </row>
    <row r="12" spans="1:7" x14ac:dyDescent="0.35">
      <c r="A12" s="308" t="s">
        <v>378</v>
      </c>
      <c r="B12" s="38"/>
      <c r="C12" s="49">
        <v>0</v>
      </c>
      <c r="D12" s="50"/>
      <c r="E12" s="49" t="str">
        <f ca="1">'Income Stream'!J25</f>
        <v/>
      </c>
      <c r="F12" s="49">
        <f t="shared" si="0"/>
        <v>0</v>
      </c>
      <c r="G12" s="49" t="e">
        <f t="shared" ca="1" si="1"/>
        <v>#VALUE!</v>
      </c>
    </row>
    <row r="13" spans="1:7" x14ac:dyDescent="0.35">
      <c r="A13" s="308" t="s">
        <v>379</v>
      </c>
      <c r="B13" s="38"/>
      <c r="C13" s="49">
        <v>0</v>
      </c>
      <c r="D13" s="50"/>
      <c r="E13" s="49" t="str">
        <f ca="1">'Income Stream'!J26</f>
        <v/>
      </c>
      <c r="F13" s="49">
        <f>C13*12</f>
        <v>0</v>
      </c>
      <c r="G13" s="49" t="e">
        <f ca="1">E13*12</f>
        <v>#VALUE!</v>
      </c>
    </row>
    <row r="14" spans="1:7" x14ac:dyDescent="0.35">
      <c r="A14" s="308" t="s">
        <v>380</v>
      </c>
      <c r="B14" s="38"/>
      <c r="C14" s="49">
        <v>0</v>
      </c>
      <c r="D14" s="50"/>
      <c r="E14" s="49" t="str">
        <f ca="1">'Income Stream'!J27</f>
        <v/>
      </c>
      <c r="F14" s="49">
        <f>C14*12</f>
        <v>0</v>
      </c>
      <c r="G14" s="49" t="e">
        <f ca="1">E14*12</f>
        <v>#VALUE!</v>
      </c>
    </row>
    <row r="15" spans="1:7" x14ac:dyDescent="0.35">
      <c r="A15" s="308" t="s">
        <v>381</v>
      </c>
      <c r="B15" s="38"/>
      <c r="C15" s="49">
        <v>0</v>
      </c>
      <c r="D15" s="50"/>
      <c r="E15" s="49" t="str">
        <f ca="1">'Income Stream'!J28</f>
        <v/>
      </c>
      <c r="F15" s="49">
        <f>C15*12</f>
        <v>0</v>
      </c>
      <c r="G15" s="49" t="e">
        <f ca="1">E15*12</f>
        <v>#VALUE!</v>
      </c>
    </row>
    <row r="16" spans="1:7" x14ac:dyDescent="0.35">
      <c r="A16" s="308" t="s">
        <v>382</v>
      </c>
      <c r="B16" s="38"/>
      <c r="C16" s="49">
        <f ca="1">Inputs!H33</f>
        <v>0</v>
      </c>
      <c r="D16" s="50"/>
      <c r="E16" s="49">
        <f ca="1">C16</f>
        <v>0</v>
      </c>
      <c r="F16" s="49">
        <f t="shared" ca="1" si="0"/>
        <v>0</v>
      </c>
      <c r="G16" s="49">
        <f t="shared" ca="1" si="1"/>
        <v>0</v>
      </c>
    </row>
    <row r="17" spans="1:9" x14ac:dyDescent="0.35">
      <c r="A17" s="307" t="s">
        <v>383</v>
      </c>
      <c r="B17" s="38"/>
      <c r="C17" s="49">
        <f ca="1">Inputs!H34</f>
        <v>0</v>
      </c>
      <c r="D17" s="50"/>
      <c r="E17" s="49">
        <f ca="1">C17</f>
        <v>0</v>
      </c>
      <c r="F17" s="49">
        <f ca="1">C17*12</f>
        <v>0</v>
      </c>
      <c r="G17" s="49">
        <f ca="1">E17*12</f>
        <v>0</v>
      </c>
    </row>
    <row r="18" spans="1:9" x14ac:dyDescent="0.35">
      <c r="A18" s="307" t="s">
        <v>211</v>
      </c>
      <c r="B18" s="38"/>
      <c r="C18" s="49">
        <v>0</v>
      </c>
      <c r="D18" s="50"/>
      <c r="E18" s="49">
        <f ca="1">'Income Stream'!J22</f>
        <v>0</v>
      </c>
      <c r="F18" s="49">
        <f t="shared" si="0"/>
        <v>0</v>
      </c>
      <c r="G18" s="49">
        <f t="shared" ca="1" si="1"/>
        <v>0</v>
      </c>
    </row>
    <row r="19" spans="1:9" x14ac:dyDescent="0.35">
      <c r="A19" s="307" t="s">
        <v>392</v>
      </c>
      <c r="B19" s="38"/>
      <c r="C19" s="49">
        <f ca="1">Inputs!H35</f>
        <v>0</v>
      </c>
      <c r="D19" s="50"/>
      <c r="E19" s="49">
        <f ca="1">C19</f>
        <v>0</v>
      </c>
      <c r="F19" s="49">
        <f ca="1">C19*12</f>
        <v>0</v>
      </c>
      <c r="G19" s="49">
        <f ca="1">E19*12</f>
        <v>0</v>
      </c>
    </row>
    <row r="20" spans="1:9" x14ac:dyDescent="0.35">
      <c r="A20" s="307" t="s">
        <v>391</v>
      </c>
      <c r="B20" s="38"/>
      <c r="C20" s="49">
        <f ca="1">Inputs!H36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Inputs!H17*26/12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(Inputs!H24*26/12)+Inputs!H37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Inputs!H18*26/12</f>
        <v>0</v>
      </c>
      <c r="D34" s="35" t="e">
        <f ca="1">C34/C27</f>
        <v>#DIV/0!</v>
      </c>
      <c r="E34" s="31">
        <v>0</v>
      </c>
      <c r="F34" s="31">
        <f t="shared" ca="1" si="3"/>
        <v>0</v>
      </c>
      <c r="G34" s="31">
        <f t="shared" si="4"/>
        <v>0</v>
      </c>
      <c r="H34" s="64" t="e">
        <f t="shared" ca="1" si="2"/>
        <v>#DIV/0!</v>
      </c>
      <c r="I34" s="60"/>
    </row>
    <row r="35" spans="1:9" x14ac:dyDescent="0.35">
      <c r="A35" s="7"/>
      <c r="B35" s="32" t="s">
        <v>6</v>
      </c>
      <c r="C35" s="31">
        <f ca="1">Inputs!H20*26/12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Inputs!H21*26/12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Inputs!H16*26/12</f>
        <v>0</v>
      </c>
      <c r="D37" s="35"/>
      <c r="E37" s="31">
        <f>C37</f>
        <v>0</v>
      </c>
      <c r="F37" s="31">
        <f t="shared" si="3"/>
        <v>0</v>
      </c>
      <c r="G37" s="31">
        <f t="shared" si="4"/>
        <v>0</v>
      </c>
      <c r="H37" s="23" t="e">
        <f ca="1">SUM(H31:H36)</f>
        <v>#DIV/0!</v>
      </c>
      <c r="I37" s="23" t="e">
        <f ca="1">SUM(I31:I36)</f>
        <v>#VALUE!</v>
      </c>
    </row>
    <row r="38" spans="1:9" x14ac:dyDescent="0.35">
      <c r="A38" s="7"/>
      <c r="B38" s="32" t="s">
        <v>8</v>
      </c>
      <c r="C38" s="31">
        <f ca="1">(Inputs!H22+Inputs!H23)*26/12</f>
        <v>0</v>
      </c>
      <c r="D38" s="35"/>
      <c r="E38" s="31">
        <v>0</v>
      </c>
      <c r="F38" s="31">
        <f ca="1">C38*12</f>
        <v>0</v>
      </c>
      <c r="G38" s="31">
        <f t="shared" si="4"/>
        <v>0</v>
      </c>
    </row>
    <row r="39" spans="1:9" x14ac:dyDescent="0.35">
      <c r="A39" s="7"/>
      <c r="B39" s="32" t="s">
        <v>9</v>
      </c>
      <c r="C39" s="31">
        <f ca="1">Inputs!H14*(26/12)</f>
        <v>0</v>
      </c>
      <c r="D39" s="35"/>
      <c r="E39" s="31">
        <f ca="1">C39</f>
        <v>0</v>
      </c>
      <c r="F39" s="31">
        <f t="shared" ca="1" si="3"/>
        <v>0</v>
      </c>
      <c r="G39" s="31">
        <f t="shared" ca="1" si="4"/>
        <v>0</v>
      </c>
    </row>
    <row r="40" spans="1:9" x14ac:dyDescent="0.35">
      <c r="A40" s="7"/>
      <c r="B40" s="115" t="s">
        <v>170</v>
      </c>
      <c r="C40" s="31">
        <f ca="1">Inputs!H13*(26/12)</f>
        <v>0</v>
      </c>
      <c r="D40" s="35"/>
      <c r="E40" s="31">
        <f ca="1">C40</f>
        <v>0</v>
      </c>
      <c r="F40" s="31">
        <f t="shared" ca="1" si="3"/>
        <v>0</v>
      </c>
      <c r="G40" s="31">
        <f t="shared" ca="1" si="4"/>
        <v>0</v>
      </c>
    </row>
    <row r="41" spans="1:9" x14ac:dyDescent="0.35">
      <c r="A41" s="7"/>
      <c r="B41" s="32" t="s">
        <v>10</v>
      </c>
      <c r="C41" s="31">
        <f ca="1">Inputs!H15*(26/12)</f>
        <v>0</v>
      </c>
      <c r="D41" s="35"/>
      <c r="E41" s="31">
        <f ca="1">C41</f>
        <v>0</v>
      </c>
      <c r="F41" s="31">
        <f t="shared" ca="1" si="3"/>
        <v>0</v>
      </c>
      <c r="G41" s="31">
        <f t="shared" ca="1" si="4"/>
        <v>0</v>
      </c>
    </row>
    <row r="42" spans="1:9" x14ac:dyDescent="0.35">
      <c r="A42" s="7"/>
      <c r="B42" s="32" t="s">
        <v>11</v>
      </c>
      <c r="C42" s="33">
        <f ca="1">Inputs!H25*26/12</f>
        <v>0</v>
      </c>
      <c r="D42" s="35" t="e">
        <f ca="1">C42/C9</f>
        <v>#DIV/0!</v>
      </c>
      <c r="E42" s="31">
        <v>0</v>
      </c>
      <c r="F42" s="31">
        <f t="shared" ca="1" si="3"/>
        <v>0</v>
      </c>
      <c r="G42" s="31">
        <f t="shared" si="4"/>
        <v>0</v>
      </c>
    </row>
    <row r="43" spans="1:9" x14ac:dyDescent="0.35">
      <c r="A43" s="7"/>
      <c r="B43" s="32" t="s">
        <v>12</v>
      </c>
      <c r="C43" s="33">
        <f ca="1">Inputs!H27*26/12</f>
        <v>0</v>
      </c>
      <c r="D43" s="35" t="e">
        <f ca="1">C43/C9</f>
        <v>#DIV/0!</v>
      </c>
      <c r="E43" s="31">
        <v>0</v>
      </c>
      <c r="F43" s="31">
        <f t="shared" ca="1" si="3"/>
        <v>0</v>
      </c>
      <c r="G43" s="31">
        <f t="shared" si="4"/>
        <v>0</v>
      </c>
    </row>
    <row r="44" spans="1:9" x14ac:dyDescent="0.35">
      <c r="A44" s="7"/>
      <c r="B44" s="36" t="s">
        <v>73</v>
      </c>
      <c r="C44" s="31">
        <f ca="1">Inputs!H26*26/12</f>
        <v>0</v>
      </c>
      <c r="D44" s="35" t="e">
        <f ca="1">C44/C9</f>
        <v>#DIV/0!</v>
      </c>
      <c r="E44" s="31">
        <v>0</v>
      </c>
      <c r="F44" s="31">
        <f t="shared" ca="1" si="3"/>
        <v>0</v>
      </c>
      <c r="G44" s="31">
        <f t="shared" si="4"/>
        <v>0</v>
      </c>
    </row>
    <row r="45" spans="1:9" x14ac:dyDescent="0.35">
      <c r="A45" s="7"/>
      <c r="B45" s="36" t="s">
        <v>74</v>
      </c>
      <c r="C45" s="31">
        <f ca="1">Inputs!H28*26/12</f>
        <v>0</v>
      </c>
      <c r="D45" s="35" t="e">
        <f ca="1">C45/C9</f>
        <v>#DIV/0!</v>
      </c>
      <c r="E45" s="31">
        <v>0</v>
      </c>
      <c r="F45" s="31">
        <f t="shared" ca="1" si="3"/>
        <v>0</v>
      </c>
      <c r="G45" s="31">
        <f t="shared" si="4"/>
        <v>0</v>
      </c>
    </row>
    <row r="46" spans="1:9" x14ac:dyDescent="0.35">
      <c r="A46" s="7"/>
      <c r="B46" s="37" t="s">
        <v>149</v>
      </c>
      <c r="C46" s="31">
        <f ca="1">Inputs!H31/12</f>
        <v>0</v>
      </c>
      <c r="D46" s="34"/>
      <c r="E46" s="31">
        <v>0</v>
      </c>
      <c r="F46" s="31">
        <f t="shared" ca="1" si="3"/>
        <v>0</v>
      </c>
      <c r="G46" s="31">
        <f t="shared" si="4"/>
        <v>0</v>
      </c>
    </row>
    <row r="47" spans="1:9" x14ac:dyDescent="0.35">
      <c r="A47" s="7"/>
      <c r="B47" s="38" t="s">
        <v>150</v>
      </c>
      <c r="C47" s="31">
        <f ca="1">Inputs!H32/12</f>
        <v>0</v>
      </c>
      <c r="D47" s="34"/>
      <c r="E47" s="31">
        <v>0</v>
      </c>
      <c r="F47" s="31">
        <f t="shared" ca="1" si="3"/>
        <v>0</v>
      </c>
      <c r="G47" s="31">
        <f t="shared" si="4"/>
        <v>0</v>
      </c>
    </row>
    <row r="48" spans="1:9" x14ac:dyDescent="0.35">
      <c r="A48" s="7"/>
      <c r="B48" s="32" t="s">
        <v>13</v>
      </c>
      <c r="C48" s="33">
        <f ca="1">Inputs!H19*26/12</f>
        <v>0</v>
      </c>
      <c r="D48" s="34"/>
      <c r="E48" s="31">
        <f ca="1">C48</f>
        <v>0</v>
      </c>
      <c r="F48" s="31">
        <f t="shared" ca="1" si="3"/>
        <v>0</v>
      </c>
      <c r="G48" s="31">
        <f t="shared" ca="1" si="4"/>
        <v>0</v>
      </c>
    </row>
    <row r="49" spans="1:7" x14ac:dyDescent="0.35">
      <c r="A49" s="7"/>
      <c r="B49" s="304" t="s">
        <v>29</v>
      </c>
      <c r="C49" s="33">
        <f ca="1">Inputs!H10*26/12</f>
        <v>0</v>
      </c>
      <c r="D49" s="34"/>
      <c r="E49" s="31">
        <v>0</v>
      </c>
      <c r="F49" s="31">
        <f t="shared" ca="1" si="3"/>
        <v>0</v>
      </c>
      <c r="G49" s="31">
        <f t="shared" si="4"/>
        <v>0</v>
      </c>
    </row>
    <row r="50" spans="1:7" x14ac:dyDescent="0.35">
      <c r="A50" s="7"/>
      <c r="B50" s="304" t="s">
        <v>14</v>
      </c>
      <c r="C50" s="33">
        <f ca="1">Inputs!H11*26/12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Traditional'!$I$2:$I$5,0),MATCH(60,'TSP Traditional'!$I$2:$X$2,0))</f>
        <v>120</v>
      </c>
      <c r="D59" s="2"/>
      <c r="E59" s="6"/>
    </row>
    <row r="60" spans="1:7" x14ac:dyDescent="0.35">
      <c r="A60" s="28" t="s">
        <v>130</v>
      </c>
      <c r="B60" s="7"/>
      <c r="C60" s="26" t="e">
        <f ca="1">INDEX('TSP Roth'!$I$2:$X$5,MATCH('TSP Roth'!$I$5,'TSP Roth'!$I$2:$I$5,0),MATCH(60,'TSP Roth'!$I$2:$X$2,0))</f>
        <v>#DIV/0!</v>
      </c>
    </row>
    <row r="61" spans="1:7" x14ac:dyDescent="0.35">
      <c r="A61" s="30" t="s">
        <v>152</v>
      </c>
      <c r="B61" s="7"/>
      <c r="C61" s="26" t="str">
        <f>INDEX('IRA Traditional'!$I$2:$X$5,MATCH('IRA Traditional'!$I$5,'IRA Traditional'!$I$2:$I$5,0),MATCH(60,'IRA Traditional'!$I$2:$X$2,0))</f>
        <v>N/A</v>
      </c>
    </row>
    <row r="62" spans="1:7" x14ac:dyDescent="0.35">
      <c r="A62" s="30" t="s">
        <v>153</v>
      </c>
      <c r="B62" s="7"/>
      <c r="C62" s="26" t="str">
        <f>INDEX('IRA Roth'!$I$2:$X$5,MATCH('IRA Roth'!$I$5,'IRA Roth'!$I$2:$I$5,0),MATCH(60,'IRA Roth'!$I$2:$X$2,0))</f>
        <v>N/A</v>
      </c>
    </row>
  </sheetData>
  <sheetProtection sheet="1" objects="1" scenarios="1"/>
  <mergeCells count="3">
    <mergeCell ref="A1:G1"/>
    <mergeCell ref="A3:G3"/>
    <mergeCell ref="A57:B57"/>
  </mergeCells>
  <conditionalFormatting sqref="C57">
    <cfRule type="cellIs" dxfId="59" priority="4" operator="lessThan">
      <formula>0</formula>
    </cfRule>
    <cfRule type="cellIs" dxfId="58" priority="5" operator="lessThan">
      <formula>0</formula>
    </cfRule>
    <cfRule type="cellIs" dxfId="57" priority="6" operator="lessThan">
      <formula>0</formula>
    </cfRule>
  </conditionalFormatting>
  <conditionalFormatting sqref="E55">
    <cfRule type="cellIs" dxfId="56"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55"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1" width="8.81640625" style="1" customWidth="1"/>
    <col min="12"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164</v>
      </c>
      <c r="B3" s="553"/>
      <c r="C3" s="553"/>
      <c r="D3" s="553"/>
      <c r="E3" s="553"/>
      <c r="F3" s="553"/>
      <c r="G3" s="554"/>
    </row>
    <row r="4" spans="1:7" ht="15" customHeight="1" x14ac:dyDescent="0.35">
      <c r="A4" s="15"/>
      <c r="B4" s="15"/>
      <c r="C4" s="15"/>
      <c r="D4" s="15"/>
      <c r="E4" s="15"/>
      <c r="F4" s="15"/>
      <c r="G4" s="15"/>
    </row>
    <row r="5" spans="1:7" ht="15" customHeight="1" x14ac:dyDescent="0.35">
      <c r="A5" s="4" t="s">
        <v>85</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61</v>
      </c>
      <c r="D7" s="299"/>
      <c r="E7" s="316" t="str">
        <f>A5</f>
        <v>AGE 61</v>
      </c>
      <c r="F7" s="313" t="str">
        <f>A5</f>
        <v>AGE 61</v>
      </c>
      <c r="G7" s="316" t="str">
        <f>A5</f>
        <v>AGE 61</v>
      </c>
    </row>
    <row r="8" spans="1:7" ht="15" customHeight="1" x14ac:dyDescent="0.35">
      <c r="A8" s="4" t="s">
        <v>151</v>
      </c>
      <c r="B8" s="5"/>
      <c r="C8" s="298" t="s">
        <v>79</v>
      </c>
      <c r="D8" s="299"/>
      <c r="E8" s="300" t="s">
        <v>79</v>
      </c>
      <c r="F8" s="301" t="s">
        <v>80</v>
      </c>
      <c r="G8" s="301" t="s">
        <v>80</v>
      </c>
    </row>
    <row r="9" spans="1:7" x14ac:dyDescent="0.35">
      <c r="A9" s="307" t="s">
        <v>294</v>
      </c>
      <c r="B9" s="38"/>
      <c r="C9" s="49">
        <f ca="1">(Inputs!I12)/12</f>
        <v>0</v>
      </c>
      <c r="D9" s="50"/>
      <c r="E9" s="49">
        <v>0</v>
      </c>
      <c r="F9" s="49">
        <f ca="1">C9*12</f>
        <v>0</v>
      </c>
      <c r="G9" s="49">
        <f>E9*12</f>
        <v>0</v>
      </c>
    </row>
    <row r="10" spans="1:7" x14ac:dyDescent="0.35">
      <c r="A10" s="302" t="s">
        <v>21</v>
      </c>
      <c r="B10" s="38"/>
      <c r="C10" s="49">
        <v>0</v>
      </c>
      <c r="D10" s="50"/>
      <c r="E10" s="49">
        <f ca="1">'Income Stream'!L23</f>
        <v>0</v>
      </c>
      <c r="F10" s="49">
        <f>C10*12</f>
        <v>0</v>
      </c>
      <c r="G10" s="49">
        <f ca="1">E10*12</f>
        <v>0</v>
      </c>
    </row>
    <row r="11" spans="1:7" x14ac:dyDescent="0.35">
      <c r="A11" s="308" t="s">
        <v>213</v>
      </c>
      <c r="B11" s="38"/>
      <c r="C11" s="49">
        <v>0</v>
      </c>
      <c r="D11" s="50"/>
      <c r="E11" s="49">
        <f>Inputs!I30</f>
        <v>0</v>
      </c>
      <c r="F11" s="49">
        <f t="shared" ref="F11:F27" si="0">C11*12</f>
        <v>0</v>
      </c>
      <c r="G11" s="49">
        <f t="shared" ref="G11:G27" si="1">E11*12</f>
        <v>0</v>
      </c>
    </row>
    <row r="12" spans="1:7" x14ac:dyDescent="0.35">
      <c r="A12" s="308" t="s">
        <v>378</v>
      </c>
      <c r="B12" s="38"/>
      <c r="C12" s="49">
        <v>0</v>
      </c>
      <c r="D12" s="50"/>
      <c r="E12" s="49" t="str">
        <f ca="1">'Income Stream'!L25</f>
        <v/>
      </c>
      <c r="F12" s="49">
        <f t="shared" si="0"/>
        <v>0</v>
      </c>
      <c r="G12" s="49" t="e">
        <f t="shared" ca="1" si="1"/>
        <v>#VALUE!</v>
      </c>
    </row>
    <row r="13" spans="1:7" x14ac:dyDescent="0.35">
      <c r="A13" s="308" t="s">
        <v>379</v>
      </c>
      <c r="B13" s="38"/>
      <c r="C13" s="49">
        <v>0</v>
      </c>
      <c r="D13" s="50"/>
      <c r="E13" s="49" t="str">
        <f ca="1">'Income Stream'!L26</f>
        <v/>
      </c>
      <c r="F13" s="49">
        <f>C13*12</f>
        <v>0</v>
      </c>
      <c r="G13" s="49" t="e">
        <f ca="1">E13*12</f>
        <v>#VALUE!</v>
      </c>
    </row>
    <row r="14" spans="1:7" x14ac:dyDescent="0.35">
      <c r="A14" s="308" t="s">
        <v>380</v>
      </c>
      <c r="B14" s="38"/>
      <c r="C14" s="49">
        <v>0</v>
      </c>
      <c r="D14" s="50"/>
      <c r="E14" s="49" t="str">
        <f ca="1">'Income Stream'!L27</f>
        <v/>
      </c>
      <c r="F14" s="49">
        <f>C14*12</f>
        <v>0</v>
      </c>
      <c r="G14" s="49" t="e">
        <f ca="1">E14*12</f>
        <v>#VALUE!</v>
      </c>
    </row>
    <row r="15" spans="1:7" x14ac:dyDescent="0.35">
      <c r="A15" s="308" t="s">
        <v>381</v>
      </c>
      <c r="B15" s="38"/>
      <c r="C15" s="49">
        <v>0</v>
      </c>
      <c r="D15" s="50"/>
      <c r="E15" s="49" t="str">
        <f ca="1">'Income Stream'!L28</f>
        <v/>
      </c>
      <c r="F15" s="49">
        <f>C15*12</f>
        <v>0</v>
      </c>
      <c r="G15" s="49" t="e">
        <f ca="1">E15*12</f>
        <v>#VALUE!</v>
      </c>
    </row>
    <row r="16" spans="1:7" x14ac:dyDescent="0.35">
      <c r="A16" s="308" t="s">
        <v>382</v>
      </c>
      <c r="B16" s="38"/>
      <c r="C16" s="49">
        <f ca="1">Inputs!I33</f>
        <v>0</v>
      </c>
      <c r="D16" s="50"/>
      <c r="E16" s="49">
        <f ca="1">C16</f>
        <v>0</v>
      </c>
      <c r="F16" s="49">
        <f t="shared" ca="1" si="0"/>
        <v>0</v>
      </c>
      <c r="G16" s="49">
        <f t="shared" ca="1" si="1"/>
        <v>0</v>
      </c>
    </row>
    <row r="17" spans="1:9" x14ac:dyDescent="0.35">
      <c r="A17" s="307" t="s">
        <v>383</v>
      </c>
      <c r="B17" s="38"/>
      <c r="C17" s="49">
        <f ca="1">Inputs!I34</f>
        <v>0</v>
      </c>
      <c r="D17" s="50"/>
      <c r="E17" s="49">
        <f ca="1">C17</f>
        <v>0</v>
      </c>
      <c r="F17" s="49">
        <f ca="1">C17*12</f>
        <v>0</v>
      </c>
      <c r="G17" s="49">
        <f ca="1">E17*12</f>
        <v>0</v>
      </c>
    </row>
    <row r="18" spans="1:9" x14ac:dyDescent="0.35">
      <c r="A18" s="307" t="s">
        <v>211</v>
      </c>
      <c r="B18" s="38"/>
      <c r="C18" s="49">
        <v>0</v>
      </c>
      <c r="D18" s="50"/>
      <c r="E18" s="49">
        <f ca="1">'Income Stream'!L22</f>
        <v>0</v>
      </c>
      <c r="F18" s="49">
        <f t="shared" si="0"/>
        <v>0</v>
      </c>
      <c r="G18" s="49">
        <f t="shared" ca="1" si="1"/>
        <v>0</v>
      </c>
    </row>
    <row r="19" spans="1:9" x14ac:dyDescent="0.35">
      <c r="A19" s="307" t="s">
        <v>392</v>
      </c>
      <c r="B19" s="38"/>
      <c r="C19" s="49">
        <f ca="1">Inputs!I35</f>
        <v>0</v>
      </c>
      <c r="D19" s="50"/>
      <c r="E19" s="49">
        <f ca="1">C19</f>
        <v>0</v>
      </c>
      <c r="F19" s="49">
        <f ca="1">C19*12</f>
        <v>0</v>
      </c>
      <c r="G19" s="49">
        <f ca="1">E19*12</f>
        <v>0</v>
      </c>
    </row>
    <row r="20" spans="1:9" x14ac:dyDescent="0.35">
      <c r="A20" s="307" t="s">
        <v>391</v>
      </c>
      <c r="B20" s="38"/>
      <c r="C20" s="49">
        <f ca="1">Inputs!I36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Inputs!I17*26/12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(Inputs!I24*26/12)+Inputs!I37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Inputs!I18*26/12</f>
        <v>0</v>
      </c>
      <c r="D34" s="35" t="e">
        <f ca="1">C34/C27</f>
        <v>#DIV/0!</v>
      </c>
      <c r="E34" s="31">
        <v>0</v>
      </c>
      <c r="F34" s="31">
        <f t="shared" ca="1" si="3"/>
        <v>0</v>
      </c>
      <c r="G34" s="31">
        <f t="shared" si="4"/>
        <v>0</v>
      </c>
      <c r="H34" s="64" t="e">
        <f t="shared" ca="1" si="2"/>
        <v>#DIV/0!</v>
      </c>
      <c r="I34" s="60"/>
    </row>
    <row r="35" spans="1:9" x14ac:dyDescent="0.35">
      <c r="A35" s="7"/>
      <c r="B35" s="32" t="s">
        <v>6</v>
      </c>
      <c r="C35" s="31">
        <f ca="1">Inputs!I20*26/12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Inputs!I21*26/12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Inputs!I16*26/12</f>
        <v>0</v>
      </c>
      <c r="D37" s="35"/>
      <c r="E37" s="31">
        <f>C37</f>
        <v>0</v>
      </c>
      <c r="F37" s="31">
        <f t="shared" si="3"/>
        <v>0</v>
      </c>
      <c r="G37" s="31">
        <f t="shared" si="4"/>
        <v>0</v>
      </c>
      <c r="H37" s="23" t="e">
        <f ca="1">SUM(H31:H36)</f>
        <v>#DIV/0!</v>
      </c>
      <c r="I37" s="23" t="e">
        <f ca="1">SUM(I31:I36)</f>
        <v>#VALUE!</v>
      </c>
    </row>
    <row r="38" spans="1:9" x14ac:dyDescent="0.35">
      <c r="A38" s="7"/>
      <c r="B38" s="32" t="s">
        <v>8</v>
      </c>
      <c r="C38" s="31">
        <f ca="1">(Inputs!I22+Inputs!I23)*26/12</f>
        <v>0</v>
      </c>
      <c r="D38" s="35"/>
      <c r="E38" s="31">
        <v>0</v>
      </c>
      <c r="F38" s="31">
        <f ca="1">C38*12</f>
        <v>0</v>
      </c>
      <c r="G38" s="31">
        <f t="shared" si="4"/>
        <v>0</v>
      </c>
    </row>
    <row r="39" spans="1:9" x14ac:dyDescent="0.35">
      <c r="A39" s="7"/>
      <c r="B39" s="32" t="s">
        <v>9</v>
      </c>
      <c r="C39" s="31">
        <f ca="1">Inputs!I14*(26/12)</f>
        <v>0</v>
      </c>
      <c r="D39" s="35"/>
      <c r="E39" s="31">
        <f ca="1">C39</f>
        <v>0</v>
      </c>
      <c r="F39" s="31">
        <f t="shared" ca="1" si="3"/>
        <v>0</v>
      </c>
      <c r="G39" s="31">
        <f t="shared" ca="1" si="4"/>
        <v>0</v>
      </c>
    </row>
    <row r="40" spans="1:9" x14ac:dyDescent="0.35">
      <c r="A40" s="7"/>
      <c r="B40" s="115" t="s">
        <v>170</v>
      </c>
      <c r="C40" s="31">
        <f ca="1">Inputs!I13*(26/12)</f>
        <v>0</v>
      </c>
      <c r="D40" s="35"/>
      <c r="E40" s="31">
        <f ca="1">C40</f>
        <v>0</v>
      </c>
      <c r="F40" s="31">
        <f t="shared" ca="1" si="3"/>
        <v>0</v>
      </c>
      <c r="G40" s="31">
        <f t="shared" ca="1" si="4"/>
        <v>0</v>
      </c>
    </row>
    <row r="41" spans="1:9" x14ac:dyDescent="0.35">
      <c r="A41" s="7"/>
      <c r="B41" s="32" t="s">
        <v>10</v>
      </c>
      <c r="C41" s="31">
        <f ca="1">Inputs!I15*(26/12)</f>
        <v>0</v>
      </c>
      <c r="D41" s="35"/>
      <c r="E41" s="31">
        <f ca="1">C41</f>
        <v>0</v>
      </c>
      <c r="F41" s="31">
        <f t="shared" ca="1" si="3"/>
        <v>0</v>
      </c>
      <c r="G41" s="31">
        <f t="shared" ca="1" si="4"/>
        <v>0</v>
      </c>
    </row>
    <row r="42" spans="1:9" x14ac:dyDescent="0.35">
      <c r="A42" s="7"/>
      <c r="B42" s="32" t="s">
        <v>11</v>
      </c>
      <c r="C42" s="33">
        <f ca="1">Inputs!I25*26/12</f>
        <v>0</v>
      </c>
      <c r="D42" s="35" t="e">
        <f ca="1">C42/C9</f>
        <v>#DIV/0!</v>
      </c>
      <c r="E42" s="31">
        <v>0</v>
      </c>
      <c r="F42" s="31">
        <f t="shared" ca="1" si="3"/>
        <v>0</v>
      </c>
      <c r="G42" s="31">
        <f t="shared" si="4"/>
        <v>0</v>
      </c>
    </row>
    <row r="43" spans="1:9" x14ac:dyDescent="0.35">
      <c r="A43" s="7"/>
      <c r="B43" s="32" t="s">
        <v>12</v>
      </c>
      <c r="C43" s="33">
        <f ca="1">Inputs!I27*26/12</f>
        <v>0</v>
      </c>
      <c r="D43" s="35" t="e">
        <f ca="1">C43/C9</f>
        <v>#DIV/0!</v>
      </c>
      <c r="E43" s="31">
        <v>0</v>
      </c>
      <c r="F43" s="31">
        <f t="shared" ca="1" si="3"/>
        <v>0</v>
      </c>
      <c r="G43" s="31">
        <f t="shared" si="4"/>
        <v>0</v>
      </c>
    </row>
    <row r="44" spans="1:9" x14ac:dyDescent="0.35">
      <c r="A44" s="7"/>
      <c r="B44" s="36" t="s">
        <v>73</v>
      </c>
      <c r="C44" s="31">
        <f ca="1">Inputs!I26*26/12</f>
        <v>0</v>
      </c>
      <c r="D44" s="35" t="e">
        <f ca="1">C44/C9</f>
        <v>#DIV/0!</v>
      </c>
      <c r="E44" s="31">
        <v>0</v>
      </c>
      <c r="F44" s="31">
        <f t="shared" ca="1" si="3"/>
        <v>0</v>
      </c>
      <c r="G44" s="31">
        <f t="shared" si="4"/>
        <v>0</v>
      </c>
    </row>
    <row r="45" spans="1:9" x14ac:dyDescent="0.35">
      <c r="A45" s="7"/>
      <c r="B45" s="36" t="s">
        <v>74</v>
      </c>
      <c r="C45" s="31">
        <f ca="1">Inputs!I28*26/12</f>
        <v>0</v>
      </c>
      <c r="D45" s="35" t="e">
        <f ca="1">C45/C9</f>
        <v>#DIV/0!</v>
      </c>
      <c r="E45" s="31">
        <v>0</v>
      </c>
      <c r="F45" s="31">
        <f t="shared" ca="1" si="3"/>
        <v>0</v>
      </c>
      <c r="G45" s="31">
        <f t="shared" si="4"/>
        <v>0</v>
      </c>
    </row>
    <row r="46" spans="1:9" x14ac:dyDescent="0.35">
      <c r="A46" s="7"/>
      <c r="B46" s="37" t="s">
        <v>149</v>
      </c>
      <c r="C46" s="31">
        <f ca="1">Inputs!I31/12</f>
        <v>0</v>
      </c>
      <c r="D46" s="34"/>
      <c r="E46" s="31">
        <v>0</v>
      </c>
      <c r="F46" s="31">
        <f t="shared" ca="1" si="3"/>
        <v>0</v>
      </c>
      <c r="G46" s="31">
        <f t="shared" si="4"/>
        <v>0</v>
      </c>
    </row>
    <row r="47" spans="1:9" x14ac:dyDescent="0.35">
      <c r="A47" s="7"/>
      <c r="B47" s="38" t="s">
        <v>150</v>
      </c>
      <c r="C47" s="31">
        <f ca="1">Inputs!I32/12</f>
        <v>0</v>
      </c>
      <c r="D47" s="34"/>
      <c r="E47" s="31">
        <v>0</v>
      </c>
      <c r="F47" s="31">
        <f t="shared" ca="1" si="3"/>
        <v>0</v>
      </c>
      <c r="G47" s="31">
        <f t="shared" si="4"/>
        <v>0</v>
      </c>
    </row>
    <row r="48" spans="1:9" x14ac:dyDescent="0.35">
      <c r="A48" s="7"/>
      <c r="B48" s="32" t="s">
        <v>13</v>
      </c>
      <c r="C48" s="33">
        <f ca="1">Inputs!I19*26/12</f>
        <v>0</v>
      </c>
      <c r="D48" s="34"/>
      <c r="E48" s="31">
        <f ca="1">C48</f>
        <v>0</v>
      </c>
      <c r="F48" s="31">
        <f t="shared" ca="1" si="3"/>
        <v>0</v>
      </c>
      <c r="G48" s="31">
        <f t="shared" ca="1" si="4"/>
        <v>0</v>
      </c>
    </row>
    <row r="49" spans="1:7" x14ac:dyDescent="0.35">
      <c r="A49" s="7"/>
      <c r="B49" s="304" t="s">
        <v>29</v>
      </c>
      <c r="C49" s="33">
        <f ca="1">Inputs!I10*26/12</f>
        <v>0</v>
      </c>
      <c r="D49" s="34"/>
      <c r="E49" s="31">
        <v>0</v>
      </c>
      <c r="F49" s="31">
        <f t="shared" ca="1" si="3"/>
        <v>0</v>
      </c>
      <c r="G49" s="31">
        <f t="shared" si="4"/>
        <v>0</v>
      </c>
    </row>
    <row r="50" spans="1:7" x14ac:dyDescent="0.35">
      <c r="A50" s="7"/>
      <c r="B50" s="304" t="s">
        <v>14</v>
      </c>
      <c r="C50" s="33">
        <f ca="1">Inputs!I11*26/12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Traditional'!$I$2:$I$5,0),MATCH(61,'TSP Traditional'!$I$2:$X$2,0))</f>
        <v>120</v>
      </c>
      <c r="D59" s="2"/>
      <c r="E59" s="6"/>
    </row>
    <row r="60" spans="1:7" x14ac:dyDescent="0.35">
      <c r="A60" s="28" t="s">
        <v>130</v>
      </c>
      <c r="B60" s="7"/>
      <c r="C60" s="26" t="e">
        <f ca="1">INDEX('TSP Roth'!$I$2:$X$5,MATCH('TSP Roth'!$I$5,'TSP Roth'!$I$2:$I$5,0),MATCH(61,'TSP Roth'!$I$2:$X$2,0))</f>
        <v>#DIV/0!</v>
      </c>
    </row>
    <row r="61" spans="1:7" x14ac:dyDescent="0.35">
      <c r="A61" s="30" t="s">
        <v>152</v>
      </c>
      <c r="B61" s="7"/>
      <c r="C61" s="26" t="str">
        <f>INDEX('IRA Traditional'!$I$2:$X$5,MATCH('IRA Traditional'!$I$5,'IRA Traditional'!$I$2:$I$5,0),MATCH(61,'IRA Traditional'!$I$2:$X$2,0))</f>
        <v>N/A</v>
      </c>
    </row>
    <row r="62" spans="1:7" x14ac:dyDescent="0.35">
      <c r="A62" s="30" t="s">
        <v>153</v>
      </c>
      <c r="B62" s="7"/>
      <c r="C62" s="26" t="str">
        <f>INDEX('IRA Roth'!$I$2:$X$5,MATCH('IRA Roth'!$I$5,'IRA Roth'!$I$2:$I$5,0),MATCH(61,'IRA Roth'!$I$2:$X$2,0))</f>
        <v>N/A</v>
      </c>
    </row>
  </sheetData>
  <sheetProtection sheet="1" objects="1" scenarios="1"/>
  <mergeCells count="3">
    <mergeCell ref="A1:G1"/>
    <mergeCell ref="A3:G3"/>
    <mergeCell ref="A57:B57"/>
  </mergeCells>
  <conditionalFormatting sqref="C57">
    <cfRule type="cellIs" dxfId="54" priority="4" operator="lessThan">
      <formula>0</formula>
    </cfRule>
    <cfRule type="cellIs" dxfId="53" priority="5" operator="lessThan">
      <formula>0</formula>
    </cfRule>
    <cfRule type="cellIs" dxfId="52" priority="6" operator="lessThan">
      <formula>0</formula>
    </cfRule>
  </conditionalFormatting>
  <conditionalFormatting sqref="E55">
    <cfRule type="cellIs" dxfId="5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5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8" ht="18.5" x14ac:dyDescent="0.45">
      <c r="A1" s="555" t="s">
        <v>18</v>
      </c>
      <c r="B1" s="555"/>
      <c r="C1" s="555"/>
      <c r="D1" s="555"/>
      <c r="E1" s="555"/>
      <c r="F1" s="555"/>
      <c r="G1" s="555"/>
    </row>
    <row r="2" spans="1:8" ht="6" customHeight="1" x14ac:dyDescent="0.45">
      <c r="A2" s="310"/>
      <c r="B2" s="310"/>
      <c r="C2" s="310"/>
      <c r="D2" s="310"/>
      <c r="E2" s="310"/>
      <c r="F2" s="310"/>
      <c r="G2" s="310"/>
    </row>
    <row r="3" spans="1:8" ht="60" customHeight="1" x14ac:dyDescent="0.35">
      <c r="A3" s="552" t="s">
        <v>165</v>
      </c>
      <c r="B3" s="553"/>
      <c r="C3" s="553"/>
      <c r="D3" s="553"/>
      <c r="E3" s="553"/>
      <c r="F3" s="553"/>
      <c r="G3" s="554"/>
      <c r="H3" s="17"/>
    </row>
    <row r="4" spans="1:8" ht="15" customHeight="1" x14ac:dyDescent="0.35">
      <c r="A4" s="15"/>
      <c r="B4" s="15"/>
      <c r="C4" s="15"/>
      <c r="D4" s="15"/>
      <c r="E4" s="15"/>
      <c r="F4" s="15"/>
      <c r="G4" s="15"/>
    </row>
    <row r="5" spans="1:8" ht="15" customHeight="1" x14ac:dyDescent="0.35">
      <c r="A5" s="4" t="s">
        <v>78</v>
      </c>
      <c r="B5" s="13"/>
      <c r="C5" s="5"/>
      <c r="D5" s="5"/>
      <c r="E5" s="13"/>
      <c r="F5" s="13"/>
      <c r="G5" s="13"/>
    </row>
    <row r="6" spans="1:8" ht="29.25" customHeight="1" x14ac:dyDescent="0.35">
      <c r="A6" s="5"/>
      <c r="B6" s="5"/>
      <c r="C6" s="312" t="s">
        <v>76</v>
      </c>
      <c r="D6" s="299"/>
      <c r="E6" s="315" t="s">
        <v>77</v>
      </c>
      <c r="F6" s="312" t="s">
        <v>76</v>
      </c>
      <c r="G6" s="315" t="s">
        <v>77</v>
      </c>
    </row>
    <row r="7" spans="1:8" ht="15" customHeight="1" x14ac:dyDescent="0.35">
      <c r="A7" s="5"/>
      <c r="B7" s="5"/>
      <c r="C7" s="314" t="str">
        <f>A5</f>
        <v>AGE 62</v>
      </c>
      <c r="D7" s="299"/>
      <c r="E7" s="317" t="str">
        <f>A5</f>
        <v>AGE 62</v>
      </c>
      <c r="F7" s="314" t="str">
        <f>A5</f>
        <v>AGE 62</v>
      </c>
      <c r="G7" s="317" t="str">
        <f>A5</f>
        <v>AGE 62</v>
      </c>
    </row>
    <row r="8" spans="1:8" ht="15" customHeight="1" x14ac:dyDescent="0.35">
      <c r="A8" s="4" t="s">
        <v>151</v>
      </c>
      <c r="B8" s="5"/>
      <c r="C8" s="298" t="s">
        <v>79</v>
      </c>
      <c r="D8" s="299"/>
      <c r="E8" s="300" t="s">
        <v>79</v>
      </c>
      <c r="F8" s="301" t="s">
        <v>80</v>
      </c>
      <c r="G8" s="301" t="s">
        <v>80</v>
      </c>
    </row>
    <row r="9" spans="1:8" x14ac:dyDescent="0.35">
      <c r="A9" s="307" t="s">
        <v>294</v>
      </c>
      <c r="B9" s="54"/>
      <c r="C9" s="49">
        <f ca="1">(Inputs!J12)/12</f>
        <v>0</v>
      </c>
      <c r="D9" s="50"/>
      <c r="E9" s="49">
        <v>0</v>
      </c>
      <c r="F9" s="49">
        <f ca="1">C9*12</f>
        <v>0</v>
      </c>
      <c r="G9" s="49">
        <f>E9*12</f>
        <v>0</v>
      </c>
    </row>
    <row r="10" spans="1:8" x14ac:dyDescent="0.35">
      <c r="A10" s="302" t="s">
        <v>21</v>
      </c>
      <c r="B10" s="38"/>
      <c r="C10" s="49">
        <v>0</v>
      </c>
      <c r="D10" s="50"/>
      <c r="E10" s="49">
        <v>0</v>
      </c>
      <c r="F10" s="49">
        <f>C10*12</f>
        <v>0</v>
      </c>
      <c r="G10" s="49">
        <f>E10*12</f>
        <v>0</v>
      </c>
    </row>
    <row r="11" spans="1:8" x14ac:dyDescent="0.35">
      <c r="A11" s="308" t="s">
        <v>213</v>
      </c>
      <c r="B11" s="38"/>
      <c r="C11" s="49">
        <v>0</v>
      </c>
      <c r="D11" s="50"/>
      <c r="E11" s="49">
        <f ca="1">Inputs!J30</f>
        <v>0</v>
      </c>
      <c r="F11" s="49">
        <f t="shared" ref="F11:F27" si="0">C11*12</f>
        <v>0</v>
      </c>
      <c r="G11" s="49">
        <f t="shared" ref="G11:G27" ca="1" si="1">E11*12</f>
        <v>0</v>
      </c>
    </row>
    <row r="12" spans="1:8" x14ac:dyDescent="0.35">
      <c r="A12" s="308" t="s">
        <v>378</v>
      </c>
      <c r="B12" s="38"/>
      <c r="C12" s="49">
        <v>0</v>
      </c>
      <c r="D12" s="50"/>
      <c r="E12" s="49" t="str">
        <f ca="1">'Income Stream'!N25</f>
        <v/>
      </c>
      <c r="F12" s="49">
        <f t="shared" si="0"/>
        <v>0</v>
      </c>
      <c r="G12" s="49" t="e">
        <f t="shared" ca="1" si="1"/>
        <v>#VALUE!</v>
      </c>
    </row>
    <row r="13" spans="1:8" x14ac:dyDescent="0.35">
      <c r="A13" s="308" t="s">
        <v>379</v>
      </c>
      <c r="B13" s="38"/>
      <c r="C13" s="49">
        <v>0</v>
      </c>
      <c r="D13" s="50"/>
      <c r="E13" s="49" t="str">
        <f ca="1">'Income Stream'!N26</f>
        <v/>
      </c>
      <c r="F13" s="49">
        <f>C13*12</f>
        <v>0</v>
      </c>
      <c r="G13" s="49" t="e">
        <f ca="1">E13*12</f>
        <v>#VALUE!</v>
      </c>
    </row>
    <row r="14" spans="1:8" x14ac:dyDescent="0.35">
      <c r="A14" s="308" t="s">
        <v>380</v>
      </c>
      <c r="B14" s="38"/>
      <c r="C14" s="49">
        <v>0</v>
      </c>
      <c r="D14" s="50"/>
      <c r="E14" s="49" t="str">
        <f ca="1">'Income Stream'!N27</f>
        <v/>
      </c>
      <c r="F14" s="49">
        <f>C14*12</f>
        <v>0</v>
      </c>
      <c r="G14" s="49" t="e">
        <f ca="1">E14*12</f>
        <v>#VALUE!</v>
      </c>
    </row>
    <row r="15" spans="1:8" x14ac:dyDescent="0.35">
      <c r="A15" s="308" t="s">
        <v>381</v>
      </c>
      <c r="B15" s="38"/>
      <c r="C15" s="49">
        <v>0</v>
      </c>
      <c r="D15" s="50"/>
      <c r="E15" s="49" t="str">
        <f ca="1">'Income Stream'!N28</f>
        <v/>
      </c>
      <c r="F15" s="49">
        <f>C15*12</f>
        <v>0</v>
      </c>
      <c r="G15" s="49" t="e">
        <f ca="1">E15*12</f>
        <v>#VALUE!</v>
      </c>
    </row>
    <row r="16" spans="1:8" x14ac:dyDescent="0.35">
      <c r="A16" s="308" t="s">
        <v>382</v>
      </c>
      <c r="B16" s="38"/>
      <c r="C16" s="49">
        <f ca="1">Inputs!J33</f>
        <v>0</v>
      </c>
      <c r="D16" s="50"/>
      <c r="E16" s="49">
        <f ca="1">C16</f>
        <v>0</v>
      </c>
      <c r="F16" s="49">
        <f t="shared" ca="1" si="0"/>
        <v>0</v>
      </c>
      <c r="G16" s="49">
        <f t="shared" ca="1" si="1"/>
        <v>0</v>
      </c>
    </row>
    <row r="17" spans="1:9" x14ac:dyDescent="0.35">
      <c r="A17" s="307" t="s">
        <v>383</v>
      </c>
      <c r="B17" s="38"/>
      <c r="C17" s="49">
        <f ca="1">Inputs!J34</f>
        <v>0</v>
      </c>
      <c r="D17" s="50"/>
      <c r="E17" s="49">
        <f ca="1">C17</f>
        <v>0</v>
      </c>
      <c r="F17" s="49">
        <f ca="1">C17*12</f>
        <v>0</v>
      </c>
      <c r="G17" s="49">
        <f ca="1">E17*12</f>
        <v>0</v>
      </c>
    </row>
    <row r="18" spans="1:9" x14ac:dyDescent="0.35">
      <c r="A18" s="307" t="s">
        <v>211</v>
      </c>
      <c r="B18" s="38"/>
      <c r="C18" s="49">
        <v>0</v>
      </c>
      <c r="D18" s="50"/>
      <c r="E18" s="53">
        <f ca="1">'Income Stream'!N22</f>
        <v>0</v>
      </c>
      <c r="F18" s="49">
        <f t="shared" si="0"/>
        <v>0</v>
      </c>
      <c r="G18" s="49">
        <f t="shared" ca="1" si="1"/>
        <v>0</v>
      </c>
    </row>
    <row r="19" spans="1:9" x14ac:dyDescent="0.35">
      <c r="A19" s="307" t="s">
        <v>392</v>
      </c>
      <c r="B19" s="38"/>
      <c r="C19" s="49">
        <f ca="1">Inputs!J35</f>
        <v>0</v>
      </c>
      <c r="D19" s="50"/>
      <c r="E19" s="53">
        <f ca="1">C19</f>
        <v>0</v>
      </c>
      <c r="F19" s="49">
        <f ca="1">C19*12</f>
        <v>0</v>
      </c>
      <c r="G19" s="49">
        <f ca="1">E19*12</f>
        <v>0</v>
      </c>
    </row>
    <row r="20" spans="1:9" x14ac:dyDescent="0.35">
      <c r="A20" s="307" t="s">
        <v>391</v>
      </c>
      <c r="B20" s="38"/>
      <c r="C20" s="49">
        <f ca="1">Inputs!J36</f>
        <v>0</v>
      </c>
      <c r="D20" s="50"/>
      <c r="E20" s="53">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row>
    <row r="23" spans="1:9" x14ac:dyDescent="0.35">
      <c r="A23" s="308" t="s">
        <v>298</v>
      </c>
      <c r="B23" s="38"/>
      <c r="C23" s="49">
        <f ca="1">SUM(C13,C15:C16,C19,C20,C37:C41)</f>
        <v>0</v>
      </c>
      <c r="D23" s="50"/>
      <c r="E23" s="49" t="e">
        <f ca="1">E11+E13+E15+E16+E37+E19+E20</f>
        <v>#VALUE!</v>
      </c>
      <c r="F23" s="49">
        <f t="shared" ca="1" si="0"/>
        <v>0</v>
      </c>
      <c r="G23" s="49" t="e">
        <f t="shared" ca="1" si="1"/>
        <v>#VALUE!</v>
      </c>
    </row>
    <row r="24" spans="1:9" x14ac:dyDescent="0.35">
      <c r="A24" s="308" t="s">
        <v>299</v>
      </c>
      <c r="B24" s="38"/>
      <c r="C24" s="49">
        <f ca="1">C21-C22</f>
        <v>0</v>
      </c>
      <c r="D24" s="50"/>
      <c r="E24" s="49" t="e">
        <f ca="1">E21-E22</f>
        <v>#VALUE!</v>
      </c>
      <c r="F24" s="49">
        <f t="shared" ca="1" si="0"/>
        <v>0</v>
      </c>
      <c r="G24" s="49" t="e">
        <f t="shared" ca="1" si="1"/>
        <v>#VALUE!</v>
      </c>
    </row>
    <row r="25" spans="1:9" x14ac:dyDescent="0.35">
      <c r="A25" s="308" t="s">
        <v>300</v>
      </c>
      <c r="B25" s="38"/>
      <c r="C25" s="49">
        <f ca="1">C42+C44</f>
        <v>0</v>
      </c>
      <c r="D25" s="50"/>
      <c r="E25" s="49">
        <v>0</v>
      </c>
      <c r="F25" s="49">
        <f t="shared" ca="1" si="0"/>
        <v>0</v>
      </c>
      <c r="G25" s="49">
        <f t="shared" si="1"/>
        <v>0</v>
      </c>
    </row>
    <row r="26" spans="1:9" x14ac:dyDescent="0.35">
      <c r="A26" s="308" t="s">
        <v>301</v>
      </c>
      <c r="B26" s="38"/>
      <c r="C26" s="128">
        <f ca="1">C21-C23-C25</f>
        <v>0</v>
      </c>
      <c r="D26" s="130"/>
      <c r="E26" s="128" t="e">
        <f ca="1">E21-E23-E25</f>
        <v>#VALUE!</v>
      </c>
      <c r="F26" s="128">
        <f t="shared" ca="1" si="0"/>
        <v>0</v>
      </c>
      <c r="G26" s="128" t="e">
        <f t="shared" ca="1" si="1"/>
        <v>#VALUE!</v>
      </c>
    </row>
    <row r="27" spans="1:9" x14ac:dyDescent="0.35">
      <c r="A27" s="308" t="s">
        <v>302</v>
      </c>
      <c r="B27" s="38"/>
      <c r="C27" s="128">
        <f ca="1">C24-C25</f>
        <v>0</v>
      </c>
      <c r="D27" s="130"/>
      <c r="E27" s="128" t="e">
        <f ca="1">E24-E25</f>
        <v>#VALUE!</v>
      </c>
      <c r="F27" s="128">
        <f t="shared" ca="1" si="0"/>
        <v>0</v>
      </c>
      <c r="G27" s="128" t="e">
        <f t="shared" ca="1" si="1"/>
        <v>#VALUE!</v>
      </c>
    </row>
    <row r="28" spans="1:9" ht="14.5" customHeight="1" x14ac:dyDescent="0.35">
      <c r="A28" s="5"/>
      <c r="B28" s="5"/>
      <c r="C28" s="311"/>
      <c r="D28" s="5"/>
      <c r="E28" s="311"/>
      <c r="F28" s="311"/>
      <c r="G28" s="311"/>
    </row>
    <row r="29" spans="1:9" x14ac:dyDescent="0.35">
      <c r="A29" s="4" t="s">
        <v>117</v>
      </c>
      <c r="B29" s="4"/>
      <c r="C29" s="311"/>
      <c r="D29" s="5"/>
      <c r="E29" s="311"/>
      <c r="F29" s="311"/>
      <c r="G29" s="311"/>
    </row>
    <row r="30" spans="1:9" x14ac:dyDescent="0.35">
      <c r="A30" s="5"/>
      <c r="B30" s="55" t="s">
        <v>1</v>
      </c>
      <c r="C30" s="33">
        <f ca="1">Inputs!J17*26/12</f>
        <v>0</v>
      </c>
      <c r="D30" s="56"/>
      <c r="E30" s="33">
        <f ca="1">C30</f>
        <v>0</v>
      </c>
      <c r="F30" s="33">
        <f ca="1">C30*12</f>
        <v>0</v>
      </c>
      <c r="G30" s="33">
        <f ca="1">E30*12</f>
        <v>0</v>
      </c>
      <c r="H30" s="66" t="s">
        <v>156</v>
      </c>
      <c r="I30" s="65" t="s">
        <v>157</v>
      </c>
    </row>
    <row r="31" spans="1:9" x14ac:dyDescent="0.35">
      <c r="A31" s="5"/>
      <c r="B31" s="52" t="s">
        <v>2</v>
      </c>
      <c r="C31" s="31">
        <f ca="1">IF(Inputs!$B$12&gt;137700,137700*0.062/12,C9*D31)</f>
        <v>0</v>
      </c>
      <c r="D31" s="123">
        <f>IF(Inputs!B12&gt;137700,(0.062*137700/Inputs!B12),0.062)</f>
        <v>6.2E-2</v>
      </c>
      <c r="E31" s="33">
        <v>0</v>
      </c>
      <c r="F31" s="33">
        <f ca="1">C31*12</f>
        <v>0</v>
      </c>
      <c r="G31" s="33">
        <f>E31*12</f>
        <v>0</v>
      </c>
      <c r="H31" s="67">
        <f t="shared" ref="H31:H36" si="2">D31</f>
        <v>6.2E-2</v>
      </c>
      <c r="I31" s="62"/>
    </row>
    <row r="32" spans="1:9" x14ac:dyDescent="0.35">
      <c r="A32" s="5"/>
      <c r="B32" s="52" t="s">
        <v>3</v>
      </c>
      <c r="C32" s="31">
        <f ca="1">(Inputs!J24*26/12)+Inputs!J37</f>
        <v>0</v>
      </c>
      <c r="D32" s="35" t="e">
        <f ca="1">C32/C27</f>
        <v>#DIV/0!</v>
      </c>
      <c r="E32" s="33" t="e">
        <f ca="1">E27*(C32/C27)</f>
        <v>#VALUE!</v>
      </c>
      <c r="F32" s="33">
        <f t="shared" ref="F32:F50" ca="1" si="3">C32*12</f>
        <v>0</v>
      </c>
      <c r="G32" s="33" t="e">
        <f t="shared" ref="G32:G50" ca="1" si="4">E32*12</f>
        <v>#VALUE!</v>
      </c>
      <c r="H32" s="64" t="e">
        <f ca="1">C32/C21</f>
        <v>#DIV/0!</v>
      </c>
      <c r="I32" s="59" t="e">
        <f ca="1">E32/E27</f>
        <v>#VALUE!</v>
      </c>
    </row>
    <row r="33" spans="1:9" x14ac:dyDescent="0.35">
      <c r="A33" s="5"/>
      <c r="B33" s="52" t="s">
        <v>4</v>
      </c>
      <c r="C33" s="31">
        <f ca="1">C9*D33</f>
        <v>0</v>
      </c>
      <c r="D33" s="35">
        <v>1.4500000000000001E-2</v>
      </c>
      <c r="E33" s="31">
        <v>0</v>
      </c>
      <c r="F33" s="33">
        <f t="shared" ca="1" si="3"/>
        <v>0</v>
      </c>
      <c r="G33" s="33">
        <f t="shared" si="4"/>
        <v>0</v>
      </c>
      <c r="H33" s="64">
        <f t="shared" si="2"/>
        <v>1.4500000000000001E-2</v>
      </c>
      <c r="I33" s="59" t="e">
        <f ca="1">E33/E27</f>
        <v>#VALUE!</v>
      </c>
    </row>
    <row r="34" spans="1:9" x14ac:dyDescent="0.35">
      <c r="A34" s="5"/>
      <c r="B34" s="52" t="s">
        <v>5</v>
      </c>
      <c r="C34" s="31">
        <f ca="1">Inputs!J18*26/12</f>
        <v>0</v>
      </c>
      <c r="D34" s="35" t="e">
        <f ca="1">C34/C27</f>
        <v>#DIV/0!</v>
      </c>
      <c r="E34" s="33">
        <v>0</v>
      </c>
      <c r="F34" s="33">
        <f t="shared" ca="1" si="3"/>
        <v>0</v>
      </c>
      <c r="G34" s="33">
        <f t="shared" si="4"/>
        <v>0</v>
      </c>
      <c r="H34" s="64" t="e">
        <f t="shared" ca="1" si="2"/>
        <v>#DIV/0!</v>
      </c>
      <c r="I34" s="60"/>
    </row>
    <row r="35" spans="1:9" x14ac:dyDescent="0.35">
      <c r="A35" s="5"/>
      <c r="B35" s="52" t="s">
        <v>6</v>
      </c>
      <c r="C35" s="31">
        <f ca="1">Inputs!J20*26/12</f>
        <v>0</v>
      </c>
      <c r="D35" s="35" t="e">
        <f ca="1">C35/C26</f>
        <v>#DIV/0!</v>
      </c>
      <c r="E35" s="33" t="e">
        <f ca="1">E26*(C35/C26)</f>
        <v>#VALUE!</v>
      </c>
      <c r="F35" s="33">
        <f t="shared" ca="1" si="3"/>
        <v>0</v>
      </c>
      <c r="G35" s="33" t="e">
        <f t="shared" ca="1" si="4"/>
        <v>#VALUE!</v>
      </c>
      <c r="H35" s="64" t="e">
        <f t="shared" ca="1" si="2"/>
        <v>#DIV/0!</v>
      </c>
      <c r="I35" s="59" t="e">
        <f ca="1">E35/E26</f>
        <v>#VALUE!</v>
      </c>
    </row>
    <row r="36" spans="1:9" x14ac:dyDescent="0.35">
      <c r="A36" s="5"/>
      <c r="B36" s="52" t="s">
        <v>75</v>
      </c>
      <c r="C36" s="31">
        <f ca="1">Inputs!J21*26/12</f>
        <v>0</v>
      </c>
      <c r="D36" s="58" t="e">
        <f ca="1">C36/C26</f>
        <v>#DIV/0!</v>
      </c>
      <c r="E36" s="33" t="e">
        <f ca="1">E26*(C36/C26)</f>
        <v>#VALUE!</v>
      </c>
      <c r="F36" s="33">
        <f t="shared" ca="1" si="3"/>
        <v>0</v>
      </c>
      <c r="G36" s="33" t="e">
        <f t="shared" ca="1" si="4"/>
        <v>#VALUE!</v>
      </c>
      <c r="H36" s="118" t="e">
        <f t="shared" ca="1" si="2"/>
        <v>#DIV/0!</v>
      </c>
      <c r="I36" s="63" t="e">
        <f ca="1">E36/E26</f>
        <v>#VALUE!</v>
      </c>
    </row>
    <row r="37" spans="1:9" x14ac:dyDescent="0.35">
      <c r="A37" s="5"/>
      <c r="B37" s="55" t="s">
        <v>7</v>
      </c>
      <c r="C37" s="33">
        <f>Inputs!J16*26/12</f>
        <v>0</v>
      </c>
      <c r="D37" s="57"/>
      <c r="E37" s="33">
        <f>C37</f>
        <v>0</v>
      </c>
      <c r="F37" s="33">
        <f t="shared" si="3"/>
        <v>0</v>
      </c>
      <c r="G37" s="33">
        <f t="shared" si="4"/>
        <v>0</v>
      </c>
      <c r="H37" s="23" t="e">
        <f ca="1">SUM(H31:H36)</f>
        <v>#DIV/0!</v>
      </c>
      <c r="I37" s="23" t="e">
        <f ca="1">SUM(I31:I36)</f>
        <v>#VALUE!</v>
      </c>
    </row>
    <row r="38" spans="1:9" x14ac:dyDescent="0.35">
      <c r="A38" s="5"/>
      <c r="B38" s="52" t="s">
        <v>8</v>
      </c>
      <c r="C38" s="31">
        <f ca="1">(Inputs!J22+Inputs!J23)*26/12</f>
        <v>0</v>
      </c>
      <c r="D38" s="57"/>
      <c r="E38" s="33">
        <v>0</v>
      </c>
      <c r="F38" s="33">
        <f ca="1">C38*12</f>
        <v>0</v>
      </c>
      <c r="G38" s="33">
        <f t="shared" si="4"/>
        <v>0</v>
      </c>
    </row>
    <row r="39" spans="1:9" x14ac:dyDescent="0.35">
      <c r="A39" s="5"/>
      <c r="B39" s="55" t="s">
        <v>9</v>
      </c>
      <c r="C39" s="33">
        <f ca="1">Inputs!J14*26/12</f>
        <v>0</v>
      </c>
      <c r="D39" s="57"/>
      <c r="E39" s="33">
        <f ca="1">C39</f>
        <v>0</v>
      </c>
      <c r="F39" s="33">
        <f t="shared" ca="1" si="3"/>
        <v>0</v>
      </c>
      <c r="G39" s="33">
        <f t="shared" ca="1" si="4"/>
        <v>0</v>
      </c>
    </row>
    <row r="40" spans="1:9" x14ac:dyDescent="0.35">
      <c r="A40" s="5"/>
      <c r="B40" s="52" t="s">
        <v>170</v>
      </c>
      <c r="C40" s="33">
        <f ca="1">Inputs!J13*(26/12)</f>
        <v>0</v>
      </c>
      <c r="D40" s="57"/>
      <c r="E40" s="33">
        <f ca="1">C40</f>
        <v>0</v>
      </c>
      <c r="F40" s="33">
        <f t="shared" ca="1" si="3"/>
        <v>0</v>
      </c>
      <c r="G40" s="33">
        <f t="shared" ca="1" si="4"/>
        <v>0</v>
      </c>
    </row>
    <row r="41" spans="1:9" x14ac:dyDescent="0.35">
      <c r="A41" s="5"/>
      <c r="B41" s="55" t="s">
        <v>10</v>
      </c>
      <c r="C41" s="33">
        <f ca="1">Inputs!J15*26/12</f>
        <v>0</v>
      </c>
      <c r="D41" s="57"/>
      <c r="E41" s="33">
        <f ca="1">C41</f>
        <v>0</v>
      </c>
      <c r="F41" s="33">
        <f t="shared" ca="1" si="3"/>
        <v>0</v>
      </c>
      <c r="G41" s="33">
        <f t="shared" ca="1" si="4"/>
        <v>0</v>
      </c>
    </row>
    <row r="42" spans="1:9" x14ac:dyDescent="0.35">
      <c r="A42" s="5"/>
      <c r="B42" s="52" t="s">
        <v>11</v>
      </c>
      <c r="C42" s="33">
        <f ca="1">Inputs!J25*26/12</f>
        <v>0</v>
      </c>
      <c r="D42" s="57" t="e">
        <f ca="1">C42/C9</f>
        <v>#DIV/0!</v>
      </c>
      <c r="E42" s="33">
        <v>0</v>
      </c>
      <c r="F42" s="33">
        <f t="shared" ca="1" si="3"/>
        <v>0</v>
      </c>
      <c r="G42" s="33">
        <f t="shared" si="4"/>
        <v>0</v>
      </c>
    </row>
    <row r="43" spans="1:9" x14ac:dyDescent="0.35">
      <c r="A43" s="5"/>
      <c r="B43" s="55" t="s">
        <v>12</v>
      </c>
      <c r="C43" s="33">
        <f ca="1">Inputs!J27*26/12</f>
        <v>0</v>
      </c>
      <c r="D43" s="57" t="e">
        <f ca="1">C43/C9</f>
        <v>#DIV/0!</v>
      </c>
      <c r="E43" s="33">
        <v>0</v>
      </c>
      <c r="F43" s="33">
        <f t="shared" ca="1" si="3"/>
        <v>0</v>
      </c>
      <c r="G43" s="33">
        <f t="shared" si="4"/>
        <v>0</v>
      </c>
    </row>
    <row r="44" spans="1:9" x14ac:dyDescent="0.35">
      <c r="A44" s="5"/>
      <c r="B44" s="52" t="s">
        <v>73</v>
      </c>
      <c r="C44" s="33">
        <f ca="1">Inputs!J26*26/12</f>
        <v>0</v>
      </c>
      <c r="D44" s="57" t="e">
        <f ca="1">C44/C9</f>
        <v>#DIV/0!</v>
      </c>
      <c r="E44" s="33">
        <v>0</v>
      </c>
      <c r="F44" s="33">
        <f t="shared" ca="1" si="3"/>
        <v>0</v>
      </c>
      <c r="G44" s="33">
        <f t="shared" si="4"/>
        <v>0</v>
      </c>
    </row>
    <row r="45" spans="1:9" x14ac:dyDescent="0.35">
      <c r="A45" s="5"/>
      <c r="B45" s="36" t="s">
        <v>74</v>
      </c>
      <c r="C45" s="33">
        <f ca="1">Inputs!J28*26/12</f>
        <v>0</v>
      </c>
      <c r="D45" s="57" t="e">
        <f ca="1">C45/C9</f>
        <v>#DIV/0!</v>
      </c>
      <c r="E45" s="33">
        <v>0</v>
      </c>
      <c r="F45" s="33">
        <f t="shared" ca="1" si="3"/>
        <v>0</v>
      </c>
      <c r="G45" s="33">
        <f t="shared" si="4"/>
        <v>0</v>
      </c>
    </row>
    <row r="46" spans="1:9" x14ac:dyDescent="0.35">
      <c r="A46" s="5"/>
      <c r="B46" s="37" t="s">
        <v>149</v>
      </c>
      <c r="C46" s="31">
        <f ca="1">Inputs!J31/12</f>
        <v>0</v>
      </c>
      <c r="D46" s="34"/>
      <c r="E46" s="31">
        <v>0</v>
      </c>
      <c r="F46" s="31">
        <f t="shared" ca="1" si="3"/>
        <v>0</v>
      </c>
      <c r="G46" s="31">
        <f t="shared" si="4"/>
        <v>0</v>
      </c>
    </row>
    <row r="47" spans="1:9" x14ac:dyDescent="0.35">
      <c r="A47" s="5"/>
      <c r="B47" s="38" t="s">
        <v>150</v>
      </c>
      <c r="C47" s="31">
        <f ca="1">Inputs!J32/12</f>
        <v>0</v>
      </c>
      <c r="D47" s="34"/>
      <c r="E47" s="31">
        <v>0</v>
      </c>
      <c r="F47" s="31">
        <f t="shared" ca="1" si="3"/>
        <v>0</v>
      </c>
      <c r="G47" s="31">
        <f t="shared" si="4"/>
        <v>0</v>
      </c>
    </row>
    <row r="48" spans="1:9" x14ac:dyDescent="0.35">
      <c r="A48" s="5"/>
      <c r="B48" s="55" t="s">
        <v>13</v>
      </c>
      <c r="C48" s="33">
        <f ca="1">Inputs!J19*26/12</f>
        <v>0</v>
      </c>
      <c r="D48" s="56"/>
      <c r="E48" s="33">
        <f ca="1">C48</f>
        <v>0</v>
      </c>
      <c r="F48" s="33">
        <f t="shared" ca="1" si="3"/>
        <v>0</v>
      </c>
      <c r="G48" s="33">
        <f t="shared" ca="1" si="4"/>
        <v>0</v>
      </c>
    </row>
    <row r="49" spans="1:7" x14ac:dyDescent="0.35">
      <c r="A49" s="5"/>
      <c r="B49" s="304" t="s">
        <v>29</v>
      </c>
      <c r="C49" s="33">
        <f ca="1">Inputs!J10*26/12</f>
        <v>0</v>
      </c>
      <c r="D49" s="56"/>
      <c r="E49" s="33">
        <v>0</v>
      </c>
      <c r="F49" s="33">
        <f t="shared" ca="1" si="3"/>
        <v>0</v>
      </c>
      <c r="G49" s="33">
        <f t="shared" si="4"/>
        <v>0</v>
      </c>
    </row>
    <row r="50" spans="1:7" x14ac:dyDescent="0.35">
      <c r="A50" s="5"/>
      <c r="B50" s="304" t="s">
        <v>14</v>
      </c>
      <c r="C50" s="33">
        <f ca="1">Inputs!J11*26/12</f>
        <v>0</v>
      </c>
      <c r="D50" s="56"/>
      <c r="E50" s="33">
        <v>0</v>
      </c>
      <c r="F50" s="33">
        <f t="shared" ca="1" si="3"/>
        <v>0</v>
      </c>
      <c r="G50" s="33">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5"/>
      <c r="C59" s="27">
        <f ca="1">INDEX('TSP Traditional'!$I$2:$X$5,MATCH('TSP Traditional'!$I$5,'TSP Traditional'!$I$2:$I$5,0),MATCH(62,'TSP Traditional'!$I$2:$X$2,0))</f>
        <v>120</v>
      </c>
      <c r="D59" s="2"/>
      <c r="E59" s="6"/>
    </row>
    <row r="60" spans="1:7" x14ac:dyDescent="0.35">
      <c r="A60" s="28" t="s">
        <v>130</v>
      </c>
      <c r="B60" s="5"/>
      <c r="C60" s="27" t="e">
        <f ca="1">INDEX('TSP Roth'!$I$2:$X$5,MATCH('TSP Roth'!$I$5,'TSP Roth'!$I$2:$I$5,0),MATCH(62,'TSP Roth'!$I$2:$X$2,0))</f>
        <v>#DIV/0!</v>
      </c>
    </row>
    <row r="61" spans="1:7" x14ac:dyDescent="0.35">
      <c r="A61" s="30" t="s">
        <v>152</v>
      </c>
      <c r="B61" s="7"/>
      <c r="C61" s="26" t="str">
        <f>INDEX('IRA Traditional'!$I$2:$X$5,MATCH('IRA Traditional'!$I$5,'IRA Traditional'!$I$2:$I$5,0),MATCH(62,'IRA Traditional'!$I$2:$X$2,0))</f>
        <v>N/A</v>
      </c>
    </row>
    <row r="62" spans="1:7" x14ac:dyDescent="0.35">
      <c r="A62" s="30" t="s">
        <v>153</v>
      </c>
      <c r="B62" s="7"/>
      <c r="C62" s="26" t="str">
        <f>INDEX('IRA Roth'!$I$2:$X$5,MATCH('IRA Roth'!$I$5,'IRA Roth'!$I$2:$I$5,0),MATCH(62,'IRA Roth'!$I$2:$X$2,0))</f>
        <v>N/A</v>
      </c>
    </row>
  </sheetData>
  <sheetProtection sheet="1" objects="1" scenarios="1"/>
  <mergeCells count="3">
    <mergeCell ref="A1:G1"/>
    <mergeCell ref="A3:G3"/>
    <mergeCell ref="A57:B57"/>
  </mergeCells>
  <conditionalFormatting sqref="C57">
    <cfRule type="cellIs" dxfId="49" priority="4" operator="lessThan">
      <formula>0</formula>
    </cfRule>
    <cfRule type="cellIs" dxfId="48" priority="5" operator="lessThan">
      <formula>0</formula>
    </cfRule>
    <cfRule type="cellIs" dxfId="47" priority="6" operator="lessThan">
      <formula>0</formula>
    </cfRule>
  </conditionalFormatting>
  <conditionalFormatting sqref="E55">
    <cfRule type="cellIs" dxfId="46"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45"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166</v>
      </c>
      <c r="B3" s="553"/>
      <c r="C3" s="553"/>
      <c r="D3" s="553"/>
      <c r="E3" s="553"/>
      <c r="F3" s="553"/>
      <c r="G3" s="554"/>
    </row>
    <row r="4" spans="1:7" ht="15" customHeight="1" x14ac:dyDescent="0.35">
      <c r="A4" s="15"/>
      <c r="B4" s="15"/>
      <c r="C4" s="15"/>
      <c r="D4" s="15"/>
      <c r="E4" s="15"/>
      <c r="F4" s="15"/>
      <c r="G4" s="15"/>
    </row>
    <row r="5" spans="1:7" ht="15" customHeight="1" x14ac:dyDescent="0.35">
      <c r="A5" s="4" t="s">
        <v>81</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63</v>
      </c>
      <c r="D7" s="299"/>
      <c r="E7" s="316" t="str">
        <f>A5</f>
        <v>AGE 63</v>
      </c>
      <c r="F7" s="313" t="str">
        <f>A5</f>
        <v>AGE 63</v>
      </c>
      <c r="G7" s="316" t="str">
        <f>A5</f>
        <v>AGE 63</v>
      </c>
    </row>
    <row r="8" spans="1:7" ht="15" customHeight="1" x14ac:dyDescent="0.35">
      <c r="A8" s="4" t="s">
        <v>151</v>
      </c>
      <c r="B8" s="5"/>
      <c r="C8" s="298" t="s">
        <v>79</v>
      </c>
      <c r="D8" s="299"/>
      <c r="E8" s="300" t="s">
        <v>79</v>
      </c>
      <c r="F8" s="301" t="s">
        <v>80</v>
      </c>
      <c r="G8" s="301" t="s">
        <v>80</v>
      </c>
    </row>
    <row r="9" spans="1:7" x14ac:dyDescent="0.35">
      <c r="A9" s="307" t="s">
        <v>294</v>
      </c>
      <c r="B9" s="38"/>
      <c r="C9" s="49">
        <f ca="1">(Inputs!K12)/12</f>
        <v>0</v>
      </c>
      <c r="D9" s="50"/>
      <c r="E9" s="49">
        <v>0</v>
      </c>
      <c r="F9" s="49">
        <f ca="1">C9*12</f>
        <v>0</v>
      </c>
      <c r="G9" s="49">
        <f>E9*12</f>
        <v>0</v>
      </c>
    </row>
    <row r="10" spans="1:7" x14ac:dyDescent="0.35">
      <c r="A10" s="302" t="s">
        <v>21</v>
      </c>
      <c r="B10" s="38"/>
      <c r="C10" s="49">
        <v>0</v>
      </c>
      <c r="D10" s="50"/>
      <c r="E10" s="49">
        <v>0</v>
      </c>
      <c r="F10" s="49">
        <f>C10*12</f>
        <v>0</v>
      </c>
      <c r="G10" s="49">
        <f>E10*12</f>
        <v>0</v>
      </c>
    </row>
    <row r="11" spans="1:7" x14ac:dyDescent="0.35">
      <c r="A11" s="308" t="s">
        <v>213</v>
      </c>
      <c r="B11" s="38"/>
      <c r="C11" s="49">
        <v>0</v>
      </c>
      <c r="D11" s="50"/>
      <c r="E11" s="49">
        <f ca="1">Inputs!K30</f>
        <v>0</v>
      </c>
      <c r="F11" s="49">
        <f t="shared" ref="F11:F27" si="0">C11*12</f>
        <v>0</v>
      </c>
      <c r="G11" s="49">
        <f t="shared" ref="G11:G27" ca="1" si="1">E11*12</f>
        <v>0</v>
      </c>
    </row>
    <row r="12" spans="1:7" x14ac:dyDescent="0.35">
      <c r="A12" s="308" t="s">
        <v>378</v>
      </c>
      <c r="B12" s="38"/>
      <c r="C12" s="49">
        <v>0</v>
      </c>
      <c r="D12" s="50"/>
      <c r="E12" s="49" t="str">
        <f ca="1">'Income Stream'!P25</f>
        <v/>
      </c>
      <c r="F12" s="49">
        <f t="shared" si="0"/>
        <v>0</v>
      </c>
      <c r="G12" s="49" t="e">
        <f t="shared" ca="1" si="1"/>
        <v>#VALUE!</v>
      </c>
    </row>
    <row r="13" spans="1:7" x14ac:dyDescent="0.35">
      <c r="A13" s="308" t="s">
        <v>379</v>
      </c>
      <c r="B13" s="38"/>
      <c r="C13" s="49">
        <v>0</v>
      </c>
      <c r="D13" s="50"/>
      <c r="E13" s="49" t="str">
        <f ca="1">'Income Stream'!P26</f>
        <v/>
      </c>
      <c r="F13" s="49">
        <f>C13*12</f>
        <v>0</v>
      </c>
      <c r="G13" s="49" t="e">
        <f ca="1">E13*12</f>
        <v>#VALUE!</v>
      </c>
    </row>
    <row r="14" spans="1:7" x14ac:dyDescent="0.35">
      <c r="A14" s="308" t="s">
        <v>380</v>
      </c>
      <c r="B14" s="38"/>
      <c r="C14" s="49">
        <v>0</v>
      </c>
      <c r="D14" s="50"/>
      <c r="E14" s="49" t="str">
        <f ca="1">'Income Stream'!P27</f>
        <v/>
      </c>
      <c r="F14" s="49">
        <f>C14*12</f>
        <v>0</v>
      </c>
      <c r="G14" s="49" t="e">
        <f ca="1">E14*12</f>
        <v>#VALUE!</v>
      </c>
    </row>
    <row r="15" spans="1:7" x14ac:dyDescent="0.35">
      <c r="A15" s="308" t="s">
        <v>381</v>
      </c>
      <c r="B15" s="38"/>
      <c r="C15" s="49">
        <v>0</v>
      </c>
      <c r="D15" s="50"/>
      <c r="E15" s="49" t="str">
        <f ca="1">'Income Stream'!P28</f>
        <v/>
      </c>
      <c r="F15" s="49">
        <f>C15*12</f>
        <v>0</v>
      </c>
      <c r="G15" s="49" t="e">
        <f ca="1">E15*12</f>
        <v>#VALUE!</v>
      </c>
    </row>
    <row r="16" spans="1:7" x14ac:dyDescent="0.35">
      <c r="A16" s="308" t="s">
        <v>382</v>
      </c>
      <c r="B16" s="38"/>
      <c r="C16" s="49">
        <f ca="1">Inputs!K33</f>
        <v>0</v>
      </c>
      <c r="D16" s="50"/>
      <c r="E16" s="49">
        <f ca="1">C16</f>
        <v>0</v>
      </c>
      <c r="F16" s="49">
        <f t="shared" ca="1" si="0"/>
        <v>0</v>
      </c>
      <c r="G16" s="49">
        <f t="shared" ca="1" si="1"/>
        <v>0</v>
      </c>
    </row>
    <row r="17" spans="1:9" x14ac:dyDescent="0.35">
      <c r="A17" s="307" t="s">
        <v>383</v>
      </c>
      <c r="B17" s="38"/>
      <c r="C17" s="49">
        <f ca="1">Inputs!K34</f>
        <v>0</v>
      </c>
      <c r="D17" s="50"/>
      <c r="E17" s="49">
        <f ca="1">C17</f>
        <v>0</v>
      </c>
      <c r="F17" s="49">
        <f ca="1">C17*12</f>
        <v>0</v>
      </c>
      <c r="G17" s="49">
        <f ca="1">E17*12</f>
        <v>0</v>
      </c>
    </row>
    <row r="18" spans="1:9" x14ac:dyDescent="0.35">
      <c r="A18" s="307" t="s">
        <v>211</v>
      </c>
      <c r="B18" s="38"/>
      <c r="C18" s="49">
        <v>0</v>
      </c>
      <c r="D18" s="50"/>
      <c r="E18" s="49" t="str">
        <f ca="1">'Income Stream'!P22</f>
        <v/>
      </c>
      <c r="F18" s="49">
        <f t="shared" si="0"/>
        <v>0</v>
      </c>
      <c r="G18" s="49" t="e">
        <f t="shared" ca="1" si="1"/>
        <v>#VALUE!</v>
      </c>
    </row>
    <row r="19" spans="1:9" x14ac:dyDescent="0.35">
      <c r="A19" s="307" t="s">
        <v>392</v>
      </c>
      <c r="B19" s="38"/>
      <c r="C19" s="49">
        <f ca="1">Inputs!K35</f>
        <v>0</v>
      </c>
      <c r="D19" s="50"/>
      <c r="E19" s="49">
        <f ca="1">C19</f>
        <v>0</v>
      </c>
      <c r="F19" s="49">
        <f ca="1">C19*12</f>
        <v>0</v>
      </c>
      <c r="G19" s="49">
        <f ca="1">E19*12</f>
        <v>0</v>
      </c>
    </row>
    <row r="20" spans="1:9" x14ac:dyDescent="0.35">
      <c r="A20" s="307" t="s">
        <v>391</v>
      </c>
      <c r="B20" s="38"/>
      <c r="C20" s="49">
        <f ca="1">Inputs!K36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Inputs!K17*26/12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(Inputs!K24*26/12)+Inputs!K37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Inputs!K18*26/12</f>
        <v>0</v>
      </c>
      <c r="D34" s="35" t="e">
        <f ca="1">C34/C27</f>
        <v>#DIV/0!</v>
      </c>
      <c r="E34" s="31">
        <v>0</v>
      </c>
      <c r="F34" s="31">
        <f t="shared" ca="1" si="3"/>
        <v>0</v>
      </c>
      <c r="G34" s="31">
        <f t="shared" si="4"/>
        <v>0</v>
      </c>
      <c r="H34" s="64" t="e">
        <f t="shared" ca="1" si="2"/>
        <v>#DIV/0!</v>
      </c>
      <c r="I34" s="60"/>
    </row>
    <row r="35" spans="1:9" x14ac:dyDescent="0.35">
      <c r="A35" s="7"/>
      <c r="B35" s="32" t="s">
        <v>6</v>
      </c>
      <c r="C35" s="31">
        <f ca="1">Inputs!K20*26/12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Inputs!K21*26/12</f>
        <v>0</v>
      </c>
      <c r="D36" s="35" t="e">
        <f ca="1">C36/C26</f>
        <v>#DIV/0!</v>
      </c>
      <c r="E36" s="33" t="e">
        <f ca="1">E26*(C36/C26)</f>
        <v>#VALUE!</v>
      </c>
      <c r="F36" s="31">
        <f ca="1">C36*12</f>
        <v>0</v>
      </c>
      <c r="G36" s="31" t="e">
        <f ca="1">E36*12</f>
        <v>#VALUE!</v>
      </c>
      <c r="H36" s="118" t="e">
        <f t="shared" ca="1" si="2"/>
        <v>#DIV/0!</v>
      </c>
      <c r="I36" s="63" t="e">
        <f ca="1">E36/E26</f>
        <v>#VALUE!</v>
      </c>
    </row>
    <row r="37" spans="1:9" x14ac:dyDescent="0.35">
      <c r="A37" s="7"/>
      <c r="B37" s="32" t="s">
        <v>7</v>
      </c>
      <c r="C37" s="31">
        <f>Inputs!K16*26/12</f>
        <v>0</v>
      </c>
      <c r="D37" s="35"/>
      <c r="E37" s="31">
        <f>C37</f>
        <v>0</v>
      </c>
      <c r="F37" s="31">
        <f t="shared" si="3"/>
        <v>0</v>
      </c>
      <c r="G37" s="31">
        <f t="shared" si="4"/>
        <v>0</v>
      </c>
      <c r="H37" s="23" t="e">
        <f ca="1">SUM(H31:H36)</f>
        <v>#DIV/0!</v>
      </c>
      <c r="I37" s="23" t="e">
        <f ca="1">SUM(I31:I36)</f>
        <v>#VALUE!</v>
      </c>
    </row>
    <row r="38" spans="1:9" x14ac:dyDescent="0.35">
      <c r="A38" s="7"/>
      <c r="B38" s="32" t="s">
        <v>8</v>
      </c>
      <c r="C38" s="31">
        <f ca="1">(Inputs!K22+Inputs!K23)*26/12</f>
        <v>0</v>
      </c>
      <c r="D38" s="35"/>
      <c r="E38" s="31">
        <v>0</v>
      </c>
      <c r="F38" s="31">
        <f ca="1">C38*12</f>
        <v>0</v>
      </c>
      <c r="G38" s="31">
        <f t="shared" si="4"/>
        <v>0</v>
      </c>
    </row>
    <row r="39" spans="1:9" x14ac:dyDescent="0.35">
      <c r="A39" s="7"/>
      <c r="B39" s="32" t="s">
        <v>9</v>
      </c>
      <c r="C39" s="31">
        <f ca="1">Inputs!K14*(26/12)</f>
        <v>0</v>
      </c>
      <c r="D39" s="35"/>
      <c r="E39" s="31">
        <f ca="1">C39</f>
        <v>0</v>
      </c>
      <c r="F39" s="31">
        <f t="shared" ca="1" si="3"/>
        <v>0</v>
      </c>
      <c r="G39" s="31">
        <f t="shared" ca="1" si="4"/>
        <v>0</v>
      </c>
    </row>
    <row r="40" spans="1:9" x14ac:dyDescent="0.35">
      <c r="A40" s="7"/>
      <c r="B40" s="115" t="s">
        <v>170</v>
      </c>
      <c r="C40" s="31">
        <f ca="1">Inputs!K13*(26/12)</f>
        <v>0</v>
      </c>
      <c r="D40" s="35"/>
      <c r="E40" s="31">
        <f ca="1">C40</f>
        <v>0</v>
      </c>
      <c r="F40" s="31">
        <f t="shared" ca="1" si="3"/>
        <v>0</v>
      </c>
      <c r="G40" s="31">
        <f t="shared" ca="1" si="4"/>
        <v>0</v>
      </c>
    </row>
    <row r="41" spans="1:9" x14ac:dyDescent="0.35">
      <c r="A41" s="7"/>
      <c r="B41" s="32" t="s">
        <v>10</v>
      </c>
      <c r="C41" s="31">
        <f ca="1">Inputs!K15*(26/12)</f>
        <v>0</v>
      </c>
      <c r="D41" s="35"/>
      <c r="E41" s="31">
        <f ca="1">C41</f>
        <v>0</v>
      </c>
      <c r="F41" s="31">
        <f t="shared" ca="1" si="3"/>
        <v>0</v>
      </c>
      <c r="G41" s="31">
        <f t="shared" ca="1" si="4"/>
        <v>0</v>
      </c>
    </row>
    <row r="42" spans="1:9" x14ac:dyDescent="0.35">
      <c r="A42" s="7"/>
      <c r="B42" s="32" t="s">
        <v>11</v>
      </c>
      <c r="C42" s="33">
        <f ca="1">Inputs!K25*26/12</f>
        <v>0</v>
      </c>
      <c r="D42" s="35" t="e">
        <f ca="1">C42/C9</f>
        <v>#DIV/0!</v>
      </c>
      <c r="E42" s="31">
        <v>0</v>
      </c>
      <c r="F42" s="31">
        <f t="shared" ca="1" si="3"/>
        <v>0</v>
      </c>
      <c r="G42" s="31">
        <f t="shared" si="4"/>
        <v>0</v>
      </c>
    </row>
    <row r="43" spans="1:9" x14ac:dyDescent="0.35">
      <c r="A43" s="7"/>
      <c r="B43" s="32" t="s">
        <v>12</v>
      </c>
      <c r="C43" s="33">
        <f ca="1">Inputs!K27*26/12</f>
        <v>0</v>
      </c>
      <c r="D43" s="35" t="e">
        <f ca="1">C43/C9</f>
        <v>#DIV/0!</v>
      </c>
      <c r="E43" s="31">
        <v>0</v>
      </c>
      <c r="F43" s="31">
        <f t="shared" ca="1" si="3"/>
        <v>0</v>
      </c>
      <c r="G43" s="31">
        <f t="shared" si="4"/>
        <v>0</v>
      </c>
    </row>
    <row r="44" spans="1:9" x14ac:dyDescent="0.35">
      <c r="A44" s="7"/>
      <c r="B44" s="36" t="s">
        <v>73</v>
      </c>
      <c r="C44" s="31">
        <f ca="1">Inputs!K26*26/12</f>
        <v>0</v>
      </c>
      <c r="D44" s="35" t="e">
        <f ca="1">C44/C9</f>
        <v>#DIV/0!</v>
      </c>
      <c r="E44" s="31">
        <v>0</v>
      </c>
      <c r="F44" s="31">
        <f t="shared" ca="1" si="3"/>
        <v>0</v>
      </c>
      <c r="G44" s="31">
        <f t="shared" si="4"/>
        <v>0</v>
      </c>
    </row>
    <row r="45" spans="1:9" x14ac:dyDescent="0.35">
      <c r="A45" s="7"/>
      <c r="B45" s="36" t="s">
        <v>74</v>
      </c>
      <c r="C45" s="31">
        <f ca="1">Inputs!K28*26/12</f>
        <v>0</v>
      </c>
      <c r="D45" s="35" t="e">
        <f ca="1">C45/C9</f>
        <v>#DIV/0!</v>
      </c>
      <c r="E45" s="31">
        <v>0</v>
      </c>
      <c r="F45" s="31">
        <f t="shared" ca="1" si="3"/>
        <v>0</v>
      </c>
      <c r="G45" s="31">
        <f t="shared" si="4"/>
        <v>0</v>
      </c>
    </row>
    <row r="46" spans="1:9" x14ac:dyDescent="0.35">
      <c r="A46" s="7"/>
      <c r="B46" s="37" t="s">
        <v>149</v>
      </c>
      <c r="C46" s="31">
        <f ca="1">Inputs!K31/12</f>
        <v>0</v>
      </c>
      <c r="D46" s="34"/>
      <c r="E46" s="31">
        <v>0</v>
      </c>
      <c r="F46" s="31">
        <f t="shared" ca="1" si="3"/>
        <v>0</v>
      </c>
      <c r="G46" s="31">
        <f t="shared" si="4"/>
        <v>0</v>
      </c>
    </row>
    <row r="47" spans="1:9" x14ac:dyDescent="0.35">
      <c r="A47" s="7"/>
      <c r="B47" s="38" t="s">
        <v>150</v>
      </c>
      <c r="C47" s="31">
        <f ca="1">Inputs!K32/12</f>
        <v>0</v>
      </c>
      <c r="D47" s="34"/>
      <c r="E47" s="31">
        <v>0</v>
      </c>
      <c r="F47" s="31">
        <f t="shared" ca="1" si="3"/>
        <v>0</v>
      </c>
      <c r="G47" s="31">
        <f t="shared" si="4"/>
        <v>0</v>
      </c>
    </row>
    <row r="48" spans="1:9" x14ac:dyDescent="0.35">
      <c r="A48" s="7"/>
      <c r="B48" s="32" t="s">
        <v>13</v>
      </c>
      <c r="C48" s="33">
        <f ca="1">Inputs!K19*26/12</f>
        <v>0</v>
      </c>
      <c r="D48" s="34"/>
      <c r="E48" s="31">
        <f ca="1">C48</f>
        <v>0</v>
      </c>
      <c r="F48" s="31">
        <f t="shared" ca="1" si="3"/>
        <v>0</v>
      </c>
      <c r="G48" s="31">
        <f t="shared" ca="1" si="4"/>
        <v>0</v>
      </c>
    </row>
    <row r="49" spans="1:7" x14ac:dyDescent="0.35">
      <c r="A49" s="7"/>
      <c r="B49" s="304" t="s">
        <v>29</v>
      </c>
      <c r="C49" s="33">
        <f ca="1">Inputs!K10*26/12</f>
        <v>0</v>
      </c>
      <c r="D49" s="34"/>
      <c r="E49" s="31">
        <v>0</v>
      </c>
      <c r="F49" s="31">
        <f t="shared" ca="1" si="3"/>
        <v>0</v>
      </c>
      <c r="G49" s="31">
        <f t="shared" si="4"/>
        <v>0</v>
      </c>
    </row>
    <row r="50" spans="1:7" x14ac:dyDescent="0.35">
      <c r="A50" s="7"/>
      <c r="B50" s="304" t="s">
        <v>14</v>
      </c>
      <c r="C50" s="33">
        <f ca="1">Inputs!K11*26/12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Traditional'!$I$2:$I$5,0),MATCH(63,'TSP Traditional'!$I$2:$X$2,0))</f>
        <v>120</v>
      </c>
      <c r="D59" s="2"/>
      <c r="E59" s="6"/>
    </row>
    <row r="60" spans="1:7" x14ac:dyDescent="0.35">
      <c r="A60" s="28" t="s">
        <v>130</v>
      </c>
      <c r="B60" s="7"/>
      <c r="C60" s="26" t="e">
        <f ca="1">INDEX('TSP Roth'!$I$2:$X$5,MATCH('TSP Roth'!$I$5,'TSP Roth'!$I$2:$I$5,0),MATCH(63,'TSP Roth'!$I$2:$X$2,0))</f>
        <v>#DIV/0!</v>
      </c>
    </row>
    <row r="61" spans="1:7" x14ac:dyDescent="0.35">
      <c r="A61" s="30" t="s">
        <v>152</v>
      </c>
      <c r="B61" s="7"/>
      <c r="C61" s="26" t="str">
        <f>INDEX('IRA Traditional'!$I$2:$X$5,MATCH('IRA Traditional'!$I$5,'IRA Traditional'!$I$2:$I$5,0),MATCH(63,'IRA Traditional'!$I$2:$X$2,0))</f>
        <v>N/A</v>
      </c>
    </row>
    <row r="62" spans="1:7" x14ac:dyDescent="0.35">
      <c r="A62" s="30" t="s">
        <v>153</v>
      </c>
      <c r="B62" s="7"/>
      <c r="C62" s="26" t="str">
        <f>INDEX('IRA Roth'!$I$2:$X$5,MATCH('IRA Roth'!$I$5,'IRA Roth'!$I$2:$I$5,0),MATCH(63,'IRA Roth'!$I$2:$X$2,0))</f>
        <v>N/A</v>
      </c>
    </row>
  </sheetData>
  <sheetProtection sheet="1" objects="1" scenarios="1"/>
  <mergeCells count="3">
    <mergeCell ref="A1:G1"/>
    <mergeCell ref="A3:G3"/>
    <mergeCell ref="A57:B57"/>
  </mergeCells>
  <conditionalFormatting sqref="C57">
    <cfRule type="cellIs" dxfId="44" priority="4" operator="lessThan">
      <formula>0</formula>
    </cfRule>
    <cfRule type="cellIs" dxfId="43" priority="5" operator="lessThan">
      <formula>0</formula>
    </cfRule>
    <cfRule type="cellIs" dxfId="42" priority="6" operator="lessThan">
      <formula>0</formula>
    </cfRule>
  </conditionalFormatting>
  <conditionalFormatting sqref="E55">
    <cfRule type="cellIs" dxfId="4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4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167</v>
      </c>
      <c r="B3" s="553"/>
      <c r="C3" s="553"/>
      <c r="D3" s="553"/>
      <c r="E3" s="553"/>
      <c r="F3" s="553"/>
      <c r="G3" s="554"/>
    </row>
    <row r="4" spans="1:7" ht="15" customHeight="1" x14ac:dyDescent="0.35">
      <c r="A4" s="15"/>
      <c r="B4" s="15"/>
      <c r="C4" s="15"/>
      <c r="D4" s="15"/>
      <c r="E4" s="15"/>
      <c r="F4" s="15"/>
      <c r="G4" s="15"/>
    </row>
    <row r="5" spans="1:7" ht="15" customHeight="1" x14ac:dyDescent="0.35">
      <c r="A5" s="4" t="s">
        <v>82</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64</v>
      </c>
      <c r="D7" s="299"/>
      <c r="E7" s="316" t="str">
        <f>A5</f>
        <v>AGE 64</v>
      </c>
      <c r="F7" s="313" t="str">
        <f>A5</f>
        <v>AGE 64</v>
      </c>
      <c r="G7" s="316" t="str">
        <f>A5</f>
        <v>AGE 64</v>
      </c>
    </row>
    <row r="8" spans="1:7" ht="15" customHeight="1" x14ac:dyDescent="0.35">
      <c r="A8" s="4" t="s">
        <v>151</v>
      </c>
      <c r="B8" s="5"/>
      <c r="C8" s="298" t="s">
        <v>79</v>
      </c>
      <c r="D8" s="299"/>
      <c r="E8" s="300" t="s">
        <v>79</v>
      </c>
      <c r="F8" s="301" t="s">
        <v>80</v>
      </c>
      <c r="G8" s="301" t="s">
        <v>80</v>
      </c>
    </row>
    <row r="9" spans="1:7" x14ac:dyDescent="0.35">
      <c r="A9" s="307" t="s">
        <v>294</v>
      </c>
      <c r="B9" s="38"/>
      <c r="C9" s="49">
        <f ca="1">(Inputs!L12)/12</f>
        <v>0</v>
      </c>
      <c r="D9" s="50"/>
      <c r="E9" s="49">
        <v>0</v>
      </c>
      <c r="F9" s="49">
        <f ca="1">C9*12</f>
        <v>0</v>
      </c>
      <c r="G9" s="49">
        <f>E9*12</f>
        <v>0</v>
      </c>
    </row>
    <row r="10" spans="1:7" x14ac:dyDescent="0.35">
      <c r="A10" s="302" t="s">
        <v>21</v>
      </c>
      <c r="B10" s="38"/>
      <c r="C10" s="49">
        <v>0</v>
      </c>
      <c r="D10" s="50"/>
      <c r="E10" s="49">
        <v>0</v>
      </c>
      <c r="F10" s="49">
        <f>C10*12</f>
        <v>0</v>
      </c>
      <c r="G10" s="49">
        <f>E10*12</f>
        <v>0</v>
      </c>
    </row>
    <row r="11" spans="1:7" x14ac:dyDescent="0.35">
      <c r="A11" s="308" t="s">
        <v>213</v>
      </c>
      <c r="B11" s="38"/>
      <c r="C11" s="49">
        <v>0</v>
      </c>
      <c r="D11" s="50"/>
      <c r="E11" s="49">
        <f ca="1">Inputs!L30</f>
        <v>0</v>
      </c>
      <c r="F11" s="49">
        <f t="shared" ref="F11:F27" si="0">C11*12</f>
        <v>0</v>
      </c>
      <c r="G11" s="49">
        <f t="shared" ref="G11:G27" ca="1" si="1">E11*12</f>
        <v>0</v>
      </c>
    </row>
    <row r="12" spans="1:7" x14ac:dyDescent="0.35">
      <c r="A12" s="308" t="s">
        <v>378</v>
      </c>
      <c r="B12" s="38"/>
      <c r="C12" s="49">
        <v>0</v>
      </c>
      <c r="D12" s="50"/>
      <c r="E12" s="49" t="str">
        <f ca="1">'Income Stream'!R25</f>
        <v/>
      </c>
      <c r="F12" s="49">
        <f t="shared" si="0"/>
        <v>0</v>
      </c>
      <c r="G12" s="49" t="e">
        <f t="shared" ca="1" si="1"/>
        <v>#VALUE!</v>
      </c>
    </row>
    <row r="13" spans="1:7" x14ac:dyDescent="0.35">
      <c r="A13" s="308" t="s">
        <v>379</v>
      </c>
      <c r="B13" s="38"/>
      <c r="C13" s="49">
        <v>0</v>
      </c>
      <c r="D13" s="50"/>
      <c r="E13" s="49" t="str">
        <f ca="1">'Income Stream'!R26</f>
        <v/>
      </c>
      <c r="F13" s="49">
        <f>C13*12</f>
        <v>0</v>
      </c>
      <c r="G13" s="49" t="e">
        <f ca="1">E13*12</f>
        <v>#VALUE!</v>
      </c>
    </row>
    <row r="14" spans="1:7" x14ac:dyDescent="0.35">
      <c r="A14" s="308" t="s">
        <v>380</v>
      </c>
      <c r="B14" s="38"/>
      <c r="C14" s="49">
        <v>0</v>
      </c>
      <c r="D14" s="50"/>
      <c r="E14" s="49" t="str">
        <f ca="1">'Income Stream'!R27</f>
        <v/>
      </c>
      <c r="F14" s="49">
        <f>C14*12</f>
        <v>0</v>
      </c>
      <c r="G14" s="49" t="e">
        <f ca="1">E14*12</f>
        <v>#VALUE!</v>
      </c>
    </row>
    <row r="15" spans="1:7" x14ac:dyDescent="0.35">
      <c r="A15" s="308" t="s">
        <v>381</v>
      </c>
      <c r="B15" s="38"/>
      <c r="C15" s="49">
        <v>0</v>
      </c>
      <c r="D15" s="50"/>
      <c r="E15" s="49" t="str">
        <f ca="1">'Income Stream'!R28</f>
        <v/>
      </c>
      <c r="F15" s="49">
        <f>C15*12</f>
        <v>0</v>
      </c>
      <c r="G15" s="49" t="e">
        <f ca="1">E15*12</f>
        <v>#VALUE!</v>
      </c>
    </row>
    <row r="16" spans="1:7" x14ac:dyDescent="0.35">
      <c r="A16" s="308" t="s">
        <v>382</v>
      </c>
      <c r="B16" s="38"/>
      <c r="C16" s="49">
        <f ca="1">Inputs!L33</f>
        <v>0</v>
      </c>
      <c r="D16" s="50"/>
      <c r="E16" s="49">
        <f ca="1">C16</f>
        <v>0</v>
      </c>
      <c r="F16" s="49">
        <f t="shared" ca="1" si="0"/>
        <v>0</v>
      </c>
      <c r="G16" s="49">
        <f t="shared" ca="1" si="1"/>
        <v>0</v>
      </c>
    </row>
    <row r="17" spans="1:9" x14ac:dyDescent="0.35">
      <c r="A17" s="307" t="s">
        <v>383</v>
      </c>
      <c r="B17" s="38"/>
      <c r="C17" s="49">
        <f ca="1">Inputs!L34</f>
        <v>0</v>
      </c>
      <c r="D17" s="50"/>
      <c r="E17" s="49">
        <f ca="1">C17</f>
        <v>0</v>
      </c>
      <c r="F17" s="49">
        <f ca="1">C17*12</f>
        <v>0</v>
      </c>
      <c r="G17" s="49">
        <f ca="1">E17*12</f>
        <v>0</v>
      </c>
    </row>
    <row r="18" spans="1:9" x14ac:dyDescent="0.35">
      <c r="A18" s="307" t="s">
        <v>211</v>
      </c>
      <c r="B18" s="38"/>
      <c r="C18" s="49">
        <v>0</v>
      </c>
      <c r="D18" s="50"/>
      <c r="E18" s="49" t="str">
        <f ca="1">'Income Stream'!R22</f>
        <v/>
      </c>
      <c r="F18" s="49">
        <f t="shared" si="0"/>
        <v>0</v>
      </c>
      <c r="G18" s="49" t="e">
        <f t="shared" ca="1" si="1"/>
        <v>#VALUE!</v>
      </c>
    </row>
    <row r="19" spans="1:9" x14ac:dyDescent="0.35">
      <c r="A19" s="307" t="s">
        <v>392</v>
      </c>
      <c r="B19" s="38"/>
      <c r="C19" s="49">
        <f ca="1">Inputs!L35</f>
        <v>0</v>
      </c>
      <c r="D19" s="50"/>
      <c r="E19" s="49">
        <f ca="1">C19</f>
        <v>0</v>
      </c>
      <c r="F19" s="49">
        <f ca="1">C19*12</f>
        <v>0</v>
      </c>
      <c r="G19" s="49">
        <f ca="1">E19*12</f>
        <v>0</v>
      </c>
    </row>
    <row r="20" spans="1:9" x14ac:dyDescent="0.35">
      <c r="A20" s="307" t="s">
        <v>391</v>
      </c>
      <c r="B20" s="38"/>
      <c r="C20" s="49">
        <f ca="1">Inputs!L36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Inputs!L17*26/12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(Inputs!L24*26/12)+Inputs!L37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Inputs!L18*26/12</f>
        <v>0</v>
      </c>
      <c r="D34" s="35" t="e">
        <f ca="1">C34/C27</f>
        <v>#DIV/0!</v>
      </c>
      <c r="E34" s="31">
        <v>0</v>
      </c>
      <c r="F34" s="31">
        <f t="shared" ca="1" si="3"/>
        <v>0</v>
      </c>
      <c r="G34" s="31">
        <f t="shared" si="4"/>
        <v>0</v>
      </c>
      <c r="H34" s="64" t="e">
        <f t="shared" ca="1" si="2"/>
        <v>#DIV/0!</v>
      </c>
      <c r="I34" s="60"/>
    </row>
    <row r="35" spans="1:9" x14ac:dyDescent="0.35">
      <c r="A35" s="7"/>
      <c r="B35" s="32" t="s">
        <v>6</v>
      </c>
      <c r="C35" s="31">
        <f ca="1">Inputs!L20*26/12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Inputs!L21*26/12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Inputs!L16*26/12</f>
        <v>0</v>
      </c>
      <c r="D37" s="35"/>
      <c r="E37" s="31">
        <f>C37</f>
        <v>0</v>
      </c>
      <c r="F37" s="31">
        <f t="shared" si="3"/>
        <v>0</v>
      </c>
      <c r="G37" s="31">
        <f t="shared" si="4"/>
        <v>0</v>
      </c>
      <c r="H37" s="23" t="e">
        <f ca="1">SUM(H31:H36)</f>
        <v>#DIV/0!</v>
      </c>
      <c r="I37" s="23" t="e">
        <f ca="1">SUM(I31:I36)</f>
        <v>#VALUE!</v>
      </c>
    </row>
    <row r="38" spans="1:9" x14ac:dyDescent="0.35">
      <c r="A38" s="7"/>
      <c r="B38" s="32" t="s">
        <v>8</v>
      </c>
      <c r="C38" s="31">
        <f ca="1">(Inputs!L22+Inputs!L23)*26/12</f>
        <v>0</v>
      </c>
      <c r="D38" s="35"/>
      <c r="E38" s="31">
        <v>0</v>
      </c>
      <c r="F38" s="31">
        <f ca="1">C38*12</f>
        <v>0</v>
      </c>
      <c r="G38" s="31">
        <f t="shared" si="4"/>
        <v>0</v>
      </c>
    </row>
    <row r="39" spans="1:9" x14ac:dyDescent="0.35">
      <c r="A39" s="7"/>
      <c r="B39" s="32" t="s">
        <v>9</v>
      </c>
      <c r="C39" s="31">
        <f ca="1">Inputs!L14*(26/12)</f>
        <v>0</v>
      </c>
      <c r="D39" s="35"/>
      <c r="E39" s="31">
        <f ca="1">C39</f>
        <v>0</v>
      </c>
      <c r="F39" s="31">
        <f t="shared" ca="1" si="3"/>
        <v>0</v>
      </c>
      <c r="G39" s="31">
        <f t="shared" ca="1" si="4"/>
        <v>0</v>
      </c>
    </row>
    <row r="40" spans="1:9" x14ac:dyDescent="0.35">
      <c r="A40" s="7"/>
      <c r="B40" s="115" t="s">
        <v>170</v>
      </c>
      <c r="C40" s="31">
        <f ca="1">Inputs!L13*(26/12)</f>
        <v>0</v>
      </c>
      <c r="D40" s="35"/>
      <c r="E40" s="31">
        <f ca="1">C40</f>
        <v>0</v>
      </c>
      <c r="F40" s="31">
        <f t="shared" ca="1" si="3"/>
        <v>0</v>
      </c>
      <c r="G40" s="31">
        <f t="shared" ca="1" si="4"/>
        <v>0</v>
      </c>
    </row>
    <row r="41" spans="1:9" x14ac:dyDescent="0.35">
      <c r="A41" s="7"/>
      <c r="B41" s="32" t="s">
        <v>10</v>
      </c>
      <c r="C41" s="31">
        <f ca="1">Inputs!L15*(26/12)</f>
        <v>0</v>
      </c>
      <c r="D41" s="35"/>
      <c r="E41" s="31">
        <f ca="1">C41</f>
        <v>0</v>
      </c>
      <c r="F41" s="31">
        <f t="shared" ca="1" si="3"/>
        <v>0</v>
      </c>
      <c r="G41" s="31">
        <f t="shared" ca="1" si="4"/>
        <v>0</v>
      </c>
    </row>
    <row r="42" spans="1:9" x14ac:dyDescent="0.35">
      <c r="A42" s="7"/>
      <c r="B42" s="32" t="s">
        <v>11</v>
      </c>
      <c r="C42" s="33">
        <f ca="1">Inputs!L25*26/12</f>
        <v>0</v>
      </c>
      <c r="D42" s="35" t="e">
        <f ca="1">C42/C9</f>
        <v>#DIV/0!</v>
      </c>
      <c r="E42" s="31">
        <v>0</v>
      </c>
      <c r="F42" s="31">
        <f t="shared" ca="1" si="3"/>
        <v>0</v>
      </c>
      <c r="G42" s="31">
        <f t="shared" si="4"/>
        <v>0</v>
      </c>
    </row>
    <row r="43" spans="1:9" x14ac:dyDescent="0.35">
      <c r="A43" s="7"/>
      <c r="B43" s="32" t="s">
        <v>12</v>
      </c>
      <c r="C43" s="33">
        <f ca="1">Inputs!L27*26/12</f>
        <v>0</v>
      </c>
      <c r="D43" s="35" t="e">
        <f ca="1">C43/C9</f>
        <v>#DIV/0!</v>
      </c>
      <c r="E43" s="31">
        <v>0</v>
      </c>
      <c r="F43" s="31">
        <f t="shared" ca="1" si="3"/>
        <v>0</v>
      </c>
      <c r="G43" s="31">
        <f t="shared" si="4"/>
        <v>0</v>
      </c>
    </row>
    <row r="44" spans="1:9" x14ac:dyDescent="0.35">
      <c r="A44" s="7"/>
      <c r="B44" s="36" t="s">
        <v>73</v>
      </c>
      <c r="C44" s="31">
        <f ca="1">Inputs!L26*26/12</f>
        <v>0</v>
      </c>
      <c r="D44" s="35" t="e">
        <f ca="1">C44/C9</f>
        <v>#DIV/0!</v>
      </c>
      <c r="E44" s="31">
        <v>0</v>
      </c>
      <c r="F44" s="31">
        <f t="shared" ca="1" si="3"/>
        <v>0</v>
      </c>
      <c r="G44" s="31">
        <f t="shared" si="4"/>
        <v>0</v>
      </c>
    </row>
    <row r="45" spans="1:9" x14ac:dyDescent="0.35">
      <c r="A45" s="7"/>
      <c r="B45" s="36" t="s">
        <v>74</v>
      </c>
      <c r="C45" s="31">
        <f ca="1">Inputs!L28*26/12</f>
        <v>0</v>
      </c>
      <c r="D45" s="35" t="e">
        <f ca="1">C45/C9</f>
        <v>#DIV/0!</v>
      </c>
      <c r="E45" s="31">
        <v>0</v>
      </c>
      <c r="F45" s="31">
        <f t="shared" ca="1" si="3"/>
        <v>0</v>
      </c>
      <c r="G45" s="31">
        <f t="shared" si="4"/>
        <v>0</v>
      </c>
    </row>
    <row r="46" spans="1:9" x14ac:dyDescent="0.35">
      <c r="A46" s="7"/>
      <c r="B46" s="37" t="s">
        <v>149</v>
      </c>
      <c r="C46" s="31">
        <f ca="1">Inputs!L31/12</f>
        <v>0</v>
      </c>
      <c r="D46" s="34"/>
      <c r="E46" s="31">
        <v>0</v>
      </c>
      <c r="F46" s="31">
        <f t="shared" ca="1" si="3"/>
        <v>0</v>
      </c>
      <c r="G46" s="31">
        <f t="shared" si="4"/>
        <v>0</v>
      </c>
    </row>
    <row r="47" spans="1:9" x14ac:dyDescent="0.35">
      <c r="A47" s="7"/>
      <c r="B47" s="38" t="s">
        <v>150</v>
      </c>
      <c r="C47" s="31">
        <f ca="1">Inputs!L32/12</f>
        <v>0</v>
      </c>
      <c r="D47" s="34"/>
      <c r="E47" s="31">
        <v>0</v>
      </c>
      <c r="F47" s="31">
        <f t="shared" ca="1" si="3"/>
        <v>0</v>
      </c>
      <c r="G47" s="31">
        <f t="shared" si="4"/>
        <v>0</v>
      </c>
    </row>
    <row r="48" spans="1:9" x14ac:dyDescent="0.35">
      <c r="A48" s="7"/>
      <c r="B48" s="32" t="s">
        <v>13</v>
      </c>
      <c r="C48" s="33">
        <f ca="1">Inputs!L19*26/12</f>
        <v>0</v>
      </c>
      <c r="D48" s="34"/>
      <c r="E48" s="31">
        <f ca="1">C48</f>
        <v>0</v>
      </c>
      <c r="F48" s="31">
        <f t="shared" ca="1" si="3"/>
        <v>0</v>
      </c>
      <c r="G48" s="31">
        <f t="shared" ca="1" si="4"/>
        <v>0</v>
      </c>
    </row>
    <row r="49" spans="1:7" x14ac:dyDescent="0.35">
      <c r="A49" s="7"/>
      <c r="B49" s="304" t="s">
        <v>29</v>
      </c>
      <c r="C49" s="33">
        <f ca="1">Inputs!L10*26/12</f>
        <v>0</v>
      </c>
      <c r="D49" s="34"/>
      <c r="E49" s="31">
        <v>0</v>
      </c>
      <c r="F49" s="31">
        <f t="shared" ca="1" si="3"/>
        <v>0</v>
      </c>
      <c r="G49" s="31">
        <f t="shared" si="4"/>
        <v>0</v>
      </c>
    </row>
    <row r="50" spans="1:7" x14ac:dyDescent="0.35">
      <c r="A50" s="7"/>
      <c r="B50" s="304" t="s">
        <v>14</v>
      </c>
      <c r="C50" s="33">
        <f ca="1">Inputs!L11*26/12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Traditional'!$I$2:$I$5,0),MATCH(64,'TSP Traditional'!$I$2:$X$2,0))</f>
        <v>120</v>
      </c>
      <c r="D59" s="2"/>
      <c r="E59" s="6"/>
    </row>
    <row r="60" spans="1:7" x14ac:dyDescent="0.35">
      <c r="A60" s="28" t="s">
        <v>130</v>
      </c>
      <c r="B60" s="7"/>
      <c r="C60" s="26" t="e">
        <f ca="1">INDEX('TSP Roth'!$I$2:$X$5,MATCH('TSP Roth'!$I$5,'TSP Roth'!$I$2:$I$5,0),MATCH(64,'TSP Roth'!$I$2:$X$2,0))</f>
        <v>#DIV/0!</v>
      </c>
    </row>
    <row r="61" spans="1:7" x14ac:dyDescent="0.35">
      <c r="A61" s="30" t="s">
        <v>152</v>
      </c>
      <c r="B61" s="7"/>
      <c r="C61" s="26" t="str">
        <f>INDEX('IRA Traditional'!$I$2:$X$5,MATCH('IRA Traditional'!$I$5,'IRA Traditional'!$I$2:$I$5,0),MATCH(64,'IRA Traditional'!$I$2:$X$2,0))</f>
        <v>N/A</v>
      </c>
    </row>
    <row r="62" spans="1:7" x14ac:dyDescent="0.35">
      <c r="A62" s="30" t="s">
        <v>153</v>
      </c>
      <c r="B62" s="7"/>
      <c r="C62" s="26" t="str">
        <f>INDEX('IRA Roth'!$I$2:$X$5,MATCH('IRA Roth'!$I$5,'IRA Roth'!$I$2:$I$5,0),MATCH(64,'IRA Roth'!$I$2:$X$2,0))</f>
        <v>N/A</v>
      </c>
    </row>
  </sheetData>
  <sheetProtection sheet="1" objects="1" scenarios="1"/>
  <mergeCells count="3">
    <mergeCell ref="A1:G1"/>
    <mergeCell ref="A3:G3"/>
    <mergeCell ref="A57:B57"/>
  </mergeCells>
  <conditionalFormatting sqref="C57">
    <cfRule type="cellIs" dxfId="39" priority="4" operator="lessThan">
      <formula>0</formula>
    </cfRule>
    <cfRule type="cellIs" dxfId="38" priority="5" operator="lessThan">
      <formula>0</formula>
    </cfRule>
    <cfRule type="cellIs" dxfId="37" priority="6" operator="lessThan">
      <formula>0</formula>
    </cfRule>
  </conditionalFormatting>
  <conditionalFormatting sqref="E55">
    <cfRule type="cellIs" dxfId="36"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35"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fitToPage="1"/>
  </sheetPr>
  <dimension ref="A1:K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11" ht="18.75" customHeight="1" x14ac:dyDescent="0.45">
      <c r="A1" s="551" t="s">
        <v>19</v>
      </c>
      <c r="B1" s="551"/>
      <c r="C1" s="551"/>
      <c r="D1" s="551"/>
      <c r="E1" s="551"/>
      <c r="F1" s="551"/>
      <c r="G1" s="551"/>
    </row>
    <row r="2" spans="1:11" ht="6" customHeight="1" x14ac:dyDescent="0.45">
      <c r="A2" s="309"/>
      <c r="B2" s="309"/>
      <c r="C2" s="309"/>
      <c r="D2" s="309"/>
      <c r="E2" s="309"/>
      <c r="F2" s="309"/>
      <c r="G2" s="309"/>
    </row>
    <row r="3" spans="1:11" ht="60" customHeight="1" x14ac:dyDescent="0.35">
      <c r="A3" s="552" t="s">
        <v>168</v>
      </c>
      <c r="B3" s="553"/>
      <c r="C3" s="553"/>
      <c r="D3" s="553"/>
      <c r="E3" s="553"/>
      <c r="F3" s="553"/>
      <c r="G3" s="554"/>
    </row>
    <row r="4" spans="1:11" ht="15" customHeight="1" x14ac:dyDescent="0.35">
      <c r="A4" s="15"/>
      <c r="B4" s="15"/>
      <c r="C4" s="15"/>
      <c r="D4" s="15"/>
      <c r="E4" s="15"/>
      <c r="F4" s="15"/>
      <c r="G4" s="15"/>
    </row>
    <row r="5" spans="1:11" ht="15" customHeight="1" x14ac:dyDescent="0.35">
      <c r="A5" s="4" t="s">
        <v>83</v>
      </c>
      <c r="B5" s="15"/>
      <c r="C5" s="15"/>
      <c r="D5" s="15"/>
      <c r="E5" s="15"/>
      <c r="F5" s="15"/>
      <c r="G5" s="15"/>
    </row>
    <row r="6" spans="1:11" ht="29.25" customHeight="1" x14ac:dyDescent="0.35">
      <c r="A6" s="5"/>
      <c r="B6" s="5"/>
      <c r="C6" s="312" t="s">
        <v>76</v>
      </c>
      <c r="D6" s="299"/>
      <c r="E6" s="315" t="s">
        <v>77</v>
      </c>
      <c r="F6" s="312" t="s">
        <v>76</v>
      </c>
      <c r="G6" s="315" t="s">
        <v>77</v>
      </c>
    </row>
    <row r="7" spans="1:11" ht="15" customHeight="1" x14ac:dyDescent="0.35">
      <c r="A7" s="5"/>
      <c r="B7" s="5"/>
      <c r="C7" s="313" t="str">
        <f>A5</f>
        <v>AGE 65</v>
      </c>
      <c r="D7" s="299"/>
      <c r="E7" s="316" t="str">
        <f>A5</f>
        <v>AGE 65</v>
      </c>
      <c r="F7" s="313" t="str">
        <f>A5</f>
        <v>AGE 65</v>
      </c>
      <c r="G7" s="316" t="str">
        <f>A5</f>
        <v>AGE 65</v>
      </c>
    </row>
    <row r="8" spans="1:11" ht="15" customHeight="1" x14ac:dyDescent="0.35">
      <c r="A8" s="2" t="s">
        <v>151</v>
      </c>
      <c r="C8" s="298" t="s">
        <v>79</v>
      </c>
      <c r="D8" s="299"/>
      <c r="E8" s="300" t="s">
        <v>79</v>
      </c>
      <c r="F8" s="301" t="s">
        <v>80</v>
      </c>
      <c r="G8" s="301" t="s">
        <v>80</v>
      </c>
    </row>
    <row r="9" spans="1:11" x14ac:dyDescent="0.35">
      <c r="A9" s="307" t="s">
        <v>294</v>
      </c>
      <c r="B9" s="48"/>
      <c r="C9" s="49">
        <f ca="1">(Inputs!M12)/12</f>
        <v>0</v>
      </c>
      <c r="D9" s="50"/>
      <c r="E9" s="49">
        <v>0</v>
      </c>
      <c r="F9" s="49">
        <f ca="1">C9*12</f>
        <v>0</v>
      </c>
      <c r="G9" s="49">
        <f>E9*12</f>
        <v>0</v>
      </c>
    </row>
    <row r="10" spans="1:11" x14ac:dyDescent="0.35">
      <c r="A10" s="321" t="s">
        <v>21</v>
      </c>
      <c r="B10" s="38"/>
      <c r="C10" s="49">
        <v>0</v>
      </c>
      <c r="D10" s="50"/>
      <c r="E10" s="49">
        <v>0</v>
      </c>
      <c r="F10" s="49">
        <f>C10*12</f>
        <v>0</v>
      </c>
      <c r="G10" s="49">
        <f>E10*12</f>
        <v>0</v>
      </c>
    </row>
    <row r="11" spans="1:11" x14ac:dyDescent="0.35">
      <c r="A11" s="308" t="s">
        <v>213</v>
      </c>
      <c r="B11" s="38"/>
      <c r="C11" s="49">
        <v>0</v>
      </c>
      <c r="D11" s="50"/>
      <c r="E11" s="49">
        <f ca="1">Inputs!M30</f>
        <v>0</v>
      </c>
      <c r="F11" s="49">
        <f t="shared" ref="F11:F27" si="0">C11*12</f>
        <v>0</v>
      </c>
      <c r="G11" s="49">
        <f t="shared" ref="G11:G27" ca="1" si="1">E11*12</f>
        <v>0</v>
      </c>
    </row>
    <row r="12" spans="1:11" x14ac:dyDescent="0.35">
      <c r="A12" s="308" t="s">
        <v>378</v>
      </c>
      <c r="B12" s="38"/>
      <c r="C12" s="49">
        <v>0</v>
      </c>
      <c r="D12" s="50"/>
      <c r="E12" s="49" t="str">
        <f ca="1">'Income Stream'!T25</f>
        <v/>
      </c>
      <c r="F12" s="49">
        <f t="shared" si="0"/>
        <v>0</v>
      </c>
      <c r="G12" s="49" t="e">
        <f t="shared" ca="1" si="1"/>
        <v>#VALUE!</v>
      </c>
      <c r="K12" s="16"/>
    </row>
    <row r="13" spans="1:11" x14ac:dyDescent="0.35">
      <c r="A13" s="308" t="s">
        <v>379</v>
      </c>
      <c r="B13" s="38"/>
      <c r="C13" s="49">
        <v>0</v>
      </c>
      <c r="D13" s="50"/>
      <c r="E13" s="49" t="str">
        <f ca="1">'Income Stream'!T26</f>
        <v/>
      </c>
      <c r="F13" s="49">
        <f>C13*12</f>
        <v>0</v>
      </c>
      <c r="G13" s="49" t="e">
        <f ca="1">E13*12</f>
        <v>#VALUE!</v>
      </c>
    </row>
    <row r="14" spans="1:11" x14ac:dyDescent="0.35">
      <c r="A14" s="308" t="s">
        <v>380</v>
      </c>
      <c r="B14" s="38"/>
      <c r="C14" s="49">
        <v>0</v>
      </c>
      <c r="D14" s="50"/>
      <c r="E14" s="49" t="str">
        <f ca="1">'Income Stream'!T27</f>
        <v/>
      </c>
      <c r="F14" s="49">
        <f>C14*12</f>
        <v>0</v>
      </c>
      <c r="G14" s="49" t="e">
        <f ca="1">E14*12</f>
        <v>#VALUE!</v>
      </c>
    </row>
    <row r="15" spans="1:11" x14ac:dyDescent="0.35">
      <c r="A15" s="308" t="s">
        <v>381</v>
      </c>
      <c r="B15" s="38"/>
      <c r="C15" s="49">
        <v>0</v>
      </c>
      <c r="D15" s="50"/>
      <c r="E15" s="49" t="str">
        <f ca="1">'Income Stream'!T28</f>
        <v/>
      </c>
      <c r="F15" s="49">
        <f>C15*12</f>
        <v>0</v>
      </c>
      <c r="G15" s="49" t="e">
        <f ca="1">E15*12</f>
        <v>#VALUE!</v>
      </c>
    </row>
    <row r="16" spans="1:11" x14ac:dyDescent="0.35">
      <c r="A16" s="308" t="s">
        <v>382</v>
      </c>
      <c r="B16" s="38"/>
      <c r="C16" s="49">
        <f ca="1">Inputs!M33</f>
        <v>0</v>
      </c>
      <c r="D16" s="50"/>
      <c r="E16" s="49">
        <f ca="1">C16</f>
        <v>0</v>
      </c>
      <c r="F16" s="49">
        <f t="shared" ca="1" si="0"/>
        <v>0</v>
      </c>
      <c r="G16" s="49">
        <f t="shared" ca="1" si="1"/>
        <v>0</v>
      </c>
    </row>
    <row r="17" spans="1:9" x14ac:dyDescent="0.35">
      <c r="A17" s="307" t="s">
        <v>383</v>
      </c>
      <c r="B17" s="38"/>
      <c r="C17" s="49">
        <f ca="1">Inputs!M34</f>
        <v>0</v>
      </c>
      <c r="D17" s="50"/>
      <c r="E17" s="49">
        <f ca="1">C17</f>
        <v>0</v>
      </c>
      <c r="F17" s="49">
        <f ca="1">C17*12</f>
        <v>0</v>
      </c>
      <c r="G17" s="49">
        <f ca="1">E17*12</f>
        <v>0</v>
      </c>
    </row>
    <row r="18" spans="1:9" x14ac:dyDescent="0.35">
      <c r="A18" s="307" t="s">
        <v>211</v>
      </c>
      <c r="B18" s="38"/>
      <c r="C18" s="49">
        <v>0</v>
      </c>
      <c r="D18" s="50"/>
      <c r="E18" s="49" t="str">
        <f ca="1">'Income Stream'!T22</f>
        <v/>
      </c>
      <c r="F18" s="49">
        <f t="shared" si="0"/>
        <v>0</v>
      </c>
      <c r="G18" s="49" t="e">
        <f t="shared" ca="1" si="1"/>
        <v>#VALUE!</v>
      </c>
    </row>
    <row r="19" spans="1:9" x14ac:dyDescent="0.35">
      <c r="A19" s="307" t="s">
        <v>392</v>
      </c>
      <c r="B19" s="38"/>
      <c r="C19" s="49">
        <f ca="1">Inputs!M35</f>
        <v>0</v>
      </c>
      <c r="D19" s="50"/>
      <c r="E19" s="49">
        <f ca="1">C19</f>
        <v>0</v>
      </c>
      <c r="F19" s="49">
        <f ca="1">C19*12</f>
        <v>0</v>
      </c>
      <c r="G19" s="49">
        <f ca="1">E19*12</f>
        <v>0</v>
      </c>
    </row>
    <row r="20" spans="1:9" x14ac:dyDescent="0.35">
      <c r="A20" s="307" t="s">
        <v>391</v>
      </c>
      <c r="B20" s="38"/>
      <c r="C20" s="49">
        <f ca="1">Inputs!M36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Inputs!M17*26/12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(Inputs!M24*26/12)+Inputs!M37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Medicare!F3</f>
        <v>14.127833240969062</v>
      </c>
      <c r="F33" s="31">
        <f t="shared" ca="1" si="3"/>
        <v>0</v>
      </c>
      <c r="G33" s="31">
        <f t="shared" ca="1" si="4"/>
        <v>169.53399889162876</v>
      </c>
      <c r="H33" s="64">
        <f t="shared" si="2"/>
        <v>1.4500000000000001E-2</v>
      </c>
      <c r="I33" s="59" t="e">
        <f ca="1">E33/E27</f>
        <v>#VALUE!</v>
      </c>
    </row>
    <row r="34" spans="1:9" x14ac:dyDescent="0.35">
      <c r="A34" s="46"/>
      <c r="B34" s="32" t="s">
        <v>5</v>
      </c>
      <c r="C34" s="31">
        <f ca="1">Inputs!M18*26/12</f>
        <v>0</v>
      </c>
      <c r="D34" s="35" t="e">
        <f ca="1">C34/C27</f>
        <v>#DIV/0!</v>
      </c>
      <c r="E34" s="31">
        <v>0</v>
      </c>
      <c r="F34" s="31">
        <f t="shared" ca="1" si="3"/>
        <v>0</v>
      </c>
      <c r="G34" s="31">
        <f t="shared" si="4"/>
        <v>0</v>
      </c>
      <c r="H34" s="64" t="e">
        <f t="shared" ca="1" si="2"/>
        <v>#DIV/0!</v>
      </c>
      <c r="I34" s="60"/>
    </row>
    <row r="35" spans="1:9" x14ac:dyDescent="0.35">
      <c r="A35" s="46"/>
      <c r="B35" s="32" t="s">
        <v>6</v>
      </c>
      <c r="C35" s="31">
        <f ca="1">Inputs!M20*26/12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Inputs!M21*26/12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Inputs!M16*26/12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(Inputs!M22+Inputs!M23)*26/12</f>
        <v>0</v>
      </c>
      <c r="D38" s="35"/>
      <c r="E38" s="31">
        <v>0</v>
      </c>
      <c r="F38" s="31">
        <f ca="1">C38*12</f>
        <v>0</v>
      </c>
      <c r="G38" s="31">
        <f t="shared" si="4"/>
        <v>0</v>
      </c>
    </row>
    <row r="39" spans="1:9" x14ac:dyDescent="0.35">
      <c r="A39" s="46"/>
      <c r="B39" s="32" t="s">
        <v>9</v>
      </c>
      <c r="C39" s="31">
        <f ca="1">Inputs!M14*(26/12)</f>
        <v>0</v>
      </c>
      <c r="D39" s="35"/>
      <c r="E39" s="31">
        <f ca="1">C39</f>
        <v>0</v>
      </c>
      <c r="F39" s="31">
        <f t="shared" ca="1" si="3"/>
        <v>0</v>
      </c>
      <c r="G39" s="31">
        <f t="shared" ca="1" si="4"/>
        <v>0</v>
      </c>
    </row>
    <row r="40" spans="1:9" x14ac:dyDescent="0.35">
      <c r="A40" s="46"/>
      <c r="B40" s="115" t="s">
        <v>170</v>
      </c>
      <c r="C40" s="31">
        <f ca="1">Inputs!M13*(26/12)</f>
        <v>0</v>
      </c>
      <c r="D40" s="35"/>
      <c r="E40" s="31">
        <f ca="1">C40</f>
        <v>0</v>
      </c>
      <c r="F40" s="31">
        <f t="shared" ca="1" si="3"/>
        <v>0</v>
      </c>
      <c r="G40" s="31">
        <f t="shared" ca="1" si="4"/>
        <v>0</v>
      </c>
    </row>
    <row r="41" spans="1:9" x14ac:dyDescent="0.35">
      <c r="A41" s="46"/>
      <c r="B41" s="32" t="s">
        <v>10</v>
      </c>
      <c r="C41" s="31">
        <f ca="1">Inputs!M15*(26/12)</f>
        <v>0</v>
      </c>
      <c r="D41" s="35"/>
      <c r="E41" s="31">
        <f ca="1">C41</f>
        <v>0</v>
      </c>
      <c r="F41" s="31">
        <f t="shared" ca="1" si="3"/>
        <v>0</v>
      </c>
      <c r="G41" s="31">
        <f t="shared" ca="1" si="4"/>
        <v>0</v>
      </c>
    </row>
    <row r="42" spans="1:9" x14ac:dyDescent="0.35">
      <c r="A42" s="46"/>
      <c r="B42" s="32" t="s">
        <v>11</v>
      </c>
      <c r="C42" s="33">
        <f ca="1">Inputs!M25*26/12</f>
        <v>0</v>
      </c>
      <c r="D42" s="35" t="e">
        <f ca="1">C42/C9</f>
        <v>#DIV/0!</v>
      </c>
      <c r="E42" s="31">
        <v>0</v>
      </c>
      <c r="F42" s="31">
        <f t="shared" ca="1" si="3"/>
        <v>0</v>
      </c>
      <c r="G42" s="31">
        <f t="shared" si="4"/>
        <v>0</v>
      </c>
    </row>
    <row r="43" spans="1:9" x14ac:dyDescent="0.35">
      <c r="A43" s="46"/>
      <c r="B43" s="32" t="s">
        <v>12</v>
      </c>
      <c r="C43" s="33">
        <f ca="1">Inputs!M27*26/12</f>
        <v>0</v>
      </c>
      <c r="D43" s="35" t="e">
        <f ca="1">C43/C9</f>
        <v>#DIV/0!</v>
      </c>
      <c r="E43" s="31">
        <v>0</v>
      </c>
      <c r="F43" s="31">
        <f t="shared" ca="1" si="3"/>
        <v>0</v>
      </c>
      <c r="G43" s="31">
        <f t="shared" si="4"/>
        <v>0</v>
      </c>
    </row>
    <row r="44" spans="1:9" x14ac:dyDescent="0.35">
      <c r="A44" s="46"/>
      <c r="B44" s="36" t="s">
        <v>73</v>
      </c>
      <c r="C44" s="31">
        <f ca="1">Inputs!M26*26/12</f>
        <v>0</v>
      </c>
      <c r="D44" s="35" t="e">
        <f ca="1">C44/C9</f>
        <v>#DIV/0!</v>
      </c>
      <c r="E44" s="31">
        <v>0</v>
      </c>
      <c r="F44" s="31">
        <f t="shared" ca="1" si="3"/>
        <v>0</v>
      </c>
      <c r="G44" s="31">
        <f t="shared" si="4"/>
        <v>0</v>
      </c>
    </row>
    <row r="45" spans="1:9" x14ac:dyDescent="0.35">
      <c r="A45" s="46"/>
      <c r="B45" s="36" t="s">
        <v>74</v>
      </c>
      <c r="C45" s="31">
        <f ca="1">Inputs!M28*26/12</f>
        <v>0</v>
      </c>
      <c r="D45" s="35" t="e">
        <f ca="1">C45/C9</f>
        <v>#DIV/0!</v>
      </c>
      <c r="E45" s="31">
        <v>0</v>
      </c>
      <c r="F45" s="31">
        <f t="shared" ca="1" si="3"/>
        <v>0</v>
      </c>
      <c r="G45" s="31">
        <f t="shared" si="4"/>
        <v>0</v>
      </c>
    </row>
    <row r="46" spans="1:9" x14ac:dyDescent="0.35">
      <c r="A46" s="46"/>
      <c r="B46" s="37" t="s">
        <v>149</v>
      </c>
      <c r="C46" s="31">
        <f ca="1">Inputs!M31/12</f>
        <v>0</v>
      </c>
      <c r="D46" s="34"/>
      <c r="E46" s="31">
        <v>0</v>
      </c>
      <c r="F46" s="31">
        <f t="shared" ca="1" si="3"/>
        <v>0</v>
      </c>
      <c r="G46" s="31">
        <f t="shared" si="4"/>
        <v>0</v>
      </c>
    </row>
    <row r="47" spans="1:9" x14ac:dyDescent="0.35">
      <c r="A47" s="46"/>
      <c r="B47" s="38" t="s">
        <v>150</v>
      </c>
      <c r="C47" s="31">
        <f ca="1">Inputs!M32/12</f>
        <v>0</v>
      </c>
      <c r="D47" s="34"/>
      <c r="E47" s="31">
        <v>0</v>
      </c>
      <c r="F47" s="31">
        <f t="shared" ca="1" si="3"/>
        <v>0</v>
      </c>
      <c r="G47" s="31">
        <f t="shared" si="4"/>
        <v>0</v>
      </c>
    </row>
    <row r="48" spans="1:9" x14ac:dyDescent="0.35">
      <c r="A48" s="46"/>
      <c r="B48" s="32" t="s">
        <v>13</v>
      </c>
      <c r="C48" s="33">
        <f ca="1">Inputs!M19*26/12</f>
        <v>0</v>
      </c>
      <c r="D48" s="34"/>
      <c r="E48" s="31">
        <f ca="1">C48</f>
        <v>0</v>
      </c>
      <c r="F48" s="31">
        <f t="shared" ca="1" si="3"/>
        <v>0</v>
      </c>
      <c r="G48" s="31">
        <f t="shared" ca="1" si="4"/>
        <v>0</v>
      </c>
    </row>
    <row r="49" spans="1:7" x14ac:dyDescent="0.35">
      <c r="A49" s="46"/>
      <c r="B49" s="304" t="s">
        <v>29</v>
      </c>
      <c r="C49" s="33">
        <f ca="1">Inputs!M10*26/12</f>
        <v>0</v>
      </c>
      <c r="D49" s="34"/>
      <c r="E49" s="31">
        <v>0</v>
      </c>
      <c r="F49" s="31">
        <f t="shared" ca="1" si="3"/>
        <v>0</v>
      </c>
      <c r="G49" s="31">
        <f t="shared" si="4"/>
        <v>0</v>
      </c>
    </row>
    <row r="50" spans="1:7" x14ac:dyDescent="0.35">
      <c r="A50" s="46"/>
      <c r="B50" s="304" t="s">
        <v>14</v>
      </c>
      <c r="C50" s="33">
        <f ca="1">Inputs!M11*26/12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Traditional'!$I$2:$I$5,0),MATCH(65,'TSP Traditional'!$I$2:$X$2,0))</f>
        <v>120</v>
      </c>
      <c r="D59" s="2"/>
      <c r="E59" s="6"/>
    </row>
    <row r="60" spans="1:7" x14ac:dyDescent="0.35">
      <c r="A60" s="28" t="s">
        <v>130</v>
      </c>
      <c r="B60" s="7"/>
      <c r="C60" s="26" t="e">
        <f ca="1">INDEX('TSP Roth'!$I$2:$X$5,MATCH('TSP Roth'!$I$5,'TSP Roth'!$I$2:$I$5,0),MATCH(65,'TSP Roth'!$I$2:$X$2,0))</f>
        <v>#DIV/0!</v>
      </c>
    </row>
    <row r="61" spans="1:7" x14ac:dyDescent="0.35">
      <c r="A61" s="30" t="s">
        <v>152</v>
      </c>
      <c r="B61" s="7"/>
      <c r="C61" s="26" t="str">
        <f>INDEX('IRA Traditional'!$I$2:$X$5,MATCH('IRA Traditional'!$I$5,'IRA Traditional'!$I$2:$I$5,0),MATCH(65,'IRA Traditional'!$I$2:$X$2,0))</f>
        <v>N/A</v>
      </c>
    </row>
    <row r="62" spans="1:7" x14ac:dyDescent="0.35">
      <c r="A62" s="30" t="s">
        <v>153</v>
      </c>
      <c r="B62" s="7"/>
      <c r="C62" s="26" t="str">
        <f>INDEX('IRA Roth'!$I$2:$X$5,MATCH('IRA Roth'!$I$5,'IRA Roth'!$I$2:$I$5,0),MATCH(65,'IRA Roth'!$I$2:$X$2,0))</f>
        <v>N/A</v>
      </c>
    </row>
  </sheetData>
  <sheetProtection sheet="1" objects="1" scenarios="1"/>
  <mergeCells count="3">
    <mergeCell ref="A1:G1"/>
    <mergeCell ref="A3:G3"/>
    <mergeCell ref="A57:B57"/>
  </mergeCells>
  <conditionalFormatting sqref="C57">
    <cfRule type="cellIs" dxfId="34" priority="4" operator="lessThan">
      <formula>0</formula>
    </cfRule>
    <cfRule type="cellIs" dxfId="33" priority="5" operator="lessThan">
      <formula>0</formula>
    </cfRule>
    <cfRule type="cellIs" dxfId="32" priority="6" operator="lessThan">
      <formula>0</formula>
    </cfRule>
  </conditionalFormatting>
  <conditionalFormatting sqref="E55">
    <cfRule type="cellIs" dxfId="3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3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169</v>
      </c>
      <c r="B3" s="553"/>
      <c r="C3" s="553"/>
      <c r="D3" s="553"/>
      <c r="E3" s="553"/>
      <c r="F3" s="553"/>
      <c r="G3" s="554"/>
    </row>
    <row r="4" spans="1:7" ht="15" customHeight="1" x14ac:dyDescent="0.35">
      <c r="A4" s="15"/>
      <c r="B4" s="15"/>
      <c r="C4" s="15"/>
      <c r="D4" s="15"/>
      <c r="E4" s="15"/>
      <c r="F4" s="15"/>
      <c r="G4" s="15"/>
    </row>
    <row r="5" spans="1:7" ht="15" customHeight="1" x14ac:dyDescent="0.35">
      <c r="A5" s="4" t="s">
        <v>84</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66</v>
      </c>
      <c r="D7" s="299"/>
      <c r="E7" s="316" t="str">
        <f>A5</f>
        <v>AGE 66</v>
      </c>
      <c r="F7" s="313" t="str">
        <f>A5</f>
        <v>AGE 66</v>
      </c>
      <c r="G7" s="316" t="str">
        <f>A5</f>
        <v>AGE 66</v>
      </c>
    </row>
    <row r="8" spans="1:7" ht="15" customHeight="1" x14ac:dyDescent="0.35">
      <c r="A8" s="2" t="s">
        <v>151</v>
      </c>
      <c r="C8" s="298" t="s">
        <v>79</v>
      </c>
      <c r="D8" s="299"/>
      <c r="E8" s="300" t="s">
        <v>79</v>
      </c>
      <c r="F8" s="301" t="s">
        <v>80</v>
      </c>
      <c r="G8" s="301" t="s">
        <v>80</v>
      </c>
    </row>
    <row r="9" spans="1:7" x14ac:dyDescent="0.35">
      <c r="A9" s="307" t="s">
        <v>294</v>
      </c>
      <c r="B9" s="48"/>
      <c r="C9" s="49">
        <f ca="1">(Inputs!N12)/12</f>
        <v>0</v>
      </c>
      <c r="D9" s="50"/>
      <c r="E9" s="49">
        <v>0</v>
      </c>
      <c r="F9" s="49">
        <f ca="1">C9*12</f>
        <v>0</v>
      </c>
      <c r="G9" s="49">
        <f>E9*12</f>
        <v>0</v>
      </c>
    </row>
    <row r="10" spans="1:7" x14ac:dyDescent="0.35">
      <c r="A10" s="321" t="s">
        <v>21</v>
      </c>
      <c r="B10" s="38"/>
      <c r="C10" s="49">
        <v>0</v>
      </c>
      <c r="D10" s="50"/>
      <c r="E10" s="49">
        <v>0</v>
      </c>
      <c r="F10" s="49">
        <f>C10*12</f>
        <v>0</v>
      </c>
      <c r="G10" s="49">
        <f>E10*12</f>
        <v>0</v>
      </c>
    </row>
    <row r="11" spans="1:7" x14ac:dyDescent="0.35">
      <c r="A11" s="308" t="s">
        <v>213</v>
      </c>
      <c r="B11" s="38"/>
      <c r="C11" s="49">
        <v>0</v>
      </c>
      <c r="D11" s="50"/>
      <c r="E11" s="49">
        <f ca="1">Inputs!N30</f>
        <v>0</v>
      </c>
      <c r="F11" s="49">
        <f t="shared" ref="F11:F27" si="0">C11*12</f>
        <v>0</v>
      </c>
      <c r="G11" s="49">
        <f t="shared" ref="G11:G27" ca="1" si="1">E11*12</f>
        <v>0</v>
      </c>
    </row>
    <row r="12" spans="1:7" x14ac:dyDescent="0.35">
      <c r="A12" s="308" t="s">
        <v>378</v>
      </c>
      <c r="B12" s="38"/>
      <c r="C12" s="49">
        <v>0</v>
      </c>
      <c r="D12" s="50"/>
      <c r="E12" s="49" t="str">
        <f ca="1">'Income Stream'!V25</f>
        <v/>
      </c>
      <c r="F12" s="49">
        <f t="shared" si="0"/>
        <v>0</v>
      </c>
      <c r="G12" s="49" t="e">
        <f t="shared" ca="1" si="1"/>
        <v>#VALUE!</v>
      </c>
    </row>
    <row r="13" spans="1:7" x14ac:dyDescent="0.35">
      <c r="A13" s="308" t="s">
        <v>379</v>
      </c>
      <c r="B13" s="38"/>
      <c r="C13" s="49">
        <v>0</v>
      </c>
      <c r="D13" s="50"/>
      <c r="E13" s="49" t="str">
        <f ca="1">'Income Stream'!V26</f>
        <v/>
      </c>
      <c r="F13" s="49">
        <f>C13*12</f>
        <v>0</v>
      </c>
      <c r="G13" s="49" t="e">
        <f ca="1">E13*12</f>
        <v>#VALUE!</v>
      </c>
    </row>
    <row r="14" spans="1:7" x14ac:dyDescent="0.35">
      <c r="A14" s="308" t="s">
        <v>380</v>
      </c>
      <c r="B14" s="38"/>
      <c r="C14" s="49">
        <v>0</v>
      </c>
      <c r="D14" s="50"/>
      <c r="E14" s="49" t="str">
        <f ca="1">'Income Stream'!V27</f>
        <v/>
      </c>
      <c r="F14" s="49">
        <f>C14*12</f>
        <v>0</v>
      </c>
      <c r="G14" s="49" t="e">
        <f ca="1">E14*12</f>
        <v>#VALUE!</v>
      </c>
    </row>
    <row r="15" spans="1:7" x14ac:dyDescent="0.35">
      <c r="A15" s="308" t="s">
        <v>381</v>
      </c>
      <c r="B15" s="38"/>
      <c r="C15" s="49">
        <v>0</v>
      </c>
      <c r="D15" s="50"/>
      <c r="E15" s="49" t="str">
        <f ca="1">'Income Stream'!V28</f>
        <v/>
      </c>
      <c r="F15" s="49">
        <f>C15*12</f>
        <v>0</v>
      </c>
      <c r="G15" s="49" t="e">
        <f ca="1">E15*12</f>
        <v>#VALUE!</v>
      </c>
    </row>
    <row r="16" spans="1:7" x14ac:dyDescent="0.35">
      <c r="A16" s="308" t="s">
        <v>382</v>
      </c>
      <c r="B16" s="38"/>
      <c r="C16" s="49">
        <f ca="1">Inputs!N33</f>
        <v>0</v>
      </c>
      <c r="D16" s="50"/>
      <c r="E16" s="49">
        <f ca="1">C16</f>
        <v>0</v>
      </c>
      <c r="F16" s="49">
        <f t="shared" ca="1" si="0"/>
        <v>0</v>
      </c>
      <c r="G16" s="49">
        <f t="shared" ca="1" si="1"/>
        <v>0</v>
      </c>
    </row>
    <row r="17" spans="1:9" x14ac:dyDescent="0.35">
      <c r="A17" s="307" t="s">
        <v>383</v>
      </c>
      <c r="B17" s="38"/>
      <c r="C17" s="49">
        <f ca="1">Inputs!N34</f>
        <v>0</v>
      </c>
      <c r="D17" s="50"/>
      <c r="E17" s="49">
        <f ca="1">C17</f>
        <v>0</v>
      </c>
      <c r="F17" s="49">
        <f ca="1">C17*12</f>
        <v>0</v>
      </c>
      <c r="G17" s="49">
        <f ca="1">E17*12</f>
        <v>0</v>
      </c>
    </row>
    <row r="18" spans="1:9" x14ac:dyDescent="0.35">
      <c r="A18" s="307" t="s">
        <v>211</v>
      </c>
      <c r="B18" s="38"/>
      <c r="C18" s="49">
        <v>0</v>
      </c>
      <c r="D18" s="50"/>
      <c r="E18" s="49" t="str">
        <f ca="1">'Income Stream'!V22</f>
        <v/>
      </c>
      <c r="F18" s="49">
        <f t="shared" si="0"/>
        <v>0</v>
      </c>
      <c r="G18" s="49" t="e">
        <f t="shared" ca="1" si="1"/>
        <v>#VALUE!</v>
      </c>
    </row>
    <row r="19" spans="1:9" x14ac:dyDescent="0.35">
      <c r="A19" s="307" t="s">
        <v>392</v>
      </c>
      <c r="B19" s="38"/>
      <c r="C19" s="49">
        <f ca="1">Inputs!N35</f>
        <v>0</v>
      </c>
      <c r="D19" s="50"/>
      <c r="E19" s="49">
        <f ca="1">C19</f>
        <v>0</v>
      </c>
      <c r="F19" s="49">
        <f ca="1">C19*12</f>
        <v>0</v>
      </c>
      <c r="G19" s="49">
        <f ca="1">E19*12</f>
        <v>0</v>
      </c>
    </row>
    <row r="20" spans="1:9" x14ac:dyDescent="0.35">
      <c r="A20" s="307" t="s">
        <v>391</v>
      </c>
      <c r="B20" s="38"/>
      <c r="C20" s="49">
        <f ca="1">Inputs!N36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Inputs!N17*26/12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(Inputs!N24*26/12)+Inputs!N37</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Medicare!G3</f>
        <v>14.638978247627326</v>
      </c>
      <c r="F33" s="31">
        <f t="shared" ca="1" si="3"/>
        <v>0</v>
      </c>
      <c r="G33" s="31">
        <f t="shared" ca="1" si="4"/>
        <v>175.66773897152791</v>
      </c>
      <c r="H33" s="64">
        <f t="shared" si="2"/>
        <v>1.4500000000000001E-2</v>
      </c>
      <c r="I33" s="59" t="e">
        <f ca="1">E33/E27</f>
        <v>#VALUE!</v>
      </c>
    </row>
    <row r="34" spans="1:9" x14ac:dyDescent="0.35">
      <c r="A34" s="46"/>
      <c r="B34" s="32" t="s">
        <v>5</v>
      </c>
      <c r="C34" s="31">
        <f ca="1">Inputs!N18*26/12</f>
        <v>0</v>
      </c>
      <c r="D34" s="35" t="e">
        <f ca="1">C34/C27</f>
        <v>#DIV/0!</v>
      </c>
      <c r="E34" s="31">
        <v>0</v>
      </c>
      <c r="F34" s="31">
        <f t="shared" ca="1" si="3"/>
        <v>0</v>
      </c>
      <c r="G34" s="31">
        <f t="shared" si="4"/>
        <v>0</v>
      </c>
      <c r="H34" s="64" t="e">
        <f t="shared" ca="1" si="2"/>
        <v>#DIV/0!</v>
      </c>
      <c r="I34" s="60"/>
    </row>
    <row r="35" spans="1:9" x14ac:dyDescent="0.35">
      <c r="A35" s="46"/>
      <c r="B35" s="32" t="s">
        <v>6</v>
      </c>
      <c r="C35" s="31">
        <f ca="1">Inputs!N20*26/12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Inputs!N21*26/12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Inputs!N16*26/12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(Inputs!N22+Inputs!N23)*26/12</f>
        <v>0</v>
      </c>
      <c r="D38" s="35"/>
      <c r="E38" s="31">
        <v>0</v>
      </c>
      <c r="F38" s="31">
        <f ca="1">C38*12</f>
        <v>0</v>
      </c>
      <c r="G38" s="31">
        <f t="shared" si="4"/>
        <v>0</v>
      </c>
    </row>
    <row r="39" spans="1:9" x14ac:dyDescent="0.35">
      <c r="A39" s="46"/>
      <c r="B39" s="32" t="s">
        <v>9</v>
      </c>
      <c r="C39" s="31">
        <f ca="1">Inputs!N14*(26/12)</f>
        <v>0</v>
      </c>
      <c r="D39" s="35"/>
      <c r="E39" s="31">
        <f ca="1">C39</f>
        <v>0</v>
      </c>
      <c r="F39" s="31">
        <f t="shared" ca="1" si="3"/>
        <v>0</v>
      </c>
      <c r="G39" s="31">
        <f t="shared" ca="1" si="4"/>
        <v>0</v>
      </c>
    </row>
    <row r="40" spans="1:9" x14ac:dyDescent="0.35">
      <c r="A40" s="46"/>
      <c r="B40" s="115" t="s">
        <v>170</v>
      </c>
      <c r="C40" s="31">
        <f ca="1">Inputs!N13*(26/12)</f>
        <v>0</v>
      </c>
      <c r="D40" s="35"/>
      <c r="E40" s="31">
        <f ca="1">C40</f>
        <v>0</v>
      </c>
      <c r="F40" s="31">
        <f t="shared" ca="1" si="3"/>
        <v>0</v>
      </c>
      <c r="G40" s="31">
        <f t="shared" ca="1" si="4"/>
        <v>0</v>
      </c>
    </row>
    <row r="41" spans="1:9" x14ac:dyDescent="0.35">
      <c r="A41" s="46"/>
      <c r="B41" s="32" t="s">
        <v>10</v>
      </c>
      <c r="C41" s="31">
        <f ca="1">Inputs!N15*(26/12)</f>
        <v>0</v>
      </c>
      <c r="D41" s="35"/>
      <c r="E41" s="31">
        <f ca="1">C41</f>
        <v>0</v>
      </c>
      <c r="F41" s="31">
        <f t="shared" ca="1" si="3"/>
        <v>0</v>
      </c>
      <c r="G41" s="31">
        <f t="shared" ca="1" si="4"/>
        <v>0</v>
      </c>
    </row>
    <row r="42" spans="1:9" x14ac:dyDescent="0.35">
      <c r="A42" s="46"/>
      <c r="B42" s="32" t="s">
        <v>11</v>
      </c>
      <c r="C42" s="33">
        <f ca="1">Inputs!N25*26/12</f>
        <v>0</v>
      </c>
      <c r="D42" s="35" t="e">
        <f ca="1">C42/C9</f>
        <v>#DIV/0!</v>
      </c>
      <c r="E42" s="31">
        <v>0</v>
      </c>
      <c r="F42" s="31">
        <f t="shared" ca="1" si="3"/>
        <v>0</v>
      </c>
      <c r="G42" s="31">
        <f t="shared" si="4"/>
        <v>0</v>
      </c>
    </row>
    <row r="43" spans="1:9" x14ac:dyDescent="0.35">
      <c r="A43" s="46"/>
      <c r="B43" s="32" t="s">
        <v>12</v>
      </c>
      <c r="C43" s="33">
        <f ca="1">Inputs!N27*26/12</f>
        <v>0</v>
      </c>
      <c r="D43" s="35" t="e">
        <f ca="1">C43/C9</f>
        <v>#DIV/0!</v>
      </c>
      <c r="E43" s="31">
        <v>0</v>
      </c>
      <c r="F43" s="31">
        <f t="shared" ca="1" si="3"/>
        <v>0</v>
      </c>
      <c r="G43" s="31">
        <f t="shared" si="4"/>
        <v>0</v>
      </c>
    </row>
    <row r="44" spans="1:9" x14ac:dyDescent="0.35">
      <c r="A44" s="46"/>
      <c r="B44" s="36" t="s">
        <v>73</v>
      </c>
      <c r="C44" s="31">
        <f ca="1">Inputs!N26*26/12</f>
        <v>0</v>
      </c>
      <c r="D44" s="35" t="e">
        <f ca="1">C44/C9</f>
        <v>#DIV/0!</v>
      </c>
      <c r="E44" s="31">
        <v>0</v>
      </c>
      <c r="F44" s="31">
        <f t="shared" ca="1" si="3"/>
        <v>0</v>
      </c>
      <c r="G44" s="31">
        <f t="shared" si="4"/>
        <v>0</v>
      </c>
    </row>
    <row r="45" spans="1:9" x14ac:dyDescent="0.35">
      <c r="A45" s="46"/>
      <c r="B45" s="36" t="s">
        <v>74</v>
      </c>
      <c r="C45" s="31">
        <f ca="1">Inputs!N28*26/12</f>
        <v>0</v>
      </c>
      <c r="D45" s="35" t="e">
        <f ca="1">C45/C9</f>
        <v>#DIV/0!</v>
      </c>
      <c r="E45" s="31">
        <v>0</v>
      </c>
      <c r="F45" s="31">
        <f t="shared" ca="1" si="3"/>
        <v>0</v>
      </c>
      <c r="G45" s="31">
        <f t="shared" si="4"/>
        <v>0</v>
      </c>
    </row>
    <row r="46" spans="1:9" x14ac:dyDescent="0.35">
      <c r="A46" s="46"/>
      <c r="B46" s="37" t="s">
        <v>149</v>
      </c>
      <c r="C46" s="31">
        <f ca="1">Inputs!N31/12</f>
        <v>0</v>
      </c>
      <c r="D46" s="34"/>
      <c r="E46" s="31">
        <v>0</v>
      </c>
      <c r="F46" s="31">
        <f t="shared" ca="1" si="3"/>
        <v>0</v>
      </c>
      <c r="G46" s="31">
        <f t="shared" si="4"/>
        <v>0</v>
      </c>
    </row>
    <row r="47" spans="1:9" x14ac:dyDescent="0.35">
      <c r="A47" s="46"/>
      <c r="B47" s="38" t="s">
        <v>150</v>
      </c>
      <c r="C47" s="31">
        <f ca="1">Inputs!N32/12</f>
        <v>0</v>
      </c>
      <c r="D47" s="34"/>
      <c r="E47" s="31">
        <v>0</v>
      </c>
      <c r="F47" s="31">
        <f t="shared" ca="1" si="3"/>
        <v>0</v>
      </c>
      <c r="G47" s="31">
        <f t="shared" si="4"/>
        <v>0</v>
      </c>
    </row>
    <row r="48" spans="1:9" x14ac:dyDescent="0.35">
      <c r="A48" s="46"/>
      <c r="B48" s="32" t="s">
        <v>13</v>
      </c>
      <c r="C48" s="33">
        <f ca="1">Inputs!N19*26/12</f>
        <v>0</v>
      </c>
      <c r="D48" s="34"/>
      <c r="E48" s="31">
        <f ca="1">C48</f>
        <v>0</v>
      </c>
      <c r="F48" s="31">
        <f t="shared" ca="1" si="3"/>
        <v>0</v>
      </c>
      <c r="G48" s="31">
        <f t="shared" ca="1" si="4"/>
        <v>0</v>
      </c>
    </row>
    <row r="49" spans="1:7" x14ac:dyDescent="0.35">
      <c r="A49" s="46"/>
      <c r="B49" s="304" t="s">
        <v>29</v>
      </c>
      <c r="C49" s="33">
        <f ca="1">Inputs!N10*26/12</f>
        <v>0</v>
      </c>
      <c r="D49" s="34"/>
      <c r="E49" s="31">
        <v>0</v>
      </c>
      <c r="F49" s="31">
        <f t="shared" ca="1" si="3"/>
        <v>0</v>
      </c>
      <c r="G49" s="31">
        <f t="shared" si="4"/>
        <v>0</v>
      </c>
    </row>
    <row r="50" spans="1:7" x14ac:dyDescent="0.35">
      <c r="A50" s="46"/>
      <c r="B50" s="304" t="s">
        <v>14</v>
      </c>
      <c r="C50" s="33">
        <f ca="1">Inputs!N11*26/12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Traditional'!$I$2:$I$5,0),MATCH(66,'TSP Traditional'!$I$2:$X$2,0))</f>
        <v>120</v>
      </c>
      <c r="D59" s="2"/>
      <c r="E59" s="6"/>
    </row>
    <row r="60" spans="1:7" x14ac:dyDescent="0.35">
      <c r="A60" s="28" t="s">
        <v>130</v>
      </c>
      <c r="B60" s="7"/>
      <c r="C60" s="26" t="e">
        <f ca="1">INDEX('TSP Roth'!$I$2:$X$5,MATCH('TSP Roth'!$I$5,'TSP Roth'!$I$2:$I$5,0),MATCH(66,'TSP Roth'!$I$2:$X$2,0))</f>
        <v>#DIV/0!</v>
      </c>
    </row>
    <row r="61" spans="1:7" x14ac:dyDescent="0.35">
      <c r="A61" s="30" t="s">
        <v>152</v>
      </c>
      <c r="B61" s="7"/>
      <c r="C61" s="26" t="str">
        <f>INDEX('IRA Traditional'!$I$2:$X$5,MATCH('IRA Traditional'!$I$5,'IRA Traditional'!$I$2:$I$5,0),MATCH(66,'IRA Traditional'!$I$2:$X$2,0))</f>
        <v>N/A</v>
      </c>
    </row>
    <row r="62" spans="1:7" x14ac:dyDescent="0.35">
      <c r="A62" s="30" t="s">
        <v>153</v>
      </c>
      <c r="B62" s="7"/>
      <c r="C62" s="26" t="str">
        <f>INDEX('IRA Roth'!$I$2:$X$5,MATCH('IRA Roth'!$I$5,'IRA Roth'!$I$2:$I$5,0),MATCH(66,'IRA Roth'!$I$2:$X$2,0))</f>
        <v>N/A</v>
      </c>
    </row>
  </sheetData>
  <sheetProtection sheet="1" objects="1" scenarios="1"/>
  <mergeCells count="3">
    <mergeCell ref="A1:G1"/>
    <mergeCell ref="A3:G3"/>
    <mergeCell ref="A57:B57"/>
  </mergeCells>
  <conditionalFormatting sqref="C47">
    <cfRule type="cellIs" dxfId="29" priority="10" operator="lessThan">
      <formula>0</formula>
    </cfRule>
  </conditionalFormatting>
  <conditionalFormatting sqref="C57">
    <cfRule type="cellIs" dxfId="28" priority="4" operator="lessThan">
      <formula>0</formula>
    </cfRule>
    <cfRule type="cellIs" dxfId="27" priority="5" operator="lessThan">
      <formula>0</formula>
    </cfRule>
    <cfRule type="cellIs" dxfId="26" priority="6" operator="lessThan">
      <formula>0</formula>
    </cfRule>
  </conditionalFormatting>
  <conditionalFormatting sqref="E55">
    <cfRule type="cellIs" dxfId="25"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24"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172</v>
      </c>
      <c r="B3" s="553"/>
      <c r="C3" s="553"/>
      <c r="D3" s="553"/>
      <c r="E3" s="553"/>
      <c r="F3" s="553"/>
      <c r="G3" s="554"/>
    </row>
    <row r="4" spans="1:7" ht="15" customHeight="1" x14ac:dyDescent="0.35">
      <c r="A4" s="15"/>
      <c r="B4" s="15"/>
      <c r="C4" s="15"/>
      <c r="D4" s="15"/>
      <c r="E4" s="15"/>
      <c r="F4" s="15"/>
      <c r="G4" s="15"/>
    </row>
    <row r="5" spans="1:7" ht="15" customHeight="1" x14ac:dyDescent="0.35">
      <c r="A5" s="4" t="s">
        <v>173</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67</v>
      </c>
      <c r="D7" s="299"/>
      <c r="E7" s="316" t="str">
        <f>A5</f>
        <v>AGE 67</v>
      </c>
      <c r="F7" s="313" t="str">
        <f>A5</f>
        <v>AGE 67</v>
      </c>
      <c r="G7" s="316" t="str">
        <f>A5</f>
        <v>AGE 67</v>
      </c>
    </row>
    <row r="8" spans="1:7" ht="15" customHeight="1" x14ac:dyDescent="0.35">
      <c r="A8" s="2" t="s">
        <v>151</v>
      </c>
      <c r="C8" s="298" t="s">
        <v>79</v>
      </c>
      <c r="D8" s="299"/>
      <c r="E8" s="300" t="s">
        <v>79</v>
      </c>
      <c r="F8" s="301" t="s">
        <v>80</v>
      </c>
      <c r="G8" s="301" t="s">
        <v>80</v>
      </c>
    </row>
    <row r="9" spans="1:7" x14ac:dyDescent="0.35">
      <c r="A9" s="307" t="s">
        <v>294</v>
      </c>
      <c r="B9" s="48"/>
      <c r="C9" s="49">
        <f ca="1">(Inputs!O12)/12</f>
        <v>0</v>
      </c>
      <c r="D9" s="50"/>
      <c r="E9" s="49">
        <v>0</v>
      </c>
      <c r="F9" s="49">
        <f ca="1">C9*12</f>
        <v>0</v>
      </c>
      <c r="G9" s="49">
        <f>E9*12</f>
        <v>0</v>
      </c>
    </row>
    <row r="10" spans="1:7" x14ac:dyDescent="0.35">
      <c r="A10" s="321" t="s">
        <v>21</v>
      </c>
      <c r="B10" s="38"/>
      <c r="C10" s="49">
        <v>0</v>
      </c>
      <c r="D10" s="50"/>
      <c r="E10" s="49">
        <v>0</v>
      </c>
      <c r="F10" s="49">
        <f t="shared" ref="F10:F27" si="0">C10*12</f>
        <v>0</v>
      </c>
      <c r="G10" s="49">
        <f t="shared" ref="G10:G27" si="1">E10*12</f>
        <v>0</v>
      </c>
    </row>
    <row r="11" spans="1:7" x14ac:dyDescent="0.35">
      <c r="A11" s="308" t="s">
        <v>213</v>
      </c>
      <c r="B11" s="38"/>
      <c r="C11" s="49">
        <f ca="1">Inputs!O30</f>
        <v>0</v>
      </c>
      <c r="D11" s="50"/>
      <c r="E11" s="49">
        <f ca="1">Inputs!O30</f>
        <v>0</v>
      </c>
      <c r="F11" s="49">
        <f t="shared" ca="1" si="0"/>
        <v>0</v>
      </c>
      <c r="G11" s="49">
        <f t="shared" ca="1" si="1"/>
        <v>0</v>
      </c>
    </row>
    <row r="12" spans="1:7" x14ac:dyDescent="0.35">
      <c r="A12" s="308" t="s">
        <v>378</v>
      </c>
      <c r="B12" s="38"/>
      <c r="C12" s="49">
        <v>0</v>
      </c>
      <c r="D12" s="50"/>
      <c r="E12" s="49" t="str">
        <f ca="1">'Income Stream'!X25</f>
        <v/>
      </c>
      <c r="F12" s="49">
        <f t="shared" si="0"/>
        <v>0</v>
      </c>
      <c r="G12" s="49" t="e">
        <f t="shared" ca="1" si="1"/>
        <v>#VALUE!</v>
      </c>
    </row>
    <row r="13" spans="1:7" x14ac:dyDescent="0.35">
      <c r="A13" s="308" t="s">
        <v>379</v>
      </c>
      <c r="B13" s="38"/>
      <c r="C13" s="49">
        <v>0</v>
      </c>
      <c r="D13" s="50"/>
      <c r="E13" s="49" t="str">
        <f ca="1">'Income Stream'!X26</f>
        <v/>
      </c>
      <c r="F13" s="49">
        <f t="shared" si="0"/>
        <v>0</v>
      </c>
      <c r="G13" s="49" t="e">
        <f t="shared" ca="1" si="1"/>
        <v>#VALUE!</v>
      </c>
    </row>
    <row r="14" spans="1:7" x14ac:dyDescent="0.35">
      <c r="A14" s="308" t="s">
        <v>380</v>
      </c>
      <c r="B14" s="38"/>
      <c r="C14" s="49">
        <v>0</v>
      </c>
      <c r="D14" s="50"/>
      <c r="E14" s="49" t="str">
        <f ca="1">'Income Stream'!X27</f>
        <v/>
      </c>
      <c r="F14" s="49">
        <f t="shared" si="0"/>
        <v>0</v>
      </c>
      <c r="G14" s="49" t="e">
        <f t="shared" ca="1" si="1"/>
        <v>#VALUE!</v>
      </c>
    </row>
    <row r="15" spans="1:7" x14ac:dyDescent="0.35">
      <c r="A15" s="308" t="s">
        <v>381</v>
      </c>
      <c r="B15" s="38"/>
      <c r="C15" s="49">
        <v>0</v>
      </c>
      <c r="D15" s="50"/>
      <c r="E15" s="49" t="str">
        <f ca="1">'Income Stream'!X28</f>
        <v/>
      </c>
      <c r="F15" s="49">
        <f t="shared" si="0"/>
        <v>0</v>
      </c>
      <c r="G15" s="49" t="e">
        <f t="shared" ca="1" si="1"/>
        <v>#VALUE!</v>
      </c>
    </row>
    <row r="16" spans="1:7" x14ac:dyDescent="0.35">
      <c r="A16" s="308" t="s">
        <v>382</v>
      </c>
      <c r="B16" s="38"/>
      <c r="C16" s="49">
        <f ca="1">Inputs!O33</f>
        <v>0</v>
      </c>
      <c r="D16" s="50"/>
      <c r="E16" s="49">
        <f ca="1">C16</f>
        <v>0</v>
      </c>
      <c r="F16" s="49">
        <f t="shared" ca="1" si="0"/>
        <v>0</v>
      </c>
      <c r="G16" s="49">
        <f t="shared" ca="1" si="1"/>
        <v>0</v>
      </c>
    </row>
    <row r="17" spans="1:9" x14ac:dyDescent="0.35">
      <c r="A17" s="307" t="s">
        <v>383</v>
      </c>
      <c r="B17" s="38"/>
      <c r="C17" s="49">
        <f ca="1">Inputs!O34</f>
        <v>0</v>
      </c>
      <c r="D17" s="50"/>
      <c r="E17" s="49">
        <f ca="1">C17</f>
        <v>0</v>
      </c>
      <c r="F17" s="49">
        <f t="shared" ca="1" si="0"/>
        <v>0</v>
      </c>
      <c r="G17" s="49">
        <f t="shared" ca="1" si="1"/>
        <v>0</v>
      </c>
    </row>
    <row r="18" spans="1:9" x14ac:dyDescent="0.35">
      <c r="A18" s="307" t="s">
        <v>211</v>
      </c>
      <c r="B18" s="38"/>
      <c r="C18" s="49">
        <v>0</v>
      </c>
      <c r="D18" s="50"/>
      <c r="E18" s="49" t="str">
        <f ca="1">'Income Stream'!X22</f>
        <v/>
      </c>
      <c r="F18" s="49">
        <f t="shared" si="0"/>
        <v>0</v>
      </c>
      <c r="G18" s="49" t="e">
        <f t="shared" ca="1" si="1"/>
        <v>#VALUE!</v>
      </c>
    </row>
    <row r="19" spans="1:9" x14ac:dyDescent="0.35">
      <c r="A19" s="307" t="s">
        <v>392</v>
      </c>
      <c r="B19" s="38"/>
      <c r="C19" s="49">
        <f ca="1">Inputs!O35</f>
        <v>0</v>
      </c>
      <c r="D19" s="50"/>
      <c r="E19" s="49">
        <f ca="1">C19</f>
        <v>0</v>
      </c>
      <c r="F19" s="49">
        <f ca="1">C19*12</f>
        <v>0</v>
      </c>
      <c r="G19" s="49">
        <f ca="1">E19*12</f>
        <v>0</v>
      </c>
    </row>
    <row r="20" spans="1:9" x14ac:dyDescent="0.35">
      <c r="A20" s="307" t="s">
        <v>391</v>
      </c>
      <c r="B20" s="38"/>
      <c r="C20" s="49">
        <f ca="1">Inputs!O36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SUM(C11,C13,C15:C16,C19,C20,C37:C41)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Inputs!O17*26/12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(Inputs!O24*26/12)+Inputs!O37+(Inputs!O30*0.15)</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Medicare!H3</f>
        <v>15.235809390783091</v>
      </c>
      <c r="F33" s="31">
        <f t="shared" ca="1" si="3"/>
        <v>0</v>
      </c>
      <c r="G33" s="31">
        <f t="shared" ca="1" si="4"/>
        <v>182.8297126893971</v>
      </c>
      <c r="H33" s="64">
        <f t="shared" si="2"/>
        <v>1.4500000000000001E-2</v>
      </c>
      <c r="I33" s="59" t="e">
        <f ca="1">E33/E27</f>
        <v>#VALUE!</v>
      </c>
    </row>
    <row r="34" spans="1:9" x14ac:dyDescent="0.35">
      <c r="A34" s="46"/>
      <c r="B34" s="32" t="s">
        <v>5</v>
      </c>
      <c r="C34" s="31">
        <f ca="1">Inputs!O18*26/12</f>
        <v>0</v>
      </c>
      <c r="D34" s="35" t="e">
        <f ca="1">C34/C27</f>
        <v>#DIV/0!</v>
      </c>
      <c r="E34" s="31">
        <v>0</v>
      </c>
      <c r="F34" s="31">
        <f t="shared" ca="1" si="3"/>
        <v>0</v>
      </c>
      <c r="G34" s="31">
        <f t="shared" si="4"/>
        <v>0</v>
      </c>
      <c r="H34" s="64" t="e">
        <f t="shared" ca="1" si="2"/>
        <v>#DIV/0!</v>
      </c>
      <c r="I34" s="60"/>
    </row>
    <row r="35" spans="1:9" x14ac:dyDescent="0.35">
      <c r="A35" s="46"/>
      <c r="B35" s="32" t="s">
        <v>6</v>
      </c>
      <c r="C35" s="31">
        <f ca="1">Inputs!O20*26/12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Inputs!O21*26/12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Inputs!O16*26/12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(Inputs!O22+Inputs!O23)*26/12</f>
        <v>0</v>
      </c>
      <c r="D38" s="35"/>
      <c r="E38" s="31">
        <v>0</v>
      </c>
      <c r="F38" s="31">
        <f ca="1">C38*12</f>
        <v>0</v>
      </c>
      <c r="G38" s="31">
        <f t="shared" si="4"/>
        <v>0</v>
      </c>
    </row>
    <row r="39" spans="1:9" x14ac:dyDescent="0.35">
      <c r="A39" s="46"/>
      <c r="B39" s="32" t="s">
        <v>9</v>
      </c>
      <c r="C39" s="31">
        <f ca="1">Inputs!O14*(26/12)</f>
        <v>0</v>
      </c>
      <c r="D39" s="35"/>
      <c r="E39" s="31">
        <f ca="1">C39</f>
        <v>0</v>
      </c>
      <c r="F39" s="31">
        <f t="shared" ca="1" si="3"/>
        <v>0</v>
      </c>
      <c r="G39" s="31">
        <f t="shared" ca="1" si="4"/>
        <v>0</v>
      </c>
    </row>
    <row r="40" spans="1:9" x14ac:dyDescent="0.35">
      <c r="A40" s="46"/>
      <c r="B40" s="115" t="s">
        <v>170</v>
      </c>
      <c r="C40" s="31">
        <f ca="1">Inputs!O13*(26/12)</f>
        <v>0</v>
      </c>
      <c r="D40" s="35"/>
      <c r="E40" s="31">
        <f ca="1">C40</f>
        <v>0</v>
      </c>
      <c r="F40" s="31">
        <f t="shared" ca="1" si="3"/>
        <v>0</v>
      </c>
      <c r="G40" s="31">
        <f t="shared" ca="1" si="4"/>
        <v>0</v>
      </c>
    </row>
    <row r="41" spans="1:9" x14ac:dyDescent="0.35">
      <c r="A41" s="46"/>
      <c r="B41" s="32" t="s">
        <v>10</v>
      </c>
      <c r="C41" s="31">
        <f ca="1">Inputs!O15*(26/12)</f>
        <v>0</v>
      </c>
      <c r="D41" s="35"/>
      <c r="E41" s="31">
        <f ca="1">C41</f>
        <v>0</v>
      </c>
      <c r="F41" s="31">
        <f t="shared" ca="1" si="3"/>
        <v>0</v>
      </c>
      <c r="G41" s="31">
        <f t="shared" ca="1" si="4"/>
        <v>0</v>
      </c>
    </row>
    <row r="42" spans="1:9" x14ac:dyDescent="0.35">
      <c r="A42" s="46"/>
      <c r="B42" s="32" t="s">
        <v>11</v>
      </c>
      <c r="C42" s="33">
        <f ca="1">Inputs!O25*26/12</f>
        <v>0</v>
      </c>
      <c r="D42" s="35" t="e">
        <f ca="1">C42/C9</f>
        <v>#DIV/0!</v>
      </c>
      <c r="E42" s="31">
        <v>0</v>
      </c>
      <c r="F42" s="31">
        <f t="shared" ca="1" si="3"/>
        <v>0</v>
      </c>
      <c r="G42" s="31">
        <f t="shared" si="4"/>
        <v>0</v>
      </c>
    </row>
    <row r="43" spans="1:9" x14ac:dyDescent="0.35">
      <c r="A43" s="46"/>
      <c r="B43" s="32" t="s">
        <v>12</v>
      </c>
      <c r="C43" s="33">
        <f ca="1">Inputs!O27*26/12</f>
        <v>0</v>
      </c>
      <c r="D43" s="35" t="e">
        <f ca="1">C43/C9</f>
        <v>#DIV/0!</v>
      </c>
      <c r="E43" s="31">
        <v>0</v>
      </c>
      <c r="F43" s="31">
        <f t="shared" ca="1" si="3"/>
        <v>0</v>
      </c>
      <c r="G43" s="31">
        <f t="shared" si="4"/>
        <v>0</v>
      </c>
    </row>
    <row r="44" spans="1:9" x14ac:dyDescent="0.35">
      <c r="A44" s="46"/>
      <c r="B44" s="36" t="s">
        <v>73</v>
      </c>
      <c r="C44" s="31">
        <f ca="1">Inputs!O26*26/12</f>
        <v>0</v>
      </c>
      <c r="D44" s="35" t="e">
        <f ca="1">C44/C9</f>
        <v>#DIV/0!</v>
      </c>
      <c r="E44" s="31">
        <v>0</v>
      </c>
      <c r="F44" s="31">
        <f t="shared" ca="1" si="3"/>
        <v>0</v>
      </c>
      <c r="G44" s="31">
        <f t="shared" si="4"/>
        <v>0</v>
      </c>
    </row>
    <row r="45" spans="1:9" x14ac:dyDescent="0.35">
      <c r="A45" s="46"/>
      <c r="B45" s="36" t="s">
        <v>74</v>
      </c>
      <c r="C45" s="31">
        <f ca="1">Inputs!O28*26/12</f>
        <v>0</v>
      </c>
      <c r="D45" s="35" t="e">
        <f ca="1">C45/C9</f>
        <v>#DIV/0!</v>
      </c>
      <c r="E45" s="31">
        <v>0</v>
      </c>
      <c r="F45" s="31">
        <f t="shared" ca="1" si="3"/>
        <v>0</v>
      </c>
      <c r="G45" s="31">
        <f t="shared" si="4"/>
        <v>0</v>
      </c>
    </row>
    <row r="46" spans="1:9" x14ac:dyDescent="0.35">
      <c r="A46" s="46"/>
      <c r="B46" s="37" t="s">
        <v>149</v>
      </c>
      <c r="C46" s="31">
        <f ca="1">Inputs!O31/12</f>
        <v>0</v>
      </c>
      <c r="D46" s="34"/>
      <c r="E46" s="31">
        <v>0</v>
      </c>
      <c r="F46" s="31">
        <f t="shared" ca="1" si="3"/>
        <v>0</v>
      </c>
      <c r="G46" s="31">
        <f t="shared" si="4"/>
        <v>0</v>
      </c>
    </row>
    <row r="47" spans="1:9" x14ac:dyDescent="0.35">
      <c r="A47" s="46"/>
      <c r="B47" s="38" t="s">
        <v>150</v>
      </c>
      <c r="C47" s="31">
        <f ca="1">Inputs!O32/12</f>
        <v>0</v>
      </c>
      <c r="D47" s="34"/>
      <c r="E47" s="31">
        <v>0</v>
      </c>
      <c r="F47" s="31">
        <f t="shared" ca="1" si="3"/>
        <v>0</v>
      </c>
      <c r="G47" s="31">
        <f t="shared" si="4"/>
        <v>0</v>
      </c>
    </row>
    <row r="48" spans="1:9" x14ac:dyDescent="0.35">
      <c r="A48" s="46"/>
      <c r="B48" s="32" t="s">
        <v>13</v>
      </c>
      <c r="C48" s="33">
        <f ca="1">Inputs!O19*26/12</f>
        <v>0</v>
      </c>
      <c r="D48" s="34"/>
      <c r="E48" s="31">
        <f ca="1">C48</f>
        <v>0</v>
      </c>
      <c r="F48" s="31">
        <f t="shared" ca="1" si="3"/>
        <v>0</v>
      </c>
      <c r="G48" s="31">
        <f t="shared" ca="1" si="4"/>
        <v>0</v>
      </c>
    </row>
    <row r="49" spans="1:7" x14ac:dyDescent="0.35">
      <c r="A49" s="46"/>
      <c r="B49" s="304" t="s">
        <v>29</v>
      </c>
      <c r="C49" s="33">
        <f ca="1">Inputs!O10*26/12</f>
        <v>0</v>
      </c>
      <c r="D49" s="34"/>
      <c r="E49" s="31">
        <v>0</v>
      </c>
      <c r="F49" s="31">
        <f t="shared" ca="1" si="3"/>
        <v>0</v>
      </c>
      <c r="G49" s="31">
        <f t="shared" si="4"/>
        <v>0</v>
      </c>
    </row>
    <row r="50" spans="1:7" x14ac:dyDescent="0.35">
      <c r="A50" s="46"/>
      <c r="B50" s="304" t="s">
        <v>14</v>
      </c>
      <c r="C50" s="33">
        <f ca="1">Inputs!O11*26/12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Traditional'!$I$2:$I$5,0),MATCH(67,'TSP Traditional'!$I$2:$X$2,0))</f>
        <v>120</v>
      </c>
      <c r="D59" s="2"/>
      <c r="E59" s="6"/>
    </row>
    <row r="60" spans="1:7" x14ac:dyDescent="0.35">
      <c r="A60" s="28" t="s">
        <v>130</v>
      </c>
      <c r="B60" s="7"/>
      <c r="C60" s="26" t="e">
        <f ca="1">INDEX('TSP Roth'!$I$2:$X$5,MATCH('TSP Roth'!$I$5,'TSP Roth'!$I$2:$I$5,0),MATCH(67,'TSP Roth'!$I$2:$X$2,0))</f>
        <v>#DIV/0!</v>
      </c>
    </row>
    <row r="61" spans="1:7" x14ac:dyDescent="0.35">
      <c r="A61" s="30" t="s">
        <v>152</v>
      </c>
      <c r="B61" s="7"/>
      <c r="C61" s="26" t="str">
        <f>INDEX('IRA Traditional'!$I$2:$X$5,MATCH('IRA Traditional'!$I$5,'IRA Traditional'!$I$2:$I$5,0),MATCH(67,'IRA Traditional'!$I$2:$X$2,0))</f>
        <v>N/A</v>
      </c>
    </row>
    <row r="62" spans="1:7" x14ac:dyDescent="0.35">
      <c r="A62" s="30" t="s">
        <v>153</v>
      </c>
      <c r="B62" s="7"/>
      <c r="C62" s="26" t="str">
        <f>INDEX('IRA Roth'!$I$2:$X$5,MATCH('IRA Roth'!$I$5,'IRA Roth'!$I$2:$I$5,0),MATCH(67,'IRA Roth'!$I$2:$X$2,0))</f>
        <v>N/A</v>
      </c>
    </row>
  </sheetData>
  <sheetProtection sheet="1" objects="1" scenarios="1"/>
  <mergeCells count="3">
    <mergeCell ref="A1:G1"/>
    <mergeCell ref="A3:G3"/>
    <mergeCell ref="A57:B57"/>
  </mergeCells>
  <conditionalFormatting sqref="C47">
    <cfRule type="cellIs" dxfId="23" priority="10" operator="lessThan">
      <formula>0</formula>
    </cfRule>
  </conditionalFormatting>
  <conditionalFormatting sqref="C57">
    <cfRule type="cellIs" dxfId="22" priority="4" operator="lessThan">
      <formula>0</formula>
    </cfRule>
    <cfRule type="cellIs" dxfId="21" priority="5" operator="lessThan">
      <formula>0</formula>
    </cfRule>
    <cfRule type="cellIs" dxfId="20" priority="6" operator="lessThan">
      <formula>0</formula>
    </cfRule>
  </conditionalFormatting>
  <conditionalFormatting sqref="E55">
    <cfRule type="cellIs" dxfId="19"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18"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177</v>
      </c>
      <c r="B3" s="553"/>
      <c r="C3" s="553"/>
      <c r="D3" s="553"/>
      <c r="E3" s="553"/>
      <c r="F3" s="553"/>
      <c r="G3" s="554"/>
    </row>
    <row r="4" spans="1:7" ht="15" customHeight="1" x14ac:dyDescent="0.35">
      <c r="A4" s="15"/>
      <c r="B4" s="15"/>
      <c r="C4" s="15"/>
      <c r="D4" s="15"/>
      <c r="E4" s="15"/>
      <c r="F4" s="15"/>
      <c r="G4" s="15"/>
    </row>
    <row r="5" spans="1:7" ht="15" customHeight="1" x14ac:dyDescent="0.35">
      <c r="A5" s="4" t="s">
        <v>178</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68</v>
      </c>
      <c r="D7" s="299"/>
      <c r="E7" s="316" t="str">
        <f>A5</f>
        <v>AGE 68</v>
      </c>
      <c r="F7" s="313" t="str">
        <f>A5</f>
        <v>AGE 68</v>
      </c>
      <c r="G7" s="316" t="str">
        <f>A5</f>
        <v>AGE 68</v>
      </c>
    </row>
    <row r="8" spans="1:7" ht="15" customHeight="1" x14ac:dyDescent="0.35">
      <c r="A8" s="2" t="s">
        <v>151</v>
      </c>
      <c r="C8" s="298" t="s">
        <v>79</v>
      </c>
      <c r="D8" s="299"/>
      <c r="E8" s="300" t="s">
        <v>79</v>
      </c>
      <c r="F8" s="301" t="s">
        <v>80</v>
      </c>
      <c r="G8" s="301" t="s">
        <v>80</v>
      </c>
    </row>
    <row r="9" spans="1:7" x14ac:dyDescent="0.35">
      <c r="A9" s="307" t="s">
        <v>294</v>
      </c>
      <c r="B9" s="48"/>
      <c r="C9" s="49">
        <f ca="1">(Inputs!P12)/12</f>
        <v>0</v>
      </c>
      <c r="D9" s="50"/>
      <c r="E9" s="49">
        <v>0</v>
      </c>
      <c r="F9" s="49">
        <f ca="1">C9*12</f>
        <v>0</v>
      </c>
      <c r="G9" s="49">
        <f>E9*12</f>
        <v>0</v>
      </c>
    </row>
    <row r="10" spans="1:7" x14ac:dyDescent="0.35">
      <c r="A10" s="321" t="s">
        <v>21</v>
      </c>
      <c r="B10" s="38"/>
      <c r="C10" s="49">
        <v>0</v>
      </c>
      <c r="D10" s="50"/>
      <c r="E10" s="49">
        <v>0</v>
      </c>
      <c r="F10" s="49">
        <f t="shared" ref="F10:F27" si="0">C10*12</f>
        <v>0</v>
      </c>
      <c r="G10" s="49">
        <f t="shared" ref="G10:G27" si="1">E10*12</f>
        <v>0</v>
      </c>
    </row>
    <row r="11" spans="1:7" x14ac:dyDescent="0.35">
      <c r="A11" s="308" t="s">
        <v>213</v>
      </c>
      <c r="B11" s="38"/>
      <c r="C11" s="49">
        <f ca="1">Inputs!P30</f>
        <v>0</v>
      </c>
      <c r="D11" s="50"/>
      <c r="E11" s="49">
        <f ca="1">Inputs!P30</f>
        <v>0</v>
      </c>
      <c r="F11" s="49">
        <f t="shared" ca="1" si="0"/>
        <v>0</v>
      </c>
      <c r="G11" s="49">
        <f t="shared" ca="1" si="1"/>
        <v>0</v>
      </c>
    </row>
    <row r="12" spans="1:7" x14ac:dyDescent="0.35">
      <c r="A12" s="308" t="s">
        <v>378</v>
      </c>
      <c r="B12" s="38"/>
      <c r="C12" s="49">
        <v>0</v>
      </c>
      <c r="D12" s="50"/>
      <c r="E12" s="49" t="str">
        <f ca="1">'Income Stream'!Z25</f>
        <v/>
      </c>
      <c r="F12" s="49">
        <f t="shared" si="0"/>
        <v>0</v>
      </c>
      <c r="G12" s="49" t="e">
        <f t="shared" ca="1" si="1"/>
        <v>#VALUE!</v>
      </c>
    </row>
    <row r="13" spans="1:7" x14ac:dyDescent="0.35">
      <c r="A13" s="308" t="s">
        <v>379</v>
      </c>
      <c r="B13" s="38"/>
      <c r="C13" s="49">
        <v>0</v>
      </c>
      <c r="D13" s="50"/>
      <c r="E13" s="49" t="str">
        <f ca="1">'Income Stream'!Z26</f>
        <v/>
      </c>
      <c r="F13" s="49">
        <f t="shared" si="0"/>
        <v>0</v>
      </c>
      <c r="G13" s="49" t="e">
        <f t="shared" ca="1" si="1"/>
        <v>#VALUE!</v>
      </c>
    </row>
    <row r="14" spans="1:7" x14ac:dyDescent="0.35">
      <c r="A14" s="308" t="s">
        <v>380</v>
      </c>
      <c r="B14" s="38"/>
      <c r="C14" s="49">
        <v>0</v>
      </c>
      <c r="D14" s="50"/>
      <c r="E14" s="49" t="str">
        <f ca="1">'Income Stream'!Z27</f>
        <v/>
      </c>
      <c r="F14" s="49">
        <f t="shared" si="0"/>
        <v>0</v>
      </c>
      <c r="G14" s="49" t="e">
        <f t="shared" ca="1" si="1"/>
        <v>#VALUE!</v>
      </c>
    </row>
    <row r="15" spans="1:7" x14ac:dyDescent="0.35">
      <c r="A15" s="308" t="s">
        <v>381</v>
      </c>
      <c r="B15" s="38"/>
      <c r="C15" s="49">
        <v>0</v>
      </c>
      <c r="D15" s="50"/>
      <c r="E15" s="49" t="str">
        <f ca="1">'Income Stream'!Z28</f>
        <v/>
      </c>
      <c r="F15" s="49">
        <f t="shared" si="0"/>
        <v>0</v>
      </c>
      <c r="G15" s="49" t="e">
        <f t="shared" ca="1" si="1"/>
        <v>#VALUE!</v>
      </c>
    </row>
    <row r="16" spans="1:7" x14ac:dyDescent="0.35">
      <c r="A16" s="308" t="s">
        <v>382</v>
      </c>
      <c r="B16" s="38"/>
      <c r="C16" s="49">
        <f ca="1">Inputs!P33</f>
        <v>0</v>
      </c>
      <c r="D16" s="50"/>
      <c r="E16" s="49">
        <f ca="1">C16</f>
        <v>0</v>
      </c>
      <c r="F16" s="49">
        <f t="shared" ca="1" si="0"/>
        <v>0</v>
      </c>
      <c r="G16" s="49">
        <f t="shared" ca="1" si="1"/>
        <v>0</v>
      </c>
    </row>
    <row r="17" spans="1:9" x14ac:dyDescent="0.35">
      <c r="A17" s="307" t="s">
        <v>383</v>
      </c>
      <c r="B17" s="38"/>
      <c r="C17" s="49">
        <f ca="1">Inputs!P34</f>
        <v>0</v>
      </c>
      <c r="D17" s="50"/>
      <c r="E17" s="49">
        <f ca="1">C17</f>
        <v>0</v>
      </c>
      <c r="F17" s="49">
        <f t="shared" ca="1" si="0"/>
        <v>0</v>
      </c>
      <c r="G17" s="49">
        <f t="shared" ca="1" si="1"/>
        <v>0</v>
      </c>
    </row>
    <row r="18" spans="1:9" x14ac:dyDescent="0.35">
      <c r="A18" s="307" t="s">
        <v>211</v>
      </c>
      <c r="B18" s="38"/>
      <c r="C18" s="49">
        <v>0</v>
      </c>
      <c r="D18" s="50"/>
      <c r="E18" s="49" t="str">
        <f ca="1">'Income Stream'!Z22</f>
        <v/>
      </c>
      <c r="F18" s="49">
        <f t="shared" si="0"/>
        <v>0</v>
      </c>
      <c r="G18" s="49" t="e">
        <f t="shared" ca="1" si="1"/>
        <v>#VALUE!</v>
      </c>
    </row>
    <row r="19" spans="1:9" x14ac:dyDescent="0.35">
      <c r="A19" s="307" t="s">
        <v>392</v>
      </c>
      <c r="B19" s="38"/>
      <c r="C19" s="49">
        <f ca="1">Inputs!P35</f>
        <v>0</v>
      </c>
      <c r="D19" s="50"/>
      <c r="E19" s="49">
        <f ca="1">C19</f>
        <v>0</v>
      </c>
      <c r="F19" s="49">
        <f ca="1">C19*12</f>
        <v>0</v>
      </c>
      <c r="G19" s="49">
        <f ca="1">E19*12</f>
        <v>0</v>
      </c>
    </row>
    <row r="20" spans="1:9" x14ac:dyDescent="0.35">
      <c r="A20" s="307" t="s">
        <v>391</v>
      </c>
      <c r="B20" s="38"/>
      <c r="C20" s="49">
        <f ca="1">Inputs!P36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SUM(C11,C13,C15:C16,C19,C20,C37:C41)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Inputs!P17*26/12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(Inputs!P24*26/12)+Inputs!P37+(Inputs!P30*0.15)</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Medicare!I3</f>
        <v>15.793440014485752</v>
      </c>
      <c r="F33" s="31">
        <f t="shared" ca="1" si="3"/>
        <v>0</v>
      </c>
      <c r="G33" s="31">
        <f t="shared" ca="1" si="4"/>
        <v>189.52128017382901</v>
      </c>
      <c r="H33" s="64">
        <f t="shared" si="2"/>
        <v>1.4500000000000001E-2</v>
      </c>
      <c r="I33" s="59" t="e">
        <f ca="1">E33/E27</f>
        <v>#VALUE!</v>
      </c>
    </row>
    <row r="34" spans="1:9" x14ac:dyDescent="0.35">
      <c r="A34" s="46"/>
      <c r="B34" s="32" t="s">
        <v>5</v>
      </c>
      <c r="C34" s="31">
        <f ca="1">Inputs!P18*26/12</f>
        <v>0</v>
      </c>
      <c r="D34" s="35" t="e">
        <f ca="1">C34/C27</f>
        <v>#DIV/0!</v>
      </c>
      <c r="E34" s="31">
        <v>0</v>
      </c>
      <c r="F34" s="31">
        <f t="shared" ca="1" si="3"/>
        <v>0</v>
      </c>
      <c r="G34" s="31">
        <f t="shared" si="4"/>
        <v>0</v>
      </c>
      <c r="H34" s="64" t="e">
        <f t="shared" ca="1" si="2"/>
        <v>#DIV/0!</v>
      </c>
      <c r="I34" s="60"/>
    </row>
    <row r="35" spans="1:9" x14ac:dyDescent="0.35">
      <c r="A35" s="46"/>
      <c r="B35" s="32" t="s">
        <v>6</v>
      </c>
      <c r="C35" s="31">
        <f ca="1">Inputs!P20*26/12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Inputs!P21*26/12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Inputs!P16*26/12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(Inputs!P22+Inputs!P23)*26/12</f>
        <v>0</v>
      </c>
      <c r="D38" s="35"/>
      <c r="E38" s="31">
        <v>0</v>
      </c>
      <c r="F38" s="31">
        <f ca="1">C38*12</f>
        <v>0</v>
      </c>
      <c r="G38" s="31">
        <f t="shared" si="4"/>
        <v>0</v>
      </c>
    </row>
    <row r="39" spans="1:9" x14ac:dyDescent="0.35">
      <c r="A39" s="46"/>
      <c r="B39" s="32" t="s">
        <v>9</v>
      </c>
      <c r="C39" s="31">
        <f ca="1">Inputs!P14*(26/12)</f>
        <v>0</v>
      </c>
      <c r="D39" s="35"/>
      <c r="E39" s="31">
        <f ca="1">C39</f>
        <v>0</v>
      </c>
      <c r="F39" s="31">
        <f t="shared" ca="1" si="3"/>
        <v>0</v>
      </c>
      <c r="G39" s="31">
        <f t="shared" ca="1" si="4"/>
        <v>0</v>
      </c>
    </row>
    <row r="40" spans="1:9" x14ac:dyDescent="0.35">
      <c r="A40" s="46"/>
      <c r="B40" s="115" t="s">
        <v>170</v>
      </c>
      <c r="C40" s="31">
        <f ca="1">Inputs!P13*(26/12)</f>
        <v>0</v>
      </c>
      <c r="D40" s="35"/>
      <c r="E40" s="31">
        <f ca="1">C40</f>
        <v>0</v>
      </c>
      <c r="F40" s="31">
        <f t="shared" ca="1" si="3"/>
        <v>0</v>
      </c>
      <c r="G40" s="31">
        <f t="shared" ca="1" si="4"/>
        <v>0</v>
      </c>
    </row>
    <row r="41" spans="1:9" x14ac:dyDescent="0.35">
      <c r="A41" s="46"/>
      <c r="B41" s="32" t="s">
        <v>10</v>
      </c>
      <c r="C41" s="31">
        <f ca="1">Inputs!P15*(26/12)</f>
        <v>0</v>
      </c>
      <c r="D41" s="35"/>
      <c r="E41" s="31">
        <f ca="1">C41</f>
        <v>0</v>
      </c>
      <c r="F41" s="31">
        <f t="shared" ca="1" si="3"/>
        <v>0</v>
      </c>
      <c r="G41" s="31">
        <f t="shared" ca="1" si="4"/>
        <v>0</v>
      </c>
    </row>
    <row r="42" spans="1:9" x14ac:dyDescent="0.35">
      <c r="A42" s="46"/>
      <c r="B42" s="32" t="s">
        <v>11</v>
      </c>
      <c r="C42" s="33">
        <f ca="1">Inputs!P25*26/12</f>
        <v>0</v>
      </c>
      <c r="D42" s="35" t="e">
        <f ca="1">C42/C9</f>
        <v>#DIV/0!</v>
      </c>
      <c r="E42" s="31">
        <v>0</v>
      </c>
      <c r="F42" s="31">
        <f t="shared" ca="1" si="3"/>
        <v>0</v>
      </c>
      <c r="G42" s="31">
        <f t="shared" si="4"/>
        <v>0</v>
      </c>
    </row>
    <row r="43" spans="1:9" x14ac:dyDescent="0.35">
      <c r="A43" s="46"/>
      <c r="B43" s="32" t="s">
        <v>12</v>
      </c>
      <c r="C43" s="33">
        <f ca="1">Inputs!P27*26/12</f>
        <v>0</v>
      </c>
      <c r="D43" s="35" t="e">
        <f ca="1">C43/C9</f>
        <v>#DIV/0!</v>
      </c>
      <c r="E43" s="31">
        <v>0</v>
      </c>
      <c r="F43" s="31">
        <f t="shared" ca="1" si="3"/>
        <v>0</v>
      </c>
      <c r="G43" s="31">
        <f t="shared" si="4"/>
        <v>0</v>
      </c>
    </row>
    <row r="44" spans="1:9" x14ac:dyDescent="0.35">
      <c r="A44" s="46"/>
      <c r="B44" s="36" t="s">
        <v>73</v>
      </c>
      <c r="C44" s="31">
        <f ca="1">Inputs!P26*26/12</f>
        <v>0</v>
      </c>
      <c r="D44" s="35" t="e">
        <f ca="1">C44/C9</f>
        <v>#DIV/0!</v>
      </c>
      <c r="E44" s="31">
        <v>0</v>
      </c>
      <c r="F44" s="31">
        <f t="shared" ca="1" si="3"/>
        <v>0</v>
      </c>
      <c r="G44" s="31">
        <f t="shared" si="4"/>
        <v>0</v>
      </c>
    </row>
    <row r="45" spans="1:9" x14ac:dyDescent="0.35">
      <c r="A45" s="46"/>
      <c r="B45" s="36" t="s">
        <v>74</v>
      </c>
      <c r="C45" s="31">
        <f ca="1">Inputs!P28*26/12</f>
        <v>0</v>
      </c>
      <c r="D45" s="35" t="e">
        <f ca="1">C45/C9</f>
        <v>#DIV/0!</v>
      </c>
      <c r="E45" s="31">
        <v>0</v>
      </c>
      <c r="F45" s="31">
        <f t="shared" ca="1" si="3"/>
        <v>0</v>
      </c>
      <c r="G45" s="31">
        <f t="shared" si="4"/>
        <v>0</v>
      </c>
    </row>
    <row r="46" spans="1:9" x14ac:dyDescent="0.35">
      <c r="A46" s="46"/>
      <c r="B46" s="37" t="s">
        <v>149</v>
      </c>
      <c r="C46" s="31">
        <f ca="1">Inputs!P31/12</f>
        <v>0</v>
      </c>
      <c r="D46" s="34"/>
      <c r="E46" s="31">
        <v>0</v>
      </c>
      <c r="F46" s="31">
        <f t="shared" ca="1" si="3"/>
        <v>0</v>
      </c>
      <c r="G46" s="31">
        <f t="shared" si="4"/>
        <v>0</v>
      </c>
    </row>
    <row r="47" spans="1:9" x14ac:dyDescent="0.35">
      <c r="A47" s="46"/>
      <c r="B47" s="38" t="s">
        <v>150</v>
      </c>
      <c r="C47" s="31">
        <f ca="1">Inputs!P32/12</f>
        <v>0</v>
      </c>
      <c r="D47" s="34"/>
      <c r="E47" s="31">
        <v>0</v>
      </c>
      <c r="F47" s="31">
        <f t="shared" ca="1" si="3"/>
        <v>0</v>
      </c>
      <c r="G47" s="31">
        <f t="shared" si="4"/>
        <v>0</v>
      </c>
    </row>
    <row r="48" spans="1:9" x14ac:dyDescent="0.35">
      <c r="A48" s="46"/>
      <c r="B48" s="32" t="s">
        <v>13</v>
      </c>
      <c r="C48" s="33">
        <f ca="1">Inputs!P19*26/12</f>
        <v>0</v>
      </c>
      <c r="D48" s="34"/>
      <c r="E48" s="31">
        <f ca="1">C48</f>
        <v>0</v>
      </c>
      <c r="F48" s="31">
        <f t="shared" ca="1" si="3"/>
        <v>0</v>
      </c>
      <c r="G48" s="31">
        <f t="shared" ca="1" si="4"/>
        <v>0</v>
      </c>
    </row>
    <row r="49" spans="1:7" x14ac:dyDescent="0.35">
      <c r="A49" s="46"/>
      <c r="B49" s="304" t="s">
        <v>29</v>
      </c>
      <c r="C49" s="33">
        <f ca="1">Inputs!P10*26/12</f>
        <v>0</v>
      </c>
      <c r="D49" s="34"/>
      <c r="E49" s="31">
        <v>0</v>
      </c>
      <c r="F49" s="31">
        <f t="shared" ca="1" si="3"/>
        <v>0</v>
      </c>
      <c r="G49" s="31">
        <f t="shared" si="4"/>
        <v>0</v>
      </c>
    </row>
    <row r="50" spans="1:7" x14ac:dyDescent="0.35">
      <c r="A50" s="46"/>
      <c r="B50" s="304" t="s">
        <v>14</v>
      </c>
      <c r="C50" s="33">
        <f ca="1">Inputs!P11*26/12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Traditional'!$I$2:$I$5,0),MATCH(68,'TSP Traditional'!$I$2:$X$2,0))</f>
        <v>120</v>
      </c>
      <c r="D59" s="2"/>
      <c r="E59" s="6"/>
    </row>
    <row r="60" spans="1:7" x14ac:dyDescent="0.35">
      <c r="A60" s="28" t="s">
        <v>130</v>
      </c>
      <c r="B60" s="7"/>
      <c r="C60" s="26" t="e">
        <f ca="1">INDEX('TSP Roth'!$I$2:$X$5,MATCH('TSP Roth'!$I$5,'TSP Roth'!$I$2:$I$5,0),MATCH(68,'TSP Roth'!$I$2:$X$2,0))</f>
        <v>#DIV/0!</v>
      </c>
    </row>
    <row r="61" spans="1:7" x14ac:dyDescent="0.35">
      <c r="A61" s="30" t="s">
        <v>152</v>
      </c>
      <c r="B61" s="7"/>
      <c r="C61" s="26" t="str">
        <f>INDEX('IRA Traditional'!$I$2:$X$5,MATCH('IRA Traditional'!$I$5,'IRA Traditional'!$I$2:$I$5,0),MATCH(68,'IRA Traditional'!$I$2:$X$2,0))</f>
        <v>N/A</v>
      </c>
    </row>
    <row r="62" spans="1:7" x14ac:dyDescent="0.35">
      <c r="A62" s="30" t="s">
        <v>153</v>
      </c>
      <c r="B62" s="7"/>
      <c r="C62" s="26" t="str">
        <f>INDEX('IRA Roth'!$I$2:$X$5,MATCH('IRA Roth'!$I$5,'IRA Roth'!$I$2:$I$5,0),MATCH(68,'IRA Roth'!$I$2:$X$2,0))</f>
        <v>N/A</v>
      </c>
    </row>
  </sheetData>
  <sheetProtection sheet="1" objects="1" scenarios="1"/>
  <mergeCells count="3">
    <mergeCell ref="A1:G1"/>
    <mergeCell ref="A3:G3"/>
    <mergeCell ref="A57:B57"/>
  </mergeCells>
  <conditionalFormatting sqref="C47">
    <cfRule type="cellIs" dxfId="17" priority="10" operator="lessThan">
      <formula>0</formula>
    </cfRule>
  </conditionalFormatting>
  <conditionalFormatting sqref="C57">
    <cfRule type="cellIs" dxfId="16" priority="4" operator="lessThan">
      <formula>0</formula>
    </cfRule>
    <cfRule type="cellIs" dxfId="15" priority="5" operator="lessThan">
      <formula>0</formula>
    </cfRule>
    <cfRule type="cellIs" dxfId="14" priority="6" operator="lessThan">
      <formula>0</formula>
    </cfRule>
  </conditionalFormatting>
  <conditionalFormatting sqref="E55">
    <cfRule type="cellIs" dxfId="13"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12"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tint="-0.34998626667073579"/>
    <pageSetUpPr fitToPage="1"/>
  </sheetPr>
  <dimension ref="A1:K67"/>
  <sheetViews>
    <sheetView showRuler="0" showWhiteSpace="0" view="pageLayout" zoomScaleNormal="100" workbookViewId="0">
      <selection activeCell="A23" sqref="A23:I23"/>
    </sheetView>
  </sheetViews>
  <sheetFormatPr defaultColWidth="0" defaultRowHeight="0" customHeight="1" zeroHeight="1" x14ac:dyDescent="0.25"/>
  <cols>
    <col min="1" max="1" width="11.453125" customWidth="1"/>
    <col min="2" max="2" width="7.26953125" customWidth="1"/>
    <col min="3" max="6" width="9.1796875" customWidth="1"/>
    <col min="7" max="7" width="10.7265625" customWidth="1"/>
    <col min="8" max="8" width="43.81640625" customWidth="1"/>
    <col min="9" max="9" width="27" customWidth="1"/>
    <col min="10" max="11" width="0" hidden="1" customWidth="1"/>
    <col min="12" max="16384" width="9.1796875" hidden="1"/>
  </cols>
  <sheetData>
    <row r="1" spans="1:9" ht="17.25" customHeight="1" x14ac:dyDescent="0.25">
      <c r="A1" s="496" t="s">
        <v>406</v>
      </c>
      <c r="B1" s="497"/>
      <c r="C1" s="497"/>
      <c r="D1" s="497"/>
      <c r="E1" s="497"/>
      <c r="F1" s="497"/>
      <c r="G1" s="497"/>
      <c r="H1" s="497"/>
      <c r="I1" s="498"/>
    </row>
    <row r="2" spans="1:9" ht="17.25" customHeight="1" x14ac:dyDescent="0.25">
      <c r="A2" s="499"/>
      <c r="B2" s="500"/>
      <c r="C2" s="500"/>
      <c r="D2" s="500"/>
      <c r="E2" s="500"/>
      <c r="F2" s="500"/>
      <c r="G2" s="500"/>
      <c r="H2" s="500"/>
      <c r="I2" s="501"/>
    </row>
    <row r="3" spans="1:9" ht="17.25" customHeight="1" x14ac:dyDescent="0.25">
      <c r="A3" s="481" t="s">
        <v>407</v>
      </c>
      <c r="B3" s="482"/>
      <c r="C3" s="482"/>
      <c r="D3" s="482"/>
      <c r="E3" s="482"/>
      <c r="F3" s="482"/>
      <c r="G3" s="482"/>
      <c r="H3" s="482"/>
      <c r="I3" s="483"/>
    </row>
    <row r="4" spans="1:9" ht="17.25" customHeight="1" x14ac:dyDescent="0.45">
      <c r="A4" s="508" t="s">
        <v>200</v>
      </c>
      <c r="B4" s="509"/>
      <c r="C4" s="339"/>
      <c r="D4" s="339"/>
      <c r="E4" s="339"/>
      <c r="F4" s="339"/>
      <c r="G4" s="339"/>
      <c r="H4" s="339"/>
      <c r="I4" s="340"/>
    </row>
    <row r="5" spans="1:9" ht="17.25" customHeight="1" x14ac:dyDescent="0.45">
      <c r="A5" s="343" t="s">
        <v>199</v>
      </c>
      <c r="B5" s="344"/>
      <c r="C5" s="234"/>
      <c r="D5" s="234"/>
      <c r="E5" s="234"/>
      <c r="F5" s="234"/>
      <c r="G5" s="234"/>
      <c r="H5" s="234"/>
      <c r="I5" s="334"/>
    </row>
    <row r="6" spans="1:9" ht="17.25" customHeight="1" x14ac:dyDescent="0.45">
      <c r="A6" s="235" t="s">
        <v>103</v>
      </c>
      <c r="B6" s="236"/>
      <c r="C6" s="234"/>
      <c r="D6" s="234"/>
      <c r="E6" s="234"/>
      <c r="F6" s="234"/>
      <c r="G6" s="234"/>
      <c r="H6" s="234"/>
      <c r="I6" s="334"/>
    </row>
    <row r="7" spans="1:9" ht="17.25" customHeight="1" x14ac:dyDescent="0.45">
      <c r="A7" s="237" t="s">
        <v>202</v>
      </c>
      <c r="B7" s="238"/>
      <c r="C7" s="234"/>
      <c r="D7" s="234"/>
      <c r="E7" s="234"/>
      <c r="F7" s="234"/>
      <c r="G7" s="234"/>
      <c r="H7" s="234"/>
      <c r="I7" s="334"/>
    </row>
    <row r="8" spans="1:9" ht="17.25" customHeight="1" x14ac:dyDescent="0.45">
      <c r="A8" s="239" t="s">
        <v>203</v>
      </c>
      <c r="B8" s="240"/>
      <c r="C8" s="234"/>
      <c r="D8" s="234"/>
      <c r="E8" s="234"/>
      <c r="F8" s="234"/>
      <c r="G8" s="234"/>
      <c r="H8" s="234"/>
      <c r="I8" s="334"/>
    </row>
    <row r="9" spans="1:9" ht="18" customHeight="1" thickBot="1" x14ac:dyDescent="0.35">
      <c r="A9" s="333"/>
      <c r="B9" s="142"/>
      <c r="C9" s="234"/>
      <c r="D9" s="234"/>
      <c r="E9" s="234"/>
      <c r="F9" s="234"/>
      <c r="G9" s="234"/>
      <c r="H9" s="234"/>
      <c r="I9" s="334"/>
    </row>
    <row r="10" spans="1:9" ht="17.25" customHeight="1" thickBot="1" x14ac:dyDescent="0.5">
      <c r="A10" s="502" t="s">
        <v>204</v>
      </c>
      <c r="B10" s="503"/>
      <c r="C10" s="503"/>
      <c r="D10" s="503"/>
      <c r="E10" s="503"/>
      <c r="F10" s="503"/>
      <c r="G10" s="503"/>
      <c r="H10" s="503"/>
      <c r="I10" s="504"/>
    </row>
    <row r="11" spans="1:9" ht="17.25" customHeight="1" x14ac:dyDescent="0.45">
      <c r="A11" s="341" t="s">
        <v>205</v>
      </c>
      <c r="B11" s="241"/>
      <c r="C11" s="241"/>
      <c r="D11" s="241"/>
      <c r="E11" s="241"/>
      <c r="F11" s="241"/>
      <c r="G11" s="241"/>
      <c r="H11" s="241"/>
      <c r="I11" s="335"/>
    </row>
    <row r="12" spans="1:9" ht="17.25" customHeight="1" x14ac:dyDescent="0.45">
      <c r="A12" s="487" t="s">
        <v>460</v>
      </c>
      <c r="B12" s="488"/>
      <c r="C12" s="488"/>
      <c r="D12" s="488"/>
      <c r="E12" s="488"/>
      <c r="F12" s="488"/>
      <c r="G12" s="488"/>
      <c r="H12" s="488"/>
      <c r="I12" s="489"/>
    </row>
    <row r="13" spans="1:9" ht="17.25" customHeight="1" x14ac:dyDescent="0.45">
      <c r="A13" s="490" t="s">
        <v>461</v>
      </c>
      <c r="B13" s="491"/>
      <c r="C13" s="491"/>
      <c r="D13" s="491"/>
      <c r="E13" s="491"/>
      <c r="F13" s="491"/>
      <c r="G13" s="491"/>
      <c r="H13" s="491"/>
      <c r="I13" s="492"/>
    </row>
    <row r="14" spans="1:9" ht="17.25" customHeight="1" x14ac:dyDescent="0.45">
      <c r="A14" s="510" t="s">
        <v>421</v>
      </c>
      <c r="B14" s="511"/>
      <c r="C14" s="511"/>
      <c r="D14" s="511"/>
      <c r="E14" s="511"/>
      <c r="F14" s="511"/>
      <c r="G14" s="511"/>
      <c r="H14" s="511"/>
      <c r="I14" s="512"/>
    </row>
    <row r="15" spans="1:9" ht="17.25" customHeight="1" x14ac:dyDescent="0.45">
      <c r="A15" s="487" t="s">
        <v>462</v>
      </c>
      <c r="B15" s="488"/>
      <c r="C15" s="488"/>
      <c r="D15" s="488"/>
      <c r="E15" s="488"/>
      <c r="F15" s="488"/>
      <c r="G15" s="488"/>
      <c r="H15" s="488"/>
      <c r="I15" s="489"/>
    </row>
    <row r="16" spans="1:9" ht="17.25" customHeight="1" x14ac:dyDescent="0.45">
      <c r="A16" s="487" t="s">
        <v>457</v>
      </c>
      <c r="B16" s="488"/>
      <c r="C16" s="488"/>
      <c r="D16" s="488"/>
      <c r="E16" s="488"/>
      <c r="F16" s="488"/>
      <c r="G16" s="488"/>
      <c r="H16" s="488"/>
      <c r="I16" s="489"/>
    </row>
    <row r="17" spans="1:9" ht="17.25" customHeight="1" thickBot="1" x14ac:dyDescent="0.5">
      <c r="A17" s="484" t="s">
        <v>456</v>
      </c>
      <c r="B17" s="485"/>
      <c r="C17" s="485"/>
      <c r="D17" s="485"/>
      <c r="E17" s="485"/>
      <c r="F17" s="485"/>
      <c r="G17" s="485"/>
      <c r="H17" s="485"/>
      <c r="I17" s="486"/>
    </row>
    <row r="18" spans="1:9" ht="17.25" customHeight="1" x14ac:dyDescent="0.45">
      <c r="A18" s="505" t="s">
        <v>206</v>
      </c>
      <c r="B18" s="506"/>
      <c r="C18" s="506"/>
      <c r="D18" s="506"/>
      <c r="E18" s="506"/>
      <c r="F18" s="506"/>
      <c r="G18" s="506"/>
      <c r="H18" s="506"/>
      <c r="I18" s="507"/>
    </row>
    <row r="19" spans="1:9" ht="17.25" customHeight="1" x14ac:dyDescent="0.25">
      <c r="A19" s="322" t="s">
        <v>197</v>
      </c>
      <c r="B19" s="323"/>
      <c r="C19" s="324"/>
      <c r="D19" s="243"/>
      <c r="E19" s="243"/>
      <c r="F19" s="243"/>
      <c r="G19" s="243"/>
      <c r="H19" s="243"/>
      <c r="I19" s="336"/>
    </row>
    <row r="20" spans="1:9" ht="34.5" customHeight="1" x14ac:dyDescent="0.25">
      <c r="A20" s="478" t="s">
        <v>208</v>
      </c>
      <c r="B20" s="479"/>
      <c r="C20" s="479"/>
      <c r="D20" s="479"/>
      <c r="E20" s="479"/>
      <c r="F20" s="479"/>
      <c r="G20" s="479"/>
      <c r="H20" s="479"/>
      <c r="I20" s="480"/>
    </row>
    <row r="21" spans="1:9" ht="34.5" customHeight="1" x14ac:dyDescent="0.25">
      <c r="A21" s="478" t="s">
        <v>209</v>
      </c>
      <c r="B21" s="479"/>
      <c r="C21" s="479"/>
      <c r="D21" s="479"/>
      <c r="E21" s="479"/>
      <c r="F21" s="479"/>
      <c r="G21" s="479"/>
      <c r="H21" s="479"/>
      <c r="I21" s="480"/>
    </row>
    <row r="22" spans="1:9" ht="34.5" customHeight="1" x14ac:dyDescent="0.25">
      <c r="A22" s="478" t="s">
        <v>557</v>
      </c>
      <c r="B22" s="479"/>
      <c r="C22" s="479"/>
      <c r="D22" s="479"/>
      <c r="E22" s="479"/>
      <c r="F22" s="479"/>
      <c r="G22" s="479"/>
      <c r="H22" s="479"/>
      <c r="I22" s="480"/>
    </row>
    <row r="23" spans="1:9" ht="42" customHeight="1" x14ac:dyDescent="0.25">
      <c r="A23" s="478" t="s">
        <v>555</v>
      </c>
      <c r="B23" s="479"/>
      <c r="C23" s="479"/>
      <c r="D23" s="479"/>
      <c r="E23" s="479"/>
      <c r="F23" s="479"/>
      <c r="G23" s="479"/>
      <c r="H23" s="479"/>
      <c r="I23" s="480"/>
    </row>
    <row r="24" spans="1:9" ht="132" customHeight="1" x14ac:dyDescent="0.25">
      <c r="A24" s="478" t="s">
        <v>545</v>
      </c>
      <c r="B24" s="479"/>
      <c r="C24" s="479"/>
      <c r="D24" s="479"/>
      <c r="E24" s="479"/>
      <c r="F24" s="479"/>
      <c r="G24" s="479"/>
      <c r="H24" s="479"/>
      <c r="I24" s="480"/>
    </row>
    <row r="25" spans="1:9" ht="53.25" customHeight="1" x14ac:dyDescent="0.25">
      <c r="A25" s="478" t="s">
        <v>550</v>
      </c>
      <c r="B25" s="479"/>
      <c r="C25" s="479"/>
      <c r="D25" s="479"/>
      <c r="E25" s="479"/>
      <c r="F25" s="479"/>
      <c r="G25" s="479"/>
      <c r="H25" s="479"/>
      <c r="I25" s="480"/>
    </row>
    <row r="26" spans="1:9" ht="34.5" customHeight="1" x14ac:dyDescent="0.25">
      <c r="A26" s="478" t="s">
        <v>346</v>
      </c>
      <c r="B26" s="479"/>
      <c r="C26" s="479"/>
      <c r="D26" s="479"/>
      <c r="E26" s="479"/>
      <c r="F26" s="479"/>
      <c r="G26" s="479"/>
      <c r="H26" s="479"/>
      <c r="I26" s="480"/>
    </row>
    <row r="27" spans="1:9" ht="129.75" customHeight="1" x14ac:dyDescent="0.25">
      <c r="A27" s="478" t="s">
        <v>551</v>
      </c>
      <c r="B27" s="479"/>
      <c r="C27" s="479"/>
      <c r="D27" s="479"/>
      <c r="E27" s="479"/>
      <c r="F27" s="479"/>
      <c r="G27" s="479"/>
      <c r="H27" s="479"/>
      <c r="I27" s="480"/>
    </row>
    <row r="28" spans="1:9" ht="110.25" customHeight="1" x14ac:dyDescent="0.25">
      <c r="A28" s="478" t="s">
        <v>414</v>
      </c>
      <c r="B28" s="479"/>
      <c r="C28" s="479"/>
      <c r="D28" s="479"/>
      <c r="E28" s="479"/>
      <c r="F28" s="479"/>
      <c r="G28" s="479"/>
      <c r="H28" s="479"/>
      <c r="I28" s="480"/>
    </row>
    <row r="29" spans="1:9" ht="34.5" customHeight="1" x14ac:dyDescent="0.25">
      <c r="A29" s="478" t="s">
        <v>386</v>
      </c>
      <c r="B29" s="479"/>
      <c r="C29" s="479"/>
      <c r="D29" s="479"/>
      <c r="E29" s="479"/>
      <c r="F29" s="479"/>
      <c r="G29" s="479"/>
      <c r="H29" s="479"/>
      <c r="I29" s="480"/>
    </row>
    <row r="30" spans="1:9" ht="34.5" customHeight="1" x14ac:dyDescent="0.25">
      <c r="A30" s="478" t="s">
        <v>373</v>
      </c>
      <c r="B30" s="479"/>
      <c r="C30" s="479"/>
      <c r="D30" s="479"/>
      <c r="E30" s="479"/>
      <c r="F30" s="479"/>
      <c r="G30" s="479"/>
      <c r="H30" s="479"/>
      <c r="I30" s="480"/>
    </row>
    <row r="31" spans="1:9" ht="17.25" customHeight="1" x14ac:dyDescent="0.25">
      <c r="A31" s="478" t="s">
        <v>387</v>
      </c>
      <c r="B31" s="479"/>
      <c r="C31" s="479"/>
      <c r="D31" s="479"/>
      <c r="E31" s="479"/>
      <c r="F31" s="479"/>
      <c r="G31" s="479"/>
      <c r="H31" s="479"/>
      <c r="I31" s="480"/>
    </row>
    <row r="32" spans="1:9" ht="34.5" customHeight="1" x14ac:dyDescent="0.25">
      <c r="A32" s="478" t="s">
        <v>393</v>
      </c>
      <c r="B32" s="479"/>
      <c r="C32" s="479"/>
      <c r="D32" s="479"/>
      <c r="E32" s="479"/>
      <c r="F32" s="479"/>
      <c r="G32" s="479"/>
      <c r="H32" s="479"/>
      <c r="I32" s="480"/>
    </row>
    <row r="33" spans="1:9" ht="34.5" customHeight="1" x14ac:dyDescent="0.25">
      <c r="A33" s="478" t="s">
        <v>399</v>
      </c>
      <c r="B33" s="479"/>
      <c r="C33" s="479"/>
      <c r="D33" s="479"/>
      <c r="E33" s="479"/>
      <c r="F33" s="479"/>
      <c r="G33" s="479"/>
      <c r="H33" s="479"/>
      <c r="I33" s="480"/>
    </row>
    <row r="34" spans="1:9" ht="51.75" customHeight="1" x14ac:dyDescent="0.25">
      <c r="A34" s="478" t="s">
        <v>400</v>
      </c>
      <c r="B34" s="479"/>
      <c r="C34" s="479"/>
      <c r="D34" s="479"/>
      <c r="E34" s="479"/>
      <c r="F34" s="479"/>
      <c r="G34" s="479"/>
      <c r="H34" s="479"/>
      <c r="I34" s="480"/>
    </row>
    <row r="35" spans="1:9" ht="34.5" customHeight="1" x14ac:dyDescent="0.25">
      <c r="A35" s="478" t="s">
        <v>468</v>
      </c>
      <c r="B35" s="479"/>
      <c r="C35" s="479"/>
      <c r="D35" s="479"/>
      <c r="E35" s="479"/>
      <c r="F35" s="479"/>
      <c r="G35" s="479"/>
      <c r="H35" s="479"/>
      <c r="I35" s="480"/>
    </row>
    <row r="36" spans="1:9" ht="17.25" customHeight="1" x14ac:dyDescent="0.25">
      <c r="A36" s="478" t="s">
        <v>388</v>
      </c>
      <c r="B36" s="479"/>
      <c r="C36" s="479"/>
      <c r="D36" s="479"/>
      <c r="E36" s="479"/>
      <c r="F36" s="479"/>
      <c r="G36" s="479"/>
      <c r="H36" s="479"/>
      <c r="I36" s="480"/>
    </row>
    <row r="37" spans="1:9" ht="17.25" customHeight="1" x14ac:dyDescent="0.25">
      <c r="A37" s="478" t="s">
        <v>401</v>
      </c>
      <c r="B37" s="479"/>
      <c r="C37" s="479"/>
      <c r="D37" s="479"/>
      <c r="E37" s="479"/>
      <c r="F37" s="479"/>
      <c r="G37" s="479"/>
      <c r="H37" s="479"/>
      <c r="I37" s="480"/>
    </row>
    <row r="38" spans="1:9" ht="17.25" customHeight="1" x14ac:dyDescent="0.25">
      <c r="A38" s="478" t="s">
        <v>402</v>
      </c>
      <c r="B38" s="479"/>
      <c r="C38" s="479"/>
      <c r="D38" s="479"/>
      <c r="E38" s="479"/>
      <c r="F38" s="479"/>
      <c r="G38" s="479"/>
      <c r="H38" s="479"/>
      <c r="I38" s="480"/>
    </row>
    <row r="39" spans="1:9" ht="34.5" customHeight="1" x14ac:dyDescent="0.25">
      <c r="A39" s="478" t="s">
        <v>552</v>
      </c>
      <c r="B39" s="479"/>
      <c r="C39" s="479"/>
      <c r="D39" s="479"/>
      <c r="E39" s="479"/>
      <c r="F39" s="479"/>
      <c r="G39" s="479"/>
      <c r="H39" s="479"/>
      <c r="I39" s="480"/>
    </row>
    <row r="40" spans="1:9" ht="17.25" customHeight="1" x14ac:dyDescent="0.25">
      <c r="A40" s="478" t="s">
        <v>390</v>
      </c>
      <c r="B40" s="479"/>
      <c r="C40" s="479"/>
      <c r="D40" s="479"/>
      <c r="E40" s="479"/>
      <c r="F40" s="479"/>
      <c r="G40" s="479"/>
      <c r="H40" s="479"/>
      <c r="I40" s="480"/>
    </row>
    <row r="41" spans="1:9" ht="17.25" customHeight="1" x14ac:dyDescent="0.25">
      <c r="A41" s="478" t="s">
        <v>389</v>
      </c>
      <c r="B41" s="479"/>
      <c r="C41" s="479"/>
      <c r="D41" s="479"/>
      <c r="E41" s="479"/>
      <c r="F41" s="479"/>
      <c r="G41" s="479"/>
      <c r="H41" s="479"/>
      <c r="I41" s="480"/>
    </row>
    <row r="42" spans="1:9" ht="70.5" customHeight="1" x14ac:dyDescent="0.25">
      <c r="A42" s="493" t="s">
        <v>544</v>
      </c>
      <c r="B42" s="494"/>
      <c r="C42" s="494"/>
      <c r="D42" s="494"/>
      <c r="E42" s="494"/>
      <c r="F42" s="494"/>
      <c r="G42" s="494"/>
      <c r="H42" s="494"/>
      <c r="I42" s="495"/>
    </row>
    <row r="43" spans="1:9" ht="17.25" customHeight="1" x14ac:dyDescent="0.25">
      <c r="A43" s="478" t="s">
        <v>207</v>
      </c>
      <c r="B43" s="479"/>
      <c r="C43" s="479"/>
      <c r="D43" s="479"/>
      <c r="E43" s="479"/>
      <c r="F43" s="479"/>
      <c r="G43" s="479"/>
      <c r="H43" s="479"/>
      <c r="I43" s="480"/>
    </row>
    <row r="44" spans="1:9" ht="17.25" customHeight="1" x14ac:dyDescent="0.45">
      <c r="A44" s="342"/>
      <c r="B44" s="244"/>
      <c r="C44" s="245"/>
      <c r="D44" s="245"/>
      <c r="E44" s="245"/>
      <c r="F44" s="245"/>
      <c r="G44" s="245"/>
      <c r="H44" s="245"/>
      <c r="I44" s="337"/>
    </row>
    <row r="45" spans="1:9" ht="17.25" customHeight="1" x14ac:dyDescent="0.45">
      <c r="A45" s="330" t="s">
        <v>198</v>
      </c>
      <c r="B45" s="331"/>
      <c r="C45" s="324"/>
      <c r="D45" s="243"/>
      <c r="E45" s="243"/>
      <c r="F45" s="243"/>
      <c r="G45" s="242"/>
      <c r="H45" s="338"/>
      <c r="I45" s="332" t="s">
        <v>405</v>
      </c>
    </row>
    <row r="46" spans="1:9" ht="34.5" customHeight="1" x14ac:dyDescent="0.25">
      <c r="A46" s="478" t="s">
        <v>403</v>
      </c>
      <c r="B46" s="479"/>
      <c r="C46" s="479"/>
      <c r="D46" s="479"/>
      <c r="E46" s="479"/>
      <c r="F46" s="479"/>
      <c r="G46" s="479"/>
      <c r="H46" s="480"/>
      <c r="I46" s="418" t="s">
        <v>396</v>
      </c>
    </row>
    <row r="47" spans="1:9" ht="34.5" customHeight="1" x14ac:dyDescent="0.25">
      <c r="A47" s="478" t="s">
        <v>404</v>
      </c>
      <c r="B47" s="479"/>
      <c r="C47" s="479"/>
      <c r="D47" s="479"/>
      <c r="E47" s="479"/>
      <c r="F47" s="479"/>
      <c r="G47" s="479"/>
      <c r="H47" s="480"/>
      <c r="I47" s="417" t="s">
        <v>397</v>
      </c>
    </row>
    <row r="48" spans="1:9" ht="34.5" customHeight="1" x14ac:dyDescent="0.25">
      <c r="A48" s="478" t="s">
        <v>345</v>
      </c>
      <c r="B48" s="479"/>
      <c r="C48" s="479"/>
      <c r="D48" s="479"/>
      <c r="E48" s="479"/>
      <c r="F48" s="479"/>
      <c r="G48" s="479"/>
      <c r="H48" s="480"/>
      <c r="I48" s="418" t="s">
        <v>398</v>
      </c>
    </row>
    <row r="49" spans="1:9" ht="34.5" customHeight="1" x14ac:dyDescent="0.25">
      <c r="A49" s="478" t="s">
        <v>374</v>
      </c>
      <c r="B49" s="479"/>
      <c r="C49" s="479"/>
      <c r="D49" s="479"/>
      <c r="E49" s="479"/>
      <c r="F49" s="479"/>
      <c r="G49" s="479"/>
      <c r="H49" s="480"/>
      <c r="I49" s="418" t="s">
        <v>375</v>
      </c>
    </row>
    <row r="50" spans="1:9" ht="12.5" hidden="1" x14ac:dyDescent="0.25">
      <c r="A50" s="19"/>
      <c r="B50" s="19"/>
      <c r="C50" s="19"/>
      <c r="D50" s="19"/>
      <c r="E50" s="19"/>
      <c r="F50" s="19"/>
      <c r="G50" s="19"/>
      <c r="H50" s="19"/>
      <c r="I50" s="19"/>
    </row>
    <row r="51" spans="1:9" ht="12.5" hidden="1" x14ac:dyDescent="0.25">
      <c r="A51" s="19"/>
      <c r="B51" s="19"/>
      <c r="C51" s="19"/>
      <c r="D51" s="19"/>
      <c r="E51" s="19"/>
      <c r="F51" s="19"/>
      <c r="G51" s="19"/>
      <c r="H51" s="19"/>
      <c r="I51" s="19"/>
    </row>
    <row r="52" spans="1:9" ht="12.5" hidden="1" x14ac:dyDescent="0.25"/>
    <row r="53" spans="1:9" ht="12.5" hidden="1" x14ac:dyDescent="0.25"/>
    <row r="54" spans="1:9" ht="12.5" hidden="1" x14ac:dyDescent="0.25"/>
    <row r="55" spans="1:9" ht="12.5" hidden="1" x14ac:dyDescent="0.25"/>
    <row r="56" spans="1:9" ht="12.5" hidden="1" x14ac:dyDescent="0.25"/>
    <row r="57" spans="1:9" ht="12.5" hidden="1" x14ac:dyDescent="0.25"/>
    <row r="58" spans="1:9" ht="12.5" hidden="1" x14ac:dyDescent="0.25"/>
    <row r="59" spans="1:9" ht="12.5" hidden="1" x14ac:dyDescent="0.25"/>
    <row r="60" spans="1:9" ht="12.5" hidden="1" x14ac:dyDescent="0.25"/>
    <row r="61" spans="1:9" ht="12.5" hidden="1" x14ac:dyDescent="0.25"/>
    <row r="62" spans="1:9" ht="12.5" hidden="1" x14ac:dyDescent="0.25"/>
    <row r="63" spans="1:9" ht="12.5" hidden="1" x14ac:dyDescent="0.25"/>
    <row r="64" spans="1:9" ht="12.5" hidden="1" x14ac:dyDescent="0.25"/>
    <row r="65" spans="3:3" ht="12.5" hidden="1" x14ac:dyDescent="0.25"/>
    <row r="66" spans="3:3" ht="12.5" hidden="1" x14ac:dyDescent="0.25"/>
    <row r="67" spans="3:3" ht="12.75" hidden="1" customHeight="1" x14ac:dyDescent="0.35">
      <c r="C67" s="116"/>
    </row>
  </sheetData>
  <sheetProtection sheet="1" scenarios="1"/>
  <mergeCells count="39">
    <mergeCell ref="A1:I2"/>
    <mergeCell ref="A10:I10"/>
    <mergeCell ref="A38:I38"/>
    <mergeCell ref="A33:I33"/>
    <mergeCell ref="A34:I34"/>
    <mergeCell ref="A35:I35"/>
    <mergeCell ref="A36:I36"/>
    <mergeCell ref="A23:I23"/>
    <mergeCell ref="A28:I28"/>
    <mergeCell ref="A18:I18"/>
    <mergeCell ref="A4:B4"/>
    <mergeCell ref="A25:I25"/>
    <mergeCell ref="A20:I20"/>
    <mergeCell ref="A27:I27"/>
    <mergeCell ref="A14:I14"/>
    <mergeCell ref="A26:I26"/>
    <mergeCell ref="A49:H49"/>
    <mergeCell ref="A47:H47"/>
    <mergeCell ref="A48:H48"/>
    <mergeCell ref="A24:I24"/>
    <mergeCell ref="A46:H46"/>
    <mergeCell ref="A43:I43"/>
    <mergeCell ref="A42:I42"/>
    <mergeCell ref="A37:I37"/>
    <mergeCell ref="A31:I31"/>
    <mergeCell ref="A32:I32"/>
    <mergeCell ref="A39:I39"/>
    <mergeCell ref="A40:I40"/>
    <mergeCell ref="A41:I41"/>
    <mergeCell ref="A22:I22"/>
    <mergeCell ref="A3:I3"/>
    <mergeCell ref="A17:I17"/>
    <mergeCell ref="A12:I12"/>
    <mergeCell ref="A13:I13"/>
    <mergeCell ref="A21:I21"/>
    <mergeCell ref="A29:I29"/>
    <mergeCell ref="A30:I30"/>
    <mergeCell ref="A15:I15"/>
    <mergeCell ref="A16:I16"/>
  </mergeCells>
  <hyperlinks>
    <hyperlink ref="A12" r:id="rId1" display="Government Executive Links to Relevant Information"/>
    <hyperlink ref="A13" r:id="rId2" display="AF Personnel Center Link to access Government Retirement and Benefits (GRB)"/>
    <hyperlink ref="A13:I13" r:id="rId3" display="Department of Labor, Social Security Administration and the Centers for Medicare &amp; Medicaid Services Retirement Toolkit"/>
    <hyperlink ref="A17:I17" r:id="rId4" display="Thrift Savings Plan"/>
    <hyperlink ref="A16" r:id="rId5" location="/"/>
    <hyperlink ref="A12:I12" r:id="rId6" display="Government Executive's Guide To The Most Important And Relevant Retirement Planning Columns Of The Past 14 Years"/>
    <hyperlink ref="A14:I14" r:id="rId7" display="AF Personnel Center Link to access Government Retirement and Benefits (GRB) Platform"/>
    <hyperlink ref="A15:I15" r:id="rId8" display="Menu | Social Security Administration"/>
  </hyperlinks>
  <pageMargins left="0.25" right="0.25" top="0.5" bottom="0.5" header="0.3" footer="0.3"/>
  <pageSetup scale="75" fitToHeight="2" orientation="portrait" r:id="rId9"/>
  <headerFooter alignWithMargins="0">
    <oddHeader>&amp;C&amp;A</oddHeader>
    <oddFooter>&amp;L&amp;F&amp;R&amp;D</oddFooter>
  </headerFooter>
  <drawing r:id="rId10"/>
  <legacyDrawing r:id="rId11"/>
  <oleObjects>
    <mc:AlternateContent xmlns:mc="http://schemas.openxmlformats.org/markup-compatibility/2006">
      <mc:Choice Requires="x14">
        <oleObject progId="Document" dvAspect="DVASPECT_ICON" shapeId="556041" r:id="rId12">
          <objectPr defaultSize="0" r:id="rId13">
            <anchor moveWithCells="1">
              <from>
                <xdr:col>6</xdr:col>
                <xdr:colOff>431800</xdr:colOff>
                <xdr:row>4</xdr:row>
                <xdr:rowOff>107950</xdr:rowOff>
              </from>
              <to>
                <xdr:col>7</xdr:col>
                <xdr:colOff>596900</xdr:colOff>
                <xdr:row>7</xdr:row>
                <xdr:rowOff>146050</xdr:rowOff>
              </to>
            </anchor>
          </objectPr>
        </oleObject>
      </mc:Choice>
      <mc:Fallback>
        <oleObject progId="Document" dvAspect="DVASPECT_ICON" shapeId="556041" r:id="rId12"/>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179</v>
      </c>
      <c r="B3" s="553"/>
      <c r="C3" s="553"/>
      <c r="D3" s="553"/>
      <c r="E3" s="553"/>
      <c r="F3" s="553"/>
      <c r="G3" s="554"/>
    </row>
    <row r="4" spans="1:7" ht="15" customHeight="1" x14ac:dyDescent="0.35">
      <c r="A4" s="15"/>
      <c r="B4" s="15"/>
      <c r="C4" s="15"/>
      <c r="D4" s="15"/>
      <c r="E4" s="15"/>
      <c r="F4" s="15"/>
      <c r="G4" s="15"/>
    </row>
    <row r="5" spans="1:7" ht="15" customHeight="1" x14ac:dyDescent="0.35">
      <c r="A5" s="4" t="s">
        <v>180</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69</v>
      </c>
      <c r="D7" s="299"/>
      <c r="E7" s="316" t="str">
        <f>A5</f>
        <v>AGE 69</v>
      </c>
      <c r="F7" s="313" t="str">
        <f>A5</f>
        <v>AGE 69</v>
      </c>
      <c r="G7" s="316" t="str">
        <f>A5</f>
        <v>AGE 69</v>
      </c>
    </row>
    <row r="8" spans="1:7" ht="15" customHeight="1" x14ac:dyDescent="0.35">
      <c r="A8" s="2" t="s">
        <v>151</v>
      </c>
      <c r="C8" s="298" t="s">
        <v>79</v>
      </c>
      <c r="D8" s="299"/>
      <c r="E8" s="300" t="s">
        <v>79</v>
      </c>
      <c r="F8" s="301" t="s">
        <v>80</v>
      </c>
      <c r="G8" s="301" t="s">
        <v>80</v>
      </c>
    </row>
    <row r="9" spans="1:7" x14ac:dyDescent="0.35">
      <c r="A9" s="307" t="s">
        <v>294</v>
      </c>
      <c r="B9" s="48"/>
      <c r="C9" s="49">
        <f ca="1">(Inputs!Q12)/12</f>
        <v>0</v>
      </c>
      <c r="D9" s="50"/>
      <c r="E9" s="49">
        <v>0</v>
      </c>
      <c r="F9" s="49">
        <f ca="1">C9*12</f>
        <v>0</v>
      </c>
      <c r="G9" s="49">
        <f>E9*12</f>
        <v>0</v>
      </c>
    </row>
    <row r="10" spans="1:7" x14ac:dyDescent="0.35">
      <c r="A10" s="321" t="s">
        <v>21</v>
      </c>
      <c r="B10" s="38"/>
      <c r="C10" s="49">
        <v>0</v>
      </c>
      <c r="D10" s="50"/>
      <c r="E10" s="49">
        <v>0</v>
      </c>
      <c r="F10" s="49">
        <f t="shared" ref="F10:F27" si="0">C10*12</f>
        <v>0</v>
      </c>
      <c r="G10" s="49">
        <f t="shared" ref="G10:G27" si="1">E10*12</f>
        <v>0</v>
      </c>
    </row>
    <row r="11" spans="1:7" x14ac:dyDescent="0.35">
      <c r="A11" s="308" t="s">
        <v>213</v>
      </c>
      <c r="B11" s="38"/>
      <c r="C11" s="49">
        <f ca="1">Inputs!Q30</f>
        <v>0</v>
      </c>
      <c r="D11" s="50"/>
      <c r="E11" s="49">
        <f ca="1">Inputs!Q30</f>
        <v>0</v>
      </c>
      <c r="F11" s="49">
        <f t="shared" ca="1" si="0"/>
        <v>0</v>
      </c>
      <c r="G11" s="49">
        <f t="shared" ca="1" si="1"/>
        <v>0</v>
      </c>
    </row>
    <row r="12" spans="1:7" x14ac:dyDescent="0.35">
      <c r="A12" s="308" t="s">
        <v>378</v>
      </c>
      <c r="B12" s="38"/>
      <c r="C12" s="49">
        <v>0</v>
      </c>
      <c r="D12" s="50"/>
      <c r="E12" s="49" t="str">
        <f ca="1">'Income Stream'!AB25</f>
        <v/>
      </c>
      <c r="F12" s="49">
        <f t="shared" si="0"/>
        <v>0</v>
      </c>
      <c r="G12" s="49" t="e">
        <f t="shared" ca="1" si="1"/>
        <v>#VALUE!</v>
      </c>
    </row>
    <row r="13" spans="1:7" x14ac:dyDescent="0.35">
      <c r="A13" s="308" t="s">
        <v>379</v>
      </c>
      <c r="B13" s="38"/>
      <c r="C13" s="49">
        <v>0</v>
      </c>
      <c r="D13" s="50"/>
      <c r="E13" s="49" t="str">
        <f ca="1">'Income Stream'!AB26</f>
        <v/>
      </c>
      <c r="F13" s="49">
        <f t="shared" si="0"/>
        <v>0</v>
      </c>
      <c r="G13" s="49" t="e">
        <f t="shared" ca="1" si="1"/>
        <v>#VALUE!</v>
      </c>
    </row>
    <row r="14" spans="1:7" x14ac:dyDescent="0.35">
      <c r="A14" s="308" t="s">
        <v>380</v>
      </c>
      <c r="B14" s="38"/>
      <c r="C14" s="49">
        <v>0</v>
      </c>
      <c r="D14" s="50"/>
      <c r="E14" s="49" t="str">
        <f ca="1">'Income Stream'!AB27</f>
        <v/>
      </c>
      <c r="F14" s="49">
        <f t="shared" si="0"/>
        <v>0</v>
      </c>
      <c r="G14" s="49" t="e">
        <f t="shared" ca="1" si="1"/>
        <v>#VALUE!</v>
      </c>
    </row>
    <row r="15" spans="1:7" x14ac:dyDescent="0.35">
      <c r="A15" s="308" t="s">
        <v>381</v>
      </c>
      <c r="B15" s="38"/>
      <c r="C15" s="49">
        <v>0</v>
      </c>
      <c r="D15" s="50"/>
      <c r="E15" s="49" t="str">
        <f ca="1">'Income Stream'!AB28</f>
        <v/>
      </c>
      <c r="F15" s="49">
        <f t="shared" si="0"/>
        <v>0</v>
      </c>
      <c r="G15" s="49" t="e">
        <f t="shared" ca="1" si="1"/>
        <v>#VALUE!</v>
      </c>
    </row>
    <row r="16" spans="1:7" x14ac:dyDescent="0.35">
      <c r="A16" s="308" t="s">
        <v>382</v>
      </c>
      <c r="B16" s="38"/>
      <c r="C16" s="49">
        <f ca="1">Inputs!Q33</f>
        <v>0</v>
      </c>
      <c r="D16" s="50"/>
      <c r="E16" s="49">
        <f ca="1">C16</f>
        <v>0</v>
      </c>
      <c r="F16" s="49">
        <f t="shared" ca="1" si="0"/>
        <v>0</v>
      </c>
      <c r="G16" s="49">
        <f t="shared" ca="1" si="1"/>
        <v>0</v>
      </c>
    </row>
    <row r="17" spans="1:9" x14ac:dyDescent="0.35">
      <c r="A17" s="307" t="s">
        <v>383</v>
      </c>
      <c r="B17" s="38"/>
      <c r="C17" s="49">
        <f ca="1">Inputs!Q34</f>
        <v>0</v>
      </c>
      <c r="D17" s="50"/>
      <c r="E17" s="49">
        <f ca="1">C17</f>
        <v>0</v>
      </c>
      <c r="F17" s="49">
        <f t="shared" ca="1" si="0"/>
        <v>0</v>
      </c>
      <c r="G17" s="49">
        <f t="shared" ca="1" si="1"/>
        <v>0</v>
      </c>
    </row>
    <row r="18" spans="1:9" x14ac:dyDescent="0.35">
      <c r="A18" s="307" t="s">
        <v>211</v>
      </c>
      <c r="B18" s="38"/>
      <c r="C18" s="49">
        <v>0</v>
      </c>
      <c r="D18" s="50"/>
      <c r="E18" s="49" t="str">
        <f ca="1">'Income Stream'!AB22</f>
        <v/>
      </c>
      <c r="F18" s="49">
        <f t="shared" si="0"/>
        <v>0</v>
      </c>
      <c r="G18" s="49" t="e">
        <f t="shared" ca="1" si="1"/>
        <v>#VALUE!</v>
      </c>
    </row>
    <row r="19" spans="1:9" x14ac:dyDescent="0.35">
      <c r="A19" s="307" t="s">
        <v>392</v>
      </c>
      <c r="B19" s="38"/>
      <c r="C19" s="49">
        <f ca="1">Inputs!Q35</f>
        <v>0</v>
      </c>
      <c r="D19" s="50"/>
      <c r="E19" s="49">
        <f ca="1">C19</f>
        <v>0</v>
      </c>
      <c r="F19" s="49">
        <f ca="1">C19*12</f>
        <v>0</v>
      </c>
      <c r="G19" s="49">
        <f ca="1">E19*12</f>
        <v>0</v>
      </c>
    </row>
    <row r="20" spans="1:9" x14ac:dyDescent="0.35">
      <c r="A20" s="307" t="s">
        <v>391</v>
      </c>
      <c r="B20" s="38"/>
      <c r="C20" s="49">
        <f ca="1">Inputs!Q36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SUM(C11,C13,C15:C16,C19,C20,C37:C41)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Inputs!Q17*26/12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(Inputs!Q24*26/12)+Inputs!Q37+(Inputs!Q30*0.15)</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Medicare!J3</f>
        <v>16.819066009026454</v>
      </c>
      <c r="F33" s="31">
        <f t="shared" ca="1" si="3"/>
        <v>0</v>
      </c>
      <c r="G33" s="31">
        <f t="shared" ca="1" si="4"/>
        <v>201.82879210831743</v>
      </c>
      <c r="H33" s="64">
        <f t="shared" si="2"/>
        <v>1.4500000000000001E-2</v>
      </c>
      <c r="I33" s="59" t="e">
        <f ca="1">E33/E27</f>
        <v>#VALUE!</v>
      </c>
    </row>
    <row r="34" spans="1:9" x14ac:dyDescent="0.35">
      <c r="A34" s="46"/>
      <c r="B34" s="32" t="s">
        <v>5</v>
      </c>
      <c r="C34" s="31">
        <f ca="1">Inputs!Q18*26/12</f>
        <v>0</v>
      </c>
      <c r="D34" s="35" t="e">
        <f ca="1">C34/C27</f>
        <v>#DIV/0!</v>
      </c>
      <c r="E34" s="31">
        <v>0</v>
      </c>
      <c r="F34" s="31">
        <f t="shared" ca="1" si="3"/>
        <v>0</v>
      </c>
      <c r="G34" s="31">
        <f t="shared" si="4"/>
        <v>0</v>
      </c>
      <c r="H34" s="64" t="e">
        <f t="shared" ca="1" si="2"/>
        <v>#DIV/0!</v>
      </c>
      <c r="I34" s="60"/>
    </row>
    <row r="35" spans="1:9" x14ac:dyDescent="0.35">
      <c r="A35" s="46"/>
      <c r="B35" s="32" t="s">
        <v>6</v>
      </c>
      <c r="C35" s="31">
        <f ca="1">Inputs!Q20*26/12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Inputs!Q21*26/12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Inputs!Q16*26/12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(Inputs!Q22+Inputs!Q23)*26/12</f>
        <v>0</v>
      </c>
      <c r="D38" s="35"/>
      <c r="E38" s="31">
        <v>0</v>
      </c>
      <c r="F38" s="31">
        <f ca="1">C38*12</f>
        <v>0</v>
      </c>
      <c r="G38" s="31">
        <f t="shared" si="4"/>
        <v>0</v>
      </c>
    </row>
    <row r="39" spans="1:9" x14ac:dyDescent="0.35">
      <c r="A39" s="46"/>
      <c r="B39" s="32" t="s">
        <v>9</v>
      </c>
      <c r="C39" s="31">
        <f ca="1">Inputs!Q14*(26/12)</f>
        <v>0</v>
      </c>
      <c r="D39" s="35"/>
      <c r="E39" s="31">
        <f ca="1">C39</f>
        <v>0</v>
      </c>
      <c r="F39" s="31">
        <f t="shared" ca="1" si="3"/>
        <v>0</v>
      </c>
      <c r="G39" s="31">
        <f t="shared" ca="1" si="4"/>
        <v>0</v>
      </c>
    </row>
    <row r="40" spans="1:9" x14ac:dyDescent="0.35">
      <c r="A40" s="46"/>
      <c r="B40" s="115" t="s">
        <v>170</v>
      </c>
      <c r="C40" s="31">
        <f ca="1">Inputs!Q13*(26/12)</f>
        <v>0</v>
      </c>
      <c r="D40" s="35"/>
      <c r="E40" s="31">
        <f ca="1">C40</f>
        <v>0</v>
      </c>
      <c r="F40" s="31">
        <f t="shared" ca="1" si="3"/>
        <v>0</v>
      </c>
      <c r="G40" s="31">
        <f t="shared" ca="1" si="4"/>
        <v>0</v>
      </c>
    </row>
    <row r="41" spans="1:9" x14ac:dyDescent="0.35">
      <c r="A41" s="46"/>
      <c r="B41" s="32" t="s">
        <v>10</v>
      </c>
      <c r="C41" s="31">
        <f ca="1">Inputs!Q15*(26/12)</f>
        <v>0</v>
      </c>
      <c r="D41" s="35"/>
      <c r="E41" s="31">
        <f ca="1">C41</f>
        <v>0</v>
      </c>
      <c r="F41" s="31">
        <f t="shared" ca="1" si="3"/>
        <v>0</v>
      </c>
      <c r="G41" s="31">
        <f t="shared" ca="1" si="4"/>
        <v>0</v>
      </c>
    </row>
    <row r="42" spans="1:9" x14ac:dyDescent="0.35">
      <c r="A42" s="46"/>
      <c r="B42" s="32" t="s">
        <v>11</v>
      </c>
      <c r="C42" s="33">
        <f ca="1">Inputs!Q25*26/12</f>
        <v>0</v>
      </c>
      <c r="D42" s="35" t="e">
        <f ca="1">C42/C9</f>
        <v>#DIV/0!</v>
      </c>
      <c r="E42" s="31">
        <v>0</v>
      </c>
      <c r="F42" s="31">
        <f t="shared" ca="1" si="3"/>
        <v>0</v>
      </c>
      <c r="G42" s="31">
        <f t="shared" si="4"/>
        <v>0</v>
      </c>
    </row>
    <row r="43" spans="1:9" x14ac:dyDescent="0.35">
      <c r="A43" s="46"/>
      <c r="B43" s="32" t="s">
        <v>12</v>
      </c>
      <c r="C43" s="33">
        <f ca="1">Inputs!Q27*26/12</f>
        <v>0</v>
      </c>
      <c r="D43" s="35" t="e">
        <f ca="1">C43/C9</f>
        <v>#DIV/0!</v>
      </c>
      <c r="E43" s="31">
        <v>0</v>
      </c>
      <c r="F43" s="31">
        <f t="shared" ca="1" si="3"/>
        <v>0</v>
      </c>
      <c r="G43" s="31">
        <f t="shared" si="4"/>
        <v>0</v>
      </c>
    </row>
    <row r="44" spans="1:9" x14ac:dyDescent="0.35">
      <c r="A44" s="46"/>
      <c r="B44" s="36" t="s">
        <v>73</v>
      </c>
      <c r="C44" s="31">
        <f ca="1">Inputs!Q26*26/12</f>
        <v>0</v>
      </c>
      <c r="D44" s="35" t="e">
        <f ca="1">C44/C9</f>
        <v>#DIV/0!</v>
      </c>
      <c r="E44" s="31">
        <v>0</v>
      </c>
      <c r="F44" s="31">
        <f t="shared" ca="1" si="3"/>
        <v>0</v>
      </c>
      <c r="G44" s="31">
        <f t="shared" si="4"/>
        <v>0</v>
      </c>
    </row>
    <row r="45" spans="1:9" x14ac:dyDescent="0.35">
      <c r="A45" s="46"/>
      <c r="B45" s="36" t="s">
        <v>74</v>
      </c>
      <c r="C45" s="31">
        <f ca="1">Inputs!Q28*26/12</f>
        <v>0</v>
      </c>
      <c r="D45" s="35" t="e">
        <f ca="1">C45/C9</f>
        <v>#DIV/0!</v>
      </c>
      <c r="E45" s="31">
        <v>0</v>
      </c>
      <c r="F45" s="31">
        <f t="shared" ca="1" si="3"/>
        <v>0</v>
      </c>
      <c r="G45" s="31">
        <f t="shared" si="4"/>
        <v>0</v>
      </c>
    </row>
    <row r="46" spans="1:9" x14ac:dyDescent="0.35">
      <c r="A46" s="46"/>
      <c r="B46" s="37" t="s">
        <v>149</v>
      </c>
      <c r="C46" s="31">
        <f ca="1">Inputs!Q31/12</f>
        <v>0</v>
      </c>
      <c r="D46" s="34"/>
      <c r="E46" s="31">
        <v>0</v>
      </c>
      <c r="F46" s="31">
        <f t="shared" ca="1" si="3"/>
        <v>0</v>
      </c>
      <c r="G46" s="31">
        <f t="shared" si="4"/>
        <v>0</v>
      </c>
    </row>
    <row r="47" spans="1:9" x14ac:dyDescent="0.35">
      <c r="A47" s="46"/>
      <c r="B47" s="38" t="s">
        <v>150</v>
      </c>
      <c r="C47" s="31">
        <f ca="1">Inputs!Q32/12</f>
        <v>0</v>
      </c>
      <c r="D47" s="34"/>
      <c r="E47" s="31">
        <v>0</v>
      </c>
      <c r="F47" s="31">
        <f t="shared" ca="1" si="3"/>
        <v>0</v>
      </c>
      <c r="G47" s="31">
        <f t="shared" si="4"/>
        <v>0</v>
      </c>
    </row>
    <row r="48" spans="1:9" x14ac:dyDescent="0.35">
      <c r="A48" s="46"/>
      <c r="B48" s="32" t="s">
        <v>13</v>
      </c>
      <c r="C48" s="33">
        <f ca="1">Inputs!Q19*26/12</f>
        <v>0</v>
      </c>
      <c r="D48" s="34"/>
      <c r="E48" s="31">
        <f ca="1">C48</f>
        <v>0</v>
      </c>
      <c r="F48" s="31">
        <f t="shared" ca="1" si="3"/>
        <v>0</v>
      </c>
      <c r="G48" s="31">
        <f t="shared" ca="1" si="4"/>
        <v>0</v>
      </c>
    </row>
    <row r="49" spans="1:7" x14ac:dyDescent="0.35">
      <c r="A49" s="46"/>
      <c r="B49" s="304" t="s">
        <v>29</v>
      </c>
      <c r="C49" s="33">
        <f ca="1">Inputs!Q10*26/12</f>
        <v>0</v>
      </c>
      <c r="D49" s="34"/>
      <c r="E49" s="31">
        <v>0</v>
      </c>
      <c r="F49" s="31">
        <f t="shared" ca="1" si="3"/>
        <v>0</v>
      </c>
      <c r="G49" s="31">
        <f t="shared" si="4"/>
        <v>0</v>
      </c>
    </row>
    <row r="50" spans="1:7" x14ac:dyDescent="0.35">
      <c r="A50" s="46"/>
      <c r="B50" s="304" t="s">
        <v>14</v>
      </c>
      <c r="C50" s="33">
        <f ca="1">Inputs!Q11*26/12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Traditional'!$I$2:$I$5,0),MATCH(69,'TSP Traditional'!$I$2:$X$2,0))</f>
        <v>120</v>
      </c>
      <c r="D59" s="2"/>
      <c r="E59" s="6"/>
    </row>
    <row r="60" spans="1:7" x14ac:dyDescent="0.35">
      <c r="A60" s="28" t="s">
        <v>130</v>
      </c>
      <c r="B60" s="7"/>
      <c r="C60" s="26" t="e">
        <f ca="1">INDEX('TSP Roth'!$I$2:$X$5,MATCH('TSP Roth'!$I$5,'TSP Roth'!$I$2:$I$5,0),MATCH(69,'TSP Roth'!$I$2:$X$2,0))</f>
        <v>#DIV/0!</v>
      </c>
    </row>
    <row r="61" spans="1:7" x14ac:dyDescent="0.35">
      <c r="A61" s="30" t="s">
        <v>152</v>
      </c>
      <c r="B61" s="7"/>
      <c r="C61" s="26" t="str">
        <f>INDEX('IRA Traditional'!$I$2:$X$5,MATCH('IRA Traditional'!$I$5,'IRA Traditional'!$I$2:$I$5,0),MATCH(69,'IRA Traditional'!$I$2:$X$2,0))</f>
        <v>N/A</v>
      </c>
    </row>
    <row r="62" spans="1:7" x14ac:dyDescent="0.35">
      <c r="A62" s="30" t="s">
        <v>153</v>
      </c>
      <c r="B62" s="7"/>
      <c r="C62" s="26" t="str">
        <f>INDEX('IRA Roth'!$I$2:$X$5,MATCH('IRA Roth'!$I$5,'IRA Roth'!$I$2:$I$5,0),MATCH(69,'IRA Roth'!$I$2:$X$2,0))</f>
        <v>N/A</v>
      </c>
    </row>
  </sheetData>
  <sheetProtection sheet="1" objects="1" scenarios="1"/>
  <mergeCells count="3">
    <mergeCell ref="A1:G1"/>
    <mergeCell ref="A3:G3"/>
    <mergeCell ref="A57:B57"/>
  </mergeCells>
  <conditionalFormatting sqref="C47">
    <cfRule type="cellIs" dxfId="11" priority="10" operator="lessThan">
      <formula>0</formula>
    </cfRule>
  </conditionalFormatting>
  <conditionalFormatting sqref="C57">
    <cfRule type="cellIs" dxfId="10" priority="4" operator="lessThan">
      <formula>0</formula>
    </cfRule>
    <cfRule type="cellIs" dxfId="9" priority="5" operator="lessThan">
      <formula>0</formula>
    </cfRule>
    <cfRule type="cellIs" dxfId="8" priority="6" operator="lessThan">
      <formula>0</formula>
    </cfRule>
  </conditionalFormatting>
  <conditionalFormatting sqref="E55">
    <cfRule type="cellIs" dxfId="7"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6"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60" customHeight="1" x14ac:dyDescent="0.35">
      <c r="A3" s="552" t="s">
        <v>181</v>
      </c>
      <c r="B3" s="553"/>
      <c r="C3" s="553"/>
      <c r="D3" s="553"/>
      <c r="E3" s="553"/>
      <c r="F3" s="553"/>
      <c r="G3" s="554"/>
    </row>
    <row r="4" spans="1:7" ht="15" customHeight="1" x14ac:dyDescent="0.35">
      <c r="A4" s="15"/>
      <c r="B4" s="15"/>
      <c r="C4" s="15"/>
      <c r="D4" s="15"/>
      <c r="E4" s="15"/>
      <c r="F4" s="15"/>
      <c r="G4" s="15"/>
    </row>
    <row r="5" spans="1:7" ht="15" customHeight="1" x14ac:dyDescent="0.35">
      <c r="A5" s="4" t="s">
        <v>182</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70</v>
      </c>
      <c r="D7" s="299"/>
      <c r="E7" s="316" t="str">
        <f>A5</f>
        <v>AGE 70</v>
      </c>
      <c r="F7" s="313" t="str">
        <f>A5</f>
        <v>AGE 70</v>
      </c>
      <c r="G7" s="316" t="str">
        <f>A5</f>
        <v>AGE 70</v>
      </c>
    </row>
    <row r="8" spans="1:7" ht="15" customHeight="1" x14ac:dyDescent="0.35">
      <c r="A8" s="2" t="s">
        <v>151</v>
      </c>
      <c r="C8" s="298" t="s">
        <v>79</v>
      </c>
      <c r="D8" s="299"/>
      <c r="E8" s="300" t="s">
        <v>79</v>
      </c>
      <c r="F8" s="301" t="s">
        <v>80</v>
      </c>
      <c r="G8" s="301" t="s">
        <v>80</v>
      </c>
    </row>
    <row r="9" spans="1:7" x14ac:dyDescent="0.35">
      <c r="A9" s="307" t="s">
        <v>294</v>
      </c>
      <c r="B9" s="48"/>
      <c r="C9" s="49">
        <f ca="1">(Inputs!R12)/12</f>
        <v>0</v>
      </c>
      <c r="D9" s="50"/>
      <c r="E9" s="49">
        <v>0</v>
      </c>
      <c r="F9" s="49">
        <f ca="1">C9*12</f>
        <v>0</v>
      </c>
      <c r="G9" s="49">
        <f>E9*12</f>
        <v>0</v>
      </c>
    </row>
    <row r="10" spans="1:7" x14ac:dyDescent="0.35">
      <c r="A10" s="321" t="s">
        <v>21</v>
      </c>
      <c r="B10" s="38"/>
      <c r="C10" s="49">
        <v>0</v>
      </c>
      <c r="D10" s="50"/>
      <c r="E10" s="49">
        <v>0</v>
      </c>
      <c r="F10" s="49">
        <f t="shared" ref="F10:F27" si="0">C10*12</f>
        <v>0</v>
      </c>
      <c r="G10" s="49">
        <f t="shared" ref="G10:G27" si="1">E10*12</f>
        <v>0</v>
      </c>
    </row>
    <row r="11" spans="1:7" x14ac:dyDescent="0.35">
      <c r="A11" s="308" t="s">
        <v>213</v>
      </c>
      <c r="B11" s="38"/>
      <c r="C11" s="49">
        <f ca="1">Inputs!R30</f>
        <v>0</v>
      </c>
      <c r="D11" s="50"/>
      <c r="E11" s="49">
        <f ca="1">Inputs!R30</f>
        <v>0</v>
      </c>
      <c r="F11" s="49">
        <f t="shared" ca="1" si="0"/>
        <v>0</v>
      </c>
      <c r="G11" s="49">
        <f t="shared" ca="1" si="1"/>
        <v>0</v>
      </c>
    </row>
    <row r="12" spans="1:7" x14ac:dyDescent="0.35">
      <c r="A12" s="308" t="s">
        <v>378</v>
      </c>
      <c r="B12" s="38"/>
      <c r="C12" s="49">
        <v>0</v>
      </c>
      <c r="D12" s="50"/>
      <c r="E12" s="49" t="str">
        <f ca="1">'Income Stream'!AD25</f>
        <v/>
      </c>
      <c r="F12" s="49">
        <f t="shared" si="0"/>
        <v>0</v>
      </c>
      <c r="G12" s="49" t="e">
        <f t="shared" ca="1" si="1"/>
        <v>#VALUE!</v>
      </c>
    </row>
    <row r="13" spans="1:7" x14ac:dyDescent="0.35">
      <c r="A13" s="308" t="s">
        <v>379</v>
      </c>
      <c r="B13" s="38"/>
      <c r="C13" s="49">
        <v>0</v>
      </c>
      <c r="D13" s="50"/>
      <c r="E13" s="49" t="str">
        <f ca="1">'Income Stream'!AD26</f>
        <v/>
      </c>
      <c r="F13" s="49">
        <f t="shared" si="0"/>
        <v>0</v>
      </c>
      <c r="G13" s="49" t="e">
        <f t="shared" ca="1" si="1"/>
        <v>#VALUE!</v>
      </c>
    </row>
    <row r="14" spans="1:7" x14ac:dyDescent="0.35">
      <c r="A14" s="308" t="s">
        <v>380</v>
      </c>
      <c r="B14" s="38"/>
      <c r="C14" s="49">
        <v>0</v>
      </c>
      <c r="D14" s="50"/>
      <c r="E14" s="49" t="str">
        <f ca="1">'Income Stream'!AD27</f>
        <v/>
      </c>
      <c r="F14" s="49">
        <f t="shared" si="0"/>
        <v>0</v>
      </c>
      <c r="G14" s="49" t="e">
        <f t="shared" ca="1" si="1"/>
        <v>#VALUE!</v>
      </c>
    </row>
    <row r="15" spans="1:7" x14ac:dyDescent="0.35">
      <c r="A15" s="308" t="s">
        <v>381</v>
      </c>
      <c r="B15" s="38"/>
      <c r="C15" s="49">
        <v>0</v>
      </c>
      <c r="D15" s="50"/>
      <c r="E15" s="49" t="str">
        <f ca="1">'Income Stream'!AD28</f>
        <v/>
      </c>
      <c r="F15" s="49">
        <f t="shared" si="0"/>
        <v>0</v>
      </c>
      <c r="G15" s="49" t="e">
        <f t="shared" ca="1" si="1"/>
        <v>#VALUE!</v>
      </c>
    </row>
    <row r="16" spans="1:7" x14ac:dyDescent="0.35">
      <c r="A16" s="308" t="s">
        <v>382</v>
      </c>
      <c r="B16" s="38"/>
      <c r="C16" s="49">
        <f ca="1">Inputs!R33</f>
        <v>0</v>
      </c>
      <c r="D16" s="50"/>
      <c r="E16" s="49">
        <f ca="1">C16</f>
        <v>0</v>
      </c>
      <c r="F16" s="49">
        <f t="shared" ca="1" si="0"/>
        <v>0</v>
      </c>
      <c r="G16" s="49">
        <f t="shared" ca="1" si="1"/>
        <v>0</v>
      </c>
    </row>
    <row r="17" spans="1:9" x14ac:dyDescent="0.35">
      <c r="A17" s="307" t="s">
        <v>383</v>
      </c>
      <c r="B17" s="38"/>
      <c r="C17" s="49">
        <f ca="1">Inputs!R34</f>
        <v>0</v>
      </c>
      <c r="D17" s="50"/>
      <c r="E17" s="49">
        <f ca="1">C17</f>
        <v>0</v>
      </c>
      <c r="F17" s="49">
        <f t="shared" ca="1" si="0"/>
        <v>0</v>
      </c>
      <c r="G17" s="49">
        <f t="shared" ca="1" si="1"/>
        <v>0</v>
      </c>
    </row>
    <row r="18" spans="1:9" x14ac:dyDescent="0.35">
      <c r="A18" s="307" t="s">
        <v>211</v>
      </c>
      <c r="B18" s="38"/>
      <c r="C18" s="49">
        <v>0</v>
      </c>
      <c r="D18" s="50"/>
      <c r="E18" s="49" t="str">
        <f ca="1">'Income Stream'!AD22</f>
        <v/>
      </c>
      <c r="F18" s="49">
        <f t="shared" si="0"/>
        <v>0</v>
      </c>
      <c r="G18" s="49" t="e">
        <f t="shared" ca="1" si="1"/>
        <v>#VALUE!</v>
      </c>
    </row>
    <row r="19" spans="1:9" x14ac:dyDescent="0.35">
      <c r="A19" s="307" t="s">
        <v>392</v>
      </c>
      <c r="B19" s="38"/>
      <c r="C19" s="49">
        <f ca="1">Inputs!R35</f>
        <v>0</v>
      </c>
      <c r="D19" s="50"/>
      <c r="E19" s="49">
        <f ca="1">C19</f>
        <v>0</v>
      </c>
      <c r="F19" s="49">
        <f ca="1">C19*12</f>
        <v>0</v>
      </c>
      <c r="G19" s="49">
        <f ca="1">E19*12</f>
        <v>0</v>
      </c>
    </row>
    <row r="20" spans="1:9" x14ac:dyDescent="0.35">
      <c r="A20" s="307" t="s">
        <v>391</v>
      </c>
      <c r="B20" s="38"/>
      <c r="C20" s="49">
        <f ca="1">Inputs!R36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SUM(C11,C13,C15:C16,C19,C20,C37:C41)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303"/>
      <c r="D29" s="7"/>
      <c r="E29" s="303"/>
      <c r="F29" s="303"/>
      <c r="G29" s="303"/>
      <c r="H29" s="23"/>
    </row>
    <row r="30" spans="1:9" x14ac:dyDescent="0.35">
      <c r="A30" s="46"/>
      <c r="B30" s="32" t="s">
        <v>1</v>
      </c>
      <c r="C30" s="33">
        <f ca="1">Inputs!R17*26/12</f>
        <v>0</v>
      </c>
      <c r="D30" s="34"/>
      <c r="E30" s="31">
        <f ca="1">C30</f>
        <v>0</v>
      </c>
      <c r="F30" s="31">
        <f ca="1">C30*12</f>
        <v>0</v>
      </c>
      <c r="G30" s="3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46"/>
      <c r="B32" s="32" t="s">
        <v>3</v>
      </c>
      <c r="C32" s="31">
        <f ca="1">(Inputs!R24*26/12)+Inputs!R37+(Inputs!R30*0.15)</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46"/>
      <c r="B33" s="32" t="s">
        <v>4</v>
      </c>
      <c r="C33" s="31">
        <f ca="1">C9*D33</f>
        <v>0</v>
      </c>
      <c r="D33" s="35">
        <v>1.4500000000000001E-2</v>
      </c>
      <c r="E33" s="31">
        <f ca="1">Medicare!K3</f>
        <v>18.785214825481649</v>
      </c>
      <c r="F33" s="31">
        <f t="shared" ca="1" si="3"/>
        <v>0</v>
      </c>
      <c r="G33" s="31">
        <f t="shared" ca="1" si="4"/>
        <v>225.4225779057798</v>
      </c>
      <c r="H33" s="64">
        <f t="shared" si="2"/>
        <v>1.4500000000000001E-2</v>
      </c>
      <c r="I33" s="59" t="e">
        <f ca="1">E33/E27</f>
        <v>#VALUE!</v>
      </c>
    </row>
    <row r="34" spans="1:9" x14ac:dyDescent="0.35">
      <c r="A34" s="46"/>
      <c r="B34" s="32" t="s">
        <v>5</v>
      </c>
      <c r="C34" s="31">
        <f ca="1">Inputs!R18*26/12</f>
        <v>0</v>
      </c>
      <c r="D34" s="35" t="e">
        <f ca="1">C34/C27</f>
        <v>#DIV/0!</v>
      </c>
      <c r="E34" s="31">
        <v>0</v>
      </c>
      <c r="F34" s="31">
        <f t="shared" ca="1" si="3"/>
        <v>0</v>
      </c>
      <c r="G34" s="31">
        <f t="shared" si="4"/>
        <v>0</v>
      </c>
      <c r="H34" s="64" t="e">
        <f t="shared" ca="1" si="2"/>
        <v>#DIV/0!</v>
      </c>
      <c r="I34" s="60"/>
    </row>
    <row r="35" spans="1:9" x14ac:dyDescent="0.35">
      <c r="A35" s="46"/>
      <c r="B35" s="32" t="s">
        <v>6</v>
      </c>
      <c r="C35" s="31">
        <f ca="1">Inputs!R20*26/12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46"/>
      <c r="B36" s="36" t="s">
        <v>75</v>
      </c>
      <c r="C36" s="31">
        <f ca="1">Inputs!R21*26/12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46"/>
      <c r="B37" s="32" t="s">
        <v>7</v>
      </c>
      <c r="C37" s="31">
        <f>Inputs!R16*26/12</f>
        <v>0</v>
      </c>
      <c r="D37" s="35"/>
      <c r="E37" s="31">
        <f>C37</f>
        <v>0</v>
      </c>
      <c r="F37" s="31">
        <f t="shared" si="3"/>
        <v>0</v>
      </c>
      <c r="G37" s="31">
        <f t="shared" si="4"/>
        <v>0</v>
      </c>
      <c r="H37" s="23" t="e">
        <f ca="1">SUM(H31:H36)</f>
        <v>#DIV/0!</v>
      </c>
      <c r="I37" s="23" t="e">
        <f ca="1">SUM(I31:I36)</f>
        <v>#VALUE!</v>
      </c>
    </row>
    <row r="38" spans="1:9" x14ac:dyDescent="0.35">
      <c r="A38" s="46"/>
      <c r="B38" s="32" t="s">
        <v>8</v>
      </c>
      <c r="C38" s="31">
        <f ca="1">(Inputs!R22+Inputs!R23)*26/12</f>
        <v>0</v>
      </c>
      <c r="D38" s="35"/>
      <c r="E38" s="31">
        <v>0</v>
      </c>
      <c r="F38" s="31">
        <f ca="1">C38*12</f>
        <v>0</v>
      </c>
      <c r="G38" s="31">
        <f t="shared" si="4"/>
        <v>0</v>
      </c>
    </row>
    <row r="39" spans="1:9" x14ac:dyDescent="0.35">
      <c r="A39" s="46"/>
      <c r="B39" s="32" t="s">
        <v>9</v>
      </c>
      <c r="C39" s="31">
        <f ca="1">Inputs!R14*(26/12)</f>
        <v>0</v>
      </c>
      <c r="D39" s="35"/>
      <c r="E39" s="31">
        <f ca="1">C39</f>
        <v>0</v>
      </c>
      <c r="F39" s="31">
        <f t="shared" ca="1" si="3"/>
        <v>0</v>
      </c>
      <c r="G39" s="31">
        <f t="shared" ca="1" si="4"/>
        <v>0</v>
      </c>
    </row>
    <row r="40" spans="1:9" x14ac:dyDescent="0.35">
      <c r="A40" s="46"/>
      <c r="B40" s="115" t="s">
        <v>170</v>
      </c>
      <c r="C40" s="31">
        <f ca="1">Inputs!R13*(26/12)</f>
        <v>0</v>
      </c>
      <c r="D40" s="35"/>
      <c r="E40" s="31">
        <f ca="1">C40</f>
        <v>0</v>
      </c>
      <c r="F40" s="31">
        <f t="shared" ca="1" si="3"/>
        <v>0</v>
      </c>
      <c r="G40" s="31">
        <f t="shared" ca="1" si="4"/>
        <v>0</v>
      </c>
    </row>
    <row r="41" spans="1:9" x14ac:dyDescent="0.35">
      <c r="A41" s="46"/>
      <c r="B41" s="32" t="s">
        <v>10</v>
      </c>
      <c r="C41" s="31">
        <f ca="1">Inputs!R15*(26/12)</f>
        <v>0</v>
      </c>
      <c r="D41" s="35"/>
      <c r="E41" s="31">
        <f ca="1">C41</f>
        <v>0</v>
      </c>
      <c r="F41" s="31">
        <f t="shared" ca="1" si="3"/>
        <v>0</v>
      </c>
      <c r="G41" s="31">
        <f t="shared" ca="1" si="4"/>
        <v>0</v>
      </c>
    </row>
    <row r="42" spans="1:9" x14ac:dyDescent="0.35">
      <c r="A42" s="46"/>
      <c r="B42" s="32" t="s">
        <v>11</v>
      </c>
      <c r="C42" s="33">
        <f ca="1">Inputs!R25*26/12</f>
        <v>0</v>
      </c>
      <c r="D42" s="35" t="e">
        <f ca="1">C42/C9</f>
        <v>#DIV/0!</v>
      </c>
      <c r="E42" s="31">
        <v>0</v>
      </c>
      <c r="F42" s="31">
        <f t="shared" ca="1" si="3"/>
        <v>0</v>
      </c>
      <c r="G42" s="31">
        <f t="shared" si="4"/>
        <v>0</v>
      </c>
    </row>
    <row r="43" spans="1:9" x14ac:dyDescent="0.35">
      <c r="A43" s="46"/>
      <c r="B43" s="32" t="s">
        <v>12</v>
      </c>
      <c r="C43" s="33">
        <f ca="1">Inputs!R27*26/12</f>
        <v>0</v>
      </c>
      <c r="D43" s="35" t="e">
        <f ca="1">C43/C9</f>
        <v>#DIV/0!</v>
      </c>
      <c r="E43" s="31">
        <v>0</v>
      </c>
      <c r="F43" s="31">
        <f t="shared" ca="1" si="3"/>
        <v>0</v>
      </c>
      <c r="G43" s="31">
        <f t="shared" si="4"/>
        <v>0</v>
      </c>
    </row>
    <row r="44" spans="1:9" x14ac:dyDescent="0.35">
      <c r="A44" s="46"/>
      <c r="B44" s="36" t="s">
        <v>73</v>
      </c>
      <c r="C44" s="31">
        <f ca="1">Inputs!R26*26/12</f>
        <v>0</v>
      </c>
      <c r="D44" s="35" t="e">
        <f ca="1">C44/C9</f>
        <v>#DIV/0!</v>
      </c>
      <c r="E44" s="31">
        <v>0</v>
      </c>
      <c r="F44" s="31">
        <f t="shared" ca="1" si="3"/>
        <v>0</v>
      </c>
      <c r="G44" s="31">
        <f t="shared" si="4"/>
        <v>0</v>
      </c>
    </row>
    <row r="45" spans="1:9" x14ac:dyDescent="0.35">
      <c r="A45" s="46"/>
      <c r="B45" s="36" t="s">
        <v>74</v>
      </c>
      <c r="C45" s="31">
        <f ca="1">Inputs!R28*26/12</f>
        <v>0</v>
      </c>
      <c r="D45" s="35" t="e">
        <f ca="1">C45/C9</f>
        <v>#DIV/0!</v>
      </c>
      <c r="E45" s="31">
        <v>0</v>
      </c>
      <c r="F45" s="31">
        <f t="shared" ca="1" si="3"/>
        <v>0</v>
      </c>
      <c r="G45" s="31">
        <f t="shared" si="4"/>
        <v>0</v>
      </c>
    </row>
    <row r="46" spans="1:9" x14ac:dyDescent="0.35">
      <c r="A46" s="46"/>
      <c r="B46" s="37" t="s">
        <v>149</v>
      </c>
      <c r="C46" s="31">
        <f ca="1">Inputs!R31/12</f>
        <v>0</v>
      </c>
      <c r="D46" s="34"/>
      <c r="E46" s="31">
        <v>0</v>
      </c>
      <c r="F46" s="31">
        <f t="shared" ca="1" si="3"/>
        <v>0</v>
      </c>
      <c r="G46" s="31">
        <f t="shared" si="4"/>
        <v>0</v>
      </c>
    </row>
    <row r="47" spans="1:9" x14ac:dyDescent="0.35">
      <c r="A47" s="46"/>
      <c r="B47" s="38" t="s">
        <v>150</v>
      </c>
      <c r="C47" s="31">
        <f ca="1">Inputs!R32/12</f>
        <v>0</v>
      </c>
      <c r="D47" s="34"/>
      <c r="E47" s="31">
        <v>0</v>
      </c>
      <c r="F47" s="31">
        <f t="shared" ca="1" si="3"/>
        <v>0</v>
      </c>
      <c r="G47" s="31">
        <f t="shared" si="4"/>
        <v>0</v>
      </c>
    </row>
    <row r="48" spans="1:9" x14ac:dyDescent="0.35">
      <c r="A48" s="46"/>
      <c r="B48" s="32" t="s">
        <v>13</v>
      </c>
      <c r="C48" s="33">
        <f ca="1">Inputs!R19*26/12</f>
        <v>0</v>
      </c>
      <c r="D48" s="34"/>
      <c r="E48" s="31">
        <f ca="1">C48</f>
        <v>0</v>
      </c>
      <c r="F48" s="31">
        <f t="shared" ca="1" si="3"/>
        <v>0</v>
      </c>
      <c r="G48" s="31">
        <f t="shared" ca="1" si="4"/>
        <v>0</v>
      </c>
    </row>
    <row r="49" spans="1:7" x14ac:dyDescent="0.35">
      <c r="A49" s="46"/>
      <c r="B49" s="304" t="s">
        <v>29</v>
      </c>
      <c r="C49" s="33">
        <f ca="1">Inputs!R10*26/12</f>
        <v>0</v>
      </c>
      <c r="D49" s="34"/>
      <c r="E49" s="31">
        <v>0</v>
      </c>
      <c r="F49" s="31">
        <f t="shared" ca="1" si="3"/>
        <v>0</v>
      </c>
      <c r="G49" s="31">
        <f t="shared" si="4"/>
        <v>0</v>
      </c>
    </row>
    <row r="50" spans="1:7" x14ac:dyDescent="0.35">
      <c r="A50" s="46"/>
      <c r="B50" s="304" t="s">
        <v>14</v>
      </c>
      <c r="C50" s="33">
        <f ca="1">Inputs!R11*26/12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Traditional'!$I$2:$I$5,0),MATCH(70,'TSP Traditional'!$I$2:$X$2,0))</f>
        <v>120</v>
      </c>
      <c r="D59" s="2"/>
      <c r="E59" s="6"/>
    </row>
    <row r="60" spans="1:7" x14ac:dyDescent="0.35">
      <c r="A60" s="28" t="s">
        <v>130</v>
      </c>
      <c r="B60" s="7"/>
      <c r="C60" s="26" t="e">
        <f ca="1">INDEX('TSP Roth'!$I$2:$X$5,MATCH('TSP Roth'!$I$5,'TSP Roth'!$I$2:$I$5,0),MATCH(70,'TSP Roth'!$I$2:$X$2,0))</f>
        <v>#DIV/0!</v>
      </c>
    </row>
    <row r="61" spans="1:7" x14ac:dyDescent="0.35">
      <c r="A61" s="30" t="s">
        <v>152</v>
      </c>
      <c r="B61" s="7"/>
      <c r="C61" s="26" t="str">
        <f>INDEX('IRA Traditional'!$I$2:$X$5,MATCH('IRA Traditional'!$I$5,'IRA Traditional'!$I$2:$I$5,0),MATCH(70,'IRA Traditional'!$I$2:$X$2,0))</f>
        <v>N/A</v>
      </c>
    </row>
    <row r="62" spans="1:7" x14ac:dyDescent="0.35">
      <c r="A62" s="30" t="s">
        <v>153</v>
      </c>
      <c r="B62" s="7"/>
      <c r="C62" s="26" t="str">
        <f>INDEX('IRA Roth'!$I$2:$X$5,MATCH('IRA Roth'!$I$5,'IRA Roth'!$I$2:$I$5,0),MATCH(70,'IRA Roth'!$I$2:$X$2,0))</f>
        <v>N/A</v>
      </c>
    </row>
  </sheetData>
  <sheetProtection sheet="1" objects="1" scenarios="1"/>
  <mergeCells count="3">
    <mergeCell ref="A1:G1"/>
    <mergeCell ref="A3:G3"/>
    <mergeCell ref="A57:B57"/>
  </mergeCells>
  <conditionalFormatting sqref="C47">
    <cfRule type="cellIs" dxfId="5" priority="10" operator="lessThan">
      <formula>0</formula>
    </cfRule>
  </conditionalFormatting>
  <conditionalFormatting sqref="C57">
    <cfRule type="cellIs" dxfId="4" priority="4" operator="lessThan">
      <formula>0</formula>
    </cfRule>
    <cfRule type="cellIs" dxfId="3" priority="5" operator="lessThan">
      <formula>0</formula>
    </cfRule>
    <cfRule type="cellIs" dxfId="2" priority="6" operator="lessThan">
      <formula>0</formula>
    </cfRule>
  </conditionalFormatting>
  <conditionalFormatting sqref="E55">
    <cfRule type="cellIs" dxfId="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sheetPr>
  <dimension ref="A1:EL281"/>
  <sheetViews>
    <sheetView zoomScaleNormal="100" workbookViewId="0">
      <selection sqref="A1:B1"/>
    </sheetView>
  </sheetViews>
  <sheetFormatPr defaultColWidth="9.1796875" defaultRowHeight="14.5" x14ac:dyDescent="0.35"/>
  <cols>
    <col min="1" max="1" width="30.1796875" style="362" bestFit="1" customWidth="1"/>
    <col min="2" max="2" width="15.7265625" style="362" customWidth="1"/>
    <col min="3" max="3" width="9.1796875" style="362"/>
    <col min="4" max="4" width="9.1796875" style="362" customWidth="1"/>
    <col min="5" max="5" width="16.54296875" style="362" customWidth="1"/>
    <col min="6" max="6" width="11.54296875" style="362" customWidth="1"/>
    <col min="7" max="7" width="13.453125" style="362" bestFit="1" customWidth="1"/>
    <col min="8" max="8" width="9.453125" style="362" bestFit="1" customWidth="1"/>
    <col min="9" max="9" width="16.453125" style="362" bestFit="1" customWidth="1"/>
    <col min="10" max="10" width="12" style="362" bestFit="1" customWidth="1"/>
    <col min="11" max="11" width="20.26953125" style="362" bestFit="1" customWidth="1"/>
    <col min="12" max="13" width="15.26953125" style="362" bestFit="1" customWidth="1"/>
    <col min="14" max="14" width="19.7265625" style="362" bestFit="1" customWidth="1"/>
    <col min="15" max="15" width="15.26953125" style="362" bestFit="1" customWidth="1"/>
    <col min="16" max="16" width="15.453125" style="362" customWidth="1"/>
    <col min="17" max="17" width="12.453125" style="362" customWidth="1"/>
    <col min="18" max="18" width="12.1796875" style="362" customWidth="1"/>
    <col min="19" max="19" width="12" style="362" bestFit="1" customWidth="1"/>
    <col min="20" max="20" width="15.1796875" style="362" customWidth="1"/>
    <col min="21" max="21" width="15.26953125" style="362" bestFit="1" customWidth="1"/>
    <col min="22" max="22" width="21.1796875" style="362" bestFit="1" customWidth="1"/>
    <col min="23" max="23" width="23.7265625" style="362" bestFit="1" customWidth="1"/>
    <col min="24" max="24" width="18.54296875" style="362" bestFit="1" customWidth="1"/>
    <col min="25" max="25" width="25.26953125" style="362" bestFit="1" customWidth="1"/>
    <col min="26" max="26" width="11.54296875" style="362" bestFit="1" customWidth="1"/>
    <col min="27" max="27" width="4.7265625" style="362" bestFit="1" customWidth="1"/>
    <col min="28" max="28" width="5.1796875" style="362" bestFit="1" customWidth="1"/>
    <col min="29" max="29" width="20.26953125" style="362" bestFit="1" customWidth="1"/>
    <col min="30" max="30" width="14.26953125" style="362" bestFit="1" customWidth="1"/>
    <col min="31" max="31" width="18" style="362" bestFit="1" customWidth="1"/>
    <col min="32" max="33" width="19.54296875" style="362" bestFit="1" customWidth="1"/>
    <col min="34" max="34" width="20" style="362" bestFit="1" customWidth="1"/>
    <col min="35" max="35" width="9.1796875" style="362"/>
    <col min="36" max="36" width="4.7265625" style="362" bestFit="1" customWidth="1"/>
    <col min="37" max="37" width="5.1796875" style="362" bestFit="1" customWidth="1"/>
    <col min="38" max="38" width="20.26953125" style="362" bestFit="1" customWidth="1"/>
    <col min="39" max="39" width="14.26953125" style="362" bestFit="1" customWidth="1"/>
    <col min="40" max="40" width="18" style="362" bestFit="1" customWidth="1"/>
    <col min="41" max="42" width="19.54296875" style="362" bestFit="1" customWidth="1"/>
    <col min="43" max="43" width="20" style="362" bestFit="1" customWidth="1"/>
    <col min="44" max="44" width="9.1796875" style="362"/>
    <col min="45" max="45" width="4.7265625" style="362" bestFit="1" customWidth="1"/>
    <col min="46" max="46" width="5.1796875" style="362" bestFit="1" customWidth="1"/>
    <col min="47" max="47" width="20.26953125" style="362" bestFit="1" customWidth="1"/>
    <col min="48" max="48" width="14.26953125" style="362" bestFit="1" customWidth="1"/>
    <col min="49" max="49" width="18" style="362" bestFit="1" customWidth="1"/>
    <col min="50" max="51" width="19.54296875" style="362" bestFit="1" customWidth="1"/>
    <col min="52" max="52" width="20" style="362" bestFit="1" customWidth="1"/>
    <col min="53" max="53" width="9.1796875" style="362"/>
    <col min="54" max="54" width="4.7265625" style="362" bestFit="1" customWidth="1"/>
    <col min="55" max="55" width="5.1796875" style="362" bestFit="1" customWidth="1"/>
    <col min="56" max="56" width="20.26953125" style="362" bestFit="1" customWidth="1"/>
    <col min="57" max="57" width="14.26953125" style="362" bestFit="1" customWidth="1"/>
    <col min="58" max="58" width="18" style="362" bestFit="1" customWidth="1"/>
    <col min="59" max="60" width="19.54296875" style="362" bestFit="1" customWidth="1"/>
    <col min="61" max="61" width="20" style="362" bestFit="1" customWidth="1"/>
    <col min="62" max="62" width="9.1796875" style="362"/>
    <col min="63" max="63" width="4.7265625" style="362" bestFit="1" customWidth="1"/>
    <col min="64" max="64" width="5.1796875" style="362" bestFit="1" customWidth="1"/>
    <col min="65" max="65" width="20.26953125" style="362" bestFit="1" customWidth="1"/>
    <col min="66" max="66" width="14.26953125" style="362" bestFit="1" customWidth="1"/>
    <col min="67" max="67" width="18" style="362" bestFit="1" customWidth="1"/>
    <col min="68" max="69" width="19.54296875" style="362" bestFit="1" customWidth="1"/>
    <col min="70" max="70" width="20" style="362" bestFit="1" customWidth="1"/>
    <col min="71" max="71" width="9.1796875" style="362"/>
    <col min="72" max="72" width="4.7265625" style="362" bestFit="1" customWidth="1"/>
    <col min="73" max="73" width="5.1796875" style="362" bestFit="1" customWidth="1"/>
    <col min="74" max="74" width="20.26953125" style="362" bestFit="1" customWidth="1"/>
    <col min="75" max="75" width="14.26953125" style="362" bestFit="1" customWidth="1"/>
    <col min="76" max="76" width="18" style="362" bestFit="1" customWidth="1"/>
    <col min="77" max="78" width="19.54296875" style="362" bestFit="1" customWidth="1"/>
    <col min="79" max="79" width="20" style="362" bestFit="1" customWidth="1"/>
    <col min="80" max="80" width="9.1796875" style="362"/>
    <col min="81" max="81" width="4.7265625" style="362" bestFit="1" customWidth="1"/>
    <col min="82" max="82" width="5.1796875" style="362" bestFit="1" customWidth="1"/>
    <col min="83" max="83" width="20.26953125" style="362" bestFit="1" customWidth="1"/>
    <col min="84" max="84" width="14.26953125" style="362" bestFit="1" customWidth="1"/>
    <col min="85" max="85" width="18" style="362" bestFit="1" customWidth="1"/>
    <col min="86" max="87" width="19.54296875" style="362" bestFit="1" customWidth="1"/>
    <col min="88" max="88" width="20" style="362" bestFit="1" customWidth="1"/>
    <col min="89" max="89" width="9.1796875" style="362"/>
    <col min="90" max="90" width="4.7265625" style="362" bestFit="1" customWidth="1"/>
    <col min="91" max="91" width="5.1796875" style="362" bestFit="1" customWidth="1"/>
    <col min="92" max="92" width="20.26953125" style="362" bestFit="1" customWidth="1"/>
    <col min="93" max="93" width="14.26953125" style="362" bestFit="1" customWidth="1"/>
    <col min="94" max="94" width="18" style="362" bestFit="1" customWidth="1"/>
    <col min="95" max="96" width="19.54296875" style="362" bestFit="1" customWidth="1"/>
    <col min="97" max="97" width="20" style="362" bestFit="1" customWidth="1"/>
    <col min="98" max="98" width="9.1796875" style="362"/>
    <col min="99" max="99" width="4.7265625" style="362" bestFit="1" customWidth="1"/>
    <col min="100" max="100" width="5.1796875" style="362" bestFit="1" customWidth="1"/>
    <col min="101" max="101" width="20.26953125" style="362" bestFit="1" customWidth="1"/>
    <col min="102" max="102" width="14.26953125" style="362" bestFit="1" customWidth="1"/>
    <col min="103" max="103" width="18" style="362" bestFit="1" customWidth="1"/>
    <col min="104" max="104" width="19.54296875" style="362" bestFit="1" customWidth="1"/>
    <col min="105" max="105" width="14.7265625" style="362" customWidth="1"/>
    <col min="106" max="106" width="20" style="362" bestFit="1" customWidth="1"/>
    <col min="107" max="107" width="9.1796875" style="362"/>
    <col min="108" max="108" width="4.7265625" style="362" bestFit="1" customWidth="1"/>
    <col min="109" max="109" width="5.1796875" style="362" bestFit="1" customWidth="1"/>
    <col min="110" max="110" width="15.453125" style="362" bestFit="1" customWidth="1"/>
    <col min="111" max="111" width="14.26953125" style="362" bestFit="1" customWidth="1"/>
    <col min="112" max="112" width="11.54296875" style="362" bestFit="1" customWidth="1"/>
    <col min="113" max="113" width="19.54296875" style="362" bestFit="1" customWidth="1"/>
    <col min="114" max="114" width="14.7265625" style="362" customWidth="1"/>
    <col min="115" max="115" width="15.26953125" style="362" bestFit="1" customWidth="1"/>
    <col min="116" max="116" width="9.1796875" style="362"/>
    <col min="117" max="117" width="4.7265625" style="362" bestFit="1" customWidth="1"/>
    <col min="118" max="118" width="5.1796875" style="362" bestFit="1" customWidth="1"/>
    <col min="119" max="119" width="15.453125" style="362" bestFit="1" customWidth="1"/>
    <col min="120" max="120" width="14.26953125" style="362" bestFit="1" customWidth="1"/>
    <col min="121" max="121" width="11.54296875" style="362" bestFit="1" customWidth="1"/>
    <col min="122" max="122" width="19.54296875" style="362" bestFit="1" customWidth="1"/>
    <col min="123" max="123" width="15" style="362" bestFit="1" customWidth="1"/>
    <col min="124" max="124" width="15.26953125" style="362" bestFit="1" customWidth="1"/>
    <col min="125" max="125" width="9.1796875" style="362"/>
    <col min="126" max="126" width="4.7265625" style="362" bestFit="1" customWidth="1"/>
    <col min="127" max="127" width="5.1796875" style="362" bestFit="1" customWidth="1"/>
    <col min="128" max="128" width="15.453125" style="362" bestFit="1" customWidth="1"/>
    <col min="129" max="129" width="14.26953125" style="362" bestFit="1" customWidth="1"/>
    <col min="130" max="130" width="11.54296875" style="362" bestFit="1" customWidth="1"/>
    <col min="131" max="131" width="19.54296875" style="362" bestFit="1" customWidth="1"/>
    <col min="132" max="132" width="15" style="362" bestFit="1" customWidth="1"/>
    <col min="133" max="133" width="15.26953125" style="362" bestFit="1" customWidth="1"/>
    <col min="134" max="134" width="9.1796875" style="362"/>
    <col min="135" max="135" width="4.7265625" style="362" bestFit="1" customWidth="1"/>
    <col min="136" max="136" width="5.1796875" style="362" bestFit="1" customWidth="1"/>
    <col min="137" max="137" width="15.453125" style="362" bestFit="1" customWidth="1"/>
    <col min="138" max="138" width="14.26953125" style="362" bestFit="1" customWidth="1"/>
    <col min="139" max="139" width="11.54296875" style="362" bestFit="1" customWidth="1"/>
    <col min="140" max="140" width="19.54296875" style="362" bestFit="1" customWidth="1"/>
    <col min="141" max="141" width="15" style="362" bestFit="1" customWidth="1"/>
    <col min="142" max="142" width="15.26953125" style="362" bestFit="1" customWidth="1"/>
    <col min="143" max="16384" width="9.1796875" style="362"/>
  </cols>
  <sheetData>
    <row r="1" spans="1:142" x14ac:dyDescent="0.35">
      <c r="A1" s="556" t="s">
        <v>103</v>
      </c>
      <c r="B1" s="557"/>
      <c r="I1" s="367" t="s">
        <v>110</v>
      </c>
      <c r="J1" s="367"/>
      <c r="K1" s="367"/>
      <c r="L1" s="367"/>
      <c r="M1" s="367"/>
      <c r="N1" s="367"/>
      <c r="O1" s="367"/>
      <c r="P1" s="367"/>
      <c r="Q1" s="367"/>
      <c r="R1" s="367"/>
      <c r="S1" s="367"/>
      <c r="T1" s="367"/>
    </row>
    <row r="2" spans="1:142" x14ac:dyDescent="0.35">
      <c r="A2" s="374" t="s">
        <v>111</v>
      </c>
      <c r="B2" s="360" t="e">
        <f>(Inputs!B25+Inputs!B26)/Inputs!B9</f>
        <v>#DIV/0!</v>
      </c>
      <c r="F2" s="359"/>
      <c r="J2" s="368">
        <v>56</v>
      </c>
      <c r="K2" s="362">
        <v>57</v>
      </c>
      <c r="L2" s="362">
        <v>58</v>
      </c>
      <c r="M2" s="362">
        <v>59</v>
      </c>
      <c r="N2" s="362">
        <v>60</v>
      </c>
      <c r="O2" s="362">
        <v>61</v>
      </c>
      <c r="P2" s="362">
        <v>62</v>
      </c>
      <c r="Q2" s="362">
        <v>63</v>
      </c>
      <c r="R2" s="362">
        <v>64</v>
      </c>
      <c r="S2" s="362">
        <v>65</v>
      </c>
      <c r="T2" s="362">
        <v>66</v>
      </c>
      <c r="U2" s="362">
        <v>67</v>
      </c>
      <c r="V2" s="362">
        <v>68</v>
      </c>
      <c r="W2" s="362">
        <v>69</v>
      </c>
      <c r="X2" s="362">
        <v>70</v>
      </c>
    </row>
    <row r="3" spans="1:142" x14ac:dyDescent="0.35">
      <c r="A3" s="374" t="s">
        <v>132</v>
      </c>
      <c r="B3" s="360" t="e">
        <f>$B$12+IF((Inputs!$B$25+Inputs!$B$26+Inputs!$B$27+Inputs!$B$28)/Inputs!$B$9&gt;$B$14,0.04,IF((Inputs!$B$25+Inputs!$B$26+Inputs!$B$27+Inputs!$B$28)/Inputs!$B$9&gt;$B$13,($B$13+((Inputs!$B$25+Inputs!$B$26+Inputs!$B$27+Inputs!$B$28)/Inputs!$B$9-$B$13)*0.5),(Inputs!$B$25+Inputs!$B$26+Inputs!$B$27+Inputs!$B$28)/Inputs!$B$9))</f>
        <v>#DIV/0!</v>
      </c>
      <c r="F3" s="359"/>
      <c r="I3" s="362" t="s">
        <v>128</v>
      </c>
      <c r="J3" s="369">
        <f ca="1">IF(Inputs!$Y7&gt;'TSP Traditional'!J2,0,IF(Inputs!$AA7&gt;'TSP Traditional'!J2,0,-INDEX(I7:$EL$281,MATCH(J2,$I$7:$I$281,0),MATCH(J2,I7:$EL$7,0)-1)))</f>
        <v>0</v>
      </c>
      <c r="K3" s="369">
        <f ca="1">IF(Inputs!$Y7&gt;'TSP Traditional'!K2,0,IF(Inputs!$AA7&gt;'TSP Traditional'!K2,0,-INDEX(J7:$EL$281,MATCH(K2,$I$7:$I$281,0),MATCH(K2,J7:$EL$7,0)-1)))</f>
        <v>0</v>
      </c>
      <c r="L3" s="369">
        <f ca="1">IF(Inputs!$Y7&gt;'TSP Traditional'!L2,0,IF(Inputs!$AA7&gt;'TSP Traditional'!L2,0,-INDEX(K7:$EL$281,MATCH(L2,$I$7:$I$281,0),MATCH(L2,K7:$EL$7,0)-1)))</f>
        <v>0</v>
      </c>
      <c r="M3" s="369">
        <f ca="1">IF(Inputs!$Y7&gt;'TSP Traditional'!M2,0,IF(Inputs!$AA7&gt;'TSP Traditional'!M2,0,-INDEX(L7:$EL$281,MATCH(M2,$I$7:$I$281,0),MATCH(M2,L7:$EL$7,0)-1)))</f>
        <v>0</v>
      </c>
      <c r="N3" s="369">
        <f ca="1">IF(Inputs!$Y7&gt;'TSP Traditional'!N2,0,IF(Inputs!$AA7&gt;'TSP Traditional'!N2,0,-INDEX(M7:$EL$281,MATCH(N2,$I$7:$I$281,0),MATCH(N2,M7:$EL$7,0)-1)))</f>
        <v>0</v>
      </c>
      <c r="O3" s="369">
        <f ca="1">IF(Inputs!$Y7&gt;'TSP Traditional'!O2,0,IF(Inputs!$AA7&gt;'TSP Traditional'!O2,0,-INDEX(N7:$EL$281,MATCH(O2,$I$7:$I$281,0),MATCH(O2,N7:$EL$7,0)-1)))</f>
        <v>0</v>
      </c>
      <c r="P3" s="369">
        <f ca="1">IF(Inputs!$Y7&gt;'TSP Traditional'!P2,0,IF(Inputs!$AA7&gt;'TSP Traditional'!P2,0,-INDEX(O7:$EL$281,MATCH(P2,$I$7:$I$281,0),MATCH(P2,O7:$EL$7,0)-1)))</f>
        <v>0</v>
      </c>
      <c r="Q3" s="369">
        <f ca="1">IF(Inputs!$Y7&gt;'TSP Traditional'!Q2,0,IF(Inputs!$AA7&gt;'TSP Traditional'!Q2,0,-INDEX(P7:$EL$281,MATCH(Q2,$I$7:$I$281,0),MATCH(Q2,P7:$EL$7,0)-1)))</f>
        <v>0</v>
      </c>
      <c r="R3" s="369">
        <f ca="1">IF(Inputs!$Y7&gt;'TSP Traditional'!R2,0,IF(Inputs!$AA7&gt;'TSP Traditional'!R2,0,-INDEX(Q7:$EL$281,MATCH(R2,$I$7:$I$281,0),MATCH(R2,Q7:$EL$7,0)-1)))</f>
        <v>0</v>
      </c>
      <c r="S3" s="369">
        <f ca="1">IF(Inputs!$Y7&gt;'TSP Traditional'!S2,0,IF(Inputs!$AA7&gt;'TSP Traditional'!S2,0,-INDEX(R7:$EL$281,MATCH(S2,$I$7:$I$281,0),MATCH(S2,R7:$EL$7,0)-1)))</f>
        <v>0</v>
      </c>
      <c r="T3" s="369">
        <f ca="1">IF(Inputs!$Y7&gt;'TSP Traditional'!T2,0,IF(Inputs!$AA7&gt;'TSP Traditional'!T2,0,-INDEX(S7:$EL$281,MATCH(T2,$I$7:$I$281,0),MATCH(T2,S7:$EL$7,0)-1)))</f>
        <v>0</v>
      </c>
      <c r="U3" s="369">
        <f ca="1">IF(Inputs!$Y7&gt;'TSP Traditional'!U2,0,IF(Inputs!$AA7&gt;'TSP Traditional'!U2,0,-INDEX(T7:$EL$281,MATCH(U2,$I$7:$I$281,0),MATCH(U2,T7:$EL$7,0)-1)))</f>
        <v>0</v>
      </c>
      <c r="V3" s="369">
        <f ca="1">IF(Inputs!$Y7&gt;'TSP Traditional'!V2,0,IF(Inputs!$AA7&gt;'TSP Traditional'!V2,0,-INDEX(U7:$EL$281,MATCH(V2,$I$7:$I$281,0),MATCH(V2,U7:$EL$7,0)-1)))</f>
        <v>0</v>
      </c>
      <c r="W3" s="369">
        <f ca="1">IF(Inputs!$Y7&gt;'TSP Traditional'!W2,0,IF(Inputs!$AA7&gt;'TSP Traditional'!W2,0,-INDEX(V7:$EL$281,MATCH(W2,$I$7:$I$281,0),MATCH(W2,V7:$EL$7,0)-1)))</f>
        <v>0</v>
      </c>
      <c r="X3" s="369">
        <f ca="1">IF(Inputs!$Y7&gt;'TSP Traditional'!X2,0,IF(Inputs!$AA7&gt;'TSP Traditional'!X2,0,-INDEX(W7:$EL$281,MATCH(X2,$I$7:$I$281,0),MATCH(X2,W7:$EL$7,0)-1)))</f>
        <v>0</v>
      </c>
    </row>
    <row r="4" spans="1:142" x14ac:dyDescent="0.35">
      <c r="A4" s="374" t="s">
        <v>112</v>
      </c>
      <c r="B4" s="361">
        <f ca="1">Inputs!AA7</f>
        <v>120</v>
      </c>
      <c r="I4" s="362" t="s">
        <v>114</v>
      </c>
      <c r="J4" s="369">
        <f ca="1">J3/12</f>
        <v>0</v>
      </c>
      <c r="K4" s="369">
        <f ca="1">K3/12</f>
        <v>0</v>
      </c>
      <c r="L4" s="369">
        <f t="shared" ref="L4:T4" ca="1" si="0">L3/12</f>
        <v>0</v>
      </c>
      <c r="M4" s="369">
        <f t="shared" ca="1" si="0"/>
        <v>0</v>
      </c>
      <c r="N4" s="369">
        <f t="shared" ca="1" si="0"/>
        <v>0</v>
      </c>
      <c r="O4" s="369">
        <f t="shared" ca="1" si="0"/>
        <v>0</v>
      </c>
      <c r="P4" s="369">
        <f t="shared" ca="1" si="0"/>
        <v>0</v>
      </c>
      <c r="Q4" s="369">
        <f t="shared" ca="1" si="0"/>
        <v>0</v>
      </c>
      <c r="R4" s="369">
        <f t="shared" ca="1" si="0"/>
        <v>0</v>
      </c>
      <c r="S4" s="369">
        <f t="shared" ca="1" si="0"/>
        <v>0</v>
      </c>
      <c r="T4" s="369">
        <f t="shared" ca="1" si="0"/>
        <v>0</v>
      </c>
      <c r="U4" s="369">
        <f ca="1">U3/12</f>
        <v>0</v>
      </c>
      <c r="V4" s="369">
        <f ca="1">V3/12</f>
        <v>0</v>
      </c>
      <c r="W4" s="369">
        <f ca="1">W3/12</f>
        <v>0</v>
      </c>
      <c r="X4" s="369">
        <f ca="1">X3/12</f>
        <v>0</v>
      </c>
    </row>
    <row r="5" spans="1:142" x14ac:dyDescent="0.35">
      <c r="A5" s="374" t="s">
        <v>102</v>
      </c>
      <c r="B5" s="364">
        <f>Inputs!B39</f>
        <v>0</v>
      </c>
      <c r="I5" s="362" t="s">
        <v>126</v>
      </c>
      <c r="J5" s="370">
        <f ca="1">IF(Inputs!Y7&gt;56,"",INDEX($M$7:$EL$7,1,MATCH(J2,$M$7:$EL$7,0)-3))</f>
        <v>121</v>
      </c>
      <c r="K5" s="370">
        <f t="shared" ref="K5:X5" ca="1" si="1">INDEX($M$7:$EL$7,1,MATCH(K2,$M$7:$EL$7,0)-3)</f>
        <v>121</v>
      </c>
      <c r="L5" s="370">
        <f t="shared" ca="1" si="1"/>
        <v>120</v>
      </c>
      <c r="M5" s="370">
        <f t="shared" ca="1" si="1"/>
        <v>120</v>
      </c>
      <c r="N5" s="370">
        <f t="shared" ca="1" si="1"/>
        <v>120</v>
      </c>
      <c r="O5" s="370">
        <f t="shared" ca="1" si="1"/>
        <v>120</v>
      </c>
      <c r="P5" s="370">
        <f t="shared" ca="1" si="1"/>
        <v>120</v>
      </c>
      <c r="Q5" s="370">
        <f t="shared" ca="1" si="1"/>
        <v>120</v>
      </c>
      <c r="R5" s="370">
        <f t="shared" ca="1" si="1"/>
        <v>120</v>
      </c>
      <c r="S5" s="370">
        <f t="shared" ca="1" si="1"/>
        <v>120</v>
      </c>
      <c r="T5" s="370">
        <f t="shared" ca="1" si="1"/>
        <v>120</v>
      </c>
      <c r="U5" s="370">
        <f t="shared" ca="1" si="1"/>
        <v>120</v>
      </c>
      <c r="V5" s="370">
        <f t="shared" ca="1" si="1"/>
        <v>120</v>
      </c>
      <c r="W5" s="370">
        <f t="shared" ca="1" si="1"/>
        <v>120</v>
      </c>
      <c r="X5" s="370">
        <f t="shared" ca="1" si="1"/>
        <v>120</v>
      </c>
      <c r="CH5" s="371"/>
    </row>
    <row r="6" spans="1:142" x14ac:dyDescent="0.35">
      <c r="A6" s="374" t="s">
        <v>115</v>
      </c>
      <c r="B6" s="365">
        <f>IF(ISBLANK(Inputs!B44),0.05,Inputs!B44)</f>
        <v>0.05</v>
      </c>
      <c r="P6" s="359"/>
    </row>
    <row r="7" spans="1:142" x14ac:dyDescent="0.35">
      <c r="A7" s="374" t="s">
        <v>116</v>
      </c>
      <c r="B7" s="366">
        <f>Inputs!B12</f>
        <v>0</v>
      </c>
      <c r="L7" s="362" t="s">
        <v>121</v>
      </c>
      <c r="M7" s="362">
        <f ca="1">IFERROR(MATCH(0,P10:P281,0)+I10-1,"No end date expected")</f>
        <v>121</v>
      </c>
      <c r="O7" s="362" t="s">
        <v>120</v>
      </c>
      <c r="P7" s="362">
        <v>56</v>
      </c>
      <c r="Q7" s="359"/>
      <c r="U7" s="362" t="s">
        <v>121</v>
      </c>
      <c r="V7" s="362">
        <f ca="1">IFERROR(MATCH(0,Y10:Y281,0)+R10-1,"No end date expected")</f>
        <v>121</v>
      </c>
      <c r="X7" s="362" t="s">
        <v>120</v>
      </c>
      <c r="Y7" s="362">
        <v>57</v>
      </c>
      <c r="AD7" s="362" t="s">
        <v>121</v>
      </c>
      <c r="AE7" s="362">
        <f ca="1">IFERROR(MATCH(0,AH9:AH280,0)+AA9-1,"No end date expected")</f>
        <v>120</v>
      </c>
      <c r="AG7" s="362" t="s">
        <v>120</v>
      </c>
      <c r="AH7" s="362">
        <v>58</v>
      </c>
      <c r="AM7" s="362" t="s">
        <v>121</v>
      </c>
      <c r="AN7" s="362">
        <f ca="1">IFERROR(MATCH(0,AQ9:AQ280,0)+AJ9-1,"No end date expected")</f>
        <v>120</v>
      </c>
      <c r="AP7" s="362" t="s">
        <v>120</v>
      </c>
      <c r="AQ7" s="362">
        <v>59</v>
      </c>
      <c r="AV7" s="362" t="s">
        <v>121</v>
      </c>
      <c r="AW7" s="362">
        <f ca="1">IFERROR(MATCH(0,AZ9:AZ280,0)+AS9-1,"No end date expected")</f>
        <v>120</v>
      </c>
      <c r="AY7" s="362" t="s">
        <v>120</v>
      </c>
      <c r="AZ7" s="362">
        <v>60</v>
      </c>
      <c r="BE7" s="362" t="s">
        <v>121</v>
      </c>
      <c r="BF7" s="362">
        <f ca="1">IFERROR(MATCH(0,BI9:BI280,0)+BB9-1,"No end date expected")</f>
        <v>120</v>
      </c>
      <c r="BH7" s="362" t="s">
        <v>120</v>
      </c>
      <c r="BI7" s="362">
        <v>61</v>
      </c>
      <c r="BN7" s="362" t="s">
        <v>121</v>
      </c>
      <c r="BO7" s="362">
        <f ca="1">IFERROR(MATCH(0,BR9:BR280,0)+BK9-1,"No end date expected")</f>
        <v>120</v>
      </c>
      <c r="BQ7" s="362" t="s">
        <v>120</v>
      </c>
      <c r="BR7" s="362">
        <v>62</v>
      </c>
      <c r="BW7" s="362" t="s">
        <v>121</v>
      </c>
      <c r="BX7" s="362">
        <f ca="1">IFERROR(MATCH(0,CA9:CA280,0)+BT9-1,"No end date expected")</f>
        <v>120</v>
      </c>
      <c r="BZ7" s="362" t="s">
        <v>120</v>
      </c>
      <c r="CA7" s="362">
        <v>63</v>
      </c>
      <c r="CF7" s="362" t="s">
        <v>121</v>
      </c>
      <c r="CG7" s="362">
        <f ca="1">IFERROR(MATCH(0,CJ9:CJ280,0)+CC9-1,"No end date expected")</f>
        <v>120</v>
      </c>
      <c r="CI7" s="362" t="s">
        <v>120</v>
      </c>
      <c r="CJ7" s="362">
        <v>64</v>
      </c>
      <c r="CO7" s="362" t="s">
        <v>121</v>
      </c>
      <c r="CP7" s="362">
        <f ca="1">IFERROR(MATCH(0,CS9:CS280,0)+CL9-1,"No end date expected")</f>
        <v>120</v>
      </c>
      <c r="CR7" s="362" t="s">
        <v>120</v>
      </c>
      <c r="CS7" s="362">
        <v>65</v>
      </c>
      <c r="CX7" s="362" t="s">
        <v>121</v>
      </c>
      <c r="CY7" s="362">
        <f ca="1">IFERROR(MATCH(0,DB9:DB280,0)+CU9-1,"No end date expected")</f>
        <v>120</v>
      </c>
      <c r="DA7" s="362" t="s">
        <v>120</v>
      </c>
      <c r="DB7" s="362">
        <v>66</v>
      </c>
      <c r="DG7" s="362" t="s">
        <v>121</v>
      </c>
      <c r="DH7" s="362">
        <f ca="1">IFERROR(MATCH(0,DK9:DK280,0)+DD9-1,"No end date expected")</f>
        <v>120</v>
      </c>
      <c r="DJ7" s="362" t="s">
        <v>120</v>
      </c>
      <c r="DK7" s="362">
        <v>67</v>
      </c>
      <c r="DP7" s="362" t="s">
        <v>121</v>
      </c>
      <c r="DQ7" s="362">
        <f ca="1">IFERROR(MATCH(0,DT9:DT280,0)+DM9-1,"No end date expected")</f>
        <v>120</v>
      </c>
      <c r="DS7" s="362" t="s">
        <v>120</v>
      </c>
      <c r="DT7" s="362">
        <v>68</v>
      </c>
      <c r="DY7" s="362" t="s">
        <v>121</v>
      </c>
      <c r="DZ7" s="362">
        <f ca="1">IFERROR(MATCH(0,EC9:EC280,0)+DV9-1,"No end date expected")</f>
        <v>120</v>
      </c>
      <c r="EB7" s="362" t="s">
        <v>120</v>
      </c>
      <c r="EC7" s="362">
        <v>69</v>
      </c>
      <c r="EH7" s="362" t="s">
        <v>121</v>
      </c>
      <c r="EI7" s="362">
        <f ca="1">IFERROR(MATCH(0,EL9:EL280,0)+EE9-1,"No end date expected")</f>
        <v>120</v>
      </c>
      <c r="EK7" s="362" t="s">
        <v>120</v>
      </c>
      <c r="EL7" s="362">
        <v>70</v>
      </c>
    </row>
    <row r="8" spans="1:142" x14ac:dyDescent="0.35">
      <c r="A8" s="362" t="s">
        <v>119</v>
      </c>
      <c r="B8" s="365">
        <f>IF(ISBLANK(Inputs!B45),0.04,Inputs!B45)</f>
        <v>0.04</v>
      </c>
      <c r="F8" s="362" t="s">
        <v>127</v>
      </c>
      <c r="G8" s="362" t="s">
        <v>129</v>
      </c>
      <c r="H8" s="362" t="s">
        <v>64</v>
      </c>
      <c r="I8" s="362" t="s">
        <v>104</v>
      </c>
      <c r="J8" s="362" t="s">
        <v>64</v>
      </c>
      <c r="K8" s="362" t="s">
        <v>105</v>
      </c>
      <c r="L8" s="362" t="s">
        <v>106</v>
      </c>
      <c r="M8" s="362" t="s">
        <v>107</v>
      </c>
      <c r="N8" s="362" t="s">
        <v>108</v>
      </c>
      <c r="O8" s="362" t="s">
        <v>128</v>
      </c>
      <c r="P8" s="362" t="s">
        <v>109</v>
      </c>
      <c r="Q8" s="359"/>
      <c r="R8" s="362" t="s">
        <v>104</v>
      </c>
      <c r="S8" s="362" t="s">
        <v>64</v>
      </c>
      <c r="T8" s="362" t="s">
        <v>105</v>
      </c>
      <c r="U8" s="362" t="s">
        <v>106</v>
      </c>
      <c r="V8" s="362" t="s">
        <v>107</v>
      </c>
      <c r="W8" s="362" t="s">
        <v>108</v>
      </c>
      <c r="X8" s="362" t="s">
        <v>128</v>
      </c>
      <c r="Y8" s="362" t="s">
        <v>109</v>
      </c>
      <c r="AA8" s="362" t="s">
        <v>104</v>
      </c>
      <c r="AB8" s="362" t="s">
        <v>64</v>
      </c>
      <c r="AC8" s="362" t="s">
        <v>105</v>
      </c>
      <c r="AD8" s="362" t="s">
        <v>106</v>
      </c>
      <c r="AE8" s="362" t="s">
        <v>107</v>
      </c>
      <c r="AF8" s="362" t="s">
        <v>108</v>
      </c>
      <c r="AG8" s="362" t="s">
        <v>128</v>
      </c>
      <c r="AH8" s="362" t="s">
        <v>109</v>
      </c>
      <c r="AJ8" s="362" t="s">
        <v>104</v>
      </c>
      <c r="AK8" s="362" t="s">
        <v>64</v>
      </c>
      <c r="AL8" s="362" t="s">
        <v>105</v>
      </c>
      <c r="AM8" s="362" t="s">
        <v>106</v>
      </c>
      <c r="AN8" s="362" t="s">
        <v>107</v>
      </c>
      <c r="AO8" s="362" t="s">
        <v>108</v>
      </c>
      <c r="AP8" s="362" t="s">
        <v>128</v>
      </c>
      <c r="AQ8" s="362" t="s">
        <v>109</v>
      </c>
      <c r="AS8" s="362" t="s">
        <v>104</v>
      </c>
      <c r="AT8" s="362" t="s">
        <v>64</v>
      </c>
      <c r="AU8" s="362" t="s">
        <v>105</v>
      </c>
      <c r="AV8" s="362" t="s">
        <v>106</v>
      </c>
      <c r="AW8" s="362" t="s">
        <v>107</v>
      </c>
      <c r="AX8" s="362" t="s">
        <v>108</v>
      </c>
      <c r="AY8" s="362" t="s">
        <v>128</v>
      </c>
      <c r="AZ8" s="362" t="s">
        <v>109</v>
      </c>
      <c r="BB8" s="362" t="s">
        <v>104</v>
      </c>
      <c r="BC8" s="362" t="s">
        <v>64</v>
      </c>
      <c r="BD8" s="362" t="s">
        <v>105</v>
      </c>
      <c r="BE8" s="362" t="s">
        <v>106</v>
      </c>
      <c r="BF8" s="362" t="s">
        <v>107</v>
      </c>
      <c r="BG8" s="362" t="s">
        <v>108</v>
      </c>
      <c r="BH8" s="362" t="s">
        <v>128</v>
      </c>
      <c r="BI8" s="362" t="s">
        <v>109</v>
      </c>
      <c r="BK8" s="362" t="s">
        <v>104</v>
      </c>
      <c r="BL8" s="362" t="s">
        <v>64</v>
      </c>
      <c r="BM8" s="362" t="s">
        <v>105</v>
      </c>
      <c r="BN8" s="362" t="s">
        <v>106</v>
      </c>
      <c r="BO8" s="362" t="s">
        <v>107</v>
      </c>
      <c r="BP8" s="362" t="s">
        <v>108</v>
      </c>
      <c r="BQ8" s="362" t="s">
        <v>128</v>
      </c>
      <c r="BR8" s="362" t="s">
        <v>109</v>
      </c>
      <c r="BT8" s="362" t="s">
        <v>104</v>
      </c>
      <c r="BU8" s="362" t="s">
        <v>64</v>
      </c>
      <c r="BV8" s="362" t="s">
        <v>105</v>
      </c>
      <c r="BW8" s="362" t="s">
        <v>106</v>
      </c>
      <c r="BX8" s="362" t="s">
        <v>107</v>
      </c>
      <c r="BY8" s="362" t="s">
        <v>108</v>
      </c>
      <c r="BZ8" s="362" t="s">
        <v>128</v>
      </c>
      <c r="CA8" s="362" t="s">
        <v>109</v>
      </c>
      <c r="CC8" s="362" t="s">
        <v>104</v>
      </c>
      <c r="CD8" s="362" t="s">
        <v>64</v>
      </c>
      <c r="CE8" s="362" t="s">
        <v>105</v>
      </c>
      <c r="CF8" s="362" t="s">
        <v>106</v>
      </c>
      <c r="CG8" s="362" t="s">
        <v>107</v>
      </c>
      <c r="CH8" s="362" t="s">
        <v>108</v>
      </c>
      <c r="CI8" s="362" t="s">
        <v>128</v>
      </c>
      <c r="CJ8" s="362" t="s">
        <v>109</v>
      </c>
      <c r="CL8" s="362" t="s">
        <v>104</v>
      </c>
      <c r="CM8" s="362" t="s">
        <v>64</v>
      </c>
      <c r="CN8" s="362" t="s">
        <v>105</v>
      </c>
      <c r="CO8" s="362" t="s">
        <v>106</v>
      </c>
      <c r="CP8" s="362" t="s">
        <v>107</v>
      </c>
      <c r="CQ8" s="362" t="s">
        <v>108</v>
      </c>
      <c r="CR8" s="362" t="s">
        <v>128</v>
      </c>
      <c r="CS8" s="362" t="s">
        <v>109</v>
      </c>
      <c r="CU8" s="362" t="s">
        <v>104</v>
      </c>
      <c r="CV8" s="362" t="s">
        <v>64</v>
      </c>
      <c r="CW8" s="362" t="s">
        <v>105</v>
      </c>
      <c r="CX8" s="362" t="s">
        <v>106</v>
      </c>
      <c r="CY8" s="362" t="s">
        <v>107</v>
      </c>
      <c r="CZ8" s="362" t="s">
        <v>108</v>
      </c>
      <c r="DA8" s="362" t="s">
        <v>128</v>
      </c>
      <c r="DB8" s="362" t="s">
        <v>109</v>
      </c>
      <c r="DD8" s="362" t="s">
        <v>104</v>
      </c>
      <c r="DE8" s="362" t="s">
        <v>64</v>
      </c>
      <c r="DF8" s="362" t="s">
        <v>105</v>
      </c>
      <c r="DG8" s="362" t="s">
        <v>106</v>
      </c>
      <c r="DH8" s="362" t="s">
        <v>107</v>
      </c>
      <c r="DI8" s="362" t="s">
        <v>108</v>
      </c>
      <c r="DJ8" s="362" t="s">
        <v>128</v>
      </c>
      <c r="DK8" s="362" t="s">
        <v>109</v>
      </c>
      <c r="DM8" s="362" t="s">
        <v>104</v>
      </c>
      <c r="DN8" s="362" t="s">
        <v>64</v>
      </c>
      <c r="DO8" s="362" t="s">
        <v>105</v>
      </c>
      <c r="DP8" s="362" t="s">
        <v>106</v>
      </c>
      <c r="DQ8" s="362" t="s">
        <v>107</v>
      </c>
      <c r="DR8" s="362" t="s">
        <v>108</v>
      </c>
      <c r="DS8" s="362" t="s">
        <v>128</v>
      </c>
      <c r="DT8" s="362" t="s">
        <v>109</v>
      </c>
      <c r="DV8" s="362" t="s">
        <v>104</v>
      </c>
      <c r="DW8" s="362" t="s">
        <v>64</v>
      </c>
      <c r="DX8" s="362" t="s">
        <v>105</v>
      </c>
      <c r="DY8" s="362" t="s">
        <v>106</v>
      </c>
      <c r="DZ8" s="362" t="s">
        <v>107</v>
      </c>
      <c r="EA8" s="362" t="s">
        <v>108</v>
      </c>
      <c r="EB8" s="362" t="s">
        <v>128</v>
      </c>
      <c r="EC8" s="362" t="s">
        <v>109</v>
      </c>
      <c r="EE8" s="362" t="s">
        <v>104</v>
      </c>
      <c r="EF8" s="362" t="s">
        <v>64</v>
      </c>
      <c r="EG8" s="362" t="s">
        <v>105</v>
      </c>
      <c r="EH8" s="362" t="s">
        <v>106</v>
      </c>
      <c r="EI8" s="362" t="s">
        <v>107</v>
      </c>
      <c r="EJ8" s="362" t="s">
        <v>108</v>
      </c>
      <c r="EK8" s="362" t="s">
        <v>128</v>
      </c>
      <c r="EL8" s="362" t="s">
        <v>109</v>
      </c>
    </row>
    <row r="9" spans="1:142" x14ac:dyDescent="0.35">
      <c r="F9" s="372">
        <f ca="1">IFERROR(INDEX('Inflation Rates'!$A$16:$H$138,MATCH('TSP Traditional'!$H9,'Inflation Rates'!$A$16:$A$138,0),8)/INDEX('Inflation Rates'!$A$16:$H$138,MATCH('TSP Traditional'!$H9,'Inflation Rates'!$A$16:$A$138,0)-1,8)-1,F7)</f>
        <v>2.0000000000000018E-2</v>
      </c>
      <c r="G9" s="372">
        <f ca="1">IFERROR(INDEX('Inflation Rates'!$A$16:$H$138,MATCH('TSP Traditional'!$H9,'Inflation Rates'!$A$16:$A$138,0),6)/INDEX('Inflation Rates'!$A$16:$H$138,MATCH('TSP Traditional'!$H9,'Inflation Rates'!$A$16:$A$138,0)-1,6)-1,G7)</f>
        <v>2.7700000000000058E-2</v>
      </c>
      <c r="H9" s="362">
        <f ca="1">YEAR(TodaysDate)</f>
        <v>2020</v>
      </c>
      <c r="I9" s="373">
        <f ca="1">B4</f>
        <v>120</v>
      </c>
      <c r="J9" s="362">
        <v>1</v>
      </c>
      <c r="K9" s="359">
        <f>$B5</f>
        <v>0</v>
      </c>
      <c r="L9" s="359">
        <f t="shared" ref="L9:L73" ca="1" si="2">IF(I9&lt;P$7,$B$7*((1+$G9)^(J9-1))*$B$2,0)</f>
        <v>0</v>
      </c>
      <c r="M9" s="359">
        <f t="shared" ref="M9:M73" ca="1" si="3">IF(I9&lt;P$7,$B$3*$B$7*(1+$G9)^(J9-1),0)</f>
        <v>0</v>
      </c>
      <c r="N9" s="359">
        <f ca="1">(K9+(L9+M9)*0.5)*$B$6</f>
        <v>0</v>
      </c>
      <c r="O9" s="359">
        <f ca="1">IF(I9&lt;Inputs!$Y$7,0,IF(P7=0,0,IFERROR(IF(I9=P$7,-$B$8*K9,-ABS(O7*(1+$F9))),0)))</f>
        <v>0</v>
      </c>
      <c r="P9" s="359">
        <f ca="1">IF(SUM(K9:O9)&lt;0,0,SUM(K9:O9))</f>
        <v>0</v>
      </c>
      <c r="Q9" s="359"/>
      <c r="R9" s="373">
        <f ca="1">I9</f>
        <v>120</v>
      </c>
      <c r="S9" s="362">
        <v>1</v>
      </c>
      <c r="T9" s="359">
        <f>$B5</f>
        <v>0</v>
      </c>
      <c r="U9" s="359">
        <f t="shared" ref="U9" ca="1" si="4">IF(R9&lt;Y$7,$B$7*((1+$G9)^(S9-1))*$B$2,0)</f>
        <v>0</v>
      </c>
      <c r="V9" s="359">
        <f t="shared" ref="V9" ca="1" si="5">IF(R9&lt;Y$7,$B$3*$B$7*(1+$G9)^(S9-1),0)</f>
        <v>0</v>
      </c>
      <c r="W9" s="359">
        <f ca="1">(T9+(U9+V9)*0.5)*$B$6</f>
        <v>0</v>
      </c>
      <c r="X9" s="359">
        <f ca="1">IF(R9&lt;Inputs!$Y$7,0,IF(Y7=0,0,IFERROR(IF(R9=Y$7,-$B$8*T9,-ABS(X7*(1+$F9))),0)))</f>
        <v>0</v>
      </c>
      <c r="Y9" s="359">
        <f ca="1">IF(SUM(T9:X9)&lt;0,0,SUM(T9:X9))</f>
        <v>0</v>
      </c>
      <c r="AA9" s="373">
        <f ca="1">$B4</f>
        <v>120</v>
      </c>
      <c r="AB9" s="362">
        <v>1</v>
      </c>
      <c r="AC9" s="359">
        <f>$B5</f>
        <v>0</v>
      </c>
      <c r="AD9" s="359">
        <f t="shared" ref="AD9:AD72" ca="1" si="6">IF(AA9&lt;AH$7,$B$7*((1+$G10)^(AB9-1))*$B$2,0)</f>
        <v>0</v>
      </c>
      <c r="AE9" s="359">
        <f t="shared" ref="AE9:AE72" ca="1" si="7">IF(AA9&lt;AH$7,$B$3*$B$7*(1+$G10)^(AB9-1),0)</f>
        <v>0</v>
      </c>
      <c r="AF9" s="359">
        <f t="shared" ref="AF9:AF72" ca="1" si="8">(AC9+(AD9+AE9)*0.5)*$B$6</f>
        <v>0</v>
      </c>
      <c r="AG9" s="359">
        <f t="shared" ref="AG9:AG72" ca="1" si="9">IF(AH8=0,0,IFERROR(IF(AA9=AH$7,-$B$8*AC9,-ABS(AG8*(1+$F10))),0))</f>
        <v>0</v>
      </c>
      <c r="AH9" s="359">
        <f ca="1">IF(SUM(AC9:AG9)&lt;0,0,SUM(AC9:AG9))</f>
        <v>0</v>
      </c>
      <c r="AJ9" s="373">
        <f ca="1">$B4</f>
        <v>120</v>
      </c>
      <c r="AK9" s="362">
        <v>1</v>
      </c>
      <c r="AL9" s="359">
        <f>$B5</f>
        <v>0</v>
      </c>
      <c r="AM9" s="359">
        <f t="shared" ref="AM9:AM72" ca="1" si="10">IF(AJ9&lt;AQ$7,$B$7*((1+$G10)^(AK9-1))*$B$2,0)</f>
        <v>0</v>
      </c>
      <c r="AN9" s="359">
        <f t="shared" ref="AN9:AN72" ca="1" si="11">IF(AJ9&lt;AQ$7,$B$3*$B$7*(1+$G10)^(AK9-1),0)</f>
        <v>0</v>
      </c>
      <c r="AO9" s="359">
        <f t="shared" ref="AO9:AO72" ca="1" si="12">(AL9+(AM9+AN9)*0.5)*$B$6</f>
        <v>0</v>
      </c>
      <c r="AP9" s="359">
        <f t="shared" ref="AP9:AP72" ca="1" si="13">IF(AQ8=0,0,IFERROR(IF(AJ9=AQ$7,-$B$8*AL9,-ABS(AP8*(1+$F10))),0))</f>
        <v>0</v>
      </c>
      <c r="AQ9" s="359">
        <f ca="1">IF(SUM(AL9:AP9)&lt;0,0,SUM(AL9:AP9))</f>
        <v>0</v>
      </c>
      <c r="AS9" s="373">
        <f ca="1">$B4</f>
        <v>120</v>
      </c>
      <c r="AT9" s="362">
        <v>1</v>
      </c>
      <c r="AU9" s="359">
        <f>$B5</f>
        <v>0</v>
      </c>
      <c r="AV9" s="359">
        <f t="shared" ref="AV9:AV72" ca="1" si="14">IF(AS9&lt;AZ$7,$B$7*((1+$G10)^(AT9-1))*$B$2,0)</f>
        <v>0</v>
      </c>
      <c r="AW9" s="359">
        <f t="shared" ref="AW9:AW72" ca="1" si="15">IF(AS9&lt;AZ$7,$B$3*$B$7*(1+$G10)^(AT9-1),0)</f>
        <v>0</v>
      </c>
      <c r="AX9" s="359">
        <f t="shared" ref="AX9:AX72" ca="1" si="16">(AU9+(AV9+AW9)*0.5)*$B$6</f>
        <v>0</v>
      </c>
      <c r="AY9" s="359">
        <f t="shared" ref="AY9:AY72" ca="1" si="17">IF(AZ8=0,0,IFERROR(IF(AS9=AZ$7,-$B$8*AU9,-ABS(AY8*(1+$F10))),0))</f>
        <v>0</v>
      </c>
      <c r="AZ9" s="359">
        <f ca="1">IF(SUM(AU9:AY9)&lt;0,0,SUM(AU9:AY9))</f>
        <v>0</v>
      </c>
      <c r="BB9" s="373">
        <f ca="1">$B4</f>
        <v>120</v>
      </c>
      <c r="BC9" s="362">
        <v>1</v>
      </c>
      <c r="BD9" s="359">
        <f>$B5</f>
        <v>0</v>
      </c>
      <c r="BE9" s="359">
        <f t="shared" ref="BE9:BE72" ca="1" si="18">IF(BB9&lt;BI$7,$B$7*((1+$G10)^(BC9-1))*$B$2,0)</f>
        <v>0</v>
      </c>
      <c r="BF9" s="359">
        <f t="shared" ref="BF9:BF72" ca="1" si="19">IF(BB9&lt;BI$7,$B$3*$B$7*(1+$G10)^(BC9-1),0)</f>
        <v>0</v>
      </c>
      <c r="BG9" s="359">
        <f t="shared" ref="BG9:BG72" ca="1" si="20">(BD9+(BE9+BF9)*0.5)*$B$6</f>
        <v>0</v>
      </c>
      <c r="BH9" s="359">
        <f t="shared" ref="BH9:BH72" ca="1" si="21">IF(BI8=0,0,IFERROR(IF(BB9=BI$7,-$B$8*BD9,-ABS(BH8*(1+$F10))),0))</f>
        <v>0</v>
      </c>
      <c r="BI9" s="359">
        <f ca="1">IF(SUM(BD9:BH9)&lt;0,0,SUM(BD9:BH9))</f>
        <v>0</v>
      </c>
      <c r="BK9" s="373">
        <f ca="1">$B4</f>
        <v>120</v>
      </c>
      <c r="BL9" s="362">
        <v>1</v>
      </c>
      <c r="BM9" s="359">
        <f>$B5</f>
        <v>0</v>
      </c>
      <c r="BN9" s="359">
        <f t="shared" ref="BN9:BN72" ca="1" si="22">IF(BK9&lt;BR$7,$B$7*((1+$G10)^(BL9-1))*$B$2,0)</f>
        <v>0</v>
      </c>
      <c r="BO9" s="359">
        <f t="shared" ref="BO9:BO72" ca="1" si="23">IF(BK9&lt;BR$7,$B$3*$B$7*(1+$G10)^(BL9-1),0)</f>
        <v>0</v>
      </c>
      <c r="BP9" s="359">
        <f t="shared" ref="BP9:BP72" ca="1" si="24">(BM9+(BN9+BO9)*0.5)*$B$6</f>
        <v>0</v>
      </c>
      <c r="BQ9" s="359">
        <f t="shared" ref="BQ9:BQ72" ca="1" si="25">IF(BR8=0,0,IFERROR(IF(BK9=BR$7,-$B$8*BM9,-ABS(BQ8*(1+$F10))),0))</f>
        <v>0</v>
      </c>
      <c r="BR9" s="359">
        <f ca="1">IF(SUM(BM9:BQ9)&lt;0,0,SUM(BM9:BQ9))</f>
        <v>0</v>
      </c>
      <c r="BT9" s="373">
        <f ca="1">$B4</f>
        <v>120</v>
      </c>
      <c r="BU9" s="362">
        <v>1</v>
      </c>
      <c r="BV9" s="359">
        <f>$B5</f>
        <v>0</v>
      </c>
      <c r="BW9" s="359">
        <f t="shared" ref="BW9:BW72" ca="1" si="26">IF(BT9&lt;CA$7,$B$7*((1+$G10)^(BU9-1))*$B$2,0)</f>
        <v>0</v>
      </c>
      <c r="BX9" s="359">
        <f t="shared" ref="BX9:BX72" ca="1" si="27">IF(BT9&lt;CA$7,$B$3*$B$7*(1+$G10)^(BU9-1),0)</f>
        <v>0</v>
      </c>
      <c r="BY9" s="359">
        <f t="shared" ref="BY9:BY72" ca="1" si="28">(BV9+(BW9+BX9)*0.5)*$B$6</f>
        <v>0</v>
      </c>
      <c r="BZ9" s="359">
        <f t="shared" ref="BZ9:BZ72" ca="1" si="29">IF(CA8=0,0,IFERROR(IF(BT9=CA$7,-$B$8*BV9,-ABS(BZ8*(1+$F10))),0))</f>
        <v>0</v>
      </c>
      <c r="CA9" s="359">
        <f ca="1">IF(SUM(BV9:BZ9)&lt;0,0,SUM(BV9:BZ9))</f>
        <v>0</v>
      </c>
      <c r="CC9" s="373">
        <f ca="1">$B4</f>
        <v>120</v>
      </c>
      <c r="CD9" s="362">
        <v>1</v>
      </c>
      <c r="CE9" s="359">
        <f>$B5</f>
        <v>0</v>
      </c>
      <c r="CF9" s="359">
        <f t="shared" ref="CF9:CF72" ca="1" si="30">IF(CC9&lt;CJ$7,$B$7*((1+$G10)^(CD9-1))*$B$2,0)</f>
        <v>0</v>
      </c>
      <c r="CG9" s="359">
        <f t="shared" ref="CG9:CG72" ca="1" si="31">IF(CC9&lt;CJ$7,$B$3*$B$7*(1+$G10)^(CD9-1),0)</f>
        <v>0</v>
      </c>
      <c r="CH9" s="359">
        <f t="shared" ref="CH9:CH72" ca="1" si="32">(CE9+(CF9+CG9)*0.5)*$B$6</f>
        <v>0</v>
      </c>
      <c r="CI9" s="359">
        <f t="shared" ref="CI9:CI72" ca="1" si="33">IF(CJ8=0,0,IFERROR(IF(CC9=CJ$7,-$B$8*CE9,-ABS(CI8*(1+$F10))),0))</f>
        <v>0</v>
      </c>
      <c r="CJ9" s="359">
        <f ca="1">IF(SUM(CE9:CI9)&lt;0,0,SUM(CE9:CI9))</f>
        <v>0</v>
      </c>
      <c r="CL9" s="373">
        <f ca="1">$B4</f>
        <v>120</v>
      </c>
      <c r="CM9" s="362">
        <v>1</v>
      </c>
      <c r="CN9" s="359">
        <f>$B5</f>
        <v>0</v>
      </c>
      <c r="CO9" s="359">
        <f t="shared" ref="CO9:CO72" ca="1" si="34">IF(CL9&lt;CS$7,$B$7*((1+$G10)^(CM9-1))*$B$2,0)</f>
        <v>0</v>
      </c>
      <c r="CP9" s="359">
        <f t="shared" ref="CP9:CP72" ca="1" si="35">IF(CL9&lt;CS$7,$B$3*$B$7*(1+$G10)^(CM9-1),0)</f>
        <v>0</v>
      </c>
      <c r="CQ9" s="359">
        <f t="shared" ref="CQ9:CQ72" ca="1" si="36">(CN9+(CO9+CP9)*0.5)*$B$6</f>
        <v>0</v>
      </c>
      <c r="CR9" s="359">
        <f t="shared" ref="CR9:CR72" ca="1" si="37">IF(CS8=0,0,IFERROR(IF(CL9=CS$7,-$B$8*CN9,-ABS(CR8*(1+$F10))),0))</f>
        <v>0</v>
      </c>
      <c r="CS9" s="359">
        <f ca="1">IF(SUM(CN9:CR9)&lt;0,0,SUM(CN9:CR9))</f>
        <v>0</v>
      </c>
      <c r="CU9" s="373">
        <f ca="1">$B4</f>
        <v>120</v>
      </c>
      <c r="CV9" s="362">
        <v>1</v>
      </c>
      <c r="CW9" s="359">
        <f>$B5</f>
        <v>0</v>
      </c>
      <c r="CX9" s="359">
        <f t="shared" ref="CX9:CX72" ca="1" si="38">IF(CU9&lt;DB$7,$B$7*((1+$G10)^(CV9-1))*$B$2,0)</f>
        <v>0</v>
      </c>
      <c r="CY9" s="359">
        <f t="shared" ref="CY9:CY72" ca="1" si="39">IF(CU9&lt;DB$7,$B$3*$B$7*(1+$G10)^(CV9-1),0)</f>
        <v>0</v>
      </c>
      <c r="CZ9" s="359">
        <f t="shared" ref="CZ9:CZ72" ca="1" si="40">(CW9+(CX9+CY9)*0.5)*$B$6</f>
        <v>0</v>
      </c>
      <c r="DA9" s="359">
        <f t="shared" ref="DA9:DA72" ca="1" si="41">IF(DB8=0,0,IFERROR(IF(CU9=DB$7,-$B$8*CW9,-ABS(DA8*(1+$F10))),0))</f>
        <v>0</v>
      </c>
      <c r="DB9" s="359">
        <f ca="1">IF(SUM(CW9:DA9)&lt;0,0,SUM(CW9:DA9))</f>
        <v>0</v>
      </c>
      <c r="DD9" s="373">
        <f ca="1">$B4</f>
        <v>120</v>
      </c>
      <c r="DE9" s="362">
        <v>1</v>
      </c>
      <c r="DF9" s="359">
        <f>$B5</f>
        <v>0</v>
      </c>
      <c r="DG9" s="359">
        <f t="shared" ref="DG9:DG72" ca="1" si="42">IF(DD9&lt;DK$7,$B$7*((1+$G10)^(DE9-1))*$B$2,0)</f>
        <v>0</v>
      </c>
      <c r="DH9" s="359">
        <f t="shared" ref="DH9:DH72" ca="1" si="43">IF(DD9&lt;DK$7,$B$3*$B$7*(1+$G10)^(DE9-1),0)</f>
        <v>0</v>
      </c>
      <c r="DI9" s="359">
        <f t="shared" ref="DI9:DI72" ca="1" si="44">(DF9+(DG9+DH9)*0.5)*$B$6</f>
        <v>0</v>
      </c>
      <c r="DJ9" s="359">
        <f t="shared" ref="DJ9:DJ72" ca="1" si="45">IF(DK8=0,0,IFERROR(IF(DD9=DK$7,-$B$8*DF9,-ABS(DJ8*(1+$F10))),0))</f>
        <v>0</v>
      </c>
      <c r="DK9" s="359">
        <f ca="1">IF(SUM(DF9:DJ9)&lt;0,0,SUM(DF9:DJ9))</f>
        <v>0</v>
      </c>
      <c r="DM9" s="373">
        <f ca="1">$B4</f>
        <v>120</v>
      </c>
      <c r="DN9" s="362">
        <v>1</v>
      </c>
      <c r="DO9" s="359">
        <f>$B5</f>
        <v>0</v>
      </c>
      <c r="DP9" s="359">
        <f t="shared" ref="DP9:DP72" ca="1" si="46">IF(DM9&lt;DT$7,$B$7*((1+$G10)^(DN9-1))*$B$2,0)</f>
        <v>0</v>
      </c>
      <c r="DQ9" s="359">
        <f t="shared" ref="DQ9:DQ72" ca="1" si="47">IF(DM9&lt;DT$7,$B$3*$B$7*(1+$G10)^(DN9-1),0)</f>
        <v>0</v>
      </c>
      <c r="DR9" s="359">
        <f t="shared" ref="DR9:DR72" ca="1" si="48">(DO9+(DP9+DQ9)*0.5)*$B$6</f>
        <v>0</v>
      </c>
      <c r="DS9" s="359">
        <f t="shared" ref="DS9:DS72" ca="1" si="49">IF(DT8=0,0,IFERROR(IF(DM9=DT$7,-$B$8*DO9,-ABS(DS8*(1+$F10))),0))</f>
        <v>0</v>
      </c>
      <c r="DT9" s="359">
        <f ca="1">IF(SUM(DO9:DS9)&lt;0,0,SUM(DO9:DS9))</f>
        <v>0</v>
      </c>
      <c r="DV9" s="373">
        <f ca="1">$B4</f>
        <v>120</v>
      </c>
      <c r="DW9" s="362">
        <v>1</v>
      </c>
      <c r="DX9" s="359">
        <f>$B5</f>
        <v>0</v>
      </c>
      <c r="DY9" s="359">
        <f t="shared" ref="DY9:DY72" ca="1" si="50">IF(DV9&lt;EC$7,$B$7*((1+$G10)^(DW9-1))*$B$2,0)</f>
        <v>0</v>
      </c>
      <c r="DZ9" s="359">
        <f t="shared" ref="DZ9:DZ72" ca="1" si="51">IF(DV9&lt;EC$7,$B$3*$B$7*(1+$G10)^(DW9-1),0)</f>
        <v>0</v>
      </c>
      <c r="EA9" s="359">
        <f t="shared" ref="EA9:EA72" ca="1" si="52">(DX9+(DY9+DZ9)*0.5)*$B$6</f>
        <v>0</v>
      </c>
      <c r="EB9" s="359">
        <f t="shared" ref="EB9:EB72" ca="1" si="53">IF(EC8=0,0,IFERROR(IF(DV9=EC$7,-$B$8*DX9,-ABS(EB8*(1+$F10))),0))</f>
        <v>0</v>
      </c>
      <c r="EC9" s="359">
        <f ca="1">IF(SUM(DX9:EB9)&lt;0,0,SUM(DX9:EB9))</f>
        <v>0</v>
      </c>
      <c r="EE9" s="373">
        <f ca="1">$B4</f>
        <v>120</v>
      </c>
      <c r="EF9" s="362">
        <v>1</v>
      </c>
      <c r="EG9" s="359">
        <f>$B5</f>
        <v>0</v>
      </c>
      <c r="EH9" s="359">
        <f t="shared" ref="EH9:EH72" ca="1" si="54">IF(EE9&lt;EL$7,$B$7*((1+$G10)^(EF9-1))*$B$2,0)</f>
        <v>0</v>
      </c>
      <c r="EI9" s="359">
        <f t="shared" ref="EI9:EI72" ca="1" si="55">IF(EE9&lt;EL$7,$B$3*$B$7*(1+$G10)^(EF9-1),0)</f>
        <v>0</v>
      </c>
      <c r="EJ9" s="359">
        <f t="shared" ref="EJ9:EJ72" ca="1" si="56">(EG9+(EH9+EI9)*0.5)*$B$6</f>
        <v>0</v>
      </c>
      <c r="EK9" s="359">
        <f t="shared" ref="EK9:EK72" ca="1" si="57">IF(EL8=0,0,IFERROR(IF(EE9=EL$7,-$B$8*EG9,-ABS(EK8*(1+$F10))),0))</f>
        <v>0</v>
      </c>
      <c r="EL9" s="359">
        <f ca="1">IF(SUM(EG9:EK9)&lt;0,0,SUM(EG9:EK9))</f>
        <v>0</v>
      </c>
    </row>
    <row r="10" spans="1:142" x14ac:dyDescent="0.35">
      <c r="F10" s="372">
        <f ca="1">IFERROR(INDEX('Inflation Rates'!$A$16:$H$138,MATCH('TSP Traditional'!$H10,'Inflation Rates'!$A$16:$A$138,0),8)/INDEX('Inflation Rates'!$A$16:$H$138,MATCH('TSP Traditional'!$H10,'Inflation Rates'!$A$16:$A$138,0)-1,8)-1,F8)</f>
        <v>2.0000000000000018E-2</v>
      </c>
      <c r="G10" s="372">
        <f ca="1">IFERROR(INDEX('Inflation Rates'!$A$16:$H$138,MATCH('TSP Traditional'!$H10,'Inflation Rates'!$A$16:$A$138,0),6)/INDEX('Inflation Rates'!$A$16:$H$138,MATCH('TSP Traditional'!$H10,'Inflation Rates'!$A$16:$A$138,0)-1,6)-1,G8)</f>
        <v>1.5770000000000062E-2</v>
      </c>
      <c r="H10" s="362">
        <f ca="1">H9+1</f>
        <v>2021</v>
      </c>
      <c r="I10" s="373">
        <f ca="1">I9+1</f>
        <v>121</v>
      </c>
      <c r="J10" s="362">
        <v>2</v>
      </c>
      <c r="K10" s="371">
        <f ca="1">P9</f>
        <v>0</v>
      </c>
      <c r="L10" s="359">
        <f t="shared" ca="1" si="2"/>
        <v>0</v>
      </c>
      <c r="M10" s="359">
        <f t="shared" ca="1" si="3"/>
        <v>0</v>
      </c>
      <c r="N10" s="359">
        <f ca="1">(K10+(L10+M10)*0.5)*$B$6</f>
        <v>0</v>
      </c>
      <c r="O10" s="359">
        <f t="shared" ref="O10:O73" ca="1" si="58">IF(P9=0,0,IFERROR(IF(I10=P$7,-$B$8*K10,-ABS(O9*(1+$F10))),0))</f>
        <v>0</v>
      </c>
      <c r="P10" s="359">
        <f ca="1">IF(SUM(K10:O10)&lt;0,0,SUM(K10:O10))</f>
        <v>0</v>
      </c>
      <c r="Q10" s="359"/>
      <c r="R10" s="373">
        <f ca="1">$B4+1</f>
        <v>121</v>
      </c>
      <c r="S10" s="362">
        <v>1</v>
      </c>
      <c r="T10" s="371">
        <f ca="1">Y9</f>
        <v>0</v>
      </c>
      <c r="U10" s="359">
        <f t="shared" ref="U10:U73" ca="1" si="59">IF(R10&lt;Y$7,$B$7*((1+$G10)^(S10-1))*$B$2,0)</f>
        <v>0</v>
      </c>
      <c r="V10" s="359">
        <f t="shared" ref="V10:V73" ca="1" si="60">IF(R10&lt;Y$7,$B$3*$B$7*(1+$G10)^(S10-1),0)</f>
        <v>0</v>
      </c>
      <c r="W10" s="359">
        <f t="shared" ref="W10:W73" ca="1" si="61">(T10+(U10+V10)*0.5)*$B$6</f>
        <v>0</v>
      </c>
      <c r="X10" s="359">
        <f ca="1">IF(Y8=0,0,IFERROR(IF(R10=Y$7,-$B$8*T10,-ABS(X8*(1+$F10))),0))</f>
        <v>0</v>
      </c>
      <c r="Y10" s="359">
        <f ca="1">IF(SUM(T10:X10)&lt;0,0,SUM(T10:X10))</f>
        <v>0</v>
      </c>
      <c r="AA10" s="362">
        <f ca="1">AA9+1</f>
        <v>121</v>
      </c>
      <c r="AB10" s="362">
        <v>2</v>
      </c>
      <c r="AC10" s="371">
        <f ca="1">AH9</f>
        <v>0</v>
      </c>
      <c r="AD10" s="359">
        <f t="shared" ca="1" si="6"/>
        <v>0</v>
      </c>
      <c r="AE10" s="359">
        <f t="shared" ca="1" si="7"/>
        <v>0</v>
      </c>
      <c r="AF10" s="359">
        <f t="shared" ca="1" si="8"/>
        <v>0</v>
      </c>
      <c r="AG10" s="359">
        <f t="shared" ca="1" si="9"/>
        <v>0</v>
      </c>
      <c r="AH10" s="359">
        <f t="shared" ref="AH10:AH73" ca="1" si="62">IF(SUM(AC10:AG10)&lt;0,0,SUM(AC10:AG10))</f>
        <v>0</v>
      </c>
      <c r="AJ10" s="362">
        <f ca="1">AJ9+1</f>
        <v>121</v>
      </c>
      <c r="AK10" s="362">
        <v>2</v>
      </c>
      <c r="AL10" s="371">
        <f ca="1">AQ9</f>
        <v>0</v>
      </c>
      <c r="AM10" s="359">
        <f t="shared" ca="1" si="10"/>
        <v>0</v>
      </c>
      <c r="AN10" s="359">
        <f t="shared" ca="1" si="11"/>
        <v>0</v>
      </c>
      <c r="AO10" s="359">
        <f t="shared" ca="1" si="12"/>
        <v>0</v>
      </c>
      <c r="AP10" s="359">
        <f t="shared" ca="1" si="13"/>
        <v>0</v>
      </c>
      <c r="AQ10" s="359">
        <f t="shared" ref="AQ10:AQ73" ca="1" si="63">IF(SUM(AL10:AP10)&lt;0,0,SUM(AL10:AP10))</f>
        <v>0</v>
      </c>
      <c r="AS10" s="362">
        <f ca="1">AS9+1</f>
        <v>121</v>
      </c>
      <c r="AT10" s="362">
        <v>2</v>
      </c>
      <c r="AU10" s="371">
        <f ca="1">AZ9</f>
        <v>0</v>
      </c>
      <c r="AV10" s="359">
        <f t="shared" ca="1" si="14"/>
        <v>0</v>
      </c>
      <c r="AW10" s="359">
        <f t="shared" ca="1" si="15"/>
        <v>0</v>
      </c>
      <c r="AX10" s="359">
        <f t="shared" ca="1" si="16"/>
        <v>0</v>
      </c>
      <c r="AY10" s="359">
        <f t="shared" ca="1" si="17"/>
        <v>0</v>
      </c>
      <c r="AZ10" s="359">
        <f t="shared" ref="AZ10:AZ73" ca="1" si="64">IF(SUM(AU10:AY10)&lt;0,0,SUM(AU10:AY10))</f>
        <v>0</v>
      </c>
      <c r="BB10" s="362">
        <f ca="1">BB9+1</f>
        <v>121</v>
      </c>
      <c r="BC10" s="362">
        <v>2</v>
      </c>
      <c r="BD10" s="371">
        <f ca="1">BI9</f>
        <v>0</v>
      </c>
      <c r="BE10" s="359">
        <f t="shared" ca="1" si="18"/>
        <v>0</v>
      </c>
      <c r="BF10" s="359">
        <f t="shared" ca="1" si="19"/>
        <v>0</v>
      </c>
      <c r="BG10" s="359">
        <f t="shared" ca="1" si="20"/>
        <v>0</v>
      </c>
      <c r="BH10" s="359">
        <f t="shared" ca="1" si="21"/>
        <v>0</v>
      </c>
      <c r="BI10" s="359">
        <f t="shared" ref="BI10:BI73" ca="1" si="65">IF(SUM(BD10:BH10)&lt;0,0,SUM(BD10:BH10))</f>
        <v>0</v>
      </c>
      <c r="BK10" s="362">
        <f ca="1">BK9+1</f>
        <v>121</v>
      </c>
      <c r="BL10" s="362">
        <v>2</v>
      </c>
      <c r="BM10" s="371">
        <f ca="1">BR9</f>
        <v>0</v>
      </c>
      <c r="BN10" s="359">
        <f t="shared" ca="1" si="22"/>
        <v>0</v>
      </c>
      <c r="BO10" s="359">
        <f t="shared" ca="1" si="23"/>
        <v>0</v>
      </c>
      <c r="BP10" s="359">
        <f t="shared" ca="1" si="24"/>
        <v>0</v>
      </c>
      <c r="BQ10" s="359">
        <f t="shared" ca="1" si="25"/>
        <v>0</v>
      </c>
      <c r="BR10" s="359">
        <f t="shared" ref="BR10:BR73" ca="1" si="66">IF(SUM(BM10:BQ10)&lt;0,0,SUM(BM10:BQ10))</f>
        <v>0</v>
      </c>
      <c r="BT10" s="362">
        <f ca="1">BT9+1</f>
        <v>121</v>
      </c>
      <c r="BU10" s="362">
        <v>2</v>
      </c>
      <c r="BV10" s="371">
        <f ca="1">CA9</f>
        <v>0</v>
      </c>
      <c r="BW10" s="359">
        <f t="shared" ca="1" si="26"/>
        <v>0</v>
      </c>
      <c r="BX10" s="359">
        <f t="shared" ca="1" si="27"/>
        <v>0</v>
      </c>
      <c r="BY10" s="359">
        <f t="shared" ca="1" si="28"/>
        <v>0</v>
      </c>
      <c r="BZ10" s="359">
        <f t="shared" ca="1" si="29"/>
        <v>0</v>
      </c>
      <c r="CA10" s="359">
        <f t="shared" ref="CA10:CA73" ca="1" si="67">IF(SUM(BV10:BZ10)&lt;0,0,SUM(BV10:BZ10))</f>
        <v>0</v>
      </c>
      <c r="CC10" s="362">
        <f ca="1">CC9+1</f>
        <v>121</v>
      </c>
      <c r="CD10" s="362">
        <v>2</v>
      </c>
      <c r="CE10" s="371">
        <f ca="1">CJ9</f>
        <v>0</v>
      </c>
      <c r="CF10" s="359">
        <f t="shared" ca="1" si="30"/>
        <v>0</v>
      </c>
      <c r="CG10" s="359">
        <f t="shared" ca="1" si="31"/>
        <v>0</v>
      </c>
      <c r="CH10" s="359">
        <f t="shared" ca="1" si="32"/>
        <v>0</v>
      </c>
      <c r="CI10" s="359">
        <f t="shared" ca="1" si="33"/>
        <v>0</v>
      </c>
      <c r="CJ10" s="359">
        <f t="shared" ref="CJ10:CJ73" ca="1" si="68">IF(SUM(CE10:CI10)&lt;0,0,SUM(CE10:CI10))</f>
        <v>0</v>
      </c>
      <c r="CL10" s="362">
        <f ca="1">CL9+1</f>
        <v>121</v>
      </c>
      <c r="CM10" s="362">
        <v>2</v>
      </c>
      <c r="CN10" s="371">
        <f ca="1">CS9</f>
        <v>0</v>
      </c>
      <c r="CO10" s="359">
        <f t="shared" ca="1" si="34"/>
        <v>0</v>
      </c>
      <c r="CP10" s="359">
        <f t="shared" ca="1" si="35"/>
        <v>0</v>
      </c>
      <c r="CQ10" s="359">
        <f t="shared" ca="1" si="36"/>
        <v>0</v>
      </c>
      <c r="CR10" s="359">
        <f t="shared" ca="1" si="37"/>
        <v>0</v>
      </c>
      <c r="CS10" s="359">
        <f t="shared" ref="CS10:CS73" ca="1" si="69">IF(SUM(CN10:CR10)&lt;0,0,SUM(CN10:CR10))</f>
        <v>0</v>
      </c>
      <c r="CU10" s="362">
        <f ca="1">CU9+1</f>
        <v>121</v>
      </c>
      <c r="CV10" s="362">
        <v>2</v>
      </c>
      <c r="CW10" s="371">
        <f ca="1">DB9</f>
        <v>0</v>
      </c>
      <c r="CX10" s="359">
        <f t="shared" ca="1" si="38"/>
        <v>0</v>
      </c>
      <c r="CY10" s="359">
        <f t="shared" ca="1" si="39"/>
        <v>0</v>
      </c>
      <c r="CZ10" s="359">
        <f t="shared" ca="1" si="40"/>
        <v>0</v>
      </c>
      <c r="DA10" s="359">
        <f t="shared" ca="1" si="41"/>
        <v>0</v>
      </c>
      <c r="DB10" s="359">
        <f t="shared" ref="DB10:DB73" ca="1" si="70">IF(SUM(CW10:DA10)&lt;0,0,SUM(CW10:DA10))</f>
        <v>0</v>
      </c>
      <c r="DD10" s="362">
        <f ca="1">DD9+1</f>
        <v>121</v>
      </c>
      <c r="DE10" s="362">
        <v>2</v>
      </c>
      <c r="DF10" s="371">
        <f ca="1">DK9</f>
        <v>0</v>
      </c>
      <c r="DG10" s="359">
        <f t="shared" ca="1" si="42"/>
        <v>0</v>
      </c>
      <c r="DH10" s="359">
        <f t="shared" ca="1" si="43"/>
        <v>0</v>
      </c>
      <c r="DI10" s="359">
        <f t="shared" ca="1" si="44"/>
        <v>0</v>
      </c>
      <c r="DJ10" s="359">
        <f t="shared" ca="1" si="45"/>
        <v>0</v>
      </c>
      <c r="DK10" s="359">
        <f t="shared" ref="DK10:DK73" ca="1" si="71">IF(SUM(DF10:DJ10)&lt;0,0,SUM(DF10:DJ10))</f>
        <v>0</v>
      </c>
      <c r="DM10" s="362">
        <f ca="1">DM9+1</f>
        <v>121</v>
      </c>
      <c r="DN10" s="362">
        <v>2</v>
      </c>
      <c r="DO10" s="371">
        <f ca="1">DT9</f>
        <v>0</v>
      </c>
      <c r="DP10" s="359">
        <f t="shared" ca="1" si="46"/>
        <v>0</v>
      </c>
      <c r="DQ10" s="359">
        <f t="shared" ca="1" si="47"/>
        <v>0</v>
      </c>
      <c r="DR10" s="359">
        <f t="shared" ca="1" si="48"/>
        <v>0</v>
      </c>
      <c r="DS10" s="359">
        <f t="shared" ca="1" si="49"/>
        <v>0</v>
      </c>
      <c r="DT10" s="359">
        <f t="shared" ref="DT10:DT73" ca="1" si="72">IF(SUM(DO10:DS10)&lt;0,0,SUM(DO10:DS10))</f>
        <v>0</v>
      </c>
      <c r="DV10" s="362">
        <f ca="1">DV9+1</f>
        <v>121</v>
      </c>
      <c r="DW10" s="362">
        <v>2</v>
      </c>
      <c r="DX10" s="371">
        <f ca="1">EC9</f>
        <v>0</v>
      </c>
      <c r="DY10" s="359">
        <f t="shared" ca="1" si="50"/>
        <v>0</v>
      </c>
      <c r="DZ10" s="359">
        <f t="shared" ca="1" si="51"/>
        <v>0</v>
      </c>
      <c r="EA10" s="359">
        <f t="shared" ca="1" si="52"/>
        <v>0</v>
      </c>
      <c r="EB10" s="359">
        <f t="shared" ca="1" si="53"/>
        <v>0</v>
      </c>
      <c r="EC10" s="359">
        <f t="shared" ref="EC10:EC73" ca="1" si="73">IF(SUM(DX10:EB10)&lt;0,0,SUM(DX10:EB10))</f>
        <v>0</v>
      </c>
      <c r="EE10" s="362">
        <f ca="1">EE9+1</f>
        <v>121</v>
      </c>
      <c r="EF10" s="362">
        <v>2</v>
      </c>
      <c r="EG10" s="371">
        <f ca="1">EL9</f>
        <v>0</v>
      </c>
      <c r="EH10" s="359">
        <f t="shared" ca="1" si="54"/>
        <v>0</v>
      </c>
      <c r="EI10" s="359">
        <f t="shared" ca="1" si="55"/>
        <v>0</v>
      </c>
      <c r="EJ10" s="359">
        <f t="shared" ca="1" si="56"/>
        <v>0</v>
      </c>
      <c r="EK10" s="359">
        <f t="shared" ca="1" si="57"/>
        <v>0</v>
      </c>
      <c r="EL10" s="359">
        <f t="shared" ref="EL10:EL73" ca="1" si="74">IF(SUM(EG10:EK10)&lt;0,0,SUM(EG10:EK10))</f>
        <v>0</v>
      </c>
    </row>
    <row r="11" spans="1:142" x14ac:dyDescent="0.35">
      <c r="A11" s="362" t="s">
        <v>122</v>
      </c>
      <c r="F11" s="372">
        <f ca="1">IFERROR(INDEX('Inflation Rates'!$A$16:$H$138,MATCH('TSP Traditional'!$H11,'Inflation Rates'!$A$16:$A$138,0),8)/INDEX('Inflation Rates'!$A$16:$H$138,MATCH('TSP Traditional'!$H11,'Inflation Rates'!$A$16:$A$138,0)-1,8)-1,F10)</f>
        <v>2.0000000000000018E-2</v>
      </c>
      <c r="G11" s="372">
        <f ca="1">IFERROR(INDEX('Inflation Rates'!$A$16:$H$138,MATCH('TSP Traditional'!$H11,'Inflation Rates'!$A$16:$A$138,0),6)/INDEX('Inflation Rates'!$A$16:$H$138,MATCH('TSP Traditional'!$H11,'Inflation Rates'!$A$16:$A$138,0)-1,6)-1,G10)</f>
        <v>1.7980000000000107E-2</v>
      </c>
      <c r="H11" s="362">
        <f ca="1">H10+1</f>
        <v>2022</v>
      </c>
      <c r="I11" s="362">
        <f ca="1">I10+1</f>
        <v>122</v>
      </c>
      <c r="J11" s="362">
        <v>3</v>
      </c>
      <c r="K11" s="371">
        <f ca="1">P10</f>
        <v>0</v>
      </c>
      <c r="L11" s="359">
        <f t="shared" ca="1" si="2"/>
        <v>0</v>
      </c>
      <c r="M11" s="359">
        <f t="shared" ca="1" si="3"/>
        <v>0</v>
      </c>
      <c r="N11" s="359">
        <f t="shared" ref="N11:N73" ca="1" si="75">(K11+(L11+M11)*0.5)*$B$6</f>
        <v>0</v>
      </c>
      <c r="O11" s="359">
        <f t="shared" ca="1" si="58"/>
        <v>0</v>
      </c>
      <c r="P11" s="359">
        <f t="shared" ref="P11:P74" ca="1" si="76">IF(SUM(K11:O11)&lt;0,0,SUM(K11:O11))</f>
        <v>0</v>
      </c>
      <c r="Q11" s="359"/>
      <c r="R11" s="362">
        <f ca="1">R10+1</f>
        <v>122</v>
      </c>
      <c r="S11" s="362">
        <v>2</v>
      </c>
      <c r="T11" s="371">
        <f ca="1">Y10</f>
        <v>0</v>
      </c>
      <c r="U11" s="359">
        <f t="shared" ca="1" si="59"/>
        <v>0</v>
      </c>
      <c r="V11" s="359">
        <f t="shared" ca="1" si="60"/>
        <v>0</v>
      </c>
      <c r="W11" s="359">
        <f t="shared" ca="1" si="61"/>
        <v>0</v>
      </c>
      <c r="X11" s="359">
        <f t="shared" ref="X11:X73" ca="1" si="77">IF(Y10=0,0,IFERROR(IF(R11=Y$7,-$B$8*T11,-ABS(X10*(1+$F11))),0))</f>
        <v>0</v>
      </c>
      <c r="Y11" s="359">
        <f t="shared" ref="Y11:Y74" ca="1" si="78">IF(SUM(T11:X11)&lt;0,0,SUM(T11:X11))</f>
        <v>0</v>
      </c>
      <c r="AA11" s="362">
        <f t="shared" ref="AA11:AA74" ca="1" si="79">AA10+1</f>
        <v>122</v>
      </c>
      <c r="AB11" s="362">
        <v>3</v>
      </c>
      <c r="AC11" s="371">
        <f t="shared" ref="AC11:AC74" ca="1" si="80">AH10</f>
        <v>0</v>
      </c>
      <c r="AD11" s="359">
        <f t="shared" ca="1" si="6"/>
        <v>0</v>
      </c>
      <c r="AE11" s="359">
        <f t="shared" ca="1" si="7"/>
        <v>0</v>
      </c>
      <c r="AF11" s="359">
        <f t="shared" ca="1" si="8"/>
        <v>0</v>
      </c>
      <c r="AG11" s="359">
        <f t="shared" ca="1" si="9"/>
        <v>0</v>
      </c>
      <c r="AH11" s="359">
        <f t="shared" ca="1" si="62"/>
        <v>0</v>
      </c>
      <c r="AJ11" s="362">
        <f t="shared" ref="AJ11:AJ74" ca="1" si="81">AJ10+1</f>
        <v>122</v>
      </c>
      <c r="AK11" s="362">
        <v>3</v>
      </c>
      <c r="AL11" s="371">
        <f t="shared" ref="AL11:AL74" ca="1" si="82">AQ10</f>
        <v>0</v>
      </c>
      <c r="AM11" s="359">
        <f t="shared" ca="1" si="10"/>
        <v>0</v>
      </c>
      <c r="AN11" s="359">
        <f t="shared" ca="1" si="11"/>
        <v>0</v>
      </c>
      <c r="AO11" s="359">
        <f t="shared" ca="1" si="12"/>
        <v>0</v>
      </c>
      <c r="AP11" s="359">
        <f t="shared" ca="1" si="13"/>
        <v>0</v>
      </c>
      <c r="AQ11" s="359">
        <f t="shared" ca="1" si="63"/>
        <v>0</v>
      </c>
      <c r="AS11" s="362">
        <f t="shared" ref="AS11:AS74" ca="1" si="83">AS10+1</f>
        <v>122</v>
      </c>
      <c r="AT11" s="362">
        <v>3</v>
      </c>
      <c r="AU11" s="371">
        <f t="shared" ref="AU11:AU74" ca="1" si="84">AZ10</f>
        <v>0</v>
      </c>
      <c r="AV11" s="359">
        <f t="shared" ca="1" si="14"/>
        <v>0</v>
      </c>
      <c r="AW11" s="359">
        <f t="shared" ca="1" si="15"/>
        <v>0</v>
      </c>
      <c r="AX11" s="359">
        <f t="shared" ca="1" si="16"/>
        <v>0</v>
      </c>
      <c r="AY11" s="359">
        <f t="shared" ca="1" si="17"/>
        <v>0</v>
      </c>
      <c r="AZ11" s="359">
        <f t="shared" ca="1" si="64"/>
        <v>0</v>
      </c>
      <c r="BB11" s="362">
        <f t="shared" ref="BB11:BB74" ca="1" si="85">BB10+1</f>
        <v>122</v>
      </c>
      <c r="BC11" s="362">
        <v>3</v>
      </c>
      <c r="BD11" s="371">
        <f t="shared" ref="BD11:BD74" ca="1" si="86">BI10</f>
        <v>0</v>
      </c>
      <c r="BE11" s="359">
        <f t="shared" ca="1" si="18"/>
        <v>0</v>
      </c>
      <c r="BF11" s="359">
        <f t="shared" ca="1" si="19"/>
        <v>0</v>
      </c>
      <c r="BG11" s="359">
        <f t="shared" ca="1" si="20"/>
        <v>0</v>
      </c>
      <c r="BH11" s="359">
        <f t="shared" ca="1" si="21"/>
        <v>0</v>
      </c>
      <c r="BI11" s="359">
        <f t="shared" ca="1" si="65"/>
        <v>0</v>
      </c>
      <c r="BK11" s="362">
        <f t="shared" ref="BK11:BK74" ca="1" si="87">BK10+1</f>
        <v>122</v>
      </c>
      <c r="BL11" s="362">
        <v>3</v>
      </c>
      <c r="BM11" s="371">
        <f t="shared" ref="BM11:BM74" ca="1" si="88">BR10</f>
        <v>0</v>
      </c>
      <c r="BN11" s="359">
        <f t="shared" ca="1" si="22"/>
        <v>0</v>
      </c>
      <c r="BO11" s="359">
        <f t="shared" ca="1" si="23"/>
        <v>0</v>
      </c>
      <c r="BP11" s="359">
        <f t="shared" ca="1" si="24"/>
        <v>0</v>
      </c>
      <c r="BQ11" s="359">
        <f t="shared" ca="1" si="25"/>
        <v>0</v>
      </c>
      <c r="BR11" s="359">
        <f t="shared" ca="1" si="66"/>
        <v>0</v>
      </c>
      <c r="BT11" s="362">
        <f t="shared" ref="BT11:BT74" ca="1" si="89">BT10+1</f>
        <v>122</v>
      </c>
      <c r="BU11" s="362">
        <v>3</v>
      </c>
      <c r="BV11" s="371">
        <f t="shared" ref="BV11:BV74" ca="1" si="90">CA10</f>
        <v>0</v>
      </c>
      <c r="BW11" s="359">
        <f t="shared" ca="1" si="26"/>
        <v>0</v>
      </c>
      <c r="BX11" s="359">
        <f t="shared" ca="1" si="27"/>
        <v>0</v>
      </c>
      <c r="BY11" s="359">
        <f t="shared" ca="1" si="28"/>
        <v>0</v>
      </c>
      <c r="BZ11" s="359">
        <f t="shared" ca="1" si="29"/>
        <v>0</v>
      </c>
      <c r="CA11" s="359">
        <f t="shared" ca="1" si="67"/>
        <v>0</v>
      </c>
      <c r="CC11" s="362">
        <f t="shared" ref="CC11:CC74" ca="1" si="91">CC10+1</f>
        <v>122</v>
      </c>
      <c r="CD11" s="362">
        <v>3</v>
      </c>
      <c r="CE11" s="371">
        <f t="shared" ref="CE11:CE74" ca="1" si="92">CJ10</f>
        <v>0</v>
      </c>
      <c r="CF11" s="359">
        <f t="shared" ca="1" si="30"/>
        <v>0</v>
      </c>
      <c r="CG11" s="359">
        <f t="shared" ca="1" si="31"/>
        <v>0</v>
      </c>
      <c r="CH11" s="359">
        <f t="shared" ca="1" si="32"/>
        <v>0</v>
      </c>
      <c r="CI11" s="359">
        <f t="shared" ca="1" si="33"/>
        <v>0</v>
      </c>
      <c r="CJ11" s="359">
        <f t="shared" ca="1" si="68"/>
        <v>0</v>
      </c>
      <c r="CL11" s="362">
        <f t="shared" ref="CL11:CL74" ca="1" si="93">CL10+1</f>
        <v>122</v>
      </c>
      <c r="CM11" s="362">
        <v>3</v>
      </c>
      <c r="CN11" s="371">
        <f t="shared" ref="CN11:CN74" ca="1" si="94">CS10</f>
        <v>0</v>
      </c>
      <c r="CO11" s="359">
        <f t="shared" ca="1" si="34"/>
        <v>0</v>
      </c>
      <c r="CP11" s="359">
        <f t="shared" ca="1" si="35"/>
        <v>0</v>
      </c>
      <c r="CQ11" s="359">
        <f t="shared" ca="1" si="36"/>
        <v>0</v>
      </c>
      <c r="CR11" s="359">
        <f t="shared" ca="1" si="37"/>
        <v>0</v>
      </c>
      <c r="CS11" s="359">
        <f t="shared" ca="1" si="69"/>
        <v>0</v>
      </c>
      <c r="CU11" s="362">
        <f t="shared" ref="CU11:CU74" ca="1" si="95">CU10+1</f>
        <v>122</v>
      </c>
      <c r="CV11" s="362">
        <v>3</v>
      </c>
      <c r="CW11" s="371">
        <f t="shared" ref="CW11:CW74" ca="1" si="96">DB10</f>
        <v>0</v>
      </c>
      <c r="CX11" s="359">
        <f t="shared" ca="1" si="38"/>
        <v>0</v>
      </c>
      <c r="CY11" s="359">
        <f t="shared" ca="1" si="39"/>
        <v>0</v>
      </c>
      <c r="CZ11" s="359">
        <f t="shared" ca="1" si="40"/>
        <v>0</v>
      </c>
      <c r="DA11" s="359">
        <f t="shared" ca="1" si="41"/>
        <v>0</v>
      </c>
      <c r="DB11" s="359">
        <f t="shared" ca="1" si="70"/>
        <v>0</v>
      </c>
      <c r="DD11" s="362">
        <f t="shared" ref="DD11:DD74" ca="1" si="97">DD10+1</f>
        <v>122</v>
      </c>
      <c r="DE11" s="362">
        <v>3</v>
      </c>
      <c r="DF11" s="371">
        <f t="shared" ref="DF11:DF74" ca="1" si="98">DK10</f>
        <v>0</v>
      </c>
      <c r="DG11" s="359">
        <f t="shared" ca="1" si="42"/>
        <v>0</v>
      </c>
      <c r="DH11" s="359">
        <f t="shared" ca="1" si="43"/>
        <v>0</v>
      </c>
      <c r="DI11" s="359">
        <f t="shared" ca="1" si="44"/>
        <v>0</v>
      </c>
      <c r="DJ11" s="359">
        <f t="shared" ca="1" si="45"/>
        <v>0</v>
      </c>
      <c r="DK11" s="359">
        <f t="shared" ca="1" si="71"/>
        <v>0</v>
      </c>
      <c r="DM11" s="362">
        <f t="shared" ref="DM11:DM74" ca="1" si="99">DM10+1</f>
        <v>122</v>
      </c>
      <c r="DN11" s="362">
        <v>3</v>
      </c>
      <c r="DO11" s="371">
        <f t="shared" ref="DO11:DO74" ca="1" si="100">DT10</f>
        <v>0</v>
      </c>
      <c r="DP11" s="359">
        <f t="shared" ca="1" si="46"/>
        <v>0</v>
      </c>
      <c r="DQ11" s="359">
        <f t="shared" ca="1" si="47"/>
        <v>0</v>
      </c>
      <c r="DR11" s="359">
        <f t="shared" ca="1" si="48"/>
        <v>0</v>
      </c>
      <c r="DS11" s="359">
        <f t="shared" ca="1" si="49"/>
        <v>0</v>
      </c>
      <c r="DT11" s="359">
        <f t="shared" ca="1" si="72"/>
        <v>0</v>
      </c>
      <c r="DV11" s="362">
        <f t="shared" ref="DV11:DV74" ca="1" si="101">DV10+1</f>
        <v>122</v>
      </c>
      <c r="DW11" s="362">
        <v>3</v>
      </c>
      <c r="DX11" s="371">
        <f t="shared" ref="DX11:DX74" ca="1" si="102">EC10</f>
        <v>0</v>
      </c>
      <c r="DY11" s="359">
        <f t="shared" ca="1" si="50"/>
        <v>0</v>
      </c>
      <c r="DZ11" s="359">
        <f t="shared" ca="1" si="51"/>
        <v>0</v>
      </c>
      <c r="EA11" s="359">
        <f t="shared" ca="1" si="52"/>
        <v>0</v>
      </c>
      <c r="EB11" s="359">
        <f t="shared" ca="1" si="53"/>
        <v>0</v>
      </c>
      <c r="EC11" s="359">
        <f t="shared" ca="1" si="73"/>
        <v>0</v>
      </c>
      <c r="EE11" s="362">
        <f t="shared" ref="EE11:EE74" ca="1" si="103">EE10+1</f>
        <v>122</v>
      </c>
      <c r="EF11" s="362">
        <v>3</v>
      </c>
      <c r="EG11" s="371">
        <f t="shared" ref="EG11:EG74" ca="1" si="104">EL10</f>
        <v>0</v>
      </c>
      <c r="EH11" s="359">
        <f t="shared" ca="1" si="54"/>
        <v>0</v>
      </c>
      <c r="EI11" s="359">
        <f t="shared" ca="1" si="55"/>
        <v>0</v>
      </c>
      <c r="EJ11" s="359">
        <f t="shared" ca="1" si="56"/>
        <v>0</v>
      </c>
      <c r="EK11" s="359">
        <f t="shared" ca="1" si="57"/>
        <v>0</v>
      </c>
      <c r="EL11" s="359">
        <f t="shared" ca="1" si="74"/>
        <v>0</v>
      </c>
    </row>
    <row r="12" spans="1:142" x14ac:dyDescent="0.35">
      <c r="A12" s="362" t="s">
        <v>123</v>
      </c>
      <c r="B12" s="363">
        <v>0.01</v>
      </c>
      <c r="F12" s="372">
        <f ca="1">IFERROR(INDEX('Inflation Rates'!$A$16:$H$138,MATCH('TSP Traditional'!$H12,'Inflation Rates'!$A$16:$A$138,0),8)/INDEX('Inflation Rates'!$A$16:$H$138,MATCH('TSP Traditional'!$H12,'Inflation Rates'!$A$16:$A$138,0)-1,8)-1,F11)</f>
        <v>2.0000000000000018E-2</v>
      </c>
      <c r="G12" s="372">
        <f ca="1">IFERROR(INDEX('Inflation Rates'!$A$16:$H$138,MATCH('TSP Traditional'!$H12,'Inflation Rates'!$A$16:$A$138,0),6)/INDEX('Inflation Rates'!$A$16:$H$138,MATCH('TSP Traditional'!$H12,'Inflation Rates'!$A$16:$A$138,0)-1,6)-1,G11)</f>
        <v>2.0999999999999908E-2</v>
      </c>
      <c r="H12" s="362">
        <f t="shared" ref="H12:H75" ca="1" si="105">H11+1</f>
        <v>2023</v>
      </c>
      <c r="I12" s="362">
        <f t="shared" ref="I12:I75" ca="1" si="106">I11+1</f>
        <v>123</v>
      </c>
      <c r="J12" s="362">
        <v>4</v>
      </c>
      <c r="K12" s="371">
        <f t="shared" ref="K12:K59" ca="1" si="107">P11</f>
        <v>0</v>
      </c>
      <c r="L12" s="359">
        <f t="shared" ca="1" si="2"/>
        <v>0</v>
      </c>
      <c r="M12" s="359">
        <f t="shared" ca="1" si="3"/>
        <v>0</v>
      </c>
      <c r="N12" s="359">
        <f t="shared" ca="1" si="75"/>
        <v>0</v>
      </c>
      <c r="O12" s="359">
        <f t="shared" ca="1" si="58"/>
        <v>0</v>
      </c>
      <c r="P12" s="359">
        <f t="shared" ca="1" si="76"/>
        <v>0</v>
      </c>
      <c r="Q12" s="359"/>
      <c r="R12" s="362">
        <f t="shared" ref="R12:R75" ca="1" si="108">R11+1</f>
        <v>123</v>
      </c>
      <c r="S12" s="362">
        <v>3</v>
      </c>
      <c r="T12" s="371">
        <f t="shared" ref="T12:T75" ca="1" si="109">Y11</f>
        <v>0</v>
      </c>
      <c r="U12" s="359">
        <f t="shared" ca="1" si="59"/>
        <v>0</v>
      </c>
      <c r="V12" s="359">
        <f t="shared" ca="1" si="60"/>
        <v>0</v>
      </c>
      <c r="W12" s="359">
        <f t="shared" ca="1" si="61"/>
        <v>0</v>
      </c>
      <c r="X12" s="359">
        <f t="shared" ca="1" si="77"/>
        <v>0</v>
      </c>
      <c r="Y12" s="359">
        <f t="shared" ca="1" si="78"/>
        <v>0</v>
      </c>
      <c r="AA12" s="362">
        <f t="shared" ca="1" si="79"/>
        <v>123</v>
      </c>
      <c r="AB12" s="362">
        <v>4</v>
      </c>
      <c r="AC12" s="371">
        <f t="shared" ca="1" si="80"/>
        <v>0</v>
      </c>
      <c r="AD12" s="359">
        <f t="shared" ca="1" si="6"/>
        <v>0</v>
      </c>
      <c r="AE12" s="359">
        <f t="shared" ca="1" si="7"/>
        <v>0</v>
      </c>
      <c r="AF12" s="359">
        <f t="shared" ca="1" si="8"/>
        <v>0</v>
      </c>
      <c r="AG12" s="359">
        <f t="shared" ca="1" si="9"/>
        <v>0</v>
      </c>
      <c r="AH12" s="359">
        <f t="shared" ca="1" si="62"/>
        <v>0</v>
      </c>
      <c r="AJ12" s="362">
        <f t="shared" ca="1" si="81"/>
        <v>123</v>
      </c>
      <c r="AK12" s="362">
        <v>4</v>
      </c>
      <c r="AL12" s="371">
        <f t="shared" ca="1" si="82"/>
        <v>0</v>
      </c>
      <c r="AM12" s="359">
        <f t="shared" ca="1" si="10"/>
        <v>0</v>
      </c>
      <c r="AN12" s="359">
        <f t="shared" ca="1" si="11"/>
        <v>0</v>
      </c>
      <c r="AO12" s="359">
        <f t="shared" ca="1" si="12"/>
        <v>0</v>
      </c>
      <c r="AP12" s="359">
        <f t="shared" ca="1" si="13"/>
        <v>0</v>
      </c>
      <c r="AQ12" s="359">
        <f t="shared" ca="1" si="63"/>
        <v>0</v>
      </c>
      <c r="AS12" s="362">
        <f t="shared" ca="1" si="83"/>
        <v>123</v>
      </c>
      <c r="AT12" s="362">
        <v>4</v>
      </c>
      <c r="AU12" s="371">
        <f t="shared" ca="1" si="84"/>
        <v>0</v>
      </c>
      <c r="AV12" s="359">
        <f t="shared" ca="1" si="14"/>
        <v>0</v>
      </c>
      <c r="AW12" s="359">
        <f t="shared" ca="1" si="15"/>
        <v>0</v>
      </c>
      <c r="AX12" s="359">
        <f t="shared" ca="1" si="16"/>
        <v>0</v>
      </c>
      <c r="AY12" s="359">
        <f t="shared" ca="1" si="17"/>
        <v>0</v>
      </c>
      <c r="AZ12" s="359">
        <f t="shared" ca="1" si="64"/>
        <v>0</v>
      </c>
      <c r="BB12" s="362">
        <f t="shared" ca="1" si="85"/>
        <v>123</v>
      </c>
      <c r="BC12" s="362">
        <v>4</v>
      </c>
      <c r="BD12" s="371">
        <f t="shared" ca="1" si="86"/>
        <v>0</v>
      </c>
      <c r="BE12" s="359">
        <f t="shared" ca="1" si="18"/>
        <v>0</v>
      </c>
      <c r="BF12" s="359">
        <f t="shared" ca="1" si="19"/>
        <v>0</v>
      </c>
      <c r="BG12" s="359">
        <f t="shared" ca="1" si="20"/>
        <v>0</v>
      </c>
      <c r="BH12" s="359">
        <f t="shared" ca="1" si="21"/>
        <v>0</v>
      </c>
      <c r="BI12" s="359">
        <f t="shared" ca="1" si="65"/>
        <v>0</v>
      </c>
      <c r="BK12" s="362">
        <f t="shared" ca="1" si="87"/>
        <v>123</v>
      </c>
      <c r="BL12" s="362">
        <v>4</v>
      </c>
      <c r="BM12" s="371">
        <f t="shared" ca="1" si="88"/>
        <v>0</v>
      </c>
      <c r="BN12" s="359">
        <f t="shared" ca="1" si="22"/>
        <v>0</v>
      </c>
      <c r="BO12" s="359">
        <f t="shared" ca="1" si="23"/>
        <v>0</v>
      </c>
      <c r="BP12" s="359">
        <f t="shared" ca="1" si="24"/>
        <v>0</v>
      </c>
      <c r="BQ12" s="359">
        <f t="shared" ca="1" si="25"/>
        <v>0</v>
      </c>
      <c r="BR12" s="359">
        <f t="shared" ca="1" si="66"/>
        <v>0</v>
      </c>
      <c r="BT12" s="362">
        <f t="shared" ca="1" si="89"/>
        <v>123</v>
      </c>
      <c r="BU12" s="362">
        <v>4</v>
      </c>
      <c r="BV12" s="371">
        <f t="shared" ca="1" si="90"/>
        <v>0</v>
      </c>
      <c r="BW12" s="359">
        <f t="shared" ca="1" si="26"/>
        <v>0</v>
      </c>
      <c r="BX12" s="359">
        <f t="shared" ca="1" si="27"/>
        <v>0</v>
      </c>
      <c r="BY12" s="359">
        <f t="shared" ca="1" si="28"/>
        <v>0</v>
      </c>
      <c r="BZ12" s="359">
        <f t="shared" ca="1" si="29"/>
        <v>0</v>
      </c>
      <c r="CA12" s="359">
        <f t="shared" ca="1" si="67"/>
        <v>0</v>
      </c>
      <c r="CC12" s="362">
        <f t="shared" ca="1" si="91"/>
        <v>123</v>
      </c>
      <c r="CD12" s="362">
        <v>4</v>
      </c>
      <c r="CE12" s="371">
        <f t="shared" ca="1" si="92"/>
        <v>0</v>
      </c>
      <c r="CF12" s="359">
        <f t="shared" ca="1" si="30"/>
        <v>0</v>
      </c>
      <c r="CG12" s="359">
        <f t="shared" ca="1" si="31"/>
        <v>0</v>
      </c>
      <c r="CH12" s="359">
        <f t="shared" ca="1" si="32"/>
        <v>0</v>
      </c>
      <c r="CI12" s="359">
        <f t="shared" ca="1" si="33"/>
        <v>0</v>
      </c>
      <c r="CJ12" s="359">
        <f t="shared" ca="1" si="68"/>
        <v>0</v>
      </c>
      <c r="CL12" s="362">
        <f t="shared" ca="1" si="93"/>
        <v>123</v>
      </c>
      <c r="CM12" s="362">
        <v>4</v>
      </c>
      <c r="CN12" s="371">
        <f t="shared" ca="1" si="94"/>
        <v>0</v>
      </c>
      <c r="CO12" s="359">
        <f t="shared" ca="1" si="34"/>
        <v>0</v>
      </c>
      <c r="CP12" s="359">
        <f t="shared" ca="1" si="35"/>
        <v>0</v>
      </c>
      <c r="CQ12" s="359">
        <f t="shared" ca="1" si="36"/>
        <v>0</v>
      </c>
      <c r="CR12" s="359">
        <f t="shared" ca="1" si="37"/>
        <v>0</v>
      </c>
      <c r="CS12" s="359">
        <f t="shared" ca="1" si="69"/>
        <v>0</v>
      </c>
      <c r="CU12" s="362">
        <f t="shared" ca="1" si="95"/>
        <v>123</v>
      </c>
      <c r="CV12" s="362">
        <v>4</v>
      </c>
      <c r="CW12" s="371">
        <f t="shared" ca="1" si="96"/>
        <v>0</v>
      </c>
      <c r="CX12" s="359">
        <f t="shared" ca="1" si="38"/>
        <v>0</v>
      </c>
      <c r="CY12" s="359">
        <f t="shared" ca="1" si="39"/>
        <v>0</v>
      </c>
      <c r="CZ12" s="359">
        <f t="shared" ca="1" si="40"/>
        <v>0</v>
      </c>
      <c r="DA12" s="359">
        <f t="shared" ca="1" si="41"/>
        <v>0</v>
      </c>
      <c r="DB12" s="359">
        <f t="shared" ca="1" si="70"/>
        <v>0</v>
      </c>
      <c r="DD12" s="362">
        <f t="shared" ca="1" si="97"/>
        <v>123</v>
      </c>
      <c r="DE12" s="362">
        <v>4</v>
      </c>
      <c r="DF12" s="371">
        <f t="shared" ca="1" si="98"/>
        <v>0</v>
      </c>
      <c r="DG12" s="359">
        <f t="shared" ca="1" si="42"/>
        <v>0</v>
      </c>
      <c r="DH12" s="359">
        <f t="shared" ca="1" si="43"/>
        <v>0</v>
      </c>
      <c r="DI12" s="359">
        <f t="shared" ca="1" si="44"/>
        <v>0</v>
      </c>
      <c r="DJ12" s="359">
        <f t="shared" ca="1" si="45"/>
        <v>0</v>
      </c>
      <c r="DK12" s="359">
        <f t="shared" ca="1" si="71"/>
        <v>0</v>
      </c>
      <c r="DM12" s="362">
        <f t="shared" ca="1" si="99"/>
        <v>123</v>
      </c>
      <c r="DN12" s="362">
        <v>4</v>
      </c>
      <c r="DO12" s="371">
        <f t="shared" ca="1" si="100"/>
        <v>0</v>
      </c>
      <c r="DP12" s="359">
        <f t="shared" ca="1" si="46"/>
        <v>0</v>
      </c>
      <c r="DQ12" s="359">
        <f t="shared" ca="1" si="47"/>
        <v>0</v>
      </c>
      <c r="DR12" s="359">
        <f t="shared" ca="1" si="48"/>
        <v>0</v>
      </c>
      <c r="DS12" s="359">
        <f t="shared" ca="1" si="49"/>
        <v>0</v>
      </c>
      <c r="DT12" s="359">
        <f t="shared" ca="1" si="72"/>
        <v>0</v>
      </c>
      <c r="DV12" s="362">
        <f t="shared" ca="1" si="101"/>
        <v>123</v>
      </c>
      <c r="DW12" s="362">
        <v>4</v>
      </c>
      <c r="DX12" s="371">
        <f t="shared" ca="1" si="102"/>
        <v>0</v>
      </c>
      <c r="DY12" s="359">
        <f t="shared" ca="1" si="50"/>
        <v>0</v>
      </c>
      <c r="DZ12" s="359">
        <f t="shared" ca="1" si="51"/>
        <v>0</v>
      </c>
      <c r="EA12" s="359">
        <f t="shared" ca="1" si="52"/>
        <v>0</v>
      </c>
      <c r="EB12" s="359">
        <f t="shared" ca="1" si="53"/>
        <v>0</v>
      </c>
      <c r="EC12" s="359">
        <f t="shared" ca="1" si="73"/>
        <v>0</v>
      </c>
      <c r="EE12" s="362">
        <f t="shared" ca="1" si="103"/>
        <v>123</v>
      </c>
      <c r="EF12" s="362">
        <v>4</v>
      </c>
      <c r="EG12" s="371">
        <f t="shared" ca="1" si="104"/>
        <v>0</v>
      </c>
      <c r="EH12" s="359">
        <f t="shared" ca="1" si="54"/>
        <v>0</v>
      </c>
      <c r="EI12" s="359">
        <f t="shared" ca="1" si="55"/>
        <v>0</v>
      </c>
      <c r="EJ12" s="359">
        <f t="shared" ca="1" si="56"/>
        <v>0</v>
      </c>
      <c r="EK12" s="359">
        <f t="shared" ca="1" si="57"/>
        <v>0</v>
      </c>
      <c r="EL12" s="359">
        <f t="shared" ca="1" si="74"/>
        <v>0</v>
      </c>
    </row>
    <row r="13" spans="1:142" x14ac:dyDescent="0.35">
      <c r="A13" s="362" t="s">
        <v>124</v>
      </c>
      <c r="B13" s="363">
        <v>0.03</v>
      </c>
      <c r="F13" s="372">
        <f ca="1">IFERROR(INDEX('Inflation Rates'!$A$16:$H$138,MATCH('TSP Traditional'!$H13,'Inflation Rates'!$A$16:$A$138,0),8)/INDEX('Inflation Rates'!$A$16:$H$138,MATCH('TSP Traditional'!$H13,'Inflation Rates'!$A$16:$A$138,0)-1,8)-1,F12)</f>
        <v>2.0000000000000018E-2</v>
      </c>
      <c r="G13" s="372">
        <f ca="1">IFERROR(INDEX('Inflation Rates'!$A$16:$H$138,MATCH('TSP Traditional'!$H13,'Inflation Rates'!$A$16:$A$138,0),6)/INDEX('Inflation Rates'!$A$16:$H$138,MATCH('TSP Traditional'!$H13,'Inflation Rates'!$A$16:$A$138,0)-1,6)-1,G12)</f>
        <v>2.0999999999999908E-2</v>
      </c>
      <c r="H13" s="362">
        <f t="shared" ca="1" si="105"/>
        <v>2024</v>
      </c>
      <c r="I13" s="362">
        <f t="shared" ca="1" si="106"/>
        <v>124</v>
      </c>
      <c r="J13" s="362">
        <v>5</v>
      </c>
      <c r="K13" s="371">
        <f t="shared" ca="1" si="107"/>
        <v>0</v>
      </c>
      <c r="L13" s="359">
        <f t="shared" ca="1" si="2"/>
        <v>0</v>
      </c>
      <c r="M13" s="359">
        <f t="shared" ca="1" si="3"/>
        <v>0</v>
      </c>
      <c r="N13" s="359">
        <f t="shared" ca="1" si="75"/>
        <v>0</v>
      </c>
      <c r="O13" s="359">
        <f t="shared" ca="1" si="58"/>
        <v>0</v>
      </c>
      <c r="P13" s="359">
        <f t="shared" ca="1" si="76"/>
        <v>0</v>
      </c>
      <c r="Q13" s="359"/>
      <c r="R13" s="362">
        <f t="shared" ca="1" si="108"/>
        <v>124</v>
      </c>
      <c r="S13" s="362">
        <v>4</v>
      </c>
      <c r="T13" s="371">
        <f t="shared" ca="1" si="109"/>
        <v>0</v>
      </c>
      <c r="U13" s="359">
        <f t="shared" ca="1" si="59"/>
        <v>0</v>
      </c>
      <c r="V13" s="359">
        <f t="shared" ca="1" si="60"/>
        <v>0</v>
      </c>
      <c r="W13" s="359">
        <f t="shared" ca="1" si="61"/>
        <v>0</v>
      </c>
      <c r="X13" s="359">
        <f t="shared" ca="1" si="77"/>
        <v>0</v>
      </c>
      <c r="Y13" s="359">
        <f t="shared" ca="1" si="78"/>
        <v>0</v>
      </c>
      <c r="AA13" s="362">
        <f t="shared" ca="1" si="79"/>
        <v>124</v>
      </c>
      <c r="AB13" s="362">
        <v>5</v>
      </c>
      <c r="AC13" s="371">
        <f t="shared" ca="1" si="80"/>
        <v>0</v>
      </c>
      <c r="AD13" s="359">
        <f t="shared" ca="1" si="6"/>
        <v>0</v>
      </c>
      <c r="AE13" s="359">
        <f t="shared" ca="1" si="7"/>
        <v>0</v>
      </c>
      <c r="AF13" s="359">
        <f t="shared" ca="1" si="8"/>
        <v>0</v>
      </c>
      <c r="AG13" s="359">
        <f t="shared" ca="1" si="9"/>
        <v>0</v>
      </c>
      <c r="AH13" s="359">
        <f t="shared" ca="1" si="62"/>
        <v>0</v>
      </c>
      <c r="AJ13" s="362">
        <f t="shared" ca="1" si="81"/>
        <v>124</v>
      </c>
      <c r="AK13" s="362">
        <v>5</v>
      </c>
      <c r="AL13" s="371">
        <f t="shared" ca="1" si="82"/>
        <v>0</v>
      </c>
      <c r="AM13" s="359">
        <f t="shared" ca="1" si="10"/>
        <v>0</v>
      </c>
      <c r="AN13" s="359">
        <f t="shared" ca="1" si="11"/>
        <v>0</v>
      </c>
      <c r="AO13" s="359">
        <f t="shared" ca="1" si="12"/>
        <v>0</v>
      </c>
      <c r="AP13" s="359">
        <f t="shared" ca="1" si="13"/>
        <v>0</v>
      </c>
      <c r="AQ13" s="359">
        <f t="shared" ca="1" si="63"/>
        <v>0</v>
      </c>
      <c r="AS13" s="362">
        <f t="shared" ca="1" si="83"/>
        <v>124</v>
      </c>
      <c r="AT13" s="362">
        <v>5</v>
      </c>
      <c r="AU13" s="371">
        <f t="shared" ca="1" si="84"/>
        <v>0</v>
      </c>
      <c r="AV13" s="359">
        <f t="shared" ca="1" si="14"/>
        <v>0</v>
      </c>
      <c r="AW13" s="359">
        <f t="shared" ca="1" si="15"/>
        <v>0</v>
      </c>
      <c r="AX13" s="359">
        <f t="shared" ca="1" si="16"/>
        <v>0</v>
      </c>
      <c r="AY13" s="359">
        <f t="shared" ca="1" si="17"/>
        <v>0</v>
      </c>
      <c r="AZ13" s="359">
        <f t="shared" ca="1" si="64"/>
        <v>0</v>
      </c>
      <c r="BB13" s="362">
        <f t="shared" ca="1" si="85"/>
        <v>124</v>
      </c>
      <c r="BC13" s="362">
        <v>5</v>
      </c>
      <c r="BD13" s="371">
        <f t="shared" ca="1" si="86"/>
        <v>0</v>
      </c>
      <c r="BE13" s="359">
        <f t="shared" ca="1" si="18"/>
        <v>0</v>
      </c>
      <c r="BF13" s="359">
        <f t="shared" ca="1" si="19"/>
        <v>0</v>
      </c>
      <c r="BG13" s="359">
        <f t="shared" ca="1" si="20"/>
        <v>0</v>
      </c>
      <c r="BH13" s="359">
        <f t="shared" ca="1" si="21"/>
        <v>0</v>
      </c>
      <c r="BI13" s="359">
        <f t="shared" ca="1" si="65"/>
        <v>0</v>
      </c>
      <c r="BK13" s="362">
        <f t="shared" ca="1" si="87"/>
        <v>124</v>
      </c>
      <c r="BL13" s="362">
        <v>5</v>
      </c>
      <c r="BM13" s="371">
        <f t="shared" ca="1" si="88"/>
        <v>0</v>
      </c>
      <c r="BN13" s="359">
        <f t="shared" ca="1" si="22"/>
        <v>0</v>
      </c>
      <c r="BO13" s="359">
        <f t="shared" ca="1" si="23"/>
        <v>0</v>
      </c>
      <c r="BP13" s="359">
        <f t="shared" ca="1" si="24"/>
        <v>0</v>
      </c>
      <c r="BQ13" s="359">
        <f t="shared" ca="1" si="25"/>
        <v>0</v>
      </c>
      <c r="BR13" s="359">
        <f t="shared" ca="1" si="66"/>
        <v>0</v>
      </c>
      <c r="BT13" s="362">
        <f t="shared" ca="1" si="89"/>
        <v>124</v>
      </c>
      <c r="BU13" s="362">
        <v>5</v>
      </c>
      <c r="BV13" s="371">
        <f t="shared" ca="1" si="90"/>
        <v>0</v>
      </c>
      <c r="BW13" s="359">
        <f t="shared" ca="1" si="26"/>
        <v>0</v>
      </c>
      <c r="BX13" s="359">
        <f t="shared" ca="1" si="27"/>
        <v>0</v>
      </c>
      <c r="BY13" s="359">
        <f t="shared" ca="1" si="28"/>
        <v>0</v>
      </c>
      <c r="BZ13" s="359">
        <f t="shared" ca="1" si="29"/>
        <v>0</v>
      </c>
      <c r="CA13" s="359">
        <f t="shared" ca="1" si="67"/>
        <v>0</v>
      </c>
      <c r="CC13" s="362">
        <f t="shared" ca="1" si="91"/>
        <v>124</v>
      </c>
      <c r="CD13" s="362">
        <v>5</v>
      </c>
      <c r="CE13" s="371">
        <f t="shared" ca="1" si="92"/>
        <v>0</v>
      </c>
      <c r="CF13" s="359">
        <f t="shared" ca="1" si="30"/>
        <v>0</v>
      </c>
      <c r="CG13" s="359">
        <f t="shared" ca="1" si="31"/>
        <v>0</v>
      </c>
      <c r="CH13" s="359">
        <f t="shared" ca="1" si="32"/>
        <v>0</v>
      </c>
      <c r="CI13" s="359">
        <f t="shared" ca="1" si="33"/>
        <v>0</v>
      </c>
      <c r="CJ13" s="359">
        <f t="shared" ca="1" si="68"/>
        <v>0</v>
      </c>
      <c r="CL13" s="362">
        <f t="shared" ca="1" si="93"/>
        <v>124</v>
      </c>
      <c r="CM13" s="362">
        <v>5</v>
      </c>
      <c r="CN13" s="371">
        <f t="shared" ca="1" si="94"/>
        <v>0</v>
      </c>
      <c r="CO13" s="359">
        <f t="shared" ca="1" si="34"/>
        <v>0</v>
      </c>
      <c r="CP13" s="359">
        <f t="shared" ca="1" si="35"/>
        <v>0</v>
      </c>
      <c r="CQ13" s="359">
        <f t="shared" ca="1" si="36"/>
        <v>0</v>
      </c>
      <c r="CR13" s="359">
        <f t="shared" ca="1" si="37"/>
        <v>0</v>
      </c>
      <c r="CS13" s="359">
        <f t="shared" ca="1" si="69"/>
        <v>0</v>
      </c>
      <c r="CU13" s="362">
        <f t="shared" ca="1" si="95"/>
        <v>124</v>
      </c>
      <c r="CV13" s="362">
        <v>5</v>
      </c>
      <c r="CW13" s="371">
        <f t="shared" ca="1" si="96"/>
        <v>0</v>
      </c>
      <c r="CX13" s="359">
        <f t="shared" ca="1" si="38"/>
        <v>0</v>
      </c>
      <c r="CY13" s="359">
        <f t="shared" ca="1" si="39"/>
        <v>0</v>
      </c>
      <c r="CZ13" s="359">
        <f t="shared" ca="1" si="40"/>
        <v>0</v>
      </c>
      <c r="DA13" s="359">
        <f t="shared" ca="1" si="41"/>
        <v>0</v>
      </c>
      <c r="DB13" s="359">
        <f t="shared" ca="1" si="70"/>
        <v>0</v>
      </c>
      <c r="DD13" s="362">
        <f t="shared" ca="1" si="97"/>
        <v>124</v>
      </c>
      <c r="DE13" s="362">
        <v>5</v>
      </c>
      <c r="DF13" s="371">
        <f t="shared" ca="1" si="98"/>
        <v>0</v>
      </c>
      <c r="DG13" s="359">
        <f t="shared" ca="1" si="42"/>
        <v>0</v>
      </c>
      <c r="DH13" s="359">
        <f t="shared" ca="1" si="43"/>
        <v>0</v>
      </c>
      <c r="DI13" s="359">
        <f t="shared" ca="1" si="44"/>
        <v>0</v>
      </c>
      <c r="DJ13" s="359">
        <f t="shared" ca="1" si="45"/>
        <v>0</v>
      </c>
      <c r="DK13" s="359">
        <f t="shared" ca="1" si="71"/>
        <v>0</v>
      </c>
      <c r="DM13" s="362">
        <f t="shared" ca="1" si="99"/>
        <v>124</v>
      </c>
      <c r="DN13" s="362">
        <v>5</v>
      </c>
      <c r="DO13" s="371">
        <f t="shared" ca="1" si="100"/>
        <v>0</v>
      </c>
      <c r="DP13" s="359">
        <f t="shared" ca="1" si="46"/>
        <v>0</v>
      </c>
      <c r="DQ13" s="359">
        <f t="shared" ca="1" si="47"/>
        <v>0</v>
      </c>
      <c r="DR13" s="359">
        <f t="shared" ca="1" si="48"/>
        <v>0</v>
      </c>
      <c r="DS13" s="359">
        <f t="shared" ca="1" si="49"/>
        <v>0</v>
      </c>
      <c r="DT13" s="359">
        <f t="shared" ca="1" si="72"/>
        <v>0</v>
      </c>
      <c r="DV13" s="362">
        <f t="shared" ca="1" si="101"/>
        <v>124</v>
      </c>
      <c r="DW13" s="362">
        <v>5</v>
      </c>
      <c r="DX13" s="371">
        <f t="shared" ca="1" si="102"/>
        <v>0</v>
      </c>
      <c r="DY13" s="359">
        <f t="shared" ca="1" si="50"/>
        <v>0</v>
      </c>
      <c r="DZ13" s="359">
        <f t="shared" ca="1" si="51"/>
        <v>0</v>
      </c>
      <c r="EA13" s="359">
        <f t="shared" ca="1" si="52"/>
        <v>0</v>
      </c>
      <c r="EB13" s="359">
        <f t="shared" ca="1" si="53"/>
        <v>0</v>
      </c>
      <c r="EC13" s="359">
        <f t="shared" ca="1" si="73"/>
        <v>0</v>
      </c>
      <c r="EE13" s="362">
        <f t="shared" ca="1" si="103"/>
        <v>124</v>
      </c>
      <c r="EF13" s="362">
        <v>5</v>
      </c>
      <c r="EG13" s="371">
        <f t="shared" ca="1" si="104"/>
        <v>0</v>
      </c>
      <c r="EH13" s="359">
        <f t="shared" ca="1" si="54"/>
        <v>0</v>
      </c>
      <c r="EI13" s="359">
        <f t="shared" ca="1" si="55"/>
        <v>0</v>
      </c>
      <c r="EJ13" s="359">
        <f t="shared" ca="1" si="56"/>
        <v>0</v>
      </c>
      <c r="EK13" s="359">
        <f t="shared" ca="1" si="57"/>
        <v>0</v>
      </c>
      <c r="EL13" s="359">
        <f t="shared" ca="1" si="74"/>
        <v>0</v>
      </c>
    </row>
    <row r="14" spans="1:142" x14ac:dyDescent="0.35">
      <c r="A14" s="362" t="s">
        <v>125</v>
      </c>
      <c r="B14" s="363">
        <v>0.05</v>
      </c>
      <c r="F14" s="372">
        <f ca="1">IFERROR(INDEX('Inflation Rates'!$A$16:$H$138,MATCH('TSP Traditional'!$H14,'Inflation Rates'!$A$16:$A$138,0),8)/INDEX('Inflation Rates'!$A$16:$H$138,MATCH('TSP Traditional'!$H14,'Inflation Rates'!$A$16:$A$138,0)-1,8)-1,F13)</f>
        <v>2.0000000000000018E-2</v>
      </c>
      <c r="G14" s="372">
        <f ca="1">IFERROR(INDEX('Inflation Rates'!$A$16:$H$138,MATCH('TSP Traditional'!$H14,'Inflation Rates'!$A$16:$A$138,0),6)/INDEX('Inflation Rates'!$A$16:$H$138,MATCH('TSP Traditional'!$H14,'Inflation Rates'!$A$16:$A$138,0)-1,6)-1,G13)</f>
        <v>2.0999999999999908E-2</v>
      </c>
      <c r="H14" s="362">
        <f t="shared" ca="1" si="105"/>
        <v>2025</v>
      </c>
      <c r="I14" s="362">
        <f t="shared" ca="1" si="106"/>
        <v>125</v>
      </c>
      <c r="J14" s="362">
        <v>6</v>
      </c>
      <c r="K14" s="371">
        <f t="shared" ca="1" si="107"/>
        <v>0</v>
      </c>
      <c r="L14" s="359">
        <f t="shared" ca="1" si="2"/>
        <v>0</v>
      </c>
      <c r="M14" s="359">
        <f t="shared" ca="1" si="3"/>
        <v>0</v>
      </c>
      <c r="N14" s="359">
        <f t="shared" ca="1" si="75"/>
        <v>0</v>
      </c>
      <c r="O14" s="359">
        <f t="shared" ca="1" si="58"/>
        <v>0</v>
      </c>
      <c r="P14" s="359">
        <f t="shared" ca="1" si="76"/>
        <v>0</v>
      </c>
      <c r="Q14" s="359"/>
      <c r="R14" s="362">
        <f t="shared" ca="1" si="108"/>
        <v>125</v>
      </c>
      <c r="S14" s="362">
        <v>5</v>
      </c>
      <c r="T14" s="371">
        <f t="shared" ca="1" si="109"/>
        <v>0</v>
      </c>
      <c r="U14" s="359">
        <f t="shared" ca="1" si="59"/>
        <v>0</v>
      </c>
      <c r="V14" s="359">
        <f t="shared" ca="1" si="60"/>
        <v>0</v>
      </c>
      <c r="W14" s="359">
        <f t="shared" ca="1" si="61"/>
        <v>0</v>
      </c>
      <c r="X14" s="359">
        <f t="shared" ca="1" si="77"/>
        <v>0</v>
      </c>
      <c r="Y14" s="359">
        <f t="shared" ca="1" si="78"/>
        <v>0</v>
      </c>
      <c r="AA14" s="362">
        <f t="shared" ca="1" si="79"/>
        <v>125</v>
      </c>
      <c r="AB14" s="362">
        <v>6</v>
      </c>
      <c r="AC14" s="371">
        <f t="shared" ca="1" si="80"/>
        <v>0</v>
      </c>
      <c r="AD14" s="359">
        <f t="shared" ca="1" si="6"/>
        <v>0</v>
      </c>
      <c r="AE14" s="359">
        <f t="shared" ca="1" si="7"/>
        <v>0</v>
      </c>
      <c r="AF14" s="359">
        <f t="shared" ca="1" si="8"/>
        <v>0</v>
      </c>
      <c r="AG14" s="359">
        <f t="shared" ca="1" si="9"/>
        <v>0</v>
      </c>
      <c r="AH14" s="359">
        <f t="shared" ca="1" si="62"/>
        <v>0</v>
      </c>
      <c r="AJ14" s="362">
        <f t="shared" ca="1" si="81"/>
        <v>125</v>
      </c>
      <c r="AK14" s="362">
        <v>6</v>
      </c>
      <c r="AL14" s="371">
        <f t="shared" ca="1" si="82"/>
        <v>0</v>
      </c>
      <c r="AM14" s="359">
        <f t="shared" ca="1" si="10"/>
        <v>0</v>
      </c>
      <c r="AN14" s="359">
        <f t="shared" ca="1" si="11"/>
        <v>0</v>
      </c>
      <c r="AO14" s="359">
        <f t="shared" ca="1" si="12"/>
        <v>0</v>
      </c>
      <c r="AP14" s="359">
        <f t="shared" ca="1" si="13"/>
        <v>0</v>
      </c>
      <c r="AQ14" s="359">
        <f t="shared" ca="1" si="63"/>
        <v>0</v>
      </c>
      <c r="AS14" s="362">
        <f t="shared" ca="1" si="83"/>
        <v>125</v>
      </c>
      <c r="AT14" s="362">
        <v>6</v>
      </c>
      <c r="AU14" s="371">
        <f t="shared" ca="1" si="84"/>
        <v>0</v>
      </c>
      <c r="AV14" s="359">
        <f t="shared" ca="1" si="14"/>
        <v>0</v>
      </c>
      <c r="AW14" s="359">
        <f t="shared" ca="1" si="15"/>
        <v>0</v>
      </c>
      <c r="AX14" s="359">
        <f t="shared" ca="1" si="16"/>
        <v>0</v>
      </c>
      <c r="AY14" s="359">
        <f t="shared" ca="1" si="17"/>
        <v>0</v>
      </c>
      <c r="AZ14" s="359">
        <f t="shared" ca="1" si="64"/>
        <v>0</v>
      </c>
      <c r="BB14" s="362">
        <f t="shared" ca="1" si="85"/>
        <v>125</v>
      </c>
      <c r="BC14" s="362">
        <v>6</v>
      </c>
      <c r="BD14" s="371">
        <f t="shared" ca="1" si="86"/>
        <v>0</v>
      </c>
      <c r="BE14" s="359">
        <f t="shared" ca="1" si="18"/>
        <v>0</v>
      </c>
      <c r="BF14" s="359">
        <f t="shared" ca="1" si="19"/>
        <v>0</v>
      </c>
      <c r="BG14" s="359">
        <f t="shared" ca="1" si="20"/>
        <v>0</v>
      </c>
      <c r="BH14" s="359">
        <f t="shared" ca="1" si="21"/>
        <v>0</v>
      </c>
      <c r="BI14" s="359">
        <f t="shared" ca="1" si="65"/>
        <v>0</v>
      </c>
      <c r="BK14" s="362">
        <f t="shared" ca="1" si="87"/>
        <v>125</v>
      </c>
      <c r="BL14" s="362">
        <v>6</v>
      </c>
      <c r="BM14" s="371">
        <f t="shared" ca="1" si="88"/>
        <v>0</v>
      </c>
      <c r="BN14" s="359">
        <f t="shared" ca="1" si="22"/>
        <v>0</v>
      </c>
      <c r="BO14" s="359">
        <f t="shared" ca="1" si="23"/>
        <v>0</v>
      </c>
      <c r="BP14" s="359">
        <f t="shared" ca="1" si="24"/>
        <v>0</v>
      </c>
      <c r="BQ14" s="359">
        <f t="shared" ca="1" si="25"/>
        <v>0</v>
      </c>
      <c r="BR14" s="359">
        <f t="shared" ca="1" si="66"/>
        <v>0</v>
      </c>
      <c r="BT14" s="362">
        <f t="shared" ca="1" si="89"/>
        <v>125</v>
      </c>
      <c r="BU14" s="362">
        <v>6</v>
      </c>
      <c r="BV14" s="371">
        <f t="shared" ca="1" si="90"/>
        <v>0</v>
      </c>
      <c r="BW14" s="359">
        <f t="shared" ca="1" si="26"/>
        <v>0</v>
      </c>
      <c r="BX14" s="359">
        <f t="shared" ca="1" si="27"/>
        <v>0</v>
      </c>
      <c r="BY14" s="359">
        <f t="shared" ca="1" si="28"/>
        <v>0</v>
      </c>
      <c r="BZ14" s="359">
        <f t="shared" ca="1" si="29"/>
        <v>0</v>
      </c>
      <c r="CA14" s="359">
        <f t="shared" ca="1" si="67"/>
        <v>0</v>
      </c>
      <c r="CC14" s="362">
        <f t="shared" ca="1" si="91"/>
        <v>125</v>
      </c>
      <c r="CD14" s="362">
        <v>6</v>
      </c>
      <c r="CE14" s="371">
        <f t="shared" ca="1" si="92"/>
        <v>0</v>
      </c>
      <c r="CF14" s="359">
        <f t="shared" ca="1" si="30"/>
        <v>0</v>
      </c>
      <c r="CG14" s="359">
        <f t="shared" ca="1" si="31"/>
        <v>0</v>
      </c>
      <c r="CH14" s="359">
        <f t="shared" ca="1" si="32"/>
        <v>0</v>
      </c>
      <c r="CI14" s="359">
        <f t="shared" ca="1" si="33"/>
        <v>0</v>
      </c>
      <c r="CJ14" s="359">
        <f t="shared" ca="1" si="68"/>
        <v>0</v>
      </c>
      <c r="CL14" s="362">
        <f t="shared" ca="1" si="93"/>
        <v>125</v>
      </c>
      <c r="CM14" s="362">
        <v>6</v>
      </c>
      <c r="CN14" s="371">
        <f t="shared" ca="1" si="94"/>
        <v>0</v>
      </c>
      <c r="CO14" s="359">
        <f t="shared" ca="1" si="34"/>
        <v>0</v>
      </c>
      <c r="CP14" s="359">
        <f t="shared" ca="1" si="35"/>
        <v>0</v>
      </c>
      <c r="CQ14" s="359">
        <f t="shared" ca="1" si="36"/>
        <v>0</v>
      </c>
      <c r="CR14" s="359">
        <f t="shared" ca="1" si="37"/>
        <v>0</v>
      </c>
      <c r="CS14" s="359">
        <f t="shared" ca="1" si="69"/>
        <v>0</v>
      </c>
      <c r="CU14" s="362">
        <f t="shared" ca="1" si="95"/>
        <v>125</v>
      </c>
      <c r="CV14" s="362">
        <v>6</v>
      </c>
      <c r="CW14" s="371">
        <f t="shared" ca="1" si="96"/>
        <v>0</v>
      </c>
      <c r="CX14" s="359">
        <f t="shared" ca="1" si="38"/>
        <v>0</v>
      </c>
      <c r="CY14" s="359">
        <f t="shared" ca="1" si="39"/>
        <v>0</v>
      </c>
      <c r="CZ14" s="359">
        <f t="shared" ca="1" si="40"/>
        <v>0</v>
      </c>
      <c r="DA14" s="359">
        <f t="shared" ca="1" si="41"/>
        <v>0</v>
      </c>
      <c r="DB14" s="359">
        <f t="shared" ca="1" si="70"/>
        <v>0</v>
      </c>
      <c r="DD14" s="362">
        <f t="shared" ca="1" si="97"/>
        <v>125</v>
      </c>
      <c r="DE14" s="362">
        <v>6</v>
      </c>
      <c r="DF14" s="371">
        <f t="shared" ca="1" si="98"/>
        <v>0</v>
      </c>
      <c r="DG14" s="359">
        <f t="shared" ca="1" si="42"/>
        <v>0</v>
      </c>
      <c r="DH14" s="359">
        <f t="shared" ca="1" si="43"/>
        <v>0</v>
      </c>
      <c r="DI14" s="359">
        <f t="shared" ca="1" si="44"/>
        <v>0</v>
      </c>
      <c r="DJ14" s="359">
        <f t="shared" ca="1" si="45"/>
        <v>0</v>
      </c>
      <c r="DK14" s="359">
        <f t="shared" ca="1" si="71"/>
        <v>0</v>
      </c>
      <c r="DM14" s="362">
        <f t="shared" ca="1" si="99"/>
        <v>125</v>
      </c>
      <c r="DN14" s="362">
        <v>6</v>
      </c>
      <c r="DO14" s="371">
        <f t="shared" ca="1" si="100"/>
        <v>0</v>
      </c>
      <c r="DP14" s="359">
        <f t="shared" ca="1" si="46"/>
        <v>0</v>
      </c>
      <c r="DQ14" s="359">
        <f t="shared" ca="1" si="47"/>
        <v>0</v>
      </c>
      <c r="DR14" s="359">
        <f t="shared" ca="1" si="48"/>
        <v>0</v>
      </c>
      <c r="DS14" s="359">
        <f t="shared" ca="1" si="49"/>
        <v>0</v>
      </c>
      <c r="DT14" s="359">
        <f t="shared" ca="1" si="72"/>
        <v>0</v>
      </c>
      <c r="DV14" s="362">
        <f t="shared" ca="1" si="101"/>
        <v>125</v>
      </c>
      <c r="DW14" s="362">
        <v>6</v>
      </c>
      <c r="DX14" s="371">
        <f t="shared" ca="1" si="102"/>
        <v>0</v>
      </c>
      <c r="DY14" s="359">
        <f t="shared" ca="1" si="50"/>
        <v>0</v>
      </c>
      <c r="DZ14" s="359">
        <f t="shared" ca="1" si="51"/>
        <v>0</v>
      </c>
      <c r="EA14" s="359">
        <f t="shared" ca="1" si="52"/>
        <v>0</v>
      </c>
      <c r="EB14" s="359">
        <f t="shared" ca="1" si="53"/>
        <v>0</v>
      </c>
      <c r="EC14" s="359">
        <f t="shared" ca="1" si="73"/>
        <v>0</v>
      </c>
      <c r="EE14" s="362">
        <f t="shared" ca="1" si="103"/>
        <v>125</v>
      </c>
      <c r="EF14" s="362">
        <v>6</v>
      </c>
      <c r="EG14" s="371">
        <f t="shared" ca="1" si="104"/>
        <v>0</v>
      </c>
      <c r="EH14" s="359">
        <f t="shared" ca="1" si="54"/>
        <v>0</v>
      </c>
      <c r="EI14" s="359">
        <f t="shared" ca="1" si="55"/>
        <v>0</v>
      </c>
      <c r="EJ14" s="359">
        <f t="shared" ca="1" si="56"/>
        <v>0</v>
      </c>
      <c r="EK14" s="359">
        <f t="shared" ca="1" si="57"/>
        <v>0</v>
      </c>
      <c r="EL14" s="359">
        <f t="shared" ca="1" si="74"/>
        <v>0</v>
      </c>
    </row>
    <row r="15" spans="1:142" x14ac:dyDescent="0.35">
      <c r="F15" s="372">
        <f ca="1">IFERROR(INDEX('Inflation Rates'!$A$16:$H$138,MATCH('TSP Traditional'!$H15,'Inflation Rates'!$A$16:$A$138,0),8)/INDEX('Inflation Rates'!$A$16:$H$138,MATCH('TSP Traditional'!$H15,'Inflation Rates'!$A$16:$A$138,0)-1,8)-1,F14)</f>
        <v>2.0000000000000018E-2</v>
      </c>
      <c r="G15" s="372">
        <f ca="1">IFERROR(INDEX('Inflation Rates'!$A$16:$H$138,MATCH('TSP Traditional'!$H15,'Inflation Rates'!$A$16:$A$138,0),6)/INDEX('Inflation Rates'!$A$16:$H$138,MATCH('TSP Traditional'!$H15,'Inflation Rates'!$A$16:$A$138,0)-1,6)-1,G14)</f>
        <v>2.0999999999999908E-2</v>
      </c>
      <c r="H15" s="362">
        <f t="shared" ca="1" si="105"/>
        <v>2026</v>
      </c>
      <c r="I15" s="362">
        <f t="shared" ca="1" si="106"/>
        <v>126</v>
      </c>
      <c r="J15" s="362">
        <v>7</v>
      </c>
      <c r="K15" s="371">
        <f t="shared" ca="1" si="107"/>
        <v>0</v>
      </c>
      <c r="L15" s="359">
        <f t="shared" ca="1" si="2"/>
        <v>0</v>
      </c>
      <c r="M15" s="359">
        <f t="shared" ca="1" si="3"/>
        <v>0</v>
      </c>
      <c r="N15" s="359">
        <f t="shared" ca="1" si="75"/>
        <v>0</v>
      </c>
      <c r="O15" s="359">
        <f t="shared" ca="1" si="58"/>
        <v>0</v>
      </c>
      <c r="P15" s="359">
        <f t="shared" ca="1" si="76"/>
        <v>0</v>
      </c>
      <c r="Q15" s="359"/>
      <c r="R15" s="362">
        <f t="shared" ca="1" si="108"/>
        <v>126</v>
      </c>
      <c r="S15" s="362">
        <v>6</v>
      </c>
      <c r="T15" s="371">
        <f t="shared" ca="1" si="109"/>
        <v>0</v>
      </c>
      <c r="U15" s="359">
        <f t="shared" ca="1" si="59"/>
        <v>0</v>
      </c>
      <c r="V15" s="359">
        <f t="shared" ca="1" si="60"/>
        <v>0</v>
      </c>
      <c r="W15" s="359">
        <f t="shared" ca="1" si="61"/>
        <v>0</v>
      </c>
      <c r="X15" s="359">
        <f t="shared" ca="1" si="77"/>
        <v>0</v>
      </c>
      <c r="Y15" s="359">
        <f t="shared" ca="1" si="78"/>
        <v>0</v>
      </c>
      <c r="AA15" s="362">
        <f t="shared" ca="1" si="79"/>
        <v>126</v>
      </c>
      <c r="AB15" s="362">
        <v>7</v>
      </c>
      <c r="AC15" s="371">
        <f t="shared" ca="1" si="80"/>
        <v>0</v>
      </c>
      <c r="AD15" s="359">
        <f t="shared" ca="1" si="6"/>
        <v>0</v>
      </c>
      <c r="AE15" s="359">
        <f t="shared" ca="1" si="7"/>
        <v>0</v>
      </c>
      <c r="AF15" s="359">
        <f t="shared" ca="1" si="8"/>
        <v>0</v>
      </c>
      <c r="AG15" s="359">
        <f t="shared" ca="1" si="9"/>
        <v>0</v>
      </c>
      <c r="AH15" s="359">
        <f t="shared" ca="1" si="62"/>
        <v>0</v>
      </c>
      <c r="AJ15" s="362">
        <f t="shared" ca="1" si="81"/>
        <v>126</v>
      </c>
      <c r="AK15" s="362">
        <v>7</v>
      </c>
      <c r="AL15" s="371">
        <f t="shared" ca="1" si="82"/>
        <v>0</v>
      </c>
      <c r="AM15" s="359">
        <f t="shared" ca="1" si="10"/>
        <v>0</v>
      </c>
      <c r="AN15" s="359">
        <f t="shared" ca="1" si="11"/>
        <v>0</v>
      </c>
      <c r="AO15" s="359">
        <f t="shared" ca="1" si="12"/>
        <v>0</v>
      </c>
      <c r="AP15" s="359">
        <f t="shared" ca="1" si="13"/>
        <v>0</v>
      </c>
      <c r="AQ15" s="359">
        <f t="shared" ca="1" si="63"/>
        <v>0</v>
      </c>
      <c r="AS15" s="362">
        <f t="shared" ca="1" si="83"/>
        <v>126</v>
      </c>
      <c r="AT15" s="362">
        <v>7</v>
      </c>
      <c r="AU15" s="371">
        <f t="shared" ca="1" si="84"/>
        <v>0</v>
      </c>
      <c r="AV15" s="359">
        <f t="shared" ca="1" si="14"/>
        <v>0</v>
      </c>
      <c r="AW15" s="359">
        <f t="shared" ca="1" si="15"/>
        <v>0</v>
      </c>
      <c r="AX15" s="359">
        <f t="shared" ca="1" si="16"/>
        <v>0</v>
      </c>
      <c r="AY15" s="359">
        <f t="shared" ca="1" si="17"/>
        <v>0</v>
      </c>
      <c r="AZ15" s="359">
        <f t="shared" ca="1" si="64"/>
        <v>0</v>
      </c>
      <c r="BB15" s="362">
        <f t="shared" ca="1" si="85"/>
        <v>126</v>
      </c>
      <c r="BC15" s="362">
        <v>7</v>
      </c>
      <c r="BD15" s="371">
        <f t="shared" ca="1" si="86"/>
        <v>0</v>
      </c>
      <c r="BE15" s="359">
        <f t="shared" ca="1" si="18"/>
        <v>0</v>
      </c>
      <c r="BF15" s="359">
        <f t="shared" ca="1" si="19"/>
        <v>0</v>
      </c>
      <c r="BG15" s="359">
        <f t="shared" ca="1" si="20"/>
        <v>0</v>
      </c>
      <c r="BH15" s="359">
        <f t="shared" ca="1" si="21"/>
        <v>0</v>
      </c>
      <c r="BI15" s="359">
        <f t="shared" ca="1" si="65"/>
        <v>0</v>
      </c>
      <c r="BK15" s="362">
        <f t="shared" ca="1" si="87"/>
        <v>126</v>
      </c>
      <c r="BL15" s="362">
        <v>7</v>
      </c>
      <c r="BM15" s="371">
        <f t="shared" ca="1" si="88"/>
        <v>0</v>
      </c>
      <c r="BN15" s="359">
        <f t="shared" ca="1" si="22"/>
        <v>0</v>
      </c>
      <c r="BO15" s="359">
        <f t="shared" ca="1" si="23"/>
        <v>0</v>
      </c>
      <c r="BP15" s="359">
        <f t="shared" ca="1" si="24"/>
        <v>0</v>
      </c>
      <c r="BQ15" s="359">
        <f t="shared" ca="1" si="25"/>
        <v>0</v>
      </c>
      <c r="BR15" s="359">
        <f t="shared" ca="1" si="66"/>
        <v>0</v>
      </c>
      <c r="BT15" s="362">
        <f t="shared" ca="1" si="89"/>
        <v>126</v>
      </c>
      <c r="BU15" s="362">
        <v>7</v>
      </c>
      <c r="BV15" s="371">
        <f t="shared" ca="1" si="90"/>
        <v>0</v>
      </c>
      <c r="BW15" s="359">
        <f t="shared" ca="1" si="26"/>
        <v>0</v>
      </c>
      <c r="BX15" s="359">
        <f t="shared" ca="1" si="27"/>
        <v>0</v>
      </c>
      <c r="BY15" s="359">
        <f t="shared" ca="1" si="28"/>
        <v>0</v>
      </c>
      <c r="BZ15" s="359">
        <f t="shared" ca="1" si="29"/>
        <v>0</v>
      </c>
      <c r="CA15" s="359">
        <f t="shared" ca="1" si="67"/>
        <v>0</v>
      </c>
      <c r="CC15" s="362">
        <f t="shared" ca="1" si="91"/>
        <v>126</v>
      </c>
      <c r="CD15" s="362">
        <v>7</v>
      </c>
      <c r="CE15" s="371">
        <f t="shared" ca="1" si="92"/>
        <v>0</v>
      </c>
      <c r="CF15" s="359">
        <f t="shared" ca="1" si="30"/>
        <v>0</v>
      </c>
      <c r="CG15" s="359">
        <f t="shared" ca="1" si="31"/>
        <v>0</v>
      </c>
      <c r="CH15" s="359">
        <f t="shared" ca="1" si="32"/>
        <v>0</v>
      </c>
      <c r="CI15" s="359">
        <f t="shared" ca="1" si="33"/>
        <v>0</v>
      </c>
      <c r="CJ15" s="359">
        <f t="shared" ca="1" si="68"/>
        <v>0</v>
      </c>
      <c r="CL15" s="362">
        <f t="shared" ca="1" si="93"/>
        <v>126</v>
      </c>
      <c r="CM15" s="362">
        <v>7</v>
      </c>
      <c r="CN15" s="371">
        <f t="shared" ca="1" si="94"/>
        <v>0</v>
      </c>
      <c r="CO15" s="359">
        <f t="shared" ca="1" si="34"/>
        <v>0</v>
      </c>
      <c r="CP15" s="359">
        <f t="shared" ca="1" si="35"/>
        <v>0</v>
      </c>
      <c r="CQ15" s="359">
        <f t="shared" ca="1" si="36"/>
        <v>0</v>
      </c>
      <c r="CR15" s="359">
        <f t="shared" ca="1" si="37"/>
        <v>0</v>
      </c>
      <c r="CS15" s="359">
        <f t="shared" ca="1" si="69"/>
        <v>0</v>
      </c>
      <c r="CU15" s="362">
        <f t="shared" ca="1" si="95"/>
        <v>126</v>
      </c>
      <c r="CV15" s="362">
        <v>7</v>
      </c>
      <c r="CW15" s="371">
        <f t="shared" ca="1" si="96"/>
        <v>0</v>
      </c>
      <c r="CX15" s="359">
        <f t="shared" ca="1" si="38"/>
        <v>0</v>
      </c>
      <c r="CY15" s="359">
        <f t="shared" ca="1" si="39"/>
        <v>0</v>
      </c>
      <c r="CZ15" s="359">
        <f t="shared" ca="1" si="40"/>
        <v>0</v>
      </c>
      <c r="DA15" s="359">
        <f t="shared" ca="1" si="41"/>
        <v>0</v>
      </c>
      <c r="DB15" s="359">
        <f t="shared" ca="1" si="70"/>
        <v>0</v>
      </c>
      <c r="DD15" s="362">
        <f t="shared" ca="1" si="97"/>
        <v>126</v>
      </c>
      <c r="DE15" s="362">
        <v>7</v>
      </c>
      <c r="DF15" s="371">
        <f t="shared" ca="1" si="98"/>
        <v>0</v>
      </c>
      <c r="DG15" s="359">
        <f t="shared" ca="1" si="42"/>
        <v>0</v>
      </c>
      <c r="DH15" s="359">
        <f t="shared" ca="1" si="43"/>
        <v>0</v>
      </c>
      <c r="DI15" s="359">
        <f t="shared" ca="1" si="44"/>
        <v>0</v>
      </c>
      <c r="DJ15" s="359">
        <f t="shared" ca="1" si="45"/>
        <v>0</v>
      </c>
      <c r="DK15" s="359">
        <f t="shared" ca="1" si="71"/>
        <v>0</v>
      </c>
      <c r="DM15" s="362">
        <f t="shared" ca="1" si="99"/>
        <v>126</v>
      </c>
      <c r="DN15" s="362">
        <v>7</v>
      </c>
      <c r="DO15" s="371">
        <f t="shared" ca="1" si="100"/>
        <v>0</v>
      </c>
      <c r="DP15" s="359">
        <f t="shared" ca="1" si="46"/>
        <v>0</v>
      </c>
      <c r="DQ15" s="359">
        <f t="shared" ca="1" si="47"/>
        <v>0</v>
      </c>
      <c r="DR15" s="359">
        <f t="shared" ca="1" si="48"/>
        <v>0</v>
      </c>
      <c r="DS15" s="359">
        <f t="shared" ca="1" si="49"/>
        <v>0</v>
      </c>
      <c r="DT15" s="359">
        <f t="shared" ca="1" si="72"/>
        <v>0</v>
      </c>
      <c r="DV15" s="362">
        <f t="shared" ca="1" si="101"/>
        <v>126</v>
      </c>
      <c r="DW15" s="362">
        <v>7</v>
      </c>
      <c r="DX15" s="371">
        <f t="shared" ca="1" si="102"/>
        <v>0</v>
      </c>
      <c r="DY15" s="359">
        <f t="shared" ca="1" si="50"/>
        <v>0</v>
      </c>
      <c r="DZ15" s="359">
        <f t="shared" ca="1" si="51"/>
        <v>0</v>
      </c>
      <c r="EA15" s="359">
        <f t="shared" ca="1" si="52"/>
        <v>0</v>
      </c>
      <c r="EB15" s="359">
        <f t="shared" ca="1" si="53"/>
        <v>0</v>
      </c>
      <c r="EC15" s="359">
        <f t="shared" ca="1" si="73"/>
        <v>0</v>
      </c>
      <c r="EE15" s="362">
        <f t="shared" ca="1" si="103"/>
        <v>126</v>
      </c>
      <c r="EF15" s="362">
        <v>7</v>
      </c>
      <c r="EG15" s="371">
        <f t="shared" ca="1" si="104"/>
        <v>0</v>
      </c>
      <c r="EH15" s="359">
        <f t="shared" ca="1" si="54"/>
        <v>0</v>
      </c>
      <c r="EI15" s="359">
        <f t="shared" ca="1" si="55"/>
        <v>0</v>
      </c>
      <c r="EJ15" s="359">
        <f t="shared" ca="1" si="56"/>
        <v>0</v>
      </c>
      <c r="EK15" s="359">
        <f t="shared" ca="1" si="57"/>
        <v>0</v>
      </c>
      <c r="EL15" s="359">
        <f t="shared" ca="1" si="74"/>
        <v>0</v>
      </c>
    </row>
    <row r="16" spans="1:142" x14ac:dyDescent="0.35">
      <c r="F16" s="372">
        <f ca="1">IFERROR(INDEX('Inflation Rates'!$A$16:$H$138,MATCH('TSP Traditional'!$H16,'Inflation Rates'!$A$16:$A$138,0),8)/INDEX('Inflation Rates'!$A$16:$H$138,MATCH('TSP Traditional'!$H16,'Inflation Rates'!$A$16:$A$138,0)-1,8)-1,F15)</f>
        <v>2.0000000000000018E-2</v>
      </c>
      <c r="G16" s="372">
        <f ca="1">IFERROR(INDEX('Inflation Rates'!$A$16:$H$138,MATCH('TSP Traditional'!$H16,'Inflation Rates'!$A$16:$A$138,0),6)/INDEX('Inflation Rates'!$A$16:$H$138,MATCH('TSP Traditional'!$H16,'Inflation Rates'!$A$16:$A$138,0)-1,6)-1,G15)</f>
        <v>2.0999999999999908E-2</v>
      </c>
      <c r="H16" s="362">
        <f t="shared" ca="1" si="105"/>
        <v>2027</v>
      </c>
      <c r="I16" s="362">
        <f t="shared" ca="1" si="106"/>
        <v>127</v>
      </c>
      <c r="J16" s="362">
        <v>8</v>
      </c>
      <c r="K16" s="371">
        <f t="shared" ca="1" si="107"/>
        <v>0</v>
      </c>
      <c r="L16" s="359">
        <f t="shared" ca="1" si="2"/>
        <v>0</v>
      </c>
      <c r="M16" s="359">
        <f t="shared" ca="1" si="3"/>
        <v>0</v>
      </c>
      <c r="N16" s="359">
        <f t="shared" ca="1" si="75"/>
        <v>0</v>
      </c>
      <c r="O16" s="359">
        <f t="shared" ca="1" si="58"/>
        <v>0</v>
      </c>
      <c r="P16" s="359">
        <f t="shared" ca="1" si="76"/>
        <v>0</v>
      </c>
      <c r="Q16" s="359"/>
      <c r="R16" s="362">
        <f t="shared" ca="1" si="108"/>
        <v>127</v>
      </c>
      <c r="S16" s="362">
        <v>7</v>
      </c>
      <c r="T16" s="371">
        <f t="shared" ca="1" si="109"/>
        <v>0</v>
      </c>
      <c r="U16" s="359">
        <f t="shared" ca="1" si="59"/>
        <v>0</v>
      </c>
      <c r="V16" s="359">
        <f t="shared" ca="1" si="60"/>
        <v>0</v>
      </c>
      <c r="W16" s="359">
        <f t="shared" ca="1" si="61"/>
        <v>0</v>
      </c>
      <c r="X16" s="359">
        <f t="shared" ca="1" si="77"/>
        <v>0</v>
      </c>
      <c r="Y16" s="359">
        <f t="shared" ca="1" si="78"/>
        <v>0</v>
      </c>
      <c r="AA16" s="362">
        <f t="shared" ca="1" si="79"/>
        <v>127</v>
      </c>
      <c r="AB16" s="362">
        <v>8</v>
      </c>
      <c r="AC16" s="371">
        <f t="shared" ca="1" si="80"/>
        <v>0</v>
      </c>
      <c r="AD16" s="359">
        <f t="shared" ca="1" si="6"/>
        <v>0</v>
      </c>
      <c r="AE16" s="359">
        <f t="shared" ca="1" si="7"/>
        <v>0</v>
      </c>
      <c r="AF16" s="359">
        <f t="shared" ca="1" si="8"/>
        <v>0</v>
      </c>
      <c r="AG16" s="359">
        <f t="shared" ca="1" si="9"/>
        <v>0</v>
      </c>
      <c r="AH16" s="359">
        <f t="shared" ca="1" si="62"/>
        <v>0</v>
      </c>
      <c r="AJ16" s="362">
        <f t="shared" ca="1" si="81"/>
        <v>127</v>
      </c>
      <c r="AK16" s="362">
        <v>8</v>
      </c>
      <c r="AL16" s="371">
        <f t="shared" ca="1" si="82"/>
        <v>0</v>
      </c>
      <c r="AM16" s="359">
        <f t="shared" ca="1" si="10"/>
        <v>0</v>
      </c>
      <c r="AN16" s="359">
        <f t="shared" ca="1" si="11"/>
        <v>0</v>
      </c>
      <c r="AO16" s="359">
        <f t="shared" ca="1" si="12"/>
        <v>0</v>
      </c>
      <c r="AP16" s="359">
        <f t="shared" ca="1" si="13"/>
        <v>0</v>
      </c>
      <c r="AQ16" s="359">
        <f t="shared" ca="1" si="63"/>
        <v>0</v>
      </c>
      <c r="AS16" s="362">
        <f t="shared" ca="1" si="83"/>
        <v>127</v>
      </c>
      <c r="AT16" s="362">
        <v>8</v>
      </c>
      <c r="AU16" s="371">
        <f t="shared" ca="1" si="84"/>
        <v>0</v>
      </c>
      <c r="AV16" s="359">
        <f t="shared" ca="1" si="14"/>
        <v>0</v>
      </c>
      <c r="AW16" s="359">
        <f t="shared" ca="1" si="15"/>
        <v>0</v>
      </c>
      <c r="AX16" s="359">
        <f t="shared" ca="1" si="16"/>
        <v>0</v>
      </c>
      <c r="AY16" s="359">
        <f t="shared" ca="1" si="17"/>
        <v>0</v>
      </c>
      <c r="AZ16" s="359">
        <f t="shared" ca="1" si="64"/>
        <v>0</v>
      </c>
      <c r="BB16" s="362">
        <f t="shared" ca="1" si="85"/>
        <v>127</v>
      </c>
      <c r="BC16" s="362">
        <v>8</v>
      </c>
      <c r="BD16" s="371">
        <f t="shared" ca="1" si="86"/>
        <v>0</v>
      </c>
      <c r="BE16" s="359">
        <f t="shared" ca="1" si="18"/>
        <v>0</v>
      </c>
      <c r="BF16" s="359">
        <f t="shared" ca="1" si="19"/>
        <v>0</v>
      </c>
      <c r="BG16" s="359">
        <f t="shared" ca="1" si="20"/>
        <v>0</v>
      </c>
      <c r="BH16" s="359">
        <f t="shared" ca="1" si="21"/>
        <v>0</v>
      </c>
      <c r="BI16" s="359">
        <f t="shared" ca="1" si="65"/>
        <v>0</v>
      </c>
      <c r="BK16" s="362">
        <f t="shared" ca="1" si="87"/>
        <v>127</v>
      </c>
      <c r="BL16" s="362">
        <v>8</v>
      </c>
      <c r="BM16" s="371">
        <f t="shared" ca="1" si="88"/>
        <v>0</v>
      </c>
      <c r="BN16" s="359">
        <f t="shared" ca="1" si="22"/>
        <v>0</v>
      </c>
      <c r="BO16" s="359">
        <f t="shared" ca="1" si="23"/>
        <v>0</v>
      </c>
      <c r="BP16" s="359">
        <f t="shared" ca="1" si="24"/>
        <v>0</v>
      </c>
      <c r="BQ16" s="359">
        <f t="shared" ca="1" si="25"/>
        <v>0</v>
      </c>
      <c r="BR16" s="359">
        <f t="shared" ca="1" si="66"/>
        <v>0</v>
      </c>
      <c r="BT16" s="362">
        <f t="shared" ca="1" si="89"/>
        <v>127</v>
      </c>
      <c r="BU16" s="362">
        <v>8</v>
      </c>
      <c r="BV16" s="371">
        <f t="shared" ca="1" si="90"/>
        <v>0</v>
      </c>
      <c r="BW16" s="359">
        <f t="shared" ca="1" si="26"/>
        <v>0</v>
      </c>
      <c r="BX16" s="359">
        <f t="shared" ca="1" si="27"/>
        <v>0</v>
      </c>
      <c r="BY16" s="359">
        <f t="shared" ca="1" si="28"/>
        <v>0</v>
      </c>
      <c r="BZ16" s="359">
        <f t="shared" ca="1" si="29"/>
        <v>0</v>
      </c>
      <c r="CA16" s="359">
        <f t="shared" ca="1" si="67"/>
        <v>0</v>
      </c>
      <c r="CC16" s="362">
        <f t="shared" ca="1" si="91"/>
        <v>127</v>
      </c>
      <c r="CD16" s="362">
        <v>8</v>
      </c>
      <c r="CE16" s="371">
        <f t="shared" ca="1" si="92"/>
        <v>0</v>
      </c>
      <c r="CF16" s="359">
        <f t="shared" ca="1" si="30"/>
        <v>0</v>
      </c>
      <c r="CG16" s="359">
        <f t="shared" ca="1" si="31"/>
        <v>0</v>
      </c>
      <c r="CH16" s="359">
        <f t="shared" ca="1" si="32"/>
        <v>0</v>
      </c>
      <c r="CI16" s="359">
        <f t="shared" ca="1" si="33"/>
        <v>0</v>
      </c>
      <c r="CJ16" s="359">
        <f t="shared" ca="1" si="68"/>
        <v>0</v>
      </c>
      <c r="CL16" s="362">
        <f t="shared" ca="1" si="93"/>
        <v>127</v>
      </c>
      <c r="CM16" s="362">
        <v>8</v>
      </c>
      <c r="CN16" s="371">
        <f t="shared" ca="1" si="94"/>
        <v>0</v>
      </c>
      <c r="CO16" s="359">
        <f t="shared" ca="1" si="34"/>
        <v>0</v>
      </c>
      <c r="CP16" s="359">
        <f t="shared" ca="1" si="35"/>
        <v>0</v>
      </c>
      <c r="CQ16" s="359">
        <f t="shared" ca="1" si="36"/>
        <v>0</v>
      </c>
      <c r="CR16" s="359">
        <f t="shared" ca="1" si="37"/>
        <v>0</v>
      </c>
      <c r="CS16" s="359">
        <f t="shared" ca="1" si="69"/>
        <v>0</v>
      </c>
      <c r="CU16" s="362">
        <f t="shared" ca="1" si="95"/>
        <v>127</v>
      </c>
      <c r="CV16" s="362">
        <v>8</v>
      </c>
      <c r="CW16" s="371">
        <f t="shared" ca="1" si="96"/>
        <v>0</v>
      </c>
      <c r="CX16" s="359">
        <f t="shared" ca="1" si="38"/>
        <v>0</v>
      </c>
      <c r="CY16" s="359">
        <f t="shared" ca="1" si="39"/>
        <v>0</v>
      </c>
      <c r="CZ16" s="359">
        <f t="shared" ca="1" si="40"/>
        <v>0</v>
      </c>
      <c r="DA16" s="359">
        <f t="shared" ca="1" si="41"/>
        <v>0</v>
      </c>
      <c r="DB16" s="359">
        <f t="shared" ca="1" si="70"/>
        <v>0</v>
      </c>
      <c r="DD16" s="362">
        <f t="shared" ca="1" si="97"/>
        <v>127</v>
      </c>
      <c r="DE16" s="362">
        <v>8</v>
      </c>
      <c r="DF16" s="371">
        <f t="shared" ca="1" si="98"/>
        <v>0</v>
      </c>
      <c r="DG16" s="359">
        <f t="shared" ca="1" si="42"/>
        <v>0</v>
      </c>
      <c r="DH16" s="359">
        <f t="shared" ca="1" si="43"/>
        <v>0</v>
      </c>
      <c r="DI16" s="359">
        <f t="shared" ca="1" si="44"/>
        <v>0</v>
      </c>
      <c r="DJ16" s="359">
        <f t="shared" ca="1" si="45"/>
        <v>0</v>
      </c>
      <c r="DK16" s="359">
        <f t="shared" ca="1" si="71"/>
        <v>0</v>
      </c>
      <c r="DM16" s="362">
        <f t="shared" ca="1" si="99"/>
        <v>127</v>
      </c>
      <c r="DN16" s="362">
        <v>8</v>
      </c>
      <c r="DO16" s="371">
        <f t="shared" ca="1" si="100"/>
        <v>0</v>
      </c>
      <c r="DP16" s="359">
        <f t="shared" ca="1" si="46"/>
        <v>0</v>
      </c>
      <c r="DQ16" s="359">
        <f t="shared" ca="1" si="47"/>
        <v>0</v>
      </c>
      <c r="DR16" s="359">
        <f t="shared" ca="1" si="48"/>
        <v>0</v>
      </c>
      <c r="DS16" s="359">
        <f t="shared" ca="1" si="49"/>
        <v>0</v>
      </c>
      <c r="DT16" s="359">
        <f t="shared" ca="1" si="72"/>
        <v>0</v>
      </c>
      <c r="DV16" s="362">
        <f t="shared" ca="1" si="101"/>
        <v>127</v>
      </c>
      <c r="DW16" s="362">
        <v>8</v>
      </c>
      <c r="DX16" s="371">
        <f t="shared" ca="1" si="102"/>
        <v>0</v>
      </c>
      <c r="DY16" s="359">
        <f t="shared" ca="1" si="50"/>
        <v>0</v>
      </c>
      <c r="DZ16" s="359">
        <f t="shared" ca="1" si="51"/>
        <v>0</v>
      </c>
      <c r="EA16" s="359">
        <f t="shared" ca="1" si="52"/>
        <v>0</v>
      </c>
      <c r="EB16" s="359">
        <f t="shared" ca="1" si="53"/>
        <v>0</v>
      </c>
      <c r="EC16" s="359">
        <f t="shared" ca="1" si="73"/>
        <v>0</v>
      </c>
      <c r="EE16" s="362">
        <f t="shared" ca="1" si="103"/>
        <v>127</v>
      </c>
      <c r="EF16" s="362">
        <v>8</v>
      </c>
      <c r="EG16" s="371">
        <f t="shared" ca="1" si="104"/>
        <v>0</v>
      </c>
      <c r="EH16" s="359">
        <f t="shared" ca="1" si="54"/>
        <v>0</v>
      </c>
      <c r="EI16" s="359">
        <f t="shared" ca="1" si="55"/>
        <v>0</v>
      </c>
      <c r="EJ16" s="359">
        <f t="shared" ca="1" si="56"/>
        <v>0</v>
      </c>
      <c r="EK16" s="359">
        <f t="shared" ca="1" si="57"/>
        <v>0</v>
      </c>
      <c r="EL16" s="359">
        <f t="shared" ca="1" si="74"/>
        <v>0</v>
      </c>
    </row>
    <row r="17" spans="6:142" x14ac:dyDescent="0.35">
      <c r="F17" s="372">
        <f ca="1">IFERROR(INDEX('Inflation Rates'!$A$16:$H$138,MATCH('TSP Traditional'!$H17,'Inflation Rates'!$A$16:$A$138,0),8)/INDEX('Inflation Rates'!$A$16:$H$138,MATCH('TSP Traditional'!$H17,'Inflation Rates'!$A$16:$A$138,0)-1,8)-1,F16)</f>
        <v>2.0000000000000018E-2</v>
      </c>
      <c r="G17" s="372">
        <f ca="1">IFERROR(INDEX('Inflation Rates'!$A$16:$H$138,MATCH('TSP Traditional'!$H17,'Inflation Rates'!$A$16:$A$138,0),6)/INDEX('Inflation Rates'!$A$16:$H$138,MATCH('TSP Traditional'!$H17,'Inflation Rates'!$A$16:$A$138,0)-1,6)-1,G16)</f>
        <v>2.0999999999999908E-2</v>
      </c>
      <c r="H17" s="362">
        <f t="shared" ca="1" si="105"/>
        <v>2028</v>
      </c>
      <c r="I17" s="362">
        <f t="shared" ca="1" si="106"/>
        <v>128</v>
      </c>
      <c r="J17" s="362">
        <v>9</v>
      </c>
      <c r="K17" s="371">
        <f t="shared" ca="1" si="107"/>
        <v>0</v>
      </c>
      <c r="L17" s="359">
        <f t="shared" ca="1" si="2"/>
        <v>0</v>
      </c>
      <c r="M17" s="359">
        <f t="shared" ca="1" si="3"/>
        <v>0</v>
      </c>
      <c r="N17" s="359">
        <f t="shared" ca="1" si="75"/>
        <v>0</v>
      </c>
      <c r="O17" s="359">
        <f t="shared" ca="1" si="58"/>
        <v>0</v>
      </c>
      <c r="P17" s="359">
        <f t="shared" ca="1" si="76"/>
        <v>0</v>
      </c>
      <c r="Q17" s="359"/>
      <c r="R17" s="362">
        <f t="shared" ca="1" si="108"/>
        <v>128</v>
      </c>
      <c r="S17" s="362">
        <v>8</v>
      </c>
      <c r="T17" s="371">
        <f t="shared" ca="1" si="109"/>
        <v>0</v>
      </c>
      <c r="U17" s="359">
        <f t="shared" ca="1" si="59"/>
        <v>0</v>
      </c>
      <c r="V17" s="359">
        <f t="shared" ca="1" si="60"/>
        <v>0</v>
      </c>
      <c r="W17" s="359">
        <f t="shared" ca="1" si="61"/>
        <v>0</v>
      </c>
      <c r="X17" s="359">
        <f t="shared" ca="1" si="77"/>
        <v>0</v>
      </c>
      <c r="Y17" s="359">
        <f t="shared" ca="1" si="78"/>
        <v>0</v>
      </c>
      <c r="AA17" s="362">
        <f t="shared" ca="1" si="79"/>
        <v>128</v>
      </c>
      <c r="AB17" s="362">
        <v>9</v>
      </c>
      <c r="AC17" s="371">
        <f t="shared" ca="1" si="80"/>
        <v>0</v>
      </c>
      <c r="AD17" s="359">
        <f t="shared" ca="1" si="6"/>
        <v>0</v>
      </c>
      <c r="AE17" s="359">
        <f t="shared" ca="1" si="7"/>
        <v>0</v>
      </c>
      <c r="AF17" s="359">
        <f t="shared" ca="1" si="8"/>
        <v>0</v>
      </c>
      <c r="AG17" s="359">
        <f t="shared" ca="1" si="9"/>
        <v>0</v>
      </c>
      <c r="AH17" s="359">
        <f t="shared" ca="1" si="62"/>
        <v>0</v>
      </c>
      <c r="AJ17" s="362">
        <f t="shared" ca="1" si="81"/>
        <v>128</v>
      </c>
      <c r="AK17" s="362">
        <v>9</v>
      </c>
      <c r="AL17" s="371">
        <f t="shared" ca="1" si="82"/>
        <v>0</v>
      </c>
      <c r="AM17" s="359">
        <f t="shared" ca="1" si="10"/>
        <v>0</v>
      </c>
      <c r="AN17" s="359">
        <f t="shared" ca="1" si="11"/>
        <v>0</v>
      </c>
      <c r="AO17" s="359">
        <f t="shared" ca="1" si="12"/>
        <v>0</v>
      </c>
      <c r="AP17" s="359">
        <f t="shared" ca="1" si="13"/>
        <v>0</v>
      </c>
      <c r="AQ17" s="359">
        <f t="shared" ca="1" si="63"/>
        <v>0</v>
      </c>
      <c r="AS17" s="362">
        <f t="shared" ca="1" si="83"/>
        <v>128</v>
      </c>
      <c r="AT17" s="362">
        <v>9</v>
      </c>
      <c r="AU17" s="371">
        <f t="shared" ca="1" si="84"/>
        <v>0</v>
      </c>
      <c r="AV17" s="359">
        <f t="shared" ca="1" si="14"/>
        <v>0</v>
      </c>
      <c r="AW17" s="359">
        <f t="shared" ca="1" si="15"/>
        <v>0</v>
      </c>
      <c r="AX17" s="359">
        <f t="shared" ca="1" si="16"/>
        <v>0</v>
      </c>
      <c r="AY17" s="359">
        <f t="shared" ca="1" si="17"/>
        <v>0</v>
      </c>
      <c r="AZ17" s="359">
        <f t="shared" ca="1" si="64"/>
        <v>0</v>
      </c>
      <c r="BB17" s="362">
        <f t="shared" ca="1" si="85"/>
        <v>128</v>
      </c>
      <c r="BC17" s="362">
        <v>9</v>
      </c>
      <c r="BD17" s="371">
        <f t="shared" ca="1" si="86"/>
        <v>0</v>
      </c>
      <c r="BE17" s="359">
        <f t="shared" ca="1" si="18"/>
        <v>0</v>
      </c>
      <c r="BF17" s="359">
        <f t="shared" ca="1" si="19"/>
        <v>0</v>
      </c>
      <c r="BG17" s="359">
        <f t="shared" ca="1" si="20"/>
        <v>0</v>
      </c>
      <c r="BH17" s="359">
        <f t="shared" ca="1" si="21"/>
        <v>0</v>
      </c>
      <c r="BI17" s="359">
        <f t="shared" ca="1" si="65"/>
        <v>0</v>
      </c>
      <c r="BK17" s="362">
        <f t="shared" ca="1" si="87"/>
        <v>128</v>
      </c>
      <c r="BL17" s="362">
        <v>9</v>
      </c>
      <c r="BM17" s="371">
        <f t="shared" ca="1" si="88"/>
        <v>0</v>
      </c>
      <c r="BN17" s="359">
        <f t="shared" ca="1" si="22"/>
        <v>0</v>
      </c>
      <c r="BO17" s="359">
        <f t="shared" ca="1" si="23"/>
        <v>0</v>
      </c>
      <c r="BP17" s="359">
        <f t="shared" ca="1" si="24"/>
        <v>0</v>
      </c>
      <c r="BQ17" s="359">
        <f t="shared" ca="1" si="25"/>
        <v>0</v>
      </c>
      <c r="BR17" s="359">
        <f t="shared" ca="1" si="66"/>
        <v>0</v>
      </c>
      <c r="BT17" s="362">
        <f t="shared" ca="1" si="89"/>
        <v>128</v>
      </c>
      <c r="BU17" s="362">
        <v>9</v>
      </c>
      <c r="BV17" s="371">
        <f t="shared" ca="1" si="90"/>
        <v>0</v>
      </c>
      <c r="BW17" s="359">
        <f t="shared" ca="1" si="26"/>
        <v>0</v>
      </c>
      <c r="BX17" s="359">
        <f t="shared" ca="1" si="27"/>
        <v>0</v>
      </c>
      <c r="BY17" s="359">
        <f t="shared" ca="1" si="28"/>
        <v>0</v>
      </c>
      <c r="BZ17" s="359">
        <f t="shared" ca="1" si="29"/>
        <v>0</v>
      </c>
      <c r="CA17" s="359">
        <f t="shared" ca="1" si="67"/>
        <v>0</v>
      </c>
      <c r="CC17" s="362">
        <f t="shared" ca="1" si="91"/>
        <v>128</v>
      </c>
      <c r="CD17" s="362">
        <v>9</v>
      </c>
      <c r="CE17" s="371">
        <f t="shared" ca="1" si="92"/>
        <v>0</v>
      </c>
      <c r="CF17" s="359">
        <f t="shared" ca="1" si="30"/>
        <v>0</v>
      </c>
      <c r="CG17" s="359">
        <f t="shared" ca="1" si="31"/>
        <v>0</v>
      </c>
      <c r="CH17" s="359">
        <f t="shared" ca="1" si="32"/>
        <v>0</v>
      </c>
      <c r="CI17" s="359">
        <f t="shared" ca="1" si="33"/>
        <v>0</v>
      </c>
      <c r="CJ17" s="359">
        <f t="shared" ca="1" si="68"/>
        <v>0</v>
      </c>
      <c r="CL17" s="362">
        <f t="shared" ca="1" si="93"/>
        <v>128</v>
      </c>
      <c r="CM17" s="362">
        <v>9</v>
      </c>
      <c r="CN17" s="371">
        <f t="shared" ca="1" si="94"/>
        <v>0</v>
      </c>
      <c r="CO17" s="359">
        <f t="shared" ca="1" si="34"/>
        <v>0</v>
      </c>
      <c r="CP17" s="359">
        <f t="shared" ca="1" si="35"/>
        <v>0</v>
      </c>
      <c r="CQ17" s="359">
        <f t="shared" ca="1" si="36"/>
        <v>0</v>
      </c>
      <c r="CR17" s="359">
        <f t="shared" ca="1" si="37"/>
        <v>0</v>
      </c>
      <c r="CS17" s="359">
        <f t="shared" ca="1" si="69"/>
        <v>0</v>
      </c>
      <c r="CU17" s="362">
        <f t="shared" ca="1" si="95"/>
        <v>128</v>
      </c>
      <c r="CV17" s="362">
        <v>9</v>
      </c>
      <c r="CW17" s="371">
        <f t="shared" ca="1" si="96"/>
        <v>0</v>
      </c>
      <c r="CX17" s="359">
        <f t="shared" ca="1" si="38"/>
        <v>0</v>
      </c>
      <c r="CY17" s="359">
        <f t="shared" ca="1" si="39"/>
        <v>0</v>
      </c>
      <c r="CZ17" s="359">
        <f t="shared" ca="1" si="40"/>
        <v>0</v>
      </c>
      <c r="DA17" s="359">
        <f t="shared" ca="1" si="41"/>
        <v>0</v>
      </c>
      <c r="DB17" s="359">
        <f t="shared" ca="1" si="70"/>
        <v>0</v>
      </c>
      <c r="DD17" s="362">
        <f t="shared" ca="1" si="97"/>
        <v>128</v>
      </c>
      <c r="DE17" s="362">
        <v>9</v>
      </c>
      <c r="DF17" s="371">
        <f t="shared" ca="1" si="98"/>
        <v>0</v>
      </c>
      <c r="DG17" s="359">
        <f t="shared" ca="1" si="42"/>
        <v>0</v>
      </c>
      <c r="DH17" s="359">
        <f t="shared" ca="1" si="43"/>
        <v>0</v>
      </c>
      <c r="DI17" s="359">
        <f t="shared" ca="1" si="44"/>
        <v>0</v>
      </c>
      <c r="DJ17" s="359">
        <f t="shared" ca="1" si="45"/>
        <v>0</v>
      </c>
      <c r="DK17" s="359">
        <f t="shared" ca="1" si="71"/>
        <v>0</v>
      </c>
      <c r="DM17" s="362">
        <f t="shared" ca="1" si="99"/>
        <v>128</v>
      </c>
      <c r="DN17" s="362">
        <v>9</v>
      </c>
      <c r="DO17" s="371">
        <f t="shared" ca="1" si="100"/>
        <v>0</v>
      </c>
      <c r="DP17" s="359">
        <f t="shared" ca="1" si="46"/>
        <v>0</v>
      </c>
      <c r="DQ17" s="359">
        <f t="shared" ca="1" si="47"/>
        <v>0</v>
      </c>
      <c r="DR17" s="359">
        <f t="shared" ca="1" si="48"/>
        <v>0</v>
      </c>
      <c r="DS17" s="359">
        <f t="shared" ca="1" si="49"/>
        <v>0</v>
      </c>
      <c r="DT17" s="359">
        <f t="shared" ca="1" si="72"/>
        <v>0</v>
      </c>
      <c r="DV17" s="362">
        <f t="shared" ca="1" si="101"/>
        <v>128</v>
      </c>
      <c r="DW17" s="362">
        <v>9</v>
      </c>
      <c r="DX17" s="371">
        <f t="shared" ca="1" si="102"/>
        <v>0</v>
      </c>
      <c r="DY17" s="359">
        <f t="shared" ca="1" si="50"/>
        <v>0</v>
      </c>
      <c r="DZ17" s="359">
        <f t="shared" ca="1" si="51"/>
        <v>0</v>
      </c>
      <c r="EA17" s="359">
        <f t="shared" ca="1" si="52"/>
        <v>0</v>
      </c>
      <c r="EB17" s="359">
        <f t="shared" ca="1" si="53"/>
        <v>0</v>
      </c>
      <c r="EC17" s="359">
        <f t="shared" ca="1" si="73"/>
        <v>0</v>
      </c>
      <c r="EE17" s="362">
        <f t="shared" ca="1" si="103"/>
        <v>128</v>
      </c>
      <c r="EF17" s="362">
        <v>9</v>
      </c>
      <c r="EG17" s="371">
        <f t="shared" ca="1" si="104"/>
        <v>0</v>
      </c>
      <c r="EH17" s="359">
        <f t="shared" ca="1" si="54"/>
        <v>0</v>
      </c>
      <c r="EI17" s="359">
        <f t="shared" ca="1" si="55"/>
        <v>0</v>
      </c>
      <c r="EJ17" s="359">
        <f t="shared" ca="1" si="56"/>
        <v>0</v>
      </c>
      <c r="EK17" s="359">
        <f t="shared" ca="1" si="57"/>
        <v>0</v>
      </c>
      <c r="EL17" s="359">
        <f t="shared" ca="1" si="74"/>
        <v>0</v>
      </c>
    </row>
    <row r="18" spans="6:142" x14ac:dyDescent="0.35">
      <c r="F18" s="372">
        <f ca="1">IFERROR(INDEX('Inflation Rates'!$A$16:$H$138,MATCH('TSP Traditional'!$H18,'Inflation Rates'!$A$16:$A$138,0),8)/INDEX('Inflation Rates'!$A$16:$H$138,MATCH('TSP Traditional'!$H18,'Inflation Rates'!$A$16:$A$138,0)-1,8)-1,F17)</f>
        <v>2.0000000000000018E-2</v>
      </c>
      <c r="G18" s="372">
        <f ca="1">IFERROR(INDEX('Inflation Rates'!$A$16:$H$138,MATCH('TSP Traditional'!$H18,'Inflation Rates'!$A$16:$A$138,0),6)/INDEX('Inflation Rates'!$A$16:$H$138,MATCH('TSP Traditional'!$H18,'Inflation Rates'!$A$16:$A$138,0)-1,6)-1,G17)</f>
        <v>2.0999999999999908E-2</v>
      </c>
      <c r="H18" s="362">
        <f t="shared" ca="1" si="105"/>
        <v>2029</v>
      </c>
      <c r="I18" s="362">
        <f t="shared" ca="1" si="106"/>
        <v>129</v>
      </c>
      <c r="J18" s="362">
        <v>10</v>
      </c>
      <c r="K18" s="371">
        <f t="shared" ca="1" si="107"/>
        <v>0</v>
      </c>
      <c r="L18" s="359">
        <f t="shared" ca="1" si="2"/>
        <v>0</v>
      </c>
      <c r="M18" s="359">
        <f t="shared" ca="1" si="3"/>
        <v>0</v>
      </c>
      <c r="N18" s="359">
        <f t="shared" ca="1" si="75"/>
        <v>0</v>
      </c>
      <c r="O18" s="359">
        <f t="shared" ca="1" si="58"/>
        <v>0</v>
      </c>
      <c r="P18" s="359">
        <f t="shared" ca="1" si="76"/>
        <v>0</v>
      </c>
      <c r="Q18" s="359"/>
      <c r="R18" s="362">
        <f t="shared" ca="1" si="108"/>
        <v>129</v>
      </c>
      <c r="S18" s="362">
        <v>9</v>
      </c>
      <c r="T18" s="371">
        <f t="shared" ca="1" si="109"/>
        <v>0</v>
      </c>
      <c r="U18" s="359">
        <f t="shared" ca="1" si="59"/>
        <v>0</v>
      </c>
      <c r="V18" s="359">
        <f t="shared" ca="1" si="60"/>
        <v>0</v>
      </c>
      <c r="W18" s="359">
        <f t="shared" ca="1" si="61"/>
        <v>0</v>
      </c>
      <c r="X18" s="359">
        <f t="shared" ca="1" si="77"/>
        <v>0</v>
      </c>
      <c r="Y18" s="359">
        <f t="shared" ca="1" si="78"/>
        <v>0</v>
      </c>
      <c r="AA18" s="362">
        <f t="shared" ca="1" si="79"/>
        <v>129</v>
      </c>
      <c r="AB18" s="362">
        <v>10</v>
      </c>
      <c r="AC18" s="371">
        <f t="shared" ca="1" si="80"/>
        <v>0</v>
      </c>
      <c r="AD18" s="359">
        <f t="shared" ca="1" si="6"/>
        <v>0</v>
      </c>
      <c r="AE18" s="359">
        <f t="shared" ca="1" si="7"/>
        <v>0</v>
      </c>
      <c r="AF18" s="359">
        <f t="shared" ca="1" si="8"/>
        <v>0</v>
      </c>
      <c r="AG18" s="359">
        <f t="shared" ca="1" si="9"/>
        <v>0</v>
      </c>
      <c r="AH18" s="359">
        <f t="shared" ca="1" si="62"/>
        <v>0</v>
      </c>
      <c r="AJ18" s="362">
        <f t="shared" ca="1" si="81"/>
        <v>129</v>
      </c>
      <c r="AK18" s="362">
        <v>10</v>
      </c>
      <c r="AL18" s="371">
        <f t="shared" ca="1" si="82"/>
        <v>0</v>
      </c>
      <c r="AM18" s="359">
        <f t="shared" ca="1" si="10"/>
        <v>0</v>
      </c>
      <c r="AN18" s="359">
        <f t="shared" ca="1" si="11"/>
        <v>0</v>
      </c>
      <c r="AO18" s="359">
        <f t="shared" ca="1" si="12"/>
        <v>0</v>
      </c>
      <c r="AP18" s="359">
        <f t="shared" ca="1" si="13"/>
        <v>0</v>
      </c>
      <c r="AQ18" s="359">
        <f t="shared" ca="1" si="63"/>
        <v>0</v>
      </c>
      <c r="AS18" s="362">
        <f t="shared" ca="1" si="83"/>
        <v>129</v>
      </c>
      <c r="AT18" s="362">
        <v>10</v>
      </c>
      <c r="AU18" s="371">
        <f t="shared" ca="1" si="84"/>
        <v>0</v>
      </c>
      <c r="AV18" s="359">
        <f t="shared" ca="1" si="14"/>
        <v>0</v>
      </c>
      <c r="AW18" s="359">
        <f t="shared" ca="1" si="15"/>
        <v>0</v>
      </c>
      <c r="AX18" s="359">
        <f t="shared" ca="1" si="16"/>
        <v>0</v>
      </c>
      <c r="AY18" s="359">
        <f t="shared" ca="1" si="17"/>
        <v>0</v>
      </c>
      <c r="AZ18" s="359">
        <f t="shared" ca="1" si="64"/>
        <v>0</v>
      </c>
      <c r="BB18" s="362">
        <f t="shared" ca="1" si="85"/>
        <v>129</v>
      </c>
      <c r="BC18" s="362">
        <v>10</v>
      </c>
      <c r="BD18" s="371">
        <f t="shared" ca="1" si="86"/>
        <v>0</v>
      </c>
      <c r="BE18" s="359">
        <f t="shared" ca="1" si="18"/>
        <v>0</v>
      </c>
      <c r="BF18" s="359">
        <f t="shared" ca="1" si="19"/>
        <v>0</v>
      </c>
      <c r="BG18" s="359">
        <f t="shared" ca="1" si="20"/>
        <v>0</v>
      </c>
      <c r="BH18" s="359">
        <f t="shared" ca="1" si="21"/>
        <v>0</v>
      </c>
      <c r="BI18" s="359">
        <f t="shared" ca="1" si="65"/>
        <v>0</v>
      </c>
      <c r="BK18" s="362">
        <f t="shared" ca="1" si="87"/>
        <v>129</v>
      </c>
      <c r="BL18" s="362">
        <v>10</v>
      </c>
      <c r="BM18" s="371">
        <f t="shared" ca="1" si="88"/>
        <v>0</v>
      </c>
      <c r="BN18" s="359">
        <f t="shared" ca="1" si="22"/>
        <v>0</v>
      </c>
      <c r="BO18" s="359">
        <f t="shared" ca="1" si="23"/>
        <v>0</v>
      </c>
      <c r="BP18" s="359">
        <f t="shared" ca="1" si="24"/>
        <v>0</v>
      </c>
      <c r="BQ18" s="359">
        <f t="shared" ca="1" si="25"/>
        <v>0</v>
      </c>
      <c r="BR18" s="359">
        <f t="shared" ca="1" si="66"/>
        <v>0</v>
      </c>
      <c r="BT18" s="362">
        <f t="shared" ca="1" si="89"/>
        <v>129</v>
      </c>
      <c r="BU18" s="362">
        <v>10</v>
      </c>
      <c r="BV18" s="371">
        <f t="shared" ca="1" si="90"/>
        <v>0</v>
      </c>
      <c r="BW18" s="359">
        <f t="shared" ca="1" si="26"/>
        <v>0</v>
      </c>
      <c r="BX18" s="359">
        <f t="shared" ca="1" si="27"/>
        <v>0</v>
      </c>
      <c r="BY18" s="359">
        <f t="shared" ca="1" si="28"/>
        <v>0</v>
      </c>
      <c r="BZ18" s="359">
        <f t="shared" ca="1" si="29"/>
        <v>0</v>
      </c>
      <c r="CA18" s="359">
        <f t="shared" ca="1" si="67"/>
        <v>0</v>
      </c>
      <c r="CC18" s="362">
        <f t="shared" ca="1" si="91"/>
        <v>129</v>
      </c>
      <c r="CD18" s="362">
        <v>10</v>
      </c>
      <c r="CE18" s="371">
        <f t="shared" ca="1" si="92"/>
        <v>0</v>
      </c>
      <c r="CF18" s="359">
        <f t="shared" ca="1" si="30"/>
        <v>0</v>
      </c>
      <c r="CG18" s="359">
        <f t="shared" ca="1" si="31"/>
        <v>0</v>
      </c>
      <c r="CH18" s="359">
        <f t="shared" ca="1" si="32"/>
        <v>0</v>
      </c>
      <c r="CI18" s="359">
        <f t="shared" ca="1" si="33"/>
        <v>0</v>
      </c>
      <c r="CJ18" s="359">
        <f t="shared" ca="1" si="68"/>
        <v>0</v>
      </c>
      <c r="CL18" s="362">
        <f t="shared" ca="1" si="93"/>
        <v>129</v>
      </c>
      <c r="CM18" s="362">
        <v>10</v>
      </c>
      <c r="CN18" s="371">
        <f t="shared" ca="1" si="94"/>
        <v>0</v>
      </c>
      <c r="CO18" s="359">
        <f t="shared" ca="1" si="34"/>
        <v>0</v>
      </c>
      <c r="CP18" s="359">
        <f t="shared" ca="1" si="35"/>
        <v>0</v>
      </c>
      <c r="CQ18" s="359">
        <f t="shared" ca="1" si="36"/>
        <v>0</v>
      </c>
      <c r="CR18" s="359">
        <f t="shared" ca="1" si="37"/>
        <v>0</v>
      </c>
      <c r="CS18" s="359">
        <f t="shared" ca="1" si="69"/>
        <v>0</v>
      </c>
      <c r="CU18" s="362">
        <f t="shared" ca="1" si="95"/>
        <v>129</v>
      </c>
      <c r="CV18" s="362">
        <v>10</v>
      </c>
      <c r="CW18" s="371">
        <f t="shared" ca="1" si="96"/>
        <v>0</v>
      </c>
      <c r="CX18" s="359">
        <f t="shared" ca="1" si="38"/>
        <v>0</v>
      </c>
      <c r="CY18" s="359">
        <f t="shared" ca="1" si="39"/>
        <v>0</v>
      </c>
      <c r="CZ18" s="359">
        <f t="shared" ca="1" si="40"/>
        <v>0</v>
      </c>
      <c r="DA18" s="359">
        <f t="shared" ca="1" si="41"/>
        <v>0</v>
      </c>
      <c r="DB18" s="359">
        <f t="shared" ca="1" si="70"/>
        <v>0</v>
      </c>
      <c r="DD18" s="362">
        <f t="shared" ca="1" si="97"/>
        <v>129</v>
      </c>
      <c r="DE18" s="362">
        <v>10</v>
      </c>
      <c r="DF18" s="371">
        <f t="shared" ca="1" si="98"/>
        <v>0</v>
      </c>
      <c r="DG18" s="359">
        <f t="shared" ca="1" si="42"/>
        <v>0</v>
      </c>
      <c r="DH18" s="359">
        <f t="shared" ca="1" si="43"/>
        <v>0</v>
      </c>
      <c r="DI18" s="359">
        <f t="shared" ca="1" si="44"/>
        <v>0</v>
      </c>
      <c r="DJ18" s="359">
        <f t="shared" ca="1" si="45"/>
        <v>0</v>
      </c>
      <c r="DK18" s="359">
        <f t="shared" ca="1" si="71"/>
        <v>0</v>
      </c>
      <c r="DM18" s="362">
        <f t="shared" ca="1" si="99"/>
        <v>129</v>
      </c>
      <c r="DN18" s="362">
        <v>10</v>
      </c>
      <c r="DO18" s="371">
        <f t="shared" ca="1" si="100"/>
        <v>0</v>
      </c>
      <c r="DP18" s="359">
        <f t="shared" ca="1" si="46"/>
        <v>0</v>
      </c>
      <c r="DQ18" s="359">
        <f t="shared" ca="1" si="47"/>
        <v>0</v>
      </c>
      <c r="DR18" s="359">
        <f t="shared" ca="1" si="48"/>
        <v>0</v>
      </c>
      <c r="DS18" s="359">
        <f t="shared" ca="1" si="49"/>
        <v>0</v>
      </c>
      <c r="DT18" s="359">
        <f t="shared" ca="1" si="72"/>
        <v>0</v>
      </c>
      <c r="DV18" s="362">
        <f t="shared" ca="1" si="101"/>
        <v>129</v>
      </c>
      <c r="DW18" s="362">
        <v>10</v>
      </c>
      <c r="DX18" s="371">
        <f t="shared" ca="1" si="102"/>
        <v>0</v>
      </c>
      <c r="DY18" s="359">
        <f t="shared" ca="1" si="50"/>
        <v>0</v>
      </c>
      <c r="DZ18" s="359">
        <f t="shared" ca="1" si="51"/>
        <v>0</v>
      </c>
      <c r="EA18" s="359">
        <f t="shared" ca="1" si="52"/>
        <v>0</v>
      </c>
      <c r="EB18" s="359">
        <f t="shared" ca="1" si="53"/>
        <v>0</v>
      </c>
      <c r="EC18" s="359">
        <f t="shared" ca="1" si="73"/>
        <v>0</v>
      </c>
      <c r="EE18" s="362">
        <f t="shared" ca="1" si="103"/>
        <v>129</v>
      </c>
      <c r="EF18" s="362">
        <v>10</v>
      </c>
      <c r="EG18" s="371">
        <f t="shared" ca="1" si="104"/>
        <v>0</v>
      </c>
      <c r="EH18" s="359">
        <f t="shared" ca="1" si="54"/>
        <v>0</v>
      </c>
      <c r="EI18" s="359">
        <f t="shared" ca="1" si="55"/>
        <v>0</v>
      </c>
      <c r="EJ18" s="359">
        <f t="shared" ca="1" si="56"/>
        <v>0</v>
      </c>
      <c r="EK18" s="359">
        <f t="shared" ca="1" si="57"/>
        <v>0</v>
      </c>
      <c r="EL18" s="359">
        <f t="shared" ca="1" si="74"/>
        <v>0</v>
      </c>
    </row>
    <row r="19" spans="6:142" x14ac:dyDescent="0.35">
      <c r="F19" s="372">
        <f ca="1">IFERROR(INDEX('Inflation Rates'!$A$16:$H$138,MATCH('TSP Traditional'!$H19,'Inflation Rates'!$A$16:$A$138,0),8)/INDEX('Inflation Rates'!$A$16:$H$138,MATCH('TSP Traditional'!$H19,'Inflation Rates'!$A$16:$A$138,0)-1,8)-1,F18)</f>
        <v>2.0000000000000018E-2</v>
      </c>
      <c r="G19" s="372">
        <f ca="1">IFERROR(INDEX('Inflation Rates'!$A$16:$H$138,MATCH('TSP Traditional'!$H19,'Inflation Rates'!$A$16:$A$138,0),6)/INDEX('Inflation Rates'!$A$16:$H$138,MATCH('TSP Traditional'!$H19,'Inflation Rates'!$A$16:$A$138,0)-1,6)-1,G18)</f>
        <v>2.0999999999999908E-2</v>
      </c>
      <c r="H19" s="362">
        <f t="shared" ca="1" si="105"/>
        <v>2030</v>
      </c>
      <c r="I19" s="362">
        <f t="shared" ca="1" si="106"/>
        <v>130</v>
      </c>
      <c r="J19" s="362">
        <v>11</v>
      </c>
      <c r="K19" s="371">
        <f t="shared" ca="1" si="107"/>
        <v>0</v>
      </c>
      <c r="L19" s="359">
        <f t="shared" ca="1" si="2"/>
        <v>0</v>
      </c>
      <c r="M19" s="359">
        <f t="shared" ca="1" si="3"/>
        <v>0</v>
      </c>
      <c r="N19" s="359">
        <f t="shared" ca="1" si="75"/>
        <v>0</v>
      </c>
      <c r="O19" s="359">
        <f t="shared" ca="1" si="58"/>
        <v>0</v>
      </c>
      <c r="P19" s="359">
        <f t="shared" ca="1" si="76"/>
        <v>0</v>
      </c>
      <c r="Q19" s="359"/>
      <c r="R19" s="362">
        <f t="shared" ca="1" si="108"/>
        <v>130</v>
      </c>
      <c r="S19" s="362">
        <v>10</v>
      </c>
      <c r="T19" s="371">
        <f t="shared" ca="1" si="109"/>
        <v>0</v>
      </c>
      <c r="U19" s="359">
        <f t="shared" ca="1" si="59"/>
        <v>0</v>
      </c>
      <c r="V19" s="359">
        <f t="shared" ca="1" si="60"/>
        <v>0</v>
      </c>
      <c r="W19" s="359">
        <f t="shared" ca="1" si="61"/>
        <v>0</v>
      </c>
      <c r="X19" s="359">
        <f t="shared" ca="1" si="77"/>
        <v>0</v>
      </c>
      <c r="Y19" s="359">
        <f t="shared" ca="1" si="78"/>
        <v>0</v>
      </c>
      <c r="AA19" s="362">
        <f t="shared" ca="1" si="79"/>
        <v>130</v>
      </c>
      <c r="AB19" s="362">
        <v>11</v>
      </c>
      <c r="AC19" s="371">
        <f t="shared" ca="1" si="80"/>
        <v>0</v>
      </c>
      <c r="AD19" s="359">
        <f t="shared" ca="1" si="6"/>
        <v>0</v>
      </c>
      <c r="AE19" s="359">
        <f t="shared" ca="1" si="7"/>
        <v>0</v>
      </c>
      <c r="AF19" s="359">
        <f t="shared" ca="1" si="8"/>
        <v>0</v>
      </c>
      <c r="AG19" s="359">
        <f t="shared" ca="1" si="9"/>
        <v>0</v>
      </c>
      <c r="AH19" s="359">
        <f t="shared" ca="1" si="62"/>
        <v>0</v>
      </c>
      <c r="AJ19" s="362">
        <f t="shared" ca="1" si="81"/>
        <v>130</v>
      </c>
      <c r="AK19" s="362">
        <v>11</v>
      </c>
      <c r="AL19" s="371">
        <f t="shared" ca="1" si="82"/>
        <v>0</v>
      </c>
      <c r="AM19" s="359">
        <f t="shared" ca="1" si="10"/>
        <v>0</v>
      </c>
      <c r="AN19" s="359">
        <f t="shared" ca="1" si="11"/>
        <v>0</v>
      </c>
      <c r="AO19" s="359">
        <f t="shared" ca="1" si="12"/>
        <v>0</v>
      </c>
      <c r="AP19" s="359">
        <f t="shared" ca="1" si="13"/>
        <v>0</v>
      </c>
      <c r="AQ19" s="359">
        <f t="shared" ca="1" si="63"/>
        <v>0</v>
      </c>
      <c r="AS19" s="362">
        <f t="shared" ca="1" si="83"/>
        <v>130</v>
      </c>
      <c r="AT19" s="362">
        <v>11</v>
      </c>
      <c r="AU19" s="371">
        <f t="shared" ca="1" si="84"/>
        <v>0</v>
      </c>
      <c r="AV19" s="359">
        <f t="shared" ca="1" si="14"/>
        <v>0</v>
      </c>
      <c r="AW19" s="359">
        <f t="shared" ca="1" si="15"/>
        <v>0</v>
      </c>
      <c r="AX19" s="359">
        <f t="shared" ca="1" si="16"/>
        <v>0</v>
      </c>
      <c r="AY19" s="359">
        <f t="shared" ca="1" si="17"/>
        <v>0</v>
      </c>
      <c r="AZ19" s="359">
        <f t="shared" ca="1" si="64"/>
        <v>0</v>
      </c>
      <c r="BB19" s="362">
        <f t="shared" ca="1" si="85"/>
        <v>130</v>
      </c>
      <c r="BC19" s="362">
        <v>11</v>
      </c>
      <c r="BD19" s="371">
        <f t="shared" ca="1" si="86"/>
        <v>0</v>
      </c>
      <c r="BE19" s="359">
        <f t="shared" ca="1" si="18"/>
        <v>0</v>
      </c>
      <c r="BF19" s="359">
        <f t="shared" ca="1" si="19"/>
        <v>0</v>
      </c>
      <c r="BG19" s="359">
        <f t="shared" ca="1" si="20"/>
        <v>0</v>
      </c>
      <c r="BH19" s="359">
        <f t="shared" ca="1" si="21"/>
        <v>0</v>
      </c>
      <c r="BI19" s="359">
        <f t="shared" ca="1" si="65"/>
        <v>0</v>
      </c>
      <c r="BK19" s="362">
        <f t="shared" ca="1" si="87"/>
        <v>130</v>
      </c>
      <c r="BL19" s="362">
        <v>11</v>
      </c>
      <c r="BM19" s="371">
        <f t="shared" ca="1" si="88"/>
        <v>0</v>
      </c>
      <c r="BN19" s="359">
        <f t="shared" ca="1" si="22"/>
        <v>0</v>
      </c>
      <c r="BO19" s="359">
        <f t="shared" ca="1" si="23"/>
        <v>0</v>
      </c>
      <c r="BP19" s="359">
        <f t="shared" ca="1" si="24"/>
        <v>0</v>
      </c>
      <c r="BQ19" s="359">
        <f t="shared" ca="1" si="25"/>
        <v>0</v>
      </c>
      <c r="BR19" s="359">
        <f t="shared" ca="1" si="66"/>
        <v>0</v>
      </c>
      <c r="BT19" s="362">
        <f t="shared" ca="1" si="89"/>
        <v>130</v>
      </c>
      <c r="BU19" s="362">
        <v>11</v>
      </c>
      <c r="BV19" s="371">
        <f t="shared" ca="1" si="90"/>
        <v>0</v>
      </c>
      <c r="BW19" s="359">
        <f t="shared" ca="1" si="26"/>
        <v>0</v>
      </c>
      <c r="BX19" s="359">
        <f t="shared" ca="1" si="27"/>
        <v>0</v>
      </c>
      <c r="BY19" s="359">
        <f t="shared" ca="1" si="28"/>
        <v>0</v>
      </c>
      <c r="BZ19" s="359">
        <f t="shared" ca="1" si="29"/>
        <v>0</v>
      </c>
      <c r="CA19" s="359">
        <f t="shared" ca="1" si="67"/>
        <v>0</v>
      </c>
      <c r="CC19" s="362">
        <f t="shared" ca="1" si="91"/>
        <v>130</v>
      </c>
      <c r="CD19" s="362">
        <v>11</v>
      </c>
      <c r="CE19" s="371">
        <f t="shared" ca="1" si="92"/>
        <v>0</v>
      </c>
      <c r="CF19" s="359">
        <f t="shared" ca="1" si="30"/>
        <v>0</v>
      </c>
      <c r="CG19" s="359">
        <f t="shared" ca="1" si="31"/>
        <v>0</v>
      </c>
      <c r="CH19" s="359">
        <f t="shared" ca="1" si="32"/>
        <v>0</v>
      </c>
      <c r="CI19" s="359">
        <f t="shared" ca="1" si="33"/>
        <v>0</v>
      </c>
      <c r="CJ19" s="359">
        <f t="shared" ca="1" si="68"/>
        <v>0</v>
      </c>
      <c r="CL19" s="362">
        <f t="shared" ca="1" si="93"/>
        <v>130</v>
      </c>
      <c r="CM19" s="362">
        <v>11</v>
      </c>
      <c r="CN19" s="371">
        <f t="shared" ca="1" si="94"/>
        <v>0</v>
      </c>
      <c r="CO19" s="359">
        <f t="shared" ca="1" si="34"/>
        <v>0</v>
      </c>
      <c r="CP19" s="359">
        <f t="shared" ca="1" si="35"/>
        <v>0</v>
      </c>
      <c r="CQ19" s="359">
        <f t="shared" ca="1" si="36"/>
        <v>0</v>
      </c>
      <c r="CR19" s="359">
        <f t="shared" ca="1" si="37"/>
        <v>0</v>
      </c>
      <c r="CS19" s="359">
        <f t="shared" ca="1" si="69"/>
        <v>0</v>
      </c>
      <c r="CU19" s="362">
        <f t="shared" ca="1" si="95"/>
        <v>130</v>
      </c>
      <c r="CV19" s="362">
        <v>11</v>
      </c>
      <c r="CW19" s="371">
        <f t="shared" ca="1" si="96"/>
        <v>0</v>
      </c>
      <c r="CX19" s="359">
        <f t="shared" ca="1" si="38"/>
        <v>0</v>
      </c>
      <c r="CY19" s="359">
        <f t="shared" ca="1" si="39"/>
        <v>0</v>
      </c>
      <c r="CZ19" s="359">
        <f t="shared" ca="1" si="40"/>
        <v>0</v>
      </c>
      <c r="DA19" s="359">
        <f t="shared" ca="1" si="41"/>
        <v>0</v>
      </c>
      <c r="DB19" s="359">
        <f t="shared" ca="1" si="70"/>
        <v>0</v>
      </c>
      <c r="DD19" s="362">
        <f t="shared" ca="1" si="97"/>
        <v>130</v>
      </c>
      <c r="DE19" s="362">
        <v>11</v>
      </c>
      <c r="DF19" s="371">
        <f t="shared" ca="1" si="98"/>
        <v>0</v>
      </c>
      <c r="DG19" s="359">
        <f t="shared" ca="1" si="42"/>
        <v>0</v>
      </c>
      <c r="DH19" s="359">
        <f t="shared" ca="1" si="43"/>
        <v>0</v>
      </c>
      <c r="DI19" s="359">
        <f t="shared" ca="1" si="44"/>
        <v>0</v>
      </c>
      <c r="DJ19" s="359">
        <f t="shared" ca="1" si="45"/>
        <v>0</v>
      </c>
      <c r="DK19" s="359">
        <f t="shared" ca="1" si="71"/>
        <v>0</v>
      </c>
      <c r="DM19" s="362">
        <f t="shared" ca="1" si="99"/>
        <v>130</v>
      </c>
      <c r="DN19" s="362">
        <v>11</v>
      </c>
      <c r="DO19" s="371">
        <f t="shared" ca="1" si="100"/>
        <v>0</v>
      </c>
      <c r="DP19" s="359">
        <f t="shared" ca="1" si="46"/>
        <v>0</v>
      </c>
      <c r="DQ19" s="359">
        <f t="shared" ca="1" si="47"/>
        <v>0</v>
      </c>
      <c r="DR19" s="359">
        <f t="shared" ca="1" si="48"/>
        <v>0</v>
      </c>
      <c r="DS19" s="359">
        <f t="shared" ca="1" si="49"/>
        <v>0</v>
      </c>
      <c r="DT19" s="359">
        <f t="shared" ca="1" si="72"/>
        <v>0</v>
      </c>
      <c r="DV19" s="362">
        <f t="shared" ca="1" si="101"/>
        <v>130</v>
      </c>
      <c r="DW19" s="362">
        <v>11</v>
      </c>
      <c r="DX19" s="371">
        <f t="shared" ca="1" si="102"/>
        <v>0</v>
      </c>
      <c r="DY19" s="359">
        <f t="shared" ca="1" si="50"/>
        <v>0</v>
      </c>
      <c r="DZ19" s="359">
        <f t="shared" ca="1" si="51"/>
        <v>0</v>
      </c>
      <c r="EA19" s="359">
        <f t="shared" ca="1" si="52"/>
        <v>0</v>
      </c>
      <c r="EB19" s="359">
        <f t="shared" ca="1" si="53"/>
        <v>0</v>
      </c>
      <c r="EC19" s="359">
        <f t="shared" ca="1" si="73"/>
        <v>0</v>
      </c>
      <c r="EE19" s="362">
        <f t="shared" ca="1" si="103"/>
        <v>130</v>
      </c>
      <c r="EF19" s="362">
        <v>11</v>
      </c>
      <c r="EG19" s="371">
        <f t="shared" ca="1" si="104"/>
        <v>0</v>
      </c>
      <c r="EH19" s="359">
        <f t="shared" ca="1" si="54"/>
        <v>0</v>
      </c>
      <c r="EI19" s="359">
        <f t="shared" ca="1" si="55"/>
        <v>0</v>
      </c>
      <c r="EJ19" s="359">
        <f t="shared" ca="1" si="56"/>
        <v>0</v>
      </c>
      <c r="EK19" s="359">
        <f t="shared" ca="1" si="57"/>
        <v>0</v>
      </c>
      <c r="EL19" s="359">
        <f t="shared" ca="1" si="74"/>
        <v>0</v>
      </c>
    </row>
    <row r="20" spans="6:142" x14ac:dyDescent="0.35">
      <c r="F20" s="372">
        <f ca="1">IFERROR(INDEX('Inflation Rates'!$A$16:$H$138,MATCH('TSP Traditional'!$H20,'Inflation Rates'!$A$16:$A$138,0),8)/INDEX('Inflation Rates'!$A$16:$H$138,MATCH('TSP Traditional'!$H20,'Inflation Rates'!$A$16:$A$138,0)-1,8)-1,F19)</f>
        <v>2.0000000000000018E-2</v>
      </c>
      <c r="G20" s="372">
        <f ca="1">IFERROR(INDEX('Inflation Rates'!$A$16:$H$138,MATCH('TSP Traditional'!$H20,'Inflation Rates'!$A$16:$A$138,0),6)/INDEX('Inflation Rates'!$A$16:$H$138,MATCH('TSP Traditional'!$H20,'Inflation Rates'!$A$16:$A$138,0)-1,6)-1,G19)</f>
        <v>2.0999999999999908E-2</v>
      </c>
      <c r="H20" s="362">
        <f t="shared" ca="1" si="105"/>
        <v>2031</v>
      </c>
      <c r="I20" s="362">
        <f t="shared" ca="1" si="106"/>
        <v>131</v>
      </c>
      <c r="J20" s="362">
        <v>12</v>
      </c>
      <c r="K20" s="371">
        <f t="shared" ca="1" si="107"/>
        <v>0</v>
      </c>
      <c r="L20" s="359">
        <f t="shared" ca="1" si="2"/>
        <v>0</v>
      </c>
      <c r="M20" s="359">
        <f t="shared" ca="1" si="3"/>
        <v>0</v>
      </c>
      <c r="N20" s="359">
        <f t="shared" ca="1" si="75"/>
        <v>0</v>
      </c>
      <c r="O20" s="359">
        <f t="shared" ca="1" si="58"/>
        <v>0</v>
      </c>
      <c r="P20" s="359">
        <f t="shared" ca="1" si="76"/>
        <v>0</v>
      </c>
      <c r="Q20" s="359"/>
      <c r="R20" s="362">
        <f t="shared" ca="1" si="108"/>
        <v>131</v>
      </c>
      <c r="S20" s="362">
        <v>11</v>
      </c>
      <c r="T20" s="371">
        <f t="shared" ca="1" si="109"/>
        <v>0</v>
      </c>
      <c r="U20" s="359">
        <f t="shared" ca="1" si="59"/>
        <v>0</v>
      </c>
      <c r="V20" s="359">
        <f t="shared" ca="1" si="60"/>
        <v>0</v>
      </c>
      <c r="W20" s="359">
        <f t="shared" ca="1" si="61"/>
        <v>0</v>
      </c>
      <c r="X20" s="359">
        <f t="shared" ca="1" si="77"/>
        <v>0</v>
      </c>
      <c r="Y20" s="359">
        <f t="shared" ca="1" si="78"/>
        <v>0</v>
      </c>
      <c r="AA20" s="362">
        <f t="shared" ca="1" si="79"/>
        <v>131</v>
      </c>
      <c r="AB20" s="362">
        <v>12</v>
      </c>
      <c r="AC20" s="371">
        <f t="shared" ca="1" si="80"/>
        <v>0</v>
      </c>
      <c r="AD20" s="359">
        <f t="shared" ca="1" si="6"/>
        <v>0</v>
      </c>
      <c r="AE20" s="359">
        <f t="shared" ca="1" si="7"/>
        <v>0</v>
      </c>
      <c r="AF20" s="359">
        <f t="shared" ca="1" si="8"/>
        <v>0</v>
      </c>
      <c r="AG20" s="359">
        <f t="shared" ca="1" si="9"/>
        <v>0</v>
      </c>
      <c r="AH20" s="359">
        <f t="shared" ca="1" si="62"/>
        <v>0</v>
      </c>
      <c r="AJ20" s="362">
        <f t="shared" ca="1" si="81"/>
        <v>131</v>
      </c>
      <c r="AK20" s="362">
        <v>12</v>
      </c>
      <c r="AL20" s="371">
        <f t="shared" ca="1" si="82"/>
        <v>0</v>
      </c>
      <c r="AM20" s="359">
        <f t="shared" ca="1" si="10"/>
        <v>0</v>
      </c>
      <c r="AN20" s="359">
        <f t="shared" ca="1" si="11"/>
        <v>0</v>
      </c>
      <c r="AO20" s="359">
        <f t="shared" ca="1" si="12"/>
        <v>0</v>
      </c>
      <c r="AP20" s="359">
        <f t="shared" ca="1" si="13"/>
        <v>0</v>
      </c>
      <c r="AQ20" s="359">
        <f t="shared" ca="1" si="63"/>
        <v>0</v>
      </c>
      <c r="AS20" s="362">
        <f t="shared" ca="1" si="83"/>
        <v>131</v>
      </c>
      <c r="AT20" s="362">
        <v>12</v>
      </c>
      <c r="AU20" s="371">
        <f t="shared" ca="1" si="84"/>
        <v>0</v>
      </c>
      <c r="AV20" s="359">
        <f t="shared" ca="1" si="14"/>
        <v>0</v>
      </c>
      <c r="AW20" s="359">
        <f t="shared" ca="1" si="15"/>
        <v>0</v>
      </c>
      <c r="AX20" s="359">
        <f t="shared" ca="1" si="16"/>
        <v>0</v>
      </c>
      <c r="AY20" s="359">
        <f t="shared" ca="1" si="17"/>
        <v>0</v>
      </c>
      <c r="AZ20" s="359">
        <f t="shared" ca="1" si="64"/>
        <v>0</v>
      </c>
      <c r="BB20" s="362">
        <f t="shared" ca="1" si="85"/>
        <v>131</v>
      </c>
      <c r="BC20" s="362">
        <v>12</v>
      </c>
      <c r="BD20" s="371">
        <f t="shared" ca="1" si="86"/>
        <v>0</v>
      </c>
      <c r="BE20" s="359">
        <f t="shared" ca="1" si="18"/>
        <v>0</v>
      </c>
      <c r="BF20" s="359">
        <f t="shared" ca="1" si="19"/>
        <v>0</v>
      </c>
      <c r="BG20" s="359">
        <f t="shared" ca="1" si="20"/>
        <v>0</v>
      </c>
      <c r="BH20" s="359">
        <f t="shared" ca="1" si="21"/>
        <v>0</v>
      </c>
      <c r="BI20" s="359">
        <f t="shared" ca="1" si="65"/>
        <v>0</v>
      </c>
      <c r="BK20" s="362">
        <f t="shared" ca="1" si="87"/>
        <v>131</v>
      </c>
      <c r="BL20" s="362">
        <v>12</v>
      </c>
      <c r="BM20" s="371">
        <f t="shared" ca="1" si="88"/>
        <v>0</v>
      </c>
      <c r="BN20" s="359">
        <f t="shared" ca="1" si="22"/>
        <v>0</v>
      </c>
      <c r="BO20" s="359">
        <f t="shared" ca="1" si="23"/>
        <v>0</v>
      </c>
      <c r="BP20" s="359">
        <f t="shared" ca="1" si="24"/>
        <v>0</v>
      </c>
      <c r="BQ20" s="359">
        <f t="shared" ca="1" si="25"/>
        <v>0</v>
      </c>
      <c r="BR20" s="359">
        <f t="shared" ca="1" si="66"/>
        <v>0</v>
      </c>
      <c r="BT20" s="362">
        <f t="shared" ca="1" si="89"/>
        <v>131</v>
      </c>
      <c r="BU20" s="362">
        <v>12</v>
      </c>
      <c r="BV20" s="371">
        <f t="shared" ca="1" si="90"/>
        <v>0</v>
      </c>
      <c r="BW20" s="359">
        <f t="shared" ca="1" si="26"/>
        <v>0</v>
      </c>
      <c r="BX20" s="359">
        <f t="shared" ca="1" si="27"/>
        <v>0</v>
      </c>
      <c r="BY20" s="359">
        <f t="shared" ca="1" si="28"/>
        <v>0</v>
      </c>
      <c r="BZ20" s="359">
        <f t="shared" ca="1" si="29"/>
        <v>0</v>
      </c>
      <c r="CA20" s="359">
        <f t="shared" ca="1" si="67"/>
        <v>0</v>
      </c>
      <c r="CC20" s="362">
        <f t="shared" ca="1" si="91"/>
        <v>131</v>
      </c>
      <c r="CD20" s="362">
        <v>12</v>
      </c>
      <c r="CE20" s="371">
        <f t="shared" ca="1" si="92"/>
        <v>0</v>
      </c>
      <c r="CF20" s="359">
        <f t="shared" ca="1" si="30"/>
        <v>0</v>
      </c>
      <c r="CG20" s="359">
        <f t="shared" ca="1" si="31"/>
        <v>0</v>
      </c>
      <c r="CH20" s="359">
        <f t="shared" ca="1" si="32"/>
        <v>0</v>
      </c>
      <c r="CI20" s="359">
        <f t="shared" ca="1" si="33"/>
        <v>0</v>
      </c>
      <c r="CJ20" s="359">
        <f t="shared" ca="1" si="68"/>
        <v>0</v>
      </c>
      <c r="CL20" s="362">
        <f t="shared" ca="1" si="93"/>
        <v>131</v>
      </c>
      <c r="CM20" s="362">
        <v>12</v>
      </c>
      <c r="CN20" s="371">
        <f t="shared" ca="1" si="94"/>
        <v>0</v>
      </c>
      <c r="CO20" s="359">
        <f t="shared" ca="1" si="34"/>
        <v>0</v>
      </c>
      <c r="CP20" s="359">
        <f t="shared" ca="1" si="35"/>
        <v>0</v>
      </c>
      <c r="CQ20" s="359">
        <f t="shared" ca="1" si="36"/>
        <v>0</v>
      </c>
      <c r="CR20" s="359">
        <f t="shared" ca="1" si="37"/>
        <v>0</v>
      </c>
      <c r="CS20" s="359">
        <f t="shared" ca="1" si="69"/>
        <v>0</v>
      </c>
      <c r="CU20" s="362">
        <f t="shared" ca="1" si="95"/>
        <v>131</v>
      </c>
      <c r="CV20" s="362">
        <v>12</v>
      </c>
      <c r="CW20" s="371">
        <f t="shared" ca="1" si="96"/>
        <v>0</v>
      </c>
      <c r="CX20" s="359">
        <f t="shared" ca="1" si="38"/>
        <v>0</v>
      </c>
      <c r="CY20" s="359">
        <f t="shared" ca="1" si="39"/>
        <v>0</v>
      </c>
      <c r="CZ20" s="359">
        <f t="shared" ca="1" si="40"/>
        <v>0</v>
      </c>
      <c r="DA20" s="359">
        <f t="shared" ca="1" si="41"/>
        <v>0</v>
      </c>
      <c r="DB20" s="359">
        <f t="shared" ca="1" si="70"/>
        <v>0</v>
      </c>
      <c r="DD20" s="362">
        <f t="shared" ca="1" si="97"/>
        <v>131</v>
      </c>
      <c r="DE20" s="362">
        <v>12</v>
      </c>
      <c r="DF20" s="371">
        <f t="shared" ca="1" si="98"/>
        <v>0</v>
      </c>
      <c r="DG20" s="359">
        <f t="shared" ca="1" si="42"/>
        <v>0</v>
      </c>
      <c r="DH20" s="359">
        <f t="shared" ca="1" si="43"/>
        <v>0</v>
      </c>
      <c r="DI20" s="359">
        <f t="shared" ca="1" si="44"/>
        <v>0</v>
      </c>
      <c r="DJ20" s="359">
        <f t="shared" ca="1" si="45"/>
        <v>0</v>
      </c>
      <c r="DK20" s="359">
        <f t="shared" ca="1" si="71"/>
        <v>0</v>
      </c>
      <c r="DM20" s="362">
        <f t="shared" ca="1" si="99"/>
        <v>131</v>
      </c>
      <c r="DN20" s="362">
        <v>12</v>
      </c>
      <c r="DO20" s="371">
        <f t="shared" ca="1" si="100"/>
        <v>0</v>
      </c>
      <c r="DP20" s="359">
        <f t="shared" ca="1" si="46"/>
        <v>0</v>
      </c>
      <c r="DQ20" s="359">
        <f t="shared" ca="1" si="47"/>
        <v>0</v>
      </c>
      <c r="DR20" s="359">
        <f t="shared" ca="1" si="48"/>
        <v>0</v>
      </c>
      <c r="DS20" s="359">
        <f t="shared" ca="1" si="49"/>
        <v>0</v>
      </c>
      <c r="DT20" s="359">
        <f t="shared" ca="1" si="72"/>
        <v>0</v>
      </c>
      <c r="DV20" s="362">
        <f t="shared" ca="1" si="101"/>
        <v>131</v>
      </c>
      <c r="DW20" s="362">
        <v>12</v>
      </c>
      <c r="DX20" s="371">
        <f t="shared" ca="1" si="102"/>
        <v>0</v>
      </c>
      <c r="DY20" s="359">
        <f t="shared" ca="1" si="50"/>
        <v>0</v>
      </c>
      <c r="DZ20" s="359">
        <f t="shared" ca="1" si="51"/>
        <v>0</v>
      </c>
      <c r="EA20" s="359">
        <f t="shared" ca="1" si="52"/>
        <v>0</v>
      </c>
      <c r="EB20" s="359">
        <f t="shared" ca="1" si="53"/>
        <v>0</v>
      </c>
      <c r="EC20" s="359">
        <f t="shared" ca="1" si="73"/>
        <v>0</v>
      </c>
      <c r="EE20" s="362">
        <f t="shared" ca="1" si="103"/>
        <v>131</v>
      </c>
      <c r="EF20" s="362">
        <v>12</v>
      </c>
      <c r="EG20" s="371">
        <f t="shared" ca="1" si="104"/>
        <v>0</v>
      </c>
      <c r="EH20" s="359">
        <f t="shared" ca="1" si="54"/>
        <v>0</v>
      </c>
      <c r="EI20" s="359">
        <f t="shared" ca="1" si="55"/>
        <v>0</v>
      </c>
      <c r="EJ20" s="359">
        <f t="shared" ca="1" si="56"/>
        <v>0</v>
      </c>
      <c r="EK20" s="359">
        <f t="shared" ca="1" si="57"/>
        <v>0</v>
      </c>
      <c r="EL20" s="359">
        <f t="shared" ca="1" si="74"/>
        <v>0</v>
      </c>
    </row>
    <row r="21" spans="6:142" x14ac:dyDescent="0.35">
      <c r="F21" s="372">
        <f ca="1">IFERROR(INDEX('Inflation Rates'!$A$16:$H$138,MATCH('TSP Traditional'!$H21,'Inflation Rates'!$A$16:$A$138,0),8)/INDEX('Inflation Rates'!$A$16:$H$138,MATCH('TSP Traditional'!$H21,'Inflation Rates'!$A$16:$A$138,0)-1,8)-1,F20)</f>
        <v>2.0000000000000018E-2</v>
      </c>
      <c r="G21" s="372">
        <f ca="1">IFERROR(INDEX('Inflation Rates'!$A$16:$H$138,MATCH('TSP Traditional'!$H21,'Inflation Rates'!$A$16:$A$138,0),6)/INDEX('Inflation Rates'!$A$16:$H$138,MATCH('TSP Traditional'!$H21,'Inflation Rates'!$A$16:$A$138,0)-1,6)-1,G20)</f>
        <v>2.0999999999999908E-2</v>
      </c>
      <c r="H21" s="362">
        <f t="shared" ca="1" si="105"/>
        <v>2032</v>
      </c>
      <c r="I21" s="362">
        <f t="shared" ca="1" si="106"/>
        <v>132</v>
      </c>
      <c r="J21" s="362">
        <v>13</v>
      </c>
      <c r="K21" s="371">
        <f t="shared" ca="1" si="107"/>
        <v>0</v>
      </c>
      <c r="L21" s="359">
        <f t="shared" ca="1" si="2"/>
        <v>0</v>
      </c>
      <c r="M21" s="359">
        <f t="shared" ca="1" si="3"/>
        <v>0</v>
      </c>
      <c r="N21" s="359">
        <f t="shared" ca="1" si="75"/>
        <v>0</v>
      </c>
      <c r="O21" s="359">
        <f t="shared" ca="1" si="58"/>
        <v>0</v>
      </c>
      <c r="P21" s="359">
        <f t="shared" ca="1" si="76"/>
        <v>0</v>
      </c>
      <c r="Q21" s="359"/>
      <c r="R21" s="362">
        <f t="shared" ca="1" si="108"/>
        <v>132</v>
      </c>
      <c r="S21" s="362">
        <v>12</v>
      </c>
      <c r="T21" s="371">
        <f t="shared" ca="1" si="109"/>
        <v>0</v>
      </c>
      <c r="U21" s="359">
        <f t="shared" ca="1" si="59"/>
        <v>0</v>
      </c>
      <c r="V21" s="359">
        <f t="shared" ca="1" si="60"/>
        <v>0</v>
      </c>
      <c r="W21" s="359">
        <f t="shared" ca="1" si="61"/>
        <v>0</v>
      </c>
      <c r="X21" s="359">
        <f t="shared" ca="1" si="77"/>
        <v>0</v>
      </c>
      <c r="Y21" s="359">
        <f t="shared" ca="1" si="78"/>
        <v>0</v>
      </c>
      <c r="AA21" s="362">
        <f t="shared" ca="1" si="79"/>
        <v>132</v>
      </c>
      <c r="AB21" s="362">
        <v>13</v>
      </c>
      <c r="AC21" s="371">
        <f t="shared" ca="1" si="80"/>
        <v>0</v>
      </c>
      <c r="AD21" s="359">
        <f t="shared" ca="1" si="6"/>
        <v>0</v>
      </c>
      <c r="AE21" s="359">
        <f t="shared" ca="1" si="7"/>
        <v>0</v>
      </c>
      <c r="AF21" s="359">
        <f t="shared" ca="1" si="8"/>
        <v>0</v>
      </c>
      <c r="AG21" s="359">
        <f t="shared" ca="1" si="9"/>
        <v>0</v>
      </c>
      <c r="AH21" s="359">
        <f t="shared" ca="1" si="62"/>
        <v>0</v>
      </c>
      <c r="AJ21" s="362">
        <f t="shared" ca="1" si="81"/>
        <v>132</v>
      </c>
      <c r="AK21" s="362">
        <v>13</v>
      </c>
      <c r="AL21" s="371">
        <f t="shared" ca="1" si="82"/>
        <v>0</v>
      </c>
      <c r="AM21" s="359">
        <f t="shared" ca="1" si="10"/>
        <v>0</v>
      </c>
      <c r="AN21" s="359">
        <f t="shared" ca="1" si="11"/>
        <v>0</v>
      </c>
      <c r="AO21" s="359">
        <f t="shared" ca="1" si="12"/>
        <v>0</v>
      </c>
      <c r="AP21" s="359">
        <f t="shared" ca="1" si="13"/>
        <v>0</v>
      </c>
      <c r="AQ21" s="359">
        <f t="shared" ca="1" si="63"/>
        <v>0</v>
      </c>
      <c r="AS21" s="362">
        <f t="shared" ca="1" si="83"/>
        <v>132</v>
      </c>
      <c r="AT21" s="362">
        <v>13</v>
      </c>
      <c r="AU21" s="371">
        <f t="shared" ca="1" si="84"/>
        <v>0</v>
      </c>
      <c r="AV21" s="359">
        <f t="shared" ca="1" si="14"/>
        <v>0</v>
      </c>
      <c r="AW21" s="359">
        <f t="shared" ca="1" si="15"/>
        <v>0</v>
      </c>
      <c r="AX21" s="359">
        <f t="shared" ca="1" si="16"/>
        <v>0</v>
      </c>
      <c r="AY21" s="359">
        <f t="shared" ca="1" si="17"/>
        <v>0</v>
      </c>
      <c r="AZ21" s="359">
        <f t="shared" ca="1" si="64"/>
        <v>0</v>
      </c>
      <c r="BB21" s="362">
        <f t="shared" ca="1" si="85"/>
        <v>132</v>
      </c>
      <c r="BC21" s="362">
        <v>13</v>
      </c>
      <c r="BD21" s="371">
        <f t="shared" ca="1" si="86"/>
        <v>0</v>
      </c>
      <c r="BE21" s="359">
        <f t="shared" ca="1" si="18"/>
        <v>0</v>
      </c>
      <c r="BF21" s="359">
        <f t="shared" ca="1" si="19"/>
        <v>0</v>
      </c>
      <c r="BG21" s="359">
        <f t="shared" ca="1" si="20"/>
        <v>0</v>
      </c>
      <c r="BH21" s="359">
        <f t="shared" ca="1" si="21"/>
        <v>0</v>
      </c>
      <c r="BI21" s="359">
        <f t="shared" ca="1" si="65"/>
        <v>0</v>
      </c>
      <c r="BK21" s="362">
        <f t="shared" ca="1" si="87"/>
        <v>132</v>
      </c>
      <c r="BL21" s="362">
        <v>13</v>
      </c>
      <c r="BM21" s="371">
        <f t="shared" ca="1" si="88"/>
        <v>0</v>
      </c>
      <c r="BN21" s="359">
        <f t="shared" ca="1" si="22"/>
        <v>0</v>
      </c>
      <c r="BO21" s="359">
        <f t="shared" ca="1" si="23"/>
        <v>0</v>
      </c>
      <c r="BP21" s="359">
        <f t="shared" ca="1" si="24"/>
        <v>0</v>
      </c>
      <c r="BQ21" s="359">
        <f t="shared" ca="1" si="25"/>
        <v>0</v>
      </c>
      <c r="BR21" s="359">
        <f t="shared" ca="1" si="66"/>
        <v>0</v>
      </c>
      <c r="BT21" s="362">
        <f t="shared" ca="1" si="89"/>
        <v>132</v>
      </c>
      <c r="BU21" s="362">
        <v>13</v>
      </c>
      <c r="BV21" s="371">
        <f t="shared" ca="1" si="90"/>
        <v>0</v>
      </c>
      <c r="BW21" s="359">
        <f t="shared" ca="1" si="26"/>
        <v>0</v>
      </c>
      <c r="BX21" s="359">
        <f t="shared" ca="1" si="27"/>
        <v>0</v>
      </c>
      <c r="BY21" s="359">
        <f t="shared" ca="1" si="28"/>
        <v>0</v>
      </c>
      <c r="BZ21" s="359">
        <f t="shared" ca="1" si="29"/>
        <v>0</v>
      </c>
      <c r="CA21" s="359">
        <f t="shared" ca="1" si="67"/>
        <v>0</v>
      </c>
      <c r="CC21" s="362">
        <f t="shared" ca="1" si="91"/>
        <v>132</v>
      </c>
      <c r="CD21" s="362">
        <v>13</v>
      </c>
      <c r="CE21" s="371">
        <f t="shared" ca="1" si="92"/>
        <v>0</v>
      </c>
      <c r="CF21" s="359">
        <f t="shared" ca="1" si="30"/>
        <v>0</v>
      </c>
      <c r="CG21" s="359">
        <f t="shared" ca="1" si="31"/>
        <v>0</v>
      </c>
      <c r="CH21" s="359">
        <f t="shared" ca="1" si="32"/>
        <v>0</v>
      </c>
      <c r="CI21" s="359">
        <f t="shared" ca="1" si="33"/>
        <v>0</v>
      </c>
      <c r="CJ21" s="359">
        <f t="shared" ca="1" si="68"/>
        <v>0</v>
      </c>
      <c r="CL21" s="362">
        <f t="shared" ca="1" si="93"/>
        <v>132</v>
      </c>
      <c r="CM21" s="362">
        <v>13</v>
      </c>
      <c r="CN21" s="371">
        <f t="shared" ca="1" si="94"/>
        <v>0</v>
      </c>
      <c r="CO21" s="359">
        <f t="shared" ca="1" si="34"/>
        <v>0</v>
      </c>
      <c r="CP21" s="359">
        <f t="shared" ca="1" si="35"/>
        <v>0</v>
      </c>
      <c r="CQ21" s="359">
        <f t="shared" ca="1" si="36"/>
        <v>0</v>
      </c>
      <c r="CR21" s="359">
        <f t="shared" ca="1" si="37"/>
        <v>0</v>
      </c>
      <c r="CS21" s="359">
        <f t="shared" ca="1" si="69"/>
        <v>0</v>
      </c>
      <c r="CU21" s="362">
        <f t="shared" ca="1" si="95"/>
        <v>132</v>
      </c>
      <c r="CV21" s="362">
        <v>13</v>
      </c>
      <c r="CW21" s="371">
        <f t="shared" ca="1" si="96"/>
        <v>0</v>
      </c>
      <c r="CX21" s="359">
        <f t="shared" ca="1" si="38"/>
        <v>0</v>
      </c>
      <c r="CY21" s="359">
        <f t="shared" ca="1" si="39"/>
        <v>0</v>
      </c>
      <c r="CZ21" s="359">
        <f t="shared" ca="1" si="40"/>
        <v>0</v>
      </c>
      <c r="DA21" s="359">
        <f t="shared" ca="1" si="41"/>
        <v>0</v>
      </c>
      <c r="DB21" s="359">
        <f t="shared" ca="1" si="70"/>
        <v>0</v>
      </c>
      <c r="DD21" s="362">
        <f t="shared" ca="1" si="97"/>
        <v>132</v>
      </c>
      <c r="DE21" s="362">
        <v>13</v>
      </c>
      <c r="DF21" s="371">
        <f t="shared" ca="1" si="98"/>
        <v>0</v>
      </c>
      <c r="DG21" s="359">
        <f t="shared" ca="1" si="42"/>
        <v>0</v>
      </c>
      <c r="DH21" s="359">
        <f t="shared" ca="1" si="43"/>
        <v>0</v>
      </c>
      <c r="DI21" s="359">
        <f t="shared" ca="1" si="44"/>
        <v>0</v>
      </c>
      <c r="DJ21" s="359">
        <f t="shared" ca="1" si="45"/>
        <v>0</v>
      </c>
      <c r="DK21" s="359">
        <f t="shared" ca="1" si="71"/>
        <v>0</v>
      </c>
      <c r="DM21" s="362">
        <f t="shared" ca="1" si="99"/>
        <v>132</v>
      </c>
      <c r="DN21" s="362">
        <v>13</v>
      </c>
      <c r="DO21" s="371">
        <f t="shared" ca="1" si="100"/>
        <v>0</v>
      </c>
      <c r="DP21" s="359">
        <f t="shared" ca="1" si="46"/>
        <v>0</v>
      </c>
      <c r="DQ21" s="359">
        <f t="shared" ca="1" si="47"/>
        <v>0</v>
      </c>
      <c r="DR21" s="359">
        <f t="shared" ca="1" si="48"/>
        <v>0</v>
      </c>
      <c r="DS21" s="359">
        <f t="shared" ca="1" si="49"/>
        <v>0</v>
      </c>
      <c r="DT21" s="359">
        <f t="shared" ca="1" si="72"/>
        <v>0</v>
      </c>
      <c r="DV21" s="362">
        <f t="shared" ca="1" si="101"/>
        <v>132</v>
      </c>
      <c r="DW21" s="362">
        <v>13</v>
      </c>
      <c r="DX21" s="371">
        <f t="shared" ca="1" si="102"/>
        <v>0</v>
      </c>
      <c r="DY21" s="359">
        <f t="shared" ca="1" si="50"/>
        <v>0</v>
      </c>
      <c r="DZ21" s="359">
        <f t="shared" ca="1" si="51"/>
        <v>0</v>
      </c>
      <c r="EA21" s="359">
        <f t="shared" ca="1" si="52"/>
        <v>0</v>
      </c>
      <c r="EB21" s="359">
        <f t="shared" ca="1" si="53"/>
        <v>0</v>
      </c>
      <c r="EC21" s="359">
        <f t="shared" ca="1" si="73"/>
        <v>0</v>
      </c>
      <c r="EE21" s="362">
        <f t="shared" ca="1" si="103"/>
        <v>132</v>
      </c>
      <c r="EF21" s="362">
        <v>13</v>
      </c>
      <c r="EG21" s="371">
        <f t="shared" ca="1" si="104"/>
        <v>0</v>
      </c>
      <c r="EH21" s="359">
        <f t="shared" ca="1" si="54"/>
        <v>0</v>
      </c>
      <c r="EI21" s="359">
        <f t="shared" ca="1" si="55"/>
        <v>0</v>
      </c>
      <c r="EJ21" s="359">
        <f t="shared" ca="1" si="56"/>
        <v>0</v>
      </c>
      <c r="EK21" s="359">
        <f t="shared" ca="1" si="57"/>
        <v>0</v>
      </c>
      <c r="EL21" s="359">
        <f t="shared" ca="1" si="74"/>
        <v>0</v>
      </c>
    </row>
    <row r="22" spans="6:142" x14ac:dyDescent="0.35">
      <c r="F22" s="372">
        <f ca="1">IFERROR(INDEX('Inflation Rates'!$A$16:$H$138,MATCH('TSP Traditional'!$H22,'Inflation Rates'!$A$16:$A$138,0),8)/INDEX('Inflation Rates'!$A$16:$H$138,MATCH('TSP Traditional'!$H22,'Inflation Rates'!$A$16:$A$138,0)-1,8)-1,F21)</f>
        <v>2.0000000000000018E-2</v>
      </c>
      <c r="G22" s="372">
        <f ca="1">IFERROR(INDEX('Inflation Rates'!$A$16:$H$138,MATCH('TSP Traditional'!$H22,'Inflation Rates'!$A$16:$A$138,0),6)/INDEX('Inflation Rates'!$A$16:$H$138,MATCH('TSP Traditional'!$H22,'Inflation Rates'!$A$16:$A$138,0)-1,6)-1,G21)</f>
        <v>2.0999999999999908E-2</v>
      </c>
      <c r="H22" s="362">
        <f t="shared" ca="1" si="105"/>
        <v>2033</v>
      </c>
      <c r="I22" s="362">
        <f t="shared" ca="1" si="106"/>
        <v>133</v>
      </c>
      <c r="J22" s="362">
        <v>14</v>
      </c>
      <c r="K22" s="371">
        <f t="shared" ca="1" si="107"/>
        <v>0</v>
      </c>
      <c r="L22" s="359">
        <f t="shared" ca="1" si="2"/>
        <v>0</v>
      </c>
      <c r="M22" s="359">
        <f t="shared" ca="1" si="3"/>
        <v>0</v>
      </c>
      <c r="N22" s="359">
        <f t="shared" ca="1" si="75"/>
        <v>0</v>
      </c>
      <c r="O22" s="359">
        <f t="shared" ca="1" si="58"/>
        <v>0</v>
      </c>
      <c r="P22" s="359">
        <f t="shared" ca="1" si="76"/>
        <v>0</v>
      </c>
      <c r="Q22" s="359"/>
      <c r="R22" s="362">
        <f t="shared" ca="1" si="108"/>
        <v>133</v>
      </c>
      <c r="S22" s="362">
        <v>13</v>
      </c>
      <c r="T22" s="371">
        <f t="shared" ca="1" si="109"/>
        <v>0</v>
      </c>
      <c r="U22" s="359">
        <f t="shared" ca="1" si="59"/>
        <v>0</v>
      </c>
      <c r="V22" s="359">
        <f t="shared" ca="1" si="60"/>
        <v>0</v>
      </c>
      <c r="W22" s="359">
        <f t="shared" ca="1" si="61"/>
        <v>0</v>
      </c>
      <c r="X22" s="359">
        <f t="shared" ca="1" si="77"/>
        <v>0</v>
      </c>
      <c r="Y22" s="359">
        <f t="shared" ca="1" si="78"/>
        <v>0</v>
      </c>
      <c r="AA22" s="362">
        <f t="shared" ca="1" si="79"/>
        <v>133</v>
      </c>
      <c r="AB22" s="362">
        <v>14</v>
      </c>
      <c r="AC22" s="371">
        <f t="shared" ca="1" si="80"/>
        <v>0</v>
      </c>
      <c r="AD22" s="359">
        <f t="shared" ca="1" si="6"/>
        <v>0</v>
      </c>
      <c r="AE22" s="359">
        <f t="shared" ca="1" si="7"/>
        <v>0</v>
      </c>
      <c r="AF22" s="359">
        <f t="shared" ca="1" si="8"/>
        <v>0</v>
      </c>
      <c r="AG22" s="359">
        <f t="shared" ca="1" si="9"/>
        <v>0</v>
      </c>
      <c r="AH22" s="359">
        <f t="shared" ca="1" si="62"/>
        <v>0</v>
      </c>
      <c r="AJ22" s="362">
        <f t="shared" ca="1" si="81"/>
        <v>133</v>
      </c>
      <c r="AK22" s="362">
        <v>14</v>
      </c>
      <c r="AL22" s="371">
        <f t="shared" ca="1" si="82"/>
        <v>0</v>
      </c>
      <c r="AM22" s="359">
        <f t="shared" ca="1" si="10"/>
        <v>0</v>
      </c>
      <c r="AN22" s="359">
        <f t="shared" ca="1" si="11"/>
        <v>0</v>
      </c>
      <c r="AO22" s="359">
        <f t="shared" ca="1" si="12"/>
        <v>0</v>
      </c>
      <c r="AP22" s="359">
        <f t="shared" ca="1" si="13"/>
        <v>0</v>
      </c>
      <c r="AQ22" s="359">
        <f t="shared" ca="1" si="63"/>
        <v>0</v>
      </c>
      <c r="AS22" s="362">
        <f t="shared" ca="1" si="83"/>
        <v>133</v>
      </c>
      <c r="AT22" s="362">
        <v>14</v>
      </c>
      <c r="AU22" s="371">
        <f t="shared" ca="1" si="84"/>
        <v>0</v>
      </c>
      <c r="AV22" s="359">
        <f t="shared" ca="1" si="14"/>
        <v>0</v>
      </c>
      <c r="AW22" s="359">
        <f t="shared" ca="1" si="15"/>
        <v>0</v>
      </c>
      <c r="AX22" s="359">
        <f t="shared" ca="1" si="16"/>
        <v>0</v>
      </c>
      <c r="AY22" s="359">
        <f t="shared" ca="1" si="17"/>
        <v>0</v>
      </c>
      <c r="AZ22" s="359">
        <f t="shared" ca="1" si="64"/>
        <v>0</v>
      </c>
      <c r="BB22" s="362">
        <f t="shared" ca="1" si="85"/>
        <v>133</v>
      </c>
      <c r="BC22" s="362">
        <v>14</v>
      </c>
      <c r="BD22" s="371">
        <f t="shared" ca="1" si="86"/>
        <v>0</v>
      </c>
      <c r="BE22" s="359">
        <f t="shared" ca="1" si="18"/>
        <v>0</v>
      </c>
      <c r="BF22" s="359">
        <f t="shared" ca="1" si="19"/>
        <v>0</v>
      </c>
      <c r="BG22" s="359">
        <f t="shared" ca="1" si="20"/>
        <v>0</v>
      </c>
      <c r="BH22" s="359">
        <f t="shared" ca="1" si="21"/>
        <v>0</v>
      </c>
      <c r="BI22" s="359">
        <f t="shared" ca="1" si="65"/>
        <v>0</v>
      </c>
      <c r="BK22" s="362">
        <f t="shared" ca="1" si="87"/>
        <v>133</v>
      </c>
      <c r="BL22" s="362">
        <v>14</v>
      </c>
      <c r="BM22" s="371">
        <f t="shared" ca="1" si="88"/>
        <v>0</v>
      </c>
      <c r="BN22" s="359">
        <f t="shared" ca="1" si="22"/>
        <v>0</v>
      </c>
      <c r="BO22" s="359">
        <f t="shared" ca="1" si="23"/>
        <v>0</v>
      </c>
      <c r="BP22" s="359">
        <f t="shared" ca="1" si="24"/>
        <v>0</v>
      </c>
      <c r="BQ22" s="359">
        <f t="shared" ca="1" si="25"/>
        <v>0</v>
      </c>
      <c r="BR22" s="359">
        <f t="shared" ca="1" si="66"/>
        <v>0</v>
      </c>
      <c r="BT22" s="362">
        <f t="shared" ca="1" si="89"/>
        <v>133</v>
      </c>
      <c r="BU22" s="362">
        <v>14</v>
      </c>
      <c r="BV22" s="371">
        <f t="shared" ca="1" si="90"/>
        <v>0</v>
      </c>
      <c r="BW22" s="359">
        <f t="shared" ca="1" si="26"/>
        <v>0</v>
      </c>
      <c r="BX22" s="359">
        <f t="shared" ca="1" si="27"/>
        <v>0</v>
      </c>
      <c r="BY22" s="359">
        <f t="shared" ca="1" si="28"/>
        <v>0</v>
      </c>
      <c r="BZ22" s="359">
        <f t="shared" ca="1" si="29"/>
        <v>0</v>
      </c>
      <c r="CA22" s="359">
        <f t="shared" ca="1" si="67"/>
        <v>0</v>
      </c>
      <c r="CC22" s="362">
        <f t="shared" ca="1" si="91"/>
        <v>133</v>
      </c>
      <c r="CD22" s="362">
        <v>14</v>
      </c>
      <c r="CE22" s="371">
        <f t="shared" ca="1" si="92"/>
        <v>0</v>
      </c>
      <c r="CF22" s="359">
        <f t="shared" ca="1" si="30"/>
        <v>0</v>
      </c>
      <c r="CG22" s="359">
        <f t="shared" ca="1" si="31"/>
        <v>0</v>
      </c>
      <c r="CH22" s="359">
        <f t="shared" ca="1" si="32"/>
        <v>0</v>
      </c>
      <c r="CI22" s="359">
        <f t="shared" ca="1" si="33"/>
        <v>0</v>
      </c>
      <c r="CJ22" s="359">
        <f t="shared" ca="1" si="68"/>
        <v>0</v>
      </c>
      <c r="CL22" s="362">
        <f t="shared" ca="1" si="93"/>
        <v>133</v>
      </c>
      <c r="CM22" s="362">
        <v>14</v>
      </c>
      <c r="CN22" s="371">
        <f t="shared" ca="1" si="94"/>
        <v>0</v>
      </c>
      <c r="CO22" s="359">
        <f t="shared" ca="1" si="34"/>
        <v>0</v>
      </c>
      <c r="CP22" s="359">
        <f t="shared" ca="1" si="35"/>
        <v>0</v>
      </c>
      <c r="CQ22" s="359">
        <f t="shared" ca="1" si="36"/>
        <v>0</v>
      </c>
      <c r="CR22" s="359">
        <f t="shared" ca="1" si="37"/>
        <v>0</v>
      </c>
      <c r="CS22" s="359">
        <f t="shared" ca="1" si="69"/>
        <v>0</v>
      </c>
      <c r="CU22" s="362">
        <f t="shared" ca="1" si="95"/>
        <v>133</v>
      </c>
      <c r="CV22" s="362">
        <v>14</v>
      </c>
      <c r="CW22" s="371">
        <f t="shared" ca="1" si="96"/>
        <v>0</v>
      </c>
      <c r="CX22" s="359">
        <f t="shared" ca="1" si="38"/>
        <v>0</v>
      </c>
      <c r="CY22" s="359">
        <f t="shared" ca="1" si="39"/>
        <v>0</v>
      </c>
      <c r="CZ22" s="359">
        <f t="shared" ca="1" si="40"/>
        <v>0</v>
      </c>
      <c r="DA22" s="359">
        <f t="shared" ca="1" si="41"/>
        <v>0</v>
      </c>
      <c r="DB22" s="359">
        <f t="shared" ca="1" si="70"/>
        <v>0</v>
      </c>
      <c r="DD22" s="362">
        <f t="shared" ca="1" si="97"/>
        <v>133</v>
      </c>
      <c r="DE22" s="362">
        <v>14</v>
      </c>
      <c r="DF22" s="371">
        <f t="shared" ca="1" si="98"/>
        <v>0</v>
      </c>
      <c r="DG22" s="359">
        <f t="shared" ca="1" si="42"/>
        <v>0</v>
      </c>
      <c r="DH22" s="359">
        <f t="shared" ca="1" si="43"/>
        <v>0</v>
      </c>
      <c r="DI22" s="359">
        <f t="shared" ca="1" si="44"/>
        <v>0</v>
      </c>
      <c r="DJ22" s="359">
        <f t="shared" ca="1" si="45"/>
        <v>0</v>
      </c>
      <c r="DK22" s="359">
        <f t="shared" ca="1" si="71"/>
        <v>0</v>
      </c>
      <c r="DM22" s="362">
        <f t="shared" ca="1" si="99"/>
        <v>133</v>
      </c>
      <c r="DN22" s="362">
        <v>14</v>
      </c>
      <c r="DO22" s="371">
        <f t="shared" ca="1" si="100"/>
        <v>0</v>
      </c>
      <c r="DP22" s="359">
        <f t="shared" ca="1" si="46"/>
        <v>0</v>
      </c>
      <c r="DQ22" s="359">
        <f t="shared" ca="1" si="47"/>
        <v>0</v>
      </c>
      <c r="DR22" s="359">
        <f t="shared" ca="1" si="48"/>
        <v>0</v>
      </c>
      <c r="DS22" s="359">
        <f t="shared" ca="1" si="49"/>
        <v>0</v>
      </c>
      <c r="DT22" s="359">
        <f t="shared" ca="1" si="72"/>
        <v>0</v>
      </c>
      <c r="DV22" s="362">
        <f t="shared" ca="1" si="101"/>
        <v>133</v>
      </c>
      <c r="DW22" s="362">
        <v>14</v>
      </c>
      <c r="DX22" s="371">
        <f t="shared" ca="1" si="102"/>
        <v>0</v>
      </c>
      <c r="DY22" s="359">
        <f t="shared" ca="1" si="50"/>
        <v>0</v>
      </c>
      <c r="DZ22" s="359">
        <f t="shared" ca="1" si="51"/>
        <v>0</v>
      </c>
      <c r="EA22" s="359">
        <f t="shared" ca="1" si="52"/>
        <v>0</v>
      </c>
      <c r="EB22" s="359">
        <f t="shared" ca="1" si="53"/>
        <v>0</v>
      </c>
      <c r="EC22" s="359">
        <f t="shared" ca="1" si="73"/>
        <v>0</v>
      </c>
      <c r="EE22" s="362">
        <f t="shared" ca="1" si="103"/>
        <v>133</v>
      </c>
      <c r="EF22" s="362">
        <v>14</v>
      </c>
      <c r="EG22" s="371">
        <f t="shared" ca="1" si="104"/>
        <v>0</v>
      </c>
      <c r="EH22" s="359">
        <f t="shared" ca="1" si="54"/>
        <v>0</v>
      </c>
      <c r="EI22" s="359">
        <f t="shared" ca="1" si="55"/>
        <v>0</v>
      </c>
      <c r="EJ22" s="359">
        <f t="shared" ca="1" si="56"/>
        <v>0</v>
      </c>
      <c r="EK22" s="359">
        <f t="shared" ca="1" si="57"/>
        <v>0</v>
      </c>
      <c r="EL22" s="359">
        <f t="shared" ca="1" si="74"/>
        <v>0</v>
      </c>
    </row>
    <row r="23" spans="6:142" x14ac:dyDescent="0.35">
      <c r="F23" s="372">
        <f ca="1">IFERROR(INDEX('Inflation Rates'!$A$16:$H$138,MATCH('TSP Traditional'!$H23,'Inflation Rates'!$A$16:$A$138,0),8)/INDEX('Inflation Rates'!$A$16:$H$138,MATCH('TSP Traditional'!$H23,'Inflation Rates'!$A$16:$A$138,0)-1,8)-1,F22)</f>
        <v>2.0000000000000018E-2</v>
      </c>
      <c r="G23" s="372">
        <f ca="1">IFERROR(INDEX('Inflation Rates'!$A$16:$H$138,MATCH('TSP Traditional'!$H23,'Inflation Rates'!$A$16:$A$138,0),6)/INDEX('Inflation Rates'!$A$16:$H$138,MATCH('TSP Traditional'!$H23,'Inflation Rates'!$A$16:$A$138,0)-1,6)-1,G22)</f>
        <v>2.0999999999999908E-2</v>
      </c>
      <c r="H23" s="362">
        <f t="shared" ca="1" si="105"/>
        <v>2034</v>
      </c>
      <c r="I23" s="362">
        <f t="shared" ca="1" si="106"/>
        <v>134</v>
      </c>
      <c r="J23" s="362">
        <v>15</v>
      </c>
      <c r="K23" s="371">
        <f t="shared" ca="1" si="107"/>
        <v>0</v>
      </c>
      <c r="L23" s="359">
        <f t="shared" ca="1" si="2"/>
        <v>0</v>
      </c>
      <c r="M23" s="359">
        <f t="shared" ca="1" si="3"/>
        <v>0</v>
      </c>
      <c r="N23" s="359">
        <f t="shared" ca="1" si="75"/>
        <v>0</v>
      </c>
      <c r="O23" s="359">
        <f t="shared" ca="1" si="58"/>
        <v>0</v>
      </c>
      <c r="P23" s="359">
        <f t="shared" ca="1" si="76"/>
        <v>0</v>
      </c>
      <c r="Q23" s="359"/>
      <c r="R23" s="362">
        <f t="shared" ca="1" si="108"/>
        <v>134</v>
      </c>
      <c r="S23" s="362">
        <v>14</v>
      </c>
      <c r="T23" s="371">
        <f t="shared" ca="1" si="109"/>
        <v>0</v>
      </c>
      <c r="U23" s="359">
        <f t="shared" ca="1" si="59"/>
        <v>0</v>
      </c>
      <c r="V23" s="359">
        <f t="shared" ca="1" si="60"/>
        <v>0</v>
      </c>
      <c r="W23" s="359">
        <f t="shared" ca="1" si="61"/>
        <v>0</v>
      </c>
      <c r="X23" s="359">
        <f t="shared" ca="1" si="77"/>
        <v>0</v>
      </c>
      <c r="Y23" s="359">
        <f t="shared" ca="1" si="78"/>
        <v>0</v>
      </c>
      <c r="AA23" s="362">
        <f t="shared" ca="1" si="79"/>
        <v>134</v>
      </c>
      <c r="AB23" s="362">
        <v>15</v>
      </c>
      <c r="AC23" s="371">
        <f t="shared" ca="1" si="80"/>
        <v>0</v>
      </c>
      <c r="AD23" s="359">
        <f t="shared" ca="1" si="6"/>
        <v>0</v>
      </c>
      <c r="AE23" s="359">
        <f t="shared" ca="1" si="7"/>
        <v>0</v>
      </c>
      <c r="AF23" s="359">
        <f t="shared" ca="1" si="8"/>
        <v>0</v>
      </c>
      <c r="AG23" s="359">
        <f t="shared" ca="1" si="9"/>
        <v>0</v>
      </c>
      <c r="AH23" s="359">
        <f t="shared" ca="1" si="62"/>
        <v>0</v>
      </c>
      <c r="AJ23" s="362">
        <f t="shared" ca="1" si="81"/>
        <v>134</v>
      </c>
      <c r="AK23" s="362">
        <v>15</v>
      </c>
      <c r="AL23" s="371">
        <f t="shared" ca="1" si="82"/>
        <v>0</v>
      </c>
      <c r="AM23" s="359">
        <f t="shared" ca="1" si="10"/>
        <v>0</v>
      </c>
      <c r="AN23" s="359">
        <f t="shared" ca="1" si="11"/>
        <v>0</v>
      </c>
      <c r="AO23" s="359">
        <f t="shared" ca="1" si="12"/>
        <v>0</v>
      </c>
      <c r="AP23" s="359">
        <f t="shared" ca="1" si="13"/>
        <v>0</v>
      </c>
      <c r="AQ23" s="359">
        <f t="shared" ca="1" si="63"/>
        <v>0</v>
      </c>
      <c r="AS23" s="362">
        <f t="shared" ca="1" si="83"/>
        <v>134</v>
      </c>
      <c r="AT23" s="362">
        <v>15</v>
      </c>
      <c r="AU23" s="371">
        <f t="shared" ca="1" si="84"/>
        <v>0</v>
      </c>
      <c r="AV23" s="359">
        <f t="shared" ca="1" si="14"/>
        <v>0</v>
      </c>
      <c r="AW23" s="359">
        <f t="shared" ca="1" si="15"/>
        <v>0</v>
      </c>
      <c r="AX23" s="359">
        <f t="shared" ca="1" si="16"/>
        <v>0</v>
      </c>
      <c r="AY23" s="359">
        <f t="shared" ca="1" si="17"/>
        <v>0</v>
      </c>
      <c r="AZ23" s="359">
        <f t="shared" ca="1" si="64"/>
        <v>0</v>
      </c>
      <c r="BB23" s="362">
        <f t="shared" ca="1" si="85"/>
        <v>134</v>
      </c>
      <c r="BC23" s="362">
        <v>15</v>
      </c>
      <c r="BD23" s="371">
        <f t="shared" ca="1" si="86"/>
        <v>0</v>
      </c>
      <c r="BE23" s="359">
        <f t="shared" ca="1" si="18"/>
        <v>0</v>
      </c>
      <c r="BF23" s="359">
        <f t="shared" ca="1" si="19"/>
        <v>0</v>
      </c>
      <c r="BG23" s="359">
        <f t="shared" ca="1" si="20"/>
        <v>0</v>
      </c>
      <c r="BH23" s="359">
        <f t="shared" ca="1" si="21"/>
        <v>0</v>
      </c>
      <c r="BI23" s="359">
        <f t="shared" ca="1" si="65"/>
        <v>0</v>
      </c>
      <c r="BK23" s="362">
        <f t="shared" ca="1" si="87"/>
        <v>134</v>
      </c>
      <c r="BL23" s="362">
        <v>15</v>
      </c>
      <c r="BM23" s="371">
        <f t="shared" ca="1" si="88"/>
        <v>0</v>
      </c>
      <c r="BN23" s="359">
        <f t="shared" ca="1" si="22"/>
        <v>0</v>
      </c>
      <c r="BO23" s="359">
        <f t="shared" ca="1" si="23"/>
        <v>0</v>
      </c>
      <c r="BP23" s="359">
        <f t="shared" ca="1" si="24"/>
        <v>0</v>
      </c>
      <c r="BQ23" s="359">
        <f t="shared" ca="1" si="25"/>
        <v>0</v>
      </c>
      <c r="BR23" s="359">
        <f t="shared" ca="1" si="66"/>
        <v>0</v>
      </c>
      <c r="BT23" s="362">
        <f t="shared" ca="1" si="89"/>
        <v>134</v>
      </c>
      <c r="BU23" s="362">
        <v>15</v>
      </c>
      <c r="BV23" s="371">
        <f t="shared" ca="1" si="90"/>
        <v>0</v>
      </c>
      <c r="BW23" s="359">
        <f t="shared" ca="1" si="26"/>
        <v>0</v>
      </c>
      <c r="BX23" s="359">
        <f t="shared" ca="1" si="27"/>
        <v>0</v>
      </c>
      <c r="BY23" s="359">
        <f t="shared" ca="1" si="28"/>
        <v>0</v>
      </c>
      <c r="BZ23" s="359">
        <f t="shared" ca="1" si="29"/>
        <v>0</v>
      </c>
      <c r="CA23" s="359">
        <f t="shared" ca="1" si="67"/>
        <v>0</v>
      </c>
      <c r="CC23" s="362">
        <f t="shared" ca="1" si="91"/>
        <v>134</v>
      </c>
      <c r="CD23" s="362">
        <v>15</v>
      </c>
      <c r="CE23" s="371">
        <f t="shared" ca="1" si="92"/>
        <v>0</v>
      </c>
      <c r="CF23" s="359">
        <f t="shared" ca="1" si="30"/>
        <v>0</v>
      </c>
      <c r="CG23" s="359">
        <f t="shared" ca="1" si="31"/>
        <v>0</v>
      </c>
      <c r="CH23" s="359">
        <f t="shared" ca="1" si="32"/>
        <v>0</v>
      </c>
      <c r="CI23" s="359">
        <f t="shared" ca="1" si="33"/>
        <v>0</v>
      </c>
      <c r="CJ23" s="359">
        <f t="shared" ca="1" si="68"/>
        <v>0</v>
      </c>
      <c r="CL23" s="362">
        <f t="shared" ca="1" si="93"/>
        <v>134</v>
      </c>
      <c r="CM23" s="362">
        <v>15</v>
      </c>
      <c r="CN23" s="371">
        <f t="shared" ca="1" si="94"/>
        <v>0</v>
      </c>
      <c r="CO23" s="359">
        <f t="shared" ca="1" si="34"/>
        <v>0</v>
      </c>
      <c r="CP23" s="359">
        <f t="shared" ca="1" si="35"/>
        <v>0</v>
      </c>
      <c r="CQ23" s="359">
        <f t="shared" ca="1" si="36"/>
        <v>0</v>
      </c>
      <c r="CR23" s="359">
        <f t="shared" ca="1" si="37"/>
        <v>0</v>
      </c>
      <c r="CS23" s="359">
        <f t="shared" ca="1" si="69"/>
        <v>0</v>
      </c>
      <c r="CU23" s="362">
        <f t="shared" ca="1" si="95"/>
        <v>134</v>
      </c>
      <c r="CV23" s="362">
        <v>15</v>
      </c>
      <c r="CW23" s="371">
        <f t="shared" ca="1" si="96"/>
        <v>0</v>
      </c>
      <c r="CX23" s="359">
        <f t="shared" ca="1" si="38"/>
        <v>0</v>
      </c>
      <c r="CY23" s="359">
        <f t="shared" ca="1" si="39"/>
        <v>0</v>
      </c>
      <c r="CZ23" s="359">
        <f t="shared" ca="1" si="40"/>
        <v>0</v>
      </c>
      <c r="DA23" s="359">
        <f t="shared" ca="1" si="41"/>
        <v>0</v>
      </c>
      <c r="DB23" s="359">
        <f t="shared" ca="1" si="70"/>
        <v>0</v>
      </c>
      <c r="DD23" s="362">
        <f t="shared" ca="1" si="97"/>
        <v>134</v>
      </c>
      <c r="DE23" s="362">
        <v>15</v>
      </c>
      <c r="DF23" s="371">
        <f t="shared" ca="1" si="98"/>
        <v>0</v>
      </c>
      <c r="DG23" s="359">
        <f t="shared" ca="1" si="42"/>
        <v>0</v>
      </c>
      <c r="DH23" s="359">
        <f t="shared" ca="1" si="43"/>
        <v>0</v>
      </c>
      <c r="DI23" s="359">
        <f t="shared" ca="1" si="44"/>
        <v>0</v>
      </c>
      <c r="DJ23" s="359">
        <f t="shared" ca="1" si="45"/>
        <v>0</v>
      </c>
      <c r="DK23" s="359">
        <f t="shared" ca="1" si="71"/>
        <v>0</v>
      </c>
      <c r="DM23" s="362">
        <f t="shared" ca="1" si="99"/>
        <v>134</v>
      </c>
      <c r="DN23" s="362">
        <v>15</v>
      </c>
      <c r="DO23" s="371">
        <f t="shared" ca="1" si="100"/>
        <v>0</v>
      </c>
      <c r="DP23" s="359">
        <f t="shared" ca="1" si="46"/>
        <v>0</v>
      </c>
      <c r="DQ23" s="359">
        <f t="shared" ca="1" si="47"/>
        <v>0</v>
      </c>
      <c r="DR23" s="359">
        <f t="shared" ca="1" si="48"/>
        <v>0</v>
      </c>
      <c r="DS23" s="359">
        <f t="shared" ca="1" si="49"/>
        <v>0</v>
      </c>
      <c r="DT23" s="359">
        <f t="shared" ca="1" si="72"/>
        <v>0</v>
      </c>
      <c r="DV23" s="362">
        <f t="shared" ca="1" si="101"/>
        <v>134</v>
      </c>
      <c r="DW23" s="362">
        <v>15</v>
      </c>
      <c r="DX23" s="371">
        <f t="shared" ca="1" si="102"/>
        <v>0</v>
      </c>
      <c r="DY23" s="359">
        <f t="shared" ca="1" si="50"/>
        <v>0</v>
      </c>
      <c r="DZ23" s="359">
        <f t="shared" ca="1" si="51"/>
        <v>0</v>
      </c>
      <c r="EA23" s="359">
        <f t="shared" ca="1" si="52"/>
        <v>0</v>
      </c>
      <c r="EB23" s="359">
        <f t="shared" ca="1" si="53"/>
        <v>0</v>
      </c>
      <c r="EC23" s="359">
        <f t="shared" ca="1" si="73"/>
        <v>0</v>
      </c>
      <c r="EE23" s="362">
        <f t="shared" ca="1" si="103"/>
        <v>134</v>
      </c>
      <c r="EF23" s="362">
        <v>15</v>
      </c>
      <c r="EG23" s="371">
        <f t="shared" ca="1" si="104"/>
        <v>0</v>
      </c>
      <c r="EH23" s="359">
        <f t="shared" ca="1" si="54"/>
        <v>0</v>
      </c>
      <c r="EI23" s="359">
        <f t="shared" ca="1" si="55"/>
        <v>0</v>
      </c>
      <c r="EJ23" s="359">
        <f t="shared" ca="1" si="56"/>
        <v>0</v>
      </c>
      <c r="EK23" s="359">
        <f t="shared" ca="1" si="57"/>
        <v>0</v>
      </c>
      <c r="EL23" s="359">
        <f t="shared" ca="1" si="74"/>
        <v>0</v>
      </c>
    </row>
    <row r="24" spans="6:142" x14ac:dyDescent="0.35">
      <c r="F24" s="372">
        <f ca="1">IFERROR(INDEX('Inflation Rates'!$A$16:$H$138,MATCH('TSP Traditional'!$H24,'Inflation Rates'!$A$16:$A$138,0),8)/INDEX('Inflation Rates'!$A$16:$H$138,MATCH('TSP Traditional'!$H24,'Inflation Rates'!$A$16:$A$138,0)-1,8)-1,F23)</f>
        <v>2.0000000000000018E-2</v>
      </c>
      <c r="G24" s="372">
        <f ca="1">IFERROR(INDEX('Inflation Rates'!$A$16:$H$138,MATCH('TSP Traditional'!$H24,'Inflation Rates'!$A$16:$A$138,0),6)/INDEX('Inflation Rates'!$A$16:$H$138,MATCH('TSP Traditional'!$H24,'Inflation Rates'!$A$16:$A$138,0)-1,6)-1,G23)</f>
        <v>2.0999999999999908E-2</v>
      </c>
      <c r="H24" s="362">
        <f t="shared" ca="1" si="105"/>
        <v>2035</v>
      </c>
      <c r="I24" s="362">
        <f t="shared" ca="1" si="106"/>
        <v>135</v>
      </c>
      <c r="J24" s="362">
        <v>16</v>
      </c>
      <c r="K24" s="371">
        <f t="shared" ca="1" si="107"/>
        <v>0</v>
      </c>
      <c r="L24" s="359">
        <f t="shared" ca="1" si="2"/>
        <v>0</v>
      </c>
      <c r="M24" s="359">
        <f t="shared" ca="1" si="3"/>
        <v>0</v>
      </c>
      <c r="N24" s="359">
        <f t="shared" ca="1" si="75"/>
        <v>0</v>
      </c>
      <c r="O24" s="359">
        <f t="shared" ca="1" si="58"/>
        <v>0</v>
      </c>
      <c r="P24" s="359">
        <f t="shared" ca="1" si="76"/>
        <v>0</v>
      </c>
      <c r="Q24" s="359"/>
      <c r="R24" s="362">
        <f t="shared" ca="1" si="108"/>
        <v>135</v>
      </c>
      <c r="S24" s="362">
        <v>15</v>
      </c>
      <c r="T24" s="371">
        <f t="shared" ca="1" si="109"/>
        <v>0</v>
      </c>
      <c r="U24" s="359">
        <f t="shared" ca="1" si="59"/>
        <v>0</v>
      </c>
      <c r="V24" s="359">
        <f t="shared" ca="1" si="60"/>
        <v>0</v>
      </c>
      <c r="W24" s="359">
        <f t="shared" ca="1" si="61"/>
        <v>0</v>
      </c>
      <c r="X24" s="359">
        <f t="shared" ca="1" si="77"/>
        <v>0</v>
      </c>
      <c r="Y24" s="359">
        <f t="shared" ca="1" si="78"/>
        <v>0</v>
      </c>
      <c r="AA24" s="362">
        <f t="shared" ca="1" si="79"/>
        <v>135</v>
      </c>
      <c r="AB24" s="362">
        <v>16</v>
      </c>
      <c r="AC24" s="371">
        <f t="shared" ca="1" si="80"/>
        <v>0</v>
      </c>
      <c r="AD24" s="359">
        <f t="shared" ca="1" si="6"/>
        <v>0</v>
      </c>
      <c r="AE24" s="359">
        <f t="shared" ca="1" si="7"/>
        <v>0</v>
      </c>
      <c r="AF24" s="359">
        <f t="shared" ca="1" si="8"/>
        <v>0</v>
      </c>
      <c r="AG24" s="359">
        <f t="shared" ca="1" si="9"/>
        <v>0</v>
      </c>
      <c r="AH24" s="359">
        <f t="shared" ca="1" si="62"/>
        <v>0</v>
      </c>
      <c r="AJ24" s="362">
        <f t="shared" ca="1" si="81"/>
        <v>135</v>
      </c>
      <c r="AK24" s="362">
        <v>16</v>
      </c>
      <c r="AL24" s="371">
        <f t="shared" ca="1" si="82"/>
        <v>0</v>
      </c>
      <c r="AM24" s="359">
        <f t="shared" ca="1" si="10"/>
        <v>0</v>
      </c>
      <c r="AN24" s="359">
        <f t="shared" ca="1" si="11"/>
        <v>0</v>
      </c>
      <c r="AO24" s="359">
        <f t="shared" ca="1" si="12"/>
        <v>0</v>
      </c>
      <c r="AP24" s="359">
        <f t="shared" ca="1" si="13"/>
        <v>0</v>
      </c>
      <c r="AQ24" s="359">
        <f t="shared" ca="1" si="63"/>
        <v>0</v>
      </c>
      <c r="AS24" s="362">
        <f t="shared" ca="1" si="83"/>
        <v>135</v>
      </c>
      <c r="AT24" s="362">
        <v>16</v>
      </c>
      <c r="AU24" s="371">
        <f t="shared" ca="1" si="84"/>
        <v>0</v>
      </c>
      <c r="AV24" s="359">
        <f t="shared" ca="1" si="14"/>
        <v>0</v>
      </c>
      <c r="AW24" s="359">
        <f t="shared" ca="1" si="15"/>
        <v>0</v>
      </c>
      <c r="AX24" s="359">
        <f t="shared" ca="1" si="16"/>
        <v>0</v>
      </c>
      <c r="AY24" s="359">
        <f t="shared" ca="1" si="17"/>
        <v>0</v>
      </c>
      <c r="AZ24" s="359">
        <f t="shared" ca="1" si="64"/>
        <v>0</v>
      </c>
      <c r="BB24" s="362">
        <f t="shared" ca="1" si="85"/>
        <v>135</v>
      </c>
      <c r="BC24" s="362">
        <v>16</v>
      </c>
      <c r="BD24" s="371">
        <f t="shared" ca="1" si="86"/>
        <v>0</v>
      </c>
      <c r="BE24" s="359">
        <f t="shared" ca="1" si="18"/>
        <v>0</v>
      </c>
      <c r="BF24" s="359">
        <f t="shared" ca="1" si="19"/>
        <v>0</v>
      </c>
      <c r="BG24" s="359">
        <f t="shared" ca="1" si="20"/>
        <v>0</v>
      </c>
      <c r="BH24" s="359">
        <f t="shared" ca="1" si="21"/>
        <v>0</v>
      </c>
      <c r="BI24" s="359">
        <f t="shared" ca="1" si="65"/>
        <v>0</v>
      </c>
      <c r="BK24" s="362">
        <f t="shared" ca="1" si="87"/>
        <v>135</v>
      </c>
      <c r="BL24" s="362">
        <v>16</v>
      </c>
      <c r="BM24" s="371">
        <f t="shared" ca="1" si="88"/>
        <v>0</v>
      </c>
      <c r="BN24" s="359">
        <f t="shared" ca="1" si="22"/>
        <v>0</v>
      </c>
      <c r="BO24" s="359">
        <f t="shared" ca="1" si="23"/>
        <v>0</v>
      </c>
      <c r="BP24" s="359">
        <f t="shared" ca="1" si="24"/>
        <v>0</v>
      </c>
      <c r="BQ24" s="359">
        <f t="shared" ca="1" si="25"/>
        <v>0</v>
      </c>
      <c r="BR24" s="359">
        <f t="shared" ca="1" si="66"/>
        <v>0</v>
      </c>
      <c r="BT24" s="362">
        <f t="shared" ca="1" si="89"/>
        <v>135</v>
      </c>
      <c r="BU24" s="362">
        <v>16</v>
      </c>
      <c r="BV24" s="371">
        <f t="shared" ca="1" si="90"/>
        <v>0</v>
      </c>
      <c r="BW24" s="359">
        <f t="shared" ca="1" si="26"/>
        <v>0</v>
      </c>
      <c r="BX24" s="359">
        <f t="shared" ca="1" si="27"/>
        <v>0</v>
      </c>
      <c r="BY24" s="359">
        <f t="shared" ca="1" si="28"/>
        <v>0</v>
      </c>
      <c r="BZ24" s="359">
        <f t="shared" ca="1" si="29"/>
        <v>0</v>
      </c>
      <c r="CA24" s="359">
        <f t="shared" ca="1" si="67"/>
        <v>0</v>
      </c>
      <c r="CC24" s="362">
        <f t="shared" ca="1" si="91"/>
        <v>135</v>
      </c>
      <c r="CD24" s="362">
        <v>16</v>
      </c>
      <c r="CE24" s="371">
        <f t="shared" ca="1" si="92"/>
        <v>0</v>
      </c>
      <c r="CF24" s="359">
        <f t="shared" ca="1" si="30"/>
        <v>0</v>
      </c>
      <c r="CG24" s="359">
        <f t="shared" ca="1" si="31"/>
        <v>0</v>
      </c>
      <c r="CH24" s="359">
        <f t="shared" ca="1" si="32"/>
        <v>0</v>
      </c>
      <c r="CI24" s="359">
        <f t="shared" ca="1" si="33"/>
        <v>0</v>
      </c>
      <c r="CJ24" s="359">
        <f t="shared" ca="1" si="68"/>
        <v>0</v>
      </c>
      <c r="CL24" s="362">
        <f t="shared" ca="1" si="93"/>
        <v>135</v>
      </c>
      <c r="CM24" s="362">
        <v>16</v>
      </c>
      <c r="CN24" s="371">
        <f t="shared" ca="1" si="94"/>
        <v>0</v>
      </c>
      <c r="CO24" s="359">
        <f t="shared" ca="1" si="34"/>
        <v>0</v>
      </c>
      <c r="CP24" s="359">
        <f t="shared" ca="1" si="35"/>
        <v>0</v>
      </c>
      <c r="CQ24" s="359">
        <f t="shared" ca="1" si="36"/>
        <v>0</v>
      </c>
      <c r="CR24" s="359">
        <f t="shared" ca="1" si="37"/>
        <v>0</v>
      </c>
      <c r="CS24" s="359">
        <f t="shared" ca="1" si="69"/>
        <v>0</v>
      </c>
      <c r="CU24" s="362">
        <f t="shared" ca="1" si="95"/>
        <v>135</v>
      </c>
      <c r="CV24" s="362">
        <v>16</v>
      </c>
      <c r="CW24" s="371">
        <f t="shared" ca="1" si="96"/>
        <v>0</v>
      </c>
      <c r="CX24" s="359">
        <f t="shared" ca="1" si="38"/>
        <v>0</v>
      </c>
      <c r="CY24" s="359">
        <f t="shared" ca="1" si="39"/>
        <v>0</v>
      </c>
      <c r="CZ24" s="359">
        <f t="shared" ca="1" si="40"/>
        <v>0</v>
      </c>
      <c r="DA24" s="359">
        <f t="shared" ca="1" si="41"/>
        <v>0</v>
      </c>
      <c r="DB24" s="359">
        <f t="shared" ca="1" si="70"/>
        <v>0</v>
      </c>
      <c r="DD24" s="362">
        <f t="shared" ca="1" si="97"/>
        <v>135</v>
      </c>
      <c r="DE24" s="362">
        <v>16</v>
      </c>
      <c r="DF24" s="371">
        <f t="shared" ca="1" si="98"/>
        <v>0</v>
      </c>
      <c r="DG24" s="359">
        <f t="shared" ca="1" si="42"/>
        <v>0</v>
      </c>
      <c r="DH24" s="359">
        <f t="shared" ca="1" si="43"/>
        <v>0</v>
      </c>
      <c r="DI24" s="359">
        <f t="shared" ca="1" si="44"/>
        <v>0</v>
      </c>
      <c r="DJ24" s="359">
        <f t="shared" ca="1" si="45"/>
        <v>0</v>
      </c>
      <c r="DK24" s="359">
        <f t="shared" ca="1" si="71"/>
        <v>0</v>
      </c>
      <c r="DM24" s="362">
        <f t="shared" ca="1" si="99"/>
        <v>135</v>
      </c>
      <c r="DN24" s="362">
        <v>16</v>
      </c>
      <c r="DO24" s="371">
        <f t="shared" ca="1" si="100"/>
        <v>0</v>
      </c>
      <c r="DP24" s="359">
        <f t="shared" ca="1" si="46"/>
        <v>0</v>
      </c>
      <c r="DQ24" s="359">
        <f t="shared" ca="1" si="47"/>
        <v>0</v>
      </c>
      <c r="DR24" s="359">
        <f t="shared" ca="1" si="48"/>
        <v>0</v>
      </c>
      <c r="DS24" s="359">
        <f t="shared" ca="1" si="49"/>
        <v>0</v>
      </c>
      <c r="DT24" s="359">
        <f t="shared" ca="1" si="72"/>
        <v>0</v>
      </c>
      <c r="DV24" s="362">
        <f t="shared" ca="1" si="101"/>
        <v>135</v>
      </c>
      <c r="DW24" s="362">
        <v>16</v>
      </c>
      <c r="DX24" s="371">
        <f t="shared" ca="1" si="102"/>
        <v>0</v>
      </c>
      <c r="DY24" s="359">
        <f t="shared" ca="1" si="50"/>
        <v>0</v>
      </c>
      <c r="DZ24" s="359">
        <f t="shared" ca="1" si="51"/>
        <v>0</v>
      </c>
      <c r="EA24" s="359">
        <f t="shared" ca="1" si="52"/>
        <v>0</v>
      </c>
      <c r="EB24" s="359">
        <f t="shared" ca="1" si="53"/>
        <v>0</v>
      </c>
      <c r="EC24" s="359">
        <f t="shared" ca="1" si="73"/>
        <v>0</v>
      </c>
      <c r="EE24" s="362">
        <f t="shared" ca="1" si="103"/>
        <v>135</v>
      </c>
      <c r="EF24" s="362">
        <v>16</v>
      </c>
      <c r="EG24" s="371">
        <f t="shared" ca="1" si="104"/>
        <v>0</v>
      </c>
      <c r="EH24" s="359">
        <f t="shared" ca="1" si="54"/>
        <v>0</v>
      </c>
      <c r="EI24" s="359">
        <f t="shared" ca="1" si="55"/>
        <v>0</v>
      </c>
      <c r="EJ24" s="359">
        <f t="shared" ca="1" si="56"/>
        <v>0</v>
      </c>
      <c r="EK24" s="359">
        <f t="shared" ca="1" si="57"/>
        <v>0</v>
      </c>
      <c r="EL24" s="359">
        <f t="shared" ca="1" si="74"/>
        <v>0</v>
      </c>
    </row>
    <row r="25" spans="6:142" x14ac:dyDescent="0.35">
      <c r="F25" s="372">
        <f ca="1">IFERROR(INDEX('Inflation Rates'!$A$16:$H$138,MATCH('TSP Traditional'!$H25,'Inflation Rates'!$A$16:$A$138,0),8)/INDEX('Inflation Rates'!$A$16:$H$138,MATCH('TSP Traditional'!$H25,'Inflation Rates'!$A$16:$A$138,0)-1,8)-1,F24)</f>
        <v>2.0000000000000018E-2</v>
      </c>
      <c r="G25" s="372">
        <f ca="1">IFERROR(INDEX('Inflation Rates'!$A$16:$H$138,MATCH('TSP Traditional'!$H25,'Inflation Rates'!$A$16:$A$138,0),6)/INDEX('Inflation Rates'!$A$16:$H$138,MATCH('TSP Traditional'!$H25,'Inflation Rates'!$A$16:$A$138,0)-1,6)-1,G24)</f>
        <v>2.0999999999999908E-2</v>
      </c>
      <c r="H25" s="362">
        <f t="shared" ca="1" si="105"/>
        <v>2036</v>
      </c>
      <c r="I25" s="362">
        <f t="shared" ca="1" si="106"/>
        <v>136</v>
      </c>
      <c r="J25" s="362">
        <v>17</v>
      </c>
      <c r="K25" s="371">
        <f t="shared" ca="1" si="107"/>
        <v>0</v>
      </c>
      <c r="L25" s="359">
        <f t="shared" ca="1" si="2"/>
        <v>0</v>
      </c>
      <c r="M25" s="359">
        <f t="shared" ca="1" si="3"/>
        <v>0</v>
      </c>
      <c r="N25" s="359">
        <f t="shared" ca="1" si="75"/>
        <v>0</v>
      </c>
      <c r="O25" s="359">
        <f t="shared" ca="1" si="58"/>
        <v>0</v>
      </c>
      <c r="P25" s="359">
        <f t="shared" ca="1" si="76"/>
        <v>0</v>
      </c>
      <c r="Q25" s="359"/>
      <c r="R25" s="362">
        <f t="shared" ca="1" si="108"/>
        <v>136</v>
      </c>
      <c r="S25" s="362">
        <v>16</v>
      </c>
      <c r="T25" s="371">
        <f t="shared" ca="1" si="109"/>
        <v>0</v>
      </c>
      <c r="U25" s="359">
        <f t="shared" ca="1" si="59"/>
        <v>0</v>
      </c>
      <c r="V25" s="359">
        <f t="shared" ca="1" si="60"/>
        <v>0</v>
      </c>
      <c r="W25" s="359">
        <f t="shared" ca="1" si="61"/>
        <v>0</v>
      </c>
      <c r="X25" s="359">
        <f t="shared" ca="1" si="77"/>
        <v>0</v>
      </c>
      <c r="Y25" s="359">
        <f t="shared" ca="1" si="78"/>
        <v>0</v>
      </c>
      <c r="AA25" s="362">
        <f t="shared" ca="1" si="79"/>
        <v>136</v>
      </c>
      <c r="AB25" s="362">
        <v>17</v>
      </c>
      <c r="AC25" s="371">
        <f t="shared" ca="1" si="80"/>
        <v>0</v>
      </c>
      <c r="AD25" s="359">
        <f t="shared" ca="1" si="6"/>
        <v>0</v>
      </c>
      <c r="AE25" s="359">
        <f t="shared" ca="1" si="7"/>
        <v>0</v>
      </c>
      <c r="AF25" s="359">
        <f t="shared" ca="1" si="8"/>
        <v>0</v>
      </c>
      <c r="AG25" s="359">
        <f t="shared" ca="1" si="9"/>
        <v>0</v>
      </c>
      <c r="AH25" s="359">
        <f t="shared" ca="1" si="62"/>
        <v>0</v>
      </c>
      <c r="AJ25" s="362">
        <f t="shared" ca="1" si="81"/>
        <v>136</v>
      </c>
      <c r="AK25" s="362">
        <v>17</v>
      </c>
      <c r="AL25" s="371">
        <f t="shared" ca="1" si="82"/>
        <v>0</v>
      </c>
      <c r="AM25" s="359">
        <f t="shared" ca="1" si="10"/>
        <v>0</v>
      </c>
      <c r="AN25" s="359">
        <f t="shared" ca="1" si="11"/>
        <v>0</v>
      </c>
      <c r="AO25" s="359">
        <f t="shared" ca="1" si="12"/>
        <v>0</v>
      </c>
      <c r="AP25" s="359">
        <f t="shared" ca="1" si="13"/>
        <v>0</v>
      </c>
      <c r="AQ25" s="359">
        <f t="shared" ca="1" si="63"/>
        <v>0</v>
      </c>
      <c r="AS25" s="362">
        <f t="shared" ca="1" si="83"/>
        <v>136</v>
      </c>
      <c r="AT25" s="362">
        <v>17</v>
      </c>
      <c r="AU25" s="371">
        <f t="shared" ca="1" si="84"/>
        <v>0</v>
      </c>
      <c r="AV25" s="359">
        <f t="shared" ca="1" si="14"/>
        <v>0</v>
      </c>
      <c r="AW25" s="359">
        <f t="shared" ca="1" si="15"/>
        <v>0</v>
      </c>
      <c r="AX25" s="359">
        <f t="shared" ca="1" si="16"/>
        <v>0</v>
      </c>
      <c r="AY25" s="359">
        <f t="shared" ca="1" si="17"/>
        <v>0</v>
      </c>
      <c r="AZ25" s="359">
        <f t="shared" ca="1" si="64"/>
        <v>0</v>
      </c>
      <c r="BB25" s="362">
        <f t="shared" ca="1" si="85"/>
        <v>136</v>
      </c>
      <c r="BC25" s="362">
        <v>17</v>
      </c>
      <c r="BD25" s="371">
        <f t="shared" ca="1" si="86"/>
        <v>0</v>
      </c>
      <c r="BE25" s="359">
        <f t="shared" ca="1" si="18"/>
        <v>0</v>
      </c>
      <c r="BF25" s="359">
        <f t="shared" ca="1" si="19"/>
        <v>0</v>
      </c>
      <c r="BG25" s="359">
        <f t="shared" ca="1" si="20"/>
        <v>0</v>
      </c>
      <c r="BH25" s="359">
        <f t="shared" ca="1" si="21"/>
        <v>0</v>
      </c>
      <c r="BI25" s="359">
        <f t="shared" ca="1" si="65"/>
        <v>0</v>
      </c>
      <c r="BK25" s="362">
        <f t="shared" ca="1" si="87"/>
        <v>136</v>
      </c>
      <c r="BL25" s="362">
        <v>17</v>
      </c>
      <c r="BM25" s="371">
        <f t="shared" ca="1" si="88"/>
        <v>0</v>
      </c>
      <c r="BN25" s="359">
        <f t="shared" ca="1" si="22"/>
        <v>0</v>
      </c>
      <c r="BO25" s="359">
        <f t="shared" ca="1" si="23"/>
        <v>0</v>
      </c>
      <c r="BP25" s="359">
        <f t="shared" ca="1" si="24"/>
        <v>0</v>
      </c>
      <c r="BQ25" s="359">
        <f t="shared" ca="1" si="25"/>
        <v>0</v>
      </c>
      <c r="BR25" s="359">
        <f t="shared" ca="1" si="66"/>
        <v>0</v>
      </c>
      <c r="BT25" s="362">
        <f t="shared" ca="1" si="89"/>
        <v>136</v>
      </c>
      <c r="BU25" s="362">
        <v>17</v>
      </c>
      <c r="BV25" s="371">
        <f t="shared" ca="1" si="90"/>
        <v>0</v>
      </c>
      <c r="BW25" s="359">
        <f t="shared" ca="1" si="26"/>
        <v>0</v>
      </c>
      <c r="BX25" s="359">
        <f t="shared" ca="1" si="27"/>
        <v>0</v>
      </c>
      <c r="BY25" s="359">
        <f t="shared" ca="1" si="28"/>
        <v>0</v>
      </c>
      <c r="BZ25" s="359">
        <f t="shared" ca="1" si="29"/>
        <v>0</v>
      </c>
      <c r="CA25" s="359">
        <f t="shared" ca="1" si="67"/>
        <v>0</v>
      </c>
      <c r="CC25" s="362">
        <f t="shared" ca="1" si="91"/>
        <v>136</v>
      </c>
      <c r="CD25" s="362">
        <v>17</v>
      </c>
      <c r="CE25" s="371">
        <f t="shared" ca="1" si="92"/>
        <v>0</v>
      </c>
      <c r="CF25" s="359">
        <f t="shared" ca="1" si="30"/>
        <v>0</v>
      </c>
      <c r="CG25" s="359">
        <f t="shared" ca="1" si="31"/>
        <v>0</v>
      </c>
      <c r="CH25" s="359">
        <f t="shared" ca="1" si="32"/>
        <v>0</v>
      </c>
      <c r="CI25" s="359">
        <f t="shared" ca="1" si="33"/>
        <v>0</v>
      </c>
      <c r="CJ25" s="359">
        <f t="shared" ca="1" si="68"/>
        <v>0</v>
      </c>
      <c r="CL25" s="362">
        <f t="shared" ca="1" si="93"/>
        <v>136</v>
      </c>
      <c r="CM25" s="362">
        <v>17</v>
      </c>
      <c r="CN25" s="371">
        <f t="shared" ca="1" si="94"/>
        <v>0</v>
      </c>
      <c r="CO25" s="359">
        <f t="shared" ca="1" si="34"/>
        <v>0</v>
      </c>
      <c r="CP25" s="359">
        <f t="shared" ca="1" si="35"/>
        <v>0</v>
      </c>
      <c r="CQ25" s="359">
        <f t="shared" ca="1" si="36"/>
        <v>0</v>
      </c>
      <c r="CR25" s="359">
        <f t="shared" ca="1" si="37"/>
        <v>0</v>
      </c>
      <c r="CS25" s="359">
        <f t="shared" ca="1" si="69"/>
        <v>0</v>
      </c>
      <c r="CU25" s="362">
        <f t="shared" ca="1" si="95"/>
        <v>136</v>
      </c>
      <c r="CV25" s="362">
        <v>17</v>
      </c>
      <c r="CW25" s="371">
        <f t="shared" ca="1" si="96"/>
        <v>0</v>
      </c>
      <c r="CX25" s="359">
        <f t="shared" ca="1" si="38"/>
        <v>0</v>
      </c>
      <c r="CY25" s="359">
        <f t="shared" ca="1" si="39"/>
        <v>0</v>
      </c>
      <c r="CZ25" s="359">
        <f t="shared" ca="1" si="40"/>
        <v>0</v>
      </c>
      <c r="DA25" s="359">
        <f t="shared" ca="1" si="41"/>
        <v>0</v>
      </c>
      <c r="DB25" s="359">
        <f t="shared" ca="1" si="70"/>
        <v>0</v>
      </c>
      <c r="DD25" s="362">
        <f t="shared" ca="1" si="97"/>
        <v>136</v>
      </c>
      <c r="DE25" s="362">
        <v>17</v>
      </c>
      <c r="DF25" s="371">
        <f t="shared" ca="1" si="98"/>
        <v>0</v>
      </c>
      <c r="DG25" s="359">
        <f t="shared" ca="1" si="42"/>
        <v>0</v>
      </c>
      <c r="DH25" s="359">
        <f t="shared" ca="1" si="43"/>
        <v>0</v>
      </c>
      <c r="DI25" s="359">
        <f t="shared" ca="1" si="44"/>
        <v>0</v>
      </c>
      <c r="DJ25" s="359">
        <f t="shared" ca="1" si="45"/>
        <v>0</v>
      </c>
      <c r="DK25" s="359">
        <f t="shared" ca="1" si="71"/>
        <v>0</v>
      </c>
      <c r="DM25" s="362">
        <f t="shared" ca="1" si="99"/>
        <v>136</v>
      </c>
      <c r="DN25" s="362">
        <v>17</v>
      </c>
      <c r="DO25" s="371">
        <f t="shared" ca="1" si="100"/>
        <v>0</v>
      </c>
      <c r="DP25" s="359">
        <f t="shared" ca="1" si="46"/>
        <v>0</v>
      </c>
      <c r="DQ25" s="359">
        <f t="shared" ca="1" si="47"/>
        <v>0</v>
      </c>
      <c r="DR25" s="359">
        <f t="shared" ca="1" si="48"/>
        <v>0</v>
      </c>
      <c r="DS25" s="359">
        <f t="shared" ca="1" si="49"/>
        <v>0</v>
      </c>
      <c r="DT25" s="359">
        <f t="shared" ca="1" si="72"/>
        <v>0</v>
      </c>
      <c r="DV25" s="362">
        <f t="shared" ca="1" si="101"/>
        <v>136</v>
      </c>
      <c r="DW25" s="362">
        <v>17</v>
      </c>
      <c r="DX25" s="371">
        <f t="shared" ca="1" si="102"/>
        <v>0</v>
      </c>
      <c r="DY25" s="359">
        <f t="shared" ca="1" si="50"/>
        <v>0</v>
      </c>
      <c r="DZ25" s="359">
        <f t="shared" ca="1" si="51"/>
        <v>0</v>
      </c>
      <c r="EA25" s="359">
        <f t="shared" ca="1" si="52"/>
        <v>0</v>
      </c>
      <c r="EB25" s="359">
        <f t="shared" ca="1" si="53"/>
        <v>0</v>
      </c>
      <c r="EC25" s="359">
        <f t="shared" ca="1" si="73"/>
        <v>0</v>
      </c>
      <c r="EE25" s="362">
        <f t="shared" ca="1" si="103"/>
        <v>136</v>
      </c>
      <c r="EF25" s="362">
        <v>17</v>
      </c>
      <c r="EG25" s="371">
        <f t="shared" ca="1" si="104"/>
        <v>0</v>
      </c>
      <c r="EH25" s="359">
        <f t="shared" ca="1" si="54"/>
        <v>0</v>
      </c>
      <c r="EI25" s="359">
        <f t="shared" ca="1" si="55"/>
        <v>0</v>
      </c>
      <c r="EJ25" s="359">
        <f t="shared" ca="1" si="56"/>
        <v>0</v>
      </c>
      <c r="EK25" s="359">
        <f t="shared" ca="1" si="57"/>
        <v>0</v>
      </c>
      <c r="EL25" s="359">
        <f t="shared" ca="1" si="74"/>
        <v>0</v>
      </c>
    </row>
    <row r="26" spans="6:142" x14ac:dyDescent="0.35">
      <c r="F26" s="372">
        <f ca="1">IFERROR(INDEX('Inflation Rates'!$A$16:$H$138,MATCH('TSP Traditional'!$H26,'Inflation Rates'!$A$16:$A$138,0),8)/INDEX('Inflation Rates'!$A$16:$H$138,MATCH('TSP Traditional'!$H26,'Inflation Rates'!$A$16:$A$138,0)-1,8)-1,F25)</f>
        <v>2.0000000000000018E-2</v>
      </c>
      <c r="G26" s="372">
        <f ca="1">IFERROR(INDEX('Inflation Rates'!$A$16:$H$138,MATCH('TSP Traditional'!$H26,'Inflation Rates'!$A$16:$A$138,0),6)/INDEX('Inflation Rates'!$A$16:$H$138,MATCH('TSP Traditional'!$H26,'Inflation Rates'!$A$16:$A$138,0)-1,6)-1,G25)</f>
        <v>2.0999999999999908E-2</v>
      </c>
      <c r="H26" s="362">
        <f t="shared" ca="1" si="105"/>
        <v>2037</v>
      </c>
      <c r="I26" s="362">
        <f t="shared" ca="1" si="106"/>
        <v>137</v>
      </c>
      <c r="J26" s="362">
        <v>18</v>
      </c>
      <c r="K26" s="371">
        <f t="shared" ca="1" si="107"/>
        <v>0</v>
      </c>
      <c r="L26" s="359">
        <f t="shared" ca="1" si="2"/>
        <v>0</v>
      </c>
      <c r="M26" s="359">
        <f t="shared" ca="1" si="3"/>
        <v>0</v>
      </c>
      <c r="N26" s="359">
        <f t="shared" ca="1" si="75"/>
        <v>0</v>
      </c>
      <c r="O26" s="359">
        <f t="shared" ca="1" si="58"/>
        <v>0</v>
      </c>
      <c r="P26" s="359">
        <f t="shared" ca="1" si="76"/>
        <v>0</v>
      </c>
      <c r="Q26" s="359"/>
      <c r="R26" s="362">
        <f t="shared" ca="1" si="108"/>
        <v>137</v>
      </c>
      <c r="S26" s="362">
        <v>17</v>
      </c>
      <c r="T26" s="371">
        <f t="shared" ca="1" si="109"/>
        <v>0</v>
      </c>
      <c r="U26" s="359">
        <f t="shared" ca="1" si="59"/>
        <v>0</v>
      </c>
      <c r="V26" s="359">
        <f t="shared" ca="1" si="60"/>
        <v>0</v>
      </c>
      <c r="W26" s="359">
        <f t="shared" ca="1" si="61"/>
        <v>0</v>
      </c>
      <c r="X26" s="359">
        <f t="shared" ca="1" si="77"/>
        <v>0</v>
      </c>
      <c r="Y26" s="359">
        <f t="shared" ca="1" si="78"/>
        <v>0</v>
      </c>
      <c r="AA26" s="362">
        <f t="shared" ca="1" si="79"/>
        <v>137</v>
      </c>
      <c r="AB26" s="362">
        <v>18</v>
      </c>
      <c r="AC26" s="371">
        <f t="shared" ca="1" si="80"/>
        <v>0</v>
      </c>
      <c r="AD26" s="359">
        <f t="shared" ca="1" si="6"/>
        <v>0</v>
      </c>
      <c r="AE26" s="359">
        <f t="shared" ca="1" si="7"/>
        <v>0</v>
      </c>
      <c r="AF26" s="359">
        <f t="shared" ca="1" si="8"/>
        <v>0</v>
      </c>
      <c r="AG26" s="359">
        <f t="shared" ca="1" si="9"/>
        <v>0</v>
      </c>
      <c r="AH26" s="359">
        <f t="shared" ca="1" si="62"/>
        <v>0</v>
      </c>
      <c r="AJ26" s="362">
        <f t="shared" ca="1" si="81"/>
        <v>137</v>
      </c>
      <c r="AK26" s="362">
        <v>18</v>
      </c>
      <c r="AL26" s="371">
        <f t="shared" ca="1" si="82"/>
        <v>0</v>
      </c>
      <c r="AM26" s="359">
        <f t="shared" ca="1" si="10"/>
        <v>0</v>
      </c>
      <c r="AN26" s="359">
        <f t="shared" ca="1" si="11"/>
        <v>0</v>
      </c>
      <c r="AO26" s="359">
        <f t="shared" ca="1" si="12"/>
        <v>0</v>
      </c>
      <c r="AP26" s="359">
        <f t="shared" ca="1" si="13"/>
        <v>0</v>
      </c>
      <c r="AQ26" s="359">
        <f t="shared" ca="1" si="63"/>
        <v>0</v>
      </c>
      <c r="AS26" s="362">
        <f t="shared" ca="1" si="83"/>
        <v>137</v>
      </c>
      <c r="AT26" s="362">
        <v>18</v>
      </c>
      <c r="AU26" s="371">
        <f t="shared" ca="1" si="84"/>
        <v>0</v>
      </c>
      <c r="AV26" s="359">
        <f t="shared" ca="1" si="14"/>
        <v>0</v>
      </c>
      <c r="AW26" s="359">
        <f t="shared" ca="1" si="15"/>
        <v>0</v>
      </c>
      <c r="AX26" s="359">
        <f t="shared" ca="1" si="16"/>
        <v>0</v>
      </c>
      <c r="AY26" s="359">
        <f t="shared" ca="1" si="17"/>
        <v>0</v>
      </c>
      <c r="AZ26" s="359">
        <f t="shared" ca="1" si="64"/>
        <v>0</v>
      </c>
      <c r="BB26" s="362">
        <f t="shared" ca="1" si="85"/>
        <v>137</v>
      </c>
      <c r="BC26" s="362">
        <v>18</v>
      </c>
      <c r="BD26" s="371">
        <f t="shared" ca="1" si="86"/>
        <v>0</v>
      </c>
      <c r="BE26" s="359">
        <f t="shared" ca="1" si="18"/>
        <v>0</v>
      </c>
      <c r="BF26" s="359">
        <f t="shared" ca="1" si="19"/>
        <v>0</v>
      </c>
      <c r="BG26" s="359">
        <f t="shared" ca="1" si="20"/>
        <v>0</v>
      </c>
      <c r="BH26" s="359">
        <f t="shared" ca="1" si="21"/>
        <v>0</v>
      </c>
      <c r="BI26" s="359">
        <f t="shared" ca="1" si="65"/>
        <v>0</v>
      </c>
      <c r="BK26" s="362">
        <f t="shared" ca="1" si="87"/>
        <v>137</v>
      </c>
      <c r="BL26" s="362">
        <v>18</v>
      </c>
      <c r="BM26" s="371">
        <f t="shared" ca="1" si="88"/>
        <v>0</v>
      </c>
      <c r="BN26" s="359">
        <f t="shared" ca="1" si="22"/>
        <v>0</v>
      </c>
      <c r="BO26" s="359">
        <f t="shared" ca="1" si="23"/>
        <v>0</v>
      </c>
      <c r="BP26" s="359">
        <f t="shared" ca="1" si="24"/>
        <v>0</v>
      </c>
      <c r="BQ26" s="359">
        <f t="shared" ca="1" si="25"/>
        <v>0</v>
      </c>
      <c r="BR26" s="359">
        <f t="shared" ca="1" si="66"/>
        <v>0</v>
      </c>
      <c r="BT26" s="362">
        <f t="shared" ca="1" si="89"/>
        <v>137</v>
      </c>
      <c r="BU26" s="362">
        <v>18</v>
      </c>
      <c r="BV26" s="371">
        <f t="shared" ca="1" si="90"/>
        <v>0</v>
      </c>
      <c r="BW26" s="359">
        <f t="shared" ca="1" si="26"/>
        <v>0</v>
      </c>
      <c r="BX26" s="359">
        <f t="shared" ca="1" si="27"/>
        <v>0</v>
      </c>
      <c r="BY26" s="359">
        <f t="shared" ca="1" si="28"/>
        <v>0</v>
      </c>
      <c r="BZ26" s="359">
        <f t="shared" ca="1" si="29"/>
        <v>0</v>
      </c>
      <c r="CA26" s="359">
        <f t="shared" ca="1" si="67"/>
        <v>0</v>
      </c>
      <c r="CC26" s="362">
        <f t="shared" ca="1" si="91"/>
        <v>137</v>
      </c>
      <c r="CD26" s="362">
        <v>18</v>
      </c>
      <c r="CE26" s="371">
        <f t="shared" ca="1" si="92"/>
        <v>0</v>
      </c>
      <c r="CF26" s="359">
        <f t="shared" ca="1" si="30"/>
        <v>0</v>
      </c>
      <c r="CG26" s="359">
        <f t="shared" ca="1" si="31"/>
        <v>0</v>
      </c>
      <c r="CH26" s="359">
        <f t="shared" ca="1" si="32"/>
        <v>0</v>
      </c>
      <c r="CI26" s="359">
        <f t="shared" ca="1" si="33"/>
        <v>0</v>
      </c>
      <c r="CJ26" s="359">
        <f t="shared" ca="1" si="68"/>
        <v>0</v>
      </c>
      <c r="CL26" s="362">
        <f t="shared" ca="1" si="93"/>
        <v>137</v>
      </c>
      <c r="CM26" s="362">
        <v>18</v>
      </c>
      <c r="CN26" s="371">
        <f t="shared" ca="1" si="94"/>
        <v>0</v>
      </c>
      <c r="CO26" s="359">
        <f t="shared" ca="1" si="34"/>
        <v>0</v>
      </c>
      <c r="CP26" s="359">
        <f t="shared" ca="1" si="35"/>
        <v>0</v>
      </c>
      <c r="CQ26" s="359">
        <f t="shared" ca="1" si="36"/>
        <v>0</v>
      </c>
      <c r="CR26" s="359">
        <f t="shared" ca="1" si="37"/>
        <v>0</v>
      </c>
      <c r="CS26" s="359">
        <f t="shared" ca="1" si="69"/>
        <v>0</v>
      </c>
      <c r="CU26" s="362">
        <f t="shared" ca="1" si="95"/>
        <v>137</v>
      </c>
      <c r="CV26" s="362">
        <v>18</v>
      </c>
      <c r="CW26" s="371">
        <f t="shared" ca="1" si="96"/>
        <v>0</v>
      </c>
      <c r="CX26" s="359">
        <f t="shared" ca="1" si="38"/>
        <v>0</v>
      </c>
      <c r="CY26" s="359">
        <f t="shared" ca="1" si="39"/>
        <v>0</v>
      </c>
      <c r="CZ26" s="359">
        <f t="shared" ca="1" si="40"/>
        <v>0</v>
      </c>
      <c r="DA26" s="359">
        <f t="shared" ca="1" si="41"/>
        <v>0</v>
      </c>
      <c r="DB26" s="359">
        <f t="shared" ca="1" si="70"/>
        <v>0</v>
      </c>
      <c r="DD26" s="362">
        <f t="shared" ca="1" si="97"/>
        <v>137</v>
      </c>
      <c r="DE26" s="362">
        <v>18</v>
      </c>
      <c r="DF26" s="371">
        <f t="shared" ca="1" si="98"/>
        <v>0</v>
      </c>
      <c r="DG26" s="359">
        <f t="shared" ca="1" si="42"/>
        <v>0</v>
      </c>
      <c r="DH26" s="359">
        <f t="shared" ca="1" si="43"/>
        <v>0</v>
      </c>
      <c r="DI26" s="359">
        <f t="shared" ca="1" si="44"/>
        <v>0</v>
      </c>
      <c r="DJ26" s="359">
        <f t="shared" ca="1" si="45"/>
        <v>0</v>
      </c>
      <c r="DK26" s="359">
        <f t="shared" ca="1" si="71"/>
        <v>0</v>
      </c>
      <c r="DM26" s="362">
        <f t="shared" ca="1" si="99"/>
        <v>137</v>
      </c>
      <c r="DN26" s="362">
        <v>18</v>
      </c>
      <c r="DO26" s="371">
        <f t="shared" ca="1" si="100"/>
        <v>0</v>
      </c>
      <c r="DP26" s="359">
        <f t="shared" ca="1" si="46"/>
        <v>0</v>
      </c>
      <c r="DQ26" s="359">
        <f t="shared" ca="1" si="47"/>
        <v>0</v>
      </c>
      <c r="DR26" s="359">
        <f t="shared" ca="1" si="48"/>
        <v>0</v>
      </c>
      <c r="DS26" s="359">
        <f t="shared" ca="1" si="49"/>
        <v>0</v>
      </c>
      <c r="DT26" s="359">
        <f t="shared" ca="1" si="72"/>
        <v>0</v>
      </c>
      <c r="DV26" s="362">
        <f t="shared" ca="1" si="101"/>
        <v>137</v>
      </c>
      <c r="DW26" s="362">
        <v>18</v>
      </c>
      <c r="DX26" s="371">
        <f t="shared" ca="1" si="102"/>
        <v>0</v>
      </c>
      <c r="DY26" s="359">
        <f t="shared" ca="1" si="50"/>
        <v>0</v>
      </c>
      <c r="DZ26" s="359">
        <f t="shared" ca="1" si="51"/>
        <v>0</v>
      </c>
      <c r="EA26" s="359">
        <f t="shared" ca="1" si="52"/>
        <v>0</v>
      </c>
      <c r="EB26" s="359">
        <f t="shared" ca="1" si="53"/>
        <v>0</v>
      </c>
      <c r="EC26" s="359">
        <f t="shared" ca="1" si="73"/>
        <v>0</v>
      </c>
      <c r="EE26" s="362">
        <f t="shared" ca="1" si="103"/>
        <v>137</v>
      </c>
      <c r="EF26" s="362">
        <v>18</v>
      </c>
      <c r="EG26" s="371">
        <f t="shared" ca="1" si="104"/>
        <v>0</v>
      </c>
      <c r="EH26" s="359">
        <f t="shared" ca="1" si="54"/>
        <v>0</v>
      </c>
      <c r="EI26" s="359">
        <f t="shared" ca="1" si="55"/>
        <v>0</v>
      </c>
      <c r="EJ26" s="359">
        <f t="shared" ca="1" si="56"/>
        <v>0</v>
      </c>
      <c r="EK26" s="359">
        <f t="shared" ca="1" si="57"/>
        <v>0</v>
      </c>
      <c r="EL26" s="359">
        <f t="shared" ca="1" si="74"/>
        <v>0</v>
      </c>
    </row>
    <row r="27" spans="6:142" x14ac:dyDescent="0.35">
      <c r="F27" s="372">
        <f ca="1">IFERROR(INDEX('Inflation Rates'!$A$16:$H$138,MATCH('TSP Traditional'!$H27,'Inflation Rates'!$A$16:$A$138,0),8)/INDEX('Inflation Rates'!$A$16:$H$138,MATCH('TSP Traditional'!$H27,'Inflation Rates'!$A$16:$A$138,0)-1,8)-1,F26)</f>
        <v>2.0000000000000018E-2</v>
      </c>
      <c r="G27" s="372">
        <f ca="1">IFERROR(INDEX('Inflation Rates'!$A$16:$H$138,MATCH('TSP Traditional'!$H27,'Inflation Rates'!$A$16:$A$138,0),6)/INDEX('Inflation Rates'!$A$16:$H$138,MATCH('TSP Traditional'!$H27,'Inflation Rates'!$A$16:$A$138,0)-1,6)-1,G26)</f>
        <v>2.0999999999999908E-2</v>
      </c>
      <c r="H27" s="362">
        <f t="shared" ca="1" si="105"/>
        <v>2038</v>
      </c>
      <c r="I27" s="362">
        <f t="shared" ca="1" si="106"/>
        <v>138</v>
      </c>
      <c r="J27" s="362">
        <v>19</v>
      </c>
      <c r="K27" s="371">
        <f t="shared" ca="1" si="107"/>
        <v>0</v>
      </c>
      <c r="L27" s="359">
        <f t="shared" ca="1" si="2"/>
        <v>0</v>
      </c>
      <c r="M27" s="359">
        <f t="shared" ca="1" si="3"/>
        <v>0</v>
      </c>
      <c r="N27" s="359">
        <f t="shared" ca="1" si="75"/>
        <v>0</v>
      </c>
      <c r="O27" s="359">
        <f t="shared" ca="1" si="58"/>
        <v>0</v>
      </c>
      <c r="P27" s="359">
        <f t="shared" ca="1" si="76"/>
        <v>0</v>
      </c>
      <c r="Q27" s="359"/>
      <c r="R27" s="362">
        <f t="shared" ca="1" si="108"/>
        <v>138</v>
      </c>
      <c r="S27" s="362">
        <v>18</v>
      </c>
      <c r="T27" s="371">
        <f t="shared" ca="1" si="109"/>
        <v>0</v>
      </c>
      <c r="U27" s="359">
        <f t="shared" ca="1" si="59"/>
        <v>0</v>
      </c>
      <c r="V27" s="359">
        <f t="shared" ca="1" si="60"/>
        <v>0</v>
      </c>
      <c r="W27" s="359">
        <f t="shared" ca="1" si="61"/>
        <v>0</v>
      </c>
      <c r="X27" s="359">
        <f t="shared" ca="1" si="77"/>
        <v>0</v>
      </c>
      <c r="Y27" s="359">
        <f t="shared" ca="1" si="78"/>
        <v>0</v>
      </c>
      <c r="AA27" s="362">
        <f t="shared" ca="1" si="79"/>
        <v>138</v>
      </c>
      <c r="AB27" s="362">
        <v>19</v>
      </c>
      <c r="AC27" s="371">
        <f t="shared" ca="1" si="80"/>
        <v>0</v>
      </c>
      <c r="AD27" s="359">
        <f t="shared" ca="1" si="6"/>
        <v>0</v>
      </c>
      <c r="AE27" s="359">
        <f t="shared" ca="1" si="7"/>
        <v>0</v>
      </c>
      <c r="AF27" s="359">
        <f t="shared" ca="1" si="8"/>
        <v>0</v>
      </c>
      <c r="AG27" s="359">
        <f t="shared" ca="1" si="9"/>
        <v>0</v>
      </c>
      <c r="AH27" s="359">
        <f t="shared" ca="1" si="62"/>
        <v>0</v>
      </c>
      <c r="AJ27" s="362">
        <f t="shared" ca="1" si="81"/>
        <v>138</v>
      </c>
      <c r="AK27" s="362">
        <v>19</v>
      </c>
      <c r="AL27" s="371">
        <f t="shared" ca="1" si="82"/>
        <v>0</v>
      </c>
      <c r="AM27" s="359">
        <f t="shared" ca="1" si="10"/>
        <v>0</v>
      </c>
      <c r="AN27" s="359">
        <f t="shared" ca="1" si="11"/>
        <v>0</v>
      </c>
      <c r="AO27" s="359">
        <f t="shared" ca="1" si="12"/>
        <v>0</v>
      </c>
      <c r="AP27" s="359">
        <f t="shared" ca="1" si="13"/>
        <v>0</v>
      </c>
      <c r="AQ27" s="359">
        <f t="shared" ca="1" si="63"/>
        <v>0</v>
      </c>
      <c r="AS27" s="362">
        <f t="shared" ca="1" si="83"/>
        <v>138</v>
      </c>
      <c r="AT27" s="362">
        <v>19</v>
      </c>
      <c r="AU27" s="371">
        <f t="shared" ca="1" si="84"/>
        <v>0</v>
      </c>
      <c r="AV27" s="359">
        <f t="shared" ca="1" si="14"/>
        <v>0</v>
      </c>
      <c r="AW27" s="359">
        <f t="shared" ca="1" si="15"/>
        <v>0</v>
      </c>
      <c r="AX27" s="359">
        <f t="shared" ca="1" si="16"/>
        <v>0</v>
      </c>
      <c r="AY27" s="359">
        <f t="shared" ca="1" si="17"/>
        <v>0</v>
      </c>
      <c r="AZ27" s="359">
        <f t="shared" ca="1" si="64"/>
        <v>0</v>
      </c>
      <c r="BB27" s="362">
        <f t="shared" ca="1" si="85"/>
        <v>138</v>
      </c>
      <c r="BC27" s="362">
        <v>19</v>
      </c>
      <c r="BD27" s="371">
        <f t="shared" ca="1" si="86"/>
        <v>0</v>
      </c>
      <c r="BE27" s="359">
        <f t="shared" ca="1" si="18"/>
        <v>0</v>
      </c>
      <c r="BF27" s="359">
        <f t="shared" ca="1" si="19"/>
        <v>0</v>
      </c>
      <c r="BG27" s="359">
        <f t="shared" ca="1" si="20"/>
        <v>0</v>
      </c>
      <c r="BH27" s="359">
        <f t="shared" ca="1" si="21"/>
        <v>0</v>
      </c>
      <c r="BI27" s="359">
        <f t="shared" ca="1" si="65"/>
        <v>0</v>
      </c>
      <c r="BK27" s="362">
        <f t="shared" ca="1" si="87"/>
        <v>138</v>
      </c>
      <c r="BL27" s="362">
        <v>19</v>
      </c>
      <c r="BM27" s="371">
        <f t="shared" ca="1" si="88"/>
        <v>0</v>
      </c>
      <c r="BN27" s="359">
        <f t="shared" ca="1" si="22"/>
        <v>0</v>
      </c>
      <c r="BO27" s="359">
        <f t="shared" ca="1" si="23"/>
        <v>0</v>
      </c>
      <c r="BP27" s="359">
        <f t="shared" ca="1" si="24"/>
        <v>0</v>
      </c>
      <c r="BQ27" s="359">
        <f t="shared" ca="1" si="25"/>
        <v>0</v>
      </c>
      <c r="BR27" s="359">
        <f t="shared" ca="1" si="66"/>
        <v>0</v>
      </c>
      <c r="BT27" s="362">
        <f t="shared" ca="1" si="89"/>
        <v>138</v>
      </c>
      <c r="BU27" s="362">
        <v>19</v>
      </c>
      <c r="BV27" s="371">
        <f t="shared" ca="1" si="90"/>
        <v>0</v>
      </c>
      <c r="BW27" s="359">
        <f t="shared" ca="1" si="26"/>
        <v>0</v>
      </c>
      <c r="BX27" s="359">
        <f t="shared" ca="1" si="27"/>
        <v>0</v>
      </c>
      <c r="BY27" s="359">
        <f t="shared" ca="1" si="28"/>
        <v>0</v>
      </c>
      <c r="BZ27" s="359">
        <f t="shared" ca="1" si="29"/>
        <v>0</v>
      </c>
      <c r="CA27" s="359">
        <f t="shared" ca="1" si="67"/>
        <v>0</v>
      </c>
      <c r="CC27" s="362">
        <f t="shared" ca="1" si="91"/>
        <v>138</v>
      </c>
      <c r="CD27" s="362">
        <v>19</v>
      </c>
      <c r="CE27" s="371">
        <f t="shared" ca="1" si="92"/>
        <v>0</v>
      </c>
      <c r="CF27" s="359">
        <f t="shared" ca="1" si="30"/>
        <v>0</v>
      </c>
      <c r="CG27" s="359">
        <f t="shared" ca="1" si="31"/>
        <v>0</v>
      </c>
      <c r="CH27" s="359">
        <f t="shared" ca="1" si="32"/>
        <v>0</v>
      </c>
      <c r="CI27" s="359">
        <f t="shared" ca="1" si="33"/>
        <v>0</v>
      </c>
      <c r="CJ27" s="359">
        <f t="shared" ca="1" si="68"/>
        <v>0</v>
      </c>
      <c r="CL27" s="362">
        <f t="shared" ca="1" si="93"/>
        <v>138</v>
      </c>
      <c r="CM27" s="362">
        <v>19</v>
      </c>
      <c r="CN27" s="371">
        <f t="shared" ca="1" si="94"/>
        <v>0</v>
      </c>
      <c r="CO27" s="359">
        <f t="shared" ca="1" si="34"/>
        <v>0</v>
      </c>
      <c r="CP27" s="359">
        <f t="shared" ca="1" si="35"/>
        <v>0</v>
      </c>
      <c r="CQ27" s="359">
        <f t="shared" ca="1" si="36"/>
        <v>0</v>
      </c>
      <c r="CR27" s="359">
        <f t="shared" ca="1" si="37"/>
        <v>0</v>
      </c>
      <c r="CS27" s="359">
        <f t="shared" ca="1" si="69"/>
        <v>0</v>
      </c>
      <c r="CU27" s="362">
        <f t="shared" ca="1" si="95"/>
        <v>138</v>
      </c>
      <c r="CV27" s="362">
        <v>19</v>
      </c>
      <c r="CW27" s="371">
        <f t="shared" ca="1" si="96"/>
        <v>0</v>
      </c>
      <c r="CX27" s="359">
        <f t="shared" ca="1" si="38"/>
        <v>0</v>
      </c>
      <c r="CY27" s="359">
        <f t="shared" ca="1" si="39"/>
        <v>0</v>
      </c>
      <c r="CZ27" s="359">
        <f t="shared" ca="1" si="40"/>
        <v>0</v>
      </c>
      <c r="DA27" s="359">
        <f t="shared" ca="1" si="41"/>
        <v>0</v>
      </c>
      <c r="DB27" s="359">
        <f t="shared" ca="1" si="70"/>
        <v>0</v>
      </c>
      <c r="DD27" s="362">
        <f t="shared" ca="1" si="97"/>
        <v>138</v>
      </c>
      <c r="DE27" s="362">
        <v>19</v>
      </c>
      <c r="DF27" s="371">
        <f t="shared" ca="1" si="98"/>
        <v>0</v>
      </c>
      <c r="DG27" s="359">
        <f t="shared" ca="1" si="42"/>
        <v>0</v>
      </c>
      <c r="DH27" s="359">
        <f t="shared" ca="1" si="43"/>
        <v>0</v>
      </c>
      <c r="DI27" s="359">
        <f t="shared" ca="1" si="44"/>
        <v>0</v>
      </c>
      <c r="DJ27" s="359">
        <f t="shared" ca="1" si="45"/>
        <v>0</v>
      </c>
      <c r="DK27" s="359">
        <f t="shared" ca="1" si="71"/>
        <v>0</v>
      </c>
      <c r="DM27" s="362">
        <f t="shared" ca="1" si="99"/>
        <v>138</v>
      </c>
      <c r="DN27" s="362">
        <v>19</v>
      </c>
      <c r="DO27" s="371">
        <f t="shared" ca="1" si="100"/>
        <v>0</v>
      </c>
      <c r="DP27" s="359">
        <f t="shared" ca="1" si="46"/>
        <v>0</v>
      </c>
      <c r="DQ27" s="359">
        <f t="shared" ca="1" si="47"/>
        <v>0</v>
      </c>
      <c r="DR27" s="359">
        <f t="shared" ca="1" si="48"/>
        <v>0</v>
      </c>
      <c r="DS27" s="359">
        <f t="shared" ca="1" si="49"/>
        <v>0</v>
      </c>
      <c r="DT27" s="359">
        <f t="shared" ca="1" si="72"/>
        <v>0</v>
      </c>
      <c r="DV27" s="362">
        <f t="shared" ca="1" si="101"/>
        <v>138</v>
      </c>
      <c r="DW27" s="362">
        <v>19</v>
      </c>
      <c r="DX27" s="371">
        <f t="shared" ca="1" si="102"/>
        <v>0</v>
      </c>
      <c r="DY27" s="359">
        <f t="shared" ca="1" si="50"/>
        <v>0</v>
      </c>
      <c r="DZ27" s="359">
        <f t="shared" ca="1" si="51"/>
        <v>0</v>
      </c>
      <c r="EA27" s="359">
        <f t="shared" ca="1" si="52"/>
        <v>0</v>
      </c>
      <c r="EB27" s="359">
        <f t="shared" ca="1" si="53"/>
        <v>0</v>
      </c>
      <c r="EC27" s="359">
        <f t="shared" ca="1" si="73"/>
        <v>0</v>
      </c>
      <c r="EE27" s="362">
        <f t="shared" ca="1" si="103"/>
        <v>138</v>
      </c>
      <c r="EF27" s="362">
        <v>19</v>
      </c>
      <c r="EG27" s="371">
        <f t="shared" ca="1" si="104"/>
        <v>0</v>
      </c>
      <c r="EH27" s="359">
        <f t="shared" ca="1" si="54"/>
        <v>0</v>
      </c>
      <c r="EI27" s="359">
        <f t="shared" ca="1" si="55"/>
        <v>0</v>
      </c>
      <c r="EJ27" s="359">
        <f t="shared" ca="1" si="56"/>
        <v>0</v>
      </c>
      <c r="EK27" s="359">
        <f t="shared" ca="1" si="57"/>
        <v>0</v>
      </c>
      <c r="EL27" s="359">
        <f t="shared" ca="1" si="74"/>
        <v>0</v>
      </c>
    </row>
    <row r="28" spans="6:142" x14ac:dyDescent="0.35">
      <c r="F28" s="372">
        <f ca="1">IFERROR(INDEX('Inflation Rates'!$A$16:$H$138,MATCH('TSP Traditional'!$H28,'Inflation Rates'!$A$16:$A$138,0),8)/INDEX('Inflation Rates'!$A$16:$H$138,MATCH('TSP Traditional'!$H28,'Inflation Rates'!$A$16:$A$138,0)-1,8)-1,F27)</f>
        <v>2.0000000000000018E-2</v>
      </c>
      <c r="G28" s="372">
        <f ca="1">IFERROR(INDEX('Inflation Rates'!$A$16:$H$138,MATCH('TSP Traditional'!$H28,'Inflation Rates'!$A$16:$A$138,0),6)/INDEX('Inflation Rates'!$A$16:$H$138,MATCH('TSP Traditional'!$H28,'Inflation Rates'!$A$16:$A$138,0)-1,6)-1,G27)</f>
        <v>2.0999999999999908E-2</v>
      </c>
      <c r="H28" s="362">
        <f t="shared" ca="1" si="105"/>
        <v>2039</v>
      </c>
      <c r="I28" s="362">
        <f t="shared" ca="1" si="106"/>
        <v>139</v>
      </c>
      <c r="J28" s="362">
        <v>20</v>
      </c>
      <c r="K28" s="371">
        <f t="shared" ca="1" si="107"/>
        <v>0</v>
      </c>
      <c r="L28" s="359">
        <f t="shared" ca="1" si="2"/>
        <v>0</v>
      </c>
      <c r="M28" s="359">
        <f t="shared" ca="1" si="3"/>
        <v>0</v>
      </c>
      <c r="N28" s="359">
        <f t="shared" ca="1" si="75"/>
        <v>0</v>
      </c>
      <c r="O28" s="359">
        <f t="shared" ca="1" si="58"/>
        <v>0</v>
      </c>
      <c r="P28" s="359">
        <f t="shared" ca="1" si="76"/>
        <v>0</v>
      </c>
      <c r="Q28" s="359"/>
      <c r="R28" s="362">
        <f t="shared" ca="1" si="108"/>
        <v>139</v>
      </c>
      <c r="S28" s="362">
        <v>19</v>
      </c>
      <c r="T28" s="371">
        <f t="shared" ca="1" si="109"/>
        <v>0</v>
      </c>
      <c r="U28" s="359">
        <f t="shared" ca="1" si="59"/>
        <v>0</v>
      </c>
      <c r="V28" s="359">
        <f t="shared" ca="1" si="60"/>
        <v>0</v>
      </c>
      <c r="W28" s="359">
        <f t="shared" ca="1" si="61"/>
        <v>0</v>
      </c>
      <c r="X28" s="359">
        <f t="shared" ca="1" si="77"/>
        <v>0</v>
      </c>
      <c r="Y28" s="359">
        <f t="shared" ca="1" si="78"/>
        <v>0</v>
      </c>
      <c r="AA28" s="362">
        <f t="shared" ca="1" si="79"/>
        <v>139</v>
      </c>
      <c r="AB28" s="362">
        <v>20</v>
      </c>
      <c r="AC28" s="371">
        <f t="shared" ca="1" si="80"/>
        <v>0</v>
      </c>
      <c r="AD28" s="359">
        <f t="shared" ca="1" si="6"/>
        <v>0</v>
      </c>
      <c r="AE28" s="359">
        <f t="shared" ca="1" si="7"/>
        <v>0</v>
      </c>
      <c r="AF28" s="359">
        <f t="shared" ca="1" si="8"/>
        <v>0</v>
      </c>
      <c r="AG28" s="359">
        <f t="shared" ca="1" si="9"/>
        <v>0</v>
      </c>
      <c r="AH28" s="359">
        <f t="shared" ca="1" si="62"/>
        <v>0</v>
      </c>
      <c r="AJ28" s="362">
        <f t="shared" ca="1" si="81"/>
        <v>139</v>
      </c>
      <c r="AK28" s="362">
        <v>20</v>
      </c>
      <c r="AL28" s="371">
        <f t="shared" ca="1" si="82"/>
        <v>0</v>
      </c>
      <c r="AM28" s="359">
        <f t="shared" ca="1" si="10"/>
        <v>0</v>
      </c>
      <c r="AN28" s="359">
        <f t="shared" ca="1" si="11"/>
        <v>0</v>
      </c>
      <c r="AO28" s="359">
        <f t="shared" ca="1" si="12"/>
        <v>0</v>
      </c>
      <c r="AP28" s="359">
        <f t="shared" ca="1" si="13"/>
        <v>0</v>
      </c>
      <c r="AQ28" s="359">
        <f t="shared" ca="1" si="63"/>
        <v>0</v>
      </c>
      <c r="AS28" s="362">
        <f t="shared" ca="1" si="83"/>
        <v>139</v>
      </c>
      <c r="AT28" s="362">
        <v>20</v>
      </c>
      <c r="AU28" s="371">
        <f t="shared" ca="1" si="84"/>
        <v>0</v>
      </c>
      <c r="AV28" s="359">
        <f t="shared" ca="1" si="14"/>
        <v>0</v>
      </c>
      <c r="AW28" s="359">
        <f t="shared" ca="1" si="15"/>
        <v>0</v>
      </c>
      <c r="AX28" s="359">
        <f t="shared" ca="1" si="16"/>
        <v>0</v>
      </c>
      <c r="AY28" s="359">
        <f t="shared" ca="1" si="17"/>
        <v>0</v>
      </c>
      <c r="AZ28" s="359">
        <f t="shared" ca="1" si="64"/>
        <v>0</v>
      </c>
      <c r="BB28" s="362">
        <f t="shared" ca="1" si="85"/>
        <v>139</v>
      </c>
      <c r="BC28" s="362">
        <v>20</v>
      </c>
      <c r="BD28" s="371">
        <f t="shared" ca="1" si="86"/>
        <v>0</v>
      </c>
      <c r="BE28" s="359">
        <f t="shared" ca="1" si="18"/>
        <v>0</v>
      </c>
      <c r="BF28" s="359">
        <f t="shared" ca="1" si="19"/>
        <v>0</v>
      </c>
      <c r="BG28" s="359">
        <f t="shared" ca="1" si="20"/>
        <v>0</v>
      </c>
      <c r="BH28" s="359">
        <f t="shared" ca="1" si="21"/>
        <v>0</v>
      </c>
      <c r="BI28" s="359">
        <f t="shared" ca="1" si="65"/>
        <v>0</v>
      </c>
      <c r="BK28" s="362">
        <f t="shared" ca="1" si="87"/>
        <v>139</v>
      </c>
      <c r="BL28" s="362">
        <v>20</v>
      </c>
      <c r="BM28" s="371">
        <f t="shared" ca="1" si="88"/>
        <v>0</v>
      </c>
      <c r="BN28" s="359">
        <f t="shared" ca="1" si="22"/>
        <v>0</v>
      </c>
      <c r="BO28" s="359">
        <f t="shared" ca="1" si="23"/>
        <v>0</v>
      </c>
      <c r="BP28" s="359">
        <f t="shared" ca="1" si="24"/>
        <v>0</v>
      </c>
      <c r="BQ28" s="359">
        <f t="shared" ca="1" si="25"/>
        <v>0</v>
      </c>
      <c r="BR28" s="359">
        <f t="shared" ca="1" si="66"/>
        <v>0</v>
      </c>
      <c r="BT28" s="362">
        <f t="shared" ca="1" si="89"/>
        <v>139</v>
      </c>
      <c r="BU28" s="362">
        <v>20</v>
      </c>
      <c r="BV28" s="371">
        <f t="shared" ca="1" si="90"/>
        <v>0</v>
      </c>
      <c r="BW28" s="359">
        <f t="shared" ca="1" si="26"/>
        <v>0</v>
      </c>
      <c r="BX28" s="359">
        <f t="shared" ca="1" si="27"/>
        <v>0</v>
      </c>
      <c r="BY28" s="359">
        <f t="shared" ca="1" si="28"/>
        <v>0</v>
      </c>
      <c r="BZ28" s="359">
        <f t="shared" ca="1" si="29"/>
        <v>0</v>
      </c>
      <c r="CA28" s="359">
        <f t="shared" ca="1" si="67"/>
        <v>0</v>
      </c>
      <c r="CC28" s="362">
        <f t="shared" ca="1" si="91"/>
        <v>139</v>
      </c>
      <c r="CD28" s="362">
        <v>20</v>
      </c>
      <c r="CE28" s="371">
        <f t="shared" ca="1" si="92"/>
        <v>0</v>
      </c>
      <c r="CF28" s="359">
        <f t="shared" ca="1" si="30"/>
        <v>0</v>
      </c>
      <c r="CG28" s="359">
        <f t="shared" ca="1" si="31"/>
        <v>0</v>
      </c>
      <c r="CH28" s="359">
        <f t="shared" ca="1" si="32"/>
        <v>0</v>
      </c>
      <c r="CI28" s="359">
        <f t="shared" ca="1" si="33"/>
        <v>0</v>
      </c>
      <c r="CJ28" s="359">
        <f t="shared" ca="1" si="68"/>
        <v>0</v>
      </c>
      <c r="CL28" s="362">
        <f t="shared" ca="1" si="93"/>
        <v>139</v>
      </c>
      <c r="CM28" s="362">
        <v>20</v>
      </c>
      <c r="CN28" s="371">
        <f t="shared" ca="1" si="94"/>
        <v>0</v>
      </c>
      <c r="CO28" s="359">
        <f t="shared" ca="1" si="34"/>
        <v>0</v>
      </c>
      <c r="CP28" s="359">
        <f t="shared" ca="1" si="35"/>
        <v>0</v>
      </c>
      <c r="CQ28" s="359">
        <f t="shared" ca="1" si="36"/>
        <v>0</v>
      </c>
      <c r="CR28" s="359">
        <f t="shared" ca="1" si="37"/>
        <v>0</v>
      </c>
      <c r="CS28" s="359">
        <f t="shared" ca="1" si="69"/>
        <v>0</v>
      </c>
      <c r="CU28" s="362">
        <f t="shared" ca="1" si="95"/>
        <v>139</v>
      </c>
      <c r="CV28" s="362">
        <v>20</v>
      </c>
      <c r="CW28" s="371">
        <f t="shared" ca="1" si="96"/>
        <v>0</v>
      </c>
      <c r="CX28" s="359">
        <f t="shared" ca="1" si="38"/>
        <v>0</v>
      </c>
      <c r="CY28" s="359">
        <f t="shared" ca="1" si="39"/>
        <v>0</v>
      </c>
      <c r="CZ28" s="359">
        <f t="shared" ca="1" si="40"/>
        <v>0</v>
      </c>
      <c r="DA28" s="359">
        <f t="shared" ca="1" si="41"/>
        <v>0</v>
      </c>
      <c r="DB28" s="359">
        <f t="shared" ca="1" si="70"/>
        <v>0</v>
      </c>
      <c r="DD28" s="362">
        <f t="shared" ca="1" si="97"/>
        <v>139</v>
      </c>
      <c r="DE28" s="362">
        <v>20</v>
      </c>
      <c r="DF28" s="371">
        <f t="shared" ca="1" si="98"/>
        <v>0</v>
      </c>
      <c r="DG28" s="359">
        <f t="shared" ca="1" si="42"/>
        <v>0</v>
      </c>
      <c r="DH28" s="359">
        <f t="shared" ca="1" si="43"/>
        <v>0</v>
      </c>
      <c r="DI28" s="359">
        <f t="shared" ca="1" si="44"/>
        <v>0</v>
      </c>
      <c r="DJ28" s="359">
        <f t="shared" ca="1" si="45"/>
        <v>0</v>
      </c>
      <c r="DK28" s="359">
        <f t="shared" ca="1" si="71"/>
        <v>0</v>
      </c>
      <c r="DM28" s="362">
        <f t="shared" ca="1" si="99"/>
        <v>139</v>
      </c>
      <c r="DN28" s="362">
        <v>20</v>
      </c>
      <c r="DO28" s="371">
        <f t="shared" ca="1" si="100"/>
        <v>0</v>
      </c>
      <c r="DP28" s="359">
        <f t="shared" ca="1" si="46"/>
        <v>0</v>
      </c>
      <c r="DQ28" s="359">
        <f t="shared" ca="1" si="47"/>
        <v>0</v>
      </c>
      <c r="DR28" s="359">
        <f t="shared" ca="1" si="48"/>
        <v>0</v>
      </c>
      <c r="DS28" s="359">
        <f t="shared" ca="1" si="49"/>
        <v>0</v>
      </c>
      <c r="DT28" s="359">
        <f t="shared" ca="1" si="72"/>
        <v>0</v>
      </c>
      <c r="DV28" s="362">
        <f t="shared" ca="1" si="101"/>
        <v>139</v>
      </c>
      <c r="DW28" s="362">
        <v>20</v>
      </c>
      <c r="DX28" s="371">
        <f t="shared" ca="1" si="102"/>
        <v>0</v>
      </c>
      <c r="DY28" s="359">
        <f t="shared" ca="1" si="50"/>
        <v>0</v>
      </c>
      <c r="DZ28" s="359">
        <f t="shared" ca="1" si="51"/>
        <v>0</v>
      </c>
      <c r="EA28" s="359">
        <f t="shared" ca="1" si="52"/>
        <v>0</v>
      </c>
      <c r="EB28" s="359">
        <f t="shared" ca="1" si="53"/>
        <v>0</v>
      </c>
      <c r="EC28" s="359">
        <f t="shared" ca="1" si="73"/>
        <v>0</v>
      </c>
      <c r="EE28" s="362">
        <f t="shared" ca="1" si="103"/>
        <v>139</v>
      </c>
      <c r="EF28" s="362">
        <v>20</v>
      </c>
      <c r="EG28" s="371">
        <f t="shared" ca="1" si="104"/>
        <v>0</v>
      </c>
      <c r="EH28" s="359">
        <f t="shared" ca="1" si="54"/>
        <v>0</v>
      </c>
      <c r="EI28" s="359">
        <f t="shared" ca="1" si="55"/>
        <v>0</v>
      </c>
      <c r="EJ28" s="359">
        <f t="shared" ca="1" si="56"/>
        <v>0</v>
      </c>
      <c r="EK28" s="359">
        <f t="shared" ca="1" si="57"/>
        <v>0</v>
      </c>
      <c r="EL28" s="359">
        <f t="shared" ca="1" si="74"/>
        <v>0</v>
      </c>
    </row>
    <row r="29" spans="6:142" x14ac:dyDescent="0.35">
      <c r="F29" s="372">
        <f ca="1">IFERROR(INDEX('Inflation Rates'!$A$16:$H$138,MATCH('TSP Traditional'!$H29,'Inflation Rates'!$A$16:$A$138,0),8)/INDEX('Inflation Rates'!$A$16:$H$138,MATCH('TSP Traditional'!$H29,'Inflation Rates'!$A$16:$A$138,0)-1,8)-1,F28)</f>
        <v>2.0000000000000018E-2</v>
      </c>
      <c r="G29" s="372">
        <f ca="1">IFERROR(INDEX('Inflation Rates'!$A$16:$H$138,MATCH('TSP Traditional'!$H29,'Inflation Rates'!$A$16:$A$138,0),6)/INDEX('Inflation Rates'!$A$16:$H$138,MATCH('TSP Traditional'!$H29,'Inflation Rates'!$A$16:$A$138,0)-1,6)-1,G28)</f>
        <v>2.0999999999999908E-2</v>
      </c>
      <c r="H29" s="362">
        <f t="shared" ca="1" si="105"/>
        <v>2040</v>
      </c>
      <c r="I29" s="362">
        <f t="shared" ca="1" si="106"/>
        <v>140</v>
      </c>
      <c r="J29" s="362">
        <v>21</v>
      </c>
      <c r="K29" s="371">
        <f t="shared" ca="1" si="107"/>
        <v>0</v>
      </c>
      <c r="L29" s="359">
        <f t="shared" ca="1" si="2"/>
        <v>0</v>
      </c>
      <c r="M29" s="359">
        <f t="shared" ca="1" si="3"/>
        <v>0</v>
      </c>
      <c r="N29" s="359">
        <f t="shared" ca="1" si="75"/>
        <v>0</v>
      </c>
      <c r="O29" s="359">
        <f t="shared" ca="1" si="58"/>
        <v>0</v>
      </c>
      <c r="P29" s="359">
        <f t="shared" ca="1" si="76"/>
        <v>0</v>
      </c>
      <c r="Q29" s="359"/>
      <c r="R29" s="362">
        <f t="shared" ca="1" si="108"/>
        <v>140</v>
      </c>
      <c r="S29" s="362">
        <v>20</v>
      </c>
      <c r="T29" s="371">
        <f t="shared" ca="1" si="109"/>
        <v>0</v>
      </c>
      <c r="U29" s="359">
        <f t="shared" ca="1" si="59"/>
        <v>0</v>
      </c>
      <c r="V29" s="359">
        <f t="shared" ca="1" si="60"/>
        <v>0</v>
      </c>
      <c r="W29" s="359">
        <f t="shared" ca="1" si="61"/>
        <v>0</v>
      </c>
      <c r="X29" s="359">
        <f t="shared" ca="1" si="77"/>
        <v>0</v>
      </c>
      <c r="Y29" s="359">
        <f t="shared" ca="1" si="78"/>
        <v>0</v>
      </c>
      <c r="AA29" s="362">
        <f t="shared" ca="1" si="79"/>
        <v>140</v>
      </c>
      <c r="AB29" s="362">
        <v>21</v>
      </c>
      <c r="AC29" s="371">
        <f t="shared" ca="1" si="80"/>
        <v>0</v>
      </c>
      <c r="AD29" s="359">
        <f t="shared" ca="1" si="6"/>
        <v>0</v>
      </c>
      <c r="AE29" s="359">
        <f t="shared" ca="1" si="7"/>
        <v>0</v>
      </c>
      <c r="AF29" s="359">
        <f t="shared" ca="1" si="8"/>
        <v>0</v>
      </c>
      <c r="AG29" s="359">
        <f t="shared" ca="1" si="9"/>
        <v>0</v>
      </c>
      <c r="AH29" s="359">
        <f t="shared" ca="1" si="62"/>
        <v>0</v>
      </c>
      <c r="AJ29" s="362">
        <f t="shared" ca="1" si="81"/>
        <v>140</v>
      </c>
      <c r="AK29" s="362">
        <v>21</v>
      </c>
      <c r="AL29" s="371">
        <f t="shared" ca="1" si="82"/>
        <v>0</v>
      </c>
      <c r="AM29" s="359">
        <f t="shared" ca="1" si="10"/>
        <v>0</v>
      </c>
      <c r="AN29" s="359">
        <f t="shared" ca="1" si="11"/>
        <v>0</v>
      </c>
      <c r="AO29" s="359">
        <f t="shared" ca="1" si="12"/>
        <v>0</v>
      </c>
      <c r="AP29" s="359">
        <f t="shared" ca="1" si="13"/>
        <v>0</v>
      </c>
      <c r="AQ29" s="359">
        <f t="shared" ca="1" si="63"/>
        <v>0</v>
      </c>
      <c r="AS29" s="362">
        <f t="shared" ca="1" si="83"/>
        <v>140</v>
      </c>
      <c r="AT29" s="362">
        <v>21</v>
      </c>
      <c r="AU29" s="371">
        <f t="shared" ca="1" si="84"/>
        <v>0</v>
      </c>
      <c r="AV29" s="359">
        <f t="shared" ca="1" si="14"/>
        <v>0</v>
      </c>
      <c r="AW29" s="359">
        <f t="shared" ca="1" si="15"/>
        <v>0</v>
      </c>
      <c r="AX29" s="359">
        <f t="shared" ca="1" si="16"/>
        <v>0</v>
      </c>
      <c r="AY29" s="359">
        <f t="shared" ca="1" si="17"/>
        <v>0</v>
      </c>
      <c r="AZ29" s="359">
        <f t="shared" ca="1" si="64"/>
        <v>0</v>
      </c>
      <c r="BB29" s="362">
        <f t="shared" ca="1" si="85"/>
        <v>140</v>
      </c>
      <c r="BC29" s="362">
        <v>21</v>
      </c>
      <c r="BD29" s="371">
        <f t="shared" ca="1" si="86"/>
        <v>0</v>
      </c>
      <c r="BE29" s="359">
        <f t="shared" ca="1" si="18"/>
        <v>0</v>
      </c>
      <c r="BF29" s="359">
        <f t="shared" ca="1" si="19"/>
        <v>0</v>
      </c>
      <c r="BG29" s="359">
        <f t="shared" ca="1" si="20"/>
        <v>0</v>
      </c>
      <c r="BH29" s="359">
        <f t="shared" ca="1" si="21"/>
        <v>0</v>
      </c>
      <c r="BI29" s="359">
        <f t="shared" ca="1" si="65"/>
        <v>0</v>
      </c>
      <c r="BK29" s="362">
        <f t="shared" ca="1" si="87"/>
        <v>140</v>
      </c>
      <c r="BL29" s="362">
        <v>21</v>
      </c>
      <c r="BM29" s="371">
        <f t="shared" ca="1" si="88"/>
        <v>0</v>
      </c>
      <c r="BN29" s="359">
        <f t="shared" ca="1" si="22"/>
        <v>0</v>
      </c>
      <c r="BO29" s="359">
        <f t="shared" ca="1" si="23"/>
        <v>0</v>
      </c>
      <c r="BP29" s="359">
        <f t="shared" ca="1" si="24"/>
        <v>0</v>
      </c>
      <c r="BQ29" s="359">
        <f t="shared" ca="1" si="25"/>
        <v>0</v>
      </c>
      <c r="BR29" s="359">
        <f t="shared" ca="1" si="66"/>
        <v>0</v>
      </c>
      <c r="BT29" s="362">
        <f t="shared" ca="1" si="89"/>
        <v>140</v>
      </c>
      <c r="BU29" s="362">
        <v>21</v>
      </c>
      <c r="BV29" s="371">
        <f t="shared" ca="1" si="90"/>
        <v>0</v>
      </c>
      <c r="BW29" s="359">
        <f t="shared" ca="1" si="26"/>
        <v>0</v>
      </c>
      <c r="BX29" s="359">
        <f t="shared" ca="1" si="27"/>
        <v>0</v>
      </c>
      <c r="BY29" s="359">
        <f t="shared" ca="1" si="28"/>
        <v>0</v>
      </c>
      <c r="BZ29" s="359">
        <f t="shared" ca="1" si="29"/>
        <v>0</v>
      </c>
      <c r="CA29" s="359">
        <f t="shared" ca="1" si="67"/>
        <v>0</v>
      </c>
      <c r="CC29" s="362">
        <f t="shared" ca="1" si="91"/>
        <v>140</v>
      </c>
      <c r="CD29" s="362">
        <v>21</v>
      </c>
      <c r="CE29" s="371">
        <f t="shared" ca="1" si="92"/>
        <v>0</v>
      </c>
      <c r="CF29" s="359">
        <f t="shared" ca="1" si="30"/>
        <v>0</v>
      </c>
      <c r="CG29" s="359">
        <f t="shared" ca="1" si="31"/>
        <v>0</v>
      </c>
      <c r="CH29" s="359">
        <f t="shared" ca="1" si="32"/>
        <v>0</v>
      </c>
      <c r="CI29" s="359">
        <f t="shared" ca="1" si="33"/>
        <v>0</v>
      </c>
      <c r="CJ29" s="359">
        <f t="shared" ca="1" si="68"/>
        <v>0</v>
      </c>
      <c r="CL29" s="362">
        <f t="shared" ca="1" si="93"/>
        <v>140</v>
      </c>
      <c r="CM29" s="362">
        <v>21</v>
      </c>
      <c r="CN29" s="371">
        <f t="shared" ca="1" si="94"/>
        <v>0</v>
      </c>
      <c r="CO29" s="359">
        <f t="shared" ca="1" si="34"/>
        <v>0</v>
      </c>
      <c r="CP29" s="359">
        <f t="shared" ca="1" si="35"/>
        <v>0</v>
      </c>
      <c r="CQ29" s="359">
        <f t="shared" ca="1" si="36"/>
        <v>0</v>
      </c>
      <c r="CR29" s="359">
        <f t="shared" ca="1" si="37"/>
        <v>0</v>
      </c>
      <c r="CS29" s="359">
        <f t="shared" ca="1" si="69"/>
        <v>0</v>
      </c>
      <c r="CU29" s="362">
        <f t="shared" ca="1" si="95"/>
        <v>140</v>
      </c>
      <c r="CV29" s="362">
        <v>21</v>
      </c>
      <c r="CW29" s="371">
        <f t="shared" ca="1" si="96"/>
        <v>0</v>
      </c>
      <c r="CX29" s="359">
        <f t="shared" ca="1" si="38"/>
        <v>0</v>
      </c>
      <c r="CY29" s="359">
        <f t="shared" ca="1" si="39"/>
        <v>0</v>
      </c>
      <c r="CZ29" s="359">
        <f t="shared" ca="1" si="40"/>
        <v>0</v>
      </c>
      <c r="DA29" s="359">
        <f t="shared" ca="1" si="41"/>
        <v>0</v>
      </c>
      <c r="DB29" s="359">
        <f t="shared" ca="1" si="70"/>
        <v>0</v>
      </c>
      <c r="DD29" s="362">
        <f t="shared" ca="1" si="97"/>
        <v>140</v>
      </c>
      <c r="DE29" s="362">
        <v>21</v>
      </c>
      <c r="DF29" s="371">
        <f t="shared" ca="1" si="98"/>
        <v>0</v>
      </c>
      <c r="DG29" s="359">
        <f t="shared" ca="1" si="42"/>
        <v>0</v>
      </c>
      <c r="DH29" s="359">
        <f t="shared" ca="1" si="43"/>
        <v>0</v>
      </c>
      <c r="DI29" s="359">
        <f t="shared" ca="1" si="44"/>
        <v>0</v>
      </c>
      <c r="DJ29" s="359">
        <f t="shared" ca="1" si="45"/>
        <v>0</v>
      </c>
      <c r="DK29" s="359">
        <f t="shared" ca="1" si="71"/>
        <v>0</v>
      </c>
      <c r="DM29" s="362">
        <f t="shared" ca="1" si="99"/>
        <v>140</v>
      </c>
      <c r="DN29" s="362">
        <v>21</v>
      </c>
      <c r="DO29" s="371">
        <f t="shared" ca="1" si="100"/>
        <v>0</v>
      </c>
      <c r="DP29" s="359">
        <f t="shared" ca="1" si="46"/>
        <v>0</v>
      </c>
      <c r="DQ29" s="359">
        <f t="shared" ca="1" si="47"/>
        <v>0</v>
      </c>
      <c r="DR29" s="359">
        <f t="shared" ca="1" si="48"/>
        <v>0</v>
      </c>
      <c r="DS29" s="359">
        <f t="shared" ca="1" si="49"/>
        <v>0</v>
      </c>
      <c r="DT29" s="359">
        <f t="shared" ca="1" si="72"/>
        <v>0</v>
      </c>
      <c r="DV29" s="362">
        <f t="shared" ca="1" si="101"/>
        <v>140</v>
      </c>
      <c r="DW29" s="362">
        <v>21</v>
      </c>
      <c r="DX29" s="371">
        <f t="shared" ca="1" si="102"/>
        <v>0</v>
      </c>
      <c r="DY29" s="359">
        <f t="shared" ca="1" si="50"/>
        <v>0</v>
      </c>
      <c r="DZ29" s="359">
        <f t="shared" ca="1" si="51"/>
        <v>0</v>
      </c>
      <c r="EA29" s="359">
        <f t="shared" ca="1" si="52"/>
        <v>0</v>
      </c>
      <c r="EB29" s="359">
        <f t="shared" ca="1" si="53"/>
        <v>0</v>
      </c>
      <c r="EC29" s="359">
        <f t="shared" ca="1" si="73"/>
        <v>0</v>
      </c>
      <c r="EE29" s="362">
        <f t="shared" ca="1" si="103"/>
        <v>140</v>
      </c>
      <c r="EF29" s="362">
        <v>21</v>
      </c>
      <c r="EG29" s="371">
        <f t="shared" ca="1" si="104"/>
        <v>0</v>
      </c>
      <c r="EH29" s="359">
        <f t="shared" ca="1" si="54"/>
        <v>0</v>
      </c>
      <c r="EI29" s="359">
        <f t="shared" ca="1" si="55"/>
        <v>0</v>
      </c>
      <c r="EJ29" s="359">
        <f t="shared" ca="1" si="56"/>
        <v>0</v>
      </c>
      <c r="EK29" s="359">
        <f t="shared" ca="1" si="57"/>
        <v>0</v>
      </c>
      <c r="EL29" s="359">
        <f t="shared" ca="1" si="74"/>
        <v>0</v>
      </c>
    </row>
    <row r="30" spans="6:142" x14ac:dyDescent="0.35">
      <c r="F30" s="372">
        <f ca="1">IFERROR(INDEX('Inflation Rates'!$A$16:$H$138,MATCH('TSP Traditional'!$H30,'Inflation Rates'!$A$16:$A$138,0),8)/INDEX('Inflation Rates'!$A$16:$H$138,MATCH('TSP Traditional'!$H30,'Inflation Rates'!$A$16:$A$138,0)-1,8)-1,F29)</f>
        <v>2.0000000000000018E-2</v>
      </c>
      <c r="G30" s="372">
        <f ca="1">IFERROR(INDEX('Inflation Rates'!$A$16:$H$138,MATCH('TSP Traditional'!$H30,'Inflation Rates'!$A$16:$A$138,0),6)/INDEX('Inflation Rates'!$A$16:$H$138,MATCH('TSP Traditional'!$H30,'Inflation Rates'!$A$16:$A$138,0)-1,6)-1,G29)</f>
        <v>2.0999999999999908E-2</v>
      </c>
      <c r="H30" s="362">
        <f t="shared" ca="1" si="105"/>
        <v>2041</v>
      </c>
      <c r="I30" s="362">
        <f t="shared" ca="1" si="106"/>
        <v>141</v>
      </c>
      <c r="J30" s="362">
        <v>22</v>
      </c>
      <c r="K30" s="371">
        <f t="shared" ca="1" si="107"/>
        <v>0</v>
      </c>
      <c r="L30" s="359">
        <f t="shared" ca="1" si="2"/>
        <v>0</v>
      </c>
      <c r="M30" s="359">
        <f t="shared" ca="1" si="3"/>
        <v>0</v>
      </c>
      <c r="N30" s="359">
        <f t="shared" ca="1" si="75"/>
        <v>0</v>
      </c>
      <c r="O30" s="359">
        <f t="shared" ca="1" si="58"/>
        <v>0</v>
      </c>
      <c r="P30" s="359">
        <f t="shared" ca="1" si="76"/>
        <v>0</v>
      </c>
      <c r="Q30" s="359"/>
      <c r="R30" s="362">
        <f t="shared" ca="1" si="108"/>
        <v>141</v>
      </c>
      <c r="S30" s="362">
        <v>21</v>
      </c>
      <c r="T30" s="371">
        <f t="shared" ca="1" si="109"/>
        <v>0</v>
      </c>
      <c r="U30" s="359">
        <f t="shared" ca="1" si="59"/>
        <v>0</v>
      </c>
      <c r="V30" s="359">
        <f t="shared" ca="1" si="60"/>
        <v>0</v>
      </c>
      <c r="W30" s="359">
        <f t="shared" ca="1" si="61"/>
        <v>0</v>
      </c>
      <c r="X30" s="359">
        <f t="shared" ca="1" si="77"/>
        <v>0</v>
      </c>
      <c r="Y30" s="359">
        <f t="shared" ca="1" si="78"/>
        <v>0</v>
      </c>
      <c r="AA30" s="362">
        <f t="shared" ca="1" si="79"/>
        <v>141</v>
      </c>
      <c r="AB30" s="362">
        <v>22</v>
      </c>
      <c r="AC30" s="371">
        <f t="shared" ca="1" si="80"/>
        <v>0</v>
      </c>
      <c r="AD30" s="359">
        <f t="shared" ca="1" si="6"/>
        <v>0</v>
      </c>
      <c r="AE30" s="359">
        <f t="shared" ca="1" si="7"/>
        <v>0</v>
      </c>
      <c r="AF30" s="359">
        <f t="shared" ca="1" si="8"/>
        <v>0</v>
      </c>
      <c r="AG30" s="359">
        <f t="shared" ca="1" si="9"/>
        <v>0</v>
      </c>
      <c r="AH30" s="359">
        <f t="shared" ca="1" si="62"/>
        <v>0</v>
      </c>
      <c r="AJ30" s="362">
        <f t="shared" ca="1" si="81"/>
        <v>141</v>
      </c>
      <c r="AK30" s="362">
        <v>22</v>
      </c>
      <c r="AL30" s="371">
        <f t="shared" ca="1" si="82"/>
        <v>0</v>
      </c>
      <c r="AM30" s="359">
        <f t="shared" ca="1" si="10"/>
        <v>0</v>
      </c>
      <c r="AN30" s="359">
        <f t="shared" ca="1" si="11"/>
        <v>0</v>
      </c>
      <c r="AO30" s="359">
        <f t="shared" ca="1" si="12"/>
        <v>0</v>
      </c>
      <c r="AP30" s="359">
        <f t="shared" ca="1" si="13"/>
        <v>0</v>
      </c>
      <c r="AQ30" s="359">
        <f t="shared" ca="1" si="63"/>
        <v>0</v>
      </c>
      <c r="AS30" s="362">
        <f t="shared" ca="1" si="83"/>
        <v>141</v>
      </c>
      <c r="AT30" s="362">
        <v>22</v>
      </c>
      <c r="AU30" s="371">
        <f t="shared" ca="1" si="84"/>
        <v>0</v>
      </c>
      <c r="AV30" s="359">
        <f t="shared" ca="1" si="14"/>
        <v>0</v>
      </c>
      <c r="AW30" s="359">
        <f t="shared" ca="1" si="15"/>
        <v>0</v>
      </c>
      <c r="AX30" s="359">
        <f t="shared" ca="1" si="16"/>
        <v>0</v>
      </c>
      <c r="AY30" s="359">
        <f t="shared" ca="1" si="17"/>
        <v>0</v>
      </c>
      <c r="AZ30" s="359">
        <f t="shared" ca="1" si="64"/>
        <v>0</v>
      </c>
      <c r="BB30" s="362">
        <f t="shared" ca="1" si="85"/>
        <v>141</v>
      </c>
      <c r="BC30" s="362">
        <v>22</v>
      </c>
      <c r="BD30" s="371">
        <f t="shared" ca="1" si="86"/>
        <v>0</v>
      </c>
      <c r="BE30" s="359">
        <f t="shared" ca="1" si="18"/>
        <v>0</v>
      </c>
      <c r="BF30" s="359">
        <f t="shared" ca="1" si="19"/>
        <v>0</v>
      </c>
      <c r="BG30" s="359">
        <f t="shared" ca="1" si="20"/>
        <v>0</v>
      </c>
      <c r="BH30" s="359">
        <f t="shared" ca="1" si="21"/>
        <v>0</v>
      </c>
      <c r="BI30" s="359">
        <f t="shared" ca="1" si="65"/>
        <v>0</v>
      </c>
      <c r="BK30" s="362">
        <f t="shared" ca="1" si="87"/>
        <v>141</v>
      </c>
      <c r="BL30" s="362">
        <v>22</v>
      </c>
      <c r="BM30" s="371">
        <f t="shared" ca="1" si="88"/>
        <v>0</v>
      </c>
      <c r="BN30" s="359">
        <f t="shared" ca="1" si="22"/>
        <v>0</v>
      </c>
      <c r="BO30" s="359">
        <f t="shared" ca="1" si="23"/>
        <v>0</v>
      </c>
      <c r="BP30" s="359">
        <f t="shared" ca="1" si="24"/>
        <v>0</v>
      </c>
      <c r="BQ30" s="359">
        <f t="shared" ca="1" si="25"/>
        <v>0</v>
      </c>
      <c r="BR30" s="359">
        <f t="shared" ca="1" si="66"/>
        <v>0</v>
      </c>
      <c r="BT30" s="362">
        <f t="shared" ca="1" si="89"/>
        <v>141</v>
      </c>
      <c r="BU30" s="362">
        <v>22</v>
      </c>
      <c r="BV30" s="371">
        <f t="shared" ca="1" si="90"/>
        <v>0</v>
      </c>
      <c r="BW30" s="359">
        <f t="shared" ca="1" si="26"/>
        <v>0</v>
      </c>
      <c r="BX30" s="359">
        <f t="shared" ca="1" si="27"/>
        <v>0</v>
      </c>
      <c r="BY30" s="359">
        <f t="shared" ca="1" si="28"/>
        <v>0</v>
      </c>
      <c r="BZ30" s="359">
        <f t="shared" ca="1" si="29"/>
        <v>0</v>
      </c>
      <c r="CA30" s="359">
        <f t="shared" ca="1" si="67"/>
        <v>0</v>
      </c>
      <c r="CC30" s="362">
        <f t="shared" ca="1" si="91"/>
        <v>141</v>
      </c>
      <c r="CD30" s="362">
        <v>22</v>
      </c>
      <c r="CE30" s="371">
        <f t="shared" ca="1" si="92"/>
        <v>0</v>
      </c>
      <c r="CF30" s="359">
        <f t="shared" ca="1" si="30"/>
        <v>0</v>
      </c>
      <c r="CG30" s="359">
        <f t="shared" ca="1" si="31"/>
        <v>0</v>
      </c>
      <c r="CH30" s="359">
        <f t="shared" ca="1" si="32"/>
        <v>0</v>
      </c>
      <c r="CI30" s="359">
        <f t="shared" ca="1" si="33"/>
        <v>0</v>
      </c>
      <c r="CJ30" s="359">
        <f t="shared" ca="1" si="68"/>
        <v>0</v>
      </c>
      <c r="CL30" s="362">
        <f t="shared" ca="1" si="93"/>
        <v>141</v>
      </c>
      <c r="CM30" s="362">
        <v>22</v>
      </c>
      <c r="CN30" s="371">
        <f t="shared" ca="1" si="94"/>
        <v>0</v>
      </c>
      <c r="CO30" s="359">
        <f t="shared" ca="1" si="34"/>
        <v>0</v>
      </c>
      <c r="CP30" s="359">
        <f t="shared" ca="1" si="35"/>
        <v>0</v>
      </c>
      <c r="CQ30" s="359">
        <f t="shared" ca="1" si="36"/>
        <v>0</v>
      </c>
      <c r="CR30" s="359">
        <f t="shared" ca="1" si="37"/>
        <v>0</v>
      </c>
      <c r="CS30" s="359">
        <f t="shared" ca="1" si="69"/>
        <v>0</v>
      </c>
      <c r="CU30" s="362">
        <f t="shared" ca="1" si="95"/>
        <v>141</v>
      </c>
      <c r="CV30" s="362">
        <v>22</v>
      </c>
      <c r="CW30" s="371">
        <f t="shared" ca="1" si="96"/>
        <v>0</v>
      </c>
      <c r="CX30" s="359">
        <f t="shared" ca="1" si="38"/>
        <v>0</v>
      </c>
      <c r="CY30" s="359">
        <f t="shared" ca="1" si="39"/>
        <v>0</v>
      </c>
      <c r="CZ30" s="359">
        <f t="shared" ca="1" si="40"/>
        <v>0</v>
      </c>
      <c r="DA30" s="359">
        <f t="shared" ca="1" si="41"/>
        <v>0</v>
      </c>
      <c r="DB30" s="359">
        <f t="shared" ca="1" si="70"/>
        <v>0</v>
      </c>
      <c r="DD30" s="362">
        <f t="shared" ca="1" si="97"/>
        <v>141</v>
      </c>
      <c r="DE30" s="362">
        <v>22</v>
      </c>
      <c r="DF30" s="371">
        <f t="shared" ca="1" si="98"/>
        <v>0</v>
      </c>
      <c r="DG30" s="359">
        <f t="shared" ca="1" si="42"/>
        <v>0</v>
      </c>
      <c r="DH30" s="359">
        <f t="shared" ca="1" si="43"/>
        <v>0</v>
      </c>
      <c r="DI30" s="359">
        <f t="shared" ca="1" si="44"/>
        <v>0</v>
      </c>
      <c r="DJ30" s="359">
        <f t="shared" ca="1" si="45"/>
        <v>0</v>
      </c>
      <c r="DK30" s="359">
        <f t="shared" ca="1" si="71"/>
        <v>0</v>
      </c>
      <c r="DM30" s="362">
        <f t="shared" ca="1" si="99"/>
        <v>141</v>
      </c>
      <c r="DN30" s="362">
        <v>22</v>
      </c>
      <c r="DO30" s="371">
        <f t="shared" ca="1" si="100"/>
        <v>0</v>
      </c>
      <c r="DP30" s="359">
        <f t="shared" ca="1" si="46"/>
        <v>0</v>
      </c>
      <c r="DQ30" s="359">
        <f t="shared" ca="1" si="47"/>
        <v>0</v>
      </c>
      <c r="DR30" s="359">
        <f t="shared" ca="1" si="48"/>
        <v>0</v>
      </c>
      <c r="DS30" s="359">
        <f t="shared" ca="1" si="49"/>
        <v>0</v>
      </c>
      <c r="DT30" s="359">
        <f t="shared" ca="1" si="72"/>
        <v>0</v>
      </c>
      <c r="DV30" s="362">
        <f t="shared" ca="1" si="101"/>
        <v>141</v>
      </c>
      <c r="DW30" s="362">
        <v>22</v>
      </c>
      <c r="DX30" s="371">
        <f t="shared" ca="1" si="102"/>
        <v>0</v>
      </c>
      <c r="DY30" s="359">
        <f t="shared" ca="1" si="50"/>
        <v>0</v>
      </c>
      <c r="DZ30" s="359">
        <f t="shared" ca="1" si="51"/>
        <v>0</v>
      </c>
      <c r="EA30" s="359">
        <f t="shared" ca="1" si="52"/>
        <v>0</v>
      </c>
      <c r="EB30" s="359">
        <f t="shared" ca="1" si="53"/>
        <v>0</v>
      </c>
      <c r="EC30" s="359">
        <f t="shared" ca="1" si="73"/>
        <v>0</v>
      </c>
      <c r="EE30" s="362">
        <f t="shared" ca="1" si="103"/>
        <v>141</v>
      </c>
      <c r="EF30" s="362">
        <v>22</v>
      </c>
      <c r="EG30" s="371">
        <f t="shared" ca="1" si="104"/>
        <v>0</v>
      </c>
      <c r="EH30" s="359">
        <f t="shared" ca="1" si="54"/>
        <v>0</v>
      </c>
      <c r="EI30" s="359">
        <f t="shared" ca="1" si="55"/>
        <v>0</v>
      </c>
      <c r="EJ30" s="359">
        <f t="shared" ca="1" si="56"/>
        <v>0</v>
      </c>
      <c r="EK30" s="359">
        <f t="shared" ca="1" si="57"/>
        <v>0</v>
      </c>
      <c r="EL30" s="359">
        <f t="shared" ca="1" si="74"/>
        <v>0</v>
      </c>
    </row>
    <row r="31" spans="6:142" x14ac:dyDescent="0.35">
      <c r="F31" s="372">
        <f ca="1">IFERROR(INDEX('Inflation Rates'!$A$16:$H$138,MATCH('TSP Traditional'!$H31,'Inflation Rates'!$A$16:$A$138,0),8)/INDEX('Inflation Rates'!$A$16:$H$138,MATCH('TSP Traditional'!$H31,'Inflation Rates'!$A$16:$A$138,0)-1,8)-1,F30)</f>
        <v>2.0000000000000018E-2</v>
      </c>
      <c r="G31" s="372">
        <f ca="1">IFERROR(INDEX('Inflation Rates'!$A$16:$H$138,MATCH('TSP Traditional'!$H31,'Inflation Rates'!$A$16:$A$138,0),6)/INDEX('Inflation Rates'!$A$16:$H$138,MATCH('TSP Traditional'!$H31,'Inflation Rates'!$A$16:$A$138,0)-1,6)-1,G30)</f>
        <v>2.0999999999999908E-2</v>
      </c>
      <c r="H31" s="362">
        <f t="shared" ca="1" si="105"/>
        <v>2042</v>
      </c>
      <c r="I31" s="362">
        <f t="shared" ca="1" si="106"/>
        <v>142</v>
      </c>
      <c r="J31" s="362">
        <v>23</v>
      </c>
      <c r="K31" s="371">
        <f t="shared" ca="1" si="107"/>
        <v>0</v>
      </c>
      <c r="L31" s="359">
        <f t="shared" ca="1" si="2"/>
        <v>0</v>
      </c>
      <c r="M31" s="359">
        <f t="shared" ca="1" si="3"/>
        <v>0</v>
      </c>
      <c r="N31" s="359">
        <f t="shared" ca="1" si="75"/>
        <v>0</v>
      </c>
      <c r="O31" s="359">
        <f t="shared" ca="1" si="58"/>
        <v>0</v>
      </c>
      <c r="P31" s="359">
        <f t="shared" ca="1" si="76"/>
        <v>0</v>
      </c>
      <c r="Q31" s="359"/>
      <c r="R31" s="362">
        <f t="shared" ca="1" si="108"/>
        <v>142</v>
      </c>
      <c r="S31" s="362">
        <v>22</v>
      </c>
      <c r="T31" s="371">
        <f t="shared" ca="1" si="109"/>
        <v>0</v>
      </c>
      <c r="U31" s="359">
        <f t="shared" ca="1" si="59"/>
        <v>0</v>
      </c>
      <c r="V31" s="359">
        <f t="shared" ca="1" si="60"/>
        <v>0</v>
      </c>
      <c r="W31" s="359">
        <f t="shared" ca="1" si="61"/>
        <v>0</v>
      </c>
      <c r="X31" s="359">
        <f t="shared" ca="1" si="77"/>
        <v>0</v>
      </c>
      <c r="Y31" s="359">
        <f t="shared" ca="1" si="78"/>
        <v>0</v>
      </c>
      <c r="AA31" s="362">
        <f t="shared" ca="1" si="79"/>
        <v>142</v>
      </c>
      <c r="AB31" s="362">
        <v>23</v>
      </c>
      <c r="AC31" s="371">
        <f t="shared" ca="1" si="80"/>
        <v>0</v>
      </c>
      <c r="AD31" s="359">
        <f t="shared" ca="1" si="6"/>
        <v>0</v>
      </c>
      <c r="AE31" s="359">
        <f t="shared" ca="1" si="7"/>
        <v>0</v>
      </c>
      <c r="AF31" s="359">
        <f t="shared" ca="1" si="8"/>
        <v>0</v>
      </c>
      <c r="AG31" s="359">
        <f t="shared" ca="1" si="9"/>
        <v>0</v>
      </c>
      <c r="AH31" s="359">
        <f t="shared" ca="1" si="62"/>
        <v>0</v>
      </c>
      <c r="AJ31" s="362">
        <f t="shared" ca="1" si="81"/>
        <v>142</v>
      </c>
      <c r="AK31" s="362">
        <v>23</v>
      </c>
      <c r="AL31" s="371">
        <f t="shared" ca="1" si="82"/>
        <v>0</v>
      </c>
      <c r="AM31" s="359">
        <f t="shared" ca="1" si="10"/>
        <v>0</v>
      </c>
      <c r="AN31" s="359">
        <f t="shared" ca="1" si="11"/>
        <v>0</v>
      </c>
      <c r="AO31" s="359">
        <f t="shared" ca="1" si="12"/>
        <v>0</v>
      </c>
      <c r="AP31" s="359">
        <f t="shared" ca="1" si="13"/>
        <v>0</v>
      </c>
      <c r="AQ31" s="359">
        <f t="shared" ca="1" si="63"/>
        <v>0</v>
      </c>
      <c r="AS31" s="362">
        <f t="shared" ca="1" si="83"/>
        <v>142</v>
      </c>
      <c r="AT31" s="362">
        <v>23</v>
      </c>
      <c r="AU31" s="371">
        <f t="shared" ca="1" si="84"/>
        <v>0</v>
      </c>
      <c r="AV31" s="359">
        <f t="shared" ca="1" si="14"/>
        <v>0</v>
      </c>
      <c r="AW31" s="359">
        <f t="shared" ca="1" si="15"/>
        <v>0</v>
      </c>
      <c r="AX31" s="359">
        <f t="shared" ca="1" si="16"/>
        <v>0</v>
      </c>
      <c r="AY31" s="359">
        <f t="shared" ca="1" si="17"/>
        <v>0</v>
      </c>
      <c r="AZ31" s="359">
        <f t="shared" ca="1" si="64"/>
        <v>0</v>
      </c>
      <c r="BB31" s="362">
        <f t="shared" ca="1" si="85"/>
        <v>142</v>
      </c>
      <c r="BC31" s="362">
        <v>23</v>
      </c>
      <c r="BD31" s="371">
        <f t="shared" ca="1" si="86"/>
        <v>0</v>
      </c>
      <c r="BE31" s="359">
        <f t="shared" ca="1" si="18"/>
        <v>0</v>
      </c>
      <c r="BF31" s="359">
        <f t="shared" ca="1" si="19"/>
        <v>0</v>
      </c>
      <c r="BG31" s="359">
        <f t="shared" ca="1" si="20"/>
        <v>0</v>
      </c>
      <c r="BH31" s="359">
        <f t="shared" ca="1" si="21"/>
        <v>0</v>
      </c>
      <c r="BI31" s="359">
        <f t="shared" ca="1" si="65"/>
        <v>0</v>
      </c>
      <c r="BK31" s="362">
        <f t="shared" ca="1" si="87"/>
        <v>142</v>
      </c>
      <c r="BL31" s="362">
        <v>23</v>
      </c>
      <c r="BM31" s="371">
        <f t="shared" ca="1" si="88"/>
        <v>0</v>
      </c>
      <c r="BN31" s="359">
        <f t="shared" ca="1" si="22"/>
        <v>0</v>
      </c>
      <c r="BO31" s="359">
        <f t="shared" ca="1" si="23"/>
        <v>0</v>
      </c>
      <c r="BP31" s="359">
        <f t="shared" ca="1" si="24"/>
        <v>0</v>
      </c>
      <c r="BQ31" s="359">
        <f t="shared" ca="1" si="25"/>
        <v>0</v>
      </c>
      <c r="BR31" s="359">
        <f t="shared" ca="1" si="66"/>
        <v>0</v>
      </c>
      <c r="BT31" s="362">
        <f t="shared" ca="1" si="89"/>
        <v>142</v>
      </c>
      <c r="BU31" s="362">
        <v>23</v>
      </c>
      <c r="BV31" s="371">
        <f t="shared" ca="1" si="90"/>
        <v>0</v>
      </c>
      <c r="BW31" s="359">
        <f t="shared" ca="1" si="26"/>
        <v>0</v>
      </c>
      <c r="BX31" s="359">
        <f t="shared" ca="1" si="27"/>
        <v>0</v>
      </c>
      <c r="BY31" s="359">
        <f t="shared" ca="1" si="28"/>
        <v>0</v>
      </c>
      <c r="BZ31" s="359">
        <f t="shared" ca="1" si="29"/>
        <v>0</v>
      </c>
      <c r="CA31" s="359">
        <f t="shared" ca="1" si="67"/>
        <v>0</v>
      </c>
      <c r="CC31" s="362">
        <f t="shared" ca="1" si="91"/>
        <v>142</v>
      </c>
      <c r="CD31" s="362">
        <v>23</v>
      </c>
      <c r="CE31" s="371">
        <f t="shared" ca="1" si="92"/>
        <v>0</v>
      </c>
      <c r="CF31" s="359">
        <f t="shared" ca="1" si="30"/>
        <v>0</v>
      </c>
      <c r="CG31" s="359">
        <f t="shared" ca="1" si="31"/>
        <v>0</v>
      </c>
      <c r="CH31" s="359">
        <f t="shared" ca="1" si="32"/>
        <v>0</v>
      </c>
      <c r="CI31" s="359">
        <f t="shared" ca="1" si="33"/>
        <v>0</v>
      </c>
      <c r="CJ31" s="359">
        <f t="shared" ca="1" si="68"/>
        <v>0</v>
      </c>
      <c r="CL31" s="362">
        <f t="shared" ca="1" si="93"/>
        <v>142</v>
      </c>
      <c r="CM31" s="362">
        <v>23</v>
      </c>
      <c r="CN31" s="371">
        <f t="shared" ca="1" si="94"/>
        <v>0</v>
      </c>
      <c r="CO31" s="359">
        <f t="shared" ca="1" si="34"/>
        <v>0</v>
      </c>
      <c r="CP31" s="359">
        <f t="shared" ca="1" si="35"/>
        <v>0</v>
      </c>
      <c r="CQ31" s="359">
        <f t="shared" ca="1" si="36"/>
        <v>0</v>
      </c>
      <c r="CR31" s="359">
        <f t="shared" ca="1" si="37"/>
        <v>0</v>
      </c>
      <c r="CS31" s="359">
        <f t="shared" ca="1" si="69"/>
        <v>0</v>
      </c>
      <c r="CU31" s="362">
        <f t="shared" ca="1" si="95"/>
        <v>142</v>
      </c>
      <c r="CV31" s="362">
        <v>23</v>
      </c>
      <c r="CW31" s="371">
        <f t="shared" ca="1" si="96"/>
        <v>0</v>
      </c>
      <c r="CX31" s="359">
        <f t="shared" ca="1" si="38"/>
        <v>0</v>
      </c>
      <c r="CY31" s="359">
        <f t="shared" ca="1" si="39"/>
        <v>0</v>
      </c>
      <c r="CZ31" s="359">
        <f t="shared" ca="1" si="40"/>
        <v>0</v>
      </c>
      <c r="DA31" s="359">
        <f t="shared" ca="1" si="41"/>
        <v>0</v>
      </c>
      <c r="DB31" s="359">
        <f t="shared" ca="1" si="70"/>
        <v>0</v>
      </c>
      <c r="DD31" s="362">
        <f t="shared" ca="1" si="97"/>
        <v>142</v>
      </c>
      <c r="DE31" s="362">
        <v>23</v>
      </c>
      <c r="DF31" s="371">
        <f t="shared" ca="1" si="98"/>
        <v>0</v>
      </c>
      <c r="DG31" s="359">
        <f t="shared" ca="1" si="42"/>
        <v>0</v>
      </c>
      <c r="DH31" s="359">
        <f t="shared" ca="1" si="43"/>
        <v>0</v>
      </c>
      <c r="DI31" s="359">
        <f t="shared" ca="1" si="44"/>
        <v>0</v>
      </c>
      <c r="DJ31" s="359">
        <f t="shared" ca="1" si="45"/>
        <v>0</v>
      </c>
      <c r="DK31" s="359">
        <f t="shared" ca="1" si="71"/>
        <v>0</v>
      </c>
      <c r="DM31" s="362">
        <f t="shared" ca="1" si="99"/>
        <v>142</v>
      </c>
      <c r="DN31" s="362">
        <v>23</v>
      </c>
      <c r="DO31" s="371">
        <f t="shared" ca="1" si="100"/>
        <v>0</v>
      </c>
      <c r="DP31" s="359">
        <f t="shared" ca="1" si="46"/>
        <v>0</v>
      </c>
      <c r="DQ31" s="359">
        <f t="shared" ca="1" si="47"/>
        <v>0</v>
      </c>
      <c r="DR31" s="359">
        <f t="shared" ca="1" si="48"/>
        <v>0</v>
      </c>
      <c r="DS31" s="359">
        <f t="shared" ca="1" si="49"/>
        <v>0</v>
      </c>
      <c r="DT31" s="359">
        <f t="shared" ca="1" si="72"/>
        <v>0</v>
      </c>
      <c r="DV31" s="362">
        <f t="shared" ca="1" si="101"/>
        <v>142</v>
      </c>
      <c r="DW31" s="362">
        <v>23</v>
      </c>
      <c r="DX31" s="371">
        <f t="shared" ca="1" si="102"/>
        <v>0</v>
      </c>
      <c r="DY31" s="359">
        <f t="shared" ca="1" si="50"/>
        <v>0</v>
      </c>
      <c r="DZ31" s="359">
        <f t="shared" ca="1" si="51"/>
        <v>0</v>
      </c>
      <c r="EA31" s="359">
        <f t="shared" ca="1" si="52"/>
        <v>0</v>
      </c>
      <c r="EB31" s="359">
        <f t="shared" ca="1" si="53"/>
        <v>0</v>
      </c>
      <c r="EC31" s="359">
        <f t="shared" ca="1" si="73"/>
        <v>0</v>
      </c>
      <c r="EE31" s="362">
        <f t="shared" ca="1" si="103"/>
        <v>142</v>
      </c>
      <c r="EF31" s="362">
        <v>23</v>
      </c>
      <c r="EG31" s="371">
        <f t="shared" ca="1" si="104"/>
        <v>0</v>
      </c>
      <c r="EH31" s="359">
        <f t="shared" ca="1" si="54"/>
        <v>0</v>
      </c>
      <c r="EI31" s="359">
        <f t="shared" ca="1" si="55"/>
        <v>0</v>
      </c>
      <c r="EJ31" s="359">
        <f t="shared" ca="1" si="56"/>
        <v>0</v>
      </c>
      <c r="EK31" s="359">
        <f t="shared" ca="1" si="57"/>
        <v>0</v>
      </c>
      <c r="EL31" s="359">
        <f t="shared" ca="1" si="74"/>
        <v>0</v>
      </c>
    </row>
    <row r="32" spans="6:142" x14ac:dyDescent="0.35">
      <c r="F32" s="372">
        <f ca="1">IFERROR(INDEX('Inflation Rates'!$A$16:$H$138,MATCH('TSP Traditional'!$H32,'Inflation Rates'!$A$16:$A$138,0),8)/INDEX('Inflation Rates'!$A$16:$H$138,MATCH('TSP Traditional'!$H32,'Inflation Rates'!$A$16:$A$138,0)-1,8)-1,F31)</f>
        <v>2.0000000000000018E-2</v>
      </c>
      <c r="G32" s="372">
        <f ca="1">IFERROR(INDEX('Inflation Rates'!$A$16:$H$138,MATCH('TSP Traditional'!$H32,'Inflation Rates'!$A$16:$A$138,0),6)/INDEX('Inflation Rates'!$A$16:$H$138,MATCH('TSP Traditional'!$H32,'Inflation Rates'!$A$16:$A$138,0)-1,6)-1,G31)</f>
        <v>2.0999999999999908E-2</v>
      </c>
      <c r="H32" s="362">
        <f t="shared" ca="1" si="105"/>
        <v>2043</v>
      </c>
      <c r="I32" s="362">
        <f t="shared" ca="1" si="106"/>
        <v>143</v>
      </c>
      <c r="J32" s="362">
        <v>24</v>
      </c>
      <c r="K32" s="371">
        <f t="shared" ca="1" si="107"/>
        <v>0</v>
      </c>
      <c r="L32" s="359">
        <f t="shared" ca="1" si="2"/>
        <v>0</v>
      </c>
      <c r="M32" s="359">
        <f t="shared" ca="1" si="3"/>
        <v>0</v>
      </c>
      <c r="N32" s="359">
        <f t="shared" ca="1" si="75"/>
        <v>0</v>
      </c>
      <c r="O32" s="359">
        <f t="shared" ca="1" si="58"/>
        <v>0</v>
      </c>
      <c r="P32" s="359">
        <f t="shared" ca="1" si="76"/>
        <v>0</v>
      </c>
      <c r="Q32" s="359"/>
      <c r="R32" s="362">
        <f t="shared" ca="1" si="108"/>
        <v>143</v>
      </c>
      <c r="S32" s="362">
        <v>23</v>
      </c>
      <c r="T32" s="371">
        <f t="shared" ca="1" si="109"/>
        <v>0</v>
      </c>
      <c r="U32" s="359">
        <f t="shared" ca="1" si="59"/>
        <v>0</v>
      </c>
      <c r="V32" s="359">
        <f t="shared" ca="1" si="60"/>
        <v>0</v>
      </c>
      <c r="W32" s="359">
        <f t="shared" ca="1" si="61"/>
        <v>0</v>
      </c>
      <c r="X32" s="359">
        <f t="shared" ca="1" si="77"/>
        <v>0</v>
      </c>
      <c r="Y32" s="359">
        <f t="shared" ca="1" si="78"/>
        <v>0</v>
      </c>
      <c r="AA32" s="362">
        <f t="shared" ca="1" si="79"/>
        <v>143</v>
      </c>
      <c r="AB32" s="362">
        <v>24</v>
      </c>
      <c r="AC32" s="371">
        <f t="shared" ca="1" si="80"/>
        <v>0</v>
      </c>
      <c r="AD32" s="359">
        <f t="shared" ca="1" si="6"/>
        <v>0</v>
      </c>
      <c r="AE32" s="359">
        <f t="shared" ca="1" si="7"/>
        <v>0</v>
      </c>
      <c r="AF32" s="359">
        <f t="shared" ca="1" si="8"/>
        <v>0</v>
      </c>
      <c r="AG32" s="359">
        <f t="shared" ca="1" si="9"/>
        <v>0</v>
      </c>
      <c r="AH32" s="359">
        <f t="shared" ca="1" si="62"/>
        <v>0</v>
      </c>
      <c r="AJ32" s="362">
        <f t="shared" ca="1" si="81"/>
        <v>143</v>
      </c>
      <c r="AK32" s="362">
        <v>24</v>
      </c>
      <c r="AL32" s="371">
        <f t="shared" ca="1" si="82"/>
        <v>0</v>
      </c>
      <c r="AM32" s="359">
        <f t="shared" ca="1" si="10"/>
        <v>0</v>
      </c>
      <c r="AN32" s="359">
        <f t="shared" ca="1" si="11"/>
        <v>0</v>
      </c>
      <c r="AO32" s="359">
        <f t="shared" ca="1" si="12"/>
        <v>0</v>
      </c>
      <c r="AP32" s="359">
        <f t="shared" ca="1" si="13"/>
        <v>0</v>
      </c>
      <c r="AQ32" s="359">
        <f t="shared" ca="1" si="63"/>
        <v>0</v>
      </c>
      <c r="AS32" s="362">
        <f t="shared" ca="1" si="83"/>
        <v>143</v>
      </c>
      <c r="AT32" s="362">
        <v>24</v>
      </c>
      <c r="AU32" s="371">
        <f t="shared" ca="1" si="84"/>
        <v>0</v>
      </c>
      <c r="AV32" s="359">
        <f t="shared" ca="1" si="14"/>
        <v>0</v>
      </c>
      <c r="AW32" s="359">
        <f t="shared" ca="1" si="15"/>
        <v>0</v>
      </c>
      <c r="AX32" s="359">
        <f t="shared" ca="1" si="16"/>
        <v>0</v>
      </c>
      <c r="AY32" s="359">
        <f t="shared" ca="1" si="17"/>
        <v>0</v>
      </c>
      <c r="AZ32" s="359">
        <f t="shared" ca="1" si="64"/>
        <v>0</v>
      </c>
      <c r="BB32" s="362">
        <f t="shared" ca="1" si="85"/>
        <v>143</v>
      </c>
      <c r="BC32" s="362">
        <v>24</v>
      </c>
      <c r="BD32" s="371">
        <f t="shared" ca="1" si="86"/>
        <v>0</v>
      </c>
      <c r="BE32" s="359">
        <f t="shared" ca="1" si="18"/>
        <v>0</v>
      </c>
      <c r="BF32" s="359">
        <f t="shared" ca="1" si="19"/>
        <v>0</v>
      </c>
      <c r="BG32" s="359">
        <f t="shared" ca="1" si="20"/>
        <v>0</v>
      </c>
      <c r="BH32" s="359">
        <f t="shared" ca="1" si="21"/>
        <v>0</v>
      </c>
      <c r="BI32" s="359">
        <f t="shared" ca="1" si="65"/>
        <v>0</v>
      </c>
      <c r="BK32" s="362">
        <f t="shared" ca="1" si="87"/>
        <v>143</v>
      </c>
      <c r="BL32" s="362">
        <v>24</v>
      </c>
      <c r="BM32" s="371">
        <f t="shared" ca="1" si="88"/>
        <v>0</v>
      </c>
      <c r="BN32" s="359">
        <f t="shared" ca="1" si="22"/>
        <v>0</v>
      </c>
      <c r="BO32" s="359">
        <f t="shared" ca="1" si="23"/>
        <v>0</v>
      </c>
      <c r="BP32" s="359">
        <f t="shared" ca="1" si="24"/>
        <v>0</v>
      </c>
      <c r="BQ32" s="359">
        <f t="shared" ca="1" si="25"/>
        <v>0</v>
      </c>
      <c r="BR32" s="359">
        <f t="shared" ca="1" si="66"/>
        <v>0</v>
      </c>
      <c r="BT32" s="362">
        <f t="shared" ca="1" si="89"/>
        <v>143</v>
      </c>
      <c r="BU32" s="362">
        <v>24</v>
      </c>
      <c r="BV32" s="371">
        <f t="shared" ca="1" si="90"/>
        <v>0</v>
      </c>
      <c r="BW32" s="359">
        <f t="shared" ca="1" si="26"/>
        <v>0</v>
      </c>
      <c r="BX32" s="359">
        <f t="shared" ca="1" si="27"/>
        <v>0</v>
      </c>
      <c r="BY32" s="359">
        <f t="shared" ca="1" si="28"/>
        <v>0</v>
      </c>
      <c r="BZ32" s="359">
        <f t="shared" ca="1" si="29"/>
        <v>0</v>
      </c>
      <c r="CA32" s="359">
        <f t="shared" ca="1" si="67"/>
        <v>0</v>
      </c>
      <c r="CC32" s="362">
        <f t="shared" ca="1" si="91"/>
        <v>143</v>
      </c>
      <c r="CD32" s="362">
        <v>24</v>
      </c>
      <c r="CE32" s="371">
        <f t="shared" ca="1" si="92"/>
        <v>0</v>
      </c>
      <c r="CF32" s="359">
        <f t="shared" ca="1" si="30"/>
        <v>0</v>
      </c>
      <c r="CG32" s="359">
        <f t="shared" ca="1" si="31"/>
        <v>0</v>
      </c>
      <c r="CH32" s="359">
        <f t="shared" ca="1" si="32"/>
        <v>0</v>
      </c>
      <c r="CI32" s="359">
        <f t="shared" ca="1" si="33"/>
        <v>0</v>
      </c>
      <c r="CJ32" s="359">
        <f t="shared" ca="1" si="68"/>
        <v>0</v>
      </c>
      <c r="CL32" s="362">
        <f t="shared" ca="1" si="93"/>
        <v>143</v>
      </c>
      <c r="CM32" s="362">
        <v>24</v>
      </c>
      <c r="CN32" s="371">
        <f t="shared" ca="1" si="94"/>
        <v>0</v>
      </c>
      <c r="CO32" s="359">
        <f t="shared" ca="1" si="34"/>
        <v>0</v>
      </c>
      <c r="CP32" s="359">
        <f t="shared" ca="1" si="35"/>
        <v>0</v>
      </c>
      <c r="CQ32" s="359">
        <f t="shared" ca="1" si="36"/>
        <v>0</v>
      </c>
      <c r="CR32" s="359">
        <f t="shared" ca="1" si="37"/>
        <v>0</v>
      </c>
      <c r="CS32" s="359">
        <f t="shared" ca="1" si="69"/>
        <v>0</v>
      </c>
      <c r="CU32" s="362">
        <f t="shared" ca="1" si="95"/>
        <v>143</v>
      </c>
      <c r="CV32" s="362">
        <v>24</v>
      </c>
      <c r="CW32" s="371">
        <f t="shared" ca="1" si="96"/>
        <v>0</v>
      </c>
      <c r="CX32" s="359">
        <f t="shared" ca="1" si="38"/>
        <v>0</v>
      </c>
      <c r="CY32" s="359">
        <f t="shared" ca="1" si="39"/>
        <v>0</v>
      </c>
      <c r="CZ32" s="359">
        <f t="shared" ca="1" si="40"/>
        <v>0</v>
      </c>
      <c r="DA32" s="359">
        <f t="shared" ca="1" si="41"/>
        <v>0</v>
      </c>
      <c r="DB32" s="359">
        <f t="shared" ca="1" si="70"/>
        <v>0</v>
      </c>
      <c r="DD32" s="362">
        <f t="shared" ca="1" si="97"/>
        <v>143</v>
      </c>
      <c r="DE32" s="362">
        <v>24</v>
      </c>
      <c r="DF32" s="371">
        <f t="shared" ca="1" si="98"/>
        <v>0</v>
      </c>
      <c r="DG32" s="359">
        <f t="shared" ca="1" si="42"/>
        <v>0</v>
      </c>
      <c r="DH32" s="359">
        <f t="shared" ca="1" si="43"/>
        <v>0</v>
      </c>
      <c r="DI32" s="359">
        <f t="shared" ca="1" si="44"/>
        <v>0</v>
      </c>
      <c r="DJ32" s="359">
        <f t="shared" ca="1" si="45"/>
        <v>0</v>
      </c>
      <c r="DK32" s="359">
        <f t="shared" ca="1" si="71"/>
        <v>0</v>
      </c>
      <c r="DM32" s="362">
        <f t="shared" ca="1" si="99"/>
        <v>143</v>
      </c>
      <c r="DN32" s="362">
        <v>24</v>
      </c>
      <c r="DO32" s="371">
        <f t="shared" ca="1" si="100"/>
        <v>0</v>
      </c>
      <c r="DP32" s="359">
        <f t="shared" ca="1" si="46"/>
        <v>0</v>
      </c>
      <c r="DQ32" s="359">
        <f t="shared" ca="1" si="47"/>
        <v>0</v>
      </c>
      <c r="DR32" s="359">
        <f t="shared" ca="1" si="48"/>
        <v>0</v>
      </c>
      <c r="DS32" s="359">
        <f t="shared" ca="1" si="49"/>
        <v>0</v>
      </c>
      <c r="DT32" s="359">
        <f t="shared" ca="1" si="72"/>
        <v>0</v>
      </c>
      <c r="DV32" s="362">
        <f t="shared" ca="1" si="101"/>
        <v>143</v>
      </c>
      <c r="DW32" s="362">
        <v>24</v>
      </c>
      <c r="DX32" s="371">
        <f t="shared" ca="1" si="102"/>
        <v>0</v>
      </c>
      <c r="DY32" s="359">
        <f t="shared" ca="1" si="50"/>
        <v>0</v>
      </c>
      <c r="DZ32" s="359">
        <f t="shared" ca="1" si="51"/>
        <v>0</v>
      </c>
      <c r="EA32" s="359">
        <f t="shared" ca="1" si="52"/>
        <v>0</v>
      </c>
      <c r="EB32" s="359">
        <f t="shared" ca="1" si="53"/>
        <v>0</v>
      </c>
      <c r="EC32" s="359">
        <f t="shared" ca="1" si="73"/>
        <v>0</v>
      </c>
      <c r="EE32" s="362">
        <f t="shared" ca="1" si="103"/>
        <v>143</v>
      </c>
      <c r="EF32" s="362">
        <v>24</v>
      </c>
      <c r="EG32" s="371">
        <f t="shared" ca="1" si="104"/>
        <v>0</v>
      </c>
      <c r="EH32" s="359">
        <f t="shared" ca="1" si="54"/>
        <v>0</v>
      </c>
      <c r="EI32" s="359">
        <f t="shared" ca="1" si="55"/>
        <v>0</v>
      </c>
      <c r="EJ32" s="359">
        <f t="shared" ca="1" si="56"/>
        <v>0</v>
      </c>
      <c r="EK32" s="359">
        <f t="shared" ca="1" si="57"/>
        <v>0</v>
      </c>
      <c r="EL32" s="359">
        <f t="shared" ca="1" si="74"/>
        <v>0</v>
      </c>
    </row>
    <row r="33" spans="6:142" x14ac:dyDescent="0.35">
      <c r="F33" s="372">
        <f ca="1">IFERROR(INDEX('Inflation Rates'!$A$16:$H$138,MATCH('TSP Traditional'!$H33,'Inflation Rates'!$A$16:$A$138,0),8)/INDEX('Inflation Rates'!$A$16:$H$138,MATCH('TSP Traditional'!$H33,'Inflation Rates'!$A$16:$A$138,0)-1,8)-1,F32)</f>
        <v>2.0000000000000018E-2</v>
      </c>
      <c r="G33" s="372">
        <f ca="1">IFERROR(INDEX('Inflation Rates'!$A$16:$H$138,MATCH('TSP Traditional'!$H33,'Inflation Rates'!$A$16:$A$138,0),6)/INDEX('Inflation Rates'!$A$16:$H$138,MATCH('TSP Traditional'!$H33,'Inflation Rates'!$A$16:$A$138,0)-1,6)-1,G32)</f>
        <v>2.0999999999999908E-2</v>
      </c>
      <c r="H33" s="362">
        <f t="shared" ca="1" si="105"/>
        <v>2044</v>
      </c>
      <c r="I33" s="362">
        <f t="shared" ca="1" si="106"/>
        <v>144</v>
      </c>
      <c r="J33" s="362">
        <v>25</v>
      </c>
      <c r="K33" s="371">
        <f t="shared" ca="1" si="107"/>
        <v>0</v>
      </c>
      <c r="L33" s="359">
        <f t="shared" ca="1" si="2"/>
        <v>0</v>
      </c>
      <c r="M33" s="359">
        <f t="shared" ca="1" si="3"/>
        <v>0</v>
      </c>
      <c r="N33" s="359">
        <f t="shared" ca="1" si="75"/>
        <v>0</v>
      </c>
      <c r="O33" s="359">
        <f t="shared" ca="1" si="58"/>
        <v>0</v>
      </c>
      <c r="P33" s="359">
        <f t="shared" ca="1" si="76"/>
        <v>0</v>
      </c>
      <c r="Q33" s="359"/>
      <c r="R33" s="362">
        <f t="shared" ca="1" si="108"/>
        <v>144</v>
      </c>
      <c r="S33" s="362">
        <v>24</v>
      </c>
      <c r="T33" s="371">
        <f t="shared" ca="1" si="109"/>
        <v>0</v>
      </c>
      <c r="U33" s="359">
        <f t="shared" ca="1" si="59"/>
        <v>0</v>
      </c>
      <c r="V33" s="359">
        <f t="shared" ca="1" si="60"/>
        <v>0</v>
      </c>
      <c r="W33" s="359">
        <f t="shared" ca="1" si="61"/>
        <v>0</v>
      </c>
      <c r="X33" s="359">
        <f t="shared" ca="1" si="77"/>
        <v>0</v>
      </c>
      <c r="Y33" s="359">
        <f t="shared" ca="1" si="78"/>
        <v>0</v>
      </c>
      <c r="AA33" s="362">
        <f t="shared" ca="1" si="79"/>
        <v>144</v>
      </c>
      <c r="AB33" s="362">
        <v>25</v>
      </c>
      <c r="AC33" s="371">
        <f t="shared" ca="1" si="80"/>
        <v>0</v>
      </c>
      <c r="AD33" s="359">
        <f t="shared" ca="1" si="6"/>
        <v>0</v>
      </c>
      <c r="AE33" s="359">
        <f t="shared" ca="1" si="7"/>
        <v>0</v>
      </c>
      <c r="AF33" s="359">
        <f t="shared" ca="1" si="8"/>
        <v>0</v>
      </c>
      <c r="AG33" s="359">
        <f t="shared" ca="1" si="9"/>
        <v>0</v>
      </c>
      <c r="AH33" s="359">
        <f t="shared" ca="1" si="62"/>
        <v>0</v>
      </c>
      <c r="AJ33" s="362">
        <f t="shared" ca="1" si="81"/>
        <v>144</v>
      </c>
      <c r="AK33" s="362">
        <v>25</v>
      </c>
      <c r="AL33" s="371">
        <f t="shared" ca="1" si="82"/>
        <v>0</v>
      </c>
      <c r="AM33" s="359">
        <f t="shared" ca="1" si="10"/>
        <v>0</v>
      </c>
      <c r="AN33" s="359">
        <f t="shared" ca="1" si="11"/>
        <v>0</v>
      </c>
      <c r="AO33" s="359">
        <f t="shared" ca="1" si="12"/>
        <v>0</v>
      </c>
      <c r="AP33" s="359">
        <f t="shared" ca="1" si="13"/>
        <v>0</v>
      </c>
      <c r="AQ33" s="359">
        <f t="shared" ca="1" si="63"/>
        <v>0</v>
      </c>
      <c r="AS33" s="362">
        <f t="shared" ca="1" si="83"/>
        <v>144</v>
      </c>
      <c r="AT33" s="362">
        <v>25</v>
      </c>
      <c r="AU33" s="371">
        <f t="shared" ca="1" si="84"/>
        <v>0</v>
      </c>
      <c r="AV33" s="359">
        <f t="shared" ca="1" si="14"/>
        <v>0</v>
      </c>
      <c r="AW33" s="359">
        <f t="shared" ca="1" si="15"/>
        <v>0</v>
      </c>
      <c r="AX33" s="359">
        <f t="shared" ca="1" si="16"/>
        <v>0</v>
      </c>
      <c r="AY33" s="359">
        <f t="shared" ca="1" si="17"/>
        <v>0</v>
      </c>
      <c r="AZ33" s="359">
        <f t="shared" ca="1" si="64"/>
        <v>0</v>
      </c>
      <c r="BB33" s="362">
        <f t="shared" ca="1" si="85"/>
        <v>144</v>
      </c>
      <c r="BC33" s="362">
        <v>25</v>
      </c>
      <c r="BD33" s="371">
        <f t="shared" ca="1" si="86"/>
        <v>0</v>
      </c>
      <c r="BE33" s="359">
        <f t="shared" ca="1" si="18"/>
        <v>0</v>
      </c>
      <c r="BF33" s="359">
        <f t="shared" ca="1" si="19"/>
        <v>0</v>
      </c>
      <c r="BG33" s="359">
        <f t="shared" ca="1" si="20"/>
        <v>0</v>
      </c>
      <c r="BH33" s="359">
        <f t="shared" ca="1" si="21"/>
        <v>0</v>
      </c>
      <c r="BI33" s="359">
        <f t="shared" ca="1" si="65"/>
        <v>0</v>
      </c>
      <c r="BK33" s="362">
        <f t="shared" ca="1" si="87"/>
        <v>144</v>
      </c>
      <c r="BL33" s="362">
        <v>25</v>
      </c>
      <c r="BM33" s="371">
        <f t="shared" ca="1" si="88"/>
        <v>0</v>
      </c>
      <c r="BN33" s="359">
        <f t="shared" ca="1" si="22"/>
        <v>0</v>
      </c>
      <c r="BO33" s="359">
        <f t="shared" ca="1" si="23"/>
        <v>0</v>
      </c>
      <c r="BP33" s="359">
        <f t="shared" ca="1" si="24"/>
        <v>0</v>
      </c>
      <c r="BQ33" s="359">
        <f t="shared" ca="1" si="25"/>
        <v>0</v>
      </c>
      <c r="BR33" s="359">
        <f t="shared" ca="1" si="66"/>
        <v>0</v>
      </c>
      <c r="BT33" s="362">
        <f t="shared" ca="1" si="89"/>
        <v>144</v>
      </c>
      <c r="BU33" s="362">
        <v>25</v>
      </c>
      <c r="BV33" s="371">
        <f t="shared" ca="1" si="90"/>
        <v>0</v>
      </c>
      <c r="BW33" s="359">
        <f t="shared" ca="1" si="26"/>
        <v>0</v>
      </c>
      <c r="BX33" s="359">
        <f t="shared" ca="1" si="27"/>
        <v>0</v>
      </c>
      <c r="BY33" s="359">
        <f t="shared" ca="1" si="28"/>
        <v>0</v>
      </c>
      <c r="BZ33" s="359">
        <f t="shared" ca="1" si="29"/>
        <v>0</v>
      </c>
      <c r="CA33" s="359">
        <f t="shared" ca="1" si="67"/>
        <v>0</v>
      </c>
      <c r="CC33" s="362">
        <f t="shared" ca="1" si="91"/>
        <v>144</v>
      </c>
      <c r="CD33" s="362">
        <v>25</v>
      </c>
      <c r="CE33" s="371">
        <f t="shared" ca="1" si="92"/>
        <v>0</v>
      </c>
      <c r="CF33" s="359">
        <f t="shared" ca="1" si="30"/>
        <v>0</v>
      </c>
      <c r="CG33" s="359">
        <f t="shared" ca="1" si="31"/>
        <v>0</v>
      </c>
      <c r="CH33" s="359">
        <f t="shared" ca="1" si="32"/>
        <v>0</v>
      </c>
      <c r="CI33" s="359">
        <f t="shared" ca="1" si="33"/>
        <v>0</v>
      </c>
      <c r="CJ33" s="359">
        <f t="shared" ca="1" si="68"/>
        <v>0</v>
      </c>
      <c r="CL33" s="362">
        <f t="shared" ca="1" si="93"/>
        <v>144</v>
      </c>
      <c r="CM33" s="362">
        <v>25</v>
      </c>
      <c r="CN33" s="371">
        <f t="shared" ca="1" si="94"/>
        <v>0</v>
      </c>
      <c r="CO33" s="359">
        <f t="shared" ca="1" si="34"/>
        <v>0</v>
      </c>
      <c r="CP33" s="359">
        <f t="shared" ca="1" si="35"/>
        <v>0</v>
      </c>
      <c r="CQ33" s="359">
        <f t="shared" ca="1" si="36"/>
        <v>0</v>
      </c>
      <c r="CR33" s="359">
        <f t="shared" ca="1" si="37"/>
        <v>0</v>
      </c>
      <c r="CS33" s="359">
        <f t="shared" ca="1" si="69"/>
        <v>0</v>
      </c>
      <c r="CU33" s="362">
        <f t="shared" ca="1" si="95"/>
        <v>144</v>
      </c>
      <c r="CV33" s="362">
        <v>25</v>
      </c>
      <c r="CW33" s="371">
        <f t="shared" ca="1" si="96"/>
        <v>0</v>
      </c>
      <c r="CX33" s="359">
        <f t="shared" ca="1" si="38"/>
        <v>0</v>
      </c>
      <c r="CY33" s="359">
        <f t="shared" ca="1" si="39"/>
        <v>0</v>
      </c>
      <c r="CZ33" s="359">
        <f t="shared" ca="1" si="40"/>
        <v>0</v>
      </c>
      <c r="DA33" s="359">
        <f t="shared" ca="1" si="41"/>
        <v>0</v>
      </c>
      <c r="DB33" s="359">
        <f t="shared" ca="1" si="70"/>
        <v>0</v>
      </c>
      <c r="DD33" s="362">
        <f t="shared" ca="1" si="97"/>
        <v>144</v>
      </c>
      <c r="DE33" s="362">
        <v>25</v>
      </c>
      <c r="DF33" s="371">
        <f t="shared" ca="1" si="98"/>
        <v>0</v>
      </c>
      <c r="DG33" s="359">
        <f t="shared" ca="1" si="42"/>
        <v>0</v>
      </c>
      <c r="DH33" s="359">
        <f t="shared" ca="1" si="43"/>
        <v>0</v>
      </c>
      <c r="DI33" s="359">
        <f t="shared" ca="1" si="44"/>
        <v>0</v>
      </c>
      <c r="DJ33" s="359">
        <f t="shared" ca="1" si="45"/>
        <v>0</v>
      </c>
      <c r="DK33" s="359">
        <f t="shared" ca="1" si="71"/>
        <v>0</v>
      </c>
      <c r="DM33" s="362">
        <f t="shared" ca="1" si="99"/>
        <v>144</v>
      </c>
      <c r="DN33" s="362">
        <v>25</v>
      </c>
      <c r="DO33" s="371">
        <f t="shared" ca="1" si="100"/>
        <v>0</v>
      </c>
      <c r="DP33" s="359">
        <f t="shared" ca="1" si="46"/>
        <v>0</v>
      </c>
      <c r="DQ33" s="359">
        <f t="shared" ca="1" si="47"/>
        <v>0</v>
      </c>
      <c r="DR33" s="359">
        <f t="shared" ca="1" si="48"/>
        <v>0</v>
      </c>
      <c r="DS33" s="359">
        <f t="shared" ca="1" si="49"/>
        <v>0</v>
      </c>
      <c r="DT33" s="359">
        <f t="shared" ca="1" si="72"/>
        <v>0</v>
      </c>
      <c r="DV33" s="362">
        <f t="shared" ca="1" si="101"/>
        <v>144</v>
      </c>
      <c r="DW33" s="362">
        <v>25</v>
      </c>
      <c r="DX33" s="371">
        <f t="shared" ca="1" si="102"/>
        <v>0</v>
      </c>
      <c r="DY33" s="359">
        <f t="shared" ca="1" si="50"/>
        <v>0</v>
      </c>
      <c r="DZ33" s="359">
        <f t="shared" ca="1" si="51"/>
        <v>0</v>
      </c>
      <c r="EA33" s="359">
        <f t="shared" ca="1" si="52"/>
        <v>0</v>
      </c>
      <c r="EB33" s="359">
        <f t="shared" ca="1" si="53"/>
        <v>0</v>
      </c>
      <c r="EC33" s="359">
        <f t="shared" ca="1" si="73"/>
        <v>0</v>
      </c>
      <c r="EE33" s="362">
        <f t="shared" ca="1" si="103"/>
        <v>144</v>
      </c>
      <c r="EF33" s="362">
        <v>25</v>
      </c>
      <c r="EG33" s="371">
        <f t="shared" ca="1" si="104"/>
        <v>0</v>
      </c>
      <c r="EH33" s="359">
        <f t="shared" ca="1" si="54"/>
        <v>0</v>
      </c>
      <c r="EI33" s="359">
        <f t="shared" ca="1" si="55"/>
        <v>0</v>
      </c>
      <c r="EJ33" s="359">
        <f t="shared" ca="1" si="56"/>
        <v>0</v>
      </c>
      <c r="EK33" s="359">
        <f t="shared" ca="1" si="57"/>
        <v>0</v>
      </c>
      <c r="EL33" s="359">
        <f t="shared" ca="1" si="74"/>
        <v>0</v>
      </c>
    </row>
    <row r="34" spans="6:142" x14ac:dyDescent="0.35">
      <c r="F34" s="372">
        <f ca="1">IFERROR(INDEX('Inflation Rates'!$A$16:$H$138,MATCH('TSP Traditional'!$H34,'Inflation Rates'!$A$16:$A$138,0),8)/INDEX('Inflation Rates'!$A$16:$H$138,MATCH('TSP Traditional'!$H34,'Inflation Rates'!$A$16:$A$138,0)-1,8)-1,F33)</f>
        <v>2.0000000000000018E-2</v>
      </c>
      <c r="G34" s="372">
        <f ca="1">IFERROR(INDEX('Inflation Rates'!$A$16:$H$138,MATCH('TSP Traditional'!$H34,'Inflation Rates'!$A$16:$A$138,0),6)/INDEX('Inflation Rates'!$A$16:$H$138,MATCH('TSP Traditional'!$H34,'Inflation Rates'!$A$16:$A$138,0)-1,6)-1,G33)</f>
        <v>2.0999999999999908E-2</v>
      </c>
      <c r="H34" s="362">
        <f t="shared" ca="1" si="105"/>
        <v>2045</v>
      </c>
      <c r="I34" s="362">
        <f t="shared" ca="1" si="106"/>
        <v>145</v>
      </c>
      <c r="J34" s="362">
        <v>26</v>
      </c>
      <c r="K34" s="371">
        <f t="shared" ca="1" si="107"/>
        <v>0</v>
      </c>
      <c r="L34" s="359">
        <f t="shared" ca="1" si="2"/>
        <v>0</v>
      </c>
      <c r="M34" s="359">
        <f t="shared" ca="1" si="3"/>
        <v>0</v>
      </c>
      <c r="N34" s="359">
        <f t="shared" ca="1" si="75"/>
        <v>0</v>
      </c>
      <c r="O34" s="359">
        <f t="shared" ca="1" si="58"/>
        <v>0</v>
      </c>
      <c r="P34" s="359">
        <f t="shared" ca="1" si="76"/>
        <v>0</v>
      </c>
      <c r="Q34" s="359"/>
      <c r="R34" s="362">
        <f t="shared" ca="1" si="108"/>
        <v>145</v>
      </c>
      <c r="S34" s="362">
        <v>25</v>
      </c>
      <c r="T34" s="371">
        <f t="shared" ca="1" si="109"/>
        <v>0</v>
      </c>
      <c r="U34" s="359">
        <f t="shared" ca="1" si="59"/>
        <v>0</v>
      </c>
      <c r="V34" s="359">
        <f t="shared" ca="1" si="60"/>
        <v>0</v>
      </c>
      <c r="W34" s="359">
        <f t="shared" ca="1" si="61"/>
        <v>0</v>
      </c>
      <c r="X34" s="359">
        <f t="shared" ca="1" si="77"/>
        <v>0</v>
      </c>
      <c r="Y34" s="359">
        <f t="shared" ca="1" si="78"/>
        <v>0</v>
      </c>
      <c r="AA34" s="362">
        <f t="shared" ca="1" si="79"/>
        <v>145</v>
      </c>
      <c r="AB34" s="362">
        <v>26</v>
      </c>
      <c r="AC34" s="371">
        <f t="shared" ca="1" si="80"/>
        <v>0</v>
      </c>
      <c r="AD34" s="359">
        <f t="shared" ca="1" si="6"/>
        <v>0</v>
      </c>
      <c r="AE34" s="359">
        <f t="shared" ca="1" si="7"/>
        <v>0</v>
      </c>
      <c r="AF34" s="359">
        <f t="shared" ca="1" si="8"/>
        <v>0</v>
      </c>
      <c r="AG34" s="359">
        <f t="shared" ca="1" si="9"/>
        <v>0</v>
      </c>
      <c r="AH34" s="359">
        <f t="shared" ca="1" si="62"/>
        <v>0</v>
      </c>
      <c r="AJ34" s="362">
        <f t="shared" ca="1" si="81"/>
        <v>145</v>
      </c>
      <c r="AK34" s="362">
        <v>26</v>
      </c>
      <c r="AL34" s="371">
        <f t="shared" ca="1" si="82"/>
        <v>0</v>
      </c>
      <c r="AM34" s="359">
        <f t="shared" ca="1" si="10"/>
        <v>0</v>
      </c>
      <c r="AN34" s="359">
        <f t="shared" ca="1" si="11"/>
        <v>0</v>
      </c>
      <c r="AO34" s="359">
        <f t="shared" ca="1" si="12"/>
        <v>0</v>
      </c>
      <c r="AP34" s="359">
        <f t="shared" ca="1" si="13"/>
        <v>0</v>
      </c>
      <c r="AQ34" s="359">
        <f t="shared" ca="1" si="63"/>
        <v>0</v>
      </c>
      <c r="AS34" s="362">
        <f t="shared" ca="1" si="83"/>
        <v>145</v>
      </c>
      <c r="AT34" s="362">
        <v>26</v>
      </c>
      <c r="AU34" s="371">
        <f t="shared" ca="1" si="84"/>
        <v>0</v>
      </c>
      <c r="AV34" s="359">
        <f t="shared" ca="1" si="14"/>
        <v>0</v>
      </c>
      <c r="AW34" s="359">
        <f t="shared" ca="1" si="15"/>
        <v>0</v>
      </c>
      <c r="AX34" s="359">
        <f t="shared" ca="1" si="16"/>
        <v>0</v>
      </c>
      <c r="AY34" s="359">
        <f t="shared" ca="1" si="17"/>
        <v>0</v>
      </c>
      <c r="AZ34" s="359">
        <f t="shared" ca="1" si="64"/>
        <v>0</v>
      </c>
      <c r="BB34" s="362">
        <f t="shared" ca="1" si="85"/>
        <v>145</v>
      </c>
      <c r="BC34" s="362">
        <v>26</v>
      </c>
      <c r="BD34" s="371">
        <f t="shared" ca="1" si="86"/>
        <v>0</v>
      </c>
      <c r="BE34" s="359">
        <f t="shared" ca="1" si="18"/>
        <v>0</v>
      </c>
      <c r="BF34" s="359">
        <f t="shared" ca="1" si="19"/>
        <v>0</v>
      </c>
      <c r="BG34" s="359">
        <f t="shared" ca="1" si="20"/>
        <v>0</v>
      </c>
      <c r="BH34" s="359">
        <f t="shared" ca="1" si="21"/>
        <v>0</v>
      </c>
      <c r="BI34" s="359">
        <f t="shared" ca="1" si="65"/>
        <v>0</v>
      </c>
      <c r="BK34" s="362">
        <f t="shared" ca="1" si="87"/>
        <v>145</v>
      </c>
      <c r="BL34" s="362">
        <v>26</v>
      </c>
      <c r="BM34" s="371">
        <f t="shared" ca="1" si="88"/>
        <v>0</v>
      </c>
      <c r="BN34" s="359">
        <f t="shared" ca="1" si="22"/>
        <v>0</v>
      </c>
      <c r="BO34" s="359">
        <f t="shared" ca="1" si="23"/>
        <v>0</v>
      </c>
      <c r="BP34" s="359">
        <f t="shared" ca="1" si="24"/>
        <v>0</v>
      </c>
      <c r="BQ34" s="359">
        <f t="shared" ca="1" si="25"/>
        <v>0</v>
      </c>
      <c r="BR34" s="359">
        <f t="shared" ca="1" si="66"/>
        <v>0</v>
      </c>
      <c r="BT34" s="362">
        <f t="shared" ca="1" si="89"/>
        <v>145</v>
      </c>
      <c r="BU34" s="362">
        <v>26</v>
      </c>
      <c r="BV34" s="371">
        <f t="shared" ca="1" si="90"/>
        <v>0</v>
      </c>
      <c r="BW34" s="359">
        <f t="shared" ca="1" si="26"/>
        <v>0</v>
      </c>
      <c r="BX34" s="359">
        <f t="shared" ca="1" si="27"/>
        <v>0</v>
      </c>
      <c r="BY34" s="359">
        <f t="shared" ca="1" si="28"/>
        <v>0</v>
      </c>
      <c r="BZ34" s="359">
        <f t="shared" ca="1" si="29"/>
        <v>0</v>
      </c>
      <c r="CA34" s="359">
        <f t="shared" ca="1" si="67"/>
        <v>0</v>
      </c>
      <c r="CC34" s="362">
        <f t="shared" ca="1" si="91"/>
        <v>145</v>
      </c>
      <c r="CD34" s="362">
        <v>26</v>
      </c>
      <c r="CE34" s="371">
        <f t="shared" ca="1" si="92"/>
        <v>0</v>
      </c>
      <c r="CF34" s="359">
        <f t="shared" ca="1" si="30"/>
        <v>0</v>
      </c>
      <c r="CG34" s="359">
        <f t="shared" ca="1" si="31"/>
        <v>0</v>
      </c>
      <c r="CH34" s="359">
        <f t="shared" ca="1" si="32"/>
        <v>0</v>
      </c>
      <c r="CI34" s="359">
        <f t="shared" ca="1" si="33"/>
        <v>0</v>
      </c>
      <c r="CJ34" s="359">
        <f t="shared" ca="1" si="68"/>
        <v>0</v>
      </c>
      <c r="CL34" s="362">
        <f t="shared" ca="1" si="93"/>
        <v>145</v>
      </c>
      <c r="CM34" s="362">
        <v>26</v>
      </c>
      <c r="CN34" s="371">
        <f t="shared" ca="1" si="94"/>
        <v>0</v>
      </c>
      <c r="CO34" s="359">
        <f t="shared" ca="1" si="34"/>
        <v>0</v>
      </c>
      <c r="CP34" s="359">
        <f t="shared" ca="1" si="35"/>
        <v>0</v>
      </c>
      <c r="CQ34" s="359">
        <f t="shared" ca="1" si="36"/>
        <v>0</v>
      </c>
      <c r="CR34" s="359">
        <f t="shared" ca="1" si="37"/>
        <v>0</v>
      </c>
      <c r="CS34" s="359">
        <f t="shared" ca="1" si="69"/>
        <v>0</v>
      </c>
      <c r="CU34" s="362">
        <f t="shared" ca="1" si="95"/>
        <v>145</v>
      </c>
      <c r="CV34" s="362">
        <v>26</v>
      </c>
      <c r="CW34" s="371">
        <f t="shared" ca="1" si="96"/>
        <v>0</v>
      </c>
      <c r="CX34" s="359">
        <f t="shared" ca="1" si="38"/>
        <v>0</v>
      </c>
      <c r="CY34" s="359">
        <f t="shared" ca="1" si="39"/>
        <v>0</v>
      </c>
      <c r="CZ34" s="359">
        <f t="shared" ca="1" si="40"/>
        <v>0</v>
      </c>
      <c r="DA34" s="359">
        <f t="shared" ca="1" si="41"/>
        <v>0</v>
      </c>
      <c r="DB34" s="359">
        <f t="shared" ca="1" si="70"/>
        <v>0</v>
      </c>
      <c r="DD34" s="362">
        <f t="shared" ca="1" si="97"/>
        <v>145</v>
      </c>
      <c r="DE34" s="362">
        <v>26</v>
      </c>
      <c r="DF34" s="371">
        <f t="shared" ca="1" si="98"/>
        <v>0</v>
      </c>
      <c r="DG34" s="359">
        <f t="shared" ca="1" si="42"/>
        <v>0</v>
      </c>
      <c r="DH34" s="359">
        <f t="shared" ca="1" si="43"/>
        <v>0</v>
      </c>
      <c r="DI34" s="359">
        <f t="shared" ca="1" si="44"/>
        <v>0</v>
      </c>
      <c r="DJ34" s="359">
        <f t="shared" ca="1" si="45"/>
        <v>0</v>
      </c>
      <c r="DK34" s="359">
        <f t="shared" ca="1" si="71"/>
        <v>0</v>
      </c>
      <c r="DM34" s="362">
        <f t="shared" ca="1" si="99"/>
        <v>145</v>
      </c>
      <c r="DN34" s="362">
        <v>26</v>
      </c>
      <c r="DO34" s="371">
        <f t="shared" ca="1" si="100"/>
        <v>0</v>
      </c>
      <c r="DP34" s="359">
        <f t="shared" ca="1" si="46"/>
        <v>0</v>
      </c>
      <c r="DQ34" s="359">
        <f t="shared" ca="1" si="47"/>
        <v>0</v>
      </c>
      <c r="DR34" s="359">
        <f t="shared" ca="1" si="48"/>
        <v>0</v>
      </c>
      <c r="DS34" s="359">
        <f t="shared" ca="1" si="49"/>
        <v>0</v>
      </c>
      <c r="DT34" s="359">
        <f t="shared" ca="1" si="72"/>
        <v>0</v>
      </c>
      <c r="DV34" s="362">
        <f t="shared" ca="1" si="101"/>
        <v>145</v>
      </c>
      <c r="DW34" s="362">
        <v>26</v>
      </c>
      <c r="DX34" s="371">
        <f t="shared" ca="1" si="102"/>
        <v>0</v>
      </c>
      <c r="DY34" s="359">
        <f t="shared" ca="1" si="50"/>
        <v>0</v>
      </c>
      <c r="DZ34" s="359">
        <f t="shared" ca="1" si="51"/>
        <v>0</v>
      </c>
      <c r="EA34" s="359">
        <f t="shared" ca="1" si="52"/>
        <v>0</v>
      </c>
      <c r="EB34" s="359">
        <f t="shared" ca="1" si="53"/>
        <v>0</v>
      </c>
      <c r="EC34" s="359">
        <f t="shared" ca="1" si="73"/>
        <v>0</v>
      </c>
      <c r="EE34" s="362">
        <f t="shared" ca="1" si="103"/>
        <v>145</v>
      </c>
      <c r="EF34" s="362">
        <v>26</v>
      </c>
      <c r="EG34" s="371">
        <f t="shared" ca="1" si="104"/>
        <v>0</v>
      </c>
      <c r="EH34" s="359">
        <f t="shared" ca="1" si="54"/>
        <v>0</v>
      </c>
      <c r="EI34" s="359">
        <f t="shared" ca="1" si="55"/>
        <v>0</v>
      </c>
      <c r="EJ34" s="359">
        <f t="shared" ca="1" si="56"/>
        <v>0</v>
      </c>
      <c r="EK34" s="359">
        <f t="shared" ca="1" si="57"/>
        <v>0</v>
      </c>
      <c r="EL34" s="359">
        <f t="shared" ca="1" si="74"/>
        <v>0</v>
      </c>
    </row>
    <row r="35" spans="6:142" x14ac:dyDescent="0.35">
      <c r="F35" s="372">
        <f ca="1">IFERROR(INDEX('Inflation Rates'!$A$16:$H$138,MATCH('TSP Traditional'!$H35,'Inflation Rates'!$A$16:$A$138,0),8)/INDEX('Inflation Rates'!$A$16:$H$138,MATCH('TSP Traditional'!$H35,'Inflation Rates'!$A$16:$A$138,0)-1,8)-1,F34)</f>
        <v>2.0000000000000018E-2</v>
      </c>
      <c r="G35" s="372">
        <f ca="1">IFERROR(INDEX('Inflation Rates'!$A$16:$H$138,MATCH('TSP Traditional'!$H35,'Inflation Rates'!$A$16:$A$138,0),6)/INDEX('Inflation Rates'!$A$16:$H$138,MATCH('TSP Traditional'!$H35,'Inflation Rates'!$A$16:$A$138,0)-1,6)-1,G34)</f>
        <v>2.0999999999999908E-2</v>
      </c>
      <c r="H35" s="362">
        <f t="shared" ca="1" si="105"/>
        <v>2046</v>
      </c>
      <c r="I35" s="362">
        <f t="shared" ca="1" si="106"/>
        <v>146</v>
      </c>
      <c r="J35" s="362">
        <v>27</v>
      </c>
      <c r="K35" s="371">
        <f t="shared" ca="1" si="107"/>
        <v>0</v>
      </c>
      <c r="L35" s="359">
        <f t="shared" ca="1" si="2"/>
        <v>0</v>
      </c>
      <c r="M35" s="359">
        <f t="shared" ca="1" si="3"/>
        <v>0</v>
      </c>
      <c r="N35" s="359">
        <f t="shared" ca="1" si="75"/>
        <v>0</v>
      </c>
      <c r="O35" s="359">
        <f t="shared" ca="1" si="58"/>
        <v>0</v>
      </c>
      <c r="P35" s="359">
        <f t="shared" ca="1" si="76"/>
        <v>0</v>
      </c>
      <c r="Q35" s="359"/>
      <c r="R35" s="362">
        <f t="shared" ca="1" si="108"/>
        <v>146</v>
      </c>
      <c r="S35" s="362">
        <v>26</v>
      </c>
      <c r="T35" s="371">
        <f t="shared" ca="1" si="109"/>
        <v>0</v>
      </c>
      <c r="U35" s="359">
        <f t="shared" ca="1" si="59"/>
        <v>0</v>
      </c>
      <c r="V35" s="359">
        <f t="shared" ca="1" si="60"/>
        <v>0</v>
      </c>
      <c r="W35" s="359">
        <f t="shared" ca="1" si="61"/>
        <v>0</v>
      </c>
      <c r="X35" s="359">
        <f t="shared" ca="1" si="77"/>
        <v>0</v>
      </c>
      <c r="Y35" s="359">
        <f t="shared" ca="1" si="78"/>
        <v>0</v>
      </c>
      <c r="AA35" s="362">
        <f t="shared" ca="1" si="79"/>
        <v>146</v>
      </c>
      <c r="AB35" s="362">
        <v>27</v>
      </c>
      <c r="AC35" s="371">
        <f t="shared" ca="1" si="80"/>
        <v>0</v>
      </c>
      <c r="AD35" s="359">
        <f t="shared" ca="1" si="6"/>
        <v>0</v>
      </c>
      <c r="AE35" s="359">
        <f t="shared" ca="1" si="7"/>
        <v>0</v>
      </c>
      <c r="AF35" s="359">
        <f t="shared" ca="1" si="8"/>
        <v>0</v>
      </c>
      <c r="AG35" s="359">
        <f t="shared" ca="1" si="9"/>
        <v>0</v>
      </c>
      <c r="AH35" s="359">
        <f t="shared" ca="1" si="62"/>
        <v>0</v>
      </c>
      <c r="AJ35" s="362">
        <f t="shared" ca="1" si="81"/>
        <v>146</v>
      </c>
      <c r="AK35" s="362">
        <v>27</v>
      </c>
      <c r="AL35" s="371">
        <f t="shared" ca="1" si="82"/>
        <v>0</v>
      </c>
      <c r="AM35" s="359">
        <f t="shared" ca="1" si="10"/>
        <v>0</v>
      </c>
      <c r="AN35" s="359">
        <f t="shared" ca="1" si="11"/>
        <v>0</v>
      </c>
      <c r="AO35" s="359">
        <f t="shared" ca="1" si="12"/>
        <v>0</v>
      </c>
      <c r="AP35" s="359">
        <f t="shared" ca="1" si="13"/>
        <v>0</v>
      </c>
      <c r="AQ35" s="359">
        <f t="shared" ca="1" si="63"/>
        <v>0</v>
      </c>
      <c r="AS35" s="362">
        <f t="shared" ca="1" si="83"/>
        <v>146</v>
      </c>
      <c r="AT35" s="362">
        <v>27</v>
      </c>
      <c r="AU35" s="371">
        <f t="shared" ca="1" si="84"/>
        <v>0</v>
      </c>
      <c r="AV35" s="359">
        <f t="shared" ca="1" si="14"/>
        <v>0</v>
      </c>
      <c r="AW35" s="359">
        <f t="shared" ca="1" si="15"/>
        <v>0</v>
      </c>
      <c r="AX35" s="359">
        <f t="shared" ca="1" si="16"/>
        <v>0</v>
      </c>
      <c r="AY35" s="359">
        <f t="shared" ca="1" si="17"/>
        <v>0</v>
      </c>
      <c r="AZ35" s="359">
        <f t="shared" ca="1" si="64"/>
        <v>0</v>
      </c>
      <c r="BB35" s="362">
        <f t="shared" ca="1" si="85"/>
        <v>146</v>
      </c>
      <c r="BC35" s="362">
        <v>27</v>
      </c>
      <c r="BD35" s="371">
        <f t="shared" ca="1" si="86"/>
        <v>0</v>
      </c>
      <c r="BE35" s="359">
        <f t="shared" ca="1" si="18"/>
        <v>0</v>
      </c>
      <c r="BF35" s="359">
        <f t="shared" ca="1" si="19"/>
        <v>0</v>
      </c>
      <c r="BG35" s="359">
        <f t="shared" ca="1" si="20"/>
        <v>0</v>
      </c>
      <c r="BH35" s="359">
        <f t="shared" ca="1" si="21"/>
        <v>0</v>
      </c>
      <c r="BI35" s="359">
        <f t="shared" ca="1" si="65"/>
        <v>0</v>
      </c>
      <c r="BK35" s="362">
        <f t="shared" ca="1" si="87"/>
        <v>146</v>
      </c>
      <c r="BL35" s="362">
        <v>27</v>
      </c>
      <c r="BM35" s="371">
        <f t="shared" ca="1" si="88"/>
        <v>0</v>
      </c>
      <c r="BN35" s="359">
        <f t="shared" ca="1" si="22"/>
        <v>0</v>
      </c>
      <c r="BO35" s="359">
        <f t="shared" ca="1" si="23"/>
        <v>0</v>
      </c>
      <c r="BP35" s="359">
        <f t="shared" ca="1" si="24"/>
        <v>0</v>
      </c>
      <c r="BQ35" s="359">
        <f t="shared" ca="1" si="25"/>
        <v>0</v>
      </c>
      <c r="BR35" s="359">
        <f t="shared" ca="1" si="66"/>
        <v>0</v>
      </c>
      <c r="BT35" s="362">
        <f t="shared" ca="1" si="89"/>
        <v>146</v>
      </c>
      <c r="BU35" s="362">
        <v>27</v>
      </c>
      <c r="BV35" s="371">
        <f t="shared" ca="1" si="90"/>
        <v>0</v>
      </c>
      <c r="BW35" s="359">
        <f t="shared" ca="1" si="26"/>
        <v>0</v>
      </c>
      <c r="BX35" s="359">
        <f t="shared" ca="1" si="27"/>
        <v>0</v>
      </c>
      <c r="BY35" s="359">
        <f t="shared" ca="1" si="28"/>
        <v>0</v>
      </c>
      <c r="BZ35" s="359">
        <f t="shared" ca="1" si="29"/>
        <v>0</v>
      </c>
      <c r="CA35" s="359">
        <f t="shared" ca="1" si="67"/>
        <v>0</v>
      </c>
      <c r="CC35" s="362">
        <f t="shared" ca="1" si="91"/>
        <v>146</v>
      </c>
      <c r="CD35" s="362">
        <v>27</v>
      </c>
      <c r="CE35" s="371">
        <f t="shared" ca="1" si="92"/>
        <v>0</v>
      </c>
      <c r="CF35" s="359">
        <f t="shared" ca="1" si="30"/>
        <v>0</v>
      </c>
      <c r="CG35" s="359">
        <f t="shared" ca="1" si="31"/>
        <v>0</v>
      </c>
      <c r="CH35" s="359">
        <f t="shared" ca="1" si="32"/>
        <v>0</v>
      </c>
      <c r="CI35" s="359">
        <f t="shared" ca="1" si="33"/>
        <v>0</v>
      </c>
      <c r="CJ35" s="359">
        <f t="shared" ca="1" si="68"/>
        <v>0</v>
      </c>
      <c r="CL35" s="362">
        <f t="shared" ca="1" si="93"/>
        <v>146</v>
      </c>
      <c r="CM35" s="362">
        <v>27</v>
      </c>
      <c r="CN35" s="371">
        <f t="shared" ca="1" si="94"/>
        <v>0</v>
      </c>
      <c r="CO35" s="359">
        <f t="shared" ca="1" si="34"/>
        <v>0</v>
      </c>
      <c r="CP35" s="359">
        <f t="shared" ca="1" si="35"/>
        <v>0</v>
      </c>
      <c r="CQ35" s="359">
        <f t="shared" ca="1" si="36"/>
        <v>0</v>
      </c>
      <c r="CR35" s="359">
        <f t="shared" ca="1" si="37"/>
        <v>0</v>
      </c>
      <c r="CS35" s="359">
        <f t="shared" ca="1" si="69"/>
        <v>0</v>
      </c>
      <c r="CU35" s="362">
        <f t="shared" ca="1" si="95"/>
        <v>146</v>
      </c>
      <c r="CV35" s="362">
        <v>27</v>
      </c>
      <c r="CW35" s="371">
        <f t="shared" ca="1" si="96"/>
        <v>0</v>
      </c>
      <c r="CX35" s="359">
        <f t="shared" ca="1" si="38"/>
        <v>0</v>
      </c>
      <c r="CY35" s="359">
        <f t="shared" ca="1" si="39"/>
        <v>0</v>
      </c>
      <c r="CZ35" s="359">
        <f t="shared" ca="1" si="40"/>
        <v>0</v>
      </c>
      <c r="DA35" s="359">
        <f t="shared" ca="1" si="41"/>
        <v>0</v>
      </c>
      <c r="DB35" s="359">
        <f t="shared" ca="1" si="70"/>
        <v>0</v>
      </c>
      <c r="DD35" s="362">
        <f t="shared" ca="1" si="97"/>
        <v>146</v>
      </c>
      <c r="DE35" s="362">
        <v>27</v>
      </c>
      <c r="DF35" s="371">
        <f t="shared" ca="1" si="98"/>
        <v>0</v>
      </c>
      <c r="DG35" s="359">
        <f t="shared" ca="1" si="42"/>
        <v>0</v>
      </c>
      <c r="DH35" s="359">
        <f t="shared" ca="1" si="43"/>
        <v>0</v>
      </c>
      <c r="DI35" s="359">
        <f t="shared" ca="1" si="44"/>
        <v>0</v>
      </c>
      <c r="DJ35" s="359">
        <f t="shared" ca="1" si="45"/>
        <v>0</v>
      </c>
      <c r="DK35" s="359">
        <f t="shared" ca="1" si="71"/>
        <v>0</v>
      </c>
      <c r="DM35" s="362">
        <f t="shared" ca="1" si="99"/>
        <v>146</v>
      </c>
      <c r="DN35" s="362">
        <v>27</v>
      </c>
      <c r="DO35" s="371">
        <f t="shared" ca="1" si="100"/>
        <v>0</v>
      </c>
      <c r="DP35" s="359">
        <f t="shared" ca="1" si="46"/>
        <v>0</v>
      </c>
      <c r="DQ35" s="359">
        <f t="shared" ca="1" si="47"/>
        <v>0</v>
      </c>
      <c r="DR35" s="359">
        <f t="shared" ca="1" si="48"/>
        <v>0</v>
      </c>
      <c r="DS35" s="359">
        <f t="shared" ca="1" si="49"/>
        <v>0</v>
      </c>
      <c r="DT35" s="359">
        <f t="shared" ca="1" si="72"/>
        <v>0</v>
      </c>
      <c r="DV35" s="362">
        <f t="shared" ca="1" si="101"/>
        <v>146</v>
      </c>
      <c r="DW35" s="362">
        <v>27</v>
      </c>
      <c r="DX35" s="371">
        <f t="shared" ca="1" si="102"/>
        <v>0</v>
      </c>
      <c r="DY35" s="359">
        <f t="shared" ca="1" si="50"/>
        <v>0</v>
      </c>
      <c r="DZ35" s="359">
        <f t="shared" ca="1" si="51"/>
        <v>0</v>
      </c>
      <c r="EA35" s="359">
        <f t="shared" ca="1" si="52"/>
        <v>0</v>
      </c>
      <c r="EB35" s="359">
        <f t="shared" ca="1" si="53"/>
        <v>0</v>
      </c>
      <c r="EC35" s="359">
        <f t="shared" ca="1" si="73"/>
        <v>0</v>
      </c>
      <c r="EE35" s="362">
        <f t="shared" ca="1" si="103"/>
        <v>146</v>
      </c>
      <c r="EF35" s="362">
        <v>27</v>
      </c>
      <c r="EG35" s="371">
        <f t="shared" ca="1" si="104"/>
        <v>0</v>
      </c>
      <c r="EH35" s="359">
        <f t="shared" ca="1" si="54"/>
        <v>0</v>
      </c>
      <c r="EI35" s="359">
        <f t="shared" ca="1" si="55"/>
        <v>0</v>
      </c>
      <c r="EJ35" s="359">
        <f t="shared" ca="1" si="56"/>
        <v>0</v>
      </c>
      <c r="EK35" s="359">
        <f t="shared" ca="1" si="57"/>
        <v>0</v>
      </c>
      <c r="EL35" s="359">
        <f t="shared" ca="1" si="74"/>
        <v>0</v>
      </c>
    </row>
    <row r="36" spans="6:142" x14ac:dyDescent="0.35">
      <c r="F36" s="372">
        <f ca="1">IFERROR(INDEX('Inflation Rates'!$A$16:$H$138,MATCH('TSP Traditional'!$H36,'Inflation Rates'!$A$16:$A$138,0),8)/INDEX('Inflation Rates'!$A$16:$H$138,MATCH('TSP Traditional'!$H36,'Inflation Rates'!$A$16:$A$138,0)-1,8)-1,F35)</f>
        <v>2.0000000000000018E-2</v>
      </c>
      <c r="G36" s="372">
        <f ca="1">IFERROR(INDEX('Inflation Rates'!$A$16:$H$138,MATCH('TSP Traditional'!$H36,'Inflation Rates'!$A$16:$A$138,0),6)/INDEX('Inflation Rates'!$A$16:$H$138,MATCH('TSP Traditional'!$H36,'Inflation Rates'!$A$16:$A$138,0)-1,6)-1,G35)</f>
        <v>2.0999999999999908E-2</v>
      </c>
      <c r="H36" s="362">
        <f t="shared" ca="1" si="105"/>
        <v>2047</v>
      </c>
      <c r="I36" s="362">
        <f t="shared" ca="1" si="106"/>
        <v>147</v>
      </c>
      <c r="J36" s="362">
        <v>28</v>
      </c>
      <c r="K36" s="371">
        <f t="shared" ca="1" si="107"/>
        <v>0</v>
      </c>
      <c r="L36" s="359">
        <f t="shared" ca="1" si="2"/>
        <v>0</v>
      </c>
      <c r="M36" s="359">
        <f t="shared" ca="1" si="3"/>
        <v>0</v>
      </c>
      <c r="N36" s="359">
        <f t="shared" ca="1" si="75"/>
        <v>0</v>
      </c>
      <c r="O36" s="359">
        <f t="shared" ca="1" si="58"/>
        <v>0</v>
      </c>
      <c r="P36" s="359">
        <f t="shared" ca="1" si="76"/>
        <v>0</v>
      </c>
      <c r="Q36" s="359"/>
      <c r="R36" s="362">
        <f t="shared" ca="1" si="108"/>
        <v>147</v>
      </c>
      <c r="S36" s="362">
        <v>27</v>
      </c>
      <c r="T36" s="371">
        <f t="shared" ca="1" si="109"/>
        <v>0</v>
      </c>
      <c r="U36" s="359">
        <f t="shared" ca="1" si="59"/>
        <v>0</v>
      </c>
      <c r="V36" s="359">
        <f t="shared" ca="1" si="60"/>
        <v>0</v>
      </c>
      <c r="W36" s="359">
        <f t="shared" ca="1" si="61"/>
        <v>0</v>
      </c>
      <c r="X36" s="359">
        <f t="shared" ca="1" si="77"/>
        <v>0</v>
      </c>
      <c r="Y36" s="359">
        <f t="shared" ca="1" si="78"/>
        <v>0</v>
      </c>
      <c r="AA36" s="362">
        <f t="shared" ca="1" si="79"/>
        <v>147</v>
      </c>
      <c r="AB36" s="362">
        <v>28</v>
      </c>
      <c r="AC36" s="371">
        <f t="shared" ca="1" si="80"/>
        <v>0</v>
      </c>
      <c r="AD36" s="359">
        <f t="shared" ca="1" si="6"/>
        <v>0</v>
      </c>
      <c r="AE36" s="359">
        <f t="shared" ca="1" si="7"/>
        <v>0</v>
      </c>
      <c r="AF36" s="359">
        <f t="shared" ca="1" si="8"/>
        <v>0</v>
      </c>
      <c r="AG36" s="359">
        <f t="shared" ca="1" si="9"/>
        <v>0</v>
      </c>
      <c r="AH36" s="359">
        <f t="shared" ca="1" si="62"/>
        <v>0</v>
      </c>
      <c r="AJ36" s="362">
        <f t="shared" ca="1" si="81"/>
        <v>147</v>
      </c>
      <c r="AK36" s="362">
        <v>28</v>
      </c>
      <c r="AL36" s="371">
        <f t="shared" ca="1" si="82"/>
        <v>0</v>
      </c>
      <c r="AM36" s="359">
        <f t="shared" ca="1" si="10"/>
        <v>0</v>
      </c>
      <c r="AN36" s="359">
        <f t="shared" ca="1" si="11"/>
        <v>0</v>
      </c>
      <c r="AO36" s="359">
        <f t="shared" ca="1" si="12"/>
        <v>0</v>
      </c>
      <c r="AP36" s="359">
        <f t="shared" ca="1" si="13"/>
        <v>0</v>
      </c>
      <c r="AQ36" s="359">
        <f t="shared" ca="1" si="63"/>
        <v>0</v>
      </c>
      <c r="AS36" s="362">
        <f t="shared" ca="1" si="83"/>
        <v>147</v>
      </c>
      <c r="AT36" s="362">
        <v>28</v>
      </c>
      <c r="AU36" s="371">
        <f t="shared" ca="1" si="84"/>
        <v>0</v>
      </c>
      <c r="AV36" s="359">
        <f t="shared" ca="1" si="14"/>
        <v>0</v>
      </c>
      <c r="AW36" s="359">
        <f t="shared" ca="1" si="15"/>
        <v>0</v>
      </c>
      <c r="AX36" s="359">
        <f t="shared" ca="1" si="16"/>
        <v>0</v>
      </c>
      <c r="AY36" s="359">
        <f t="shared" ca="1" si="17"/>
        <v>0</v>
      </c>
      <c r="AZ36" s="359">
        <f t="shared" ca="1" si="64"/>
        <v>0</v>
      </c>
      <c r="BB36" s="362">
        <f t="shared" ca="1" si="85"/>
        <v>147</v>
      </c>
      <c r="BC36" s="362">
        <v>28</v>
      </c>
      <c r="BD36" s="371">
        <f t="shared" ca="1" si="86"/>
        <v>0</v>
      </c>
      <c r="BE36" s="359">
        <f t="shared" ca="1" si="18"/>
        <v>0</v>
      </c>
      <c r="BF36" s="359">
        <f t="shared" ca="1" si="19"/>
        <v>0</v>
      </c>
      <c r="BG36" s="359">
        <f t="shared" ca="1" si="20"/>
        <v>0</v>
      </c>
      <c r="BH36" s="359">
        <f t="shared" ca="1" si="21"/>
        <v>0</v>
      </c>
      <c r="BI36" s="359">
        <f t="shared" ca="1" si="65"/>
        <v>0</v>
      </c>
      <c r="BK36" s="362">
        <f t="shared" ca="1" si="87"/>
        <v>147</v>
      </c>
      <c r="BL36" s="362">
        <v>28</v>
      </c>
      <c r="BM36" s="371">
        <f t="shared" ca="1" si="88"/>
        <v>0</v>
      </c>
      <c r="BN36" s="359">
        <f t="shared" ca="1" si="22"/>
        <v>0</v>
      </c>
      <c r="BO36" s="359">
        <f t="shared" ca="1" si="23"/>
        <v>0</v>
      </c>
      <c r="BP36" s="359">
        <f t="shared" ca="1" si="24"/>
        <v>0</v>
      </c>
      <c r="BQ36" s="359">
        <f t="shared" ca="1" si="25"/>
        <v>0</v>
      </c>
      <c r="BR36" s="359">
        <f t="shared" ca="1" si="66"/>
        <v>0</v>
      </c>
      <c r="BT36" s="362">
        <f t="shared" ca="1" si="89"/>
        <v>147</v>
      </c>
      <c r="BU36" s="362">
        <v>28</v>
      </c>
      <c r="BV36" s="371">
        <f t="shared" ca="1" si="90"/>
        <v>0</v>
      </c>
      <c r="BW36" s="359">
        <f t="shared" ca="1" si="26"/>
        <v>0</v>
      </c>
      <c r="BX36" s="359">
        <f t="shared" ca="1" si="27"/>
        <v>0</v>
      </c>
      <c r="BY36" s="359">
        <f t="shared" ca="1" si="28"/>
        <v>0</v>
      </c>
      <c r="BZ36" s="359">
        <f t="shared" ca="1" si="29"/>
        <v>0</v>
      </c>
      <c r="CA36" s="359">
        <f t="shared" ca="1" si="67"/>
        <v>0</v>
      </c>
      <c r="CC36" s="362">
        <f t="shared" ca="1" si="91"/>
        <v>147</v>
      </c>
      <c r="CD36" s="362">
        <v>28</v>
      </c>
      <c r="CE36" s="371">
        <f t="shared" ca="1" si="92"/>
        <v>0</v>
      </c>
      <c r="CF36" s="359">
        <f t="shared" ca="1" si="30"/>
        <v>0</v>
      </c>
      <c r="CG36" s="359">
        <f t="shared" ca="1" si="31"/>
        <v>0</v>
      </c>
      <c r="CH36" s="359">
        <f t="shared" ca="1" si="32"/>
        <v>0</v>
      </c>
      <c r="CI36" s="359">
        <f t="shared" ca="1" si="33"/>
        <v>0</v>
      </c>
      <c r="CJ36" s="359">
        <f t="shared" ca="1" si="68"/>
        <v>0</v>
      </c>
      <c r="CL36" s="362">
        <f t="shared" ca="1" si="93"/>
        <v>147</v>
      </c>
      <c r="CM36" s="362">
        <v>28</v>
      </c>
      <c r="CN36" s="371">
        <f t="shared" ca="1" si="94"/>
        <v>0</v>
      </c>
      <c r="CO36" s="359">
        <f t="shared" ca="1" si="34"/>
        <v>0</v>
      </c>
      <c r="CP36" s="359">
        <f t="shared" ca="1" si="35"/>
        <v>0</v>
      </c>
      <c r="CQ36" s="359">
        <f t="shared" ca="1" si="36"/>
        <v>0</v>
      </c>
      <c r="CR36" s="359">
        <f t="shared" ca="1" si="37"/>
        <v>0</v>
      </c>
      <c r="CS36" s="359">
        <f t="shared" ca="1" si="69"/>
        <v>0</v>
      </c>
      <c r="CU36" s="362">
        <f t="shared" ca="1" si="95"/>
        <v>147</v>
      </c>
      <c r="CV36" s="362">
        <v>28</v>
      </c>
      <c r="CW36" s="371">
        <f t="shared" ca="1" si="96"/>
        <v>0</v>
      </c>
      <c r="CX36" s="359">
        <f t="shared" ca="1" si="38"/>
        <v>0</v>
      </c>
      <c r="CY36" s="359">
        <f t="shared" ca="1" si="39"/>
        <v>0</v>
      </c>
      <c r="CZ36" s="359">
        <f t="shared" ca="1" si="40"/>
        <v>0</v>
      </c>
      <c r="DA36" s="359">
        <f t="shared" ca="1" si="41"/>
        <v>0</v>
      </c>
      <c r="DB36" s="359">
        <f t="shared" ca="1" si="70"/>
        <v>0</v>
      </c>
      <c r="DD36" s="362">
        <f t="shared" ca="1" si="97"/>
        <v>147</v>
      </c>
      <c r="DE36" s="362">
        <v>28</v>
      </c>
      <c r="DF36" s="371">
        <f t="shared" ca="1" si="98"/>
        <v>0</v>
      </c>
      <c r="DG36" s="359">
        <f t="shared" ca="1" si="42"/>
        <v>0</v>
      </c>
      <c r="DH36" s="359">
        <f t="shared" ca="1" si="43"/>
        <v>0</v>
      </c>
      <c r="DI36" s="359">
        <f t="shared" ca="1" si="44"/>
        <v>0</v>
      </c>
      <c r="DJ36" s="359">
        <f t="shared" ca="1" si="45"/>
        <v>0</v>
      </c>
      <c r="DK36" s="359">
        <f t="shared" ca="1" si="71"/>
        <v>0</v>
      </c>
      <c r="DM36" s="362">
        <f t="shared" ca="1" si="99"/>
        <v>147</v>
      </c>
      <c r="DN36" s="362">
        <v>28</v>
      </c>
      <c r="DO36" s="371">
        <f t="shared" ca="1" si="100"/>
        <v>0</v>
      </c>
      <c r="DP36" s="359">
        <f t="shared" ca="1" si="46"/>
        <v>0</v>
      </c>
      <c r="DQ36" s="359">
        <f t="shared" ca="1" si="47"/>
        <v>0</v>
      </c>
      <c r="DR36" s="359">
        <f t="shared" ca="1" si="48"/>
        <v>0</v>
      </c>
      <c r="DS36" s="359">
        <f t="shared" ca="1" si="49"/>
        <v>0</v>
      </c>
      <c r="DT36" s="359">
        <f t="shared" ca="1" si="72"/>
        <v>0</v>
      </c>
      <c r="DV36" s="362">
        <f t="shared" ca="1" si="101"/>
        <v>147</v>
      </c>
      <c r="DW36" s="362">
        <v>28</v>
      </c>
      <c r="DX36" s="371">
        <f t="shared" ca="1" si="102"/>
        <v>0</v>
      </c>
      <c r="DY36" s="359">
        <f t="shared" ca="1" si="50"/>
        <v>0</v>
      </c>
      <c r="DZ36" s="359">
        <f t="shared" ca="1" si="51"/>
        <v>0</v>
      </c>
      <c r="EA36" s="359">
        <f t="shared" ca="1" si="52"/>
        <v>0</v>
      </c>
      <c r="EB36" s="359">
        <f t="shared" ca="1" si="53"/>
        <v>0</v>
      </c>
      <c r="EC36" s="359">
        <f t="shared" ca="1" si="73"/>
        <v>0</v>
      </c>
      <c r="EE36" s="362">
        <f t="shared" ca="1" si="103"/>
        <v>147</v>
      </c>
      <c r="EF36" s="362">
        <v>28</v>
      </c>
      <c r="EG36" s="371">
        <f t="shared" ca="1" si="104"/>
        <v>0</v>
      </c>
      <c r="EH36" s="359">
        <f t="shared" ca="1" si="54"/>
        <v>0</v>
      </c>
      <c r="EI36" s="359">
        <f t="shared" ca="1" si="55"/>
        <v>0</v>
      </c>
      <c r="EJ36" s="359">
        <f t="shared" ca="1" si="56"/>
        <v>0</v>
      </c>
      <c r="EK36" s="359">
        <f t="shared" ca="1" si="57"/>
        <v>0</v>
      </c>
      <c r="EL36" s="359">
        <f t="shared" ca="1" si="74"/>
        <v>0</v>
      </c>
    </row>
    <row r="37" spans="6:142" x14ac:dyDescent="0.35">
      <c r="F37" s="372">
        <f ca="1">IFERROR(INDEX('Inflation Rates'!$A$16:$H$138,MATCH('TSP Traditional'!$H37,'Inflation Rates'!$A$16:$A$138,0),8)/INDEX('Inflation Rates'!$A$16:$H$138,MATCH('TSP Traditional'!$H37,'Inflation Rates'!$A$16:$A$138,0)-1,8)-1,F36)</f>
        <v>2.0000000000000018E-2</v>
      </c>
      <c r="G37" s="372">
        <f ca="1">IFERROR(INDEX('Inflation Rates'!$A$16:$H$138,MATCH('TSP Traditional'!$H37,'Inflation Rates'!$A$16:$A$138,0),6)/INDEX('Inflation Rates'!$A$16:$H$138,MATCH('TSP Traditional'!$H37,'Inflation Rates'!$A$16:$A$138,0)-1,6)-1,G36)</f>
        <v>2.0999999999999908E-2</v>
      </c>
      <c r="H37" s="362">
        <f t="shared" ca="1" si="105"/>
        <v>2048</v>
      </c>
      <c r="I37" s="362">
        <f t="shared" ca="1" si="106"/>
        <v>148</v>
      </c>
      <c r="J37" s="362">
        <v>29</v>
      </c>
      <c r="K37" s="371">
        <f t="shared" ca="1" si="107"/>
        <v>0</v>
      </c>
      <c r="L37" s="359">
        <f t="shared" ca="1" si="2"/>
        <v>0</v>
      </c>
      <c r="M37" s="359">
        <f t="shared" ca="1" si="3"/>
        <v>0</v>
      </c>
      <c r="N37" s="359">
        <f t="shared" ca="1" si="75"/>
        <v>0</v>
      </c>
      <c r="O37" s="359">
        <f t="shared" ca="1" si="58"/>
        <v>0</v>
      </c>
      <c r="P37" s="359">
        <f t="shared" ca="1" si="76"/>
        <v>0</v>
      </c>
      <c r="Q37" s="359"/>
      <c r="R37" s="362">
        <f t="shared" ca="1" si="108"/>
        <v>148</v>
      </c>
      <c r="S37" s="362">
        <v>28</v>
      </c>
      <c r="T37" s="371">
        <f t="shared" ca="1" si="109"/>
        <v>0</v>
      </c>
      <c r="U37" s="359">
        <f t="shared" ca="1" si="59"/>
        <v>0</v>
      </c>
      <c r="V37" s="359">
        <f t="shared" ca="1" si="60"/>
        <v>0</v>
      </c>
      <c r="W37" s="359">
        <f t="shared" ca="1" si="61"/>
        <v>0</v>
      </c>
      <c r="X37" s="359">
        <f t="shared" ca="1" si="77"/>
        <v>0</v>
      </c>
      <c r="Y37" s="359">
        <f t="shared" ca="1" si="78"/>
        <v>0</v>
      </c>
      <c r="AA37" s="362">
        <f t="shared" ca="1" si="79"/>
        <v>148</v>
      </c>
      <c r="AB37" s="362">
        <v>29</v>
      </c>
      <c r="AC37" s="371">
        <f t="shared" ca="1" si="80"/>
        <v>0</v>
      </c>
      <c r="AD37" s="359">
        <f t="shared" ca="1" si="6"/>
        <v>0</v>
      </c>
      <c r="AE37" s="359">
        <f t="shared" ca="1" si="7"/>
        <v>0</v>
      </c>
      <c r="AF37" s="359">
        <f t="shared" ca="1" si="8"/>
        <v>0</v>
      </c>
      <c r="AG37" s="359">
        <f t="shared" ca="1" si="9"/>
        <v>0</v>
      </c>
      <c r="AH37" s="359">
        <f t="shared" ca="1" si="62"/>
        <v>0</v>
      </c>
      <c r="AJ37" s="362">
        <f t="shared" ca="1" si="81"/>
        <v>148</v>
      </c>
      <c r="AK37" s="362">
        <v>29</v>
      </c>
      <c r="AL37" s="371">
        <f t="shared" ca="1" si="82"/>
        <v>0</v>
      </c>
      <c r="AM37" s="359">
        <f t="shared" ca="1" si="10"/>
        <v>0</v>
      </c>
      <c r="AN37" s="359">
        <f t="shared" ca="1" si="11"/>
        <v>0</v>
      </c>
      <c r="AO37" s="359">
        <f t="shared" ca="1" si="12"/>
        <v>0</v>
      </c>
      <c r="AP37" s="359">
        <f t="shared" ca="1" si="13"/>
        <v>0</v>
      </c>
      <c r="AQ37" s="359">
        <f t="shared" ca="1" si="63"/>
        <v>0</v>
      </c>
      <c r="AS37" s="362">
        <f t="shared" ca="1" si="83"/>
        <v>148</v>
      </c>
      <c r="AT37" s="362">
        <v>29</v>
      </c>
      <c r="AU37" s="371">
        <f t="shared" ca="1" si="84"/>
        <v>0</v>
      </c>
      <c r="AV37" s="359">
        <f t="shared" ca="1" si="14"/>
        <v>0</v>
      </c>
      <c r="AW37" s="359">
        <f t="shared" ca="1" si="15"/>
        <v>0</v>
      </c>
      <c r="AX37" s="359">
        <f t="shared" ca="1" si="16"/>
        <v>0</v>
      </c>
      <c r="AY37" s="359">
        <f t="shared" ca="1" si="17"/>
        <v>0</v>
      </c>
      <c r="AZ37" s="359">
        <f t="shared" ca="1" si="64"/>
        <v>0</v>
      </c>
      <c r="BB37" s="362">
        <f t="shared" ca="1" si="85"/>
        <v>148</v>
      </c>
      <c r="BC37" s="362">
        <v>29</v>
      </c>
      <c r="BD37" s="371">
        <f t="shared" ca="1" si="86"/>
        <v>0</v>
      </c>
      <c r="BE37" s="359">
        <f t="shared" ca="1" si="18"/>
        <v>0</v>
      </c>
      <c r="BF37" s="359">
        <f t="shared" ca="1" si="19"/>
        <v>0</v>
      </c>
      <c r="BG37" s="359">
        <f t="shared" ca="1" si="20"/>
        <v>0</v>
      </c>
      <c r="BH37" s="359">
        <f t="shared" ca="1" si="21"/>
        <v>0</v>
      </c>
      <c r="BI37" s="359">
        <f t="shared" ca="1" si="65"/>
        <v>0</v>
      </c>
      <c r="BK37" s="362">
        <f t="shared" ca="1" si="87"/>
        <v>148</v>
      </c>
      <c r="BL37" s="362">
        <v>29</v>
      </c>
      <c r="BM37" s="371">
        <f t="shared" ca="1" si="88"/>
        <v>0</v>
      </c>
      <c r="BN37" s="359">
        <f t="shared" ca="1" si="22"/>
        <v>0</v>
      </c>
      <c r="BO37" s="359">
        <f t="shared" ca="1" si="23"/>
        <v>0</v>
      </c>
      <c r="BP37" s="359">
        <f t="shared" ca="1" si="24"/>
        <v>0</v>
      </c>
      <c r="BQ37" s="359">
        <f t="shared" ca="1" si="25"/>
        <v>0</v>
      </c>
      <c r="BR37" s="359">
        <f t="shared" ca="1" si="66"/>
        <v>0</v>
      </c>
      <c r="BT37" s="362">
        <f t="shared" ca="1" si="89"/>
        <v>148</v>
      </c>
      <c r="BU37" s="362">
        <v>29</v>
      </c>
      <c r="BV37" s="371">
        <f t="shared" ca="1" si="90"/>
        <v>0</v>
      </c>
      <c r="BW37" s="359">
        <f t="shared" ca="1" si="26"/>
        <v>0</v>
      </c>
      <c r="BX37" s="359">
        <f t="shared" ca="1" si="27"/>
        <v>0</v>
      </c>
      <c r="BY37" s="359">
        <f t="shared" ca="1" si="28"/>
        <v>0</v>
      </c>
      <c r="BZ37" s="359">
        <f t="shared" ca="1" si="29"/>
        <v>0</v>
      </c>
      <c r="CA37" s="359">
        <f t="shared" ca="1" si="67"/>
        <v>0</v>
      </c>
      <c r="CC37" s="362">
        <f t="shared" ca="1" si="91"/>
        <v>148</v>
      </c>
      <c r="CD37" s="362">
        <v>29</v>
      </c>
      <c r="CE37" s="371">
        <f t="shared" ca="1" si="92"/>
        <v>0</v>
      </c>
      <c r="CF37" s="359">
        <f t="shared" ca="1" si="30"/>
        <v>0</v>
      </c>
      <c r="CG37" s="359">
        <f t="shared" ca="1" si="31"/>
        <v>0</v>
      </c>
      <c r="CH37" s="359">
        <f t="shared" ca="1" si="32"/>
        <v>0</v>
      </c>
      <c r="CI37" s="359">
        <f t="shared" ca="1" si="33"/>
        <v>0</v>
      </c>
      <c r="CJ37" s="359">
        <f t="shared" ca="1" si="68"/>
        <v>0</v>
      </c>
      <c r="CL37" s="362">
        <f t="shared" ca="1" si="93"/>
        <v>148</v>
      </c>
      <c r="CM37" s="362">
        <v>29</v>
      </c>
      <c r="CN37" s="371">
        <f t="shared" ca="1" si="94"/>
        <v>0</v>
      </c>
      <c r="CO37" s="359">
        <f t="shared" ca="1" si="34"/>
        <v>0</v>
      </c>
      <c r="CP37" s="359">
        <f t="shared" ca="1" si="35"/>
        <v>0</v>
      </c>
      <c r="CQ37" s="359">
        <f t="shared" ca="1" si="36"/>
        <v>0</v>
      </c>
      <c r="CR37" s="359">
        <f t="shared" ca="1" si="37"/>
        <v>0</v>
      </c>
      <c r="CS37" s="359">
        <f t="shared" ca="1" si="69"/>
        <v>0</v>
      </c>
      <c r="CU37" s="362">
        <f t="shared" ca="1" si="95"/>
        <v>148</v>
      </c>
      <c r="CV37" s="362">
        <v>29</v>
      </c>
      <c r="CW37" s="371">
        <f t="shared" ca="1" si="96"/>
        <v>0</v>
      </c>
      <c r="CX37" s="359">
        <f t="shared" ca="1" si="38"/>
        <v>0</v>
      </c>
      <c r="CY37" s="359">
        <f t="shared" ca="1" si="39"/>
        <v>0</v>
      </c>
      <c r="CZ37" s="359">
        <f t="shared" ca="1" si="40"/>
        <v>0</v>
      </c>
      <c r="DA37" s="359">
        <f t="shared" ca="1" si="41"/>
        <v>0</v>
      </c>
      <c r="DB37" s="359">
        <f t="shared" ca="1" si="70"/>
        <v>0</v>
      </c>
      <c r="DD37" s="362">
        <f t="shared" ca="1" si="97"/>
        <v>148</v>
      </c>
      <c r="DE37" s="362">
        <v>29</v>
      </c>
      <c r="DF37" s="371">
        <f t="shared" ca="1" si="98"/>
        <v>0</v>
      </c>
      <c r="DG37" s="359">
        <f t="shared" ca="1" si="42"/>
        <v>0</v>
      </c>
      <c r="DH37" s="359">
        <f t="shared" ca="1" si="43"/>
        <v>0</v>
      </c>
      <c r="DI37" s="359">
        <f t="shared" ca="1" si="44"/>
        <v>0</v>
      </c>
      <c r="DJ37" s="359">
        <f t="shared" ca="1" si="45"/>
        <v>0</v>
      </c>
      <c r="DK37" s="359">
        <f t="shared" ca="1" si="71"/>
        <v>0</v>
      </c>
      <c r="DM37" s="362">
        <f t="shared" ca="1" si="99"/>
        <v>148</v>
      </c>
      <c r="DN37" s="362">
        <v>29</v>
      </c>
      <c r="DO37" s="371">
        <f t="shared" ca="1" si="100"/>
        <v>0</v>
      </c>
      <c r="DP37" s="359">
        <f t="shared" ca="1" si="46"/>
        <v>0</v>
      </c>
      <c r="DQ37" s="359">
        <f t="shared" ca="1" si="47"/>
        <v>0</v>
      </c>
      <c r="DR37" s="359">
        <f t="shared" ca="1" si="48"/>
        <v>0</v>
      </c>
      <c r="DS37" s="359">
        <f t="shared" ca="1" si="49"/>
        <v>0</v>
      </c>
      <c r="DT37" s="359">
        <f t="shared" ca="1" si="72"/>
        <v>0</v>
      </c>
      <c r="DV37" s="362">
        <f t="shared" ca="1" si="101"/>
        <v>148</v>
      </c>
      <c r="DW37" s="362">
        <v>29</v>
      </c>
      <c r="DX37" s="371">
        <f t="shared" ca="1" si="102"/>
        <v>0</v>
      </c>
      <c r="DY37" s="359">
        <f t="shared" ca="1" si="50"/>
        <v>0</v>
      </c>
      <c r="DZ37" s="359">
        <f t="shared" ca="1" si="51"/>
        <v>0</v>
      </c>
      <c r="EA37" s="359">
        <f t="shared" ca="1" si="52"/>
        <v>0</v>
      </c>
      <c r="EB37" s="359">
        <f t="shared" ca="1" si="53"/>
        <v>0</v>
      </c>
      <c r="EC37" s="359">
        <f t="shared" ca="1" si="73"/>
        <v>0</v>
      </c>
      <c r="EE37" s="362">
        <f t="shared" ca="1" si="103"/>
        <v>148</v>
      </c>
      <c r="EF37" s="362">
        <v>29</v>
      </c>
      <c r="EG37" s="371">
        <f t="shared" ca="1" si="104"/>
        <v>0</v>
      </c>
      <c r="EH37" s="359">
        <f t="shared" ca="1" si="54"/>
        <v>0</v>
      </c>
      <c r="EI37" s="359">
        <f t="shared" ca="1" si="55"/>
        <v>0</v>
      </c>
      <c r="EJ37" s="359">
        <f t="shared" ca="1" si="56"/>
        <v>0</v>
      </c>
      <c r="EK37" s="359">
        <f t="shared" ca="1" si="57"/>
        <v>0</v>
      </c>
      <c r="EL37" s="359">
        <f t="shared" ca="1" si="74"/>
        <v>0</v>
      </c>
    </row>
    <row r="38" spans="6:142" x14ac:dyDescent="0.35">
      <c r="F38" s="372">
        <f ca="1">IFERROR(INDEX('Inflation Rates'!$A$16:$H$138,MATCH('TSP Traditional'!$H38,'Inflation Rates'!$A$16:$A$138,0),8)/INDEX('Inflation Rates'!$A$16:$H$138,MATCH('TSP Traditional'!$H38,'Inflation Rates'!$A$16:$A$138,0)-1,8)-1,F37)</f>
        <v>2.0000000000000018E-2</v>
      </c>
      <c r="G38" s="372">
        <f ca="1">IFERROR(INDEX('Inflation Rates'!$A$16:$H$138,MATCH('TSP Traditional'!$H38,'Inflation Rates'!$A$16:$A$138,0),6)/INDEX('Inflation Rates'!$A$16:$H$138,MATCH('TSP Traditional'!$H38,'Inflation Rates'!$A$16:$A$138,0)-1,6)-1,G37)</f>
        <v>2.0999999999999908E-2</v>
      </c>
      <c r="H38" s="362">
        <f t="shared" ca="1" si="105"/>
        <v>2049</v>
      </c>
      <c r="I38" s="362">
        <f t="shared" ca="1" si="106"/>
        <v>149</v>
      </c>
      <c r="J38" s="362">
        <v>30</v>
      </c>
      <c r="K38" s="371">
        <f t="shared" ca="1" si="107"/>
        <v>0</v>
      </c>
      <c r="L38" s="359">
        <f t="shared" ca="1" si="2"/>
        <v>0</v>
      </c>
      <c r="M38" s="359">
        <f t="shared" ca="1" si="3"/>
        <v>0</v>
      </c>
      <c r="N38" s="359">
        <f t="shared" ca="1" si="75"/>
        <v>0</v>
      </c>
      <c r="O38" s="359">
        <f t="shared" ca="1" si="58"/>
        <v>0</v>
      </c>
      <c r="P38" s="359">
        <f t="shared" ca="1" si="76"/>
        <v>0</v>
      </c>
      <c r="Q38" s="359"/>
      <c r="R38" s="362">
        <f t="shared" ca="1" si="108"/>
        <v>149</v>
      </c>
      <c r="S38" s="362">
        <v>29</v>
      </c>
      <c r="T38" s="371">
        <f t="shared" ca="1" si="109"/>
        <v>0</v>
      </c>
      <c r="U38" s="359">
        <f t="shared" ca="1" si="59"/>
        <v>0</v>
      </c>
      <c r="V38" s="359">
        <f t="shared" ca="1" si="60"/>
        <v>0</v>
      </c>
      <c r="W38" s="359">
        <f t="shared" ca="1" si="61"/>
        <v>0</v>
      </c>
      <c r="X38" s="359">
        <f t="shared" ca="1" si="77"/>
        <v>0</v>
      </c>
      <c r="Y38" s="359">
        <f t="shared" ca="1" si="78"/>
        <v>0</v>
      </c>
      <c r="AA38" s="362">
        <f t="shared" ca="1" si="79"/>
        <v>149</v>
      </c>
      <c r="AB38" s="362">
        <v>30</v>
      </c>
      <c r="AC38" s="371">
        <f t="shared" ca="1" si="80"/>
        <v>0</v>
      </c>
      <c r="AD38" s="359">
        <f t="shared" ca="1" si="6"/>
        <v>0</v>
      </c>
      <c r="AE38" s="359">
        <f t="shared" ca="1" si="7"/>
        <v>0</v>
      </c>
      <c r="AF38" s="359">
        <f t="shared" ca="1" si="8"/>
        <v>0</v>
      </c>
      <c r="AG38" s="359">
        <f t="shared" ca="1" si="9"/>
        <v>0</v>
      </c>
      <c r="AH38" s="359">
        <f t="shared" ca="1" si="62"/>
        <v>0</v>
      </c>
      <c r="AJ38" s="362">
        <f t="shared" ca="1" si="81"/>
        <v>149</v>
      </c>
      <c r="AK38" s="362">
        <v>30</v>
      </c>
      <c r="AL38" s="371">
        <f t="shared" ca="1" si="82"/>
        <v>0</v>
      </c>
      <c r="AM38" s="359">
        <f t="shared" ca="1" si="10"/>
        <v>0</v>
      </c>
      <c r="AN38" s="359">
        <f t="shared" ca="1" si="11"/>
        <v>0</v>
      </c>
      <c r="AO38" s="359">
        <f t="shared" ca="1" si="12"/>
        <v>0</v>
      </c>
      <c r="AP38" s="359">
        <f t="shared" ca="1" si="13"/>
        <v>0</v>
      </c>
      <c r="AQ38" s="359">
        <f t="shared" ca="1" si="63"/>
        <v>0</v>
      </c>
      <c r="AS38" s="362">
        <f t="shared" ca="1" si="83"/>
        <v>149</v>
      </c>
      <c r="AT38" s="362">
        <v>30</v>
      </c>
      <c r="AU38" s="371">
        <f t="shared" ca="1" si="84"/>
        <v>0</v>
      </c>
      <c r="AV38" s="359">
        <f t="shared" ca="1" si="14"/>
        <v>0</v>
      </c>
      <c r="AW38" s="359">
        <f t="shared" ca="1" si="15"/>
        <v>0</v>
      </c>
      <c r="AX38" s="359">
        <f t="shared" ca="1" si="16"/>
        <v>0</v>
      </c>
      <c r="AY38" s="359">
        <f t="shared" ca="1" si="17"/>
        <v>0</v>
      </c>
      <c r="AZ38" s="359">
        <f t="shared" ca="1" si="64"/>
        <v>0</v>
      </c>
      <c r="BB38" s="362">
        <f t="shared" ca="1" si="85"/>
        <v>149</v>
      </c>
      <c r="BC38" s="362">
        <v>30</v>
      </c>
      <c r="BD38" s="371">
        <f t="shared" ca="1" si="86"/>
        <v>0</v>
      </c>
      <c r="BE38" s="359">
        <f t="shared" ca="1" si="18"/>
        <v>0</v>
      </c>
      <c r="BF38" s="359">
        <f t="shared" ca="1" si="19"/>
        <v>0</v>
      </c>
      <c r="BG38" s="359">
        <f t="shared" ca="1" si="20"/>
        <v>0</v>
      </c>
      <c r="BH38" s="359">
        <f t="shared" ca="1" si="21"/>
        <v>0</v>
      </c>
      <c r="BI38" s="359">
        <f t="shared" ca="1" si="65"/>
        <v>0</v>
      </c>
      <c r="BK38" s="362">
        <f t="shared" ca="1" si="87"/>
        <v>149</v>
      </c>
      <c r="BL38" s="362">
        <v>30</v>
      </c>
      <c r="BM38" s="371">
        <f t="shared" ca="1" si="88"/>
        <v>0</v>
      </c>
      <c r="BN38" s="359">
        <f t="shared" ca="1" si="22"/>
        <v>0</v>
      </c>
      <c r="BO38" s="359">
        <f t="shared" ca="1" si="23"/>
        <v>0</v>
      </c>
      <c r="BP38" s="359">
        <f t="shared" ca="1" si="24"/>
        <v>0</v>
      </c>
      <c r="BQ38" s="359">
        <f t="shared" ca="1" si="25"/>
        <v>0</v>
      </c>
      <c r="BR38" s="359">
        <f t="shared" ca="1" si="66"/>
        <v>0</v>
      </c>
      <c r="BT38" s="362">
        <f t="shared" ca="1" si="89"/>
        <v>149</v>
      </c>
      <c r="BU38" s="362">
        <v>30</v>
      </c>
      <c r="BV38" s="371">
        <f t="shared" ca="1" si="90"/>
        <v>0</v>
      </c>
      <c r="BW38" s="359">
        <f t="shared" ca="1" si="26"/>
        <v>0</v>
      </c>
      <c r="BX38" s="359">
        <f t="shared" ca="1" si="27"/>
        <v>0</v>
      </c>
      <c r="BY38" s="359">
        <f t="shared" ca="1" si="28"/>
        <v>0</v>
      </c>
      <c r="BZ38" s="359">
        <f t="shared" ca="1" si="29"/>
        <v>0</v>
      </c>
      <c r="CA38" s="359">
        <f t="shared" ca="1" si="67"/>
        <v>0</v>
      </c>
      <c r="CC38" s="362">
        <f t="shared" ca="1" si="91"/>
        <v>149</v>
      </c>
      <c r="CD38" s="362">
        <v>30</v>
      </c>
      <c r="CE38" s="371">
        <f t="shared" ca="1" si="92"/>
        <v>0</v>
      </c>
      <c r="CF38" s="359">
        <f t="shared" ca="1" si="30"/>
        <v>0</v>
      </c>
      <c r="CG38" s="359">
        <f t="shared" ca="1" si="31"/>
        <v>0</v>
      </c>
      <c r="CH38" s="359">
        <f t="shared" ca="1" si="32"/>
        <v>0</v>
      </c>
      <c r="CI38" s="359">
        <f t="shared" ca="1" si="33"/>
        <v>0</v>
      </c>
      <c r="CJ38" s="359">
        <f t="shared" ca="1" si="68"/>
        <v>0</v>
      </c>
      <c r="CL38" s="362">
        <f t="shared" ca="1" si="93"/>
        <v>149</v>
      </c>
      <c r="CM38" s="362">
        <v>30</v>
      </c>
      <c r="CN38" s="371">
        <f t="shared" ca="1" si="94"/>
        <v>0</v>
      </c>
      <c r="CO38" s="359">
        <f t="shared" ca="1" si="34"/>
        <v>0</v>
      </c>
      <c r="CP38" s="359">
        <f t="shared" ca="1" si="35"/>
        <v>0</v>
      </c>
      <c r="CQ38" s="359">
        <f t="shared" ca="1" si="36"/>
        <v>0</v>
      </c>
      <c r="CR38" s="359">
        <f t="shared" ca="1" si="37"/>
        <v>0</v>
      </c>
      <c r="CS38" s="359">
        <f t="shared" ca="1" si="69"/>
        <v>0</v>
      </c>
      <c r="CU38" s="362">
        <f t="shared" ca="1" si="95"/>
        <v>149</v>
      </c>
      <c r="CV38" s="362">
        <v>30</v>
      </c>
      <c r="CW38" s="371">
        <f t="shared" ca="1" si="96"/>
        <v>0</v>
      </c>
      <c r="CX38" s="359">
        <f t="shared" ca="1" si="38"/>
        <v>0</v>
      </c>
      <c r="CY38" s="359">
        <f t="shared" ca="1" si="39"/>
        <v>0</v>
      </c>
      <c r="CZ38" s="359">
        <f t="shared" ca="1" si="40"/>
        <v>0</v>
      </c>
      <c r="DA38" s="359">
        <f t="shared" ca="1" si="41"/>
        <v>0</v>
      </c>
      <c r="DB38" s="359">
        <f t="shared" ca="1" si="70"/>
        <v>0</v>
      </c>
      <c r="DD38" s="362">
        <f t="shared" ca="1" si="97"/>
        <v>149</v>
      </c>
      <c r="DE38" s="362">
        <v>30</v>
      </c>
      <c r="DF38" s="371">
        <f t="shared" ca="1" si="98"/>
        <v>0</v>
      </c>
      <c r="DG38" s="359">
        <f t="shared" ca="1" si="42"/>
        <v>0</v>
      </c>
      <c r="DH38" s="359">
        <f t="shared" ca="1" si="43"/>
        <v>0</v>
      </c>
      <c r="DI38" s="359">
        <f t="shared" ca="1" si="44"/>
        <v>0</v>
      </c>
      <c r="DJ38" s="359">
        <f t="shared" ca="1" si="45"/>
        <v>0</v>
      </c>
      <c r="DK38" s="359">
        <f t="shared" ca="1" si="71"/>
        <v>0</v>
      </c>
      <c r="DM38" s="362">
        <f t="shared" ca="1" si="99"/>
        <v>149</v>
      </c>
      <c r="DN38" s="362">
        <v>30</v>
      </c>
      <c r="DO38" s="371">
        <f t="shared" ca="1" si="100"/>
        <v>0</v>
      </c>
      <c r="DP38" s="359">
        <f t="shared" ca="1" si="46"/>
        <v>0</v>
      </c>
      <c r="DQ38" s="359">
        <f t="shared" ca="1" si="47"/>
        <v>0</v>
      </c>
      <c r="DR38" s="359">
        <f t="shared" ca="1" si="48"/>
        <v>0</v>
      </c>
      <c r="DS38" s="359">
        <f t="shared" ca="1" si="49"/>
        <v>0</v>
      </c>
      <c r="DT38" s="359">
        <f t="shared" ca="1" si="72"/>
        <v>0</v>
      </c>
      <c r="DV38" s="362">
        <f t="shared" ca="1" si="101"/>
        <v>149</v>
      </c>
      <c r="DW38" s="362">
        <v>30</v>
      </c>
      <c r="DX38" s="371">
        <f t="shared" ca="1" si="102"/>
        <v>0</v>
      </c>
      <c r="DY38" s="359">
        <f t="shared" ca="1" si="50"/>
        <v>0</v>
      </c>
      <c r="DZ38" s="359">
        <f t="shared" ca="1" si="51"/>
        <v>0</v>
      </c>
      <c r="EA38" s="359">
        <f t="shared" ca="1" si="52"/>
        <v>0</v>
      </c>
      <c r="EB38" s="359">
        <f t="shared" ca="1" si="53"/>
        <v>0</v>
      </c>
      <c r="EC38" s="359">
        <f t="shared" ca="1" si="73"/>
        <v>0</v>
      </c>
      <c r="EE38" s="362">
        <f t="shared" ca="1" si="103"/>
        <v>149</v>
      </c>
      <c r="EF38" s="362">
        <v>30</v>
      </c>
      <c r="EG38" s="371">
        <f t="shared" ca="1" si="104"/>
        <v>0</v>
      </c>
      <c r="EH38" s="359">
        <f t="shared" ca="1" si="54"/>
        <v>0</v>
      </c>
      <c r="EI38" s="359">
        <f t="shared" ca="1" si="55"/>
        <v>0</v>
      </c>
      <c r="EJ38" s="359">
        <f t="shared" ca="1" si="56"/>
        <v>0</v>
      </c>
      <c r="EK38" s="359">
        <f t="shared" ca="1" si="57"/>
        <v>0</v>
      </c>
      <c r="EL38" s="359">
        <f t="shared" ca="1" si="74"/>
        <v>0</v>
      </c>
    </row>
    <row r="39" spans="6:142" x14ac:dyDescent="0.35">
      <c r="F39" s="372">
        <f ca="1">IFERROR(INDEX('Inflation Rates'!$A$16:$H$138,MATCH('TSP Traditional'!$H39,'Inflation Rates'!$A$16:$A$138,0),8)/INDEX('Inflation Rates'!$A$16:$H$138,MATCH('TSP Traditional'!$H39,'Inflation Rates'!$A$16:$A$138,0)-1,8)-1,F38)</f>
        <v>2.0000000000000018E-2</v>
      </c>
      <c r="G39" s="372">
        <f ca="1">IFERROR(INDEX('Inflation Rates'!$A$16:$H$138,MATCH('TSP Traditional'!$H39,'Inflation Rates'!$A$16:$A$138,0),6)/INDEX('Inflation Rates'!$A$16:$H$138,MATCH('TSP Traditional'!$H39,'Inflation Rates'!$A$16:$A$138,0)-1,6)-1,G38)</f>
        <v>2.0999999999999908E-2</v>
      </c>
      <c r="H39" s="362">
        <f t="shared" ca="1" si="105"/>
        <v>2050</v>
      </c>
      <c r="I39" s="362">
        <f t="shared" ca="1" si="106"/>
        <v>150</v>
      </c>
      <c r="J39" s="362">
        <v>31</v>
      </c>
      <c r="K39" s="371">
        <f t="shared" ca="1" si="107"/>
        <v>0</v>
      </c>
      <c r="L39" s="359">
        <f t="shared" ca="1" si="2"/>
        <v>0</v>
      </c>
      <c r="M39" s="359">
        <f t="shared" ca="1" si="3"/>
        <v>0</v>
      </c>
      <c r="N39" s="359">
        <f t="shared" ca="1" si="75"/>
        <v>0</v>
      </c>
      <c r="O39" s="359">
        <f t="shared" ca="1" si="58"/>
        <v>0</v>
      </c>
      <c r="P39" s="359">
        <f t="shared" ca="1" si="76"/>
        <v>0</v>
      </c>
      <c r="Q39" s="359"/>
      <c r="R39" s="362">
        <f t="shared" ca="1" si="108"/>
        <v>150</v>
      </c>
      <c r="S39" s="362">
        <v>30</v>
      </c>
      <c r="T39" s="371">
        <f t="shared" ca="1" si="109"/>
        <v>0</v>
      </c>
      <c r="U39" s="359">
        <f t="shared" ca="1" si="59"/>
        <v>0</v>
      </c>
      <c r="V39" s="359">
        <f t="shared" ca="1" si="60"/>
        <v>0</v>
      </c>
      <c r="W39" s="359">
        <f t="shared" ca="1" si="61"/>
        <v>0</v>
      </c>
      <c r="X39" s="359">
        <f t="shared" ca="1" si="77"/>
        <v>0</v>
      </c>
      <c r="Y39" s="359">
        <f t="shared" ca="1" si="78"/>
        <v>0</v>
      </c>
      <c r="AA39" s="362">
        <f t="shared" ca="1" si="79"/>
        <v>150</v>
      </c>
      <c r="AB39" s="362">
        <v>31</v>
      </c>
      <c r="AC39" s="371">
        <f t="shared" ca="1" si="80"/>
        <v>0</v>
      </c>
      <c r="AD39" s="359">
        <f t="shared" ca="1" si="6"/>
        <v>0</v>
      </c>
      <c r="AE39" s="359">
        <f t="shared" ca="1" si="7"/>
        <v>0</v>
      </c>
      <c r="AF39" s="359">
        <f t="shared" ca="1" si="8"/>
        <v>0</v>
      </c>
      <c r="AG39" s="359">
        <f t="shared" ca="1" si="9"/>
        <v>0</v>
      </c>
      <c r="AH39" s="359">
        <f t="shared" ca="1" si="62"/>
        <v>0</v>
      </c>
      <c r="AJ39" s="362">
        <f t="shared" ca="1" si="81"/>
        <v>150</v>
      </c>
      <c r="AK39" s="362">
        <v>31</v>
      </c>
      <c r="AL39" s="371">
        <f t="shared" ca="1" si="82"/>
        <v>0</v>
      </c>
      <c r="AM39" s="359">
        <f t="shared" ca="1" si="10"/>
        <v>0</v>
      </c>
      <c r="AN39" s="359">
        <f t="shared" ca="1" si="11"/>
        <v>0</v>
      </c>
      <c r="AO39" s="359">
        <f t="shared" ca="1" si="12"/>
        <v>0</v>
      </c>
      <c r="AP39" s="359">
        <f t="shared" ca="1" si="13"/>
        <v>0</v>
      </c>
      <c r="AQ39" s="359">
        <f t="shared" ca="1" si="63"/>
        <v>0</v>
      </c>
      <c r="AS39" s="362">
        <f t="shared" ca="1" si="83"/>
        <v>150</v>
      </c>
      <c r="AT39" s="362">
        <v>31</v>
      </c>
      <c r="AU39" s="371">
        <f t="shared" ca="1" si="84"/>
        <v>0</v>
      </c>
      <c r="AV39" s="359">
        <f t="shared" ca="1" si="14"/>
        <v>0</v>
      </c>
      <c r="AW39" s="359">
        <f t="shared" ca="1" si="15"/>
        <v>0</v>
      </c>
      <c r="AX39" s="359">
        <f t="shared" ca="1" si="16"/>
        <v>0</v>
      </c>
      <c r="AY39" s="359">
        <f t="shared" ca="1" si="17"/>
        <v>0</v>
      </c>
      <c r="AZ39" s="359">
        <f t="shared" ca="1" si="64"/>
        <v>0</v>
      </c>
      <c r="BB39" s="362">
        <f t="shared" ca="1" si="85"/>
        <v>150</v>
      </c>
      <c r="BC39" s="362">
        <v>31</v>
      </c>
      <c r="BD39" s="371">
        <f t="shared" ca="1" si="86"/>
        <v>0</v>
      </c>
      <c r="BE39" s="359">
        <f t="shared" ca="1" si="18"/>
        <v>0</v>
      </c>
      <c r="BF39" s="359">
        <f t="shared" ca="1" si="19"/>
        <v>0</v>
      </c>
      <c r="BG39" s="359">
        <f t="shared" ca="1" si="20"/>
        <v>0</v>
      </c>
      <c r="BH39" s="359">
        <f t="shared" ca="1" si="21"/>
        <v>0</v>
      </c>
      <c r="BI39" s="359">
        <f t="shared" ca="1" si="65"/>
        <v>0</v>
      </c>
      <c r="BK39" s="362">
        <f t="shared" ca="1" si="87"/>
        <v>150</v>
      </c>
      <c r="BL39" s="362">
        <v>31</v>
      </c>
      <c r="BM39" s="371">
        <f t="shared" ca="1" si="88"/>
        <v>0</v>
      </c>
      <c r="BN39" s="359">
        <f t="shared" ca="1" si="22"/>
        <v>0</v>
      </c>
      <c r="BO39" s="359">
        <f t="shared" ca="1" si="23"/>
        <v>0</v>
      </c>
      <c r="BP39" s="359">
        <f t="shared" ca="1" si="24"/>
        <v>0</v>
      </c>
      <c r="BQ39" s="359">
        <f t="shared" ca="1" si="25"/>
        <v>0</v>
      </c>
      <c r="BR39" s="359">
        <f t="shared" ca="1" si="66"/>
        <v>0</v>
      </c>
      <c r="BT39" s="362">
        <f t="shared" ca="1" si="89"/>
        <v>150</v>
      </c>
      <c r="BU39" s="362">
        <v>31</v>
      </c>
      <c r="BV39" s="371">
        <f t="shared" ca="1" si="90"/>
        <v>0</v>
      </c>
      <c r="BW39" s="359">
        <f t="shared" ca="1" si="26"/>
        <v>0</v>
      </c>
      <c r="BX39" s="359">
        <f t="shared" ca="1" si="27"/>
        <v>0</v>
      </c>
      <c r="BY39" s="359">
        <f t="shared" ca="1" si="28"/>
        <v>0</v>
      </c>
      <c r="BZ39" s="359">
        <f t="shared" ca="1" si="29"/>
        <v>0</v>
      </c>
      <c r="CA39" s="359">
        <f t="shared" ca="1" si="67"/>
        <v>0</v>
      </c>
      <c r="CC39" s="362">
        <f t="shared" ca="1" si="91"/>
        <v>150</v>
      </c>
      <c r="CD39" s="362">
        <v>31</v>
      </c>
      <c r="CE39" s="371">
        <f t="shared" ca="1" si="92"/>
        <v>0</v>
      </c>
      <c r="CF39" s="359">
        <f t="shared" ca="1" si="30"/>
        <v>0</v>
      </c>
      <c r="CG39" s="359">
        <f t="shared" ca="1" si="31"/>
        <v>0</v>
      </c>
      <c r="CH39" s="359">
        <f t="shared" ca="1" si="32"/>
        <v>0</v>
      </c>
      <c r="CI39" s="359">
        <f t="shared" ca="1" si="33"/>
        <v>0</v>
      </c>
      <c r="CJ39" s="359">
        <f t="shared" ca="1" si="68"/>
        <v>0</v>
      </c>
      <c r="CL39" s="362">
        <f t="shared" ca="1" si="93"/>
        <v>150</v>
      </c>
      <c r="CM39" s="362">
        <v>31</v>
      </c>
      <c r="CN39" s="371">
        <f t="shared" ca="1" si="94"/>
        <v>0</v>
      </c>
      <c r="CO39" s="359">
        <f t="shared" ca="1" si="34"/>
        <v>0</v>
      </c>
      <c r="CP39" s="359">
        <f t="shared" ca="1" si="35"/>
        <v>0</v>
      </c>
      <c r="CQ39" s="359">
        <f t="shared" ca="1" si="36"/>
        <v>0</v>
      </c>
      <c r="CR39" s="359">
        <f t="shared" ca="1" si="37"/>
        <v>0</v>
      </c>
      <c r="CS39" s="359">
        <f t="shared" ca="1" si="69"/>
        <v>0</v>
      </c>
      <c r="CU39" s="362">
        <f t="shared" ca="1" si="95"/>
        <v>150</v>
      </c>
      <c r="CV39" s="362">
        <v>31</v>
      </c>
      <c r="CW39" s="371">
        <f t="shared" ca="1" si="96"/>
        <v>0</v>
      </c>
      <c r="CX39" s="359">
        <f t="shared" ca="1" si="38"/>
        <v>0</v>
      </c>
      <c r="CY39" s="359">
        <f t="shared" ca="1" si="39"/>
        <v>0</v>
      </c>
      <c r="CZ39" s="359">
        <f t="shared" ca="1" si="40"/>
        <v>0</v>
      </c>
      <c r="DA39" s="359">
        <f t="shared" ca="1" si="41"/>
        <v>0</v>
      </c>
      <c r="DB39" s="359">
        <f t="shared" ca="1" si="70"/>
        <v>0</v>
      </c>
      <c r="DD39" s="362">
        <f t="shared" ca="1" si="97"/>
        <v>150</v>
      </c>
      <c r="DE39" s="362">
        <v>31</v>
      </c>
      <c r="DF39" s="371">
        <f t="shared" ca="1" si="98"/>
        <v>0</v>
      </c>
      <c r="DG39" s="359">
        <f t="shared" ca="1" si="42"/>
        <v>0</v>
      </c>
      <c r="DH39" s="359">
        <f t="shared" ca="1" si="43"/>
        <v>0</v>
      </c>
      <c r="DI39" s="359">
        <f t="shared" ca="1" si="44"/>
        <v>0</v>
      </c>
      <c r="DJ39" s="359">
        <f t="shared" ca="1" si="45"/>
        <v>0</v>
      </c>
      <c r="DK39" s="359">
        <f t="shared" ca="1" si="71"/>
        <v>0</v>
      </c>
      <c r="DM39" s="362">
        <f t="shared" ca="1" si="99"/>
        <v>150</v>
      </c>
      <c r="DN39" s="362">
        <v>31</v>
      </c>
      <c r="DO39" s="371">
        <f t="shared" ca="1" si="100"/>
        <v>0</v>
      </c>
      <c r="DP39" s="359">
        <f t="shared" ca="1" si="46"/>
        <v>0</v>
      </c>
      <c r="DQ39" s="359">
        <f t="shared" ca="1" si="47"/>
        <v>0</v>
      </c>
      <c r="DR39" s="359">
        <f t="shared" ca="1" si="48"/>
        <v>0</v>
      </c>
      <c r="DS39" s="359">
        <f t="shared" ca="1" si="49"/>
        <v>0</v>
      </c>
      <c r="DT39" s="359">
        <f t="shared" ca="1" si="72"/>
        <v>0</v>
      </c>
      <c r="DV39" s="362">
        <f t="shared" ca="1" si="101"/>
        <v>150</v>
      </c>
      <c r="DW39" s="362">
        <v>31</v>
      </c>
      <c r="DX39" s="371">
        <f t="shared" ca="1" si="102"/>
        <v>0</v>
      </c>
      <c r="DY39" s="359">
        <f t="shared" ca="1" si="50"/>
        <v>0</v>
      </c>
      <c r="DZ39" s="359">
        <f t="shared" ca="1" si="51"/>
        <v>0</v>
      </c>
      <c r="EA39" s="359">
        <f t="shared" ca="1" si="52"/>
        <v>0</v>
      </c>
      <c r="EB39" s="359">
        <f t="shared" ca="1" si="53"/>
        <v>0</v>
      </c>
      <c r="EC39" s="359">
        <f t="shared" ca="1" si="73"/>
        <v>0</v>
      </c>
      <c r="EE39" s="362">
        <f t="shared" ca="1" si="103"/>
        <v>150</v>
      </c>
      <c r="EF39" s="362">
        <v>31</v>
      </c>
      <c r="EG39" s="371">
        <f t="shared" ca="1" si="104"/>
        <v>0</v>
      </c>
      <c r="EH39" s="359">
        <f t="shared" ca="1" si="54"/>
        <v>0</v>
      </c>
      <c r="EI39" s="359">
        <f t="shared" ca="1" si="55"/>
        <v>0</v>
      </c>
      <c r="EJ39" s="359">
        <f t="shared" ca="1" si="56"/>
        <v>0</v>
      </c>
      <c r="EK39" s="359">
        <f t="shared" ca="1" si="57"/>
        <v>0</v>
      </c>
      <c r="EL39" s="359">
        <f t="shared" ca="1" si="74"/>
        <v>0</v>
      </c>
    </row>
    <row r="40" spans="6:142" x14ac:dyDescent="0.35">
      <c r="F40" s="372">
        <f ca="1">IFERROR(INDEX('Inflation Rates'!$A$16:$H$138,MATCH('TSP Traditional'!$H40,'Inflation Rates'!$A$16:$A$138,0),8)/INDEX('Inflation Rates'!$A$16:$H$138,MATCH('TSP Traditional'!$H40,'Inflation Rates'!$A$16:$A$138,0)-1,8)-1,F39)</f>
        <v>2.0000000000000018E-2</v>
      </c>
      <c r="G40" s="372">
        <f ca="1">IFERROR(INDEX('Inflation Rates'!$A$16:$H$138,MATCH('TSP Traditional'!$H40,'Inflation Rates'!$A$16:$A$138,0),6)/INDEX('Inflation Rates'!$A$16:$H$138,MATCH('TSP Traditional'!$H40,'Inflation Rates'!$A$16:$A$138,0)-1,6)-1,G39)</f>
        <v>2.0999999999999908E-2</v>
      </c>
      <c r="H40" s="362">
        <f t="shared" ca="1" si="105"/>
        <v>2051</v>
      </c>
      <c r="I40" s="362">
        <f t="shared" ca="1" si="106"/>
        <v>151</v>
      </c>
      <c r="J40" s="362">
        <v>32</v>
      </c>
      <c r="K40" s="371">
        <f t="shared" ca="1" si="107"/>
        <v>0</v>
      </c>
      <c r="L40" s="359">
        <f t="shared" ca="1" si="2"/>
        <v>0</v>
      </c>
      <c r="M40" s="359">
        <f t="shared" ca="1" si="3"/>
        <v>0</v>
      </c>
      <c r="N40" s="359">
        <f t="shared" ca="1" si="75"/>
        <v>0</v>
      </c>
      <c r="O40" s="359">
        <f t="shared" ca="1" si="58"/>
        <v>0</v>
      </c>
      <c r="P40" s="359">
        <f t="shared" ca="1" si="76"/>
        <v>0</v>
      </c>
      <c r="Q40" s="359"/>
      <c r="R40" s="362">
        <f t="shared" ca="1" si="108"/>
        <v>151</v>
      </c>
      <c r="S40" s="362">
        <v>31</v>
      </c>
      <c r="T40" s="371">
        <f t="shared" ca="1" si="109"/>
        <v>0</v>
      </c>
      <c r="U40" s="359">
        <f t="shared" ca="1" si="59"/>
        <v>0</v>
      </c>
      <c r="V40" s="359">
        <f t="shared" ca="1" si="60"/>
        <v>0</v>
      </c>
      <c r="W40" s="359">
        <f t="shared" ca="1" si="61"/>
        <v>0</v>
      </c>
      <c r="X40" s="359">
        <f t="shared" ca="1" si="77"/>
        <v>0</v>
      </c>
      <c r="Y40" s="359">
        <f t="shared" ca="1" si="78"/>
        <v>0</v>
      </c>
      <c r="AA40" s="362">
        <f t="shared" ca="1" si="79"/>
        <v>151</v>
      </c>
      <c r="AB40" s="362">
        <v>32</v>
      </c>
      <c r="AC40" s="371">
        <f t="shared" ca="1" si="80"/>
        <v>0</v>
      </c>
      <c r="AD40" s="359">
        <f t="shared" ca="1" si="6"/>
        <v>0</v>
      </c>
      <c r="AE40" s="359">
        <f t="shared" ca="1" si="7"/>
        <v>0</v>
      </c>
      <c r="AF40" s="359">
        <f t="shared" ca="1" si="8"/>
        <v>0</v>
      </c>
      <c r="AG40" s="359">
        <f t="shared" ca="1" si="9"/>
        <v>0</v>
      </c>
      <c r="AH40" s="359">
        <f t="shared" ca="1" si="62"/>
        <v>0</v>
      </c>
      <c r="AJ40" s="362">
        <f t="shared" ca="1" si="81"/>
        <v>151</v>
      </c>
      <c r="AK40" s="362">
        <v>32</v>
      </c>
      <c r="AL40" s="371">
        <f t="shared" ca="1" si="82"/>
        <v>0</v>
      </c>
      <c r="AM40" s="359">
        <f t="shared" ca="1" si="10"/>
        <v>0</v>
      </c>
      <c r="AN40" s="359">
        <f t="shared" ca="1" si="11"/>
        <v>0</v>
      </c>
      <c r="AO40" s="359">
        <f t="shared" ca="1" si="12"/>
        <v>0</v>
      </c>
      <c r="AP40" s="359">
        <f t="shared" ca="1" si="13"/>
        <v>0</v>
      </c>
      <c r="AQ40" s="359">
        <f t="shared" ca="1" si="63"/>
        <v>0</v>
      </c>
      <c r="AS40" s="362">
        <f t="shared" ca="1" si="83"/>
        <v>151</v>
      </c>
      <c r="AT40" s="362">
        <v>32</v>
      </c>
      <c r="AU40" s="371">
        <f t="shared" ca="1" si="84"/>
        <v>0</v>
      </c>
      <c r="AV40" s="359">
        <f t="shared" ca="1" si="14"/>
        <v>0</v>
      </c>
      <c r="AW40" s="359">
        <f t="shared" ca="1" si="15"/>
        <v>0</v>
      </c>
      <c r="AX40" s="359">
        <f t="shared" ca="1" si="16"/>
        <v>0</v>
      </c>
      <c r="AY40" s="359">
        <f t="shared" ca="1" si="17"/>
        <v>0</v>
      </c>
      <c r="AZ40" s="359">
        <f t="shared" ca="1" si="64"/>
        <v>0</v>
      </c>
      <c r="BB40" s="362">
        <f t="shared" ca="1" si="85"/>
        <v>151</v>
      </c>
      <c r="BC40" s="362">
        <v>32</v>
      </c>
      <c r="BD40" s="371">
        <f t="shared" ca="1" si="86"/>
        <v>0</v>
      </c>
      <c r="BE40" s="359">
        <f t="shared" ca="1" si="18"/>
        <v>0</v>
      </c>
      <c r="BF40" s="359">
        <f t="shared" ca="1" si="19"/>
        <v>0</v>
      </c>
      <c r="BG40" s="359">
        <f t="shared" ca="1" si="20"/>
        <v>0</v>
      </c>
      <c r="BH40" s="359">
        <f t="shared" ca="1" si="21"/>
        <v>0</v>
      </c>
      <c r="BI40" s="359">
        <f t="shared" ca="1" si="65"/>
        <v>0</v>
      </c>
      <c r="BK40" s="362">
        <f t="shared" ca="1" si="87"/>
        <v>151</v>
      </c>
      <c r="BL40" s="362">
        <v>32</v>
      </c>
      <c r="BM40" s="371">
        <f t="shared" ca="1" si="88"/>
        <v>0</v>
      </c>
      <c r="BN40" s="359">
        <f t="shared" ca="1" si="22"/>
        <v>0</v>
      </c>
      <c r="BO40" s="359">
        <f t="shared" ca="1" si="23"/>
        <v>0</v>
      </c>
      <c r="BP40" s="359">
        <f t="shared" ca="1" si="24"/>
        <v>0</v>
      </c>
      <c r="BQ40" s="359">
        <f t="shared" ca="1" si="25"/>
        <v>0</v>
      </c>
      <c r="BR40" s="359">
        <f t="shared" ca="1" si="66"/>
        <v>0</v>
      </c>
      <c r="BT40" s="362">
        <f t="shared" ca="1" si="89"/>
        <v>151</v>
      </c>
      <c r="BU40" s="362">
        <v>32</v>
      </c>
      <c r="BV40" s="371">
        <f t="shared" ca="1" si="90"/>
        <v>0</v>
      </c>
      <c r="BW40" s="359">
        <f t="shared" ca="1" si="26"/>
        <v>0</v>
      </c>
      <c r="BX40" s="359">
        <f t="shared" ca="1" si="27"/>
        <v>0</v>
      </c>
      <c r="BY40" s="359">
        <f t="shared" ca="1" si="28"/>
        <v>0</v>
      </c>
      <c r="BZ40" s="359">
        <f t="shared" ca="1" si="29"/>
        <v>0</v>
      </c>
      <c r="CA40" s="359">
        <f t="shared" ca="1" si="67"/>
        <v>0</v>
      </c>
      <c r="CC40" s="362">
        <f t="shared" ca="1" si="91"/>
        <v>151</v>
      </c>
      <c r="CD40" s="362">
        <v>32</v>
      </c>
      <c r="CE40" s="371">
        <f t="shared" ca="1" si="92"/>
        <v>0</v>
      </c>
      <c r="CF40" s="359">
        <f t="shared" ca="1" si="30"/>
        <v>0</v>
      </c>
      <c r="CG40" s="359">
        <f t="shared" ca="1" si="31"/>
        <v>0</v>
      </c>
      <c r="CH40" s="359">
        <f t="shared" ca="1" si="32"/>
        <v>0</v>
      </c>
      <c r="CI40" s="359">
        <f t="shared" ca="1" si="33"/>
        <v>0</v>
      </c>
      <c r="CJ40" s="359">
        <f t="shared" ca="1" si="68"/>
        <v>0</v>
      </c>
      <c r="CL40" s="362">
        <f t="shared" ca="1" si="93"/>
        <v>151</v>
      </c>
      <c r="CM40" s="362">
        <v>32</v>
      </c>
      <c r="CN40" s="371">
        <f t="shared" ca="1" si="94"/>
        <v>0</v>
      </c>
      <c r="CO40" s="359">
        <f t="shared" ca="1" si="34"/>
        <v>0</v>
      </c>
      <c r="CP40" s="359">
        <f t="shared" ca="1" si="35"/>
        <v>0</v>
      </c>
      <c r="CQ40" s="359">
        <f t="shared" ca="1" si="36"/>
        <v>0</v>
      </c>
      <c r="CR40" s="359">
        <f t="shared" ca="1" si="37"/>
        <v>0</v>
      </c>
      <c r="CS40" s="359">
        <f t="shared" ca="1" si="69"/>
        <v>0</v>
      </c>
      <c r="CU40" s="362">
        <f t="shared" ca="1" si="95"/>
        <v>151</v>
      </c>
      <c r="CV40" s="362">
        <v>32</v>
      </c>
      <c r="CW40" s="371">
        <f t="shared" ca="1" si="96"/>
        <v>0</v>
      </c>
      <c r="CX40" s="359">
        <f t="shared" ca="1" si="38"/>
        <v>0</v>
      </c>
      <c r="CY40" s="359">
        <f t="shared" ca="1" si="39"/>
        <v>0</v>
      </c>
      <c r="CZ40" s="359">
        <f t="shared" ca="1" si="40"/>
        <v>0</v>
      </c>
      <c r="DA40" s="359">
        <f t="shared" ca="1" si="41"/>
        <v>0</v>
      </c>
      <c r="DB40" s="359">
        <f t="shared" ca="1" si="70"/>
        <v>0</v>
      </c>
      <c r="DD40" s="362">
        <f t="shared" ca="1" si="97"/>
        <v>151</v>
      </c>
      <c r="DE40" s="362">
        <v>32</v>
      </c>
      <c r="DF40" s="371">
        <f t="shared" ca="1" si="98"/>
        <v>0</v>
      </c>
      <c r="DG40" s="359">
        <f t="shared" ca="1" si="42"/>
        <v>0</v>
      </c>
      <c r="DH40" s="359">
        <f t="shared" ca="1" si="43"/>
        <v>0</v>
      </c>
      <c r="DI40" s="359">
        <f t="shared" ca="1" si="44"/>
        <v>0</v>
      </c>
      <c r="DJ40" s="359">
        <f t="shared" ca="1" si="45"/>
        <v>0</v>
      </c>
      <c r="DK40" s="359">
        <f t="shared" ca="1" si="71"/>
        <v>0</v>
      </c>
      <c r="DM40" s="362">
        <f t="shared" ca="1" si="99"/>
        <v>151</v>
      </c>
      <c r="DN40" s="362">
        <v>32</v>
      </c>
      <c r="DO40" s="371">
        <f t="shared" ca="1" si="100"/>
        <v>0</v>
      </c>
      <c r="DP40" s="359">
        <f t="shared" ca="1" si="46"/>
        <v>0</v>
      </c>
      <c r="DQ40" s="359">
        <f t="shared" ca="1" si="47"/>
        <v>0</v>
      </c>
      <c r="DR40" s="359">
        <f t="shared" ca="1" si="48"/>
        <v>0</v>
      </c>
      <c r="DS40" s="359">
        <f t="shared" ca="1" si="49"/>
        <v>0</v>
      </c>
      <c r="DT40" s="359">
        <f t="shared" ca="1" si="72"/>
        <v>0</v>
      </c>
      <c r="DV40" s="362">
        <f t="shared" ca="1" si="101"/>
        <v>151</v>
      </c>
      <c r="DW40" s="362">
        <v>32</v>
      </c>
      <c r="DX40" s="371">
        <f t="shared" ca="1" si="102"/>
        <v>0</v>
      </c>
      <c r="DY40" s="359">
        <f t="shared" ca="1" si="50"/>
        <v>0</v>
      </c>
      <c r="DZ40" s="359">
        <f t="shared" ca="1" si="51"/>
        <v>0</v>
      </c>
      <c r="EA40" s="359">
        <f t="shared" ca="1" si="52"/>
        <v>0</v>
      </c>
      <c r="EB40" s="359">
        <f t="shared" ca="1" si="53"/>
        <v>0</v>
      </c>
      <c r="EC40" s="359">
        <f t="shared" ca="1" si="73"/>
        <v>0</v>
      </c>
      <c r="EE40" s="362">
        <f t="shared" ca="1" si="103"/>
        <v>151</v>
      </c>
      <c r="EF40" s="362">
        <v>32</v>
      </c>
      <c r="EG40" s="371">
        <f t="shared" ca="1" si="104"/>
        <v>0</v>
      </c>
      <c r="EH40" s="359">
        <f t="shared" ca="1" si="54"/>
        <v>0</v>
      </c>
      <c r="EI40" s="359">
        <f t="shared" ca="1" si="55"/>
        <v>0</v>
      </c>
      <c r="EJ40" s="359">
        <f t="shared" ca="1" si="56"/>
        <v>0</v>
      </c>
      <c r="EK40" s="359">
        <f t="shared" ca="1" si="57"/>
        <v>0</v>
      </c>
      <c r="EL40" s="359">
        <f t="shared" ca="1" si="74"/>
        <v>0</v>
      </c>
    </row>
    <row r="41" spans="6:142" x14ac:dyDescent="0.35">
      <c r="F41" s="372">
        <f ca="1">IFERROR(INDEX('Inflation Rates'!$A$16:$H$138,MATCH('TSP Traditional'!$H41,'Inflation Rates'!$A$16:$A$138,0),8)/INDEX('Inflation Rates'!$A$16:$H$138,MATCH('TSP Traditional'!$H41,'Inflation Rates'!$A$16:$A$138,0)-1,8)-1,F40)</f>
        <v>2.0000000000000018E-2</v>
      </c>
      <c r="G41" s="372">
        <f ca="1">IFERROR(INDEX('Inflation Rates'!$A$16:$H$138,MATCH('TSP Traditional'!$H41,'Inflation Rates'!$A$16:$A$138,0),6)/INDEX('Inflation Rates'!$A$16:$H$138,MATCH('TSP Traditional'!$H41,'Inflation Rates'!$A$16:$A$138,0)-1,6)-1,G40)</f>
        <v>2.0999999999999908E-2</v>
      </c>
      <c r="H41" s="362">
        <f t="shared" ca="1" si="105"/>
        <v>2052</v>
      </c>
      <c r="I41" s="362">
        <f t="shared" ca="1" si="106"/>
        <v>152</v>
      </c>
      <c r="J41" s="362">
        <v>33</v>
      </c>
      <c r="K41" s="371">
        <f t="shared" ca="1" si="107"/>
        <v>0</v>
      </c>
      <c r="L41" s="359">
        <f t="shared" ca="1" si="2"/>
        <v>0</v>
      </c>
      <c r="M41" s="359">
        <f t="shared" ca="1" si="3"/>
        <v>0</v>
      </c>
      <c r="N41" s="359">
        <f t="shared" ca="1" si="75"/>
        <v>0</v>
      </c>
      <c r="O41" s="359">
        <f t="shared" ca="1" si="58"/>
        <v>0</v>
      </c>
      <c r="P41" s="359">
        <f t="shared" ca="1" si="76"/>
        <v>0</v>
      </c>
      <c r="Q41" s="359"/>
      <c r="R41" s="362">
        <f t="shared" ca="1" si="108"/>
        <v>152</v>
      </c>
      <c r="S41" s="362">
        <v>32</v>
      </c>
      <c r="T41" s="371">
        <f t="shared" ca="1" si="109"/>
        <v>0</v>
      </c>
      <c r="U41" s="359">
        <f t="shared" ca="1" si="59"/>
        <v>0</v>
      </c>
      <c r="V41" s="359">
        <f t="shared" ca="1" si="60"/>
        <v>0</v>
      </c>
      <c r="W41" s="359">
        <f t="shared" ca="1" si="61"/>
        <v>0</v>
      </c>
      <c r="X41" s="359">
        <f t="shared" ca="1" si="77"/>
        <v>0</v>
      </c>
      <c r="Y41" s="359">
        <f t="shared" ca="1" si="78"/>
        <v>0</v>
      </c>
      <c r="AA41" s="362">
        <f t="shared" ca="1" si="79"/>
        <v>152</v>
      </c>
      <c r="AB41" s="362">
        <v>33</v>
      </c>
      <c r="AC41" s="371">
        <f t="shared" ca="1" si="80"/>
        <v>0</v>
      </c>
      <c r="AD41" s="359">
        <f t="shared" ca="1" si="6"/>
        <v>0</v>
      </c>
      <c r="AE41" s="359">
        <f t="shared" ca="1" si="7"/>
        <v>0</v>
      </c>
      <c r="AF41" s="359">
        <f t="shared" ca="1" si="8"/>
        <v>0</v>
      </c>
      <c r="AG41" s="359">
        <f t="shared" ca="1" si="9"/>
        <v>0</v>
      </c>
      <c r="AH41" s="359">
        <f t="shared" ca="1" si="62"/>
        <v>0</v>
      </c>
      <c r="AJ41" s="362">
        <f t="shared" ca="1" si="81"/>
        <v>152</v>
      </c>
      <c r="AK41" s="362">
        <v>33</v>
      </c>
      <c r="AL41" s="371">
        <f t="shared" ca="1" si="82"/>
        <v>0</v>
      </c>
      <c r="AM41" s="359">
        <f t="shared" ca="1" si="10"/>
        <v>0</v>
      </c>
      <c r="AN41" s="359">
        <f t="shared" ca="1" si="11"/>
        <v>0</v>
      </c>
      <c r="AO41" s="359">
        <f t="shared" ca="1" si="12"/>
        <v>0</v>
      </c>
      <c r="AP41" s="359">
        <f t="shared" ca="1" si="13"/>
        <v>0</v>
      </c>
      <c r="AQ41" s="359">
        <f t="shared" ca="1" si="63"/>
        <v>0</v>
      </c>
      <c r="AS41" s="362">
        <f t="shared" ca="1" si="83"/>
        <v>152</v>
      </c>
      <c r="AT41" s="362">
        <v>33</v>
      </c>
      <c r="AU41" s="371">
        <f t="shared" ca="1" si="84"/>
        <v>0</v>
      </c>
      <c r="AV41" s="359">
        <f t="shared" ca="1" si="14"/>
        <v>0</v>
      </c>
      <c r="AW41" s="359">
        <f t="shared" ca="1" si="15"/>
        <v>0</v>
      </c>
      <c r="AX41" s="359">
        <f t="shared" ca="1" si="16"/>
        <v>0</v>
      </c>
      <c r="AY41" s="359">
        <f t="shared" ca="1" si="17"/>
        <v>0</v>
      </c>
      <c r="AZ41" s="359">
        <f t="shared" ca="1" si="64"/>
        <v>0</v>
      </c>
      <c r="BB41" s="362">
        <f t="shared" ca="1" si="85"/>
        <v>152</v>
      </c>
      <c r="BC41" s="362">
        <v>33</v>
      </c>
      <c r="BD41" s="371">
        <f t="shared" ca="1" si="86"/>
        <v>0</v>
      </c>
      <c r="BE41" s="359">
        <f t="shared" ca="1" si="18"/>
        <v>0</v>
      </c>
      <c r="BF41" s="359">
        <f t="shared" ca="1" si="19"/>
        <v>0</v>
      </c>
      <c r="BG41" s="359">
        <f t="shared" ca="1" si="20"/>
        <v>0</v>
      </c>
      <c r="BH41" s="359">
        <f t="shared" ca="1" si="21"/>
        <v>0</v>
      </c>
      <c r="BI41" s="359">
        <f t="shared" ca="1" si="65"/>
        <v>0</v>
      </c>
      <c r="BK41" s="362">
        <f t="shared" ca="1" si="87"/>
        <v>152</v>
      </c>
      <c r="BL41" s="362">
        <v>33</v>
      </c>
      <c r="BM41" s="371">
        <f t="shared" ca="1" si="88"/>
        <v>0</v>
      </c>
      <c r="BN41" s="359">
        <f t="shared" ca="1" si="22"/>
        <v>0</v>
      </c>
      <c r="BO41" s="359">
        <f t="shared" ca="1" si="23"/>
        <v>0</v>
      </c>
      <c r="BP41" s="359">
        <f t="shared" ca="1" si="24"/>
        <v>0</v>
      </c>
      <c r="BQ41" s="359">
        <f t="shared" ca="1" si="25"/>
        <v>0</v>
      </c>
      <c r="BR41" s="359">
        <f t="shared" ca="1" si="66"/>
        <v>0</v>
      </c>
      <c r="BT41" s="362">
        <f t="shared" ca="1" si="89"/>
        <v>152</v>
      </c>
      <c r="BU41" s="362">
        <v>33</v>
      </c>
      <c r="BV41" s="371">
        <f t="shared" ca="1" si="90"/>
        <v>0</v>
      </c>
      <c r="BW41" s="359">
        <f t="shared" ca="1" si="26"/>
        <v>0</v>
      </c>
      <c r="BX41" s="359">
        <f t="shared" ca="1" si="27"/>
        <v>0</v>
      </c>
      <c r="BY41" s="359">
        <f t="shared" ca="1" si="28"/>
        <v>0</v>
      </c>
      <c r="BZ41" s="359">
        <f t="shared" ca="1" si="29"/>
        <v>0</v>
      </c>
      <c r="CA41" s="359">
        <f t="shared" ca="1" si="67"/>
        <v>0</v>
      </c>
      <c r="CC41" s="362">
        <f t="shared" ca="1" si="91"/>
        <v>152</v>
      </c>
      <c r="CD41" s="362">
        <v>33</v>
      </c>
      <c r="CE41" s="371">
        <f t="shared" ca="1" si="92"/>
        <v>0</v>
      </c>
      <c r="CF41" s="359">
        <f t="shared" ca="1" si="30"/>
        <v>0</v>
      </c>
      <c r="CG41" s="359">
        <f t="shared" ca="1" si="31"/>
        <v>0</v>
      </c>
      <c r="CH41" s="359">
        <f t="shared" ca="1" si="32"/>
        <v>0</v>
      </c>
      <c r="CI41" s="359">
        <f t="shared" ca="1" si="33"/>
        <v>0</v>
      </c>
      <c r="CJ41" s="359">
        <f t="shared" ca="1" si="68"/>
        <v>0</v>
      </c>
      <c r="CL41" s="362">
        <f t="shared" ca="1" si="93"/>
        <v>152</v>
      </c>
      <c r="CM41" s="362">
        <v>33</v>
      </c>
      <c r="CN41" s="371">
        <f t="shared" ca="1" si="94"/>
        <v>0</v>
      </c>
      <c r="CO41" s="359">
        <f t="shared" ca="1" si="34"/>
        <v>0</v>
      </c>
      <c r="CP41" s="359">
        <f t="shared" ca="1" si="35"/>
        <v>0</v>
      </c>
      <c r="CQ41" s="359">
        <f t="shared" ca="1" si="36"/>
        <v>0</v>
      </c>
      <c r="CR41" s="359">
        <f t="shared" ca="1" si="37"/>
        <v>0</v>
      </c>
      <c r="CS41" s="359">
        <f t="shared" ca="1" si="69"/>
        <v>0</v>
      </c>
      <c r="CU41" s="362">
        <f t="shared" ca="1" si="95"/>
        <v>152</v>
      </c>
      <c r="CV41" s="362">
        <v>33</v>
      </c>
      <c r="CW41" s="371">
        <f t="shared" ca="1" si="96"/>
        <v>0</v>
      </c>
      <c r="CX41" s="359">
        <f t="shared" ca="1" si="38"/>
        <v>0</v>
      </c>
      <c r="CY41" s="359">
        <f t="shared" ca="1" si="39"/>
        <v>0</v>
      </c>
      <c r="CZ41" s="359">
        <f t="shared" ca="1" si="40"/>
        <v>0</v>
      </c>
      <c r="DA41" s="359">
        <f t="shared" ca="1" si="41"/>
        <v>0</v>
      </c>
      <c r="DB41" s="359">
        <f t="shared" ca="1" si="70"/>
        <v>0</v>
      </c>
      <c r="DD41" s="362">
        <f t="shared" ca="1" si="97"/>
        <v>152</v>
      </c>
      <c r="DE41" s="362">
        <v>33</v>
      </c>
      <c r="DF41" s="371">
        <f t="shared" ca="1" si="98"/>
        <v>0</v>
      </c>
      <c r="DG41" s="359">
        <f t="shared" ca="1" si="42"/>
        <v>0</v>
      </c>
      <c r="DH41" s="359">
        <f t="shared" ca="1" si="43"/>
        <v>0</v>
      </c>
      <c r="DI41" s="359">
        <f t="shared" ca="1" si="44"/>
        <v>0</v>
      </c>
      <c r="DJ41" s="359">
        <f t="shared" ca="1" si="45"/>
        <v>0</v>
      </c>
      <c r="DK41" s="359">
        <f t="shared" ca="1" si="71"/>
        <v>0</v>
      </c>
      <c r="DM41" s="362">
        <f t="shared" ca="1" si="99"/>
        <v>152</v>
      </c>
      <c r="DN41" s="362">
        <v>33</v>
      </c>
      <c r="DO41" s="371">
        <f t="shared" ca="1" si="100"/>
        <v>0</v>
      </c>
      <c r="DP41" s="359">
        <f t="shared" ca="1" si="46"/>
        <v>0</v>
      </c>
      <c r="DQ41" s="359">
        <f t="shared" ca="1" si="47"/>
        <v>0</v>
      </c>
      <c r="DR41" s="359">
        <f t="shared" ca="1" si="48"/>
        <v>0</v>
      </c>
      <c r="DS41" s="359">
        <f t="shared" ca="1" si="49"/>
        <v>0</v>
      </c>
      <c r="DT41" s="359">
        <f t="shared" ca="1" si="72"/>
        <v>0</v>
      </c>
      <c r="DV41" s="362">
        <f t="shared" ca="1" si="101"/>
        <v>152</v>
      </c>
      <c r="DW41" s="362">
        <v>33</v>
      </c>
      <c r="DX41" s="371">
        <f t="shared" ca="1" si="102"/>
        <v>0</v>
      </c>
      <c r="DY41" s="359">
        <f t="shared" ca="1" si="50"/>
        <v>0</v>
      </c>
      <c r="DZ41" s="359">
        <f t="shared" ca="1" si="51"/>
        <v>0</v>
      </c>
      <c r="EA41" s="359">
        <f t="shared" ca="1" si="52"/>
        <v>0</v>
      </c>
      <c r="EB41" s="359">
        <f t="shared" ca="1" si="53"/>
        <v>0</v>
      </c>
      <c r="EC41" s="359">
        <f t="shared" ca="1" si="73"/>
        <v>0</v>
      </c>
      <c r="EE41" s="362">
        <f t="shared" ca="1" si="103"/>
        <v>152</v>
      </c>
      <c r="EF41" s="362">
        <v>33</v>
      </c>
      <c r="EG41" s="371">
        <f t="shared" ca="1" si="104"/>
        <v>0</v>
      </c>
      <c r="EH41" s="359">
        <f t="shared" ca="1" si="54"/>
        <v>0</v>
      </c>
      <c r="EI41" s="359">
        <f t="shared" ca="1" si="55"/>
        <v>0</v>
      </c>
      <c r="EJ41" s="359">
        <f t="shared" ca="1" si="56"/>
        <v>0</v>
      </c>
      <c r="EK41" s="359">
        <f t="shared" ca="1" si="57"/>
        <v>0</v>
      </c>
      <c r="EL41" s="359">
        <f t="shared" ca="1" si="74"/>
        <v>0</v>
      </c>
    </row>
    <row r="42" spans="6:142" x14ac:dyDescent="0.35">
      <c r="F42" s="372">
        <f ca="1">IFERROR(INDEX('Inflation Rates'!$A$16:$H$138,MATCH('TSP Traditional'!$H42,'Inflation Rates'!$A$16:$A$138,0),8)/INDEX('Inflation Rates'!$A$16:$H$138,MATCH('TSP Traditional'!$H42,'Inflation Rates'!$A$16:$A$138,0)-1,8)-1,F41)</f>
        <v>2.0000000000000018E-2</v>
      </c>
      <c r="G42" s="372">
        <f ca="1">IFERROR(INDEX('Inflation Rates'!$A$16:$H$138,MATCH('TSP Traditional'!$H42,'Inflation Rates'!$A$16:$A$138,0),6)/INDEX('Inflation Rates'!$A$16:$H$138,MATCH('TSP Traditional'!$H42,'Inflation Rates'!$A$16:$A$138,0)-1,6)-1,G41)</f>
        <v>2.0999999999999908E-2</v>
      </c>
      <c r="H42" s="362">
        <f t="shared" ca="1" si="105"/>
        <v>2053</v>
      </c>
      <c r="I42" s="362">
        <f t="shared" ca="1" si="106"/>
        <v>153</v>
      </c>
      <c r="J42" s="362">
        <v>34</v>
      </c>
      <c r="K42" s="371">
        <f t="shared" ca="1" si="107"/>
        <v>0</v>
      </c>
      <c r="L42" s="359">
        <f t="shared" ca="1" si="2"/>
        <v>0</v>
      </c>
      <c r="M42" s="359">
        <f t="shared" ca="1" si="3"/>
        <v>0</v>
      </c>
      <c r="N42" s="359">
        <f t="shared" ca="1" si="75"/>
        <v>0</v>
      </c>
      <c r="O42" s="359">
        <f t="shared" ca="1" si="58"/>
        <v>0</v>
      </c>
      <c r="P42" s="359">
        <f t="shared" ca="1" si="76"/>
        <v>0</v>
      </c>
      <c r="Q42" s="359"/>
      <c r="R42" s="362">
        <f t="shared" ca="1" si="108"/>
        <v>153</v>
      </c>
      <c r="S42" s="362">
        <v>33</v>
      </c>
      <c r="T42" s="371">
        <f t="shared" ca="1" si="109"/>
        <v>0</v>
      </c>
      <c r="U42" s="359">
        <f t="shared" ca="1" si="59"/>
        <v>0</v>
      </c>
      <c r="V42" s="359">
        <f t="shared" ca="1" si="60"/>
        <v>0</v>
      </c>
      <c r="W42" s="359">
        <f t="shared" ca="1" si="61"/>
        <v>0</v>
      </c>
      <c r="X42" s="359">
        <f t="shared" ca="1" si="77"/>
        <v>0</v>
      </c>
      <c r="Y42" s="359">
        <f t="shared" ca="1" si="78"/>
        <v>0</v>
      </c>
      <c r="AA42" s="362">
        <f t="shared" ca="1" si="79"/>
        <v>153</v>
      </c>
      <c r="AB42" s="362">
        <v>34</v>
      </c>
      <c r="AC42" s="371">
        <f t="shared" ca="1" si="80"/>
        <v>0</v>
      </c>
      <c r="AD42" s="359">
        <f t="shared" ca="1" si="6"/>
        <v>0</v>
      </c>
      <c r="AE42" s="359">
        <f t="shared" ca="1" si="7"/>
        <v>0</v>
      </c>
      <c r="AF42" s="359">
        <f t="shared" ca="1" si="8"/>
        <v>0</v>
      </c>
      <c r="AG42" s="359">
        <f t="shared" ca="1" si="9"/>
        <v>0</v>
      </c>
      <c r="AH42" s="359">
        <f t="shared" ca="1" si="62"/>
        <v>0</v>
      </c>
      <c r="AJ42" s="362">
        <f t="shared" ca="1" si="81"/>
        <v>153</v>
      </c>
      <c r="AK42" s="362">
        <v>34</v>
      </c>
      <c r="AL42" s="371">
        <f t="shared" ca="1" si="82"/>
        <v>0</v>
      </c>
      <c r="AM42" s="359">
        <f t="shared" ca="1" si="10"/>
        <v>0</v>
      </c>
      <c r="AN42" s="359">
        <f t="shared" ca="1" si="11"/>
        <v>0</v>
      </c>
      <c r="AO42" s="359">
        <f t="shared" ca="1" si="12"/>
        <v>0</v>
      </c>
      <c r="AP42" s="359">
        <f t="shared" ca="1" si="13"/>
        <v>0</v>
      </c>
      <c r="AQ42" s="359">
        <f t="shared" ca="1" si="63"/>
        <v>0</v>
      </c>
      <c r="AS42" s="362">
        <f t="shared" ca="1" si="83"/>
        <v>153</v>
      </c>
      <c r="AT42" s="362">
        <v>34</v>
      </c>
      <c r="AU42" s="371">
        <f t="shared" ca="1" si="84"/>
        <v>0</v>
      </c>
      <c r="AV42" s="359">
        <f t="shared" ca="1" si="14"/>
        <v>0</v>
      </c>
      <c r="AW42" s="359">
        <f t="shared" ca="1" si="15"/>
        <v>0</v>
      </c>
      <c r="AX42" s="359">
        <f t="shared" ca="1" si="16"/>
        <v>0</v>
      </c>
      <c r="AY42" s="359">
        <f t="shared" ca="1" si="17"/>
        <v>0</v>
      </c>
      <c r="AZ42" s="359">
        <f t="shared" ca="1" si="64"/>
        <v>0</v>
      </c>
      <c r="BB42" s="362">
        <f t="shared" ca="1" si="85"/>
        <v>153</v>
      </c>
      <c r="BC42" s="362">
        <v>34</v>
      </c>
      <c r="BD42" s="371">
        <f t="shared" ca="1" si="86"/>
        <v>0</v>
      </c>
      <c r="BE42" s="359">
        <f t="shared" ca="1" si="18"/>
        <v>0</v>
      </c>
      <c r="BF42" s="359">
        <f t="shared" ca="1" si="19"/>
        <v>0</v>
      </c>
      <c r="BG42" s="359">
        <f t="shared" ca="1" si="20"/>
        <v>0</v>
      </c>
      <c r="BH42" s="359">
        <f t="shared" ca="1" si="21"/>
        <v>0</v>
      </c>
      <c r="BI42" s="359">
        <f t="shared" ca="1" si="65"/>
        <v>0</v>
      </c>
      <c r="BK42" s="362">
        <f t="shared" ca="1" si="87"/>
        <v>153</v>
      </c>
      <c r="BL42" s="362">
        <v>34</v>
      </c>
      <c r="BM42" s="371">
        <f t="shared" ca="1" si="88"/>
        <v>0</v>
      </c>
      <c r="BN42" s="359">
        <f t="shared" ca="1" si="22"/>
        <v>0</v>
      </c>
      <c r="BO42" s="359">
        <f t="shared" ca="1" si="23"/>
        <v>0</v>
      </c>
      <c r="BP42" s="359">
        <f t="shared" ca="1" si="24"/>
        <v>0</v>
      </c>
      <c r="BQ42" s="359">
        <f t="shared" ca="1" si="25"/>
        <v>0</v>
      </c>
      <c r="BR42" s="359">
        <f t="shared" ca="1" si="66"/>
        <v>0</v>
      </c>
      <c r="BT42" s="362">
        <f t="shared" ca="1" si="89"/>
        <v>153</v>
      </c>
      <c r="BU42" s="362">
        <v>34</v>
      </c>
      <c r="BV42" s="371">
        <f t="shared" ca="1" si="90"/>
        <v>0</v>
      </c>
      <c r="BW42" s="359">
        <f t="shared" ca="1" si="26"/>
        <v>0</v>
      </c>
      <c r="BX42" s="359">
        <f t="shared" ca="1" si="27"/>
        <v>0</v>
      </c>
      <c r="BY42" s="359">
        <f t="shared" ca="1" si="28"/>
        <v>0</v>
      </c>
      <c r="BZ42" s="359">
        <f t="shared" ca="1" si="29"/>
        <v>0</v>
      </c>
      <c r="CA42" s="359">
        <f t="shared" ca="1" si="67"/>
        <v>0</v>
      </c>
      <c r="CC42" s="362">
        <f t="shared" ca="1" si="91"/>
        <v>153</v>
      </c>
      <c r="CD42" s="362">
        <v>34</v>
      </c>
      <c r="CE42" s="371">
        <f t="shared" ca="1" si="92"/>
        <v>0</v>
      </c>
      <c r="CF42" s="359">
        <f t="shared" ca="1" si="30"/>
        <v>0</v>
      </c>
      <c r="CG42" s="359">
        <f t="shared" ca="1" si="31"/>
        <v>0</v>
      </c>
      <c r="CH42" s="359">
        <f t="shared" ca="1" si="32"/>
        <v>0</v>
      </c>
      <c r="CI42" s="359">
        <f t="shared" ca="1" si="33"/>
        <v>0</v>
      </c>
      <c r="CJ42" s="359">
        <f t="shared" ca="1" si="68"/>
        <v>0</v>
      </c>
      <c r="CL42" s="362">
        <f t="shared" ca="1" si="93"/>
        <v>153</v>
      </c>
      <c r="CM42" s="362">
        <v>34</v>
      </c>
      <c r="CN42" s="371">
        <f t="shared" ca="1" si="94"/>
        <v>0</v>
      </c>
      <c r="CO42" s="359">
        <f t="shared" ca="1" si="34"/>
        <v>0</v>
      </c>
      <c r="CP42" s="359">
        <f t="shared" ca="1" si="35"/>
        <v>0</v>
      </c>
      <c r="CQ42" s="359">
        <f t="shared" ca="1" si="36"/>
        <v>0</v>
      </c>
      <c r="CR42" s="359">
        <f t="shared" ca="1" si="37"/>
        <v>0</v>
      </c>
      <c r="CS42" s="359">
        <f t="shared" ca="1" si="69"/>
        <v>0</v>
      </c>
      <c r="CU42" s="362">
        <f t="shared" ca="1" si="95"/>
        <v>153</v>
      </c>
      <c r="CV42" s="362">
        <v>34</v>
      </c>
      <c r="CW42" s="371">
        <f t="shared" ca="1" si="96"/>
        <v>0</v>
      </c>
      <c r="CX42" s="359">
        <f t="shared" ca="1" si="38"/>
        <v>0</v>
      </c>
      <c r="CY42" s="359">
        <f t="shared" ca="1" si="39"/>
        <v>0</v>
      </c>
      <c r="CZ42" s="359">
        <f t="shared" ca="1" si="40"/>
        <v>0</v>
      </c>
      <c r="DA42" s="359">
        <f t="shared" ca="1" si="41"/>
        <v>0</v>
      </c>
      <c r="DB42" s="359">
        <f t="shared" ca="1" si="70"/>
        <v>0</v>
      </c>
      <c r="DD42" s="362">
        <f t="shared" ca="1" si="97"/>
        <v>153</v>
      </c>
      <c r="DE42" s="362">
        <v>34</v>
      </c>
      <c r="DF42" s="371">
        <f t="shared" ca="1" si="98"/>
        <v>0</v>
      </c>
      <c r="DG42" s="359">
        <f t="shared" ca="1" si="42"/>
        <v>0</v>
      </c>
      <c r="DH42" s="359">
        <f t="shared" ca="1" si="43"/>
        <v>0</v>
      </c>
      <c r="DI42" s="359">
        <f t="shared" ca="1" si="44"/>
        <v>0</v>
      </c>
      <c r="DJ42" s="359">
        <f t="shared" ca="1" si="45"/>
        <v>0</v>
      </c>
      <c r="DK42" s="359">
        <f t="shared" ca="1" si="71"/>
        <v>0</v>
      </c>
      <c r="DM42" s="362">
        <f t="shared" ca="1" si="99"/>
        <v>153</v>
      </c>
      <c r="DN42" s="362">
        <v>34</v>
      </c>
      <c r="DO42" s="371">
        <f t="shared" ca="1" si="100"/>
        <v>0</v>
      </c>
      <c r="DP42" s="359">
        <f t="shared" ca="1" si="46"/>
        <v>0</v>
      </c>
      <c r="DQ42" s="359">
        <f t="shared" ca="1" si="47"/>
        <v>0</v>
      </c>
      <c r="DR42" s="359">
        <f t="shared" ca="1" si="48"/>
        <v>0</v>
      </c>
      <c r="DS42" s="359">
        <f t="shared" ca="1" si="49"/>
        <v>0</v>
      </c>
      <c r="DT42" s="359">
        <f t="shared" ca="1" si="72"/>
        <v>0</v>
      </c>
      <c r="DV42" s="362">
        <f t="shared" ca="1" si="101"/>
        <v>153</v>
      </c>
      <c r="DW42" s="362">
        <v>34</v>
      </c>
      <c r="DX42" s="371">
        <f t="shared" ca="1" si="102"/>
        <v>0</v>
      </c>
      <c r="DY42" s="359">
        <f t="shared" ca="1" si="50"/>
        <v>0</v>
      </c>
      <c r="DZ42" s="359">
        <f t="shared" ca="1" si="51"/>
        <v>0</v>
      </c>
      <c r="EA42" s="359">
        <f t="shared" ca="1" si="52"/>
        <v>0</v>
      </c>
      <c r="EB42" s="359">
        <f t="shared" ca="1" si="53"/>
        <v>0</v>
      </c>
      <c r="EC42" s="359">
        <f t="shared" ca="1" si="73"/>
        <v>0</v>
      </c>
      <c r="EE42" s="362">
        <f t="shared" ca="1" si="103"/>
        <v>153</v>
      </c>
      <c r="EF42" s="362">
        <v>34</v>
      </c>
      <c r="EG42" s="371">
        <f t="shared" ca="1" si="104"/>
        <v>0</v>
      </c>
      <c r="EH42" s="359">
        <f t="shared" ca="1" si="54"/>
        <v>0</v>
      </c>
      <c r="EI42" s="359">
        <f t="shared" ca="1" si="55"/>
        <v>0</v>
      </c>
      <c r="EJ42" s="359">
        <f t="shared" ca="1" si="56"/>
        <v>0</v>
      </c>
      <c r="EK42" s="359">
        <f t="shared" ca="1" si="57"/>
        <v>0</v>
      </c>
      <c r="EL42" s="359">
        <f t="shared" ca="1" si="74"/>
        <v>0</v>
      </c>
    </row>
    <row r="43" spans="6:142" x14ac:dyDescent="0.35">
      <c r="F43" s="372">
        <f ca="1">IFERROR(INDEX('Inflation Rates'!$A$16:$H$138,MATCH('TSP Traditional'!$H43,'Inflation Rates'!$A$16:$A$138,0),8)/INDEX('Inflation Rates'!$A$16:$H$138,MATCH('TSP Traditional'!$H43,'Inflation Rates'!$A$16:$A$138,0)-1,8)-1,F42)</f>
        <v>2.0000000000000018E-2</v>
      </c>
      <c r="G43" s="372">
        <f ca="1">IFERROR(INDEX('Inflation Rates'!$A$16:$H$138,MATCH('TSP Traditional'!$H43,'Inflation Rates'!$A$16:$A$138,0),6)/INDEX('Inflation Rates'!$A$16:$H$138,MATCH('TSP Traditional'!$H43,'Inflation Rates'!$A$16:$A$138,0)-1,6)-1,G42)</f>
        <v>2.0999999999999908E-2</v>
      </c>
      <c r="H43" s="362">
        <f t="shared" ca="1" si="105"/>
        <v>2054</v>
      </c>
      <c r="I43" s="362">
        <f t="shared" ca="1" si="106"/>
        <v>154</v>
      </c>
      <c r="J43" s="362">
        <v>35</v>
      </c>
      <c r="K43" s="371">
        <f t="shared" ca="1" si="107"/>
        <v>0</v>
      </c>
      <c r="L43" s="359">
        <f t="shared" ca="1" si="2"/>
        <v>0</v>
      </c>
      <c r="M43" s="359">
        <f t="shared" ca="1" si="3"/>
        <v>0</v>
      </c>
      <c r="N43" s="359">
        <f t="shared" ca="1" si="75"/>
        <v>0</v>
      </c>
      <c r="O43" s="359">
        <f t="shared" ca="1" si="58"/>
        <v>0</v>
      </c>
      <c r="P43" s="359">
        <f t="shared" ca="1" si="76"/>
        <v>0</v>
      </c>
      <c r="Q43" s="359"/>
      <c r="R43" s="362">
        <f t="shared" ca="1" si="108"/>
        <v>154</v>
      </c>
      <c r="S43" s="362">
        <v>34</v>
      </c>
      <c r="T43" s="371">
        <f t="shared" ca="1" si="109"/>
        <v>0</v>
      </c>
      <c r="U43" s="359">
        <f t="shared" ca="1" si="59"/>
        <v>0</v>
      </c>
      <c r="V43" s="359">
        <f t="shared" ca="1" si="60"/>
        <v>0</v>
      </c>
      <c r="W43" s="359">
        <f t="shared" ca="1" si="61"/>
        <v>0</v>
      </c>
      <c r="X43" s="359">
        <f t="shared" ca="1" si="77"/>
        <v>0</v>
      </c>
      <c r="Y43" s="359">
        <f t="shared" ca="1" si="78"/>
        <v>0</v>
      </c>
      <c r="AA43" s="362">
        <f t="shared" ca="1" si="79"/>
        <v>154</v>
      </c>
      <c r="AB43" s="362">
        <v>35</v>
      </c>
      <c r="AC43" s="371">
        <f t="shared" ca="1" si="80"/>
        <v>0</v>
      </c>
      <c r="AD43" s="359">
        <f t="shared" ca="1" si="6"/>
        <v>0</v>
      </c>
      <c r="AE43" s="359">
        <f t="shared" ca="1" si="7"/>
        <v>0</v>
      </c>
      <c r="AF43" s="359">
        <f t="shared" ca="1" si="8"/>
        <v>0</v>
      </c>
      <c r="AG43" s="359">
        <f t="shared" ca="1" si="9"/>
        <v>0</v>
      </c>
      <c r="AH43" s="359">
        <f t="shared" ca="1" si="62"/>
        <v>0</v>
      </c>
      <c r="AJ43" s="362">
        <f t="shared" ca="1" si="81"/>
        <v>154</v>
      </c>
      <c r="AK43" s="362">
        <v>35</v>
      </c>
      <c r="AL43" s="371">
        <f t="shared" ca="1" si="82"/>
        <v>0</v>
      </c>
      <c r="AM43" s="359">
        <f t="shared" ca="1" si="10"/>
        <v>0</v>
      </c>
      <c r="AN43" s="359">
        <f t="shared" ca="1" si="11"/>
        <v>0</v>
      </c>
      <c r="AO43" s="359">
        <f t="shared" ca="1" si="12"/>
        <v>0</v>
      </c>
      <c r="AP43" s="359">
        <f t="shared" ca="1" si="13"/>
        <v>0</v>
      </c>
      <c r="AQ43" s="359">
        <f t="shared" ca="1" si="63"/>
        <v>0</v>
      </c>
      <c r="AS43" s="362">
        <f t="shared" ca="1" si="83"/>
        <v>154</v>
      </c>
      <c r="AT43" s="362">
        <v>35</v>
      </c>
      <c r="AU43" s="371">
        <f t="shared" ca="1" si="84"/>
        <v>0</v>
      </c>
      <c r="AV43" s="359">
        <f t="shared" ca="1" si="14"/>
        <v>0</v>
      </c>
      <c r="AW43" s="359">
        <f t="shared" ca="1" si="15"/>
        <v>0</v>
      </c>
      <c r="AX43" s="359">
        <f t="shared" ca="1" si="16"/>
        <v>0</v>
      </c>
      <c r="AY43" s="359">
        <f t="shared" ca="1" si="17"/>
        <v>0</v>
      </c>
      <c r="AZ43" s="359">
        <f t="shared" ca="1" si="64"/>
        <v>0</v>
      </c>
      <c r="BB43" s="362">
        <f t="shared" ca="1" si="85"/>
        <v>154</v>
      </c>
      <c r="BC43" s="362">
        <v>35</v>
      </c>
      <c r="BD43" s="371">
        <f t="shared" ca="1" si="86"/>
        <v>0</v>
      </c>
      <c r="BE43" s="359">
        <f t="shared" ca="1" si="18"/>
        <v>0</v>
      </c>
      <c r="BF43" s="359">
        <f t="shared" ca="1" si="19"/>
        <v>0</v>
      </c>
      <c r="BG43" s="359">
        <f t="shared" ca="1" si="20"/>
        <v>0</v>
      </c>
      <c r="BH43" s="359">
        <f t="shared" ca="1" si="21"/>
        <v>0</v>
      </c>
      <c r="BI43" s="359">
        <f t="shared" ca="1" si="65"/>
        <v>0</v>
      </c>
      <c r="BK43" s="362">
        <f t="shared" ca="1" si="87"/>
        <v>154</v>
      </c>
      <c r="BL43" s="362">
        <v>35</v>
      </c>
      <c r="BM43" s="371">
        <f t="shared" ca="1" si="88"/>
        <v>0</v>
      </c>
      <c r="BN43" s="359">
        <f t="shared" ca="1" si="22"/>
        <v>0</v>
      </c>
      <c r="BO43" s="359">
        <f t="shared" ca="1" si="23"/>
        <v>0</v>
      </c>
      <c r="BP43" s="359">
        <f t="shared" ca="1" si="24"/>
        <v>0</v>
      </c>
      <c r="BQ43" s="359">
        <f t="shared" ca="1" si="25"/>
        <v>0</v>
      </c>
      <c r="BR43" s="359">
        <f t="shared" ca="1" si="66"/>
        <v>0</v>
      </c>
      <c r="BT43" s="362">
        <f t="shared" ca="1" si="89"/>
        <v>154</v>
      </c>
      <c r="BU43" s="362">
        <v>35</v>
      </c>
      <c r="BV43" s="371">
        <f t="shared" ca="1" si="90"/>
        <v>0</v>
      </c>
      <c r="BW43" s="359">
        <f t="shared" ca="1" si="26"/>
        <v>0</v>
      </c>
      <c r="BX43" s="359">
        <f t="shared" ca="1" si="27"/>
        <v>0</v>
      </c>
      <c r="BY43" s="359">
        <f t="shared" ca="1" si="28"/>
        <v>0</v>
      </c>
      <c r="BZ43" s="359">
        <f t="shared" ca="1" si="29"/>
        <v>0</v>
      </c>
      <c r="CA43" s="359">
        <f t="shared" ca="1" si="67"/>
        <v>0</v>
      </c>
      <c r="CC43" s="362">
        <f t="shared" ca="1" si="91"/>
        <v>154</v>
      </c>
      <c r="CD43" s="362">
        <v>35</v>
      </c>
      <c r="CE43" s="371">
        <f t="shared" ca="1" si="92"/>
        <v>0</v>
      </c>
      <c r="CF43" s="359">
        <f t="shared" ca="1" si="30"/>
        <v>0</v>
      </c>
      <c r="CG43" s="359">
        <f t="shared" ca="1" si="31"/>
        <v>0</v>
      </c>
      <c r="CH43" s="359">
        <f t="shared" ca="1" si="32"/>
        <v>0</v>
      </c>
      <c r="CI43" s="359">
        <f t="shared" ca="1" si="33"/>
        <v>0</v>
      </c>
      <c r="CJ43" s="359">
        <f t="shared" ca="1" si="68"/>
        <v>0</v>
      </c>
      <c r="CL43" s="362">
        <f t="shared" ca="1" si="93"/>
        <v>154</v>
      </c>
      <c r="CM43" s="362">
        <v>35</v>
      </c>
      <c r="CN43" s="371">
        <f t="shared" ca="1" si="94"/>
        <v>0</v>
      </c>
      <c r="CO43" s="359">
        <f t="shared" ca="1" si="34"/>
        <v>0</v>
      </c>
      <c r="CP43" s="359">
        <f t="shared" ca="1" si="35"/>
        <v>0</v>
      </c>
      <c r="CQ43" s="359">
        <f t="shared" ca="1" si="36"/>
        <v>0</v>
      </c>
      <c r="CR43" s="359">
        <f t="shared" ca="1" si="37"/>
        <v>0</v>
      </c>
      <c r="CS43" s="359">
        <f t="shared" ca="1" si="69"/>
        <v>0</v>
      </c>
      <c r="CU43" s="362">
        <f t="shared" ca="1" si="95"/>
        <v>154</v>
      </c>
      <c r="CV43" s="362">
        <v>35</v>
      </c>
      <c r="CW43" s="371">
        <f t="shared" ca="1" si="96"/>
        <v>0</v>
      </c>
      <c r="CX43" s="359">
        <f t="shared" ca="1" si="38"/>
        <v>0</v>
      </c>
      <c r="CY43" s="359">
        <f t="shared" ca="1" si="39"/>
        <v>0</v>
      </c>
      <c r="CZ43" s="359">
        <f t="shared" ca="1" si="40"/>
        <v>0</v>
      </c>
      <c r="DA43" s="359">
        <f t="shared" ca="1" si="41"/>
        <v>0</v>
      </c>
      <c r="DB43" s="359">
        <f t="shared" ca="1" si="70"/>
        <v>0</v>
      </c>
      <c r="DD43" s="362">
        <f t="shared" ca="1" si="97"/>
        <v>154</v>
      </c>
      <c r="DE43" s="362">
        <v>35</v>
      </c>
      <c r="DF43" s="371">
        <f t="shared" ca="1" si="98"/>
        <v>0</v>
      </c>
      <c r="DG43" s="359">
        <f t="shared" ca="1" si="42"/>
        <v>0</v>
      </c>
      <c r="DH43" s="359">
        <f t="shared" ca="1" si="43"/>
        <v>0</v>
      </c>
      <c r="DI43" s="359">
        <f t="shared" ca="1" si="44"/>
        <v>0</v>
      </c>
      <c r="DJ43" s="359">
        <f t="shared" ca="1" si="45"/>
        <v>0</v>
      </c>
      <c r="DK43" s="359">
        <f t="shared" ca="1" si="71"/>
        <v>0</v>
      </c>
      <c r="DM43" s="362">
        <f t="shared" ca="1" si="99"/>
        <v>154</v>
      </c>
      <c r="DN43" s="362">
        <v>35</v>
      </c>
      <c r="DO43" s="371">
        <f t="shared" ca="1" si="100"/>
        <v>0</v>
      </c>
      <c r="DP43" s="359">
        <f t="shared" ca="1" si="46"/>
        <v>0</v>
      </c>
      <c r="DQ43" s="359">
        <f t="shared" ca="1" si="47"/>
        <v>0</v>
      </c>
      <c r="DR43" s="359">
        <f t="shared" ca="1" si="48"/>
        <v>0</v>
      </c>
      <c r="DS43" s="359">
        <f t="shared" ca="1" si="49"/>
        <v>0</v>
      </c>
      <c r="DT43" s="359">
        <f t="shared" ca="1" si="72"/>
        <v>0</v>
      </c>
      <c r="DV43" s="362">
        <f t="shared" ca="1" si="101"/>
        <v>154</v>
      </c>
      <c r="DW43" s="362">
        <v>35</v>
      </c>
      <c r="DX43" s="371">
        <f t="shared" ca="1" si="102"/>
        <v>0</v>
      </c>
      <c r="DY43" s="359">
        <f t="shared" ca="1" si="50"/>
        <v>0</v>
      </c>
      <c r="DZ43" s="359">
        <f t="shared" ca="1" si="51"/>
        <v>0</v>
      </c>
      <c r="EA43" s="359">
        <f t="shared" ca="1" si="52"/>
        <v>0</v>
      </c>
      <c r="EB43" s="359">
        <f t="shared" ca="1" si="53"/>
        <v>0</v>
      </c>
      <c r="EC43" s="359">
        <f t="shared" ca="1" si="73"/>
        <v>0</v>
      </c>
      <c r="EE43" s="362">
        <f t="shared" ca="1" si="103"/>
        <v>154</v>
      </c>
      <c r="EF43" s="362">
        <v>35</v>
      </c>
      <c r="EG43" s="371">
        <f t="shared" ca="1" si="104"/>
        <v>0</v>
      </c>
      <c r="EH43" s="359">
        <f t="shared" ca="1" si="54"/>
        <v>0</v>
      </c>
      <c r="EI43" s="359">
        <f t="shared" ca="1" si="55"/>
        <v>0</v>
      </c>
      <c r="EJ43" s="359">
        <f t="shared" ca="1" si="56"/>
        <v>0</v>
      </c>
      <c r="EK43" s="359">
        <f t="shared" ca="1" si="57"/>
        <v>0</v>
      </c>
      <c r="EL43" s="359">
        <f t="shared" ca="1" si="74"/>
        <v>0</v>
      </c>
    </row>
    <row r="44" spans="6:142" x14ac:dyDescent="0.35">
      <c r="F44" s="372">
        <f ca="1">IFERROR(INDEX('Inflation Rates'!$A$16:$H$138,MATCH('TSP Traditional'!$H44,'Inflation Rates'!$A$16:$A$138,0),8)/INDEX('Inflation Rates'!$A$16:$H$138,MATCH('TSP Traditional'!$H44,'Inflation Rates'!$A$16:$A$138,0)-1,8)-1,F43)</f>
        <v>2.0000000000000018E-2</v>
      </c>
      <c r="G44" s="372">
        <f ca="1">IFERROR(INDEX('Inflation Rates'!$A$16:$H$138,MATCH('TSP Traditional'!$H44,'Inflation Rates'!$A$16:$A$138,0),6)/INDEX('Inflation Rates'!$A$16:$H$138,MATCH('TSP Traditional'!$H44,'Inflation Rates'!$A$16:$A$138,0)-1,6)-1,G43)</f>
        <v>2.0999999999999908E-2</v>
      </c>
      <c r="H44" s="362">
        <f t="shared" ca="1" si="105"/>
        <v>2055</v>
      </c>
      <c r="I44" s="362">
        <f t="shared" ca="1" si="106"/>
        <v>155</v>
      </c>
      <c r="J44" s="362">
        <v>36</v>
      </c>
      <c r="K44" s="371">
        <f t="shared" ca="1" si="107"/>
        <v>0</v>
      </c>
      <c r="L44" s="359">
        <f t="shared" ca="1" si="2"/>
        <v>0</v>
      </c>
      <c r="M44" s="359">
        <f t="shared" ca="1" si="3"/>
        <v>0</v>
      </c>
      <c r="N44" s="359">
        <f t="shared" ca="1" si="75"/>
        <v>0</v>
      </c>
      <c r="O44" s="359">
        <f t="shared" ca="1" si="58"/>
        <v>0</v>
      </c>
      <c r="P44" s="359">
        <f t="shared" ca="1" si="76"/>
        <v>0</v>
      </c>
      <c r="Q44" s="359"/>
      <c r="R44" s="362">
        <f t="shared" ca="1" si="108"/>
        <v>155</v>
      </c>
      <c r="S44" s="362">
        <v>35</v>
      </c>
      <c r="T44" s="371">
        <f t="shared" ca="1" si="109"/>
        <v>0</v>
      </c>
      <c r="U44" s="359">
        <f t="shared" ca="1" si="59"/>
        <v>0</v>
      </c>
      <c r="V44" s="359">
        <f t="shared" ca="1" si="60"/>
        <v>0</v>
      </c>
      <c r="W44" s="359">
        <f t="shared" ca="1" si="61"/>
        <v>0</v>
      </c>
      <c r="X44" s="359">
        <f t="shared" ca="1" si="77"/>
        <v>0</v>
      </c>
      <c r="Y44" s="359">
        <f t="shared" ca="1" si="78"/>
        <v>0</v>
      </c>
      <c r="AA44" s="362">
        <f t="shared" ca="1" si="79"/>
        <v>155</v>
      </c>
      <c r="AB44" s="362">
        <v>36</v>
      </c>
      <c r="AC44" s="371">
        <f t="shared" ca="1" si="80"/>
        <v>0</v>
      </c>
      <c r="AD44" s="359">
        <f t="shared" ca="1" si="6"/>
        <v>0</v>
      </c>
      <c r="AE44" s="359">
        <f t="shared" ca="1" si="7"/>
        <v>0</v>
      </c>
      <c r="AF44" s="359">
        <f t="shared" ca="1" si="8"/>
        <v>0</v>
      </c>
      <c r="AG44" s="359">
        <f t="shared" ca="1" si="9"/>
        <v>0</v>
      </c>
      <c r="AH44" s="359">
        <f t="shared" ca="1" si="62"/>
        <v>0</v>
      </c>
      <c r="AJ44" s="362">
        <f t="shared" ca="1" si="81"/>
        <v>155</v>
      </c>
      <c r="AK44" s="362">
        <v>36</v>
      </c>
      <c r="AL44" s="371">
        <f t="shared" ca="1" si="82"/>
        <v>0</v>
      </c>
      <c r="AM44" s="359">
        <f t="shared" ca="1" si="10"/>
        <v>0</v>
      </c>
      <c r="AN44" s="359">
        <f t="shared" ca="1" si="11"/>
        <v>0</v>
      </c>
      <c r="AO44" s="359">
        <f t="shared" ca="1" si="12"/>
        <v>0</v>
      </c>
      <c r="AP44" s="359">
        <f t="shared" ca="1" si="13"/>
        <v>0</v>
      </c>
      <c r="AQ44" s="359">
        <f t="shared" ca="1" si="63"/>
        <v>0</v>
      </c>
      <c r="AS44" s="362">
        <f t="shared" ca="1" si="83"/>
        <v>155</v>
      </c>
      <c r="AT44" s="362">
        <v>36</v>
      </c>
      <c r="AU44" s="371">
        <f t="shared" ca="1" si="84"/>
        <v>0</v>
      </c>
      <c r="AV44" s="359">
        <f t="shared" ca="1" si="14"/>
        <v>0</v>
      </c>
      <c r="AW44" s="359">
        <f t="shared" ca="1" si="15"/>
        <v>0</v>
      </c>
      <c r="AX44" s="359">
        <f t="shared" ca="1" si="16"/>
        <v>0</v>
      </c>
      <c r="AY44" s="359">
        <f t="shared" ca="1" si="17"/>
        <v>0</v>
      </c>
      <c r="AZ44" s="359">
        <f t="shared" ca="1" si="64"/>
        <v>0</v>
      </c>
      <c r="BB44" s="362">
        <f t="shared" ca="1" si="85"/>
        <v>155</v>
      </c>
      <c r="BC44" s="362">
        <v>36</v>
      </c>
      <c r="BD44" s="371">
        <f t="shared" ca="1" si="86"/>
        <v>0</v>
      </c>
      <c r="BE44" s="359">
        <f t="shared" ca="1" si="18"/>
        <v>0</v>
      </c>
      <c r="BF44" s="359">
        <f t="shared" ca="1" si="19"/>
        <v>0</v>
      </c>
      <c r="BG44" s="359">
        <f t="shared" ca="1" si="20"/>
        <v>0</v>
      </c>
      <c r="BH44" s="359">
        <f t="shared" ca="1" si="21"/>
        <v>0</v>
      </c>
      <c r="BI44" s="359">
        <f t="shared" ca="1" si="65"/>
        <v>0</v>
      </c>
      <c r="BK44" s="362">
        <f t="shared" ca="1" si="87"/>
        <v>155</v>
      </c>
      <c r="BL44" s="362">
        <v>36</v>
      </c>
      <c r="BM44" s="371">
        <f t="shared" ca="1" si="88"/>
        <v>0</v>
      </c>
      <c r="BN44" s="359">
        <f t="shared" ca="1" si="22"/>
        <v>0</v>
      </c>
      <c r="BO44" s="359">
        <f t="shared" ca="1" si="23"/>
        <v>0</v>
      </c>
      <c r="BP44" s="359">
        <f t="shared" ca="1" si="24"/>
        <v>0</v>
      </c>
      <c r="BQ44" s="359">
        <f t="shared" ca="1" si="25"/>
        <v>0</v>
      </c>
      <c r="BR44" s="359">
        <f t="shared" ca="1" si="66"/>
        <v>0</v>
      </c>
      <c r="BT44" s="362">
        <f t="shared" ca="1" si="89"/>
        <v>155</v>
      </c>
      <c r="BU44" s="362">
        <v>36</v>
      </c>
      <c r="BV44" s="371">
        <f t="shared" ca="1" si="90"/>
        <v>0</v>
      </c>
      <c r="BW44" s="359">
        <f t="shared" ca="1" si="26"/>
        <v>0</v>
      </c>
      <c r="BX44" s="359">
        <f t="shared" ca="1" si="27"/>
        <v>0</v>
      </c>
      <c r="BY44" s="359">
        <f t="shared" ca="1" si="28"/>
        <v>0</v>
      </c>
      <c r="BZ44" s="359">
        <f t="shared" ca="1" si="29"/>
        <v>0</v>
      </c>
      <c r="CA44" s="359">
        <f t="shared" ca="1" si="67"/>
        <v>0</v>
      </c>
      <c r="CC44" s="362">
        <f t="shared" ca="1" si="91"/>
        <v>155</v>
      </c>
      <c r="CD44" s="362">
        <v>36</v>
      </c>
      <c r="CE44" s="371">
        <f t="shared" ca="1" si="92"/>
        <v>0</v>
      </c>
      <c r="CF44" s="359">
        <f t="shared" ca="1" si="30"/>
        <v>0</v>
      </c>
      <c r="CG44" s="359">
        <f t="shared" ca="1" si="31"/>
        <v>0</v>
      </c>
      <c r="CH44" s="359">
        <f t="shared" ca="1" si="32"/>
        <v>0</v>
      </c>
      <c r="CI44" s="359">
        <f t="shared" ca="1" si="33"/>
        <v>0</v>
      </c>
      <c r="CJ44" s="359">
        <f t="shared" ca="1" si="68"/>
        <v>0</v>
      </c>
      <c r="CL44" s="362">
        <f t="shared" ca="1" si="93"/>
        <v>155</v>
      </c>
      <c r="CM44" s="362">
        <v>36</v>
      </c>
      <c r="CN44" s="371">
        <f t="shared" ca="1" si="94"/>
        <v>0</v>
      </c>
      <c r="CO44" s="359">
        <f t="shared" ca="1" si="34"/>
        <v>0</v>
      </c>
      <c r="CP44" s="359">
        <f t="shared" ca="1" si="35"/>
        <v>0</v>
      </c>
      <c r="CQ44" s="359">
        <f t="shared" ca="1" si="36"/>
        <v>0</v>
      </c>
      <c r="CR44" s="359">
        <f t="shared" ca="1" si="37"/>
        <v>0</v>
      </c>
      <c r="CS44" s="359">
        <f t="shared" ca="1" si="69"/>
        <v>0</v>
      </c>
      <c r="CU44" s="362">
        <f t="shared" ca="1" si="95"/>
        <v>155</v>
      </c>
      <c r="CV44" s="362">
        <v>36</v>
      </c>
      <c r="CW44" s="371">
        <f t="shared" ca="1" si="96"/>
        <v>0</v>
      </c>
      <c r="CX44" s="359">
        <f t="shared" ca="1" si="38"/>
        <v>0</v>
      </c>
      <c r="CY44" s="359">
        <f t="shared" ca="1" si="39"/>
        <v>0</v>
      </c>
      <c r="CZ44" s="359">
        <f t="shared" ca="1" si="40"/>
        <v>0</v>
      </c>
      <c r="DA44" s="359">
        <f t="shared" ca="1" si="41"/>
        <v>0</v>
      </c>
      <c r="DB44" s="359">
        <f t="shared" ca="1" si="70"/>
        <v>0</v>
      </c>
      <c r="DD44" s="362">
        <f t="shared" ca="1" si="97"/>
        <v>155</v>
      </c>
      <c r="DE44" s="362">
        <v>36</v>
      </c>
      <c r="DF44" s="371">
        <f t="shared" ca="1" si="98"/>
        <v>0</v>
      </c>
      <c r="DG44" s="359">
        <f t="shared" ca="1" si="42"/>
        <v>0</v>
      </c>
      <c r="DH44" s="359">
        <f t="shared" ca="1" si="43"/>
        <v>0</v>
      </c>
      <c r="DI44" s="359">
        <f t="shared" ca="1" si="44"/>
        <v>0</v>
      </c>
      <c r="DJ44" s="359">
        <f t="shared" ca="1" si="45"/>
        <v>0</v>
      </c>
      <c r="DK44" s="359">
        <f t="shared" ca="1" si="71"/>
        <v>0</v>
      </c>
      <c r="DM44" s="362">
        <f t="shared" ca="1" si="99"/>
        <v>155</v>
      </c>
      <c r="DN44" s="362">
        <v>36</v>
      </c>
      <c r="DO44" s="371">
        <f t="shared" ca="1" si="100"/>
        <v>0</v>
      </c>
      <c r="DP44" s="359">
        <f t="shared" ca="1" si="46"/>
        <v>0</v>
      </c>
      <c r="DQ44" s="359">
        <f t="shared" ca="1" si="47"/>
        <v>0</v>
      </c>
      <c r="DR44" s="359">
        <f t="shared" ca="1" si="48"/>
        <v>0</v>
      </c>
      <c r="DS44" s="359">
        <f t="shared" ca="1" si="49"/>
        <v>0</v>
      </c>
      <c r="DT44" s="359">
        <f t="shared" ca="1" si="72"/>
        <v>0</v>
      </c>
      <c r="DV44" s="362">
        <f t="shared" ca="1" si="101"/>
        <v>155</v>
      </c>
      <c r="DW44" s="362">
        <v>36</v>
      </c>
      <c r="DX44" s="371">
        <f t="shared" ca="1" si="102"/>
        <v>0</v>
      </c>
      <c r="DY44" s="359">
        <f t="shared" ca="1" si="50"/>
        <v>0</v>
      </c>
      <c r="DZ44" s="359">
        <f t="shared" ca="1" si="51"/>
        <v>0</v>
      </c>
      <c r="EA44" s="359">
        <f t="shared" ca="1" si="52"/>
        <v>0</v>
      </c>
      <c r="EB44" s="359">
        <f t="shared" ca="1" si="53"/>
        <v>0</v>
      </c>
      <c r="EC44" s="359">
        <f t="shared" ca="1" si="73"/>
        <v>0</v>
      </c>
      <c r="EE44" s="362">
        <f t="shared" ca="1" si="103"/>
        <v>155</v>
      </c>
      <c r="EF44" s="362">
        <v>36</v>
      </c>
      <c r="EG44" s="371">
        <f t="shared" ca="1" si="104"/>
        <v>0</v>
      </c>
      <c r="EH44" s="359">
        <f t="shared" ca="1" si="54"/>
        <v>0</v>
      </c>
      <c r="EI44" s="359">
        <f t="shared" ca="1" si="55"/>
        <v>0</v>
      </c>
      <c r="EJ44" s="359">
        <f t="shared" ca="1" si="56"/>
        <v>0</v>
      </c>
      <c r="EK44" s="359">
        <f t="shared" ca="1" si="57"/>
        <v>0</v>
      </c>
      <c r="EL44" s="359">
        <f t="shared" ca="1" si="74"/>
        <v>0</v>
      </c>
    </row>
    <row r="45" spans="6:142" x14ac:dyDescent="0.35">
      <c r="F45" s="372">
        <f ca="1">IFERROR(INDEX('Inflation Rates'!$A$16:$H$138,MATCH('TSP Traditional'!$H45,'Inflation Rates'!$A$16:$A$138,0),8)/INDEX('Inflation Rates'!$A$16:$H$138,MATCH('TSP Traditional'!$H45,'Inflation Rates'!$A$16:$A$138,0)-1,8)-1,F44)</f>
        <v>2.0000000000000018E-2</v>
      </c>
      <c r="G45" s="372">
        <f ca="1">IFERROR(INDEX('Inflation Rates'!$A$16:$H$138,MATCH('TSP Traditional'!$H45,'Inflation Rates'!$A$16:$A$138,0),6)/INDEX('Inflation Rates'!$A$16:$H$138,MATCH('TSP Traditional'!$H45,'Inflation Rates'!$A$16:$A$138,0)-1,6)-1,G44)</f>
        <v>2.0999999999999908E-2</v>
      </c>
      <c r="H45" s="362">
        <f t="shared" ca="1" si="105"/>
        <v>2056</v>
      </c>
      <c r="I45" s="362">
        <f t="shared" ca="1" si="106"/>
        <v>156</v>
      </c>
      <c r="J45" s="362">
        <v>37</v>
      </c>
      <c r="K45" s="371">
        <f t="shared" ca="1" si="107"/>
        <v>0</v>
      </c>
      <c r="L45" s="359">
        <f t="shared" ca="1" si="2"/>
        <v>0</v>
      </c>
      <c r="M45" s="359">
        <f t="shared" ca="1" si="3"/>
        <v>0</v>
      </c>
      <c r="N45" s="359">
        <f t="shared" ca="1" si="75"/>
        <v>0</v>
      </c>
      <c r="O45" s="359">
        <f t="shared" ca="1" si="58"/>
        <v>0</v>
      </c>
      <c r="P45" s="359">
        <f t="shared" ca="1" si="76"/>
        <v>0</v>
      </c>
      <c r="Q45" s="359"/>
      <c r="R45" s="362">
        <f t="shared" ca="1" si="108"/>
        <v>156</v>
      </c>
      <c r="S45" s="362">
        <v>36</v>
      </c>
      <c r="T45" s="371">
        <f t="shared" ca="1" si="109"/>
        <v>0</v>
      </c>
      <c r="U45" s="359">
        <f t="shared" ca="1" si="59"/>
        <v>0</v>
      </c>
      <c r="V45" s="359">
        <f t="shared" ca="1" si="60"/>
        <v>0</v>
      </c>
      <c r="W45" s="359">
        <f t="shared" ca="1" si="61"/>
        <v>0</v>
      </c>
      <c r="X45" s="359">
        <f t="shared" ca="1" si="77"/>
        <v>0</v>
      </c>
      <c r="Y45" s="359">
        <f t="shared" ca="1" si="78"/>
        <v>0</v>
      </c>
      <c r="AA45" s="362">
        <f t="shared" ca="1" si="79"/>
        <v>156</v>
      </c>
      <c r="AB45" s="362">
        <v>37</v>
      </c>
      <c r="AC45" s="371">
        <f t="shared" ca="1" si="80"/>
        <v>0</v>
      </c>
      <c r="AD45" s="359">
        <f t="shared" ca="1" si="6"/>
        <v>0</v>
      </c>
      <c r="AE45" s="359">
        <f t="shared" ca="1" si="7"/>
        <v>0</v>
      </c>
      <c r="AF45" s="359">
        <f t="shared" ca="1" si="8"/>
        <v>0</v>
      </c>
      <c r="AG45" s="359">
        <f t="shared" ca="1" si="9"/>
        <v>0</v>
      </c>
      <c r="AH45" s="359">
        <f t="shared" ca="1" si="62"/>
        <v>0</v>
      </c>
      <c r="AJ45" s="362">
        <f t="shared" ca="1" si="81"/>
        <v>156</v>
      </c>
      <c r="AK45" s="362">
        <v>37</v>
      </c>
      <c r="AL45" s="371">
        <f t="shared" ca="1" si="82"/>
        <v>0</v>
      </c>
      <c r="AM45" s="359">
        <f t="shared" ca="1" si="10"/>
        <v>0</v>
      </c>
      <c r="AN45" s="359">
        <f t="shared" ca="1" si="11"/>
        <v>0</v>
      </c>
      <c r="AO45" s="359">
        <f t="shared" ca="1" si="12"/>
        <v>0</v>
      </c>
      <c r="AP45" s="359">
        <f t="shared" ca="1" si="13"/>
        <v>0</v>
      </c>
      <c r="AQ45" s="359">
        <f t="shared" ca="1" si="63"/>
        <v>0</v>
      </c>
      <c r="AS45" s="362">
        <f t="shared" ca="1" si="83"/>
        <v>156</v>
      </c>
      <c r="AT45" s="362">
        <v>37</v>
      </c>
      <c r="AU45" s="371">
        <f t="shared" ca="1" si="84"/>
        <v>0</v>
      </c>
      <c r="AV45" s="359">
        <f t="shared" ca="1" si="14"/>
        <v>0</v>
      </c>
      <c r="AW45" s="359">
        <f t="shared" ca="1" si="15"/>
        <v>0</v>
      </c>
      <c r="AX45" s="359">
        <f t="shared" ca="1" si="16"/>
        <v>0</v>
      </c>
      <c r="AY45" s="359">
        <f t="shared" ca="1" si="17"/>
        <v>0</v>
      </c>
      <c r="AZ45" s="359">
        <f t="shared" ca="1" si="64"/>
        <v>0</v>
      </c>
      <c r="BB45" s="362">
        <f t="shared" ca="1" si="85"/>
        <v>156</v>
      </c>
      <c r="BC45" s="362">
        <v>37</v>
      </c>
      <c r="BD45" s="371">
        <f t="shared" ca="1" si="86"/>
        <v>0</v>
      </c>
      <c r="BE45" s="359">
        <f t="shared" ca="1" si="18"/>
        <v>0</v>
      </c>
      <c r="BF45" s="359">
        <f t="shared" ca="1" si="19"/>
        <v>0</v>
      </c>
      <c r="BG45" s="359">
        <f t="shared" ca="1" si="20"/>
        <v>0</v>
      </c>
      <c r="BH45" s="359">
        <f t="shared" ca="1" si="21"/>
        <v>0</v>
      </c>
      <c r="BI45" s="359">
        <f t="shared" ca="1" si="65"/>
        <v>0</v>
      </c>
      <c r="BK45" s="362">
        <f t="shared" ca="1" si="87"/>
        <v>156</v>
      </c>
      <c r="BL45" s="362">
        <v>37</v>
      </c>
      <c r="BM45" s="371">
        <f t="shared" ca="1" si="88"/>
        <v>0</v>
      </c>
      <c r="BN45" s="359">
        <f t="shared" ca="1" si="22"/>
        <v>0</v>
      </c>
      <c r="BO45" s="359">
        <f t="shared" ca="1" si="23"/>
        <v>0</v>
      </c>
      <c r="BP45" s="359">
        <f t="shared" ca="1" si="24"/>
        <v>0</v>
      </c>
      <c r="BQ45" s="359">
        <f t="shared" ca="1" si="25"/>
        <v>0</v>
      </c>
      <c r="BR45" s="359">
        <f t="shared" ca="1" si="66"/>
        <v>0</v>
      </c>
      <c r="BT45" s="362">
        <f t="shared" ca="1" si="89"/>
        <v>156</v>
      </c>
      <c r="BU45" s="362">
        <v>37</v>
      </c>
      <c r="BV45" s="371">
        <f t="shared" ca="1" si="90"/>
        <v>0</v>
      </c>
      <c r="BW45" s="359">
        <f t="shared" ca="1" si="26"/>
        <v>0</v>
      </c>
      <c r="BX45" s="359">
        <f t="shared" ca="1" si="27"/>
        <v>0</v>
      </c>
      <c r="BY45" s="359">
        <f t="shared" ca="1" si="28"/>
        <v>0</v>
      </c>
      <c r="BZ45" s="359">
        <f t="shared" ca="1" si="29"/>
        <v>0</v>
      </c>
      <c r="CA45" s="359">
        <f t="shared" ca="1" si="67"/>
        <v>0</v>
      </c>
      <c r="CC45" s="362">
        <f t="shared" ca="1" si="91"/>
        <v>156</v>
      </c>
      <c r="CD45" s="362">
        <v>37</v>
      </c>
      <c r="CE45" s="371">
        <f t="shared" ca="1" si="92"/>
        <v>0</v>
      </c>
      <c r="CF45" s="359">
        <f t="shared" ca="1" si="30"/>
        <v>0</v>
      </c>
      <c r="CG45" s="359">
        <f t="shared" ca="1" si="31"/>
        <v>0</v>
      </c>
      <c r="CH45" s="359">
        <f t="shared" ca="1" si="32"/>
        <v>0</v>
      </c>
      <c r="CI45" s="359">
        <f t="shared" ca="1" si="33"/>
        <v>0</v>
      </c>
      <c r="CJ45" s="359">
        <f t="shared" ca="1" si="68"/>
        <v>0</v>
      </c>
      <c r="CL45" s="362">
        <f t="shared" ca="1" si="93"/>
        <v>156</v>
      </c>
      <c r="CM45" s="362">
        <v>37</v>
      </c>
      <c r="CN45" s="371">
        <f t="shared" ca="1" si="94"/>
        <v>0</v>
      </c>
      <c r="CO45" s="359">
        <f t="shared" ca="1" si="34"/>
        <v>0</v>
      </c>
      <c r="CP45" s="359">
        <f t="shared" ca="1" si="35"/>
        <v>0</v>
      </c>
      <c r="CQ45" s="359">
        <f t="shared" ca="1" si="36"/>
        <v>0</v>
      </c>
      <c r="CR45" s="359">
        <f t="shared" ca="1" si="37"/>
        <v>0</v>
      </c>
      <c r="CS45" s="359">
        <f t="shared" ca="1" si="69"/>
        <v>0</v>
      </c>
      <c r="CU45" s="362">
        <f t="shared" ca="1" si="95"/>
        <v>156</v>
      </c>
      <c r="CV45" s="362">
        <v>37</v>
      </c>
      <c r="CW45" s="371">
        <f t="shared" ca="1" si="96"/>
        <v>0</v>
      </c>
      <c r="CX45" s="359">
        <f t="shared" ca="1" si="38"/>
        <v>0</v>
      </c>
      <c r="CY45" s="359">
        <f t="shared" ca="1" si="39"/>
        <v>0</v>
      </c>
      <c r="CZ45" s="359">
        <f t="shared" ca="1" si="40"/>
        <v>0</v>
      </c>
      <c r="DA45" s="359">
        <f t="shared" ca="1" si="41"/>
        <v>0</v>
      </c>
      <c r="DB45" s="359">
        <f t="shared" ca="1" si="70"/>
        <v>0</v>
      </c>
      <c r="DD45" s="362">
        <f t="shared" ca="1" si="97"/>
        <v>156</v>
      </c>
      <c r="DE45" s="362">
        <v>37</v>
      </c>
      <c r="DF45" s="371">
        <f t="shared" ca="1" si="98"/>
        <v>0</v>
      </c>
      <c r="DG45" s="359">
        <f t="shared" ca="1" si="42"/>
        <v>0</v>
      </c>
      <c r="DH45" s="359">
        <f t="shared" ca="1" si="43"/>
        <v>0</v>
      </c>
      <c r="DI45" s="359">
        <f t="shared" ca="1" si="44"/>
        <v>0</v>
      </c>
      <c r="DJ45" s="359">
        <f t="shared" ca="1" si="45"/>
        <v>0</v>
      </c>
      <c r="DK45" s="359">
        <f t="shared" ca="1" si="71"/>
        <v>0</v>
      </c>
      <c r="DM45" s="362">
        <f t="shared" ca="1" si="99"/>
        <v>156</v>
      </c>
      <c r="DN45" s="362">
        <v>37</v>
      </c>
      <c r="DO45" s="371">
        <f t="shared" ca="1" si="100"/>
        <v>0</v>
      </c>
      <c r="DP45" s="359">
        <f t="shared" ca="1" si="46"/>
        <v>0</v>
      </c>
      <c r="DQ45" s="359">
        <f t="shared" ca="1" si="47"/>
        <v>0</v>
      </c>
      <c r="DR45" s="359">
        <f t="shared" ca="1" si="48"/>
        <v>0</v>
      </c>
      <c r="DS45" s="359">
        <f t="shared" ca="1" si="49"/>
        <v>0</v>
      </c>
      <c r="DT45" s="359">
        <f t="shared" ca="1" si="72"/>
        <v>0</v>
      </c>
      <c r="DV45" s="362">
        <f t="shared" ca="1" si="101"/>
        <v>156</v>
      </c>
      <c r="DW45" s="362">
        <v>37</v>
      </c>
      <c r="DX45" s="371">
        <f t="shared" ca="1" si="102"/>
        <v>0</v>
      </c>
      <c r="DY45" s="359">
        <f t="shared" ca="1" si="50"/>
        <v>0</v>
      </c>
      <c r="DZ45" s="359">
        <f t="shared" ca="1" si="51"/>
        <v>0</v>
      </c>
      <c r="EA45" s="359">
        <f t="shared" ca="1" si="52"/>
        <v>0</v>
      </c>
      <c r="EB45" s="359">
        <f t="shared" ca="1" si="53"/>
        <v>0</v>
      </c>
      <c r="EC45" s="359">
        <f t="shared" ca="1" si="73"/>
        <v>0</v>
      </c>
      <c r="EE45" s="362">
        <f t="shared" ca="1" si="103"/>
        <v>156</v>
      </c>
      <c r="EF45" s="362">
        <v>37</v>
      </c>
      <c r="EG45" s="371">
        <f t="shared" ca="1" si="104"/>
        <v>0</v>
      </c>
      <c r="EH45" s="359">
        <f t="shared" ca="1" si="54"/>
        <v>0</v>
      </c>
      <c r="EI45" s="359">
        <f t="shared" ca="1" si="55"/>
        <v>0</v>
      </c>
      <c r="EJ45" s="359">
        <f t="shared" ca="1" si="56"/>
        <v>0</v>
      </c>
      <c r="EK45" s="359">
        <f t="shared" ca="1" si="57"/>
        <v>0</v>
      </c>
      <c r="EL45" s="359">
        <f t="shared" ca="1" si="74"/>
        <v>0</v>
      </c>
    </row>
    <row r="46" spans="6:142" x14ac:dyDescent="0.35">
      <c r="F46" s="372">
        <f ca="1">IFERROR(INDEX('Inflation Rates'!$A$16:$H$138,MATCH('TSP Traditional'!$H46,'Inflation Rates'!$A$16:$A$138,0),8)/INDEX('Inflation Rates'!$A$16:$H$138,MATCH('TSP Traditional'!$H46,'Inflation Rates'!$A$16:$A$138,0)-1,8)-1,F45)</f>
        <v>2.0000000000000018E-2</v>
      </c>
      <c r="G46" s="372">
        <f ca="1">IFERROR(INDEX('Inflation Rates'!$A$16:$H$138,MATCH('TSP Traditional'!$H46,'Inflation Rates'!$A$16:$A$138,0),6)/INDEX('Inflation Rates'!$A$16:$H$138,MATCH('TSP Traditional'!$H46,'Inflation Rates'!$A$16:$A$138,0)-1,6)-1,G45)</f>
        <v>2.0999999999999908E-2</v>
      </c>
      <c r="H46" s="362">
        <f t="shared" ca="1" si="105"/>
        <v>2057</v>
      </c>
      <c r="I46" s="362">
        <f t="shared" ca="1" si="106"/>
        <v>157</v>
      </c>
      <c r="J46" s="362">
        <v>38</v>
      </c>
      <c r="K46" s="371">
        <f t="shared" ca="1" si="107"/>
        <v>0</v>
      </c>
      <c r="L46" s="359">
        <f t="shared" ca="1" si="2"/>
        <v>0</v>
      </c>
      <c r="M46" s="359">
        <f t="shared" ca="1" si="3"/>
        <v>0</v>
      </c>
      <c r="N46" s="359">
        <f t="shared" ca="1" si="75"/>
        <v>0</v>
      </c>
      <c r="O46" s="359">
        <f t="shared" ca="1" si="58"/>
        <v>0</v>
      </c>
      <c r="P46" s="359">
        <f t="shared" ca="1" si="76"/>
        <v>0</v>
      </c>
      <c r="Q46" s="359"/>
      <c r="R46" s="362">
        <f t="shared" ca="1" si="108"/>
        <v>157</v>
      </c>
      <c r="S46" s="362">
        <v>37</v>
      </c>
      <c r="T46" s="371">
        <f t="shared" ca="1" si="109"/>
        <v>0</v>
      </c>
      <c r="U46" s="359">
        <f t="shared" ca="1" si="59"/>
        <v>0</v>
      </c>
      <c r="V46" s="359">
        <f t="shared" ca="1" si="60"/>
        <v>0</v>
      </c>
      <c r="W46" s="359">
        <f t="shared" ca="1" si="61"/>
        <v>0</v>
      </c>
      <c r="X46" s="359">
        <f t="shared" ca="1" si="77"/>
        <v>0</v>
      </c>
      <c r="Y46" s="359">
        <f t="shared" ca="1" si="78"/>
        <v>0</v>
      </c>
      <c r="AA46" s="362">
        <f t="shared" ca="1" si="79"/>
        <v>157</v>
      </c>
      <c r="AB46" s="362">
        <v>38</v>
      </c>
      <c r="AC46" s="371">
        <f t="shared" ca="1" si="80"/>
        <v>0</v>
      </c>
      <c r="AD46" s="359">
        <f t="shared" ca="1" si="6"/>
        <v>0</v>
      </c>
      <c r="AE46" s="359">
        <f t="shared" ca="1" si="7"/>
        <v>0</v>
      </c>
      <c r="AF46" s="359">
        <f t="shared" ca="1" si="8"/>
        <v>0</v>
      </c>
      <c r="AG46" s="359">
        <f t="shared" ca="1" si="9"/>
        <v>0</v>
      </c>
      <c r="AH46" s="359">
        <f t="shared" ca="1" si="62"/>
        <v>0</v>
      </c>
      <c r="AJ46" s="362">
        <f t="shared" ca="1" si="81"/>
        <v>157</v>
      </c>
      <c r="AK46" s="362">
        <v>38</v>
      </c>
      <c r="AL46" s="371">
        <f t="shared" ca="1" si="82"/>
        <v>0</v>
      </c>
      <c r="AM46" s="359">
        <f t="shared" ca="1" si="10"/>
        <v>0</v>
      </c>
      <c r="AN46" s="359">
        <f t="shared" ca="1" si="11"/>
        <v>0</v>
      </c>
      <c r="AO46" s="359">
        <f t="shared" ca="1" si="12"/>
        <v>0</v>
      </c>
      <c r="AP46" s="359">
        <f t="shared" ca="1" si="13"/>
        <v>0</v>
      </c>
      <c r="AQ46" s="359">
        <f t="shared" ca="1" si="63"/>
        <v>0</v>
      </c>
      <c r="AS46" s="362">
        <f t="shared" ca="1" si="83"/>
        <v>157</v>
      </c>
      <c r="AT46" s="362">
        <v>38</v>
      </c>
      <c r="AU46" s="371">
        <f t="shared" ca="1" si="84"/>
        <v>0</v>
      </c>
      <c r="AV46" s="359">
        <f t="shared" ca="1" si="14"/>
        <v>0</v>
      </c>
      <c r="AW46" s="359">
        <f t="shared" ca="1" si="15"/>
        <v>0</v>
      </c>
      <c r="AX46" s="359">
        <f t="shared" ca="1" si="16"/>
        <v>0</v>
      </c>
      <c r="AY46" s="359">
        <f t="shared" ca="1" si="17"/>
        <v>0</v>
      </c>
      <c r="AZ46" s="359">
        <f t="shared" ca="1" si="64"/>
        <v>0</v>
      </c>
      <c r="BB46" s="362">
        <f t="shared" ca="1" si="85"/>
        <v>157</v>
      </c>
      <c r="BC46" s="362">
        <v>38</v>
      </c>
      <c r="BD46" s="371">
        <f t="shared" ca="1" si="86"/>
        <v>0</v>
      </c>
      <c r="BE46" s="359">
        <f t="shared" ca="1" si="18"/>
        <v>0</v>
      </c>
      <c r="BF46" s="359">
        <f t="shared" ca="1" si="19"/>
        <v>0</v>
      </c>
      <c r="BG46" s="359">
        <f t="shared" ca="1" si="20"/>
        <v>0</v>
      </c>
      <c r="BH46" s="359">
        <f t="shared" ca="1" si="21"/>
        <v>0</v>
      </c>
      <c r="BI46" s="359">
        <f t="shared" ca="1" si="65"/>
        <v>0</v>
      </c>
      <c r="BK46" s="362">
        <f t="shared" ca="1" si="87"/>
        <v>157</v>
      </c>
      <c r="BL46" s="362">
        <v>38</v>
      </c>
      <c r="BM46" s="371">
        <f t="shared" ca="1" si="88"/>
        <v>0</v>
      </c>
      <c r="BN46" s="359">
        <f t="shared" ca="1" si="22"/>
        <v>0</v>
      </c>
      <c r="BO46" s="359">
        <f t="shared" ca="1" si="23"/>
        <v>0</v>
      </c>
      <c r="BP46" s="359">
        <f t="shared" ca="1" si="24"/>
        <v>0</v>
      </c>
      <c r="BQ46" s="359">
        <f t="shared" ca="1" si="25"/>
        <v>0</v>
      </c>
      <c r="BR46" s="359">
        <f t="shared" ca="1" si="66"/>
        <v>0</v>
      </c>
      <c r="BT46" s="362">
        <f t="shared" ca="1" si="89"/>
        <v>157</v>
      </c>
      <c r="BU46" s="362">
        <v>38</v>
      </c>
      <c r="BV46" s="371">
        <f t="shared" ca="1" si="90"/>
        <v>0</v>
      </c>
      <c r="BW46" s="359">
        <f t="shared" ca="1" si="26"/>
        <v>0</v>
      </c>
      <c r="BX46" s="359">
        <f t="shared" ca="1" si="27"/>
        <v>0</v>
      </c>
      <c r="BY46" s="359">
        <f t="shared" ca="1" si="28"/>
        <v>0</v>
      </c>
      <c r="BZ46" s="359">
        <f t="shared" ca="1" si="29"/>
        <v>0</v>
      </c>
      <c r="CA46" s="359">
        <f t="shared" ca="1" si="67"/>
        <v>0</v>
      </c>
      <c r="CC46" s="362">
        <f t="shared" ca="1" si="91"/>
        <v>157</v>
      </c>
      <c r="CD46" s="362">
        <v>38</v>
      </c>
      <c r="CE46" s="371">
        <f t="shared" ca="1" si="92"/>
        <v>0</v>
      </c>
      <c r="CF46" s="359">
        <f t="shared" ca="1" si="30"/>
        <v>0</v>
      </c>
      <c r="CG46" s="359">
        <f t="shared" ca="1" si="31"/>
        <v>0</v>
      </c>
      <c r="CH46" s="359">
        <f t="shared" ca="1" si="32"/>
        <v>0</v>
      </c>
      <c r="CI46" s="359">
        <f t="shared" ca="1" si="33"/>
        <v>0</v>
      </c>
      <c r="CJ46" s="359">
        <f t="shared" ca="1" si="68"/>
        <v>0</v>
      </c>
      <c r="CL46" s="362">
        <f t="shared" ca="1" si="93"/>
        <v>157</v>
      </c>
      <c r="CM46" s="362">
        <v>38</v>
      </c>
      <c r="CN46" s="371">
        <f t="shared" ca="1" si="94"/>
        <v>0</v>
      </c>
      <c r="CO46" s="359">
        <f t="shared" ca="1" si="34"/>
        <v>0</v>
      </c>
      <c r="CP46" s="359">
        <f t="shared" ca="1" si="35"/>
        <v>0</v>
      </c>
      <c r="CQ46" s="359">
        <f t="shared" ca="1" si="36"/>
        <v>0</v>
      </c>
      <c r="CR46" s="359">
        <f t="shared" ca="1" si="37"/>
        <v>0</v>
      </c>
      <c r="CS46" s="359">
        <f t="shared" ca="1" si="69"/>
        <v>0</v>
      </c>
      <c r="CU46" s="362">
        <f t="shared" ca="1" si="95"/>
        <v>157</v>
      </c>
      <c r="CV46" s="362">
        <v>38</v>
      </c>
      <c r="CW46" s="371">
        <f t="shared" ca="1" si="96"/>
        <v>0</v>
      </c>
      <c r="CX46" s="359">
        <f t="shared" ca="1" si="38"/>
        <v>0</v>
      </c>
      <c r="CY46" s="359">
        <f t="shared" ca="1" si="39"/>
        <v>0</v>
      </c>
      <c r="CZ46" s="359">
        <f t="shared" ca="1" si="40"/>
        <v>0</v>
      </c>
      <c r="DA46" s="359">
        <f t="shared" ca="1" si="41"/>
        <v>0</v>
      </c>
      <c r="DB46" s="359">
        <f t="shared" ca="1" si="70"/>
        <v>0</v>
      </c>
      <c r="DD46" s="362">
        <f t="shared" ca="1" si="97"/>
        <v>157</v>
      </c>
      <c r="DE46" s="362">
        <v>38</v>
      </c>
      <c r="DF46" s="371">
        <f t="shared" ca="1" si="98"/>
        <v>0</v>
      </c>
      <c r="DG46" s="359">
        <f t="shared" ca="1" si="42"/>
        <v>0</v>
      </c>
      <c r="DH46" s="359">
        <f t="shared" ca="1" si="43"/>
        <v>0</v>
      </c>
      <c r="DI46" s="359">
        <f t="shared" ca="1" si="44"/>
        <v>0</v>
      </c>
      <c r="DJ46" s="359">
        <f t="shared" ca="1" si="45"/>
        <v>0</v>
      </c>
      <c r="DK46" s="359">
        <f t="shared" ca="1" si="71"/>
        <v>0</v>
      </c>
      <c r="DM46" s="362">
        <f t="shared" ca="1" si="99"/>
        <v>157</v>
      </c>
      <c r="DN46" s="362">
        <v>38</v>
      </c>
      <c r="DO46" s="371">
        <f t="shared" ca="1" si="100"/>
        <v>0</v>
      </c>
      <c r="DP46" s="359">
        <f t="shared" ca="1" si="46"/>
        <v>0</v>
      </c>
      <c r="DQ46" s="359">
        <f t="shared" ca="1" si="47"/>
        <v>0</v>
      </c>
      <c r="DR46" s="359">
        <f t="shared" ca="1" si="48"/>
        <v>0</v>
      </c>
      <c r="DS46" s="359">
        <f t="shared" ca="1" si="49"/>
        <v>0</v>
      </c>
      <c r="DT46" s="359">
        <f t="shared" ca="1" si="72"/>
        <v>0</v>
      </c>
      <c r="DV46" s="362">
        <f t="shared" ca="1" si="101"/>
        <v>157</v>
      </c>
      <c r="DW46" s="362">
        <v>38</v>
      </c>
      <c r="DX46" s="371">
        <f t="shared" ca="1" si="102"/>
        <v>0</v>
      </c>
      <c r="DY46" s="359">
        <f t="shared" ca="1" si="50"/>
        <v>0</v>
      </c>
      <c r="DZ46" s="359">
        <f t="shared" ca="1" si="51"/>
        <v>0</v>
      </c>
      <c r="EA46" s="359">
        <f t="shared" ca="1" si="52"/>
        <v>0</v>
      </c>
      <c r="EB46" s="359">
        <f t="shared" ca="1" si="53"/>
        <v>0</v>
      </c>
      <c r="EC46" s="359">
        <f t="shared" ca="1" si="73"/>
        <v>0</v>
      </c>
      <c r="EE46" s="362">
        <f t="shared" ca="1" si="103"/>
        <v>157</v>
      </c>
      <c r="EF46" s="362">
        <v>38</v>
      </c>
      <c r="EG46" s="371">
        <f t="shared" ca="1" si="104"/>
        <v>0</v>
      </c>
      <c r="EH46" s="359">
        <f t="shared" ca="1" si="54"/>
        <v>0</v>
      </c>
      <c r="EI46" s="359">
        <f t="shared" ca="1" si="55"/>
        <v>0</v>
      </c>
      <c r="EJ46" s="359">
        <f t="shared" ca="1" si="56"/>
        <v>0</v>
      </c>
      <c r="EK46" s="359">
        <f t="shared" ca="1" si="57"/>
        <v>0</v>
      </c>
      <c r="EL46" s="359">
        <f t="shared" ca="1" si="74"/>
        <v>0</v>
      </c>
    </row>
    <row r="47" spans="6:142" x14ac:dyDescent="0.35">
      <c r="F47" s="372">
        <f ca="1">IFERROR(INDEX('Inflation Rates'!$A$16:$H$138,MATCH('TSP Traditional'!$H47,'Inflation Rates'!$A$16:$A$138,0),8)/INDEX('Inflation Rates'!$A$16:$H$138,MATCH('TSP Traditional'!$H47,'Inflation Rates'!$A$16:$A$138,0)-1,8)-1,F46)</f>
        <v>2.0000000000000018E-2</v>
      </c>
      <c r="G47" s="372">
        <f ca="1">IFERROR(INDEX('Inflation Rates'!$A$16:$H$138,MATCH('TSP Traditional'!$H47,'Inflation Rates'!$A$16:$A$138,0),6)/INDEX('Inflation Rates'!$A$16:$H$138,MATCH('TSP Traditional'!$H47,'Inflation Rates'!$A$16:$A$138,0)-1,6)-1,G46)</f>
        <v>2.0999999999999908E-2</v>
      </c>
      <c r="H47" s="362">
        <f t="shared" ca="1" si="105"/>
        <v>2058</v>
      </c>
      <c r="I47" s="362">
        <f t="shared" ca="1" si="106"/>
        <v>158</v>
      </c>
      <c r="J47" s="362">
        <v>39</v>
      </c>
      <c r="K47" s="371">
        <f t="shared" ca="1" si="107"/>
        <v>0</v>
      </c>
      <c r="L47" s="359">
        <f t="shared" ca="1" si="2"/>
        <v>0</v>
      </c>
      <c r="M47" s="359">
        <f t="shared" ca="1" si="3"/>
        <v>0</v>
      </c>
      <c r="N47" s="359">
        <f t="shared" ca="1" si="75"/>
        <v>0</v>
      </c>
      <c r="O47" s="359">
        <f t="shared" ca="1" si="58"/>
        <v>0</v>
      </c>
      <c r="P47" s="359">
        <f t="shared" ca="1" si="76"/>
        <v>0</v>
      </c>
      <c r="Q47" s="359"/>
      <c r="R47" s="362">
        <f t="shared" ca="1" si="108"/>
        <v>158</v>
      </c>
      <c r="S47" s="362">
        <v>38</v>
      </c>
      <c r="T47" s="371">
        <f t="shared" ca="1" si="109"/>
        <v>0</v>
      </c>
      <c r="U47" s="359">
        <f t="shared" ca="1" si="59"/>
        <v>0</v>
      </c>
      <c r="V47" s="359">
        <f t="shared" ca="1" si="60"/>
        <v>0</v>
      </c>
      <c r="W47" s="359">
        <f t="shared" ca="1" si="61"/>
        <v>0</v>
      </c>
      <c r="X47" s="359">
        <f t="shared" ca="1" si="77"/>
        <v>0</v>
      </c>
      <c r="Y47" s="359">
        <f t="shared" ca="1" si="78"/>
        <v>0</v>
      </c>
      <c r="AA47" s="362">
        <f t="shared" ca="1" si="79"/>
        <v>158</v>
      </c>
      <c r="AB47" s="362">
        <v>39</v>
      </c>
      <c r="AC47" s="371">
        <f t="shared" ca="1" si="80"/>
        <v>0</v>
      </c>
      <c r="AD47" s="359">
        <f t="shared" ca="1" si="6"/>
        <v>0</v>
      </c>
      <c r="AE47" s="359">
        <f t="shared" ca="1" si="7"/>
        <v>0</v>
      </c>
      <c r="AF47" s="359">
        <f t="shared" ca="1" si="8"/>
        <v>0</v>
      </c>
      <c r="AG47" s="359">
        <f t="shared" ca="1" si="9"/>
        <v>0</v>
      </c>
      <c r="AH47" s="359">
        <f t="shared" ca="1" si="62"/>
        <v>0</v>
      </c>
      <c r="AJ47" s="362">
        <f t="shared" ca="1" si="81"/>
        <v>158</v>
      </c>
      <c r="AK47" s="362">
        <v>39</v>
      </c>
      <c r="AL47" s="371">
        <f t="shared" ca="1" si="82"/>
        <v>0</v>
      </c>
      <c r="AM47" s="359">
        <f t="shared" ca="1" si="10"/>
        <v>0</v>
      </c>
      <c r="AN47" s="359">
        <f t="shared" ca="1" si="11"/>
        <v>0</v>
      </c>
      <c r="AO47" s="359">
        <f t="shared" ca="1" si="12"/>
        <v>0</v>
      </c>
      <c r="AP47" s="359">
        <f t="shared" ca="1" si="13"/>
        <v>0</v>
      </c>
      <c r="AQ47" s="359">
        <f t="shared" ca="1" si="63"/>
        <v>0</v>
      </c>
      <c r="AS47" s="362">
        <f t="shared" ca="1" si="83"/>
        <v>158</v>
      </c>
      <c r="AT47" s="362">
        <v>39</v>
      </c>
      <c r="AU47" s="371">
        <f t="shared" ca="1" si="84"/>
        <v>0</v>
      </c>
      <c r="AV47" s="359">
        <f t="shared" ca="1" si="14"/>
        <v>0</v>
      </c>
      <c r="AW47" s="359">
        <f t="shared" ca="1" si="15"/>
        <v>0</v>
      </c>
      <c r="AX47" s="359">
        <f t="shared" ca="1" si="16"/>
        <v>0</v>
      </c>
      <c r="AY47" s="359">
        <f t="shared" ca="1" si="17"/>
        <v>0</v>
      </c>
      <c r="AZ47" s="359">
        <f t="shared" ca="1" si="64"/>
        <v>0</v>
      </c>
      <c r="BB47" s="362">
        <f t="shared" ca="1" si="85"/>
        <v>158</v>
      </c>
      <c r="BC47" s="362">
        <v>39</v>
      </c>
      <c r="BD47" s="371">
        <f t="shared" ca="1" si="86"/>
        <v>0</v>
      </c>
      <c r="BE47" s="359">
        <f t="shared" ca="1" si="18"/>
        <v>0</v>
      </c>
      <c r="BF47" s="359">
        <f t="shared" ca="1" si="19"/>
        <v>0</v>
      </c>
      <c r="BG47" s="359">
        <f t="shared" ca="1" si="20"/>
        <v>0</v>
      </c>
      <c r="BH47" s="359">
        <f t="shared" ca="1" si="21"/>
        <v>0</v>
      </c>
      <c r="BI47" s="359">
        <f t="shared" ca="1" si="65"/>
        <v>0</v>
      </c>
      <c r="BK47" s="362">
        <f t="shared" ca="1" si="87"/>
        <v>158</v>
      </c>
      <c r="BL47" s="362">
        <v>39</v>
      </c>
      <c r="BM47" s="371">
        <f t="shared" ca="1" si="88"/>
        <v>0</v>
      </c>
      <c r="BN47" s="359">
        <f t="shared" ca="1" si="22"/>
        <v>0</v>
      </c>
      <c r="BO47" s="359">
        <f t="shared" ca="1" si="23"/>
        <v>0</v>
      </c>
      <c r="BP47" s="359">
        <f t="shared" ca="1" si="24"/>
        <v>0</v>
      </c>
      <c r="BQ47" s="359">
        <f t="shared" ca="1" si="25"/>
        <v>0</v>
      </c>
      <c r="BR47" s="359">
        <f t="shared" ca="1" si="66"/>
        <v>0</v>
      </c>
      <c r="BT47" s="362">
        <f t="shared" ca="1" si="89"/>
        <v>158</v>
      </c>
      <c r="BU47" s="362">
        <v>39</v>
      </c>
      <c r="BV47" s="371">
        <f t="shared" ca="1" si="90"/>
        <v>0</v>
      </c>
      <c r="BW47" s="359">
        <f t="shared" ca="1" si="26"/>
        <v>0</v>
      </c>
      <c r="BX47" s="359">
        <f t="shared" ca="1" si="27"/>
        <v>0</v>
      </c>
      <c r="BY47" s="359">
        <f t="shared" ca="1" si="28"/>
        <v>0</v>
      </c>
      <c r="BZ47" s="359">
        <f t="shared" ca="1" si="29"/>
        <v>0</v>
      </c>
      <c r="CA47" s="359">
        <f t="shared" ca="1" si="67"/>
        <v>0</v>
      </c>
      <c r="CC47" s="362">
        <f t="shared" ca="1" si="91"/>
        <v>158</v>
      </c>
      <c r="CD47" s="362">
        <v>39</v>
      </c>
      <c r="CE47" s="371">
        <f t="shared" ca="1" si="92"/>
        <v>0</v>
      </c>
      <c r="CF47" s="359">
        <f t="shared" ca="1" si="30"/>
        <v>0</v>
      </c>
      <c r="CG47" s="359">
        <f t="shared" ca="1" si="31"/>
        <v>0</v>
      </c>
      <c r="CH47" s="359">
        <f t="shared" ca="1" si="32"/>
        <v>0</v>
      </c>
      <c r="CI47" s="359">
        <f t="shared" ca="1" si="33"/>
        <v>0</v>
      </c>
      <c r="CJ47" s="359">
        <f t="shared" ca="1" si="68"/>
        <v>0</v>
      </c>
      <c r="CL47" s="362">
        <f t="shared" ca="1" si="93"/>
        <v>158</v>
      </c>
      <c r="CM47" s="362">
        <v>39</v>
      </c>
      <c r="CN47" s="371">
        <f t="shared" ca="1" si="94"/>
        <v>0</v>
      </c>
      <c r="CO47" s="359">
        <f t="shared" ca="1" si="34"/>
        <v>0</v>
      </c>
      <c r="CP47" s="359">
        <f t="shared" ca="1" si="35"/>
        <v>0</v>
      </c>
      <c r="CQ47" s="359">
        <f t="shared" ca="1" si="36"/>
        <v>0</v>
      </c>
      <c r="CR47" s="359">
        <f t="shared" ca="1" si="37"/>
        <v>0</v>
      </c>
      <c r="CS47" s="359">
        <f t="shared" ca="1" si="69"/>
        <v>0</v>
      </c>
      <c r="CU47" s="362">
        <f t="shared" ca="1" si="95"/>
        <v>158</v>
      </c>
      <c r="CV47" s="362">
        <v>39</v>
      </c>
      <c r="CW47" s="371">
        <f t="shared" ca="1" si="96"/>
        <v>0</v>
      </c>
      <c r="CX47" s="359">
        <f t="shared" ca="1" si="38"/>
        <v>0</v>
      </c>
      <c r="CY47" s="359">
        <f t="shared" ca="1" si="39"/>
        <v>0</v>
      </c>
      <c r="CZ47" s="359">
        <f t="shared" ca="1" si="40"/>
        <v>0</v>
      </c>
      <c r="DA47" s="359">
        <f t="shared" ca="1" si="41"/>
        <v>0</v>
      </c>
      <c r="DB47" s="359">
        <f t="shared" ca="1" si="70"/>
        <v>0</v>
      </c>
      <c r="DD47" s="362">
        <f t="shared" ca="1" si="97"/>
        <v>158</v>
      </c>
      <c r="DE47" s="362">
        <v>39</v>
      </c>
      <c r="DF47" s="371">
        <f t="shared" ca="1" si="98"/>
        <v>0</v>
      </c>
      <c r="DG47" s="359">
        <f t="shared" ca="1" si="42"/>
        <v>0</v>
      </c>
      <c r="DH47" s="359">
        <f t="shared" ca="1" si="43"/>
        <v>0</v>
      </c>
      <c r="DI47" s="359">
        <f t="shared" ca="1" si="44"/>
        <v>0</v>
      </c>
      <c r="DJ47" s="359">
        <f t="shared" ca="1" si="45"/>
        <v>0</v>
      </c>
      <c r="DK47" s="359">
        <f t="shared" ca="1" si="71"/>
        <v>0</v>
      </c>
      <c r="DM47" s="362">
        <f t="shared" ca="1" si="99"/>
        <v>158</v>
      </c>
      <c r="DN47" s="362">
        <v>39</v>
      </c>
      <c r="DO47" s="371">
        <f t="shared" ca="1" si="100"/>
        <v>0</v>
      </c>
      <c r="DP47" s="359">
        <f t="shared" ca="1" si="46"/>
        <v>0</v>
      </c>
      <c r="DQ47" s="359">
        <f t="shared" ca="1" si="47"/>
        <v>0</v>
      </c>
      <c r="DR47" s="359">
        <f t="shared" ca="1" si="48"/>
        <v>0</v>
      </c>
      <c r="DS47" s="359">
        <f t="shared" ca="1" si="49"/>
        <v>0</v>
      </c>
      <c r="DT47" s="359">
        <f t="shared" ca="1" si="72"/>
        <v>0</v>
      </c>
      <c r="DV47" s="362">
        <f t="shared" ca="1" si="101"/>
        <v>158</v>
      </c>
      <c r="DW47" s="362">
        <v>39</v>
      </c>
      <c r="DX47" s="371">
        <f t="shared" ca="1" si="102"/>
        <v>0</v>
      </c>
      <c r="DY47" s="359">
        <f t="shared" ca="1" si="50"/>
        <v>0</v>
      </c>
      <c r="DZ47" s="359">
        <f t="shared" ca="1" si="51"/>
        <v>0</v>
      </c>
      <c r="EA47" s="359">
        <f t="shared" ca="1" si="52"/>
        <v>0</v>
      </c>
      <c r="EB47" s="359">
        <f t="shared" ca="1" si="53"/>
        <v>0</v>
      </c>
      <c r="EC47" s="359">
        <f t="shared" ca="1" si="73"/>
        <v>0</v>
      </c>
      <c r="EE47" s="362">
        <f t="shared" ca="1" si="103"/>
        <v>158</v>
      </c>
      <c r="EF47" s="362">
        <v>39</v>
      </c>
      <c r="EG47" s="371">
        <f t="shared" ca="1" si="104"/>
        <v>0</v>
      </c>
      <c r="EH47" s="359">
        <f t="shared" ca="1" si="54"/>
        <v>0</v>
      </c>
      <c r="EI47" s="359">
        <f t="shared" ca="1" si="55"/>
        <v>0</v>
      </c>
      <c r="EJ47" s="359">
        <f t="shared" ca="1" si="56"/>
        <v>0</v>
      </c>
      <c r="EK47" s="359">
        <f t="shared" ca="1" si="57"/>
        <v>0</v>
      </c>
      <c r="EL47" s="359">
        <f t="shared" ca="1" si="74"/>
        <v>0</v>
      </c>
    </row>
    <row r="48" spans="6:142" x14ac:dyDescent="0.35">
      <c r="F48" s="372">
        <f ca="1">IFERROR(INDEX('Inflation Rates'!$A$16:$H$138,MATCH('TSP Traditional'!$H48,'Inflation Rates'!$A$16:$A$138,0),8)/INDEX('Inflation Rates'!$A$16:$H$138,MATCH('TSP Traditional'!$H48,'Inflation Rates'!$A$16:$A$138,0)-1,8)-1,F47)</f>
        <v>2.0000000000000018E-2</v>
      </c>
      <c r="G48" s="372">
        <f ca="1">IFERROR(INDEX('Inflation Rates'!$A$16:$H$138,MATCH('TSP Traditional'!$H48,'Inflation Rates'!$A$16:$A$138,0),6)/INDEX('Inflation Rates'!$A$16:$H$138,MATCH('TSP Traditional'!$H48,'Inflation Rates'!$A$16:$A$138,0)-1,6)-1,G47)</f>
        <v>2.0999999999999908E-2</v>
      </c>
      <c r="H48" s="362">
        <f t="shared" ca="1" si="105"/>
        <v>2059</v>
      </c>
      <c r="I48" s="362">
        <f t="shared" ca="1" si="106"/>
        <v>159</v>
      </c>
      <c r="J48" s="362">
        <v>40</v>
      </c>
      <c r="K48" s="371">
        <f t="shared" ca="1" si="107"/>
        <v>0</v>
      </c>
      <c r="L48" s="359">
        <f t="shared" ca="1" si="2"/>
        <v>0</v>
      </c>
      <c r="M48" s="359">
        <f t="shared" ca="1" si="3"/>
        <v>0</v>
      </c>
      <c r="N48" s="359">
        <f t="shared" ca="1" si="75"/>
        <v>0</v>
      </c>
      <c r="O48" s="359">
        <f t="shared" ca="1" si="58"/>
        <v>0</v>
      </c>
      <c r="P48" s="359">
        <f t="shared" ca="1" si="76"/>
        <v>0</v>
      </c>
      <c r="Q48" s="359"/>
      <c r="R48" s="362">
        <f t="shared" ca="1" si="108"/>
        <v>159</v>
      </c>
      <c r="S48" s="362">
        <v>39</v>
      </c>
      <c r="T48" s="371">
        <f t="shared" ca="1" si="109"/>
        <v>0</v>
      </c>
      <c r="U48" s="359">
        <f t="shared" ca="1" si="59"/>
        <v>0</v>
      </c>
      <c r="V48" s="359">
        <f t="shared" ca="1" si="60"/>
        <v>0</v>
      </c>
      <c r="W48" s="359">
        <f t="shared" ca="1" si="61"/>
        <v>0</v>
      </c>
      <c r="X48" s="359">
        <f t="shared" ca="1" si="77"/>
        <v>0</v>
      </c>
      <c r="Y48" s="359">
        <f t="shared" ca="1" si="78"/>
        <v>0</v>
      </c>
      <c r="AA48" s="362">
        <f t="shared" ca="1" si="79"/>
        <v>159</v>
      </c>
      <c r="AB48" s="362">
        <v>40</v>
      </c>
      <c r="AC48" s="371">
        <f t="shared" ca="1" si="80"/>
        <v>0</v>
      </c>
      <c r="AD48" s="359">
        <f t="shared" ca="1" si="6"/>
        <v>0</v>
      </c>
      <c r="AE48" s="359">
        <f t="shared" ca="1" si="7"/>
        <v>0</v>
      </c>
      <c r="AF48" s="359">
        <f t="shared" ca="1" si="8"/>
        <v>0</v>
      </c>
      <c r="AG48" s="359">
        <f t="shared" ca="1" si="9"/>
        <v>0</v>
      </c>
      <c r="AH48" s="359">
        <f t="shared" ca="1" si="62"/>
        <v>0</v>
      </c>
      <c r="AJ48" s="362">
        <f t="shared" ca="1" si="81"/>
        <v>159</v>
      </c>
      <c r="AK48" s="362">
        <v>40</v>
      </c>
      <c r="AL48" s="371">
        <f t="shared" ca="1" si="82"/>
        <v>0</v>
      </c>
      <c r="AM48" s="359">
        <f t="shared" ca="1" si="10"/>
        <v>0</v>
      </c>
      <c r="AN48" s="359">
        <f t="shared" ca="1" si="11"/>
        <v>0</v>
      </c>
      <c r="AO48" s="359">
        <f t="shared" ca="1" si="12"/>
        <v>0</v>
      </c>
      <c r="AP48" s="359">
        <f t="shared" ca="1" si="13"/>
        <v>0</v>
      </c>
      <c r="AQ48" s="359">
        <f t="shared" ca="1" si="63"/>
        <v>0</v>
      </c>
      <c r="AS48" s="362">
        <f t="shared" ca="1" si="83"/>
        <v>159</v>
      </c>
      <c r="AT48" s="362">
        <v>40</v>
      </c>
      <c r="AU48" s="371">
        <f t="shared" ca="1" si="84"/>
        <v>0</v>
      </c>
      <c r="AV48" s="359">
        <f t="shared" ca="1" si="14"/>
        <v>0</v>
      </c>
      <c r="AW48" s="359">
        <f t="shared" ca="1" si="15"/>
        <v>0</v>
      </c>
      <c r="AX48" s="359">
        <f t="shared" ca="1" si="16"/>
        <v>0</v>
      </c>
      <c r="AY48" s="359">
        <f t="shared" ca="1" si="17"/>
        <v>0</v>
      </c>
      <c r="AZ48" s="359">
        <f t="shared" ca="1" si="64"/>
        <v>0</v>
      </c>
      <c r="BB48" s="362">
        <f t="shared" ca="1" si="85"/>
        <v>159</v>
      </c>
      <c r="BC48" s="362">
        <v>40</v>
      </c>
      <c r="BD48" s="371">
        <f t="shared" ca="1" si="86"/>
        <v>0</v>
      </c>
      <c r="BE48" s="359">
        <f t="shared" ca="1" si="18"/>
        <v>0</v>
      </c>
      <c r="BF48" s="359">
        <f t="shared" ca="1" si="19"/>
        <v>0</v>
      </c>
      <c r="BG48" s="359">
        <f t="shared" ca="1" si="20"/>
        <v>0</v>
      </c>
      <c r="BH48" s="359">
        <f t="shared" ca="1" si="21"/>
        <v>0</v>
      </c>
      <c r="BI48" s="359">
        <f t="shared" ca="1" si="65"/>
        <v>0</v>
      </c>
      <c r="BK48" s="362">
        <f t="shared" ca="1" si="87"/>
        <v>159</v>
      </c>
      <c r="BL48" s="362">
        <v>40</v>
      </c>
      <c r="BM48" s="371">
        <f t="shared" ca="1" si="88"/>
        <v>0</v>
      </c>
      <c r="BN48" s="359">
        <f t="shared" ca="1" si="22"/>
        <v>0</v>
      </c>
      <c r="BO48" s="359">
        <f t="shared" ca="1" si="23"/>
        <v>0</v>
      </c>
      <c r="BP48" s="359">
        <f t="shared" ca="1" si="24"/>
        <v>0</v>
      </c>
      <c r="BQ48" s="359">
        <f t="shared" ca="1" si="25"/>
        <v>0</v>
      </c>
      <c r="BR48" s="359">
        <f t="shared" ca="1" si="66"/>
        <v>0</v>
      </c>
      <c r="BT48" s="362">
        <f t="shared" ca="1" si="89"/>
        <v>159</v>
      </c>
      <c r="BU48" s="362">
        <v>40</v>
      </c>
      <c r="BV48" s="371">
        <f t="shared" ca="1" si="90"/>
        <v>0</v>
      </c>
      <c r="BW48" s="359">
        <f t="shared" ca="1" si="26"/>
        <v>0</v>
      </c>
      <c r="BX48" s="359">
        <f t="shared" ca="1" si="27"/>
        <v>0</v>
      </c>
      <c r="BY48" s="359">
        <f t="shared" ca="1" si="28"/>
        <v>0</v>
      </c>
      <c r="BZ48" s="359">
        <f t="shared" ca="1" si="29"/>
        <v>0</v>
      </c>
      <c r="CA48" s="359">
        <f t="shared" ca="1" si="67"/>
        <v>0</v>
      </c>
      <c r="CC48" s="362">
        <f t="shared" ca="1" si="91"/>
        <v>159</v>
      </c>
      <c r="CD48" s="362">
        <v>40</v>
      </c>
      <c r="CE48" s="371">
        <f t="shared" ca="1" si="92"/>
        <v>0</v>
      </c>
      <c r="CF48" s="359">
        <f t="shared" ca="1" si="30"/>
        <v>0</v>
      </c>
      <c r="CG48" s="359">
        <f t="shared" ca="1" si="31"/>
        <v>0</v>
      </c>
      <c r="CH48" s="359">
        <f t="shared" ca="1" si="32"/>
        <v>0</v>
      </c>
      <c r="CI48" s="359">
        <f t="shared" ca="1" si="33"/>
        <v>0</v>
      </c>
      <c r="CJ48" s="359">
        <f t="shared" ca="1" si="68"/>
        <v>0</v>
      </c>
      <c r="CL48" s="362">
        <f t="shared" ca="1" si="93"/>
        <v>159</v>
      </c>
      <c r="CM48" s="362">
        <v>40</v>
      </c>
      <c r="CN48" s="371">
        <f t="shared" ca="1" si="94"/>
        <v>0</v>
      </c>
      <c r="CO48" s="359">
        <f t="shared" ca="1" si="34"/>
        <v>0</v>
      </c>
      <c r="CP48" s="359">
        <f t="shared" ca="1" si="35"/>
        <v>0</v>
      </c>
      <c r="CQ48" s="359">
        <f t="shared" ca="1" si="36"/>
        <v>0</v>
      </c>
      <c r="CR48" s="359">
        <f t="shared" ca="1" si="37"/>
        <v>0</v>
      </c>
      <c r="CS48" s="359">
        <f t="shared" ca="1" si="69"/>
        <v>0</v>
      </c>
      <c r="CU48" s="362">
        <f t="shared" ca="1" si="95"/>
        <v>159</v>
      </c>
      <c r="CV48" s="362">
        <v>40</v>
      </c>
      <c r="CW48" s="371">
        <f t="shared" ca="1" si="96"/>
        <v>0</v>
      </c>
      <c r="CX48" s="359">
        <f t="shared" ca="1" si="38"/>
        <v>0</v>
      </c>
      <c r="CY48" s="359">
        <f t="shared" ca="1" si="39"/>
        <v>0</v>
      </c>
      <c r="CZ48" s="359">
        <f t="shared" ca="1" si="40"/>
        <v>0</v>
      </c>
      <c r="DA48" s="359">
        <f t="shared" ca="1" si="41"/>
        <v>0</v>
      </c>
      <c r="DB48" s="359">
        <f t="shared" ca="1" si="70"/>
        <v>0</v>
      </c>
      <c r="DD48" s="362">
        <f t="shared" ca="1" si="97"/>
        <v>159</v>
      </c>
      <c r="DE48" s="362">
        <v>40</v>
      </c>
      <c r="DF48" s="371">
        <f t="shared" ca="1" si="98"/>
        <v>0</v>
      </c>
      <c r="DG48" s="359">
        <f t="shared" ca="1" si="42"/>
        <v>0</v>
      </c>
      <c r="DH48" s="359">
        <f t="shared" ca="1" si="43"/>
        <v>0</v>
      </c>
      <c r="DI48" s="359">
        <f t="shared" ca="1" si="44"/>
        <v>0</v>
      </c>
      <c r="DJ48" s="359">
        <f t="shared" ca="1" si="45"/>
        <v>0</v>
      </c>
      <c r="DK48" s="359">
        <f t="shared" ca="1" si="71"/>
        <v>0</v>
      </c>
      <c r="DM48" s="362">
        <f t="shared" ca="1" si="99"/>
        <v>159</v>
      </c>
      <c r="DN48" s="362">
        <v>40</v>
      </c>
      <c r="DO48" s="371">
        <f t="shared" ca="1" si="100"/>
        <v>0</v>
      </c>
      <c r="DP48" s="359">
        <f t="shared" ca="1" si="46"/>
        <v>0</v>
      </c>
      <c r="DQ48" s="359">
        <f t="shared" ca="1" si="47"/>
        <v>0</v>
      </c>
      <c r="DR48" s="359">
        <f t="shared" ca="1" si="48"/>
        <v>0</v>
      </c>
      <c r="DS48" s="359">
        <f t="shared" ca="1" si="49"/>
        <v>0</v>
      </c>
      <c r="DT48" s="359">
        <f t="shared" ca="1" si="72"/>
        <v>0</v>
      </c>
      <c r="DV48" s="362">
        <f t="shared" ca="1" si="101"/>
        <v>159</v>
      </c>
      <c r="DW48" s="362">
        <v>40</v>
      </c>
      <c r="DX48" s="371">
        <f t="shared" ca="1" si="102"/>
        <v>0</v>
      </c>
      <c r="DY48" s="359">
        <f t="shared" ca="1" si="50"/>
        <v>0</v>
      </c>
      <c r="DZ48" s="359">
        <f t="shared" ca="1" si="51"/>
        <v>0</v>
      </c>
      <c r="EA48" s="359">
        <f t="shared" ca="1" si="52"/>
        <v>0</v>
      </c>
      <c r="EB48" s="359">
        <f t="shared" ca="1" si="53"/>
        <v>0</v>
      </c>
      <c r="EC48" s="359">
        <f t="shared" ca="1" si="73"/>
        <v>0</v>
      </c>
      <c r="EE48" s="362">
        <f t="shared" ca="1" si="103"/>
        <v>159</v>
      </c>
      <c r="EF48" s="362">
        <v>40</v>
      </c>
      <c r="EG48" s="371">
        <f t="shared" ca="1" si="104"/>
        <v>0</v>
      </c>
      <c r="EH48" s="359">
        <f t="shared" ca="1" si="54"/>
        <v>0</v>
      </c>
      <c r="EI48" s="359">
        <f t="shared" ca="1" si="55"/>
        <v>0</v>
      </c>
      <c r="EJ48" s="359">
        <f t="shared" ca="1" si="56"/>
        <v>0</v>
      </c>
      <c r="EK48" s="359">
        <f t="shared" ca="1" si="57"/>
        <v>0</v>
      </c>
      <c r="EL48" s="359">
        <f t="shared" ca="1" si="74"/>
        <v>0</v>
      </c>
    </row>
    <row r="49" spans="6:142" x14ac:dyDescent="0.35">
      <c r="F49" s="372">
        <f ca="1">IFERROR(INDEX('Inflation Rates'!$A$16:$H$138,MATCH('TSP Traditional'!$H49,'Inflation Rates'!$A$16:$A$138,0),8)/INDEX('Inflation Rates'!$A$16:$H$138,MATCH('TSP Traditional'!$H49,'Inflation Rates'!$A$16:$A$138,0)-1,8)-1,F48)</f>
        <v>2.0000000000000018E-2</v>
      </c>
      <c r="G49" s="372">
        <f ca="1">IFERROR(INDEX('Inflation Rates'!$A$16:$H$138,MATCH('TSP Traditional'!$H49,'Inflation Rates'!$A$16:$A$138,0),6)/INDEX('Inflation Rates'!$A$16:$H$138,MATCH('TSP Traditional'!$H49,'Inflation Rates'!$A$16:$A$138,0)-1,6)-1,G48)</f>
        <v>2.0999999999999908E-2</v>
      </c>
      <c r="H49" s="362">
        <f t="shared" ca="1" si="105"/>
        <v>2060</v>
      </c>
      <c r="I49" s="362">
        <f t="shared" ca="1" si="106"/>
        <v>160</v>
      </c>
      <c r="J49" s="362">
        <v>41</v>
      </c>
      <c r="K49" s="371">
        <f t="shared" ca="1" si="107"/>
        <v>0</v>
      </c>
      <c r="L49" s="359">
        <f t="shared" ca="1" si="2"/>
        <v>0</v>
      </c>
      <c r="M49" s="359">
        <f t="shared" ca="1" si="3"/>
        <v>0</v>
      </c>
      <c r="N49" s="359">
        <f t="shared" ca="1" si="75"/>
        <v>0</v>
      </c>
      <c r="O49" s="359">
        <f t="shared" ca="1" si="58"/>
        <v>0</v>
      </c>
      <c r="P49" s="359">
        <f t="shared" ca="1" si="76"/>
        <v>0</v>
      </c>
      <c r="Q49" s="359"/>
      <c r="R49" s="362">
        <f t="shared" ca="1" si="108"/>
        <v>160</v>
      </c>
      <c r="S49" s="362">
        <v>40</v>
      </c>
      <c r="T49" s="371">
        <f t="shared" ca="1" si="109"/>
        <v>0</v>
      </c>
      <c r="U49" s="359">
        <f t="shared" ca="1" si="59"/>
        <v>0</v>
      </c>
      <c r="V49" s="359">
        <f t="shared" ca="1" si="60"/>
        <v>0</v>
      </c>
      <c r="W49" s="359">
        <f t="shared" ca="1" si="61"/>
        <v>0</v>
      </c>
      <c r="X49" s="359">
        <f t="shared" ca="1" si="77"/>
        <v>0</v>
      </c>
      <c r="Y49" s="359">
        <f t="shared" ca="1" si="78"/>
        <v>0</v>
      </c>
      <c r="AA49" s="362">
        <f t="shared" ca="1" si="79"/>
        <v>160</v>
      </c>
      <c r="AB49" s="362">
        <v>41</v>
      </c>
      <c r="AC49" s="371">
        <f t="shared" ca="1" si="80"/>
        <v>0</v>
      </c>
      <c r="AD49" s="359">
        <f t="shared" ca="1" si="6"/>
        <v>0</v>
      </c>
      <c r="AE49" s="359">
        <f t="shared" ca="1" si="7"/>
        <v>0</v>
      </c>
      <c r="AF49" s="359">
        <f t="shared" ca="1" si="8"/>
        <v>0</v>
      </c>
      <c r="AG49" s="359">
        <f t="shared" ca="1" si="9"/>
        <v>0</v>
      </c>
      <c r="AH49" s="359">
        <f t="shared" ca="1" si="62"/>
        <v>0</v>
      </c>
      <c r="AJ49" s="362">
        <f t="shared" ca="1" si="81"/>
        <v>160</v>
      </c>
      <c r="AK49" s="362">
        <v>41</v>
      </c>
      <c r="AL49" s="371">
        <f t="shared" ca="1" si="82"/>
        <v>0</v>
      </c>
      <c r="AM49" s="359">
        <f t="shared" ca="1" si="10"/>
        <v>0</v>
      </c>
      <c r="AN49" s="359">
        <f t="shared" ca="1" si="11"/>
        <v>0</v>
      </c>
      <c r="AO49" s="359">
        <f t="shared" ca="1" si="12"/>
        <v>0</v>
      </c>
      <c r="AP49" s="359">
        <f t="shared" ca="1" si="13"/>
        <v>0</v>
      </c>
      <c r="AQ49" s="359">
        <f t="shared" ca="1" si="63"/>
        <v>0</v>
      </c>
      <c r="AS49" s="362">
        <f t="shared" ca="1" si="83"/>
        <v>160</v>
      </c>
      <c r="AT49" s="362">
        <v>41</v>
      </c>
      <c r="AU49" s="371">
        <f t="shared" ca="1" si="84"/>
        <v>0</v>
      </c>
      <c r="AV49" s="359">
        <f t="shared" ca="1" si="14"/>
        <v>0</v>
      </c>
      <c r="AW49" s="359">
        <f t="shared" ca="1" si="15"/>
        <v>0</v>
      </c>
      <c r="AX49" s="359">
        <f t="shared" ca="1" si="16"/>
        <v>0</v>
      </c>
      <c r="AY49" s="359">
        <f t="shared" ca="1" si="17"/>
        <v>0</v>
      </c>
      <c r="AZ49" s="359">
        <f t="shared" ca="1" si="64"/>
        <v>0</v>
      </c>
      <c r="BB49" s="362">
        <f t="shared" ca="1" si="85"/>
        <v>160</v>
      </c>
      <c r="BC49" s="362">
        <v>41</v>
      </c>
      <c r="BD49" s="371">
        <f t="shared" ca="1" si="86"/>
        <v>0</v>
      </c>
      <c r="BE49" s="359">
        <f t="shared" ca="1" si="18"/>
        <v>0</v>
      </c>
      <c r="BF49" s="359">
        <f t="shared" ca="1" si="19"/>
        <v>0</v>
      </c>
      <c r="BG49" s="359">
        <f t="shared" ca="1" si="20"/>
        <v>0</v>
      </c>
      <c r="BH49" s="359">
        <f t="shared" ca="1" si="21"/>
        <v>0</v>
      </c>
      <c r="BI49" s="359">
        <f t="shared" ca="1" si="65"/>
        <v>0</v>
      </c>
      <c r="BK49" s="362">
        <f t="shared" ca="1" si="87"/>
        <v>160</v>
      </c>
      <c r="BL49" s="362">
        <v>41</v>
      </c>
      <c r="BM49" s="371">
        <f t="shared" ca="1" si="88"/>
        <v>0</v>
      </c>
      <c r="BN49" s="359">
        <f t="shared" ca="1" si="22"/>
        <v>0</v>
      </c>
      <c r="BO49" s="359">
        <f t="shared" ca="1" si="23"/>
        <v>0</v>
      </c>
      <c r="BP49" s="359">
        <f t="shared" ca="1" si="24"/>
        <v>0</v>
      </c>
      <c r="BQ49" s="359">
        <f t="shared" ca="1" si="25"/>
        <v>0</v>
      </c>
      <c r="BR49" s="359">
        <f t="shared" ca="1" si="66"/>
        <v>0</v>
      </c>
      <c r="BT49" s="362">
        <f t="shared" ca="1" si="89"/>
        <v>160</v>
      </c>
      <c r="BU49" s="362">
        <v>41</v>
      </c>
      <c r="BV49" s="371">
        <f t="shared" ca="1" si="90"/>
        <v>0</v>
      </c>
      <c r="BW49" s="359">
        <f t="shared" ca="1" si="26"/>
        <v>0</v>
      </c>
      <c r="BX49" s="359">
        <f t="shared" ca="1" si="27"/>
        <v>0</v>
      </c>
      <c r="BY49" s="359">
        <f t="shared" ca="1" si="28"/>
        <v>0</v>
      </c>
      <c r="BZ49" s="359">
        <f t="shared" ca="1" si="29"/>
        <v>0</v>
      </c>
      <c r="CA49" s="359">
        <f t="shared" ca="1" si="67"/>
        <v>0</v>
      </c>
      <c r="CC49" s="362">
        <f t="shared" ca="1" si="91"/>
        <v>160</v>
      </c>
      <c r="CD49" s="362">
        <v>41</v>
      </c>
      <c r="CE49" s="371">
        <f t="shared" ca="1" si="92"/>
        <v>0</v>
      </c>
      <c r="CF49" s="359">
        <f t="shared" ca="1" si="30"/>
        <v>0</v>
      </c>
      <c r="CG49" s="359">
        <f t="shared" ca="1" si="31"/>
        <v>0</v>
      </c>
      <c r="CH49" s="359">
        <f t="shared" ca="1" si="32"/>
        <v>0</v>
      </c>
      <c r="CI49" s="359">
        <f t="shared" ca="1" si="33"/>
        <v>0</v>
      </c>
      <c r="CJ49" s="359">
        <f t="shared" ca="1" si="68"/>
        <v>0</v>
      </c>
      <c r="CL49" s="362">
        <f t="shared" ca="1" si="93"/>
        <v>160</v>
      </c>
      <c r="CM49" s="362">
        <v>41</v>
      </c>
      <c r="CN49" s="371">
        <f t="shared" ca="1" si="94"/>
        <v>0</v>
      </c>
      <c r="CO49" s="359">
        <f t="shared" ca="1" si="34"/>
        <v>0</v>
      </c>
      <c r="CP49" s="359">
        <f t="shared" ca="1" si="35"/>
        <v>0</v>
      </c>
      <c r="CQ49" s="359">
        <f t="shared" ca="1" si="36"/>
        <v>0</v>
      </c>
      <c r="CR49" s="359">
        <f t="shared" ca="1" si="37"/>
        <v>0</v>
      </c>
      <c r="CS49" s="359">
        <f t="shared" ca="1" si="69"/>
        <v>0</v>
      </c>
      <c r="CU49" s="362">
        <f t="shared" ca="1" si="95"/>
        <v>160</v>
      </c>
      <c r="CV49" s="362">
        <v>41</v>
      </c>
      <c r="CW49" s="371">
        <f t="shared" ca="1" si="96"/>
        <v>0</v>
      </c>
      <c r="CX49" s="359">
        <f t="shared" ca="1" si="38"/>
        <v>0</v>
      </c>
      <c r="CY49" s="359">
        <f t="shared" ca="1" si="39"/>
        <v>0</v>
      </c>
      <c r="CZ49" s="359">
        <f t="shared" ca="1" si="40"/>
        <v>0</v>
      </c>
      <c r="DA49" s="359">
        <f t="shared" ca="1" si="41"/>
        <v>0</v>
      </c>
      <c r="DB49" s="359">
        <f t="shared" ca="1" si="70"/>
        <v>0</v>
      </c>
      <c r="DD49" s="362">
        <f t="shared" ca="1" si="97"/>
        <v>160</v>
      </c>
      <c r="DE49" s="362">
        <v>41</v>
      </c>
      <c r="DF49" s="371">
        <f t="shared" ca="1" si="98"/>
        <v>0</v>
      </c>
      <c r="DG49" s="359">
        <f t="shared" ca="1" si="42"/>
        <v>0</v>
      </c>
      <c r="DH49" s="359">
        <f t="shared" ca="1" si="43"/>
        <v>0</v>
      </c>
      <c r="DI49" s="359">
        <f t="shared" ca="1" si="44"/>
        <v>0</v>
      </c>
      <c r="DJ49" s="359">
        <f t="shared" ca="1" si="45"/>
        <v>0</v>
      </c>
      <c r="DK49" s="359">
        <f t="shared" ca="1" si="71"/>
        <v>0</v>
      </c>
      <c r="DM49" s="362">
        <f t="shared" ca="1" si="99"/>
        <v>160</v>
      </c>
      <c r="DN49" s="362">
        <v>41</v>
      </c>
      <c r="DO49" s="371">
        <f t="shared" ca="1" si="100"/>
        <v>0</v>
      </c>
      <c r="DP49" s="359">
        <f t="shared" ca="1" si="46"/>
        <v>0</v>
      </c>
      <c r="DQ49" s="359">
        <f t="shared" ca="1" si="47"/>
        <v>0</v>
      </c>
      <c r="DR49" s="359">
        <f t="shared" ca="1" si="48"/>
        <v>0</v>
      </c>
      <c r="DS49" s="359">
        <f t="shared" ca="1" si="49"/>
        <v>0</v>
      </c>
      <c r="DT49" s="359">
        <f t="shared" ca="1" si="72"/>
        <v>0</v>
      </c>
      <c r="DV49" s="362">
        <f t="shared" ca="1" si="101"/>
        <v>160</v>
      </c>
      <c r="DW49" s="362">
        <v>41</v>
      </c>
      <c r="DX49" s="371">
        <f t="shared" ca="1" si="102"/>
        <v>0</v>
      </c>
      <c r="DY49" s="359">
        <f t="shared" ca="1" si="50"/>
        <v>0</v>
      </c>
      <c r="DZ49" s="359">
        <f t="shared" ca="1" si="51"/>
        <v>0</v>
      </c>
      <c r="EA49" s="359">
        <f t="shared" ca="1" si="52"/>
        <v>0</v>
      </c>
      <c r="EB49" s="359">
        <f t="shared" ca="1" si="53"/>
        <v>0</v>
      </c>
      <c r="EC49" s="359">
        <f t="shared" ca="1" si="73"/>
        <v>0</v>
      </c>
      <c r="EE49" s="362">
        <f t="shared" ca="1" si="103"/>
        <v>160</v>
      </c>
      <c r="EF49" s="362">
        <v>41</v>
      </c>
      <c r="EG49" s="371">
        <f t="shared" ca="1" si="104"/>
        <v>0</v>
      </c>
      <c r="EH49" s="359">
        <f t="shared" ca="1" si="54"/>
        <v>0</v>
      </c>
      <c r="EI49" s="359">
        <f t="shared" ca="1" si="55"/>
        <v>0</v>
      </c>
      <c r="EJ49" s="359">
        <f t="shared" ca="1" si="56"/>
        <v>0</v>
      </c>
      <c r="EK49" s="359">
        <f t="shared" ca="1" si="57"/>
        <v>0</v>
      </c>
      <c r="EL49" s="359">
        <f t="shared" ca="1" si="74"/>
        <v>0</v>
      </c>
    </row>
    <row r="50" spans="6:142" x14ac:dyDescent="0.35">
      <c r="F50" s="372">
        <f ca="1">IFERROR(INDEX('Inflation Rates'!$A$16:$H$138,MATCH('TSP Traditional'!$H50,'Inflation Rates'!$A$16:$A$138,0),8)/INDEX('Inflation Rates'!$A$16:$H$138,MATCH('TSP Traditional'!$H50,'Inflation Rates'!$A$16:$A$138,0)-1,8)-1,F49)</f>
        <v>2.0000000000000018E-2</v>
      </c>
      <c r="G50" s="372">
        <f ca="1">IFERROR(INDEX('Inflation Rates'!$A$16:$H$138,MATCH('TSP Traditional'!$H50,'Inflation Rates'!$A$16:$A$138,0),6)/INDEX('Inflation Rates'!$A$16:$H$138,MATCH('TSP Traditional'!$H50,'Inflation Rates'!$A$16:$A$138,0)-1,6)-1,G49)</f>
        <v>2.0999999999999908E-2</v>
      </c>
      <c r="H50" s="362">
        <f t="shared" ca="1" si="105"/>
        <v>2061</v>
      </c>
      <c r="I50" s="362">
        <f t="shared" ca="1" si="106"/>
        <v>161</v>
      </c>
      <c r="J50" s="362">
        <v>42</v>
      </c>
      <c r="K50" s="371">
        <f t="shared" ca="1" si="107"/>
        <v>0</v>
      </c>
      <c r="L50" s="359">
        <f t="shared" ca="1" si="2"/>
        <v>0</v>
      </c>
      <c r="M50" s="359">
        <f t="shared" ca="1" si="3"/>
        <v>0</v>
      </c>
      <c r="N50" s="359">
        <f t="shared" ca="1" si="75"/>
        <v>0</v>
      </c>
      <c r="O50" s="359">
        <f t="shared" ca="1" si="58"/>
        <v>0</v>
      </c>
      <c r="P50" s="359">
        <f t="shared" ca="1" si="76"/>
        <v>0</v>
      </c>
      <c r="Q50" s="359"/>
      <c r="R50" s="362">
        <f t="shared" ca="1" si="108"/>
        <v>161</v>
      </c>
      <c r="S50" s="362">
        <v>41</v>
      </c>
      <c r="T50" s="371">
        <f t="shared" ca="1" si="109"/>
        <v>0</v>
      </c>
      <c r="U50" s="359">
        <f t="shared" ca="1" si="59"/>
        <v>0</v>
      </c>
      <c r="V50" s="359">
        <f t="shared" ca="1" si="60"/>
        <v>0</v>
      </c>
      <c r="W50" s="359">
        <f t="shared" ca="1" si="61"/>
        <v>0</v>
      </c>
      <c r="X50" s="359">
        <f t="shared" ca="1" si="77"/>
        <v>0</v>
      </c>
      <c r="Y50" s="359">
        <f t="shared" ca="1" si="78"/>
        <v>0</v>
      </c>
      <c r="AA50" s="362">
        <f t="shared" ca="1" si="79"/>
        <v>161</v>
      </c>
      <c r="AB50" s="362">
        <v>42</v>
      </c>
      <c r="AC50" s="371">
        <f t="shared" ca="1" si="80"/>
        <v>0</v>
      </c>
      <c r="AD50" s="359">
        <f t="shared" ca="1" si="6"/>
        <v>0</v>
      </c>
      <c r="AE50" s="359">
        <f t="shared" ca="1" si="7"/>
        <v>0</v>
      </c>
      <c r="AF50" s="359">
        <f t="shared" ca="1" si="8"/>
        <v>0</v>
      </c>
      <c r="AG50" s="359">
        <f t="shared" ca="1" si="9"/>
        <v>0</v>
      </c>
      <c r="AH50" s="359">
        <f t="shared" ca="1" si="62"/>
        <v>0</v>
      </c>
      <c r="AJ50" s="362">
        <f t="shared" ca="1" si="81"/>
        <v>161</v>
      </c>
      <c r="AK50" s="362">
        <v>42</v>
      </c>
      <c r="AL50" s="371">
        <f t="shared" ca="1" si="82"/>
        <v>0</v>
      </c>
      <c r="AM50" s="359">
        <f t="shared" ca="1" si="10"/>
        <v>0</v>
      </c>
      <c r="AN50" s="359">
        <f t="shared" ca="1" si="11"/>
        <v>0</v>
      </c>
      <c r="AO50" s="359">
        <f t="shared" ca="1" si="12"/>
        <v>0</v>
      </c>
      <c r="AP50" s="359">
        <f t="shared" ca="1" si="13"/>
        <v>0</v>
      </c>
      <c r="AQ50" s="359">
        <f t="shared" ca="1" si="63"/>
        <v>0</v>
      </c>
      <c r="AS50" s="362">
        <f t="shared" ca="1" si="83"/>
        <v>161</v>
      </c>
      <c r="AT50" s="362">
        <v>42</v>
      </c>
      <c r="AU50" s="371">
        <f t="shared" ca="1" si="84"/>
        <v>0</v>
      </c>
      <c r="AV50" s="359">
        <f t="shared" ca="1" si="14"/>
        <v>0</v>
      </c>
      <c r="AW50" s="359">
        <f t="shared" ca="1" si="15"/>
        <v>0</v>
      </c>
      <c r="AX50" s="359">
        <f t="shared" ca="1" si="16"/>
        <v>0</v>
      </c>
      <c r="AY50" s="359">
        <f t="shared" ca="1" si="17"/>
        <v>0</v>
      </c>
      <c r="AZ50" s="359">
        <f t="shared" ca="1" si="64"/>
        <v>0</v>
      </c>
      <c r="BB50" s="362">
        <f t="shared" ca="1" si="85"/>
        <v>161</v>
      </c>
      <c r="BC50" s="362">
        <v>42</v>
      </c>
      <c r="BD50" s="371">
        <f t="shared" ca="1" si="86"/>
        <v>0</v>
      </c>
      <c r="BE50" s="359">
        <f t="shared" ca="1" si="18"/>
        <v>0</v>
      </c>
      <c r="BF50" s="359">
        <f t="shared" ca="1" si="19"/>
        <v>0</v>
      </c>
      <c r="BG50" s="359">
        <f t="shared" ca="1" si="20"/>
        <v>0</v>
      </c>
      <c r="BH50" s="359">
        <f t="shared" ca="1" si="21"/>
        <v>0</v>
      </c>
      <c r="BI50" s="359">
        <f t="shared" ca="1" si="65"/>
        <v>0</v>
      </c>
      <c r="BK50" s="362">
        <f t="shared" ca="1" si="87"/>
        <v>161</v>
      </c>
      <c r="BL50" s="362">
        <v>42</v>
      </c>
      <c r="BM50" s="371">
        <f t="shared" ca="1" si="88"/>
        <v>0</v>
      </c>
      <c r="BN50" s="359">
        <f t="shared" ca="1" si="22"/>
        <v>0</v>
      </c>
      <c r="BO50" s="359">
        <f t="shared" ca="1" si="23"/>
        <v>0</v>
      </c>
      <c r="BP50" s="359">
        <f t="shared" ca="1" si="24"/>
        <v>0</v>
      </c>
      <c r="BQ50" s="359">
        <f t="shared" ca="1" si="25"/>
        <v>0</v>
      </c>
      <c r="BR50" s="359">
        <f t="shared" ca="1" si="66"/>
        <v>0</v>
      </c>
      <c r="BT50" s="362">
        <f t="shared" ca="1" si="89"/>
        <v>161</v>
      </c>
      <c r="BU50" s="362">
        <v>42</v>
      </c>
      <c r="BV50" s="371">
        <f t="shared" ca="1" si="90"/>
        <v>0</v>
      </c>
      <c r="BW50" s="359">
        <f t="shared" ca="1" si="26"/>
        <v>0</v>
      </c>
      <c r="BX50" s="359">
        <f t="shared" ca="1" si="27"/>
        <v>0</v>
      </c>
      <c r="BY50" s="359">
        <f t="shared" ca="1" si="28"/>
        <v>0</v>
      </c>
      <c r="BZ50" s="359">
        <f t="shared" ca="1" si="29"/>
        <v>0</v>
      </c>
      <c r="CA50" s="359">
        <f t="shared" ca="1" si="67"/>
        <v>0</v>
      </c>
      <c r="CC50" s="362">
        <f t="shared" ca="1" si="91"/>
        <v>161</v>
      </c>
      <c r="CD50" s="362">
        <v>42</v>
      </c>
      <c r="CE50" s="371">
        <f t="shared" ca="1" si="92"/>
        <v>0</v>
      </c>
      <c r="CF50" s="359">
        <f t="shared" ca="1" si="30"/>
        <v>0</v>
      </c>
      <c r="CG50" s="359">
        <f t="shared" ca="1" si="31"/>
        <v>0</v>
      </c>
      <c r="CH50" s="359">
        <f t="shared" ca="1" si="32"/>
        <v>0</v>
      </c>
      <c r="CI50" s="359">
        <f t="shared" ca="1" si="33"/>
        <v>0</v>
      </c>
      <c r="CJ50" s="359">
        <f t="shared" ca="1" si="68"/>
        <v>0</v>
      </c>
      <c r="CL50" s="362">
        <f t="shared" ca="1" si="93"/>
        <v>161</v>
      </c>
      <c r="CM50" s="362">
        <v>42</v>
      </c>
      <c r="CN50" s="371">
        <f t="shared" ca="1" si="94"/>
        <v>0</v>
      </c>
      <c r="CO50" s="359">
        <f t="shared" ca="1" si="34"/>
        <v>0</v>
      </c>
      <c r="CP50" s="359">
        <f t="shared" ca="1" si="35"/>
        <v>0</v>
      </c>
      <c r="CQ50" s="359">
        <f t="shared" ca="1" si="36"/>
        <v>0</v>
      </c>
      <c r="CR50" s="359">
        <f t="shared" ca="1" si="37"/>
        <v>0</v>
      </c>
      <c r="CS50" s="359">
        <f t="shared" ca="1" si="69"/>
        <v>0</v>
      </c>
      <c r="CU50" s="362">
        <f t="shared" ca="1" si="95"/>
        <v>161</v>
      </c>
      <c r="CV50" s="362">
        <v>42</v>
      </c>
      <c r="CW50" s="371">
        <f t="shared" ca="1" si="96"/>
        <v>0</v>
      </c>
      <c r="CX50" s="359">
        <f t="shared" ca="1" si="38"/>
        <v>0</v>
      </c>
      <c r="CY50" s="359">
        <f t="shared" ca="1" si="39"/>
        <v>0</v>
      </c>
      <c r="CZ50" s="359">
        <f t="shared" ca="1" si="40"/>
        <v>0</v>
      </c>
      <c r="DA50" s="359">
        <f t="shared" ca="1" si="41"/>
        <v>0</v>
      </c>
      <c r="DB50" s="359">
        <f t="shared" ca="1" si="70"/>
        <v>0</v>
      </c>
      <c r="DD50" s="362">
        <f t="shared" ca="1" si="97"/>
        <v>161</v>
      </c>
      <c r="DE50" s="362">
        <v>42</v>
      </c>
      <c r="DF50" s="371">
        <f t="shared" ca="1" si="98"/>
        <v>0</v>
      </c>
      <c r="DG50" s="359">
        <f t="shared" ca="1" si="42"/>
        <v>0</v>
      </c>
      <c r="DH50" s="359">
        <f t="shared" ca="1" si="43"/>
        <v>0</v>
      </c>
      <c r="DI50" s="359">
        <f t="shared" ca="1" si="44"/>
        <v>0</v>
      </c>
      <c r="DJ50" s="359">
        <f t="shared" ca="1" si="45"/>
        <v>0</v>
      </c>
      <c r="DK50" s="359">
        <f t="shared" ca="1" si="71"/>
        <v>0</v>
      </c>
      <c r="DM50" s="362">
        <f t="shared" ca="1" si="99"/>
        <v>161</v>
      </c>
      <c r="DN50" s="362">
        <v>42</v>
      </c>
      <c r="DO50" s="371">
        <f t="shared" ca="1" si="100"/>
        <v>0</v>
      </c>
      <c r="DP50" s="359">
        <f t="shared" ca="1" si="46"/>
        <v>0</v>
      </c>
      <c r="DQ50" s="359">
        <f t="shared" ca="1" si="47"/>
        <v>0</v>
      </c>
      <c r="DR50" s="359">
        <f t="shared" ca="1" si="48"/>
        <v>0</v>
      </c>
      <c r="DS50" s="359">
        <f t="shared" ca="1" si="49"/>
        <v>0</v>
      </c>
      <c r="DT50" s="359">
        <f t="shared" ca="1" si="72"/>
        <v>0</v>
      </c>
      <c r="DV50" s="362">
        <f t="shared" ca="1" si="101"/>
        <v>161</v>
      </c>
      <c r="DW50" s="362">
        <v>42</v>
      </c>
      <c r="DX50" s="371">
        <f t="shared" ca="1" si="102"/>
        <v>0</v>
      </c>
      <c r="DY50" s="359">
        <f t="shared" ca="1" si="50"/>
        <v>0</v>
      </c>
      <c r="DZ50" s="359">
        <f t="shared" ca="1" si="51"/>
        <v>0</v>
      </c>
      <c r="EA50" s="359">
        <f t="shared" ca="1" si="52"/>
        <v>0</v>
      </c>
      <c r="EB50" s="359">
        <f t="shared" ca="1" si="53"/>
        <v>0</v>
      </c>
      <c r="EC50" s="359">
        <f t="shared" ca="1" si="73"/>
        <v>0</v>
      </c>
      <c r="EE50" s="362">
        <f t="shared" ca="1" si="103"/>
        <v>161</v>
      </c>
      <c r="EF50" s="362">
        <v>42</v>
      </c>
      <c r="EG50" s="371">
        <f t="shared" ca="1" si="104"/>
        <v>0</v>
      </c>
      <c r="EH50" s="359">
        <f t="shared" ca="1" si="54"/>
        <v>0</v>
      </c>
      <c r="EI50" s="359">
        <f t="shared" ca="1" si="55"/>
        <v>0</v>
      </c>
      <c r="EJ50" s="359">
        <f t="shared" ca="1" si="56"/>
        <v>0</v>
      </c>
      <c r="EK50" s="359">
        <f t="shared" ca="1" si="57"/>
        <v>0</v>
      </c>
      <c r="EL50" s="359">
        <f t="shared" ca="1" si="74"/>
        <v>0</v>
      </c>
    </row>
    <row r="51" spans="6:142" x14ac:dyDescent="0.35">
      <c r="F51" s="372">
        <f ca="1">IFERROR(INDEX('Inflation Rates'!$A$16:$H$138,MATCH('TSP Traditional'!$H51,'Inflation Rates'!$A$16:$A$138,0),8)/INDEX('Inflation Rates'!$A$16:$H$138,MATCH('TSP Traditional'!$H51,'Inflation Rates'!$A$16:$A$138,0)-1,8)-1,F50)</f>
        <v>2.0000000000000018E-2</v>
      </c>
      <c r="G51" s="372">
        <f ca="1">IFERROR(INDEX('Inflation Rates'!$A$16:$H$138,MATCH('TSP Traditional'!$H51,'Inflation Rates'!$A$16:$A$138,0),6)/INDEX('Inflation Rates'!$A$16:$H$138,MATCH('TSP Traditional'!$H51,'Inflation Rates'!$A$16:$A$138,0)-1,6)-1,G50)</f>
        <v>2.0999999999999908E-2</v>
      </c>
      <c r="H51" s="362">
        <f t="shared" ca="1" si="105"/>
        <v>2062</v>
      </c>
      <c r="I51" s="362">
        <f t="shared" ca="1" si="106"/>
        <v>162</v>
      </c>
      <c r="J51" s="362">
        <v>43</v>
      </c>
      <c r="K51" s="371">
        <f t="shared" ca="1" si="107"/>
        <v>0</v>
      </c>
      <c r="L51" s="359">
        <f t="shared" ca="1" si="2"/>
        <v>0</v>
      </c>
      <c r="M51" s="359">
        <f t="shared" ca="1" si="3"/>
        <v>0</v>
      </c>
      <c r="N51" s="359">
        <f t="shared" ca="1" si="75"/>
        <v>0</v>
      </c>
      <c r="O51" s="359">
        <f t="shared" ca="1" si="58"/>
        <v>0</v>
      </c>
      <c r="P51" s="359">
        <f t="shared" ca="1" si="76"/>
        <v>0</v>
      </c>
      <c r="Q51" s="359"/>
      <c r="R51" s="362">
        <f t="shared" ca="1" si="108"/>
        <v>162</v>
      </c>
      <c r="S51" s="362">
        <v>42</v>
      </c>
      <c r="T51" s="371">
        <f t="shared" ca="1" si="109"/>
        <v>0</v>
      </c>
      <c r="U51" s="359">
        <f t="shared" ca="1" si="59"/>
        <v>0</v>
      </c>
      <c r="V51" s="359">
        <f t="shared" ca="1" si="60"/>
        <v>0</v>
      </c>
      <c r="W51" s="359">
        <f t="shared" ca="1" si="61"/>
        <v>0</v>
      </c>
      <c r="X51" s="359">
        <f t="shared" ca="1" si="77"/>
        <v>0</v>
      </c>
      <c r="Y51" s="359">
        <f t="shared" ca="1" si="78"/>
        <v>0</v>
      </c>
      <c r="AA51" s="362">
        <f t="shared" ca="1" si="79"/>
        <v>162</v>
      </c>
      <c r="AB51" s="362">
        <v>43</v>
      </c>
      <c r="AC51" s="371">
        <f t="shared" ca="1" si="80"/>
        <v>0</v>
      </c>
      <c r="AD51" s="359">
        <f t="shared" ca="1" si="6"/>
        <v>0</v>
      </c>
      <c r="AE51" s="359">
        <f t="shared" ca="1" si="7"/>
        <v>0</v>
      </c>
      <c r="AF51" s="359">
        <f t="shared" ca="1" si="8"/>
        <v>0</v>
      </c>
      <c r="AG51" s="359">
        <f t="shared" ca="1" si="9"/>
        <v>0</v>
      </c>
      <c r="AH51" s="359">
        <f t="shared" ca="1" si="62"/>
        <v>0</v>
      </c>
      <c r="AJ51" s="362">
        <f t="shared" ca="1" si="81"/>
        <v>162</v>
      </c>
      <c r="AK51" s="362">
        <v>43</v>
      </c>
      <c r="AL51" s="371">
        <f t="shared" ca="1" si="82"/>
        <v>0</v>
      </c>
      <c r="AM51" s="359">
        <f t="shared" ca="1" si="10"/>
        <v>0</v>
      </c>
      <c r="AN51" s="359">
        <f t="shared" ca="1" si="11"/>
        <v>0</v>
      </c>
      <c r="AO51" s="359">
        <f t="shared" ca="1" si="12"/>
        <v>0</v>
      </c>
      <c r="AP51" s="359">
        <f t="shared" ca="1" si="13"/>
        <v>0</v>
      </c>
      <c r="AQ51" s="359">
        <f t="shared" ca="1" si="63"/>
        <v>0</v>
      </c>
      <c r="AS51" s="362">
        <f t="shared" ca="1" si="83"/>
        <v>162</v>
      </c>
      <c r="AT51" s="362">
        <v>43</v>
      </c>
      <c r="AU51" s="371">
        <f t="shared" ca="1" si="84"/>
        <v>0</v>
      </c>
      <c r="AV51" s="359">
        <f t="shared" ca="1" si="14"/>
        <v>0</v>
      </c>
      <c r="AW51" s="359">
        <f t="shared" ca="1" si="15"/>
        <v>0</v>
      </c>
      <c r="AX51" s="359">
        <f t="shared" ca="1" si="16"/>
        <v>0</v>
      </c>
      <c r="AY51" s="359">
        <f t="shared" ca="1" si="17"/>
        <v>0</v>
      </c>
      <c r="AZ51" s="359">
        <f t="shared" ca="1" si="64"/>
        <v>0</v>
      </c>
      <c r="BB51" s="362">
        <f t="shared" ca="1" si="85"/>
        <v>162</v>
      </c>
      <c r="BC51" s="362">
        <v>43</v>
      </c>
      <c r="BD51" s="371">
        <f t="shared" ca="1" si="86"/>
        <v>0</v>
      </c>
      <c r="BE51" s="359">
        <f t="shared" ca="1" si="18"/>
        <v>0</v>
      </c>
      <c r="BF51" s="359">
        <f t="shared" ca="1" si="19"/>
        <v>0</v>
      </c>
      <c r="BG51" s="359">
        <f t="shared" ca="1" si="20"/>
        <v>0</v>
      </c>
      <c r="BH51" s="359">
        <f t="shared" ca="1" si="21"/>
        <v>0</v>
      </c>
      <c r="BI51" s="359">
        <f t="shared" ca="1" si="65"/>
        <v>0</v>
      </c>
      <c r="BK51" s="362">
        <f t="shared" ca="1" si="87"/>
        <v>162</v>
      </c>
      <c r="BL51" s="362">
        <v>43</v>
      </c>
      <c r="BM51" s="371">
        <f t="shared" ca="1" si="88"/>
        <v>0</v>
      </c>
      <c r="BN51" s="359">
        <f t="shared" ca="1" si="22"/>
        <v>0</v>
      </c>
      <c r="BO51" s="359">
        <f t="shared" ca="1" si="23"/>
        <v>0</v>
      </c>
      <c r="BP51" s="359">
        <f t="shared" ca="1" si="24"/>
        <v>0</v>
      </c>
      <c r="BQ51" s="359">
        <f t="shared" ca="1" si="25"/>
        <v>0</v>
      </c>
      <c r="BR51" s="359">
        <f t="shared" ca="1" si="66"/>
        <v>0</v>
      </c>
      <c r="BT51" s="362">
        <f t="shared" ca="1" si="89"/>
        <v>162</v>
      </c>
      <c r="BU51" s="362">
        <v>43</v>
      </c>
      <c r="BV51" s="371">
        <f t="shared" ca="1" si="90"/>
        <v>0</v>
      </c>
      <c r="BW51" s="359">
        <f t="shared" ca="1" si="26"/>
        <v>0</v>
      </c>
      <c r="BX51" s="359">
        <f t="shared" ca="1" si="27"/>
        <v>0</v>
      </c>
      <c r="BY51" s="359">
        <f t="shared" ca="1" si="28"/>
        <v>0</v>
      </c>
      <c r="BZ51" s="359">
        <f t="shared" ca="1" si="29"/>
        <v>0</v>
      </c>
      <c r="CA51" s="359">
        <f t="shared" ca="1" si="67"/>
        <v>0</v>
      </c>
      <c r="CC51" s="362">
        <f t="shared" ca="1" si="91"/>
        <v>162</v>
      </c>
      <c r="CD51" s="362">
        <v>43</v>
      </c>
      <c r="CE51" s="371">
        <f t="shared" ca="1" si="92"/>
        <v>0</v>
      </c>
      <c r="CF51" s="359">
        <f t="shared" ca="1" si="30"/>
        <v>0</v>
      </c>
      <c r="CG51" s="359">
        <f t="shared" ca="1" si="31"/>
        <v>0</v>
      </c>
      <c r="CH51" s="359">
        <f t="shared" ca="1" si="32"/>
        <v>0</v>
      </c>
      <c r="CI51" s="359">
        <f t="shared" ca="1" si="33"/>
        <v>0</v>
      </c>
      <c r="CJ51" s="359">
        <f t="shared" ca="1" si="68"/>
        <v>0</v>
      </c>
      <c r="CL51" s="362">
        <f t="shared" ca="1" si="93"/>
        <v>162</v>
      </c>
      <c r="CM51" s="362">
        <v>43</v>
      </c>
      <c r="CN51" s="371">
        <f t="shared" ca="1" si="94"/>
        <v>0</v>
      </c>
      <c r="CO51" s="359">
        <f t="shared" ca="1" si="34"/>
        <v>0</v>
      </c>
      <c r="CP51" s="359">
        <f t="shared" ca="1" si="35"/>
        <v>0</v>
      </c>
      <c r="CQ51" s="359">
        <f t="shared" ca="1" si="36"/>
        <v>0</v>
      </c>
      <c r="CR51" s="359">
        <f t="shared" ca="1" si="37"/>
        <v>0</v>
      </c>
      <c r="CS51" s="359">
        <f t="shared" ca="1" si="69"/>
        <v>0</v>
      </c>
      <c r="CU51" s="362">
        <f t="shared" ca="1" si="95"/>
        <v>162</v>
      </c>
      <c r="CV51" s="362">
        <v>43</v>
      </c>
      <c r="CW51" s="371">
        <f t="shared" ca="1" si="96"/>
        <v>0</v>
      </c>
      <c r="CX51" s="359">
        <f t="shared" ca="1" si="38"/>
        <v>0</v>
      </c>
      <c r="CY51" s="359">
        <f t="shared" ca="1" si="39"/>
        <v>0</v>
      </c>
      <c r="CZ51" s="359">
        <f t="shared" ca="1" si="40"/>
        <v>0</v>
      </c>
      <c r="DA51" s="359">
        <f t="shared" ca="1" si="41"/>
        <v>0</v>
      </c>
      <c r="DB51" s="359">
        <f t="shared" ca="1" si="70"/>
        <v>0</v>
      </c>
      <c r="DD51" s="362">
        <f t="shared" ca="1" si="97"/>
        <v>162</v>
      </c>
      <c r="DE51" s="362">
        <v>43</v>
      </c>
      <c r="DF51" s="371">
        <f t="shared" ca="1" si="98"/>
        <v>0</v>
      </c>
      <c r="DG51" s="359">
        <f t="shared" ca="1" si="42"/>
        <v>0</v>
      </c>
      <c r="DH51" s="359">
        <f t="shared" ca="1" si="43"/>
        <v>0</v>
      </c>
      <c r="DI51" s="359">
        <f t="shared" ca="1" si="44"/>
        <v>0</v>
      </c>
      <c r="DJ51" s="359">
        <f t="shared" ca="1" si="45"/>
        <v>0</v>
      </c>
      <c r="DK51" s="359">
        <f t="shared" ca="1" si="71"/>
        <v>0</v>
      </c>
      <c r="DM51" s="362">
        <f t="shared" ca="1" si="99"/>
        <v>162</v>
      </c>
      <c r="DN51" s="362">
        <v>43</v>
      </c>
      <c r="DO51" s="371">
        <f t="shared" ca="1" si="100"/>
        <v>0</v>
      </c>
      <c r="DP51" s="359">
        <f t="shared" ca="1" si="46"/>
        <v>0</v>
      </c>
      <c r="DQ51" s="359">
        <f t="shared" ca="1" si="47"/>
        <v>0</v>
      </c>
      <c r="DR51" s="359">
        <f t="shared" ca="1" si="48"/>
        <v>0</v>
      </c>
      <c r="DS51" s="359">
        <f t="shared" ca="1" si="49"/>
        <v>0</v>
      </c>
      <c r="DT51" s="359">
        <f t="shared" ca="1" si="72"/>
        <v>0</v>
      </c>
      <c r="DV51" s="362">
        <f t="shared" ca="1" si="101"/>
        <v>162</v>
      </c>
      <c r="DW51" s="362">
        <v>43</v>
      </c>
      <c r="DX51" s="371">
        <f t="shared" ca="1" si="102"/>
        <v>0</v>
      </c>
      <c r="DY51" s="359">
        <f t="shared" ca="1" si="50"/>
        <v>0</v>
      </c>
      <c r="DZ51" s="359">
        <f t="shared" ca="1" si="51"/>
        <v>0</v>
      </c>
      <c r="EA51" s="359">
        <f t="shared" ca="1" si="52"/>
        <v>0</v>
      </c>
      <c r="EB51" s="359">
        <f t="shared" ca="1" si="53"/>
        <v>0</v>
      </c>
      <c r="EC51" s="359">
        <f t="shared" ca="1" si="73"/>
        <v>0</v>
      </c>
      <c r="EE51" s="362">
        <f t="shared" ca="1" si="103"/>
        <v>162</v>
      </c>
      <c r="EF51" s="362">
        <v>43</v>
      </c>
      <c r="EG51" s="371">
        <f t="shared" ca="1" si="104"/>
        <v>0</v>
      </c>
      <c r="EH51" s="359">
        <f t="shared" ca="1" si="54"/>
        <v>0</v>
      </c>
      <c r="EI51" s="359">
        <f t="shared" ca="1" si="55"/>
        <v>0</v>
      </c>
      <c r="EJ51" s="359">
        <f t="shared" ca="1" si="56"/>
        <v>0</v>
      </c>
      <c r="EK51" s="359">
        <f t="shared" ca="1" si="57"/>
        <v>0</v>
      </c>
      <c r="EL51" s="359">
        <f t="shared" ca="1" si="74"/>
        <v>0</v>
      </c>
    </row>
    <row r="52" spans="6:142" x14ac:dyDescent="0.35">
      <c r="F52" s="372">
        <f ca="1">IFERROR(INDEX('Inflation Rates'!$A$16:$H$138,MATCH('TSP Traditional'!$H52,'Inflation Rates'!$A$16:$A$138,0),8)/INDEX('Inflation Rates'!$A$16:$H$138,MATCH('TSP Traditional'!$H52,'Inflation Rates'!$A$16:$A$138,0)-1,8)-1,F51)</f>
        <v>2.0000000000000018E-2</v>
      </c>
      <c r="G52" s="372">
        <f ca="1">IFERROR(INDEX('Inflation Rates'!$A$16:$H$138,MATCH('TSP Traditional'!$H52,'Inflation Rates'!$A$16:$A$138,0),6)/INDEX('Inflation Rates'!$A$16:$H$138,MATCH('TSP Traditional'!$H52,'Inflation Rates'!$A$16:$A$138,0)-1,6)-1,G51)</f>
        <v>2.0999999999999908E-2</v>
      </c>
      <c r="H52" s="362">
        <f t="shared" ca="1" si="105"/>
        <v>2063</v>
      </c>
      <c r="I52" s="362">
        <f t="shared" ca="1" si="106"/>
        <v>163</v>
      </c>
      <c r="J52" s="362">
        <v>44</v>
      </c>
      <c r="K52" s="371">
        <f t="shared" ca="1" si="107"/>
        <v>0</v>
      </c>
      <c r="L52" s="359">
        <f t="shared" ca="1" si="2"/>
        <v>0</v>
      </c>
      <c r="M52" s="359">
        <f t="shared" ca="1" si="3"/>
        <v>0</v>
      </c>
      <c r="N52" s="359">
        <f t="shared" ca="1" si="75"/>
        <v>0</v>
      </c>
      <c r="O52" s="359">
        <f t="shared" ca="1" si="58"/>
        <v>0</v>
      </c>
      <c r="P52" s="359">
        <f t="shared" ca="1" si="76"/>
        <v>0</v>
      </c>
      <c r="Q52" s="359"/>
      <c r="R52" s="362">
        <f t="shared" ca="1" si="108"/>
        <v>163</v>
      </c>
      <c r="S52" s="362">
        <v>43</v>
      </c>
      <c r="T52" s="371">
        <f t="shared" ca="1" si="109"/>
        <v>0</v>
      </c>
      <c r="U52" s="359">
        <f t="shared" ca="1" si="59"/>
        <v>0</v>
      </c>
      <c r="V52" s="359">
        <f t="shared" ca="1" si="60"/>
        <v>0</v>
      </c>
      <c r="W52" s="359">
        <f t="shared" ca="1" si="61"/>
        <v>0</v>
      </c>
      <c r="X52" s="359">
        <f t="shared" ca="1" si="77"/>
        <v>0</v>
      </c>
      <c r="Y52" s="359">
        <f t="shared" ca="1" si="78"/>
        <v>0</v>
      </c>
      <c r="AA52" s="362">
        <f t="shared" ca="1" si="79"/>
        <v>163</v>
      </c>
      <c r="AB52" s="362">
        <v>44</v>
      </c>
      <c r="AC52" s="371">
        <f t="shared" ca="1" si="80"/>
        <v>0</v>
      </c>
      <c r="AD52" s="359">
        <f t="shared" ca="1" si="6"/>
        <v>0</v>
      </c>
      <c r="AE52" s="359">
        <f t="shared" ca="1" si="7"/>
        <v>0</v>
      </c>
      <c r="AF52" s="359">
        <f t="shared" ca="1" si="8"/>
        <v>0</v>
      </c>
      <c r="AG52" s="359">
        <f t="shared" ca="1" si="9"/>
        <v>0</v>
      </c>
      <c r="AH52" s="359">
        <f t="shared" ca="1" si="62"/>
        <v>0</v>
      </c>
      <c r="AJ52" s="362">
        <f t="shared" ca="1" si="81"/>
        <v>163</v>
      </c>
      <c r="AK52" s="362">
        <v>44</v>
      </c>
      <c r="AL52" s="371">
        <f t="shared" ca="1" si="82"/>
        <v>0</v>
      </c>
      <c r="AM52" s="359">
        <f t="shared" ca="1" si="10"/>
        <v>0</v>
      </c>
      <c r="AN52" s="359">
        <f t="shared" ca="1" si="11"/>
        <v>0</v>
      </c>
      <c r="AO52" s="359">
        <f t="shared" ca="1" si="12"/>
        <v>0</v>
      </c>
      <c r="AP52" s="359">
        <f t="shared" ca="1" si="13"/>
        <v>0</v>
      </c>
      <c r="AQ52" s="359">
        <f t="shared" ca="1" si="63"/>
        <v>0</v>
      </c>
      <c r="AS52" s="362">
        <f t="shared" ca="1" si="83"/>
        <v>163</v>
      </c>
      <c r="AT52" s="362">
        <v>44</v>
      </c>
      <c r="AU52" s="371">
        <f t="shared" ca="1" si="84"/>
        <v>0</v>
      </c>
      <c r="AV52" s="359">
        <f t="shared" ca="1" si="14"/>
        <v>0</v>
      </c>
      <c r="AW52" s="359">
        <f t="shared" ca="1" si="15"/>
        <v>0</v>
      </c>
      <c r="AX52" s="359">
        <f t="shared" ca="1" si="16"/>
        <v>0</v>
      </c>
      <c r="AY52" s="359">
        <f t="shared" ca="1" si="17"/>
        <v>0</v>
      </c>
      <c r="AZ52" s="359">
        <f t="shared" ca="1" si="64"/>
        <v>0</v>
      </c>
      <c r="BB52" s="362">
        <f t="shared" ca="1" si="85"/>
        <v>163</v>
      </c>
      <c r="BC52" s="362">
        <v>44</v>
      </c>
      <c r="BD52" s="371">
        <f t="shared" ca="1" si="86"/>
        <v>0</v>
      </c>
      <c r="BE52" s="359">
        <f t="shared" ca="1" si="18"/>
        <v>0</v>
      </c>
      <c r="BF52" s="359">
        <f t="shared" ca="1" si="19"/>
        <v>0</v>
      </c>
      <c r="BG52" s="359">
        <f t="shared" ca="1" si="20"/>
        <v>0</v>
      </c>
      <c r="BH52" s="359">
        <f t="shared" ca="1" si="21"/>
        <v>0</v>
      </c>
      <c r="BI52" s="359">
        <f t="shared" ca="1" si="65"/>
        <v>0</v>
      </c>
      <c r="BK52" s="362">
        <f t="shared" ca="1" si="87"/>
        <v>163</v>
      </c>
      <c r="BL52" s="362">
        <v>44</v>
      </c>
      <c r="BM52" s="371">
        <f t="shared" ca="1" si="88"/>
        <v>0</v>
      </c>
      <c r="BN52" s="359">
        <f t="shared" ca="1" si="22"/>
        <v>0</v>
      </c>
      <c r="BO52" s="359">
        <f t="shared" ca="1" si="23"/>
        <v>0</v>
      </c>
      <c r="BP52" s="359">
        <f t="shared" ca="1" si="24"/>
        <v>0</v>
      </c>
      <c r="BQ52" s="359">
        <f t="shared" ca="1" si="25"/>
        <v>0</v>
      </c>
      <c r="BR52" s="359">
        <f t="shared" ca="1" si="66"/>
        <v>0</v>
      </c>
      <c r="BT52" s="362">
        <f t="shared" ca="1" si="89"/>
        <v>163</v>
      </c>
      <c r="BU52" s="362">
        <v>44</v>
      </c>
      <c r="BV52" s="371">
        <f t="shared" ca="1" si="90"/>
        <v>0</v>
      </c>
      <c r="BW52" s="359">
        <f t="shared" ca="1" si="26"/>
        <v>0</v>
      </c>
      <c r="BX52" s="359">
        <f t="shared" ca="1" si="27"/>
        <v>0</v>
      </c>
      <c r="BY52" s="359">
        <f t="shared" ca="1" si="28"/>
        <v>0</v>
      </c>
      <c r="BZ52" s="359">
        <f t="shared" ca="1" si="29"/>
        <v>0</v>
      </c>
      <c r="CA52" s="359">
        <f t="shared" ca="1" si="67"/>
        <v>0</v>
      </c>
      <c r="CC52" s="362">
        <f t="shared" ca="1" si="91"/>
        <v>163</v>
      </c>
      <c r="CD52" s="362">
        <v>44</v>
      </c>
      <c r="CE52" s="371">
        <f t="shared" ca="1" si="92"/>
        <v>0</v>
      </c>
      <c r="CF52" s="359">
        <f t="shared" ca="1" si="30"/>
        <v>0</v>
      </c>
      <c r="CG52" s="359">
        <f t="shared" ca="1" si="31"/>
        <v>0</v>
      </c>
      <c r="CH52" s="359">
        <f t="shared" ca="1" si="32"/>
        <v>0</v>
      </c>
      <c r="CI52" s="359">
        <f t="shared" ca="1" si="33"/>
        <v>0</v>
      </c>
      <c r="CJ52" s="359">
        <f t="shared" ca="1" si="68"/>
        <v>0</v>
      </c>
      <c r="CL52" s="362">
        <f t="shared" ca="1" si="93"/>
        <v>163</v>
      </c>
      <c r="CM52" s="362">
        <v>44</v>
      </c>
      <c r="CN52" s="371">
        <f t="shared" ca="1" si="94"/>
        <v>0</v>
      </c>
      <c r="CO52" s="359">
        <f t="shared" ca="1" si="34"/>
        <v>0</v>
      </c>
      <c r="CP52" s="359">
        <f t="shared" ca="1" si="35"/>
        <v>0</v>
      </c>
      <c r="CQ52" s="359">
        <f t="shared" ca="1" si="36"/>
        <v>0</v>
      </c>
      <c r="CR52" s="359">
        <f t="shared" ca="1" si="37"/>
        <v>0</v>
      </c>
      <c r="CS52" s="359">
        <f t="shared" ca="1" si="69"/>
        <v>0</v>
      </c>
      <c r="CU52" s="362">
        <f t="shared" ca="1" si="95"/>
        <v>163</v>
      </c>
      <c r="CV52" s="362">
        <v>44</v>
      </c>
      <c r="CW52" s="371">
        <f t="shared" ca="1" si="96"/>
        <v>0</v>
      </c>
      <c r="CX52" s="359">
        <f t="shared" ca="1" si="38"/>
        <v>0</v>
      </c>
      <c r="CY52" s="359">
        <f t="shared" ca="1" si="39"/>
        <v>0</v>
      </c>
      <c r="CZ52" s="359">
        <f t="shared" ca="1" si="40"/>
        <v>0</v>
      </c>
      <c r="DA52" s="359">
        <f t="shared" ca="1" si="41"/>
        <v>0</v>
      </c>
      <c r="DB52" s="359">
        <f t="shared" ca="1" si="70"/>
        <v>0</v>
      </c>
      <c r="DD52" s="362">
        <f t="shared" ca="1" si="97"/>
        <v>163</v>
      </c>
      <c r="DE52" s="362">
        <v>44</v>
      </c>
      <c r="DF52" s="371">
        <f t="shared" ca="1" si="98"/>
        <v>0</v>
      </c>
      <c r="DG52" s="359">
        <f t="shared" ca="1" si="42"/>
        <v>0</v>
      </c>
      <c r="DH52" s="359">
        <f t="shared" ca="1" si="43"/>
        <v>0</v>
      </c>
      <c r="DI52" s="359">
        <f t="shared" ca="1" si="44"/>
        <v>0</v>
      </c>
      <c r="DJ52" s="359">
        <f t="shared" ca="1" si="45"/>
        <v>0</v>
      </c>
      <c r="DK52" s="359">
        <f t="shared" ca="1" si="71"/>
        <v>0</v>
      </c>
      <c r="DM52" s="362">
        <f t="shared" ca="1" si="99"/>
        <v>163</v>
      </c>
      <c r="DN52" s="362">
        <v>44</v>
      </c>
      <c r="DO52" s="371">
        <f t="shared" ca="1" si="100"/>
        <v>0</v>
      </c>
      <c r="DP52" s="359">
        <f t="shared" ca="1" si="46"/>
        <v>0</v>
      </c>
      <c r="DQ52" s="359">
        <f t="shared" ca="1" si="47"/>
        <v>0</v>
      </c>
      <c r="DR52" s="359">
        <f t="shared" ca="1" si="48"/>
        <v>0</v>
      </c>
      <c r="DS52" s="359">
        <f t="shared" ca="1" si="49"/>
        <v>0</v>
      </c>
      <c r="DT52" s="359">
        <f t="shared" ca="1" si="72"/>
        <v>0</v>
      </c>
      <c r="DV52" s="362">
        <f t="shared" ca="1" si="101"/>
        <v>163</v>
      </c>
      <c r="DW52" s="362">
        <v>44</v>
      </c>
      <c r="DX52" s="371">
        <f t="shared" ca="1" si="102"/>
        <v>0</v>
      </c>
      <c r="DY52" s="359">
        <f t="shared" ca="1" si="50"/>
        <v>0</v>
      </c>
      <c r="DZ52" s="359">
        <f t="shared" ca="1" si="51"/>
        <v>0</v>
      </c>
      <c r="EA52" s="359">
        <f t="shared" ca="1" si="52"/>
        <v>0</v>
      </c>
      <c r="EB52" s="359">
        <f t="shared" ca="1" si="53"/>
        <v>0</v>
      </c>
      <c r="EC52" s="359">
        <f t="shared" ca="1" si="73"/>
        <v>0</v>
      </c>
      <c r="EE52" s="362">
        <f t="shared" ca="1" si="103"/>
        <v>163</v>
      </c>
      <c r="EF52" s="362">
        <v>44</v>
      </c>
      <c r="EG52" s="371">
        <f t="shared" ca="1" si="104"/>
        <v>0</v>
      </c>
      <c r="EH52" s="359">
        <f t="shared" ca="1" si="54"/>
        <v>0</v>
      </c>
      <c r="EI52" s="359">
        <f t="shared" ca="1" si="55"/>
        <v>0</v>
      </c>
      <c r="EJ52" s="359">
        <f t="shared" ca="1" si="56"/>
        <v>0</v>
      </c>
      <c r="EK52" s="359">
        <f t="shared" ca="1" si="57"/>
        <v>0</v>
      </c>
      <c r="EL52" s="359">
        <f t="shared" ca="1" si="74"/>
        <v>0</v>
      </c>
    </row>
    <row r="53" spans="6:142" x14ac:dyDescent="0.35">
      <c r="F53" s="372">
        <f ca="1">IFERROR(INDEX('Inflation Rates'!$A$16:$H$138,MATCH('TSP Traditional'!$H53,'Inflation Rates'!$A$16:$A$138,0),8)/INDEX('Inflation Rates'!$A$16:$H$138,MATCH('TSP Traditional'!$H53,'Inflation Rates'!$A$16:$A$138,0)-1,8)-1,F52)</f>
        <v>2.0000000000000018E-2</v>
      </c>
      <c r="G53" s="372">
        <f ca="1">IFERROR(INDEX('Inflation Rates'!$A$16:$H$138,MATCH('TSP Traditional'!$H53,'Inflation Rates'!$A$16:$A$138,0),6)/INDEX('Inflation Rates'!$A$16:$H$138,MATCH('TSP Traditional'!$H53,'Inflation Rates'!$A$16:$A$138,0)-1,6)-1,G52)</f>
        <v>2.0999999999999908E-2</v>
      </c>
      <c r="H53" s="362">
        <f t="shared" ca="1" si="105"/>
        <v>2064</v>
      </c>
      <c r="I53" s="362">
        <f t="shared" ca="1" si="106"/>
        <v>164</v>
      </c>
      <c r="J53" s="362">
        <v>45</v>
      </c>
      <c r="K53" s="371">
        <f t="shared" ca="1" si="107"/>
        <v>0</v>
      </c>
      <c r="L53" s="359">
        <f t="shared" ca="1" si="2"/>
        <v>0</v>
      </c>
      <c r="M53" s="359">
        <f t="shared" ca="1" si="3"/>
        <v>0</v>
      </c>
      <c r="N53" s="359">
        <f t="shared" ca="1" si="75"/>
        <v>0</v>
      </c>
      <c r="O53" s="359">
        <f t="shared" ca="1" si="58"/>
        <v>0</v>
      </c>
      <c r="P53" s="359">
        <f t="shared" ca="1" si="76"/>
        <v>0</v>
      </c>
      <c r="Q53" s="359"/>
      <c r="R53" s="362">
        <f t="shared" ca="1" si="108"/>
        <v>164</v>
      </c>
      <c r="S53" s="362">
        <v>44</v>
      </c>
      <c r="T53" s="371">
        <f t="shared" ca="1" si="109"/>
        <v>0</v>
      </c>
      <c r="U53" s="359">
        <f t="shared" ca="1" si="59"/>
        <v>0</v>
      </c>
      <c r="V53" s="359">
        <f t="shared" ca="1" si="60"/>
        <v>0</v>
      </c>
      <c r="W53" s="359">
        <f t="shared" ca="1" si="61"/>
        <v>0</v>
      </c>
      <c r="X53" s="359">
        <f t="shared" ca="1" si="77"/>
        <v>0</v>
      </c>
      <c r="Y53" s="359">
        <f t="shared" ca="1" si="78"/>
        <v>0</v>
      </c>
      <c r="AA53" s="362">
        <f t="shared" ca="1" si="79"/>
        <v>164</v>
      </c>
      <c r="AB53" s="362">
        <v>45</v>
      </c>
      <c r="AC53" s="371">
        <f t="shared" ca="1" si="80"/>
        <v>0</v>
      </c>
      <c r="AD53" s="359">
        <f t="shared" ca="1" si="6"/>
        <v>0</v>
      </c>
      <c r="AE53" s="359">
        <f t="shared" ca="1" si="7"/>
        <v>0</v>
      </c>
      <c r="AF53" s="359">
        <f t="shared" ca="1" si="8"/>
        <v>0</v>
      </c>
      <c r="AG53" s="359">
        <f t="shared" ca="1" si="9"/>
        <v>0</v>
      </c>
      <c r="AH53" s="359">
        <f t="shared" ca="1" si="62"/>
        <v>0</v>
      </c>
      <c r="AJ53" s="362">
        <f t="shared" ca="1" si="81"/>
        <v>164</v>
      </c>
      <c r="AK53" s="362">
        <v>45</v>
      </c>
      <c r="AL53" s="371">
        <f t="shared" ca="1" si="82"/>
        <v>0</v>
      </c>
      <c r="AM53" s="359">
        <f t="shared" ca="1" si="10"/>
        <v>0</v>
      </c>
      <c r="AN53" s="359">
        <f t="shared" ca="1" si="11"/>
        <v>0</v>
      </c>
      <c r="AO53" s="359">
        <f t="shared" ca="1" si="12"/>
        <v>0</v>
      </c>
      <c r="AP53" s="359">
        <f t="shared" ca="1" si="13"/>
        <v>0</v>
      </c>
      <c r="AQ53" s="359">
        <f t="shared" ca="1" si="63"/>
        <v>0</v>
      </c>
      <c r="AS53" s="362">
        <f t="shared" ca="1" si="83"/>
        <v>164</v>
      </c>
      <c r="AT53" s="362">
        <v>45</v>
      </c>
      <c r="AU53" s="371">
        <f t="shared" ca="1" si="84"/>
        <v>0</v>
      </c>
      <c r="AV53" s="359">
        <f t="shared" ca="1" si="14"/>
        <v>0</v>
      </c>
      <c r="AW53" s="359">
        <f t="shared" ca="1" si="15"/>
        <v>0</v>
      </c>
      <c r="AX53" s="359">
        <f t="shared" ca="1" si="16"/>
        <v>0</v>
      </c>
      <c r="AY53" s="359">
        <f t="shared" ca="1" si="17"/>
        <v>0</v>
      </c>
      <c r="AZ53" s="359">
        <f t="shared" ca="1" si="64"/>
        <v>0</v>
      </c>
      <c r="BB53" s="362">
        <f t="shared" ca="1" si="85"/>
        <v>164</v>
      </c>
      <c r="BC53" s="362">
        <v>45</v>
      </c>
      <c r="BD53" s="371">
        <f t="shared" ca="1" si="86"/>
        <v>0</v>
      </c>
      <c r="BE53" s="359">
        <f t="shared" ca="1" si="18"/>
        <v>0</v>
      </c>
      <c r="BF53" s="359">
        <f t="shared" ca="1" si="19"/>
        <v>0</v>
      </c>
      <c r="BG53" s="359">
        <f t="shared" ca="1" si="20"/>
        <v>0</v>
      </c>
      <c r="BH53" s="359">
        <f t="shared" ca="1" si="21"/>
        <v>0</v>
      </c>
      <c r="BI53" s="359">
        <f t="shared" ca="1" si="65"/>
        <v>0</v>
      </c>
      <c r="BK53" s="362">
        <f t="shared" ca="1" si="87"/>
        <v>164</v>
      </c>
      <c r="BL53" s="362">
        <v>45</v>
      </c>
      <c r="BM53" s="371">
        <f t="shared" ca="1" si="88"/>
        <v>0</v>
      </c>
      <c r="BN53" s="359">
        <f t="shared" ca="1" si="22"/>
        <v>0</v>
      </c>
      <c r="BO53" s="359">
        <f t="shared" ca="1" si="23"/>
        <v>0</v>
      </c>
      <c r="BP53" s="359">
        <f t="shared" ca="1" si="24"/>
        <v>0</v>
      </c>
      <c r="BQ53" s="359">
        <f t="shared" ca="1" si="25"/>
        <v>0</v>
      </c>
      <c r="BR53" s="359">
        <f t="shared" ca="1" si="66"/>
        <v>0</v>
      </c>
      <c r="BT53" s="362">
        <f t="shared" ca="1" si="89"/>
        <v>164</v>
      </c>
      <c r="BU53" s="362">
        <v>45</v>
      </c>
      <c r="BV53" s="371">
        <f t="shared" ca="1" si="90"/>
        <v>0</v>
      </c>
      <c r="BW53" s="359">
        <f t="shared" ca="1" si="26"/>
        <v>0</v>
      </c>
      <c r="BX53" s="359">
        <f t="shared" ca="1" si="27"/>
        <v>0</v>
      </c>
      <c r="BY53" s="359">
        <f t="shared" ca="1" si="28"/>
        <v>0</v>
      </c>
      <c r="BZ53" s="359">
        <f t="shared" ca="1" si="29"/>
        <v>0</v>
      </c>
      <c r="CA53" s="359">
        <f t="shared" ca="1" si="67"/>
        <v>0</v>
      </c>
      <c r="CC53" s="362">
        <f t="shared" ca="1" si="91"/>
        <v>164</v>
      </c>
      <c r="CD53" s="362">
        <v>45</v>
      </c>
      <c r="CE53" s="371">
        <f t="shared" ca="1" si="92"/>
        <v>0</v>
      </c>
      <c r="CF53" s="359">
        <f t="shared" ca="1" si="30"/>
        <v>0</v>
      </c>
      <c r="CG53" s="359">
        <f t="shared" ca="1" si="31"/>
        <v>0</v>
      </c>
      <c r="CH53" s="359">
        <f t="shared" ca="1" si="32"/>
        <v>0</v>
      </c>
      <c r="CI53" s="359">
        <f t="shared" ca="1" si="33"/>
        <v>0</v>
      </c>
      <c r="CJ53" s="359">
        <f t="shared" ca="1" si="68"/>
        <v>0</v>
      </c>
      <c r="CL53" s="362">
        <f t="shared" ca="1" si="93"/>
        <v>164</v>
      </c>
      <c r="CM53" s="362">
        <v>45</v>
      </c>
      <c r="CN53" s="371">
        <f t="shared" ca="1" si="94"/>
        <v>0</v>
      </c>
      <c r="CO53" s="359">
        <f t="shared" ca="1" si="34"/>
        <v>0</v>
      </c>
      <c r="CP53" s="359">
        <f t="shared" ca="1" si="35"/>
        <v>0</v>
      </c>
      <c r="CQ53" s="359">
        <f t="shared" ca="1" si="36"/>
        <v>0</v>
      </c>
      <c r="CR53" s="359">
        <f t="shared" ca="1" si="37"/>
        <v>0</v>
      </c>
      <c r="CS53" s="359">
        <f t="shared" ca="1" si="69"/>
        <v>0</v>
      </c>
      <c r="CU53" s="362">
        <f t="shared" ca="1" si="95"/>
        <v>164</v>
      </c>
      <c r="CV53" s="362">
        <v>45</v>
      </c>
      <c r="CW53" s="371">
        <f t="shared" ca="1" si="96"/>
        <v>0</v>
      </c>
      <c r="CX53" s="359">
        <f t="shared" ca="1" si="38"/>
        <v>0</v>
      </c>
      <c r="CY53" s="359">
        <f t="shared" ca="1" si="39"/>
        <v>0</v>
      </c>
      <c r="CZ53" s="359">
        <f t="shared" ca="1" si="40"/>
        <v>0</v>
      </c>
      <c r="DA53" s="359">
        <f t="shared" ca="1" si="41"/>
        <v>0</v>
      </c>
      <c r="DB53" s="359">
        <f t="shared" ca="1" si="70"/>
        <v>0</v>
      </c>
      <c r="DD53" s="362">
        <f t="shared" ca="1" si="97"/>
        <v>164</v>
      </c>
      <c r="DE53" s="362">
        <v>45</v>
      </c>
      <c r="DF53" s="371">
        <f t="shared" ca="1" si="98"/>
        <v>0</v>
      </c>
      <c r="DG53" s="359">
        <f t="shared" ca="1" si="42"/>
        <v>0</v>
      </c>
      <c r="DH53" s="359">
        <f t="shared" ca="1" si="43"/>
        <v>0</v>
      </c>
      <c r="DI53" s="359">
        <f t="shared" ca="1" si="44"/>
        <v>0</v>
      </c>
      <c r="DJ53" s="359">
        <f t="shared" ca="1" si="45"/>
        <v>0</v>
      </c>
      <c r="DK53" s="359">
        <f t="shared" ca="1" si="71"/>
        <v>0</v>
      </c>
      <c r="DM53" s="362">
        <f t="shared" ca="1" si="99"/>
        <v>164</v>
      </c>
      <c r="DN53" s="362">
        <v>45</v>
      </c>
      <c r="DO53" s="371">
        <f t="shared" ca="1" si="100"/>
        <v>0</v>
      </c>
      <c r="DP53" s="359">
        <f t="shared" ca="1" si="46"/>
        <v>0</v>
      </c>
      <c r="DQ53" s="359">
        <f t="shared" ca="1" si="47"/>
        <v>0</v>
      </c>
      <c r="DR53" s="359">
        <f t="shared" ca="1" si="48"/>
        <v>0</v>
      </c>
      <c r="DS53" s="359">
        <f t="shared" ca="1" si="49"/>
        <v>0</v>
      </c>
      <c r="DT53" s="359">
        <f t="shared" ca="1" si="72"/>
        <v>0</v>
      </c>
      <c r="DV53" s="362">
        <f t="shared" ca="1" si="101"/>
        <v>164</v>
      </c>
      <c r="DW53" s="362">
        <v>45</v>
      </c>
      <c r="DX53" s="371">
        <f t="shared" ca="1" si="102"/>
        <v>0</v>
      </c>
      <c r="DY53" s="359">
        <f t="shared" ca="1" si="50"/>
        <v>0</v>
      </c>
      <c r="DZ53" s="359">
        <f t="shared" ca="1" si="51"/>
        <v>0</v>
      </c>
      <c r="EA53" s="359">
        <f t="shared" ca="1" si="52"/>
        <v>0</v>
      </c>
      <c r="EB53" s="359">
        <f t="shared" ca="1" si="53"/>
        <v>0</v>
      </c>
      <c r="EC53" s="359">
        <f t="shared" ca="1" si="73"/>
        <v>0</v>
      </c>
      <c r="EE53" s="362">
        <f t="shared" ca="1" si="103"/>
        <v>164</v>
      </c>
      <c r="EF53" s="362">
        <v>45</v>
      </c>
      <c r="EG53" s="371">
        <f t="shared" ca="1" si="104"/>
        <v>0</v>
      </c>
      <c r="EH53" s="359">
        <f t="shared" ca="1" si="54"/>
        <v>0</v>
      </c>
      <c r="EI53" s="359">
        <f t="shared" ca="1" si="55"/>
        <v>0</v>
      </c>
      <c r="EJ53" s="359">
        <f t="shared" ca="1" si="56"/>
        <v>0</v>
      </c>
      <c r="EK53" s="359">
        <f t="shared" ca="1" si="57"/>
        <v>0</v>
      </c>
      <c r="EL53" s="359">
        <f t="shared" ca="1" si="74"/>
        <v>0</v>
      </c>
    </row>
    <row r="54" spans="6:142" x14ac:dyDescent="0.35">
      <c r="F54" s="372">
        <f ca="1">IFERROR(INDEX('Inflation Rates'!$A$16:$H$138,MATCH('TSP Traditional'!$H54,'Inflation Rates'!$A$16:$A$138,0),8)/INDEX('Inflation Rates'!$A$16:$H$138,MATCH('TSP Traditional'!$H54,'Inflation Rates'!$A$16:$A$138,0)-1,8)-1,F53)</f>
        <v>2.0000000000000018E-2</v>
      </c>
      <c r="G54" s="372">
        <f ca="1">IFERROR(INDEX('Inflation Rates'!$A$16:$H$138,MATCH('TSP Traditional'!$H54,'Inflation Rates'!$A$16:$A$138,0),6)/INDEX('Inflation Rates'!$A$16:$H$138,MATCH('TSP Traditional'!$H54,'Inflation Rates'!$A$16:$A$138,0)-1,6)-1,G53)</f>
        <v>2.0999999999999908E-2</v>
      </c>
      <c r="H54" s="362">
        <f t="shared" ca="1" si="105"/>
        <v>2065</v>
      </c>
      <c r="I54" s="362">
        <f t="shared" ca="1" si="106"/>
        <v>165</v>
      </c>
      <c r="J54" s="362">
        <v>46</v>
      </c>
      <c r="K54" s="371">
        <f t="shared" ca="1" si="107"/>
        <v>0</v>
      </c>
      <c r="L54" s="359">
        <f t="shared" ca="1" si="2"/>
        <v>0</v>
      </c>
      <c r="M54" s="359">
        <f t="shared" ca="1" si="3"/>
        <v>0</v>
      </c>
      <c r="N54" s="359">
        <f t="shared" ca="1" si="75"/>
        <v>0</v>
      </c>
      <c r="O54" s="359">
        <f t="shared" ca="1" si="58"/>
        <v>0</v>
      </c>
      <c r="P54" s="359">
        <f t="shared" ca="1" si="76"/>
        <v>0</v>
      </c>
      <c r="R54" s="362">
        <f t="shared" ca="1" si="108"/>
        <v>165</v>
      </c>
      <c r="S54" s="362">
        <v>45</v>
      </c>
      <c r="T54" s="371">
        <f t="shared" ca="1" si="109"/>
        <v>0</v>
      </c>
      <c r="U54" s="359">
        <f t="shared" ca="1" si="59"/>
        <v>0</v>
      </c>
      <c r="V54" s="359">
        <f t="shared" ca="1" si="60"/>
        <v>0</v>
      </c>
      <c r="W54" s="359">
        <f t="shared" ca="1" si="61"/>
        <v>0</v>
      </c>
      <c r="X54" s="359">
        <f t="shared" ca="1" si="77"/>
        <v>0</v>
      </c>
      <c r="Y54" s="359">
        <f t="shared" ca="1" si="78"/>
        <v>0</v>
      </c>
      <c r="AA54" s="362">
        <f t="shared" ca="1" si="79"/>
        <v>165</v>
      </c>
      <c r="AB54" s="362">
        <v>46</v>
      </c>
      <c r="AC54" s="371">
        <f t="shared" ca="1" si="80"/>
        <v>0</v>
      </c>
      <c r="AD54" s="359">
        <f t="shared" ca="1" si="6"/>
        <v>0</v>
      </c>
      <c r="AE54" s="359">
        <f t="shared" ca="1" si="7"/>
        <v>0</v>
      </c>
      <c r="AF54" s="359">
        <f t="shared" ca="1" si="8"/>
        <v>0</v>
      </c>
      <c r="AG54" s="359">
        <f t="shared" ca="1" si="9"/>
        <v>0</v>
      </c>
      <c r="AH54" s="359">
        <f t="shared" ca="1" si="62"/>
        <v>0</v>
      </c>
      <c r="AJ54" s="362">
        <f t="shared" ca="1" si="81"/>
        <v>165</v>
      </c>
      <c r="AK54" s="362">
        <v>46</v>
      </c>
      <c r="AL54" s="371">
        <f t="shared" ca="1" si="82"/>
        <v>0</v>
      </c>
      <c r="AM54" s="359">
        <f t="shared" ca="1" si="10"/>
        <v>0</v>
      </c>
      <c r="AN54" s="359">
        <f t="shared" ca="1" si="11"/>
        <v>0</v>
      </c>
      <c r="AO54" s="359">
        <f t="shared" ca="1" si="12"/>
        <v>0</v>
      </c>
      <c r="AP54" s="359">
        <f t="shared" ca="1" si="13"/>
        <v>0</v>
      </c>
      <c r="AQ54" s="359">
        <f t="shared" ca="1" si="63"/>
        <v>0</v>
      </c>
      <c r="AS54" s="362">
        <f t="shared" ca="1" si="83"/>
        <v>165</v>
      </c>
      <c r="AT54" s="362">
        <v>46</v>
      </c>
      <c r="AU54" s="371">
        <f t="shared" ca="1" si="84"/>
        <v>0</v>
      </c>
      <c r="AV54" s="359">
        <f t="shared" ca="1" si="14"/>
        <v>0</v>
      </c>
      <c r="AW54" s="359">
        <f t="shared" ca="1" si="15"/>
        <v>0</v>
      </c>
      <c r="AX54" s="359">
        <f t="shared" ca="1" si="16"/>
        <v>0</v>
      </c>
      <c r="AY54" s="359">
        <f t="shared" ca="1" si="17"/>
        <v>0</v>
      </c>
      <c r="AZ54" s="359">
        <f t="shared" ca="1" si="64"/>
        <v>0</v>
      </c>
      <c r="BB54" s="362">
        <f t="shared" ca="1" si="85"/>
        <v>165</v>
      </c>
      <c r="BC54" s="362">
        <v>46</v>
      </c>
      <c r="BD54" s="371">
        <f t="shared" ca="1" si="86"/>
        <v>0</v>
      </c>
      <c r="BE54" s="359">
        <f t="shared" ca="1" si="18"/>
        <v>0</v>
      </c>
      <c r="BF54" s="359">
        <f t="shared" ca="1" si="19"/>
        <v>0</v>
      </c>
      <c r="BG54" s="359">
        <f t="shared" ca="1" si="20"/>
        <v>0</v>
      </c>
      <c r="BH54" s="359">
        <f t="shared" ca="1" si="21"/>
        <v>0</v>
      </c>
      <c r="BI54" s="359">
        <f t="shared" ca="1" si="65"/>
        <v>0</v>
      </c>
      <c r="BK54" s="362">
        <f t="shared" ca="1" si="87"/>
        <v>165</v>
      </c>
      <c r="BL54" s="362">
        <v>46</v>
      </c>
      <c r="BM54" s="371">
        <f t="shared" ca="1" si="88"/>
        <v>0</v>
      </c>
      <c r="BN54" s="359">
        <f t="shared" ca="1" si="22"/>
        <v>0</v>
      </c>
      <c r="BO54" s="359">
        <f t="shared" ca="1" si="23"/>
        <v>0</v>
      </c>
      <c r="BP54" s="359">
        <f t="shared" ca="1" si="24"/>
        <v>0</v>
      </c>
      <c r="BQ54" s="359">
        <f t="shared" ca="1" si="25"/>
        <v>0</v>
      </c>
      <c r="BR54" s="359">
        <f t="shared" ca="1" si="66"/>
        <v>0</v>
      </c>
      <c r="BT54" s="362">
        <f t="shared" ca="1" si="89"/>
        <v>165</v>
      </c>
      <c r="BU54" s="362">
        <v>46</v>
      </c>
      <c r="BV54" s="371">
        <f t="shared" ca="1" si="90"/>
        <v>0</v>
      </c>
      <c r="BW54" s="359">
        <f t="shared" ca="1" si="26"/>
        <v>0</v>
      </c>
      <c r="BX54" s="359">
        <f t="shared" ca="1" si="27"/>
        <v>0</v>
      </c>
      <c r="BY54" s="359">
        <f t="shared" ca="1" si="28"/>
        <v>0</v>
      </c>
      <c r="BZ54" s="359">
        <f t="shared" ca="1" si="29"/>
        <v>0</v>
      </c>
      <c r="CA54" s="359">
        <f t="shared" ca="1" si="67"/>
        <v>0</v>
      </c>
      <c r="CC54" s="362">
        <f t="shared" ca="1" si="91"/>
        <v>165</v>
      </c>
      <c r="CD54" s="362">
        <v>46</v>
      </c>
      <c r="CE54" s="371">
        <f t="shared" ca="1" si="92"/>
        <v>0</v>
      </c>
      <c r="CF54" s="359">
        <f t="shared" ca="1" si="30"/>
        <v>0</v>
      </c>
      <c r="CG54" s="359">
        <f t="shared" ca="1" si="31"/>
        <v>0</v>
      </c>
      <c r="CH54" s="359">
        <f t="shared" ca="1" si="32"/>
        <v>0</v>
      </c>
      <c r="CI54" s="359">
        <f t="shared" ca="1" si="33"/>
        <v>0</v>
      </c>
      <c r="CJ54" s="359">
        <f t="shared" ca="1" si="68"/>
        <v>0</v>
      </c>
      <c r="CL54" s="362">
        <f t="shared" ca="1" si="93"/>
        <v>165</v>
      </c>
      <c r="CM54" s="362">
        <v>46</v>
      </c>
      <c r="CN54" s="371">
        <f t="shared" ca="1" si="94"/>
        <v>0</v>
      </c>
      <c r="CO54" s="359">
        <f t="shared" ca="1" si="34"/>
        <v>0</v>
      </c>
      <c r="CP54" s="359">
        <f t="shared" ca="1" si="35"/>
        <v>0</v>
      </c>
      <c r="CQ54" s="359">
        <f t="shared" ca="1" si="36"/>
        <v>0</v>
      </c>
      <c r="CR54" s="359">
        <f t="shared" ca="1" si="37"/>
        <v>0</v>
      </c>
      <c r="CS54" s="359">
        <f t="shared" ca="1" si="69"/>
        <v>0</v>
      </c>
      <c r="CU54" s="362">
        <f t="shared" ca="1" si="95"/>
        <v>165</v>
      </c>
      <c r="CV54" s="362">
        <v>46</v>
      </c>
      <c r="CW54" s="371">
        <f t="shared" ca="1" si="96"/>
        <v>0</v>
      </c>
      <c r="CX54" s="359">
        <f t="shared" ca="1" si="38"/>
        <v>0</v>
      </c>
      <c r="CY54" s="359">
        <f t="shared" ca="1" si="39"/>
        <v>0</v>
      </c>
      <c r="CZ54" s="359">
        <f t="shared" ca="1" si="40"/>
        <v>0</v>
      </c>
      <c r="DA54" s="359">
        <f t="shared" ca="1" si="41"/>
        <v>0</v>
      </c>
      <c r="DB54" s="359">
        <f t="shared" ca="1" si="70"/>
        <v>0</v>
      </c>
      <c r="DD54" s="362">
        <f t="shared" ca="1" si="97"/>
        <v>165</v>
      </c>
      <c r="DE54" s="362">
        <v>46</v>
      </c>
      <c r="DF54" s="371">
        <f t="shared" ca="1" si="98"/>
        <v>0</v>
      </c>
      <c r="DG54" s="359">
        <f t="shared" ca="1" si="42"/>
        <v>0</v>
      </c>
      <c r="DH54" s="359">
        <f t="shared" ca="1" si="43"/>
        <v>0</v>
      </c>
      <c r="DI54" s="359">
        <f t="shared" ca="1" si="44"/>
        <v>0</v>
      </c>
      <c r="DJ54" s="359">
        <f t="shared" ca="1" si="45"/>
        <v>0</v>
      </c>
      <c r="DK54" s="359">
        <f t="shared" ca="1" si="71"/>
        <v>0</v>
      </c>
      <c r="DM54" s="362">
        <f t="shared" ca="1" si="99"/>
        <v>165</v>
      </c>
      <c r="DN54" s="362">
        <v>46</v>
      </c>
      <c r="DO54" s="371">
        <f t="shared" ca="1" si="100"/>
        <v>0</v>
      </c>
      <c r="DP54" s="359">
        <f t="shared" ca="1" si="46"/>
        <v>0</v>
      </c>
      <c r="DQ54" s="359">
        <f t="shared" ca="1" si="47"/>
        <v>0</v>
      </c>
      <c r="DR54" s="359">
        <f t="shared" ca="1" si="48"/>
        <v>0</v>
      </c>
      <c r="DS54" s="359">
        <f t="shared" ca="1" si="49"/>
        <v>0</v>
      </c>
      <c r="DT54" s="359">
        <f t="shared" ca="1" si="72"/>
        <v>0</v>
      </c>
      <c r="DV54" s="362">
        <f t="shared" ca="1" si="101"/>
        <v>165</v>
      </c>
      <c r="DW54" s="362">
        <v>46</v>
      </c>
      <c r="DX54" s="371">
        <f t="shared" ca="1" si="102"/>
        <v>0</v>
      </c>
      <c r="DY54" s="359">
        <f t="shared" ca="1" si="50"/>
        <v>0</v>
      </c>
      <c r="DZ54" s="359">
        <f t="shared" ca="1" si="51"/>
        <v>0</v>
      </c>
      <c r="EA54" s="359">
        <f t="shared" ca="1" si="52"/>
        <v>0</v>
      </c>
      <c r="EB54" s="359">
        <f t="shared" ca="1" si="53"/>
        <v>0</v>
      </c>
      <c r="EC54" s="359">
        <f t="shared" ca="1" si="73"/>
        <v>0</v>
      </c>
      <c r="EE54" s="362">
        <f t="shared" ca="1" si="103"/>
        <v>165</v>
      </c>
      <c r="EF54" s="362">
        <v>46</v>
      </c>
      <c r="EG54" s="371">
        <f t="shared" ca="1" si="104"/>
        <v>0</v>
      </c>
      <c r="EH54" s="359">
        <f t="shared" ca="1" si="54"/>
        <v>0</v>
      </c>
      <c r="EI54" s="359">
        <f t="shared" ca="1" si="55"/>
        <v>0</v>
      </c>
      <c r="EJ54" s="359">
        <f t="shared" ca="1" si="56"/>
        <v>0</v>
      </c>
      <c r="EK54" s="359">
        <f t="shared" ca="1" si="57"/>
        <v>0</v>
      </c>
      <c r="EL54" s="359">
        <f t="shared" ca="1" si="74"/>
        <v>0</v>
      </c>
    </row>
    <row r="55" spans="6:142" x14ac:dyDescent="0.35">
      <c r="F55" s="372">
        <f ca="1">IFERROR(INDEX('Inflation Rates'!$A$16:$H$138,MATCH('TSP Traditional'!$H55,'Inflation Rates'!$A$16:$A$138,0),8)/INDEX('Inflation Rates'!$A$16:$H$138,MATCH('TSP Traditional'!$H55,'Inflation Rates'!$A$16:$A$138,0)-1,8)-1,F54)</f>
        <v>2.0000000000000018E-2</v>
      </c>
      <c r="G55" s="372">
        <f ca="1">IFERROR(INDEX('Inflation Rates'!$A$16:$H$138,MATCH('TSP Traditional'!$H55,'Inflation Rates'!$A$16:$A$138,0),6)/INDEX('Inflation Rates'!$A$16:$H$138,MATCH('TSP Traditional'!$H55,'Inflation Rates'!$A$16:$A$138,0)-1,6)-1,G54)</f>
        <v>2.0999999999999908E-2</v>
      </c>
      <c r="H55" s="362">
        <f t="shared" ca="1" si="105"/>
        <v>2066</v>
      </c>
      <c r="I55" s="362">
        <f t="shared" ca="1" si="106"/>
        <v>166</v>
      </c>
      <c r="J55" s="362">
        <v>47</v>
      </c>
      <c r="K55" s="371">
        <f t="shared" ca="1" si="107"/>
        <v>0</v>
      </c>
      <c r="L55" s="359">
        <f t="shared" ca="1" si="2"/>
        <v>0</v>
      </c>
      <c r="M55" s="359">
        <f t="shared" ca="1" si="3"/>
        <v>0</v>
      </c>
      <c r="N55" s="359">
        <f t="shared" ca="1" si="75"/>
        <v>0</v>
      </c>
      <c r="O55" s="359">
        <f t="shared" ca="1" si="58"/>
        <v>0</v>
      </c>
      <c r="P55" s="359">
        <f t="shared" ca="1" si="76"/>
        <v>0</v>
      </c>
      <c r="R55" s="362">
        <f t="shared" ca="1" si="108"/>
        <v>166</v>
      </c>
      <c r="S55" s="362">
        <v>46</v>
      </c>
      <c r="T55" s="371">
        <f t="shared" ca="1" si="109"/>
        <v>0</v>
      </c>
      <c r="U55" s="359">
        <f t="shared" ca="1" si="59"/>
        <v>0</v>
      </c>
      <c r="V55" s="359">
        <f t="shared" ca="1" si="60"/>
        <v>0</v>
      </c>
      <c r="W55" s="359">
        <f t="shared" ca="1" si="61"/>
        <v>0</v>
      </c>
      <c r="X55" s="359">
        <f t="shared" ca="1" si="77"/>
        <v>0</v>
      </c>
      <c r="Y55" s="359">
        <f t="shared" ca="1" si="78"/>
        <v>0</v>
      </c>
      <c r="AA55" s="362">
        <f t="shared" ca="1" si="79"/>
        <v>166</v>
      </c>
      <c r="AB55" s="362">
        <v>47</v>
      </c>
      <c r="AC55" s="371">
        <f t="shared" ca="1" si="80"/>
        <v>0</v>
      </c>
      <c r="AD55" s="359">
        <f t="shared" ca="1" si="6"/>
        <v>0</v>
      </c>
      <c r="AE55" s="359">
        <f t="shared" ca="1" si="7"/>
        <v>0</v>
      </c>
      <c r="AF55" s="359">
        <f t="shared" ca="1" si="8"/>
        <v>0</v>
      </c>
      <c r="AG55" s="359">
        <f t="shared" ca="1" si="9"/>
        <v>0</v>
      </c>
      <c r="AH55" s="359">
        <f t="shared" ca="1" si="62"/>
        <v>0</v>
      </c>
      <c r="AJ55" s="362">
        <f t="shared" ca="1" si="81"/>
        <v>166</v>
      </c>
      <c r="AK55" s="362">
        <v>47</v>
      </c>
      <c r="AL55" s="371">
        <f t="shared" ca="1" si="82"/>
        <v>0</v>
      </c>
      <c r="AM55" s="359">
        <f t="shared" ca="1" si="10"/>
        <v>0</v>
      </c>
      <c r="AN55" s="359">
        <f t="shared" ca="1" si="11"/>
        <v>0</v>
      </c>
      <c r="AO55" s="359">
        <f t="shared" ca="1" si="12"/>
        <v>0</v>
      </c>
      <c r="AP55" s="359">
        <f t="shared" ca="1" si="13"/>
        <v>0</v>
      </c>
      <c r="AQ55" s="359">
        <f t="shared" ca="1" si="63"/>
        <v>0</v>
      </c>
      <c r="AS55" s="362">
        <f t="shared" ca="1" si="83"/>
        <v>166</v>
      </c>
      <c r="AT55" s="362">
        <v>47</v>
      </c>
      <c r="AU55" s="371">
        <f t="shared" ca="1" si="84"/>
        <v>0</v>
      </c>
      <c r="AV55" s="359">
        <f t="shared" ca="1" si="14"/>
        <v>0</v>
      </c>
      <c r="AW55" s="359">
        <f t="shared" ca="1" si="15"/>
        <v>0</v>
      </c>
      <c r="AX55" s="359">
        <f t="shared" ca="1" si="16"/>
        <v>0</v>
      </c>
      <c r="AY55" s="359">
        <f t="shared" ca="1" si="17"/>
        <v>0</v>
      </c>
      <c r="AZ55" s="359">
        <f t="shared" ca="1" si="64"/>
        <v>0</v>
      </c>
      <c r="BB55" s="362">
        <f t="shared" ca="1" si="85"/>
        <v>166</v>
      </c>
      <c r="BC55" s="362">
        <v>47</v>
      </c>
      <c r="BD55" s="371">
        <f t="shared" ca="1" si="86"/>
        <v>0</v>
      </c>
      <c r="BE55" s="359">
        <f t="shared" ca="1" si="18"/>
        <v>0</v>
      </c>
      <c r="BF55" s="359">
        <f t="shared" ca="1" si="19"/>
        <v>0</v>
      </c>
      <c r="BG55" s="359">
        <f t="shared" ca="1" si="20"/>
        <v>0</v>
      </c>
      <c r="BH55" s="359">
        <f t="shared" ca="1" si="21"/>
        <v>0</v>
      </c>
      <c r="BI55" s="359">
        <f t="shared" ca="1" si="65"/>
        <v>0</v>
      </c>
      <c r="BK55" s="362">
        <f t="shared" ca="1" si="87"/>
        <v>166</v>
      </c>
      <c r="BL55" s="362">
        <v>47</v>
      </c>
      <c r="BM55" s="371">
        <f t="shared" ca="1" si="88"/>
        <v>0</v>
      </c>
      <c r="BN55" s="359">
        <f t="shared" ca="1" si="22"/>
        <v>0</v>
      </c>
      <c r="BO55" s="359">
        <f t="shared" ca="1" si="23"/>
        <v>0</v>
      </c>
      <c r="BP55" s="359">
        <f t="shared" ca="1" si="24"/>
        <v>0</v>
      </c>
      <c r="BQ55" s="359">
        <f t="shared" ca="1" si="25"/>
        <v>0</v>
      </c>
      <c r="BR55" s="359">
        <f t="shared" ca="1" si="66"/>
        <v>0</v>
      </c>
      <c r="BT55" s="362">
        <f t="shared" ca="1" si="89"/>
        <v>166</v>
      </c>
      <c r="BU55" s="362">
        <v>47</v>
      </c>
      <c r="BV55" s="371">
        <f t="shared" ca="1" si="90"/>
        <v>0</v>
      </c>
      <c r="BW55" s="359">
        <f t="shared" ca="1" si="26"/>
        <v>0</v>
      </c>
      <c r="BX55" s="359">
        <f t="shared" ca="1" si="27"/>
        <v>0</v>
      </c>
      <c r="BY55" s="359">
        <f t="shared" ca="1" si="28"/>
        <v>0</v>
      </c>
      <c r="BZ55" s="359">
        <f t="shared" ca="1" si="29"/>
        <v>0</v>
      </c>
      <c r="CA55" s="359">
        <f t="shared" ca="1" si="67"/>
        <v>0</v>
      </c>
      <c r="CC55" s="362">
        <f t="shared" ca="1" si="91"/>
        <v>166</v>
      </c>
      <c r="CD55" s="362">
        <v>47</v>
      </c>
      <c r="CE55" s="371">
        <f t="shared" ca="1" si="92"/>
        <v>0</v>
      </c>
      <c r="CF55" s="359">
        <f t="shared" ca="1" si="30"/>
        <v>0</v>
      </c>
      <c r="CG55" s="359">
        <f t="shared" ca="1" si="31"/>
        <v>0</v>
      </c>
      <c r="CH55" s="359">
        <f t="shared" ca="1" si="32"/>
        <v>0</v>
      </c>
      <c r="CI55" s="359">
        <f t="shared" ca="1" si="33"/>
        <v>0</v>
      </c>
      <c r="CJ55" s="359">
        <f t="shared" ca="1" si="68"/>
        <v>0</v>
      </c>
      <c r="CL55" s="362">
        <f t="shared" ca="1" si="93"/>
        <v>166</v>
      </c>
      <c r="CM55" s="362">
        <v>47</v>
      </c>
      <c r="CN55" s="371">
        <f t="shared" ca="1" si="94"/>
        <v>0</v>
      </c>
      <c r="CO55" s="359">
        <f t="shared" ca="1" si="34"/>
        <v>0</v>
      </c>
      <c r="CP55" s="359">
        <f t="shared" ca="1" si="35"/>
        <v>0</v>
      </c>
      <c r="CQ55" s="359">
        <f t="shared" ca="1" si="36"/>
        <v>0</v>
      </c>
      <c r="CR55" s="359">
        <f t="shared" ca="1" si="37"/>
        <v>0</v>
      </c>
      <c r="CS55" s="359">
        <f t="shared" ca="1" si="69"/>
        <v>0</v>
      </c>
      <c r="CU55" s="362">
        <f t="shared" ca="1" si="95"/>
        <v>166</v>
      </c>
      <c r="CV55" s="362">
        <v>47</v>
      </c>
      <c r="CW55" s="371">
        <f t="shared" ca="1" si="96"/>
        <v>0</v>
      </c>
      <c r="CX55" s="359">
        <f t="shared" ca="1" si="38"/>
        <v>0</v>
      </c>
      <c r="CY55" s="359">
        <f t="shared" ca="1" si="39"/>
        <v>0</v>
      </c>
      <c r="CZ55" s="359">
        <f t="shared" ca="1" si="40"/>
        <v>0</v>
      </c>
      <c r="DA55" s="359">
        <f t="shared" ca="1" si="41"/>
        <v>0</v>
      </c>
      <c r="DB55" s="359">
        <f t="shared" ca="1" si="70"/>
        <v>0</v>
      </c>
      <c r="DD55" s="362">
        <f t="shared" ca="1" si="97"/>
        <v>166</v>
      </c>
      <c r="DE55" s="362">
        <v>47</v>
      </c>
      <c r="DF55" s="371">
        <f t="shared" ca="1" si="98"/>
        <v>0</v>
      </c>
      <c r="DG55" s="359">
        <f t="shared" ca="1" si="42"/>
        <v>0</v>
      </c>
      <c r="DH55" s="359">
        <f t="shared" ca="1" si="43"/>
        <v>0</v>
      </c>
      <c r="DI55" s="359">
        <f t="shared" ca="1" si="44"/>
        <v>0</v>
      </c>
      <c r="DJ55" s="359">
        <f t="shared" ca="1" si="45"/>
        <v>0</v>
      </c>
      <c r="DK55" s="359">
        <f t="shared" ca="1" si="71"/>
        <v>0</v>
      </c>
      <c r="DM55" s="362">
        <f t="shared" ca="1" si="99"/>
        <v>166</v>
      </c>
      <c r="DN55" s="362">
        <v>47</v>
      </c>
      <c r="DO55" s="371">
        <f t="shared" ca="1" si="100"/>
        <v>0</v>
      </c>
      <c r="DP55" s="359">
        <f t="shared" ca="1" si="46"/>
        <v>0</v>
      </c>
      <c r="DQ55" s="359">
        <f t="shared" ca="1" si="47"/>
        <v>0</v>
      </c>
      <c r="DR55" s="359">
        <f t="shared" ca="1" si="48"/>
        <v>0</v>
      </c>
      <c r="DS55" s="359">
        <f t="shared" ca="1" si="49"/>
        <v>0</v>
      </c>
      <c r="DT55" s="359">
        <f t="shared" ca="1" si="72"/>
        <v>0</v>
      </c>
      <c r="DV55" s="362">
        <f t="shared" ca="1" si="101"/>
        <v>166</v>
      </c>
      <c r="DW55" s="362">
        <v>47</v>
      </c>
      <c r="DX55" s="371">
        <f t="shared" ca="1" si="102"/>
        <v>0</v>
      </c>
      <c r="DY55" s="359">
        <f t="shared" ca="1" si="50"/>
        <v>0</v>
      </c>
      <c r="DZ55" s="359">
        <f t="shared" ca="1" si="51"/>
        <v>0</v>
      </c>
      <c r="EA55" s="359">
        <f t="shared" ca="1" si="52"/>
        <v>0</v>
      </c>
      <c r="EB55" s="359">
        <f t="shared" ca="1" si="53"/>
        <v>0</v>
      </c>
      <c r="EC55" s="359">
        <f t="shared" ca="1" si="73"/>
        <v>0</v>
      </c>
      <c r="EE55" s="362">
        <f t="shared" ca="1" si="103"/>
        <v>166</v>
      </c>
      <c r="EF55" s="362">
        <v>47</v>
      </c>
      <c r="EG55" s="371">
        <f t="shared" ca="1" si="104"/>
        <v>0</v>
      </c>
      <c r="EH55" s="359">
        <f t="shared" ca="1" si="54"/>
        <v>0</v>
      </c>
      <c r="EI55" s="359">
        <f t="shared" ca="1" si="55"/>
        <v>0</v>
      </c>
      <c r="EJ55" s="359">
        <f t="shared" ca="1" si="56"/>
        <v>0</v>
      </c>
      <c r="EK55" s="359">
        <f t="shared" ca="1" si="57"/>
        <v>0</v>
      </c>
      <c r="EL55" s="359">
        <f t="shared" ca="1" si="74"/>
        <v>0</v>
      </c>
    </row>
    <row r="56" spans="6:142" x14ac:dyDescent="0.35">
      <c r="F56" s="372">
        <f ca="1">IFERROR(INDEX('Inflation Rates'!$A$16:$H$138,MATCH('TSP Traditional'!$H56,'Inflation Rates'!$A$16:$A$138,0),8)/INDEX('Inflation Rates'!$A$16:$H$138,MATCH('TSP Traditional'!$H56,'Inflation Rates'!$A$16:$A$138,0)-1,8)-1,F55)</f>
        <v>2.0000000000000018E-2</v>
      </c>
      <c r="G56" s="372">
        <f ca="1">IFERROR(INDEX('Inflation Rates'!$A$16:$H$138,MATCH('TSP Traditional'!$H56,'Inflation Rates'!$A$16:$A$138,0),6)/INDEX('Inflation Rates'!$A$16:$H$138,MATCH('TSP Traditional'!$H56,'Inflation Rates'!$A$16:$A$138,0)-1,6)-1,G55)</f>
        <v>2.0999999999999908E-2</v>
      </c>
      <c r="H56" s="362">
        <f t="shared" ca="1" si="105"/>
        <v>2067</v>
      </c>
      <c r="I56" s="362">
        <f t="shared" ca="1" si="106"/>
        <v>167</v>
      </c>
      <c r="J56" s="362">
        <v>48</v>
      </c>
      <c r="K56" s="371">
        <f t="shared" ca="1" si="107"/>
        <v>0</v>
      </c>
      <c r="L56" s="359">
        <f t="shared" ca="1" si="2"/>
        <v>0</v>
      </c>
      <c r="M56" s="359">
        <f t="shared" ca="1" si="3"/>
        <v>0</v>
      </c>
      <c r="N56" s="359">
        <f t="shared" ca="1" si="75"/>
        <v>0</v>
      </c>
      <c r="O56" s="359">
        <f t="shared" ca="1" si="58"/>
        <v>0</v>
      </c>
      <c r="P56" s="359">
        <f t="shared" ca="1" si="76"/>
        <v>0</v>
      </c>
      <c r="R56" s="362">
        <f t="shared" ca="1" si="108"/>
        <v>167</v>
      </c>
      <c r="S56" s="362">
        <v>47</v>
      </c>
      <c r="T56" s="371">
        <f t="shared" ca="1" si="109"/>
        <v>0</v>
      </c>
      <c r="U56" s="359">
        <f t="shared" ca="1" si="59"/>
        <v>0</v>
      </c>
      <c r="V56" s="359">
        <f t="shared" ca="1" si="60"/>
        <v>0</v>
      </c>
      <c r="W56" s="359">
        <f t="shared" ca="1" si="61"/>
        <v>0</v>
      </c>
      <c r="X56" s="359">
        <f t="shared" ca="1" si="77"/>
        <v>0</v>
      </c>
      <c r="Y56" s="359">
        <f t="shared" ca="1" si="78"/>
        <v>0</v>
      </c>
      <c r="AA56" s="362">
        <f t="shared" ca="1" si="79"/>
        <v>167</v>
      </c>
      <c r="AB56" s="362">
        <v>48</v>
      </c>
      <c r="AC56" s="371">
        <f t="shared" ca="1" si="80"/>
        <v>0</v>
      </c>
      <c r="AD56" s="359">
        <f t="shared" ca="1" si="6"/>
        <v>0</v>
      </c>
      <c r="AE56" s="359">
        <f t="shared" ca="1" si="7"/>
        <v>0</v>
      </c>
      <c r="AF56" s="359">
        <f t="shared" ca="1" si="8"/>
        <v>0</v>
      </c>
      <c r="AG56" s="359">
        <f t="shared" ca="1" si="9"/>
        <v>0</v>
      </c>
      <c r="AH56" s="359">
        <f t="shared" ca="1" si="62"/>
        <v>0</v>
      </c>
      <c r="AJ56" s="362">
        <f t="shared" ca="1" si="81"/>
        <v>167</v>
      </c>
      <c r="AK56" s="362">
        <v>48</v>
      </c>
      <c r="AL56" s="371">
        <f t="shared" ca="1" si="82"/>
        <v>0</v>
      </c>
      <c r="AM56" s="359">
        <f t="shared" ca="1" si="10"/>
        <v>0</v>
      </c>
      <c r="AN56" s="359">
        <f t="shared" ca="1" si="11"/>
        <v>0</v>
      </c>
      <c r="AO56" s="359">
        <f t="shared" ca="1" si="12"/>
        <v>0</v>
      </c>
      <c r="AP56" s="359">
        <f t="shared" ca="1" si="13"/>
        <v>0</v>
      </c>
      <c r="AQ56" s="359">
        <f t="shared" ca="1" si="63"/>
        <v>0</v>
      </c>
      <c r="AS56" s="362">
        <f t="shared" ca="1" si="83"/>
        <v>167</v>
      </c>
      <c r="AT56" s="362">
        <v>48</v>
      </c>
      <c r="AU56" s="371">
        <f t="shared" ca="1" si="84"/>
        <v>0</v>
      </c>
      <c r="AV56" s="359">
        <f t="shared" ca="1" si="14"/>
        <v>0</v>
      </c>
      <c r="AW56" s="359">
        <f t="shared" ca="1" si="15"/>
        <v>0</v>
      </c>
      <c r="AX56" s="359">
        <f t="shared" ca="1" si="16"/>
        <v>0</v>
      </c>
      <c r="AY56" s="359">
        <f t="shared" ca="1" si="17"/>
        <v>0</v>
      </c>
      <c r="AZ56" s="359">
        <f t="shared" ca="1" si="64"/>
        <v>0</v>
      </c>
      <c r="BB56" s="362">
        <f t="shared" ca="1" si="85"/>
        <v>167</v>
      </c>
      <c r="BC56" s="362">
        <v>48</v>
      </c>
      <c r="BD56" s="371">
        <f t="shared" ca="1" si="86"/>
        <v>0</v>
      </c>
      <c r="BE56" s="359">
        <f t="shared" ca="1" si="18"/>
        <v>0</v>
      </c>
      <c r="BF56" s="359">
        <f t="shared" ca="1" si="19"/>
        <v>0</v>
      </c>
      <c r="BG56" s="359">
        <f t="shared" ca="1" si="20"/>
        <v>0</v>
      </c>
      <c r="BH56" s="359">
        <f t="shared" ca="1" si="21"/>
        <v>0</v>
      </c>
      <c r="BI56" s="359">
        <f t="shared" ca="1" si="65"/>
        <v>0</v>
      </c>
      <c r="BK56" s="362">
        <f t="shared" ca="1" si="87"/>
        <v>167</v>
      </c>
      <c r="BL56" s="362">
        <v>48</v>
      </c>
      <c r="BM56" s="371">
        <f t="shared" ca="1" si="88"/>
        <v>0</v>
      </c>
      <c r="BN56" s="359">
        <f t="shared" ca="1" si="22"/>
        <v>0</v>
      </c>
      <c r="BO56" s="359">
        <f t="shared" ca="1" si="23"/>
        <v>0</v>
      </c>
      <c r="BP56" s="359">
        <f t="shared" ca="1" si="24"/>
        <v>0</v>
      </c>
      <c r="BQ56" s="359">
        <f t="shared" ca="1" si="25"/>
        <v>0</v>
      </c>
      <c r="BR56" s="359">
        <f t="shared" ca="1" si="66"/>
        <v>0</v>
      </c>
      <c r="BT56" s="362">
        <f t="shared" ca="1" si="89"/>
        <v>167</v>
      </c>
      <c r="BU56" s="362">
        <v>48</v>
      </c>
      <c r="BV56" s="371">
        <f t="shared" ca="1" si="90"/>
        <v>0</v>
      </c>
      <c r="BW56" s="359">
        <f t="shared" ca="1" si="26"/>
        <v>0</v>
      </c>
      <c r="BX56" s="359">
        <f t="shared" ca="1" si="27"/>
        <v>0</v>
      </c>
      <c r="BY56" s="359">
        <f t="shared" ca="1" si="28"/>
        <v>0</v>
      </c>
      <c r="BZ56" s="359">
        <f t="shared" ca="1" si="29"/>
        <v>0</v>
      </c>
      <c r="CA56" s="359">
        <f t="shared" ca="1" si="67"/>
        <v>0</v>
      </c>
      <c r="CC56" s="362">
        <f t="shared" ca="1" si="91"/>
        <v>167</v>
      </c>
      <c r="CD56" s="362">
        <v>48</v>
      </c>
      <c r="CE56" s="371">
        <f t="shared" ca="1" si="92"/>
        <v>0</v>
      </c>
      <c r="CF56" s="359">
        <f t="shared" ca="1" si="30"/>
        <v>0</v>
      </c>
      <c r="CG56" s="359">
        <f t="shared" ca="1" si="31"/>
        <v>0</v>
      </c>
      <c r="CH56" s="359">
        <f t="shared" ca="1" si="32"/>
        <v>0</v>
      </c>
      <c r="CI56" s="359">
        <f t="shared" ca="1" si="33"/>
        <v>0</v>
      </c>
      <c r="CJ56" s="359">
        <f t="shared" ca="1" si="68"/>
        <v>0</v>
      </c>
      <c r="CL56" s="362">
        <f t="shared" ca="1" si="93"/>
        <v>167</v>
      </c>
      <c r="CM56" s="362">
        <v>48</v>
      </c>
      <c r="CN56" s="371">
        <f t="shared" ca="1" si="94"/>
        <v>0</v>
      </c>
      <c r="CO56" s="359">
        <f t="shared" ca="1" si="34"/>
        <v>0</v>
      </c>
      <c r="CP56" s="359">
        <f t="shared" ca="1" si="35"/>
        <v>0</v>
      </c>
      <c r="CQ56" s="359">
        <f t="shared" ca="1" si="36"/>
        <v>0</v>
      </c>
      <c r="CR56" s="359">
        <f t="shared" ca="1" si="37"/>
        <v>0</v>
      </c>
      <c r="CS56" s="359">
        <f t="shared" ca="1" si="69"/>
        <v>0</v>
      </c>
      <c r="CU56" s="362">
        <f t="shared" ca="1" si="95"/>
        <v>167</v>
      </c>
      <c r="CV56" s="362">
        <v>48</v>
      </c>
      <c r="CW56" s="371">
        <f t="shared" ca="1" si="96"/>
        <v>0</v>
      </c>
      <c r="CX56" s="359">
        <f t="shared" ca="1" si="38"/>
        <v>0</v>
      </c>
      <c r="CY56" s="359">
        <f t="shared" ca="1" si="39"/>
        <v>0</v>
      </c>
      <c r="CZ56" s="359">
        <f t="shared" ca="1" si="40"/>
        <v>0</v>
      </c>
      <c r="DA56" s="359">
        <f t="shared" ca="1" si="41"/>
        <v>0</v>
      </c>
      <c r="DB56" s="359">
        <f t="shared" ca="1" si="70"/>
        <v>0</v>
      </c>
      <c r="DD56" s="362">
        <f t="shared" ca="1" si="97"/>
        <v>167</v>
      </c>
      <c r="DE56" s="362">
        <v>48</v>
      </c>
      <c r="DF56" s="371">
        <f t="shared" ca="1" si="98"/>
        <v>0</v>
      </c>
      <c r="DG56" s="359">
        <f t="shared" ca="1" si="42"/>
        <v>0</v>
      </c>
      <c r="DH56" s="359">
        <f t="shared" ca="1" si="43"/>
        <v>0</v>
      </c>
      <c r="DI56" s="359">
        <f t="shared" ca="1" si="44"/>
        <v>0</v>
      </c>
      <c r="DJ56" s="359">
        <f t="shared" ca="1" si="45"/>
        <v>0</v>
      </c>
      <c r="DK56" s="359">
        <f t="shared" ca="1" si="71"/>
        <v>0</v>
      </c>
      <c r="DM56" s="362">
        <f t="shared" ca="1" si="99"/>
        <v>167</v>
      </c>
      <c r="DN56" s="362">
        <v>48</v>
      </c>
      <c r="DO56" s="371">
        <f t="shared" ca="1" si="100"/>
        <v>0</v>
      </c>
      <c r="DP56" s="359">
        <f t="shared" ca="1" si="46"/>
        <v>0</v>
      </c>
      <c r="DQ56" s="359">
        <f t="shared" ca="1" si="47"/>
        <v>0</v>
      </c>
      <c r="DR56" s="359">
        <f t="shared" ca="1" si="48"/>
        <v>0</v>
      </c>
      <c r="DS56" s="359">
        <f t="shared" ca="1" si="49"/>
        <v>0</v>
      </c>
      <c r="DT56" s="359">
        <f t="shared" ca="1" si="72"/>
        <v>0</v>
      </c>
      <c r="DV56" s="362">
        <f t="shared" ca="1" si="101"/>
        <v>167</v>
      </c>
      <c r="DW56" s="362">
        <v>48</v>
      </c>
      <c r="DX56" s="371">
        <f t="shared" ca="1" si="102"/>
        <v>0</v>
      </c>
      <c r="DY56" s="359">
        <f t="shared" ca="1" si="50"/>
        <v>0</v>
      </c>
      <c r="DZ56" s="359">
        <f t="shared" ca="1" si="51"/>
        <v>0</v>
      </c>
      <c r="EA56" s="359">
        <f t="shared" ca="1" si="52"/>
        <v>0</v>
      </c>
      <c r="EB56" s="359">
        <f t="shared" ca="1" si="53"/>
        <v>0</v>
      </c>
      <c r="EC56" s="359">
        <f t="shared" ca="1" si="73"/>
        <v>0</v>
      </c>
      <c r="EE56" s="362">
        <f t="shared" ca="1" si="103"/>
        <v>167</v>
      </c>
      <c r="EF56" s="362">
        <v>48</v>
      </c>
      <c r="EG56" s="371">
        <f t="shared" ca="1" si="104"/>
        <v>0</v>
      </c>
      <c r="EH56" s="359">
        <f t="shared" ca="1" si="54"/>
        <v>0</v>
      </c>
      <c r="EI56" s="359">
        <f t="shared" ca="1" si="55"/>
        <v>0</v>
      </c>
      <c r="EJ56" s="359">
        <f t="shared" ca="1" si="56"/>
        <v>0</v>
      </c>
      <c r="EK56" s="359">
        <f t="shared" ca="1" si="57"/>
        <v>0</v>
      </c>
      <c r="EL56" s="359">
        <f t="shared" ca="1" si="74"/>
        <v>0</v>
      </c>
    </row>
    <row r="57" spans="6:142" x14ac:dyDescent="0.35">
      <c r="F57" s="372">
        <f ca="1">IFERROR(INDEX('Inflation Rates'!$A$16:$H$138,MATCH('TSP Traditional'!$H57,'Inflation Rates'!$A$16:$A$138,0),8)/INDEX('Inflation Rates'!$A$16:$H$138,MATCH('TSP Traditional'!$H57,'Inflation Rates'!$A$16:$A$138,0)-1,8)-1,F56)</f>
        <v>2.0000000000000018E-2</v>
      </c>
      <c r="G57" s="372">
        <f ca="1">IFERROR(INDEX('Inflation Rates'!$A$16:$H$138,MATCH('TSP Traditional'!$H57,'Inflation Rates'!$A$16:$A$138,0),6)/INDEX('Inflation Rates'!$A$16:$H$138,MATCH('TSP Traditional'!$H57,'Inflation Rates'!$A$16:$A$138,0)-1,6)-1,G56)</f>
        <v>2.0999999999999908E-2</v>
      </c>
      <c r="H57" s="362">
        <f t="shared" ca="1" si="105"/>
        <v>2068</v>
      </c>
      <c r="I57" s="362">
        <f t="shared" ca="1" si="106"/>
        <v>168</v>
      </c>
      <c r="J57" s="362">
        <v>49</v>
      </c>
      <c r="K57" s="371">
        <f t="shared" ca="1" si="107"/>
        <v>0</v>
      </c>
      <c r="L57" s="359">
        <f t="shared" ca="1" si="2"/>
        <v>0</v>
      </c>
      <c r="M57" s="359">
        <f t="shared" ca="1" si="3"/>
        <v>0</v>
      </c>
      <c r="N57" s="359">
        <f t="shared" ca="1" si="75"/>
        <v>0</v>
      </c>
      <c r="O57" s="359">
        <f t="shared" ca="1" si="58"/>
        <v>0</v>
      </c>
      <c r="P57" s="359">
        <f t="shared" ca="1" si="76"/>
        <v>0</v>
      </c>
      <c r="R57" s="362">
        <f t="shared" ca="1" si="108"/>
        <v>168</v>
      </c>
      <c r="S57" s="362">
        <v>48</v>
      </c>
      <c r="T57" s="371">
        <f t="shared" ca="1" si="109"/>
        <v>0</v>
      </c>
      <c r="U57" s="359">
        <f t="shared" ca="1" si="59"/>
        <v>0</v>
      </c>
      <c r="V57" s="359">
        <f t="shared" ca="1" si="60"/>
        <v>0</v>
      </c>
      <c r="W57" s="359">
        <f t="shared" ca="1" si="61"/>
        <v>0</v>
      </c>
      <c r="X57" s="359">
        <f t="shared" ca="1" si="77"/>
        <v>0</v>
      </c>
      <c r="Y57" s="359">
        <f t="shared" ca="1" si="78"/>
        <v>0</v>
      </c>
      <c r="AA57" s="362">
        <f t="shared" ca="1" si="79"/>
        <v>168</v>
      </c>
      <c r="AB57" s="362">
        <v>49</v>
      </c>
      <c r="AC57" s="371">
        <f t="shared" ca="1" si="80"/>
        <v>0</v>
      </c>
      <c r="AD57" s="359">
        <f t="shared" ca="1" si="6"/>
        <v>0</v>
      </c>
      <c r="AE57" s="359">
        <f t="shared" ca="1" si="7"/>
        <v>0</v>
      </c>
      <c r="AF57" s="359">
        <f t="shared" ca="1" si="8"/>
        <v>0</v>
      </c>
      <c r="AG57" s="359">
        <f t="shared" ca="1" si="9"/>
        <v>0</v>
      </c>
      <c r="AH57" s="359">
        <f t="shared" ca="1" si="62"/>
        <v>0</v>
      </c>
      <c r="AJ57" s="362">
        <f t="shared" ca="1" si="81"/>
        <v>168</v>
      </c>
      <c r="AK57" s="362">
        <v>49</v>
      </c>
      <c r="AL57" s="371">
        <f t="shared" ca="1" si="82"/>
        <v>0</v>
      </c>
      <c r="AM57" s="359">
        <f t="shared" ca="1" si="10"/>
        <v>0</v>
      </c>
      <c r="AN57" s="359">
        <f t="shared" ca="1" si="11"/>
        <v>0</v>
      </c>
      <c r="AO57" s="359">
        <f t="shared" ca="1" si="12"/>
        <v>0</v>
      </c>
      <c r="AP57" s="359">
        <f t="shared" ca="1" si="13"/>
        <v>0</v>
      </c>
      <c r="AQ57" s="359">
        <f t="shared" ca="1" si="63"/>
        <v>0</v>
      </c>
      <c r="AS57" s="362">
        <f t="shared" ca="1" si="83"/>
        <v>168</v>
      </c>
      <c r="AT57" s="362">
        <v>49</v>
      </c>
      <c r="AU57" s="371">
        <f t="shared" ca="1" si="84"/>
        <v>0</v>
      </c>
      <c r="AV57" s="359">
        <f t="shared" ca="1" si="14"/>
        <v>0</v>
      </c>
      <c r="AW57" s="359">
        <f t="shared" ca="1" si="15"/>
        <v>0</v>
      </c>
      <c r="AX57" s="359">
        <f t="shared" ca="1" si="16"/>
        <v>0</v>
      </c>
      <c r="AY57" s="359">
        <f t="shared" ca="1" si="17"/>
        <v>0</v>
      </c>
      <c r="AZ57" s="359">
        <f t="shared" ca="1" si="64"/>
        <v>0</v>
      </c>
      <c r="BB57" s="362">
        <f t="shared" ca="1" si="85"/>
        <v>168</v>
      </c>
      <c r="BC57" s="362">
        <v>49</v>
      </c>
      <c r="BD57" s="371">
        <f t="shared" ca="1" si="86"/>
        <v>0</v>
      </c>
      <c r="BE57" s="359">
        <f t="shared" ca="1" si="18"/>
        <v>0</v>
      </c>
      <c r="BF57" s="359">
        <f t="shared" ca="1" si="19"/>
        <v>0</v>
      </c>
      <c r="BG57" s="359">
        <f t="shared" ca="1" si="20"/>
        <v>0</v>
      </c>
      <c r="BH57" s="359">
        <f t="shared" ca="1" si="21"/>
        <v>0</v>
      </c>
      <c r="BI57" s="359">
        <f t="shared" ca="1" si="65"/>
        <v>0</v>
      </c>
      <c r="BK57" s="362">
        <f t="shared" ca="1" si="87"/>
        <v>168</v>
      </c>
      <c r="BL57" s="362">
        <v>49</v>
      </c>
      <c r="BM57" s="371">
        <f t="shared" ca="1" si="88"/>
        <v>0</v>
      </c>
      <c r="BN57" s="359">
        <f t="shared" ca="1" si="22"/>
        <v>0</v>
      </c>
      <c r="BO57" s="359">
        <f t="shared" ca="1" si="23"/>
        <v>0</v>
      </c>
      <c r="BP57" s="359">
        <f t="shared" ca="1" si="24"/>
        <v>0</v>
      </c>
      <c r="BQ57" s="359">
        <f t="shared" ca="1" si="25"/>
        <v>0</v>
      </c>
      <c r="BR57" s="359">
        <f t="shared" ca="1" si="66"/>
        <v>0</v>
      </c>
      <c r="BT57" s="362">
        <f t="shared" ca="1" si="89"/>
        <v>168</v>
      </c>
      <c r="BU57" s="362">
        <v>49</v>
      </c>
      <c r="BV57" s="371">
        <f t="shared" ca="1" si="90"/>
        <v>0</v>
      </c>
      <c r="BW57" s="359">
        <f t="shared" ca="1" si="26"/>
        <v>0</v>
      </c>
      <c r="BX57" s="359">
        <f t="shared" ca="1" si="27"/>
        <v>0</v>
      </c>
      <c r="BY57" s="359">
        <f t="shared" ca="1" si="28"/>
        <v>0</v>
      </c>
      <c r="BZ57" s="359">
        <f t="shared" ca="1" si="29"/>
        <v>0</v>
      </c>
      <c r="CA57" s="359">
        <f t="shared" ca="1" si="67"/>
        <v>0</v>
      </c>
      <c r="CC57" s="362">
        <f t="shared" ca="1" si="91"/>
        <v>168</v>
      </c>
      <c r="CD57" s="362">
        <v>49</v>
      </c>
      <c r="CE57" s="371">
        <f t="shared" ca="1" si="92"/>
        <v>0</v>
      </c>
      <c r="CF57" s="359">
        <f t="shared" ca="1" si="30"/>
        <v>0</v>
      </c>
      <c r="CG57" s="359">
        <f t="shared" ca="1" si="31"/>
        <v>0</v>
      </c>
      <c r="CH57" s="359">
        <f t="shared" ca="1" si="32"/>
        <v>0</v>
      </c>
      <c r="CI57" s="359">
        <f t="shared" ca="1" si="33"/>
        <v>0</v>
      </c>
      <c r="CJ57" s="359">
        <f t="shared" ca="1" si="68"/>
        <v>0</v>
      </c>
      <c r="CL57" s="362">
        <f t="shared" ca="1" si="93"/>
        <v>168</v>
      </c>
      <c r="CM57" s="362">
        <v>49</v>
      </c>
      <c r="CN57" s="371">
        <f t="shared" ca="1" si="94"/>
        <v>0</v>
      </c>
      <c r="CO57" s="359">
        <f t="shared" ca="1" si="34"/>
        <v>0</v>
      </c>
      <c r="CP57" s="359">
        <f t="shared" ca="1" si="35"/>
        <v>0</v>
      </c>
      <c r="CQ57" s="359">
        <f t="shared" ca="1" si="36"/>
        <v>0</v>
      </c>
      <c r="CR57" s="359">
        <f t="shared" ca="1" si="37"/>
        <v>0</v>
      </c>
      <c r="CS57" s="359">
        <f t="shared" ca="1" si="69"/>
        <v>0</v>
      </c>
      <c r="CU57" s="362">
        <f t="shared" ca="1" si="95"/>
        <v>168</v>
      </c>
      <c r="CV57" s="362">
        <v>49</v>
      </c>
      <c r="CW57" s="371">
        <f t="shared" ca="1" si="96"/>
        <v>0</v>
      </c>
      <c r="CX57" s="359">
        <f t="shared" ca="1" si="38"/>
        <v>0</v>
      </c>
      <c r="CY57" s="359">
        <f t="shared" ca="1" si="39"/>
        <v>0</v>
      </c>
      <c r="CZ57" s="359">
        <f t="shared" ca="1" si="40"/>
        <v>0</v>
      </c>
      <c r="DA57" s="359">
        <f t="shared" ca="1" si="41"/>
        <v>0</v>
      </c>
      <c r="DB57" s="359">
        <f t="shared" ca="1" si="70"/>
        <v>0</v>
      </c>
      <c r="DD57" s="362">
        <f t="shared" ca="1" si="97"/>
        <v>168</v>
      </c>
      <c r="DE57" s="362">
        <v>49</v>
      </c>
      <c r="DF57" s="371">
        <f t="shared" ca="1" si="98"/>
        <v>0</v>
      </c>
      <c r="DG57" s="359">
        <f t="shared" ca="1" si="42"/>
        <v>0</v>
      </c>
      <c r="DH57" s="359">
        <f t="shared" ca="1" si="43"/>
        <v>0</v>
      </c>
      <c r="DI57" s="359">
        <f t="shared" ca="1" si="44"/>
        <v>0</v>
      </c>
      <c r="DJ57" s="359">
        <f t="shared" ca="1" si="45"/>
        <v>0</v>
      </c>
      <c r="DK57" s="359">
        <f t="shared" ca="1" si="71"/>
        <v>0</v>
      </c>
      <c r="DM57" s="362">
        <f t="shared" ca="1" si="99"/>
        <v>168</v>
      </c>
      <c r="DN57" s="362">
        <v>49</v>
      </c>
      <c r="DO57" s="371">
        <f t="shared" ca="1" si="100"/>
        <v>0</v>
      </c>
      <c r="DP57" s="359">
        <f t="shared" ca="1" si="46"/>
        <v>0</v>
      </c>
      <c r="DQ57" s="359">
        <f t="shared" ca="1" si="47"/>
        <v>0</v>
      </c>
      <c r="DR57" s="359">
        <f t="shared" ca="1" si="48"/>
        <v>0</v>
      </c>
      <c r="DS57" s="359">
        <f t="shared" ca="1" si="49"/>
        <v>0</v>
      </c>
      <c r="DT57" s="359">
        <f t="shared" ca="1" si="72"/>
        <v>0</v>
      </c>
      <c r="DV57" s="362">
        <f t="shared" ca="1" si="101"/>
        <v>168</v>
      </c>
      <c r="DW57" s="362">
        <v>49</v>
      </c>
      <c r="DX57" s="371">
        <f t="shared" ca="1" si="102"/>
        <v>0</v>
      </c>
      <c r="DY57" s="359">
        <f t="shared" ca="1" si="50"/>
        <v>0</v>
      </c>
      <c r="DZ57" s="359">
        <f t="shared" ca="1" si="51"/>
        <v>0</v>
      </c>
      <c r="EA57" s="359">
        <f t="shared" ca="1" si="52"/>
        <v>0</v>
      </c>
      <c r="EB57" s="359">
        <f t="shared" ca="1" si="53"/>
        <v>0</v>
      </c>
      <c r="EC57" s="359">
        <f t="shared" ca="1" si="73"/>
        <v>0</v>
      </c>
      <c r="EE57" s="362">
        <f t="shared" ca="1" si="103"/>
        <v>168</v>
      </c>
      <c r="EF57" s="362">
        <v>49</v>
      </c>
      <c r="EG57" s="371">
        <f t="shared" ca="1" si="104"/>
        <v>0</v>
      </c>
      <c r="EH57" s="359">
        <f t="shared" ca="1" si="54"/>
        <v>0</v>
      </c>
      <c r="EI57" s="359">
        <f t="shared" ca="1" si="55"/>
        <v>0</v>
      </c>
      <c r="EJ57" s="359">
        <f t="shared" ca="1" si="56"/>
        <v>0</v>
      </c>
      <c r="EK57" s="359">
        <f t="shared" ca="1" si="57"/>
        <v>0</v>
      </c>
      <c r="EL57" s="359">
        <f t="shared" ca="1" si="74"/>
        <v>0</v>
      </c>
    </row>
    <row r="58" spans="6:142" x14ac:dyDescent="0.35">
      <c r="F58" s="372">
        <f ca="1">IFERROR(INDEX('Inflation Rates'!$A$16:$H$138,MATCH('TSP Traditional'!$H58,'Inflation Rates'!$A$16:$A$138,0),8)/INDEX('Inflation Rates'!$A$16:$H$138,MATCH('TSP Traditional'!$H58,'Inflation Rates'!$A$16:$A$138,0)-1,8)-1,F57)</f>
        <v>2.0000000000000018E-2</v>
      </c>
      <c r="G58" s="372">
        <f ca="1">IFERROR(INDEX('Inflation Rates'!$A$16:$H$138,MATCH('TSP Traditional'!$H58,'Inflation Rates'!$A$16:$A$138,0),6)/INDEX('Inflation Rates'!$A$16:$H$138,MATCH('TSP Traditional'!$H58,'Inflation Rates'!$A$16:$A$138,0)-1,6)-1,G57)</f>
        <v>2.0999999999999908E-2</v>
      </c>
      <c r="H58" s="362">
        <f t="shared" ca="1" si="105"/>
        <v>2069</v>
      </c>
      <c r="I58" s="362">
        <f t="shared" ca="1" si="106"/>
        <v>169</v>
      </c>
      <c r="J58" s="362">
        <v>50</v>
      </c>
      <c r="K58" s="371">
        <f t="shared" ca="1" si="107"/>
        <v>0</v>
      </c>
      <c r="L58" s="359">
        <f t="shared" ca="1" si="2"/>
        <v>0</v>
      </c>
      <c r="M58" s="359">
        <f t="shared" ca="1" si="3"/>
        <v>0</v>
      </c>
      <c r="N58" s="359">
        <f t="shared" ca="1" si="75"/>
        <v>0</v>
      </c>
      <c r="O58" s="359">
        <f t="shared" ca="1" si="58"/>
        <v>0</v>
      </c>
      <c r="P58" s="359">
        <f t="shared" ca="1" si="76"/>
        <v>0</v>
      </c>
      <c r="R58" s="362">
        <f t="shared" ca="1" si="108"/>
        <v>169</v>
      </c>
      <c r="S58" s="362">
        <v>49</v>
      </c>
      <c r="T58" s="371">
        <f t="shared" ca="1" si="109"/>
        <v>0</v>
      </c>
      <c r="U58" s="359">
        <f t="shared" ca="1" si="59"/>
        <v>0</v>
      </c>
      <c r="V58" s="359">
        <f t="shared" ca="1" si="60"/>
        <v>0</v>
      </c>
      <c r="W58" s="359">
        <f t="shared" ca="1" si="61"/>
        <v>0</v>
      </c>
      <c r="X58" s="359">
        <f t="shared" ca="1" si="77"/>
        <v>0</v>
      </c>
      <c r="Y58" s="359">
        <f t="shared" ca="1" si="78"/>
        <v>0</v>
      </c>
      <c r="AA58" s="362">
        <f t="shared" ca="1" si="79"/>
        <v>169</v>
      </c>
      <c r="AB58" s="362">
        <v>50</v>
      </c>
      <c r="AC58" s="371">
        <f t="shared" ca="1" si="80"/>
        <v>0</v>
      </c>
      <c r="AD58" s="359">
        <f t="shared" ca="1" si="6"/>
        <v>0</v>
      </c>
      <c r="AE58" s="359">
        <f t="shared" ca="1" si="7"/>
        <v>0</v>
      </c>
      <c r="AF58" s="359">
        <f t="shared" ca="1" si="8"/>
        <v>0</v>
      </c>
      <c r="AG58" s="359">
        <f t="shared" ca="1" si="9"/>
        <v>0</v>
      </c>
      <c r="AH58" s="359">
        <f t="shared" ca="1" si="62"/>
        <v>0</v>
      </c>
      <c r="AJ58" s="362">
        <f t="shared" ca="1" si="81"/>
        <v>169</v>
      </c>
      <c r="AK58" s="362">
        <v>50</v>
      </c>
      <c r="AL58" s="371">
        <f t="shared" ca="1" si="82"/>
        <v>0</v>
      </c>
      <c r="AM58" s="359">
        <f t="shared" ca="1" si="10"/>
        <v>0</v>
      </c>
      <c r="AN58" s="359">
        <f t="shared" ca="1" si="11"/>
        <v>0</v>
      </c>
      <c r="AO58" s="359">
        <f t="shared" ca="1" si="12"/>
        <v>0</v>
      </c>
      <c r="AP58" s="359">
        <f t="shared" ca="1" si="13"/>
        <v>0</v>
      </c>
      <c r="AQ58" s="359">
        <f t="shared" ca="1" si="63"/>
        <v>0</v>
      </c>
      <c r="AS58" s="362">
        <f t="shared" ca="1" si="83"/>
        <v>169</v>
      </c>
      <c r="AT58" s="362">
        <v>50</v>
      </c>
      <c r="AU58" s="371">
        <f t="shared" ca="1" si="84"/>
        <v>0</v>
      </c>
      <c r="AV58" s="359">
        <f t="shared" ca="1" si="14"/>
        <v>0</v>
      </c>
      <c r="AW58" s="359">
        <f t="shared" ca="1" si="15"/>
        <v>0</v>
      </c>
      <c r="AX58" s="359">
        <f t="shared" ca="1" si="16"/>
        <v>0</v>
      </c>
      <c r="AY58" s="359">
        <f t="shared" ca="1" si="17"/>
        <v>0</v>
      </c>
      <c r="AZ58" s="359">
        <f t="shared" ca="1" si="64"/>
        <v>0</v>
      </c>
      <c r="BB58" s="362">
        <f t="shared" ca="1" si="85"/>
        <v>169</v>
      </c>
      <c r="BC58" s="362">
        <v>50</v>
      </c>
      <c r="BD58" s="371">
        <f t="shared" ca="1" si="86"/>
        <v>0</v>
      </c>
      <c r="BE58" s="359">
        <f t="shared" ca="1" si="18"/>
        <v>0</v>
      </c>
      <c r="BF58" s="359">
        <f t="shared" ca="1" si="19"/>
        <v>0</v>
      </c>
      <c r="BG58" s="359">
        <f t="shared" ca="1" si="20"/>
        <v>0</v>
      </c>
      <c r="BH58" s="359">
        <f t="shared" ca="1" si="21"/>
        <v>0</v>
      </c>
      <c r="BI58" s="359">
        <f t="shared" ca="1" si="65"/>
        <v>0</v>
      </c>
      <c r="BK58" s="362">
        <f t="shared" ca="1" si="87"/>
        <v>169</v>
      </c>
      <c r="BL58" s="362">
        <v>50</v>
      </c>
      <c r="BM58" s="371">
        <f t="shared" ca="1" si="88"/>
        <v>0</v>
      </c>
      <c r="BN58" s="359">
        <f t="shared" ca="1" si="22"/>
        <v>0</v>
      </c>
      <c r="BO58" s="359">
        <f t="shared" ca="1" si="23"/>
        <v>0</v>
      </c>
      <c r="BP58" s="359">
        <f t="shared" ca="1" si="24"/>
        <v>0</v>
      </c>
      <c r="BQ58" s="359">
        <f t="shared" ca="1" si="25"/>
        <v>0</v>
      </c>
      <c r="BR58" s="359">
        <f t="shared" ca="1" si="66"/>
        <v>0</v>
      </c>
      <c r="BT58" s="362">
        <f t="shared" ca="1" si="89"/>
        <v>169</v>
      </c>
      <c r="BU58" s="362">
        <v>50</v>
      </c>
      <c r="BV58" s="371">
        <f t="shared" ca="1" si="90"/>
        <v>0</v>
      </c>
      <c r="BW58" s="359">
        <f t="shared" ca="1" si="26"/>
        <v>0</v>
      </c>
      <c r="BX58" s="359">
        <f t="shared" ca="1" si="27"/>
        <v>0</v>
      </c>
      <c r="BY58" s="359">
        <f t="shared" ca="1" si="28"/>
        <v>0</v>
      </c>
      <c r="BZ58" s="359">
        <f t="shared" ca="1" si="29"/>
        <v>0</v>
      </c>
      <c r="CA58" s="359">
        <f t="shared" ca="1" si="67"/>
        <v>0</v>
      </c>
      <c r="CC58" s="362">
        <f t="shared" ca="1" si="91"/>
        <v>169</v>
      </c>
      <c r="CD58" s="362">
        <v>50</v>
      </c>
      <c r="CE58" s="371">
        <f t="shared" ca="1" si="92"/>
        <v>0</v>
      </c>
      <c r="CF58" s="359">
        <f t="shared" ca="1" si="30"/>
        <v>0</v>
      </c>
      <c r="CG58" s="359">
        <f t="shared" ca="1" si="31"/>
        <v>0</v>
      </c>
      <c r="CH58" s="359">
        <f t="shared" ca="1" si="32"/>
        <v>0</v>
      </c>
      <c r="CI58" s="359">
        <f t="shared" ca="1" si="33"/>
        <v>0</v>
      </c>
      <c r="CJ58" s="359">
        <f t="shared" ca="1" si="68"/>
        <v>0</v>
      </c>
      <c r="CL58" s="362">
        <f t="shared" ca="1" si="93"/>
        <v>169</v>
      </c>
      <c r="CM58" s="362">
        <v>50</v>
      </c>
      <c r="CN58" s="371">
        <f t="shared" ca="1" si="94"/>
        <v>0</v>
      </c>
      <c r="CO58" s="359">
        <f t="shared" ca="1" si="34"/>
        <v>0</v>
      </c>
      <c r="CP58" s="359">
        <f t="shared" ca="1" si="35"/>
        <v>0</v>
      </c>
      <c r="CQ58" s="359">
        <f t="shared" ca="1" si="36"/>
        <v>0</v>
      </c>
      <c r="CR58" s="359">
        <f t="shared" ca="1" si="37"/>
        <v>0</v>
      </c>
      <c r="CS58" s="359">
        <f t="shared" ca="1" si="69"/>
        <v>0</v>
      </c>
      <c r="CU58" s="362">
        <f t="shared" ca="1" si="95"/>
        <v>169</v>
      </c>
      <c r="CV58" s="362">
        <v>50</v>
      </c>
      <c r="CW58" s="371">
        <f t="shared" ca="1" si="96"/>
        <v>0</v>
      </c>
      <c r="CX58" s="359">
        <f t="shared" ca="1" si="38"/>
        <v>0</v>
      </c>
      <c r="CY58" s="359">
        <f t="shared" ca="1" si="39"/>
        <v>0</v>
      </c>
      <c r="CZ58" s="359">
        <f t="shared" ca="1" si="40"/>
        <v>0</v>
      </c>
      <c r="DA58" s="359">
        <f t="shared" ca="1" si="41"/>
        <v>0</v>
      </c>
      <c r="DB58" s="359">
        <f t="shared" ca="1" si="70"/>
        <v>0</v>
      </c>
      <c r="DD58" s="362">
        <f t="shared" ca="1" si="97"/>
        <v>169</v>
      </c>
      <c r="DE58" s="362">
        <v>50</v>
      </c>
      <c r="DF58" s="371">
        <f t="shared" ca="1" si="98"/>
        <v>0</v>
      </c>
      <c r="DG58" s="359">
        <f t="shared" ca="1" si="42"/>
        <v>0</v>
      </c>
      <c r="DH58" s="359">
        <f t="shared" ca="1" si="43"/>
        <v>0</v>
      </c>
      <c r="DI58" s="359">
        <f t="shared" ca="1" si="44"/>
        <v>0</v>
      </c>
      <c r="DJ58" s="359">
        <f t="shared" ca="1" si="45"/>
        <v>0</v>
      </c>
      <c r="DK58" s="359">
        <f t="shared" ca="1" si="71"/>
        <v>0</v>
      </c>
      <c r="DM58" s="362">
        <f t="shared" ca="1" si="99"/>
        <v>169</v>
      </c>
      <c r="DN58" s="362">
        <v>50</v>
      </c>
      <c r="DO58" s="371">
        <f t="shared" ca="1" si="100"/>
        <v>0</v>
      </c>
      <c r="DP58" s="359">
        <f t="shared" ca="1" si="46"/>
        <v>0</v>
      </c>
      <c r="DQ58" s="359">
        <f t="shared" ca="1" si="47"/>
        <v>0</v>
      </c>
      <c r="DR58" s="359">
        <f t="shared" ca="1" si="48"/>
        <v>0</v>
      </c>
      <c r="DS58" s="359">
        <f t="shared" ca="1" si="49"/>
        <v>0</v>
      </c>
      <c r="DT58" s="359">
        <f t="shared" ca="1" si="72"/>
        <v>0</v>
      </c>
      <c r="DV58" s="362">
        <f t="shared" ca="1" si="101"/>
        <v>169</v>
      </c>
      <c r="DW58" s="362">
        <v>50</v>
      </c>
      <c r="DX58" s="371">
        <f t="shared" ca="1" si="102"/>
        <v>0</v>
      </c>
      <c r="DY58" s="359">
        <f t="shared" ca="1" si="50"/>
        <v>0</v>
      </c>
      <c r="DZ58" s="359">
        <f t="shared" ca="1" si="51"/>
        <v>0</v>
      </c>
      <c r="EA58" s="359">
        <f t="shared" ca="1" si="52"/>
        <v>0</v>
      </c>
      <c r="EB58" s="359">
        <f t="shared" ca="1" si="53"/>
        <v>0</v>
      </c>
      <c r="EC58" s="359">
        <f t="shared" ca="1" si="73"/>
        <v>0</v>
      </c>
      <c r="EE58" s="362">
        <f t="shared" ca="1" si="103"/>
        <v>169</v>
      </c>
      <c r="EF58" s="362">
        <v>50</v>
      </c>
      <c r="EG58" s="371">
        <f t="shared" ca="1" si="104"/>
        <v>0</v>
      </c>
      <c r="EH58" s="359">
        <f t="shared" ca="1" si="54"/>
        <v>0</v>
      </c>
      <c r="EI58" s="359">
        <f t="shared" ca="1" si="55"/>
        <v>0</v>
      </c>
      <c r="EJ58" s="359">
        <f t="shared" ca="1" si="56"/>
        <v>0</v>
      </c>
      <c r="EK58" s="359">
        <f t="shared" ca="1" si="57"/>
        <v>0</v>
      </c>
      <c r="EL58" s="359">
        <f t="shared" ca="1" si="74"/>
        <v>0</v>
      </c>
    </row>
    <row r="59" spans="6:142" x14ac:dyDescent="0.35">
      <c r="F59" s="372">
        <f ca="1">IFERROR(INDEX('Inflation Rates'!$A$16:$H$138,MATCH('TSP Traditional'!$H59,'Inflation Rates'!$A$16:$A$138,0),8)/INDEX('Inflation Rates'!$A$16:$H$138,MATCH('TSP Traditional'!$H59,'Inflation Rates'!$A$16:$A$138,0)-1,8)-1,F58)</f>
        <v>2.0000000000000018E-2</v>
      </c>
      <c r="G59" s="372">
        <f ca="1">IFERROR(INDEX('Inflation Rates'!$A$16:$H$138,MATCH('TSP Traditional'!$H59,'Inflation Rates'!$A$16:$A$138,0),6)/INDEX('Inflation Rates'!$A$16:$H$138,MATCH('TSP Traditional'!$H59,'Inflation Rates'!$A$16:$A$138,0)-1,6)-1,G58)</f>
        <v>2.0999999999999908E-2</v>
      </c>
      <c r="H59" s="362">
        <f t="shared" ca="1" si="105"/>
        <v>2070</v>
      </c>
      <c r="I59" s="362">
        <f t="shared" ca="1" si="106"/>
        <v>170</v>
      </c>
      <c r="J59" s="362">
        <v>51</v>
      </c>
      <c r="K59" s="371">
        <f t="shared" ca="1" si="107"/>
        <v>0</v>
      </c>
      <c r="L59" s="359">
        <f t="shared" ca="1" si="2"/>
        <v>0</v>
      </c>
      <c r="M59" s="359">
        <f t="shared" ca="1" si="3"/>
        <v>0</v>
      </c>
      <c r="N59" s="359">
        <f t="shared" ca="1" si="75"/>
        <v>0</v>
      </c>
      <c r="O59" s="359">
        <f t="shared" ca="1" si="58"/>
        <v>0</v>
      </c>
      <c r="P59" s="359">
        <f t="shared" ca="1" si="76"/>
        <v>0</v>
      </c>
      <c r="R59" s="362">
        <f t="shared" ca="1" si="108"/>
        <v>170</v>
      </c>
      <c r="S59" s="362">
        <v>50</v>
      </c>
      <c r="T59" s="371">
        <f t="shared" ca="1" si="109"/>
        <v>0</v>
      </c>
      <c r="U59" s="359">
        <f t="shared" ca="1" si="59"/>
        <v>0</v>
      </c>
      <c r="V59" s="359">
        <f t="shared" ca="1" si="60"/>
        <v>0</v>
      </c>
      <c r="W59" s="359">
        <f t="shared" ca="1" si="61"/>
        <v>0</v>
      </c>
      <c r="X59" s="359">
        <f t="shared" ca="1" si="77"/>
        <v>0</v>
      </c>
      <c r="Y59" s="359">
        <f t="shared" ca="1" si="78"/>
        <v>0</v>
      </c>
      <c r="AA59" s="362">
        <f t="shared" ca="1" si="79"/>
        <v>170</v>
      </c>
      <c r="AB59" s="362">
        <v>51</v>
      </c>
      <c r="AC59" s="371">
        <f t="shared" ca="1" si="80"/>
        <v>0</v>
      </c>
      <c r="AD59" s="359">
        <f t="shared" ca="1" si="6"/>
        <v>0</v>
      </c>
      <c r="AE59" s="359">
        <f t="shared" ca="1" si="7"/>
        <v>0</v>
      </c>
      <c r="AF59" s="359">
        <f t="shared" ca="1" si="8"/>
        <v>0</v>
      </c>
      <c r="AG59" s="359">
        <f t="shared" ca="1" si="9"/>
        <v>0</v>
      </c>
      <c r="AH59" s="359">
        <f t="shared" ca="1" si="62"/>
        <v>0</v>
      </c>
      <c r="AJ59" s="362">
        <f t="shared" ca="1" si="81"/>
        <v>170</v>
      </c>
      <c r="AK59" s="362">
        <v>51</v>
      </c>
      <c r="AL59" s="371">
        <f t="shared" ca="1" si="82"/>
        <v>0</v>
      </c>
      <c r="AM59" s="359">
        <f t="shared" ca="1" si="10"/>
        <v>0</v>
      </c>
      <c r="AN59" s="359">
        <f t="shared" ca="1" si="11"/>
        <v>0</v>
      </c>
      <c r="AO59" s="359">
        <f t="shared" ca="1" si="12"/>
        <v>0</v>
      </c>
      <c r="AP59" s="359">
        <f t="shared" ca="1" si="13"/>
        <v>0</v>
      </c>
      <c r="AQ59" s="359">
        <f t="shared" ca="1" si="63"/>
        <v>0</v>
      </c>
      <c r="AS59" s="362">
        <f t="shared" ca="1" si="83"/>
        <v>170</v>
      </c>
      <c r="AT59" s="362">
        <v>51</v>
      </c>
      <c r="AU59" s="371">
        <f t="shared" ca="1" si="84"/>
        <v>0</v>
      </c>
      <c r="AV59" s="359">
        <f t="shared" ca="1" si="14"/>
        <v>0</v>
      </c>
      <c r="AW59" s="359">
        <f t="shared" ca="1" si="15"/>
        <v>0</v>
      </c>
      <c r="AX59" s="359">
        <f t="shared" ca="1" si="16"/>
        <v>0</v>
      </c>
      <c r="AY59" s="359">
        <f t="shared" ca="1" si="17"/>
        <v>0</v>
      </c>
      <c r="AZ59" s="359">
        <f t="shared" ca="1" si="64"/>
        <v>0</v>
      </c>
      <c r="BB59" s="362">
        <f t="shared" ca="1" si="85"/>
        <v>170</v>
      </c>
      <c r="BC59" s="362">
        <v>51</v>
      </c>
      <c r="BD59" s="371">
        <f t="shared" ca="1" si="86"/>
        <v>0</v>
      </c>
      <c r="BE59" s="359">
        <f t="shared" ca="1" si="18"/>
        <v>0</v>
      </c>
      <c r="BF59" s="359">
        <f t="shared" ca="1" si="19"/>
        <v>0</v>
      </c>
      <c r="BG59" s="359">
        <f t="shared" ca="1" si="20"/>
        <v>0</v>
      </c>
      <c r="BH59" s="359">
        <f t="shared" ca="1" si="21"/>
        <v>0</v>
      </c>
      <c r="BI59" s="359">
        <f t="shared" ca="1" si="65"/>
        <v>0</v>
      </c>
      <c r="BK59" s="362">
        <f t="shared" ca="1" si="87"/>
        <v>170</v>
      </c>
      <c r="BL59" s="362">
        <v>51</v>
      </c>
      <c r="BM59" s="371">
        <f t="shared" ca="1" si="88"/>
        <v>0</v>
      </c>
      <c r="BN59" s="359">
        <f t="shared" ca="1" si="22"/>
        <v>0</v>
      </c>
      <c r="BO59" s="359">
        <f t="shared" ca="1" si="23"/>
        <v>0</v>
      </c>
      <c r="BP59" s="359">
        <f t="shared" ca="1" si="24"/>
        <v>0</v>
      </c>
      <c r="BQ59" s="359">
        <f t="shared" ca="1" si="25"/>
        <v>0</v>
      </c>
      <c r="BR59" s="359">
        <f t="shared" ca="1" si="66"/>
        <v>0</v>
      </c>
      <c r="BT59" s="362">
        <f t="shared" ca="1" si="89"/>
        <v>170</v>
      </c>
      <c r="BU59" s="362">
        <v>51</v>
      </c>
      <c r="BV59" s="371">
        <f t="shared" ca="1" si="90"/>
        <v>0</v>
      </c>
      <c r="BW59" s="359">
        <f t="shared" ca="1" si="26"/>
        <v>0</v>
      </c>
      <c r="BX59" s="359">
        <f t="shared" ca="1" si="27"/>
        <v>0</v>
      </c>
      <c r="BY59" s="359">
        <f t="shared" ca="1" si="28"/>
        <v>0</v>
      </c>
      <c r="BZ59" s="359">
        <f t="shared" ca="1" si="29"/>
        <v>0</v>
      </c>
      <c r="CA59" s="359">
        <f t="shared" ca="1" si="67"/>
        <v>0</v>
      </c>
      <c r="CC59" s="362">
        <f t="shared" ca="1" si="91"/>
        <v>170</v>
      </c>
      <c r="CD59" s="362">
        <v>51</v>
      </c>
      <c r="CE59" s="371">
        <f t="shared" ca="1" si="92"/>
        <v>0</v>
      </c>
      <c r="CF59" s="359">
        <f t="shared" ca="1" si="30"/>
        <v>0</v>
      </c>
      <c r="CG59" s="359">
        <f t="shared" ca="1" si="31"/>
        <v>0</v>
      </c>
      <c r="CH59" s="359">
        <f t="shared" ca="1" si="32"/>
        <v>0</v>
      </c>
      <c r="CI59" s="359">
        <f t="shared" ca="1" si="33"/>
        <v>0</v>
      </c>
      <c r="CJ59" s="359">
        <f t="shared" ca="1" si="68"/>
        <v>0</v>
      </c>
      <c r="CL59" s="362">
        <f t="shared" ca="1" si="93"/>
        <v>170</v>
      </c>
      <c r="CM59" s="362">
        <v>51</v>
      </c>
      <c r="CN59" s="371">
        <f t="shared" ca="1" si="94"/>
        <v>0</v>
      </c>
      <c r="CO59" s="359">
        <f t="shared" ca="1" si="34"/>
        <v>0</v>
      </c>
      <c r="CP59" s="359">
        <f t="shared" ca="1" si="35"/>
        <v>0</v>
      </c>
      <c r="CQ59" s="359">
        <f t="shared" ca="1" si="36"/>
        <v>0</v>
      </c>
      <c r="CR59" s="359">
        <f t="shared" ca="1" si="37"/>
        <v>0</v>
      </c>
      <c r="CS59" s="359">
        <f t="shared" ca="1" si="69"/>
        <v>0</v>
      </c>
      <c r="CU59" s="362">
        <f t="shared" ca="1" si="95"/>
        <v>170</v>
      </c>
      <c r="CV59" s="362">
        <v>51</v>
      </c>
      <c r="CW59" s="371">
        <f t="shared" ca="1" si="96"/>
        <v>0</v>
      </c>
      <c r="CX59" s="359">
        <f t="shared" ca="1" si="38"/>
        <v>0</v>
      </c>
      <c r="CY59" s="359">
        <f t="shared" ca="1" si="39"/>
        <v>0</v>
      </c>
      <c r="CZ59" s="359">
        <f t="shared" ca="1" si="40"/>
        <v>0</v>
      </c>
      <c r="DA59" s="359">
        <f t="shared" ca="1" si="41"/>
        <v>0</v>
      </c>
      <c r="DB59" s="359">
        <f t="shared" ca="1" si="70"/>
        <v>0</v>
      </c>
      <c r="DD59" s="362">
        <f t="shared" ca="1" si="97"/>
        <v>170</v>
      </c>
      <c r="DE59" s="362">
        <v>51</v>
      </c>
      <c r="DF59" s="371">
        <f t="shared" ca="1" si="98"/>
        <v>0</v>
      </c>
      <c r="DG59" s="359">
        <f t="shared" ca="1" si="42"/>
        <v>0</v>
      </c>
      <c r="DH59" s="359">
        <f t="shared" ca="1" si="43"/>
        <v>0</v>
      </c>
      <c r="DI59" s="359">
        <f t="shared" ca="1" si="44"/>
        <v>0</v>
      </c>
      <c r="DJ59" s="359">
        <f t="shared" ca="1" si="45"/>
        <v>0</v>
      </c>
      <c r="DK59" s="359">
        <f t="shared" ca="1" si="71"/>
        <v>0</v>
      </c>
      <c r="DM59" s="362">
        <f t="shared" ca="1" si="99"/>
        <v>170</v>
      </c>
      <c r="DN59" s="362">
        <v>51</v>
      </c>
      <c r="DO59" s="371">
        <f t="shared" ca="1" si="100"/>
        <v>0</v>
      </c>
      <c r="DP59" s="359">
        <f t="shared" ca="1" si="46"/>
        <v>0</v>
      </c>
      <c r="DQ59" s="359">
        <f t="shared" ca="1" si="47"/>
        <v>0</v>
      </c>
      <c r="DR59" s="359">
        <f t="shared" ca="1" si="48"/>
        <v>0</v>
      </c>
      <c r="DS59" s="359">
        <f t="shared" ca="1" si="49"/>
        <v>0</v>
      </c>
      <c r="DT59" s="359">
        <f t="shared" ca="1" si="72"/>
        <v>0</v>
      </c>
      <c r="DV59" s="362">
        <f t="shared" ca="1" si="101"/>
        <v>170</v>
      </c>
      <c r="DW59" s="362">
        <v>51</v>
      </c>
      <c r="DX59" s="371">
        <f t="shared" ca="1" si="102"/>
        <v>0</v>
      </c>
      <c r="DY59" s="359">
        <f t="shared" ca="1" si="50"/>
        <v>0</v>
      </c>
      <c r="DZ59" s="359">
        <f t="shared" ca="1" si="51"/>
        <v>0</v>
      </c>
      <c r="EA59" s="359">
        <f t="shared" ca="1" si="52"/>
        <v>0</v>
      </c>
      <c r="EB59" s="359">
        <f t="shared" ca="1" si="53"/>
        <v>0</v>
      </c>
      <c r="EC59" s="359">
        <f t="shared" ca="1" si="73"/>
        <v>0</v>
      </c>
      <c r="EE59" s="362">
        <f t="shared" ca="1" si="103"/>
        <v>170</v>
      </c>
      <c r="EF59" s="362">
        <v>51</v>
      </c>
      <c r="EG59" s="371">
        <f t="shared" ca="1" si="104"/>
        <v>0</v>
      </c>
      <c r="EH59" s="359">
        <f t="shared" ca="1" si="54"/>
        <v>0</v>
      </c>
      <c r="EI59" s="359">
        <f t="shared" ca="1" si="55"/>
        <v>0</v>
      </c>
      <c r="EJ59" s="359">
        <f t="shared" ca="1" si="56"/>
        <v>0</v>
      </c>
      <c r="EK59" s="359">
        <f t="shared" ca="1" si="57"/>
        <v>0</v>
      </c>
      <c r="EL59" s="359">
        <f t="shared" ca="1" si="74"/>
        <v>0</v>
      </c>
    </row>
    <row r="60" spans="6:142" x14ac:dyDescent="0.35">
      <c r="F60" s="372">
        <f ca="1">IFERROR(INDEX('Inflation Rates'!$A$16:$H$138,MATCH('TSP Traditional'!$H60,'Inflation Rates'!$A$16:$A$138,0),8)/INDEX('Inflation Rates'!$A$16:$H$138,MATCH('TSP Traditional'!$H60,'Inflation Rates'!$A$16:$A$138,0)-1,8)-1,F59)</f>
        <v>2.0000000000000018E-2</v>
      </c>
      <c r="G60" s="372">
        <f ca="1">IFERROR(INDEX('Inflation Rates'!$A$16:$H$138,MATCH('TSP Traditional'!$H60,'Inflation Rates'!$A$16:$A$138,0),6)/INDEX('Inflation Rates'!$A$16:$H$138,MATCH('TSP Traditional'!$H60,'Inflation Rates'!$A$16:$A$138,0)-1,6)-1,G59)</f>
        <v>2.0999999999999908E-2</v>
      </c>
      <c r="H60" s="362">
        <f t="shared" ca="1" si="105"/>
        <v>2071</v>
      </c>
      <c r="I60" s="362">
        <f t="shared" ca="1" si="106"/>
        <v>171</v>
      </c>
      <c r="J60" s="362">
        <v>52</v>
      </c>
      <c r="K60" s="371">
        <f t="shared" ref="K60:K123" ca="1" si="110">P59</f>
        <v>0</v>
      </c>
      <c r="L60" s="359">
        <f t="shared" ca="1" si="2"/>
        <v>0</v>
      </c>
      <c r="M60" s="359">
        <f t="shared" ca="1" si="3"/>
        <v>0</v>
      </c>
      <c r="N60" s="359">
        <f t="shared" ca="1" si="75"/>
        <v>0</v>
      </c>
      <c r="O60" s="359">
        <f t="shared" ca="1" si="58"/>
        <v>0</v>
      </c>
      <c r="P60" s="359">
        <f t="shared" ca="1" si="76"/>
        <v>0</v>
      </c>
      <c r="R60" s="362">
        <f t="shared" ca="1" si="108"/>
        <v>171</v>
      </c>
      <c r="S60" s="362">
        <v>51</v>
      </c>
      <c r="T60" s="371">
        <f t="shared" ca="1" si="109"/>
        <v>0</v>
      </c>
      <c r="U60" s="359">
        <f t="shared" ca="1" si="59"/>
        <v>0</v>
      </c>
      <c r="V60" s="359">
        <f t="shared" ca="1" si="60"/>
        <v>0</v>
      </c>
      <c r="W60" s="359">
        <f t="shared" ca="1" si="61"/>
        <v>0</v>
      </c>
      <c r="X60" s="359">
        <f t="shared" ca="1" si="77"/>
        <v>0</v>
      </c>
      <c r="Y60" s="359">
        <f t="shared" ca="1" si="78"/>
        <v>0</v>
      </c>
      <c r="AA60" s="362">
        <f t="shared" ca="1" si="79"/>
        <v>171</v>
      </c>
      <c r="AB60" s="362">
        <v>52</v>
      </c>
      <c r="AC60" s="371">
        <f t="shared" ca="1" si="80"/>
        <v>0</v>
      </c>
      <c r="AD60" s="359">
        <f t="shared" ca="1" si="6"/>
        <v>0</v>
      </c>
      <c r="AE60" s="359">
        <f t="shared" ca="1" si="7"/>
        <v>0</v>
      </c>
      <c r="AF60" s="359">
        <f t="shared" ca="1" si="8"/>
        <v>0</v>
      </c>
      <c r="AG60" s="359">
        <f t="shared" ca="1" si="9"/>
        <v>0</v>
      </c>
      <c r="AH60" s="359">
        <f t="shared" ca="1" si="62"/>
        <v>0</v>
      </c>
      <c r="AJ60" s="362">
        <f t="shared" ca="1" si="81"/>
        <v>171</v>
      </c>
      <c r="AK60" s="362">
        <v>52</v>
      </c>
      <c r="AL60" s="371">
        <f t="shared" ca="1" si="82"/>
        <v>0</v>
      </c>
      <c r="AM60" s="359">
        <f t="shared" ca="1" si="10"/>
        <v>0</v>
      </c>
      <c r="AN60" s="359">
        <f t="shared" ca="1" si="11"/>
        <v>0</v>
      </c>
      <c r="AO60" s="359">
        <f t="shared" ca="1" si="12"/>
        <v>0</v>
      </c>
      <c r="AP60" s="359">
        <f t="shared" ca="1" si="13"/>
        <v>0</v>
      </c>
      <c r="AQ60" s="359">
        <f t="shared" ca="1" si="63"/>
        <v>0</v>
      </c>
      <c r="AS60" s="362">
        <f t="shared" ca="1" si="83"/>
        <v>171</v>
      </c>
      <c r="AT60" s="362">
        <v>52</v>
      </c>
      <c r="AU60" s="371">
        <f t="shared" ca="1" si="84"/>
        <v>0</v>
      </c>
      <c r="AV60" s="359">
        <f t="shared" ca="1" si="14"/>
        <v>0</v>
      </c>
      <c r="AW60" s="359">
        <f t="shared" ca="1" si="15"/>
        <v>0</v>
      </c>
      <c r="AX60" s="359">
        <f t="shared" ca="1" si="16"/>
        <v>0</v>
      </c>
      <c r="AY60" s="359">
        <f t="shared" ca="1" si="17"/>
        <v>0</v>
      </c>
      <c r="AZ60" s="359">
        <f t="shared" ca="1" si="64"/>
        <v>0</v>
      </c>
      <c r="BB60" s="362">
        <f t="shared" ca="1" si="85"/>
        <v>171</v>
      </c>
      <c r="BC60" s="362">
        <v>52</v>
      </c>
      <c r="BD60" s="371">
        <f t="shared" ca="1" si="86"/>
        <v>0</v>
      </c>
      <c r="BE60" s="359">
        <f t="shared" ca="1" si="18"/>
        <v>0</v>
      </c>
      <c r="BF60" s="359">
        <f t="shared" ca="1" si="19"/>
        <v>0</v>
      </c>
      <c r="BG60" s="359">
        <f t="shared" ca="1" si="20"/>
        <v>0</v>
      </c>
      <c r="BH60" s="359">
        <f t="shared" ca="1" si="21"/>
        <v>0</v>
      </c>
      <c r="BI60" s="359">
        <f t="shared" ca="1" si="65"/>
        <v>0</v>
      </c>
      <c r="BK60" s="362">
        <f t="shared" ca="1" si="87"/>
        <v>171</v>
      </c>
      <c r="BL60" s="362">
        <v>52</v>
      </c>
      <c r="BM60" s="371">
        <f t="shared" ca="1" si="88"/>
        <v>0</v>
      </c>
      <c r="BN60" s="359">
        <f t="shared" ca="1" si="22"/>
        <v>0</v>
      </c>
      <c r="BO60" s="359">
        <f t="shared" ca="1" si="23"/>
        <v>0</v>
      </c>
      <c r="BP60" s="359">
        <f t="shared" ca="1" si="24"/>
        <v>0</v>
      </c>
      <c r="BQ60" s="359">
        <f t="shared" ca="1" si="25"/>
        <v>0</v>
      </c>
      <c r="BR60" s="359">
        <f t="shared" ca="1" si="66"/>
        <v>0</v>
      </c>
      <c r="BT60" s="362">
        <f t="shared" ca="1" si="89"/>
        <v>171</v>
      </c>
      <c r="BU60" s="362">
        <v>52</v>
      </c>
      <c r="BV60" s="371">
        <f t="shared" ca="1" si="90"/>
        <v>0</v>
      </c>
      <c r="BW60" s="359">
        <f t="shared" ca="1" si="26"/>
        <v>0</v>
      </c>
      <c r="BX60" s="359">
        <f t="shared" ca="1" si="27"/>
        <v>0</v>
      </c>
      <c r="BY60" s="359">
        <f t="shared" ca="1" si="28"/>
        <v>0</v>
      </c>
      <c r="BZ60" s="359">
        <f t="shared" ca="1" si="29"/>
        <v>0</v>
      </c>
      <c r="CA60" s="359">
        <f t="shared" ca="1" si="67"/>
        <v>0</v>
      </c>
      <c r="CC60" s="362">
        <f t="shared" ca="1" si="91"/>
        <v>171</v>
      </c>
      <c r="CD60" s="362">
        <v>52</v>
      </c>
      <c r="CE60" s="371">
        <f t="shared" ca="1" si="92"/>
        <v>0</v>
      </c>
      <c r="CF60" s="359">
        <f t="shared" ca="1" si="30"/>
        <v>0</v>
      </c>
      <c r="CG60" s="359">
        <f t="shared" ca="1" si="31"/>
        <v>0</v>
      </c>
      <c r="CH60" s="359">
        <f t="shared" ca="1" si="32"/>
        <v>0</v>
      </c>
      <c r="CI60" s="359">
        <f t="shared" ca="1" si="33"/>
        <v>0</v>
      </c>
      <c r="CJ60" s="359">
        <f t="shared" ca="1" si="68"/>
        <v>0</v>
      </c>
      <c r="CL60" s="362">
        <f t="shared" ca="1" si="93"/>
        <v>171</v>
      </c>
      <c r="CM60" s="362">
        <v>52</v>
      </c>
      <c r="CN60" s="371">
        <f t="shared" ca="1" si="94"/>
        <v>0</v>
      </c>
      <c r="CO60" s="359">
        <f t="shared" ca="1" si="34"/>
        <v>0</v>
      </c>
      <c r="CP60" s="359">
        <f t="shared" ca="1" si="35"/>
        <v>0</v>
      </c>
      <c r="CQ60" s="359">
        <f t="shared" ca="1" si="36"/>
        <v>0</v>
      </c>
      <c r="CR60" s="359">
        <f t="shared" ca="1" si="37"/>
        <v>0</v>
      </c>
      <c r="CS60" s="359">
        <f t="shared" ca="1" si="69"/>
        <v>0</v>
      </c>
      <c r="CU60" s="362">
        <f t="shared" ca="1" si="95"/>
        <v>171</v>
      </c>
      <c r="CV60" s="362">
        <v>52</v>
      </c>
      <c r="CW60" s="371">
        <f t="shared" ca="1" si="96"/>
        <v>0</v>
      </c>
      <c r="CX60" s="359">
        <f t="shared" ca="1" si="38"/>
        <v>0</v>
      </c>
      <c r="CY60" s="359">
        <f t="shared" ca="1" si="39"/>
        <v>0</v>
      </c>
      <c r="CZ60" s="359">
        <f t="shared" ca="1" si="40"/>
        <v>0</v>
      </c>
      <c r="DA60" s="359">
        <f t="shared" ca="1" si="41"/>
        <v>0</v>
      </c>
      <c r="DB60" s="359">
        <f t="shared" ca="1" si="70"/>
        <v>0</v>
      </c>
      <c r="DD60" s="362">
        <f t="shared" ca="1" si="97"/>
        <v>171</v>
      </c>
      <c r="DE60" s="362">
        <v>52</v>
      </c>
      <c r="DF60" s="371">
        <f t="shared" ca="1" si="98"/>
        <v>0</v>
      </c>
      <c r="DG60" s="359">
        <f t="shared" ca="1" si="42"/>
        <v>0</v>
      </c>
      <c r="DH60" s="359">
        <f t="shared" ca="1" si="43"/>
        <v>0</v>
      </c>
      <c r="DI60" s="359">
        <f t="shared" ca="1" si="44"/>
        <v>0</v>
      </c>
      <c r="DJ60" s="359">
        <f t="shared" ca="1" si="45"/>
        <v>0</v>
      </c>
      <c r="DK60" s="359">
        <f t="shared" ca="1" si="71"/>
        <v>0</v>
      </c>
      <c r="DM60" s="362">
        <f t="shared" ca="1" si="99"/>
        <v>171</v>
      </c>
      <c r="DN60" s="362">
        <v>52</v>
      </c>
      <c r="DO60" s="371">
        <f t="shared" ca="1" si="100"/>
        <v>0</v>
      </c>
      <c r="DP60" s="359">
        <f t="shared" ca="1" si="46"/>
        <v>0</v>
      </c>
      <c r="DQ60" s="359">
        <f t="shared" ca="1" si="47"/>
        <v>0</v>
      </c>
      <c r="DR60" s="359">
        <f t="shared" ca="1" si="48"/>
        <v>0</v>
      </c>
      <c r="DS60" s="359">
        <f t="shared" ca="1" si="49"/>
        <v>0</v>
      </c>
      <c r="DT60" s="359">
        <f t="shared" ca="1" si="72"/>
        <v>0</v>
      </c>
      <c r="DV60" s="362">
        <f t="shared" ca="1" si="101"/>
        <v>171</v>
      </c>
      <c r="DW60" s="362">
        <v>52</v>
      </c>
      <c r="DX60" s="371">
        <f t="shared" ca="1" si="102"/>
        <v>0</v>
      </c>
      <c r="DY60" s="359">
        <f t="shared" ca="1" si="50"/>
        <v>0</v>
      </c>
      <c r="DZ60" s="359">
        <f t="shared" ca="1" si="51"/>
        <v>0</v>
      </c>
      <c r="EA60" s="359">
        <f t="shared" ca="1" si="52"/>
        <v>0</v>
      </c>
      <c r="EB60" s="359">
        <f t="shared" ca="1" si="53"/>
        <v>0</v>
      </c>
      <c r="EC60" s="359">
        <f t="shared" ca="1" si="73"/>
        <v>0</v>
      </c>
      <c r="EE60" s="362">
        <f t="shared" ca="1" si="103"/>
        <v>171</v>
      </c>
      <c r="EF60" s="362">
        <v>52</v>
      </c>
      <c r="EG60" s="371">
        <f t="shared" ca="1" si="104"/>
        <v>0</v>
      </c>
      <c r="EH60" s="359">
        <f t="shared" ca="1" si="54"/>
        <v>0</v>
      </c>
      <c r="EI60" s="359">
        <f t="shared" ca="1" si="55"/>
        <v>0</v>
      </c>
      <c r="EJ60" s="359">
        <f t="shared" ca="1" si="56"/>
        <v>0</v>
      </c>
      <c r="EK60" s="359">
        <f t="shared" ca="1" si="57"/>
        <v>0</v>
      </c>
      <c r="EL60" s="359">
        <f t="shared" ca="1" si="74"/>
        <v>0</v>
      </c>
    </row>
    <row r="61" spans="6:142" x14ac:dyDescent="0.35">
      <c r="F61" s="372">
        <f ca="1">IFERROR(INDEX('Inflation Rates'!$A$16:$H$138,MATCH('TSP Traditional'!$H61,'Inflation Rates'!$A$16:$A$138,0),8)/INDEX('Inflation Rates'!$A$16:$H$138,MATCH('TSP Traditional'!$H61,'Inflation Rates'!$A$16:$A$138,0)-1,8)-1,F60)</f>
        <v>2.0000000000000018E-2</v>
      </c>
      <c r="G61" s="372">
        <f ca="1">IFERROR(INDEX('Inflation Rates'!$A$16:$H$138,MATCH('TSP Traditional'!$H61,'Inflation Rates'!$A$16:$A$138,0),6)/INDEX('Inflation Rates'!$A$16:$H$138,MATCH('TSP Traditional'!$H61,'Inflation Rates'!$A$16:$A$138,0)-1,6)-1,G60)</f>
        <v>2.0999999999999908E-2</v>
      </c>
      <c r="H61" s="362">
        <f t="shared" ca="1" si="105"/>
        <v>2072</v>
      </c>
      <c r="I61" s="362">
        <f t="shared" ca="1" si="106"/>
        <v>172</v>
      </c>
      <c r="J61" s="362">
        <v>53</v>
      </c>
      <c r="K61" s="371">
        <f t="shared" ca="1" si="110"/>
        <v>0</v>
      </c>
      <c r="L61" s="359">
        <f t="shared" ca="1" si="2"/>
        <v>0</v>
      </c>
      <c r="M61" s="359">
        <f t="shared" ca="1" si="3"/>
        <v>0</v>
      </c>
      <c r="N61" s="359">
        <f t="shared" ca="1" si="75"/>
        <v>0</v>
      </c>
      <c r="O61" s="359">
        <f t="shared" ca="1" si="58"/>
        <v>0</v>
      </c>
      <c r="P61" s="359">
        <f t="shared" ca="1" si="76"/>
        <v>0</v>
      </c>
      <c r="R61" s="362">
        <f t="shared" ca="1" si="108"/>
        <v>172</v>
      </c>
      <c r="S61" s="362">
        <v>52</v>
      </c>
      <c r="T61" s="371">
        <f t="shared" ca="1" si="109"/>
        <v>0</v>
      </c>
      <c r="U61" s="359">
        <f t="shared" ca="1" si="59"/>
        <v>0</v>
      </c>
      <c r="V61" s="359">
        <f t="shared" ca="1" si="60"/>
        <v>0</v>
      </c>
      <c r="W61" s="359">
        <f t="shared" ca="1" si="61"/>
        <v>0</v>
      </c>
      <c r="X61" s="359">
        <f t="shared" ca="1" si="77"/>
        <v>0</v>
      </c>
      <c r="Y61" s="359">
        <f t="shared" ca="1" si="78"/>
        <v>0</v>
      </c>
      <c r="AA61" s="362">
        <f t="shared" ca="1" si="79"/>
        <v>172</v>
      </c>
      <c r="AB61" s="362">
        <v>53</v>
      </c>
      <c r="AC61" s="371">
        <f t="shared" ca="1" si="80"/>
        <v>0</v>
      </c>
      <c r="AD61" s="359">
        <f t="shared" ca="1" si="6"/>
        <v>0</v>
      </c>
      <c r="AE61" s="359">
        <f t="shared" ca="1" si="7"/>
        <v>0</v>
      </c>
      <c r="AF61" s="359">
        <f t="shared" ca="1" si="8"/>
        <v>0</v>
      </c>
      <c r="AG61" s="359">
        <f t="shared" ca="1" si="9"/>
        <v>0</v>
      </c>
      <c r="AH61" s="359">
        <f t="shared" ca="1" si="62"/>
        <v>0</v>
      </c>
      <c r="AJ61" s="362">
        <f t="shared" ca="1" si="81"/>
        <v>172</v>
      </c>
      <c r="AK61" s="362">
        <v>53</v>
      </c>
      <c r="AL61" s="371">
        <f t="shared" ca="1" si="82"/>
        <v>0</v>
      </c>
      <c r="AM61" s="359">
        <f t="shared" ca="1" si="10"/>
        <v>0</v>
      </c>
      <c r="AN61" s="359">
        <f t="shared" ca="1" si="11"/>
        <v>0</v>
      </c>
      <c r="AO61" s="359">
        <f t="shared" ca="1" si="12"/>
        <v>0</v>
      </c>
      <c r="AP61" s="359">
        <f t="shared" ca="1" si="13"/>
        <v>0</v>
      </c>
      <c r="AQ61" s="359">
        <f t="shared" ca="1" si="63"/>
        <v>0</v>
      </c>
      <c r="AS61" s="362">
        <f t="shared" ca="1" si="83"/>
        <v>172</v>
      </c>
      <c r="AT61" s="362">
        <v>53</v>
      </c>
      <c r="AU61" s="371">
        <f t="shared" ca="1" si="84"/>
        <v>0</v>
      </c>
      <c r="AV61" s="359">
        <f t="shared" ca="1" si="14"/>
        <v>0</v>
      </c>
      <c r="AW61" s="359">
        <f t="shared" ca="1" si="15"/>
        <v>0</v>
      </c>
      <c r="AX61" s="359">
        <f t="shared" ca="1" si="16"/>
        <v>0</v>
      </c>
      <c r="AY61" s="359">
        <f t="shared" ca="1" si="17"/>
        <v>0</v>
      </c>
      <c r="AZ61" s="359">
        <f t="shared" ca="1" si="64"/>
        <v>0</v>
      </c>
      <c r="BB61" s="362">
        <f t="shared" ca="1" si="85"/>
        <v>172</v>
      </c>
      <c r="BC61" s="362">
        <v>53</v>
      </c>
      <c r="BD61" s="371">
        <f t="shared" ca="1" si="86"/>
        <v>0</v>
      </c>
      <c r="BE61" s="359">
        <f t="shared" ca="1" si="18"/>
        <v>0</v>
      </c>
      <c r="BF61" s="359">
        <f t="shared" ca="1" si="19"/>
        <v>0</v>
      </c>
      <c r="BG61" s="359">
        <f t="shared" ca="1" si="20"/>
        <v>0</v>
      </c>
      <c r="BH61" s="359">
        <f t="shared" ca="1" si="21"/>
        <v>0</v>
      </c>
      <c r="BI61" s="359">
        <f t="shared" ca="1" si="65"/>
        <v>0</v>
      </c>
      <c r="BK61" s="362">
        <f t="shared" ca="1" si="87"/>
        <v>172</v>
      </c>
      <c r="BL61" s="362">
        <v>53</v>
      </c>
      <c r="BM61" s="371">
        <f t="shared" ca="1" si="88"/>
        <v>0</v>
      </c>
      <c r="BN61" s="359">
        <f t="shared" ca="1" si="22"/>
        <v>0</v>
      </c>
      <c r="BO61" s="359">
        <f t="shared" ca="1" si="23"/>
        <v>0</v>
      </c>
      <c r="BP61" s="359">
        <f t="shared" ca="1" si="24"/>
        <v>0</v>
      </c>
      <c r="BQ61" s="359">
        <f t="shared" ca="1" si="25"/>
        <v>0</v>
      </c>
      <c r="BR61" s="359">
        <f t="shared" ca="1" si="66"/>
        <v>0</v>
      </c>
      <c r="BT61" s="362">
        <f t="shared" ca="1" si="89"/>
        <v>172</v>
      </c>
      <c r="BU61" s="362">
        <v>53</v>
      </c>
      <c r="BV61" s="371">
        <f t="shared" ca="1" si="90"/>
        <v>0</v>
      </c>
      <c r="BW61" s="359">
        <f t="shared" ca="1" si="26"/>
        <v>0</v>
      </c>
      <c r="BX61" s="359">
        <f t="shared" ca="1" si="27"/>
        <v>0</v>
      </c>
      <c r="BY61" s="359">
        <f t="shared" ca="1" si="28"/>
        <v>0</v>
      </c>
      <c r="BZ61" s="359">
        <f t="shared" ca="1" si="29"/>
        <v>0</v>
      </c>
      <c r="CA61" s="359">
        <f t="shared" ca="1" si="67"/>
        <v>0</v>
      </c>
      <c r="CC61" s="362">
        <f t="shared" ca="1" si="91"/>
        <v>172</v>
      </c>
      <c r="CD61" s="362">
        <v>53</v>
      </c>
      <c r="CE61" s="371">
        <f t="shared" ca="1" si="92"/>
        <v>0</v>
      </c>
      <c r="CF61" s="359">
        <f t="shared" ca="1" si="30"/>
        <v>0</v>
      </c>
      <c r="CG61" s="359">
        <f t="shared" ca="1" si="31"/>
        <v>0</v>
      </c>
      <c r="CH61" s="359">
        <f t="shared" ca="1" si="32"/>
        <v>0</v>
      </c>
      <c r="CI61" s="359">
        <f t="shared" ca="1" si="33"/>
        <v>0</v>
      </c>
      <c r="CJ61" s="359">
        <f t="shared" ca="1" si="68"/>
        <v>0</v>
      </c>
      <c r="CL61" s="362">
        <f t="shared" ca="1" si="93"/>
        <v>172</v>
      </c>
      <c r="CM61" s="362">
        <v>53</v>
      </c>
      <c r="CN61" s="371">
        <f t="shared" ca="1" si="94"/>
        <v>0</v>
      </c>
      <c r="CO61" s="359">
        <f t="shared" ca="1" si="34"/>
        <v>0</v>
      </c>
      <c r="CP61" s="359">
        <f t="shared" ca="1" si="35"/>
        <v>0</v>
      </c>
      <c r="CQ61" s="359">
        <f t="shared" ca="1" si="36"/>
        <v>0</v>
      </c>
      <c r="CR61" s="359">
        <f t="shared" ca="1" si="37"/>
        <v>0</v>
      </c>
      <c r="CS61" s="359">
        <f t="shared" ca="1" si="69"/>
        <v>0</v>
      </c>
      <c r="CU61" s="362">
        <f t="shared" ca="1" si="95"/>
        <v>172</v>
      </c>
      <c r="CV61" s="362">
        <v>53</v>
      </c>
      <c r="CW61" s="371">
        <f t="shared" ca="1" si="96"/>
        <v>0</v>
      </c>
      <c r="CX61" s="359">
        <f t="shared" ca="1" si="38"/>
        <v>0</v>
      </c>
      <c r="CY61" s="359">
        <f t="shared" ca="1" si="39"/>
        <v>0</v>
      </c>
      <c r="CZ61" s="359">
        <f t="shared" ca="1" si="40"/>
        <v>0</v>
      </c>
      <c r="DA61" s="359">
        <f t="shared" ca="1" si="41"/>
        <v>0</v>
      </c>
      <c r="DB61" s="359">
        <f t="shared" ca="1" si="70"/>
        <v>0</v>
      </c>
      <c r="DD61" s="362">
        <f t="shared" ca="1" si="97"/>
        <v>172</v>
      </c>
      <c r="DE61" s="362">
        <v>53</v>
      </c>
      <c r="DF61" s="371">
        <f t="shared" ca="1" si="98"/>
        <v>0</v>
      </c>
      <c r="DG61" s="359">
        <f t="shared" ca="1" si="42"/>
        <v>0</v>
      </c>
      <c r="DH61" s="359">
        <f t="shared" ca="1" si="43"/>
        <v>0</v>
      </c>
      <c r="DI61" s="359">
        <f t="shared" ca="1" si="44"/>
        <v>0</v>
      </c>
      <c r="DJ61" s="359">
        <f t="shared" ca="1" si="45"/>
        <v>0</v>
      </c>
      <c r="DK61" s="359">
        <f t="shared" ca="1" si="71"/>
        <v>0</v>
      </c>
      <c r="DM61" s="362">
        <f t="shared" ca="1" si="99"/>
        <v>172</v>
      </c>
      <c r="DN61" s="362">
        <v>53</v>
      </c>
      <c r="DO61" s="371">
        <f t="shared" ca="1" si="100"/>
        <v>0</v>
      </c>
      <c r="DP61" s="359">
        <f t="shared" ca="1" si="46"/>
        <v>0</v>
      </c>
      <c r="DQ61" s="359">
        <f t="shared" ca="1" si="47"/>
        <v>0</v>
      </c>
      <c r="DR61" s="359">
        <f t="shared" ca="1" si="48"/>
        <v>0</v>
      </c>
      <c r="DS61" s="359">
        <f t="shared" ca="1" si="49"/>
        <v>0</v>
      </c>
      <c r="DT61" s="359">
        <f t="shared" ca="1" si="72"/>
        <v>0</v>
      </c>
      <c r="DV61" s="362">
        <f t="shared" ca="1" si="101"/>
        <v>172</v>
      </c>
      <c r="DW61" s="362">
        <v>53</v>
      </c>
      <c r="DX61" s="371">
        <f t="shared" ca="1" si="102"/>
        <v>0</v>
      </c>
      <c r="DY61" s="359">
        <f t="shared" ca="1" si="50"/>
        <v>0</v>
      </c>
      <c r="DZ61" s="359">
        <f t="shared" ca="1" si="51"/>
        <v>0</v>
      </c>
      <c r="EA61" s="359">
        <f t="shared" ca="1" si="52"/>
        <v>0</v>
      </c>
      <c r="EB61" s="359">
        <f t="shared" ca="1" si="53"/>
        <v>0</v>
      </c>
      <c r="EC61" s="359">
        <f t="shared" ca="1" si="73"/>
        <v>0</v>
      </c>
      <c r="EE61" s="362">
        <f t="shared" ca="1" si="103"/>
        <v>172</v>
      </c>
      <c r="EF61" s="362">
        <v>53</v>
      </c>
      <c r="EG61" s="371">
        <f t="shared" ca="1" si="104"/>
        <v>0</v>
      </c>
      <c r="EH61" s="359">
        <f t="shared" ca="1" si="54"/>
        <v>0</v>
      </c>
      <c r="EI61" s="359">
        <f t="shared" ca="1" si="55"/>
        <v>0</v>
      </c>
      <c r="EJ61" s="359">
        <f t="shared" ca="1" si="56"/>
        <v>0</v>
      </c>
      <c r="EK61" s="359">
        <f t="shared" ca="1" si="57"/>
        <v>0</v>
      </c>
      <c r="EL61" s="359">
        <f t="shared" ca="1" si="74"/>
        <v>0</v>
      </c>
    </row>
    <row r="62" spans="6:142" x14ac:dyDescent="0.35">
      <c r="F62" s="372">
        <f ca="1">IFERROR(INDEX('Inflation Rates'!$A$16:$H$138,MATCH('TSP Traditional'!$H62,'Inflation Rates'!$A$16:$A$138,0),8)/INDEX('Inflation Rates'!$A$16:$H$138,MATCH('TSP Traditional'!$H62,'Inflation Rates'!$A$16:$A$138,0)-1,8)-1,F61)</f>
        <v>2.0000000000000018E-2</v>
      </c>
      <c r="G62" s="372">
        <f ca="1">IFERROR(INDEX('Inflation Rates'!$A$16:$H$138,MATCH('TSP Traditional'!$H62,'Inflation Rates'!$A$16:$A$138,0),6)/INDEX('Inflation Rates'!$A$16:$H$138,MATCH('TSP Traditional'!$H62,'Inflation Rates'!$A$16:$A$138,0)-1,6)-1,G61)</f>
        <v>2.0999999999999908E-2</v>
      </c>
      <c r="H62" s="362">
        <f t="shared" ca="1" si="105"/>
        <v>2073</v>
      </c>
      <c r="I62" s="362">
        <f t="shared" ca="1" si="106"/>
        <v>173</v>
      </c>
      <c r="J62" s="362">
        <v>54</v>
      </c>
      <c r="K62" s="371">
        <f t="shared" ca="1" si="110"/>
        <v>0</v>
      </c>
      <c r="L62" s="359">
        <f t="shared" ca="1" si="2"/>
        <v>0</v>
      </c>
      <c r="M62" s="359">
        <f t="shared" ca="1" si="3"/>
        <v>0</v>
      </c>
      <c r="N62" s="359">
        <f t="shared" ca="1" si="75"/>
        <v>0</v>
      </c>
      <c r="O62" s="359">
        <f t="shared" ca="1" si="58"/>
        <v>0</v>
      </c>
      <c r="P62" s="359">
        <f t="shared" ca="1" si="76"/>
        <v>0</v>
      </c>
      <c r="R62" s="362">
        <f t="shared" ca="1" si="108"/>
        <v>173</v>
      </c>
      <c r="S62" s="362">
        <v>53</v>
      </c>
      <c r="T62" s="371">
        <f t="shared" ca="1" si="109"/>
        <v>0</v>
      </c>
      <c r="U62" s="359">
        <f t="shared" ca="1" si="59"/>
        <v>0</v>
      </c>
      <c r="V62" s="359">
        <f t="shared" ca="1" si="60"/>
        <v>0</v>
      </c>
      <c r="W62" s="359">
        <f t="shared" ca="1" si="61"/>
        <v>0</v>
      </c>
      <c r="X62" s="359">
        <f t="shared" ca="1" si="77"/>
        <v>0</v>
      </c>
      <c r="Y62" s="359">
        <f t="shared" ca="1" si="78"/>
        <v>0</v>
      </c>
      <c r="AA62" s="362">
        <f t="shared" ca="1" si="79"/>
        <v>173</v>
      </c>
      <c r="AB62" s="362">
        <v>54</v>
      </c>
      <c r="AC62" s="371">
        <f t="shared" ca="1" si="80"/>
        <v>0</v>
      </c>
      <c r="AD62" s="359">
        <f t="shared" ca="1" si="6"/>
        <v>0</v>
      </c>
      <c r="AE62" s="359">
        <f t="shared" ca="1" si="7"/>
        <v>0</v>
      </c>
      <c r="AF62" s="359">
        <f t="shared" ca="1" si="8"/>
        <v>0</v>
      </c>
      <c r="AG62" s="359">
        <f t="shared" ca="1" si="9"/>
        <v>0</v>
      </c>
      <c r="AH62" s="359">
        <f t="shared" ca="1" si="62"/>
        <v>0</v>
      </c>
      <c r="AJ62" s="362">
        <f t="shared" ca="1" si="81"/>
        <v>173</v>
      </c>
      <c r="AK62" s="362">
        <v>54</v>
      </c>
      <c r="AL62" s="371">
        <f t="shared" ca="1" si="82"/>
        <v>0</v>
      </c>
      <c r="AM62" s="359">
        <f t="shared" ca="1" si="10"/>
        <v>0</v>
      </c>
      <c r="AN62" s="359">
        <f t="shared" ca="1" si="11"/>
        <v>0</v>
      </c>
      <c r="AO62" s="359">
        <f t="shared" ca="1" si="12"/>
        <v>0</v>
      </c>
      <c r="AP62" s="359">
        <f t="shared" ca="1" si="13"/>
        <v>0</v>
      </c>
      <c r="AQ62" s="359">
        <f t="shared" ca="1" si="63"/>
        <v>0</v>
      </c>
      <c r="AS62" s="362">
        <f t="shared" ca="1" si="83"/>
        <v>173</v>
      </c>
      <c r="AT62" s="362">
        <v>54</v>
      </c>
      <c r="AU62" s="371">
        <f t="shared" ca="1" si="84"/>
        <v>0</v>
      </c>
      <c r="AV62" s="359">
        <f t="shared" ca="1" si="14"/>
        <v>0</v>
      </c>
      <c r="AW62" s="359">
        <f t="shared" ca="1" si="15"/>
        <v>0</v>
      </c>
      <c r="AX62" s="359">
        <f t="shared" ca="1" si="16"/>
        <v>0</v>
      </c>
      <c r="AY62" s="359">
        <f t="shared" ca="1" si="17"/>
        <v>0</v>
      </c>
      <c r="AZ62" s="359">
        <f t="shared" ca="1" si="64"/>
        <v>0</v>
      </c>
      <c r="BB62" s="362">
        <f t="shared" ca="1" si="85"/>
        <v>173</v>
      </c>
      <c r="BC62" s="362">
        <v>54</v>
      </c>
      <c r="BD62" s="371">
        <f t="shared" ca="1" si="86"/>
        <v>0</v>
      </c>
      <c r="BE62" s="359">
        <f t="shared" ca="1" si="18"/>
        <v>0</v>
      </c>
      <c r="BF62" s="359">
        <f t="shared" ca="1" si="19"/>
        <v>0</v>
      </c>
      <c r="BG62" s="359">
        <f t="shared" ca="1" si="20"/>
        <v>0</v>
      </c>
      <c r="BH62" s="359">
        <f t="shared" ca="1" si="21"/>
        <v>0</v>
      </c>
      <c r="BI62" s="359">
        <f t="shared" ca="1" si="65"/>
        <v>0</v>
      </c>
      <c r="BK62" s="362">
        <f t="shared" ca="1" si="87"/>
        <v>173</v>
      </c>
      <c r="BL62" s="362">
        <v>54</v>
      </c>
      <c r="BM62" s="371">
        <f t="shared" ca="1" si="88"/>
        <v>0</v>
      </c>
      <c r="BN62" s="359">
        <f t="shared" ca="1" si="22"/>
        <v>0</v>
      </c>
      <c r="BO62" s="359">
        <f t="shared" ca="1" si="23"/>
        <v>0</v>
      </c>
      <c r="BP62" s="359">
        <f t="shared" ca="1" si="24"/>
        <v>0</v>
      </c>
      <c r="BQ62" s="359">
        <f t="shared" ca="1" si="25"/>
        <v>0</v>
      </c>
      <c r="BR62" s="359">
        <f t="shared" ca="1" si="66"/>
        <v>0</v>
      </c>
      <c r="BT62" s="362">
        <f t="shared" ca="1" si="89"/>
        <v>173</v>
      </c>
      <c r="BU62" s="362">
        <v>54</v>
      </c>
      <c r="BV62" s="371">
        <f t="shared" ca="1" si="90"/>
        <v>0</v>
      </c>
      <c r="BW62" s="359">
        <f t="shared" ca="1" si="26"/>
        <v>0</v>
      </c>
      <c r="BX62" s="359">
        <f t="shared" ca="1" si="27"/>
        <v>0</v>
      </c>
      <c r="BY62" s="359">
        <f t="shared" ca="1" si="28"/>
        <v>0</v>
      </c>
      <c r="BZ62" s="359">
        <f t="shared" ca="1" si="29"/>
        <v>0</v>
      </c>
      <c r="CA62" s="359">
        <f t="shared" ca="1" si="67"/>
        <v>0</v>
      </c>
      <c r="CC62" s="362">
        <f t="shared" ca="1" si="91"/>
        <v>173</v>
      </c>
      <c r="CD62" s="362">
        <v>54</v>
      </c>
      <c r="CE62" s="371">
        <f t="shared" ca="1" si="92"/>
        <v>0</v>
      </c>
      <c r="CF62" s="359">
        <f t="shared" ca="1" si="30"/>
        <v>0</v>
      </c>
      <c r="CG62" s="359">
        <f t="shared" ca="1" si="31"/>
        <v>0</v>
      </c>
      <c r="CH62" s="359">
        <f t="shared" ca="1" si="32"/>
        <v>0</v>
      </c>
      <c r="CI62" s="359">
        <f t="shared" ca="1" si="33"/>
        <v>0</v>
      </c>
      <c r="CJ62" s="359">
        <f t="shared" ca="1" si="68"/>
        <v>0</v>
      </c>
      <c r="CL62" s="362">
        <f t="shared" ca="1" si="93"/>
        <v>173</v>
      </c>
      <c r="CM62" s="362">
        <v>54</v>
      </c>
      <c r="CN62" s="371">
        <f t="shared" ca="1" si="94"/>
        <v>0</v>
      </c>
      <c r="CO62" s="359">
        <f t="shared" ca="1" si="34"/>
        <v>0</v>
      </c>
      <c r="CP62" s="359">
        <f t="shared" ca="1" si="35"/>
        <v>0</v>
      </c>
      <c r="CQ62" s="359">
        <f t="shared" ca="1" si="36"/>
        <v>0</v>
      </c>
      <c r="CR62" s="359">
        <f t="shared" ca="1" si="37"/>
        <v>0</v>
      </c>
      <c r="CS62" s="359">
        <f t="shared" ca="1" si="69"/>
        <v>0</v>
      </c>
      <c r="CU62" s="362">
        <f t="shared" ca="1" si="95"/>
        <v>173</v>
      </c>
      <c r="CV62" s="362">
        <v>54</v>
      </c>
      <c r="CW62" s="371">
        <f t="shared" ca="1" si="96"/>
        <v>0</v>
      </c>
      <c r="CX62" s="359">
        <f t="shared" ca="1" si="38"/>
        <v>0</v>
      </c>
      <c r="CY62" s="359">
        <f t="shared" ca="1" si="39"/>
        <v>0</v>
      </c>
      <c r="CZ62" s="359">
        <f t="shared" ca="1" si="40"/>
        <v>0</v>
      </c>
      <c r="DA62" s="359">
        <f t="shared" ca="1" si="41"/>
        <v>0</v>
      </c>
      <c r="DB62" s="359">
        <f t="shared" ca="1" si="70"/>
        <v>0</v>
      </c>
      <c r="DD62" s="362">
        <f t="shared" ca="1" si="97"/>
        <v>173</v>
      </c>
      <c r="DE62" s="362">
        <v>54</v>
      </c>
      <c r="DF62" s="371">
        <f t="shared" ca="1" si="98"/>
        <v>0</v>
      </c>
      <c r="DG62" s="359">
        <f t="shared" ca="1" si="42"/>
        <v>0</v>
      </c>
      <c r="DH62" s="359">
        <f t="shared" ca="1" si="43"/>
        <v>0</v>
      </c>
      <c r="DI62" s="359">
        <f t="shared" ca="1" si="44"/>
        <v>0</v>
      </c>
      <c r="DJ62" s="359">
        <f t="shared" ca="1" si="45"/>
        <v>0</v>
      </c>
      <c r="DK62" s="359">
        <f t="shared" ca="1" si="71"/>
        <v>0</v>
      </c>
      <c r="DM62" s="362">
        <f t="shared" ca="1" si="99"/>
        <v>173</v>
      </c>
      <c r="DN62" s="362">
        <v>54</v>
      </c>
      <c r="DO62" s="371">
        <f t="shared" ca="1" si="100"/>
        <v>0</v>
      </c>
      <c r="DP62" s="359">
        <f t="shared" ca="1" si="46"/>
        <v>0</v>
      </c>
      <c r="DQ62" s="359">
        <f t="shared" ca="1" si="47"/>
        <v>0</v>
      </c>
      <c r="DR62" s="359">
        <f t="shared" ca="1" si="48"/>
        <v>0</v>
      </c>
      <c r="DS62" s="359">
        <f t="shared" ca="1" si="49"/>
        <v>0</v>
      </c>
      <c r="DT62" s="359">
        <f t="shared" ca="1" si="72"/>
        <v>0</v>
      </c>
      <c r="DV62" s="362">
        <f t="shared" ca="1" si="101"/>
        <v>173</v>
      </c>
      <c r="DW62" s="362">
        <v>54</v>
      </c>
      <c r="DX62" s="371">
        <f t="shared" ca="1" si="102"/>
        <v>0</v>
      </c>
      <c r="DY62" s="359">
        <f t="shared" ca="1" si="50"/>
        <v>0</v>
      </c>
      <c r="DZ62" s="359">
        <f t="shared" ca="1" si="51"/>
        <v>0</v>
      </c>
      <c r="EA62" s="359">
        <f t="shared" ca="1" si="52"/>
        <v>0</v>
      </c>
      <c r="EB62" s="359">
        <f t="shared" ca="1" si="53"/>
        <v>0</v>
      </c>
      <c r="EC62" s="359">
        <f t="shared" ca="1" si="73"/>
        <v>0</v>
      </c>
      <c r="EE62" s="362">
        <f t="shared" ca="1" si="103"/>
        <v>173</v>
      </c>
      <c r="EF62" s="362">
        <v>54</v>
      </c>
      <c r="EG62" s="371">
        <f t="shared" ca="1" si="104"/>
        <v>0</v>
      </c>
      <c r="EH62" s="359">
        <f t="shared" ca="1" si="54"/>
        <v>0</v>
      </c>
      <c r="EI62" s="359">
        <f t="shared" ca="1" si="55"/>
        <v>0</v>
      </c>
      <c r="EJ62" s="359">
        <f t="shared" ca="1" si="56"/>
        <v>0</v>
      </c>
      <c r="EK62" s="359">
        <f t="shared" ca="1" si="57"/>
        <v>0</v>
      </c>
      <c r="EL62" s="359">
        <f t="shared" ca="1" si="74"/>
        <v>0</v>
      </c>
    </row>
    <row r="63" spans="6:142" x14ac:dyDescent="0.35">
      <c r="F63" s="372">
        <f ca="1">IFERROR(INDEX('Inflation Rates'!$A$16:$H$138,MATCH('TSP Traditional'!$H63,'Inflation Rates'!$A$16:$A$138,0),8)/INDEX('Inflation Rates'!$A$16:$H$138,MATCH('TSP Traditional'!$H63,'Inflation Rates'!$A$16:$A$138,0)-1,8)-1,F62)</f>
        <v>2.0000000000000018E-2</v>
      </c>
      <c r="G63" s="372">
        <f ca="1">IFERROR(INDEX('Inflation Rates'!$A$16:$H$138,MATCH('TSP Traditional'!$H63,'Inflation Rates'!$A$16:$A$138,0),6)/INDEX('Inflation Rates'!$A$16:$H$138,MATCH('TSP Traditional'!$H63,'Inflation Rates'!$A$16:$A$138,0)-1,6)-1,G62)</f>
        <v>2.0999999999999908E-2</v>
      </c>
      <c r="H63" s="362">
        <f t="shared" ca="1" si="105"/>
        <v>2074</v>
      </c>
      <c r="I63" s="362">
        <f t="shared" ca="1" si="106"/>
        <v>174</v>
      </c>
      <c r="J63" s="362">
        <v>55</v>
      </c>
      <c r="K63" s="371">
        <f t="shared" ca="1" si="110"/>
        <v>0</v>
      </c>
      <c r="L63" s="359">
        <f t="shared" ca="1" si="2"/>
        <v>0</v>
      </c>
      <c r="M63" s="359">
        <f t="shared" ca="1" si="3"/>
        <v>0</v>
      </c>
      <c r="N63" s="359">
        <f t="shared" ca="1" si="75"/>
        <v>0</v>
      </c>
      <c r="O63" s="359">
        <f t="shared" ca="1" si="58"/>
        <v>0</v>
      </c>
      <c r="P63" s="359">
        <f t="shared" ca="1" si="76"/>
        <v>0</v>
      </c>
      <c r="R63" s="362">
        <f t="shared" ca="1" si="108"/>
        <v>174</v>
      </c>
      <c r="S63" s="362">
        <v>54</v>
      </c>
      <c r="T63" s="371">
        <f t="shared" ca="1" si="109"/>
        <v>0</v>
      </c>
      <c r="U63" s="359">
        <f t="shared" ca="1" si="59"/>
        <v>0</v>
      </c>
      <c r="V63" s="359">
        <f t="shared" ca="1" si="60"/>
        <v>0</v>
      </c>
      <c r="W63" s="359">
        <f t="shared" ca="1" si="61"/>
        <v>0</v>
      </c>
      <c r="X63" s="359">
        <f t="shared" ca="1" si="77"/>
        <v>0</v>
      </c>
      <c r="Y63" s="359">
        <f t="shared" ca="1" si="78"/>
        <v>0</v>
      </c>
      <c r="AA63" s="362">
        <f t="shared" ca="1" si="79"/>
        <v>174</v>
      </c>
      <c r="AB63" s="362">
        <v>55</v>
      </c>
      <c r="AC63" s="371">
        <f t="shared" ca="1" si="80"/>
        <v>0</v>
      </c>
      <c r="AD63" s="359">
        <f t="shared" ca="1" si="6"/>
        <v>0</v>
      </c>
      <c r="AE63" s="359">
        <f t="shared" ca="1" si="7"/>
        <v>0</v>
      </c>
      <c r="AF63" s="359">
        <f t="shared" ca="1" si="8"/>
        <v>0</v>
      </c>
      <c r="AG63" s="359">
        <f t="shared" ca="1" si="9"/>
        <v>0</v>
      </c>
      <c r="AH63" s="359">
        <f t="shared" ca="1" si="62"/>
        <v>0</v>
      </c>
      <c r="AJ63" s="362">
        <f t="shared" ca="1" si="81"/>
        <v>174</v>
      </c>
      <c r="AK63" s="362">
        <v>55</v>
      </c>
      <c r="AL63" s="371">
        <f t="shared" ca="1" si="82"/>
        <v>0</v>
      </c>
      <c r="AM63" s="359">
        <f t="shared" ca="1" si="10"/>
        <v>0</v>
      </c>
      <c r="AN63" s="359">
        <f t="shared" ca="1" si="11"/>
        <v>0</v>
      </c>
      <c r="AO63" s="359">
        <f t="shared" ca="1" si="12"/>
        <v>0</v>
      </c>
      <c r="AP63" s="359">
        <f t="shared" ca="1" si="13"/>
        <v>0</v>
      </c>
      <c r="AQ63" s="359">
        <f t="shared" ca="1" si="63"/>
        <v>0</v>
      </c>
      <c r="AS63" s="362">
        <f t="shared" ca="1" si="83"/>
        <v>174</v>
      </c>
      <c r="AT63" s="362">
        <v>55</v>
      </c>
      <c r="AU63" s="371">
        <f t="shared" ca="1" si="84"/>
        <v>0</v>
      </c>
      <c r="AV63" s="359">
        <f t="shared" ca="1" si="14"/>
        <v>0</v>
      </c>
      <c r="AW63" s="359">
        <f t="shared" ca="1" si="15"/>
        <v>0</v>
      </c>
      <c r="AX63" s="359">
        <f t="shared" ca="1" si="16"/>
        <v>0</v>
      </c>
      <c r="AY63" s="359">
        <f t="shared" ca="1" si="17"/>
        <v>0</v>
      </c>
      <c r="AZ63" s="359">
        <f t="shared" ca="1" si="64"/>
        <v>0</v>
      </c>
      <c r="BB63" s="362">
        <f t="shared" ca="1" si="85"/>
        <v>174</v>
      </c>
      <c r="BC63" s="362">
        <v>55</v>
      </c>
      <c r="BD63" s="371">
        <f t="shared" ca="1" si="86"/>
        <v>0</v>
      </c>
      <c r="BE63" s="359">
        <f t="shared" ca="1" si="18"/>
        <v>0</v>
      </c>
      <c r="BF63" s="359">
        <f t="shared" ca="1" si="19"/>
        <v>0</v>
      </c>
      <c r="BG63" s="359">
        <f t="shared" ca="1" si="20"/>
        <v>0</v>
      </c>
      <c r="BH63" s="359">
        <f t="shared" ca="1" si="21"/>
        <v>0</v>
      </c>
      <c r="BI63" s="359">
        <f t="shared" ca="1" si="65"/>
        <v>0</v>
      </c>
      <c r="BK63" s="362">
        <f t="shared" ca="1" si="87"/>
        <v>174</v>
      </c>
      <c r="BL63" s="362">
        <v>55</v>
      </c>
      <c r="BM63" s="371">
        <f t="shared" ca="1" si="88"/>
        <v>0</v>
      </c>
      <c r="BN63" s="359">
        <f t="shared" ca="1" si="22"/>
        <v>0</v>
      </c>
      <c r="BO63" s="359">
        <f t="shared" ca="1" si="23"/>
        <v>0</v>
      </c>
      <c r="BP63" s="359">
        <f t="shared" ca="1" si="24"/>
        <v>0</v>
      </c>
      <c r="BQ63" s="359">
        <f t="shared" ca="1" si="25"/>
        <v>0</v>
      </c>
      <c r="BR63" s="359">
        <f t="shared" ca="1" si="66"/>
        <v>0</v>
      </c>
      <c r="BT63" s="362">
        <f t="shared" ca="1" si="89"/>
        <v>174</v>
      </c>
      <c r="BU63" s="362">
        <v>55</v>
      </c>
      <c r="BV63" s="371">
        <f t="shared" ca="1" si="90"/>
        <v>0</v>
      </c>
      <c r="BW63" s="359">
        <f t="shared" ca="1" si="26"/>
        <v>0</v>
      </c>
      <c r="BX63" s="359">
        <f t="shared" ca="1" si="27"/>
        <v>0</v>
      </c>
      <c r="BY63" s="359">
        <f t="shared" ca="1" si="28"/>
        <v>0</v>
      </c>
      <c r="BZ63" s="359">
        <f t="shared" ca="1" si="29"/>
        <v>0</v>
      </c>
      <c r="CA63" s="359">
        <f t="shared" ca="1" si="67"/>
        <v>0</v>
      </c>
      <c r="CC63" s="362">
        <f t="shared" ca="1" si="91"/>
        <v>174</v>
      </c>
      <c r="CD63" s="362">
        <v>55</v>
      </c>
      <c r="CE63" s="371">
        <f t="shared" ca="1" si="92"/>
        <v>0</v>
      </c>
      <c r="CF63" s="359">
        <f t="shared" ca="1" si="30"/>
        <v>0</v>
      </c>
      <c r="CG63" s="359">
        <f t="shared" ca="1" si="31"/>
        <v>0</v>
      </c>
      <c r="CH63" s="359">
        <f t="shared" ca="1" si="32"/>
        <v>0</v>
      </c>
      <c r="CI63" s="359">
        <f t="shared" ca="1" si="33"/>
        <v>0</v>
      </c>
      <c r="CJ63" s="359">
        <f t="shared" ca="1" si="68"/>
        <v>0</v>
      </c>
      <c r="CL63" s="362">
        <f t="shared" ca="1" si="93"/>
        <v>174</v>
      </c>
      <c r="CM63" s="362">
        <v>55</v>
      </c>
      <c r="CN63" s="371">
        <f t="shared" ca="1" si="94"/>
        <v>0</v>
      </c>
      <c r="CO63" s="359">
        <f t="shared" ca="1" si="34"/>
        <v>0</v>
      </c>
      <c r="CP63" s="359">
        <f t="shared" ca="1" si="35"/>
        <v>0</v>
      </c>
      <c r="CQ63" s="359">
        <f t="shared" ca="1" si="36"/>
        <v>0</v>
      </c>
      <c r="CR63" s="359">
        <f t="shared" ca="1" si="37"/>
        <v>0</v>
      </c>
      <c r="CS63" s="359">
        <f t="shared" ca="1" si="69"/>
        <v>0</v>
      </c>
      <c r="CU63" s="362">
        <f t="shared" ca="1" si="95"/>
        <v>174</v>
      </c>
      <c r="CV63" s="362">
        <v>55</v>
      </c>
      <c r="CW63" s="371">
        <f t="shared" ca="1" si="96"/>
        <v>0</v>
      </c>
      <c r="CX63" s="359">
        <f t="shared" ca="1" si="38"/>
        <v>0</v>
      </c>
      <c r="CY63" s="359">
        <f t="shared" ca="1" si="39"/>
        <v>0</v>
      </c>
      <c r="CZ63" s="359">
        <f t="shared" ca="1" si="40"/>
        <v>0</v>
      </c>
      <c r="DA63" s="359">
        <f t="shared" ca="1" si="41"/>
        <v>0</v>
      </c>
      <c r="DB63" s="359">
        <f t="shared" ca="1" si="70"/>
        <v>0</v>
      </c>
      <c r="DD63" s="362">
        <f t="shared" ca="1" si="97"/>
        <v>174</v>
      </c>
      <c r="DE63" s="362">
        <v>55</v>
      </c>
      <c r="DF63" s="371">
        <f t="shared" ca="1" si="98"/>
        <v>0</v>
      </c>
      <c r="DG63" s="359">
        <f t="shared" ca="1" si="42"/>
        <v>0</v>
      </c>
      <c r="DH63" s="359">
        <f t="shared" ca="1" si="43"/>
        <v>0</v>
      </c>
      <c r="DI63" s="359">
        <f t="shared" ca="1" si="44"/>
        <v>0</v>
      </c>
      <c r="DJ63" s="359">
        <f t="shared" ca="1" si="45"/>
        <v>0</v>
      </c>
      <c r="DK63" s="359">
        <f t="shared" ca="1" si="71"/>
        <v>0</v>
      </c>
      <c r="DM63" s="362">
        <f t="shared" ca="1" si="99"/>
        <v>174</v>
      </c>
      <c r="DN63" s="362">
        <v>55</v>
      </c>
      <c r="DO63" s="371">
        <f t="shared" ca="1" si="100"/>
        <v>0</v>
      </c>
      <c r="DP63" s="359">
        <f t="shared" ca="1" si="46"/>
        <v>0</v>
      </c>
      <c r="DQ63" s="359">
        <f t="shared" ca="1" si="47"/>
        <v>0</v>
      </c>
      <c r="DR63" s="359">
        <f t="shared" ca="1" si="48"/>
        <v>0</v>
      </c>
      <c r="DS63" s="359">
        <f t="shared" ca="1" si="49"/>
        <v>0</v>
      </c>
      <c r="DT63" s="359">
        <f t="shared" ca="1" si="72"/>
        <v>0</v>
      </c>
      <c r="DV63" s="362">
        <f t="shared" ca="1" si="101"/>
        <v>174</v>
      </c>
      <c r="DW63" s="362">
        <v>55</v>
      </c>
      <c r="DX63" s="371">
        <f t="shared" ca="1" si="102"/>
        <v>0</v>
      </c>
      <c r="DY63" s="359">
        <f t="shared" ca="1" si="50"/>
        <v>0</v>
      </c>
      <c r="DZ63" s="359">
        <f t="shared" ca="1" si="51"/>
        <v>0</v>
      </c>
      <c r="EA63" s="359">
        <f t="shared" ca="1" si="52"/>
        <v>0</v>
      </c>
      <c r="EB63" s="359">
        <f t="shared" ca="1" si="53"/>
        <v>0</v>
      </c>
      <c r="EC63" s="359">
        <f t="shared" ca="1" si="73"/>
        <v>0</v>
      </c>
      <c r="EE63" s="362">
        <f t="shared" ca="1" si="103"/>
        <v>174</v>
      </c>
      <c r="EF63" s="362">
        <v>55</v>
      </c>
      <c r="EG63" s="371">
        <f t="shared" ca="1" si="104"/>
        <v>0</v>
      </c>
      <c r="EH63" s="359">
        <f t="shared" ca="1" si="54"/>
        <v>0</v>
      </c>
      <c r="EI63" s="359">
        <f t="shared" ca="1" si="55"/>
        <v>0</v>
      </c>
      <c r="EJ63" s="359">
        <f t="shared" ca="1" si="56"/>
        <v>0</v>
      </c>
      <c r="EK63" s="359">
        <f t="shared" ca="1" si="57"/>
        <v>0</v>
      </c>
      <c r="EL63" s="359">
        <f t="shared" ca="1" si="74"/>
        <v>0</v>
      </c>
    </row>
    <row r="64" spans="6:142" x14ac:dyDescent="0.35">
      <c r="F64" s="372">
        <f ca="1">IFERROR(INDEX('Inflation Rates'!$A$16:$H$138,MATCH('TSP Traditional'!$H64,'Inflation Rates'!$A$16:$A$138,0),8)/INDEX('Inflation Rates'!$A$16:$H$138,MATCH('TSP Traditional'!$H64,'Inflation Rates'!$A$16:$A$138,0)-1,8)-1,F63)</f>
        <v>2.0000000000000018E-2</v>
      </c>
      <c r="G64" s="372">
        <f ca="1">IFERROR(INDEX('Inflation Rates'!$A$16:$H$138,MATCH('TSP Traditional'!$H64,'Inflation Rates'!$A$16:$A$138,0),6)/INDEX('Inflation Rates'!$A$16:$H$138,MATCH('TSP Traditional'!$H64,'Inflation Rates'!$A$16:$A$138,0)-1,6)-1,G63)</f>
        <v>2.0999999999999908E-2</v>
      </c>
      <c r="H64" s="362">
        <f t="shared" ca="1" si="105"/>
        <v>2075</v>
      </c>
      <c r="I64" s="362">
        <f t="shared" ca="1" si="106"/>
        <v>175</v>
      </c>
      <c r="J64" s="362">
        <v>56</v>
      </c>
      <c r="K64" s="371">
        <f t="shared" ca="1" si="110"/>
        <v>0</v>
      </c>
      <c r="L64" s="359">
        <f t="shared" ca="1" si="2"/>
        <v>0</v>
      </c>
      <c r="M64" s="359">
        <f t="shared" ca="1" si="3"/>
        <v>0</v>
      </c>
      <c r="N64" s="359">
        <f t="shared" ca="1" si="75"/>
        <v>0</v>
      </c>
      <c r="O64" s="359">
        <f t="shared" ca="1" si="58"/>
        <v>0</v>
      </c>
      <c r="P64" s="359">
        <f t="shared" ca="1" si="76"/>
        <v>0</v>
      </c>
      <c r="R64" s="362">
        <f t="shared" ca="1" si="108"/>
        <v>175</v>
      </c>
      <c r="S64" s="362">
        <v>55</v>
      </c>
      <c r="T64" s="371">
        <f t="shared" ca="1" si="109"/>
        <v>0</v>
      </c>
      <c r="U64" s="359">
        <f t="shared" ca="1" si="59"/>
        <v>0</v>
      </c>
      <c r="V64" s="359">
        <f t="shared" ca="1" si="60"/>
        <v>0</v>
      </c>
      <c r="W64" s="359">
        <f t="shared" ca="1" si="61"/>
        <v>0</v>
      </c>
      <c r="X64" s="359">
        <f t="shared" ca="1" si="77"/>
        <v>0</v>
      </c>
      <c r="Y64" s="359">
        <f t="shared" ca="1" si="78"/>
        <v>0</v>
      </c>
      <c r="AA64" s="362">
        <f t="shared" ca="1" si="79"/>
        <v>175</v>
      </c>
      <c r="AB64" s="362">
        <v>56</v>
      </c>
      <c r="AC64" s="371">
        <f t="shared" ca="1" si="80"/>
        <v>0</v>
      </c>
      <c r="AD64" s="359">
        <f t="shared" ca="1" si="6"/>
        <v>0</v>
      </c>
      <c r="AE64" s="359">
        <f t="shared" ca="1" si="7"/>
        <v>0</v>
      </c>
      <c r="AF64" s="359">
        <f t="shared" ca="1" si="8"/>
        <v>0</v>
      </c>
      <c r="AG64" s="359">
        <f t="shared" ca="1" si="9"/>
        <v>0</v>
      </c>
      <c r="AH64" s="359">
        <f t="shared" ca="1" si="62"/>
        <v>0</v>
      </c>
      <c r="AJ64" s="362">
        <f t="shared" ca="1" si="81"/>
        <v>175</v>
      </c>
      <c r="AK64" s="362">
        <v>56</v>
      </c>
      <c r="AL64" s="371">
        <f t="shared" ca="1" si="82"/>
        <v>0</v>
      </c>
      <c r="AM64" s="359">
        <f t="shared" ca="1" si="10"/>
        <v>0</v>
      </c>
      <c r="AN64" s="359">
        <f t="shared" ca="1" si="11"/>
        <v>0</v>
      </c>
      <c r="AO64" s="359">
        <f t="shared" ca="1" si="12"/>
        <v>0</v>
      </c>
      <c r="AP64" s="359">
        <f t="shared" ca="1" si="13"/>
        <v>0</v>
      </c>
      <c r="AQ64" s="359">
        <f t="shared" ca="1" si="63"/>
        <v>0</v>
      </c>
      <c r="AS64" s="362">
        <f t="shared" ca="1" si="83"/>
        <v>175</v>
      </c>
      <c r="AT64" s="362">
        <v>56</v>
      </c>
      <c r="AU64" s="371">
        <f t="shared" ca="1" si="84"/>
        <v>0</v>
      </c>
      <c r="AV64" s="359">
        <f t="shared" ca="1" si="14"/>
        <v>0</v>
      </c>
      <c r="AW64" s="359">
        <f t="shared" ca="1" si="15"/>
        <v>0</v>
      </c>
      <c r="AX64" s="359">
        <f t="shared" ca="1" si="16"/>
        <v>0</v>
      </c>
      <c r="AY64" s="359">
        <f t="shared" ca="1" si="17"/>
        <v>0</v>
      </c>
      <c r="AZ64" s="359">
        <f t="shared" ca="1" si="64"/>
        <v>0</v>
      </c>
      <c r="BB64" s="362">
        <f t="shared" ca="1" si="85"/>
        <v>175</v>
      </c>
      <c r="BC64" s="362">
        <v>56</v>
      </c>
      <c r="BD64" s="371">
        <f t="shared" ca="1" si="86"/>
        <v>0</v>
      </c>
      <c r="BE64" s="359">
        <f t="shared" ca="1" si="18"/>
        <v>0</v>
      </c>
      <c r="BF64" s="359">
        <f t="shared" ca="1" si="19"/>
        <v>0</v>
      </c>
      <c r="BG64" s="359">
        <f t="shared" ca="1" si="20"/>
        <v>0</v>
      </c>
      <c r="BH64" s="359">
        <f t="shared" ca="1" si="21"/>
        <v>0</v>
      </c>
      <c r="BI64" s="359">
        <f t="shared" ca="1" si="65"/>
        <v>0</v>
      </c>
      <c r="BK64" s="362">
        <f t="shared" ca="1" si="87"/>
        <v>175</v>
      </c>
      <c r="BL64" s="362">
        <v>56</v>
      </c>
      <c r="BM64" s="371">
        <f t="shared" ca="1" si="88"/>
        <v>0</v>
      </c>
      <c r="BN64" s="359">
        <f t="shared" ca="1" si="22"/>
        <v>0</v>
      </c>
      <c r="BO64" s="359">
        <f t="shared" ca="1" si="23"/>
        <v>0</v>
      </c>
      <c r="BP64" s="359">
        <f t="shared" ca="1" si="24"/>
        <v>0</v>
      </c>
      <c r="BQ64" s="359">
        <f t="shared" ca="1" si="25"/>
        <v>0</v>
      </c>
      <c r="BR64" s="359">
        <f t="shared" ca="1" si="66"/>
        <v>0</v>
      </c>
      <c r="BT64" s="362">
        <f t="shared" ca="1" si="89"/>
        <v>175</v>
      </c>
      <c r="BU64" s="362">
        <v>56</v>
      </c>
      <c r="BV64" s="371">
        <f t="shared" ca="1" si="90"/>
        <v>0</v>
      </c>
      <c r="BW64" s="359">
        <f t="shared" ca="1" si="26"/>
        <v>0</v>
      </c>
      <c r="BX64" s="359">
        <f t="shared" ca="1" si="27"/>
        <v>0</v>
      </c>
      <c r="BY64" s="359">
        <f t="shared" ca="1" si="28"/>
        <v>0</v>
      </c>
      <c r="BZ64" s="359">
        <f t="shared" ca="1" si="29"/>
        <v>0</v>
      </c>
      <c r="CA64" s="359">
        <f t="shared" ca="1" si="67"/>
        <v>0</v>
      </c>
      <c r="CC64" s="362">
        <f t="shared" ca="1" si="91"/>
        <v>175</v>
      </c>
      <c r="CD64" s="362">
        <v>56</v>
      </c>
      <c r="CE64" s="371">
        <f t="shared" ca="1" si="92"/>
        <v>0</v>
      </c>
      <c r="CF64" s="359">
        <f t="shared" ca="1" si="30"/>
        <v>0</v>
      </c>
      <c r="CG64" s="359">
        <f t="shared" ca="1" si="31"/>
        <v>0</v>
      </c>
      <c r="CH64" s="359">
        <f t="shared" ca="1" si="32"/>
        <v>0</v>
      </c>
      <c r="CI64" s="359">
        <f t="shared" ca="1" si="33"/>
        <v>0</v>
      </c>
      <c r="CJ64" s="359">
        <f t="shared" ca="1" si="68"/>
        <v>0</v>
      </c>
      <c r="CL64" s="362">
        <f t="shared" ca="1" si="93"/>
        <v>175</v>
      </c>
      <c r="CM64" s="362">
        <v>56</v>
      </c>
      <c r="CN64" s="371">
        <f t="shared" ca="1" si="94"/>
        <v>0</v>
      </c>
      <c r="CO64" s="359">
        <f t="shared" ca="1" si="34"/>
        <v>0</v>
      </c>
      <c r="CP64" s="359">
        <f t="shared" ca="1" si="35"/>
        <v>0</v>
      </c>
      <c r="CQ64" s="359">
        <f t="shared" ca="1" si="36"/>
        <v>0</v>
      </c>
      <c r="CR64" s="359">
        <f t="shared" ca="1" si="37"/>
        <v>0</v>
      </c>
      <c r="CS64" s="359">
        <f t="shared" ca="1" si="69"/>
        <v>0</v>
      </c>
      <c r="CU64" s="362">
        <f t="shared" ca="1" si="95"/>
        <v>175</v>
      </c>
      <c r="CV64" s="362">
        <v>56</v>
      </c>
      <c r="CW64" s="371">
        <f t="shared" ca="1" si="96"/>
        <v>0</v>
      </c>
      <c r="CX64" s="359">
        <f t="shared" ca="1" si="38"/>
        <v>0</v>
      </c>
      <c r="CY64" s="359">
        <f t="shared" ca="1" si="39"/>
        <v>0</v>
      </c>
      <c r="CZ64" s="359">
        <f t="shared" ca="1" si="40"/>
        <v>0</v>
      </c>
      <c r="DA64" s="359">
        <f t="shared" ca="1" si="41"/>
        <v>0</v>
      </c>
      <c r="DB64" s="359">
        <f t="shared" ca="1" si="70"/>
        <v>0</v>
      </c>
      <c r="DD64" s="362">
        <f t="shared" ca="1" si="97"/>
        <v>175</v>
      </c>
      <c r="DE64" s="362">
        <v>56</v>
      </c>
      <c r="DF64" s="371">
        <f t="shared" ca="1" si="98"/>
        <v>0</v>
      </c>
      <c r="DG64" s="359">
        <f t="shared" ca="1" si="42"/>
        <v>0</v>
      </c>
      <c r="DH64" s="359">
        <f t="shared" ca="1" si="43"/>
        <v>0</v>
      </c>
      <c r="DI64" s="359">
        <f t="shared" ca="1" si="44"/>
        <v>0</v>
      </c>
      <c r="DJ64" s="359">
        <f t="shared" ca="1" si="45"/>
        <v>0</v>
      </c>
      <c r="DK64" s="359">
        <f t="shared" ca="1" si="71"/>
        <v>0</v>
      </c>
      <c r="DM64" s="362">
        <f t="shared" ca="1" si="99"/>
        <v>175</v>
      </c>
      <c r="DN64" s="362">
        <v>56</v>
      </c>
      <c r="DO64" s="371">
        <f t="shared" ca="1" si="100"/>
        <v>0</v>
      </c>
      <c r="DP64" s="359">
        <f t="shared" ca="1" si="46"/>
        <v>0</v>
      </c>
      <c r="DQ64" s="359">
        <f t="shared" ca="1" si="47"/>
        <v>0</v>
      </c>
      <c r="DR64" s="359">
        <f t="shared" ca="1" si="48"/>
        <v>0</v>
      </c>
      <c r="DS64" s="359">
        <f t="shared" ca="1" si="49"/>
        <v>0</v>
      </c>
      <c r="DT64" s="359">
        <f t="shared" ca="1" si="72"/>
        <v>0</v>
      </c>
      <c r="DV64" s="362">
        <f t="shared" ca="1" si="101"/>
        <v>175</v>
      </c>
      <c r="DW64" s="362">
        <v>56</v>
      </c>
      <c r="DX64" s="371">
        <f t="shared" ca="1" si="102"/>
        <v>0</v>
      </c>
      <c r="DY64" s="359">
        <f t="shared" ca="1" si="50"/>
        <v>0</v>
      </c>
      <c r="DZ64" s="359">
        <f t="shared" ca="1" si="51"/>
        <v>0</v>
      </c>
      <c r="EA64" s="359">
        <f t="shared" ca="1" si="52"/>
        <v>0</v>
      </c>
      <c r="EB64" s="359">
        <f t="shared" ca="1" si="53"/>
        <v>0</v>
      </c>
      <c r="EC64" s="359">
        <f t="shared" ca="1" si="73"/>
        <v>0</v>
      </c>
      <c r="EE64" s="362">
        <f t="shared" ca="1" si="103"/>
        <v>175</v>
      </c>
      <c r="EF64" s="362">
        <v>56</v>
      </c>
      <c r="EG64" s="371">
        <f t="shared" ca="1" si="104"/>
        <v>0</v>
      </c>
      <c r="EH64" s="359">
        <f t="shared" ca="1" si="54"/>
        <v>0</v>
      </c>
      <c r="EI64" s="359">
        <f t="shared" ca="1" si="55"/>
        <v>0</v>
      </c>
      <c r="EJ64" s="359">
        <f t="shared" ca="1" si="56"/>
        <v>0</v>
      </c>
      <c r="EK64" s="359">
        <f t="shared" ca="1" si="57"/>
        <v>0</v>
      </c>
      <c r="EL64" s="359">
        <f t="shared" ca="1" si="74"/>
        <v>0</v>
      </c>
    </row>
    <row r="65" spans="6:142" x14ac:dyDescent="0.35">
      <c r="F65" s="372">
        <f ca="1">IFERROR(INDEX('Inflation Rates'!$A$16:$H$138,MATCH('TSP Traditional'!$H65,'Inflation Rates'!$A$16:$A$138,0),8)/INDEX('Inflation Rates'!$A$16:$H$138,MATCH('TSP Traditional'!$H65,'Inflation Rates'!$A$16:$A$138,0)-1,8)-1,F64)</f>
        <v>2.0000000000000018E-2</v>
      </c>
      <c r="G65" s="372">
        <f ca="1">IFERROR(INDEX('Inflation Rates'!$A$16:$H$138,MATCH('TSP Traditional'!$H65,'Inflation Rates'!$A$16:$A$138,0),6)/INDEX('Inflation Rates'!$A$16:$H$138,MATCH('TSP Traditional'!$H65,'Inflation Rates'!$A$16:$A$138,0)-1,6)-1,G64)</f>
        <v>2.0999999999999908E-2</v>
      </c>
      <c r="H65" s="362">
        <f t="shared" ca="1" si="105"/>
        <v>2076</v>
      </c>
      <c r="I65" s="362">
        <f t="shared" ca="1" si="106"/>
        <v>176</v>
      </c>
      <c r="J65" s="362">
        <v>57</v>
      </c>
      <c r="K65" s="371">
        <f t="shared" ca="1" si="110"/>
        <v>0</v>
      </c>
      <c r="L65" s="359">
        <f t="shared" ca="1" si="2"/>
        <v>0</v>
      </c>
      <c r="M65" s="359">
        <f t="shared" ca="1" si="3"/>
        <v>0</v>
      </c>
      <c r="N65" s="359">
        <f t="shared" ca="1" si="75"/>
        <v>0</v>
      </c>
      <c r="O65" s="359">
        <f t="shared" ca="1" si="58"/>
        <v>0</v>
      </c>
      <c r="P65" s="359">
        <f t="shared" ca="1" si="76"/>
        <v>0</v>
      </c>
      <c r="R65" s="362">
        <f t="shared" ca="1" si="108"/>
        <v>176</v>
      </c>
      <c r="S65" s="362">
        <v>56</v>
      </c>
      <c r="T65" s="371">
        <f t="shared" ca="1" si="109"/>
        <v>0</v>
      </c>
      <c r="U65" s="359">
        <f t="shared" ca="1" si="59"/>
        <v>0</v>
      </c>
      <c r="V65" s="359">
        <f t="shared" ca="1" si="60"/>
        <v>0</v>
      </c>
      <c r="W65" s="359">
        <f t="shared" ca="1" si="61"/>
        <v>0</v>
      </c>
      <c r="X65" s="359">
        <f t="shared" ca="1" si="77"/>
        <v>0</v>
      </c>
      <c r="Y65" s="359">
        <f t="shared" ca="1" si="78"/>
        <v>0</v>
      </c>
      <c r="AA65" s="362">
        <f t="shared" ca="1" si="79"/>
        <v>176</v>
      </c>
      <c r="AB65" s="362">
        <v>57</v>
      </c>
      <c r="AC65" s="371">
        <f t="shared" ca="1" si="80"/>
        <v>0</v>
      </c>
      <c r="AD65" s="359">
        <f t="shared" ca="1" si="6"/>
        <v>0</v>
      </c>
      <c r="AE65" s="359">
        <f t="shared" ca="1" si="7"/>
        <v>0</v>
      </c>
      <c r="AF65" s="359">
        <f t="shared" ca="1" si="8"/>
        <v>0</v>
      </c>
      <c r="AG65" s="359">
        <f t="shared" ca="1" si="9"/>
        <v>0</v>
      </c>
      <c r="AH65" s="359">
        <f t="shared" ca="1" si="62"/>
        <v>0</v>
      </c>
      <c r="AJ65" s="362">
        <f t="shared" ca="1" si="81"/>
        <v>176</v>
      </c>
      <c r="AK65" s="362">
        <v>57</v>
      </c>
      <c r="AL65" s="371">
        <f t="shared" ca="1" si="82"/>
        <v>0</v>
      </c>
      <c r="AM65" s="359">
        <f t="shared" ca="1" si="10"/>
        <v>0</v>
      </c>
      <c r="AN65" s="359">
        <f t="shared" ca="1" si="11"/>
        <v>0</v>
      </c>
      <c r="AO65" s="359">
        <f t="shared" ca="1" si="12"/>
        <v>0</v>
      </c>
      <c r="AP65" s="359">
        <f t="shared" ca="1" si="13"/>
        <v>0</v>
      </c>
      <c r="AQ65" s="359">
        <f t="shared" ca="1" si="63"/>
        <v>0</v>
      </c>
      <c r="AS65" s="362">
        <f t="shared" ca="1" si="83"/>
        <v>176</v>
      </c>
      <c r="AT65" s="362">
        <v>57</v>
      </c>
      <c r="AU65" s="371">
        <f t="shared" ca="1" si="84"/>
        <v>0</v>
      </c>
      <c r="AV65" s="359">
        <f t="shared" ca="1" si="14"/>
        <v>0</v>
      </c>
      <c r="AW65" s="359">
        <f t="shared" ca="1" si="15"/>
        <v>0</v>
      </c>
      <c r="AX65" s="359">
        <f t="shared" ca="1" si="16"/>
        <v>0</v>
      </c>
      <c r="AY65" s="359">
        <f t="shared" ca="1" si="17"/>
        <v>0</v>
      </c>
      <c r="AZ65" s="359">
        <f t="shared" ca="1" si="64"/>
        <v>0</v>
      </c>
      <c r="BB65" s="362">
        <f t="shared" ca="1" si="85"/>
        <v>176</v>
      </c>
      <c r="BC65" s="362">
        <v>57</v>
      </c>
      <c r="BD65" s="371">
        <f t="shared" ca="1" si="86"/>
        <v>0</v>
      </c>
      <c r="BE65" s="359">
        <f t="shared" ca="1" si="18"/>
        <v>0</v>
      </c>
      <c r="BF65" s="359">
        <f t="shared" ca="1" si="19"/>
        <v>0</v>
      </c>
      <c r="BG65" s="359">
        <f t="shared" ca="1" si="20"/>
        <v>0</v>
      </c>
      <c r="BH65" s="359">
        <f t="shared" ca="1" si="21"/>
        <v>0</v>
      </c>
      <c r="BI65" s="359">
        <f t="shared" ca="1" si="65"/>
        <v>0</v>
      </c>
      <c r="BK65" s="362">
        <f t="shared" ca="1" si="87"/>
        <v>176</v>
      </c>
      <c r="BL65" s="362">
        <v>57</v>
      </c>
      <c r="BM65" s="371">
        <f t="shared" ca="1" si="88"/>
        <v>0</v>
      </c>
      <c r="BN65" s="359">
        <f t="shared" ca="1" si="22"/>
        <v>0</v>
      </c>
      <c r="BO65" s="359">
        <f t="shared" ca="1" si="23"/>
        <v>0</v>
      </c>
      <c r="BP65" s="359">
        <f t="shared" ca="1" si="24"/>
        <v>0</v>
      </c>
      <c r="BQ65" s="359">
        <f t="shared" ca="1" si="25"/>
        <v>0</v>
      </c>
      <c r="BR65" s="359">
        <f t="shared" ca="1" si="66"/>
        <v>0</v>
      </c>
      <c r="BT65" s="362">
        <f t="shared" ca="1" si="89"/>
        <v>176</v>
      </c>
      <c r="BU65" s="362">
        <v>57</v>
      </c>
      <c r="BV65" s="371">
        <f t="shared" ca="1" si="90"/>
        <v>0</v>
      </c>
      <c r="BW65" s="359">
        <f t="shared" ca="1" si="26"/>
        <v>0</v>
      </c>
      <c r="BX65" s="359">
        <f t="shared" ca="1" si="27"/>
        <v>0</v>
      </c>
      <c r="BY65" s="359">
        <f t="shared" ca="1" si="28"/>
        <v>0</v>
      </c>
      <c r="BZ65" s="359">
        <f t="shared" ca="1" si="29"/>
        <v>0</v>
      </c>
      <c r="CA65" s="359">
        <f t="shared" ca="1" si="67"/>
        <v>0</v>
      </c>
      <c r="CC65" s="362">
        <f t="shared" ca="1" si="91"/>
        <v>176</v>
      </c>
      <c r="CD65" s="362">
        <v>57</v>
      </c>
      <c r="CE65" s="371">
        <f t="shared" ca="1" si="92"/>
        <v>0</v>
      </c>
      <c r="CF65" s="359">
        <f t="shared" ca="1" si="30"/>
        <v>0</v>
      </c>
      <c r="CG65" s="359">
        <f t="shared" ca="1" si="31"/>
        <v>0</v>
      </c>
      <c r="CH65" s="359">
        <f t="shared" ca="1" si="32"/>
        <v>0</v>
      </c>
      <c r="CI65" s="359">
        <f t="shared" ca="1" si="33"/>
        <v>0</v>
      </c>
      <c r="CJ65" s="359">
        <f t="shared" ca="1" si="68"/>
        <v>0</v>
      </c>
      <c r="CL65" s="362">
        <f t="shared" ca="1" si="93"/>
        <v>176</v>
      </c>
      <c r="CM65" s="362">
        <v>57</v>
      </c>
      <c r="CN65" s="371">
        <f t="shared" ca="1" si="94"/>
        <v>0</v>
      </c>
      <c r="CO65" s="359">
        <f t="shared" ca="1" si="34"/>
        <v>0</v>
      </c>
      <c r="CP65" s="359">
        <f t="shared" ca="1" si="35"/>
        <v>0</v>
      </c>
      <c r="CQ65" s="359">
        <f t="shared" ca="1" si="36"/>
        <v>0</v>
      </c>
      <c r="CR65" s="359">
        <f t="shared" ca="1" si="37"/>
        <v>0</v>
      </c>
      <c r="CS65" s="359">
        <f t="shared" ca="1" si="69"/>
        <v>0</v>
      </c>
      <c r="CU65" s="362">
        <f t="shared" ca="1" si="95"/>
        <v>176</v>
      </c>
      <c r="CV65" s="362">
        <v>57</v>
      </c>
      <c r="CW65" s="371">
        <f t="shared" ca="1" si="96"/>
        <v>0</v>
      </c>
      <c r="CX65" s="359">
        <f t="shared" ca="1" si="38"/>
        <v>0</v>
      </c>
      <c r="CY65" s="359">
        <f t="shared" ca="1" si="39"/>
        <v>0</v>
      </c>
      <c r="CZ65" s="359">
        <f t="shared" ca="1" si="40"/>
        <v>0</v>
      </c>
      <c r="DA65" s="359">
        <f t="shared" ca="1" si="41"/>
        <v>0</v>
      </c>
      <c r="DB65" s="359">
        <f t="shared" ca="1" si="70"/>
        <v>0</v>
      </c>
      <c r="DD65" s="362">
        <f t="shared" ca="1" si="97"/>
        <v>176</v>
      </c>
      <c r="DE65" s="362">
        <v>57</v>
      </c>
      <c r="DF65" s="371">
        <f t="shared" ca="1" si="98"/>
        <v>0</v>
      </c>
      <c r="DG65" s="359">
        <f t="shared" ca="1" si="42"/>
        <v>0</v>
      </c>
      <c r="DH65" s="359">
        <f t="shared" ca="1" si="43"/>
        <v>0</v>
      </c>
      <c r="DI65" s="359">
        <f t="shared" ca="1" si="44"/>
        <v>0</v>
      </c>
      <c r="DJ65" s="359">
        <f t="shared" ca="1" si="45"/>
        <v>0</v>
      </c>
      <c r="DK65" s="359">
        <f t="shared" ca="1" si="71"/>
        <v>0</v>
      </c>
      <c r="DM65" s="362">
        <f t="shared" ca="1" si="99"/>
        <v>176</v>
      </c>
      <c r="DN65" s="362">
        <v>57</v>
      </c>
      <c r="DO65" s="371">
        <f t="shared" ca="1" si="100"/>
        <v>0</v>
      </c>
      <c r="DP65" s="359">
        <f t="shared" ca="1" si="46"/>
        <v>0</v>
      </c>
      <c r="DQ65" s="359">
        <f t="shared" ca="1" si="47"/>
        <v>0</v>
      </c>
      <c r="DR65" s="359">
        <f t="shared" ca="1" si="48"/>
        <v>0</v>
      </c>
      <c r="DS65" s="359">
        <f t="shared" ca="1" si="49"/>
        <v>0</v>
      </c>
      <c r="DT65" s="359">
        <f t="shared" ca="1" si="72"/>
        <v>0</v>
      </c>
      <c r="DV65" s="362">
        <f t="shared" ca="1" si="101"/>
        <v>176</v>
      </c>
      <c r="DW65" s="362">
        <v>57</v>
      </c>
      <c r="DX65" s="371">
        <f t="shared" ca="1" si="102"/>
        <v>0</v>
      </c>
      <c r="DY65" s="359">
        <f t="shared" ca="1" si="50"/>
        <v>0</v>
      </c>
      <c r="DZ65" s="359">
        <f t="shared" ca="1" si="51"/>
        <v>0</v>
      </c>
      <c r="EA65" s="359">
        <f t="shared" ca="1" si="52"/>
        <v>0</v>
      </c>
      <c r="EB65" s="359">
        <f t="shared" ca="1" si="53"/>
        <v>0</v>
      </c>
      <c r="EC65" s="359">
        <f t="shared" ca="1" si="73"/>
        <v>0</v>
      </c>
      <c r="EE65" s="362">
        <f t="shared" ca="1" si="103"/>
        <v>176</v>
      </c>
      <c r="EF65" s="362">
        <v>57</v>
      </c>
      <c r="EG65" s="371">
        <f t="shared" ca="1" si="104"/>
        <v>0</v>
      </c>
      <c r="EH65" s="359">
        <f t="shared" ca="1" si="54"/>
        <v>0</v>
      </c>
      <c r="EI65" s="359">
        <f t="shared" ca="1" si="55"/>
        <v>0</v>
      </c>
      <c r="EJ65" s="359">
        <f t="shared" ca="1" si="56"/>
        <v>0</v>
      </c>
      <c r="EK65" s="359">
        <f t="shared" ca="1" si="57"/>
        <v>0</v>
      </c>
      <c r="EL65" s="359">
        <f t="shared" ca="1" si="74"/>
        <v>0</v>
      </c>
    </row>
    <row r="66" spans="6:142" x14ac:dyDescent="0.35">
      <c r="F66" s="372">
        <f ca="1">IFERROR(INDEX('Inflation Rates'!$A$16:$H$138,MATCH('TSP Traditional'!$H66,'Inflation Rates'!$A$16:$A$138,0),8)/INDEX('Inflation Rates'!$A$16:$H$138,MATCH('TSP Traditional'!$H66,'Inflation Rates'!$A$16:$A$138,0)-1,8)-1,F65)</f>
        <v>2.0000000000000018E-2</v>
      </c>
      <c r="G66" s="372">
        <f ca="1">IFERROR(INDEX('Inflation Rates'!$A$16:$H$138,MATCH('TSP Traditional'!$H66,'Inflation Rates'!$A$16:$A$138,0),6)/INDEX('Inflation Rates'!$A$16:$H$138,MATCH('TSP Traditional'!$H66,'Inflation Rates'!$A$16:$A$138,0)-1,6)-1,G65)</f>
        <v>2.0999999999999908E-2</v>
      </c>
      <c r="H66" s="362">
        <f t="shared" ca="1" si="105"/>
        <v>2077</v>
      </c>
      <c r="I66" s="362">
        <f t="shared" ca="1" si="106"/>
        <v>177</v>
      </c>
      <c r="J66" s="362">
        <v>58</v>
      </c>
      <c r="K66" s="371">
        <f t="shared" ca="1" si="110"/>
        <v>0</v>
      </c>
      <c r="L66" s="359">
        <f t="shared" ca="1" si="2"/>
        <v>0</v>
      </c>
      <c r="M66" s="359">
        <f t="shared" ca="1" si="3"/>
        <v>0</v>
      </c>
      <c r="N66" s="359">
        <f t="shared" ca="1" si="75"/>
        <v>0</v>
      </c>
      <c r="O66" s="359">
        <f t="shared" ca="1" si="58"/>
        <v>0</v>
      </c>
      <c r="P66" s="359">
        <f t="shared" ca="1" si="76"/>
        <v>0</v>
      </c>
      <c r="R66" s="362">
        <f t="shared" ca="1" si="108"/>
        <v>177</v>
      </c>
      <c r="S66" s="362">
        <v>57</v>
      </c>
      <c r="T66" s="371">
        <f t="shared" ca="1" si="109"/>
        <v>0</v>
      </c>
      <c r="U66" s="359">
        <f t="shared" ca="1" si="59"/>
        <v>0</v>
      </c>
      <c r="V66" s="359">
        <f t="shared" ca="1" si="60"/>
        <v>0</v>
      </c>
      <c r="W66" s="359">
        <f t="shared" ca="1" si="61"/>
        <v>0</v>
      </c>
      <c r="X66" s="359">
        <f t="shared" ca="1" si="77"/>
        <v>0</v>
      </c>
      <c r="Y66" s="359">
        <f t="shared" ca="1" si="78"/>
        <v>0</v>
      </c>
      <c r="AA66" s="362">
        <f t="shared" ca="1" si="79"/>
        <v>177</v>
      </c>
      <c r="AB66" s="362">
        <v>58</v>
      </c>
      <c r="AC66" s="371">
        <f t="shared" ca="1" si="80"/>
        <v>0</v>
      </c>
      <c r="AD66" s="359">
        <f t="shared" ca="1" si="6"/>
        <v>0</v>
      </c>
      <c r="AE66" s="359">
        <f t="shared" ca="1" si="7"/>
        <v>0</v>
      </c>
      <c r="AF66" s="359">
        <f t="shared" ca="1" si="8"/>
        <v>0</v>
      </c>
      <c r="AG66" s="359">
        <f t="shared" ca="1" si="9"/>
        <v>0</v>
      </c>
      <c r="AH66" s="359">
        <f t="shared" ca="1" si="62"/>
        <v>0</v>
      </c>
      <c r="AJ66" s="362">
        <f t="shared" ca="1" si="81"/>
        <v>177</v>
      </c>
      <c r="AK66" s="362">
        <v>58</v>
      </c>
      <c r="AL66" s="371">
        <f t="shared" ca="1" si="82"/>
        <v>0</v>
      </c>
      <c r="AM66" s="359">
        <f t="shared" ca="1" si="10"/>
        <v>0</v>
      </c>
      <c r="AN66" s="359">
        <f t="shared" ca="1" si="11"/>
        <v>0</v>
      </c>
      <c r="AO66" s="359">
        <f t="shared" ca="1" si="12"/>
        <v>0</v>
      </c>
      <c r="AP66" s="359">
        <f t="shared" ca="1" si="13"/>
        <v>0</v>
      </c>
      <c r="AQ66" s="359">
        <f t="shared" ca="1" si="63"/>
        <v>0</v>
      </c>
      <c r="AS66" s="362">
        <f t="shared" ca="1" si="83"/>
        <v>177</v>
      </c>
      <c r="AT66" s="362">
        <v>58</v>
      </c>
      <c r="AU66" s="371">
        <f t="shared" ca="1" si="84"/>
        <v>0</v>
      </c>
      <c r="AV66" s="359">
        <f t="shared" ca="1" si="14"/>
        <v>0</v>
      </c>
      <c r="AW66" s="359">
        <f t="shared" ca="1" si="15"/>
        <v>0</v>
      </c>
      <c r="AX66" s="359">
        <f t="shared" ca="1" si="16"/>
        <v>0</v>
      </c>
      <c r="AY66" s="359">
        <f t="shared" ca="1" si="17"/>
        <v>0</v>
      </c>
      <c r="AZ66" s="359">
        <f t="shared" ca="1" si="64"/>
        <v>0</v>
      </c>
      <c r="BB66" s="362">
        <f t="shared" ca="1" si="85"/>
        <v>177</v>
      </c>
      <c r="BC66" s="362">
        <v>58</v>
      </c>
      <c r="BD66" s="371">
        <f t="shared" ca="1" si="86"/>
        <v>0</v>
      </c>
      <c r="BE66" s="359">
        <f t="shared" ca="1" si="18"/>
        <v>0</v>
      </c>
      <c r="BF66" s="359">
        <f t="shared" ca="1" si="19"/>
        <v>0</v>
      </c>
      <c r="BG66" s="359">
        <f t="shared" ca="1" si="20"/>
        <v>0</v>
      </c>
      <c r="BH66" s="359">
        <f t="shared" ca="1" si="21"/>
        <v>0</v>
      </c>
      <c r="BI66" s="359">
        <f t="shared" ca="1" si="65"/>
        <v>0</v>
      </c>
      <c r="BK66" s="362">
        <f t="shared" ca="1" si="87"/>
        <v>177</v>
      </c>
      <c r="BL66" s="362">
        <v>58</v>
      </c>
      <c r="BM66" s="371">
        <f t="shared" ca="1" si="88"/>
        <v>0</v>
      </c>
      <c r="BN66" s="359">
        <f t="shared" ca="1" si="22"/>
        <v>0</v>
      </c>
      <c r="BO66" s="359">
        <f t="shared" ca="1" si="23"/>
        <v>0</v>
      </c>
      <c r="BP66" s="359">
        <f t="shared" ca="1" si="24"/>
        <v>0</v>
      </c>
      <c r="BQ66" s="359">
        <f t="shared" ca="1" si="25"/>
        <v>0</v>
      </c>
      <c r="BR66" s="359">
        <f t="shared" ca="1" si="66"/>
        <v>0</v>
      </c>
      <c r="BT66" s="362">
        <f t="shared" ca="1" si="89"/>
        <v>177</v>
      </c>
      <c r="BU66" s="362">
        <v>58</v>
      </c>
      <c r="BV66" s="371">
        <f t="shared" ca="1" si="90"/>
        <v>0</v>
      </c>
      <c r="BW66" s="359">
        <f t="shared" ca="1" si="26"/>
        <v>0</v>
      </c>
      <c r="BX66" s="359">
        <f t="shared" ca="1" si="27"/>
        <v>0</v>
      </c>
      <c r="BY66" s="359">
        <f t="shared" ca="1" si="28"/>
        <v>0</v>
      </c>
      <c r="BZ66" s="359">
        <f t="shared" ca="1" si="29"/>
        <v>0</v>
      </c>
      <c r="CA66" s="359">
        <f t="shared" ca="1" si="67"/>
        <v>0</v>
      </c>
      <c r="CC66" s="362">
        <f t="shared" ca="1" si="91"/>
        <v>177</v>
      </c>
      <c r="CD66" s="362">
        <v>58</v>
      </c>
      <c r="CE66" s="371">
        <f t="shared" ca="1" si="92"/>
        <v>0</v>
      </c>
      <c r="CF66" s="359">
        <f t="shared" ca="1" si="30"/>
        <v>0</v>
      </c>
      <c r="CG66" s="359">
        <f t="shared" ca="1" si="31"/>
        <v>0</v>
      </c>
      <c r="CH66" s="359">
        <f t="shared" ca="1" si="32"/>
        <v>0</v>
      </c>
      <c r="CI66" s="359">
        <f t="shared" ca="1" si="33"/>
        <v>0</v>
      </c>
      <c r="CJ66" s="359">
        <f t="shared" ca="1" si="68"/>
        <v>0</v>
      </c>
      <c r="CL66" s="362">
        <f t="shared" ca="1" si="93"/>
        <v>177</v>
      </c>
      <c r="CM66" s="362">
        <v>58</v>
      </c>
      <c r="CN66" s="371">
        <f t="shared" ca="1" si="94"/>
        <v>0</v>
      </c>
      <c r="CO66" s="359">
        <f t="shared" ca="1" si="34"/>
        <v>0</v>
      </c>
      <c r="CP66" s="359">
        <f t="shared" ca="1" si="35"/>
        <v>0</v>
      </c>
      <c r="CQ66" s="359">
        <f t="shared" ca="1" si="36"/>
        <v>0</v>
      </c>
      <c r="CR66" s="359">
        <f t="shared" ca="1" si="37"/>
        <v>0</v>
      </c>
      <c r="CS66" s="359">
        <f t="shared" ca="1" si="69"/>
        <v>0</v>
      </c>
      <c r="CU66" s="362">
        <f t="shared" ca="1" si="95"/>
        <v>177</v>
      </c>
      <c r="CV66" s="362">
        <v>58</v>
      </c>
      <c r="CW66" s="371">
        <f t="shared" ca="1" si="96"/>
        <v>0</v>
      </c>
      <c r="CX66" s="359">
        <f t="shared" ca="1" si="38"/>
        <v>0</v>
      </c>
      <c r="CY66" s="359">
        <f t="shared" ca="1" si="39"/>
        <v>0</v>
      </c>
      <c r="CZ66" s="359">
        <f t="shared" ca="1" si="40"/>
        <v>0</v>
      </c>
      <c r="DA66" s="359">
        <f t="shared" ca="1" si="41"/>
        <v>0</v>
      </c>
      <c r="DB66" s="359">
        <f t="shared" ca="1" si="70"/>
        <v>0</v>
      </c>
      <c r="DD66" s="362">
        <f t="shared" ca="1" si="97"/>
        <v>177</v>
      </c>
      <c r="DE66" s="362">
        <v>58</v>
      </c>
      <c r="DF66" s="371">
        <f t="shared" ca="1" si="98"/>
        <v>0</v>
      </c>
      <c r="DG66" s="359">
        <f t="shared" ca="1" si="42"/>
        <v>0</v>
      </c>
      <c r="DH66" s="359">
        <f t="shared" ca="1" si="43"/>
        <v>0</v>
      </c>
      <c r="DI66" s="359">
        <f t="shared" ca="1" si="44"/>
        <v>0</v>
      </c>
      <c r="DJ66" s="359">
        <f t="shared" ca="1" si="45"/>
        <v>0</v>
      </c>
      <c r="DK66" s="359">
        <f t="shared" ca="1" si="71"/>
        <v>0</v>
      </c>
      <c r="DM66" s="362">
        <f t="shared" ca="1" si="99"/>
        <v>177</v>
      </c>
      <c r="DN66" s="362">
        <v>58</v>
      </c>
      <c r="DO66" s="371">
        <f t="shared" ca="1" si="100"/>
        <v>0</v>
      </c>
      <c r="DP66" s="359">
        <f t="shared" ca="1" si="46"/>
        <v>0</v>
      </c>
      <c r="DQ66" s="359">
        <f t="shared" ca="1" si="47"/>
        <v>0</v>
      </c>
      <c r="DR66" s="359">
        <f t="shared" ca="1" si="48"/>
        <v>0</v>
      </c>
      <c r="DS66" s="359">
        <f t="shared" ca="1" si="49"/>
        <v>0</v>
      </c>
      <c r="DT66" s="359">
        <f t="shared" ca="1" si="72"/>
        <v>0</v>
      </c>
      <c r="DV66" s="362">
        <f t="shared" ca="1" si="101"/>
        <v>177</v>
      </c>
      <c r="DW66" s="362">
        <v>58</v>
      </c>
      <c r="DX66" s="371">
        <f t="shared" ca="1" si="102"/>
        <v>0</v>
      </c>
      <c r="DY66" s="359">
        <f t="shared" ca="1" si="50"/>
        <v>0</v>
      </c>
      <c r="DZ66" s="359">
        <f t="shared" ca="1" si="51"/>
        <v>0</v>
      </c>
      <c r="EA66" s="359">
        <f t="shared" ca="1" si="52"/>
        <v>0</v>
      </c>
      <c r="EB66" s="359">
        <f t="shared" ca="1" si="53"/>
        <v>0</v>
      </c>
      <c r="EC66" s="359">
        <f t="shared" ca="1" si="73"/>
        <v>0</v>
      </c>
      <c r="EE66" s="362">
        <f t="shared" ca="1" si="103"/>
        <v>177</v>
      </c>
      <c r="EF66" s="362">
        <v>58</v>
      </c>
      <c r="EG66" s="371">
        <f t="shared" ca="1" si="104"/>
        <v>0</v>
      </c>
      <c r="EH66" s="359">
        <f t="shared" ca="1" si="54"/>
        <v>0</v>
      </c>
      <c r="EI66" s="359">
        <f t="shared" ca="1" si="55"/>
        <v>0</v>
      </c>
      <c r="EJ66" s="359">
        <f t="shared" ca="1" si="56"/>
        <v>0</v>
      </c>
      <c r="EK66" s="359">
        <f t="shared" ca="1" si="57"/>
        <v>0</v>
      </c>
      <c r="EL66" s="359">
        <f t="shared" ca="1" si="74"/>
        <v>0</v>
      </c>
    </row>
    <row r="67" spans="6:142" x14ac:dyDescent="0.35">
      <c r="F67" s="372">
        <f ca="1">IFERROR(INDEX('Inflation Rates'!$A$16:$H$138,MATCH('TSP Traditional'!$H67,'Inflation Rates'!$A$16:$A$138,0),8)/INDEX('Inflation Rates'!$A$16:$H$138,MATCH('TSP Traditional'!$H67,'Inflation Rates'!$A$16:$A$138,0)-1,8)-1,F66)</f>
        <v>2.0000000000000018E-2</v>
      </c>
      <c r="G67" s="372">
        <f ca="1">IFERROR(INDEX('Inflation Rates'!$A$16:$H$138,MATCH('TSP Traditional'!$H67,'Inflation Rates'!$A$16:$A$138,0),6)/INDEX('Inflation Rates'!$A$16:$H$138,MATCH('TSP Traditional'!$H67,'Inflation Rates'!$A$16:$A$138,0)-1,6)-1,G66)</f>
        <v>2.0999999999999908E-2</v>
      </c>
      <c r="H67" s="362">
        <f t="shared" ca="1" si="105"/>
        <v>2078</v>
      </c>
      <c r="I67" s="362">
        <f t="shared" ca="1" si="106"/>
        <v>178</v>
      </c>
      <c r="J67" s="362">
        <v>59</v>
      </c>
      <c r="K67" s="371">
        <f t="shared" ca="1" si="110"/>
        <v>0</v>
      </c>
      <c r="L67" s="359">
        <f t="shared" ca="1" si="2"/>
        <v>0</v>
      </c>
      <c r="M67" s="359">
        <f t="shared" ca="1" si="3"/>
        <v>0</v>
      </c>
      <c r="N67" s="359">
        <f t="shared" ca="1" si="75"/>
        <v>0</v>
      </c>
      <c r="O67" s="359">
        <f t="shared" ca="1" si="58"/>
        <v>0</v>
      </c>
      <c r="P67" s="359">
        <f t="shared" ca="1" si="76"/>
        <v>0</v>
      </c>
      <c r="R67" s="362">
        <f t="shared" ca="1" si="108"/>
        <v>178</v>
      </c>
      <c r="S67" s="362">
        <v>58</v>
      </c>
      <c r="T67" s="371">
        <f t="shared" ca="1" si="109"/>
        <v>0</v>
      </c>
      <c r="U67" s="359">
        <f t="shared" ca="1" si="59"/>
        <v>0</v>
      </c>
      <c r="V67" s="359">
        <f t="shared" ca="1" si="60"/>
        <v>0</v>
      </c>
      <c r="W67" s="359">
        <f t="shared" ca="1" si="61"/>
        <v>0</v>
      </c>
      <c r="X67" s="359">
        <f t="shared" ca="1" si="77"/>
        <v>0</v>
      </c>
      <c r="Y67" s="359">
        <f t="shared" ca="1" si="78"/>
        <v>0</v>
      </c>
      <c r="AA67" s="362">
        <f t="shared" ca="1" si="79"/>
        <v>178</v>
      </c>
      <c r="AB67" s="362">
        <v>59</v>
      </c>
      <c r="AC67" s="371">
        <f t="shared" ca="1" si="80"/>
        <v>0</v>
      </c>
      <c r="AD67" s="359">
        <f t="shared" ca="1" si="6"/>
        <v>0</v>
      </c>
      <c r="AE67" s="359">
        <f t="shared" ca="1" si="7"/>
        <v>0</v>
      </c>
      <c r="AF67" s="359">
        <f t="shared" ca="1" si="8"/>
        <v>0</v>
      </c>
      <c r="AG67" s="359">
        <f t="shared" ca="1" si="9"/>
        <v>0</v>
      </c>
      <c r="AH67" s="359">
        <f t="shared" ca="1" si="62"/>
        <v>0</v>
      </c>
      <c r="AJ67" s="362">
        <f t="shared" ca="1" si="81"/>
        <v>178</v>
      </c>
      <c r="AK67" s="362">
        <v>59</v>
      </c>
      <c r="AL67" s="371">
        <f t="shared" ca="1" si="82"/>
        <v>0</v>
      </c>
      <c r="AM67" s="359">
        <f t="shared" ca="1" si="10"/>
        <v>0</v>
      </c>
      <c r="AN67" s="359">
        <f t="shared" ca="1" si="11"/>
        <v>0</v>
      </c>
      <c r="AO67" s="359">
        <f t="shared" ca="1" si="12"/>
        <v>0</v>
      </c>
      <c r="AP67" s="359">
        <f t="shared" ca="1" si="13"/>
        <v>0</v>
      </c>
      <c r="AQ67" s="359">
        <f t="shared" ca="1" si="63"/>
        <v>0</v>
      </c>
      <c r="AS67" s="362">
        <f t="shared" ca="1" si="83"/>
        <v>178</v>
      </c>
      <c r="AT67" s="362">
        <v>59</v>
      </c>
      <c r="AU67" s="371">
        <f t="shared" ca="1" si="84"/>
        <v>0</v>
      </c>
      <c r="AV67" s="359">
        <f t="shared" ca="1" si="14"/>
        <v>0</v>
      </c>
      <c r="AW67" s="359">
        <f t="shared" ca="1" si="15"/>
        <v>0</v>
      </c>
      <c r="AX67" s="359">
        <f t="shared" ca="1" si="16"/>
        <v>0</v>
      </c>
      <c r="AY67" s="359">
        <f t="shared" ca="1" si="17"/>
        <v>0</v>
      </c>
      <c r="AZ67" s="359">
        <f t="shared" ca="1" si="64"/>
        <v>0</v>
      </c>
      <c r="BB67" s="362">
        <f t="shared" ca="1" si="85"/>
        <v>178</v>
      </c>
      <c r="BC67" s="362">
        <v>59</v>
      </c>
      <c r="BD67" s="371">
        <f t="shared" ca="1" si="86"/>
        <v>0</v>
      </c>
      <c r="BE67" s="359">
        <f t="shared" ca="1" si="18"/>
        <v>0</v>
      </c>
      <c r="BF67" s="359">
        <f t="shared" ca="1" si="19"/>
        <v>0</v>
      </c>
      <c r="BG67" s="359">
        <f t="shared" ca="1" si="20"/>
        <v>0</v>
      </c>
      <c r="BH67" s="359">
        <f t="shared" ca="1" si="21"/>
        <v>0</v>
      </c>
      <c r="BI67" s="359">
        <f t="shared" ca="1" si="65"/>
        <v>0</v>
      </c>
      <c r="BK67" s="362">
        <f t="shared" ca="1" si="87"/>
        <v>178</v>
      </c>
      <c r="BL67" s="362">
        <v>59</v>
      </c>
      <c r="BM67" s="371">
        <f t="shared" ca="1" si="88"/>
        <v>0</v>
      </c>
      <c r="BN67" s="359">
        <f t="shared" ca="1" si="22"/>
        <v>0</v>
      </c>
      <c r="BO67" s="359">
        <f t="shared" ca="1" si="23"/>
        <v>0</v>
      </c>
      <c r="BP67" s="359">
        <f t="shared" ca="1" si="24"/>
        <v>0</v>
      </c>
      <c r="BQ67" s="359">
        <f t="shared" ca="1" si="25"/>
        <v>0</v>
      </c>
      <c r="BR67" s="359">
        <f t="shared" ca="1" si="66"/>
        <v>0</v>
      </c>
      <c r="BT67" s="362">
        <f t="shared" ca="1" si="89"/>
        <v>178</v>
      </c>
      <c r="BU67" s="362">
        <v>59</v>
      </c>
      <c r="BV67" s="371">
        <f t="shared" ca="1" si="90"/>
        <v>0</v>
      </c>
      <c r="BW67" s="359">
        <f t="shared" ca="1" si="26"/>
        <v>0</v>
      </c>
      <c r="BX67" s="359">
        <f t="shared" ca="1" si="27"/>
        <v>0</v>
      </c>
      <c r="BY67" s="359">
        <f t="shared" ca="1" si="28"/>
        <v>0</v>
      </c>
      <c r="BZ67" s="359">
        <f t="shared" ca="1" si="29"/>
        <v>0</v>
      </c>
      <c r="CA67" s="359">
        <f t="shared" ca="1" si="67"/>
        <v>0</v>
      </c>
      <c r="CC67" s="362">
        <f t="shared" ca="1" si="91"/>
        <v>178</v>
      </c>
      <c r="CD67" s="362">
        <v>59</v>
      </c>
      <c r="CE67" s="371">
        <f t="shared" ca="1" si="92"/>
        <v>0</v>
      </c>
      <c r="CF67" s="359">
        <f t="shared" ca="1" si="30"/>
        <v>0</v>
      </c>
      <c r="CG67" s="359">
        <f t="shared" ca="1" si="31"/>
        <v>0</v>
      </c>
      <c r="CH67" s="359">
        <f t="shared" ca="1" si="32"/>
        <v>0</v>
      </c>
      <c r="CI67" s="359">
        <f t="shared" ca="1" si="33"/>
        <v>0</v>
      </c>
      <c r="CJ67" s="359">
        <f t="shared" ca="1" si="68"/>
        <v>0</v>
      </c>
      <c r="CL67" s="362">
        <f t="shared" ca="1" si="93"/>
        <v>178</v>
      </c>
      <c r="CM67" s="362">
        <v>59</v>
      </c>
      <c r="CN67" s="371">
        <f t="shared" ca="1" si="94"/>
        <v>0</v>
      </c>
      <c r="CO67" s="359">
        <f t="shared" ca="1" si="34"/>
        <v>0</v>
      </c>
      <c r="CP67" s="359">
        <f t="shared" ca="1" si="35"/>
        <v>0</v>
      </c>
      <c r="CQ67" s="359">
        <f t="shared" ca="1" si="36"/>
        <v>0</v>
      </c>
      <c r="CR67" s="359">
        <f t="shared" ca="1" si="37"/>
        <v>0</v>
      </c>
      <c r="CS67" s="359">
        <f t="shared" ca="1" si="69"/>
        <v>0</v>
      </c>
      <c r="CU67" s="362">
        <f t="shared" ca="1" si="95"/>
        <v>178</v>
      </c>
      <c r="CV67" s="362">
        <v>59</v>
      </c>
      <c r="CW67" s="371">
        <f t="shared" ca="1" si="96"/>
        <v>0</v>
      </c>
      <c r="CX67" s="359">
        <f t="shared" ca="1" si="38"/>
        <v>0</v>
      </c>
      <c r="CY67" s="359">
        <f t="shared" ca="1" si="39"/>
        <v>0</v>
      </c>
      <c r="CZ67" s="359">
        <f t="shared" ca="1" si="40"/>
        <v>0</v>
      </c>
      <c r="DA67" s="359">
        <f t="shared" ca="1" si="41"/>
        <v>0</v>
      </c>
      <c r="DB67" s="359">
        <f t="shared" ca="1" si="70"/>
        <v>0</v>
      </c>
      <c r="DD67" s="362">
        <f t="shared" ca="1" si="97"/>
        <v>178</v>
      </c>
      <c r="DE67" s="362">
        <v>59</v>
      </c>
      <c r="DF67" s="371">
        <f t="shared" ca="1" si="98"/>
        <v>0</v>
      </c>
      <c r="DG67" s="359">
        <f t="shared" ca="1" si="42"/>
        <v>0</v>
      </c>
      <c r="DH67" s="359">
        <f t="shared" ca="1" si="43"/>
        <v>0</v>
      </c>
      <c r="DI67" s="359">
        <f t="shared" ca="1" si="44"/>
        <v>0</v>
      </c>
      <c r="DJ67" s="359">
        <f t="shared" ca="1" si="45"/>
        <v>0</v>
      </c>
      <c r="DK67" s="359">
        <f t="shared" ca="1" si="71"/>
        <v>0</v>
      </c>
      <c r="DM67" s="362">
        <f t="shared" ca="1" si="99"/>
        <v>178</v>
      </c>
      <c r="DN67" s="362">
        <v>59</v>
      </c>
      <c r="DO67" s="371">
        <f t="shared" ca="1" si="100"/>
        <v>0</v>
      </c>
      <c r="DP67" s="359">
        <f t="shared" ca="1" si="46"/>
        <v>0</v>
      </c>
      <c r="DQ67" s="359">
        <f t="shared" ca="1" si="47"/>
        <v>0</v>
      </c>
      <c r="DR67" s="359">
        <f t="shared" ca="1" si="48"/>
        <v>0</v>
      </c>
      <c r="DS67" s="359">
        <f t="shared" ca="1" si="49"/>
        <v>0</v>
      </c>
      <c r="DT67" s="359">
        <f t="shared" ca="1" si="72"/>
        <v>0</v>
      </c>
      <c r="DV67" s="362">
        <f t="shared" ca="1" si="101"/>
        <v>178</v>
      </c>
      <c r="DW67" s="362">
        <v>59</v>
      </c>
      <c r="DX67" s="371">
        <f t="shared" ca="1" si="102"/>
        <v>0</v>
      </c>
      <c r="DY67" s="359">
        <f t="shared" ca="1" si="50"/>
        <v>0</v>
      </c>
      <c r="DZ67" s="359">
        <f t="shared" ca="1" si="51"/>
        <v>0</v>
      </c>
      <c r="EA67" s="359">
        <f t="shared" ca="1" si="52"/>
        <v>0</v>
      </c>
      <c r="EB67" s="359">
        <f t="shared" ca="1" si="53"/>
        <v>0</v>
      </c>
      <c r="EC67" s="359">
        <f t="shared" ca="1" si="73"/>
        <v>0</v>
      </c>
      <c r="EE67" s="362">
        <f t="shared" ca="1" si="103"/>
        <v>178</v>
      </c>
      <c r="EF67" s="362">
        <v>59</v>
      </c>
      <c r="EG67" s="371">
        <f t="shared" ca="1" si="104"/>
        <v>0</v>
      </c>
      <c r="EH67" s="359">
        <f t="shared" ca="1" si="54"/>
        <v>0</v>
      </c>
      <c r="EI67" s="359">
        <f t="shared" ca="1" si="55"/>
        <v>0</v>
      </c>
      <c r="EJ67" s="359">
        <f t="shared" ca="1" si="56"/>
        <v>0</v>
      </c>
      <c r="EK67" s="359">
        <f t="shared" ca="1" si="57"/>
        <v>0</v>
      </c>
      <c r="EL67" s="359">
        <f t="shared" ca="1" si="74"/>
        <v>0</v>
      </c>
    </row>
    <row r="68" spans="6:142" x14ac:dyDescent="0.35">
      <c r="F68" s="372">
        <f ca="1">IFERROR(INDEX('Inflation Rates'!$A$16:$H$138,MATCH('TSP Traditional'!$H68,'Inflation Rates'!$A$16:$A$138,0),8)/INDEX('Inflation Rates'!$A$16:$H$138,MATCH('TSP Traditional'!$H68,'Inflation Rates'!$A$16:$A$138,0)-1,8)-1,F67)</f>
        <v>2.0000000000000018E-2</v>
      </c>
      <c r="G68" s="372">
        <f ca="1">IFERROR(INDEX('Inflation Rates'!$A$16:$H$138,MATCH('TSP Traditional'!$H68,'Inflation Rates'!$A$16:$A$138,0),6)/INDEX('Inflation Rates'!$A$16:$H$138,MATCH('TSP Traditional'!$H68,'Inflation Rates'!$A$16:$A$138,0)-1,6)-1,G67)</f>
        <v>2.0999999999999908E-2</v>
      </c>
      <c r="H68" s="362">
        <f t="shared" ca="1" si="105"/>
        <v>2079</v>
      </c>
      <c r="I68" s="362">
        <f t="shared" ca="1" si="106"/>
        <v>179</v>
      </c>
      <c r="J68" s="362">
        <v>60</v>
      </c>
      <c r="K68" s="371">
        <f t="shared" ca="1" si="110"/>
        <v>0</v>
      </c>
      <c r="L68" s="359">
        <f t="shared" ca="1" si="2"/>
        <v>0</v>
      </c>
      <c r="M68" s="359">
        <f t="shared" ca="1" si="3"/>
        <v>0</v>
      </c>
      <c r="N68" s="359">
        <f t="shared" ca="1" si="75"/>
        <v>0</v>
      </c>
      <c r="O68" s="359">
        <f t="shared" ca="1" si="58"/>
        <v>0</v>
      </c>
      <c r="P68" s="359">
        <f t="shared" ca="1" si="76"/>
        <v>0</v>
      </c>
      <c r="R68" s="362">
        <f t="shared" ca="1" si="108"/>
        <v>179</v>
      </c>
      <c r="S68" s="362">
        <v>59</v>
      </c>
      <c r="T68" s="371">
        <f t="shared" ca="1" si="109"/>
        <v>0</v>
      </c>
      <c r="U68" s="359">
        <f t="shared" ca="1" si="59"/>
        <v>0</v>
      </c>
      <c r="V68" s="359">
        <f t="shared" ca="1" si="60"/>
        <v>0</v>
      </c>
      <c r="W68" s="359">
        <f t="shared" ca="1" si="61"/>
        <v>0</v>
      </c>
      <c r="X68" s="359">
        <f t="shared" ca="1" si="77"/>
        <v>0</v>
      </c>
      <c r="Y68" s="359">
        <f t="shared" ca="1" si="78"/>
        <v>0</v>
      </c>
      <c r="AA68" s="362">
        <f t="shared" ca="1" si="79"/>
        <v>179</v>
      </c>
      <c r="AB68" s="362">
        <v>60</v>
      </c>
      <c r="AC68" s="371">
        <f t="shared" ca="1" si="80"/>
        <v>0</v>
      </c>
      <c r="AD68" s="359">
        <f t="shared" ca="1" si="6"/>
        <v>0</v>
      </c>
      <c r="AE68" s="359">
        <f t="shared" ca="1" si="7"/>
        <v>0</v>
      </c>
      <c r="AF68" s="359">
        <f t="shared" ca="1" si="8"/>
        <v>0</v>
      </c>
      <c r="AG68" s="359">
        <f t="shared" ca="1" si="9"/>
        <v>0</v>
      </c>
      <c r="AH68" s="359">
        <f t="shared" ca="1" si="62"/>
        <v>0</v>
      </c>
      <c r="AJ68" s="362">
        <f t="shared" ca="1" si="81"/>
        <v>179</v>
      </c>
      <c r="AK68" s="362">
        <v>60</v>
      </c>
      <c r="AL68" s="371">
        <f t="shared" ca="1" si="82"/>
        <v>0</v>
      </c>
      <c r="AM68" s="359">
        <f t="shared" ca="1" si="10"/>
        <v>0</v>
      </c>
      <c r="AN68" s="359">
        <f t="shared" ca="1" si="11"/>
        <v>0</v>
      </c>
      <c r="AO68" s="359">
        <f t="shared" ca="1" si="12"/>
        <v>0</v>
      </c>
      <c r="AP68" s="359">
        <f t="shared" ca="1" si="13"/>
        <v>0</v>
      </c>
      <c r="AQ68" s="359">
        <f t="shared" ca="1" si="63"/>
        <v>0</v>
      </c>
      <c r="AS68" s="362">
        <f t="shared" ca="1" si="83"/>
        <v>179</v>
      </c>
      <c r="AT68" s="362">
        <v>60</v>
      </c>
      <c r="AU68" s="371">
        <f t="shared" ca="1" si="84"/>
        <v>0</v>
      </c>
      <c r="AV68" s="359">
        <f t="shared" ca="1" si="14"/>
        <v>0</v>
      </c>
      <c r="AW68" s="359">
        <f t="shared" ca="1" si="15"/>
        <v>0</v>
      </c>
      <c r="AX68" s="359">
        <f t="shared" ca="1" si="16"/>
        <v>0</v>
      </c>
      <c r="AY68" s="359">
        <f t="shared" ca="1" si="17"/>
        <v>0</v>
      </c>
      <c r="AZ68" s="359">
        <f t="shared" ca="1" si="64"/>
        <v>0</v>
      </c>
      <c r="BB68" s="362">
        <f t="shared" ca="1" si="85"/>
        <v>179</v>
      </c>
      <c r="BC68" s="362">
        <v>60</v>
      </c>
      <c r="BD68" s="371">
        <f t="shared" ca="1" si="86"/>
        <v>0</v>
      </c>
      <c r="BE68" s="359">
        <f t="shared" ca="1" si="18"/>
        <v>0</v>
      </c>
      <c r="BF68" s="359">
        <f t="shared" ca="1" si="19"/>
        <v>0</v>
      </c>
      <c r="BG68" s="359">
        <f t="shared" ca="1" si="20"/>
        <v>0</v>
      </c>
      <c r="BH68" s="359">
        <f t="shared" ca="1" si="21"/>
        <v>0</v>
      </c>
      <c r="BI68" s="359">
        <f t="shared" ca="1" si="65"/>
        <v>0</v>
      </c>
      <c r="BK68" s="362">
        <f t="shared" ca="1" si="87"/>
        <v>179</v>
      </c>
      <c r="BL68" s="362">
        <v>60</v>
      </c>
      <c r="BM68" s="371">
        <f t="shared" ca="1" si="88"/>
        <v>0</v>
      </c>
      <c r="BN68" s="359">
        <f t="shared" ca="1" si="22"/>
        <v>0</v>
      </c>
      <c r="BO68" s="359">
        <f t="shared" ca="1" si="23"/>
        <v>0</v>
      </c>
      <c r="BP68" s="359">
        <f t="shared" ca="1" si="24"/>
        <v>0</v>
      </c>
      <c r="BQ68" s="359">
        <f t="shared" ca="1" si="25"/>
        <v>0</v>
      </c>
      <c r="BR68" s="359">
        <f t="shared" ca="1" si="66"/>
        <v>0</v>
      </c>
      <c r="BT68" s="362">
        <f t="shared" ca="1" si="89"/>
        <v>179</v>
      </c>
      <c r="BU68" s="362">
        <v>60</v>
      </c>
      <c r="BV68" s="371">
        <f t="shared" ca="1" si="90"/>
        <v>0</v>
      </c>
      <c r="BW68" s="359">
        <f t="shared" ca="1" si="26"/>
        <v>0</v>
      </c>
      <c r="BX68" s="359">
        <f t="shared" ca="1" si="27"/>
        <v>0</v>
      </c>
      <c r="BY68" s="359">
        <f t="shared" ca="1" si="28"/>
        <v>0</v>
      </c>
      <c r="BZ68" s="359">
        <f t="shared" ca="1" si="29"/>
        <v>0</v>
      </c>
      <c r="CA68" s="359">
        <f t="shared" ca="1" si="67"/>
        <v>0</v>
      </c>
      <c r="CC68" s="362">
        <f t="shared" ca="1" si="91"/>
        <v>179</v>
      </c>
      <c r="CD68" s="362">
        <v>60</v>
      </c>
      <c r="CE68" s="371">
        <f t="shared" ca="1" si="92"/>
        <v>0</v>
      </c>
      <c r="CF68" s="359">
        <f t="shared" ca="1" si="30"/>
        <v>0</v>
      </c>
      <c r="CG68" s="359">
        <f t="shared" ca="1" si="31"/>
        <v>0</v>
      </c>
      <c r="CH68" s="359">
        <f t="shared" ca="1" si="32"/>
        <v>0</v>
      </c>
      <c r="CI68" s="359">
        <f t="shared" ca="1" si="33"/>
        <v>0</v>
      </c>
      <c r="CJ68" s="359">
        <f t="shared" ca="1" si="68"/>
        <v>0</v>
      </c>
      <c r="CL68" s="362">
        <f t="shared" ca="1" si="93"/>
        <v>179</v>
      </c>
      <c r="CM68" s="362">
        <v>60</v>
      </c>
      <c r="CN68" s="371">
        <f t="shared" ca="1" si="94"/>
        <v>0</v>
      </c>
      <c r="CO68" s="359">
        <f t="shared" ca="1" si="34"/>
        <v>0</v>
      </c>
      <c r="CP68" s="359">
        <f t="shared" ca="1" si="35"/>
        <v>0</v>
      </c>
      <c r="CQ68" s="359">
        <f t="shared" ca="1" si="36"/>
        <v>0</v>
      </c>
      <c r="CR68" s="359">
        <f t="shared" ca="1" si="37"/>
        <v>0</v>
      </c>
      <c r="CS68" s="359">
        <f t="shared" ca="1" si="69"/>
        <v>0</v>
      </c>
      <c r="CU68" s="362">
        <f t="shared" ca="1" si="95"/>
        <v>179</v>
      </c>
      <c r="CV68" s="362">
        <v>60</v>
      </c>
      <c r="CW68" s="371">
        <f t="shared" ca="1" si="96"/>
        <v>0</v>
      </c>
      <c r="CX68" s="359">
        <f t="shared" ca="1" si="38"/>
        <v>0</v>
      </c>
      <c r="CY68" s="359">
        <f t="shared" ca="1" si="39"/>
        <v>0</v>
      </c>
      <c r="CZ68" s="359">
        <f t="shared" ca="1" si="40"/>
        <v>0</v>
      </c>
      <c r="DA68" s="359">
        <f t="shared" ca="1" si="41"/>
        <v>0</v>
      </c>
      <c r="DB68" s="359">
        <f t="shared" ca="1" si="70"/>
        <v>0</v>
      </c>
      <c r="DD68" s="362">
        <f t="shared" ca="1" si="97"/>
        <v>179</v>
      </c>
      <c r="DE68" s="362">
        <v>60</v>
      </c>
      <c r="DF68" s="371">
        <f t="shared" ca="1" si="98"/>
        <v>0</v>
      </c>
      <c r="DG68" s="359">
        <f t="shared" ca="1" si="42"/>
        <v>0</v>
      </c>
      <c r="DH68" s="359">
        <f t="shared" ca="1" si="43"/>
        <v>0</v>
      </c>
      <c r="DI68" s="359">
        <f t="shared" ca="1" si="44"/>
        <v>0</v>
      </c>
      <c r="DJ68" s="359">
        <f t="shared" ca="1" si="45"/>
        <v>0</v>
      </c>
      <c r="DK68" s="359">
        <f t="shared" ca="1" si="71"/>
        <v>0</v>
      </c>
      <c r="DM68" s="362">
        <f t="shared" ca="1" si="99"/>
        <v>179</v>
      </c>
      <c r="DN68" s="362">
        <v>60</v>
      </c>
      <c r="DO68" s="371">
        <f t="shared" ca="1" si="100"/>
        <v>0</v>
      </c>
      <c r="DP68" s="359">
        <f t="shared" ca="1" si="46"/>
        <v>0</v>
      </c>
      <c r="DQ68" s="359">
        <f t="shared" ca="1" si="47"/>
        <v>0</v>
      </c>
      <c r="DR68" s="359">
        <f t="shared" ca="1" si="48"/>
        <v>0</v>
      </c>
      <c r="DS68" s="359">
        <f t="shared" ca="1" si="49"/>
        <v>0</v>
      </c>
      <c r="DT68" s="359">
        <f t="shared" ca="1" si="72"/>
        <v>0</v>
      </c>
      <c r="DV68" s="362">
        <f t="shared" ca="1" si="101"/>
        <v>179</v>
      </c>
      <c r="DW68" s="362">
        <v>60</v>
      </c>
      <c r="DX68" s="371">
        <f t="shared" ca="1" si="102"/>
        <v>0</v>
      </c>
      <c r="DY68" s="359">
        <f t="shared" ca="1" si="50"/>
        <v>0</v>
      </c>
      <c r="DZ68" s="359">
        <f t="shared" ca="1" si="51"/>
        <v>0</v>
      </c>
      <c r="EA68" s="359">
        <f t="shared" ca="1" si="52"/>
        <v>0</v>
      </c>
      <c r="EB68" s="359">
        <f t="shared" ca="1" si="53"/>
        <v>0</v>
      </c>
      <c r="EC68" s="359">
        <f t="shared" ca="1" si="73"/>
        <v>0</v>
      </c>
      <c r="EE68" s="362">
        <f t="shared" ca="1" si="103"/>
        <v>179</v>
      </c>
      <c r="EF68" s="362">
        <v>60</v>
      </c>
      <c r="EG68" s="371">
        <f t="shared" ca="1" si="104"/>
        <v>0</v>
      </c>
      <c r="EH68" s="359">
        <f t="shared" ca="1" si="54"/>
        <v>0</v>
      </c>
      <c r="EI68" s="359">
        <f t="shared" ca="1" si="55"/>
        <v>0</v>
      </c>
      <c r="EJ68" s="359">
        <f t="shared" ca="1" si="56"/>
        <v>0</v>
      </c>
      <c r="EK68" s="359">
        <f t="shared" ca="1" si="57"/>
        <v>0</v>
      </c>
      <c r="EL68" s="359">
        <f t="shared" ca="1" si="74"/>
        <v>0</v>
      </c>
    </row>
    <row r="69" spans="6:142" x14ac:dyDescent="0.35">
      <c r="F69" s="372">
        <f ca="1">IFERROR(INDEX('Inflation Rates'!$A$16:$H$138,MATCH('TSP Traditional'!$H69,'Inflation Rates'!$A$16:$A$138,0),8)/INDEX('Inflation Rates'!$A$16:$H$138,MATCH('TSP Traditional'!$H69,'Inflation Rates'!$A$16:$A$138,0)-1,8)-1,F68)</f>
        <v>2.0000000000000018E-2</v>
      </c>
      <c r="G69" s="372">
        <f ca="1">IFERROR(INDEX('Inflation Rates'!$A$16:$H$138,MATCH('TSP Traditional'!$H69,'Inflation Rates'!$A$16:$A$138,0),6)/INDEX('Inflation Rates'!$A$16:$H$138,MATCH('TSP Traditional'!$H69,'Inflation Rates'!$A$16:$A$138,0)-1,6)-1,G68)</f>
        <v>2.0999999999999908E-2</v>
      </c>
      <c r="H69" s="362">
        <f t="shared" ca="1" si="105"/>
        <v>2080</v>
      </c>
      <c r="I69" s="362">
        <f t="shared" ca="1" si="106"/>
        <v>180</v>
      </c>
      <c r="J69" s="362">
        <v>61</v>
      </c>
      <c r="K69" s="371">
        <f t="shared" ca="1" si="110"/>
        <v>0</v>
      </c>
      <c r="L69" s="359">
        <f t="shared" ca="1" si="2"/>
        <v>0</v>
      </c>
      <c r="M69" s="359">
        <f t="shared" ca="1" si="3"/>
        <v>0</v>
      </c>
      <c r="N69" s="359">
        <f t="shared" ca="1" si="75"/>
        <v>0</v>
      </c>
      <c r="O69" s="359">
        <f t="shared" ca="1" si="58"/>
        <v>0</v>
      </c>
      <c r="P69" s="359">
        <f t="shared" ca="1" si="76"/>
        <v>0</v>
      </c>
      <c r="R69" s="362">
        <f t="shared" ca="1" si="108"/>
        <v>180</v>
      </c>
      <c r="S69" s="362">
        <v>60</v>
      </c>
      <c r="T69" s="371">
        <f t="shared" ca="1" si="109"/>
        <v>0</v>
      </c>
      <c r="U69" s="359">
        <f t="shared" ca="1" si="59"/>
        <v>0</v>
      </c>
      <c r="V69" s="359">
        <f t="shared" ca="1" si="60"/>
        <v>0</v>
      </c>
      <c r="W69" s="359">
        <f t="shared" ca="1" si="61"/>
        <v>0</v>
      </c>
      <c r="X69" s="359">
        <f t="shared" ca="1" si="77"/>
        <v>0</v>
      </c>
      <c r="Y69" s="359">
        <f t="shared" ca="1" si="78"/>
        <v>0</v>
      </c>
      <c r="AA69" s="362">
        <f t="shared" ca="1" si="79"/>
        <v>180</v>
      </c>
      <c r="AB69" s="362">
        <v>61</v>
      </c>
      <c r="AC69" s="371">
        <f t="shared" ca="1" si="80"/>
        <v>0</v>
      </c>
      <c r="AD69" s="359">
        <f t="shared" ca="1" si="6"/>
        <v>0</v>
      </c>
      <c r="AE69" s="359">
        <f t="shared" ca="1" si="7"/>
        <v>0</v>
      </c>
      <c r="AF69" s="359">
        <f t="shared" ca="1" si="8"/>
        <v>0</v>
      </c>
      <c r="AG69" s="359">
        <f t="shared" ca="1" si="9"/>
        <v>0</v>
      </c>
      <c r="AH69" s="359">
        <f t="shared" ca="1" si="62"/>
        <v>0</v>
      </c>
      <c r="AJ69" s="362">
        <f t="shared" ca="1" si="81"/>
        <v>180</v>
      </c>
      <c r="AK69" s="362">
        <v>61</v>
      </c>
      <c r="AL69" s="371">
        <f t="shared" ca="1" si="82"/>
        <v>0</v>
      </c>
      <c r="AM69" s="359">
        <f t="shared" ca="1" si="10"/>
        <v>0</v>
      </c>
      <c r="AN69" s="359">
        <f t="shared" ca="1" si="11"/>
        <v>0</v>
      </c>
      <c r="AO69" s="359">
        <f t="shared" ca="1" si="12"/>
        <v>0</v>
      </c>
      <c r="AP69" s="359">
        <f t="shared" ca="1" si="13"/>
        <v>0</v>
      </c>
      <c r="AQ69" s="359">
        <f t="shared" ca="1" si="63"/>
        <v>0</v>
      </c>
      <c r="AS69" s="362">
        <f t="shared" ca="1" si="83"/>
        <v>180</v>
      </c>
      <c r="AT69" s="362">
        <v>61</v>
      </c>
      <c r="AU69" s="371">
        <f t="shared" ca="1" si="84"/>
        <v>0</v>
      </c>
      <c r="AV69" s="359">
        <f t="shared" ca="1" si="14"/>
        <v>0</v>
      </c>
      <c r="AW69" s="359">
        <f t="shared" ca="1" si="15"/>
        <v>0</v>
      </c>
      <c r="AX69" s="359">
        <f t="shared" ca="1" si="16"/>
        <v>0</v>
      </c>
      <c r="AY69" s="359">
        <f t="shared" ca="1" si="17"/>
        <v>0</v>
      </c>
      <c r="AZ69" s="359">
        <f t="shared" ca="1" si="64"/>
        <v>0</v>
      </c>
      <c r="BB69" s="362">
        <f t="shared" ca="1" si="85"/>
        <v>180</v>
      </c>
      <c r="BC69" s="362">
        <v>61</v>
      </c>
      <c r="BD69" s="371">
        <f t="shared" ca="1" si="86"/>
        <v>0</v>
      </c>
      <c r="BE69" s="359">
        <f t="shared" ca="1" si="18"/>
        <v>0</v>
      </c>
      <c r="BF69" s="359">
        <f t="shared" ca="1" si="19"/>
        <v>0</v>
      </c>
      <c r="BG69" s="359">
        <f t="shared" ca="1" si="20"/>
        <v>0</v>
      </c>
      <c r="BH69" s="359">
        <f t="shared" ca="1" si="21"/>
        <v>0</v>
      </c>
      <c r="BI69" s="359">
        <f t="shared" ca="1" si="65"/>
        <v>0</v>
      </c>
      <c r="BK69" s="362">
        <f t="shared" ca="1" si="87"/>
        <v>180</v>
      </c>
      <c r="BL69" s="362">
        <v>61</v>
      </c>
      <c r="BM69" s="371">
        <f t="shared" ca="1" si="88"/>
        <v>0</v>
      </c>
      <c r="BN69" s="359">
        <f t="shared" ca="1" si="22"/>
        <v>0</v>
      </c>
      <c r="BO69" s="359">
        <f t="shared" ca="1" si="23"/>
        <v>0</v>
      </c>
      <c r="BP69" s="359">
        <f t="shared" ca="1" si="24"/>
        <v>0</v>
      </c>
      <c r="BQ69" s="359">
        <f t="shared" ca="1" si="25"/>
        <v>0</v>
      </c>
      <c r="BR69" s="359">
        <f t="shared" ca="1" si="66"/>
        <v>0</v>
      </c>
      <c r="BT69" s="362">
        <f t="shared" ca="1" si="89"/>
        <v>180</v>
      </c>
      <c r="BU69" s="362">
        <v>61</v>
      </c>
      <c r="BV69" s="371">
        <f t="shared" ca="1" si="90"/>
        <v>0</v>
      </c>
      <c r="BW69" s="359">
        <f t="shared" ca="1" si="26"/>
        <v>0</v>
      </c>
      <c r="BX69" s="359">
        <f t="shared" ca="1" si="27"/>
        <v>0</v>
      </c>
      <c r="BY69" s="359">
        <f t="shared" ca="1" si="28"/>
        <v>0</v>
      </c>
      <c r="BZ69" s="359">
        <f t="shared" ca="1" si="29"/>
        <v>0</v>
      </c>
      <c r="CA69" s="359">
        <f t="shared" ca="1" si="67"/>
        <v>0</v>
      </c>
      <c r="CC69" s="362">
        <f t="shared" ca="1" si="91"/>
        <v>180</v>
      </c>
      <c r="CD69" s="362">
        <v>61</v>
      </c>
      <c r="CE69" s="371">
        <f t="shared" ca="1" si="92"/>
        <v>0</v>
      </c>
      <c r="CF69" s="359">
        <f t="shared" ca="1" si="30"/>
        <v>0</v>
      </c>
      <c r="CG69" s="359">
        <f t="shared" ca="1" si="31"/>
        <v>0</v>
      </c>
      <c r="CH69" s="359">
        <f t="shared" ca="1" si="32"/>
        <v>0</v>
      </c>
      <c r="CI69" s="359">
        <f t="shared" ca="1" si="33"/>
        <v>0</v>
      </c>
      <c r="CJ69" s="359">
        <f t="shared" ca="1" si="68"/>
        <v>0</v>
      </c>
      <c r="CL69" s="362">
        <f t="shared" ca="1" si="93"/>
        <v>180</v>
      </c>
      <c r="CM69" s="362">
        <v>61</v>
      </c>
      <c r="CN69" s="371">
        <f t="shared" ca="1" si="94"/>
        <v>0</v>
      </c>
      <c r="CO69" s="359">
        <f t="shared" ca="1" si="34"/>
        <v>0</v>
      </c>
      <c r="CP69" s="359">
        <f t="shared" ca="1" si="35"/>
        <v>0</v>
      </c>
      <c r="CQ69" s="359">
        <f t="shared" ca="1" si="36"/>
        <v>0</v>
      </c>
      <c r="CR69" s="359">
        <f t="shared" ca="1" si="37"/>
        <v>0</v>
      </c>
      <c r="CS69" s="359">
        <f t="shared" ca="1" si="69"/>
        <v>0</v>
      </c>
      <c r="CU69" s="362">
        <f t="shared" ca="1" si="95"/>
        <v>180</v>
      </c>
      <c r="CV69" s="362">
        <v>61</v>
      </c>
      <c r="CW69" s="371">
        <f t="shared" ca="1" si="96"/>
        <v>0</v>
      </c>
      <c r="CX69" s="359">
        <f t="shared" ca="1" si="38"/>
        <v>0</v>
      </c>
      <c r="CY69" s="359">
        <f t="shared" ca="1" si="39"/>
        <v>0</v>
      </c>
      <c r="CZ69" s="359">
        <f t="shared" ca="1" si="40"/>
        <v>0</v>
      </c>
      <c r="DA69" s="359">
        <f t="shared" ca="1" si="41"/>
        <v>0</v>
      </c>
      <c r="DB69" s="359">
        <f t="shared" ca="1" si="70"/>
        <v>0</v>
      </c>
      <c r="DD69" s="362">
        <f t="shared" ca="1" si="97"/>
        <v>180</v>
      </c>
      <c r="DE69" s="362">
        <v>61</v>
      </c>
      <c r="DF69" s="371">
        <f t="shared" ca="1" si="98"/>
        <v>0</v>
      </c>
      <c r="DG69" s="359">
        <f t="shared" ca="1" si="42"/>
        <v>0</v>
      </c>
      <c r="DH69" s="359">
        <f t="shared" ca="1" si="43"/>
        <v>0</v>
      </c>
      <c r="DI69" s="359">
        <f t="shared" ca="1" si="44"/>
        <v>0</v>
      </c>
      <c r="DJ69" s="359">
        <f t="shared" ca="1" si="45"/>
        <v>0</v>
      </c>
      <c r="DK69" s="359">
        <f t="shared" ca="1" si="71"/>
        <v>0</v>
      </c>
      <c r="DM69" s="362">
        <f t="shared" ca="1" si="99"/>
        <v>180</v>
      </c>
      <c r="DN69" s="362">
        <v>61</v>
      </c>
      <c r="DO69" s="371">
        <f t="shared" ca="1" si="100"/>
        <v>0</v>
      </c>
      <c r="DP69" s="359">
        <f t="shared" ca="1" si="46"/>
        <v>0</v>
      </c>
      <c r="DQ69" s="359">
        <f t="shared" ca="1" si="47"/>
        <v>0</v>
      </c>
      <c r="DR69" s="359">
        <f t="shared" ca="1" si="48"/>
        <v>0</v>
      </c>
      <c r="DS69" s="359">
        <f t="shared" ca="1" si="49"/>
        <v>0</v>
      </c>
      <c r="DT69" s="359">
        <f t="shared" ca="1" si="72"/>
        <v>0</v>
      </c>
      <c r="DV69" s="362">
        <f t="shared" ca="1" si="101"/>
        <v>180</v>
      </c>
      <c r="DW69" s="362">
        <v>61</v>
      </c>
      <c r="DX69" s="371">
        <f t="shared" ca="1" si="102"/>
        <v>0</v>
      </c>
      <c r="DY69" s="359">
        <f t="shared" ca="1" si="50"/>
        <v>0</v>
      </c>
      <c r="DZ69" s="359">
        <f t="shared" ca="1" si="51"/>
        <v>0</v>
      </c>
      <c r="EA69" s="359">
        <f t="shared" ca="1" si="52"/>
        <v>0</v>
      </c>
      <c r="EB69" s="359">
        <f t="shared" ca="1" si="53"/>
        <v>0</v>
      </c>
      <c r="EC69" s="359">
        <f t="shared" ca="1" si="73"/>
        <v>0</v>
      </c>
      <c r="EE69" s="362">
        <f t="shared" ca="1" si="103"/>
        <v>180</v>
      </c>
      <c r="EF69" s="362">
        <v>61</v>
      </c>
      <c r="EG69" s="371">
        <f t="shared" ca="1" si="104"/>
        <v>0</v>
      </c>
      <c r="EH69" s="359">
        <f t="shared" ca="1" si="54"/>
        <v>0</v>
      </c>
      <c r="EI69" s="359">
        <f t="shared" ca="1" si="55"/>
        <v>0</v>
      </c>
      <c r="EJ69" s="359">
        <f t="shared" ca="1" si="56"/>
        <v>0</v>
      </c>
      <c r="EK69" s="359">
        <f t="shared" ca="1" si="57"/>
        <v>0</v>
      </c>
      <c r="EL69" s="359">
        <f t="shared" ca="1" si="74"/>
        <v>0</v>
      </c>
    </row>
    <row r="70" spans="6:142" x14ac:dyDescent="0.35">
      <c r="F70" s="372">
        <f ca="1">IFERROR(INDEX('Inflation Rates'!$A$16:$H$138,MATCH('TSP Traditional'!$H70,'Inflation Rates'!$A$16:$A$138,0),8)/INDEX('Inflation Rates'!$A$16:$H$138,MATCH('TSP Traditional'!$H70,'Inflation Rates'!$A$16:$A$138,0)-1,8)-1,F69)</f>
        <v>2.0000000000000018E-2</v>
      </c>
      <c r="G70" s="372">
        <f ca="1">IFERROR(INDEX('Inflation Rates'!$A$16:$H$138,MATCH('TSP Traditional'!$H70,'Inflation Rates'!$A$16:$A$138,0),6)/INDEX('Inflation Rates'!$A$16:$H$138,MATCH('TSP Traditional'!$H70,'Inflation Rates'!$A$16:$A$138,0)-1,6)-1,G69)</f>
        <v>2.0999999999999908E-2</v>
      </c>
      <c r="H70" s="362">
        <f t="shared" ca="1" si="105"/>
        <v>2081</v>
      </c>
      <c r="I70" s="362">
        <f t="shared" ca="1" si="106"/>
        <v>181</v>
      </c>
      <c r="J70" s="362">
        <v>62</v>
      </c>
      <c r="K70" s="371">
        <f t="shared" ca="1" si="110"/>
        <v>0</v>
      </c>
      <c r="L70" s="359">
        <f t="shared" ca="1" si="2"/>
        <v>0</v>
      </c>
      <c r="M70" s="359">
        <f t="shared" ca="1" si="3"/>
        <v>0</v>
      </c>
      <c r="N70" s="359">
        <f t="shared" ca="1" si="75"/>
        <v>0</v>
      </c>
      <c r="O70" s="359">
        <f t="shared" ca="1" si="58"/>
        <v>0</v>
      </c>
      <c r="P70" s="359">
        <f t="shared" ca="1" si="76"/>
        <v>0</v>
      </c>
      <c r="R70" s="362">
        <f t="shared" ca="1" si="108"/>
        <v>181</v>
      </c>
      <c r="S70" s="362">
        <v>61</v>
      </c>
      <c r="T70" s="371">
        <f t="shared" ca="1" si="109"/>
        <v>0</v>
      </c>
      <c r="U70" s="359">
        <f t="shared" ca="1" si="59"/>
        <v>0</v>
      </c>
      <c r="V70" s="359">
        <f t="shared" ca="1" si="60"/>
        <v>0</v>
      </c>
      <c r="W70" s="359">
        <f t="shared" ca="1" si="61"/>
        <v>0</v>
      </c>
      <c r="X70" s="359">
        <f t="shared" ca="1" si="77"/>
        <v>0</v>
      </c>
      <c r="Y70" s="359">
        <f t="shared" ca="1" si="78"/>
        <v>0</v>
      </c>
      <c r="AA70" s="362">
        <f t="shared" ca="1" si="79"/>
        <v>181</v>
      </c>
      <c r="AB70" s="362">
        <v>62</v>
      </c>
      <c r="AC70" s="371">
        <f t="shared" ca="1" si="80"/>
        <v>0</v>
      </c>
      <c r="AD70" s="359">
        <f t="shared" ca="1" si="6"/>
        <v>0</v>
      </c>
      <c r="AE70" s="359">
        <f t="shared" ca="1" si="7"/>
        <v>0</v>
      </c>
      <c r="AF70" s="359">
        <f t="shared" ca="1" si="8"/>
        <v>0</v>
      </c>
      <c r="AG70" s="359">
        <f t="shared" ca="1" si="9"/>
        <v>0</v>
      </c>
      <c r="AH70" s="359">
        <f t="shared" ca="1" si="62"/>
        <v>0</v>
      </c>
      <c r="AJ70" s="362">
        <f t="shared" ca="1" si="81"/>
        <v>181</v>
      </c>
      <c r="AK70" s="362">
        <v>62</v>
      </c>
      <c r="AL70" s="371">
        <f t="shared" ca="1" si="82"/>
        <v>0</v>
      </c>
      <c r="AM70" s="359">
        <f t="shared" ca="1" si="10"/>
        <v>0</v>
      </c>
      <c r="AN70" s="359">
        <f t="shared" ca="1" si="11"/>
        <v>0</v>
      </c>
      <c r="AO70" s="359">
        <f t="shared" ca="1" si="12"/>
        <v>0</v>
      </c>
      <c r="AP70" s="359">
        <f t="shared" ca="1" si="13"/>
        <v>0</v>
      </c>
      <c r="AQ70" s="359">
        <f t="shared" ca="1" si="63"/>
        <v>0</v>
      </c>
      <c r="AS70" s="362">
        <f t="shared" ca="1" si="83"/>
        <v>181</v>
      </c>
      <c r="AT70" s="362">
        <v>62</v>
      </c>
      <c r="AU70" s="371">
        <f t="shared" ca="1" si="84"/>
        <v>0</v>
      </c>
      <c r="AV70" s="359">
        <f t="shared" ca="1" si="14"/>
        <v>0</v>
      </c>
      <c r="AW70" s="359">
        <f t="shared" ca="1" si="15"/>
        <v>0</v>
      </c>
      <c r="AX70" s="359">
        <f t="shared" ca="1" si="16"/>
        <v>0</v>
      </c>
      <c r="AY70" s="359">
        <f t="shared" ca="1" si="17"/>
        <v>0</v>
      </c>
      <c r="AZ70" s="359">
        <f t="shared" ca="1" si="64"/>
        <v>0</v>
      </c>
      <c r="BB70" s="362">
        <f t="shared" ca="1" si="85"/>
        <v>181</v>
      </c>
      <c r="BC70" s="362">
        <v>62</v>
      </c>
      <c r="BD70" s="371">
        <f t="shared" ca="1" si="86"/>
        <v>0</v>
      </c>
      <c r="BE70" s="359">
        <f t="shared" ca="1" si="18"/>
        <v>0</v>
      </c>
      <c r="BF70" s="359">
        <f t="shared" ca="1" si="19"/>
        <v>0</v>
      </c>
      <c r="BG70" s="359">
        <f t="shared" ca="1" si="20"/>
        <v>0</v>
      </c>
      <c r="BH70" s="359">
        <f t="shared" ca="1" si="21"/>
        <v>0</v>
      </c>
      <c r="BI70" s="359">
        <f t="shared" ca="1" si="65"/>
        <v>0</v>
      </c>
      <c r="BK70" s="362">
        <f t="shared" ca="1" si="87"/>
        <v>181</v>
      </c>
      <c r="BL70" s="362">
        <v>62</v>
      </c>
      <c r="BM70" s="371">
        <f t="shared" ca="1" si="88"/>
        <v>0</v>
      </c>
      <c r="BN70" s="359">
        <f t="shared" ca="1" si="22"/>
        <v>0</v>
      </c>
      <c r="BO70" s="359">
        <f t="shared" ca="1" si="23"/>
        <v>0</v>
      </c>
      <c r="BP70" s="359">
        <f t="shared" ca="1" si="24"/>
        <v>0</v>
      </c>
      <c r="BQ70" s="359">
        <f t="shared" ca="1" si="25"/>
        <v>0</v>
      </c>
      <c r="BR70" s="359">
        <f t="shared" ca="1" si="66"/>
        <v>0</v>
      </c>
      <c r="BT70" s="362">
        <f t="shared" ca="1" si="89"/>
        <v>181</v>
      </c>
      <c r="BU70" s="362">
        <v>62</v>
      </c>
      <c r="BV70" s="371">
        <f t="shared" ca="1" si="90"/>
        <v>0</v>
      </c>
      <c r="BW70" s="359">
        <f t="shared" ca="1" si="26"/>
        <v>0</v>
      </c>
      <c r="BX70" s="359">
        <f t="shared" ca="1" si="27"/>
        <v>0</v>
      </c>
      <c r="BY70" s="359">
        <f t="shared" ca="1" si="28"/>
        <v>0</v>
      </c>
      <c r="BZ70" s="359">
        <f t="shared" ca="1" si="29"/>
        <v>0</v>
      </c>
      <c r="CA70" s="359">
        <f t="shared" ca="1" si="67"/>
        <v>0</v>
      </c>
      <c r="CC70" s="362">
        <f t="shared" ca="1" si="91"/>
        <v>181</v>
      </c>
      <c r="CD70" s="362">
        <v>62</v>
      </c>
      <c r="CE70" s="371">
        <f t="shared" ca="1" si="92"/>
        <v>0</v>
      </c>
      <c r="CF70" s="359">
        <f t="shared" ca="1" si="30"/>
        <v>0</v>
      </c>
      <c r="CG70" s="359">
        <f t="shared" ca="1" si="31"/>
        <v>0</v>
      </c>
      <c r="CH70" s="359">
        <f t="shared" ca="1" si="32"/>
        <v>0</v>
      </c>
      <c r="CI70" s="359">
        <f t="shared" ca="1" si="33"/>
        <v>0</v>
      </c>
      <c r="CJ70" s="359">
        <f t="shared" ca="1" si="68"/>
        <v>0</v>
      </c>
      <c r="CL70" s="362">
        <f t="shared" ca="1" si="93"/>
        <v>181</v>
      </c>
      <c r="CM70" s="362">
        <v>62</v>
      </c>
      <c r="CN70" s="371">
        <f t="shared" ca="1" si="94"/>
        <v>0</v>
      </c>
      <c r="CO70" s="359">
        <f t="shared" ca="1" si="34"/>
        <v>0</v>
      </c>
      <c r="CP70" s="359">
        <f t="shared" ca="1" si="35"/>
        <v>0</v>
      </c>
      <c r="CQ70" s="359">
        <f t="shared" ca="1" si="36"/>
        <v>0</v>
      </c>
      <c r="CR70" s="359">
        <f t="shared" ca="1" si="37"/>
        <v>0</v>
      </c>
      <c r="CS70" s="359">
        <f t="shared" ca="1" si="69"/>
        <v>0</v>
      </c>
      <c r="CU70" s="362">
        <f t="shared" ca="1" si="95"/>
        <v>181</v>
      </c>
      <c r="CV70" s="362">
        <v>62</v>
      </c>
      <c r="CW70" s="371">
        <f t="shared" ca="1" si="96"/>
        <v>0</v>
      </c>
      <c r="CX70" s="359">
        <f t="shared" ca="1" si="38"/>
        <v>0</v>
      </c>
      <c r="CY70" s="359">
        <f t="shared" ca="1" si="39"/>
        <v>0</v>
      </c>
      <c r="CZ70" s="359">
        <f t="shared" ca="1" si="40"/>
        <v>0</v>
      </c>
      <c r="DA70" s="359">
        <f t="shared" ca="1" si="41"/>
        <v>0</v>
      </c>
      <c r="DB70" s="359">
        <f t="shared" ca="1" si="70"/>
        <v>0</v>
      </c>
      <c r="DD70" s="362">
        <f t="shared" ca="1" si="97"/>
        <v>181</v>
      </c>
      <c r="DE70" s="362">
        <v>62</v>
      </c>
      <c r="DF70" s="371">
        <f t="shared" ca="1" si="98"/>
        <v>0</v>
      </c>
      <c r="DG70" s="359">
        <f t="shared" ca="1" si="42"/>
        <v>0</v>
      </c>
      <c r="DH70" s="359">
        <f t="shared" ca="1" si="43"/>
        <v>0</v>
      </c>
      <c r="DI70" s="359">
        <f t="shared" ca="1" si="44"/>
        <v>0</v>
      </c>
      <c r="DJ70" s="359">
        <f t="shared" ca="1" si="45"/>
        <v>0</v>
      </c>
      <c r="DK70" s="359">
        <f t="shared" ca="1" si="71"/>
        <v>0</v>
      </c>
      <c r="DM70" s="362">
        <f t="shared" ca="1" si="99"/>
        <v>181</v>
      </c>
      <c r="DN70" s="362">
        <v>62</v>
      </c>
      <c r="DO70" s="371">
        <f t="shared" ca="1" si="100"/>
        <v>0</v>
      </c>
      <c r="DP70" s="359">
        <f t="shared" ca="1" si="46"/>
        <v>0</v>
      </c>
      <c r="DQ70" s="359">
        <f t="shared" ca="1" si="47"/>
        <v>0</v>
      </c>
      <c r="DR70" s="359">
        <f t="shared" ca="1" si="48"/>
        <v>0</v>
      </c>
      <c r="DS70" s="359">
        <f t="shared" ca="1" si="49"/>
        <v>0</v>
      </c>
      <c r="DT70" s="359">
        <f t="shared" ca="1" si="72"/>
        <v>0</v>
      </c>
      <c r="DV70" s="362">
        <f t="shared" ca="1" si="101"/>
        <v>181</v>
      </c>
      <c r="DW70" s="362">
        <v>62</v>
      </c>
      <c r="DX70" s="371">
        <f t="shared" ca="1" si="102"/>
        <v>0</v>
      </c>
      <c r="DY70" s="359">
        <f t="shared" ca="1" si="50"/>
        <v>0</v>
      </c>
      <c r="DZ70" s="359">
        <f t="shared" ca="1" si="51"/>
        <v>0</v>
      </c>
      <c r="EA70" s="359">
        <f t="shared" ca="1" si="52"/>
        <v>0</v>
      </c>
      <c r="EB70" s="359">
        <f t="shared" ca="1" si="53"/>
        <v>0</v>
      </c>
      <c r="EC70" s="359">
        <f t="shared" ca="1" si="73"/>
        <v>0</v>
      </c>
      <c r="EE70" s="362">
        <f t="shared" ca="1" si="103"/>
        <v>181</v>
      </c>
      <c r="EF70" s="362">
        <v>62</v>
      </c>
      <c r="EG70" s="371">
        <f t="shared" ca="1" si="104"/>
        <v>0</v>
      </c>
      <c r="EH70" s="359">
        <f t="shared" ca="1" si="54"/>
        <v>0</v>
      </c>
      <c r="EI70" s="359">
        <f t="shared" ca="1" si="55"/>
        <v>0</v>
      </c>
      <c r="EJ70" s="359">
        <f t="shared" ca="1" si="56"/>
        <v>0</v>
      </c>
      <c r="EK70" s="359">
        <f t="shared" ca="1" si="57"/>
        <v>0</v>
      </c>
      <c r="EL70" s="359">
        <f t="shared" ca="1" si="74"/>
        <v>0</v>
      </c>
    </row>
    <row r="71" spans="6:142" x14ac:dyDescent="0.35">
      <c r="F71" s="372">
        <f ca="1">IFERROR(INDEX('Inflation Rates'!$A$16:$H$138,MATCH('TSP Traditional'!$H71,'Inflation Rates'!$A$16:$A$138,0),8)/INDEX('Inflation Rates'!$A$16:$H$138,MATCH('TSP Traditional'!$H71,'Inflation Rates'!$A$16:$A$138,0)-1,8)-1,F70)</f>
        <v>2.0000000000000018E-2</v>
      </c>
      <c r="G71" s="372">
        <f ca="1">IFERROR(INDEX('Inflation Rates'!$A$16:$H$138,MATCH('TSP Traditional'!$H71,'Inflation Rates'!$A$16:$A$138,0),6)/INDEX('Inflation Rates'!$A$16:$H$138,MATCH('TSP Traditional'!$H71,'Inflation Rates'!$A$16:$A$138,0)-1,6)-1,G70)</f>
        <v>2.0999999999999908E-2</v>
      </c>
      <c r="H71" s="362">
        <f t="shared" ca="1" si="105"/>
        <v>2082</v>
      </c>
      <c r="I71" s="362">
        <f t="shared" ca="1" si="106"/>
        <v>182</v>
      </c>
      <c r="J71" s="362">
        <v>63</v>
      </c>
      <c r="K71" s="371">
        <f t="shared" ca="1" si="110"/>
        <v>0</v>
      </c>
      <c r="L71" s="359">
        <f t="shared" ca="1" si="2"/>
        <v>0</v>
      </c>
      <c r="M71" s="359">
        <f t="shared" ca="1" si="3"/>
        <v>0</v>
      </c>
      <c r="N71" s="359">
        <f t="shared" ca="1" si="75"/>
        <v>0</v>
      </c>
      <c r="O71" s="359">
        <f t="shared" ca="1" si="58"/>
        <v>0</v>
      </c>
      <c r="P71" s="359">
        <f t="shared" ca="1" si="76"/>
        <v>0</v>
      </c>
      <c r="R71" s="362">
        <f t="shared" ca="1" si="108"/>
        <v>182</v>
      </c>
      <c r="S71" s="362">
        <v>62</v>
      </c>
      <c r="T71" s="371">
        <f t="shared" ca="1" si="109"/>
        <v>0</v>
      </c>
      <c r="U71" s="359">
        <f t="shared" ca="1" si="59"/>
        <v>0</v>
      </c>
      <c r="V71" s="359">
        <f t="shared" ca="1" si="60"/>
        <v>0</v>
      </c>
      <c r="W71" s="359">
        <f t="shared" ca="1" si="61"/>
        <v>0</v>
      </c>
      <c r="X71" s="359">
        <f t="shared" ca="1" si="77"/>
        <v>0</v>
      </c>
      <c r="Y71" s="359">
        <f t="shared" ca="1" si="78"/>
        <v>0</v>
      </c>
      <c r="AA71" s="362">
        <f t="shared" ca="1" si="79"/>
        <v>182</v>
      </c>
      <c r="AB71" s="362">
        <v>63</v>
      </c>
      <c r="AC71" s="371">
        <f t="shared" ca="1" si="80"/>
        <v>0</v>
      </c>
      <c r="AD71" s="359">
        <f t="shared" ca="1" si="6"/>
        <v>0</v>
      </c>
      <c r="AE71" s="359">
        <f t="shared" ca="1" si="7"/>
        <v>0</v>
      </c>
      <c r="AF71" s="359">
        <f t="shared" ca="1" si="8"/>
        <v>0</v>
      </c>
      <c r="AG71" s="359">
        <f t="shared" ca="1" si="9"/>
        <v>0</v>
      </c>
      <c r="AH71" s="359">
        <f t="shared" ca="1" si="62"/>
        <v>0</v>
      </c>
      <c r="AJ71" s="362">
        <f t="shared" ca="1" si="81"/>
        <v>182</v>
      </c>
      <c r="AK71" s="362">
        <v>63</v>
      </c>
      <c r="AL71" s="371">
        <f t="shared" ca="1" si="82"/>
        <v>0</v>
      </c>
      <c r="AM71" s="359">
        <f t="shared" ca="1" si="10"/>
        <v>0</v>
      </c>
      <c r="AN71" s="359">
        <f t="shared" ca="1" si="11"/>
        <v>0</v>
      </c>
      <c r="AO71" s="359">
        <f t="shared" ca="1" si="12"/>
        <v>0</v>
      </c>
      <c r="AP71" s="359">
        <f t="shared" ca="1" si="13"/>
        <v>0</v>
      </c>
      <c r="AQ71" s="359">
        <f t="shared" ca="1" si="63"/>
        <v>0</v>
      </c>
      <c r="AS71" s="362">
        <f t="shared" ca="1" si="83"/>
        <v>182</v>
      </c>
      <c r="AT71" s="362">
        <v>63</v>
      </c>
      <c r="AU71" s="371">
        <f t="shared" ca="1" si="84"/>
        <v>0</v>
      </c>
      <c r="AV71" s="359">
        <f t="shared" ca="1" si="14"/>
        <v>0</v>
      </c>
      <c r="AW71" s="359">
        <f t="shared" ca="1" si="15"/>
        <v>0</v>
      </c>
      <c r="AX71" s="359">
        <f t="shared" ca="1" si="16"/>
        <v>0</v>
      </c>
      <c r="AY71" s="359">
        <f t="shared" ca="1" si="17"/>
        <v>0</v>
      </c>
      <c r="AZ71" s="359">
        <f t="shared" ca="1" si="64"/>
        <v>0</v>
      </c>
      <c r="BB71" s="362">
        <f t="shared" ca="1" si="85"/>
        <v>182</v>
      </c>
      <c r="BC71" s="362">
        <v>63</v>
      </c>
      <c r="BD71" s="371">
        <f t="shared" ca="1" si="86"/>
        <v>0</v>
      </c>
      <c r="BE71" s="359">
        <f t="shared" ca="1" si="18"/>
        <v>0</v>
      </c>
      <c r="BF71" s="359">
        <f t="shared" ca="1" si="19"/>
        <v>0</v>
      </c>
      <c r="BG71" s="359">
        <f t="shared" ca="1" si="20"/>
        <v>0</v>
      </c>
      <c r="BH71" s="359">
        <f t="shared" ca="1" si="21"/>
        <v>0</v>
      </c>
      <c r="BI71" s="359">
        <f t="shared" ca="1" si="65"/>
        <v>0</v>
      </c>
      <c r="BK71" s="362">
        <f t="shared" ca="1" si="87"/>
        <v>182</v>
      </c>
      <c r="BL71" s="362">
        <v>63</v>
      </c>
      <c r="BM71" s="371">
        <f t="shared" ca="1" si="88"/>
        <v>0</v>
      </c>
      <c r="BN71" s="359">
        <f t="shared" ca="1" si="22"/>
        <v>0</v>
      </c>
      <c r="BO71" s="359">
        <f t="shared" ca="1" si="23"/>
        <v>0</v>
      </c>
      <c r="BP71" s="359">
        <f t="shared" ca="1" si="24"/>
        <v>0</v>
      </c>
      <c r="BQ71" s="359">
        <f t="shared" ca="1" si="25"/>
        <v>0</v>
      </c>
      <c r="BR71" s="359">
        <f t="shared" ca="1" si="66"/>
        <v>0</v>
      </c>
      <c r="BT71" s="362">
        <f t="shared" ca="1" si="89"/>
        <v>182</v>
      </c>
      <c r="BU71" s="362">
        <v>63</v>
      </c>
      <c r="BV71" s="371">
        <f t="shared" ca="1" si="90"/>
        <v>0</v>
      </c>
      <c r="BW71" s="359">
        <f t="shared" ca="1" si="26"/>
        <v>0</v>
      </c>
      <c r="BX71" s="359">
        <f t="shared" ca="1" si="27"/>
        <v>0</v>
      </c>
      <c r="BY71" s="359">
        <f t="shared" ca="1" si="28"/>
        <v>0</v>
      </c>
      <c r="BZ71" s="359">
        <f t="shared" ca="1" si="29"/>
        <v>0</v>
      </c>
      <c r="CA71" s="359">
        <f t="shared" ca="1" si="67"/>
        <v>0</v>
      </c>
      <c r="CC71" s="362">
        <f t="shared" ca="1" si="91"/>
        <v>182</v>
      </c>
      <c r="CD71" s="362">
        <v>63</v>
      </c>
      <c r="CE71" s="371">
        <f t="shared" ca="1" si="92"/>
        <v>0</v>
      </c>
      <c r="CF71" s="359">
        <f t="shared" ca="1" si="30"/>
        <v>0</v>
      </c>
      <c r="CG71" s="359">
        <f t="shared" ca="1" si="31"/>
        <v>0</v>
      </c>
      <c r="CH71" s="359">
        <f t="shared" ca="1" si="32"/>
        <v>0</v>
      </c>
      <c r="CI71" s="359">
        <f t="shared" ca="1" si="33"/>
        <v>0</v>
      </c>
      <c r="CJ71" s="359">
        <f t="shared" ca="1" si="68"/>
        <v>0</v>
      </c>
      <c r="CL71" s="362">
        <f t="shared" ca="1" si="93"/>
        <v>182</v>
      </c>
      <c r="CM71" s="362">
        <v>63</v>
      </c>
      <c r="CN71" s="371">
        <f t="shared" ca="1" si="94"/>
        <v>0</v>
      </c>
      <c r="CO71" s="359">
        <f t="shared" ca="1" si="34"/>
        <v>0</v>
      </c>
      <c r="CP71" s="359">
        <f t="shared" ca="1" si="35"/>
        <v>0</v>
      </c>
      <c r="CQ71" s="359">
        <f t="shared" ca="1" si="36"/>
        <v>0</v>
      </c>
      <c r="CR71" s="359">
        <f t="shared" ca="1" si="37"/>
        <v>0</v>
      </c>
      <c r="CS71" s="359">
        <f t="shared" ca="1" si="69"/>
        <v>0</v>
      </c>
      <c r="CU71" s="362">
        <f t="shared" ca="1" si="95"/>
        <v>182</v>
      </c>
      <c r="CV71" s="362">
        <v>63</v>
      </c>
      <c r="CW71" s="371">
        <f t="shared" ca="1" si="96"/>
        <v>0</v>
      </c>
      <c r="CX71" s="359">
        <f t="shared" ca="1" si="38"/>
        <v>0</v>
      </c>
      <c r="CY71" s="359">
        <f t="shared" ca="1" si="39"/>
        <v>0</v>
      </c>
      <c r="CZ71" s="359">
        <f t="shared" ca="1" si="40"/>
        <v>0</v>
      </c>
      <c r="DA71" s="359">
        <f t="shared" ca="1" si="41"/>
        <v>0</v>
      </c>
      <c r="DB71" s="359">
        <f t="shared" ca="1" si="70"/>
        <v>0</v>
      </c>
      <c r="DD71" s="362">
        <f t="shared" ca="1" si="97"/>
        <v>182</v>
      </c>
      <c r="DE71" s="362">
        <v>63</v>
      </c>
      <c r="DF71" s="371">
        <f t="shared" ca="1" si="98"/>
        <v>0</v>
      </c>
      <c r="DG71" s="359">
        <f t="shared" ca="1" si="42"/>
        <v>0</v>
      </c>
      <c r="DH71" s="359">
        <f t="shared" ca="1" si="43"/>
        <v>0</v>
      </c>
      <c r="DI71" s="359">
        <f t="shared" ca="1" si="44"/>
        <v>0</v>
      </c>
      <c r="DJ71" s="359">
        <f t="shared" ca="1" si="45"/>
        <v>0</v>
      </c>
      <c r="DK71" s="359">
        <f t="shared" ca="1" si="71"/>
        <v>0</v>
      </c>
      <c r="DM71" s="362">
        <f t="shared" ca="1" si="99"/>
        <v>182</v>
      </c>
      <c r="DN71" s="362">
        <v>63</v>
      </c>
      <c r="DO71" s="371">
        <f t="shared" ca="1" si="100"/>
        <v>0</v>
      </c>
      <c r="DP71" s="359">
        <f t="shared" ca="1" si="46"/>
        <v>0</v>
      </c>
      <c r="DQ71" s="359">
        <f t="shared" ca="1" si="47"/>
        <v>0</v>
      </c>
      <c r="DR71" s="359">
        <f t="shared" ca="1" si="48"/>
        <v>0</v>
      </c>
      <c r="DS71" s="359">
        <f t="shared" ca="1" si="49"/>
        <v>0</v>
      </c>
      <c r="DT71" s="359">
        <f t="shared" ca="1" si="72"/>
        <v>0</v>
      </c>
      <c r="DV71" s="362">
        <f t="shared" ca="1" si="101"/>
        <v>182</v>
      </c>
      <c r="DW71" s="362">
        <v>63</v>
      </c>
      <c r="DX71" s="371">
        <f t="shared" ca="1" si="102"/>
        <v>0</v>
      </c>
      <c r="DY71" s="359">
        <f t="shared" ca="1" si="50"/>
        <v>0</v>
      </c>
      <c r="DZ71" s="359">
        <f t="shared" ca="1" si="51"/>
        <v>0</v>
      </c>
      <c r="EA71" s="359">
        <f t="shared" ca="1" si="52"/>
        <v>0</v>
      </c>
      <c r="EB71" s="359">
        <f t="shared" ca="1" si="53"/>
        <v>0</v>
      </c>
      <c r="EC71" s="359">
        <f t="shared" ca="1" si="73"/>
        <v>0</v>
      </c>
      <c r="EE71" s="362">
        <f t="shared" ca="1" si="103"/>
        <v>182</v>
      </c>
      <c r="EF71" s="362">
        <v>63</v>
      </c>
      <c r="EG71" s="371">
        <f t="shared" ca="1" si="104"/>
        <v>0</v>
      </c>
      <c r="EH71" s="359">
        <f t="shared" ca="1" si="54"/>
        <v>0</v>
      </c>
      <c r="EI71" s="359">
        <f t="shared" ca="1" si="55"/>
        <v>0</v>
      </c>
      <c r="EJ71" s="359">
        <f t="shared" ca="1" si="56"/>
        <v>0</v>
      </c>
      <c r="EK71" s="359">
        <f t="shared" ca="1" si="57"/>
        <v>0</v>
      </c>
      <c r="EL71" s="359">
        <f t="shared" ca="1" si="74"/>
        <v>0</v>
      </c>
    </row>
    <row r="72" spans="6:142" x14ac:dyDescent="0.35">
      <c r="F72" s="372">
        <f ca="1">IFERROR(INDEX('Inflation Rates'!$A$16:$H$138,MATCH('TSP Traditional'!$H72,'Inflation Rates'!$A$16:$A$138,0),8)/INDEX('Inflation Rates'!$A$16:$H$138,MATCH('TSP Traditional'!$H72,'Inflation Rates'!$A$16:$A$138,0)-1,8)-1,F71)</f>
        <v>2.0000000000000018E-2</v>
      </c>
      <c r="G72" s="372">
        <f ca="1">IFERROR(INDEX('Inflation Rates'!$A$16:$H$138,MATCH('TSP Traditional'!$H72,'Inflation Rates'!$A$16:$A$138,0),6)/INDEX('Inflation Rates'!$A$16:$H$138,MATCH('TSP Traditional'!$H72,'Inflation Rates'!$A$16:$A$138,0)-1,6)-1,G71)</f>
        <v>2.0999999999999908E-2</v>
      </c>
      <c r="H72" s="362">
        <f t="shared" ca="1" si="105"/>
        <v>2083</v>
      </c>
      <c r="I72" s="362">
        <f t="shared" ca="1" si="106"/>
        <v>183</v>
      </c>
      <c r="J72" s="362">
        <v>64</v>
      </c>
      <c r="K72" s="371">
        <f t="shared" ca="1" si="110"/>
        <v>0</v>
      </c>
      <c r="L72" s="359">
        <f t="shared" ca="1" si="2"/>
        <v>0</v>
      </c>
      <c r="M72" s="359">
        <f t="shared" ca="1" si="3"/>
        <v>0</v>
      </c>
      <c r="N72" s="359">
        <f t="shared" ca="1" si="75"/>
        <v>0</v>
      </c>
      <c r="O72" s="359">
        <f t="shared" ca="1" si="58"/>
        <v>0</v>
      </c>
      <c r="P72" s="359">
        <f t="shared" ca="1" si="76"/>
        <v>0</v>
      </c>
      <c r="R72" s="362">
        <f t="shared" ca="1" si="108"/>
        <v>183</v>
      </c>
      <c r="S72" s="362">
        <v>63</v>
      </c>
      <c r="T72" s="371">
        <f t="shared" ca="1" si="109"/>
        <v>0</v>
      </c>
      <c r="U72" s="359">
        <f t="shared" ca="1" si="59"/>
        <v>0</v>
      </c>
      <c r="V72" s="359">
        <f t="shared" ca="1" si="60"/>
        <v>0</v>
      </c>
      <c r="W72" s="359">
        <f t="shared" ca="1" si="61"/>
        <v>0</v>
      </c>
      <c r="X72" s="359">
        <f t="shared" ca="1" si="77"/>
        <v>0</v>
      </c>
      <c r="Y72" s="359">
        <f t="shared" ca="1" si="78"/>
        <v>0</v>
      </c>
      <c r="AA72" s="362">
        <f t="shared" ca="1" si="79"/>
        <v>183</v>
      </c>
      <c r="AB72" s="362">
        <v>64</v>
      </c>
      <c r="AC72" s="371">
        <f t="shared" ca="1" si="80"/>
        <v>0</v>
      </c>
      <c r="AD72" s="359">
        <f t="shared" ca="1" si="6"/>
        <v>0</v>
      </c>
      <c r="AE72" s="359">
        <f t="shared" ca="1" si="7"/>
        <v>0</v>
      </c>
      <c r="AF72" s="359">
        <f t="shared" ca="1" si="8"/>
        <v>0</v>
      </c>
      <c r="AG72" s="359">
        <f t="shared" ca="1" si="9"/>
        <v>0</v>
      </c>
      <c r="AH72" s="359">
        <f t="shared" ca="1" si="62"/>
        <v>0</v>
      </c>
      <c r="AJ72" s="362">
        <f t="shared" ca="1" si="81"/>
        <v>183</v>
      </c>
      <c r="AK72" s="362">
        <v>64</v>
      </c>
      <c r="AL72" s="371">
        <f t="shared" ca="1" si="82"/>
        <v>0</v>
      </c>
      <c r="AM72" s="359">
        <f t="shared" ca="1" si="10"/>
        <v>0</v>
      </c>
      <c r="AN72" s="359">
        <f t="shared" ca="1" si="11"/>
        <v>0</v>
      </c>
      <c r="AO72" s="359">
        <f t="shared" ca="1" si="12"/>
        <v>0</v>
      </c>
      <c r="AP72" s="359">
        <f t="shared" ca="1" si="13"/>
        <v>0</v>
      </c>
      <c r="AQ72" s="359">
        <f t="shared" ca="1" si="63"/>
        <v>0</v>
      </c>
      <c r="AS72" s="362">
        <f t="shared" ca="1" si="83"/>
        <v>183</v>
      </c>
      <c r="AT72" s="362">
        <v>64</v>
      </c>
      <c r="AU72" s="371">
        <f t="shared" ca="1" si="84"/>
        <v>0</v>
      </c>
      <c r="AV72" s="359">
        <f t="shared" ca="1" si="14"/>
        <v>0</v>
      </c>
      <c r="AW72" s="359">
        <f t="shared" ca="1" si="15"/>
        <v>0</v>
      </c>
      <c r="AX72" s="359">
        <f t="shared" ca="1" si="16"/>
        <v>0</v>
      </c>
      <c r="AY72" s="359">
        <f t="shared" ca="1" si="17"/>
        <v>0</v>
      </c>
      <c r="AZ72" s="359">
        <f t="shared" ca="1" si="64"/>
        <v>0</v>
      </c>
      <c r="BB72" s="362">
        <f t="shared" ca="1" si="85"/>
        <v>183</v>
      </c>
      <c r="BC72" s="362">
        <v>64</v>
      </c>
      <c r="BD72" s="371">
        <f t="shared" ca="1" si="86"/>
        <v>0</v>
      </c>
      <c r="BE72" s="359">
        <f t="shared" ca="1" si="18"/>
        <v>0</v>
      </c>
      <c r="BF72" s="359">
        <f t="shared" ca="1" si="19"/>
        <v>0</v>
      </c>
      <c r="BG72" s="359">
        <f t="shared" ca="1" si="20"/>
        <v>0</v>
      </c>
      <c r="BH72" s="359">
        <f t="shared" ca="1" si="21"/>
        <v>0</v>
      </c>
      <c r="BI72" s="359">
        <f t="shared" ca="1" si="65"/>
        <v>0</v>
      </c>
      <c r="BK72" s="362">
        <f t="shared" ca="1" si="87"/>
        <v>183</v>
      </c>
      <c r="BL72" s="362">
        <v>64</v>
      </c>
      <c r="BM72" s="371">
        <f t="shared" ca="1" si="88"/>
        <v>0</v>
      </c>
      <c r="BN72" s="359">
        <f t="shared" ca="1" si="22"/>
        <v>0</v>
      </c>
      <c r="BO72" s="359">
        <f t="shared" ca="1" si="23"/>
        <v>0</v>
      </c>
      <c r="BP72" s="359">
        <f t="shared" ca="1" si="24"/>
        <v>0</v>
      </c>
      <c r="BQ72" s="359">
        <f t="shared" ca="1" si="25"/>
        <v>0</v>
      </c>
      <c r="BR72" s="359">
        <f t="shared" ca="1" si="66"/>
        <v>0</v>
      </c>
      <c r="BT72" s="362">
        <f t="shared" ca="1" si="89"/>
        <v>183</v>
      </c>
      <c r="BU72" s="362">
        <v>64</v>
      </c>
      <c r="BV72" s="371">
        <f t="shared" ca="1" si="90"/>
        <v>0</v>
      </c>
      <c r="BW72" s="359">
        <f t="shared" ca="1" si="26"/>
        <v>0</v>
      </c>
      <c r="BX72" s="359">
        <f t="shared" ca="1" si="27"/>
        <v>0</v>
      </c>
      <c r="BY72" s="359">
        <f t="shared" ca="1" si="28"/>
        <v>0</v>
      </c>
      <c r="BZ72" s="359">
        <f t="shared" ca="1" si="29"/>
        <v>0</v>
      </c>
      <c r="CA72" s="359">
        <f t="shared" ca="1" si="67"/>
        <v>0</v>
      </c>
      <c r="CC72" s="362">
        <f t="shared" ca="1" si="91"/>
        <v>183</v>
      </c>
      <c r="CD72" s="362">
        <v>64</v>
      </c>
      <c r="CE72" s="371">
        <f t="shared" ca="1" si="92"/>
        <v>0</v>
      </c>
      <c r="CF72" s="359">
        <f t="shared" ca="1" si="30"/>
        <v>0</v>
      </c>
      <c r="CG72" s="359">
        <f t="shared" ca="1" si="31"/>
        <v>0</v>
      </c>
      <c r="CH72" s="359">
        <f t="shared" ca="1" si="32"/>
        <v>0</v>
      </c>
      <c r="CI72" s="359">
        <f t="shared" ca="1" si="33"/>
        <v>0</v>
      </c>
      <c r="CJ72" s="359">
        <f t="shared" ca="1" si="68"/>
        <v>0</v>
      </c>
      <c r="CL72" s="362">
        <f t="shared" ca="1" si="93"/>
        <v>183</v>
      </c>
      <c r="CM72" s="362">
        <v>64</v>
      </c>
      <c r="CN72" s="371">
        <f t="shared" ca="1" si="94"/>
        <v>0</v>
      </c>
      <c r="CO72" s="359">
        <f t="shared" ca="1" si="34"/>
        <v>0</v>
      </c>
      <c r="CP72" s="359">
        <f t="shared" ca="1" si="35"/>
        <v>0</v>
      </c>
      <c r="CQ72" s="359">
        <f t="shared" ca="1" si="36"/>
        <v>0</v>
      </c>
      <c r="CR72" s="359">
        <f t="shared" ca="1" si="37"/>
        <v>0</v>
      </c>
      <c r="CS72" s="359">
        <f t="shared" ca="1" si="69"/>
        <v>0</v>
      </c>
      <c r="CU72" s="362">
        <f t="shared" ca="1" si="95"/>
        <v>183</v>
      </c>
      <c r="CV72" s="362">
        <v>64</v>
      </c>
      <c r="CW72" s="371">
        <f t="shared" ca="1" si="96"/>
        <v>0</v>
      </c>
      <c r="CX72" s="359">
        <f t="shared" ca="1" si="38"/>
        <v>0</v>
      </c>
      <c r="CY72" s="359">
        <f t="shared" ca="1" si="39"/>
        <v>0</v>
      </c>
      <c r="CZ72" s="359">
        <f t="shared" ca="1" si="40"/>
        <v>0</v>
      </c>
      <c r="DA72" s="359">
        <f t="shared" ca="1" si="41"/>
        <v>0</v>
      </c>
      <c r="DB72" s="359">
        <f t="shared" ca="1" si="70"/>
        <v>0</v>
      </c>
      <c r="DD72" s="362">
        <f t="shared" ca="1" si="97"/>
        <v>183</v>
      </c>
      <c r="DE72" s="362">
        <v>64</v>
      </c>
      <c r="DF72" s="371">
        <f t="shared" ca="1" si="98"/>
        <v>0</v>
      </c>
      <c r="DG72" s="359">
        <f t="shared" ca="1" si="42"/>
        <v>0</v>
      </c>
      <c r="DH72" s="359">
        <f t="shared" ca="1" si="43"/>
        <v>0</v>
      </c>
      <c r="DI72" s="359">
        <f t="shared" ca="1" si="44"/>
        <v>0</v>
      </c>
      <c r="DJ72" s="359">
        <f t="shared" ca="1" si="45"/>
        <v>0</v>
      </c>
      <c r="DK72" s="359">
        <f t="shared" ca="1" si="71"/>
        <v>0</v>
      </c>
      <c r="DM72" s="362">
        <f t="shared" ca="1" si="99"/>
        <v>183</v>
      </c>
      <c r="DN72" s="362">
        <v>64</v>
      </c>
      <c r="DO72" s="371">
        <f t="shared" ca="1" si="100"/>
        <v>0</v>
      </c>
      <c r="DP72" s="359">
        <f t="shared" ca="1" si="46"/>
        <v>0</v>
      </c>
      <c r="DQ72" s="359">
        <f t="shared" ca="1" si="47"/>
        <v>0</v>
      </c>
      <c r="DR72" s="359">
        <f t="shared" ca="1" si="48"/>
        <v>0</v>
      </c>
      <c r="DS72" s="359">
        <f t="shared" ca="1" si="49"/>
        <v>0</v>
      </c>
      <c r="DT72" s="359">
        <f t="shared" ca="1" si="72"/>
        <v>0</v>
      </c>
      <c r="DV72" s="362">
        <f t="shared" ca="1" si="101"/>
        <v>183</v>
      </c>
      <c r="DW72" s="362">
        <v>64</v>
      </c>
      <c r="DX72" s="371">
        <f t="shared" ca="1" si="102"/>
        <v>0</v>
      </c>
      <c r="DY72" s="359">
        <f t="shared" ca="1" si="50"/>
        <v>0</v>
      </c>
      <c r="DZ72" s="359">
        <f t="shared" ca="1" si="51"/>
        <v>0</v>
      </c>
      <c r="EA72" s="359">
        <f t="shared" ca="1" si="52"/>
        <v>0</v>
      </c>
      <c r="EB72" s="359">
        <f t="shared" ca="1" si="53"/>
        <v>0</v>
      </c>
      <c r="EC72" s="359">
        <f t="shared" ca="1" si="73"/>
        <v>0</v>
      </c>
      <c r="EE72" s="362">
        <f t="shared" ca="1" si="103"/>
        <v>183</v>
      </c>
      <c r="EF72" s="362">
        <v>64</v>
      </c>
      <c r="EG72" s="371">
        <f t="shared" ca="1" si="104"/>
        <v>0</v>
      </c>
      <c r="EH72" s="359">
        <f t="shared" ca="1" si="54"/>
        <v>0</v>
      </c>
      <c r="EI72" s="359">
        <f t="shared" ca="1" si="55"/>
        <v>0</v>
      </c>
      <c r="EJ72" s="359">
        <f t="shared" ca="1" si="56"/>
        <v>0</v>
      </c>
      <c r="EK72" s="359">
        <f t="shared" ca="1" si="57"/>
        <v>0</v>
      </c>
      <c r="EL72" s="359">
        <f t="shared" ca="1" si="74"/>
        <v>0</v>
      </c>
    </row>
    <row r="73" spans="6:142" x14ac:dyDescent="0.35">
      <c r="F73" s="372">
        <f ca="1">IFERROR(INDEX('Inflation Rates'!$A$16:$H$138,MATCH('TSP Traditional'!$H73,'Inflation Rates'!$A$16:$A$138,0),8)/INDEX('Inflation Rates'!$A$16:$H$138,MATCH('TSP Traditional'!$H73,'Inflation Rates'!$A$16:$A$138,0)-1,8)-1,F72)</f>
        <v>2.0000000000000018E-2</v>
      </c>
      <c r="G73" s="372">
        <f ca="1">IFERROR(INDEX('Inflation Rates'!$A$16:$H$138,MATCH('TSP Traditional'!$H73,'Inflation Rates'!$A$16:$A$138,0),6)/INDEX('Inflation Rates'!$A$16:$H$138,MATCH('TSP Traditional'!$H73,'Inflation Rates'!$A$16:$A$138,0)-1,6)-1,G72)</f>
        <v>2.0999999999999908E-2</v>
      </c>
      <c r="H73" s="362">
        <f t="shared" ca="1" si="105"/>
        <v>2084</v>
      </c>
      <c r="I73" s="362">
        <f t="shared" ca="1" si="106"/>
        <v>184</v>
      </c>
      <c r="J73" s="362">
        <v>65</v>
      </c>
      <c r="K73" s="371">
        <f t="shared" ca="1" si="110"/>
        <v>0</v>
      </c>
      <c r="L73" s="359">
        <f t="shared" ca="1" si="2"/>
        <v>0</v>
      </c>
      <c r="M73" s="359">
        <f t="shared" ca="1" si="3"/>
        <v>0</v>
      </c>
      <c r="N73" s="359">
        <f t="shared" ca="1" si="75"/>
        <v>0</v>
      </c>
      <c r="O73" s="359">
        <f t="shared" ca="1" si="58"/>
        <v>0</v>
      </c>
      <c r="P73" s="359">
        <f t="shared" ca="1" si="76"/>
        <v>0</v>
      </c>
      <c r="R73" s="362">
        <f t="shared" ca="1" si="108"/>
        <v>184</v>
      </c>
      <c r="S73" s="362">
        <v>64</v>
      </c>
      <c r="T73" s="371">
        <f t="shared" ca="1" si="109"/>
        <v>0</v>
      </c>
      <c r="U73" s="359">
        <f t="shared" ca="1" si="59"/>
        <v>0</v>
      </c>
      <c r="V73" s="359">
        <f t="shared" ca="1" si="60"/>
        <v>0</v>
      </c>
      <c r="W73" s="359">
        <f t="shared" ca="1" si="61"/>
        <v>0</v>
      </c>
      <c r="X73" s="359">
        <f t="shared" ca="1" si="77"/>
        <v>0</v>
      </c>
      <c r="Y73" s="359">
        <f t="shared" ca="1" si="78"/>
        <v>0</v>
      </c>
      <c r="AA73" s="362">
        <f t="shared" ca="1" si="79"/>
        <v>184</v>
      </c>
      <c r="AB73" s="362">
        <v>65</v>
      </c>
      <c r="AC73" s="371">
        <f t="shared" ca="1" si="80"/>
        <v>0</v>
      </c>
      <c r="AD73" s="359">
        <f t="shared" ref="AD73:AD136" ca="1" si="111">IF(AA73&lt;AH$7,$B$7*((1+$G74)^(AB73-1))*$B$2,0)</f>
        <v>0</v>
      </c>
      <c r="AE73" s="359">
        <f t="shared" ref="AE73:AE136" ca="1" si="112">IF(AA73&lt;AH$7,$B$3*$B$7*(1+$G74)^(AB73-1),0)</f>
        <v>0</v>
      </c>
      <c r="AF73" s="359">
        <f t="shared" ref="AF73:AF136" ca="1" si="113">(AC73+(AD73+AE73)*0.5)*$B$6</f>
        <v>0</v>
      </c>
      <c r="AG73" s="359">
        <f t="shared" ref="AG73:AG136" ca="1" si="114">IF(AH72=0,0,IFERROR(IF(AA73=AH$7,-$B$8*AC73,-ABS(AG72*(1+$F74))),0))</f>
        <v>0</v>
      </c>
      <c r="AH73" s="359">
        <f t="shared" ca="1" si="62"/>
        <v>0</v>
      </c>
      <c r="AJ73" s="362">
        <f t="shared" ca="1" si="81"/>
        <v>184</v>
      </c>
      <c r="AK73" s="362">
        <v>65</v>
      </c>
      <c r="AL73" s="371">
        <f t="shared" ca="1" si="82"/>
        <v>0</v>
      </c>
      <c r="AM73" s="359">
        <f t="shared" ref="AM73:AM136" ca="1" si="115">IF(AJ73&lt;AQ$7,$B$7*((1+$G74)^(AK73-1))*$B$2,0)</f>
        <v>0</v>
      </c>
      <c r="AN73" s="359">
        <f t="shared" ref="AN73:AN136" ca="1" si="116">IF(AJ73&lt;AQ$7,$B$3*$B$7*(1+$G74)^(AK73-1),0)</f>
        <v>0</v>
      </c>
      <c r="AO73" s="359">
        <f t="shared" ref="AO73:AO136" ca="1" si="117">(AL73+(AM73+AN73)*0.5)*$B$6</f>
        <v>0</v>
      </c>
      <c r="AP73" s="359">
        <f t="shared" ref="AP73:AP136" ca="1" si="118">IF(AQ72=0,0,IFERROR(IF(AJ73=AQ$7,-$B$8*AL73,-ABS(AP72*(1+$F74))),0))</f>
        <v>0</v>
      </c>
      <c r="AQ73" s="359">
        <f t="shared" ca="1" si="63"/>
        <v>0</v>
      </c>
      <c r="AS73" s="362">
        <f t="shared" ca="1" si="83"/>
        <v>184</v>
      </c>
      <c r="AT73" s="362">
        <v>65</v>
      </c>
      <c r="AU73" s="371">
        <f t="shared" ca="1" si="84"/>
        <v>0</v>
      </c>
      <c r="AV73" s="359">
        <f t="shared" ref="AV73:AV136" ca="1" si="119">IF(AS73&lt;AZ$7,$B$7*((1+$G74)^(AT73-1))*$B$2,0)</f>
        <v>0</v>
      </c>
      <c r="AW73" s="359">
        <f t="shared" ref="AW73:AW136" ca="1" si="120">IF(AS73&lt;AZ$7,$B$3*$B$7*(1+$G74)^(AT73-1),0)</f>
        <v>0</v>
      </c>
      <c r="AX73" s="359">
        <f t="shared" ref="AX73:AX136" ca="1" si="121">(AU73+(AV73+AW73)*0.5)*$B$6</f>
        <v>0</v>
      </c>
      <c r="AY73" s="359">
        <f t="shared" ref="AY73:AY136" ca="1" si="122">IF(AZ72=0,0,IFERROR(IF(AS73=AZ$7,-$B$8*AU73,-ABS(AY72*(1+$F74))),0))</f>
        <v>0</v>
      </c>
      <c r="AZ73" s="359">
        <f t="shared" ca="1" si="64"/>
        <v>0</v>
      </c>
      <c r="BB73" s="362">
        <f t="shared" ca="1" si="85"/>
        <v>184</v>
      </c>
      <c r="BC73" s="362">
        <v>65</v>
      </c>
      <c r="BD73" s="371">
        <f t="shared" ca="1" si="86"/>
        <v>0</v>
      </c>
      <c r="BE73" s="359">
        <f t="shared" ref="BE73:BE136" ca="1" si="123">IF(BB73&lt;BI$7,$B$7*((1+$G74)^(BC73-1))*$B$2,0)</f>
        <v>0</v>
      </c>
      <c r="BF73" s="359">
        <f t="shared" ref="BF73:BF136" ca="1" si="124">IF(BB73&lt;BI$7,$B$3*$B$7*(1+$G74)^(BC73-1),0)</f>
        <v>0</v>
      </c>
      <c r="BG73" s="359">
        <f t="shared" ref="BG73:BG136" ca="1" si="125">(BD73+(BE73+BF73)*0.5)*$B$6</f>
        <v>0</v>
      </c>
      <c r="BH73" s="359">
        <f t="shared" ref="BH73:BH136" ca="1" si="126">IF(BI72=0,0,IFERROR(IF(BB73=BI$7,-$B$8*BD73,-ABS(BH72*(1+$F74))),0))</f>
        <v>0</v>
      </c>
      <c r="BI73" s="359">
        <f t="shared" ca="1" si="65"/>
        <v>0</v>
      </c>
      <c r="BK73" s="362">
        <f t="shared" ca="1" si="87"/>
        <v>184</v>
      </c>
      <c r="BL73" s="362">
        <v>65</v>
      </c>
      <c r="BM73" s="371">
        <f t="shared" ca="1" si="88"/>
        <v>0</v>
      </c>
      <c r="BN73" s="359">
        <f t="shared" ref="BN73:BN136" ca="1" si="127">IF(BK73&lt;BR$7,$B$7*((1+$G74)^(BL73-1))*$B$2,0)</f>
        <v>0</v>
      </c>
      <c r="BO73" s="359">
        <f t="shared" ref="BO73:BO136" ca="1" si="128">IF(BK73&lt;BR$7,$B$3*$B$7*(1+$G74)^(BL73-1),0)</f>
        <v>0</v>
      </c>
      <c r="BP73" s="359">
        <f t="shared" ref="BP73:BP136" ca="1" si="129">(BM73+(BN73+BO73)*0.5)*$B$6</f>
        <v>0</v>
      </c>
      <c r="BQ73" s="359">
        <f t="shared" ref="BQ73:BQ136" ca="1" si="130">IF(BR72=0,0,IFERROR(IF(BK73=BR$7,-$B$8*BM73,-ABS(BQ72*(1+$F74))),0))</f>
        <v>0</v>
      </c>
      <c r="BR73" s="359">
        <f t="shared" ca="1" si="66"/>
        <v>0</v>
      </c>
      <c r="BT73" s="362">
        <f t="shared" ca="1" si="89"/>
        <v>184</v>
      </c>
      <c r="BU73" s="362">
        <v>65</v>
      </c>
      <c r="BV73" s="371">
        <f t="shared" ca="1" si="90"/>
        <v>0</v>
      </c>
      <c r="BW73" s="359">
        <f t="shared" ref="BW73:BW136" ca="1" si="131">IF(BT73&lt;CA$7,$B$7*((1+$G74)^(BU73-1))*$B$2,0)</f>
        <v>0</v>
      </c>
      <c r="BX73" s="359">
        <f t="shared" ref="BX73:BX136" ca="1" si="132">IF(BT73&lt;CA$7,$B$3*$B$7*(1+$G74)^(BU73-1),0)</f>
        <v>0</v>
      </c>
      <c r="BY73" s="359">
        <f t="shared" ref="BY73:BY136" ca="1" si="133">(BV73+(BW73+BX73)*0.5)*$B$6</f>
        <v>0</v>
      </c>
      <c r="BZ73" s="359">
        <f t="shared" ref="BZ73:BZ136" ca="1" si="134">IF(CA72=0,0,IFERROR(IF(BT73=CA$7,-$B$8*BV73,-ABS(BZ72*(1+$F74))),0))</f>
        <v>0</v>
      </c>
      <c r="CA73" s="359">
        <f t="shared" ca="1" si="67"/>
        <v>0</v>
      </c>
      <c r="CC73" s="362">
        <f t="shared" ca="1" si="91"/>
        <v>184</v>
      </c>
      <c r="CD73" s="362">
        <v>65</v>
      </c>
      <c r="CE73" s="371">
        <f t="shared" ca="1" si="92"/>
        <v>0</v>
      </c>
      <c r="CF73" s="359">
        <f t="shared" ref="CF73:CF136" ca="1" si="135">IF(CC73&lt;CJ$7,$B$7*((1+$G74)^(CD73-1))*$B$2,0)</f>
        <v>0</v>
      </c>
      <c r="CG73" s="359">
        <f t="shared" ref="CG73:CG136" ca="1" si="136">IF(CC73&lt;CJ$7,$B$3*$B$7*(1+$G74)^(CD73-1),0)</f>
        <v>0</v>
      </c>
      <c r="CH73" s="359">
        <f t="shared" ref="CH73:CH136" ca="1" si="137">(CE73+(CF73+CG73)*0.5)*$B$6</f>
        <v>0</v>
      </c>
      <c r="CI73" s="359">
        <f t="shared" ref="CI73:CI136" ca="1" si="138">IF(CJ72=0,0,IFERROR(IF(CC73=CJ$7,-$B$8*CE73,-ABS(CI72*(1+$F74))),0))</f>
        <v>0</v>
      </c>
      <c r="CJ73" s="359">
        <f t="shared" ca="1" si="68"/>
        <v>0</v>
      </c>
      <c r="CL73" s="362">
        <f t="shared" ca="1" si="93"/>
        <v>184</v>
      </c>
      <c r="CM73" s="362">
        <v>65</v>
      </c>
      <c r="CN73" s="371">
        <f t="shared" ca="1" si="94"/>
        <v>0</v>
      </c>
      <c r="CO73" s="359">
        <f t="shared" ref="CO73:CO136" ca="1" si="139">IF(CL73&lt;CS$7,$B$7*((1+$G74)^(CM73-1))*$B$2,0)</f>
        <v>0</v>
      </c>
      <c r="CP73" s="359">
        <f t="shared" ref="CP73:CP136" ca="1" si="140">IF(CL73&lt;CS$7,$B$3*$B$7*(1+$G74)^(CM73-1),0)</f>
        <v>0</v>
      </c>
      <c r="CQ73" s="359">
        <f t="shared" ref="CQ73:CQ136" ca="1" si="141">(CN73+(CO73+CP73)*0.5)*$B$6</f>
        <v>0</v>
      </c>
      <c r="CR73" s="359">
        <f t="shared" ref="CR73:CR136" ca="1" si="142">IF(CS72=0,0,IFERROR(IF(CL73=CS$7,-$B$8*CN73,-ABS(CR72*(1+$F74))),0))</f>
        <v>0</v>
      </c>
      <c r="CS73" s="359">
        <f t="shared" ca="1" si="69"/>
        <v>0</v>
      </c>
      <c r="CU73" s="362">
        <f t="shared" ca="1" si="95"/>
        <v>184</v>
      </c>
      <c r="CV73" s="362">
        <v>65</v>
      </c>
      <c r="CW73" s="371">
        <f t="shared" ca="1" si="96"/>
        <v>0</v>
      </c>
      <c r="CX73" s="359">
        <f t="shared" ref="CX73:CX136" ca="1" si="143">IF(CU73&lt;DB$7,$B$7*((1+$G74)^(CV73-1))*$B$2,0)</f>
        <v>0</v>
      </c>
      <c r="CY73" s="359">
        <f t="shared" ref="CY73:CY136" ca="1" si="144">IF(CU73&lt;DB$7,$B$3*$B$7*(1+$G74)^(CV73-1),0)</f>
        <v>0</v>
      </c>
      <c r="CZ73" s="359">
        <f t="shared" ref="CZ73:CZ136" ca="1" si="145">(CW73+(CX73+CY73)*0.5)*$B$6</f>
        <v>0</v>
      </c>
      <c r="DA73" s="359">
        <f t="shared" ref="DA73:DA136" ca="1" si="146">IF(DB72=0,0,IFERROR(IF(CU73=DB$7,-$B$8*CW73,-ABS(DA72*(1+$F74))),0))</f>
        <v>0</v>
      </c>
      <c r="DB73" s="359">
        <f t="shared" ca="1" si="70"/>
        <v>0</v>
      </c>
      <c r="DD73" s="362">
        <f t="shared" ca="1" si="97"/>
        <v>184</v>
      </c>
      <c r="DE73" s="362">
        <v>65</v>
      </c>
      <c r="DF73" s="371">
        <f t="shared" ca="1" si="98"/>
        <v>0</v>
      </c>
      <c r="DG73" s="359">
        <f t="shared" ref="DG73:DG136" ca="1" si="147">IF(DD73&lt;DK$7,$B$7*((1+$G74)^(DE73-1))*$B$2,0)</f>
        <v>0</v>
      </c>
      <c r="DH73" s="359">
        <f t="shared" ref="DH73:DH136" ca="1" si="148">IF(DD73&lt;DK$7,$B$3*$B$7*(1+$G74)^(DE73-1),0)</f>
        <v>0</v>
      </c>
      <c r="DI73" s="359">
        <f t="shared" ref="DI73:DI136" ca="1" si="149">(DF73+(DG73+DH73)*0.5)*$B$6</f>
        <v>0</v>
      </c>
      <c r="DJ73" s="359">
        <f t="shared" ref="DJ73:DJ136" ca="1" si="150">IF(DK72=0,0,IFERROR(IF(DD73=DK$7,-$B$8*DF73,-ABS(DJ72*(1+$F74))),0))</f>
        <v>0</v>
      </c>
      <c r="DK73" s="359">
        <f t="shared" ca="1" si="71"/>
        <v>0</v>
      </c>
      <c r="DM73" s="362">
        <f t="shared" ca="1" si="99"/>
        <v>184</v>
      </c>
      <c r="DN73" s="362">
        <v>65</v>
      </c>
      <c r="DO73" s="371">
        <f t="shared" ca="1" si="100"/>
        <v>0</v>
      </c>
      <c r="DP73" s="359">
        <f t="shared" ref="DP73:DP136" ca="1" si="151">IF(DM73&lt;DT$7,$B$7*((1+$G74)^(DN73-1))*$B$2,0)</f>
        <v>0</v>
      </c>
      <c r="DQ73" s="359">
        <f t="shared" ref="DQ73:DQ136" ca="1" si="152">IF(DM73&lt;DT$7,$B$3*$B$7*(1+$G74)^(DN73-1),0)</f>
        <v>0</v>
      </c>
      <c r="DR73" s="359">
        <f t="shared" ref="DR73:DR136" ca="1" si="153">(DO73+(DP73+DQ73)*0.5)*$B$6</f>
        <v>0</v>
      </c>
      <c r="DS73" s="359">
        <f t="shared" ref="DS73:DS136" ca="1" si="154">IF(DT72=0,0,IFERROR(IF(DM73=DT$7,-$B$8*DO73,-ABS(DS72*(1+$F74))),0))</f>
        <v>0</v>
      </c>
      <c r="DT73" s="359">
        <f t="shared" ca="1" si="72"/>
        <v>0</v>
      </c>
      <c r="DV73" s="362">
        <f t="shared" ca="1" si="101"/>
        <v>184</v>
      </c>
      <c r="DW73" s="362">
        <v>65</v>
      </c>
      <c r="DX73" s="371">
        <f t="shared" ca="1" si="102"/>
        <v>0</v>
      </c>
      <c r="DY73" s="359">
        <f t="shared" ref="DY73:DY136" ca="1" si="155">IF(DV73&lt;EC$7,$B$7*((1+$G74)^(DW73-1))*$B$2,0)</f>
        <v>0</v>
      </c>
      <c r="DZ73" s="359">
        <f t="shared" ref="DZ73:DZ136" ca="1" si="156">IF(DV73&lt;EC$7,$B$3*$B$7*(1+$G74)^(DW73-1),0)</f>
        <v>0</v>
      </c>
      <c r="EA73" s="359">
        <f t="shared" ref="EA73:EA136" ca="1" si="157">(DX73+(DY73+DZ73)*0.5)*$B$6</f>
        <v>0</v>
      </c>
      <c r="EB73" s="359">
        <f t="shared" ref="EB73:EB136" ca="1" si="158">IF(EC72=0,0,IFERROR(IF(DV73=EC$7,-$B$8*DX73,-ABS(EB72*(1+$F74))),0))</f>
        <v>0</v>
      </c>
      <c r="EC73" s="359">
        <f t="shared" ca="1" si="73"/>
        <v>0</v>
      </c>
      <c r="EE73" s="362">
        <f t="shared" ca="1" si="103"/>
        <v>184</v>
      </c>
      <c r="EF73" s="362">
        <v>65</v>
      </c>
      <c r="EG73" s="371">
        <f t="shared" ca="1" si="104"/>
        <v>0</v>
      </c>
      <c r="EH73" s="359">
        <f t="shared" ref="EH73:EH136" ca="1" si="159">IF(EE73&lt;EL$7,$B$7*((1+$G74)^(EF73-1))*$B$2,0)</f>
        <v>0</v>
      </c>
      <c r="EI73" s="359">
        <f t="shared" ref="EI73:EI136" ca="1" si="160">IF(EE73&lt;EL$7,$B$3*$B$7*(1+$G74)^(EF73-1),0)</f>
        <v>0</v>
      </c>
      <c r="EJ73" s="359">
        <f t="shared" ref="EJ73:EJ136" ca="1" si="161">(EG73+(EH73+EI73)*0.5)*$B$6</f>
        <v>0</v>
      </c>
      <c r="EK73" s="359">
        <f t="shared" ref="EK73:EK136" ca="1" si="162">IF(EL72=0,0,IFERROR(IF(EE73=EL$7,-$B$8*EG73,-ABS(EK72*(1+$F74))),0))</f>
        <v>0</v>
      </c>
      <c r="EL73" s="359">
        <f t="shared" ca="1" si="74"/>
        <v>0</v>
      </c>
    </row>
    <row r="74" spans="6:142" x14ac:dyDescent="0.35">
      <c r="F74" s="372">
        <f ca="1">IFERROR(INDEX('Inflation Rates'!$A$16:$H$138,MATCH('TSP Traditional'!$H74,'Inflation Rates'!$A$16:$A$138,0),8)/INDEX('Inflation Rates'!$A$16:$H$138,MATCH('TSP Traditional'!$H74,'Inflation Rates'!$A$16:$A$138,0)-1,8)-1,F73)</f>
        <v>2.0000000000000018E-2</v>
      </c>
      <c r="G74" s="372">
        <f ca="1">IFERROR(INDEX('Inflation Rates'!$A$16:$H$138,MATCH('TSP Traditional'!$H74,'Inflation Rates'!$A$16:$A$138,0),6)/INDEX('Inflation Rates'!$A$16:$H$138,MATCH('TSP Traditional'!$H74,'Inflation Rates'!$A$16:$A$138,0)-1,6)-1,G73)</f>
        <v>2.0999999999999908E-2</v>
      </c>
      <c r="H74" s="362">
        <f t="shared" ca="1" si="105"/>
        <v>2085</v>
      </c>
      <c r="I74" s="362">
        <f t="shared" ca="1" si="106"/>
        <v>185</v>
      </c>
      <c r="J74" s="362">
        <v>66</v>
      </c>
      <c r="K74" s="371">
        <f t="shared" ca="1" si="110"/>
        <v>0</v>
      </c>
      <c r="L74" s="359">
        <f t="shared" ref="L74:L137" ca="1" si="163">IF(I74&lt;P$7,$B$7*((1+$G74)^(J74-1))*$B$2,0)</f>
        <v>0</v>
      </c>
      <c r="M74" s="359">
        <f t="shared" ref="M74:M137" ca="1" si="164">IF(I74&lt;P$7,$B$3*$B$7*(1+$G74)^(J74-1),0)</f>
        <v>0</v>
      </c>
      <c r="N74" s="359">
        <f t="shared" ref="N74:N137" ca="1" si="165">(K74+(L74+M74)*0.5)*$B$6</f>
        <v>0</v>
      </c>
      <c r="O74" s="359">
        <f t="shared" ref="O74:O137" ca="1" si="166">IF(P73=0,0,IFERROR(IF(I74=P$7,-$B$8*K74,-ABS(O73*(1+$F74))),0))</f>
        <v>0</v>
      </c>
      <c r="P74" s="359">
        <f t="shared" ca="1" si="76"/>
        <v>0</v>
      </c>
      <c r="R74" s="362">
        <f t="shared" ca="1" si="108"/>
        <v>185</v>
      </c>
      <c r="S74" s="362">
        <v>65</v>
      </c>
      <c r="T74" s="371">
        <f t="shared" ca="1" si="109"/>
        <v>0</v>
      </c>
      <c r="U74" s="359">
        <f t="shared" ref="U74:U137" ca="1" si="167">IF(R74&lt;Y$7,$B$7*((1+$G74)^(S74-1))*$B$2,0)</f>
        <v>0</v>
      </c>
      <c r="V74" s="359">
        <f t="shared" ref="V74:V137" ca="1" si="168">IF(R74&lt;Y$7,$B$3*$B$7*(1+$G74)^(S74-1),0)</f>
        <v>0</v>
      </c>
      <c r="W74" s="359">
        <f t="shared" ref="W74:W137" ca="1" si="169">(T74+(U74+V74)*0.5)*$B$6</f>
        <v>0</v>
      </c>
      <c r="X74" s="359">
        <f t="shared" ref="X74:X137" ca="1" si="170">IF(Y73=0,0,IFERROR(IF(R74=Y$7,-$B$8*T74,-ABS(X73*(1+$F74))),0))</f>
        <v>0</v>
      </c>
      <c r="Y74" s="359">
        <f t="shared" ca="1" si="78"/>
        <v>0</v>
      </c>
      <c r="AA74" s="362">
        <f t="shared" ca="1" si="79"/>
        <v>185</v>
      </c>
      <c r="AB74" s="362">
        <v>66</v>
      </c>
      <c r="AC74" s="371">
        <f t="shared" ca="1" si="80"/>
        <v>0</v>
      </c>
      <c r="AD74" s="359">
        <f t="shared" ca="1" si="111"/>
        <v>0</v>
      </c>
      <c r="AE74" s="359">
        <f t="shared" ca="1" si="112"/>
        <v>0</v>
      </c>
      <c r="AF74" s="359">
        <f t="shared" ca="1" si="113"/>
        <v>0</v>
      </c>
      <c r="AG74" s="359">
        <f t="shared" ca="1" si="114"/>
        <v>0</v>
      </c>
      <c r="AH74" s="359">
        <f t="shared" ref="AH74:AH137" ca="1" si="171">IF(SUM(AC74:AG74)&lt;0,0,SUM(AC74:AG74))</f>
        <v>0</v>
      </c>
      <c r="AJ74" s="362">
        <f t="shared" ca="1" si="81"/>
        <v>185</v>
      </c>
      <c r="AK74" s="362">
        <v>66</v>
      </c>
      <c r="AL74" s="371">
        <f t="shared" ca="1" si="82"/>
        <v>0</v>
      </c>
      <c r="AM74" s="359">
        <f t="shared" ca="1" si="115"/>
        <v>0</v>
      </c>
      <c r="AN74" s="359">
        <f t="shared" ca="1" si="116"/>
        <v>0</v>
      </c>
      <c r="AO74" s="359">
        <f t="shared" ca="1" si="117"/>
        <v>0</v>
      </c>
      <c r="AP74" s="359">
        <f t="shared" ca="1" si="118"/>
        <v>0</v>
      </c>
      <c r="AQ74" s="359">
        <f t="shared" ref="AQ74:AQ137" ca="1" si="172">IF(SUM(AL74:AP74)&lt;0,0,SUM(AL74:AP74))</f>
        <v>0</v>
      </c>
      <c r="AS74" s="362">
        <f t="shared" ca="1" si="83"/>
        <v>185</v>
      </c>
      <c r="AT74" s="362">
        <v>66</v>
      </c>
      <c r="AU74" s="371">
        <f t="shared" ca="1" si="84"/>
        <v>0</v>
      </c>
      <c r="AV74" s="359">
        <f t="shared" ca="1" si="119"/>
        <v>0</v>
      </c>
      <c r="AW74" s="359">
        <f t="shared" ca="1" si="120"/>
        <v>0</v>
      </c>
      <c r="AX74" s="359">
        <f t="shared" ca="1" si="121"/>
        <v>0</v>
      </c>
      <c r="AY74" s="359">
        <f t="shared" ca="1" si="122"/>
        <v>0</v>
      </c>
      <c r="AZ74" s="359">
        <f t="shared" ref="AZ74:AZ137" ca="1" si="173">IF(SUM(AU74:AY74)&lt;0,0,SUM(AU74:AY74))</f>
        <v>0</v>
      </c>
      <c r="BB74" s="362">
        <f t="shared" ca="1" si="85"/>
        <v>185</v>
      </c>
      <c r="BC74" s="362">
        <v>66</v>
      </c>
      <c r="BD74" s="371">
        <f t="shared" ca="1" si="86"/>
        <v>0</v>
      </c>
      <c r="BE74" s="359">
        <f t="shared" ca="1" si="123"/>
        <v>0</v>
      </c>
      <c r="BF74" s="359">
        <f t="shared" ca="1" si="124"/>
        <v>0</v>
      </c>
      <c r="BG74" s="359">
        <f t="shared" ca="1" si="125"/>
        <v>0</v>
      </c>
      <c r="BH74" s="359">
        <f t="shared" ca="1" si="126"/>
        <v>0</v>
      </c>
      <c r="BI74" s="359">
        <f t="shared" ref="BI74:BI137" ca="1" si="174">IF(SUM(BD74:BH74)&lt;0,0,SUM(BD74:BH74))</f>
        <v>0</v>
      </c>
      <c r="BK74" s="362">
        <f t="shared" ca="1" si="87"/>
        <v>185</v>
      </c>
      <c r="BL74" s="362">
        <v>66</v>
      </c>
      <c r="BM74" s="371">
        <f t="shared" ca="1" si="88"/>
        <v>0</v>
      </c>
      <c r="BN74" s="359">
        <f t="shared" ca="1" si="127"/>
        <v>0</v>
      </c>
      <c r="BO74" s="359">
        <f t="shared" ca="1" si="128"/>
        <v>0</v>
      </c>
      <c r="BP74" s="359">
        <f t="shared" ca="1" si="129"/>
        <v>0</v>
      </c>
      <c r="BQ74" s="359">
        <f t="shared" ca="1" si="130"/>
        <v>0</v>
      </c>
      <c r="BR74" s="359">
        <f t="shared" ref="BR74:BR137" ca="1" si="175">IF(SUM(BM74:BQ74)&lt;0,0,SUM(BM74:BQ74))</f>
        <v>0</v>
      </c>
      <c r="BT74" s="362">
        <f t="shared" ca="1" si="89"/>
        <v>185</v>
      </c>
      <c r="BU74" s="362">
        <v>66</v>
      </c>
      <c r="BV74" s="371">
        <f t="shared" ca="1" si="90"/>
        <v>0</v>
      </c>
      <c r="BW74" s="359">
        <f t="shared" ca="1" si="131"/>
        <v>0</v>
      </c>
      <c r="BX74" s="359">
        <f t="shared" ca="1" si="132"/>
        <v>0</v>
      </c>
      <c r="BY74" s="359">
        <f t="shared" ca="1" si="133"/>
        <v>0</v>
      </c>
      <c r="BZ74" s="359">
        <f t="shared" ca="1" si="134"/>
        <v>0</v>
      </c>
      <c r="CA74" s="359">
        <f t="shared" ref="CA74:CA137" ca="1" si="176">IF(SUM(BV74:BZ74)&lt;0,0,SUM(BV74:BZ74))</f>
        <v>0</v>
      </c>
      <c r="CC74" s="362">
        <f t="shared" ca="1" si="91"/>
        <v>185</v>
      </c>
      <c r="CD74" s="362">
        <v>66</v>
      </c>
      <c r="CE74" s="371">
        <f t="shared" ca="1" si="92"/>
        <v>0</v>
      </c>
      <c r="CF74" s="359">
        <f t="shared" ca="1" si="135"/>
        <v>0</v>
      </c>
      <c r="CG74" s="359">
        <f t="shared" ca="1" si="136"/>
        <v>0</v>
      </c>
      <c r="CH74" s="359">
        <f t="shared" ca="1" si="137"/>
        <v>0</v>
      </c>
      <c r="CI74" s="359">
        <f t="shared" ca="1" si="138"/>
        <v>0</v>
      </c>
      <c r="CJ74" s="359">
        <f t="shared" ref="CJ74:CJ137" ca="1" si="177">IF(SUM(CE74:CI74)&lt;0,0,SUM(CE74:CI74))</f>
        <v>0</v>
      </c>
      <c r="CL74" s="362">
        <f t="shared" ca="1" si="93"/>
        <v>185</v>
      </c>
      <c r="CM74" s="362">
        <v>66</v>
      </c>
      <c r="CN74" s="371">
        <f t="shared" ca="1" si="94"/>
        <v>0</v>
      </c>
      <c r="CO74" s="359">
        <f t="shared" ca="1" si="139"/>
        <v>0</v>
      </c>
      <c r="CP74" s="359">
        <f t="shared" ca="1" si="140"/>
        <v>0</v>
      </c>
      <c r="CQ74" s="359">
        <f t="shared" ca="1" si="141"/>
        <v>0</v>
      </c>
      <c r="CR74" s="359">
        <f t="shared" ca="1" si="142"/>
        <v>0</v>
      </c>
      <c r="CS74" s="359">
        <f t="shared" ref="CS74:CS137" ca="1" si="178">IF(SUM(CN74:CR74)&lt;0,0,SUM(CN74:CR74))</f>
        <v>0</v>
      </c>
      <c r="CU74" s="362">
        <f t="shared" ca="1" si="95"/>
        <v>185</v>
      </c>
      <c r="CV74" s="362">
        <v>66</v>
      </c>
      <c r="CW74" s="371">
        <f t="shared" ca="1" si="96"/>
        <v>0</v>
      </c>
      <c r="CX74" s="359">
        <f t="shared" ca="1" si="143"/>
        <v>0</v>
      </c>
      <c r="CY74" s="359">
        <f t="shared" ca="1" si="144"/>
        <v>0</v>
      </c>
      <c r="CZ74" s="359">
        <f t="shared" ca="1" si="145"/>
        <v>0</v>
      </c>
      <c r="DA74" s="359">
        <f t="shared" ca="1" si="146"/>
        <v>0</v>
      </c>
      <c r="DB74" s="359">
        <f t="shared" ref="DB74:DB137" ca="1" si="179">IF(SUM(CW74:DA74)&lt;0,0,SUM(CW74:DA74))</f>
        <v>0</v>
      </c>
      <c r="DD74" s="362">
        <f t="shared" ca="1" si="97"/>
        <v>185</v>
      </c>
      <c r="DE74" s="362">
        <v>66</v>
      </c>
      <c r="DF74" s="371">
        <f t="shared" ca="1" si="98"/>
        <v>0</v>
      </c>
      <c r="DG74" s="359">
        <f t="shared" ca="1" si="147"/>
        <v>0</v>
      </c>
      <c r="DH74" s="359">
        <f t="shared" ca="1" si="148"/>
        <v>0</v>
      </c>
      <c r="DI74" s="359">
        <f t="shared" ca="1" si="149"/>
        <v>0</v>
      </c>
      <c r="DJ74" s="359">
        <f t="shared" ca="1" si="150"/>
        <v>0</v>
      </c>
      <c r="DK74" s="359">
        <f t="shared" ref="DK74:DK137" ca="1" si="180">IF(SUM(DF74:DJ74)&lt;0,0,SUM(DF74:DJ74))</f>
        <v>0</v>
      </c>
      <c r="DM74" s="362">
        <f t="shared" ca="1" si="99"/>
        <v>185</v>
      </c>
      <c r="DN74" s="362">
        <v>66</v>
      </c>
      <c r="DO74" s="371">
        <f t="shared" ca="1" si="100"/>
        <v>0</v>
      </c>
      <c r="DP74" s="359">
        <f t="shared" ca="1" si="151"/>
        <v>0</v>
      </c>
      <c r="DQ74" s="359">
        <f t="shared" ca="1" si="152"/>
        <v>0</v>
      </c>
      <c r="DR74" s="359">
        <f t="shared" ca="1" si="153"/>
        <v>0</v>
      </c>
      <c r="DS74" s="359">
        <f t="shared" ca="1" si="154"/>
        <v>0</v>
      </c>
      <c r="DT74" s="359">
        <f t="shared" ref="DT74:DT137" ca="1" si="181">IF(SUM(DO74:DS74)&lt;0,0,SUM(DO74:DS74))</f>
        <v>0</v>
      </c>
      <c r="DV74" s="362">
        <f t="shared" ca="1" si="101"/>
        <v>185</v>
      </c>
      <c r="DW74" s="362">
        <v>66</v>
      </c>
      <c r="DX74" s="371">
        <f t="shared" ca="1" si="102"/>
        <v>0</v>
      </c>
      <c r="DY74" s="359">
        <f t="shared" ca="1" si="155"/>
        <v>0</v>
      </c>
      <c r="DZ74" s="359">
        <f t="shared" ca="1" si="156"/>
        <v>0</v>
      </c>
      <c r="EA74" s="359">
        <f t="shared" ca="1" si="157"/>
        <v>0</v>
      </c>
      <c r="EB74" s="359">
        <f t="shared" ca="1" si="158"/>
        <v>0</v>
      </c>
      <c r="EC74" s="359">
        <f t="shared" ref="EC74:EC137" ca="1" si="182">IF(SUM(DX74:EB74)&lt;0,0,SUM(DX74:EB74))</f>
        <v>0</v>
      </c>
      <c r="EE74" s="362">
        <f t="shared" ca="1" si="103"/>
        <v>185</v>
      </c>
      <c r="EF74" s="362">
        <v>66</v>
      </c>
      <c r="EG74" s="371">
        <f t="shared" ca="1" si="104"/>
        <v>0</v>
      </c>
      <c r="EH74" s="359">
        <f t="shared" ca="1" si="159"/>
        <v>0</v>
      </c>
      <c r="EI74" s="359">
        <f t="shared" ca="1" si="160"/>
        <v>0</v>
      </c>
      <c r="EJ74" s="359">
        <f t="shared" ca="1" si="161"/>
        <v>0</v>
      </c>
      <c r="EK74" s="359">
        <f t="shared" ca="1" si="162"/>
        <v>0</v>
      </c>
      <c r="EL74" s="359">
        <f t="shared" ref="EL74:EL137" ca="1" si="183">IF(SUM(EG74:EK74)&lt;0,0,SUM(EG74:EK74))</f>
        <v>0</v>
      </c>
    </row>
    <row r="75" spans="6:142" x14ac:dyDescent="0.35">
      <c r="F75" s="372">
        <f ca="1">IFERROR(INDEX('Inflation Rates'!$A$16:$H$138,MATCH('TSP Traditional'!$H75,'Inflation Rates'!$A$16:$A$138,0),8)/INDEX('Inflation Rates'!$A$16:$H$138,MATCH('TSP Traditional'!$H75,'Inflation Rates'!$A$16:$A$138,0)-1,8)-1,F74)</f>
        <v>2.0000000000000018E-2</v>
      </c>
      <c r="G75" s="372">
        <f ca="1">IFERROR(INDEX('Inflation Rates'!$A$16:$H$138,MATCH('TSP Traditional'!$H75,'Inflation Rates'!$A$16:$A$138,0),6)/INDEX('Inflation Rates'!$A$16:$H$138,MATCH('TSP Traditional'!$H75,'Inflation Rates'!$A$16:$A$138,0)-1,6)-1,G74)</f>
        <v>2.0999999999999908E-2</v>
      </c>
      <c r="H75" s="362">
        <f t="shared" ca="1" si="105"/>
        <v>2086</v>
      </c>
      <c r="I75" s="362">
        <f t="shared" ca="1" si="106"/>
        <v>186</v>
      </c>
      <c r="J75" s="362">
        <v>67</v>
      </c>
      <c r="K75" s="371">
        <f t="shared" ca="1" si="110"/>
        <v>0</v>
      </c>
      <c r="L75" s="359">
        <f t="shared" ca="1" si="163"/>
        <v>0</v>
      </c>
      <c r="M75" s="359">
        <f t="shared" ca="1" si="164"/>
        <v>0</v>
      </c>
      <c r="N75" s="359">
        <f t="shared" ca="1" si="165"/>
        <v>0</v>
      </c>
      <c r="O75" s="359">
        <f t="shared" ca="1" si="166"/>
        <v>0</v>
      </c>
      <c r="P75" s="359">
        <f t="shared" ref="P75:P138" ca="1" si="184">IF(SUM(K75:O75)&lt;0,0,SUM(K75:O75))</f>
        <v>0</v>
      </c>
      <c r="R75" s="362">
        <f t="shared" ca="1" si="108"/>
        <v>186</v>
      </c>
      <c r="S75" s="362">
        <v>66</v>
      </c>
      <c r="T75" s="371">
        <f t="shared" ca="1" si="109"/>
        <v>0</v>
      </c>
      <c r="U75" s="359">
        <f t="shared" ca="1" si="167"/>
        <v>0</v>
      </c>
      <c r="V75" s="359">
        <f t="shared" ca="1" si="168"/>
        <v>0</v>
      </c>
      <c r="W75" s="359">
        <f t="shared" ca="1" si="169"/>
        <v>0</v>
      </c>
      <c r="X75" s="359">
        <f t="shared" ca="1" si="170"/>
        <v>0</v>
      </c>
      <c r="Y75" s="359">
        <f t="shared" ref="Y75:Y138" ca="1" si="185">IF(SUM(T75:X75)&lt;0,0,SUM(T75:X75))</f>
        <v>0</v>
      </c>
      <c r="AA75" s="362">
        <f t="shared" ref="AA75:AA138" ca="1" si="186">AA74+1</f>
        <v>186</v>
      </c>
      <c r="AB75" s="362">
        <v>67</v>
      </c>
      <c r="AC75" s="371">
        <f t="shared" ref="AC75:AC138" ca="1" si="187">AH74</f>
        <v>0</v>
      </c>
      <c r="AD75" s="359">
        <f t="shared" ca="1" si="111"/>
        <v>0</v>
      </c>
      <c r="AE75" s="359">
        <f t="shared" ca="1" si="112"/>
        <v>0</v>
      </c>
      <c r="AF75" s="359">
        <f t="shared" ca="1" si="113"/>
        <v>0</v>
      </c>
      <c r="AG75" s="359">
        <f t="shared" ca="1" si="114"/>
        <v>0</v>
      </c>
      <c r="AH75" s="359">
        <f t="shared" ca="1" si="171"/>
        <v>0</v>
      </c>
      <c r="AJ75" s="362">
        <f t="shared" ref="AJ75:AJ138" ca="1" si="188">AJ74+1</f>
        <v>186</v>
      </c>
      <c r="AK75" s="362">
        <v>67</v>
      </c>
      <c r="AL75" s="371">
        <f t="shared" ref="AL75:AL138" ca="1" si="189">AQ74</f>
        <v>0</v>
      </c>
      <c r="AM75" s="359">
        <f t="shared" ca="1" si="115"/>
        <v>0</v>
      </c>
      <c r="AN75" s="359">
        <f t="shared" ca="1" si="116"/>
        <v>0</v>
      </c>
      <c r="AO75" s="359">
        <f t="shared" ca="1" si="117"/>
        <v>0</v>
      </c>
      <c r="AP75" s="359">
        <f t="shared" ca="1" si="118"/>
        <v>0</v>
      </c>
      <c r="AQ75" s="359">
        <f t="shared" ca="1" si="172"/>
        <v>0</v>
      </c>
      <c r="AS75" s="362">
        <f t="shared" ref="AS75:AS138" ca="1" si="190">AS74+1</f>
        <v>186</v>
      </c>
      <c r="AT75" s="362">
        <v>67</v>
      </c>
      <c r="AU75" s="371">
        <f t="shared" ref="AU75:AU138" ca="1" si="191">AZ74</f>
        <v>0</v>
      </c>
      <c r="AV75" s="359">
        <f t="shared" ca="1" si="119"/>
        <v>0</v>
      </c>
      <c r="AW75" s="359">
        <f t="shared" ca="1" si="120"/>
        <v>0</v>
      </c>
      <c r="AX75" s="359">
        <f t="shared" ca="1" si="121"/>
        <v>0</v>
      </c>
      <c r="AY75" s="359">
        <f t="shared" ca="1" si="122"/>
        <v>0</v>
      </c>
      <c r="AZ75" s="359">
        <f t="shared" ca="1" si="173"/>
        <v>0</v>
      </c>
      <c r="BB75" s="362">
        <f t="shared" ref="BB75:BB138" ca="1" si="192">BB74+1</f>
        <v>186</v>
      </c>
      <c r="BC75" s="362">
        <v>67</v>
      </c>
      <c r="BD75" s="371">
        <f t="shared" ref="BD75:BD138" ca="1" si="193">BI74</f>
        <v>0</v>
      </c>
      <c r="BE75" s="359">
        <f t="shared" ca="1" si="123"/>
        <v>0</v>
      </c>
      <c r="BF75" s="359">
        <f t="shared" ca="1" si="124"/>
        <v>0</v>
      </c>
      <c r="BG75" s="359">
        <f t="shared" ca="1" si="125"/>
        <v>0</v>
      </c>
      <c r="BH75" s="359">
        <f t="shared" ca="1" si="126"/>
        <v>0</v>
      </c>
      <c r="BI75" s="359">
        <f t="shared" ca="1" si="174"/>
        <v>0</v>
      </c>
      <c r="BK75" s="362">
        <f t="shared" ref="BK75:BK138" ca="1" si="194">BK74+1</f>
        <v>186</v>
      </c>
      <c r="BL75" s="362">
        <v>67</v>
      </c>
      <c r="BM75" s="371">
        <f t="shared" ref="BM75:BM138" ca="1" si="195">BR74</f>
        <v>0</v>
      </c>
      <c r="BN75" s="359">
        <f t="shared" ca="1" si="127"/>
        <v>0</v>
      </c>
      <c r="BO75" s="359">
        <f t="shared" ca="1" si="128"/>
        <v>0</v>
      </c>
      <c r="BP75" s="359">
        <f t="shared" ca="1" si="129"/>
        <v>0</v>
      </c>
      <c r="BQ75" s="359">
        <f t="shared" ca="1" si="130"/>
        <v>0</v>
      </c>
      <c r="BR75" s="359">
        <f t="shared" ca="1" si="175"/>
        <v>0</v>
      </c>
      <c r="BT75" s="362">
        <f t="shared" ref="BT75:BT138" ca="1" si="196">BT74+1</f>
        <v>186</v>
      </c>
      <c r="BU75" s="362">
        <v>67</v>
      </c>
      <c r="BV75" s="371">
        <f t="shared" ref="BV75:BV138" ca="1" si="197">CA74</f>
        <v>0</v>
      </c>
      <c r="BW75" s="359">
        <f t="shared" ca="1" si="131"/>
        <v>0</v>
      </c>
      <c r="BX75" s="359">
        <f t="shared" ca="1" si="132"/>
        <v>0</v>
      </c>
      <c r="BY75" s="359">
        <f t="shared" ca="1" si="133"/>
        <v>0</v>
      </c>
      <c r="BZ75" s="359">
        <f t="shared" ca="1" si="134"/>
        <v>0</v>
      </c>
      <c r="CA75" s="359">
        <f t="shared" ca="1" si="176"/>
        <v>0</v>
      </c>
      <c r="CC75" s="362">
        <f t="shared" ref="CC75:CC138" ca="1" si="198">CC74+1</f>
        <v>186</v>
      </c>
      <c r="CD75" s="362">
        <v>67</v>
      </c>
      <c r="CE75" s="371">
        <f t="shared" ref="CE75:CE138" ca="1" si="199">CJ74</f>
        <v>0</v>
      </c>
      <c r="CF75" s="359">
        <f t="shared" ca="1" si="135"/>
        <v>0</v>
      </c>
      <c r="CG75" s="359">
        <f t="shared" ca="1" si="136"/>
        <v>0</v>
      </c>
      <c r="CH75" s="359">
        <f t="shared" ca="1" si="137"/>
        <v>0</v>
      </c>
      <c r="CI75" s="359">
        <f t="shared" ca="1" si="138"/>
        <v>0</v>
      </c>
      <c r="CJ75" s="359">
        <f t="shared" ca="1" si="177"/>
        <v>0</v>
      </c>
      <c r="CL75" s="362">
        <f t="shared" ref="CL75:CL138" ca="1" si="200">CL74+1</f>
        <v>186</v>
      </c>
      <c r="CM75" s="362">
        <v>67</v>
      </c>
      <c r="CN75" s="371">
        <f t="shared" ref="CN75:CN138" ca="1" si="201">CS74</f>
        <v>0</v>
      </c>
      <c r="CO75" s="359">
        <f t="shared" ca="1" si="139"/>
        <v>0</v>
      </c>
      <c r="CP75" s="359">
        <f t="shared" ca="1" si="140"/>
        <v>0</v>
      </c>
      <c r="CQ75" s="359">
        <f t="shared" ca="1" si="141"/>
        <v>0</v>
      </c>
      <c r="CR75" s="359">
        <f t="shared" ca="1" si="142"/>
        <v>0</v>
      </c>
      <c r="CS75" s="359">
        <f t="shared" ca="1" si="178"/>
        <v>0</v>
      </c>
      <c r="CU75" s="362">
        <f t="shared" ref="CU75:CU138" ca="1" si="202">CU74+1</f>
        <v>186</v>
      </c>
      <c r="CV75" s="362">
        <v>67</v>
      </c>
      <c r="CW75" s="371">
        <f t="shared" ref="CW75:CW138" ca="1" si="203">DB74</f>
        <v>0</v>
      </c>
      <c r="CX75" s="359">
        <f t="shared" ca="1" si="143"/>
        <v>0</v>
      </c>
      <c r="CY75" s="359">
        <f t="shared" ca="1" si="144"/>
        <v>0</v>
      </c>
      <c r="CZ75" s="359">
        <f t="shared" ca="1" si="145"/>
        <v>0</v>
      </c>
      <c r="DA75" s="359">
        <f t="shared" ca="1" si="146"/>
        <v>0</v>
      </c>
      <c r="DB75" s="359">
        <f t="shared" ca="1" si="179"/>
        <v>0</v>
      </c>
      <c r="DD75" s="362">
        <f t="shared" ref="DD75:DD138" ca="1" si="204">DD74+1</f>
        <v>186</v>
      </c>
      <c r="DE75" s="362">
        <v>67</v>
      </c>
      <c r="DF75" s="371">
        <f t="shared" ref="DF75:DF138" ca="1" si="205">DK74</f>
        <v>0</v>
      </c>
      <c r="DG75" s="359">
        <f t="shared" ca="1" si="147"/>
        <v>0</v>
      </c>
      <c r="DH75" s="359">
        <f t="shared" ca="1" si="148"/>
        <v>0</v>
      </c>
      <c r="DI75" s="359">
        <f t="shared" ca="1" si="149"/>
        <v>0</v>
      </c>
      <c r="DJ75" s="359">
        <f t="shared" ca="1" si="150"/>
        <v>0</v>
      </c>
      <c r="DK75" s="359">
        <f t="shared" ca="1" si="180"/>
        <v>0</v>
      </c>
      <c r="DM75" s="362">
        <f t="shared" ref="DM75:DM138" ca="1" si="206">DM74+1</f>
        <v>186</v>
      </c>
      <c r="DN75" s="362">
        <v>67</v>
      </c>
      <c r="DO75" s="371">
        <f t="shared" ref="DO75:DO138" ca="1" si="207">DT74</f>
        <v>0</v>
      </c>
      <c r="DP75" s="359">
        <f t="shared" ca="1" si="151"/>
        <v>0</v>
      </c>
      <c r="DQ75" s="359">
        <f t="shared" ca="1" si="152"/>
        <v>0</v>
      </c>
      <c r="DR75" s="359">
        <f t="shared" ca="1" si="153"/>
        <v>0</v>
      </c>
      <c r="DS75" s="359">
        <f t="shared" ca="1" si="154"/>
        <v>0</v>
      </c>
      <c r="DT75" s="359">
        <f t="shared" ca="1" si="181"/>
        <v>0</v>
      </c>
      <c r="DV75" s="362">
        <f t="shared" ref="DV75:DV138" ca="1" si="208">DV74+1</f>
        <v>186</v>
      </c>
      <c r="DW75" s="362">
        <v>67</v>
      </c>
      <c r="DX75" s="371">
        <f t="shared" ref="DX75:DX138" ca="1" si="209">EC74</f>
        <v>0</v>
      </c>
      <c r="DY75" s="359">
        <f t="shared" ca="1" si="155"/>
        <v>0</v>
      </c>
      <c r="DZ75" s="359">
        <f t="shared" ca="1" si="156"/>
        <v>0</v>
      </c>
      <c r="EA75" s="359">
        <f t="shared" ca="1" si="157"/>
        <v>0</v>
      </c>
      <c r="EB75" s="359">
        <f t="shared" ca="1" si="158"/>
        <v>0</v>
      </c>
      <c r="EC75" s="359">
        <f t="shared" ca="1" si="182"/>
        <v>0</v>
      </c>
      <c r="EE75" s="362">
        <f t="shared" ref="EE75:EE138" ca="1" si="210">EE74+1</f>
        <v>186</v>
      </c>
      <c r="EF75" s="362">
        <v>67</v>
      </c>
      <c r="EG75" s="371">
        <f t="shared" ref="EG75:EG138" ca="1" si="211">EL74</f>
        <v>0</v>
      </c>
      <c r="EH75" s="359">
        <f t="shared" ca="1" si="159"/>
        <v>0</v>
      </c>
      <c r="EI75" s="359">
        <f t="shared" ca="1" si="160"/>
        <v>0</v>
      </c>
      <c r="EJ75" s="359">
        <f t="shared" ca="1" si="161"/>
        <v>0</v>
      </c>
      <c r="EK75" s="359">
        <f t="shared" ca="1" si="162"/>
        <v>0</v>
      </c>
      <c r="EL75" s="359">
        <f t="shared" ca="1" si="183"/>
        <v>0</v>
      </c>
    </row>
    <row r="76" spans="6:142" x14ac:dyDescent="0.35">
      <c r="F76" s="372">
        <f ca="1">IFERROR(INDEX('Inflation Rates'!$A$16:$H$138,MATCH('TSP Traditional'!$H76,'Inflation Rates'!$A$16:$A$138,0),8)/INDEX('Inflation Rates'!$A$16:$H$138,MATCH('TSP Traditional'!$H76,'Inflation Rates'!$A$16:$A$138,0)-1,8)-1,F75)</f>
        <v>2.0000000000000018E-2</v>
      </c>
      <c r="G76" s="372">
        <f ca="1">IFERROR(INDEX('Inflation Rates'!$A$16:$H$138,MATCH('TSP Traditional'!$H76,'Inflation Rates'!$A$16:$A$138,0),6)/INDEX('Inflation Rates'!$A$16:$H$138,MATCH('TSP Traditional'!$H76,'Inflation Rates'!$A$16:$A$138,0)-1,6)-1,G75)</f>
        <v>2.0999999999999908E-2</v>
      </c>
      <c r="H76" s="362">
        <f t="shared" ref="H76:H139" ca="1" si="212">H75+1</f>
        <v>2087</v>
      </c>
      <c r="I76" s="362">
        <f t="shared" ref="I76:I139" ca="1" si="213">I75+1</f>
        <v>187</v>
      </c>
      <c r="J76" s="362">
        <v>68</v>
      </c>
      <c r="K76" s="371">
        <f t="shared" ca="1" si="110"/>
        <v>0</v>
      </c>
      <c r="L76" s="359">
        <f t="shared" ca="1" si="163"/>
        <v>0</v>
      </c>
      <c r="M76" s="359">
        <f t="shared" ca="1" si="164"/>
        <v>0</v>
      </c>
      <c r="N76" s="359">
        <f t="shared" ca="1" si="165"/>
        <v>0</v>
      </c>
      <c r="O76" s="359">
        <f t="shared" ca="1" si="166"/>
        <v>0</v>
      </c>
      <c r="P76" s="359">
        <f t="shared" ca="1" si="184"/>
        <v>0</v>
      </c>
      <c r="R76" s="362">
        <f t="shared" ref="R76:R139" ca="1" si="214">R75+1</f>
        <v>187</v>
      </c>
      <c r="S76" s="362">
        <v>67</v>
      </c>
      <c r="T76" s="371">
        <f t="shared" ref="T76:T139" ca="1" si="215">Y75</f>
        <v>0</v>
      </c>
      <c r="U76" s="359">
        <f t="shared" ca="1" si="167"/>
        <v>0</v>
      </c>
      <c r="V76" s="359">
        <f t="shared" ca="1" si="168"/>
        <v>0</v>
      </c>
      <c r="W76" s="359">
        <f t="shared" ca="1" si="169"/>
        <v>0</v>
      </c>
      <c r="X76" s="359">
        <f t="shared" ca="1" si="170"/>
        <v>0</v>
      </c>
      <c r="Y76" s="359">
        <f t="shared" ca="1" si="185"/>
        <v>0</v>
      </c>
      <c r="AA76" s="362">
        <f t="shared" ca="1" si="186"/>
        <v>187</v>
      </c>
      <c r="AB76" s="362">
        <v>68</v>
      </c>
      <c r="AC76" s="371">
        <f t="shared" ca="1" si="187"/>
        <v>0</v>
      </c>
      <c r="AD76" s="359">
        <f t="shared" ca="1" si="111"/>
        <v>0</v>
      </c>
      <c r="AE76" s="359">
        <f t="shared" ca="1" si="112"/>
        <v>0</v>
      </c>
      <c r="AF76" s="359">
        <f t="shared" ca="1" si="113"/>
        <v>0</v>
      </c>
      <c r="AG76" s="359">
        <f t="shared" ca="1" si="114"/>
        <v>0</v>
      </c>
      <c r="AH76" s="359">
        <f t="shared" ca="1" si="171"/>
        <v>0</v>
      </c>
      <c r="AJ76" s="362">
        <f t="shared" ca="1" si="188"/>
        <v>187</v>
      </c>
      <c r="AK76" s="362">
        <v>68</v>
      </c>
      <c r="AL76" s="371">
        <f t="shared" ca="1" si="189"/>
        <v>0</v>
      </c>
      <c r="AM76" s="359">
        <f t="shared" ca="1" si="115"/>
        <v>0</v>
      </c>
      <c r="AN76" s="359">
        <f t="shared" ca="1" si="116"/>
        <v>0</v>
      </c>
      <c r="AO76" s="359">
        <f t="shared" ca="1" si="117"/>
        <v>0</v>
      </c>
      <c r="AP76" s="359">
        <f t="shared" ca="1" si="118"/>
        <v>0</v>
      </c>
      <c r="AQ76" s="359">
        <f t="shared" ca="1" si="172"/>
        <v>0</v>
      </c>
      <c r="AS76" s="362">
        <f t="shared" ca="1" si="190"/>
        <v>187</v>
      </c>
      <c r="AT76" s="362">
        <v>68</v>
      </c>
      <c r="AU76" s="371">
        <f t="shared" ca="1" si="191"/>
        <v>0</v>
      </c>
      <c r="AV76" s="359">
        <f t="shared" ca="1" si="119"/>
        <v>0</v>
      </c>
      <c r="AW76" s="359">
        <f t="shared" ca="1" si="120"/>
        <v>0</v>
      </c>
      <c r="AX76" s="359">
        <f t="shared" ca="1" si="121"/>
        <v>0</v>
      </c>
      <c r="AY76" s="359">
        <f t="shared" ca="1" si="122"/>
        <v>0</v>
      </c>
      <c r="AZ76" s="359">
        <f t="shared" ca="1" si="173"/>
        <v>0</v>
      </c>
      <c r="BB76" s="362">
        <f t="shared" ca="1" si="192"/>
        <v>187</v>
      </c>
      <c r="BC76" s="362">
        <v>68</v>
      </c>
      <c r="BD76" s="371">
        <f t="shared" ca="1" si="193"/>
        <v>0</v>
      </c>
      <c r="BE76" s="359">
        <f t="shared" ca="1" si="123"/>
        <v>0</v>
      </c>
      <c r="BF76" s="359">
        <f t="shared" ca="1" si="124"/>
        <v>0</v>
      </c>
      <c r="BG76" s="359">
        <f t="shared" ca="1" si="125"/>
        <v>0</v>
      </c>
      <c r="BH76" s="359">
        <f t="shared" ca="1" si="126"/>
        <v>0</v>
      </c>
      <c r="BI76" s="359">
        <f t="shared" ca="1" si="174"/>
        <v>0</v>
      </c>
      <c r="BK76" s="362">
        <f t="shared" ca="1" si="194"/>
        <v>187</v>
      </c>
      <c r="BL76" s="362">
        <v>68</v>
      </c>
      <c r="BM76" s="371">
        <f t="shared" ca="1" si="195"/>
        <v>0</v>
      </c>
      <c r="BN76" s="359">
        <f t="shared" ca="1" si="127"/>
        <v>0</v>
      </c>
      <c r="BO76" s="359">
        <f t="shared" ca="1" si="128"/>
        <v>0</v>
      </c>
      <c r="BP76" s="359">
        <f t="shared" ca="1" si="129"/>
        <v>0</v>
      </c>
      <c r="BQ76" s="359">
        <f t="shared" ca="1" si="130"/>
        <v>0</v>
      </c>
      <c r="BR76" s="359">
        <f t="shared" ca="1" si="175"/>
        <v>0</v>
      </c>
      <c r="BT76" s="362">
        <f t="shared" ca="1" si="196"/>
        <v>187</v>
      </c>
      <c r="BU76" s="362">
        <v>68</v>
      </c>
      <c r="BV76" s="371">
        <f t="shared" ca="1" si="197"/>
        <v>0</v>
      </c>
      <c r="BW76" s="359">
        <f t="shared" ca="1" si="131"/>
        <v>0</v>
      </c>
      <c r="BX76" s="359">
        <f t="shared" ca="1" si="132"/>
        <v>0</v>
      </c>
      <c r="BY76" s="359">
        <f t="shared" ca="1" si="133"/>
        <v>0</v>
      </c>
      <c r="BZ76" s="359">
        <f t="shared" ca="1" si="134"/>
        <v>0</v>
      </c>
      <c r="CA76" s="359">
        <f t="shared" ca="1" si="176"/>
        <v>0</v>
      </c>
      <c r="CC76" s="362">
        <f t="shared" ca="1" si="198"/>
        <v>187</v>
      </c>
      <c r="CD76" s="362">
        <v>68</v>
      </c>
      <c r="CE76" s="371">
        <f t="shared" ca="1" si="199"/>
        <v>0</v>
      </c>
      <c r="CF76" s="359">
        <f t="shared" ca="1" si="135"/>
        <v>0</v>
      </c>
      <c r="CG76" s="359">
        <f t="shared" ca="1" si="136"/>
        <v>0</v>
      </c>
      <c r="CH76" s="359">
        <f t="shared" ca="1" si="137"/>
        <v>0</v>
      </c>
      <c r="CI76" s="359">
        <f t="shared" ca="1" si="138"/>
        <v>0</v>
      </c>
      <c r="CJ76" s="359">
        <f t="shared" ca="1" si="177"/>
        <v>0</v>
      </c>
      <c r="CL76" s="362">
        <f t="shared" ca="1" si="200"/>
        <v>187</v>
      </c>
      <c r="CM76" s="362">
        <v>68</v>
      </c>
      <c r="CN76" s="371">
        <f t="shared" ca="1" si="201"/>
        <v>0</v>
      </c>
      <c r="CO76" s="359">
        <f t="shared" ca="1" si="139"/>
        <v>0</v>
      </c>
      <c r="CP76" s="359">
        <f t="shared" ca="1" si="140"/>
        <v>0</v>
      </c>
      <c r="CQ76" s="359">
        <f t="shared" ca="1" si="141"/>
        <v>0</v>
      </c>
      <c r="CR76" s="359">
        <f t="shared" ca="1" si="142"/>
        <v>0</v>
      </c>
      <c r="CS76" s="359">
        <f t="shared" ca="1" si="178"/>
        <v>0</v>
      </c>
      <c r="CU76" s="362">
        <f t="shared" ca="1" si="202"/>
        <v>187</v>
      </c>
      <c r="CV76" s="362">
        <v>68</v>
      </c>
      <c r="CW76" s="371">
        <f t="shared" ca="1" si="203"/>
        <v>0</v>
      </c>
      <c r="CX76" s="359">
        <f t="shared" ca="1" si="143"/>
        <v>0</v>
      </c>
      <c r="CY76" s="359">
        <f t="shared" ca="1" si="144"/>
        <v>0</v>
      </c>
      <c r="CZ76" s="359">
        <f t="shared" ca="1" si="145"/>
        <v>0</v>
      </c>
      <c r="DA76" s="359">
        <f t="shared" ca="1" si="146"/>
        <v>0</v>
      </c>
      <c r="DB76" s="359">
        <f t="shared" ca="1" si="179"/>
        <v>0</v>
      </c>
      <c r="DD76" s="362">
        <f t="shared" ca="1" si="204"/>
        <v>187</v>
      </c>
      <c r="DE76" s="362">
        <v>68</v>
      </c>
      <c r="DF76" s="371">
        <f t="shared" ca="1" si="205"/>
        <v>0</v>
      </c>
      <c r="DG76" s="359">
        <f t="shared" ca="1" si="147"/>
        <v>0</v>
      </c>
      <c r="DH76" s="359">
        <f t="shared" ca="1" si="148"/>
        <v>0</v>
      </c>
      <c r="DI76" s="359">
        <f t="shared" ca="1" si="149"/>
        <v>0</v>
      </c>
      <c r="DJ76" s="359">
        <f t="shared" ca="1" si="150"/>
        <v>0</v>
      </c>
      <c r="DK76" s="359">
        <f t="shared" ca="1" si="180"/>
        <v>0</v>
      </c>
      <c r="DM76" s="362">
        <f t="shared" ca="1" si="206"/>
        <v>187</v>
      </c>
      <c r="DN76" s="362">
        <v>68</v>
      </c>
      <c r="DO76" s="371">
        <f t="shared" ca="1" si="207"/>
        <v>0</v>
      </c>
      <c r="DP76" s="359">
        <f t="shared" ca="1" si="151"/>
        <v>0</v>
      </c>
      <c r="DQ76" s="359">
        <f t="shared" ca="1" si="152"/>
        <v>0</v>
      </c>
      <c r="DR76" s="359">
        <f t="shared" ca="1" si="153"/>
        <v>0</v>
      </c>
      <c r="DS76" s="359">
        <f t="shared" ca="1" si="154"/>
        <v>0</v>
      </c>
      <c r="DT76" s="359">
        <f t="shared" ca="1" si="181"/>
        <v>0</v>
      </c>
      <c r="DV76" s="362">
        <f t="shared" ca="1" si="208"/>
        <v>187</v>
      </c>
      <c r="DW76" s="362">
        <v>68</v>
      </c>
      <c r="DX76" s="371">
        <f t="shared" ca="1" si="209"/>
        <v>0</v>
      </c>
      <c r="DY76" s="359">
        <f t="shared" ca="1" si="155"/>
        <v>0</v>
      </c>
      <c r="DZ76" s="359">
        <f t="shared" ca="1" si="156"/>
        <v>0</v>
      </c>
      <c r="EA76" s="359">
        <f t="shared" ca="1" si="157"/>
        <v>0</v>
      </c>
      <c r="EB76" s="359">
        <f t="shared" ca="1" si="158"/>
        <v>0</v>
      </c>
      <c r="EC76" s="359">
        <f t="shared" ca="1" si="182"/>
        <v>0</v>
      </c>
      <c r="EE76" s="362">
        <f t="shared" ca="1" si="210"/>
        <v>187</v>
      </c>
      <c r="EF76" s="362">
        <v>68</v>
      </c>
      <c r="EG76" s="371">
        <f t="shared" ca="1" si="211"/>
        <v>0</v>
      </c>
      <c r="EH76" s="359">
        <f t="shared" ca="1" si="159"/>
        <v>0</v>
      </c>
      <c r="EI76" s="359">
        <f t="shared" ca="1" si="160"/>
        <v>0</v>
      </c>
      <c r="EJ76" s="359">
        <f t="shared" ca="1" si="161"/>
        <v>0</v>
      </c>
      <c r="EK76" s="359">
        <f t="shared" ca="1" si="162"/>
        <v>0</v>
      </c>
      <c r="EL76" s="359">
        <f t="shared" ca="1" si="183"/>
        <v>0</v>
      </c>
    </row>
    <row r="77" spans="6:142" x14ac:dyDescent="0.35">
      <c r="F77" s="372">
        <f ca="1">IFERROR(INDEX('Inflation Rates'!$A$16:$H$138,MATCH('TSP Traditional'!$H77,'Inflation Rates'!$A$16:$A$138,0),8)/INDEX('Inflation Rates'!$A$16:$H$138,MATCH('TSP Traditional'!$H77,'Inflation Rates'!$A$16:$A$138,0)-1,8)-1,F76)</f>
        <v>2.0000000000000018E-2</v>
      </c>
      <c r="G77" s="372">
        <f ca="1">IFERROR(INDEX('Inflation Rates'!$A$16:$H$138,MATCH('TSP Traditional'!$H77,'Inflation Rates'!$A$16:$A$138,0),6)/INDEX('Inflation Rates'!$A$16:$H$138,MATCH('TSP Traditional'!$H77,'Inflation Rates'!$A$16:$A$138,0)-1,6)-1,G76)</f>
        <v>2.0999999999999908E-2</v>
      </c>
      <c r="H77" s="362">
        <f t="shared" ca="1" si="212"/>
        <v>2088</v>
      </c>
      <c r="I77" s="362">
        <f t="shared" ca="1" si="213"/>
        <v>188</v>
      </c>
      <c r="J77" s="362">
        <v>69</v>
      </c>
      <c r="K77" s="371">
        <f t="shared" ca="1" si="110"/>
        <v>0</v>
      </c>
      <c r="L77" s="359">
        <f t="shared" ca="1" si="163"/>
        <v>0</v>
      </c>
      <c r="M77" s="359">
        <f t="shared" ca="1" si="164"/>
        <v>0</v>
      </c>
      <c r="N77" s="359">
        <f t="shared" ca="1" si="165"/>
        <v>0</v>
      </c>
      <c r="O77" s="359">
        <f t="shared" ca="1" si="166"/>
        <v>0</v>
      </c>
      <c r="P77" s="359">
        <f t="shared" ca="1" si="184"/>
        <v>0</v>
      </c>
      <c r="R77" s="362">
        <f t="shared" ca="1" si="214"/>
        <v>188</v>
      </c>
      <c r="S77" s="362">
        <v>68</v>
      </c>
      <c r="T77" s="371">
        <f t="shared" ca="1" si="215"/>
        <v>0</v>
      </c>
      <c r="U77" s="359">
        <f t="shared" ca="1" si="167"/>
        <v>0</v>
      </c>
      <c r="V77" s="359">
        <f t="shared" ca="1" si="168"/>
        <v>0</v>
      </c>
      <c r="W77" s="359">
        <f t="shared" ca="1" si="169"/>
        <v>0</v>
      </c>
      <c r="X77" s="359">
        <f t="shared" ca="1" si="170"/>
        <v>0</v>
      </c>
      <c r="Y77" s="359">
        <f t="shared" ca="1" si="185"/>
        <v>0</v>
      </c>
      <c r="AA77" s="362">
        <f t="shared" ca="1" si="186"/>
        <v>188</v>
      </c>
      <c r="AB77" s="362">
        <v>69</v>
      </c>
      <c r="AC77" s="371">
        <f t="shared" ca="1" si="187"/>
        <v>0</v>
      </c>
      <c r="AD77" s="359">
        <f t="shared" ca="1" si="111"/>
        <v>0</v>
      </c>
      <c r="AE77" s="359">
        <f t="shared" ca="1" si="112"/>
        <v>0</v>
      </c>
      <c r="AF77" s="359">
        <f t="shared" ca="1" si="113"/>
        <v>0</v>
      </c>
      <c r="AG77" s="359">
        <f t="shared" ca="1" si="114"/>
        <v>0</v>
      </c>
      <c r="AH77" s="359">
        <f t="shared" ca="1" si="171"/>
        <v>0</v>
      </c>
      <c r="AJ77" s="362">
        <f t="shared" ca="1" si="188"/>
        <v>188</v>
      </c>
      <c r="AK77" s="362">
        <v>69</v>
      </c>
      <c r="AL77" s="371">
        <f t="shared" ca="1" si="189"/>
        <v>0</v>
      </c>
      <c r="AM77" s="359">
        <f t="shared" ca="1" si="115"/>
        <v>0</v>
      </c>
      <c r="AN77" s="359">
        <f t="shared" ca="1" si="116"/>
        <v>0</v>
      </c>
      <c r="AO77" s="359">
        <f t="shared" ca="1" si="117"/>
        <v>0</v>
      </c>
      <c r="AP77" s="359">
        <f t="shared" ca="1" si="118"/>
        <v>0</v>
      </c>
      <c r="AQ77" s="359">
        <f t="shared" ca="1" si="172"/>
        <v>0</v>
      </c>
      <c r="AS77" s="362">
        <f t="shared" ca="1" si="190"/>
        <v>188</v>
      </c>
      <c r="AT77" s="362">
        <v>69</v>
      </c>
      <c r="AU77" s="371">
        <f t="shared" ca="1" si="191"/>
        <v>0</v>
      </c>
      <c r="AV77" s="359">
        <f t="shared" ca="1" si="119"/>
        <v>0</v>
      </c>
      <c r="AW77" s="359">
        <f t="shared" ca="1" si="120"/>
        <v>0</v>
      </c>
      <c r="AX77" s="359">
        <f t="shared" ca="1" si="121"/>
        <v>0</v>
      </c>
      <c r="AY77" s="359">
        <f t="shared" ca="1" si="122"/>
        <v>0</v>
      </c>
      <c r="AZ77" s="359">
        <f t="shared" ca="1" si="173"/>
        <v>0</v>
      </c>
      <c r="BB77" s="362">
        <f t="shared" ca="1" si="192"/>
        <v>188</v>
      </c>
      <c r="BC77" s="362">
        <v>69</v>
      </c>
      <c r="BD77" s="371">
        <f t="shared" ca="1" si="193"/>
        <v>0</v>
      </c>
      <c r="BE77" s="359">
        <f t="shared" ca="1" si="123"/>
        <v>0</v>
      </c>
      <c r="BF77" s="359">
        <f t="shared" ca="1" si="124"/>
        <v>0</v>
      </c>
      <c r="BG77" s="359">
        <f t="shared" ca="1" si="125"/>
        <v>0</v>
      </c>
      <c r="BH77" s="359">
        <f t="shared" ca="1" si="126"/>
        <v>0</v>
      </c>
      <c r="BI77" s="359">
        <f t="shared" ca="1" si="174"/>
        <v>0</v>
      </c>
      <c r="BK77" s="362">
        <f t="shared" ca="1" si="194"/>
        <v>188</v>
      </c>
      <c r="BL77" s="362">
        <v>69</v>
      </c>
      <c r="BM77" s="371">
        <f t="shared" ca="1" si="195"/>
        <v>0</v>
      </c>
      <c r="BN77" s="359">
        <f t="shared" ca="1" si="127"/>
        <v>0</v>
      </c>
      <c r="BO77" s="359">
        <f t="shared" ca="1" si="128"/>
        <v>0</v>
      </c>
      <c r="BP77" s="359">
        <f t="shared" ca="1" si="129"/>
        <v>0</v>
      </c>
      <c r="BQ77" s="359">
        <f t="shared" ca="1" si="130"/>
        <v>0</v>
      </c>
      <c r="BR77" s="359">
        <f t="shared" ca="1" si="175"/>
        <v>0</v>
      </c>
      <c r="BT77" s="362">
        <f t="shared" ca="1" si="196"/>
        <v>188</v>
      </c>
      <c r="BU77" s="362">
        <v>69</v>
      </c>
      <c r="BV77" s="371">
        <f t="shared" ca="1" si="197"/>
        <v>0</v>
      </c>
      <c r="BW77" s="359">
        <f t="shared" ca="1" si="131"/>
        <v>0</v>
      </c>
      <c r="BX77" s="359">
        <f t="shared" ca="1" si="132"/>
        <v>0</v>
      </c>
      <c r="BY77" s="359">
        <f t="shared" ca="1" si="133"/>
        <v>0</v>
      </c>
      <c r="BZ77" s="359">
        <f t="shared" ca="1" si="134"/>
        <v>0</v>
      </c>
      <c r="CA77" s="359">
        <f t="shared" ca="1" si="176"/>
        <v>0</v>
      </c>
      <c r="CC77" s="362">
        <f t="shared" ca="1" si="198"/>
        <v>188</v>
      </c>
      <c r="CD77" s="362">
        <v>69</v>
      </c>
      <c r="CE77" s="371">
        <f t="shared" ca="1" si="199"/>
        <v>0</v>
      </c>
      <c r="CF77" s="359">
        <f t="shared" ca="1" si="135"/>
        <v>0</v>
      </c>
      <c r="CG77" s="359">
        <f t="shared" ca="1" si="136"/>
        <v>0</v>
      </c>
      <c r="CH77" s="359">
        <f t="shared" ca="1" si="137"/>
        <v>0</v>
      </c>
      <c r="CI77" s="359">
        <f t="shared" ca="1" si="138"/>
        <v>0</v>
      </c>
      <c r="CJ77" s="359">
        <f t="shared" ca="1" si="177"/>
        <v>0</v>
      </c>
      <c r="CL77" s="362">
        <f t="shared" ca="1" si="200"/>
        <v>188</v>
      </c>
      <c r="CM77" s="362">
        <v>69</v>
      </c>
      <c r="CN77" s="371">
        <f t="shared" ca="1" si="201"/>
        <v>0</v>
      </c>
      <c r="CO77" s="359">
        <f t="shared" ca="1" si="139"/>
        <v>0</v>
      </c>
      <c r="CP77" s="359">
        <f t="shared" ca="1" si="140"/>
        <v>0</v>
      </c>
      <c r="CQ77" s="359">
        <f t="shared" ca="1" si="141"/>
        <v>0</v>
      </c>
      <c r="CR77" s="359">
        <f t="shared" ca="1" si="142"/>
        <v>0</v>
      </c>
      <c r="CS77" s="359">
        <f t="shared" ca="1" si="178"/>
        <v>0</v>
      </c>
      <c r="CU77" s="362">
        <f t="shared" ca="1" si="202"/>
        <v>188</v>
      </c>
      <c r="CV77" s="362">
        <v>69</v>
      </c>
      <c r="CW77" s="371">
        <f t="shared" ca="1" si="203"/>
        <v>0</v>
      </c>
      <c r="CX77" s="359">
        <f t="shared" ca="1" si="143"/>
        <v>0</v>
      </c>
      <c r="CY77" s="359">
        <f t="shared" ca="1" si="144"/>
        <v>0</v>
      </c>
      <c r="CZ77" s="359">
        <f t="shared" ca="1" si="145"/>
        <v>0</v>
      </c>
      <c r="DA77" s="359">
        <f t="shared" ca="1" si="146"/>
        <v>0</v>
      </c>
      <c r="DB77" s="359">
        <f t="shared" ca="1" si="179"/>
        <v>0</v>
      </c>
      <c r="DD77" s="362">
        <f t="shared" ca="1" si="204"/>
        <v>188</v>
      </c>
      <c r="DE77" s="362">
        <v>69</v>
      </c>
      <c r="DF77" s="371">
        <f t="shared" ca="1" si="205"/>
        <v>0</v>
      </c>
      <c r="DG77" s="359">
        <f t="shared" ca="1" si="147"/>
        <v>0</v>
      </c>
      <c r="DH77" s="359">
        <f t="shared" ca="1" si="148"/>
        <v>0</v>
      </c>
      <c r="DI77" s="359">
        <f t="shared" ca="1" si="149"/>
        <v>0</v>
      </c>
      <c r="DJ77" s="359">
        <f t="shared" ca="1" si="150"/>
        <v>0</v>
      </c>
      <c r="DK77" s="359">
        <f t="shared" ca="1" si="180"/>
        <v>0</v>
      </c>
      <c r="DM77" s="362">
        <f t="shared" ca="1" si="206"/>
        <v>188</v>
      </c>
      <c r="DN77" s="362">
        <v>69</v>
      </c>
      <c r="DO77" s="371">
        <f t="shared" ca="1" si="207"/>
        <v>0</v>
      </c>
      <c r="DP77" s="359">
        <f t="shared" ca="1" si="151"/>
        <v>0</v>
      </c>
      <c r="DQ77" s="359">
        <f t="shared" ca="1" si="152"/>
        <v>0</v>
      </c>
      <c r="DR77" s="359">
        <f t="shared" ca="1" si="153"/>
        <v>0</v>
      </c>
      <c r="DS77" s="359">
        <f t="shared" ca="1" si="154"/>
        <v>0</v>
      </c>
      <c r="DT77" s="359">
        <f t="shared" ca="1" si="181"/>
        <v>0</v>
      </c>
      <c r="DV77" s="362">
        <f t="shared" ca="1" si="208"/>
        <v>188</v>
      </c>
      <c r="DW77" s="362">
        <v>69</v>
      </c>
      <c r="DX77" s="371">
        <f t="shared" ca="1" si="209"/>
        <v>0</v>
      </c>
      <c r="DY77" s="359">
        <f t="shared" ca="1" si="155"/>
        <v>0</v>
      </c>
      <c r="DZ77" s="359">
        <f t="shared" ca="1" si="156"/>
        <v>0</v>
      </c>
      <c r="EA77" s="359">
        <f t="shared" ca="1" si="157"/>
        <v>0</v>
      </c>
      <c r="EB77" s="359">
        <f t="shared" ca="1" si="158"/>
        <v>0</v>
      </c>
      <c r="EC77" s="359">
        <f t="shared" ca="1" si="182"/>
        <v>0</v>
      </c>
      <c r="EE77" s="362">
        <f t="shared" ca="1" si="210"/>
        <v>188</v>
      </c>
      <c r="EF77" s="362">
        <v>69</v>
      </c>
      <c r="EG77" s="371">
        <f t="shared" ca="1" si="211"/>
        <v>0</v>
      </c>
      <c r="EH77" s="359">
        <f t="shared" ca="1" si="159"/>
        <v>0</v>
      </c>
      <c r="EI77" s="359">
        <f t="shared" ca="1" si="160"/>
        <v>0</v>
      </c>
      <c r="EJ77" s="359">
        <f t="shared" ca="1" si="161"/>
        <v>0</v>
      </c>
      <c r="EK77" s="359">
        <f t="shared" ca="1" si="162"/>
        <v>0</v>
      </c>
      <c r="EL77" s="359">
        <f t="shared" ca="1" si="183"/>
        <v>0</v>
      </c>
    </row>
    <row r="78" spans="6:142" x14ac:dyDescent="0.35">
      <c r="F78" s="372">
        <f ca="1">IFERROR(INDEX('Inflation Rates'!$A$16:$H$138,MATCH('TSP Traditional'!$H78,'Inflation Rates'!$A$16:$A$138,0),8)/INDEX('Inflation Rates'!$A$16:$H$138,MATCH('TSP Traditional'!$H78,'Inflation Rates'!$A$16:$A$138,0)-1,8)-1,F77)</f>
        <v>2.0000000000000018E-2</v>
      </c>
      <c r="G78" s="372">
        <f ca="1">IFERROR(INDEX('Inflation Rates'!$A$16:$H$138,MATCH('TSP Traditional'!$H78,'Inflation Rates'!$A$16:$A$138,0),6)/INDEX('Inflation Rates'!$A$16:$H$138,MATCH('TSP Traditional'!$H78,'Inflation Rates'!$A$16:$A$138,0)-1,6)-1,G77)</f>
        <v>2.0999999999999908E-2</v>
      </c>
      <c r="H78" s="362">
        <f t="shared" ca="1" si="212"/>
        <v>2089</v>
      </c>
      <c r="I78" s="362">
        <f t="shared" ca="1" si="213"/>
        <v>189</v>
      </c>
      <c r="J78" s="362">
        <v>70</v>
      </c>
      <c r="K78" s="371">
        <f t="shared" ca="1" si="110"/>
        <v>0</v>
      </c>
      <c r="L78" s="359">
        <f t="shared" ca="1" si="163"/>
        <v>0</v>
      </c>
      <c r="M78" s="359">
        <f t="shared" ca="1" si="164"/>
        <v>0</v>
      </c>
      <c r="N78" s="359">
        <f t="shared" ca="1" si="165"/>
        <v>0</v>
      </c>
      <c r="O78" s="359">
        <f t="shared" ca="1" si="166"/>
        <v>0</v>
      </c>
      <c r="P78" s="359">
        <f t="shared" ca="1" si="184"/>
        <v>0</v>
      </c>
      <c r="R78" s="362">
        <f t="shared" ca="1" si="214"/>
        <v>189</v>
      </c>
      <c r="S78" s="362">
        <v>69</v>
      </c>
      <c r="T78" s="371">
        <f t="shared" ca="1" si="215"/>
        <v>0</v>
      </c>
      <c r="U78" s="359">
        <f t="shared" ca="1" si="167"/>
        <v>0</v>
      </c>
      <c r="V78" s="359">
        <f t="shared" ca="1" si="168"/>
        <v>0</v>
      </c>
      <c r="W78" s="359">
        <f t="shared" ca="1" si="169"/>
        <v>0</v>
      </c>
      <c r="X78" s="359">
        <f t="shared" ca="1" si="170"/>
        <v>0</v>
      </c>
      <c r="Y78" s="359">
        <f t="shared" ca="1" si="185"/>
        <v>0</v>
      </c>
      <c r="AA78" s="362">
        <f t="shared" ca="1" si="186"/>
        <v>189</v>
      </c>
      <c r="AB78" s="362">
        <v>70</v>
      </c>
      <c r="AC78" s="371">
        <f t="shared" ca="1" si="187"/>
        <v>0</v>
      </c>
      <c r="AD78" s="359">
        <f t="shared" ca="1" si="111"/>
        <v>0</v>
      </c>
      <c r="AE78" s="359">
        <f t="shared" ca="1" si="112"/>
        <v>0</v>
      </c>
      <c r="AF78" s="359">
        <f t="shared" ca="1" si="113"/>
        <v>0</v>
      </c>
      <c r="AG78" s="359">
        <f t="shared" ca="1" si="114"/>
        <v>0</v>
      </c>
      <c r="AH78" s="359">
        <f t="shared" ca="1" si="171"/>
        <v>0</v>
      </c>
      <c r="AJ78" s="362">
        <f t="shared" ca="1" si="188"/>
        <v>189</v>
      </c>
      <c r="AK78" s="362">
        <v>70</v>
      </c>
      <c r="AL78" s="371">
        <f t="shared" ca="1" si="189"/>
        <v>0</v>
      </c>
      <c r="AM78" s="359">
        <f t="shared" ca="1" si="115"/>
        <v>0</v>
      </c>
      <c r="AN78" s="359">
        <f t="shared" ca="1" si="116"/>
        <v>0</v>
      </c>
      <c r="AO78" s="359">
        <f t="shared" ca="1" si="117"/>
        <v>0</v>
      </c>
      <c r="AP78" s="359">
        <f t="shared" ca="1" si="118"/>
        <v>0</v>
      </c>
      <c r="AQ78" s="359">
        <f t="shared" ca="1" si="172"/>
        <v>0</v>
      </c>
      <c r="AS78" s="362">
        <f t="shared" ca="1" si="190"/>
        <v>189</v>
      </c>
      <c r="AT78" s="362">
        <v>70</v>
      </c>
      <c r="AU78" s="371">
        <f t="shared" ca="1" si="191"/>
        <v>0</v>
      </c>
      <c r="AV78" s="359">
        <f t="shared" ca="1" si="119"/>
        <v>0</v>
      </c>
      <c r="AW78" s="359">
        <f t="shared" ca="1" si="120"/>
        <v>0</v>
      </c>
      <c r="AX78" s="359">
        <f t="shared" ca="1" si="121"/>
        <v>0</v>
      </c>
      <c r="AY78" s="359">
        <f t="shared" ca="1" si="122"/>
        <v>0</v>
      </c>
      <c r="AZ78" s="359">
        <f t="shared" ca="1" si="173"/>
        <v>0</v>
      </c>
      <c r="BB78" s="362">
        <f t="shared" ca="1" si="192"/>
        <v>189</v>
      </c>
      <c r="BC78" s="362">
        <v>70</v>
      </c>
      <c r="BD78" s="371">
        <f t="shared" ca="1" si="193"/>
        <v>0</v>
      </c>
      <c r="BE78" s="359">
        <f t="shared" ca="1" si="123"/>
        <v>0</v>
      </c>
      <c r="BF78" s="359">
        <f t="shared" ca="1" si="124"/>
        <v>0</v>
      </c>
      <c r="BG78" s="359">
        <f t="shared" ca="1" si="125"/>
        <v>0</v>
      </c>
      <c r="BH78" s="359">
        <f t="shared" ca="1" si="126"/>
        <v>0</v>
      </c>
      <c r="BI78" s="359">
        <f t="shared" ca="1" si="174"/>
        <v>0</v>
      </c>
      <c r="BK78" s="362">
        <f t="shared" ca="1" si="194"/>
        <v>189</v>
      </c>
      <c r="BL78" s="362">
        <v>70</v>
      </c>
      <c r="BM78" s="371">
        <f t="shared" ca="1" si="195"/>
        <v>0</v>
      </c>
      <c r="BN78" s="359">
        <f t="shared" ca="1" si="127"/>
        <v>0</v>
      </c>
      <c r="BO78" s="359">
        <f t="shared" ca="1" si="128"/>
        <v>0</v>
      </c>
      <c r="BP78" s="359">
        <f t="shared" ca="1" si="129"/>
        <v>0</v>
      </c>
      <c r="BQ78" s="359">
        <f t="shared" ca="1" si="130"/>
        <v>0</v>
      </c>
      <c r="BR78" s="359">
        <f t="shared" ca="1" si="175"/>
        <v>0</v>
      </c>
      <c r="BT78" s="362">
        <f t="shared" ca="1" si="196"/>
        <v>189</v>
      </c>
      <c r="BU78" s="362">
        <v>70</v>
      </c>
      <c r="BV78" s="371">
        <f t="shared" ca="1" si="197"/>
        <v>0</v>
      </c>
      <c r="BW78" s="359">
        <f t="shared" ca="1" si="131"/>
        <v>0</v>
      </c>
      <c r="BX78" s="359">
        <f t="shared" ca="1" si="132"/>
        <v>0</v>
      </c>
      <c r="BY78" s="359">
        <f t="shared" ca="1" si="133"/>
        <v>0</v>
      </c>
      <c r="BZ78" s="359">
        <f t="shared" ca="1" si="134"/>
        <v>0</v>
      </c>
      <c r="CA78" s="359">
        <f t="shared" ca="1" si="176"/>
        <v>0</v>
      </c>
      <c r="CC78" s="362">
        <f t="shared" ca="1" si="198"/>
        <v>189</v>
      </c>
      <c r="CD78" s="362">
        <v>70</v>
      </c>
      <c r="CE78" s="371">
        <f t="shared" ca="1" si="199"/>
        <v>0</v>
      </c>
      <c r="CF78" s="359">
        <f t="shared" ca="1" si="135"/>
        <v>0</v>
      </c>
      <c r="CG78" s="359">
        <f t="shared" ca="1" si="136"/>
        <v>0</v>
      </c>
      <c r="CH78" s="359">
        <f t="shared" ca="1" si="137"/>
        <v>0</v>
      </c>
      <c r="CI78" s="359">
        <f t="shared" ca="1" si="138"/>
        <v>0</v>
      </c>
      <c r="CJ78" s="359">
        <f t="shared" ca="1" si="177"/>
        <v>0</v>
      </c>
      <c r="CL78" s="362">
        <f t="shared" ca="1" si="200"/>
        <v>189</v>
      </c>
      <c r="CM78" s="362">
        <v>70</v>
      </c>
      <c r="CN78" s="371">
        <f t="shared" ca="1" si="201"/>
        <v>0</v>
      </c>
      <c r="CO78" s="359">
        <f t="shared" ca="1" si="139"/>
        <v>0</v>
      </c>
      <c r="CP78" s="359">
        <f t="shared" ca="1" si="140"/>
        <v>0</v>
      </c>
      <c r="CQ78" s="359">
        <f t="shared" ca="1" si="141"/>
        <v>0</v>
      </c>
      <c r="CR78" s="359">
        <f t="shared" ca="1" si="142"/>
        <v>0</v>
      </c>
      <c r="CS78" s="359">
        <f t="shared" ca="1" si="178"/>
        <v>0</v>
      </c>
      <c r="CU78" s="362">
        <f t="shared" ca="1" si="202"/>
        <v>189</v>
      </c>
      <c r="CV78" s="362">
        <v>70</v>
      </c>
      <c r="CW78" s="371">
        <f t="shared" ca="1" si="203"/>
        <v>0</v>
      </c>
      <c r="CX78" s="359">
        <f t="shared" ca="1" si="143"/>
        <v>0</v>
      </c>
      <c r="CY78" s="359">
        <f t="shared" ca="1" si="144"/>
        <v>0</v>
      </c>
      <c r="CZ78" s="359">
        <f t="shared" ca="1" si="145"/>
        <v>0</v>
      </c>
      <c r="DA78" s="359">
        <f t="shared" ca="1" si="146"/>
        <v>0</v>
      </c>
      <c r="DB78" s="359">
        <f t="shared" ca="1" si="179"/>
        <v>0</v>
      </c>
      <c r="DD78" s="362">
        <f t="shared" ca="1" si="204"/>
        <v>189</v>
      </c>
      <c r="DE78" s="362">
        <v>70</v>
      </c>
      <c r="DF78" s="371">
        <f t="shared" ca="1" si="205"/>
        <v>0</v>
      </c>
      <c r="DG78" s="359">
        <f t="shared" ca="1" si="147"/>
        <v>0</v>
      </c>
      <c r="DH78" s="359">
        <f t="shared" ca="1" si="148"/>
        <v>0</v>
      </c>
      <c r="DI78" s="359">
        <f t="shared" ca="1" si="149"/>
        <v>0</v>
      </c>
      <c r="DJ78" s="359">
        <f t="shared" ca="1" si="150"/>
        <v>0</v>
      </c>
      <c r="DK78" s="359">
        <f t="shared" ca="1" si="180"/>
        <v>0</v>
      </c>
      <c r="DM78" s="362">
        <f t="shared" ca="1" si="206"/>
        <v>189</v>
      </c>
      <c r="DN78" s="362">
        <v>70</v>
      </c>
      <c r="DO78" s="371">
        <f t="shared" ca="1" si="207"/>
        <v>0</v>
      </c>
      <c r="DP78" s="359">
        <f t="shared" ca="1" si="151"/>
        <v>0</v>
      </c>
      <c r="DQ78" s="359">
        <f t="shared" ca="1" si="152"/>
        <v>0</v>
      </c>
      <c r="DR78" s="359">
        <f t="shared" ca="1" si="153"/>
        <v>0</v>
      </c>
      <c r="DS78" s="359">
        <f t="shared" ca="1" si="154"/>
        <v>0</v>
      </c>
      <c r="DT78" s="359">
        <f t="shared" ca="1" si="181"/>
        <v>0</v>
      </c>
      <c r="DV78" s="362">
        <f t="shared" ca="1" si="208"/>
        <v>189</v>
      </c>
      <c r="DW78" s="362">
        <v>70</v>
      </c>
      <c r="DX78" s="371">
        <f t="shared" ca="1" si="209"/>
        <v>0</v>
      </c>
      <c r="DY78" s="359">
        <f t="shared" ca="1" si="155"/>
        <v>0</v>
      </c>
      <c r="DZ78" s="359">
        <f t="shared" ca="1" si="156"/>
        <v>0</v>
      </c>
      <c r="EA78" s="359">
        <f t="shared" ca="1" si="157"/>
        <v>0</v>
      </c>
      <c r="EB78" s="359">
        <f t="shared" ca="1" si="158"/>
        <v>0</v>
      </c>
      <c r="EC78" s="359">
        <f t="shared" ca="1" si="182"/>
        <v>0</v>
      </c>
      <c r="EE78" s="362">
        <f t="shared" ca="1" si="210"/>
        <v>189</v>
      </c>
      <c r="EF78" s="362">
        <v>70</v>
      </c>
      <c r="EG78" s="371">
        <f t="shared" ca="1" si="211"/>
        <v>0</v>
      </c>
      <c r="EH78" s="359">
        <f t="shared" ca="1" si="159"/>
        <v>0</v>
      </c>
      <c r="EI78" s="359">
        <f t="shared" ca="1" si="160"/>
        <v>0</v>
      </c>
      <c r="EJ78" s="359">
        <f t="shared" ca="1" si="161"/>
        <v>0</v>
      </c>
      <c r="EK78" s="359">
        <f t="shared" ca="1" si="162"/>
        <v>0</v>
      </c>
      <c r="EL78" s="359">
        <f t="shared" ca="1" si="183"/>
        <v>0</v>
      </c>
    </row>
    <row r="79" spans="6:142" x14ac:dyDescent="0.35">
      <c r="F79" s="372">
        <f ca="1">IFERROR(INDEX('Inflation Rates'!$A$16:$H$138,MATCH('TSP Traditional'!$H79,'Inflation Rates'!$A$16:$A$138,0),8)/INDEX('Inflation Rates'!$A$16:$H$138,MATCH('TSP Traditional'!$H79,'Inflation Rates'!$A$16:$A$138,0)-1,8)-1,F78)</f>
        <v>2.0000000000000018E-2</v>
      </c>
      <c r="G79" s="372">
        <f ca="1">IFERROR(INDEX('Inflation Rates'!$A$16:$H$138,MATCH('TSP Traditional'!$H79,'Inflation Rates'!$A$16:$A$138,0),6)/INDEX('Inflation Rates'!$A$16:$H$138,MATCH('TSP Traditional'!$H79,'Inflation Rates'!$A$16:$A$138,0)-1,6)-1,G78)</f>
        <v>2.0999999999999908E-2</v>
      </c>
      <c r="H79" s="362">
        <f t="shared" ca="1" si="212"/>
        <v>2090</v>
      </c>
      <c r="I79" s="362">
        <f t="shared" ca="1" si="213"/>
        <v>190</v>
      </c>
      <c r="J79" s="362">
        <v>71</v>
      </c>
      <c r="K79" s="371">
        <f t="shared" ca="1" si="110"/>
        <v>0</v>
      </c>
      <c r="L79" s="359">
        <f t="shared" ca="1" si="163"/>
        <v>0</v>
      </c>
      <c r="M79" s="359">
        <f t="shared" ca="1" si="164"/>
        <v>0</v>
      </c>
      <c r="N79" s="359">
        <f t="shared" ca="1" si="165"/>
        <v>0</v>
      </c>
      <c r="O79" s="359">
        <f t="shared" ca="1" si="166"/>
        <v>0</v>
      </c>
      <c r="P79" s="359">
        <f t="shared" ca="1" si="184"/>
        <v>0</v>
      </c>
      <c r="R79" s="362">
        <f t="shared" ca="1" si="214"/>
        <v>190</v>
      </c>
      <c r="S79" s="362">
        <v>70</v>
      </c>
      <c r="T79" s="371">
        <f t="shared" ca="1" si="215"/>
        <v>0</v>
      </c>
      <c r="U79" s="359">
        <f t="shared" ca="1" si="167"/>
        <v>0</v>
      </c>
      <c r="V79" s="359">
        <f t="shared" ca="1" si="168"/>
        <v>0</v>
      </c>
      <c r="W79" s="359">
        <f t="shared" ca="1" si="169"/>
        <v>0</v>
      </c>
      <c r="X79" s="359">
        <f t="shared" ca="1" si="170"/>
        <v>0</v>
      </c>
      <c r="Y79" s="359">
        <f t="shared" ca="1" si="185"/>
        <v>0</v>
      </c>
      <c r="AA79" s="362">
        <f t="shared" ca="1" si="186"/>
        <v>190</v>
      </c>
      <c r="AB79" s="362">
        <v>71</v>
      </c>
      <c r="AC79" s="371">
        <f t="shared" ca="1" si="187"/>
        <v>0</v>
      </c>
      <c r="AD79" s="359">
        <f t="shared" ca="1" si="111"/>
        <v>0</v>
      </c>
      <c r="AE79" s="359">
        <f t="shared" ca="1" si="112"/>
        <v>0</v>
      </c>
      <c r="AF79" s="359">
        <f t="shared" ca="1" si="113"/>
        <v>0</v>
      </c>
      <c r="AG79" s="359">
        <f t="shared" ca="1" si="114"/>
        <v>0</v>
      </c>
      <c r="AH79" s="359">
        <f t="shared" ca="1" si="171"/>
        <v>0</v>
      </c>
      <c r="AJ79" s="362">
        <f t="shared" ca="1" si="188"/>
        <v>190</v>
      </c>
      <c r="AK79" s="362">
        <v>71</v>
      </c>
      <c r="AL79" s="371">
        <f t="shared" ca="1" si="189"/>
        <v>0</v>
      </c>
      <c r="AM79" s="359">
        <f t="shared" ca="1" si="115"/>
        <v>0</v>
      </c>
      <c r="AN79" s="359">
        <f t="shared" ca="1" si="116"/>
        <v>0</v>
      </c>
      <c r="AO79" s="359">
        <f t="shared" ca="1" si="117"/>
        <v>0</v>
      </c>
      <c r="AP79" s="359">
        <f t="shared" ca="1" si="118"/>
        <v>0</v>
      </c>
      <c r="AQ79" s="359">
        <f t="shared" ca="1" si="172"/>
        <v>0</v>
      </c>
      <c r="AS79" s="362">
        <f t="shared" ca="1" si="190"/>
        <v>190</v>
      </c>
      <c r="AT79" s="362">
        <v>71</v>
      </c>
      <c r="AU79" s="371">
        <f t="shared" ca="1" si="191"/>
        <v>0</v>
      </c>
      <c r="AV79" s="359">
        <f t="shared" ca="1" si="119"/>
        <v>0</v>
      </c>
      <c r="AW79" s="359">
        <f t="shared" ca="1" si="120"/>
        <v>0</v>
      </c>
      <c r="AX79" s="359">
        <f t="shared" ca="1" si="121"/>
        <v>0</v>
      </c>
      <c r="AY79" s="359">
        <f t="shared" ca="1" si="122"/>
        <v>0</v>
      </c>
      <c r="AZ79" s="359">
        <f t="shared" ca="1" si="173"/>
        <v>0</v>
      </c>
      <c r="BB79" s="362">
        <f t="shared" ca="1" si="192"/>
        <v>190</v>
      </c>
      <c r="BC79" s="362">
        <v>71</v>
      </c>
      <c r="BD79" s="371">
        <f t="shared" ca="1" si="193"/>
        <v>0</v>
      </c>
      <c r="BE79" s="359">
        <f t="shared" ca="1" si="123"/>
        <v>0</v>
      </c>
      <c r="BF79" s="359">
        <f t="shared" ca="1" si="124"/>
        <v>0</v>
      </c>
      <c r="BG79" s="359">
        <f t="shared" ca="1" si="125"/>
        <v>0</v>
      </c>
      <c r="BH79" s="359">
        <f t="shared" ca="1" si="126"/>
        <v>0</v>
      </c>
      <c r="BI79" s="359">
        <f t="shared" ca="1" si="174"/>
        <v>0</v>
      </c>
      <c r="BK79" s="362">
        <f t="shared" ca="1" si="194"/>
        <v>190</v>
      </c>
      <c r="BL79" s="362">
        <v>71</v>
      </c>
      <c r="BM79" s="371">
        <f t="shared" ca="1" si="195"/>
        <v>0</v>
      </c>
      <c r="BN79" s="359">
        <f t="shared" ca="1" si="127"/>
        <v>0</v>
      </c>
      <c r="BO79" s="359">
        <f t="shared" ca="1" si="128"/>
        <v>0</v>
      </c>
      <c r="BP79" s="359">
        <f t="shared" ca="1" si="129"/>
        <v>0</v>
      </c>
      <c r="BQ79" s="359">
        <f t="shared" ca="1" si="130"/>
        <v>0</v>
      </c>
      <c r="BR79" s="359">
        <f t="shared" ca="1" si="175"/>
        <v>0</v>
      </c>
      <c r="BT79" s="362">
        <f t="shared" ca="1" si="196"/>
        <v>190</v>
      </c>
      <c r="BU79" s="362">
        <v>71</v>
      </c>
      <c r="BV79" s="371">
        <f t="shared" ca="1" si="197"/>
        <v>0</v>
      </c>
      <c r="BW79" s="359">
        <f t="shared" ca="1" si="131"/>
        <v>0</v>
      </c>
      <c r="BX79" s="359">
        <f t="shared" ca="1" si="132"/>
        <v>0</v>
      </c>
      <c r="BY79" s="359">
        <f t="shared" ca="1" si="133"/>
        <v>0</v>
      </c>
      <c r="BZ79" s="359">
        <f t="shared" ca="1" si="134"/>
        <v>0</v>
      </c>
      <c r="CA79" s="359">
        <f t="shared" ca="1" si="176"/>
        <v>0</v>
      </c>
      <c r="CC79" s="362">
        <f t="shared" ca="1" si="198"/>
        <v>190</v>
      </c>
      <c r="CD79" s="362">
        <v>71</v>
      </c>
      <c r="CE79" s="371">
        <f t="shared" ca="1" si="199"/>
        <v>0</v>
      </c>
      <c r="CF79" s="359">
        <f t="shared" ca="1" si="135"/>
        <v>0</v>
      </c>
      <c r="CG79" s="359">
        <f t="shared" ca="1" si="136"/>
        <v>0</v>
      </c>
      <c r="CH79" s="359">
        <f t="shared" ca="1" si="137"/>
        <v>0</v>
      </c>
      <c r="CI79" s="359">
        <f t="shared" ca="1" si="138"/>
        <v>0</v>
      </c>
      <c r="CJ79" s="359">
        <f t="shared" ca="1" si="177"/>
        <v>0</v>
      </c>
      <c r="CL79" s="362">
        <f t="shared" ca="1" si="200"/>
        <v>190</v>
      </c>
      <c r="CM79" s="362">
        <v>71</v>
      </c>
      <c r="CN79" s="371">
        <f t="shared" ca="1" si="201"/>
        <v>0</v>
      </c>
      <c r="CO79" s="359">
        <f t="shared" ca="1" si="139"/>
        <v>0</v>
      </c>
      <c r="CP79" s="359">
        <f t="shared" ca="1" si="140"/>
        <v>0</v>
      </c>
      <c r="CQ79" s="359">
        <f t="shared" ca="1" si="141"/>
        <v>0</v>
      </c>
      <c r="CR79" s="359">
        <f t="shared" ca="1" si="142"/>
        <v>0</v>
      </c>
      <c r="CS79" s="359">
        <f t="shared" ca="1" si="178"/>
        <v>0</v>
      </c>
      <c r="CU79" s="362">
        <f t="shared" ca="1" si="202"/>
        <v>190</v>
      </c>
      <c r="CV79" s="362">
        <v>71</v>
      </c>
      <c r="CW79" s="371">
        <f t="shared" ca="1" si="203"/>
        <v>0</v>
      </c>
      <c r="CX79" s="359">
        <f t="shared" ca="1" si="143"/>
        <v>0</v>
      </c>
      <c r="CY79" s="359">
        <f t="shared" ca="1" si="144"/>
        <v>0</v>
      </c>
      <c r="CZ79" s="359">
        <f t="shared" ca="1" si="145"/>
        <v>0</v>
      </c>
      <c r="DA79" s="359">
        <f t="shared" ca="1" si="146"/>
        <v>0</v>
      </c>
      <c r="DB79" s="359">
        <f t="shared" ca="1" si="179"/>
        <v>0</v>
      </c>
      <c r="DD79" s="362">
        <f t="shared" ca="1" si="204"/>
        <v>190</v>
      </c>
      <c r="DE79" s="362">
        <v>71</v>
      </c>
      <c r="DF79" s="371">
        <f t="shared" ca="1" si="205"/>
        <v>0</v>
      </c>
      <c r="DG79" s="359">
        <f t="shared" ca="1" si="147"/>
        <v>0</v>
      </c>
      <c r="DH79" s="359">
        <f t="shared" ca="1" si="148"/>
        <v>0</v>
      </c>
      <c r="DI79" s="359">
        <f t="shared" ca="1" si="149"/>
        <v>0</v>
      </c>
      <c r="DJ79" s="359">
        <f t="shared" ca="1" si="150"/>
        <v>0</v>
      </c>
      <c r="DK79" s="359">
        <f t="shared" ca="1" si="180"/>
        <v>0</v>
      </c>
      <c r="DM79" s="362">
        <f t="shared" ca="1" si="206"/>
        <v>190</v>
      </c>
      <c r="DN79" s="362">
        <v>71</v>
      </c>
      <c r="DO79" s="371">
        <f t="shared" ca="1" si="207"/>
        <v>0</v>
      </c>
      <c r="DP79" s="359">
        <f t="shared" ca="1" si="151"/>
        <v>0</v>
      </c>
      <c r="DQ79" s="359">
        <f t="shared" ca="1" si="152"/>
        <v>0</v>
      </c>
      <c r="DR79" s="359">
        <f t="shared" ca="1" si="153"/>
        <v>0</v>
      </c>
      <c r="DS79" s="359">
        <f t="shared" ca="1" si="154"/>
        <v>0</v>
      </c>
      <c r="DT79" s="359">
        <f t="shared" ca="1" si="181"/>
        <v>0</v>
      </c>
      <c r="DV79" s="362">
        <f t="shared" ca="1" si="208"/>
        <v>190</v>
      </c>
      <c r="DW79" s="362">
        <v>71</v>
      </c>
      <c r="DX79" s="371">
        <f t="shared" ca="1" si="209"/>
        <v>0</v>
      </c>
      <c r="DY79" s="359">
        <f t="shared" ca="1" si="155"/>
        <v>0</v>
      </c>
      <c r="DZ79" s="359">
        <f t="shared" ca="1" si="156"/>
        <v>0</v>
      </c>
      <c r="EA79" s="359">
        <f t="shared" ca="1" si="157"/>
        <v>0</v>
      </c>
      <c r="EB79" s="359">
        <f t="shared" ca="1" si="158"/>
        <v>0</v>
      </c>
      <c r="EC79" s="359">
        <f t="shared" ca="1" si="182"/>
        <v>0</v>
      </c>
      <c r="EE79" s="362">
        <f t="shared" ca="1" si="210"/>
        <v>190</v>
      </c>
      <c r="EF79" s="362">
        <v>71</v>
      </c>
      <c r="EG79" s="371">
        <f t="shared" ca="1" si="211"/>
        <v>0</v>
      </c>
      <c r="EH79" s="359">
        <f t="shared" ca="1" si="159"/>
        <v>0</v>
      </c>
      <c r="EI79" s="359">
        <f t="shared" ca="1" si="160"/>
        <v>0</v>
      </c>
      <c r="EJ79" s="359">
        <f t="shared" ca="1" si="161"/>
        <v>0</v>
      </c>
      <c r="EK79" s="359">
        <f t="shared" ca="1" si="162"/>
        <v>0</v>
      </c>
      <c r="EL79" s="359">
        <f t="shared" ca="1" si="183"/>
        <v>0</v>
      </c>
    </row>
    <row r="80" spans="6:142" x14ac:dyDescent="0.35">
      <c r="F80" s="372">
        <f ca="1">IFERROR(INDEX('Inflation Rates'!$A$16:$H$138,MATCH('TSP Traditional'!$H80,'Inflation Rates'!$A$16:$A$138,0),8)/INDEX('Inflation Rates'!$A$16:$H$138,MATCH('TSP Traditional'!$H80,'Inflation Rates'!$A$16:$A$138,0)-1,8)-1,F79)</f>
        <v>2.0000000000000018E-2</v>
      </c>
      <c r="G80" s="372">
        <f ca="1">IFERROR(INDEX('Inflation Rates'!$A$16:$H$138,MATCH('TSP Traditional'!$H80,'Inflation Rates'!$A$16:$A$138,0),6)/INDEX('Inflation Rates'!$A$16:$H$138,MATCH('TSP Traditional'!$H80,'Inflation Rates'!$A$16:$A$138,0)-1,6)-1,G79)</f>
        <v>2.0999999999999908E-2</v>
      </c>
      <c r="H80" s="362">
        <f t="shared" ca="1" si="212"/>
        <v>2091</v>
      </c>
      <c r="I80" s="362">
        <f t="shared" ca="1" si="213"/>
        <v>191</v>
      </c>
      <c r="J80" s="362">
        <v>72</v>
      </c>
      <c r="K80" s="371">
        <f t="shared" ca="1" si="110"/>
        <v>0</v>
      </c>
      <c r="L80" s="359">
        <f t="shared" ca="1" si="163"/>
        <v>0</v>
      </c>
      <c r="M80" s="359">
        <f t="shared" ca="1" si="164"/>
        <v>0</v>
      </c>
      <c r="N80" s="359">
        <f t="shared" ca="1" si="165"/>
        <v>0</v>
      </c>
      <c r="O80" s="359">
        <f t="shared" ca="1" si="166"/>
        <v>0</v>
      </c>
      <c r="P80" s="359">
        <f t="shared" ca="1" si="184"/>
        <v>0</v>
      </c>
      <c r="R80" s="362">
        <f t="shared" ca="1" si="214"/>
        <v>191</v>
      </c>
      <c r="S80" s="362">
        <v>71</v>
      </c>
      <c r="T80" s="371">
        <f t="shared" ca="1" si="215"/>
        <v>0</v>
      </c>
      <c r="U80" s="359">
        <f t="shared" ca="1" si="167"/>
        <v>0</v>
      </c>
      <c r="V80" s="359">
        <f t="shared" ca="1" si="168"/>
        <v>0</v>
      </c>
      <c r="W80" s="359">
        <f t="shared" ca="1" si="169"/>
        <v>0</v>
      </c>
      <c r="X80" s="359">
        <f t="shared" ca="1" si="170"/>
        <v>0</v>
      </c>
      <c r="Y80" s="359">
        <f t="shared" ca="1" si="185"/>
        <v>0</v>
      </c>
      <c r="AA80" s="362">
        <f t="shared" ca="1" si="186"/>
        <v>191</v>
      </c>
      <c r="AB80" s="362">
        <v>72</v>
      </c>
      <c r="AC80" s="371">
        <f t="shared" ca="1" si="187"/>
        <v>0</v>
      </c>
      <c r="AD80" s="359">
        <f t="shared" ca="1" si="111"/>
        <v>0</v>
      </c>
      <c r="AE80" s="359">
        <f t="shared" ca="1" si="112"/>
        <v>0</v>
      </c>
      <c r="AF80" s="359">
        <f t="shared" ca="1" si="113"/>
        <v>0</v>
      </c>
      <c r="AG80" s="359">
        <f t="shared" ca="1" si="114"/>
        <v>0</v>
      </c>
      <c r="AH80" s="359">
        <f t="shared" ca="1" si="171"/>
        <v>0</v>
      </c>
      <c r="AJ80" s="362">
        <f t="shared" ca="1" si="188"/>
        <v>191</v>
      </c>
      <c r="AK80" s="362">
        <v>72</v>
      </c>
      <c r="AL80" s="371">
        <f t="shared" ca="1" si="189"/>
        <v>0</v>
      </c>
      <c r="AM80" s="359">
        <f t="shared" ca="1" si="115"/>
        <v>0</v>
      </c>
      <c r="AN80" s="359">
        <f t="shared" ca="1" si="116"/>
        <v>0</v>
      </c>
      <c r="AO80" s="359">
        <f t="shared" ca="1" si="117"/>
        <v>0</v>
      </c>
      <c r="AP80" s="359">
        <f t="shared" ca="1" si="118"/>
        <v>0</v>
      </c>
      <c r="AQ80" s="359">
        <f t="shared" ca="1" si="172"/>
        <v>0</v>
      </c>
      <c r="AS80" s="362">
        <f t="shared" ca="1" si="190"/>
        <v>191</v>
      </c>
      <c r="AT80" s="362">
        <v>72</v>
      </c>
      <c r="AU80" s="371">
        <f t="shared" ca="1" si="191"/>
        <v>0</v>
      </c>
      <c r="AV80" s="359">
        <f t="shared" ca="1" si="119"/>
        <v>0</v>
      </c>
      <c r="AW80" s="359">
        <f t="shared" ca="1" si="120"/>
        <v>0</v>
      </c>
      <c r="AX80" s="359">
        <f t="shared" ca="1" si="121"/>
        <v>0</v>
      </c>
      <c r="AY80" s="359">
        <f t="shared" ca="1" si="122"/>
        <v>0</v>
      </c>
      <c r="AZ80" s="359">
        <f t="shared" ca="1" si="173"/>
        <v>0</v>
      </c>
      <c r="BB80" s="362">
        <f t="shared" ca="1" si="192"/>
        <v>191</v>
      </c>
      <c r="BC80" s="362">
        <v>72</v>
      </c>
      <c r="BD80" s="371">
        <f t="shared" ca="1" si="193"/>
        <v>0</v>
      </c>
      <c r="BE80" s="359">
        <f t="shared" ca="1" si="123"/>
        <v>0</v>
      </c>
      <c r="BF80" s="359">
        <f t="shared" ca="1" si="124"/>
        <v>0</v>
      </c>
      <c r="BG80" s="359">
        <f t="shared" ca="1" si="125"/>
        <v>0</v>
      </c>
      <c r="BH80" s="359">
        <f t="shared" ca="1" si="126"/>
        <v>0</v>
      </c>
      <c r="BI80" s="359">
        <f t="shared" ca="1" si="174"/>
        <v>0</v>
      </c>
      <c r="BK80" s="362">
        <f t="shared" ca="1" si="194"/>
        <v>191</v>
      </c>
      <c r="BL80" s="362">
        <v>72</v>
      </c>
      <c r="BM80" s="371">
        <f t="shared" ca="1" si="195"/>
        <v>0</v>
      </c>
      <c r="BN80" s="359">
        <f t="shared" ca="1" si="127"/>
        <v>0</v>
      </c>
      <c r="BO80" s="359">
        <f t="shared" ca="1" si="128"/>
        <v>0</v>
      </c>
      <c r="BP80" s="359">
        <f t="shared" ca="1" si="129"/>
        <v>0</v>
      </c>
      <c r="BQ80" s="359">
        <f t="shared" ca="1" si="130"/>
        <v>0</v>
      </c>
      <c r="BR80" s="359">
        <f t="shared" ca="1" si="175"/>
        <v>0</v>
      </c>
      <c r="BT80" s="362">
        <f t="shared" ca="1" si="196"/>
        <v>191</v>
      </c>
      <c r="BU80" s="362">
        <v>72</v>
      </c>
      <c r="BV80" s="371">
        <f t="shared" ca="1" si="197"/>
        <v>0</v>
      </c>
      <c r="BW80" s="359">
        <f t="shared" ca="1" si="131"/>
        <v>0</v>
      </c>
      <c r="BX80" s="359">
        <f t="shared" ca="1" si="132"/>
        <v>0</v>
      </c>
      <c r="BY80" s="359">
        <f t="shared" ca="1" si="133"/>
        <v>0</v>
      </c>
      <c r="BZ80" s="359">
        <f t="shared" ca="1" si="134"/>
        <v>0</v>
      </c>
      <c r="CA80" s="359">
        <f t="shared" ca="1" si="176"/>
        <v>0</v>
      </c>
      <c r="CC80" s="362">
        <f t="shared" ca="1" si="198"/>
        <v>191</v>
      </c>
      <c r="CD80" s="362">
        <v>72</v>
      </c>
      <c r="CE80" s="371">
        <f t="shared" ca="1" si="199"/>
        <v>0</v>
      </c>
      <c r="CF80" s="359">
        <f t="shared" ca="1" si="135"/>
        <v>0</v>
      </c>
      <c r="CG80" s="359">
        <f t="shared" ca="1" si="136"/>
        <v>0</v>
      </c>
      <c r="CH80" s="359">
        <f t="shared" ca="1" si="137"/>
        <v>0</v>
      </c>
      <c r="CI80" s="359">
        <f t="shared" ca="1" si="138"/>
        <v>0</v>
      </c>
      <c r="CJ80" s="359">
        <f t="shared" ca="1" si="177"/>
        <v>0</v>
      </c>
      <c r="CL80" s="362">
        <f t="shared" ca="1" si="200"/>
        <v>191</v>
      </c>
      <c r="CM80" s="362">
        <v>72</v>
      </c>
      <c r="CN80" s="371">
        <f t="shared" ca="1" si="201"/>
        <v>0</v>
      </c>
      <c r="CO80" s="359">
        <f t="shared" ca="1" si="139"/>
        <v>0</v>
      </c>
      <c r="CP80" s="359">
        <f t="shared" ca="1" si="140"/>
        <v>0</v>
      </c>
      <c r="CQ80" s="359">
        <f t="shared" ca="1" si="141"/>
        <v>0</v>
      </c>
      <c r="CR80" s="359">
        <f t="shared" ca="1" si="142"/>
        <v>0</v>
      </c>
      <c r="CS80" s="359">
        <f t="shared" ca="1" si="178"/>
        <v>0</v>
      </c>
      <c r="CU80" s="362">
        <f t="shared" ca="1" si="202"/>
        <v>191</v>
      </c>
      <c r="CV80" s="362">
        <v>72</v>
      </c>
      <c r="CW80" s="371">
        <f t="shared" ca="1" si="203"/>
        <v>0</v>
      </c>
      <c r="CX80" s="359">
        <f t="shared" ca="1" si="143"/>
        <v>0</v>
      </c>
      <c r="CY80" s="359">
        <f t="shared" ca="1" si="144"/>
        <v>0</v>
      </c>
      <c r="CZ80" s="359">
        <f t="shared" ca="1" si="145"/>
        <v>0</v>
      </c>
      <c r="DA80" s="359">
        <f t="shared" ca="1" si="146"/>
        <v>0</v>
      </c>
      <c r="DB80" s="359">
        <f t="shared" ca="1" si="179"/>
        <v>0</v>
      </c>
      <c r="DD80" s="362">
        <f t="shared" ca="1" si="204"/>
        <v>191</v>
      </c>
      <c r="DE80" s="362">
        <v>72</v>
      </c>
      <c r="DF80" s="371">
        <f t="shared" ca="1" si="205"/>
        <v>0</v>
      </c>
      <c r="DG80" s="359">
        <f t="shared" ca="1" si="147"/>
        <v>0</v>
      </c>
      <c r="DH80" s="359">
        <f t="shared" ca="1" si="148"/>
        <v>0</v>
      </c>
      <c r="DI80" s="359">
        <f t="shared" ca="1" si="149"/>
        <v>0</v>
      </c>
      <c r="DJ80" s="359">
        <f t="shared" ca="1" si="150"/>
        <v>0</v>
      </c>
      <c r="DK80" s="359">
        <f t="shared" ca="1" si="180"/>
        <v>0</v>
      </c>
      <c r="DM80" s="362">
        <f t="shared" ca="1" si="206"/>
        <v>191</v>
      </c>
      <c r="DN80" s="362">
        <v>72</v>
      </c>
      <c r="DO80" s="371">
        <f t="shared" ca="1" si="207"/>
        <v>0</v>
      </c>
      <c r="DP80" s="359">
        <f t="shared" ca="1" si="151"/>
        <v>0</v>
      </c>
      <c r="DQ80" s="359">
        <f t="shared" ca="1" si="152"/>
        <v>0</v>
      </c>
      <c r="DR80" s="359">
        <f t="shared" ca="1" si="153"/>
        <v>0</v>
      </c>
      <c r="DS80" s="359">
        <f t="shared" ca="1" si="154"/>
        <v>0</v>
      </c>
      <c r="DT80" s="359">
        <f t="shared" ca="1" si="181"/>
        <v>0</v>
      </c>
      <c r="DV80" s="362">
        <f t="shared" ca="1" si="208"/>
        <v>191</v>
      </c>
      <c r="DW80" s="362">
        <v>72</v>
      </c>
      <c r="DX80" s="371">
        <f t="shared" ca="1" si="209"/>
        <v>0</v>
      </c>
      <c r="DY80" s="359">
        <f t="shared" ca="1" si="155"/>
        <v>0</v>
      </c>
      <c r="DZ80" s="359">
        <f t="shared" ca="1" si="156"/>
        <v>0</v>
      </c>
      <c r="EA80" s="359">
        <f t="shared" ca="1" si="157"/>
        <v>0</v>
      </c>
      <c r="EB80" s="359">
        <f t="shared" ca="1" si="158"/>
        <v>0</v>
      </c>
      <c r="EC80" s="359">
        <f t="shared" ca="1" si="182"/>
        <v>0</v>
      </c>
      <c r="EE80" s="362">
        <f t="shared" ca="1" si="210"/>
        <v>191</v>
      </c>
      <c r="EF80" s="362">
        <v>72</v>
      </c>
      <c r="EG80" s="371">
        <f t="shared" ca="1" si="211"/>
        <v>0</v>
      </c>
      <c r="EH80" s="359">
        <f t="shared" ca="1" si="159"/>
        <v>0</v>
      </c>
      <c r="EI80" s="359">
        <f t="shared" ca="1" si="160"/>
        <v>0</v>
      </c>
      <c r="EJ80" s="359">
        <f t="shared" ca="1" si="161"/>
        <v>0</v>
      </c>
      <c r="EK80" s="359">
        <f t="shared" ca="1" si="162"/>
        <v>0</v>
      </c>
      <c r="EL80" s="359">
        <f t="shared" ca="1" si="183"/>
        <v>0</v>
      </c>
    </row>
    <row r="81" spans="6:142" x14ac:dyDescent="0.35">
      <c r="F81" s="372">
        <f ca="1">IFERROR(INDEX('Inflation Rates'!$A$16:$H$138,MATCH('TSP Traditional'!$H81,'Inflation Rates'!$A$16:$A$138,0),8)/INDEX('Inflation Rates'!$A$16:$H$138,MATCH('TSP Traditional'!$H81,'Inflation Rates'!$A$16:$A$138,0)-1,8)-1,F80)</f>
        <v>2.0000000000000018E-2</v>
      </c>
      <c r="G81" s="372">
        <f ca="1">IFERROR(INDEX('Inflation Rates'!$A$16:$H$138,MATCH('TSP Traditional'!$H81,'Inflation Rates'!$A$16:$A$138,0),6)/INDEX('Inflation Rates'!$A$16:$H$138,MATCH('TSP Traditional'!$H81,'Inflation Rates'!$A$16:$A$138,0)-1,6)-1,G80)</f>
        <v>2.0999999999999908E-2</v>
      </c>
      <c r="H81" s="362">
        <f t="shared" ca="1" si="212"/>
        <v>2092</v>
      </c>
      <c r="I81" s="362">
        <f t="shared" ca="1" si="213"/>
        <v>192</v>
      </c>
      <c r="J81" s="362">
        <v>73</v>
      </c>
      <c r="K81" s="371">
        <f t="shared" ca="1" si="110"/>
        <v>0</v>
      </c>
      <c r="L81" s="359">
        <f t="shared" ca="1" si="163"/>
        <v>0</v>
      </c>
      <c r="M81" s="359">
        <f t="shared" ca="1" si="164"/>
        <v>0</v>
      </c>
      <c r="N81" s="359">
        <f t="shared" ca="1" si="165"/>
        <v>0</v>
      </c>
      <c r="O81" s="359">
        <f t="shared" ca="1" si="166"/>
        <v>0</v>
      </c>
      <c r="P81" s="359">
        <f t="shared" ca="1" si="184"/>
        <v>0</v>
      </c>
      <c r="R81" s="362">
        <f t="shared" ca="1" si="214"/>
        <v>192</v>
      </c>
      <c r="S81" s="362">
        <v>72</v>
      </c>
      <c r="T81" s="371">
        <f t="shared" ca="1" si="215"/>
        <v>0</v>
      </c>
      <c r="U81" s="359">
        <f t="shared" ca="1" si="167"/>
        <v>0</v>
      </c>
      <c r="V81" s="359">
        <f t="shared" ca="1" si="168"/>
        <v>0</v>
      </c>
      <c r="W81" s="359">
        <f t="shared" ca="1" si="169"/>
        <v>0</v>
      </c>
      <c r="X81" s="359">
        <f t="shared" ca="1" si="170"/>
        <v>0</v>
      </c>
      <c r="Y81" s="359">
        <f t="shared" ca="1" si="185"/>
        <v>0</v>
      </c>
      <c r="AA81" s="362">
        <f t="shared" ca="1" si="186"/>
        <v>192</v>
      </c>
      <c r="AB81" s="362">
        <v>73</v>
      </c>
      <c r="AC81" s="371">
        <f t="shared" ca="1" si="187"/>
        <v>0</v>
      </c>
      <c r="AD81" s="359">
        <f t="shared" ca="1" si="111"/>
        <v>0</v>
      </c>
      <c r="AE81" s="359">
        <f t="shared" ca="1" si="112"/>
        <v>0</v>
      </c>
      <c r="AF81" s="359">
        <f t="shared" ca="1" si="113"/>
        <v>0</v>
      </c>
      <c r="AG81" s="359">
        <f t="shared" ca="1" si="114"/>
        <v>0</v>
      </c>
      <c r="AH81" s="359">
        <f t="shared" ca="1" si="171"/>
        <v>0</v>
      </c>
      <c r="AJ81" s="362">
        <f t="shared" ca="1" si="188"/>
        <v>192</v>
      </c>
      <c r="AK81" s="362">
        <v>73</v>
      </c>
      <c r="AL81" s="371">
        <f t="shared" ca="1" si="189"/>
        <v>0</v>
      </c>
      <c r="AM81" s="359">
        <f t="shared" ca="1" si="115"/>
        <v>0</v>
      </c>
      <c r="AN81" s="359">
        <f t="shared" ca="1" si="116"/>
        <v>0</v>
      </c>
      <c r="AO81" s="359">
        <f t="shared" ca="1" si="117"/>
        <v>0</v>
      </c>
      <c r="AP81" s="359">
        <f t="shared" ca="1" si="118"/>
        <v>0</v>
      </c>
      <c r="AQ81" s="359">
        <f t="shared" ca="1" si="172"/>
        <v>0</v>
      </c>
      <c r="AS81" s="362">
        <f t="shared" ca="1" si="190"/>
        <v>192</v>
      </c>
      <c r="AT81" s="362">
        <v>73</v>
      </c>
      <c r="AU81" s="371">
        <f t="shared" ca="1" si="191"/>
        <v>0</v>
      </c>
      <c r="AV81" s="359">
        <f t="shared" ca="1" si="119"/>
        <v>0</v>
      </c>
      <c r="AW81" s="359">
        <f t="shared" ca="1" si="120"/>
        <v>0</v>
      </c>
      <c r="AX81" s="359">
        <f t="shared" ca="1" si="121"/>
        <v>0</v>
      </c>
      <c r="AY81" s="359">
        <f t="shared" ca="1" si="122"/>
        <v>0</v>
      </c>
      <c r="AZ81" s="359">
        <f t="shared" ca="1" si="173"/>
        <v>0</v>
      </c>
      <c r="BB81" s="362">
        <f t="shared" ca="1" si="192"/>
        <v>192</v>
      </c>
      <c r="BC81" s="362">
        <v>73</v>
      </c>
      <c r="BD81" s="371">
        <f t="shared" ca="1" si="193"/>
        <v>0</v>
      </c>
      <c r="BE81" s="359">
        <f t="shared" ca="1" si="123"/>
        <v>0</v>
      </c>
      <c r="BF81" s="359">
        <f t="shared" ca="1" si="124"/>
        <v>0</v>
      </c>
      <c r="BG81" s="359">
        <f t="shared" ca="1" si="125"/>
        <v>0</v>
      </c>
      <c r="BH81" s="359">
        <f t="shared" ca="1" si="126"/>
        <v>0</v>
      </c>
      <c r="BI81" s="359">
        <f t="shared" ca="1" si="174"/>
        <v>0</v>
      </c>
      <c r="BK81" s="362">
        <f t="shared" ca="1" si="194"/>
        <v>192</v>
      </c>
      <c r="BL81" s="362">
        <v>73</v>
      </c>
      <c r="BM81" s="371">
        <f t="shared" ca="1" si="195"/>
        <v>0</v>
      </c>
      <c r="BN81" s="359">
        <f t="shared" ca="1" si="127"/>
        <v>0</v>
      </c>
      <c r="BO81" s="359">
        <f t="shared" ca="1" si="128"/>
        <v>0</v>
      </c>
      <c r="BP81" s="359">
        <f t="shared" ca="1" si="129"/>
        <v>0</v>
      </c>
      <c r="BQ81" s="359">
        <f t="shared" ca="1" si="130"/>
        <v>0</v>
      </c>
      <c r="BR81" s="359">
        <f t="shared" ca="1" si="175"/>
        <v>0</v>
      </c>
      <c r="BT81" s="362">
        <f t="shared" ca="1" si="196"/>
        <v>192</v>
      </c>
      <c r="BU81" s="362">
        <v>73</v>
      </c>
      <c r="BV81" s="371">
        <f t="shared" ca="1" si="197"/>
        <v>0</v>
      </c>
      <c r="BW81" s="359">
        <f t="shared" ca="1" si="131"/>
        <v>0</v>
      </c>
      <c r="BX81" s="359">
        <f t="shared" ca="1" si="132"/>
        <v>0</v>
      </c>
      <c r="BY81" s="359">
        <f t="shared" ca="1" si="133"/>
        <v>0</v>
      </c>
      <c r="BZ81" s="359">
        <f t="shared" ca="1" si="134"/>
        <v>0</v>
      </c>
      <c r="CA81" s="359">
        <f t="shared" ca="1" si="176"/>
        <v>0</v>
      </c>
      <c r="CC81" s="362">
        <f t="shared" ca="1" si="198"/>
        <v>192</v>
      </c>
      <c r="CD81" s="362">
        <v>73</v>
      </c>
      <c r="CE81" s="371">
        <f t="shared" ca="1" si="199"/>
        <v>0</v>
      </c>
      <c r="CF81" s="359">
        <f t="shared" ca="1" si="135"/>
        <v>0</v>
      </c>
      <c r="CG81" s="359">
        <f t="shared" ca="1" si="136"/>
        <v>0</v>
      </c>
      <c r="CH81" s="359">
        <f t="shared" ca="1" si="137"/>
        <v>0</v>
      </c>
      <c r="CI81" s="359">
        <f t="shared" ca="1" si="138"/>
        <v>0</v>
      </c>
      <c r="CJ81" s="359">
        <f t="shared" ca="1" si="177"/>
        <v>0</v>
      </c>
      <c r="CL81" s="362">
        <f t="shared" ca="1" si="200"/>
        <v>192</v>
      </c>
      <c r="CM81" s="362">
        <v>73</v>
      </c>
      <c r="CN81" s="371">
        <f t="shared" ca="1" si="201"/>
        <v>0</v>
      </c>
      <c r="CO81" s="359">
        <f t="shared" ca="1" si="139"/>
        <v>0</v>
      </c>
      <c r="CP81" s="359">
        <f t="shared" ca="1" si="140"/>
        <v>0</v>
      </c>
      <c r="CQ81" s="359">
        <f t="shared" ca="1" si="141"/>
        <v>0</v>
      </c>
      <c r="CR81" s="359">
        <f t="shared" ca="1" si="142"/>
        <v>0</v>
      </c>
      <c r="CS81" s="359">
        <f t="shared" ca="1" si="178"/>
        <v>0</v>
      </c>
      <c r="CU81" s="362">
        <f t="shared" ca="1" si="202"/>
        <v>192</v>
      </c>
      <c r="CV81" s="362">
        <v>73</v>
      </c>
      <c r="CW81" s="371">
        <f t="shared" ca="1" si="203"/>
        <v>0</v>
      </c>
      <c r="CX81" s="359">
        <f t="shared" ca="1" si="143"/>
        <v>0</v>
      </c>
      <c r="CY81" s="359">
        <f t="shared" ca="1" si="144"/>
        <v>0</v>
      </c>
      <c r="CZ81" s="359">
        <f t="shared" ca="1" si="145"/>
        <v>0</v>
      </c>
      <c r="DA81" s="359">
        <f t="shared" ca="1" si="146"/>
        <v>0</v>
      </c>
      <c r="DB81" s="359">
        <f t="shared" ca="1" si="179"/>
        <v>0</v>
      </c>
      <c r="DD81" s="362">
        <f t="shared" ca="1" si="204"/>
        <v>192</v>
      </c>
      <c r="DE81" s="362">
        <v>73</v>
      </c>
      <c r="DF81" s="371">
        <f t="shared" ca="1" si="205"/>
        <v>0</v>
      </c>
      <c r="DG81" s="359">
        <f t="shared" ca="1" si="147"/>
        <v>0</v>
      </c>
      <c r="DH81" s="359">
        <f t="shared" ca="1" si="148"/>
        <v>0</v>
      </c>
      <c r="DI81" s="359">
        <f t="shared" ca="1" si="149"/>
        <v>0</v>
      </c>
      <c r="DJ81" s="359">
        <f t="shared" ca="1" si="150"/>
        <v>0</v>
      </c>
      <c r="DK81" s="359">
        <f t="shared" ca="1" si="180"/>
        <v>0</v>
      </c>
      <c r="DM81" s="362">
        <f t="shared" ca="1" si="206"/>
        <v>192</v>
      </c>
      <c r="DN81" s="362">
        <v>73</v>
      </c>
      <c r="DO81" s="371">
        <f t="shared" ca="1" si="207"/>
        <v>0</v>
      </c>
      <c r="DP81" s="359">
        <f t="shared" ca="1" si="151"/>
        <v>0</v>
      </c>
      <c r="DQ81" s="359">
        <f t="shared" ca="1" si="152"/>
        <v>0</v>
      </c>
      <c r="DR81" s="359">
        <f t="shared" ca="1" si="153"/>
        <v>0</v>
      </c>
      <c r="DS81" s="359">
        <f t="shared" ca="1" si="154"/>
        <v>0</v>
      </c>
      <c r="DT81" s="359">
        <f t="shared" ca="1" si="181"/>
        <v>0</v>
      </c>
      <c r="DV81" s="362">
        <f t="shared" ca="1" si="208"/>
        <v>192</v>
      </c>
      <c r="DW81" s="362">
        <v>73</v>
      </c>
      <c r="DX81" s="371">
        <f t="shared" ca="1" si="209"/>
        <v>0</v>
      </c>
      <c r="DY81" s="359">
        <f t="shared" ca="1" si="155"/>
        <v>0</v>
      </c>
      <c r="DZ81" s="359">
        <f t="shared" ca="1" si="156"/>
        <v>0</v>
      </c>
      <c r="EA81" s="359">
        <f t="shared" ca="1" si="157"/>
        <v>0</v>
      </c>
      <c r="EB81" s="359">
        <f t="shared" ca="1" si="158"/>
        <v>0</v>
      </c>
      <c r="EC81" s="359">
        <f t="shared" ca="1" si="182"/>
        <v>0</v>
      </c>
      <c r="EE81" s="362">
        <f t="shared" ca="1" si="210"/>
        <v>192</v>
      </c>
      <c r="EF81" s="362">
        <v>73</v>
      </c>
      <c r="EG81" s="371">
        <f t="shared" ca="1" si="211"/>
        <v>0</v>
      </c>
      <c r="EH81" s="359">
        <f t="shared" ca="1" si="159"/>
        <v>0</v>
      </c>
      <c r="EI81" s="359">
        <f t="shared" ca="1" si="160"/>
        <v>0</v>
      </c>
      <c r="EJ81" s="359">
        <f t="shared" ca="1" si="161"/>
        <v>0</v>
      </c>
      <c r="EK81" s="359">
        <f t="shared" ca="1" si="162"/>
        <v>0</v>
      </c>
      <c r="EL81" s="359">
        <f t="shared" ca="1" si="183"/>
        <v>0</v>
      </c>
    </row>
    <row r="82" spans="6:142" x14ac:dyDescent="0.35">
      <c r="F82" s="372">
        <f ca="1">IFERROR(INDEX('Inflation Rates'!$A$16:$H$138,MATCH('TSP Traditional'!$H82,'Inflation Rates'!$A$16:$A$138,0),8)/INDEX('Inflation Rates'!$A$16:$H$138,MATCH('TSP Traditional'!$H82,'Inflation Rates'!$A$16:$A$138,0)-1,8)-1,F81)</f>
        <v>2.0000000000000018E-2</v>
      </c>
      <c r="G82" s="372">
        <f ca="1">IFERROR(INDEX('Inflation Rates'!$A$16:$H$138,MATCH('TSP Traditional'!$H82,'Inflation Rates'!$A$16:$A$138,0),6)/INDEX('Inflation Rates'!$A$16:$H$138,MATCH('TSP Traditional'!$H82,'Inflation Rates'!$A$16:$A$138,0)-1,6)-1,G81)</f>
        <v>2.0999999999999908E-2</v>
      </c>
      <c r="H82" s="362">
        <f t="shared" ca="1" si="212"/>
        <v>2093</v>
      </c>
      <c r="I82" s="362">
        <f t="shared" ca="1" si="213"/>
        <v>193</v>
      </c>
      <c r="J82" s="362">
        <v>74</v>
      </c>
      <c r="K82" s="371">
        <f t="shared" ca="1" si="110"/>
        <v>0</v>
      </c>
      <c r="L82" s="359">
        <f t="shared" ca="1" si="163"/>
        <v>0</v>
      </c>
      <c r="M82" s="359">
        <f t="shared" ca="1" si="164"/>
        <v>0</v>
      </c>
      <c r="N82" s="359">
        <f t="shared" ca="1" si="165"/>
        <v>0</v>
      </c>
      <c r="O82" s="359">
        <f t="shared" ca="1" si="166"/>
        <v>0</v>
      </c>
      <c r="P82" s="359">
        <f t="shared" ca="1" si="184"/>
        <v>0</v>
      </c>
      <c r="R82" s="362">
        <f t="shared" ca="1" si="214"/>
        <v>193</v>
      </c>
      <c r="S82" s="362">
        <v>73</v>
      </c>
      <c r="T82" s="371">
        <f t="shared" ca="1" si="215"/>
        <v>0</v>
      </c>
      <c r="U82" s="359">
        <f t="shared" ca="1" si="167"/>
        <v>0</v>
      </c>
      <c r="V82" s="359">
        <f t="shared" ca="1" si="168"/>
        <v>0</v>
      </c>
      <c r="W82" s="359">
        <f t="shared" ca="1" si="169"/>
        <v>0</v>
      </c>
      <c r="X82" s="359">
        <f t="shared" ca="1" si="170"/>
        <v>0</v>
      </c>
      <c r="Y82" s="359">
        <f t="shared" ca="1" si="185"/>
        <v>0</v>
      </c>
      <c r="AA82" s="362">
        <f t="shared" ca="1" si="186"/>
        <v>193</v>
      </c>
      <c r="AB82" s="362">
        <v>74</v>
      </c>
      <c r="AC82" s="371">
        <f t="shared" ca="1" si="187"/>
        <v>0</v>
      </c>
      <c r="AD82" s="359">
        <f t="shared" ca="1" si="111"/>
        <v>0</v>
      </c>
      <c r="AE82" s="359">
        <f t="shared" ca="1" si="112"/>
        <v>0</v>
      </c>
      <c r="AF82" s="359">
        <f t="shared" ca="1" si="113"/>
        <v>0</v>
      </c>
      <c r="AG82" s="359">
        <f t="shared" ca="1" si="114"/>
        <v>0</v>
      </c>
      <c r="AH82" s="359">
        <f t="shared" ca="1" si="171"/>
        <v>0</v>
      </c>
      <c r="AJ82" s="362">
        <f t="shared" ca="1" si="188"/>
        <v>193</v>
      </c>
      <c r="AK82" s="362">
        <v>74</v>
      </c>
      <c r="AL82" s="371">
        <f t="shared" ca="1" si="189"/>
        <v>0</v>
      </c>
      <c r="AM82" s="359">
        <f t="shared" ca="1" si="115"/>
        <v>0</v>
      </c>
      <c r="AN82" s="359">
        <f t="shared" ca="1" si="116"/>
        <v>0</v>
      </c>
      <c r="AO82" s="359">
        <f t="shared" ca="1" si="117"/>
        <v>0</v>
      </c>
      <c r="AP82" s="359">
        <f t="shared" ca="1" si="118"/>
        <v>0</v>
      </c>
      <c r="AQ82" s="359">
        <f t="shared" ca="1" si="172"/>
        <v>0</v>
      </c>
      <c r="AS82" s="362">
        <f t="shared" ca="1" si="190"/>
        <v>193</v>
      </c>
      <c r="AT82" s="362">
        <v>74</v>
      </c>
      <c r="AU82" s="371">
        <f t="shared" ca="1" si="191"/>
        <v>0</v>
      </c>
      <c r="AV82" s="359">
        <f t="shared" ca="1" si="119"/>
        <v>0</v>
      </c>
      <c r="AW82" s="359">
        <f t="shared" ca="1" si="120"/>
        <v>0</v>
      </c>
      <c r="AX82" s="359">
        <f t="shared" ca="1" si="121"/>
        <v>0</v>
      </c>
      <c r="AY82" s="359">
        <f t="shared" ca="1" si="122"/>
        <v>0</v>
      </c>
      <c r="AZ82" s="359">
        <f t="shared" ca="1" si="173"/>
        <v>0</v>
      </c>
      <c r="BB82" s="362">
        <f t="shared" ca="1" si="192"/>
        <v>193</v>
      </c>
      <c r="BC82" s="362">
        <v>74</v>
      </c>
      <c r="BD82" s="371">
        <f t="shared" ca="1" si="193"/>
        <v>0</v>
      </c>
      <c r="BE82" s="359">
        <f t="shared" ca="1" si="123"/>
        <v>0</v>
      </c>
      <c r="BF82" s="359">
        <f t="shared" ca="1" si="124"/>
        <v>0</v>
      </c>
      <c r="BG82" s="359">
        <f t="shared" ca="1" si="125"/>
        <v>0</v>
      </c>
      <c r="BH82" s="359">
        <f t="shared" ca="1" si="126"/>
        <v>0</v>
      </c>
      <c r="BI82" s="359">
        <f t="shared" ca="1" si="174"/>
        <v>0</v>
      </c>
      <c r="BK82" s="362">
        <f t="shared" ca="1" si="194"/>
        <v>193</v>
      </c>
      <c r="BL82" s="362">
        <v>74</v>
      </c>
      <c r="BM82" s="371">
        <f t="shared" ca="1" si="195"/>
        <v>0</v>
      </c>
      <c r="BN82" s="359">
        <f t="shared" ca="1" si="127"/>
        <v>0</v>
      </c>
      <c r="BO82" s="359">
        <f t="shared" ca="1" si="128"/>
        <v>0</v>
      </c>
      <c r="BP82" s="359">
        <f t="shared" ca="1" si="129"/>
        <v>0</v>
      </c>
      <c r="BQ82" s="359">
        <f t="shared" ca="1" si="130"/>
        <v>0</v>
      </c>
      <c r="BR82" s="359">
        <f t="shared" ca="1" si="175"/>
        <v>0</v>
      </c>
      <c r="BT82" s="362">
        <f t="shared" ca="1" si="196"/>
        <v>193</v>
      </c>
      <c r="BU82" s="362">
        <v>74</v>
      </c>
      <c r="BV82" s="371">
        <f t="shared" ca="1" si="197"/>
        <v>0</v>
      </c>
      <c r="BW82" s="359">
        <f t="shared" ca="1" si="131"/>
        <v>0</v>
      </c>
      <c r="BX82" s="359">
        <f t="shared" ca="1" si="132"/>
        <v>0</v>
      </c>
      <c r="BY82" s="359">
        <f t="shared" ca="1" si="133"/>
        <v>0</v>
      </c>
      <c r="BZ82" s="359">
        <f t="shared" ca="1" si="134"/>
        <v>0</v>
      </c>
      <c r="CA82" s="359">
        <f t="shared" ca="1" si="176"/>
        <v>0</v>
      </c>
      <c r="CC82" s="362">
        <f t="shared" ca="1" si="198"/>
        <v>193</v>
      </c>
      <c r="CD82" s="362">
        <v>74</v>
      </c>
      <c r="CE82" s="371">
        <f t="shared" ca="1" si="199"/>
        <v>0</v>
      </c>
      <c r="CF82" s="359">
        <f t="shared" ca="1" si="135"/>
        <v>0</v>
      </c>
      <c r="CG82" s="359">
        <f t="shared" ca="1" si="136"/>
        <v>0</v>
      </c>
      <c r="CH82" s="359">
        <f t="shared" ca="1" si="137"/>
        <v>0</v>
      </c>
      <c r="CI82" s="359">
        <f t="shared" ca="1" si="138"/>
        <v>0</v>
      </c>
      <c r="CJ82" s="359">
        <f t="shared" ca="1" si="177"/>
        <v>0</v>
      </c>
      <c r="CL82" s="362">
        <f t="shared" ca="1" si="200"/>
        <v>193</v>
      </c>
      <c r="CM82" s="362">
        <v>74</v>
      </c>
      <c r="CN82" s="371">
        <f t="shared" ca="1" si="201"/>
        <v>0</v>
      </c>
      <c r="CO82" s="359">
        <f t="shared" ca="1" si="139"/>
        <v>0</v>
      </c>
      <c r="CP82" s="359">
        <f t="shared" ca="1" si="140"/>
        <v>0</v>
      </c>
      <c r="CQ82" s="359">
        <f t="shared" ca="1" si="141"/>
        <v>0</v>
      </c>
      <c r="CR82" s="359">
        <f t="shared" ca="1" si="142"/>
        <v>0</v>
      </c>
      <c r="CS82" s="359">
        <f t="shared" ca="1" si="178"/>
        <v>0</v>
      </c>
      <c r="CU82" s="362">
        <f t="shared" ca="1" si="202"/>
        <v>193</v>
      </c>
      <c r="CV82" s="362">
        <v>74</v>
      </c>
      <c r="CW82" s="371">
        <f t="shared" ca="1" si="203"/>
        <v>0</v>
      </c>
      <c r="CX82" s="359">
        <f t="shared" ca="1" si="143"/>
        <v>0</v>
      </c>
      <c r="CY82" s="359">
        <f t="shared" ca="1" si="144"/>
        <v>0</v>
      </c>
      <c r="CZ82" s="359">
        <f t="shared" ca="1" si="145"/>
        <v>0</v>
      </c>
      <c r="DA82" s="359">
        <f t="shared" ca="1" si="146"/>
        <v>0</v>
      </c>
      <c r="DB82" s="359">
        <f t="shared" ca="1" si="179"/>
        <v>0</v>
      </c>
      <c r="DD82" s="362">
        <f t="shared" ca="1" si="204"/>
        <v>193</v>
      </c>
      <c r="DE82" s="362">
        <v>74</v>
      </c>
      <c r="DF82" s="371">
        <f t="shared" ca="1" si="205"/>
        <v>0</v>
      </c>
      <c r="DG82" s="359">
        <f t="shared" ca="1" si="147"/>
        <v>0</v>
      </c>
      <c r="DH82" s="359">
        <f t="shared" ca="1" si="148"/>
        <v>0</v>
      </c>
      <c r="DI82" s="359">
        <f t="shared" ca="1" si="149"/>
        <v>0</v>
      </c>
      <c r="DJ82" s="359">
        <f t="shared" ca="1" si="150"/>
        <v>0</v>
      </c>
      <c r="DK82" s="359">
        <f t="shared" ca="1" si="180"/>
        <v>0</v>
      </c>
      <c r="DM82" s="362">
        <f t="shared" ca="1" si="206"/>
        <v>193</v>
      </c>
      <c r="DN82" s="362">
        <v>74</v>
      </c>
      <c r="DO82" s="371">
        <f t="shared" ca="1" si="207"/>
        <v>0</v>
      </c>
      <c r="DP82" s="359">
        <f t="shared" ca="1" si="151"/>
        <v>0</v>
      </c>
      <c r="DQ82" s="359">
        <f t="shared" ca="1" si="152"/>
        <v>0</v>
      </c>
      <c r="DR82" s="359">
        <f t="shared" ca="1" si="153"/>
        <v>0</v>
      </c>
      <c r="DS82" s="359">
        <f t="shared" ca="1" si="154"/>
        <v>0</v>
      </c>
      <c r="DT82" s="359">
        <f t="shared" ca="1" si="181"/>
        <v>0</v>
      </c>
      <c r="DV82" s="362">
        <f t="shared" ca="1" si="208"/>
        <v>193</v>
      </c>
      <c r="DW82" s="362">
        <v>74</v>
      </c>
      <c r="DX82" s="371">
        <f t="shared" ca="1" si="209"/>
        <v>0</v>
      </c>
      <c r="DY82" s="359">
        <f t="shared" ca="1" si="155"/>
        <v>0</v>
      </c>
      <c r="DZ82" s="359">
        <f t="shared" ca="1" si="156"/>
        <v>0</v>
      </c>
      <c r="EA82" s="359">
        <f t="shared" ca="1" si="157"/>
        <v>0</v>
      </c>
      <c r="EB82" s="359">
        <f t="shared" ca="1" si="158"/>
        <v>0</v>
      </c>
      <c r="EC82" s="359">
        <f t="shared" ca="1" si="182"/>
        <v>0</v>
      </c>
      <c r="EE82" s="362">
        <f t="shared" ca="1" si="210"/>
        <v>193</v>
      </c>
      <c r="EF82" s="362">
        <v>74</v>
      </c>
      <c r="EG82" s="371">
        <f t="shared" ca="1" si="211"/>
        <v>0</v>
      </c>
      <c r="EH82" s="359">
        <f t="shared" ca="1" si="159"/>
        <v>0</v>
      </c>
      <c r="EI82" s="359">
        <f t="shared" ca="1" si="160"/>
        <v>0</v>
      </c>
      <c r="EJ82" s="359">
        <f t="shared" ca="1" si="161"/>
        <v>0</v>
      </c>
      <c r="EK82" s="359">
        <f t="shared" ca="1" si="162"/>
        <v>0</v>
      </c>
      <c r="EL82" s="359">
        <f t="shared" ca="1" si="183"/>
        <v>0</v>
      </c>
    </row>
    <row r="83" spans="6:142" x14ac:dyDescent="0.35">
      <c r="F83" s="372">
        <f ca="1">IFERROR(INDEX('Inflation Rates'!$A$16:$H$138,MATCH('TSP Traditional'!$H83,'Inflation Rates'!$A$16:$A$138,0),8)/INDEX('Inflation Rates'!$A$16:$H$138,MATCH('TSP Traditional'!$H83,'Inflation Rates'!$A$16:$A$138,0)-1,8)-1,F82)</f>
        <v>2.0000000000000018E-2</v>
      </c>
      <c r="G83" s="372">
        <f ca="1">IFERROR(INDEX('Inflation Rates'!$A$16:$H$138,MATCH('TSP Traditional'!$H83,'Inflation Rates'!$A$16:$A$138,0),6)/INDEX('Inflation Rates'!$A$16:$H$138,MATCH('TSP Traditional'!$H83,'Inflation Rates'!$A$16:$A$138,0)-1,6)-1,G82)</f>
        <v>2.0999999999999908E-2</v>
      </c>
      <c r="H83" s="362">
        <f t="shared" ca="1" si="212"/>
        <v>2094</v>
      </c>
      <c r="I83" s="362">
        <f t="shared" ca="1" si="213"/>
        <v>194</v>
      </c>
      <c r="J83" s="362">
        <v>75</v>
      </c>
      <c r="K83" s="371">
        <f t="shared" ca="1" si="110"/>
        <v>0</v>
      </c>
      <c r="L83" s="359">
        <f t="shared" ca="1" si="163"/>
        <v>0</v>
      </c>
      <c r="M83" s="359">
        <f t="shared" ca="1" si="164"/>
        <v>0</v>
      </c>
      <c r="N83" s="359">
        <f t="shared" ca="1" si="165"/>
        <v>0</v>
      </c>
      <c r="O83" s="359">
        <f t="shared" ca="1" si="166"/>
        <v>0</v>
      </c>
      <c r="P83" s="359">
        <f t="shared" ca="1" si="184"/>
        <v>0</v>
      </c>
      <c r="R83" s="362">
        <f t="shared" ca="1" si="214"/>
        <v>194</v>
      </c>
      <c r="S83" s="362">
        <v>74</v>
      </c>
      <c r="T83" s="371">
        <f t="shared" ca="1" si="215"/>
        <v>0</v>
      </c>
      <c r="U83" s="359">
        <f t="shared" ca="1" si="167"/>
        <v>0</v>
      </c>
      <c r="V83" s="359">
        <f t="shared" ca="1" si="168"/>
        <v>0</v>
      </c>
      <c r="W83" s="359">
        <f t="shared" ca="1" si="169"/>
        <v>0</v>
      </c>
      <c r="X83" s="359">
        <f t="shared" ca="1" si="170"/>
        <v>0</v>
      </c>
      <c r="Y83" s="359">
        <f t="shared" ca="1" si="185"/>
        <v>0</v>
      </c>
      <c r="AA83" s="362">
        <f t="shared" ca="1" si="186"/>
        <v>194</v>
      </c>
      <c r="AB83" s="362">
        <v>75</v>
      </c>
      <c r="AC83" s="371">
        <f t="shared" ca="1" si="187"/>
        <v>0</v>
      </c>
      <c r="AD83" s="359">
        <f t="shared" ca="1" si="111"/>
        <v>0</v>
      </c>
      <c r="AE83" s="359">
        <f t="shared" ca="1" si="112"/>
        <v>0</v>
      </c>
      <c r="AF83" s="359">
        <f t="shared" ca="1" si="113"/>
        <v>0</v>
      </c>
      <c r="AG83" s="359">
        <f t="shared" ca="1" si="114"/>
        <v>0</v>
      </c>
      <c r="AH83" s="359">
        <f t="shared" ca="1" si="171"/>
        <v>0</v>
      </c>
      <c r="AJ83" s="362">
        <f t="shared" ca="1" si="188"/>
        <v>194</v>
      </c>
      <c r="AK83" s="362">
        <v>75</v>
      </c>
      <c r="AL83" s="371">
        <f t="shared" ca="1" si="189"/>
        <v>0</v>
      </c>
      <c r="AM83" s="359">
        <f t="shared" ca="1" si="115"/>
        <v>0</v>
      </c>
      <c r="AN83" s="359">
        <f t="shared" ca="1" si="116"/>
        <v>0</v>
      </c>
      <c r="AO83" s="359">
        <f t="shared" ca="1" si="117"/>
        <v>0</v>
      </c>
      <c r="AP83" s="359">
        <f t="shared" ca="1" si="118"/>
        <v>0</v>
      </c>
      <c r="AQ83" s="359">
        <f t="shared" ca="1" si="172"/>
        <v>0</v>
      </c>
      <c r="AS83" s="362">
        <f t="shared" ca="1" si="190"/>
        <v>194</v>
      </c>
      <c r="AT83" s="362">
        <v>75</v>
      </c>
      <c r="AU83" s="371">
        <f t="shared" ca="1" si="191"/>
        <v>0</v>
      </c>
      <c r="AV83" s="359">
        <f t="shared" ca="1" si="119"/>
        <v>0</v>
      </c>
      <c r="AW83" s="359">
        <f t="shared" ca="1" si="120"/>
        <v>0</v>
      </c>
      <c r="AX83" s="359">
        <f t="shared" ca="1" si="121"/>
        <v>0</v>
      </c>
      <c r="AY83" s="359">
        <f t="shared" ca="1" si="122"/>
        <v>0</v>
      </c>
      <c r="AZ83" s="359">
        <f t="shared" ca="1" si="173"/>
        <v>0</v>
      </c>
      <c r="BB83" s="362">
        <f t="shared" ca="1" si="192"/>
        <v>194</v>
      </c>
      <c r="BC83" s="362">
        <v>75</v>
      </c>
      <c r="BD83" s="371">
        <f t="shared" ca="1" si="193"/>
        <v>0</v>
      </c>
      <c r="BE83" s="359">
        <f t="shared" ca="1" si="123"/>
        <v>0</v>
      </c>
      <c r="BF83" s="359">
        <f t="shared" ca="1" si="124"/>
        <v>0</v>
      </c>
      <c r="BG83" s="359">
        <f t="shared" ca="1" si="125"/>
        <v>0</v>
      </c>
      <c r="BH83" s="359">
        <f t="shared" ca="1" si="126"/>
        <v>0</v>
      </c>
      <c r="BI83" s="359">
        <f t="shared" ca="1" si="174"/>
        <v>0</v>
      </c>
      <c r="BK83" s="362">
        <f t="shared" ca="1" si="194"/>
        <v>194</v>
      </c>
      <c r="BL83" s="362">
        <v>75</v>
      </c>
      <c r="BM83" s="371">
        <f t="shared" ca="1" si="195"/>
        <v>0</v>
      </c>
      <c r="BN83" s="359">
        <f t="shared" ca="1" si="127"/>
        <v>0</v>
      </c>
      <c r="BO83" s="359">
        <f t="shared" ca="1" si="128"/>
        <v>0</v>
      </c>
      <c r="BP83" s="359">
        <f t="shared" ca="1" si="129"/>
        <v>0</v>
      </c>
      <c r="BQ83" s="359">
        <f t="shared" ca="1" si="130"/>
        <v>0</v>
      </c>
      <c r="BR83" s="359">
        <f t="shared" ca="1" si="175"/>
        <v>0</v>
      </c>
      <c r="BT83" s="362">
        <f t="shared" ca="1" si="196"/>
        <v>194</v>
      </c>
      <c r="BU83" s="362">
        <v>75</v>
      </c>
      <c r="BV83" s="371">
        <f t="shared" ca="1" si="197"/>
        <v>0</v>
      </c>
      <c r="BW83" s="359">
        <f t="shared" ca="1" si="131"/>
        <v>0</v>
      </c>
      <c r="BX83" s="359">
        <f t="shared" ca="1" si="132"/>
        <v>0</v>
      </c>
      <c r="BY83" s="359">
        <f t="shared" ca="1" si="133"/>
        <v>0</v>
      </c>
      <c r="BZ83" s="359">
        <f t="shared" ca="1" si="134"/>
        <v>0</v>
      </c>
      <c r="CA83" s="359">
        <f t="shared" ca="1" si="176"/>
        <v>0</v>
      </c>
      <c r="CC83" s="362">
        <f t="shared" ca="1" si="198"/>
        <v>194</v>
      </c>
      <c r="CD83" s="362">
        <v>75</v>
      </c>
      <c r="CE83" s="371">
        <f t="shared" ca="1" si="199"/>
        <v>0</v>
      </c>
      <c r="CF83" s="359">
        <f t="shared" ca="1" si="135"/>
        <v>0</v>
      </c>
      <c r="CG83" s="359">
        <f t="shared" ca="1" si="136"/>
        <v>0</v>
      </c>
      <c r="CH83" s="359">
        <f t="shared" ca="1" si="137"/>
        <v>0</v>
      </c>
      <c r="CI83" s="359">
        <f t="shared" ca="1" si="138"/>
        <v>0</v>
      </c>
      <c r="CJ83" s="359">
        <f t="shared" ca="1" si="177"/>
        <v>0</v>
      </c>
      <c r="CL83" s="362">
        <f t="shared" ca="1" si="200"/>
        <v>194</v>
      </c>
      <c r="CM83" s="362">
        <v>75</v>
      </c>
      <c r="CN83" s="371">
        <f t="shared" ca="1" si="201"/>
        <v>0</v>
      </c>
      <c r="CO83" s="359">
        <f t="shared" ca="1" si="139"/>
        <v>0</v>
      </c>
      <c r="CP83" s="359">
        <f t="shared" ca="1" si="140"/>
        <v>0</v>
      </c>
      <c r="CQ83" s="359">
        <f t="shared" ca="1" si="141"/>
        <v>0</v>
      </c>
      <c r="CR83" s="359">
        <f t="shared" ca="1" si="142"/>
        <v>0</v>
      </c>
      <c r="CS83" s="359">
        <f t="shared" ca="1" si="178"/>
        <v>0</v>
      </c>
      <c r="CU83" s="362">
        <f t="shared" ca="1" si="202"/>
        <v>194</v>
      </c>
      <c r="CV83" s="362">
        <v>75</v>
      </c>
      <c r="CW83" s="371">
        <f t="shared" ca="1" si="203"/>
        <v>0</v>
      </c>
      <c r="CX83" s="359">
        <f t="shared" ca="1" si="143"/>
        <v>0</v>
      </c>
      <c r="CY83" s="359">
        <f t="shared" ca="1" si="144"/>
        <v>0</v>
      </c>
      <c r="CZ83" s="359">
        <f t="shared" ca="1" si="145"/>
        <v>0</v>
      </c>
      <c r="DA83" s="359">
        <f t="shared" ca="1" si="146"/>
        <v>0</v>
      </c>
      <c r="DB83" s="359">
        <f t="shared" ca="1" si="179"/>
        <v>0</v>
      </c>
      <c r="DD83" s="362">
        <f t="shared" ca="1" si="204"/>
        <v>194</v>
      </c>
      <c r="DE83" s="362">
        <v>75</v>
      </c>
      <c r="DF83" s="371">
        <f t="shared" ca="1" si="205"/>
        <v>0</v>
      </c>
      <c r="DG83" s="359">
        <f t="shared" ca="1" si="147"/>
        <v>0</v>
      </c>
      <c r="DH83" s="359">
        <f t="shared" ca="1" si="148"/>
        <v>0</v>
      </c>
      <c r="DI83" s="359">
        <f t="shared" ca="1" si="149"/>
        <v>0</v>
      </c>
      <c r="DJ83" s="359">
        <f t="shared" ca="1" si="150"/>
        <v>0</v>
      </c>
      <c r="DK83" s="359">
        <f t="shared" ca="1" si="180"/>
        <v>0</v>
      </c>
      <c r="DM83" s="362">
        <f t="shared" ca="1" si="206"/>
        <v>194</v>
      </c>
      <c r="DN83" s="362">
        <v>75</v>
      </c>
      <c r="DO83" s="371">
        <f t="shared" ca="1" si="207"/>
        <v>0</v>
      </c>
      <c r="DP83" s="359">
        <f t="shared" ca="1" si="151"/>
        <v>0</v>
      </c>
      <c r="DQ83" s="359">
        <f t="shared" ca="1" si="152"/>
        <v>0</v>
      </c>
      <c r="DR83" s="359">
        <f t="shared" ca="1" si="153"/>
        <v>0</v>
      </c>
      <c r="DS83" s="359">
        <f t="shared" ca="1" si="154"/>
        <v>0</v>
      </c>
      <c r="DT83" s="359">
        <f t="shared" ca="1" si="181"/>
        <v>0</v>
      </c>
      <c r="DV83" s="362">
        <f t="shared" ca="1" si="208"/>
        <v>194</v>
      </c>
      <c r="DW83" s="362">
        <v>75</v>
      </c>
      <c r="DX83" s="371">
        <f t="shared" ca="1" si="209"/>
        <v>0</v>
      </c>
      <c r="DY83" s="359">
        <f t="shared" ca="1" si="155"/>
        <v>0</v>
      </c>
      <c r="DZ83" s="359">
        <f t="shared" ca="1" si="156"/>
        <v>0</v>
      </c>
      <c r="EA83" s="359">
        <f t="shared" ca="1" si="157"/>
        <v>0</v>
      </c>
      <c r="EB83" s="359">
        <f t="shared" ca="1" si="158"/>
        <v>0</v>
      </c>
      <c r="EC83" s="359">
        <f t="shared" ca="1" si="182"/>
        <v>0</v>
      </c>
      <c r="EE83" s="362">
        <f t="shared" ca="1" si="210"/>
        <v>194</v>
      </c>
      <c r="EF83" s="362">
        <v>75</v>
      </c>
      <c r="EG83" s="371">
        <f t="shared" ca="1" si="211"/>
        <v>0</v>
      </c>
      <c r="EH83" s="359">
        <f t="shared" ca="1" si="159"/>
        <v>0</v>
      </c>
      <c r="EI83" s="359">
        <f t="shared" ca="1" si="160"/>
        <v>0</v>
      </c>
      <c r="EJ83" s="359">
        <f t="shared" ca="1" si="161"/>
        <v>0</v>
      </c>
      <c r="EK83" s="359">
        <f t="shared" ca="1" si="162"/>
        <v>0</v>
      </c>
      <c r="EL83" s="359">
        <f t="shared" ca="1" si="183"/>
        <v>0</v>
      </c>
    </row>
    <row r="84" spans="6:142" x14ac:dyDescent="0.35">
      <c r="F84" s="372">
        <f ca="1">IFERROR(INDEX('Inflation Rates'!$A$16:$H$138,MATCH('TSP Traditional'!$H84,'Inflation Rates'!$A$16:$A$138,0),8)/INDEX('Inflation Rates'!$A$16:$H$138,MATCH('TSP Traditional'!$H84,'Inflation Rates'!$A$16:$A$138,0)-1,8)-1,F83)</f>
        <v>2.0000000000000018E-2</v>
      </c>
      <c r="G84" s="372">
        <f ca="1">IFERROR(INDEX('Inflation Rates'!$A$16:$H$138,MATCH('TSP Traditional'!$H84,'Inflation Rates'!$A$16:$A$138,0),6)/INDEX('Inflation Rates'!$A$16:$H$138,MATCH('TSP Traditional'!$H84,'Inflation Rates'!$A$16:$A$138,0)-1,6)-1,G83)</f>
        <v>2.0999999999999908E-2</v>
      </c>
      <c r="H84" s="362">
        <f t="shared" ca="1" si="212"/>
        <v>2095</v>
      </c>
      <c r="I84" s="362">
        <f t="shared" ca="1" si="213"/>
        <v>195</v>
      </c>
      <c r="J84" s="362">
        <v>76</v>
      </c>
      <c r="K84" s="371">
        <f t="shared" ca="1" si="110"/>
        <v>0</v>
      </c>
      <c r="L84" s="359">
        <f t="shared" ca="1" si="163"/>
        <v>0</v>
      </c>
      <c r="M84" s="359">
        <f t="shared" ca="1" si="164"/>
        <v>0</v>
      </c>
      <c r="N84" s="359">
        <f t="shared" ca="1" si="165"/>
        <v>0</v>
      </c>
      <c r="O84" s="359">
        <f t="shared" ca="1" si="166"/>
        <v>0</v>
      </c>
      <c r="P84" s="359">
        <f t="shared" ca="1" si="184"/>
        <v>0</v>
      </c>
      <c r="R84" s="362">
        <f t="shared" ca="1" si="214"/>
        <v>195</v>
      </c>
      <c r="S84" s="362">
        <v>75</v>
      </c>
      <c r="T84" s="371">
        <f t="shared" ca="1" si="215"/>
        <v>0</v>
      </c>
      <c r="U84" s="359">
        <f t="shared" ca="1" si="167"/>
        <v>0</v>
      </c>
      <c r="V84" s="359">
        <f t="shared" ca="1" si="168"/>
        <v>0</v>
      </c>
      <c r="W84" s="359">
        <f t="shared" ca="1" si="169"/>
        <v>0</v>
      </c>
      <c r="X84" s="359">
        <f t="shared" ca="1" si="170"/>
        <v>0</v>
      </c>
      <c r="Y84" s="359">
        <f t="shared" ca="1" si="185"/>
        <v>0</v>
      </c>
      <c r="AA84" s="362">
        <f t="shared" ca="1" si="186"/>
        <v>195</v>
      </c>
      <c r="AB84" s="362">
        <v>76</v>
      </c>
      <c r="AC84" s="371">
        <f t="shared" ca="1" si="187"/>
        <v>0</v>
      </c>
      <c r="AD84" s="359">
        <f t="shared" ca="1" si="111"/>
        <v>0</v>
      </c>
      <c r="AE84" s="359">
        <f t="shared" ca="1" si="112"/>
        <v>0</v>
      </c>
      <c r="AF84" s="359">
        <f t="shared" ca="1" si="113"/>
        <v>0</v>
      </c>
      <c r="AG84" s="359">
        <f t="shared" ca="1" si="114"/>
        <v>0</v>
      </c>
      <c r="AH84" s="359">
        <f t="shared" ca="1" si="171"/>
        <v>0</v>
      </c>
      <c r="AJ84" s="362">
        <f t="shared" ca="1" si="188"/>
        <v>195</v>
      </c>
      <c r="AK84" s="362">
        <v>76</v>
      </c>
      <c r="AL84" s="371">
        <f t="shared" ca="1" si="189"/>
        <v>0</v>
      </c>
      <c r="AM84" s="359">
        <f t="shared" ca="1" si="115"/>
        <v>0</v>
      </c>
      <c r="AN84" s="359">
        <f t="shared" ca="1" si="116"/>
        <v>0</v>
      </c>
      <c r="AO84" s="359">
        <f t="shared" ca="1" si="117"/>
        <v>0</v>
      </c>
      <c r="AP84" s="359">
        <f t="shared" ca="1" si="118"/>
        <v>0</v>
      </c>
      <c r="AQ84" s="359">
        <f t="shared" ca="1" si="172"/>
        <v>0</v>
      </c>
      <c r="AS84" s="362">
        <f t="shared" ca="1" si="190"/>
        <v>195</v>
      </c>
      <c r="AT84" s="362">
        <v>76</v>
      </c>
      <c r="AU84" s="371">
        <f t="shared" ca="1" si="191"/>
        <v>0</v>
      </c>
      <c r="AV84" s="359">
        <f t="shared" ca="1" si="119"/>
        <v>0</v>
      </c>
      <c r="AW84" s="359">
        <f t="shared" ca="1" si="120"/>
        <v>0</v>
      </c>
      <c r="AX84" s="359">
        <f t="shared" ca="1" si="121"/>
        <v>0</v>
      </c>
      <c r="AY84" s="359">
        <f t="shared" ca="1" si="122"/>
        <v>0</v>
      </c>
      <c r="AZ84" s="359">
        <f t="shared" ca="1" si="173"/>
        <v>0</v>
      </c>
      <c r="BB84" s="362">
        <f t="shared" ca="1" si="192"/>
        <v>195</v>
      </c>
      <c r="BC84" s="362">
        <v>76</v>
      </c>
      <c r="BD84" s="371">
        <f t="shared" ca="1" si="193"/>
        <v>0</v>
      </c>
      <c r="BE84" s="359">
        <f t="shared" ca="1" si="123"/>
        <v>0</v>
      </c>
      <c r="BF84" s="359">
        <f t="shared" ca="1" si="124"/>
        <v>0</v>
      </c>
      <c r="BG84" s="359">
        <f t="shared" ca="1" si="125"/>
        <v>0</v>
      </c>
      <c r="BH84" s="359">
        <f t="shared" ca="1" si="126"/>
        <v>0</v>
      </c>
      <c r="BI84" s="359">
        <f t="shared" ca="1" si="174"/>
        <v>0</v>
      </c>
      <c r="BK84" s="362">
        <f t="shared" ca="1" si="194"/>
        <v>195</v>
      </c>
      <c r="BL84" s="362">
        <v>76</v>
      </c>
      <c r="BM84" s="371">
        <f t="shared" ca="1" si="195"/>
        <v>0</v>
      </c>
      <c r="BN84" s="359">
        <f t="shared" ca="1" si="127"/>
        <v>0</v>
      </c>
      <c r="BO84" s="359">
        <f t="shared" ca="1" si="128"/>
        <v>0</v>
      </c>
      <c r="BP84" s="359">
        <f t="shared" ca="1" si="129"/>
        <v>0</v>
      </c>
      <c r="BQ84" s="359">
        <f t="shared" ca="1" si="130"/>
        <v>0</v>
      </c>
      <c r="BR84" s="359">
        <f t="shared" ca="1" si="175"/>
        <v>0</v>
      </c>
      <c r="BT84" s="362">
        <f t="shared" ca="1" si="196"/>
        <v>195</v>
      </c>
      <c r="BU84" s="362">
        <v>76</v>
      </c>
      <c r="BV84" s="371">
        <f t="shared" ca="1" si="197"/>
        <v>0</v>
      </c>
      <c r="BW84" s="359">
        <f t="shared" ca="1" si="131"/>
        <v>0</v>
      </c>
      <c r="BX84" s="359">
        <f t="shared" ca="1" si="132"/>
        <v>0</v>
      </c>
      <c r="BY84" s="359">
        <f t="shared" ca="1" si="133"/>
        <v>0</v>
      </c>
      <c r="BZ84" s="359">
        <f t="shared" ca="1" si="134"/>
        <v>0</v>
      </c>
      <c r="CA84" s="359">
        <f t="shared" ca="1" si="176"/>
        <v>0</v>
      </c>
      <c r="CC84" s="362">
        <f t="shared" ca="1" si="198"/>
        <v>195</v>
      </c>
      <c r="CD84" s="362">
        <v>76</v>
      </c>
      <c r="CE84" s="371">
        <f t="shared" ca="1" si="199"/>
        <v>0</v>
      </c>
      <c r="CF84" s="359">
        <f t="shared" ca="1" si="135"/>
        <v>0</v>
      </c>
      <c r="CG84" s="359">
        <f t="shared" ca="1" si="136"/>
        <v>0</v>
      </c>
      <c r="CH84" s="359">
        <f t="shared" ca="1" si="137"/>
        <v>0</v>
      </c>
      <c r="CI84" s="359">
        <f t="shared" ca="1" si="138"/>
        <v>0</v>
      </c>
      <c r="CJ84" s="359">
        <f t="shared" ca="1" si="177"/>
        <v>0</v>
      </c>
      <c r="CL84" s="362">
        <f t="shared" ca="1" si="200"/>
        <v>195</v>
      </c>
      <c r="CM84" s="362">
        <v>76</v>
      </c>
      <c r="CN84" s="371">
        <f t="shared" ca="1" si="201"/>
        <v>0</v>
      </c>
      <c r="CO84" s="359">
        <f t="shared" ca="1" si="139"/>
        <v>0</v>
      </c>
      <c r="CP84" s="359">
        <f t="shared" ca="1" si="140"/>
        <v>0</v>
      </c>
      <c r="CQ84" s="359">
        <f t="shared" ca="1" si="141"/>
        <v>0</v>
      </c>
      <c r="CR84" s="359">
        <f t="shared" ca="1" si="142"/>
        <v>0</v>
      </c>
      <c r="CS84" s="359">
        <f t="shared" ca="1" si="178"/>
        <v>0</v>
      </c>
      <c r="CU84" s="362">
        <f t="shared" ca="1" si="202"/>
        <v>195</v>
      </c>
      <c r="CV84" s="362">
        <v>76</v>
      </c>
      <c r="CW84" s="371">
        <f t="shared" ca="1" si="203"/>
        <v>0</v>
      </c>
      <c r="CX84" s="359">
        <f t="shared" ca="1" si="143"/>
        <v>0</v>
      </c>
      <c r="CY84" s="359">
        <f t="shared" ca="1" si="144"/>
        <v>0</v>
      </c>
      <c r="CZ84" s="359">
        <f t="shared" ca="1" si="145"/>
        <v>0</v>
      </c>
      <c r="DA84" s="359">
        <f t="shared" ca="1" si="146"/>
        <v>0</v>
      </c>
      <c r="DB84" s="359">
        <f t="shared" ca="1" si="179"/>
        <v>0</v>
      </c>
      <c r="DD84" s="362">
        <f t="shared" ca="1" si="204"/>
        <v>195</v>
      </c>
      <c r="DE84" s="362">
        <v>76</v>
      </c>
      <c r="DF84" s="371">
        <f t="shared" ca="1" si="205"/>
        <v>0</v>
      </c>
      <c r="DG84" s="359">
        <f t="shared" ca="1" si="147"/>
        <v>0</v>
      </c>
      <c r="DH84" s="359">
        <f t="shared" ca="1" si="148"/>
        <v>0</v>
      </c>
      <c r="DI84" s="359">
        <f t="shared" ca="1" si="149"/>
        <v>0</v>
      </c>
      <c r="DJ84" s="359">
        <f t="shared" ca="1" si="150"/>
        <v>0</v>
      </c>
      <c r="DK84" s="359">
        <f t="shared" ca="1" si="180"/>
        <v>0</v>
      </c>
      <c r="DM84" s="362">
        <f t="shared" ca="1" si="206"/>
        <v>195</v>
      </c>
      <c r="DN84" s="362">
        <v>76</v>
      </c>
      <c r="DO84" s="371">
        <f t="shared" ca="1" si="207"/>
        <v>0</v>
      </c>
      <c r="DP84" s="359">
        <f t="shared" ca="1" si="151"/>
        <v>0</v>
      </c>
      <c r="DQ84" s="359">
        <f t="shared" ca="1" si="152"/>
        <v>0</v>
      </c>
      <c r="DR84" s="359">
        <f t="shared" ca="1" si="153"/>
        <v>0</v>
      </c>
      <c r="DS84" s="359">
        <f t="shared" ca="1" si="154"/>
        <v>0</v>
      </c>
      <c r="DT84" s="359">
        <f t="shared" ca="1" si="181"/>
        <v>0</v>
      </c>
      <c r="DV84" s="362">
        <f t="shared" ca="1" si="208"/>
        <v>195</v>
      </c>
      <c r="DW84" s="362">
        <v>76</v>
      </c>
      <c r="DX84" s="371">
        <f t="shared" ca="1" si="209"/>
        <v>0</v>
      </c>
      <c r="DY84" s="359">
        <f t="shared" ca="1" si="155"/>
        <v>0</v>
      </c>
      <c r="DZ84" s="359">
        <f t="shared" ca="1" si="156"/>
        <v>0</v>
      </c>
      <c r="EA84" s="359">
        <f t="shared" ca="1" si="157"/>
        <v>0</v>
      </c>
      <c r="EB84" s="359">
        <f t="shared" ca="1" si="158"/>
        <v>0</v>
      </c>
      <c r="EC84" s="359">
        <f t="shared" ca="1" si="182"/>
        <v>0</v>
      </c>
      <c r="EE84" s="362">
        <f t="shared" ca="1" si="210"/>
        <v>195</v>
      </c>
      <c r="EF84" s="362">
        <v>76</v>
      </c>
      <c r="EG84" s="371">
        <f t="shared" ca="1" si="211"/>
        <v>0</v>
      </c>
      <c r="EH84" s="359">
        <f t="shared" ca="1" si="159"/>
        <v>0</v>
      </c>
      <c r="EI84" s="359">
        <f t="shared" ca="1" si="160"/>
        <v>0</v>
      </c>
      <c r="EJ84" s="359">
        <f t="shared" ca="1" si="161"/>
        <v>0</v>
      </c>
      <c r="EK84" s="359">
        <f t="shared" ca="1" si="162"/>
        <v>0</v>
      </c>
      <c r="EL84" s="359">
        <f t="shared" ca="1" si="183"/>
        <v>0</v>
      </c>
    </row>
    <row r="85" spans="6:142" x14ac:dyDescent="0.35">
      <c r="F85" s="372">
        <f ca="1">IFERROR(INDEX('Inflation Rates'!$A$16:$H$138,MATCH('TSP Traditional'!$H85,'Inflation Rates'!$A$16:$A$138,0),8)/INDEX('Inflation Rates'!$A$16:$H$138,MATCH('TSP Traditional'!$H85,'Inflation Rates'!$A$16:$A$138,0)-1,8)-1,F84)</f>
        <v>2.0000000000000018E-2</v>
      </c>
      <c r="G85" s="372">
        <f ca="1">IFERROR(INDEX('Inflation Rates'!$A$16:$H$138,MATCH('TSP Traditional'!$H85,'Inflation Rates'!$A$16:$A$138,0),6)/INDEX('Inflation Rates'!$A$16:$H$138,MATCH('TSP Traditional'!$H85,'Inflation Rates'!$A$16:$A$138,0)-1,6)-1,G84)</f>
        <v>2.0999999999999908E-2</v>
      </c>
      <c r="H85" s="362">
        <f t="shared" ca="1" si="212"/>
        <v>2096</v>
      </c>
      <c r="I85" s="362">
        <f t="shared" ca="1" si="213"/>
        <v>196</v>
      </c>
      <c r="J85" s="362">
        <v>77</v>
      </c>
      <c r="K85" s="371">
        <f t="shared" ca="1" si="110"/>
        <v>0</v>
      </c>
      <c r="L85" s="359">
        <f t="shared" ca="1" si="163"/>
        <v>0</v>
      </c>
      <c r="M85" s="359">
        <f t="shared" ca="1" si="164"/>
        <v>0</v>
      </c>
      <c r="N85" s="359">
        <f t="shared" ca="1" si="165"/>
        <v>0</v>
      </c>
      <c r="O85" s="359">
        <f t="shared" ca="1" si="166"/>
        <v>0</v>
      </c>
      <c r="P85" s="359">
        <f t="shared" ca="1" si="184"/>
        <v>0</v>
      </c>
      <c r="R85" s="362">
        <f t="shared" ca="1" si="214"/>
        <v>196</v>
      </c>
      <c r="S85" s="362">
        <v>76</v>
      </c>
      <c r="T85" s="371">
        <f t="shared" ca="1" si="215"/>
        <v>0</v>
      </c>
      <c r="U85" s="359">
        <f t="shared" ca="1" si="167"/>
        <v>0</v>
      </c>
      <c r="V85" s="359">
        <f t="shared" ca="1" si="168"/>
        <v>0</v>
      </c>
      <c r="W85" s="359">
        <f t="shared" ca="1" si="169"/>
        <v>0</v>
      </c>
      <c r="X85" s="359">
        <f t="shared" ca="1" si="170"/>
        <v>0</v>
      </c>
      <c r="Y85" s="359">
        <f t="shared" ca="1" si="185"/>
        <v>0</v>
      </c>
      <c r="AA85" s="362">
        <f t="shared" ca="1" si="186"/>
        <v>196</v>
      </c>
      <c r="AB85" s="362">
        <v>77</v>
      </c>
      <c r="AC85" s="371">
        <f t="shared" ca="1" si="187"/>
        <v>0</v>
      </c>
      <c r="AD85" s="359">
        <f t="shared" ca="1" si="111"/>
        <v>0</v>
      </c>
      <c r="AE85" s="359">
        <f t="shared" ca="1" si="112"/>
        <v>0</v>
      </c>
      <c r="AF85" s="359">
        <f t="shared" ca="1" si="113"/>
        <v>0</v>
      </c>
      <c r="AG85" s="359">
        <f t="shared" ca="1" si="114"/>
        <v>0</v>
      </c>
      <c r="AH85" s="359">
        <f t="shared" ca="1" si="171"/>
        <v>0</v>
      </c>
      <c r="AJ85" s="362">
        <f t="shared" ca="1" si="188"/>
        <v>196</v>
      </c>
      <c r="AK85" s="362">
        <v>77</v>
      </c>
      <c r="AL85" s="371">
        <f t="shared" ca="1" si="189"/>
        <v>0</v>
      </c>
      <c r="AM85" s="359">
        <f t="shared" ca="1" si="115"/>
        <v>0</v>
      </c>
      <c r="AN85" s="359">
        <f t="shared" ca="1" si="116"/>
        <v>0</v>
      </c>
      <c r="AO85" s="359">
        <f t="shared" ca="1" si="117"/>
        <v>0</v>
      </c>
      <c r="AP85" s="359">
        <f t="shared" ca="1" si="118"/>
        <v>0</v>
      </c>
      <c r="AQ85" s="359">
        <f t="shared" ca="1" si="172"/>
        <v>0</v>
      </c>
      <c r="AS85" s="362">
        <f t="shared" ca="1" si="190"/>
        <v>196</v>
      </c>
      <c r="AT85" s="362">
        <v>77</v>
      </c>
      <c r="AU85" s="371">
        <f t="shared" ca="1" si="191"/>
        <v>0</v>
      </c>
      <c r="AV85" s="359">
        <f t="shared" ca="1" si="119"/>
        <v>0</v>
      </c>
      <c r="AW85" s="359">
        <f t="shared" ca="1" si="120"/>
        <v>0</v>
      </c>
      <c r="AX85" s="359">
        <f t="shared" ca="1" si="121"/>
        <v>0</v>
      </c>
      <c r="AY85" s="359">
        <f t="shared" ca="1" si="122"/>
        <v>0</v>
      </c>
      <c r="AZ85" s="359">
        <f t="shared" ca="1" si="173"/>
        <v>0</v>
      </c>
      <c r="BB85" s="362">
        <f t="shared" ca="1" si="192"/>
        <v>196</v>
      </c>
      <c r="BC85" s="362">
        <v>77</v>
      </c>
      <c r="BD85" s="371">
        <f t="shared" ca="1" si="193"/>
        <v>0</v>
      </c>
      <c r="BE85" s="359">
        <f t="shared" ca="1" si="123"/>
        <v>0</v>
      </c>
      <c r="BF85" s="359">
        <f t="shared" ca="1" si="124"/>
        <v>0</v>
      </c>
      <c r="BG85" s="359">
        <f t="shared" ca="1" si="125"/>
        <v>0</v>
      </c>
      <c r="BH85" s="359">
        <f t="shared" ca="1" si="126"/>
        <v>0</v>
      </c>
      <c r="BI85" s="359">
        <f t="shared" ca="1" si="174"/>
        <v>0</v>
      </c>
      <c r="BK85" s="362">
        <f t="shared" ca="1" si="194"/>
        <v>196</v>
      </c>
      <c r="BL85" s="362">
        <v>77</v>
      </c>
      <c r="BM85" s="371">
        <f t="shared" ca="1" si="195"/>
        <v>0</v>
      </c>
      <c r="BN85" s="359">
        <f t="shared" ca="1" si="127"/>
        <v>0</v>
      </c>
      <c r="BO85" s="359">
        <f t="shared" ca="1" si="128"/>
        <v>0</v>
      </c>
      <c r="BP85" s="359">
        <f t="shared" ca="1" si="129"/>
        <v>0</v>
      </c>
      <c r="BQ85" s="359">
        <f t="shared" ca="1" si="130"/>
        <v>0</v>
      </c>
      <c r="BR85" s="359">
        <f t="shared" ca="1" si="175"/>
        <v>0</v>
      </c>
      <c r="BT85" s="362">
        <f t="shared" ca="1" si="196"/>
        <v>196</v>
      </c>
      <c r="BU85" s="362">
        <v>77</v>
      </c>
      <c r="BV85" s="371">
        <f t="shared" ca="1" si="197"/>
        <v>0</v>
      </c>
      <c r="BW85" s="359">
        <f t="shared" ca="1" si="131"/>
        <v>0</v>
      </c>
      <c r="BX85" s="359">
        <f t="shared" ca="1" si="132"/>
        <v>0</v>
      </c>
      <c r="BY85" s="359">
        <f t="shared" ca="1" si="133"/>
        <v>0</v>
      </c>
      <c r="BZ85" s="359">
        <f t="shared" ca="1" si="134"/>
        <v>0</v>
      </c>
      <c r="CA85" s="359">
        <f t="shared" ca="1" si="176"/>
        <v>0</v>
      </c>
      <c r="CC85" s="362">
        <f t="shared" ca="1" si="198"/>
        <v>196</v>
      </c>
      <c r="CD85" s="362">
        <v>77</v>
      </c>
      <c r="CE85" s="371">
        <f t="shared" ca="1" si="199"/>
        <v>0</v>
      </c>
      <c r="CF85" s="359">
        <f t="shared" ca="1" si="135"/>
        <v>0</v>
      </c>
      <c r="CG85" s="359">
        <f t="shared" ca="1" si="136"/>
        <v>0</v>
      </c>
      <c r="CH85" s="359">
        <f t="shared" ca="1" si="137"/>
        <v>0</v>
      </c>
      <c r="CI85" s="359">
        <f t="shared" ca="1" si="138"/>
        <v>0</v>
      </c>
      <c r="CJ85" s="359">
        <f t="shared" ca="1" si="177"/>
        <v>0</v>
      </c>
      <c r="CL85" s="362">
        <f t="shared" ca="1" si="200"/>
        <v>196</v>
      </c>
      <c r="CM85" s="362">
        <v>77</v>
      </c>
      <c r="CN85" s="371">
        <f t="shared" ca="1" si="201"/>
        <v>0</v>
      </c>
      <c r="CO85" s="359">
        <f t="shared" ca="1" si="139"/>
        <v>0</v>
      </c>
      <c r="CP85" s="359">
        <f t="shared" ca="1" si="140"/>
        <v>0</v>
      </c>
      <c r="CQ85" s="359">
        <f t="shared" ca="1" si="141"/>
        <v>0</v>
      </c>
      <c r="CR85" s="359">
        <f t="shared" ca="1" si="142"/>
        <v>0</v>
      </c>
      <c r="CS85" s="359">
        <f t="shared" ca="1" si="178"/>
        <v>0</v>
      </c>
      <c r="CU85" s="362">
        <f t="shared" ca="1" si="202"/>
        <v>196</v>
      </c>
      <c r="CV85" s="362">
        <v>77</v>
      </c>
      <c r="CW85" s="371">
        <f t="shared" ca="1" si="203"/>
        <v>0</v>
      </c>
      <c r="CX85" s="359">
        <f t="shared" ca="1" si="143"/>
        <v>0</v>
      </c>
      <c r="CY85" s="359">
        <f t="shared" ca="1" si="144"/>
        <v>0</v>
      </c>
      <c r="CZ85" s="359">
        <f t="shared" ca="1" si="145"/>
        <v>0</v>
      </c>
      <c r="DA85" s="359">
        <f t="shared" ca="1" si="146"/>
        <v>0</v>
      </c>
      <c r="DB85" s="359">
        <f t="shared" ca="1" si="179"/>
        <v>0</v>
      </c>
      <c r="DD85" s="362">
        <f t="shared" ca="1" si="204"/>
        <v>196</v>
      </c>
      <c r="DE85" s="362">
        <v>77</v>
      </c>
      <c r="DF85" s="371">
        <f t="shared" ca="1" si="205"/>
        <v>0</v>
      </c>
      <c r="DG85" s="359">
        <f t="shared" ca="1" si="147"/>
        <v>0</v>
      </c>
      <c r="DH85" s="359">
        <f t="shared" ca="1" si="148"/>
        <v>0</v>
      </c>
      <c r="DI85" s="359">
        <f t="shared" ca="1" si="149"/>
        <v>0</v>
      </c>
      <c r="DJ85" s="359">
        <f t="shared" ca="1" si="150"/>
        <v>0</v>
      </c>
      <c r="DK85" s="359">
        <f t="shared" ca="1" si="180"/>
        <v>0</v>
      </c>
      <c r="DM85" s="362">
        <f t="shared" ca="1" si="206"/>
        <v>196</v>
      </c>
      <c r="DN85" s="362">
        <v>77</v>
      </c>
      <c r="DO85" s="371">
        <f t="shared" ca="1" si="207"/>
        <v>0</v>
      </c>
      <c r="DP85" s="359">
        <f t="shared" ca="1" si="151"/>
        <v>0</v>
      </c>
      <c r="DQ85" s="359">
        <f t="shared" ca="1" si="152"/>
        <v>0</v>
      </c>
      <c r="DR85" s="359">
        <f t="shared" ca="1" si="153"/>
        <v>0</v>
      </c>
      <c r="DS85" s="359">
        <f t="shared" ca="1" si="154"/>
        <v>0</v>
      </c>
      <c r="DT85" s="359">
        <f t="shared" ca="1" si="181"/>
        <v>0</v>
      </c>
      <c r="DV85" s="362">
        <f t="shared" ca="1" si="208"/>
        <v>196</v>
      </c>
      <c r="DW85" s="362">
        <v>77</v>
      </c>
      <c r="DX85" s="371">
        <f t="shared" ca="1" si="209"/>
        <v>0</v>
      </c>
      <c r="DY85" s="359">
        <f t="shared" ca="1" si="155"/>
        <v>0</v>
      </c>
      <c r="DZ85" s="359">
        <f t="shared" ca="1" si="156"/>
        <v>0</v>
      </c>
      <c r="EA85" s="359">
        <f t="shared" ca="1" si="157"/>
        <v>0</v>
      </c>
      <c r="EB85" s="359">
        <f t="shared" ca="1" si="158"/>
        <v>0</v>
      </c>
      <c r="EC85" s="359">
        <f t="shared" ca="1" si="182"/>
        <v>0</v>
      </c>
      <c r="EE85" s="362">
        <f t="shared" ca="1" si="210"/>
        <v>196</v>
      </c>
      <c r="EF85" s="362">
        <v>77</v>
      </c>
      <c r="EG85" s="371">
        <f t="shared" ca="1" si="211"/>
        <v>0</v>
      </c>
      <c r="EH85" s="359">
        <f t="shared" ca="1" si="159"/>
        <v>0</v>
      </c>
      <c r="EI85" s="359">
        <f t="shared" ca="1" si="160"/>
        <v>0</v>
      </c>
      <c r="EJ85" s="359">
        <f t="shared" ca="1" si="161"/>
        <v>0</v>
      </c>
      <c r="EK85" s="359">
        <f t="shared" ca="1" si="162"/>
        <v>0</v>
      </c>
      <c r="EL85" s="359">
        <f t="shared" ca="1" si="183"/>
        <v>0</v>
      </c>
    </row>
    <row r="86" spans="6:142" x14ac:dyDescent="0.35">
      <c r="F86" s="372">
        <f ca="1">IFERROR(INDEX('Inflation Rates'!$A$16:$H$138,MATCH('TSP Traditional'!$H86,'Inflation Rates'!$A$16:$A$138,0),8)/INDEX('Inflation Rates'!$A$16:$H$138,MATCH('TSP Traditional'!$H86,'Inflation Rates'!$A$16:$A$138,0)-1,8)-1,F85)</f>
        <v>2.0000000000000018E-2</v>
      </c>
      <c r="G86" s="372">
        <f ca="1">IFERROR(INDEX('Inflation Rates'!$A$16:$H$138,MATCH('TSP Traditional'!$H86,'Inflation Rates'!$A$16:$A$138,0),6)/INDEX('Inflation Rates'!$A$16:$H$138,MATCH('TSP Traditional'!$H86,'Inflation Rates'!$A$16:$A$138,0)-1,6)-1,G85)</f>
        <v>2.0999999999999908E-2</v>
      </c>
      <c r="H86" s="362">
        <f t="shared" ca="1" si="212"/>
        <v>2097</v>
      </c>
      <c r="I86" s="362">
        <f t="shared" ca="1" si="213"/>
        <v>197</v>
      </c>
      <c r="J86" s="362">
        <v>78</v>
      </c>
      <c r="K86" s="371">
        <f t="shared" ca="1" si="110"/>
        <v>0</v>
      </c>
      <c r="L86" s="359">
        <f t="shared" ca="1" si="163"/>
        <v>0</v>
      </c>
      <c r="M86" s="359">
        <f t="shared" ca="1" si="164"/>
        <v>0</v>
      </c>
      <c r="N86" s="359">
        <f t="shared" ca="1" si="165"/>
        <v>0</v>
      </c>
      <c r="O86" s="359">
        <f t="shared" ca="1" si="166"/>
        <v>0</v>
      </c>
      <c r="P86" s="359">
        <f t="shared" ca="1" si="184"/>
        <v>0</v>
      </c>
      <c r="R86" s="362">
        <f t="shared" ca="1" si="214"/>
        <v>197</v>
      </c>
      <c r="S86" s="362">
        <v>77</v>
      </c>
      <c r="T86" s="371">
        <f t="shared" ca="1" si="215"/>
        <v>0</v>
      </c>
      <c r="U86" s="359">
        <f t="shared" ca="1" si="167"/>
        <v>0</v>
      </c>
      <c r="V86" s="359">
        <f t="shared" ca="1" si="168"/>
        <v>0</v>
      </c>
      <c r="W86" s="359">
        <f t="shared" ca="1" si="169"/>
        <v>0</v>
      </c>
      <c r="X86" s="359">
        <f t="shared" ca="1" si="170"/>
        <v>0</v>
      </c>
      <c r="Y86" s="359">
        <f t="shared" ca="1" si="185"/>
        <v>0</v>
      </c>
      <c r="AA86" s="362">
        <f t="shared" ca="1" si="186"/>
        <v>197</v>
      </c>
      <c r="AB86" s="362">
        <v>78</v>
      </c>
      <c r="AC86" s="371">
        <f t="shared" ca="1" si="187"/>
        <v>0</v>
      </c>
      <c r="AD86" s="359">
        <f t="shared" ca="1" si="111"/>
        <v>0</v>
      </c>
      <c r="AE86" s="359">
        <f t="shared" ca="1" si="112"/>
        <v>0</v>
      </c>
      <c r="AF86" s="359">
        <f t="shared" ca="1" si="113"/>
        <v>0</v>
      </c>
      <c r="AG86" s="359">
        <f t="shared" ca="1" si="114"/>
        <v>0</v>
      </c>
      <c r="AH86" s="359">
        <f t="shared" ca="1" si="171"/>
        <v>0</v>
      </c>
      <c r="AJ86" s="362">
        <f t="shared" ca="1" si="188"/>
        <v>197</v>
      </c>
      <c r="AK86" s="362">
        <v>78</v>
      </c>
      <c r="AL86" s="371">
        <f t="shared" ca="1" si="189"/>
        <v>0</v>
      </c>
      <c r="AM86" s="359">
        <f t="shared" ca="1" si="115"/>
        <v>0</v>
      </c>
      <c r="AN86" s="359">
        <f t="shared" ca="1" si="116"/>
        <v>0</v>
      </c>
      <c r="AO86" s="359">
        <f t="shared" ca="1" si="117"/>
        <v>0</v>
      </c>
      <c r="AP86" s="359">
        <f t="shared" ca="1" si="118"/>
        <v>0</v>
      </c>
      <c r="AQ86" s="359">
        <f t="shared" ca="1" si="172"/>
        <v>0</v>
      </c>
      <c r="AS86" s="362">
        <f t="shared" ca="1" si="190"/>
        <v>197</v>
      </c>
      <c r="AT86" s="362">
        <v>78</v>
      </c>
      <c r="AU86" s="371">
        <f t="shared" ca="1" si="191"/>
        <v>0</v>
      </c>
      <c r="AV86" s="359">
        <f t="shared" ca="1" si="119"/>
        <v>0</v>
      </c>
      <c r="AW86" s="359">
        <f t="shared" ca="1" si="120"/>
        <v>0</v>
      </c>
      <c r="AX86" s="359">
        <f t="shared" ca="1" si="121"/>
        <v>0</v>
      </c>
      <c r="AY86" s="359">
        <f t="shared" ca="1" si="122"/>
        <v>0</v>
      </c>
      <c r="AZ86" s="359">
        <f t="shared" ca="1" si="173"/>
        <v>0</v>
      </c>
      <c r="BB86" s="362">
        <f t="shared" ca="1" si="192"/>
        <v>197</v>
      </c>
      <c r="BC86" s="362">
        <v>78</v>
      </c>
      <c r="BD86" s="371">
        <f t="shared" ca="1" si="193"/>
        <v>0</v>
      </c>
      <c r="BE86" s="359">
        <f t="shared" ca="1" si="123"/>
        <v>0</v>
      </c>
      <c r="BF86" s="359">
        <f t="shared" ca="1" si="124"/>
        <v>0</v>
      </c>
      <c r="BG86" s="359">
        <f t="shared" ca="1" si="125"/>
        <v>0</v>
      </c>
      <c r="BH86" s="359">
        <f t="shared" ca="1" si="126"/>
        <v>0</v>
      </c>
      <c r="BI86" s="359">
        <f t="shared" ca="1" si="174"/>
        <v>0</v>
      </c>
      <c r="BK86" s="362">
        <f t="shared" ca="1" si="194"/>
        <v>197</v>
      </c>
      <c r="BL86" s="362">
        <v>78</v>
      </c>
      <c r="BM86" s="371">
        <f t="shared" ca="1" si="195"/>
        <v>0</v>
      </c>
      <c r="BN86" s="359">
        <f t="shared" ca="1" si="127"/>
        <v>0</v>
      </c>
      <c r="BO86" s="359">
        <f t="shared" ca="1" si="128"/>
        <v>0</v>
      </c>
      <c r="BP86" s="359">
        <f t="shared" ca="1" si="129"/>
        <v>0</v>
      </c>
      <c r="BQ86" s="359">
        <f t="shared" ca="1" si="130"/>
        <v>0</v>
      </c>
      <c r="BR86" s="359">
        <f t="shared" ca="1" si="175"/>
        <v>0</v>
      </c>
      <c r="BT86" s="362">
        <f t="shared" ca="1" si="196"/>
        <v>197</v>
      </c>
      <c r="BU86" s="362">
        <v>78</v>
      </c>
      <c r="BV86" s="371">
        <f t="shared" ca="1" si="197"/>
        <v>0</v>
      </c>
      <c r="BW86" s="359">
        <f t="shared" ca="1" si="131"/>
        <v>0</v>
      </c>
      <c r="BX86" s="359">
        <f t="shared" ca="1" si="132"/>
        <v>0</v>
      </c>
      <c r="BY86" s="359">
        <f t="shared" ca="1" si="133"/>
        <v>0</v>
      </c>
      <c r="BZ86" s="359">
        <f t="shared" ca="1" si="134"/>
        <v>0</v>
      </c>
      <c r="CA86" s="359">
        <f t="shared" ca="1" si="176"/>
        <v>0</v>
      </c>
      <c r="CC86" s="362">
        <f t="shared" ca="1" si="198"/>
        <v>197</v>
      </c>
      <c r="CD86" s="362">
        <v>78</v>
      </c>
      <c r="CE86" s="371">
        <f t="shared" ca="1" si="199"/>
        <v>0</v>
      </c>
      <c r="CF86" s="359">
        <f t="shared" ca="1" si="135"/>
        <v>0</v>
      </c>
      <c r="CG86" s="359">
        <f t="shared" ca="1" si="136"/>
        <v>0</v>
      </c>
      <c r="CH86" s="359">
        <f t="shared" ca="1" si="137"/>
        <v>0</v>
      </c>
      <c r="CI86" s="359">
        <f t="shared" ca="1" si="138"/>
        <v>0</v>
      </c>
      <c r="CJ86" s="359">
        <f t="shared" ca="1" si="177"/>
        <v>0</v>
      </c>
      <c r="CL86" s="362">
        <f t="shared" ca="1" si="200"/>
        <v>197</v>
      </c>
      <c r="CM86" s="362">
        <v>78</v>
      </c>
      <c r="CN86" s="371">
        <f t="shared" ca="1" si="201"/>
        <v>0</v>
      </c>
      <c r="CO86" s="359">
        <f t="shared" ca="1" si="139"/>
        <v>0</v>
      </c>
      <c r="CP86" s="359">
        <f t="shared" ca="1" si="140"/>
        <v>0</v>
      </c>
      <c r="CQ86" s="359">
        <f t="shared" ca="1" si="141"/>
        <v>0</v>
      </c>
      <c r="CR86" s="359">
        <f t="shared" ca="1" si="142"/>
        <v>0</v>
      </c>
      <c r="CS86" s="359">
        <f t="shared" ca="1" si="178"/>
        <v>0</v>
      </c>
      <c r="CU86" s="362">
        <f t="shared" ca="1" si="202"/>
        <v>197</v>
      </c>
      <c r="CV86" s="362">
        <v>78</v>
      </c>
      <c r="CW86" s="371">
        <f t="shared" ca="1" si="203"/>
        <v>0</v>
      </c>
      <c r="CX86" s="359">
        <f t="shared" ca="1" si="143"/>
        <v>0</v>
      </c>
      <c r="CY86" s="359">
        <f t="shared" ca="1" si="144"/>
        <v>0</v>
      </c>
      <c r="CZ86" s="359">
        <f t="shared" ca="1" si="145"/>
        <v>0</v>
      </c>
      <c r="DA86" s="359">
        <f t="shared" ca="1" si="146"/>
        <v>0</v>
      </c>
      <c r="DB86" s="359">
        <f t="shared" ca="1" si="179"/>
        <v>0</v>
      </c>
      <c r="DD86" s="362">
        <f t="shared" ca="1" si="204"/>
        <v>197</v>
      </c>
      <c r="DE86" s="362">
        <v>78</v>
      </c>
      <c r="DF86" s="371">
        <f t="shared" ca="1" si="205"/>
        <v>0</v>
      </c>
      <c r="DG86" s="359">
        <f t="shared" ca="1" si="147"/>
        <v>0</v>
      </c>
      <c r="DH86" s="359">
        <f t="shared" ca="1" si="148"/>
        <v>0</v>
      </c>
      <c r="DI86" s="359">
        <f t="shared" ca="1" si="149"/>
        <v>0</v>
      </c>
      <c r="DJ86" s="359">
        <f t="shared" ca="1" si="150"/>
        <v>0</v>
      </c>
      <c r="DK86" s="359">
        <f t="shared" ca="1" si="180"/>
        <v>0</v>
      </c>
      <c r="DM86" s="362">
        <f t="shared" ca="1" si="206"/>
        <v>197</v>
      </c>
      <c r="DN86" s="362">
        <v>78</v>
      </c>
      <c r="DO86" s="371">
        <f t="shared" ca="1" si="207"/>
        <v>0</v>
      </c>
      <c r="DP86" s="359">
        <f t="shared" ca="1" si="151"/>
        <v>0</v>
      </c>
      <c r="DQ86" s="359">
        <f t="shared" ca="1" si="152"/>
        <v>0</v>
      </c>
      <c r="DR86" s="359">
        <f t="shared" ca="1" si="153"/>
        <v>0</v>
      </c>
      <c r="DS86" s="359">
        <f t="shared" ca="1" si="154"/>
        <v>0</v>
      </c>
      <c r="DT86" s="359">
        <f t="shared" ca="1" si="181"/>
        <v>0</v>
      </c>
      <c r="DV86" s="362">
        <f t="shared" ca="1" si="208"/>
        <v>197</v>
      </c>
      <c r="DW86" s="362">
        <v>78</v>
      </c>
      <c r="DX86" s="371">
        <f t="shared" ca="1" si="209"/>
        <v>0</v>
      </c>
      <c r="DY86" s="359">
        <f t="shared" ca="1" si="155"/>
        <v>0</v>
      </c>
      <c r="DZ86" s="359">
        <f t="shared" ca="1" si="156"/>
        <v>0</v>
      </c>
      <c r="EA86" s="359">
        <f t="shared" ca="1" si="157"/>
        <v>0</v>
      </c>
      <c r="EB86" s="359">
        <f t="shared" ca="1" si="158"/>
        <v>0</v>
      </c>
      <c r="EC86" s="359">
        <f t="shared" ca="1" si="182"/>
        <v>0</v>
      </c>
      <c r="EE86" s="362">
        <f t="shared" ca="1" si="210"/>
        <v>197</v>
      </c>
      <c r="EF86" s="362">
        <v>78</v>
      </c>
      <c r="EG86" s="371">
        <f t="shared" ca="1" si="211"/>
        <v>0</v>
      </c>
      <c r="EH86" s="359">
        <f t="shared" ca="1" si="159"/>
        <v>0</v>
      </c>
      <c r="EI86" s="359">
        <f t="shared" ca="1" si="160"/>
        <v>0</v>
      </c>
      <c r="EJ86" s="359">
        <f t="shared" ca="1" si="161"/>
        <v>0</v>
      </c>
      <c r="EK86" s="359">
        <f t="shared" ca="1" si="162"/>
        <v>0</v>
      </c>
      <c r="EL86" s="359">
        <f t="shared" ca="1" si="183"/>
        <v>0</v>
      </c>
    </row>
    <row r="87" spans="6:142" x14ac:dyDescent="0.35">
      <c r="F87" s="372">
        <f ca="1">IFERROR(INDEX('Inflation Rates'!$A$16:$H$138,MATCH('TSP Traditional'!$H87,'Inflation Rates'!$A$16:$A$138,0),8)/INDEX('Inflation Rates'!$A$16:$H$138,MATCH('TSP Traditional'!$H87,'Inflation Rates'!$A$16:$A$138,0)-1,8)-1,F86)</f>
        <v>2.0000000000000018E-2</v>
      </c>
      <c r="G87" s="372">
        <f ca="1">IFERROR(INDEX('Inflation Rates'!$A$16:$H$138,MATCH('TSP Traditional'!$H87,'Inflation Rates'!$A$16:$A$138,0),6)/INDEX('Inflation Rates'!$A$16:$H$138,MATCH('TSP Traditional'!$H87,'Inflation Rates'!$A$16:$A$138,0)-1,6)-1,G86)</f>
        <v>2.0999999999999908E-2</v>
      </c>
      <c r="H87" s="362">
        <f t="shared" ca="1" si="212"/>
        <v>2098</v>
      </c>
      <c r="I87" s="362">
        <f t="shared" ca="1" si="213"/>
        <v>198</v>
      </c>
      <c r="J87" s="362">
        <v>79</v>
      </c>
      <c r="K87" s="371">
        <f t="shared" ca="1" si="110"/>
        <v>0</v>
      </c>
      <c r="L87" s="359">
        <f t="shared" ca="1" si="163"/>
        <v>0</v>
      </c>
      <c r="M87" s="359">
        <f t="shared" ca="1" si="164"/>
        <v>0</v>
      </c>
      <c r="N87" s="359">
        <f t="shared" ca="1" si="165"/>
        <v>0</v>
      </c>
      <c r="O87" s="359">
        <f t="shared" ca="1" si="166"/>
        <v>0</v>
      </c>
      <c r="P87" s="359">
        <f t="shared" ca="1" si="184"/>
        <v>0</v>
      </c>
      <c r="R87" s="362">
        <f t="shared" ca="1" si="214"/>
        <v>198</v>
      </c>
      <c r="S87" s="362">
        <v>78</v>
      </c>
      <c r="T87" s="371">
        <f t="shared" ca="1" si="215"/>
        <v>0</v>
      </c>
      <c r="U87" s="359">
        <f t="shared" ca="1" si="167"/>
        <v>0</v>
      </c>
      <c r="V87" s="359">
        <f t="shared" ca="1" si="168"/>
        <v>0</v>
      </c>
      <c r="W87" s="359">
        <f t="shared" ca="1" si="169"/>
        <v>0</v>
      </c>
      <c r="X87" s="359">
        <f t="shared" ca="1" si="170"/>
        <v>0</v>
      </c>
      <c r="Y87" s="359">
        <f t="shared" ca="1" si="185"/>
        <v>0</v>
      </c>
      <c r="AA87" s="362">
        <f t="shared" ca="1" si="186"/>
        <v>198</v>
      </c>
      <c r="AB87" s="362">
        <v>79</v>
      </c>
      <c r="AC87" s="371">
        <f t="shared" ca="1" si="187"/>
        <v>0</v>
      </c>
      <c r="AD87" s="359">
        <f t="shared" ca="1" si="111"/>
        <v>0</v>
      </c>
      <c r="AE87" s="359">
        <f t="shared" ca="1" si="112"/>
        <v>0</v>
      </c>
      <c r="AF87" s="359">
        <f t="shared" ca="1" si="113"/>
        <v>0</v>
      </c>
      <c r="AG87" s="359">
        <f t="shared" ca="1" si="114"/>
        <v>0</v>
      </c>
      <c r="AH87" s="359">
        <f t="shared" ca="1" si="171"/>
        <v>0</v>
      </c>
      <c r="AJ87" s="362">
        <f t="shared" ca="1" si="188"/>
        <v>198</v>
      </c>
      <c r="AK87" s="362">
        <v>79</v>
      </c>
      <c r="AL87" s="371">
        <f t="shared" ca="1" si="189"/>
        <v>0</v>
      </c>
      <c r="AM87" s="359">
        <f t="shared" ca="1" si="115"/>
        <v>0</v>
      </c>
      <c r="AN87" s="359">
        <f t="shared" ca="1" si="116"/>
        <v>0</v>
      </c>
      <c r="AO87" s="359">
        <f t="shared" ca="1" si="117"/>
        <v>0</v>
      </c>
      <c r="AP87" s="359">
        <f t="shared" ca="1" si="118"/>
        <v>0</v>
      </c>
      <c r="AQ87" s="359">
        <f t="shared" ca="1" si="172"/>
        <v>0</v>
      </c>
      <c r="AS87" s="362">
        <f t="shared" ca="1" si="190"/>
        <v>198</v>
      </c>
      <c r="AT87" s="362">
        <v>79</v>
      </c>
      <c r="AU87" s="371">
        <f t="shared" ca="1" si="191"/>
        <v>0</v>
      </c>
      <c r="AV87" s="359">
        <f t="shared" ca="1" si="119"/>
        <v>0</v>
      </c>
      <c r="AW87" s="359">
        <f t="shared" ca="1" si="120"/>
        <v>0</v>
      </c>
      <c r="AX87" s="359">
        <f t="shared" ca="1" si="121"/>
        <v>0</v>
      </c>
      <c r="AY87" s="359">
        <f t="shared" ca="1" si="122"/>
        <v>0</v>
      </c>
      <c r="AZ87" s="359">
        <f t="shared" ca="1" si="173"/>
        <v>0</v>
      </c>
      <c r="BB87" s="362">
        <f t="shared" ca="1" si="192"/>
        <v>198</v>
      </c>
      <c r="BC87" s="362">
        <v>79</v>
      </c>
      <c r="BD87" s="371">
        <f t="shared" ca="1" si="193"/>
        <v>0</v>
      </c>
      <c r="BE87" s="359">
        <f t="shared" ca="1" si="123"/>
        <v>0</v>
      </c>
      <c r="BF87" s="359">
        <f t="shared" ca="1" si="124"/>
        <v>0</v>
      </c>
      <c r="BG87" s="359">
        <f t="shared" ca="1" si="125"/>
        <v>0</v>
      </c>
      <c r="BH87" s="359">
        <f t="shared" ca="1" si="126"/>
        <v>0</v>
      </c>
      <c r="BI87" s="359">
        <f t="shared" ca="1" si="174"/>
        <v>0</v>
      </c>
      <c r="BK87" s="362">
        <f t="shared" ca="1" si="194"/>
        <v>198</v>
      </c>
      <c r="BL87" s="362">
        <v>79</v>
      </c>
      <c r="BM87" s="371">
        <f t="shared" ca="1" si="195"/>
        <v>0</v>
      </c>
      <c r="BN87" s="359">
        <f t="shared" ca="1" si="127"/>
        <v>0</v>
      </c>
      <c r="BO87" s="359">
        <f t="shared" ca="1" si="128"/>
        <v>0</v>
      </c>
      <c r="BP87" s="359">
        <f t="shared" ca="1" si="129"/>
        <v>0</v>
      </c>
      <c r="BQ87" s="359">
        <f t="shared" ca="1" si="130"/>
        <v>0</v>
      </c>
      <c r="BR87" s="359">
        <f t="shared" ca="1" si="175"/>
        <v>0</v>
      </c>
      <c r="BT87" s="362">
        <f t="shared" ca="1" si="196"/>
        <v>198</v>
      </c>
      <c r="BU87" s="362">
        <v>79</v>
      </c>
      <c r="BV87" s="371">
        <f t="shared" ca="1" si="197"/>
        <v>0</v>
      </c>
      <c r="BW87" s="359">
        <f t="shared" ca="1" si="131"/>
        <v>0</v>
      </c>
      <c r="BX87" s="359">
        <f t="shared" ca="1" si="132"/>
        <v>0</v>
      </c>
      <c r="BY87" s="359">
        <f t="shared" ca="1" si="133"/>
        <v>0</v>
      </c>
      <c r="BZ87" s="359">
        <f t="shared" ca="1" si="134"/>
        <v>0</v>
      </c>
      <c r="CA87" s="359">
        <f t="shared" ca="1" si="176"/>
        <v>0</v>
      </c>
      <c r="CC87" s="362">
        <f t="shared" ca="1" si="198"/>
        <v>198</v>
      </c>
      <c r="CD87" s="362">
        <v>79</v>
      </c>
      <c r="CE87" s="371">
        <f t="shared" ca="1" si="199"/>
        <v>0</v>
      </c>
      <c r="CF87" s="359">
        <f t="shared" ca="1" si="135"/>
        <v>0</v>
      </c>
      <c r="CG87" s="359">
        <f t="shared" ca="1" si="136"/>
        <v>0</v>
      </c>
      <c r="CH87" s="359">
        <f t="shared" ca="1" si="137"/>
        <v>0</v>
      </c>
      <c r="CI87" s="359">
        <f t="shared" ca="1" si="138"/>
        <v>0</v>
      </c>
      <c r="CJ87" s="359">
        <f t="shared" ca="1" si="177"/>
        <v>0</v>
      </c>
      <c r="CL87" s="362">
        <f t="shared" ca="1" si="200"/>
        <v>198</v>
      </c>
      <c r="CM87" s="362">
        <v>79</v>
      </c>
      <c r="CN87" s="371">
        <f t="shared" ca="1" si="201"/>
        <v>0</v>
      </c>
      <c r="CO87" s="359">
        <f t="shared" ca="1" si="139"/>
        <v>0</v>
      </c>
      <c r="CP87" s="359">
        <f t="shared" ca="1" si="140"/>
        <v>0</v>
      </c>
      <c r="CQ87" s="359">
        <f t="shared" ca="1" si="141"/>
        <v>0</v>
      </c>
      <c r="CR87" s="359">
        <f t="shared" ca="1" si="142"/>
        <v>0</v>
      </c>
      <c r="CS87" s="359">
        <f t="shared" ca="1" si="178"/>
        <v>0</v>
      </c>
      <c r="CU87" s="362">
        <f t="shared" ca="1" si="202"/>
        <v>198</v>
      </c>
      <c r="CV87" s="362">
        <v>79</v>
      </c>
      <c r="CW87" s="371">
        <f t="shared" ca="1" si="203"/>
        <v>0</v>
      </c>
      <c r="CX87" s="359">
        <f t="shared" ca="1" si="143"/>
        <v>0</v>
      </c>
      <c r="CY87" s="359">
        <f t="shared" ca="1" si="144"/>
        <v>0</v>
      </c>
      <c r="CZ87" s="359">
        <f t="shared" ca="1" si="145"/>
        <v>0</v>
      </c>
      <c r="DA87" s="359">
        <f t="shared" ca="1" si="146"/>
        <v>0</v>
      </c>
      <c r="DB87" s="359">
        <f t="shared" ca="1" si="179"/>
        <v>0</v>
      </c>
      <c r="DD87" s="362">
        <f t="shared" ca="1" si="204"/>
        <v>198</v>
      </c>
      <c r="DE87" s="362">
        <v>79</v>
      </c>
      <c r="DF87" s="371">
        <f t="shared" ca="1" si="205"/>
        <v>0</v>
      </c>
      <c r="DG87" s="359">
        <f t="shared" ca="1" si="147"/>
        <v>0</v>
      </c>
      <c r="DH87" s="359">
        <f t="shared" ca="1" si="148"/>
        <v>0</v>
      </c>
      <c r="DI87" s="359">
        <f t="shared" ca="1" si="149"/>
        <v>0</v>
      </c>
      <c r="DJ87" s="359">
        <f t="shared" ca="1" si="150"/>
        <v>0</v>
      </c>
      <c r="DK87" s="359">
        <f t="shared" ca="1" si="180"/>
        <v>0</v>
      </c>
      <c r="DM87" s="362">
        <f t="shared" ca="1" si="206"/>
        <v>198</v>
      </c>
      <c r="DN87" s="362">
        <v>79</v>
      </c>
      <c r="DO87" s="371">
        <f t="shared" ca="1" si="207"/>
        <v>0</v>
      </c>
      <c r="DP87" s="359">
        <f t="shared" ca="1" si="151"/>
        <v>0</v>
      </c>
      <c r="DQ87" s="359">
        <f t="shared" ca="1" si="152"/>
        <v>0</v>
      </c>
      <c r="DR87" s="359">
        <f t="shared" ca="1" si="153"/>
        <v>0</v>
      </c>
      <c r="DS87" s="359">
        <f t="shared" ca="1" si="154"/>
        <v>0</v>
      </c>
      <c r="DT87" s="359">
        <f t="shared" ca="1" si="181"/>
        <v>0</v>
      </c>
      <c r="DV87" s="362">
        <f t="shared" ca="1" si="208"/>
        <v>198</v>
      </c>
      <c r="DW87" s="362">
        <v>79</v>
      </c>
      <c r="DX87" s="371">
        <f t="shared" ca="1" si="209"/>
        <v>0</v>
      </c>
      <c r="DY87" s="359">
        <f t="shared" ca="1" si="155"/>
        <v>0</v>
      </c>
      <c r="DZ87" s="359">
        <f t="shared" ca="1" si="156"/>
        <v>0</v>
      </c>
      <c r="EA87" s="359">
        <f t="shared" ca="1" si="157"/>
        <v>0</v>
      </c>
      <c r="EB87" s="359">
        <f t="shared" ca="1" si="158"/>
        <v>0</v>
      </c>
      <c r="EC87" s="359">
        <f t="shared" ca="1" si="182"/>
        <v>0</v>
      </c>
      <c r="EE87" s="362">
        <f t="shared" ca="1" si="210"/>
        <v>198</v>
      </c>
      <c r="EF87" s="362">
        <v>79</v>
      </c>
      <c r="EG87" s="371">
        <f t="shared" ca="1" si="211"/>
        <v>0</v>
      </c>
      <c r="EH87" s="359">
        <f t="shared" ca="1" si="159"/>
        <v>0</v>
      </c>
      <c r="EI87" s="359">
        <f t="shared" ca="1" si="160"/>
        <v>0</v>
      </c>
      <c r="EJ87" s="359">
        <f t="shared" ca="1" si="161"/>
        <v>0</v>
      </c>
      <c r="EK87" s="359">
        <f t="shared" ca="1" si="162"/>
        <v>0</v>
      </c>
      <c r="EL87" s="359">
        <f t="shared" ca="1" si="183"/>
        <v>0</v>
      </c>
    </row>
    <row r="88" spans="6:142" x14ac:dyDescent="0.35">
      <c r="F88" s="372">
        <f ca="1">IFERROR(INDEX('Inflation Rates'!$A$16:$H$138,MATCH('TSP Traditional'!$H88,'Inflation Rates'!$A$16:$A$138,0),8)/INDEX('Inflation Rates'!$A$16:$H$138,MATCH('TSP Traditional'!$H88,'Inflation Rates'!$A$16:$A$138,0)-1,8)-1,F87)</f>
        <v>2.0000000000000018E-2</v>
      </c>
      <c r="G88" s="372">
        <f ca="1">IFERROR(INDEX('Inflation Rates'!$A$16:$H$138,MATCH('TSP Traditional'!$H88,'Inflation Rates'!$A$16:$A$138,0),6)/INDEX('Inflation Rates'!$A$16:$H$138,MATCH('TSP Traditional'!$H88,'Inflation Rates'!$A$16:$A$138,0)-1,6)-1,G87)</f>
        <v>2.0999999999999908E-2</v>
      </c>
      <c r="H88" s="362">
        <f t="shared" ca="1" si="212"/>
        <v>2099</v>
      </c>
      <c r="I88" s="362">
        <f t="shared" ca="1" si="213"/>
        <v>199</v>
      </c>
      <c r="J88" s="362">
        <v>80</v>
      </c>
      <c r="K88" s="371">
        <f t="shared" ca="1" si="110"/>
        <v>0</v>
      </c>
      <c r="L88" s="359">
        <f t="shared" ca="1" si="163"/>
        <v>0</v>
      </c>
      <c r="M88" s="359">
        <f t="shared" ca="1" si="164"/>
        <v>0</v>
      </c>
      <c r="N88" s="359">
        <f t="shared" ca="1" si="165"/>
        <v>0</v>
      </c>
      <c r="O88" s="359">
        <f t="shared" ca="1" si="166"/>
        <v>0</v>
      </c>
      <c r="P88" s="359">
        <f t="shared" ca="1" si="184"/>
        <v>0</v>
      </c>
      <c r="R88" s="362">
        <f t="shared" ca="1" si="214"/>
        <v>199</v>
      </c>
      <c r="S88" s="362">
        <v>79</v>
      </c>
      <c r="T88" s="371">
        <f t="shared" ca="1" si="215"/>
        <v>0</v>
      </c>
      <c r="U88" s="359">
        <f t="shared" ca="1" si="167"/>
        <v>0</v>
      </c>
      <c r="V88" s="359">
        <f t="shared" ca="1" si="168"/>
        <v>0</v>
      </c>
      <c r="W88" s="359">
        <f t="shared" ca="1" si="169"/>
        <v>0</v>
      </c>
      <c r="X88" s="359">
        <f t="shared" ca="1" si="170"/>
        <v>0</v>
      </c>
      <c r="Y88" s="359">
        <f t="shared" ca="1" si="185"/>
        <v>0</v>
      </c>
      <c r="AA88" s="362">
        <f t="shared" ca="1" si="186"/>
        <v>199</v>
      </c>
      <c r="AB88" s="362">
        <v>80</v>
      </c>
      <c r="AC88" s="371">
        <f t="shared" ca="1" si="187"/>
        <v>0</v>
      </c>
      <c r="AD88" s="359">
        <f t="shared" ca="1" si="111"/>
        <v>0</v>
      </c>
      <c r="AE88" s="359">
        <f t="shared" ca="1" si="112"/>
        <v>0</v>
      </c>
      <c r="AF88" s="359">
        <f t="shared" ca="1" si="113"/>
        <v>0</v>
      </c>
      <c r="AG88" s="359">
        <f t="shared" ca="1" si="114"/>
        <v>0</v>
      </c>
      <c r="AH88" s="359">
        <f t="shared" ca="1" si="171"/>
        <v>0</v>
      </c>
      <c r="AJ88" s="362">
        <f t="shared" ca="1" si="188"/>
        <v>199</v>
      </c>
      <c r="AK88" s="362">
        <v>80</v>
      </c>
      <c r="AL88" s="371">
        <f t="shared" ca="1" si="189"/>
        <v>0</v>
      </c>
      <c r="AM88" s="359">
        <f t="shared" ca="1" si="115"/>
        <v>0</v>
      </c>
      <c r="AN88" s="359">
        <f t="shared" ca="1" si="116"/>
        <v>0</v>
      </c>
      <c r="AO88" s="359">
        <f t="shared" ca="1" si="117"/>
        <v>0</v>
      </c>
      <c r="AP88" s="359">
        <f t="shared" ca="1" si="118"/>
        <v>0</v>
      </c>
      <c r="AQ88" s="359">
        <f t="shared" ca="1" si="172"/>
        <v>0</v>
      </c>
      <c r="AS88" s="362">
        <f t="shared" ca="1" si="190"/>
        <v>199</v>
      </c>
      <c r="AT88" s="362">
        <v>80</v>
      </c>
      <c r="AU88" s="371">
        <f t="shared" ca="1" si="191"/>
        <v>0</v>
      </c>
      <c r="AV88" s="359">
        <f t="shared" ca="1" si="119"/>
        <v>0</v>
      </c>
      <c r="AW88" s="359">
        <f t="shared" ca="1" si="120"/>
        <v>0</v>
      </c>
      <c r="AX88" s="359">
        <f t="shared" ca="1" si="121"/>
        <v>0</v>
      </c>
      <c r="AY88" s="359">
        <f t="shared" ca="1" si="122"/>
        <v>0</v>
      </c>
      <c r="AZ88" s="359">
        <f t="shared" ca="1" si="173"/>
        <v>0</v>
      </c>
      <c r="BB88" s="362">
        <f t="shared" ca="1" si="192"/>
        <v>199</v>
      </c>
      <c r="BC88" s="362">
        <v>80</v>
      </c>
      <c r="BD88" s="371">
        <f t="shared" ca="1" si="193"/>
        <v>0</v>
      </c>
      <c r="BE88" s="359">
        <f t="shared" ca="1" si="123"/>
        <v>0</v>
      </c>
      <c r="BF88" s="359">
        <f t="shared" ca="1" si="124"/>
        <v>0</v>
      </c>
      <c r="BG88" s="359">
        <f t="shared" ca="1" si="125"/>
        <v>0</v>
      </c>
      <c r="BH88" s="359">
        <f t="shared" ca="1" si="126"/>
        <v>0</v>
      </c>
      <c r="BI88" s="359">
        <f t="shared" ca="1" si="174"/>
        <v>0</v>
      </c>
      <c r="BK88" s="362">
        <f t="shared" ca="1" si="194"/>
        <v>199</v>
      </c>
      <c r="BL88" s="362">
        <v>80</v>
      </c>
      <c r="BM88" s="371">
        <f t="shared" ca="1" si="195"/>
        <v>0</v>
      </c>
      <c r="BN88" s="359">
        <f t="shared" ca="1" si="127"/>
        <v>0</v>
      </c>
      <c r="BO88" s="359">
        <f t="shared" ca="1" si="128"/>
        <v>0</v>
      </c>
      <c r="BP88" s="359">
        <f t="shared" ca="1" si="129"/>
        <v>0</v>
      </c>
      <c r="BQ88" s="359">
        <f t="shared" ca="1" si="130"/>
        <v>0</v>
      </c>
      <c r="BR88" s="359">
        <f t="shared" ca="1" si="175"/>
        <v>0</v>
      </c>
      <c r="BT88" s="362">
        <f t="shared" ca="1" si="196"/>
        <v>199</v>
      </c>
      <c r="BU88" s="362">
        <v>80</v>
      </c>
      <c r="BV88" s="371">
        <f t="shared" ca="1" si="197"/>
        <v>0</v>
      </c>
      <c r="BW88" s="359">
        <f t="shared" ca="1" si="131"/>
        <v>0</v>
      </c>
      <c r="BX88" s="359">
        <f t="shared" ca="1" si="132"/>
        <v>0</v>
      </c>
      <c r="BY88" s="359">
        <f t="shared" ca="1" si="133"/>
        <v>0</v>
      </c>
      <c r="BZ88" s="359">
        <f t="shared" ca="1" si="134"/>
        <v>0</v>
      </c>
      <c r="CA88" s="359">
        <f t="shared" ca="1" si="176"/>
        <v>0</v>
      </c>
      <c r="CC88" s="362">
        <f t="shared" ca="1" si="198"/>
        <v>199</v>
      </c>
      <c r="CD88" s="362">
        <v>80</v>
      </c>
      <c r="CE88" s="371">
        <f t="shared" ca="1" si="199"/>
        <v>0</v>
      </c>
      <c r="CF88" s="359">
        <f t="shared" ca="1" si="135"/>
        <v>0</v>
      </c>
      <c r="CG88" s="359">
        <f t="shared" ca="1" si="136"/>
        <v>0</v>
      </c>
      <c r="CH88" s="359">
        <f t="shared" ca="1" si="137"/>
        <v>0</v>
      </c>
      <c r="CI88" s="359">
        <f t="shared" ca="1" si="138"/>
        <v>0</v>
      </c>
      <c r="CJ88" s="359">
        <f t="shared" ca="1" si="177"/>
        <v>0</v>
      </c>
      <c r="CL88" s="362">
        <f t="shared" ca="1" si="200"/>
        <v>199</v>
      </c>
      <c r="CM88" s="362">
        <v>80</v>
      </c>
      <c r="CN88" s="371">
        <f t="shared" ca="1" si="201"/>
        <v>0</v>
      </c>
      <c r="CO88" s="359">
        <f t="shared" ca="1" si="139"/>
        <v>0</v>
      </c>
      <c r="CP88" s="359">
        <f t="shared" ca="1" si="140"/>
        <v>0</v>
      </c>
      <c r="CQ88" s="359">
        <f t="shared" ca="1" si="141"/>
        <v>0</v>
      </c>
      <c r="CR88" s="359">
        <f t="shared" ca="1" si="142"/>
        <v>0</v>
      </c>
      <c r="CS88" s="359">
        <f t="shared" ca="1" si="178"/>
        <v>0</v>
      </c>
      <c r="CU88" s="362">
        <f t="shared" ca="1" si="202"/>
        <v>199</v>
      </c>
      <c r="CV88" s="362">
        <v>80</v>
      </c>
      <c r="CW88" s="371">
        <f t="shared" ca="1" si="203"/>
        <v>0</v>
      </c>
      <c r="CX88" s="359">
        <f t="shared" ca="1" si="143"/>
        <v>0</v>
      </c>
      <c r="CY88" s="359">
        <f t="shared" ca="1" si="144"/>
        <v>0</v>
      </c>
      <c r="CZ88" s="359">
        <f t="shared" ca="1" si="145"/>
        <v>0</v>
      </c>
      <c r="DA88" s="359">
        <f t="shared" ca="1" si="146"/>
        <v>0</v>
      </c>
      <c r="DB88" s="359">
        <f t="shared" ca="1" si="179"/>
        <v>0</v>
      </c>
      <c r="DD88" s="362">
        <f t="shared" ca="1" si="204"/>
        <v>199</v>
      </c>
      <c r="DE88" s="362">
        <v>80</v>
      </c>
      <c r="DF88" s="371">
        <f t="shared" ca="1" si="205"/>
        <v>0</v>
      </c>
      <c r="DG88" s="359">
        <f t="shared" ca="1" si="147"/>
        <v>0</v>
      </c>
      <c r="DH88" s="359">
        <f t="shared" ca="1" si="148"/>
        <v>0</v>
      </c>
      <c r="DI88" s="359">
        <f t="shared" ca="1" si="149"/>
        <v>0</v>
      </c>
      <c r="DJ88" s="359">
        <f t="shared" ca="1" si="150"/>
        <v>0</v>
      </c>
      <c r="DK88" s="359">
        <f t="shared" ca="1" si="180"/>
        <v>0</v>
      </c>
      <c r="DM88" s="362">
        <f t="shared" ca="1" si="206"/>
        <v>199</v>
      </c>
      <c r="DN88" s="362">
        <v>80</v>
      </c>
      <c r="DO88" s="371">
        <f t="shared" ca="1" si="207"/>
        <v>0</v>
      </c>
      <c r="DP88" s="359">
        <f t="shared" ca="1" si="151"/>
        <v>0</v>
      </c>
      <c r="DQ88" s="359">
        <f t="shared" ca="1" si="152"/>
        <v>0</v>
      </c>
      <c r="DR88" s="359">
        <f t="shared" ca="1" si="153"/>
        <v>0</v>
      </c>
      <c r="DS88" s="359">
        <f t="shared" ca="1" si="154"/>
        <v>0</v>
      </c>
      <c r="DT88" s="359">
        <f t="shared" ca="1" si="181"/>
        <v>0</v>
      </c>
      <c r="DV88" s="362">
        <f t="shared" ca="1" si="208"/>
        <v>199</v>
      </c>
      <c r="DW88" s="362">
        <v>80</v>
      </c>
      <c r="DX88" s="371">
        <f t="shared" ca="1" si="209"/>
        <v>0</v>
      </c>
      <c r="DY88" s="359">
        <f t="shared" ca="1" si="155"/>
        <v>0</v>
      </c>
      <c r="DZ88" s="359">
        <f t="shared" ca="1" si="156"/>
        <v>0</v>
      </c>
      <c r="EA88" s="359">
        <f t="shared" ca="1" si="157"/>
        <v>0</v>
      </c>
      <c r="EB88" s="359">
        <f t="shared" ca="1" si="158"/>
        <v>0</v>
      </c>
      <c r="EC88" s="359">
        <f t="shared" ca="1" si="182"/>
        <v>0</v>
      </c>
      <c r="EE88" s="362">
        <f t="shared" ca="1" si="210"/>
        <v>199</v>
      </c>
      <c r="EF88" s="362">
        <v>80</v>
      </c>
      <c r="EG88" s="371">
        <f t="shared" ca="1" si="211"/>
        <v>0</v>
      </c>
      <c r="EH88" s="359">
        <f t="shared" ca="1" si="159"/>
        <v>0</v>
      </c>
      <c r="EI88" s="359">
        <f t="shared" ca="1" si="160"/>
        <v>0</v>
      </c>
      <c r="EJ88" s="359">
        <f t="shared" ca="1" si="161"/>
        <v>0</v>
      </c>
      <c r="EK88" s="359">
        <f t="shared" ca="1" si="162"/>
        <v>0</v>
      </c>
      <c r="EL88" s="359">
        <f t="shared" ca="1" si="183"/>
        <v>0</v>
      </c>
    </row>
    <row r="89" spans="6:142" x14ac:dyDescent="0.35">
      <c r="F89" s="372">
        <f ca="1">IFERROR(INDEX('Inflation Rates'!$A$16:$H$138,MATCH('TSP Traditional'!$H89,'Inflation Rates'!$A$16:$A$138,0),8)/INDEX('Inflation Rates'!$A$16:$H$138,MATCH('TSP Traditional'!$H89,'Inflation Rates'!$A$16:$A$138,0)-1,8)-1,F88)</f>
        <v>2.0000000000000018E-2</v>
      </c>
      <c r="G89" s="372">
        <f ca="1">IFERROR(INDEX('Inflation Rates'!$A$16:$H$138,MATCH('TSP Traditional'!$H89,'Inflation Rates'!$A$16:$A$138,0),6)/INDEX('Inflation Rates'!$A$16:$H$138,MATCH('TSP Traditional'!$H89,'Inflation Rates'!$A$16:$A$138,0)-1,6)-1,G88)</f>
        <v>2.0999999999999908E-2</v>
      </c>
      <c r="H89" s="362">
        <f t="shared" ca="1" si="212"/>
        <v>2100</v>
      </c>
      <c r="I89" s="362">
        <f t="shared" ca="1" si="213"/>
        <v>200</v>
      </c>
      <c r="J89" s="362">
        <v>81</v>
      </c>
      <c r="K89" s="371">
        <f t="shared" ca="1" si="110"/>
        <v>0</v>
      </c>
      <c r="L89" s="359">
        <f t="shared" ca="1" si="163"/>
        <v>0</v>
      </c>
      <c r="M89" s="359">
        <f t="shared" ca="1" si="164"/>
        <v>0</v>
      </c>
      <c r="N89" s="359">
        <f t="shared" ca="1" si="165"/>
        <v>0</v>
      </c>
      <c r="O89" s="359">
        <f t="shared" ca="1" si="166"/>
        <v>0</v>
      </c>
      <c r="P89" s="359">
        <f t="shared" ca="1" si="184"/>
        <v>0</v>
      </c>
      <c r="R89" s="362">
        <f t="shared" ca="1" si="214"/>
        <v>200</v>
      </c>
      <c r="S89" s="362">
        <v>80</v>
      </c>
      <c r="T89" s="371">
        <f t="shared" ca="1" si="215"/>
        <v>0</v>
      </c>
      <c r="U89" s="359">
        <f t="shared" ca="1" si="167"/>
        <v>0</v>
      </c>
      <c r="V89" s="359">
        <f t="shared" ca="1" si="168"/>
        <v>0</v>
      </c>
      <c r="W89" s="359">
        <f t="shared" ca="1" si="169"/>
        <v>0</v>
      </c>
      <c r="X89" s="359">
        <f t="shared" ca="1" si="170"/>
        <v>0</v>
      </c>
      <c r="Y89" s="359">
        <f t="shared" ca="1" si="185"/>
        <v>0</v>
      </c>
      <c r="AA89" s="362">
        <f t="shared" ca="1" si="186"/>
        <v>200</v>
      </c>
      <c r="AB89" s="362">
        <v>81</v>
      </c>
      <c r="AC89" s="371">
        <f t="shared" ca="1" si="187"/>
        <v>0</v>
      </c>
      <c r="AD89" s="359">
        <f t="shared" ca="1" si="111"/>
        <v>0</v>
      </c>
      <c r="AE89" s="359">
        <f t="shared" ca="1" si="112"/>
        <v>0</v>
      </c>
      <c r="AF89" s="359">
        <f t="shared" ca="1" si="113"/>
        <v>0</v>
      </c>
      <c r="AG89" s="359">
        <f t="shared" ca="1" si="114"/>
        <v>0</v>
      </c>
      <c r="AH89" s="359">
        <f t="shared" ca="1" si="171"/>
        <v>0</v>
      </c>
      <c r="AJ89" s="362">
        <f t="shared" ca="1" si="188"/>
        <v>200</v>
      </c>
      <c r="AK89" s="362">
        <v>81</v>
      </c>
      <c r="AL89" s="371">
        <f t="shared" ca="1" si="189"/>
        <v>0</v>
      </c>
      <c r="AM89" s="359">
        <f t="shared" ca="1" si="115"/>
        <v>0</v>
      </c>
      <c r="AN89" s="359">
        <f t="shared" ca="1" si="116"/>
        <v>0</v>
      </c>
      <c r="AO89" s="359">
        <f t="shared" ca="1" si="117"/>
        <v>0</v>
      </c>
      <c r="AP89" s="359">
        <f t="shared" ca="1" si="118"/>
        <v>0</v>
      </c>
      <c r="AQ89" s="359">
        <f t="shared" ca="1" si="172"/>
        <v>0</v>
      </c>
      <c r="AS89" s="362">
        <f t="shared" ca="1" si="190"/>
        <v>200</v>
      </c>
      <c r="AT89" s="362">
        <v>81</v>
      </c>
      <c r="AU89" s="371">
        <f t="shared" ca="1" si="191"/>
        <v>0</v>
      </c>
      <c r="AV89" s="359">
        <f t="shared" ca="1" si="119"/>
        <v>0</v>
      </c>
      <c r="AW89" s="359">
        <f t="shared" ca="1" si="120"/>
        <v>0</v>
      </c>
      <c r="AX89" s="359">
        <f t="shared" ca="1" si="121"/>
        <v>0</v>
      </c>
      <c r="AY89" s="359">
        <f t="shared" ca="1" si="122"/>
        <v>0</v>
      </c>
      <c r="AZ89" s="359">
        <f t="shared" ca="1" si="173"/>
        <v>0</v>
      </c>
      <c r="BB89" s="362">
        <f t="shared" ca="1" si="192"/>
        <v>200</v>
      </c>
      <c r="BC89" s="362">
        <v>81</v>
      </c>
      <c r="BD89" s="371">
        <f t="shared" ca="1" si="193"/>
        <v>0</v>
      </c>
      <c r="BE89" s="359">
        <f t="shared" ca="1" si="123"/>
        <v>0</v>
      </c>
      <c r="BF89" s="359">
        <f t="shared" ca="1" si="124"/>
        <v>0</v>
      </c>
      <c r="BG89" s="359">
        <f t="shared" ca="1" si="125"/>
        <v>0</v>
      </c>
      <c r="BH89" s="359">
        <f t="shared" ca="1" si="126"/>
        <v>0</v>
      </c>
      <c r="BI89" s="359">
        <f t="shared" ca="1" si="174"/>
        <v>0</v>
      </c>
      <c r="BK89" s="362">
        <f t="shared" ca="1" si="194"/>
        <v>200</v>
      </c>
      <c r="BL89" s="362">
        <v>81</v>
      </c>
      <c r="BM89" s="371">
        <f t="shared" ca="1" si="195"/>
        <v>0</v>
      </c>
      <c r="BN89" s="359">
        <f t="shared" ca="1" si="127"/>
        <v>0</v>
      </c>
      <c r="BO89" s="359">
        <f t="shared" ca="1" si="128"/>
        <v>0</v>
      </c>
      <c r="BP89" s="359">
        <f t="shared" ca="1" si="129"/>
        <v>0</v>
      </c>
      <c r="BQ89" s="359">
        <f t="shared" ca="1" si="130"/>
        <v>0</v>
      </c>
      <c r="BR89" s="359">
        <f t="shared" ca="1" si="175"/>
        <v>0</v>
      </c>
      <c r="BT89" s="362">
        <f t="shared" ca="1" si="196"/>
        <v>200</v>
      </c>
      <c r="BU89" s="362">
        <v>81</v>
      </c>
      <c r="BV89" s="371">
        <f t="shared" ca="1" si="197"/>
        <v>0</v>
      </c>
      <c r="BW89" s="359">
        <f t="shared" ca="1" si="131"/>
        <v>0</v>
      </c>
      <c r="BX89" s="359">
        <f t="shared" ca="1" si="132"/>
        <v>0</v>
      </c>
      <c r="BY89" s="359">
        <f t="shared" ca="1" si="133"/>
        <v>0</v>
      </c>
      <c r="BZ89" s="359">
        <f t="shared" ca="1" si="134"/>
        <v>0</v>
      </c>
      <c r="CA89" s="359">
        <f t="shared" ca="1" si="176"/>
        <v>0</v>
      </c>
      <c r="CC89" s="362">
        <f t="shared" ca="1" si="198"/>
        <v>200</v>
      </c>
      <c r="CD89" s="362">
        <v>81</v>
      </c>
      <c r="CE89" s="371">
        <f t="shared" ca="1" si="199"/>
        <v>0</v>
      </c>
      <c r="CF89" s="359">
        <f t="shared" ca="1" si="135"/>
        <v>0</v>
      </c>
      <c r="CG89" s="359">
        <f t="shared" ca="1" si="136"/>
        <v>0</v>
      </c>
      <c r="CH89" s="359">
        <f t="shared" ca="1" si="137"/>
        <v>0</v>
      </c>
      <c r="CI89" s="359">
        <f t="shared" ca="1" si="138"/>
        <v>0</v>
      </c>
      <c r="CJ89" s="359">
        <f t="shared" ca="1" si="177"/>
        <v>0</v>
      </c>
      <c r="CL89" s="362">
        <f t="shared" ca="1" si="200"/>
        <v>200</v>
      </c>
      <c r="CM89" s="362">
        <v>81</v>
      </c>
      <c r="CN89" s="371">
        <f t="shared" ca="1" si="201"/>
        <v>0</v>
      </c>
      <c r="CO89" s="359">
        <f t="shared" ca="1" si="139"/>
        <v>0</v>
      </c>
      <c r="CP89" s="359">
        <f t="shared" ca="1" si="140"/>
        <v>0</v>
      </c>
      <c r="CQ89" s="359">
        <f t="shared" ca="1" si="141"/>
        <v>0</v>
      </c>
      <c r="CR89" s="359">
        <f t="shared" ca="1" si="142"/>
        <v>0</v>
      </c>
      <c r="CS89" s="359">
        <f t="shared" ca="1" si="178"/>
        <v>0</v>
      </c>
      <c r="CU89" s="362">
        <f t="shared" ca="1" si="202"/>
        <v>200</v>
      </c>
      <c r="CV89" s="362">
        <v>81</v>
      </c>
      <c r="CW89" s="371">
        <f t="shared" ca="1" si="203"/>
        <v>0</v>
      </c>
      <c r="CX89" s="359">
        <f t="shared" ca="1" si="143"/>
        <v>0</v>
      </c>
      <c r="CY89" s="359">
        <f t="shared" ca="1" si="144"/>
        <v>0</v>
      </c>
      <c r="CZ89" s="359">
        <f t="shared" ca="1" si="145"/>
        <v>0</v>
      </c>
      <c r="DA89" s="359">
        <f t="shared" ca="1" si="146"/>
        <v>0</v>
      </c>
      <c r="DB89" s="359">
        <f t="shared" ca="1" si="179"/>
        <v>0</v>
      </c>
      <c r="DD89" s="362">
        <f t="shared" ca="1" si="204"/>
        <v>200</v>
      </c>
      <c r="DE89" s="362">
        <v>81</v>
      </c>
      <c r="DF89" s="371">
        <f t="shared" ca="1" si="205"/>
        <v>0</v>
      </c>
      <c r="DG89" s="359">
        <f t="shared" ca="1" si="147"/>
        <v>0</v>
      </c>
      <c r="DH89" s="359">
        <f t="shared" ca="1" si="148"/>
        <v>0</v>
      </c>
      <c r="DI89" s="359">
        <f t="shared" ca="1" si="149"/>
        <v>0</v>
      </c>
      <c r="DJ89" s="359">
        <f t="shared" ca="1" si="150"/>
        <v>0</v>
      </c>
      <c r="DK89" s="359">
        <f t="shared" ca="1" si="180"/>
        <v>0</v>
      </c>
      <c r="DM89" s="362">
        <f t="shared" ca="1" si="206"/>
        <v>200</v>
      </c>
      <c r="DN89" s="362">
        <v>81</v>
      </c>
      <c r="DO89" s="371">
        <f t="shared" ca="1" si="207"/>
        <v>0</v>
      </c>
      <c r="DP89" s="359">
        <f t="shared" ca="1" si="151"/>
        <v>0</v>
      </c>
      <c r="DQ89" s="359">
        <f t="shared" ca="1" si="152"/>
        <v>0</v>
      </c>
      <c r="DR89" s="359">
        <f t="shared" ca="1" si="153"/>
        <v>0</v>
      </c>
      <c r="DS89" s="359">
        <f t="shared" ca="1" si="154"/>
        <v>0</v>
      </c>
      <c r="DT89" s="359">
        <f t="shared" ca="1" si="181"/>
        <v>0</v>
      </c>
      <c r="DV89" s="362">
        <f t="shared" ca="1" si="208"/>
        <v>200</v>
      </c>
      <c r="DW89" s="362">
        <v>81</v>
      </c>
      <c r="DX89" s="371">
        <f t="shared" ca="1" si="209"/>
        <v>0</v>
      </c>
      <c r="DY89" s="359">
        <f t="shared" ca="1" si="155"/>
        <v>0</v>
      </c>
      <c r="DZ89" s="359">
        <f t="shared" ca="1" si="156"/>
        <v>0</v>
      </c>
      <c r="EA89" s="359">
        <f t="shared" ca="1" si="157"/>
        <v>0</v>
      </c>
      <c r="EB89" s="359">
        <f t="shared" ca="1" si="158"/>
        <v>0</v>
      </c>
      <c r="EC89" s="359">
        <f t="shared" ca="1" si="182"/>
        <v>0</v>
      </c>
      <c r="EE89" s="362">
        <f t="shared" ca="1" si="210"/>
        <v>200</v>
      </c>
      <c r="EF89" s="362">
        <v>81</v>
      </c>
      <c r="EG89" s="371">
        <f t="shared" ca="1" si="211"/>
        <v>0</v>
      </c>
      <c r="EH89" s="359">
        <f t="shared" ca="1" si="159"/>
        <v>0</v>
      </c>
      <c r="EI89" s="359">
        <f t="shared" ca="1" si="160"/>
        <v>0</v>
      </c>
      <c r="EJ89" s="359">
        <f t="shared" ca="1" si="161"/>
        <v>0</v>
      </c>
      <c r="EK89" s="359">
        <f t="shared" ca="1" si="162"/>
        <v>0</v>
      </c>
      <c r="EL89" s="359">
        <f t="shared" ca="1" si="183"/>
        <v>0</v>
      </c>
    </row>
    <row r="90" spans="6:142" x14ac:dyDescent="0.35">
      <c r="F90" s="372">
        <f ca="1">IFERROR(INDEX('Inflation Rates'!$A$16:$H$138,MATCH('TSP Traditional'!$H90,'Inflation Rates'!$A$16:$A$138,0),8)/INDEX('Inflation Rates'!$A$16:$H$138,MATCH('TSP Traditional'!$H90,'Inflation Rates'!$A$16:$A$138,0)-1,8)-1,F89)</f>
        <v>2.0000000000000018E-2</v>
      </c>
      <c r="G90" s="372">
        <f ca="1">IFERROR(INDEX('Inflation Rates'!$A$16:$H$138,MATCH('TSP Traditional'!$H90,'Inflation Rates'!$A$16:$A$138,0),6)/INDEX('Inflation Rates'!$A$16:$H$138,MATCH('TSP Traditional'!$H90,'Inflation Rates'!$A$16:$A$138,0)-1,6)-1,G89)</f>
        <v>2.0999999999999908E-2</v>
      </c>
      <c r="H90" s="362">
        <f t="shared" ca="1" si="212"/>
        <v>2101</v>
      </c>
      <c r="I90" s="362">
        <f t="shared" ca="1" si="213"/>
        <v>201</v>
      </c>
      <c r="J90" s="362">
        <v>82</v>
      </c>
      <c r="K90" s="371">
        <f t="shared" ca="1" si="110"/>
        <v>0</v>
      </c>
      <c r="L90" s="359">
        <f t="shared" ca="1" si="163"/>
        <v>0</v>
      </c>
      <c r="M90" s="359">
        <f t="shared" ca="1" si="164"/>
        <v>0</v>
      </c>
      <c r="N90" s="359">
        <f t="shared" ca="1" si="165"/>
        <v>0</v>
      </c>
      <c r="O90" s="359">
        <f t="shared" ca="1" si="166"/>
        <v>0</v>
      </c>
      <c r="P90" s="359">
        <f t="shared" ca="1" si="184"/>
        <v>0</v>
      </c>
      <c r="R90" s="362">
        <f t="shared" ca="1" si="214"/>
        <v>201</v>
      </c>
      <c r="S90" s="362">
        <v>81</v>
      </c>
      <c r="T90" s="371">
        <f t="shared" ca="1" si="215"/>
        <v>0</v>
      </c>
      <c r="U90" s="359">
        <f t="shared" ca="1" si="167"/>
        <v>0</v>
      </c>
      <c r="V90" s="359">
        <f t="shared" ca="1" si="168"/>
        <v>0</v>
      </c>
      <c r="W90" s="359">
        <f t="shared" ca="1" si="169"/>
        <v>0</v>
      </c>
      <c r="X90" s="359">
        <f t="shared" ca="1" si="170"/>
        <v>0</v>
      </c>
      <c r="Y90" s="359">
        <f t="shared" ca="1" si="185"/>
        <v>0</v>
      </c>
      <c r="AA90" s="362">
        <f t="shared" ca="1" si="186"/>
        <v>201</v>
      </c>
      <c r="AB90" s="362">
        <v>82</v>
      </c>
      <c r="AC90" s="371">
        <f t="shared" ca="1" si="187"/>
        <v>0</v>
      </c>
      <c r="AD90" s="359">
        <f t="shared" ca="1" si="111"/>
        <v>0</v>
      </c>
      <c r="AE90" s="359">
        <f t="shared" ca="1" si="112"/>
        <v>0</v>
      </c>
      <c r="AF90" s="359">
        <f t="shared" ca="1" si="113"/>
        <v>0</v>
      </c>
      <c r="AG90" s="359">
        <f t="shared" ca="1" si="114"/>
        <v>0</v>
      </c>
      <c r="AH90" s="359">
        <f t="shared" ca="1" si="171"/>
        <v>0</v>
      </c>
      <c r="AJ90" s="362">
        <f t="shared" ca="1" si="188"/>
        <v>201</v>
      </c>
      <c r="AK90" s="362">
        <v>82</v>
      </c>
      <c r="AL90" s="371">
        <f t="shared" ca="1" si="189"/>
        <v>0</v>
      </c>
      <c r="AM90" s="359">
        <f t="shared" ca="1" si="115"/>
        <v>0</v>
      </c>
      <c r="AN90" s="359">
        <f t="shared" ca="1" si="116"/>
        <v>0</v>
      </c>
      <c r="AO90" s="359">
        <f t="shared" ca="1" si="117"/>
        <v>0</v>
      </c>
      <c r="AP90" s="359">
        <f t="shared" ca="1" si="118"/>
        <v>0</v>
      </c>
      <c r="AQ90" s="359">
        <f t="shared" ca="1" si="172"/>
        <v>0</v>
      </c>
      <c r="AS90" s="362">
        <f t="shared" ca="1" si="190"/>
        <v>201</v>
      </c>
      <c r="AT90" s="362">
        <v>82</v>
      </c>
      <c r="AU90" s="371">
        <f t="shared" ca="1" si="191"/>
        <v>0</v>
      </c>
      <c r="AV90" s="359">
        <f t="shared" ca="1" si="119"/>
        <v>0</v>
      </c>
      <c r="AW90" s="359">
        <f t="shared" ca="1" si="120"/>
        <v>0</v>
      </c>
      <c r="AX90" s="359">
        <f t="shared" ca="1" si="121"/>
        <v>0</v>
      </c>
      <c r="AY90" s="359">
        <f t="shared" ca="1" si="122"/>
        <v>0</v>
      </c>
      <c r="AZ90" s="359">
        <f t="shared" ca="1" si="173"/>
        <v>0</v>
      </c>
      <c r="BB90" s="362">
        <f t="shared" ca="1" si="192"/>
        <v>201</v>
      </c>
      <c r="BC90" s="362">
        <v>82</v>
      </c>
      <c r="BD90" s="371">
        <f t="shared" ca="1" si="193"/>
        <v>0</v>
      </c>
      <c r="BE90" s="359">
        <f t="shared" ca="1" si="123"/>
        <v>0</v>
      </c>
      <c r="BF90" s="359">
        <f t="shared" ca="1" si="124"/>
        <v>0</v>
      </c>
      <c r="BG90" s="359">
        <f t="shared" ca="1" si="125"/>
        <v>0</v>
      </c>
      <c r="BH90" s="359">
        <f t="shared" ca="1" si="126"/>
        <v>0</v>
      </c>
      <c r="BI90" s="359">
        <f t="shared" ca="1" si="174"/>
        <v>0</v>
      </c>
      <c r="BK90" s="362">
        <f t="shared" ca="1" si="194"/>
        <v>201</v>
      </c>
      <c r="BL90" s="362">
        <v>82</v>
      </c>
      <c r="BM90" s="371">
        <f t="shared" ca="1" si="195"/>
        <v>0</v>
      </c>
      <c r="BN90" s="359">
        <f t="shared" ca="1" si="127"/>
        <v>0</v>
      </c>
      <c r="BO90" s="359">
        <f t="shared" ca="1" si="128"/>
        <v>0</v>
      </c>
      <c r="BP90" s="359">
        <f t="shared" ca="1" si="129"/>
        <v>0</v>
      </c>
      <c r="BQ90" s="359">
        <f t="shared" ca="1" si="130"/>
        <v>0</v>
      </c>
      <c r="BR90" s="359">
        <f t="shared" ca="1" si="175"/>
        <v>0</v>
      </c>
      <c r="BT90" s="362">
        <f t="shared" ca="1" si="196"/>
        <v>201</v>
      </c>
      <c r="BU90" s="362">
        <v>82</v>
      </c>
      <c r="BV90" s="371">
        <f t="shared" ca="1" si="197"/>
        <v>0</v>
      </c>
      <c r="BW90" s="359">
        <f t="shared" ca="1" si="131"/>
        <v>0</v>
      </c>
      <c r="BX90" s="359">
        <f t="shared" ca="1" si="132"/>
        <v>0</v>
      </c>
      <c r="BY90" s="359">
        <f t="shared" ca="1" si="133"/>
        <v>0</v>
      </c>
      <c r="BZ90" s="359">
        <f t="shared" ca="1" si="134"/>
        <v>0</v>
      </c>
      <c r="CA90" s="359">
        <f t="shared" ca="1" si="176"/>
        <v>0</v>
      </c>
      <c r="CC90" s="362">
        <f t="shared" ca="1" si="198"/>
        <v>201</v>
      </c>
      <c r="CD90" s="362">
        <v>82</v>
      </c>
      <c r="CE90" s="371">
        <f t="shared" ca="1" si="199"/>
        <v>0</v>
      </c>
      <c r="CF90" s="359">
        <f t="shared" ca="1" si="135"/>
        <v>0</v>
      </c>
      <c r="CG90" s="359">
        <f t="shared" ca="1" si="136"/>
        <v>0</v>
      </c>
      <c r="CH90" s="359">
        <f t="shared" ca="1" si="137"/>
        <v>0</v>
      </c>
      <c r="CI90" s="359">
        <f t="shared" ca="1" si="138"/>
        <v>0</v>
      </c>
      <c r="CJ90" s="359">
        <f t="shared" ca="1" si="177"/>
        <v>0</v>
      </c>
      <c r="CL90" s="362">
        <f t="shared" ca="1" si="200"/>
        <v>201</v>
      </c>
      <c r="CM90" s="362">
        <v>82</v>
      </c>
      <c r="CN90" s="371">
        <f t="shared" ca="1" si="201"/>
        <v>0</v>
      </c>
      <c r="CO90" s="359">
        <f t="shared" ca="1" si="139"/>
        <v>0</v>
      </c>
      <c r="CP90" s="359">
        <f t="shared" ca="1" si="140"/>
        <v>0</v>
      </c>
      <c r="CQ90" s="359">
        <f t="shared" ca="1" si="141"/>
        <v>0</v>
      </c>
      <c r="CR90" s="359">
        <f t="shared" ca="1" si="142"/>
        <v>0</v>
      </c>
      <c r="CS90" s="359">
        <f t="shared" ca="1" si="178"/>
        <v>0</v>
      </c>
      <c r="CU90" s="362">
        <f t="shared" ca="1" si="202"/>
        <v>201</v>
      </c>
      <c r="CV90" s="362">
        <v>82</v>
      </c>
      <c r="CW90" s="371">
        <f t="shared" ca="1" si="203"/>
        <v>0</v>
      </c>
      <c r="CX90" s="359">
        <f t="shared" ca="1" si="143"/>
        <v>0</v>
      </c>
      <c r="CY90" s="359">
        <f t="shared" ca="1" si="144"/>
        <v>0</v>
      </c>
      <c r="CZ90" s="359">
        <f t="shared" ca="1" si="145"/>
        <v>0</v>
      </c>
      <c r="DA90" s="359">
        <f t="shared" ca="1" si="146"/>
        <v>0</v>
      </c>
      <c r="DB90" s="359">
        <f t="shared" ca="1" si="179"/>
        <v>0</v>
      </c>
      <c r="DD90" s="362">
        <f t="shared" ca="1" si="204"/>
        <v>201</v>
      </c>
      <c r="DE90" s="362">
        <v>82</v>
      </c>
      <c r="DF90" s="371">
        <f t="shared" ca="1" si="205"/>
        <v>0</v>
      </c>
      <c r="DG90" s="359">
        <f t="shared" ca="1" si="147"/>
        <v>0</v>
      </c>
      <c r="DH90" s="359">
        <f t="shared" ca="1" si="148"/>
        <v>0</v>
      </c>
      <c r="DI90" s="359">
        <f t="shared" ca="1" si="149"/>
        <v>0</v>
      </c>
      <c r="DJ90" s="359">
        <f t="shared" ca="1" si="150"/>
        <v>0</v>
      </c>
      <c r="DK90" s="359">
        <f t="shared" ca="1" si="180"/>
        <v>0</v>
      </c>
      <c r="DM90" s="362">
        <f t="shared" ca="1" si="206"/>
        <v>201</v>
      </c>
      <c r="DN90" s="362">
        <v>82</v>
      </c>
      <c r="DO90" s="371">
        <f t="shared" ca="1" si="207"/>
        <v>0</v>
      </c>
      <c r="DP90" s="359">
        <f t="shared" ca="1" si="151"/>
        <v>0</v>
      </c>
      <c r="DQ90" s="359">
        <f t="shared" ca="1" si="152"/>
        <v>0</v>
      </c>
      <c r="DR90" s="359">
        <f t="shared" ca="1" si="153"/>
        <v>0</v>
      </c>
      <c r="DS90" s="359">
        <f t="shared" ca="1" si="154"/>
        <v>0</v>
      </c>
      <c r="DT90" s="359">
        <f t="shared" ca="1" si="181"/>
        <v>0</v>
      </c>
      <c r="DV90" s="362">
        <f t="shared" ca="1" si="208"/>
        <v>201</v>
      </c>
      <c r="DW90" s="362">
        <v>82</v>
      </c>
      <c r="DX90" s="371">
        <f t="shared" ca="1" si="209"/>
        <v>0</v>
      </c>
      <c r="DY90" s="359">
        <f t="shared" ca="1" si="155"/>
        <v>0</v>
      </c>
      <c r="DZ90" s="359">
        <f t="shared" ca="1" si="156"/>
        <v>0</v>
      </c>
      <c r="EA90" s="359">
        <f t="shared" ca="1" si="157"/>
        <v>0</v>
      </c>
      <c r="EB90" s="359">
        <f t="shared" ca="1" si="158"/>
        <v>0</v>
      </c>
      <c r="EC90" s="359">
        <f t="shared" ca="1" si="182"/>
        <v>0</v>
      </c>
      <c r="EE90" s="362">
        <f t="shared" ca="1" si="210"/>
        <v>201</v>
      </c>
      <c r="EF90" s="362">
        <v>82</v>
      </c>
      <c r="EG90" s="371">
        <f t="shared" ca="1" si="211"/>
        <v>0</v>
      </c>
      <c r="EH90" s="359">
        <f t="shared" ca="1" si="159"/>
        <v>0</v>
      </c>
      <c r="EI90" s="359">
        <f t="shared" ca="1" si="160"/>
        <v>0</v>
      </c>
      <c r="EJ90" s="359">
        <f t="shared" ca="1" si="161"/>
        <v>0</v>
      </c>
      <c r="EK90" s="359">
        <f t="shared" ca="1" si="162"/>
        <v>0</v>
      </c>
      <c r="EL90" s="359">
        <f t="shared" ca="1" si="183"/>
        <v>0</v>
      </c>
    </row>
    <row r="91" spans="6:142" x14ac:dyDescent="0.35">
      <c r="F91" s="372">
        <f ca="1">IFERROR(INDEX('Inflation Rates'!$A$16:$H$138,MATCH('TSP Traditional'!$H91,'Inflation Rates'!$A$16:$A$138,0),8)/INDEX('Inflation Rates'!$A$16:$H$138,MATCH('TSP Traditional'!$H91,'Inflation Rates'!$A$16:$A$138,0)-1,8)-1,F90)</f>
        <v>2.0000000000000018E-2</v>
      </c>
      <c r="G91" s="372">
        <f ca="1">IFERROR(INDEX('Inflation Rates'!$A$16:$H$138,MATCH('TSP Traditional'!$H91,'Inflation Rates'!$A$16:$A$138,0),6)/INDEX('Inflation Rates'!$A$16:$H$138,MATCH('TSP Traditional'!$H91,'Inflation Rates'!$A$16:$A$138,0)-1,6)-1,G90)</f>
        <v>2.0999999999999908E-2</v>
      </c>
      <c r="H91" s="362">
        <f t="shared" ca="1" si="212"/>
        <v>2102</v>
      </c>
      <c r="I91" s="362">
        <f t="shared" ca="1" si="213"/>
        <v>202</v>
      </c>
      <c r="J91" s="362">
        <v>83</v>
      </c>
      <c r="K91" s="371">
        <f t="shared" ca="1" si="110"/>
        <v>0</v>
      </c>
      <c r="L91" s="359">
        <f t="shared" ca="1" si="163"/>
        <v>0</v>
      </c>
      <c r="M91" s="359">
        <f t="shared" ca="1" si="164"/>
        <v>0</v>
      </c>
      <c r="N91" s="359">
        <f t="shared" ca="1" si="165"/>
        <v>0</v>
      </c>
      <c r="O91" s="359">
        <f t="shared" ca="1" si="166"/>
        <v>0</v>
      </c>
      <c r="P91" s="359">
        <f t="shared" ca="1" si="184"/>
        <v>0</v>
      </c>
      <c r="R91" s="362">
        <f t="shared" ca="1" si="214"/>
        <v>202</v>
      </c>
      <c r="S91" s="362">
        <v>82</v>
      </c>
      <c r="T91" s="371">
        <f t="shared" ca="1" si="215"/>
        <v>0</v>
      </c>
      <c r="U91" s="359">
        <f t="shared" ca="1" si="167"/>
        <v>0</v>
      </c>
      <c r="V91" s="359">
        <f t="shared" ca="1" si="168"/>
        <v>0</v>
      </c>
      <c r="W91" s="359">
        <f t="shared" ca="1" si="169"/>
        <v>0</v>
      </c>
      <c r="X91" s="359">
        <f t="shared" ca="1" si="170"/>
        <v>0</v>
      </c>
      <c r="Y91" s="359">
        <f t="shared" ca="1" si="185"/>
        <v>0</v>
      </c>
      <c r="AA91" s="362">
        <f t="shared" ca="1" si="186"/>
        <v>202</v>
      </c>
      <c r="AB91" s="362">
        <v>83</v>
      </c>
      <c r="AC91" s="371">
        <f t="shared" ca="1" si="187"/>
        <v>0</v>
      </c>
      <c r="AD91" s="359">
        <f t="shared" ca="1" si="111"/>
        <v>0</v>
      </c>
      <c r="AE91" s="359">
        <f t="shared" ca="1" si="112"/>
        <v>0</v>
      </c>
      <c r="AF91" s="359">
        <f t="shared" ca="1" si="113"/>
        <v>0</v>
      </c>
      <c r="AG91" s="359">
        <f t="shared" ca="1" si="114"/>
        <v>0</v>
      </c>
      <c r="AH91" s="359">
        <f t="shared" ca="1" si="171"/>
        <v>0</v>
      </c>
      <c r="AJ91" s="362">
        <f t="shared" ca="1" si="188"/>
        <v>202</v>
      </c>
      <c r="AK91" s="362">
        <v>83</v>
      </c>
      <c r="AL91" s="371">
        <f t="shared" ca="1" si="189"/>
        <v>0</v>
      </c>
      <c r="AM91" s="359">
        <f t="shared" ca="1" si="115"/>
        <v>0</v>
      </c>
      <c r="AN91" s="359">
        <f t="shared" ca="1" si="116"/>
        <v>0</v>
      </c>
      <c r="AO91" s="359">
        <f t="shared" ca="1" si="117"/>
        <v>0</v>
      </c>
      <c r="AP91" s="359">
        <f t="shared" ca="1" si="118"/>
        <v>0</v>
      </c>
      <c r="AQ91" s="359">
        <f t="shared" ca="1" si="172"/>
        <v>0</v>
      </c>
      <c r="AS91" s="362">
        <f t="shared" ca="1" si="190"/>
        <v>202</v>
      </c>
      <c r="AT91" s="362">
        <v>83</v>
      </c>
      <c r="AU91" s="371">
        <f t="shared" ca="1" si="191"/>
        <v>0</v>
      </c>
      <c r="AV91" s="359">
        <f t="shared" ca="1" si="119"/>
        <v>0</v>
      </c>
      <c r="AW91" s="359">
        <f t="shared" ca="1" si="120"/>
        <v>0</v>
      </c>
      <c r="AX91" s="359">
        <f t="shared" ca="1" si="121"/>
        <v>0</v>
      </c>
      <c r="AY91" s="359">
        <f t="shared" ca="1" si="122"/>
        <v>0</v>
      </c>
      <c r="AZ91" s="359">
        <f t="shared" ca="1" si="173"/>
        <v>0</v>
      </c>
      <c r="BB91" s="362">
        <f t="shared" ca="1" si="192"/>
        <v>202</v>
      </c>
      <c r="BC91" s="362">
        <v>83</v>
      </c>
      <c r="BD91" s="371">
        <f t="shared" ca="1" si="193"/>
        <v>0</v>
      </c>
      <c r="BE91" s="359">
        <f t="shared" ca="1" si="123"/>
        <v>0</v>
      </c>
      <c r="BF91" s="359">
        <f t="shared" ca="1" si="124"/>
        <v>0</v>
      </c>
      <c r="BG91" s="359">
        <f t="shared" ca="1" si="125"/>
        <v>0</v>
      </c>
      <c r="BH91" s="359">
        <f t="shared" ca="1" si="126"/>
        <v>0</v>
      </c>
      <c r="BI91" s="359">
        <f t="shared" ca="1" si="174"/>
        <v>0</v>
      </c>
      <c r="BK91" s="362">
        <f t="shared" ca="1" si="194"/>
        <v>202</v>
      </c>
      <c r="BL91" s="362">
        <v>83</v>
      </c>
      <c r="BM91" s="371">
        <f t="shared" ca="1" si="195"/>
        <v>0</v>
      </c>
      <c r="BN91" s="359">
        <f t="shared" ca="1" si="127"/>
        <v>0</v>
      </c>
      <c r="BO91" s="359">
        <f t="shared" ca="1" si="128"/>
        <v>0</v>
      </c>
      <c r="BP91" s="359">
        <f t="shared" ca="1" si="129"/>
        <v>0</v>
      </c>
      <c r="BQ91" s="359">
        <f t="shared" ca="1" si="130"/>
        <v>0</v>
      </c>
      <c r="BR91" s="359">
        <f t="shared" ca="1" si="175"/>
        <v>0</v>
      </c>
      <c r="BT91" s="362">
        <f t="shared" ca="1" si="196"/>
        <v>202</v>
      </c>
      <c r="BU91" s="362">
        <v>83</v>
      </c>
      <c r="BV91" s="371">
        <f t="shared" ca="1" si="197"/>
        <v>0</v>
      </c>
      <c r="BW91" s="359">
        <f t="shared" ca="1" si="131"/>
        <v>0</v>
      </c>
      <c r="BX91" s="359">
        <f t="shared" ca="1" si="132"/>
        <v>0</v>
      </c>
      <c r="BY91" s="359">
        <f t="shared" ca="1" si="133"/>
        <v>0</v>
      </c>
      <c r="BZ91" s="359">
        <f t="shared" ca="1" si="134"/>
        <v>0</v>
      </c>
      <c r="CA91" s="359">
        <f t="shared" ca="1" si="176"/>
        <v>0</v>
      </c>
      <c r="CC91" s="362">
        <f t="shared" ca="1" si="198"/>
        <v>202</v>
      </c>
      <c r="CD91" s="362">
        <v>83</v>
      </c>
      <c r="CE91" s="371">
        <f t="shared" ca="1" si="199"/>
        <v>0</v>
      </c>
      <c r="CF91" s="359">
        <f t="shared" ca="1" si="135"/>
        <v>0</v>
      </c>
      <c r="CG91" s="359">
        <f t="shared" ca="1" si="136"/>
        <v>0</v>
      </c>
      <c r="CH91" s="359">
        <f t="shared" ca="1" si="137"/>
        <v>0</v>
      </c>
      <c r="CI91" s="359">
        <f t="shared" ca="1" si="138"/>
        <v>0</v>
      </c>
      <c r="CJ91" s="359">
        <f t="shared" ca="1" si="177"/>
        <v>0</v>
      </c>
      <c r="CL91" s="362">
        <f t="shared" ca="1" si="200"/>
        <v>202</v>
      </c>
      <c r="CM91" s="362">
        <v>83</v>
      </c>
      <c r="CN91" s="371">
        <f t="shared" ca="1" si="201"/>
        <v>0</v>
      </c>
      <c r="CO91" s="359">
        <f t="shared" ca="1" si="139"/>
        <v>0</v>
      </c>
      <c r="CP91" s="359">
        <f t="shared" ca="1" si="140"/>
        <v>0</v>
      </c>
      <c r="CQ91" s="359">
        <f t="shared" ca="1" si="141"/>
        <v>0</v>
      </c>
      <c r="CR91" s="359">
        <f t="shared" ca="1" si="142"/>
        <v>0</v>
      </c>
      <c r="CS91" s="359">
        <f t="shared" ca="1" si="178"/>
        <v>0</v>
      </c>
      <c r="CU91" s="362">
        <f t="shared" ca="1" si="202"/>
        <v>202</v>
      </c>
      <c r="CV91" s="362">
        <v>83</v>
      </c>
      <c r="CW91" s="371">
        <f t="shared" ca="1" si="203"/>
        <v>0</v>
      </c>
      <c r="CX91" s="359">
        <f t="shared" ca="1" si="143"/>
        <v>0</v>
      </c>
      <c r="CY91" s="359">
        <f t="shared" ca="1" si="144"/>
        <v>0</v>
      </c>
      <c r="CZ91" s="359">
        <f t="shared" ca="1" si="145"/>
        <v>0</v>
      </c>
      <c r="DA91" s="359">
        <f t="shared" ca="1" si="146"/>
        <v>0</v>
      </c>
      <c r="DB91" s="359">
        <f t="shared" ca="1" si="179"/>
        <v>0</v>
      </c>
      <c r="DD91" s="362">
        <f t="shared" ca="1" si="204"/>
        <v>202</v>
      </c>
      <c r="DE91" s="362">
        <v>83</v>
      </c>
      <c r="DF91" s="371">
        <f t="shared" ca="1" si="205"/>
        <v>0</v>
      </c>
      <c r="DG91" s="359">
        <f t="shared" ca="1" si="147"/>
        <v>0</v>
      </c>
      <c r="DH91" s="359">
        <f t="shared" ca="1" si="148"/>
        <v>0</v>
      </c>
      <c r="DI91" s="359">
        <f t="shared" ca="1" si="149"/>
        <v>0</v>
      </c>
      <c r="DJ91" s="359">
        <f t="shared" ca="1" si="150"/>
        <v>0</v>
      </c>
      <c r="DK91" s="359">
        <f t="shared" ca="1" si="180"/>
        <v>0</v>
      </c>
      <c r="DM91" s="362">
        <f t="shared" ca="1" si="206"/>
        <v>202</v>
      </c>
      <c r="DN91" s="362">
        <v>83</v>
      </c>
      <c r="DO91" s="371">
        <f t="shared" ca="1" si="207"/>
        <v>0</v>
      </c>
      <c r="DP91" s="359">
        <f t="shared" ca="1" si="151"/>
        <v>0</v>
      </c>
      <c r="DQ91" s="359">
        <f t="shared" ca="1" si="152"/>
        <v>0</v>
      </c>
      <c r="DR91" s="359">
        <f t="shared" ca="1" si="153"/>
        <v>0</v>
      </c>
      <c r="DS91" s="359">
        <f t="shared" ca="1" si="154"/>
        <v>0</v>
      </c>
      <c r="DT91" s="359">
        <f t="shared" ca="1" si="181"/>
        <v>0</v>
      </c>
      <c r="DV91" s="362">
        <f t="shared" ca="1" si="208"/>
        <v>202</v>
      </c>
      <c r="DW91" s="362">
        <v>83</v>
      </c>
      <c r="DX91" s="371">
        <f t="shared" ca="1" si="209"/>
        <v>0</v>
      </c>
      <c r="DY91" s="359">
        <f t="shared" ca="1" si="155"/>
        <v>0</v>
      </c>
      <c r="DZ91" s="359">
        <f t="shared" ca="1" si="156"/>
        <v>0</v>
      </c>
      <c r="EA91" s="359">
        <f t="shared" ca="1" si="157"/>
        <v>0</v>
      </c>
      <c r="EB91" s="359">
        <f t="shared" ca="1" si="158"/>
        <v>0</v>
      </c>
      <c r="EC91" s="359">
        <f t="shared" ca="1" si="182"/>
        <v>0</v>
      </c>
      <c r="EE91" s="362">
        <f t="shared" ca="1" si="210"/>
        <v>202</v>
      </c>
      <c r="EF91" s="362">
        <v>83</v>
      </c>
      <c r="EG91" s="371">
        <f t="shared" ca="1" si="211"/>
        <v>0</v>
      </c>
      <c r="EH91" s="359">
        <f t="shared" ca="1" si="159"/>
        <v>0</v>
      </c>
      <c r="EI91" s="359">
        <f t="shared" ca="1" si="160"/>
        <v>0</v>
      </c>
      <c r="EJ91" s="359">
        <f t="shared" ca="1" si="161"/>
        <v>0</v>
      </c>
      <c r="EK91" s="359">
        <f t="shared" ca="1" si="162"/>
        <v>0</v>
      </c>
      <c r="EL91" s="359">
        <f t="shared" ca="1" si="183"/>
        <v>0</v>
      </c>
    </row>
    <row r="92" spans="6:142" x14ac:dyDescent="0.35">
      <c r="F92" s="372">
        <f ca="1">IFERROR(INDEX('Inflation Rates'!$A$16:$H$138,MATCH('TSP Traditional'!$H92,'Inflation Rates'!$A$16:$A$138,0),8)/INDEX('Inflation Rates'!$A$16:$H$138,MATCH('TSP Traditional'!$H92,'Inflation Rates'!$A$16:$A$138,0)-1,8)-1,F91)</f>
        <v>2.0000000000000018E-2</v>
      </c>
      <c r="G92" s="372">
        <f ca="1">IFERROR(INDEX('Inflation Rates'!$A$16:$H$138,MATCH('TSP Traditional'!$H92,'Inflation Rates'!$A$16:$A$138,0),6)/INDEX('Inflation Rates'!$A$16:$H$138,MATCH('TSP Traditional'!$H92,'Inflation Rates'!$A$16:$A$138,0)-1,6)-1,G91)</f>
        <v>2.0999999999999908E-2</v>
      </c>
      <c r="H92" s="362">
        <f t="shared" ca="1" si="212"/>
        <v>2103</v>
      </c>
      <c r="I92" s="362">
        <f t="shared" ca="1" si="213"/>
        <v>203</v>
      </c>
      <c r="J92" s="362">
        <v>84</v>
      </c>
      <c r="K92" s="371">
        <f t="shared" ca="1" si="110"/>
        <v>0</v>
      </c>
      <c r="L92" s="359">
        <f t="shared" ca="1" si="163"/>
        <v>0</v>
      </c>
      <c r="M92" s="359">
        <f t="shared" ca="1" si="164"/>
        <v>0</v>
      </c>
      <c r="N92" s="359">
        <f t="shared" ca="1" si="165"/>
        <v>0</v>
      </c>
      <c r="O92" s="359">
        <f t="shared" ca="1" si="166"/>
        <v>0</v>
      </c>
      <c r="P92" s="359">
        <f t="shared" ca="1" si="184"/>
        <v>0</v>
      </c>
      <c r="R92" s="362">
        <f t="shared" ca="1" si="214"/>
        <v>203</v>
      </c>
      <c r="S92" s="362">
        <v>83</v>
      </c>
      <c r="T92" s="371">
        <f t="shared" ca="1" si="215"/>
        <v>0</v>
      </c>
      <c r="U92" s="359">
        <f t="shared" ca="1" si="167"/>
        <v>0</v>
      </c>
      <c r="V92" s="359">
        <f t="shared" ca="1" si="168"/>
        <v>0</v>
      </c>
      <c r="W92" s="359">
        <f t="shared" ca="1" si="169"/>
        <v>0</v>
      </c>
      <c r="X92" s="359">
        <f t="shared" ca="1" si="170"/>
        <v>0</v>
      </c>
      <c r="Y92" s="359">
        <f t="shared" ca="1" si="185"/>
        <v>0</v>
      </c>
      <c r="AA92" s="362">
        <f t="shared" ca="1" si="186"/>
        <v>203</v>
      </c>
      <c r="AB92" s="362">
        <v>84</v>
      </c>
      <c r="AC92" s="371">
        <f t="shared" ca="1" si="187"/>
        <v>0</v>
      </c>
      <c r="AD92" s="359">
        <f t="shared" ca="1" si="111"/>
        <v>0</v>
      </c>
      <c r="AE92" s="359">
        <f t="shared" ca="1" si="112"/>
        <v>0</v>
      </c>
      <c r="AF92" s="359">
        <f t="shared" ca="1" si="113"/>
        <v>0</v>
      </c>
      <c r="AG92" s="359">
        <f t="shared" ca="1" si="114"/>
        <v>0</v>
      </c>
      <c r="AH92" s="359">
        <f t="shared" ca="1" si="171"/>
        <v>0</v>
      </c>
      <c r="AJ92" s="362">
        <f t="shared" ca="1" si="188"/>
        <v>203</v>
      </c>
      <c r="AK92" s="362">
        <v>84</v>
      </c>
      <c r="AL92" s="371">
        <f t="shared" ca="1" si="189"/>
        <v>0</v>
      </c>
      <c r="AM92" s="359">
        <f t="shared" ca="1" si="115"/>
        <v>0</v>
      </c>
      <c r="AN92" s="359">
        <f t="shared" ca="1" si="116"/>
        <v>0</v>
      </c>
      <c r="AO92" s="359">
        <f t="shared" ca="1" si="117"/>
        <v>0</v>
      </c>
      <c r="AP92" s="359">
        <f t="shared" ca="1" si="118"/>
        <v>0</v>
      </c>
      <c r="AQ92" s="359">
        <f t="shared" ca="1" si="172"/>
        <v>0</v>
      </c>
      <c r="AS92" s="362">
        <f t="shared" ca="1" si="190"/>
        <v>203</v>
      </c>
      <c r="AT92" s="362">
        <v>84</v>
      </c>
      <c r="AU92" s="371">
        <f t="shared" ca="1" si="191"/>
        <v>0</v>
      </c>
      <c r="AV92" s="359">
        <f t="shared" ca="1" si="119"/>
        <v>0</v>
      </c>
      <c r="AW92" s="359">
        <f t="shared" ca="1" si="120"/>
        <v>0</v>
      </c>
      <c r="AX92" s="359">
        <f t="shared" ca="1" si="121"/>
        <v>0</v>
      </c>
      <c r="AY92" s="359">
        <f t="shared" ca="1" si="122"/>
        <v>0</v>
      </c>
      <c r="AZ92" s="359">
        <f t="shared" ca="1" si="173"/>
        <v>0</v>
      </c>
      <c r="BB92" s="362">
        <f t="shared" ca="1" si="192"/>
        <v>203</v>
      </c>
      <c r="BC92" s="362">
        <v>84</v>
      </c>
      <c r="BD92" s="371">
        <f t="shared" ca="1" si="193"/>
        <v>0</v>
      </c>
      <c r="BE92" s="359">
        <f t="shared" ca="1" si="123"/>
        <v>0</v>
      </c>
      <c r="BF92" s="359">
        <f t="shared" ca="1" si="124"/>
        <v>0</v>
      </c>
      <c r="BG92" s="359">
        <f t="shared" ca="1" si="125"/>
        <v>0</v>
      </c>
      <c r="BH92" s="359">
        <f t="shared" ca="1" si="126"/>
        <v>0</v>
      </c>
      <c r="BI92" s="359">
        <f t="shared" ca="1" si="174"/>
        <v>0</v>
      </c>
      <c r="BK92" s="362">
        <f t="shared" ca="1" si="194"/>
        <v>203</v>
      </c>
      <c r="BL92" s="362">
        <v>84</v>
      </c>
      <c r="BM92" s="371">
        <f t="shared" ca="1" si="195"/>
        <v>0</v>
      </c>
      <c r="BN92" s="359">
        <f t="shared" ca="1" si="127"/>
        <v>0</v>
      </c>
      <c r="BO92" s="359">
        <f t="shared" ca="1" si="128"/>
        <v>0</v>
      </c>
      <c r="BP92" s="359">
        <f t="shared" ca="1" si="129"/>
        <v>0</v>
      </c>
      <c r="BQ92" s="359">
        <f t="shared" ca="1" si="130"/>
        <v>0</v>
      </c>
      <c r="BR92" s="359">
        <f t="shared" ca="1" si="175"/>
        <v>0</v>
      </c>
      <c r="BT92" s="362">
        <f t="shared" ca="1" si="196"/>
        <v>203</v>
      </c>
      <c r="BU92" s="362">
        <v>84</v>
      </c>
      <c r="BV92" s="371">
        <f t="shared" ca="1" si="197"/>
        <v>0</v>
      </c>
      <c r="BW92" s="359">
        <f t="shared" ca="1" si="131"/>
        <v>0</v>
      </c>
      <c r="BX92" s="359">
        <f t="shared" ca="1" si="132"/>
        <v>0</v>
      </c>
      <c r="BY92" s="359">
        <f t="shared" ca="1" si="133"/>
        <v>0</v>
      </c>
      <c r="BZ92" s="359">
        <f t="shared" ca="1" si="134"/>
        <v>0</v>
      </c>
      <c r="CA92" s="359">
        <f t="shared" ca="1" si="176"/>
        <v>0</v>
      </c>
      <c r="CC92" s="362">
        <f t="shared" ca="1" si="198"/>
        <v>203</v>
      </c>
      <c r="CD92" s="362">
        <v>84</v>
      </c>
      <c r="CE92" s="371">
        <f t="shared" ca="1" si="199"/>
        <v>0</v>
      </c>
      <c r="CF92" s="359">
        <f t="shared" ca="1" si="135"/>
        <v>0</v>
      </c>
      <c r="CG92" s="359">
        <f t="shared" ca="1" si="136"/>
        <v>0</v>
      </c>
      <c r="CH92" s="359">
        <f t="shared" ca="1" si="137"/>
        <v>0</v>
      </c>
      <c r="CI92" s="359">
        <f t="shared" ca="1" si="138"/>
        <v>0</v>
      </c>
      <c r="CJ92" s="359">
        <f t="shared" ca="1" si="177"/>
        <v>0</v>
      </c>
      <c r="CL92" s="362">
        <f t="shared" ca="1" si="200"/>
        <v>203</v>
      </c>
      <c r="CM92" s="362">
        <v>84</v>
      </c>
      <c r="CN92" s="371">
        <f t="shared" ca="1" si="201"/>
        <v>0</v>
      </c>
      <c r="CO92" s="359">
        <f t="shared" ca="1" si="139"/>
        <v>0</v>
      </c>
      <c r="CP92" s="359">
        <f t="shared" ca="1" si="140"/>
        <v>0</v>
      </c>
      <c r="CQ92" s="359">
        <f t="shared" ca="1" si="141"/>
        <v>0</v>
      </c>
      <c r="CR92" s="359">
        <f t="shared" ca="1" si="142"/>
        <v>0</v>
      </c>
      <c r="CS92" s="359">
        <f t="shared" ca="1" si="178"/>
        <v>0</v>
      </c>
      <c r="CU92" s="362">
        <f t="shared" ca="1" si="202"/>
        <v>203</v>
      </c>
      <c r="CV92" s="362">
        <v>84</v>
      </c>
      <c r="CW92" s="371">
        <f t="shared" ca="1" si="203"/>
        <v>0</v>
      </c>
      <c r="CX92" s="359">
        <f t="shared" ca="1" si="143"/>
        <v>0</v>
      </c>
      <c r="CY92" s="359">
        <f t="shared" ca="1" si="144"/>
        <v>0</v>
      </c>
      <c r="CZ92" s="359">
        <f t="shared" ca="1" si="145"/>
        <v>0</v>
      </c>
      <c r="DA92" s="359">
        <f t="shared" ca="1" si="146"/>
        <v>0</v>
      </c>
      <c r="DB92" s="359">
        <f t="shared" ca="1" si="179"/>
        <v>0</v>
      </c>
      <c r="DD92" s="362">
        <f t="shared" ca="1" si="204"/>
        <v>203</v>
      </c>
      <c r="DE92" s="362">
        <v>84</v>
      </c>
      <c r="DF92" s="371">
        <f t="shared" ca="1" si="205"/>
        <v>0</v>
      </c>
      <c r="DG92" s="359">
        <f t="shared" ca="1" si="147"/>
        <v>0</v>
      </c>
      <c r="DH92" s="359">
        <f t="shared" ca="1" si="148"/>
        <v>0</v>
      </c>
      <c r="DI92" s="359">
        <f t="shared" ca="1" si="149"/>
        <v>0</v>
      </c>
      <c r="DJ92" s="359">
        <f t="shared" ca="1" si="150"/>
        <v>0</v>
      </c>
      <c r="DK92" s="359">
        <f t="shared" ca="1" si="180"/>
        <v>0</v>
      </c>
      <c r="DM92" s="362">
        <f t="shared" ca="1" si="206"/>
        <v>203</v>
      </c>
      <c r="DN92" s="362">
        <v>84</v>
      </c>
      <c r="DO92" s="371">
        <f t="shared" ca="1" si="207"/>
        <v>0</v>
      </c>
      <c r="DP92" s="359">
        <f t="shared" ca="1" si="151"/>
        <v>0</v>
      </c>
      <c r="DQ92" s="359">
        <f t="shared" ca="1" si="152"/>
        <v>0</v>
      </c>
      <c r="DR92" s="359">
        <f t="shared" ca="1" si="153"/>
        <v>0</v>
      </c>
      <c r="DS92" s="359">
        <f t="shared" ca="1" si="154"/>
        <v>0</v>
      </c>
      <c r="DT92" s="359">
        <f t="shared" ca="1" si="181"/>
        <v>0</v>
      </c>
      <c r="DV92" s="362">
        <f t="shared" ca="1" si="208"/>
        <v>203</v>
      </c>
      <c r="DW92" s="362">
        <v>84</v>
      </c>
      <c r="DX92" s="371">
        <f t="shared" ca="1" si="209"/>
        <v>0</v>
      </c>
      <c r="DY92" s="359">
        <f t="shared" ca="1" si="155"/>
        <v>0</v>
      </c>
      <c r="DZ92" s="359">
        <f t="shared" ca="1" si="156"/>
        <v>0</v>
      </c>
      <c r="EA92" s="359">
        <f t="shared" ca="1" si="157"/>
        <v>0</v>
      </c>
      <c r="EB92" s="359">
        <f t="shared" ca="1" si="158"/>
        <v>0</v>
      </c>
      <c r="EC92" s="359">
        <f t="shared" ca="1" si="182"/>
        <v>0</v>
      </c>
      <c r="EE92" s="362">
        <f t="shared" ca="1" si="210"/>
        <v>203</v>
      </c>
      <c r="EF92" s="362">
        <v>84</v>
      </c>
      <c r="EG92" s="371">
        <f t="shared" ca="1" si="211"/>
        <v>0</v>
      </c>
      <c r="EH92" s="359">
        <f t="shared" ca="1" si="159"/>
        <v>0</v>
      </c>
      <c r="EI92" s="359">
        <f t="shared" ca="1" si="160"/>
        <v>0</v>
      </c>
      <c r="EJ92" s="359">
        <f t="shared" ca="1" si="161"/>
        <v>0</v>
      </c>
      <c r="EK92" s="359">
        <f t="shared" ca="1" si="162"/>
        <v>0</v>
      </c>
      <c r="EL92" s="359">
        <f t="shared" ca="1" si="183"/>
        <v>0</v>
      </c>
    </row>
    <row r="93" spans="6:142" x14ac:dyDescent="0.35">
      <c r="F93" s="372">
        <f ca="1">IFERROR(INDEX('Inflation Rates'!$A$16:$H$138,MATCH('TSP Traditional'!$H93,'Inflation Rates'!$A$16:$A$138,0),8)/INDEX('Inflation Rates'!$A$16:$H$138,MATCH('TSP Traditional'!$H93,'Inflation Rates'!$A$16:$A$138,0)-1,8)-1,F92)</f>
        <v>2.0000000000000018E-2</v>
      </c>
      <c r="G93" s="372">
        <f ca="1">IFERROR(INDEX('Inflation Rates'!$A$16:$H$138,MATCH('TSP Traditional'!$H93,'Inflation Rates'!$A$16:$A$138,0),6)/INDEX('Inflation Rates'!$A$16:$H$138,MATCH('TSP Traditional'!$H93,'Inflation Rates'!$A$16:$A$138,0)-1,6)-1,G92)</f>
        <v>2.0999999999999908E-2</v>
      </c>
      <c r="H93" s="362">
        <f t="shared" ca="1" si="212"/>
        <v>2104</v>
      </c>
      <c r="I93" s="362">
        <f t="shared" ca="1" si="213"/>
        <v>204</v>
      </c>
      <c r="J93" s="362">
        <v>85</v>
      </c>
      <c r="K93" s="371">
        <f t="shared" ca="1" si="110"/>
        <v>0</v>
      </c>
      <c r="L93" s="359">
        <f t="shared" ca="1" si="163"/>
        <v>0</v>
      </c>
      <c r="M93" s="359">
        <f t="shared" ca="1" si="164"/>
        <v>0</v>
      </c>
      <c r="N93" s="359">
        <f t="shared" ca="1" si="165"/>
        <v>0</v>
      </c>
      <c r="O93" s="359">
        <f t="shared" ca="1" si="166"/>
        <v>0</v>
      </c>
      <c r="P93" s="359">
        <f t="shared" ca="1" si="184"/>
        <v>0</v>
      </c>
      <c r="R93" s="362">
        <f t="shared" ca="1" si="214"/>
        <v>204</v>
      </c>
      <c r="S93" s="362">
        <v>84</v>
      </c>
      <c r="T93" s="371">
        <f t="shared" ca="1" si="215"/>
        <v>0</v>
      </c>
      <c r="U93" s="359">
        <f t="shared" ca="1" si="167"/>
        <v>0</v>
      </c>
      <c r="V93" s="359">
        <f t="shared" ca="1" si="168"/>
        <v>0</v>
      </c>
      <c r="W93" s="359">
        <f t="shared" ca="1" si="169"/>
        <v>0</v>
      </c>
      <c r="X93" s="359">
        <f t="shared" ca="1" si="170"/>
        <v>0</v>
      </c>
      <c r="Y93" s="359">
        <f t="shared" ca="1" si="185"/>
        <v>0</v>
      </c>
      <c r="AA93" s="362">
        <f t="shared" ca="1" si="186"/>
        <v>204</v>
      </c>
      <c r="AB93" s="362">
        <v>85</v>
      </c>
      <c r="AC93" s="371">
        <f t="shared" ca="1" si="187"/>
        <v>0</v>
      </c>
      <c r="AD93" s="359">
        <f t="shared" ca="1" si="111"/>
        <v>0</v>
      </c>
      <c r="AE93" s="359">
        <f t="shared" ca="1" si="112"/>
        <v>0</v>
      </c>
      <c r="AF93" s="359">
        <f t="shared" ca="1" si="113"/>
        <v>0</v>
      </c>
      <c r="AG93" s="359">
        <f t="shared" ca="1" si="114"/>
        <v>0</v>
      </c>
      <c r="AH93" s="359">
        <f t="shared" ca="1" si="171"/>
        <v>0</v>
      </c>
      <c r="AJ93" s="362">
        <f t="shared" ca="1" si="188"/>
        <v>204</v>
      </c>
      <c r="AK93" s="362">
        <v>85</v>
      </c>
      <c r="AL93" s="371">
        <f t="shared" ca="1" si="189"/>
        <v>0</v>
      </c>
      <c r="AM93" s="359">
        <f t="shared" ca="1" si="115"/>
        <v>0</v>
      </c>
      <c r="AN93" s="359">
        <f t="shared" ca="1" si="116"/>
        <v>0</v>
      </c>
      <c r="AO93" s="359">
        <f t="shared" ca="1" si="117"/>
        <v>0</v>
      </c>
      <c r="AP93" s="359">
        <f t="shared" ca="1" si="118"/>
        <v>0</v>
      </c>
      <c r="AQ93" s="359">
        <f t="shared" ca="1" si="172"/>
        <v>0</v>
      </c>
      <c r="AS93" s="362">
        <f t="shared" ca="1" si="190"/>
        <v>204</v>
      </c>
      <c r="AT93" s="362">
        <v>85</v>
      </c>
      <c r="AU93" s="371">
        <f t="shared" ca="1" si="191"/>
        <v>0</v>
      </c>
      <c r="AV93" s="359">
        <f t="shared" ca="1" si="119"/>
        <v>0</v>
      </c>
      <c r="AW93" s="359">
        <f t="shared" ca="1" si="120"/>
        <v>0</v>
      </c>
      <c r="AX93" s="359">
        <f t="shared" ca="1" si="121"/>
        <v>0</v>
      </c>
      <c r="AY93" s="359">
        <f t="shared" ca="1" si="122"/>
        <v>0</v>
      </c>
      <c r="AZ93" s="359">
        <f t="shared" ca="1" si="173"/>
        <v>0</v>
      </c>
      <c r="BB93" s="362">
        <f t="shared" ca="1" si="192"/>
        <v>204</v>
      </c>
      <c r="BC93" s="362">
        <v>85</v>
      </c>
      <c r="BD93" s="371">
        <f t="shared" ca="1" si="193"/>
        <v>0</v>
      </c>
      <c r="BE93" s="359">
        <f t="shared" ca="1" si="123"/>
        <v>0</v>
      </c>
      <c r="BF93" s="359">
        <f t="shared" ca="1" si="124"/>
        <v>0</v>
      </c>
      <c r="BG93" s="359">
        <f t="shared" ca="1" si="125"/>
        <v>0</v>
      </c>
      <c r="BH93" s="359">
        <f t="shared" ca="1" si="126"/>
        <v>0</v>
      </c>
      <c r="BI93" s="359">
        <f t="shared" ca="1" si="174"/>
        <v>0</v>
      </c>
      <c r="BK93" s="362">
        <f t="shared" ca="1" si="194"/>
        <v>204</v>
      </c>
      <c r="BL93" s="362">
        <v>85</v>
      </c>
      <c r="BM93" s="371">
        <f t="shared" ca="1" si="195"/>
        <v>0</v>
      </c>
      <c r="BN93" s="359">
        <f t="shared" ca="1" si="127"/>
        <v>0</v>
      </c>
      <c r="BO93" s="359">
        <f t="shared" ca="1" si="128"/>
        <v>0</v>
      </c>
      <c r="BP93" s="359">
        <f t="shared" ca="1" si="129"/>
        <v>0</v>
      </c>
      <c r="BQ93" s="359">
        <f t="shared" ca="1" si="130"/>
        <v>0</v>
      </c>
      <c r="BR93" s="359">
        <f t="shared" ca="1" si="175"/>
        <v>0</v>
      </c>
      <c r="BT93" s="362">
        <f t="shared" ca="1" si="196"/>
        <v>204</v>
      </c>
      <c r="BU93" s="362">
        <v>85</v>
      </c>
      <c r="BV93" s="371">
        <f t="shared" ca="1" si="197"/>
        <v>0</v>
      </c>
      <c r="BW93" s="359">
        <f t="shared" ca="1" si="131"/>
        <v>0</v>
      </c>
      <c r="BX93" s="359">
        <f t="shared" ca="1" si="132"/>
        <v>0</v>
      </c>
      <c r="BY93" s="359">
        <f t="shared" ca="1" si="133"/>
        <v>0</v>
      </c>
      <c r="BZ93" s="359">
        <f t="shared" ca="1" si="134"/>
        <v>0</v>
      </c>
      <c r="CA93" s="359">
        <f t="shared" ca="1" si="176"/>
        <v>0</v>
      </c>
      <c r="CC93" s="362">
        <f t="shared" ca="1" si="198"/>
        <v>204</v>
      </c>
      <c r="CD93" s="362">
        <v>85</v>
      </c>
      <c r="CE93" s="371">
        <f t="shared" ca="1" si="199"/>
        <v>0</v>
      </c>
      <c r="CF93" s="359">
        <f t="shared" ca="1" si="135"/>
        <v>0</v>
      </c>
      <c r="CG93" s="359">
        <f t="shared" ca="1" si="136"/>
        <v>0</v>
      </c>
      <c r="CH93" s="359">
        <f t="shared" ca="1" si="137"/>
        <v>0</v>
      </c>
      <c r="CI93" s="359">
        <f t="shared" ca="1" si="138"/>
        <v>0</v>
      </c>
      <c r="CJ93" s="359">
        <f t="shared" ca="1" si="177"/>
        <v>0</v>
      </c>
      <c r="CL93" s="362">
        <f t="shared" ca="1" si="200"/>
        <v>204</v>
      </c>
      <c r="CM93" s="362">
        <v>85</v>
      </c>
      <c r="CN93" s="371">
        <f t="shared" ca="1" si="201"/>
        <v>0</v>
      </c>
      <c r="CO93" s="359">
        <f t="shared" ca="1" si="139"/>
        <v>0</v>
      </c>
      <c r="CP93" s="359">
        <f t="shared" ca="1" si="140"/>
        <v>0</v>
      </c>
      <c r="CQ93" s="359">
        <f t="shared" ca="1" si="141"/>
        <v>0</v>
      </c>
      <c r="CR93" s="359">
        <f t="shared" ca="1" si="142"/>
        <v>0</v>
      </c>
      <c r="CS93" s="359">
        <f t="shared" ca="1" si="178"/>
        <v>0</v>
      </c>
      <c r="CU93" s="362">
        <f t="shared" ca="1" si="202"/>
        <v>204</v>
      </c>
      <c r="CV93" s="362">
        <v>85</v>
      </c>
      <c r="CW93" s="371">
        <f t="shared" ca="1" si="203"/>
        <v>0</v>
      </c>
      <c r="CX93" s="359">
        <f t="shared" ca="1" si="143"/>
        <v>0</v>
      </c>
      <c r="CY93" s="359">
        <f t="shared" ca="1" si="144"/>
        <v>0</v>
      </c>
      <c r="CZ93" s="359">
        <f t="shared" ca="1" si="145"/>
        <v>0</v>
      </c>
      <c r="DA93" s="359">
        <f t="shared" ca="1" si="146"/>
        <v>0</v>
      </c>
      <c r="DB93" s="359">
        <f t="shared" ca="1" si="179"/>
        <v>0</v>
      </c>
      <c r="DD93" s="362">
        <f t="shared" ca="1" si="204"/>
        <v>204</v>
      </c>
      <c r="DE93" s="362">
        <v>85</v>
      </c>
      <c r="DF93" s="371">
        <f t="shared" ca="1" si="205"/>
        <v>0</v>
      </c>
      <c r="DG93" s="359">
        <f t="shared" ca="1" si="147"/>
        <v>0</v>
      </c>
      <c r="DH93" s="359">
        <f t="shared" ca="1" si="148"/>
        <v>0</v>
      </c>
      <c r="DI93" s="359">
        <f t="shared" ca="1" si="149"/>
        <v>0</v>
      </c>
      <c r="DJ93" s="359">
        <f t="shared" ca="1" si="150"/>
        <v>0</v>
      </c>
      <c r="DK93" s="359">
        <f t="shared" ca="1" si="180"/>
        <v>0</v>
      </c>
      <c r="DM93" s="362">
        <f t="shared" ca="1" si="206"/>
        <v>204</v>
      </c>
      <c r="DN93" s="362">
        <v>85</v>
      </c>
      <c r="DO93" s="371">
        <f t="shared" ca="1" si="207"/>
        <v>0</v>
      </c>
      <c r="DP93" s="359">
        <f t="shared" ca="1" si="151"/>
        <v>0</v>
      </c>
      <c r="DQ93" s="359">
        <f t="shared" ca="1" si="152"/>
        <v>0</v>
      </c>
      <c r="DR93" s="359">
        <f t="shared" ca="1" si="153"/>
        <v>0</v>
      </c>
      <c r="DS93" s="359">
        <f t="shared" ca="1" si="154"/>
        <v>0</v>
      </c>
      <c r="DT93" s="359">
        <f t="shared" ca="1" si="181"/>
        <v>0</v>
      </c>
      <c r="DV93" s="362">
        <f t="shared" ca="1" si="208"/>
        <v>204</v>
      </c>
      <c r="DW93" s="362">
        <v>85</v>
      </c>
      <c r="DX93" s="371">
        <f t="shared" ca="1" si="209"/>
        <v>0</v>
      </c>
      <c r="DY93" s="359">
        <f t="shared" ca="1" si="155"/>
        <v>0</v>
      </c>
      <c r="DZ93" s="359">
        <f t="shared" ca="1" si="156"/>
        <v>0</v>
      </c>
      <c r="EA93" s="359">
        <f t="shared" ca="1" si="157"/>
        <v>0</v>
      </c>
      <c r="EB93" s="359">
        <f t="shared" ca="1" si="158"/>
        <v>0</v>
      </c>
      <c r="EC93" s="359">
        <f t="shared" ca="1" si="182"/>
        <v>0</v>
      </c>
      <c r="EE93" s="362">
        <f t="shared" ca="1" si="210"/>
        <v>204</v>
      </c>
      <c r="EF93" s="362">
        <v>85</v>
      </c>
      <c r="EG93" s="371">
        <f t="shared" ca="1" si="211"/>
        <v>0</v>
      </c>
      <c r="EH93" s="359">
        <f t="shared" ca="1" si="159"/>
        <v>0</v>
      </c>
      <c r="EI93" s="359">
        <f t="shared" ca="1" si="160"/>
        <v>0</v>
      </c>
      <c r="EJ93" s="359">
        <f t="shared" ca="1" si="161"/>
        <v>0</v>
      </c>
      <c r="EK93" s="359">
        <f t="shared" ca="1" si="162"/>
        <v>0</v>
      </c>
      <c r="EL93" s="359">
        <f t="shared" ca="1" si="183"/>
        <v>0</v>
      </c>
    </row>
    <row r="94" spans="6:142" x14ac:dyDescent="0.35">
      <c r="F94" s="372">
        <f ca="1">IFERROR(INDEX('Inflation Rates'!$A$16:$H$138,MATCH('TSP Traditional'!$H94,'Inflation Rates'!$A$16:$A$138,0),8)/INDEX('Inflation Rates'!$A$16:$H$138,MATCH('TSP Traditional'!$H94,'Inflation Rates'!$A$16:$A$138,0)-1,8)-1,F93)</f>
        <v>2.0000000000000018E-2</v>
      </c>
      <c r="G94" s="372">
        <f ca="1">IFERROR(INDEX('Inflation Rates'!$A$16:$H$138,MATCH('TSP Traditional'!$H94,'Inflation Rates'!$A$16:$A$138,0),6)/INDEX('Inflation Rates'!$A$16:$H$138,MATCH('TSP Traditional'!$H94,'Inflation Rates'!$A$16:$A$138,0)-1,6)-1,G93)</f>
        <v>2.0999999999999908E-2</v>
      </c>
      <c r="H94" s="362">
        <f t="shared" ca="1" si="212"/>
        <v>2105</v>
      </c>
      <c r="I94" s="362">
        <f t="shared" ca="1" si="213"/>
        <v>205</v>
      </c>
      <c r="J94" s="362">
        <v>86</v>
      </c>
      <c r="K94" s="371">
        <f t="shared" ca="1" si="110"/>
        <v>0</v>
      </c>
      <c r="L94" s="359">
        <f t="shared" ca="1" si="163"/>
        <v>0</v>
      </c>
      <c r="M94" s="359">
        <f t="shared" ca="1" si="164"/>
        <v>0</v>
      </c>
      <c r="N94" s="359">
        <f t="shared" ca="1" si="165"/>
        <v>0</v>
      </c>
      <c r="O94" s="359">
        <f t="shared" ca="1" si="166"/>
        <v>0</v>
      </c>
      <c r="P94" s="359">
        <f t="shared" ca="1" si="184"/>
        <v>0</v>
      </c>
      <c r="R94" s="362">
        <f t="shared" ca="1" si="214"/>
        <v>205</v>
      </c>
      <c r="S94" s="362">
        <v>85</v>
      </c>
      <c r="T94" s="371">
        <f t="shared" ca="1" si="215"/>
        <v>0</v>
      </c>
      <c r="U94" s="359">
        <f t="shared" ca="1" si="167"/>
        <v>0</v>
      </c>
      <c r="V94" s="359">
        <f t="shared" ca="1" si="168"/>
        <v>0</v>
      </c>
      <c r="W94" s="359">
        <f t="shared" ca="1" si="169"/>
        <v>0</v>
      </c>
      <c r="X94" s="359">
        <f t="shared" ca="1" si="170"/>
        <v>0</v>
      </c>
      <c r="Y94" s="359">
        <f t="shared" ca="1" si="185"/>
        <v>0</v>
      </c>
      <c r="AA94" s="362">
        <f t="shared" ca="1" si="186"/>
        <v>205</v>
      </c>
      <c r="AB94" s="362">
        <v>86</v>
      </c>
      <c r="AC94" s="371">
        <f t="shared" ca="1" si="187"/>
        <v>0</v>
      </c>
      <c r="AD94" s="359">
        <f t="shared" ca="1" si="111"/>
        <v>0</v>
      </c>
      <c r="AE94" s="359">
        <f t="shared" ca="1" si="112"/>
        <v>0</v>
      </c>
      <c r="AF94" s="359">
        <f t="shared" ca="1" si="113"/>
        <v>0</v>
      </c>
      <c r="AG94" s="359">
        <f t="shared" ca="1" si="114"/>
        <v>0</v>
      </c>
      <c r="AH94" s="359">
        <f t="shared" ca="1" si="171"/>
        <v>0</v>
      </c>
      <c r="AJ94" s="362">
        <f t="shared" ca="1" si="188"/>
        <v>205</v>
      </c>
      <c r="AK94" s="362">
        <v>86</v>
      </c>
      <c r="AL94" s="371">
        <f t="shared" ca="1" si="189"/>
        <v>0</v>
      </c>
      <c r="AM94" s="359">
        <f t="shared" ca="1" si="115"/>
        <v>0</v>
      </c>
      <c r="AN94" s="359">
        <f t="shared" ca="1" si="116"/>
        <v>0</v>
      </c>
      <c r="AO94" s="359">
        <f t="shared" ca="1" si="117"/>
        <v>0</v>
      </c>
      <c r="AP94" s="359">
        <f t="shared" ca="1" si="118"/>
        <v>0</v>
      </c>
      <c r="AQ94" s="359">
        <f t="shared" ca="1" si="172"/>
        <v>0</v>
      </c>
      <c r="AS94" s="362">
        <f t="shared" ca="1" si="190"/>
        <v>205</v>
      </c>
      <c r="AT94" s="362">
        <v>86</v>
      </c>
      <c r="AU94" s="371">
        <f t="shared" ca="1" si="191"/>
        <v>0</v>
      </c>
      <c r="AV94" s="359">
        <f t="shared" ca="1" si="119"/>
        <v>0</v>
      </c>
      <c r="AW94" s="359">
        <f t="shared" ca="1" si="120"/>
        <v>0</v>
      </c>
      <c r="AX94" s="359">
        <f t="shared" ca="1" si="121"/>
        <v>0</v>
      </c>
      <c r="AY94" s="359">
        <f t="shared" ca="1" si="122"/>
        <v>0</v>
      </c>
      <c r="AZ94" s="359">
        <f t="shared" ca="1" si="173"/>
        <v>0</v>
      </c>
      <c r="BB94" s="362">
        <f t="shared" ca="1" si="192"/>
        <v>205</v>
      </c>
      <c r="BC94" s="362">
        <v>86</v>
      </c>
      <c r="BD94" s="371">
        <f t="shared" ca="1" si="193"/>
        <v>0</v>
      </c>
      <c r="BE94" s="359">
        <f t="shared" ca="1" si="123"/>
        <v>0</v>
      </c>
      <c r="BF94" s="359">
        <f t="shared" ca="1" si="124"/>
        <v>0</v>
      </c>
      <c r="BG94" s="359">
        <f t="shared" ca="1" si="125"/>
        <v>0</v>
      </c>
      <c r="BH94" s="359">
        <f t="shared" ca="1" si="126"/>
        <v>0</v>
      </c>
      <c r="BI94" s="359">
        <f t="shared" ca="1" si="174"/>
        <v>0</v>
      </c>
      <c r="BK94" s="362">
        <f t="shared" ca="1" si="194"/>
        <v>205</v>
      </c>
      <c r="BL94" s="362">
        <v>86</v>
      </c>
      <c r="BM94" s="371">
        <f t="shared" ca="1" si="195"/>
        <v>0</v>
      </c>
      <c r="BN94" s="359">
        <f t="shared" ca="1" si="127"/>
        <v>0</v>
      </c>
      <c r="BO94" s="359">
        <f t="shared" ca="1" si="128"/>
        <v>0</v>
      </c>
      <c r="BP94" s="359">
        <f t="shared" ca="1" si="129"/>
        <v>0</v>
      </c>
      <c r="BQ94" s="359">
        <f t="shared" ca="1" si="130"/>
        <v>0</v>
      </c>
      <c r="BR94" s="359">
        <f t="shared" ca="1" si="175"/>
        <v>0</v>
      </c>
      <c r="BT94" s="362">
        <f t="shared" ca="1" si="196"/>
        <v>205</v>
      </c>
      <c r="BU94" s="362">
        <v>86</v>
      </c>
      <c r="BV94" s="371">
        <f t="shared" ca="1" si="197"/>
        <v>0</v>
      </c>
      <c r="BW94" s="359">
        <f t="shared" ca="1" si="131"/>
        <v>0</v>
      </c>
      <c r="BX94" s="359">
        <f t="shared" ca="1" si="132"/>
        <v>0</v>
      </c>
      <c r="BY94" s="359">
        <f t="shared" ca="1" si="133"/>
        <v>0</v>
      </c>
      <c r="BZ94" s="359">
        <f t="shared" ca="1" si="134"/>
        <v>0</v>
      </c>
      <c r="CA94" s="359">
        <f t="shared" ca="1" si="176"/>
        <v>0</v>
      </c>
      <c r="CC94" s="362">
        <f t="shared" ca="1" si="198"/>
        <v>205</v>
      </c>
      <c r="CD94" s="362">
        <v>86</v>
      </c>
      <c r="CE94" s="371">
        <f t="shared" ca="1" si="199"/>
        <v>0</v>
      </c>
      <c r="CF94" s="359">
        <f t="shared" ca="1" si="135"/>
        <v>0</v>
      </c>
      <c r="CG94" s="359">
        <f t="shared" ca="1" si="136"/>
        <v>0</v>
      </c>
      <c r="CH94" s="359">
        <f t="shared" ca="1" si="137"/>
        <v>0</v>
      </c>
      <c r="CI94" s="359">
        <f t="shared" ca="1" si="138"/>
        <v>0</v>
      </c>
      <c r="CJ94" s="359">
        <f t="shared" ca="1" si="177"/>
        <v>0</v>
      </c>
      <c r="CL94" s="362">
        <f t="shared" ca="1" si="200"/>
        <v>205</v>
      </c>
      <c r="CM94" s="362">
        <v>86</v>
      </c>
      <c r="CN94" s="371">
        <f t="shared" ca="1" si="201"/>
        <v>0</v>
      </c>
      <c r="CO94" s="359">
        <f t="shared" ca="1" si="139"/>
        <v>0</v>
      </c>
      <c r="CP94" s="359">
        <f t="shared" ca="1" si="140"/>
        <v>0</v>
      </c>
      <c r="CQ94" s="359">
        <f t="shared" ca="1" si="141"/>
        <v>0</v>
      </c>
      <c r="CR94" s="359">
        <f t="shared" ca="1" si="142"/>
        <v>0</v>
      </c>
      <c r="CS94" s="359">
        <f t="shared" ca="1" si="178"/>
        <v>0</v>
      </c>
      <c r="CU94" s="362">
        <f t="shared" ca="1" si="202"/>
        <v>205</v>
      </c>
      <c r="CV94" s="362">
        <v>86</v>
      </c>
      <c r="CW94" s="371">
        <f t="shared" ca="1" si="203"/>
        <v>0</v>
      </c>
      <c r="CX94" s="359">
        <f t="shared" ca="1" si="143"/>
        <v>0</v>
      </c>
      <c r="CY94" s="359">
        <f t="shared" ca="1" si="144"/>
        <v>0</v>
      </c>
      <c r="CZ94" s="359">
        <f t="shared" ca="1" si="145"/>
        <v>0</v>
      </c>
      <c r="DA94" s="359">
        <f t="shared" ca="1" si="146"/>
        <v>0</v>
      </c>
      <c r="DB94" s="359">
        <f t="shared" ca="1" si="179"/>
        <v>0</v>
      </c>
      <c r="DD94" s="362">
        <f t="shared" ca="1" si="204"/>
        <v>205</v>
      </c>
      <c r="DE94" s="362">
        <v>86</v>
      </c>
      <c r="DF94" s="371">
        <f t="shared" ca="1" si="205"/>
        <v>0</v>
      </c>
      <c r="DG94" s="359">
        <f t="shared" ca="1" si="147"/>
        <v>0</v>
      </c>
      <c r="DH94" s="359">
        <f t="shared" ca="1" si="148"/>
        <v>0</v>
      </c>
      <c r="DI94" s="359">
        <f t="shared" ca="1" si="149"/>
        <v>0</v>
      </c>
      <c r="DJ94" s="359">
        <f t="shared" ca="1" si="150"/>
        <v>0</v>
      </c>
      <c r="DK94" s="359">
        <f t="shared" ca="1" si="180"/>
        <v>0</v>
      </c>
      <c r="DM94" s="362">
        <f t="shared" ca="1" si="206"/>
        <v>205</v>
      </c>
      <c r="DN94" s="362">
        <v>86</v>
      </c>
      <c r="DO94" s="371">
        <f t="shared" ca="1" si="207"/>
        <v>0</v>
      </c>
      <c r="DP94" s="359">
        <f t="shared" ca="1" si="151"/>
        <v>0</v>
      </c>
      <c r="DQ94" s="359">
        <f t="shared" ca="1" si="152"/>
        <v>0</v>
      </c>
      <c r="DR94" s="359">
        <f t="shared" ca="1" si="153"/>
        <v>0</v>
      </c>
      <c r="DS94" s="359">
        <f t="shared" ca="1" si="154"/>
        <v>0</v>
      </c>
      <c r="DT94" s="359">
        <f t="shared" ca="1" si="181"/>
        <v>0</v>
      </c>
      <c r="DV94" s="362">
        <f t="shared" ca="1" si="208"/>
        <v>205</v>
      </c>
      <c r="DW94" s="362">
        <v>86</v>
      </c>
      <c r="DX94" s="371">
        <f t="shared" ca="1" si="209"/>
        <v>0</v>
      </c>
      <c r="DY94" s="359">
        <f t="shared" ca="1" si="155"/>
        <v>0</v>
      </c>
      <c r="DZ94" s="359">
        <f t="shared" ca="1" si="156"/>
        <v>0</v>
      </c>
      <c r="EA94" s="359">
        <f t="shared" ca="1" si="157"/>
        <v>0</v>
      </c>
      <c r="EB94" s="359">
        <f t="shared" ca="1" si="158"/>
        <v>0</v>
      </c>
      <c r="EC94" s="359">
        <f t="shared" ca="1" si="182"/>
        <v>0</v>
      </c>
      <c r="EE94" s="362">
        <f t="shared" ca="1" si="210"/>
        <v>205</v>
      </c>
      <c r="EF94" s="362">
        <v>86</v>
      </c>
      <c r="EG94" s="371">
        <f t="shared" ca="1" si="211"/>
        <v>0</v>
      </c>
      <c r="EH94" s="359">
        <f t="shared" ca="1" si="159"/>
        <v>0</v>
      </c>
      <c r="EI94" s="359">
        <f t="shared" ca="1" si="160"/>
        <v>0</v>
      </c>
      <c r="EJ94" s="359">
        <f t="shared" ca="1" si="161"/>
        <v>0</v>
      </c>
      <c r="EK94" s="359">
        <f t="shared" ca="1" si="162"/>
        <v>0</v>
      </c>
      <c r="EL94" s="359">
        <f t="shared" ca="1" si="183"/>
        <v>0</v>
      </c>
    </row>
    <row r="95" spans="6:142" x14ac:dyDescent="0.35">
      <c r="F95" s="372">
        <f ca="1">IFERROR(INDEX('Inflation Rates'!$A$16:$H$138,MATCH('TSP Traditional'!$H95,'Inflation Rates'!$A$16:$A$138,0),8)/INDEX('Inflation Rates'!$A$16:$H$138,MATCH('TSP Traditional'!$H95,'Inflation Rates'!$A$16:$A$138,0)-1,8)-1,F94)</f>
        <v>2.0000000000000018E-2</v>
      </c>
      <c r="G95" s="372">
        <f ca="1">IFERROR(INDEX('Inflation Rates'!$A$16:$H$138,MATCH('TSP Traditional'!$H95,'Inflation Rates'!$A$16:$A$138,0),6)/INDEX('Inflation Rates'!$A$16:$H$138,MATCH('TSP Traditional'!$H95,'Inflation Rates'!$A$16:$A$138,0)-1,6)-1,G94)</f>
        <v>2.0999999999999908E-2</v>
      </c>
      <c r="H95" s="362">
        <f t="shared" ca="1" si="212"/>
        <v>2106</v>
      </c>
      <c r="I95" s="362">
        <f t="shared" ca="1" si="213"/>
        <v>206</v>
      </c>
      <c r="J95" s="362">
        <v>87</v>
      </c>
      <c r="K95" s="371">
        <f t="shared" ca="1" si="110"/>
        <v>0</v>
      </c>
      <c r="L95" s="359">
        <f t="shared" ca="1" si="163"/>
        <v>0</v>
      </c>
      <c r="M95" s="359">
        <f t="shared" ca="1" si="164"/>
        <v>0</v>
      </c>
      <c r="N95" s="359">
        <f t="shared" ca="1" si="165"/>
        <v>0</v>
      </c>
      <c r="O95" s="359">
        <f t="shared" ca="1" si="166"/>
        <v>0</v>
      </c>
      <c r="P95" s="359">
        <f t="shared" ca="1" si="184"/>
        <v>0</v>
      </c>
      <c r="R95" s="362">
        <f t="shared" ca="1" si="214"/>
        <v>206</v>
      </c>
      <c r="S95" s="362">
        <v>86</v>
      </c>
      <c r="T95" s="371">
        <f t="shared" ca="1" si="215"/>
        <v>0</v>
      </c>
      <c r="U95" s="359">
        <f t="shared" ca="1" si="167"/>
        <v>0</v>
      </c>
      <c r="V95" s="359">
        <f t="shared" ca="1" si="168"/>
        <v>0</v>
      </c>
      <c r="W95" s="359">
        <f t="shared" ca="1" si="169"/>
        <v>0</v>
      </c>
      <c r="X95" s="359">
        <f t="shared" ca="1" si="170"/>
        <v>0</v>
      </c>
      <c r="Y95" s="359">
        <f t="shared" ca="1" si="185"/>
        <v>0</v>
      </c>
      <c r="AA95" s="362">
        <f t="shared" ca="1" si="186"/>
        <v>206</v>
      </c>
      <c r="AB95" s="362">
        <v>87</v>
      </c>
      <c r="AC95" s="371">
        <f t="shared" ca="1" si="187"/>
        <v>0</v>
      </c>
      <c r="AD95" s="359">
        <f t="shared" ca="1" si="111"/>
        <v>0</v>
      </c>
      <c r="AE95" s="359">
        <f t="shared" ca="1" si="112"/>
        <v>0</v>
      </c>
      <c r="AF95" s="359">
        <f t="shared" ca="1" si="113"/>
        <v>0</v>
      </c>
      <c r="AG95" s="359">
        <f t="shared" ca="1" si="114"/>
        <v>0</v>
      </c>
      <c r="AH95" s="359">
        <f t="shared" ca="1" si="171"/>
        <v>0</v>
      </c>
      <c r="AJ95" s="362">
        <f t="shared" ca="1" si="188"/>
        <v>206</v>
      </c>
      <c r="AK95" s="362">
        <v>87</v>
      </c>
      <c r="AL95" s="371">
        <f t="shared" ca="1" si="189"/>
        <v>0</v>
      </c>
      <c r="AM95" s="359">
        <f t="shared" ca="1" si="115"/>
        <v>0</v>
      </c>
      <c r="AN95" s="359">
        <f t="shared" ca="1" si="116"/>
        <v>0</v>
      </c>
      <c r="AO95" s="359">
        <f t="shared" ca="1" si="117"/>
        <v>0</v>
      </c>
      <c r="AP95" s="359">
        <f t="shared" ca="1" si="118"/>
        <v>0</v>
      </c>
      <c r="AQ95" s="359">
        <f t="shared" ca="1" si="172"/>
        <v>0</v>
      </c>
      <c r="AS95" s="362">
        <f t="shared" ca="1" si="190"/>
        <v>206</v>
      </c>
      <c r="AT95" s="362">
        <v>87</v>
      </c>
      <c r="AU95" s="371">
        <f t="shared" ca="1" si="191"/>
        <v>0</v>
      </c>
      <c r="AV95" s="359">
        <f t="shared" ca="1" si="119"/>
        <v>0</v>
      </c>
      <c r="AW95" s="359">
        <f t="shared" ca="1" si="120"/>
        <v>0</v>
      </c>
      <c r="AX95" s="359">
        <f t="shared" ca="1" si="121"/>
        <v>0</v>
      </c>
      <c r="AY95" s="359">
        <f t="shared" ca="1" si="122"/>
        <v>0</v>
      </c>
      <c r="AZ95" s="359">
        <f t="shared" ca="1" si="173"/>
        <v>0</v>
      </c>
      <c r="BB95" s="362">
        <f t="shared" ca="1" si="192"/>
        <v>206</v>
      </c>
      <c r="BC95" s="362">
        <v>87</v>
      </c>
      <c r="BD95" s="371">
        <f t="shared" ca="1" si="193"/>
        <v>0</v>
      </c>
      <c r="BE95" s="359">
        <f t="shared" ca="1" si="123"/>
        <v>0</v>
      </c>
      <c r="BF95" s="359">
        <f t="shared" ca="1" si="124"/>
        <v>0</v>
      </c>
      <c r="BG95" s="359">
        <f t="shared" ca="1" si="125"/>
        <v>0</v>
      </c>
      <c r="BH95" s="359">
        <f t="shared" ca="1" si="126"/>
        <v>0</v>
      </c>
      <c r="BI95" s="359">
        <f t="shared" ca="1" si="174"/>
        <v>0</v>
      </c>
      <c r="BK95" s="362">
        <f t="shared" ca="1" si="194"/>
        <v>206</v>
      </c>
      <c r="BL95" s="362">
        <v>87</v>
      </c>
      <c r="BM95" s="371">
        <f t="shared" ca="1" si="195"/>
        <v>0</v>
      </c>
      <c r="BN95" s="359">
        <f t="shared" ca="1" si="127"/>
        <v>0</v>
      </c>
      <c r="BO95" s="359">
        <f t="shared" ca="1" si="128"/>
        <v>0</v>
      </c>
      <c r="BP95" s="359">
        <f t="shared" ca="1" si="129"/>
        <v>0</v>
      </c>
      <c r="BQ95" s="359">
        <f t="shared" ca="1" si="130"/>
        <v>0</v>
      </c>
      <c r="BR95" s="359">
        <f t="shared" ca="1" si="175"/>
        <v>0</v>
      </c>
      <c r="BT95" s="362">
        <f t="shared" ca="1" si="196"/>
        <v>206</v>
      </c>
      <c r="BU95" s="362">
        <v>87</v>
      </c>
      <c r="BV95" s="371">
        <f t="shared" ca="1" si="197"/>
        <v>0</v>
      </c>
      <c r="BW95" s="359">
        <f t="shared" ca="1" si="131"/>
        <v>0</v>
      </c>
      <c r="BX95" s="359">
        <f t="shared" ca="1" si="132"/>
        <v>0</v>
      </c>
      <c r="BY95" s="359">
        <f t="shared" ca="1" si="133"/>
        <v>0</v>
      </c>
      <c r="BZ95" s="359">
        <f t="shared" ca="1" si="134"/>
        <v>0</v>
      </c>
      <c r="CA95" s="359">
        <f t="shared" ca="1" si="176"/>
        <v>0</v>
      </c>
      <c r="CC95" s="362">
        <f t="shared" ca="1" si="198"/>
        <v>206</v>
      </c>
      <c r="CD95" s="362">
        <v>87</v>
      </c>
      <c r="CE95" s="371">
        <f t="shared" ca="1" si="199"/>
        <v>0</v>
      </c>
      <c r="CF95" s="359">
        <f t="shared" ca="1" si="135"/>
        <v>0</v>
      </c>
      <c r="CG95" s="359">
        <f t="shared" ca="1" si="136"/>
        <v>0</v>
      </c>
      <c r="CH95" s="359">
        <f t="shared" ca="1" si="137"/>
        <v>0</v>
      </c>
      <c r="CI95" s="359">
        <f t="shared" ca="1" si="138"/>
        <v>0</v>
      </c>
      <c r="CJ95" s="359">
        <f t="shared" ca="1" si="177"/>
        <v>0</v>
      </c>
      <c r="CL95" s="362">
        <f t="shared" ca="1" si="200"/>
        <v>206</v>
      </c>
      <c r="CM95" s="362">
        <v>87</v>
      </c>
      <c r="CN95" s="371">
        <f t="shared" ca="1" si="201"/>
        <v>0</v>
      </c>
      <c r="CO95" s="359">
        <f t="shared" ca="1" si="139"/>
        <v>0</v>
      </c>
      <c r="CP95" s="359">
        <f t="shared" ca="1" si="140"/>
        <v>0</v>
      </c>
      <c r="CQ95" s="359">
        <f t="shared" ca="1" si="141"/>
        <v>0</v>
      </c>
      <c r="CR95" s="359">
        <f t="shared" ca="1" si="142"/>
        <v>0</v>
      </c>
      <c r="CS95" s="359">
        <f t="shared" ca="1" si="178"/>
        <v>0</v>
      </c>
      <c r="CU95" s="362">
        <f t="shared" ca="1" si="202"/>
        <v>206</v>
      </c>
      <c r="CV95" s="362">
        <v>87</v>
      </c>
      <c r="CW95" s="371">
        <f t="shared" ca="1" si="203"/>
        <v>0</v>
      </c>
      <c r="CX95" s="359">
        <f t="shared" ca="1" si="143"/>
        <v>0</v>
      </c>
      <c r="CY95" s="359">
        <f t="shared" ca="1" si="144"/>
        <v>0</v>
      </c>
      <c r="CZ95" s="359">
        <f t="shared" ca="1" si="145"/>
        <v>0</v>
      </c>
      <c r="DA95" s="359">
        <f t="shared" ca="1" si="146"/>
        <v>0</v>
      </c>
      <c r="DB95" s="359">
        <f t="shared" ca="1" si="179"/>
        <v>0</v>
      </c>
      <c r="DD95" s="362">
        <f t="shared" ca="1" si="204"/>
        <v>206</v>
      </c>
      <c r="DE95" s="362">
        <v>87</v>
      </c>
      <c r="DF95" s="371">
        <f t="shared" ca="1" si="205"/>
        <v>0</v>
      </c>
      <c r="DG95" s="359">
        <f t="shared" ca="1" si="147"/>
        <v>0</v>
      </c>
      <c r="DH95" s="359">
        <f t="shared" ca="1" si="148"/>
        <v>0</v>
      </c>
      <c r="DI95" s="359">
        <f t="shared" ca="1" si="149"/>
        <v>0</v>
      </c>
      <c r="DJ95" s="359">
        <f t="shared" ca="1" si="150"/>
        <v>0</v>
      </c>
      <c r="DK95" s="359">
        <f t="shared" ca="1" si="180"/>
        <v>0</v>
      </c>
      <c r="DM95" s="362">
        <f t="shared" ca="1" si="206"/>
        <v>206</v>
      </c>
      <c r="DN95" s="362">
        <v>87</v>
      </c>
      <c r="DO95" s="371">
        <f t="shared" ca="1" si="207"/>
        <v>0</v>
      </c>
      <c r="DP95" s="359">
        <f t="shared" ca="1" si="151"/>
        <v>0</v>
      </c>
      <c r="DQ95" s="359">
        <f t="shared" ca="1" si="152"/>
        <v>0</v>
      </c>
      <c r="DR95" s="359">
        <f t="shared" ca="1" si="153"/>
        <v>0</v>
      </c>
      <c r="DS95" s="359">
        <f t="shared" ca="1" si="154"/>
        <v>0</v>
      </c>
      <c r="DT95" s="359">
        <f t="shared" ca="1" si="181"/>
        <v>0</v>
      </c>
      <c r="DV95" s="362">
        <f t="shared" ca="1" si="208"/>
        <v>206</v>
      </c>
      <c r="DW95" s="362">
        <v>87</v>
      </c>
      <c r="DX95" s="371">
        <f t="shared" ca="1" si="209"/>
        <v>0</v>
      </c>
      <c r="DY95" s="359">
        <f t="shared" ca="1" si="155"/>
        <v>0</v>
      </c>
      <c r="DZ95" s="359">
        <f t="shared" ca="1" si="156"/>
        <v>0</v>
      </c>
      <c r="EA95" s="359">
        <f t="shared" ca="1" si="157"/>
        <v>0</v>
      </c>
      <c r="EB95" s="359">
        <f t="shared" ca="1" si="158"/>
        <v>0</v>
      </c>
      <c r="EC95" s="359">
        <f t="shared" ca="1" si="182"/>
        <v>0</v>
      </c>
      <c r="EE95" s="362">
        <f t="shared" ca="1" si="210"/>
        <v>206</v>
      </c>
      <c r="EF95" s="362">
        <v>87</v>
      </c>
      <c r="EG95" s="371">
        <f t="shared" ca="1" si="211"/>
        <v>0</v>
      </c>
      <c r="EH95" s="359">
        <f t="shared" ca="1" si="159"/>
        <v>0</v>
      </c>
      <c r="EI95" s="359">
        <f t="shared" ca="1" si="160"/>
        <v>0</v>
      </c>
      <c r="EJ95" s="359">
        <f t="shared" ca="1" si="161"/>
        <v>0</v>
      </c>
      <c r="EK95" s="359">
        <f t="shared" ca="1" si="162"/>
        <v>0</v>
      </c>
      <c r="EL95" s="359">
        <f t="shared" ca="1" si="183"/>
        <v>0</v>
      </c>
    </row>
    <row r="96" spans="6:142" x14ac:dyDescent="0.35">
      <c r="F96" s="372">
        <f ca="1">IFERROR(INDEX('Inflation Rates'!$A$16:$H$138,MATCH('TSP Traditional'!$H96,'Inflation Rates'!$A$16:$A$138,0),8)/INDEX('Inflation Rates'!$A$16:$H$138,MATCH('TSP Traditional'!$H96,'Inflation Rates'!$A$16:$A$138,0)-1,8)-1,F95)</f>
        <v>2.0000000000000018E-2</v>
      </c>
      <c r="G96" s="372">
        <f ca="1">IFERROR(INDEX('Inflation Rates'!$A$16:$H$138,MATCH('TSP Traditional'!$H96,'Inflation Rates'!$A$16:$A$138,0),6)/INDEX('Inflation Rates'!$A$16:$H$138,MATCH('TSP Traditional'!$H96,'Inflation Rates'!$A$16:$A$138,0)-1,6)-1,G95)</f>
        <v>2.0999999999999908E-2</v>
      </c>
      <c r="H96" s="362">
        <f t="shared" ca="1" si="212"/>
        <v>2107</v>
      </c>
      <c r="I96" s="362">
        <f t="shared" ca="1" si="213"/>
        <v>207</v>
      </c>
      <c r="J96" s="362">
        <v>88</v>
      </c>
      <c r="K96" s="371">
        <f t="shared" ca="1" si="110"/>
        <v>0</v>
      </c>
      <c r="L96" s="359">
        <f t="shared" ca="1" si="163"/>
        <v>0</v>
      </c>
      <c r="M96" s="359">
        <f t="shared" ca="1" si="164"/>
        <v>0</v>
      </c>
      <c r="N96" s="359">
        <f t="shared" ca="1" si="165"/>
        <v>0</v>
      </c>
      <c r="O96" s="359">
        <f t="shared" ca="1" si="166"/>
        <v>0</v>
      </c>
      <c r="P96" s="359">
        <f t="shared" ca="1" si="184"/>
        <v>0</v>
      </c>
      <c r="R96" s="362">
        <f t="shared" ca="1" si="214"/>
        <v>207</v>
      </c>
      <c r="S96" s="362">
        <v>87</v>
      </c>
      <c r="T96" s="371">
        <f t="shared" ca="1" si="215"/>
        <v>0</v>
      </c>
      <c r="U96" s="359">
        <f t="shared" ca="1" si="167"/>
        <v>0</v>
      </c>
      <c r="V96" s="359">
        <f t="shared" ca="1" si="168"/>
        <v>0</v>
      </c>
      <c r="W96" s="359">
        <f t="shared" ca="1" si="169"/>
        <v>0</v>
      </c>
      <c r="X96" s="359">
        <f t="shared" ca="1" si="170"/>
        <v>0</v>
      </c>
      <c r="Y96" s="359">
        <f t="shared" ca="1" si="185"/>
        <v>0</v>
      </c>
      <c r="AA96" s="362">
        <f t="shared" ca="1" si="186"/>
        <v>207</v>
      </c>
      <c r="AB96" s="362">
        <v>88</v>
      </c>
      <c r="AC96" s="371">
        <f t="shared" ca="1" si="187"/>
        <v>0</v>
      </c>
      <c r="AD96" s="359">
        <f t="shared" ca="1" si="111"/>
        <v>0</v>
      </c>
      <c r="AE96" s="359">
        <f t="shared" ca="1" si="112"/>
        <v>0</v>
      </c>
      <c r="AF96" s="359">
        <f t="shared" ca="1" si="113"/>
        <v>0</v>
      </c>
      <c r="AG96" s="359">
        <f t="shared" ca="1" si="114"/>
        <v>0</v>
      </c>
      <c r="AH96" s="359">
        <f t="shared" ca="1" si="171"/>
        <v>0</v>
      </c>
      <c r="AJ96" s="362">
        <f t="shared" ca="1" si="188"/>
        <v>207</v>
      </c>
      <c r="AK96" s="362">
        <v>88</v>
      </c>
      <c r="AL96" s="371">
        <f t="shared" ca="1" si="189"/>
        <v>0</v>
      </c>
      <c r="AM96" s="359">
        <f t="shared" ca="1" si="115"/>
        <v>0</v>
      </c>
      <c r="AN96" s="359">
        <f t="shared" ca="1" si="116"/>
        <v>0</v>
      </c>
      <c r="AO96" s="359">
        <f t="shared" ca="1" si="117"/>
        <v>0</v>
      </c>
      <c r="AP96" s="359">
        <f t="shared" ca="1" si="118"/>
        <v>0</v>
      </c>
      <c r="AQ96" s="359">
        <f t="shared" ca="1" si="172"/>
        <v>0</v>
      </c>
      <c r="AS96" s="362">
        <f t="shared" ca="1" si="190"/>
        <v>207</v>
      </c>
      <c r="AT96" s="362">
        <v>88</v>
      </c>
      <c r="AU96" s="371">
        <f t="shared" ca="1" si="191"/>
        <v>0</v>
      </c>
      <c r="AV96" s="359">
        <f t="shared" ca="1" si="119"/>
        <v>0</v>
      </c>
      <c r="AW96" s="359">
        <f t="shared" ca="1" si="120"/>
        <v>0</v>
      </c>
      <c r="AX96" s="359">
        <f t="shared" ca="1" si="121"/>
        <v>0</v>
      </c>
      <c r="AY96" s="359">
        <f t="shared" ca="1" si="122"/>
        <v>0</v>
      </c>
      <c r="AZ96" s="359">
        <f t="shared" ca="1" si="173"/>
        <v>0</v>
      </c>
      <c r="BB96" s="362">
        <f t="shared" ca="1" si="192"/>
        <v>207</v>
      </c>
      <c r="BC96" s="362">
        <v>88</v>
      </c>
      <c r="BD96" s="371">
        <f t="shared" ca="1" si="193"/>
        <v>0</v>
      </c>
      <c r="BE96" s="359">
        <f t="shared" ca="1" si="123"/>
        <v>0</v>
      </c>
      <c r="BF96" s="359">
        <f t="shared" ca="1" si="124"/>
        <v>0</v>
      </c>
      <c r="BG96" s="359">
        <f t="shared" ca="1" si="125"/>
        <v>0</v>
      </c>
      <c r="BH96" s="359">
        <f t="shared" ca="1" si="126"/>
        <v>0</v>
      </c>
      <c r="BI96" s="359">
        <f t="shared" ca="1" si="174"/>
        <v>0</v>
      </c>
      <c r="BK96" s="362">
        <f t="shared" ca="1" si="194"/>
        <v>207</v>
      </c>
      <c r="BL96" s="362">
        <v>88</v>
      </c>
      <c r="BM96" s="371">
        <f t="shared" ca="1" si="195"/>
        <v>0</v>
      </c>
      <c r="BN96" s="359">
        <f t="shared" ca="1" si="127"/>
        <v>0</v>
      </c>
      <c r="BO96" s="359">
        <f t="shared" ca="1" si="128"/>
        <v>0</v>
      </c>
      <c r="BP96" s="359">
        <f t="shared" ca="1" si="129"/>
        <v>0</v>
      </c>
      <c r="BQ96" s="359">
        <f t="shared" ca="1" si="130"/>
        <v>0</v>
      </c>
      <c r="BR96" s="359">
        <f t="shared" ca="1" si="175"/>
        <v>0</v>
      </c>
      <c r="BT96" s="362">
        <f t="shared" ca="1" si="196"/>
        <v>207</v>
      </c>
      <c r="BU96" s="362">
        <v>88</v>
      </c>
      <c r="BV96" s="371">
        <f t="shared" ca="1" si="197"/>
        <v>0</v>
      </c>
      <c r="BW96" s="359">
        <f t="shared" ca="1" si="131"/>
        <v>0</v>
      </c>
      <c r="BX96" s="359">
        <f t="shared" ca="1" si="132"/>
        <v>0</v>
      </c>
      <c r="BY96" s="359">
        <f t="shared" ca="1" si="133"/>
        <v>0</v>
      </c>
      <c r="BZ96" s="359">
        <f t="shared" ca="1" si="134"/>
        <v>0</v>
      </c>
      <c r="CA96" s="359">
        <f t="shared" ca="1" si="176"/>
        <v>0</v>
      </c>
      <c r="CC96" s="362">
        <f t="shared" ca="1" si="198"/>
        <v>207</v>
      </c>
      <c r="CD96" s="362">
        <v>88</v>
      </c>
      <c r="CE96" s="371">
        <f t="shared" ca="1" si="199"/>
        <v>0</v>
      </c>
      <c r="CF96" s="359">
        <f t="shared" ca="1" si="135"/>
        <v>0</v>
      </c>
      <c r="CG96" s="359">
        <f t="shared" ca="1" si="136"/>
        <v>0</v>
      </c>
      <c r="CH96" s="359">
        <f t="shared" ca="1" si="137"/>
        <v>0</v>
      </c>
      <c r="CI96" s="359">
        <f t="shared" ca="1" si="138"/>
        <v>0</v>
      </c>
      <c r="CJ96" s="359">
        <f t="shared" ca="1" si="177"/>
        <v>0</v>
      </c>
      <c r="CL96" s="362">
        <f t="shared" ca="1" si="200"/>
        <v>207</v>
      </c>
      <c r="CM96" s="362">
        <v>88</v>
      </c>
      <c r="CN96" s="371">
        <f t="shared" ca="1" si="201"/>
        <v>0</v>
      </c>
      <c r="CO96" s="359">
        <f t="shared" ca="1" si="139"/>
        <v>0</v>
      </c>
      <c r="CP96" s="359">
        <f t="shared" ca="1" si="140"/>
        <v>0</v>
      </c>
      <c r="CQ96" s="359">
        <f t="shared" ca="1" si="141"/>
        <v>0</v>
      </c>
      <c r="CR96" s="359">
        <f t="shared" ca="1" si="142"/>
        <v>0</v>
      </c>
      <c r="CS96" s="359">
        <f t="shared" ca="1" si="178"/>
        <v>0</v>
      </c>
      <c r="CU96" s="362">
        <f t="shared" ca="1" si="202"/>
        <v>207</v>
      </c>
      <c r="CV96" s="362">
        <v>88</v>
      </c>
      <c r="CW96" s="371">
        <f t="shared" ca="1" si="203"/>
        <v>0</v>
      </c>
      <c r="CX96" s="359">
        <f t="shared" ca="1" si="143"/>
        <v>0</v>
      </c>
      <c r="CY96" s="359">
        <f t="shared" ca="1" si="144"/>
        <v>0</v>
      </c>
      <c r="CZ96" s="359">
        <f t="shared" ca="1" si="145"/>
        <v>0</v>
      </c>
      <c r="DA96" s="359">
        <f t="shared" ca="1" si="146"/>
        <v>0</v>
      </c>
      <c r="DB96" s="359">
        <f t="shared" ca="1" si="179"/>
        <v>0</v>
      </c>
      <c r="DD96" s="362">
        <f t="shared" ca="1" si="204"/>
        <v>207</v>
      </c>
      <c r="DE96" s="362">
        <v>88</v>
      </c>
      <c r="DF96" s="371">
        <f t="shared" ca="1" si="205"/>
        <v>0</v>
      </c>
      <c r="DG96" s="359">
        <f t="shared" ca="1" si="147"/>
        <v>0</v>
      </c>
      <c r="DH96" s="359">
        <f t="shared" ca="1" si="148"/>
        <v>0</v>
      </c>
      <c r="DI96" s="359">
        <f t="shared" ca="1" si="149"/>
        <v>0</v>
      </c>
      <c r="DJ96" s="359">
        <f t="shared" ca="1" si="150"/>
        <v>0</v>
      </c>
      <c r="DK96" s="359">
        <f t="shared" ca="1" si="180"/>
        <v>0</v>
      </c>
      <c r="DM96" s="362">
        <f t="shared" ca="1" si="206"/>
        <v>207</v>
      </c>
      <c r="DN96" s="362">
        <v>88</v>
      </c>
      <c r="DO96" s="371">
        <f t="shared" ca="1" si="207"/>
        <v>0</v>
      </c>
      <c r="DP96" s="359">
        <f t="shared" ca="1" si="151"/>
        <v>0</v>
      </c>
      <c r="DQ96" s="359">
        <f t="shared" ca="1" si="152"/>
        <v>0</v>
      </c>
      <c r="DR96" s="359">
        <f t="shared" ca="1" si="153"/>
        <v>0</v>
      </c>
      <c r="DS96" s="359">
        <f t="shared" ca="1" si="154"/>
        <v>0</v>
      </c>
      <c r="DT96" s="359">
        <f t="shared" ca="1" si="181"/>
        <v>0</v>
      </c>
      <c r="DV96" s="362">
        <f t="shared" ca="1" si="208"/>
        <v>207</v>
      </c>
      <c r="DW96" s="362">
        <v>88</v>
      </c>
      <c r="DX96" s="371">
        <f t="shared" ca="1" si="209"/>
        <v>0</v>
      </c>
      <c r="DY96" s="359">
        <f t="shared" ca="1" si="155"/>
        <v>0</v>
      </c>
      <c r="DZ96" s="359">
        <f t="shared" ca="1" si="156"/>
        <v>0</v>
      </c>
      <c r="EA96" s="359">
        <f t="shared" ca="1" si="157"/>
        <v>0</v>
      </c>
      <c r="EB96" s="359">
        <f t="shared" ca="1" si="158"/>
        <v>0</v>
      </c>
      <c r="EC96" s="359">
        <f t="shared" ca="1" si="182"/>
        <v>0</v>
      </c>
      <c r="EE96" s="362">
        <f t="shared" ca="1" si="210"/>
        <v>207</v>
      </c>
      <c r="EF96" s="362">
        <v>88</v>
      </c>
      <c r="EG96" s="371">
        <f t="shared" ca="1" si="211"/>
        <v>0</v>
      </c>
      <c r="EH96" s="359">
        <f t="shared" ca="1" si="159"/>
        <v>0</v>
      </c>
      <c r="EI96" s="359">
        <f t="shared" ca="1" si="160"/>
        <v>0</v>
      </c>
      <c r="EJ96" s="359">
        <f t="shared" ca="1" si="161"/>
        <v>0</v>
      </c>
      <c r="EK96" s="359">
        <f t="shared" ca="1" si="162"/>
        <v>0</v>
      </c>
      <c r="EL96" s="359">
        <f t="shared" ca="1" si="183"/>
        <v>0</v>
      </c>
    </row>
    <row r="97" spans="6:142" x14ac:dyDescent="0.35">
      <c r="F97" s="372">
        <f ca="1">IFERROR(INDEX('Inflation Rates'!$A$16:$H$138,MATCH('TSP Traditional'!$H97,'Inflation Rates'!$A$16:$A$138,0),8)/INDEX('Inflation Rates'!$A$16:$H$138,MATCH('TSP Traditional'!$H97,'Inflation Rates'!$A$16:$A$138,0)-1,8)-1,F96)</f>
        <v>2.0000000000000018E-2</v>
      </c>
      <c r="G97" s="372">
        <f ca="1">IFERROR(INDEX('Inflation Rates'!$A$16:$H$138,MATCH('TSP Traditional'!$H97,'Inflation Rates'!$A$16:$A$138,0),6)/INDEX('Inflation Rates'!$A$16:$H$138,MATCH('TSP Traditional'!$H97,'Inflation Rates'!$A$16:$A$138,0)-1,6)-1,G96)</f>
        <v>2.0999999999999908E-2</v>
      </c>
      <c r="H97" s="362">
        <f t="shared" ca="1" si="212"/>
        <v>2108</v>
      </c>
      <c r="I97" s="362">
        <f t="shared" ca="1" si="213"/>
        <v>208</v>
      </c>
      <c r="J97" s="362">
        <v>89</v>
      </c>
      <c r="K97" s="371">
        <f t="shared" ca="1" si="110"/>
        <v>0</v>
      </c>
      <c r="L97" s="359">
        <f t="shared" ca="1" si="163"/>
        <v>0</v>
      </c>
      <c r="M97" s="359">
        <f t="shared" ca="1" si="164"/>
        <v>0</v>
      </c>
      <c r="N97" s="359">
        <f t="shared" ca="1" si="165"/>
        <v>0</v>
      </c>
      <c r="O97" s="359">
        <f t="shared" ca="1" si="166"/>
        <v>0</v>
      </c>
      <c r="P97" s="359">
        <f t="shared" ca="1" si="184"/>
        <v>0</v>
      </c>
      <c r="R97" s="362">
        <f t="shared" ca="1" si="214"/>
        <v>208</v>
      </c>
      <c r="S97" s="362">
        <v>88</v>
      </c>
      <c r="T97" s="371">
        <f t="shared" ca="1" si="215"/>
        <v>0</v>
      </c>
      <c r="U97" s="359">
        <f t="shared" ca="1" si="167"/>
        <v>0</v>
      </c>
      <c r="V97" s="359">
        <f t="shared" ca="1" si="168"/>
        <v>0</v>
      </c>
      <c r="W97" s="359">
        <f t="shared" ca="1" si="169"/>
        <v>0</v>
      </c>
      <c r="X97" s="359">
        <f t="shared" ca="1" si="170"/>
        <v>0</v>
      </c>
      <c r="Y97" s="359">
        <f t="shared" ca="1" si="185"/>
        <v>0</v>
      </c>
      <c r="AA97" s="362">
        <f t="shared" ca="1" si="186"/>
        <v>208</v>
      </c>
      <c r="AB97" s="362">
        <v>89</v>
      </c>
      <c r="AC97" s="371">
        <f t="shared" ca="1" si="187"/>
        <v>0</v>
      </c>
      <c r="AD97" s="359">
        <f t="shared" ca="1" si="111"/>
        <v>0</v>
      </c>
      <c r="AE97" s="359">
        <f t="shared" ca="1" si="112"/>
        <v>0</v>
      </c>
      <c r="AF97" s="359">
        <f t="shared" ca="1" si="113"/>
        <v>0</v>
      </c>
      <c r="AG97" s="359">
        <f t="shared" ca="1" si="114"/>
        <v>0</v>
      </c>
      <c r="AH97" s="359">
        <f t="shared" ca="1" si="171"/>
        <v>0</v>
      </c>
      <c r="AJ97" s="362">
        <f t="shared" ca="1" si="188"/>
        <v>208</v>
      </c>
      <c r="AK97" s="362">
        <v>89</v>
      </c>
      <c r="AL97" s="371">
        <f t="shared" ca="1" si="189"/>
        <v>0</v>
      </c>
      <c r="AM97" s="359">
        <f t="shared" ca="1" si="115"/>
        <v>0</v>
      </c>
      <c r="AN97" s="359">
        <f t="shared" ca="1" si="116"/>
        <v>0</v>
      </c>
      <c r="AO97" s="359">
        <f t="shared" ca="1" si="117"/>
        <v>0</v>
      </c>
      <c r="AP97" s="359">
        <f t="shared" ca="1" si="118"/>
        <v>0</v>
      </c>
      <c r="AQ97" s="359">
        <f t="shared" ca="1" si="172"/>
        <v>0</v>
      </c>
      <c r="AS97" s="362">
        <f t="shared" ca="1" si="190"/>
        <v>208</v>
      </c>
      <c r="AT97" s="362">
        <v>89</v>
      </c>
      <c r="AU97" s="371">
        <f t="shared" ca="1" si="191"/>
        <v>0</v>
      </c>
      <c r="AV97" s="359">
        <f t="shared" ca="1" si="119"/>
        <v>0</v>
      </c>
      <c r="AW97" s="359">
        <f t="shared" ca="1" si="120"/>
        <v>0</v>
      </c>
      <c r="AX97" s="359">
        <f t="shared" ca="1" si="121"/>
        <v>0</v>
      </c>
      <c r="AY97" s="359">
        <f t="shared" ca="1" si="122"/>
        <v>0</v>
      </c>
      <c r="AZ97" s="359">
        <f t="shared" ca="1" si="173"/>
        <v>0</v>
      </c>
      <c r="BB97" s="362">
        <f t="shared" ca="1" si="192"/>
        <v>208</v>
      </c>
      <c r="BC97" s="362">
        <v>89</v>
      </c>
      <c r="BD97" s="371">
        <f t="shared" ca="1" si="193"/>
        <v>0</v>
      </c>
      <c r="BE97" s="359">
        <f t="shared" ca="1" si="123"/>
        <v>0</v>
      </c>
      <c r="BF97" s="359">
        <f t="shared" ca="1" si="124"/>
        <v>0</v>
      </c>
      <c r="BG97" s="359">
        <f t="shared" ca="1" si="125"/>
        <v>0</v>
      </c>
      <c r="BH97" s="359">
        <f t="shared" ca="1" si="126"/>
        <v>0</v>
      </c>
      <c r="BI97" s="359">
        <f t="shared" ca="1" si="174"/>
        <v>0</v>
      </c>
      <c r="BK97" s="362">
        <f t="shared" ca="1" si="194"/>
        <v>208</v>
      </c>
      <c r="BL97" s="362">
        <v>89</v>
      </c>
      <c r="BM97" s="371">
        <f t="shared" ca="1" si="195"/>
        <v>0</v>
      </c>
      <c r="BN97" s="359">
        <f t="shared" ca="1" si="127"/>
        <v>0</v>
      </c>
      <c r="BO97" s="359">
        <f t="shared" ca="1" si="128"/>
        <v>0</v>
      </c>
      <c r="BP97" s="359">
        <f t="shared" ca="1" si="129"/>
        <v>0</v>
      </c>
      <c r="BQ97" s="359">
        <f t="shared" ca="1" si="130"/>
        <v>0</v>
      </c>
      <c r="BR97" s="359">
        <f t="shared" ca="1" si="175"/>
        <v>0</v>
      </c>
      <c r="BT97" s="362">
        <f t="shared" ca="1" si="196"/>
        <v>208</v>
      </c>
      <c r="BU97" s="362">
        <v>89</v>
      </c>
      <c r="BV97" s="371">
        <f t="shared" ca="1" si="197"/>
        <v>0</v>
      </c>
      <c r="BW97" s="359">
        <f t="shared" ca="1" si="131"/>
        <v>0</v>
      </c>
      <c r="BX97" s="359">
        <f t="shared" ca="1" si="132"/>
        <v>0</v>
      </c>
      <c r="BY97" s="359">
        <f t="shared" ca="1" si="133"/>
        <v>0</v>
      </c>
      <c r="BZ97" s="359">
        <f t="shared" ca="1" si="134"/>
        <v>0</v>
      </c>
      <c r="CA97" s="359">
        <f t="shared" ca="1" si="176"/>
        <v>0</v>
      </c>
      <c r="CC97" s="362">
        <f t="shared" ca="1" si="198"/>
        <v>208</v>
      </c>
      <c r="CD97" s="362">
        <v>89</v>
      </c>
      <c r="CE97" s="371">
        <f t="shared" ca="1" si="199"/>
        <v>0</v>
      </c>
      <c r="CF97" s="359">
        <f t="shared" ca="1" si="135"/>
        <v>0</v>
      </c>
      <c r="CG97" s="359">
        <f t="shared" ca="1" si="136"/>
        <v>0</v>
      </c>
      <c r="CH97" s="359">
        <f t="shared" ca="1" si="137"/>
        <v>0</v>
      </c>
      <c r="CI97" s="359">
        <f t="shared" ca="1" si="138"/>
        <v>0</v>
      </c>
      <c r="CJ97" s="359">
        <f t="shared" ca="1" si="177"/>
        <v>0</v>
      </c>
      <c r="CL97" s="362">
        <f t="shared" ca="1" si="200"/>
        <v>208</v>
      </c>
      <c r="CM97" s="362">
        <v>89</v>
      </c>
      <c r="CN97" s="371">
        <f t="shared" ca="1" si="201"/>
        <v>0</v>
      </c>
      <c r="CO97" s="359">
        <f t="shared" ca="1" si="139"/>
        <v>0</v>
      </c>
      <c r="CP97" s="359">
        <f t="shared" ca="1" si="140"/>
        <v>0</v>
      </c>
      <c r="CQ97" s="359">
        <f t="shared" ca="1" si="141"/>
        <v>0</v>
      </c>
      <c r="CR97" s="359">
        <f t="shared" ca="1" si="142"/>
        <v>0</v>
      </c>
      <c r="CS97" s="359">
        <f t="shared" ca="1" si="178"/>
        <v>0</v>
      </c>
      <c r="CU97" s="362">
        <f t="shared" ca="1" si="202"/>
        <v>208</v>
      </c>
      <c r="CV97" s="362">
        <v>89</v>
      </c>
      <c r="CW97" s="371">
        <f t="shared" ca="1" si="203"/>
        <v>0</v>
      </c>
      <c r="CX97" s="359">
        <f t="shared" ca="1" si="143"/>
        <v>0</v>
      </c>
      <c r="CY97" s="359">
        <f t="shared" ca="1" si="144"/>
        <v>0</v>
      </c>
      <c r="CZ97" s="359">
        <f t="shared" ca="1" si="145"/>
        <v>0</v>
      </c>
      <c r="DA97" s="359">
        <f t="shared" ca="1" si="146"/>
        <v>0</v>
      </c>
      <c r="DB97" s="359">
        <f t="shared" ca="1" si="179"/>
        <v>0</v>
      </c>
      <c r="DD97" s="362">
        <f t="shared" ca="1" si="204"/>
        <v>208</v>
      </c>
      <c r="DE97" s="362">
        <v>89</v>
      </c>
      <c r="DF97" s="371">
        <f t="shared" ca="1" si="205"/>
        <v>0</v>
      </c>
      <c r="DG97" s="359">
        <f t="shared" ca="1" si="147"/>
        <v>0</v>
      </c>
      <c r="DH97" s="359">
        <f t="shared" ca="1" si="148"/>
        <v>0</v>
      </c>
      <c r="DI97" s="359">
        <f t="shared" ca="1" si="149"/>
        <v>0</v>
      </c>
      <c r="DJ97" s="359">
        <f t="shared" ca="1" si="150"/>
        <v>0</v>
      </c>
      <c r="DK97" s="359">
        <f t="shared" ca="1" si="180"/>
        <v>0</v>
      </c>
      <c r="DM97" s="362">
        <f t="shared" ca="1" si="206"/>
        <v>208</v>
      </c>
      <c r="DN97" s="362">
        <v>89</v>
      </c>
      <c r="DO97" s="371">
        <f t="shared" ca="1" si="207"/>
        <v>0</v>
      </c>
      <c r="DP97" s="359">
        <f t="shared" ca="1" si="151"/>
        <v>0</v>
      </c>
      <c r="DQ97" s="359">
        <f t="shared" ca="1" si="152"/>
        <v>0</v>
      </c>
      <c r="DR97" s="359">
        <f t="shared" ca="1" si="153"/>
        <v>0</v>
      </c>
      <c r="DS97" s="359">
        <f t="shared" ca="1" si="154"/>
        <v>0</v>
      </c>
      <c r="DT97" s="359">
        <f t="shared" ca="1" si="181"/>
        <v>0</v>
      </c>
      <c r="DV97" s="362">
        <f t="shared" ca="1" si="208"/>
        <v>208</v>
      </c>
      <c r="DW97" s="362">
        <v>89</v>
      </c>
      <c r="DX97" s="371">
        <f t="shared" ca="1" si="209"/>
        <v>0</v>
      </c>
      <c r="DY97" s="359">
        <f t="shared" ca="1" si="155"/>
        <v>0</v>
      </c>
      <c r="DZ97" s="359">
        <f t="shared" ca="1" si="156"/>
        <v>0</v>
      </c>
      <c r="EA97" s="359">
        <f t="shared" ca="1" si="157"/>
        <v>0</v>
      </c>
      <c r="EB97" s="359">
        <f t="shared" ca="1" si="158"/>
        <v>0</v>
      </c>
      <c r="EC97" s="359">
        <f t="shared" ca="1" si="182"/>
        <v>0</v>
      </c>
      <c r="EE97" s="362">
        <f t="shared" ca="1" si="210"/>
        <v>208</v>
      </c>
      <c r="EF97" s="362">
        <v>89</v>
      </c>
      <c r="EG97" s="371">
        <f t="shared" ca="1" si="211"/>
        <v>0</v>
      </c>
      <c r="EH97" s="359">
        <f t="shared" ca="1" si="159"/>
        <v>0</v>
      </c>
      <c r="EI97" s="359">
        <f t="shared" ca="1" si="160"/>
        <v>0</v>
      </c>
      <c r="EJ97" s="359">
        <f t="shared" ca="1" si="161"/>
        <v>0</v>
      </c>
      <c r="EK97" s="359">
        <f t="shared" ca="1" si="162"/>
        <v>0</v>
      </c>
      <c r="EL97" s="359">
        <f t="shared" ca="1" si="183"/>
        <v>0</v>
      </c>
    </row>
    <row r="98" spans="6:142" x14ac:dyDescent="0.35">
      <c r="F98" s="372">
        <f ca="1">IFERROR(INDEX('Inflation Rates'!$A$16:$H$138,MATCH('TSP Traditional'!$H98,'Inflation Rates'!$A$16:$A$138,0),8)/INDEX('Inflation Rates'!$A$16:$H$138,MATCH('TSP Traditional'!$H98,'Inflation Rates'!$A$16:$A$138,0)-1,8)-1,F97)</f>
        <v>2.0000000000000018E-2</v>
      </c>
      <c r="G98" s="372">
        <f ca="1">IFERROR(INDEX('Inflation Rates'!$A$16:$H$138,MATCH('TSP Traditional'!$H98,'Inflation Rates'!$A$16:$A$138,0),6)/INDEX('Inflation Rates'!$A$16:$H$138,MATCH('TSP Traditional'!$H98,'Inflation Rates'!$A$16:$A$138,0)-1,6)-1,G97)</f>
        <v>2.0999999999999908E-2</v>
      </c>
      <c r="H98" s="362">
        <f t="shared" ca="1" si="212"/>
        <v>2109</v>
      </c>
      <c r="I98" s="362">
        <f t="shared" ca="1" si="213"/>
        <v>209</v>
      </c>
      <c r="J98" s="362">
        <v>90</v>
      </c>
      <c r="K98" s="371">
        <f t="shared" ca="1" si="110"/>
        <v>0</v>
      </c>
      <c r="L98" s="359">
        <f t="shared" ca="1" si="163"/>
        <v>0</v>
      </c>
      <c r="M98" s="359">
        <f t="shared" ca="1" si="164"/>
        <v>0</v>
      </c>
      <c r="N98" s="359">
        <f t="shared" ca="1" si="165"/>
        <v>0</v>
      </c>
      <c r="O98" s="359">
        <f t="shared" ca="1" si="166"/>
        <v>0</v>
      </c>
      <c r="P98" s="359">
        <f t="shared" ca="1" si="184"/>
        <v>0</v>
      </c>
      <c r="R98" s="362">
        <f t="shared" ca="1" si="214"/>
        <v>209</v>
      </c>
      <c r="S98" s="362">
        <v>89</v>
      </c>
      <c r="T98" s="371">
        <f t="shared" ca="1" si="215"/>
        <v>0</v>
      </c>
      <c r="U98" s="359">
        <f t="shared" ca="1" si="167"/>
        <v>0</v>
      </c>
      <c r="V98" s="359">
        <f t="shared" ca="1" si="168"/>
        <v>0</v>
      </c>
      <c r="W98" s="359">
        <f t="shared" ca="1" si="169"/>
        <v>0</v>
      </c>
      <c r="X98" s="359">
        <f t="shared" ca="1" si="170"/>
        <v>0</v>
      </c>
      <c r="Y98" s="359">
        <f t="shared" ca="1" si="185"/>
        <v>0</v>
      </c>
      <c r="AA98" s="362">
        <f t="shared" ca="1" si="186"/>
        <v>209</v>
      </c>
      <c r="AB98" s="362">
        <v>90</v>
      </c>
      <c r="AC98" s="371">
        <f t="shared" ca="1" si="187"/>
        <v>0</v>
      </c>
      <c r="AD98" s="359">
        <f t="shared" ca="1" si="111"/>
        <v>0</v>
      </c>
      <c r="AE98" s="359">
        <f t="shared" ca="1" si="112"/>
        <v>0</v>
      </c>
      <c r="AF98" s="359">
        <f t="shared" ca="1" si="113"/>
        <v>0</v>
      </c>
      <c r="AG98" s="359">
        <f t="shared" ca="1" si="114"/>
        <v>0</v>
      </c>
      <c r="AH98" s="359">
        <f t="shared" ca="1" si="171"/>
        <v>0</v>
      </c>
      <c r="AJ98" s="362">
        <f t="shared" ca="1" si="188"/>
        <v>209</v>
      </c>
      <c r="AK98" s="362">
        <v>90</v>
      </c>
      <c r="AL98" s="371">
        <f t="shared" ca="1" si="189"/>
        <v>0</v>
      </c>
      <c r="AM98" s="359">
        <f t="shared" ca="1" si="115"/>
        <v>0</v>
      </c>
      <c r="AN98" s="359">
        <f t="shared" ca="1" si="116"/>
        <v>0</v>
      </c>
      <c r="AO98" s="359">
        <f t="shared" ca="1" si="117"/>
        <v>0</v>
      </c>
      <c r="AP98" s="359">
        <f t="shared" ca="1" si="118"/>
        <v>0</v>
      </c>
      <c r="AQ98" s="359">
        <f t="shared" ca="1" si="172"/>
        <v>0</v>
      </c>
      <c r="AS98" s="362">
        <f t="shared" ca="1" si="190"/>
        <v>209</v>
      </c>
      <c r="AT98" s="362">
        <v>90</v>
      </c>
      <c r="AU98" s="371">
        <f t="shared" ca="1" si="191"/>
        <v>0</v>
      </c>
      <c r="AV98" s="359">
        <f t="shared" ca="1" si="119"/>
        <v>0</v>
      </c>
      <c r="AW98" s="359">
        <f t="shared" ca="1" si="120"/>
        <v>0</v>
      </c>
      <c r="AX98" s="359">
        <f t="shared" ca="1" si="121"/>
        <v>0</v>
      </c>
      <c r="AY98" s="359">
        <f t="shared" ca="1" si="122"/>
        <v>0</v>
      </c>
      <c r="AZ98" s="359">
        <f t="shared" ca="1" si="173"/>
        <v>0</v>
      </c>
      <c r="BB98" s="362">
        <f t="shared" ca="1" si="192"/>
        <v>209</v>
      </c>
      <c r="BC98" s="362">
        <v>90</v>
      </c>
      <c r="BD98" s="371">
        <f t="shared" ca="1" si="193"/>
        <v>0</v>
      </c>
      <c r="BE98" s="359">
        <f t="shared" ca="1" si="123"/>
        <v>0</v>
      </c>
      <c r="BF98" s="359">
        <f t="shared" ca="1" si="124"/>
        <v>0</v>
      </c>
      <c r="BG98" s="359">
        <f t="shared" ca="1" si="125"/>
        <v>0</v>
      </c>
      <c r="BH98" s="359">
        <f t="shared" ca="1" si="126"/>
        <v>0</v>
      </c>
      <c r="BI98" s="359">
        <f t="shared" ca="1" si="174"/>
        <v>0</v>
      </c>
      <c r="BK98" s="362">
        <f t="shared" ca="1" si="194"/>
        <v>209</v>
      </c>
      <c r="BL98" s="362">
        <v>90</v>
      </c>
      <c r="BM98" s="371">
        <f t="shared" ca="1" si="195"/>
        <v>0</v>
      </c>
      <c r="BN98" s="359">
        <f t="shared" ca="1" si="127"/>
        <v>0</v>
      </c>
      <c r="BO98" s="359">
        <f t="shared" ca="1" si="128"/>
        <v>0</v>
      </c>
      <c r="BP98" s="359">
        <f t="shared" ca="1" si="129"/>
        <v>0</v>
      </c>
      <c r="BQ98" s="359">
        <f t="shared" ca="1" si="130"/>
        <v>0</v>
      </c>
      <c r="BR98" s="359">
        <f t="shared" ca="1" si="175"/>
        <v>0</v>
      </c>
      <c r="BT98" s="362">
        <f t="shared" ca="1" si="196"/>
        <v>209</v>
      </c>
      <c r="BU98" s="362">
        <v>90</v>
      </c>
      <c r="BV98" s="371">
        <f t="shared" ca="1" si="197"/>
        <v>0</v>
      </c>
      <c r="BW98" s="359">
        <f t="shared" ca="1" si="131"/>
        <v>0</v>
      </c>
      <c r="BX98" s="359">
        <f t="shared" ca="1" si="132"/>
        <v>0</v>
      </c>
      <c r="BY98" s="359">
        <f t="shared" ca="1" si="133"/>
        <v>0</v>
      </c>
      <c r="BZ98" s="359">
        <f t="shared" ca="1" si="134"/>
        <v>0</v>
      </c>
      <c r="CA98" s="359">
        <f t="shared" ca="1" si="176"/>
        <v>0</v>
      </c>
      <c r="CC98" s="362">
        <f t="shared" ca="1" si="198"/>
        <v>209</v>
      </c>
      <c r="CD98" s="362">
        <v>90</v>
      </c>
      <c r="CE98" s="371">
        <f t="shared" ca="1" si="199"/>
        <v>0</v>
      </c>
      <c r="CF98" s="359">
        <f t="shared" ca="1" si="135"/>
        <v>0</v>
      </c>
      <c r="CG98" s="359">
        <f t="shared" ca="1" si="136"/>
        <v>0</v>
      </c>
      <c r="CH98" s="359">
        <f t="shared" ca="1" si="137"/>
        <v>0</v>
      </c>
      <c r="CI98" s="359">
        <f t="shared" ca="1" si="138"/>
        <v>0</v>
      </c>
      <c r="CJ98" s="359">
        <f t="shared" ca="1" si="177"/>
        <v>0</v>
      </c>
      <c r="CL98" s="362">
        <f t="shared" ca="1" si="200"/>
        <v>209</v>
      </c>
      <c r="CM98" s="362">
        <v>90</v>
      </c>
      <c r="CN98" s="371">
        <f t="shared" ca="1" si="201"/>
        <v>0</v>
      </c>
      <c r="CO98" s="359">
        <f t="shared" ca="1" si="139"/>
        <v>0</v>
      </c>
      <c r="CP98" s="359">
        <f t="shared" ca="1" si="140"/>
        <v>0</v>
      </c>
      <c r="CQ98" s="359">
        <f t="shared" ca="1" si="141"/>
        <v>0</v>
      </c>
      <c r="CR98" s="359">
        <f t="shared" ca="1" si="142"/>
        <v>0</v>
      </c>
      <c r="CS98" s="359">
        <f t="shared" ca="1" si="178"/>
        <v>0</v>
      </c>
      <c r="CU98" s="362">
        <f t="shared" ca="1" si="202"/>
        <v>209</v>
      </c>
      <c r="CV98" s="362">
        <v>90</v>
      </c>
      <c r="CW98" s="371">
        <f t="shared" ca="1" si="203"/>
        <v>0</v>
      </c>
      <c r="CX98" s="359">
        <f t="shared" ca="1" si="143"/>
        <v>0</v>
      </c>
      <c r="CY98" s="359">
        <f t="shared" ca="1" si="144"/>
        <v>0</v>
      </c>
      <c r="CZ98" s="359">
        <f t="shared" ca="1" si="145"/>
        <v>0</v>
      </c>
      <c r="DA98" s="359">
        <f t="shared" ca="1" si="146"/>
        <v>0</v>
      </c>
      <c r="DB98" s="359">
        <f t="shared" ca="1" si="179"/>
        <v>0</v>
      </c>
      <c r="DD98" s="362">
        <f t="shared" ca="1" si="204"/>
        <v>209</v>
      </c>
      <c r="DE98" s="362">
        <v>90</v>
      </c>
      <c r="DF98" s="371">
        <f t="shared" ca="1" si="205"/>
        <v>0</v>
      </c>
      <c r="DG98" s="359">
        <f t="shared" ca="1" si="147"/>
        <v>0</v>
      </c>
      <c r="DH98" s="359">
        <f t="shared" ca="1" si="148"/>
        <v>0</v>
      </c>
      <c r="DI98" s="359">
        <f t="shared" ca="1" si="149"/>
        <v>0</v>
      </c>
      <c r="DJ98" s="359">
        <f t="shared" ca="1" si="150"/>
        <v>0</v>
      </c>
      <c r="DK98" s="359">
        <f t="shared" ca="1" si="180"/>
        <v>0</v>
      </c>
      <c r="DM98" s="362">
        <f t="shared" ca="1" si="206"/>
        <v>209</v>
      </c>
      <c r="DN98" s="362">
        <v>90</v>
      </c>
      <c r="DO98" s="371">
        <f t="shared" ca="1" si="207"/>
        <v>0</v>
      </c>
      <c r="DP98" s="359">
        <f t="shared" ca="1" si="151"/>
        <v>0</v>
      </c>
      <c r="DQ98" s="359">
        <f t="shared" ca="1" si="152"/>
        <v>0</v>
      </c>
      <c r="DR98" s="359">
        <f t="shared" ca="1" si="153"/>
        <v>0</v>
      </c>
      <c r="DS98" s="359">
        <f t="shared" ca="1" si="154"/>
        <v>0</v>
      </c>
      <c r="DT98" s="359">
        <f t="shared" ca="1" si="181"/>
        <v>0</v>
      </c>
      <c r="DV98" s="362">
        <f t="shared" ca="1" si="208"/>
        <v>209</v>
      </c>
      <c r="DW98" s="362">
        <v>90</v>
      </c>
      <c r="DX98" s="371">
        <f t="shared" ca="1" si="209"/>
        <v>0</v>
      </c>
      <c r="DY98" s="359">
        <f t="shared" ca="1" si="155"/>
        <v>0</v>
      </c>
      <c r="DZ98" s="359">
        <f t="shared" ca="1" si="156"/>
        <v>0</v>
      </c>
      <c r="EA98" s="359">
        <f t="shared" ca="1" si="157"/>
        <v>0</v>
      </c>
      <c r="EB98" s="359">
        <f t="shared" ca="1" si="158"/>
        <v>0</v>
      </c>
      <c r="EC98" s="359">
        <f t="shared" ca="1" si="182"/>
        <v>0</v>
      </c>
      <c r="EE98" s="362">
        <f t="shared" ca="1" si="210"/>
        <v>209</v>
      </c>
      <c r="EF98" s="362">
        <v>90</v>
      </c>
      <c r="EG98" s="371">
        <f t="shared" ca="1" si="211"/>
        <v>0</v>
      </c>
      <c r="EH98" s="359">
        <f t="shared" ca="1" si="159"/>
        <v>0</v>
      </c>
      <c r="EI98" s="359">
        <f t="shared" ca="1" si="160"/>
        <v>0</v>
      </c>
      <c r="EJ98" s="359">
        <f t="shared" ca="1" si="161"/>
        <v>0</v>
      </c>
      <c r="EK98" s="359">
        <f t="shared" ca="1" si="162"/>
        <v>0</v>
      </c>
      <c r="EL98" s="359">
        <f t="shared" ca="1" si="183"/>
        <v>0</v>
      </c>
    </row>
    <row r="99" spans="6:142" x14ac:dyDescent="0.35">
      <c r="F99" s="372">
        <f ca="1">IFERROR(INDEX('Inflation Rates'!$A$16:$H$138,MATCH('TSP Traditional'!$H99,'Inflation Rates'!$A$16:$A$138,0),8)/INDEX('Inflation Rates'!$A$16:$H$138,MATCH('TSP Traditional'!$H99,'Inflation Rates'!$A$16:$A$138,0)-1,8)-1,F98)</f>
        <v>2.0000000000000018E-2</v>
      </c>
      <c r="G99" s="372">
        <f ca="1">IFERROR(INDEX('Inflation Rates'!$A$16:$H$138,MATCH('TSP Traditional'!$H99,'Inflation Rates'!$A$16:$A$138,0),6)/INDEX('Inflation Rates'!$A$16:$H$138,MATCH('TSP Traditional'!$H99,'Inflation Rates'!$A$16:$A$138,0)-1,6)-1,G98)</f>
        <v>2.0999999999999908E-2</v>
      </c>
      <c r="H99" s="362">
        <f t="shared" ca="1" si="212"/>
        <v>2110</v>
      </c>
      <c r="I99" s="362">
        <f t="shared" ca="1" si="213"/>
        <v>210</v>
      </c>
      <c r="J99" s="362">
        <v>91</v>
      </c>
      <c r="K99" s="371">
        <f t="shared" ca="1" si="110"/>
        <v>0</v>
      </c>
      <c r="L99" s="359">
        <f t="shared" ca="1" si="163"/>
        <v>0</v>
      </c>
      <c r="M99" s="359">
        <f t="shared" ca="1" si="164"/>
        <v>0</v>
      </c>
      <c r="N99" s="359">
        <f t="shared" ca="1" si="165"/>
        <v>0</v>
      </c>
      <c r="O99" s="359">
        <f t="shared" ca="1" si="166"/>
        <v>0</v>
      </c>
      <c r="P99" s="359">
        <f t="shared" ca="1" si="184"/>
        <v>0</v>
      </c>
      <c r="R99" s="362">
        <f t="shared" ca="1" si="214"/>
        <v>210</v>
      </c>
      <c r="S99" s="362">
        <v>90</v>
      </c>
      <c r="T99" s="371">
        <f t="shared" ca="1" si="215"/>
        <v>0</v>
      </c>
      <c r="U99" s="359">
        <f t="shared" ca="1" si="167"/>
        <v>0</v>
      </c>
      <c r="V99" s="359">
        <f t="shared" ca="1" si="168"/>
        <v>0</v>
      </c>
      <c r="W99" s="359">
        <f t="shared" ca="1" si="169"/>
        <v>0</v>
      </c>
      <c r="X99" s="359">
        <f t="shared" ca="1" si="170"/>
        <v>0</v>
      </c>
      <c r="Y99" s="359">
        <f t="shared" ca="1" si="185"/>
        <v>0</v>
      </c>
      <c r="AA99" s="362">
        <f t="shared" ca="1" si="186"/>
        <v>210</v>
      </c>
      <c r="AB99" s="362">
        <v>91</v>
      </c>
      <c r="AC99" s="371">
        <f t="shared" ca="1" si="187"/>
        <v>0</v>
      </c>
      <c r="AD99" s="359">
        <f t="shared" ca="1" si="111"/>
        <v>0</v>
      </c>
      <c r="AE99" s="359">
        <f t="shared" ca="1" si="112"/>
        <v>0</v>
      </c>
      <c r="AF99" s="359">
        <f t="shared" ca="1" si="113"/>
        <v>0</v>
      </c>
      <c r="AG99" s="359">
        <f t="shared" ca="1" si="114"/>
        <v>0</v>
      </c>
      <c r="AH99" s="359">
        <f t="shared" ca="1" si="171"/>
        <v>0</v>
      </c>
      <c r="AJ99" s="362">
        <f t="shared" ca="1" si="188"/>
        <v>210</v>
      </c>
      <c r="AK99" s="362">
        <v>91</v>
      </c>
      <c r="AL99" s="371">
        <f t="shared" ca="1" si="189"/>
        <v>0</v>
      </c>
      <c r="AM99" s="359">
        <f t="shared" ca="1" si="115"/>
        <v>0</v>
      </c>
      <c r="AN99" s="359">
        <f t="shared" ca="1" si="116"/>
        <v>0</v>
      </c>
      <c r="AO99" s="359">
        <f t="shared" ca="1" si="117"/>
        <v>0</v>
      </c>
      <c r="AP99" s="359">
        <f t="shared" ca="1" si="118"/>
        <v>0</v>
      </c>
      <c r="AQ99" s="359">
        <f t="shared" ca="1" si="172"/>
        <v>0</v>
      </c>
      <c r="AS99" s="362">
        <f t="shared" ca="1" si="190"/>
        <v>210</v>
      </c>
      <c r="AT99" s="362">
        <v>91</v>
      </c>
      <c r="AU99" s="371">
        <f t="shared" ca="1" si="191"/>
        <v>0</v>
      </c>
      <c r="AV99" s="359">
        <f t="shared" ca="1" si="119"/>
        <v>0</v>
      </c>
      <c r="AW99" s="359">
        <f t="shared" ca="1" si="120"/>
        <v>0</v>
      </c>
      <c r="AX99" s="359">
        <f t="shared" ca="1" si="121"/>
        <v>0</v>
      </c>
      <c r="AY99" s="359">
        <f t="shared" ca="1" si="122"/>
        <v>0</v>
      </c>
      <c r="AZ99" s="359">
        <f t="shared" ca="1" si="173"/>
        <v>0</v>
      </c>
      <c r="BB99" s="362">
        <f t="shared" ca="1" si="192"/>
        <v>210</v>
      </c>
      <c r="BC99" s="362">
        <v>91</v>
      </c>
      <c r="BD99" s="371">
        <f t="shared" ca="1" si="193"/>
        <v>0</v>
      </c>
      <c r="BE99" s="359">
        <f t="shared" ca="1" si="123"/>
        <v>0</v>
      </c>
      <c r="BF99" s="359">
        <f t="shared" ca="1" si="124"/>
        <v>0</v>
      </c>
      <c r="BG99" s="359">
        <f t="shared" ca="1" si="125"/>
        <v>0</v>
      </c>
      <c r="BH99" s="359">
        <f t="shared" ca="1" si="126"/>
        <v>0</v>
      </c>
      <c r="BI99" s="359">
        <f t="shared" ca="1" si="174"/>
        <v>0</v>
      </c>
      <c r="BK99" s="362">
        <f t="shared" ca="1" si="194"/>
        <v>210</v>
      </c>
      <c r="BL99" s="362">
        <v>91</v>
      </c>
      <c r="BM99" s="371">
        <f t="shared" ca="1" si="195"/>
        <v>0</v>
      </c>
      <c r="BN99" s="359">
        <f t="shared" ca="1" si="127"/>
        <v>0</v>
      </c>
      <c r="BO99" s="359">
        <f t="shared" ca="1" si="128"/>
        <v>0</v>
      </c>
      <c r="BP99" s="359">
        <f t="shared" ca="1" si="129"/>
        <v>0</v>
      </c>
      <c r="BQ99" s="359">
        <f t="shared" ca="1" si="130"/>
        <v>0</v>
      </c>
      <c r="BR99" s="359">
        <f t="shared" ca="1" si="175"/>
        <v>0</v>
      </c>
      <c r="BT99" s="362">
        <f t="shared" ca="1" si="196"/>
        <v>210</v>
      </c>
      <c r="BU99" s="362">
        <v>91</v>
      </c>
      <c r="BV99" s="371">
        <f t="shared" ca="1" si="197"/>
        <v>0</v>
      </c>
      <c r="BW99" s="359">
        <f t="shared" ca="1" si="131"/>
        <v>0</v>
      </c>
      <c r="BX99" s="359">
        <f t="shared" ca="1" si="132"/>
        <v>0</v>
      </c>
      <c r="BY99" s="359">
        <f t="shared" ca="1" si="133"/>
        <v>0</v>
      </c>
      <c r="BZ99" s="359">
        <f t="shared" ca="1" si="134"/>
        <v>0</v>
      </c>
      <c r="CA99" s="359">
        <f t="shared" ca="1" si="176"/>
        <v>0</v>
      </c>
      <c r="CC99" s="362">
        <f t="shared" ca="1" si="198"/>
        <v>210</v>
      </c>
      <c r="CD99" s="362">
        <v>91</v>
      </c>
      <c r="CE99" s="371">
        <f t="shared" ca="1" si="199"/>
        <v>0</v>
      </c>
      <c r="CF99" s="359">
        <f t="shared" ca="1" si="135"/>
        <v>0</v>
      </c>
      <c r="CG99" s="359">
        <f t="shared" ca="1" si="136"/>
        <v>0</v>
      </c>
      <c r="CH99" s="359">
        <f t="shared" ca="1" si="137"/>
        <v>0</v>
      </c>
      <c r="CI99" s="359">
        <f t="shared" ca="1" si="138"/>
        <v>0</v>
      </c>
      <c r="CJ99" s="359">
        <f t="shared" ca="1" si="177"/>
        <v>0</v>
      </c>
      <c r="CL99" s="362">
        <f t="shared" ca="1" si="200"/>
        <v>210</v>
      </c>
      <c r="CM99" s="362">
        <v>91</v>
      </c>
      <c r="CN99" s="371">
        <f t="shared" ca="1" si="201"/>
        <v>0</v>
      </c>
      <c r="CO99" s="359">
        <f t="shared" ca="1" si="139"/>
        <v>0</v>
      </c>
      <c r="CP99" s="359">
        <f t="shared" ca="1" si="140"/>
        <v>0</v>
      </c>
      <c r="CQ99" s="359">
        <f t="shared" ca="1" si="141"/>
        <v>0</v>
      </c>
      <c r="CR99" s="359">
        <f t="shared" ca="1" si="142"/>
        <v>0</v>
      </c>
      <c r="CS99" s="359">
        <f t="shared" ca="1" si="178"/>
        <v>0</v>
      </c>
      <c r="CU99" s="362">
        <f t="shared" ca="1" si="202"/>
        <v>210</v>
      </c>
      <c r="CV99" s="362">
        <v>91</v>
      </c>
      <c r="CW99" s="371">
        <f t="shared" ca="1" si="203"/>
        <v>0</v>
      </c>
      <c r="CX99" s="359">
        <f t="shared" ca="1" si="143"/>
        <v>0</v>
      </c>
      <c r="CY99" s="359">
        <f t="shared" ca="1" si="144"/>
        <v>0</v>
      </c>
      <c r="CZ99" s="359">
        <f t="shared" ca="1" si="145"/>
        <v>0</v>
      </c>
      <c r="DA99" s="359">
        <f t="shared" ca="1" si="146"/>
        <v>0</v>
      </c>
      <c r="DB99" s="359">
        <f t="shared" ca="1" si="179"/>
        <v>0</v>
      </c>
      <c r="DD99" s="362">
        <f t="shared" ca="1" si="204"/>
        <v>210</v>
      </c>
      <c r="DE99" s="362">
        <v>91</v>
      </c>
      <c r="DF99" s="371">
        <f t="shared" ca="1" si="205"/>
        <v>0</v>
      </c>
      <c r="DG99" s="359">
        <f t="shared" ca="1" si="147"/>
        <v>0</v>
      </c>
      <c r="DH99" s="359">
        <f t="shared" ca="1" si="148"/>
        <v>0</v>
      </c>
      <c r="DI99" s="359">
        <f t="shared" ca="1" si="149"/>
        <v>0</v>
      </c>
      <c r="DJ99" s="359">
        <f t="shared" ca="1" si="150"/>
        <v>0</v>
      </c>
      <c r="DK99" s="359">
        <f t="shared" ca="1" si="180"/>
        <v>0</v>
      </c>
      <c r="DM99" s="362">
        <f t="shared" ca="1" si="206"/>
        <v>210</v>
      </c>
      <c r="DN99" s="362">
        <v>91</v>
      </c>
      <c r="DO99" s="371">
        <f t="shared" ca="1" si="207"/>
        <v>0</v>
      </c>
      <c r="DP99" s="359">
        <f t="shared" ca="1" si="151"/>
        <v>0</v>
      </c>
      <c r="DQ99" s="359">
        <f t="shared" ca="1" si="152"/>
        <v>0</v>
      </c>
      <c r="DR99" s="359">
        <f t="shared" ca="1" si="153"/>
        <v>0</v>
      </c>
      <c r="DS99" s="359">
        <f t="shared" ca="1" si="154"/>
        <v>0</v>
      </c>
      <c r="DT99" s="359">
        <f t="shared" ca="1" si="181"/>
        <v>0</v>
      </c>
      <c r="DV99" s="362">
        <f t="shared" ca="1" si="208"/>
        <v>210</v>
      </c>
      <c r="DW99" s="362">
        <v>91</v>
      </c>
      <c r="DX99" s="371">
        <f t="shared" ca="1" si="209"/>
        <v>0</v>
      </c>
      <c r="DY99" s="359">
        <f t="shared" ca="1" si="155"/>
        <v>0</v>
      </c>
      <c r="DZ99" s="359">
        <f t="shared" ca="1" si="156"/>
        <v>0</v>
      </c>
      <c r="EA99" s="359">
        <f t="shared" ca="1" si="157"/>
        <v>0</v>
      </c>
      <c r="EB99" s="359">
        <f t="shared" ca="1" si="158"/>
        <v>0</v>
      </c>
      <c r="EC99" s="359">
        <f t="shared" ca="1" si="182"/>
        <v>0</v>
      </c>
      <c r="EE99" s="362">
        <f t="shared" ca="1" si="210"/>
        <v>210</v>
      </c>
      <c r="EF99" s="362">
        <v>91</v>
      </c>
      <c r="EG99" s="371">
        <f t="shared" ca="1" si="211"/>
        <v>0</v>
      </c>
      <c r="EH99" s="359">
        <f t="shared" ca="1" si="159"/>
        <v>0</v>
      </c>
      <c r="EI99" s="359">
        <f t="shared" ca="1" si="160"/>
        <v>0</v>
      </c>
      <c r="EJ99" s="359">
        <f t="shared" ca="1" si="161"/>
        <v>0</v>
      </c>
      <c r="EK99" s="359">
        <f t="shared" ca="1" si="162"/>
        <v>0</v>
      </c>
      <c r="EL99" s="359">
        <f t="shared" ca="1" si="183"/>
        <v>0</v>
      </c>
    </row>
    <row r="100" spans="6:142" x14ac:dyDescent="0.35">
      <c r="F100" s="372">
        <f ca="1">IFERROR(INDEX('Inflation Rates'!$A$16:$H$138,MATCH('TSP Traditional'!$H100,'Inflation Rates'!$A$16:$A$138,0),8)/INDEX('Inflation Rates'!$A$16:$H$138,MATCH('TSP Traditional'!$H100,'Inflation Rates'!$A$16:$A$138,0)-1,8)-1,F99)</f>
        <v>2.0000000000000018E-2</v>
      </c>
      <c r="G100" s="372">
        <f ca="1">IFERROR(INDEX('Inflation Rates'!$A$16:$H$138,MATCH('TSP Traditional'!$H100,'Inflation Rates'!$A$16:$A$138,0),6)/INDEX('Inflation Rates'!$A$16:$H$138,MATCH('TSP Traditional'!$H100,'Inflation Rates'!$A$16:$A$138,0)-1,6)-1,G99)</f>
        <v>2.0999999999999908E-2</v>
      </c>
      <c r="H100" s="362">
        <f t="shared" ca="1" si="212"/>
        <v>2111</v>
      </c>
      <c r="I100" s="362">
        <f t="shared" ca="1" si="213"/>
        <v>211</v>
      </c>
      <c r="J100" s="362">
        <v>92</v>
      </c>
      <c r="K100" s="371">
        <f t="shared" ca="1" si="110"/>
        <v>0</v>
      </c>
      <c r="L100" s="359">
        <f t="shared" ca="1" si="163"/>
        <v>0</v>
      </c>
      <c r="M100" s="359">
        <f t="shared" ca="1" si="164"/>
        <v>0</v>
      </c>
      <c r="N100" s="359">
        <f t="shared" ca="1" si="165"/>
        <v>0</v>
      </c>
      <c r="O100" s="359">
        <f t="shared" ca="1" si="166"/>
        <v>0</v>
      </c>
      <c r="P100" s="359">
        <f t="shared" ca="1" si="184"/>
        <v>0</v>
      </c>
      <c r="R100" s="362">
        <f t="shared" ca="1" si="214"/>
        <v>211</v>
      </c>
      <c r="S100" s="362">
        <v>91</v>
      </c>
      <c r="T100" s="371">
        <f t="shared" ca="1" si="215"/>
        <v>0</v>
      </c>
      <c r="U100" s="359">
        <f t="shared" ca="1" si="167"/>
        <v>0</v>
      </c>
      <c r="V100" s="359">
        <f t="shared" ca="1" si="168"/>
        <v>0</v>
      </c>
      <c r="W100" s="359">
        <f t="shared" ca="1" si="169"/>
        <v>0</v>
      </c>
      <c r="X100" s="359">
        <f t="shared" ca="1" si="170"/>
        <v>0</v>
      </c>
      <c r="Y100" s="359">
        <f t="shared" ca="1" si="185"/>
        <v>0</v>
      </c>
      <c r="AA100" s="362">
        <f t="shared" ca="1" si="186"/>
        <v>211</v>
      </c>
      <c r="AB100" s="362">
        <v>92</v>
      </c>
      <c r="AC100" s="371">
        <f t="shared" ca="1" si="187"/>
        <v>0</v>
      </c>
      <c r="AD100" s="359">
        <f t="shared" ca="1" si="111"/>
        <v>0</v>
      </c>
      <c r="AE100" s="359">
        <f t="shared" ca="1" si="112"/>
        <v>0</v>
      </c>
      <c r="AF100" s="359">
        <f t="shared" ca="1" si="113"/>
        <v>0</v>
      </c>
      <c r="AG100" s="359">
        <f t="shared" ca="1" si="114"/>
        <v>0</v>
      </c>
      <c r="AH100" s="359">
        <f t="shared" ca="1" si="171"/>
        <v>0</v>
      </c>
      <c r="AJ100" s="362">
        <f t="shared" ca="1" si="188"/>
        <v>211</v>
      </c>
      <c r="AK100" s="362">
        <v>92</v>
      </c>
      <c r="AL100" s="371">
        <f t="shared" ca="1" si="189"/>
        <v>0</v>
      </c>
      <c r="AM100" s="359">
        <f t="shared" ca="1" si="115"/>
        <v>0</v>
      </c>
      <c r="AN100" s="359">
        <f t="shared" ca="1" si="116"/>
        <v>0</v>
      </c>
      <c r="AO100" s="359">
        <f t="shared" ca="1" si="117"/>
        <v>0</v>
      </c>
      <c r="AP100" s="359">
        <f t="shared" ca="1" si="118"/>
        <v>0</v>
      </c>
      <c r="AQ100" s="359">
        <f t="shared" ca="1" si="172"/>
        <v>0</v>
      </c>
      <c r="AS100" s="362">
        <f t="shared" ca="1" si="190"/>
        <v>211</v>
      </c>
      <c r="AT100" s="362">
        <v>92</v>
      </c>
      <c r="AU100" s="371">
        <f t="shared" ca="1" si="191"/>
        <v>0</v>
      </c>
      <c r="AV100" s="359">
        <f t="shared" ca="1" si="119"/>
        <v>0</v>
      </c>
      <c r="AW100" s="359">
        <f t="shared" ca="1" si="120"/>
        <v>0</v>
      </c>
      <c r="AX100" s="359">
        <f t="shared" ca="1" si="121"/>
        <v>0</v>
      </c>
      <c r="AY100" s="359">
        <f t="shared" ca="1" si="122"/>
        <v>0</v>
      </c>
      <c r="AZ100" s="359">
        <f t="shared" ca="1" si="173"/>
        <v>0</v>
      </c>
      <c r="BB100" s="362">
        <f t="shared" ca="1" si="192"/>
        <v>211</v>
      </c>
      <c r="BC100" s="362">
        <v>92</v>
      </c>
      <c r="BD100" s="371">
        <f t="shared" ca="1" si="193"/>
        <v>0</v>
      </c>
      <c r="BE100" s="359">
        <f t="shared" ca="1" si="123"/>
        <v>0</v>
      </c>
      <c r="BF100" s="359">
        <f t="shared" ca="1" si="124"/>
        <v>0</v>
      </c>
      <c r="BG100" s="359">
        <f t="shared" ca="1" si="125"/>
        <v>0</v>
      </c>
      <c r="BH100" s="359">
        <f t="shared" ca="1" si="126"/>
        <v>0</v>
      </c>
      <c r="BI100" s="359">
        <f t="shared" ca="1" si="174"/>
        <v>0</v>
      </c>
      <c r="BK100" s="362">
        <f t="shared" ca="1" si="194"/>
        <v>211</v>
      </c>
      <c r="BL100" s="362">
        <v>92</v>
      </c>
      <c r="BM100" s="371">
        <f t="shared" ca="1" si="195"/>
        <v>0</v>
      </c>
      <c r="BN100" s="359">
        <f t="shared" ca="1" si="127"/>
        <v>0</v>
      </c>
      <c r="BO100" s="359">
        <f t="shared" ca="1" si="128"/>
        <v>0</v>
      </c>
      <c r="BP100" s="359">
        <f t="shared" ca="1" si="129"/>
        <v>0</v>
      </c>
      <c r="BQ100" s="359">
        <f t="shared" ca="1" si="130"/>
        <v>0</v>
      </c>
      <c r="BR100" s="359">
        <f t="shared" ca="1" si="175"/>
        <v>0</v>
      </c>
      <c r="BT100" s="362">
        <f t="shared" ca="1" si="196"/>
        <v>211</v>
      </c>
      <c r="BU100" s="362">
        <v>92</v>
      </c>
      <c r="BV100" s="371">
        <f t="shared" ca="1" si="197"/>
        <v>0</v>
      </c>
      <c r="BW100" s="359">
        <f t="shared" ca="1" si="131"/>
        <v>0</v>
      </c>
      <c r="BX100" s="359">
        <f t="shared" ca="1" si="132"/>
        <v>0</v>
      </c>
      <c r="BY100" s="359">
        <f t="shared" ca="1" si="133"/>
        <v>0</v>
      </c>
      <c r="BZ100" s="359">
        <f t="shared" ca="1" si="134"/>
        <v>0</v>
      </c>
      <c r="CA100" s="359">
        <f t="shared" ca="1" si="176"/>
        <v>0</v>
      </c>
      <c r="CC100" s="362">
        <f t="shared" ca="1" si="198"/>
        <v>211</v>
      </c>
      <c r="CD100" s="362">
        <v>92</v>
      </c>
      <c r="CE100" s="371">
        <f t="shared" ca="1" si="199"/>
        <v>0</v>
      </c>
      <c r="CF100" s="359">
        <f t="shared" ca="1" si="135"/>
        <v>0</v>
      </c>
      <c r="CG100" s="359">
        <f t="shared" ca="1" si="136"/>
        <v>0</v>
      </c>
      <c r="CH100" s="359">
        <f t="shared" ca="1" si="137"/>
        <v>0</v>
      </c>
      <c r="CI100" s="359">
        <f t="shared" ca="1" si="138"/>
        <v>0</v>
      </c>
      <c r="CJ100" s="359">
        <f t="shared" ca="1" si="177"/>
        <v>0</v>
      </c>
      <c r="CL100" s="362">
        <f t="shared" ca="1" si="200"/>
        <v>211</v>
      </c>
      <c r="CM100" s="362">
        <v>92</v>
      </c>
      <c r="CN100" s="371">
        <f t="shared" ca="1" si="201"/>
        <v>0</v>
      </c>
      <c r="CO100" s="359">
        <f t="shared" ca="1" si="139"/>
        <v>0</v>
      </c>
      <c r="CP100" s="359">
        <f t="shared" ca="1" si="140"/>
        <v>0</v>
      </c>
      <c r="CQ100" s="359">
        <f t="shared" ca="1" si="141"/>
        <v>0</v>
      </c>
      <c r="CR100" s="359">
        <f t="shared" ca="1" si="142"/>
        <v>0</v>
      </c>
      <c r="CS100" s="359">
        <f t="shared" ca="1" si="178"/>
        <v>0</v>
      </c>
      <c r="CU100" s="362">
        <f t="shared" ca="1" si="202"/>
        <v>211</v>
      </c>
      <c r="CV100" s="362">
        <v>92</v>
      </c>
      <c r="CW100" s="371">
        <f t="shared" ca="1" si="203"/>
        <v>0</v>
      </c>
      <c r="CX100" s="359">
        <f t="shared" ca="1" si="143"/>
        <v>0</v>
      </c>
      <c r="CY100" s="359">
        <f t="shared" ca="1" si="144"/>
        <v>0</v>
      </c>
      <c r="CZ100" s="359">
        <f t="shared" ca="1" si="145"/>
        <v>0</v>
      </c>
      <c r="DA100" s="359">
        <f t="shared" ca="1" si="146"/>
        <v>0</v>
      </c>
      <c r="DB100" s="359">
        <f t="shared" ca="1" si="179"/>
        <v>0</v>
      </c>
      <c r="DD100" s="362">
        <f t="shared" ca="1" si="204"/>
        <v>211</v>
      </c>
      <c r="DE100" s="362">
        <v>92</v>
      </c>
      <c r="DF100" s="371">
        <f t="shared" ca="1" si="205"/>
        <v>0</v>
      </c>
      <c r="DG100" s="359">
        <f t="shared" ca="1" si="147"/>
        <v>0</v>
      </c>
      <c r="DH100" s="359">
        <f t="shared" ca="1" si="148"/>
        <v>0</v>
      </c>
      <c r="DI100" s="359">
        <f t="shared" ca="1" si="149"/>
        <v>0</v>
      </c>
      <c r="DJ100" s="359">
        <f t="shared" ca="1" si="150"/>
        <v>0</v>
      </c>
      <c r="DK100" s="359">
        <f t="shared" ca="1" si="180"/>
        <v>0</v>
      </c>
      <c r="DM100" s="362">
        <f t="shared" ca="1" si="206"/>
        <v>211</v>
      </c>
      <c r="DN100" s="362">
        <v>92</v>
      </c>
      <c r="DO100" s="371">
        <f t="shared" ca="1" si="207"/>
        <v>0</v>
      </c>
      <c r="DP100" s="359">
        <f t="shared" ca="1" si="151"/>
        <v>0</v>
      </c>
      <c r="DQ100" s="359">
        <f t="shared" ca="1" si="152"/>
        <v>0</v>
      </c>
      <c r="DR100" s="359">
        <f t="shared" ca="1" si="153"/>
        <v>0</v>
      </c>
      <c r="DS100" s="359">
        <f t="shared" ca="1" si="154"/>
        <v>0</v>
      </c>
      <c r="DT100" s="359">
        <f t="shared" ca="1" si="181"/>
        <v>0</v>
      </c>
      <c r="DV100" s="362">
        <f t="shared" ca="1" si="208"/>
        <v>211</v>
      </c>
      <c r="DW100" s="362">
        <v>92</v>
      </c>
      <c r="DX100" s="371">
        <f t="shared" ca="1" si="209"/>
        <v>0</v>
      </c>
      <c r="DY100" s="359">
        <f t="shared" ca="1" si="155"/>
        <v>0</v>
      </c>
      <c r="DZ100" s="359">
        <f t="shared" ca="1" si="156"/>
        <v>0</v>
      </c>
      <c r="EA100" s="359">
        <f t="shared" ca="1" si="157"/>
        <v>0</v>
      </c>
      <c r="EB100" s="359">
        <f t="shared" ca="1" si="158"/>
        <v>0</v>
      </c>
      <c r="EC100" s="359">
        <f t="shared" ca="1" si="182"/>
        <v>0</v>
      </c>
      <c r="EE100" s="362">
        <f t="shared" ca="1" si="210"/>
        <v>211</v>
      </c>
      <c r="EF100" s="362">
        <v>92</v>
      </c>
      <c r="EG100" s="371">
        <f t="shared" ca="1" si="211"/>
        <v>0</v>
      </c>
      <c r="EH100" s="359">
        <f t="shared" ca="1" si="159"/>
        <v>0</v>
      </c>
      <c r="EI100" s="359">
        <f t="shared" ca="1" si="160"/>
        <v>0</v>
      </c>
      <c r="EJ100" s="359">
        <f t="shared" ca="1" si="161"/>
        <v>0</v>
      </c>
      <c r="EK100" s="359">
        <f t="shared" ca="1" si="162"/>
        <v>0</v>
      </c>
      <c r="EL100" s="359">
        <f t="shared" ca="1" si="183"/>
        <v>0</v>
      </c>
    </row>
    <row r="101" spans="6:142" x14ac:dyDescent="0.35">
      <c r="F101" s="372">
        <f ca="1">IFERROR(INDEX('Inflation Rates'!$A$16:$H$138,MATCH('TSP Traditional'!$H101,'Inflation Rates'!$A$16:$A$138,0),8)/INDEX('Inflation Rates'!$A$16:$H$138,MATCH('TSP Traditional'!$H101,'Inflation Rates'!$A$16:$A$138,0)-1,8)-1,F100)</f>
        <v>2.0000000000000018E-2</v>
      </c>
      <c r="G101" s="372">
        <f ca="1">IFERROR(INDEX('Inflation Rates'!$A$16:$H$138,MATCH('TSP Traditional'!$H101,'Inflation Rates'!$A$16:$A$138,0),6)/INDEX('Inflation Rates'!$A$16:$H$138,MATCH('TSP Traditional'!$H101,'Inflation Rates'!$A$16:$A$138,0)-1,6)-1,G100)</f>
        <v>2.0999999999999908E-2</v>
      </c>
      <c r="H101" s="362">
        <f t="shared" ca="1" si="212"/>
        <v>2112</v>
      </c>
      <c r="I101" s="362">
        <f t="shared" ca="1" si="213"/>
        <v>212</v>
      </c>
      <c r="J101" s="362">
        <v>93</v>
      </c>
      <c r="K101" s="371">
        <f t="shared" ca="1" si="110"/>
        <v>0</v>
      </c>
      <c r="L101" s="359">
        <f t="shared" ca="1" si="163"/>
        <v>0</v>
      </c>
      <c r="M101" s="359">
        <f t="shared" ca="1" si="164"/>
        <v>0</v>
      </c>
      <c r="N101" s="359">
        <f t="shared" ca="1" si="165"/>
        <v>0</v>
      </c>
      <c r="O101" s="359">
        <f t="shared" ca="1" si="166"/>
        <v>0</v>
      </c>
      <c r="P101" s="359">
        <f t="shared" ca="1" si="184"/>
        <v>0</v>
      </c>
      <c r="R101" s="362">
        <f t="shared" ca="1" si="214"/>
        <v>212</v>
      </c>
      <c r="S101" s="362">
        <v>92</v>
      </c>
      <c r="T101" s="371">
        <f t="shared" ca="1" si="215"/>
        <v>0</v>
      </c>
      <c r="U101" s="359">
        <f t="shared" ca="1" si="167"/>
        <v>0</v>
      </c>
      <c r="V101" s="359">
        <f t="shared" ca="1" si="168"/>
        <v>0</v>
      </c>
      <c r="W101" s="359">
        <f t="shared" ca="1" si="169"/>
        <v>0</v>
      </c>
      <c r="X101" s="359">
        <f t="shared" ca="1" si="170"/>
        <v>0</v>
      </c>
      <c r="Y101" s="359">
        <f t="shared" ca="1" si="185"/>
        <v>0</v>
      </c>
      <c r="AA101" s="362">
        <f t="shared" ca="1" si="186"/>
        <v>212</v>
      </c>
      <c r="AB101" s="362">
        <v>93</v>
      </c>
      <c r="AC101" s="371">
        <f t="shared" ca="1" si="187"/>
        <v>0</v>
      </c>
      <c r="AD101" s="359">
        <f t="shared" ca="1" si="111"/>
        <v>0</v>
      </c>
      <c r="AE101" s="359">
        <f t="shared" ca="1" si="112"/>
        <v>0</v>
      </c>
      <c r="AF101" s="359">
        <f t="shared" ca="1" si="113"/>
        <v>0</v>
      </c>
      <c r="AG101" s="359">
        <f t="shared" ca="1" si="114"/>
        <v>0</v>
      </c>
      <c r="AH101" s="359">
        <f t="shared" ca="1" si="171"/>
        <v>0</v>
      </c>
      <c r="AJ101" s="362">
        <f t="shared" ca="1" si="188"/>
        <v>212</v>
      </c>
      <c r="AK101" s="362">
        <v>93</v>
      </c>
      <c r="AL101" s="371">
        <f t="shared" ca="1" si="189"/>
        <v>0</v>
      </c>
      <c r="AM101" s="359">
        <f t="shared" ca="1" si="115"/>
        <v>0</v>
      </c>
      <c r="AN101" s="359">
        <f t="shared" ca="1" si="116"/>
        <v>0</v>
      </c>
      <c r="AO101" s="359">
        <f t="shared" ca="1" si="117"/>
        <v>0</v>
      </c>
      <c r="AP101" s="359">
        <f t="shared" ca="1" si="118"/>
        <v>0</v>
      </c>
      <c r="AQ101" s="359">
        <f t="shared" ca="1" si="172"/>
        <v>0</v>
      </c>
      <c r="AS101" s="362">
        <f t="shared" ca="1" si="190"/>
        <v>212</v>
      </c>
      <c r="AT101" s="362">
        <v>93</v>
      </c>
      <c r="AU101" s="371">
        <f t="shared" ca="1" si="191"/>
        <v>0</v>
      </c>
      <c r="AV101" s="359">
        <f t="shared" ca="1" si="119"/>
        <v>0</v>
      </c>
      <c r="AW101" s="359">
        <f t="shared" ca="1" si="120"/>
        <v>0</v>
      </c>
      <c r="AX101" s="359">
        <f t="shared" ca="1" si="121"/>
        <v>0</v>
      </c>
      <c r="AY101" s="359">
        <f t="shared" ca="1" si="122"/>
        <v>0</v>
      </c>
      <c r="AZ101" s="359">
        <f t="shared" ca="1" si="173"/>
        <v>0</v>
      </c>
      <c r="BB101" s="362">
        <f t="shared" ca="1" si="192"/>
        <v>212</v>
      </c>
      <c r="BC101" s="362">
        <v>93</v>
      </c>
      <c r="BD101" s="371">
        <f t="shared" ca="1" si="193"/>
        <v>0</v>
      </c>
      <c r="BE101" s="359">
        <f t="shared" ca="1" si="123"/>
        <v>0</v>
      </c>
      <c r="BF101" s="359">
        <f t="shared" ca="1" si="124"/>
        <v>0</v>
      </c>
      <c r="BG101" s="359">
        <f t="shared" ca="1" si="125"/>
        <v>0</v>
      </c>
      <c r="BH101" s="359">
        <f t="shared" ca="1" si="126"/>
        <v>0</v>
      </c>
      <c r="BI101" s="359">
        <f t="shared" ca="1" si="174"/>
        <v>0</v>
      </c>
      <c r="BK101" s="362">
        <f t="shared" ca="1" si="194"/>
        <v>212</v>
      </c>
      <c r="BL101" s="362">
        <v>93</v>
      </c>
      <c r="BM101" s="371">
        <f t="shared" ca="1" si="195"/>
        <v>0</v>
      </c>
      <c r="BN101" s="359">
        <f t="shared" ca="1" si="127"/>
        <v>0</v>
      </c>
      <c r="BO101" s="359">
        <f t="shared" ca="1" si="128"/>
        <v>0</v>
      </c>
      <c r="BP101" s="359">
        <f t="shared" ca="1" si="129"/>
        <v>0</v>
      </c>
      <c r="BQ101" s="359">
        <f t="shared" ca="1" si="130"/>
        <v>0</v>
      </c>
      <c r="BR101" s="359">
        <f t="shared" ca="1" si="175"/>
        <v>0</v>
      </c>
      <c r="BT101" s="362">
        <f t="shared" ca="1" si="196"/>
        <v>212</v>
      </c>
      <c r="BU101" s="362">
        <v>93</v>
      </c>
      <c r="BV101" s="371">
        <f t="shared" ca="1" si="197"/>
        <v>0</v>
      </c>
      <c r="BW101" s="359">
        <f t="shared" ca="1" si="131"/>
        <v>0</v>
      </c>
      <c r="BX101" s="359">
        <f t="shared" ca="1" si="132"/>
        <v>0</v>
      </c>
      <c r="BY101" s="359">
        <f t="shared" ca="1" si="133"/>
        <v>0</v>
      </c>
      <c r="BZ101" s="359">
        <f t="shared" ca="1" si="134"/>
        <v>0</v>
      </c>
      <c r="CA101" s="359">
        <f t="shared" ca="1" si="176"/>
        <v>0</v>
      </c>
      <c r="CC101" s="362">
        <f t="shared" ca="1" si="198"/>
        <v>212</v>
      </c>
      <c r="CD101" s="362">
        <v>93</v>
      </c>
      <c r="CE101" s="371">
        <f t="shared" ca="1" si="199"/>
        <v>0</v>
      </c>
      <c r="CF101" s="359">
        <f t="shared" ca="1" si="135"/>
        <v>0</v>
      </c>
      <c r="CG101" s="359">
        <f t="shared" ca="1" si="136"/>
        <v>0</v>
      </c>
      <c r="CH101" s="359">
        <f t="shared" ca="1" si="137"/>
        <v>0</v>
      </c>
      <c r="CI101" s="359">
        <f t="shared" ca="1" si="138"/>
        <v>0</v>
      </c>
      <c r="CJ101" s="359">
        <f t="shared" ca="1" si="177"/>
        <v>0</v>
      </c>
      <c r="CL101" s="362">
        <f t="shared" ca="1" si="200"/>
        <v>212</v>
      </c>
      <c r="CM101" s="362">
        <v>93</v>
      </c>
      <c r="CN101" s="371">
        <f t="shared" ca="1" si="201"/>
        <v>0</v>
      </c>
      <c r="CO101" s="359">
        <f t="shared" ca="1" si="139"/>
        <v>0</v>
      </c>
      <c r="CP101" s="359">
        <f t="shared" ca="1" si="140"/>
        <v>0</v>
      </c>
      <c r="CQ101" s="359">
        <f t="shared" ca="1" si="141"/>
        <v>0</v>
      </c>
      <c r="CR101" s="359">
        <f t="shared" ca="1" si="142"/>
        <v>0</v>
      </c>
      <c r="CS101" s="359">
        <f t="shared" ca="1" si="178"/>
        <v>0</v>
      </c>
      <c r="CU101" s="362">
        <f t="shared" ca="1" si="202"/>
        <v>212</v>
      </c>
      <c r="CV101" s="362">
        <v>93</v>
      </c>
      <c r="CW101" s="371">
        <f t="shared" ca="1" si="203"/>
        <v>0</v>
      </c>
      <c r="CX101" s="359">
        <f t="shared" ca="1" si="143"/>
        <v>0</v>
      </c>
      <c r="CY101" s="359">
        <f t="shared" ca="1" si="144"/>
        <v>0</v>
      </c>
      <c r="CZ101" s="359">
        <f t="shared" ca="1" si="145"/>
        <v>0</v>
      </c>
      <c r="DA101" s="359">
        <f t="shared" ca="1" si="146"/>
        <v>0</v>
      </c>
      <c r="DB101" s="359">
        <f t="shared" ca="1" si="179"/>
        <v>0</v>
      </c>
      <c r="DD101" s="362">
        <f t="shared" ca="1" si="204"/>
        <v>212</v>
      </c>
      <c r="DE101" s="362">
        <v>93</v>
      </c>
      <c r="DF101" s="371">
        <f t="shared" ca="1" si="205"/>
        <v>0</v>
      </c>
      <c r="DG101" s="359">
        <f t="shared" ca="1" si="147"/>
        <v>0</v>
      </c>
      <c r="DH101" s="359">
        <f t="shared" ca="1" si="148"/>
        <v>0</v>
      </c>
      <c r="DI101" s="359">
        <f t="shared" ca="1" si="149"/>
        <v>0</v>
      </c>
      <c r="DJ101" s="359">
        <f t="shared" ca="1" si="150"/>
        <v>0</v>
      </c>
      <c r="DK101" s="359">
        <f t="shared" ca="1" si="180"/>
        <v>0</v>
      </c>
      <c r="DM101" s="362">
        <f t="shared" ca="1" si="206"/>
        <v>212</v>
      </c>
      <c r="DN101" s="362">
        <v>93</v>
      </c>
      <c r="DO101" s="371">
        <f t="shared" ca="1" si="207"/>
        <v>0</v>
      </c>
      <c r="DP101" s="359">
        <f t="shared" ca="1" si="151"/>
        <v>0</v>
      </c>
      <c r="DQ101" s="359">
        <f t="shared" ca="1" si="152"/>
        <v>0</v>
      </c>
      <c r="DR101" s="359">
        <f t="shared" ca="1" si="153"/>
        <v>0</v>
      </c>
      <c r="DS101" s="359">
        <f t="shared" ca="1" si="154"/>
        <v>0</v>
      </c>
      <c r="DT101" s="359">
        <f t="shared" ca="1" si="181"/>
        <v>0</v>
      </c>
      <c r="DV101" s="362">
        <f t="shared" ca="1" si="208"/>
        <v>212</v>
      </c>
      <c r="DW101" s="362">
        <v>93</v>
      </c>
      <c r="DX101" s="371">
        <f t="shared" ca="1" si="209"/>
        <v>0</v>
      </c>
      <c r="DY101" s="359">
        <f t="shared" ca="1" si="155"/>
        <v>0</v>
      </c>
      <c r="DZ101" s="359">
        <f t="shared" ca="1" si="156"/>
        <v>0</v>
      </c>
      <c r="EA101" s="359">
        <f t="shared" ca="1" si="157"/>
        <v>0</v>
      </c>
      <c r="EB101" s="359">
        <f t="shared" ca="1" si="158"/>
        <v>0</v>
      </c>
      <c r="EC101" s="359">
        <f t="shared" ca="1" si="182"/>
        <v>0</v>
      </c>
      <c r="EE101" s="362">
        <f t="shared" ca="1" si="210"/>
        <v>212</v>
      </c>
      <c r="EF101" s="362">
        <v>93</v>
      </c>
      <c r="EG101" s="371">
        <f t="shared" ca="1" si="211"/>
        <v>0</v>
      </c>
      <c r="EH101" s="359">
        <f t="shared" ca="1" si="159"/>
        <v>0</v>
      </c>
      <c r="EI101" s="359">
        <f t="shared" ca="1" si="160"/>
        <v>0</v>
      </c>
      <c r="EJ101" s="359">
        <f t="shared" ca="1" si="161"/>
        <v>0</v>
      </c>
      <c r="EK101" s="359">
        <f t="shared" ca="1" si="162"/>
        <v>0</v>
      </c>
      <c r="EL101" s="359">
        <f t="shared" ca="1" si="183"/>
        <v>0</v>
      </c>
    </row>
    <row r="102" spans="6:142" x14ac:dyDescent="0.35">
      <c r="F102" s="372">
        <f ca="1">IFERROR(INDEX('Inflation Rates'!$A$16:$H$138,MATCH('TSP Traditional'!$H102,'Inflation Rates'!$A$16:$A$138,0),8)/INDEX('Inflation Rates'!$A$16:$H$138,MATCH('TSP Traditional'!$H102,'Inflation Rates'!$A$16:$A$138,0)-1,8)-1,F101)</f>
        <v>2.0000000000000018E-2</v>
      </c>
      <c r="G102" s="372">
        <f ca="1">IFERROR(INDEX('Inflation Rates'!$A$16:$H$138,MATCH('TSP Traditional'!$H102,'Inflation Rates'!$A$16:$A$138,0),6)/INDEX('Inflation Rates'!$A$16:$H$138,MATCH('TSP Traditional'!$H102,'Inflation Rates'!$A$16:$A$138,0)-1,6)-1,G101)</f>
        <v>2.0999999999999908E-2</v>
      </c>
      <c r="H102" s="362">
        <f t="shared" ca="1" si="212"/>
        <v>2113</v>
      </c>
      <c r="I102" s="362">
        <f t="shared" ca="1" si="213"/>
        <v>213</v>
      </c>
      <c r="J102" s="362">
        <v>94</v>
      </c>
      <c r="K102" s="371">
        <f t="shared" ca="1" si="110"/>
        <v>0</v>
      </c>
      <c r="L102" s="359">
        <f t="shared" ca="1" si="163"/>
        <v>0</v>
      </c>
      <c r="M102" s="359">
        <f t="shared" ca="1" si="164"/>
        <v>0</v>
      </c>
      <c r="N102" s="359">
        <f t="shared" ca="1" si="165"/>
        <v>0</v>
      </c>
      <c r="O102" s="359">
        <f t="shared" ca="1" si="166"/>
        <v>0</v>
      </c>
      <c r="P102" s="359">
        <f t="shared" ca="1" si="184"/>
        <v>0</v>
      </c>
      <c r="R102" s="362">
        <f t="shared" ca="1" si="214"/>
        <v>213</v>
      </c>
      <c r="S102" s="362">
        <v>93</v>
      </c>
      <c r="T102" s="371">
        <f t="shared" ca="1" si="215"/>
        <v>0</v>
      </c>
      <c r="U102" s="359">
        <f t="shared" ca="1" si="167"/>
        <v>0</v>
      </c>
      <c r="V102" s="359">
        <f t="shared" ca="1" si="168"/>
        <v>0</v>
      </c>
      <c r="W102" s="359">
        <f t="shared" ca="1" si="169"/>
        <v>0</v>
      </c>
      <c r="X102" s="359">
        <f t="shared" ca="1" si="170"/>
        <v>0</v>
      </c>
      <c r="Y102" s="359">
        <f t="shared" ca="1" si="185"/>
        <v>0</v>
      </c>
      <c r="AA102" s="362">
        <f t="shared" ca="1" si="186"/>
        <v>213</v>
      </c>
      <c r="AB102" s="362">
        <v>94</v>
      </c>
      <c r="AC102" s="371">
        <f t="shared" ca="1" si="187"/>
        <v>0</v>
      </c>
      <c r="AD102" s="359">
        <f t="shared" ca="1" si="111"/>
        <v>0</v>
      </c>
      <c r="AE102" s="359">
        <f t="shared" ca="1" si="112"/>
        <v>0</v>
      </c>
      <c r="AF102" s="359">
        <f t="shared" ca="1" si="113"/>
        <v>0</v>
      </c>
      <c r="AG102" s="359">
        <f t="shared" ca="1" si="114"/>
        <v>0</v>
      </c>
      <c r="AH102" s="359">
        <f t="shared" ca="1" si="171"/>
        <v>0</v>
      </c>
      <c r="AJ102" s="362">
        <f t="shared" ca="1" si="188"/>
        <v>213</v>
      </c>
      <c r="AK102" s="362">
        <v>94</v>
      </c>
      <c r="AL102" s="371">
        <f t="shared" ca="1" si="189"/>
        <v>0</v>
      </c>
      <c r="AM102" s="359">
        <f t="shared" ca="1" si="115"/>
        <v>0</v>
      </c>
      <c r="AN102" s="359">
        <f t="shared" ca="1" si="116"/>
        <v>0</v>
      </c>
      <c r="AO102" s="359">
        <f t="shared" ca="1" si="117"/>
        <v>0</v>
      </c>
      <c r="AP102" s="359">
        <f t="shared" ca="1" si="118"/>
        <v>0</v>
      </c>
      <c r="AQ102" s="359">
        <f t="shared" ca="1" si="172"/>
        <v>0</v>
      </c>
      <c r="AS102" s="362">
        <f t="shared" ca="1" si="190"/>
        <v>213</v>
      </c>
      <c r="AT102" s="362">
        <v>94</v>
      </c>
      <c r="AU102" s="371">
        <f t="shared" ca="1" si="191"/>
        <v>0</v>
      </c>
      <c r="AV102" s="359">
        <f t="shared" ca="1" si="119"/>
        <v>0</v>
      </c>
      <c r="AW102" s="359">
        <f t="shared" ca="1" si="120"/>
        <v>0</v>
      </c>
      <c r="AX102" s="359">
        <f t="shared" ca="1" si="121"/>
        <v>0</v>
      </c>
      <c r="AY102" s="359">
        <f t="shared" ca="1" si="122"/>
        <v>0</v>
      </c>
      <c r="AZ102" s="359">
        <f t="shared" ca="1" si="173"/>
        <v>0</v>
      </c>
      <c r="BB102" s="362">
        <f t="shared" ca="1" si="192"/>
        <v>213</v>
      </c>
      <c r="BC102" s="362">
        <v>94</v>
      </c>
      <c r="BD102" s="371">
        <f t="shared" ca="1" si="193"/>
        <v>0</v>
      </c>
      <c r="BE102" s="359">
        <f t="shared" ca="1" si="123"/>
        <v>0</v>
      </c>
      <c r="BF102" s="359">
        <f t="shared" ca="1" si="124"/>
        <v>0</v>
      </c>
      <c r="BG102" s="359">
        <f t="shared" ca="1" si="125"/>
        <v>0</v>
      </c>
      <c r="BH102" s="359">
        <f t="shared" ca="1" si="126"/>
        <v>0</v>
      </c>
      <c r="BI102" s="359">
        <f t="shared" ca="1" si="174"/>
        <v>0</v>
      </c>
      <c r="BK102" s="362">
        <f t="shared" ca="1" si="194"/>
        <v>213</v>
      </c>
      <c r="BL102" s="362">
        <v>94</v>
      </c>
      <c r="BM102" s="371">
        <f t="shared" ca="1" si="195"/>
        <v>0</v>
      </c>
      <c r="BN102" s="359">
        <f t="shared" ca="1" si="127"/>
        <v>0</v>
      </c>
      <c r="BO102" s="359">
        <f t="shared" ca="1" si="128"/>
        <v>0</v>
      </c>
      <c r="BP102" s="359">
        <f t="shared" ca="1" si="129"/>
        <v>0</v>
      </c>
      <c r="BQ102" s="359">
        <f t="shared" ca="1" si="130"/>
        <v>0</v>
      </c>
      <c r="BR102" s="359">
        <f t="shared" ca="1" si="175"/>
        <v>0</v>
      </c>
      <c r="BT102" s="362">
        <f t="shared" ca="1" si="196"/>
        <v>213</v>
      </c>
      <c r="BU102" s="362">
        <v>94</v>
      </c>
      <c r="BV102" s="371">
        <f t="shared" ca="1" si="197"/>
        <v>0</v>
      </c>
      <c r="BW102" s="359">
        <f t="shared" ca="1" si="131"/>
        <v>0</v>
      </c>
      <c r="BX102" s="359">
        <f t="shared" ca="1" si="132"/>
        <v>0</v>
      </c>
      <c r="BY102" s="359">
        <f t="shared" ca="1" si="133"/>
        <v>0</v>
      </c>
      <c r="BZ102" s="359">
        <f t="shared" ca="1" si="134"/>
        <v>0</v>
      </c>
      <c r="CA102" s="359">
        <f t="shared" ca="1" si="176"/>
        <v>0</v>
      </c>
      <c r="CC102" s="362">
        <f t="shared" ca="1" si="198"/>
        <v>213</v>
      </c>
      <c r="CD102" s="362">
        <v>94</v>
      </c>
      <c r="CE102" s="371">
        <f t="shared" ca="1" si="199"/>
        <v>0</v>
      </c>
      <c r="CF102" s="359">
        <f t="shared" ca="1" si="135"/>
        <v>0</v>
      </c>
      <c r="CG102" s="359">
        <f t="shared" ca="1" si="136"/>
        <v>0</v>
      </c>
      <c r="CH102" s="359">
        <f t="shared" ca="1" si="137"/>
        <v>0</v>
      </c>
      <c r="CI102" s="359">
        <f t="shared" ca="1" si="138"/>
        <v>0</v>
      </c>
      <c r="CJ102" s="359">
        <f t="shared" ca="1" si="177"/>
        <v>0</v>
      </c>
      <c r="CL102" s="362">
        <f t="shared" ca="1" si="200"/>
        <v>213</v>
      </c>
      <c r="CM102" s="362">
        <v>94</v>
      </c>
      <c r="CN102" s="371">
        <f t="shared" ca="1" si="201"/>
        <v>0</v>
      </c>
      <c r="CO102" s="359">
        <f t="shared" ca="1" si="139"/>
        <v>0</v>
      </c>
      <c r="CP102" s="359">
        <f t="shared" ca="1" si="140"/>
        <v>0</v>
      </c>
      <c r="CQ102" s="359">
        <f t="shared" ca="1" si="141"/>
        <v>0</v>
      </c>
      <c r="CR102" s="359">
        <f t="shared" ca="1" si="142"/>
        <v>0</v>
      </c>
      <c r="CS102" s="359">
        <f t="shared" ca="1" si="178"/>
        <v>0</v>
      </c>
      <c r="CU102" s="362">
        <f t="shared" ca="1" si="202"/>
        <v>213</v>
      </c>
      <c r="CV102" s="362">
        <v>94</v>
      </c>
      <c r="CW102" s="371">
        <f t="shared" ca="1" si="203"/>
        <v>0</v>
      </c>
      <c r="CX102" s="359">
        <f t="shared" ca="1" si="143"/>
        <v>0</v>
      </c>
      <c r="CY102" s="359">
        <f t="shared" ca="1" si="144"/>
        <v>0</v>
      </c>
      <c r="CZ102" s="359">
        <f t="shared" ca="1" si="145"/>
        <v>0</v>
      </c>
      <c r="DA102" s="359">
        <f t="shared" ca="1" si="146"/>
        <v>0</v>
      </c>
      <c r="DB102" s="359">
        <f t="shared" ca="1" si="179"/>
        <v>0</v>
      </c>
      <c r="DD102" s="362">
        <f t="shared" ca="1" si="204"/>
        <v>213</v>
      </c>
      <c r="DE102" s="362">
        <v>94</v>
      </c>
      <c r="DF102" s="371">
        <f t="shared" ca="1" si="205"/>
        <v>0</v>
      </c>
      <c r="DG102" s="359">
        <f t="shared" ca="1" si="147"/>
        <v>0</v>
      </c>
      <c r="DH102" s="359">
        <f t="shared" ca="1" si="148"/>
        <v>0</v>
      </c>
      <c r="DI102" s="359">
        <f t="shared" ca="1" si="149"/>
        <v>0</v>
      </c>
      <c r="DJ102" s="359">
        <f t="shared" ca="1" si="150"/>
        <v>0</v>
      </c>
      <c r="DK102" s="359">
        <f t="shared" ca="1" si="180"/>
        <v>0</v>
      </c>
      <c r="DM102" s="362">
        <f t="shared" ca="1" si="206"/>
        <v>213</v>
      </c>
      <c r="DN102" s="362">
        <v>94</v>
      </c>
      <c r="DO102" s="371">
        <f t="shared" ca="1" si="207"/>
        <v>0</v>
      </c>
      <c r="DP102" s="359">
        <f t="shared" ca="1" si="151"/>
        <v>0</v>
      </c>
      <c r="DQ102" s="359">
        <f t="shared" ca="1" si="152"/>
        <v>0</v>
      </c>
      <c r="DR102" s="359">
        <f t="shared" ca="1" si="153"/>
        <v>0</v>
      </c>
      <c r="DS102" s="359">
        <f t="shared" ca="1" si="154"/>
        <v>0</v>
      </c>
      <c r="DT102" s="359">
        <f t="shared" ca="1" si="181"/>
        <v>0</v>
      </c>
      <c r="DV102" s="362">
        <f t="shared" ca="1" si="208"/>
        <v>213</v>
      </c>
      <c r="DW102" s="362">
        <v>94</v>
      </c>
      <c r="DX102" s="371">
        <f t="shared" ca="1" si="209"/>
        <v>0</v>
      </c>
      <c r="DY102" s="359">
        <f t="shared" ca="1" si="155"/>
        <v>0</v>
      </c>
      <c r="DZ102" s="359">
        <f t="shared" ca="1" si="156"/>
        <v>0</v>
      </c>
      <c r="EA102" s="359">
        <f t="shared" ca="1" si="157"/>
        <v>0</v>
      </c>
      <c r="EB102" s="359">
        <f t="shared" ca="1" si="158"/>
        <v>0</v>
      </c>
      <c r="EC102" s="359">
        <f t="shared" ca="1" si="182"/>
        <v>0</v>
      </c>
      <c r="EE102" s="362">
        <f t="shared" ca="1" si="210"/>
        <v>213</v>
      </c>
      <c r="EF102" s="362">
        <v>94</v>
      </c>
      <c r="EG102" s="371">
        <f t="shared" ca="1" si="211"/>
        <v>0</v>
      </c>
      <c r="EH102" s="359">
        <f t="shared" ca="1" si="159"/>
        <v>0</v>
      </c>
      <c r="EI102" s="359">
        <f t="shared" ca="1" si="160"/>
        <v>0</v>
      </c>
      <c r="EJ102" s="359">
        <f t="shared" ca="1" si="161"/>
        <v>0</v>
      </c>
      <c r="EK102" s="359">
        <f t="shared" ca="1" si="162"/>
        <v>0</v>
      </c>
      <c r="EL102" s="359">
        <f t="shared" ca="1" si="183"/>
        <v>0</v>
      </c>
    </row>
    <row r="103" spans="6:142" x14ac:dyDescent="0.35">
      <c r="F103" s="372">
        <f ca="1">IFERROR(INDEX('Inflation Rates'!$A$16:$H$138,MATCH('TSP Traditional'!$H103,'Inflation Rates'!$A$16:$A$138,0),8)/INDEX('Inflation Rates'!$A$16:$H$138,MATCH('TSP Traditional'!$H103,'Inflation Rates'!$A$16:$A$138,0)-1,8)-1,F102)</f>
        <v>2.0000000000000018E-2</v>
      </c>
      <c r="G103" s="372">
        <f ca="1">IFERROR(INDEX('Inflation Rates'!$A$16:$H$138,MATCH('TSP Traditional'!$H103,'Inflation Rates'!$A$16:$A$138,0),6)/INDEX('Inflation Rates'!$A$16:$H$138,MATCH('TSP Traditional'!$H103,'Inflation Rates'!$A$16:$A$138,0)-1,6)-1,G102)</f>
        <v>2.0999999999999908E-2</v>
      </c>
      <c r="H103" s="362">
        <f t="shared" ca="1" si="212"/>
        <v>2114</v>
      </c>
      <c r="I103" s="362">
        <f t="shared" ca="1" si="213"/>
        <v>214</v>
      </c>
      <c r="J103" s="362">
        <v>95</v>
      </c>
      <c r="K103" s="371">
        <f t="shared" ca="1" si="110"/>
        <v>0</v>
      </c>
      <c r="L103" s="359">
        <f t="shared" ca="1" si="163"/>
        <v>0</v>
      </c>
      <c r="M103" s="359">
        <f t="shared" ca="1" si="164"/>
        <v>0</v>
      </c>
      <c r="N103" s="359">
        <f t="shared" ca="1" si="165"/>
        <v>0</v>
      </c>
      <c r="O103" s="359">
        <f t="shared" ca="1" si="166"/>
        <v>0</v>
      </c>
      <c r="P103" s="359">
        <f t="shared" ca="1" si="184"/>
        <v>0</v>
      </c>
      <c r="R103" s="362">
        <f t="shared" ca="1" si="214"/>
        <v>214</v>
      </c>
      <c r="S103" s="362">
        <v>94</v>
      </c>
      <c r="T103" s="371">
        <f t="shared" ca="1" si="215"/>
        <v>0</v>
      </c>
      <c r="U103" s="359">
        <f t="shared" ca="1" si="167"/>
        <v>0</v>
      </c>
      <c r="V103" s="359">
        <f t="shared" ca="1" si="168"/>
        <v>0</v>
      </c>
      <c r="W103" s="359">
        <f t="shared" ca="1" si="169"/>
        <v>0</v>
      </c>
      <c r="X103" s="359">
        <f t="shared" ca="1" si="170"/>
        <v>0</v>
      </c>
      <c r="Y103" s="359">
        <f t="shared" ca="1" si="185"/>
        <v>0</v>
      </c>
      <c r="AA103" s="362">
        <f t="shared" ca="1" si="186"/>
        <v>214</v>
      </c>
      <c r="AB103" s="362">
        <v>95</v>
      </c>
      <c r="AC103" s="371">
        <f t="shared" ca="1" si="187"/>
        <v>0</v>
      </c>
      <c r="AD103" s="359">
        <f t="shared" ca="1" si="111"/>
        <v>0</v>
      </c>
      <c r="AE103" s="359">
        <f t="shared" ca="1" si="112"/>
        <v>0</v>
      </c>
      <c r="AF103" s="359">
        <f t="shared" ca="1" si="113"/>
        <v>0</v>
      </c>
      <c r="AG103" s="359">
        <f t="shared" ca="1" si="114"/>
        <v>0</v>
      </c>
      <c r="AH103" s="359">
        <f t="shared" ca="1" si="171"/>
        <v>0</v>
      </c>
      <c r="AJ103" s="362">
        <f t="shared" ca="1" si="188"/>
        <v>214</v>
      </c>
      <c r="AK103" s="362">
        <v>95</v>
      </c>
      <c r="AL103" s="371">
        <f t="shared" ca="1" si="189"/>
        <v>0</v>
      </c>
      <c r="AM103" s="359">
        <f t="shared" ca="1" si="115"/>
        <v>0</v>
      </c>
      <c r="AN103" s="359">
        <f t="shared" ca="1" si="116"/>
        <v>0</v>
      </c>
      <c r="AO103" s="359">
        <f t="shared" ca="1" si="117"/>
        <v>0</v>
      </c>
      <c r="AP103" s="359">
        <f t="shared" ca="1" si="118"/>
        <v>0</v>
      </c>
      <c r="AQ103" s="359">
        <f t="shared" ca="1" si="172"/>
        <v>0</v>
      </c>
      <c r="AS103" s="362">
        <f t="shared" ca="1" si="190"/>
        <v>214</v>
      </c>
      <c r="AT103" s="362">
        <v>95</v>
      </c>
      <c r="AU103" s="371">
        <f t="shared" ca="1" si="191"/>
        <v>0</v>
      </c>
      <c r="AV103" s="359">
        <f t="shared" ca="1" si="119"/>
        <v>0</v>
      </c>
      <c r="AW103" s="359">
        <f t="shared" ca="1" si="120"/>
        <v>0</v>
      </c>
      <c r="AX103" s="359">
        <f t="shared" ca="1" si="121"/>
        <v>0</v>
      </c>
      <c r="AY103" s="359">
        <f t="shared" ca="1" si="122"/>
        <v>0</v>
      </c>
      <c r="AZ103" s="359">
        <f t="shared" ca="1" si="173"/>
        <v>0</v>
      </c>
      <c r="BB103" s="362">
        <f t="shared" ca="1" si="192"/>
        <v>214</v>
      </c>
      <c r="BC103" s="362">
        <v>95</v>
      </c>
      <c r="BD103" s="371">
        <f t="shared" ca="1" si="193"/>
        <v>0</v>
      </c>
      <c r="BE103" s="359">
        <f t="shared" ca="1" si="123"/>
        <v>0</v>
      </c>
      <c r="BF103" s="359">
        <f t="shared" ca="1" si="124"/>
        <v>0</v>
      </c>
      <c r="BG103" s="359">
        <f t="shared" ca="1" si="125"/>
        <v>0</v>
      </c>
      <c r="BH103" s="359">
        <f t="shared" ca="1" si="126"/>
        <v>0</v>
      </c>
      <c r="BI103" s="359">
        <f t="shared" ca="1" si="174"/>
        <v>0</v>
      </c>
      <c r="BK103" s="362">
        <f t="shared" ca="1" si="194"/>
        <v>214</v>
      </c>
      <c r="BL103" s="362">
        <v>95</v>
      </c>
      <c r="BM103" s="371">
        <f t="shared" ca="1" si="195"/>
        <v>0</v>
      </c>
      <c r="BN103" s="359">
        <f t="shared" ca="1" si="127"/>
        <v>0</v>
      </c>
      <c r="BO103" s="359">
        <f t="shared" ca="1" si="128"/>
        <v>0</v>
      </c>
      <c r="BP103" s="359">
        <f t="shared" ca="1" si="129"/>
        <v>0</v>
      </c>
      <c r="BQ103" s="359">
        <f t="shared" ca="1" si="130"/>
        <v>0</v>
      </c>
      <c r="BR103" s="359">
        <f t="shared" ca="1" si="175"/>
        <v>0</v>
      </c>
      <c r="BT103" s="362">
        <f t="shared" ca="1" si="196"/>
        <v>214</v>
      </c>
      <c r="BU103" s="362">
        <v>95</v>
      </c>
      <c r="BV103" s="371">
        <f t="shared" ca="1" si="197"/>
        <v>0</v>
      </c>
      <c r="BW103" s="359">
        <f t="shared" ca="1" si="131"/>
        <v>0</v>
      </c>
      <c r="BX103" s="359">
        <f t="shared" ca="1" si="132"/>
        <v>0</v>
      </c>
      <c r="BY103" s="359">
        <f t="shared" ca="1" si="133"/>
        <v>0</v>
      </c>
      <c r="BZ103" s="359">
        <f t="shared" ca="1" si="134"/>
        <v>0</v>
      </c>
      <c r="CA103" s="359">
        <f t="shared" ca="1" si="176"/>
        <v>0</v>
      </c>
      <c r="CC103" s="362">
        <f t="shared" ca="1" si="198"/>
        <v>214</v>
      </c>
      <c r="CD103" s="362">
        <v>95</v>
      </c>
      <c r="CE103" s="371">
        <f t="shared" ca="1" si="199"/>
        <v>0</v>
      </c>
      <c r="CF103" s="359">
        <f t="shared" ca="1" si="135"/>
        <v>0</v>
      </c>
      <c r="CG103" s="359">
        <f t="shared" ca="1" si="136"/>
        <v>0</v>
      </c>
      <c r="CH103" s="359">
        <f t="shared" ca="1" si="137"/>
        <v>0</v>
      </c>
      <c r="CI103" s="359">
        <f t="shared" ca="1" si="138"/>
        <v>0</v>
      </c>
      <c r="CJ103" s="359">
        <f t="shared" ca="1" si="177"/>
        <v>0</v>
      </c>
      <c r="CL103" s="362">
        <f t="shared" ca="1" si="200"/>
        <v>214</v>
      </c>
      <c r="CM103" s="362">
        <v>95</v>
      </c>
      <c r="CN103" s="371">
        <f t="shared" ca="1" si="201"/>
        <v>0</v>
      </c>
      <c r="CO103" s="359">
        <f t="shared" ca="1" si="139"/>
        <v>0</v>
      </c>
      <c r="CP103" s="359">
        <f t="shared" ca="1" si="140"/>
        <v>0</v>
      </c>
      <c r="CQ103" s="359">
        <f t="shared" ca="1" si="141"/>
        <v>0</v>
      </c>
      <c r="CR103" s="359">
        <f t="shared" ca="1" si="142"/>
        <v>0</v>
      </c>
      <c r="CS103" s="359">
        <f t="shared" ca="1" si="178"/>
        <v>0</v>
      </c>
      <c r="CU103" s="362">
        <f t="shared" ca="1" si="202"/>
        <v>214</v>
      </c>
      <c r="CV103" s="362">
        <v>95</v>
      </c>
      <c r="CW103" s="371">
        <f t="shared" ca="1" si="203"/>
        <v>0</v>
      </c>
      <c r="CX103" s="359">
        <f t="shared" ca="1" si="143"/>
        <v>0</v>
      </c>
      <c r="CY103" s="359">
        <f t="shared" ca="1" si="144"/>
        <v>0</v>
      </c>
      <c r="CZ103" s="359">
        <f t="shared" ca="1" si="145"/>
        <v>0</v>
      </c>
      <c r="DA103" s="359">
        <f t="shared" ca="1" si="146"/>
        <v>0</v>
      </c>
      <c r="DB103" s="359">
        <f t="shared" ca="1" si="179"/>
        <v>0</v>
      </c>
      <c r="DD103" s="362">
        <f t="shared" ca="1" si="204"/>
        <v>214</v>
      </c>
      <c r="DE103" s="362">
        <v>95</v>
      </c>
      <c r="DF103" s="371">
        <f t="shared" ca="1" si="205"/>
        <v>0</v>
      </c>
      <c r="DG103" s="359">
        <f t="shared" ca="1" si="147"/>
        <v>0</v>
      </c>
      <c r="DH103" s="359">
        <f t="shared" ca="1" si="148"/>
        <v>0</v>
      </c>
      <c r="DI103" s="359">
        <f t="shared" ca="1" si="149"/>
        <v>0</v>
      </c>
      <c r="DJ103" s="359">
        <f t="shared" ca="1" si="150"/>
        <v>0</v>
      </c>
      <c r="DK103" s="359">
        <f t="shared" ca="1" si="180"/>
        <v>0</v>
      </c>
      <c r="DM103" s="362">
        <f t="shared" ca="1" si="206"/>
        <v>214</v>
      </c>
      <c r="DN103" s="362">
        <v>95</v>
      </c>
      <c r="DO103" s="371">
        <f t="shared" ca="1" si="207"/>
        <v>0</v>
      </c>
      <c r="DP103" s="359">
        <f t="shared" ca="1" si="151"/>
        <v>0</v>
      </c>
      <c r="DQ103" s="359">
        <f t="shared" ca="1" si="152"/>
        <v>0</v>
      </c>
      <c r="DR103" s="359">
        <f t="shared" ca="1" si="153"/>
        <v>0</v>
      </c>
      <c r="DS103" s="359">
        <f t="shared" ca="1" si="154"/>
        <v>0</v>
      </c>
      <c r="DT103" s="359">
        <f t="shared" ca="1" si="181"/>
        <v>0</v>
      </c>
      <c r="DV103" s="362">
        <f t="shared" ca="1" si="208"/>
        <v>214</v>
      </c>
      <c r="DW103" s="362">
        <v>95</v>
      </c>
      <c r="DX103" s="371">
        <f t="shared" ca="1" si="209"/>
        <v>0</v>
      </c>
      <c r="DY103" s="359">
        <f t="shared" ca="1" si="155"/>
        <v>0</v>
      </c>
      <c r="DZ103" s="359">
        <f t="shared" ca="1" si="156"/>
        <v>0</v>
      </c>
      <c r="EA103" s="359">
        <f t="shared" ca="1" si="157"/>
        <v>0</v>
      </c>
      <c r="EB103" s="359">
        <f t="shared" ca="1" si="158"/>
        <v>0</v>
      </c>
      <c r="EC103" s="359">
        <f t="shared" ca="1" si="182"/>
        <v>0</v>
      </c>
      <c r="EE103" s="362">
        <f t="shared" ca="1" si="210"/>
        <v>214</v>
      </c>
      <c r="EF103" s="362">
        <v>95</v>
      </c>
      <c r="EG103" s="371">
        <f t="shared" ca="1" si="211"/>
        <v>0</v>
      </c>
      <c r="EH103" s="359">
        <f t="shared" ca="1" si="159"/>
        <v>0</v>
      </c>
      <c r="EI103" s="359">
        <f t="shared" ca="1" si="160"/>
        <v>0</v>
      </c>
      <c r="EJ103" s="359">
        <f t="shared" ca="1" si="161"/>
        <v>0</v>
      </c>
      <c r="EK103" s="359">
        <f t="shared" ca="1" si="162"/>
        <v>0</v>
      </c>
      <c r="EL103" s="359">
        <f t="shared" ca="1" si="183"/>
        <v>0</v>
      </c>
    </row>
    <row r="104" spans="6:142" x14ac:dyDescent="0.35">
      <c r="F104" s="372">
        <f ca="1">IFERROR(INDEX('Inflation Rates'!$A$16:$H$138,MATCH('TSP Traditional'!$H104,'Inflation Rates'!$A$16:$A$138,0),8)/INDEX('Inflation Rates'!$A$16:$H$138,MATCH('TSP Traditional'!$H104,'Inflation Rates'!$A$16:$A$138,0)-1,8)-1,F103)</f>
        <v>2.0000000000000018E-2</v>
      </c>
      <c r="G104" s="372">
        <f ca="1">IFERROR(INDEX('Inflation Rates'!$A$16:$H$138,MATCH('TSP Traditional'!$H104,'Inflation Rates'!$A$16:$A$138,0),6)/INDEX('Inflation Rates'!$A$16:$H$138,MATCH('TSP Traditional'!$H104,'Inflation Rates'!$A$16:$A$138,0)-1,6)-1,G103)</f>
        <v>2.0999999999999908E-2</v>
      </c>
      <c r="H104" s="362">
        <f t="shared" ca="1" si="212"/>
        <v>2115</v>
      </c>
      <c r="I104" s="362">
        <f t="shared" ca="1" si="213"/>
        <v>215</v>
      </c>
      <c r="J104" s="362">
        <v>96</v>
      </c>
      <c r="K104" s="371">
        <f t="shared" ca="1" si="110"/>
        <v>0</v>
      </c>
      <c r="L104" s="359">
        <f t="shared" ca="1" si="163"/>
        <v>0</v>
      </c>
      <c r="M104" s="359">
        <f t="shared" ca="1" si="164"/>
        <v>0</v>
      </c>
      <c r="N104" s="359">
        <f t="shared" ca="1" si="165"/>
        <v>0</v>
      </c>
      <c r="O104" s="359">
        <f t="shared" ca="1" si="166"/>
        <v>0</v>
      </c>
      <c r="P104" s="359">
        <f t="shared" ca="1" si="184"/>
        <v>0</v>
      </c>
      <c r="R104" s="362">
        <f t="shared" ca="1" si="214"/>
        <v>215</v>
      </c>
      <c r="S104" s="362">
        <v>95</v>
      </c>
      <c r="T104" s="371">
        <f t="shared" ca="1" si="215"/>
        <v>0</v>
      </c>
      <c r="U104" s="359">
        <f t="shared" ca="1" si="167"/>
        <v>0</v>
      </c>
      <c r="V104" s="359">
        <f t="shared" ca="1" si="168"/>
        <v>0</v>
      </c>
      <c r="W104" s="359">
        <f t="shared" ca="1" si="169"/>
        <v>0</v>
      </c>
      <c r="X104" s="359">
        <f t="shared" ca="1" si="170"/>
        <v>0</v>
      </c>
      <c r="Y104" s="359">
        <f t="shared" ca="1" si="185"/>
        <v>0</v>
      </c>
      <c r="AA104" s="362">
        <f t="shared" ca="1" si="186"/>
        <v>215</v>
      </c>
      <c r="AB104" s="362">
        <v>96</v>
      </c>
      <c r="AC104" s="371">
        <f t="shared" ca="1" si="187"/>
        <v>0</v>
      </c>
      <c r="AD104" s="359">
        <f t="shared" ca="1" si="111"/>
        <v>0</v>
      </c>
      <c r="AE104" s="359">
        <f t="shared" ca="1" si="112"/>
        <v>0</v>
      </c>
      <c r="AF104" s="359">
        <f t="shared" ca="1" si="113"/>
        <v>0</v>
      </c>
      <c r="AG104" s="359">
        <f t="shared" ca="1" si="114"/>
        <v>0</v>
      </c>
      <c r="AH104" s="359">
        <f t="shared" ca="1" si="171"/>
        <v>0</v>
      </c>
      <c r="AJ104" s="362">
        <f t="shared" ca="1" si="188"/>
        <v>215</v>
      </c>
      <c r="AK104" s="362">
        <v>96</v>
      </c>
      <c r="AL104" s="371">
        <f t="shared" ca="1" si="189"/>
        <v>0</v>
      </c>
      <c r="AM104" s="359">
        <f t="shared" ca="1" si="115"/>
        <v>0</v>
      </c>
      <c r="AN104" s="359">
        <f t="shared" ca="1" si="116"/>
        <v>0</v>
      </c>
      <c r="AO104" s="359">
        <f t="shared" ca="1" si="117"/>
        <v>0</v>
      </c>
      <c r="AP104" s="359">
        <f t="shared" ca="1" si="118"/>
        <v>0</v>
      </c>
      <c r="AQ104" s="359">
        <f t="shared" ca="1" si="172"/>
        <v>0</v>
      </c>
      <c r="AS104" s="362">
        <f t="shared" ca="1" si="190"/>
        <v>215</v>
      </c>
      <c r="AT104" s="362">
        <v>96</v>
      </c>
      <c r="AU104" s="371">
        <f t="shared" ca="1" si="191"/>
        <v>0</v>
      </c>
      <c r="AV104" s="359">
        <f t="shared" ca="1" si="119"/>
        <v>0</v>
      </c>
      <c r="AW104" s="359">
        <f t="shared" ca="1" si="120"/>
        <v>0</v>
      </c>
      <c r="AX104" s="359">
        <f t="shared" ca="1" si="121"/>
        <v>0</v>
      </c>
      <c r="AY104" s="359">
        <f t="shared" ca="1" si="122"/>
        <v>0</v>
      </c>
      <c r="AZ104" s="359">
        <f t="shared" ca="1" si="173"/>
        <v>0</v>
      </c>
      <c r="BB104" s="362">
        <f t="shared" ca="1" si="192"/>
        <v>215</v>
      </c>
      <c r="BC104" s="362">
        <v>96</v>
      </c>
      <c r="BD104" s="371">
        <f t="shared" ca="1" si="193"/>
        <v>0</v>
      </c>
      <c r="BE104" s="359">
        <f t="shared" ca="1" si="123"/>
        <v>0</v>
      </c>
      <c r="BF104" s="359">
        <f t="shared" ca="1" si="124"/>
        <v>0</v>
      </c>
      <c r="BG104" s="359">
        <f t="shared" ca="1" si="125"/>
        <v>0</v>
      </c>
      <c r="BH104" s="359">
        <f t="shared" ca="1" si="126"/>
        <v>0</v>
      </c>
      <c r="BI104" s="359">
        <f t="shared" ca="1" si="174"/>
        <v>0</v>
      </c>
      <c r="BK104" s="362">
        <f t="shared" ca="1" si="194"/>
        <v>215</v>
      </c>
      <c r="BL104" s="362">
        <v>96</v>
      </c>
      <c r="BM104" s="371">
        <f t="shared" ca="1" si="195"/>
        <v>0</v>
      </c>
      <c r="BN104" s="359">
        <f t="shared" ca="1" si="127"/>
        <v>0</v>
      </c>
      <c r="BO104" s="359">
        <f t="shared" ca="1" si="128"/>
        <v>0</v>
      </c>
      <c r="BP104" s="359">
        <f t="shared" ca="1" si="129"/>
        <v>0</v>
      </c>
      <c r="BQ104" s="359">
        <f t="shared" ca="1" si="130"/>
        <v>0</v>
      </c>
      <c r="BR104" s="359">
        <f t="shared" ca="1" si="175"/>
        <v>0</v>
      </c>
      <c r="BT104" s="362">
        <f t="shared" ca="1" si="196"/>
        <v>215</v>
      </c>
      <c r="BU104" s="362">
        <v>96</v>
      </c>
      <c r="BV104" s="371">
        <f t="shared" ca="1" si="197"/>
        <v>0</v>
      </c>
      <c r="BW104" s="359">
        <f t="shared" ca="1" si="131"/>
        <v>0</v>
      </c>
      <c r="BX104" s="359">
        <f t="shared" ca="1" si="132"/>
        <v>0</v>
      </c>
      <c r="BY104" s="359">
        <f t="shared" ca="1" si="133"/>
        <v>0</v>
      </c>
      <c r="BZ104" s="359">
        <f t="shared" ca="1" si="134"/>
        <v>0</v>
      </c>
      <c r="CA104" s="359">
        <f t="shared" ca="1" si="176"/>
        <v>0</v>
      </c>
      <c r="CC104" s="362">
        <f t="shared" ca="1" si="198"/>
        <v>215</v>
      </c>
      <c r="CD104" s="362">
        <v>96</v>
      </c>
      <c r="CE104" s="371">
        <f t="shared" ca="1" si="199"/>
        <v>0</v>
      </c>
      <c r="CF104" s="359">
        <f t="shared" ca="1" si="135"/>
        <v>0</v>
      </c>
      <c r="CG104" s="359">
        <f t="shared" ca="1" si="136"/>
        <v>0</v>
      </c>
      <c r="CH104" s="359">
        <f t="shared" ca="1" si="137"/>
        <v>0</v>
      </c>
      <c r="CI104" s="359">
        <f t="shared" ca="1" si="138"/>
        <v>0</v>
      </c>
      <c r="CJ104" s="359">
        <f t="shared" ca="1" si="177"/>
        <v>0</v>
      </c>
      <c r="CL104" s="362">
        <f t="shared" ca="1" si="200"/>
        <v>215</v>
      </c>
      <c r="CM104" s="362">
        <v>96</v>
      </c>
      <c r="CN104" s="371">
        <f t="shared" ca="1" si="201"/>
        <v>0</v>
      </c>
      <c r="CO104" s="359">
        <f t="shared" ca="1" si="139"/>
        <v>0</v>
      </c>
      <c r="CP104" s="359">
        <f t="shared" ca="1" si="140"/>
        <v>0</v>
      </c>
      <c r="CQ104" s="359">
        <f t="shared" ca="1" si="141"/>
        <v>0</v>
      </c>
      <c r="CR104" s="359">
        <f t="shared" ca="1" si="142"/>
        <v>0</v>
      </c>
      <c r="CS104" s="359">
        <f t="shared" ca="1" si="178"/>
        <v>0</v>
      </c>
      <c r="CU104" s="362">
        <f t="shared" ca="1" si="202"/>
        <v>215</v>
      </c>
      <c r="CV104" s="362">
        <v>96</v>
      </c>
      <c r="CW104" s="371">
        <f t="shared" ca="1" si="203"/>
        <v>0</v>
      </c>
      <c r="CX104" s="359">
        <f t="shared" ca="1" si="143"/>
        <v>0</v>
      </c>
      <c r="CY104" s="359">
        <f t="shared" ca="1" si="144"/>
        <v>0</v>
      </c>
      <c r="CZ104" s="359">
        <f t="shared" ca="1" si="145"/>
        <v>0</v>
      </c>
      <c r="DA104" s="359">
        <f t="shared" ca="1" si="146"/>
        <v>0</v>
      </c>
      <c r="DB104" s="359">
        <f t="shared" ca="1" si="179"/>
        <v>0</v>
      </c>
      <c r="DD104" s="362">
        <f t="shared" ca="1" si="204"/>
        <v>215</v>
      </c>
      <c r="DE104" s="362">
        <v>96</v>
      </c>
      <c r="DF104" s="371">
        <f t="shared" ca="1" si="205"/>
        <v>0</v>
      </c>
      <c r="DG104" s="359">
        <f t="shared" ca="1" si="147"/>
        <v>0</v>
      </c>
      <c r="DH104" s="359">
        <f t="shared" ca="1" si="148"/>
        <v>0</v>
      </c>
      <c r="DI104" s="359">
        <f t="shared" ca="1" si="149"/>
        <v>0</v>
      </c>
      <c r="DJ104" s="359">
        <f t="shared" ca="1" si="150"/>
        <v>0</v>
      </c>
      <c r="DK104" s="359">
        <f t="shared" ca="1" si="180"/>
        <v>0</v>
      </c>
      <c r="DM104" s="362">
        <f t="shared" ca="1" si="206"/>
        <v>215</v>
      </c>
      <c r="DN104" s="362">
        <v>96</v>
      </c>
      <c r="DO104" s="371">
        <f t="shared" ca="1" si="207"/>
        <v>0</v>
      </c>
      <c r="DP104" s="359">
        <f t="shared" ca="1" si="151"/>
        <v>0</v>
      </c>
      <c r="DQ104" s="359">
        <f t="shared" ca="1" si="152"/>
        <v>0</v>
      </c>
      <c r="DR104" s="359">
        <f t="shared" ca="1" si="153"/>
        <v>0</v>
      </c>
      <c r="DS104" s="359">
        <f t="shared" ca="1" si="154"/>
        <v>0</v>
      </c>
      <c r="DT104" s="359">
        <f t="shared" ca="1" si="181"/>
        <v>0</v>
      </c>
      <c r="DV104" s="362">
        <f t="shared" ca="1" si="208"/>
        <v>215</v>
      </c>
      <c r="DW104" s="362">
        <v>96</v>
      </c>
      <c r="DX104" s="371">
        <f t="shared" ca="1" si="209"/>
        <v>0</v>
      </c>
      <c r="DY104" s="359">
        <f t="shared" ca="1" si="155"/>
        <v>0</v>
      </c>
      <c r="DZ104" s="359">
        <f t="shared" ca="1" si="156"/>
        <v>0</v>
      </c>
      <c r="EA104" s="359">
        <f t="shared" ca="1" si="157"/>
        <v>0</v>
      </c>
      <c r="EB104" s="359">
        <f t="shared" ca="1" si="158"/>
        <v>0</v>
      </c>
      <c r="EC104" s="359">
        <f t="shared" ca="1" si="182"/>
        <v>0</v>
      </c>
      <c r="EE104" s="362">
        <f t="shared" ca="1" si="210"/>
        <v>215</v>
      </c>
      <c r="EF104" s="362">
        <v>96</v>
      </c>
      <c r="EG104" s="371">
        <f t="shared" ca="1" si="211"/>
        <v>0</v>
      </c>
      <c r="EH104" s="359">
        <f t="shared" ca="1" si="159"/>
        <v>0</v>
      </c>
      <c r="EI104" s="359">
        <f t="shared" ca="1" si="160"/>
        <v>0</v>
      </c>
      <c r="EJ104" s="359">
        <f t="shared" ca="1" si="161"/>
        <v>0</v>
      </c>
      <c r="EK104" s="359">
        <f t="shared" ca="1" si="162"/>
        <v>0</v>
      </c>
      <c r="EL104" s="359">
        <f t="shared" ca="1" si="183"/>
        <v>0</v>
      </c>
    </row>
    <row r="105" spans="6:142" x14ac:dyDescent="0.35">
      <c r="F105" s="372">
        <f ca="1">IFERROR(INDEX('Inflation Rates'!$A$16:$H$138,MATCH('TSP Traditional'!$H105,'Inflation Rates'!$A$16:$A$138,0),8)/INDEX('Inflation Rates'!$A$16:$H$138,MATCH('TSP Traditional'!$H105,'Inflation Rates'!$A$16:$A$138,0)-1,8)-1,F104)</f>
        <v>2.0000000000000018E-2</v>
      </c>
      <c r="G105" s="372">
        <f ca="1">IFERROR(INDEX('Inflation Rates'!$A$16:$H$138,MATCH('TSP Traditional'!$H105,'Inflation Rates'!$A$16:$A$138,0),6)/INDEX('Inflation Rates'!$A$16:$H$138,MATCH('TSP Traditional'!$H105,'Inflation Rates'!$A$16:$A$138,0)-1,6)-1,G104)</f>
        <v>2.0999999999999908E-2</v>
      </c>
      <c r="H105" s="362">
        <f t="shared" ca="1" si="212"/>
        <v>2116</v>
      </c>
      <c r="I105" s="362">
        <f t="shared" ca="1" si="213"/>
        <v>216</v>
      </c>
      <c r="J105" s="362">
        <v>97</v>
      </c>
      <c r="K105" s="371">
        <f t="shared" ca="1" si="110"/>
        <v>0</v>
      </c>
      <c r="L105" s="359">
        <f t="shared" ca="1" si="163"/>
        <v>0</v>
      </c>
      <c r="M105" s="359">
        <f t="shared" ca="1" si="164"/>
        <v>0</v>
      </c>
      <c r="N105" s="359">
        <f t="shared" ca="1" si="165"/>
        <v>0</v>
      </c>
      <c r="O105" s="359">
        <f t="shared" ca="1" si="166"/>
        <v>0</v>
      </c>
      <c r="P105" s="359">
        <f t="shared" ca="1" si="184"/>
        <v>0</v>
      </c>
      <c r="R105" s="362">
        <f t="shared" ca="1" si="214"/>
        <v>216</v>
      </c>
      <c r="S105" s="362">
        <v>96</v>
      </c>
      <c r="T105" s="371">
        <f t="shared" ca="1" si="215"/>
        <v>0</v>
      </c>
      <c r="U105" s="359">
        <f t="shared" ca="1" si="167"/>
        <v>0</v>
      </c>
      <c r="V105" s="359">
        <f t="shared" ca="1" si="168"/>
        <v>0</v>
      </c>
      <c r="W105" s="359">
        <f t="shared" ca="1" si="169"/>
        <v>0</v>
      </c>
      <c r="X105" s="359">
        <f t="shared" ca="1" si="170"/>
        <v>0</v>
      </c>
      <c r="Y105" s="359">
        <f t="shared" ca="1" si="185"/>
        <v>0</v>
      </c>
      <c r="AA105" s="362">
        <f t="shared" ca="1" si="186"/>
        <v>216</v>
      </c>
      <c r="AB105" s="362">
        <v>97</v>
      </c>
      <c r="AC105" s="371">
        <f t="shared" ca="1" si="187"/>
        <v>0</v>
      </c>
      <c r="AD105" s="359">
        <f t="shared" ca="1" si="111"/>
        <v>0</v>
      </c>
      <c r="AE105" s="359">
        <f t="shared" ca="1" si="112"/>
        <v>0</v>
      </c>
      <c r="AF105" s="359">
        <f t="shared" ca="1" si="113"/>
        <v>0</v>
      </c>
      <c r="AG105" s="359">
        <f t="shared" ca="1" si="114"/>
        <v>0</v>
      </c>
      <c r="AH105" s="359">
        <f t="shared" ca="1" si="171"/>
        <v>0</v>
      </c>
      <c r="AJ105" s="362">
        <f t="shared" ca="1" si="188"/>
        <v>216</v>
      </c>
      <c r="AK105" s="362">
        <v>97</v>
      </c>
      <c r="AL105" s="371">
        <f t="shared" ca="1" si="189"/>
        <v>0</v>
      </c>
      <c r="AM105" s="359">
        <f t="shared" ca="1" si="115"/>
        <v>0</v>
      </c>
      <c r="AN105" s="359">
        <f t="shared" ca="1" si="116"/>
        <v>0</v>
      </c>
      <c r="AO105" s="359">
        <f t="shared" ca="1" si="117"/>
        <v>0</v>
      </c>
      <c r="AP105" s="359">
        <f t="shared" ca="1" si="118"/>
        <v>0</v>
      </c>
      <c r="AQ105" s="359">
        <f t="shared" ca="1" si="172"/>
        <v>0</v>
      </c>
      <c r="AS105" s="362">
        <f t="shared" ca="1" si="190"/>
        <v>216</v>
      </c>
      <c r="AT105" s="362">
        <v>97</v>
      </c>
      <c r="AU105" s="371">
        <f t="shared" ca="1" si="191"/>
        <v>0</v>
      </c>
      <c r="AV105" s="359">
        <f t="shared" ca="1" si="119"/>
        <v>0</v>
      </c>
      <c r="AW105" s="359">
        <f t="shared" ca="1" si="120"/>
        <v>0</v>
      </c>
      <c r="AX105" s="359">
        <f t="shared" ca="1" si="121"/>
        <v>0</v>
      </c>
      <c r="AY105" s="359">
        <f t="shared" ca="1" si="122"/>
        <v>0</v>
      </c>
      <c r="AZ105" s="359">
        <f t="shared" ca="1" si="173"/>
        <v>0</v>
      </c>
      <c r="BB105" s="362">
        <f t="shared" ca="1" si="192"/>
        <v>216</v>
      </c>
      <c r="BC105" s="362">
        <v>97</v>
      </c>
      <c r="BD105" s="371">
        <f t="shared" ca="1" si="193"/>
        <v>0</v>
      </c>
      <c r="BE105" s="359">
        <f t="shared" ca="1" si="123"/>
        <v>0</v>
      </c>
      <c r="BF105" s="359">
        <f t="shared" ca="1" si="124"/>
        <v>0</v>
      </c>
      <c r="BG105" s="359">
        <f t="shared" ca="1" si="125"/>
        <v>0</v>
      </c>
      <c r="BH105" s="359">
        <f t="shared" ca="1" si="126"/>
        <v>0</v>
      </c>
      <c r="BI105" s="359">
        <f t="shared" ca="1" si="174"/>
        <v>0</v>
      </c>
      <c r="BK105" s="362">
        <f t="shared" ca="1" si="194"/>
        <v>216</v>
      </c>
      <c r="BL105" s="362">
        <v>97</v>
      </c>
      <c r="BM105" s="371">
        <f t="shared" ca="1" si="195"/>
        <v>0</v>
      </c>
      <c r="BN105" s="359">
        <f t="shared" ca="1" si="127"/>
        <v>0</v>
      </c>
      <c r="BO105" s="359">
        <f t="shared" ca="1" si="128"/>
        <v>0</v>
      </c>
      <c r="BP105" s="359">
        <f t="shared" ca="1" si="129"/>
        <v>0</v>
      </c>
      <c r="BQ105" s="359">
        <f t="shared" ca="1" si="130"/>
        <v>0</v>
      </c>
      <c r="BR105" s="359">
        <f t="shared" ca="1" si="175"/>
        <v>0</v>
      </c>
      <c r="BT105" s="362">
        <f t="shared" ca="1" si="196"/>
        <v>216</v>
      </c>
      <c r="BU105" s="362">
        <v>97</v>
      </c>
      <c r="BV105" s="371">
        <f t="shared" ca="1" si="197"/>
        <v>0</v>
      </c>
      <c r="BW105" s="359">
        <f t="shared" ca="1" si="131"/>
        <v>0</v>
      </c>
      <c r="BX105" s="359">
        <f t="shared" ca="1" si="132"/>
        <v>0</v>
      </c>
      <c r="BY105" s="359">
        <f t="shared" ca="1" si="133"/>
        <v>0</v>
      </c>
      <c r="BZ105" s="359">
        <f t="shared" ca="1" si="134"/>
        <v>0</v>
      </c>
      <c r="CA105" s="359">
        <f t="shared" ca="1" si="176"/>
        <v>0</v>
      </c>
      <c r="CC105" s="362">
        <f t="shared" ca="1" si="198"/>
        <v>216</v>
      </c>
      <c r="CD105" s="362">
        <v>97</v>
      </c>
      <c r="CE105" s="371">
        <f t="shared" ca="1" si="199"/>
        <v>0</v>
      </c>
      <c r="CF105" s="359">
        <f t="shared" ca="1" si="135"/>
        <v>0</v>
      </c>
      <c r="CG105" s="359">
        <f t="shared" ca="1" si="136"/>
        <v>0</v>
      </c>
      <c r="CH105" s="359">
        <f t="shared" ca="1" si="137"/>
        <v>0</v>
      </c>
      <c r="CI105" s="359">
        <f t="shared" ca="1" si="138"/>
        <v>0</v>
      </c>
      <c r="CJ105" s="359">
        <f t="shared" ca="1" si="177"/>
        <v>0</v>
      </c>
      <c r="CL105" s="362">
        <f t="shared" ca="1" si="200"/>
        <v>216</v>
      </c>
      <c r="CM105" s="362">
        <v>97</v>
      </c>
      <c r="CN105" s="371">
        <f t="shared" ca="1" si="201"/>
        <v>0</v>
      </c>
      <c r="CO105" s="359">
        <f t="shared" ca="1" si="139"/>
        <v>0</v>
      </c>
      <c r="CP105" s="359">
        <f t="shared" ca="1" si="140"/>
        <v>0</v>
      </c>
      <c r="CQ105" s="359">
        <f t="shared" ca="1" si="141"/>
        <v>0</v>
      </c>
      <c r="CR105" s="359">
        <f t="shared" ca="1" si="142"/>
        <v>0</v>
      </c>
      <c r="CS105" s="359">
        <f t="shared" ca="1" si="178"/>
        <v>0</v>
      </c>
      <c r="CU105" s="362">
        <f t="shared" ca="1" si="202"/>
        <v>216</v>
      </c>
      <c r="CV105" s="362">
        <v>97</v>
      </c>
      <c r="CW105" s="371">
        <f t="shared" ca="1" si="203"/>
        <v>0</v>
      </c>
      <c r="CX105" s="359">
        <f t="shared" ca="1" si="143"/>
        <v>0</v>
      </c>
      <c r="CY105" s="359">
        <f t="shared" ca="1" si="144"/>
        <v>0</v>
      </c>
      <c r="CZ105" s="359">
        <f t="shared" ca="1" si="145"/>
        <v>0</v>
      </c>
      <c r="DA105" s="359">
        <f t="shared" ca="1" si="146"/>
        <v>0</v>
      </c>
      <c r="DB105" s="359">
        <f t="shared" ca="1" si="179"/>
        <v>0</v>
      </c>
      <c r="DD105" s="362">
        <f t="shared" ca="1" si="204"/>
        <v>216</v>
      </c>
      <c r="DE105" s="362">
        <v>97</v>
      </c>
      <c r="DF105" s="371">
        <f t="shared" ca="1" si="205"/>
        <v>0</v>
      </c>
      <c r="DG105" s="359">
        <f t="shared" ca="1" si="147"/>
        <v>0</v>
      </c>
      <c r="DH105" s="359">
        <f t="shared" ca="1" si="148"/>
        <v>0</v>
      </c>
      <c r="DI105" s="359">
        <f t="shared" ca="1" si="149"/>
        <v>0</v>
      </c>
      <c r="DJ105" s="359">
        <f t="shared" ca="1" si="150"/>
        <v>0</v>
      </c>
      <c r="DK105" s="359">
        <f t="shared" ca="1" si="180"/>
        <v>0</v>
      </c>
      <c r="DM105" s="362">
        <f t="shared" ca="1" si="206"/>
        <v>216</v>
      </c>
      <c r="DN105" s="362">
        <v>97</v>
      </c>
      <c r="DO105" s="371">
        <f t="shared" ca="1" si="207"/>
        <v>0</v>
      </c>
      <c r="DP105" s="359">
        <f t="shared" ca="1" si="151"/>
        <v>0</v>
      </c>
      <c r="DQ105" s="359">
        <f t="shared" ca="1" si="152"/>
        <v>0</v>
      </c>
      <c r="DR105" s="359">
        <f t="shared" ca="1" si="153"/>
        <v>0</v>
      </c>
      <c r="DS105" s="359">
        <f t="shared" ca="1" si="154"/>
        <v>0</v>
      </c>
      <c r="DT105" s="359">
        <f t="shared" ca="1" si="181"/>
        <v>0</v>
      </c>
      <c r="DV105" s="362">
        <f t="shared" ca="1" si="208"/>
        <v>216</v>
      </c>
      <c r="DW105" s="362">
        <v>97</v>
      </c>
      <c r="DX105" s="371">
        <f t="shared" ca="1" si="209"/>
        <v>0</v>
      </c>
      <c r="DY105" s="359">
        <f t="shared" ca="1" si="155"/>
        <v>0</v>
      </c>
      <c r="DZ105" s="359">
        <f t="shared" ca="1" si="156"/>
        <v>0</v>
      </c>
      <c r="EA105" s="359">
        <f t="shared" ca="1" si="157"/>
        <v>0</v>
      </c>
      <c r="EB105" s="359">
        <f t="shared" ca="1" si="158"/>
        <v>0</v>
      </c>
      <c r="EC105" s="359">
        <f t="shared" ca="1" si="182"/>
        <v>0</v>
      </c>
      <c r="EE105" s="362">
        <f t="shared" ca="1" si="210"/>
        <v>216</v>
      </c>
      <c r="EF105" s="362">
        <v>97</v>
      </c>
      <c r="EG105" s="371">
        <f t="shared" ca="1" si="211"/>
        <v>0</v>
      </c>
      <c r="EH105" s="359">
        <f t="shared" ca="1" si="159"/>
        <v>0</v>
      </c>
      <c r="EI105" s="359">
        <f t="shared" ca="1" si="160"/>
        <v>0</v>
      </c>
      <c r="EJ105" s="359">
        <f t="shared" ca="1" si="161"/>
        <v>0</v>
      </c>
      <c r="EK105" s="359">
        <f t="shared" ca="1" si="162"/>
        <v>0</v>
      </c>
      <c r="EL105" s="359">
        <f t="shared" ca="1" si="183"/>
        <v>0</v>
      </c>
    </row>
    <row r="106" spans="6:142" x14ac:dyDescent="0.35">
      <c r="F106" s="372">
        <f ca="1">IFERROR(INDEX('Inflation Rates'!$A$16:$H$138,MATCH('TSP Traditional'!$H106,'Inflation Rates'!$A$16:$A$138,0),8)/INDEX('Inflation Rates'!$A$16:$H$138,MATCH('TSP Traditional'!$H106,'Inflation Rates'!$A$16:$A$138,0)-1,8)-1,F105)</f>
        <v>2.0000000000000018E-2</v>
      </c>
      <c r="G106" s="372">
        <f ca="1">IFERROR(INDEX('Inflation Rates'!$A$16:$H$138,MATCH('TSP Traditional'!$H106,'Inflation Rates'!$A$16:$A$138,0),6)/INDEX('Inflation Rates'!$A$16:$H$138,MATCH('TSP Traditional'!$H106,'Inflation Rates'!$A$16:$A$138,0)-1,6)-1,G105)</f>
        <v>2.0999999999999908E-2</v>
      </c>
      <c r="H106" s="362">
        <f t="shared" ca="1" si="212"/>
        <v>2117</v>
      </c>
      <c r="I106" s="362">
        <f t="shared" ca="1" si="213"/>
        <v>217</v>
      </c>
      <c r="J106" s="362">
        <v>98</v>
      </c>
      <c r="K106" s="371">
        <f t="shared" ca="1" si="110"/>
        <v>0</v>
      </c>
      <c r="L106" s="359">
        <f t="shared" ca="1" si="163"/>
        <v>0</v>
      </c>
      <c r="M106" s="359">
        <f t="shared" ca="1" si="164"/>
        <v>0</v>
      </c>
      <c r="N106" s="359">
        <f t="shared" ca="1" si="165"/>
        <v>0</v>
      </c>
      <c r="O106" s="359">
        <f t="shared" ca="1" si="166"/>
        <v>0</v>
      </c>
      <c r="P106" s="359">
        <f t="shared" ca="1" si="184"/>
        <v>0</v>
      </c>
      <c r="R106" s="362">
        <f t="shared" ca="1" si="214"/>
        <v>217</v>
      </c>
      <c r="S106" s="362">
        <v>97</v>
      </c>
      <c r="T106" s="371">
        <f t="shared" ca="1" si="215"/>
        <v>0</v>
      </c>
      <c r="U106" s="359">
        <f t="shared" ca="1" si="167"/>
        <v>0</v>
      </c>
      <c r="V106" s="359">
        <f t="shared" ca="1" si="168"/>
        <v>0</v>
      </c>
      <c r="W106" s="359">
        <f t="shared" ca="1" si="169"/>
        <v>0</v>
      </c>
      <c r="X106" s="359">
        <f t="shared" ca="1" si="170"/>
        <v>0</v>
      </c>
      <c r="Y106" s="359">
        <f t="shared" ca="1" si="185"/>
        <v>0</v>
      </c>
      <c r="AA106" s="362">
        <f t="shared" ca="1" si="186"/>
        <v>217</v>
      </c>
      <c r="AB106" s="362">
        <v>98</v>
      </c>
      <c r="AC106" s="371">
        <f t="shared" ca="1" si="187"/>
        <v>0</v>
      </c>
      <c r="AD106" s="359">
        <f t="shared" ca="1" si="111"/>
        <v>0</v>
      </c>
      <c r="AE106" s="359">
        <f t="shared" ca="1" si="112"/>
        <v>0</v>
      </c>
      <c r="AF106" s="359">
        <f t="shared" ca="1" si="113"/>
        <v>0</v>
      </c>
      <c r="AG106" s="359">
        <f t="shared" ca="1" si="114"/>
        <v>0</v>
      </c>
      <c r="AH106" s="359">
        <f t="shared" ca="1" si="171"/>
        <v>0</v>
      </c>
      <c r="AJ106" s="362">
        <f t="shared" ca="1" si="188"/>
        <v>217</v>
      </c>
      <c r="AK106" s="362">
        <v>98</v>
      </c>
      <c r="AL106" s="371">
        <f t="shared" ca="1" si="189"/>
        <v>0</v>
      </c>
      <c r="AM106" s="359">
        <f t="shared" ca="1" si="115"/>
        <v>0</v>
      </c>
      <c r="AN106" s="359">
        <f t="shared" ca="1" si="116"/>
        <v>0</v>
      </c>
      <c r="AO106" s="359">
        <f t="shared" ca="1" si="117"/>
        <v>0</v>
      </c>
      <c r="AP106" s="359">
        <f t="shared" ca="1" si="118"/>
        <v>0</v>
      </c>
      <c r="AQ106" s="359">
        <f t="shared" ca="1" si="172"/>
        <v>0</v>
      </c>
      <c r="AS106" s="362">
        <f t="shared" ca="1" si="190"/>
        <v>217</v>
      </c>
      <c r="AT106" s="362">
        <v>98</v>
      </c>
      <c r="AU106" s="371">
        <f t="shared" ca="1" si="191"/>
        <v>0</v>
      </c>
      <c r="AV106" s="359">
        <f t="shared" ca="1" si="119"/>
        <v>0</v>
      </c>
      <c r="AW106" s="359">
        <f t="shared" ca="1" si="120"/>
        <v>0</v>
      </c>
      <c r="AX106" s="359">
        <f t="shared" ca="1" si="121"/>
        <v>0</v>
      </c>
      <c r="AY106" s="359">
        <f t="shared" ca="1" si="122"/>
        <v>0</v>
      </c>
      <c r="AZ106" s="359">
        <f t="shared" ca="1" si="173"/>
        <v>0</v>
      </c>
      <c r="BB106" s="362">
        <f t="shared" ca="1" si="192"/>
        <v>217</v>
      </c>
      <c r="BC106" s="362">
        <v>98</v>
      </c>
      <c r="BD106" s="371">
        <f t="shared" ca="1" si="193"/>
        <v>0</v>
      </c>
      <c r="BE106" s="359">
        <f t="shared" ca="1" si="123"/>
        <v>0</v>
      </c>
      <c r="BF106" s="359">
        <f t="shared" ca="1" si="124"/>
        <v>0</v>
      </c>
      <c r="BG106" s="359">
        <f t="shared" ca="1" si="125"/>
        <v>0</v>
      </c>
      <c r="BH106" s="359">
        <f t="shared" ca="1" si="126"/>
        <v>0</v>
      </c>
      <c r="BI106" s="359">
        <f t="shared" ca="1" si="174"/>
        <v>0</v>
      </c>
      <c r="BK106" s="362">
        <f t="shared" ca="1" si="194"/>
        <v>217</v>
      </c>
      <c r="BL106" s="362">
        <v>98</v>
      </c>
      <c r="BM106" s="371">
        <f t="shared" ca="1" si="195"/>
        <v>0</v>
      </c>
      <c r="BN106" s="359">
        <f t="shared" ca="1" si="127"/>
        <v>0</v>
      </c>
      <c r="BO106" s="359">
        <f t="shared" ca="1" si="128"/>
        <v>0</v>
      </c>
      <c r="BP106" s="359">
        <f t="shared" ca="1" si="129"/>
        <v>0</v>
      </c>
      <c r="BQ106" s="359">
        <f t="shared" ca="1" si="130"/>
        <v>0</v>
      </c>
      <c r="BR106" s="359">
        <f t="shared" ca="1" si="175"/>
        <v>0</v>
      </c>
      <c r="BT106" s="362">
        <f t="shared" ca="1" si="196"/>
        <v>217</v>
      </c>
      <c r="BU106" s="362">
        <v>98</v>
      </c>
      <c r="BV106" s="371">
        <f t="shared" ca="1" si="197"/>
        <v>0</v>
      </c>
      <c r="BW106" s="359">
        <f t="shared" ca="1" si="131"/>
        <v>0</v>
      </c>
      <c r="BX106" s="359">
        <f t="shared" ca="1" si="132"/>
        <v>0</v>
      </c>
      <c r="BY106" s="359">
        <f t="shared" ca="1" si="133"/>
        <v>0</v>
      </c>
      <c r="BZ106" s="359">
        <f t="shared" ca="1" si="134"/>
        <v>0</v>
      </c>
      <c r="CA106" s="359">
        <f t="shared" ca="1" si="176"/>
        <v>0</v>
      </c>
      <c r="CC106" s="362">
        <f t="shared" ca="1" si="198"/>
        <v>217</v>
      </c>
      <c r="CD106" s="362">
        <v>98</v>
      </c>
      <c r="CE106" s="371">
        <f t="shared" ca="1" si="199"/>
        <v>0</v>
      </c>
      <c r="CF106" s="359">
        <f t="shared" ca="1" si="135"/>
        <v>0</v>
      </c>
      <c r="CG106" s="359">
        <f t="shared" ca="1" si="136"/>
        <v>0</v>
      </c>
      <c r="CH106" s="359">
        <f t="shared" ca="1" si="137"/>
        <v>0</v>
      </c>
      <c r="CI106" s="359">
        <f t="shared" ca="1" si="138"/>
        <v>0</v>
      </c>
      <c r="CJ106" s="359">
        <f t="shared" ca="1" si="177"/>
        <v>0</v>
      </c>
      <c r="CL106" s="362">
        <f t="shared" ca="1" si="200"/>
        <v>217</v>
      </c>
      <c r="CM106" s="362">
        <v>98</v>
      </c>
      <c r="CN106" s="371">
        <f t="shared" ca="1" si="201"/>
        <v>0</v>
      </c>
      <c r="CO106" s="359">
        <f t="shared" ca="1" si="139"/>
        <v>0</v>
      </c>
      <c r="CP106" s="359">
        <f t="shared" ca="1" si="140"/>
        <v>0</v>
      </c>
      <c r="CQ106" s="359">
        <f t="shared" ca="1" si="141"/>
        <v>0</v>
      </c>
      <c r="CR106" s="359">
        <f t="shared" ca="1" si="142"/>
        <v>0</v>
      </c>
      <c r="CS106" s="359">
        <f t="shared" ca="1" si="178"/>
        <v>0</v>
      </c>
      <c r="CU106" s="362">
        <f t="shared" ca="1" si="202"/>
        <v>217</v>
      </c>
      <c r="CV106" s="362">
        <v>98</v>
      </c>
      <c r="CW106" s="371">
        <f t="shared" ca="1" si="203"/>
        <v>0</v>
      </c>
      <c r="CX106" s="359">
        <f t="shared" ca="1" si="143"/>
        <v>0</v>
      </c>
      <c r="CY106" s="359">
        <f t="shared" ca="1" si="144"/>
        <v>0</v>
      </c>
      <c r="CZ106" s="359">
        <f t="shared" ca="1" si="145"/>
        <v>0</v>
      </c>
      <c r="DA106" s="359">
        <f t="shared" ca="1" si="146"/>
        <v>0</v>
      </c>
      <c r="DB106" s="359">
        <f t="shared" ca="1" si="179"/>
        <v>0</v>
      </c>
      <c r="DD106" s="362">
        <f t="shared" ca="1" si="204"/>
        <v>217</v>
      </c>
      <c r="DE106" s="362">
        <v>98</v>
      </c>
      <c r="DF106" s="371">
        <f t="shared" ca="1" si="205"/>
        <v>0</v>
      </c>
      <c r="DG106" s="359">
        <f t="shared" ca="1" si="147"/>
        <v>0</v>
      </c>
      <c r="DH106" s="359">
        <f t="shared" ca="1" si="148"/>
        <v>0</v>
      </c>
      <c r="DI106" s="359">
        <f t="shared" ca="1" si="149"/>
        <v>0</v>
      </c>
      <c r="DJ106" s="359">
        <f t="shared" ca="1" si="150"/>
        <v>0</v>
      </c>
      <c r="DK106" s="359">
        <f t="shared" ca="1" si="180"/>
        <v>0</v>
      </c>
      <c r="DM106" s="362">
        <f t="shared" ca="1" si="206"/>
        <v>217</v>
      </c>
      <c r="DN106" s="362">
        <v>98</v>
      </c>
      <c r="DO106" s="371">
        <f t="shared" ca="1" si="207"/>
        <v>0</v>
      </c>
      <c r="DP106" s="359">
        <f t="shared" ca="1" si="151"/>
        <v>0</v>
      </c>
      <c r="DQ106" s="359">
        <f t="shared" ca="1" si="152"/>
        <v>0</v>
      </c>
      <c r="DR106" s="359">
        <f t="shared" ca="1" si="153"/>
        <v>0</v>
      </c>
      <c r="DS106" s="359">
        <f t="shared" ca="1" si="154"/>
        <v>0</v>
      </c>
      <c r="DT106" s="359">
        <f t="shared" ca="1" si="181"/>
        <v>0</v>
      </c>
      <c r="DV106" s="362">
        <f t="shared" ca="1" si="208"/>
        <v>217</v>
      </c>
      <c r="DW106" s="362">
        <v>98</v>
      </c>
      <c r="DX106" s="371">
        <f t="shared" ca="1" si="209"/>
        <v>0</v>
      </c>
      <c r="DY106" s="359">
        <f t="shared" ca="1" si="155"/>
        <v>0</v>
      </c>
      <c r="DZ106" s="359">
        <f t="shared" ca="1" si="156"/>
        <v>0</v>
      </c>
      <c r="EA106" s="359">
        <f t="shared" ca="1" si="157"/>
        <v>0</v>
      </c>
      <c r="EB106" s="359">
        <f t="shared" ca="1" si="158"/>
        <v>0</v>
      </c>
      <c r="EC106" s="359">
        <f t="shared" ca="1" si="182"/>
        <v>0</v>
      </c>
      <c r="EE106" s="362">
        <f t="shared" ca="1" si="210"/>
        <v>217</v>
      </c>
      <c r="EF106" s="362">
        <v>98</v>
      </c>
      <c r="EG106" s="371">
        <f t="shared" ca="1" si="211"/>
        <v>0</v>
      </c>
      <c r="EH106" s="359">
        <f t="shared" ca="1" si="159"/>
        <v>0</v>
      </c>
      <c r="EI106" s="359">
        <f t="shared" ca="1" si="160"/>
        <v>0</v>
      </c>
      <c r="EJ106" s="359">
        <f t="shared" ca="1" si="161"/>
        <v>0</v>
      </c>
      <c r="EK106" s="359">
        <f t="shared" ca="1" si="162"/>
        <v>0</v>
      </c>
      <c r="EL106" s="359">
        <f t="shared" ca="1" si="183"/>
        <v>0</v>
      </c>
    </row>
    <row r="107" spans="6:142" x14ac:dyDescent="0.35">
      <c r="F107" s="372">
        <f ca="1">IFERROR(INDEX('Inflation Rates'!$A$16:$H$138,MATCH('TSP Traditional'!$H107,'Inflation Rates'!$A$16:$A$138,0),8)/INDEX('Inflation Rates'!$A$16:$H$138,MATCH('TSP Traditional'!$H107,'Inflation Rates'!$A$16:$A$138,0)-1,8)-1,F106)</f>
        <v>2.0000000000000018E-2</v>
      </c>
      <c r="G107" s="372">
        <f ca="1">IFERROR(INDEX('Inflation Rates'!$A$16:$H$138,MATCH('TSP Traditional'!$H107,'Inflation Rates'!$A$16:$A$138,0),6)/INDEX('Inflation Rates'!$A$16:$H$138,MATCH('TSP Traditional'!$H107,'Inflation Rates'!$A$16:$A$138,0)-1,6)-1,G106)</f>
        <v>2.0999999999999908E-2</v>
      </c>
      <c r="H107" s="362">
        <f t="shared" ca="1" si="212"/>
        <v>2118</v>
      </c>
      <c r="I107" s="362">
        <f t="shared" ca="1" si="213"/>
        <v>218</v>
      </c>
      <c r="J107" s="362">
        <v>99</v>
      </c>
      <c r="K107" s="371">
        <f t="shared" ca="1" si="110"/>
        <v>0</v>
      </c>
      <c r="L107" s="359">
        <f t="shared" ca="1" si="163"/>
        <v>0</v>
      </c>
      <c r="M107" s="359">
        <f t="shared" ca="1" si="164"/>
        <v>0</v>
      </c>
      <c r="N107" s="359">
        <f t="shared" ca="1" si="165"/>
        <v>0</v>
      </c>
      <c r="O107" s="359">
        <f t="shared" ca="1" si="166"/>
        <v>0</v>
      </c>
      <c r="P107" s="359">
        <f t="shared" ca="1" si="184"/>
        <v>0</v>
      </c>
      <c r="R107" s="362">
        <f t="shared" ca="1" si="214"/>
        <v>218</v>
      </c>
      <c r="S107" s="362">
        <v>98</v>
      </c>
      <c r="T107" s="371">
        <f t="shared" ca="1" si="215"/>
        <v>0</v>
      </c>
      <c r="U107" s="359">
        <f t="shared" ca="1" si="167"/>
        <v>0</v>
      </c>
      <c r="V107" s="359">
        <f t="shared" ca="1" si="168"/>
        <v>0</v>
      </c>
      <c r="W107" s="359">
        <f t="shared" ca="1" si="169"/>
        <v>0</v>
      </c>
      <c r="X107" s="359">
        <f t="shared" ca="1" si="170"/>
        <v>0</v>
      </c>
      <c r="Y107" s="359">
        <f t="shared" ca="1" si="185"/>
        <v>0</v>
      </c>
      <c r="AA107" s="362">
        <f t="shared" ca="1" si="186"/>
        <v>218</v>
      </c>
      <c r="AB107" s="362">
        <v>99</v>
      </c>
      <c r="AC107" s="371">
        <f t="shared" ca="1" si="187"/>
        <v>0</v>
      </c>
      <c r="AD107" s="359">
        <f t="shared" ca="1" si="111"/>
        <v>0</v>
      </c>
      <c r="AE107" s="359">
        <f t="shared" ca="1" si="112"/>
        <v>0</v>
      </c>
      <c r="AF107" s="359">
        <f t="shared" ca="1" si="113"/>
        <v>0</v>
      </c>
      <c r="AG107" s="359">
        <f t="shared" ca="1" si="114"/>
        <v>0</v>
      </c>
      <c r="AH107" s="359">
        <f t="shared" ca="1" si="171"/>
        <v>0</v>
      </c>
      <c r="AJ107" s="362">
        <f t="shared" ca="1" si="188"/>
        <v>218</v>
      </c>
      <c r="AK107" s="362">
        <v>99</v>
      </c>
      <c r="AL107" s="371">
        <f t="shared" ca="1" si="189"/>
        <v>0</v>
      </c>
      <c r="AM107" s="359">
        <f t="shared" ca="1" si="115"/>
        <v>0</v>
      </c>
      <c r="AN107" s="359">
        <f t="shared" ca="1" si="116"/>
        <v>0</v>
      </c>
      <c r="AO107" s="359">
        <f t="shared" ca="1" si="117"/>
        <v>0</v>
      </c>
      <c r="AP107" s="359">
        <f t="shared" ca="1" si="118"/>
        <v>0</v>
      </c>
      <c r="AQ107" s="359">
        <f t="shared" ca="1" si="172"/>
        <v>0</v>
      </c>
      <c r="AS107" s="362">
        <f t="shared" ca="1" si="190"/>
        <v>218</v>
      </c>
      <c r="AT107" s="362">
        <v>99</v>
      </c>
      <c r="AU107" s="371">
        <f t="shared" ca="1" si="191"/>
        <v>0</v>
      </c>
      <c r="AV107" s="359">
        <f t="shared" ca="1" si="119"/>
        <v>0</v>
      </c>
      <c r="AW107" s="359">
        <f t="shared" ca="1" si="120"/>
        <v>0</v>
      </c>
      <c r="AX107" s="359">
        <f t="shared" ca="1" si="121"/>
        <v>0</v>
      </c>
      <c r="AY107" s="359">
        <f t="shared" ca="1" si="122"/>
        <v>0</v>
      </c>
      <c r="AZ107" s="359">
        <f t="shared" ca="1" si="173"/>
        <v>0</v>
      </c>
      <c r="BB107" s="362">
        <f t="shared" ca="1" si="192"/>
        <v>218</v>
      </c>
      <c r="BC107" s="362">
        <v>99</v>
      </c>
      <c r="BD107" s="371">
        <f t="shared" ca="1" si="193"/>
        <v>0</v>
      </c>
      <c r="BE107" s="359">
        <f t="shared" ca="1" si="123"/>
        <v>0</v>
      </c>
      <c r="BF107" s="359">
        <f t="shared" ca="1" si="124"/>
        <v>0</v>
      </c>
      <c r="BG107" s="359">
        <f t="shared" ca="1" si="125"/>
        <v>0</v>
      </c>
      <c r="BH107" s="359">
        <f t="shared" ca="1" si="126"/>
        <v>0</v>
      </c>
      <c r="BI107" s="359">
        <f t="shared" ca="1" si="174"/>
        <v>0</v>
      </c>
      <c r="BK107" s="362">
        <f t="shared" ca="1" si="194"/>
        <v>218</v>
      </c>
      <c r="BL107" s="362">
        <v>99</v>
      </c>
      <c r="BM107" s="371">
        <f t="shared" ca="1" si="195"/>
        <v>0</v>
      </c>
      <c r="BN107" s="359">
        <f t="shared" ca="1" si="127"/>
        <v>0</v>
      </c>
      <c r="BO107" s="359">
        <f t="shared" ca="1" si="128"/>
        <v>0</v>
      </c>
      <c r="BP107" s="359">
        <f t="shared" ca="1" si="129"/>
        <v>0</v>
      </c>
      <c r="BQ107" s="359">
        <f t="shared" ca="1" si="130"/>
        <v>0</v>
      </c>
      <c r="BR107" s="359">
        <f t="shared" ca="1" si="175"/>
        <v>0</v>
      </c>
      <c r="BT107" s="362">
        <f t="shared" ca="1" si="196"/>
        <v>218</v>
      </c>
      <c r="BU107" s="362">
        <v>99</v>
      </c>
      <c r="BV107" s="371">
        <f t="shared" ca="1" si="197"/>
        <v>0</v>
      </c>
      <c r="BW107" s="359">
        <f t="shared" ca="1" si="131"/>
        <v>0</v>
      </c>
      <c r="BX107" s="359">
        <f t="shared" ca="1" si="132"/>
        <v>0</v>
      </c>
      <c r="BY107" s="359">
        <f t="shared" ca="1" si="133"/>
        <v>0</v>
      </c>
      <c r="BZ107" s="359">
        <f t="shared" ca="1" si="134"/>
        <v>0</v>
      </c>
      <c r="CA107" s="359">
        <f t="shared" ca="1" si="176"/>
        <v>0</v>
      </c>
      <c r="CC107" s="362">
        <f t="shared" ca="1" si="198"/>
        <v>218</v>
      </c>
      <c r="CD107" s="362">
        <v>99</v>
      </c>
      <c r="CE107" s="371">
        <f t="shared" ca="1" si="199"/>
        <v>0</v>
      </c>
      <c r="CF107" s="359">
        <f t="shared" ca="1" si="135"/>
        <v>0</v>
      </c>
      <c r="CG107" s="359">
        <f t="shared" ca="1" si="136"/>
        <v>0</v>
      </c>
      <c r="CH107" s="359">
        <f t="shared" ca="1" si="137"/>
        <v>0</v>
      </c>
      <c r="CI107" s="359">
        <f t="shared" ca="1" si="138"/>
        <v>0</v>
      </c>
      <c r="CJ107" s="359">
        <f t="shared" ca="1" si="177"/>
        <v>0</v>
      </c>
      <c r="CL107" s="362">
        <f t="shared" ca="1" si="200"/>
        <v>218</v>
      </c>
      <c r="CM107" s="362">
        <v>99</v>
      </c>
      <c r="CN107" s="371">
        <f t="shared" ca="1" si="201"/>
        <v>0</v>
      </c>
      <c r="CO107" s="359">
        <f t="shared" ca="1" si="139"/>
        <v>0</v>
      </c>
      <c r="CP107" s="359">
        <f t="shared" ca="1" si="140"/>
        <v>0</v>
      </c>
      <c r="CQ107" s="359">
        <f t="shared" ca="1" si="141"/>
        <v>0</v>
      </c>
      <c r="CR107" s="359">
        <f t="shared" ca="1" si="142"/>
        <v>0</v>
      </c>
      <c r="CS107" s="359">
        <f t="shared" ca="1" si="178"/>
        <v>0</v>
      </c>
      <c r="CU107" s="362">
        <f t="shared" ca="1" si="202"/>
        <v>218</v>
      </c>
      <c r="CV107" s="362">
        <v>99</v>
      </c>
      <c r="CW107" s="371">
        <f t="shared" ca="1" si="203"/>
        <v>0</v>
      </c>
      <c r="CX107" s="359">
        <f t="shared" ca="1" si="143"/>
        <v>0</v>
      </c>
      <c r="CY107" s="359">
        <f t="shared" ca="1" si="144"/>
        <v>0</v>
      </c>
      <c r="CZ107" s="359">
        <f t="shared" ca="1" si="145"/>
        <v>0</v>
      </c>
      <c r="DA107" s="359">
        <f t="shared" ca="1" si="146"/>
        <v>0</v>
      </c>
      <c r="DB107" s="359">
        <f t="shared" ca="1" si="179"/>
        <v>0</v>
      </c>
      <c r="DD107" s="362">
        <f t="shared" ca="1" si="204"/>
        <v>218</v>
      </c>
      <c r="DE107" s="362">
        <v>99</v>
      </c>
      <c r="DF107" s="371">
        <f t="shared" ca="1" si="205"/>
        <v>0</v>
      </c>
      <c r="DG107" s="359">
        <f t="shared" ca="1" si="147"/>
        <v>0</v>
      </c>
      <c r="DH107" s="359">
        <f t="shared" ca="1" si="148"/>
        <v>0</v>
      </c>
      <c r="DI107" s="359">
        <f t="shared" ca="1" si="149"/>
        <v>0</v>
      </c>
      <c r="DJ107" s="359">
        <f t="shared" ca="1" si="150"/>
        <v>0</v>
      </c>
      <c r="DK107" s="359">
        <f t="shared" ca="1" si="180"/>
        <v>0</v>
      </c>
      <c r="DM107" s="362">
        <f t="shared" ca="1" si="206"/>
        <v>218</v>
      </c>
      <c r="DN107" s="362">
        <v>99</v>
      </c>
      <c r="DO107" s="371">
        <f t="shared" ca="1" si="207"/>
        <v>0</v>
      </c>
      <c r="DP107" s="359">
        <f t="shared" ca="1" si="151"/>
        <v>0</v>
      </c>
      <c r="DQ107" s="359">
        <f t="shared" ca="1" si="152"/>
        <v>0</v>
      </c>
      <c r="DR107" s="359">
        <f t="shared" ca="1" si="153"/>
        <v>0</v>
      </c>
      <c r="DS107" s="359">
        <f t="shared" ca="1" si="154"/>
        <v>0</v>
      </c>
      <c r="DT107" s="359">
        <f t="shared" ca="1" si="181"/>
        <v>0</v>
      </c>
      <c r="DV107" s="362">
        <f t="shared" ca="1" si="208"/>
        <v>218</v>
      </c>
      <c r="DW107" s="362">
        <v>99</v>
      </c>
      <c r="DX107" s="371">
        <f t="shared" ca="1" si="209"/>
        <v>0</v>
      </c>
      <c r="DY107" s="359">
        <f t="shared" ca="1" si="155"/>
        <v>0</v>
      </c>
      <c r="DZ107" s="359">
        <f t="shared" ca="1" si="156"/>
        <v>0</v>
      </c>
      <c r="EA107" s="359">
        <f t="shared" ca="1" si="157"/>
        <v>0</v>
      </c>
      <c r="EB107" s="359">
        <f t="shared" ca="1" si="158"/>
        <v>0</v>
      </c>
      <c r="EC107" s="359">
        <f t="shared" ca="1" si="182"/>
        <v>0</v>
      </c>
      <c r="EE107" s="362">
        <f t="shared" ca="1" si="210"/>
        <v>218</v>
      </c>
      <c r="EF107" s="362">
        <v>99</v>
      </c>
      <c r="EG107" s="371">
        <f t="shared" ca="1" si="211"/>
        <v>0</v>
      </c>
      <c r="EH107" s="359">
        <f t="shared" ca="1" si="159"/>
        <v>0</v>
      </c>
      <c r="EI107" s="359">
        <f t="shared" ca="1" si="160"/>
        <v>0</v>
      </c>
      <c r="EJ107" s="359">
        <f t="shared" ca="1" si="161"/>
        <v>0</v>
      </c>
      <c r="EK107" s="359">
        <f t="shared" ca="1" si="162"/>
        <v>0</v>
      </c>
      <c r="EL107" s="359">
        <f t="shared" ca="1" si="183"/>
        <v>0</v>
      </c>
    </row>
    <row r="108" spans="6:142" x14ac:dyDescent="0.35">
      <c r="F108" s="372">
        <f ca="1">IFERROR(INDEX('Inflation Rates'!$A$16:$H$138,MATCH('TSP Traditional'!$H108,'Inflation Rates'!$A$16:$A$138,0),8)/INDEX('Inflation Rates'!$A$16:$H$138,MATCH('TSP Traditional'!$H108,'Inflation Rates'!$A$16:$A$138,0)-1,8)-1,F107)</f>
        <v>2.0000000000000018E-2</v>
      </c>
      <c r="G108" s="372">
        <f ca="1">IFERROR(INDEX('Inflation Rates'!$A$16:$H$138,MATCH('TSP Traditional'!$H108,'Inflation Rates'!$A$16:$A$138,0),6)/INDEX('Inflation Rates'!$A$16:$H$138,MATCH('TSP Traditional'!$H108,'Inflation Rates'!$A$16:$A$138,0)-1,6)-1,G107)</f>
        <v>2.0999999999999908E-2</v>
      </c>
      <c r="H108" s="362">
        <f t="shared" ca="1" si="212"/>
        <v>2119</v>
      </c>
      <c r="I108" s="362">
        <f t="shared" ca="1" si="213"/>
        <v>219</v>
      </c>
      <c r="J108" s="362">
        <v>100</v>
      </c>
      <c r="K108" s="371">
        <f t="shared" ca="1" si="110"/>
        <v>0</v>
      </c>
      <c r="L108" s="359">
        <f t="shared" ca="1" si="163"/>
        <v>0</v>
      </c>
      <c r="M108" s="359">
        <f t="shared" ca="1" si="164"/>
        <v>0</v>
      </c>
      <c r="N108" s="359">
        <f t="shared" ca="1" si="165"/>
        <v>0</v>
      </c>
      <c r="O108" s="359">
        <f t="shared" ca="1" si="166"/>
        <v>0</v>
      </c>
      <c r="P108" s="359">
        <f t="shared" ca="1" si="184"/>
        <v>0</v>
      </c>
      <c r="R108" s="362">
        <f t="shared" ca="1" si="214"/>
        <v>219</v>
      </c>
      <c r="S108" s="362">
        <v>99</v>
      </c>
      <c r="T108" s="371">
        <f t="shared" ca="1" si="215"/>
        <v>0</v>
      </c>
      <c r="U108" s="359">
        <f t="shared" ca="1" si="167"/>
        <v>0</v>
      </c>
      <c r="V108" s="359">
        <f t="shared" ca="1" si="168"/>
        <v>0</v>
      </c>
      <c r="W108" s="359">
        <f t="shared" ca="1" si="169"/>
        <v>0</v>
      </c>
      <c r="X108" s="359">
        <f t="shared" ca="1" si="170"/>
        <v>0</v>
      </c>
      <c r="Y108" s="359">
        <f t="shared" ca="1" si="185"/>
        <v>0</v>
      </c>
      <c r="AA108" s="362">
        <f t="shared" ca="1" si="186"/>
        <v>219</v>
      </c>
      <c r="AB108" s="362">
        <v>100</v>
      </c>
      <c r="AC108" s="371">
        <f t="shared" ca="1" si="187"/>
        <v>0</v>
      </c>
      <c r="AD108" s="359">
        <f t="shared" ca="1" si="111"/>
        <v>0</v>
      </c>
      <c r="AE108" s="359">
        <f t="shared" ca="1" si="112"/>
        <v>0</v>
      </c>
      <c r="AF108" s="359">
        <f t="shared" ca="1" si="113"/>
        <v>0</v>
      </c>
      <c r="AG108" s="359">
        <f t="shared" ca="1" si="114"/>
        <v>0</v>
      </c>
      <c r="AH108" s="359">
        <f t="shared" ca="1" si="171"/>
        <v>0</v>
      </c>
      <c r="AJ108" s="362">
        <f t="shared" ca="1" si="188"/>
        <v>219</v>
      </c>
      <c r="AK108" s="362">
        <v>100</v>
      </c>
      <c r="AL108" s="371">
        <f t="shared" ca="1" si="189"/>
        <v>0</v>
      </c>
      <c r="AM108" s="359">
        <f t="shared" ca="1" si="115"/>
        <v>0</v>
      </c>
      <c r="AN108" s="359">
        <f t="shared" ca="1" si="116"/>
        <v>0</v>
      </c>
      <c r="AO108" s="359">
        <f t="shared" ca="1" si="117"/>
        <v>0</v>
      </c>
      <c r="AP108" s="359">
        <f t="shared" ca="1" si="118"/>
        <v>0</v>
      </c>
      <c r="AQ108" s="359">
        <f t="shared" ca="1" si="172"/>
        <v>0</v>
      </c>
      <c r="AS108" s="362">
        <f t="shared" ca="1" si="190"/>
        <v>219</v>
      </c>
      <c r="AT108" s="362">
        <v>100</v>
      </c>
      <c r="AU108" s="371">
        <f t="shared" ca="1" si="191"/>
        <v>0</v>
      </c>
      <c r="AV108" s="359">
        <f t="shared" ca="1" si="119"/>
        <v>0</v>
      </c>
      <c r="AW108" s="359">
        <f t="shared" ca="1" si="120"/>
        <v>0</v>
      </c>
      <c r="AX108" s="359">
        <f t="shared" ca="1" si="121"/>
        <v>0</v>
      </c>
      <c r="AY108" s="359">
        <f t="shared" ca="1" si="122"/>
        <v>0</v>
      </c>
      <c r="AZ108" s="359">
        <f t="shared" ca="1" si="173"/>
        <v>0</v>
      </c>
      <c r="BB108" s="362">
        <f t="shared" ca="1" si="192"/>
        <v>219</v>
      </c>
      <c r="BC108" s="362">
        <v>100</v>
      </c>
      <c r="BD108" s="371">
        <f t="shared" ca="1" si="193"/>
        <v>0</v>
      </c>
      <c r="BE108" s="359">
        <f t="shared" ca="1" si="123"/>
        <v>0</v>
      </c>
      <c r="BF108" s="359">
        <f t="shared" ca="1" si="124"/>
        <v>0</v>
      </c>
      <c r="BG108" s="359">
        <f t="shared" ca="1" si="125"/>
        <v>0</v>
      </c>
      <c r="BH108" s="359">
        <f t="shared" ca="1" si="126"/>
        <v>0</v>
      </c>
      <c r="BI108" s="359">
        <f t="shared" ca="1" si="174"/>
        <v>0</v>
      </c>
      <c r="BK108" s="362">
        <f t="shared" ca="1" si="194"/>
        <v>219</v>
      </c>
      <c r="BL108" s="362">
        <v>100</v>
      </c>
      <c r="BM108" s="371">
        <f t="shared" ca="1" si="195"/>
        <v>0</v>
      </c>
      <c r="BN108" s="359">
        <f t="shared" ca="1" si="127"/>
        <v>0</v>
      </c>
      <c r="BO108" s="359">
        <f t="shared" ca="1" si="128"/>
        <v>0</v>
      </c>
      <c r="BP108" s="359">
        <f t="shared" ca="1" si="129"/>
        <v>0</v>
      </c>
      <c r="BQ108" s="359">
        <f t="shared" ca="1" si="130"/>
        <v>0</v>
      </c>
      <c r="BR108" s="359">
        <f t="shared" ca="1" si="175"/>
        <v>0</v>
      </c>
      <c r="BT108" s="362">
        <f t="shared" ca="1" si="196"/>
        <v>219</v>
      </c>
      <c r="BU108" s="362">
        <v>100</v>
      </c>
      <c r="BV108" s="371">
        <f t="shared" ca="1" si="197"/>
        <v>0</v>
      </c>
      <c r="BW108" s="359">
        <f t="shared" ca="1" si="131"/>
        <v>0</v>
      </c>
      <c r="BX108" s="359">
        <f t="shared" ca="1" si="132"/>
        <v>0</v>
      </c>
      <c r="BY108" s="359">
        <f t="shared" ca="1" si="133"/>
        <v>0</v>
      </c>
      <c r="BZ108" s="359">
        <f t="shared" ca="1" si="134"/>
        <v>0</v>
      </c>
      <c r="CA108" s="359">
        <f t="shared" ca="1" si="176"/>
        <v>0</v>
      </c>
      <c r="CC108" s="362">
        <f t="shared" ca="1" si="198"/>
        <v>219</v>
      </c>
      <c r="CD108" s="362">
        <v>100</v>
      </c>
      <c r="CE108" s="371">
        <f t="shared" ca="1" si="199"/>
        <v>0</v>
      </c>
      <c r="CF108" s="359">
        <f t="shared" ca="1" si="135"/>
        <v>0</v>
      </c>
      <c r="CG108" s="359">
        <f t="shared" ca="1" si="136"/>
        <v>0</v>
      </c>
      <c r="CH108" s="359">
        <f t="shared" ca="1" si="137"/>
        <v>0</v>
      </c>
      <c r="CI108" s="359">
        <f t="shared" ca="1" si="138"/>
        <v>0</v>
      </c>
      <c r="CJ108" s="359">
        <f t="shared" ca="1" si="177"/>
        <v>0</v>
      </c>
      <c r="CL108" s="362">
        <f t="shared" ca="1" si="200"/>
        <v>219</v>
      </c>
      <c r="CM108" s="362">
        <v>100</v>
      </c>
      <c r="CN108" s="371">
        <f t="shared" ca="1" si="201"/>
        <v>0</v>
      </c>
      <c r="CO108" s="359">
        <f t="shared" ca="1" si="139"/>
        <v>0</v>
      </c>
      <c r="CP108" s="359">
        <f t="shared" ca="1" si="140"/>
        <v>0</v>
      </c>
      <c r="CQ108" s="359">
        <f t="shared" ca="1" si="141"/>
        <v>0</v>
      </c>
      <c r="CR108" s="359">
        <f t="shared" ca="1" si="142"/>
        <v>0</v>
      </c>
      <c r="CS108" s="359">
        <f t="shared" ca="1" si="178"/>
        <v>0</v>
      </c>
      <c r="CU108" s="362">
        <f t="shared" ca="1" si="202"/>
        <v>219</v>
      </c>
      <c r="CV108" s="362">
        <v>100</v>
      </c>
      <c r="CW108" s="371">
        <f t="shared" ca="1" si="203"/>
        <v>0</v>
      </c>
      <c r="CX108" s="359">
        <f t="shared" ca="1" si="143"/>
        <v>0</v>
      </c>
      <c r="CY108" s="359">
        <f t="shared" ca="1" si="144"/>
        <v>0</v>
      </c>
      <c r="CZ108" s="359">
        <f t="shared" ca="1" si="145"/>
        <v>0</v>
      </c>
      <c r="DA108" s="359">
        <f t="shared" ca="1" si="146"/>
        <v>0</v>
      </c>
      <c r="DB108" s="359">
        <f t="shared" ca="1" si="179"/>
        <v>0</v>
      </c>
      <c r="DD108" s="362">
        <f t="shared" ca="1" si="204"/>
        <v>219</v>
      </c>
      <c r="DE108" s="362">
        <v>100</v>
      </c>
      <c r="DF108" s="371">
        <f t="shared" ca="1" si="205"/>
        <v>0</v>
      </c>
      <c r="DG108" s="359">
        <f t="shared" ca="1" si="147"/>
        <v>0</v>
      </c>
      <c r="DH108" s="359">
        <f t="shared" ca="1" si="148"/>
        <v>0</v>
      </c>
      <c r="DI108" s="359">
        <f t="shared" ca="1" si="149"/>
        <v>0</v>
      </c>
      <c r="DJ108" s="359">
        <f t="shared" ca="1" si="150"/>
        <v>0</v>
      </c>
      <c r="DK108" s="359">
        <f t="shared" ca="1" si="180"/>
        <v>0</v>
      </c>
      <c r="DM108" s="362">
        <f t="shared" ca="1" si="206"/>
        <v>219</v>
      </c>
      <c r="DN108" s="362">
        <v>100</v>
      </c>
      <c r="DO108" s="371">
        <f t="shared" ca="1" si="207"/>
        <v>0</v>
      </c>
      <c r="DP108" s="359">
        <f t="shared" ca="1" si="151"/>
        <v>0</v>
      </c>
      <c r="DQ108" s="359">
        <f t="shared" ca="1" si="152"/>
        <v>0</v>
      </c>
      <c r="DR108" s="359">
        <f t="shared" ca="1" si="153"/>
        <v>0</v>
      </c>
      <c r="DS108" s="359">
        <f t="shared" ca="1" si="154"/>
        <v>0</v>
      </c>
      <c r="DT108" s="359">
        <f t="shared" ca="1" si="181"/>
        <v>0</v>
      </c>
      <c r="DV108" s="362">
        <f t="shared" ca="1" si="208"/>
        <v>219</v>
      </c>
      <c r="DW108" s="362">
        <v>100</v>
      </c>
      <c r="DX108" s="371">
        <f t="shared" ca="1" si="209"/>
        <v>0</v>
      </c>
      <c r="DY108" s="359">
        <f t="shared" ca="1" si="155"/>
        <v>0</v>
      </c>
      <c r="DZ108" s="359">
        <f t="shared" ca="1" si="156"/>
        <v>0</v>
      </c>
      <c r="EA108" s="359">
        <f t="shared" ca="1" si="157"/>
        <v>0</v>
      </c>
      <c r="EB108" s="359">
        <f t="shared" ca="1" si="158"/>
        <v>0</v>
      </c>
      <c r="EC108" s="359">
        <f t="shared" ca="1" si="182"/>
        <v>0</v>
      </c>
      <c r="EE108" s="362">
        <f t="shared" ca="1" si="210"/>
        <v>219</v>
      </c>
      <c r="EF108" s="362">
        <v>100</v>
      </c>
      <c r="EG108" s="371">
        <f t="shared" ca="1" si="211"/>
        <v>0</v>
      </c>
      <c r="EH108" s="359">
        <f t="shared" ca="1" si="159"/>
        <v>0</v>
      </c>
      <c r="EI108" s="359">
        <f t="shared" ca="1" si="160"/>
        <v>0</v>
      </c>
      <c r="EJ108" s="359">
        <f t="shared" ca="1" si="161"/>
        <v>0</v>
      </c>
      <c r="EK108" s="359">
        <f t="shared" ca="1" si="162"/>
        <v>0</v>
      </c>
      <c r="EL108" s="359">
        <f t="shared" ca="1" si="183"/>
        <v>0</v>
      </c>
    </row>
    <row r="109" spans="6:142" x14ac:dyDescent="0.35">
      <c r="F109" s="372">
        <f ca="1">IFERROR(INDEX('Inflation Rates'!$A$16:$H$138,MATCH('TSP Traditional'!$H109,'Inflation Rates'!$A$16:$A$138,0),8)/INDEX('Inflation Rates'!$A$16:$H$138,MATCH('TSP Traditional'!$H109,'Inflation Rates'!$A$16:$A$138,0)-1,8)-1,F108)</f>
        <v>2.0000000000000018E-2</v>
      </c>
      <c r="G109" s="372">
        <f ca="1">IFERROR(INDEX('Inflation Rates'!$A$16:$H$138,MATCH('TSP Traditional'!$H109,'Inflation Rates'!$A$16:$A$138,0),6)/INDEX('Inflation Rates'!$A$16:$H$138,MATCH('TSP Traditional'!$H109,'Inflation Rates'!$A$16:$A$138,0)-1,6)-1,G108)</f>
        <v>2.0999999999999908E-2</v>
      </c>
      <c r="H109" s="362">
        <f t="shared" ca="1" si="212"/>
        <v>2120</v>
      </c>
      <c r="I109" s="362">
        <f t="shared" ca="1" si="213"/>
        <v>220</v>
      </c>
      <c r="J109" s="362">
        <v>101</v>
      </c>
      <c r="K109" s="371">
        <f t="shared" ca="1" si="110"/>
        <v>0</v>
      </c>
      <c r="L109" s="359">
        <f t="shared" ca="1" si="163"/>
        <v>0</v>
      </c>
      <c r="M109" s="359">
        <f t="shared" ca="1" si="164"/>
        <v>0</v>
      </c>
      <c r="N109" s="359">
        <f t="shared" ca="1" si="165"/>
        <v>0</v>
      </c>
      <c r="O109" s="359">
        <f t="shared" ca="1" si="166"/>
        <v>0</v>
      </c>
      <c r="P109" s="359">
        <f t="shared" ca="1" si="184"/>
        <v>0</v>
      </c>
      <c r="R109" s="362">
        <f t="shared" ca="1" si="214"/>
        <v>220</v>
      </c>
      <c r="S109" s="362">
        <v>100</v>
      </c>
      <c r="T109" s="371">
        <f t="shared" ca="1" si="215"/>
        <v>0</v>
      </c>
      <c r="U109" s="359">
        <f t="shared" ca="1" si="167"/>
        <v>0</v>
      </c>
      <c r="V109" s="359">
        <f t="shared" ca="1" si="168"/>
        <v>0</v>
      </c>
      <c r="W109" s="359">
        <f t="shared" ca="1" si="169"/>
        <v>0</v>
      </c>
      <c r="X109" s="359">
        <f t="shared" ca="1" si="170"/>
        <v>0</v>
      </c>
      <c r="Y109" s="359">
        <f t="shared" ca="1" si="185"/>
        <v>0</v>
      </c>
      <c r="AA109" s="362">
        <f t="shared" ca="1" si="186"/>
        <v>220</v>
      </c>
      <c r="AB109" s="362">
        <v>101</v>
      </c>
      <c r="AC109" s="371">
        <f t="shared" ca="1" si="187"/>
        <v>0</v>
      </c>
      <c r="AD109" s="359">
        <f t="shared" ca="1" si="111"/>
        <v>0</v>
      </c>
      <c r="AE109" s="359">
        <f t="shared" ca="1" si="112"/>
        <v>0</v>
      </c>
      <c r="AF109" s="359">
        <f t="shared" ca="1" si="113"/>
        <v>0</v>
      </c>
      <c r="AG109" s="359">
        <f t="shared" ca="1" si="114"/>
        <v>0</v>
      </c>
      <c r="AH109" s="359">
        <f t="shared" ca="1" si="171"/>
        <v>0</v>
      </c>
      <c r="AJ109" s="362">
        <f t="shared" ca="1" si="188"/>
        <v>220</v>
      </c>
      <c r="AK109" s="362">
        <v>101</v>
      </c>
      <c r="AL109" s="371">
        <f t="shared" ca="1" si="189"/>
        <v>0</v>
      </c>
      <c r="AM109" s="359">
        <f t="shared" ca="1" si="115"/>
        <v>0</v>
      </c>
      <c r="AN109" s="359">
        <f t="shared" ca="1" si="116"/>
        <v>0</v>
      </c>
      <c r="AO109" s="359">
        <f t="shared" ca="1" si="117"/>
        <v>0</v>
      </c>
      <c r="AP109" s="359">
        <f t="shared" ca="1" si="118"/>
        <v>0</v>
      </c>
      <c r="AQ109" s="359">
        <f t="shared" ca="1" si="172"/>
        <v>0</v>
      </c>
      <c r="AS109" s="362">
        <f t="shared" ca="1" si="190"/>
        <v>220</v>
      </c>
      <c r="AT109" s="362">
        <v>101</v>
      </c>
      <c r="AU109" s="371">
        <f t="shared" ca="1" si="191"/>
        <v>0</v>
      </c>
      <c r="AV109" s="359">
        <f t="shared" ca="1" si="119"/>
        <v>0</v>
      </c>
      <c r="AW109" s="359">
        <f t="shared" ca="1" si="120"/>
        <v>0</v>
      </c>
      <c r="AX109" s="359">
        <f t="shared" ca="1" si="121"/>
        <v>0</v>
      </c>
      <c r="AY109" s="359">
        <f t="shared" ca="1" si="122"/>
        <v>0</v>
      </c>
      <c r="AZ109" s="359">
        <f t="shared" ca="1" si="173"/>
        <v>0</v>
      </c>
      <c r="BB109" s="362">
        <f t="shared" ca="1" si="192"/>
        <v>220</v>
      </c>
      <c r="BC109" s="362">
        <v>101</v>
      </c>
      <c r="BD109" s="371">
        <f t="shared" ca="1" si="193"/>
        <v>0</v>
      </c>
      <c r="BE109" s="359">
        <f t="shared" ca="1" si="123"/>
        <v>0</v>
      </c>
      <c r="BF109" s="359">
        <f t="shared" ca="1" si="124"/>
        <v>0</v>
      </c>
      <c r="BG109" s="359">
        <f t="shared" ca="1" si="125"/>
        <v>0</v>
      </c>
      <c r="BH109" s="359">
        <f t="shared" ca="1" si="126"/>
        <v>0</v>
      </c>
      <c r="BI109" s="359">
        <f t="shared" ca="1" si="174"/>
        <v>0</v>
      </c>
      <c r="BK109" s="362">
        <f t="shared" ca="1" si="194"/>
        <v>220</v>
      </c>
      <c r="BL109" s="362">
        <v>101</v>
      </c>
      <c r="BM109" s="371">
        <f t="shared" ca="1" si="195"/>
        <v>0</v>
      </c>
      <c r="BN109" s="359">
        <f t="shared" ca="1" si="127"/>
        <v>0</v>
      </c>
      <c r="BO109" s="359">
        <f t="shared" ca="1" si="128"/>
        <v>0</v>
      </c>
      <c r="BP109" s="359">
        <f t="shared" ca="1" si="129"/>
        <v>0</v>
      </c>
      <c r="BQ109" s="359">
        <f t="shared" ca="1" si="130"/>
        <v>0</v>
      </c>
      <c r="BR109" s="359">
        <f t="shared" ca="1" si="175"/>
        <v>0</v>
      </c>
      <c r="BT109" s="362">
        <f t="shared" ca="1" si="196"/>
        <v>220</v>
      </c>
      <c r="BU109" s="362">
        <v>101</v>
      </c>
      <c r="BV109" s="371">
        <f t="shared" ca="1" si="197"/>
        <v>0</v>
      </c>
      <c r="BW109" s="359">
        <f t="shared" ca="1" si="131"/>
        <v>0</v>
      </c>
      <c r="BX109" s="359">
        <f t="shared" ca="1" si="132"/>
        <v>0</v>
      </c>
      <c r="BY109" s="359">
        <f t="shared" ca="1" si="133"/>
        <v>0</v>
      </c>
      <c r="BZ109" s="359">
        <f t="shared" ca="1" si="134"/>
        <v>0</v>
      </c>
      <c r="CA109" s="359">
        <f t="shared" ca="1" si="176"/>
        <v>0</v>
      </c>
      <c r="CC109" s="362">
        <f t="shared" ca="1" si="198"/>
        <v>220</v>
      </c>
      <c r="CD109" s="362">
        <v>101</v>
      </c>
      <c r="CE109" s="371">
        <f t="shared" ca="1" si="199"/>
        <v>0</v>
      </c>
      <c r="CF109" s="359">
        <f t="shared" ca="1" si="135"/>
        <v>0</v>
      </c>
      <c r="CG109" s="359">
        <f t="shared" ca="1" si="136"/>
        <v>0</v>
      </c>
      <c r="CH109" s="359">
        <f t="shared" ca="1" si="137"/>
        <v>0</v>
      </c>
      <c r="CI109" s="359">
        <f t="shared" ca="1" si="138"/>
        <v>0</v>
      </c>
      <c r="CJ109" s="359">
        <f t="shared" ca="1" si="177"/>
        <v>0</v>
      </c>
      <c r="CL109" s="362">
        <f t="shared" ca="1" si="200"/>
        <v>220</v>
      </c>
      <c r="CM109" s="362">
        <v>101</v>
      </c>
      <c r="CN109" s="371">
        <f t="shared" ca="1" si="201"/>
        <v>0</v>
      </c>
      <c r="CO109" s="359">
        <f t="shared" ca="1" si="139"/>
        <v>0</v>
      </c>
      <c r="CP109" s="359">
        <f t="shared" ca="1" si="140"/>
        <v>0</v>
      </c>
      <c r="CQ109" s="359">
        <f t="shared" ca="1" si="141"/>
        <v>0</v>
      </c>
      <c r="CR109" s="359">
        <f t="shared" ca="1" si="142"/>
        <v>0</v>
      </c>
      <c r="CS109" s="359">
        <f t="shared" ca="1" si="178"/>
        <v>0</v>
      </c>
      <c r="CU109" s="362">
        <f t="shared" ca="1" si="202"/>
        <v>220</v>
      </c>
      <c r="CV109" s="362">
        <v>101</v>
      </c>
      <c r="CW109" s="371">
        <f t="shared" ca="1" si="203"/>
        <v>0</v>
      </c>
      <c r="CX109" s="359">
        <f t="shared" ca="1" si="143"/>
        <v>0</v>
      </c>
      <c r="CY109" s="359">
        <f t="shared" ca="1" si="144"/>
        <v>0</v>
      </c>
      <c r="CZ109" s="359">
        <f t="shared" ca="1" si="145"/>
        <v>0</v>
      </c>
      <c r="DA109" s="359">
        <f t="shared" ca="1" si="146"/>
        <v>0</v>
      </c>
      <c r="DB109" s="359">
        <f t="shared" ca="1" si="179"/>
        <v>0</v>
      </c>
      <c r="DD109" s="362">
        <f t="shared" ca="1" si="204"/>
        <v>220</v>
      </c>
      <c r="DE109" s="362">
        <v>101</v>
      </c>
      <c r="DF109" s="371">
        <f t="shared" ca="1" si="205"/>
        <v>0</v>
      </c>
      <c r="DG109" s="359">
        <f t="shared" ca="1" si="147"/>
        <v>0</v>
      </c>
      <c r="DH109" s="359">
        <f t="shared" ca="1" si="148"/>
        <v>0</v>
      </c>
      <c r="DI109" s="359">
        <f t="shared" ca="1" si="149"/>
        <v>0</v>
      </c>
      <c r="DJ109" s="359">
        <f t="shared" ca="1" si="150"/>
        <v>0</v>
      </c>
      <c r="DK109" s="359">
        <f t="shared" ca="1" si="180"/>
        <v>0</v>
      </c>
      <c r="DM109" s="362">
        <f t="shared" ca="1" si="206"/>
        <v>220</v>
      </c>
      <c r="DN109" s="362">
        <v>101</v>
      </c>
      <c r="DO109" s="371">
        <f t="shared" ca="1" si="207"/>
        <v>0</v>
      </c>
      <c r="DP109" s="359">
        <f t="shared" ca="1" si="151"/>
        <v>0</v>
      </c>
      <c r="DQ109" s="359">
        <f t="shared" ca="1" si="152"/>
        <v>0</v>
      </c>
      <c r="DR109" s="359">
        <f t="shared" ca="1" si="153"/>
        <v>0</v>
      </c>
      <c r="DS109" s="359">
        <f t="shared" ca="1" si="154"/>
        <v>0</v>
      </c>
      <c r="DT109" s="359">
        <f t="shared" ca="1" si="181"/>
        <v>0</v>
      </c>
      <c r="DV109" s="362">
        <f t="shared" ca="1" si="208"/>
        <v>220</v>
      </c>
      <c r="DW109" s="362">
        <v>101</v>
      </c>
      <c r="DX109" s="371">
        <f t="shared" ca="1" si="209"/>
        <v>0</v>
      </c>
      <c r="DY109" s="359">
        <f t="shared" ca="1" si="155"/>
        <v>0</v>
      </c>
      <c r="DZ109" s="359">
        <f t="shared" ca="1" si="156"/>
        <v>0</v>
      </c>
      <c r="EA109" s="359">
        <f t="shared" ca="1" si="157"/>
        <v>0</v>
      </c>
      <c r="EB109" s="359">
        <f t="shared" ca="1" si="158"/>
        <v>0</v>
      </c>
      <c r="EC109" s="359">
        <f t="shared" ca="1" si="182"/>
        <v>0</v>
      </c>
      <c r="EE109" s="362">
        <f t="shared" ca="1" si="210"/>
        <v>220</v>
      </c>
      <c r="EF109" s="362">
        <v>101</v>
      </c>
      <c r="EG109" s="371">
        <f t="shared" ca="1" si="211"/>
        <v>0</v>
      </c>
      <c r="EH109" s="359">
        <f t="shared" ca="1" si="159"/>
        <v>0</v>
      </c>
      <c r="EI109" s="359">
        <f t="shared" ca="1" si="160"/>
        <v>0</v>
      </c>
      <c r="EJ109" s="359">
        <f t="shared" ca="1" si="161"/>
        <v>0</v>
      </c>
      <c r="EK109" s="359">
        <f t="shared" ca="1" si="162"/>
        <v>0</v>
      </c>
      <c r="EL109" s="359">
        <f t="shared" ca="1" si="183"/>
        <v>0</v>
      </c>
    </row>
    <row r="110" spans="6:142" x14ac:dyDescent="0.35">
      <c r="F110" s="372">
        <f ca="1">IFERROR(INDEX('Inflation Rates'!$A$16:$H$138,MATCH('TSP Traditional'!$H110,'Inflation Rates'!$A$16:$A$138,0),8)/INDEX('Inflation Rates'!$A$16:$H$138,MATCH('TSP Traditional'!$H110,'Inflation Rates'!$A$16:$A$138,0)-1,8)-1,F109)</f>
        <v>2.0000000000000018E-2</v>
      </c>
      <c r="G110" s="372">
        <f ca="1">IFERROR(INDEX('Inflation Rates'!$A$16:$H$138,MATCH('TSP Traditional'!$H110,'Inflation Rates'!$A$16:$A$138,0),6)/INDEX('Inflation Rates'!$A$16:$H$138,MATCH('TSP Traditional'!$H110,'Inflation Rates'!$A$16:$A$138,0)-1,6)-1,G109)</f>
        <v>2.0999999999999908E-2</v>
      </c>
      <c r="H110" s="362">
        <f t="shared" ca="1" si="212"/>
        <v>2121</v>
      </c>
      <c r="I110" s="362">
        <f t="shared" ca="1" si="213"/>
        <v>221</v>
      </c>
      <c r="J110" s="362">
        <v>102</v>
      </c>
      <c r="K110" s="371">
        <f t="shared" ca="1" si="110"/>
        <v>0</v>
      </c>
      <c r="L110" s="359">
        <f t="shared" ca="1" si="163"/>
        <v>0</v>
      </c>
      <c r="M110" s="359">
        <f t="shared" ca="1" si="164"/>
        <v>0</v>
      </c>
      <c r="N110" s="359">
        <f t="shared" ca="1" si="165"/>
        <v>0</v>
      </c>
      <c r="O110" s="359">
        <f t="shared" ca="1" si="166"/>
        <v>0</v>
      </c>
      <c r="P110" s="359">
        <f t="shared" ca="1" si="184"/>
        <v>0</v>
      </c>
      <c r="R110" s="362">
        <f t="shared" ca="1" si="214"/>
        <v>221</v>
      </c>
      <c r="S110" s="362">
        <v>101</v>
      </c>
      <c r="T110" s="371">
        <f t="shared" ca="1" si="215"/>
        <v>0</v>
      </c>
      <c r="U110" s="359">
        <f t="shared" ca="1" si="167"/>
        <v>0</v>
      </c>
      <c r="V110" s="359">
        <f t="shared" ca="1" si="168"/>
        <v>0</v>
      </c>
      <c r="W110" s="359">
        <f t="shared" ca="1" si="169"/>
        <v>0</v>
      </c>
      <c r="X110" s="359">
        <f t="shared" ca="1" si="170"/>
        <v>0</v>
      </c>
      <c r="Y110" s="359">
        <f t="shared" ca="1" si="185"/>
        <v>0</v>
      </c>
      <c r="AA110" s="362">
        <f t="shared" ca="1" si="186"/>
        <v>221</v>
      </c>
      <c r="AB110" s="362">
        <v>102</v>
      </c>
      <c r="AC110" s="371">
        <f t="shared" ca="1" si="187"/>
        <v>0</v>
      </c>
      <c r="AD110" s="359">
        <f t="shared" ca="1" si="111"/>
        <v>0</v>
      </c>
      <c r="AE110" s="359">
        <f t="shared" ca="1" si="112"/>
        <v>0</v>
      </c>
      <c r="AF110" s="359">
        <f t="shared" ca="1" si="113"/>
        <v>0</v>
      </c>
      <c r="AG110" s="359">
        <f t="shared" ca="1" si="114"/>
        <v>0</v>
      </c>
      <c r="AH110" s="359">
        <f t="shared" ca="1" si="171"/>
        <v>0</v>
      </c>
      <c r="AJ110" s="362">
        <f t="shared" ca="1" si="188"/>
        <v>221</v>
      </c>
      <c r="AK110" s="362">
        <v>102</v>
      </c>
      <c r="AL110" s="371">
        <f t="shared" ca="1" si="189"/>
        <v>0</v>
      </c>
      <c r="AM110" s="359">
        <f t="shared" ca="1" si="115"/>
        <v>0</v>
      </c>
      <c r="AN110" s="359">
        <f t="shared" ca="1" si="116"/>
        <v>0</v>
      </c>
      <c r="AO110" s="359">
        <f t="shared" ca="1" si="117"/>
        <v>0</v>
      </c>
      <c r="AP110" s="359">
        <f t="shared" ca="1" si="118"/>
        <v>0</v>
      </c>
      <c r="AQ110" s="359">
        <f t="shared" ca="1" si="172"/>
        <v>0</v>
      </c>
      <c r="AS110" s="362">
        <f t="shared" ca="1" si="190"/>
        <v>221</v>
      </c>
      <c r="AT110" s="362">
        <v>102</v>
      </c>
      <c r="AU110" s="371">
        <f t="shared" ca="1" si="191"/>
        <v>0</v>
      </c>
      <c r="AV110" s="359">
        <f t="shared" ca="1" si="119"/>
        <v>0</v>
      </c>
      <c r="AW110" s="359">
        <f t="shared" ca="1" si="120"/>
        <v>0</v>
      </c>
      <c r="AX110" s="359">
        <f t="shared" ca="1" si="121"/>
        <v>0</v>
      </c>
      <c r="AY110" s="359">
        <f t="shared" ca="1" si="122"/>
        <v>0</v>
      </c>
      <c r="AZ110" s="359">
        <f t="shared" ca="1" si="173"/>
        <v>0</v>
      </c>
      <c r="BB110" s="362">
        <f t="shared" ca="1" si="192"/>
        <v>221</v>
      </c>
      <c r="BC110" s="362">
        <v>102</v>
      </c>
      <c r="BD110" s="371">
        <f t="shared" ca="1" si="193"/>
        <v>0</v>
      </c>
      <c r="BE110" s="359">
        <f t="shared" ca="1" si="123"/>
        <v>0</v>
      </c>
      <c r="BF110" s="359">
        <f t="shared" ca="1" si="124"/>
        <v>0</v>
      </c>
      <c r="BG110" s="359">
        <f t="shared" ca="1" si="125"/>
        <v>0</v>
      </c>
      <c r="BH110" s="359">
        <f t="shared" ca="1" si="126"/>
        <v>0</v>
      </c>
      <c r="BI110" s="359">
        <f t="shared" ca="1" si="174"/>
        <v>0</v>
      </c>
      <c r="BK110" s="362">
        <f t="shared" ca="1" si="194"/>
        <v>221</v>
      </c>
      <c r="BL110" s="362">
        <v>102</v>
      </c>
      <c r="BM110" s="371">
        <f t="shared" ca="1" si="195"/>
        <v>0</v>
      </c>
      <c r="BN110" s="359">
        <f t="shared" ca="1" si="127"/>
        <v>0</v>
      </c>
      <c r="BO110" s="359">
        <f t="shared" ca="1" si="128"/>
        <v>0</v>
      </c>
      <c r="BP110" s="359">
        <f t="shared" ca="1" si="129"/>
        <v>0</v>
      </c>
      <c r="BQ110" s="359">
        <f t="shared" ca="1" si="130"/>
        <v>0</v>
      </c>
      <c r="BR110" s="359">
        <f t="shared" ca="1" si="175"/>
        <v>0</v>
      </c>
      <c r="BT110" s="362">
        <f t="shared" ca="1" si="196"/>
        <v>221</v>
      </c>
      <c r="BU110" s="362">
        <v>102</v>
      </c>
      <c r="BV110" s="371">
        <f t="shared" ca="1" si="197"/>
        <v>0</v>
      </c>
      <c r="BW110" s="359">
        <f t="shared" ca="1" si="131"/>
        <v>0</v>
      </c>
      <c r="BX110" s="359">
        <f t="shared" ca="1" si="132"/>
        <v>0</v>
      </c>
      <c r="BY110" s="359">
        <f t="shared" ca="1" si="133"/>
        <v>0</v>
      </c>
      <c r="BZ110" s="359">
        <f t="shared" ca="1" si="134"/>
        <v>0</v>
      </c>
      <c r="CA110" s="359">
        <f t="shared" ca="1" si="176"/>
        <v>0</v>
      </c>
      <c r="CC110" s="362">
        <f t="shared" ca="1" si="198"/>
        <v>221</v>
      </c>
      <c r="CD110" s="362">
        <v>102</v>
      </c>
      <c r="CE110" s="371">
        <f t="shared" ca="1" si="199"/>
        <v>0</v>
      </c>
      <c r="CF110" s="359">
        <f t="shared" ca="1" si="135"/>
        <v>0</v>
      </c>
      <c r="CG110" s="359">
        <f t="shared" ca="1" si="136"/>
        <v>0</v>
      </c>
      <c r="CH110" s="359">
        <f t="shared" ca="1" si="137"/>
        <v>0</v>
      </c>
      <c r="CI110" s="359">
        <f t="shared" ca="1" si="138"/>
        <v>0</v>
      </c>
      <c r="CJ110" s="359">
        <f t="shared" ca="1" si="177"/>
        <v>0</v>
      </c>
      <c r="CL110" s="362">
        <f t="shared" ca="1" si="200"/>
        <v>221</v>
      </c>
      <c r="CM110" s="362">
        <v>102</v>
      </c>
      <c r="CN110" s="371">
        <f t="shared" ca="1" si="201"/>
        <v>0</v>
      </c>
      <c r="CO110" s="359">
        <f t="shared" ca="1" si="139"/>
        <v>0</v>
      </c>
      <c r="CP110" s="359">
        <f t="shared" ca="1" si="140"/>
        <v>0</v>
      </c>
      <c r="CQ110" s="359">
        <f t="shared" ca="1" si="141"/>
        <v>0</v>
      </c>
      <c r="CR110" s="359">
        <f t="shared" ca="1" si="142"/>
        <v>0</v>
      </c>
      <c r="CS110" s="359">
        <f t="shared" ca="1" si="178"/>
        <v>0</v>
      </c>
      <c r="CU110" s="362">
        <f t="shared" ca="1" si="202"/>
        <v>221</v>
      </c>
      <c r="CV110" s="362">
        <v>102</v>
      </c>
      <c r="CW110" s="371">
        <f t="shared" ca="1" si="203"/>
        <v>0</v>
      </c>
      <c r="CX110" s="359">
        <f t="shared" ca="1" si="143"/>
        <v>0</v>
      </c>
      <c r="CY110" s="359">
        <f t="shared" ca="1" si="144"/>
        <v>0</v>
      </c>
      <c r="CZ110" s="359">
        <f t="shared" ca="1" si="145"/>
        <v>0</v>
      </c>
      <c r="DA110" s="359">
        <f t="shared" ca="1" si="146"/>
        <v>0</v>
      </c>
      <c r="DB110" s="359">
        <f t="shared" ca="1" si="179"/>
        <v>0</v>
      </c>
      <c r="DD110" s="362">
        <f t="shared" ca="1" si="204"/>
        <v>221</v>
      </c>
      <c r="DE110" s="362">
        <v>102</v>
      </c>
      <c r="DF110" s="371">
        <f t="shared" ca="1" si="205"/>
        <v>0</v>
      </c>
      <c r="DG110" s="359">
        <f t="shared" ca="1" si="147"/>
        <v>0</v>
      </c>
      <c r="DH110" s="359">
        <f t="shared" ca="1" si="148"/>
        <v>0</v>
      </c>
      <c r="DI110" s="359">
        <f t="shared" ca="1" si="149"/>
        <v>0</v>
      </c>
      <c r="DJ110" s="359">
        <f t="shared" ca="1" si="150"/>
        <v>0</v>
      </c>
      <c r="DK110" s="359">
        <f t="shared" ca="1" si="180"/>
        <v>0</v>
      </c>
      <c r="DM110" s="362">
        <f t="shared" ca="1" si="206"/>
        <v>221</v>
      </c>
      <c r="DN110" s="362">
        <v>102</v>
      </c>
      <c r="DO110" s="371">
        <f t="shared" ca="1" si="207"/>
        <v>0</v>
      </c>
      <c r="DP110" s="359">
        <f t="shared" ca="1" si="151"/>
        <v>0</v>
      </c>
      <c r="DQ110" s="359">
        <f t="shared" ca="1" si="152"/>
        <v>0</v>
      </c>
      <c r="DR110" s="359">
        <f t="shared" ca="1" si="153"/>
        <v>0</v>
      </c>
      <c r="DS110" s="359">
        <f t="shared" ca="1" si="154"/>
        <v>0</v>
      </c>
      <c r="DT110" s="359">
        <f t="shared" ca="1" si="181"/>
        <v>0</v>
      </c>
      <c r="DV110" s="362">
        <f t="shared" ca="1" si="208"/>
        <v>221</v>
      </c>
      <c r="DW110" s="362">
        <v>102</v>
      </c>
      <c r="DX110" s="371">
        <f t="shared" ca="1" si="209"/>
        <v>0</v>
      </c>
      <c r="DY110" s="359">
        <f t="shared" ca="1" si="155"/>
        <v>0</v>
      </c>
      <c r="DZ110" s="359">
        <f t="shared" ca="1" si="156"/>
        <v>0</v>
      </c>
      <c r="EA110" s="359">
        <f t="shared" ca="1" si="157"/>
        <v>0</v>
      </c>
      <c r="EB110" s="359">
        <f t="shared" ca="1" si="158"/>
        <v>0</v>
      </c>
      <c r="EC110" s="359">
        <f t="shared" ca="1" si="182"/>
        <v>0</v>
      </c>
      <c r="EE110" s="362">
        <f t="shared" ca="1" si="210"/>
        <v>221</v>
      </c>
      <c r="EF110" s="362">
        <v>102</v>
      </c>
      <c r="EG110" s="371">
        <f t="shared" ca="1" si="211"/>
        <v>0</v>
      </c>
      <c r="EH110" s="359">
        <f t="shared" ca="1" si="159"/>
        <v>0</v>
      </c>
      <c r="EI110" s="359">
        <f t="shared" ca="1" si="160"/>
        <v>0</v>
      </c>
      <c r="EJ110" s="359">
        <f t="shared" ca="1" si="161"/>
        <v>0</v>
      </c>
      <c r="EK110" s="359">
        <f t="shared" ca="1" si="162"/>
        <v>0</v>
      </c>
      <c r="EL110" s="359">
        <f t="shared" ca="1" si="183"/>
        <v>0</v>
      </c>
    </row>
    <row r="111" spans="6:142" x14ac:dyDescent="0.35">
      <c r="F111" s="372">
        <f ca="1">IFERROR(INDEX('Inflation Rates'!$A$16:$H$138,MATCH('TSP Traditional'!$H111,'Inflation Rates'!$A$16:$A$138,0),8)/INDEX('Inflation Rates'!$A$16:$H$138,MATCH('TSP Traditional'!$H111,'Inflation Rates'!$A$16:$A$138,0)-1,8)-1,F110)</f>
        <v>2.0000000000000018E-2</v>
      </c>
      <c r="G111" s="372">
        <f ca="1">IFERROR(INDEX('Inflation Rates'!$A$16:$H$138,MATCH('TSP Traditional'!$H111,'Inflation Rates'!$A$16:$A$138,0),6)/INDEX('Inflation Rates'!$A$16:$H$138,MATCH('TSP Traditional'!$H111,'Inflation Rates'!$A$16:$A$138,0)-1,6)-1,G110)</f>
        <v>2.0999999999999908E-2</v>
      </c>
      <c r="H111" s="362">
        <f t="shared" ca="1" si="212"/>
        <v>2122</v>
      </c>
      <c r="I111" s="362">
        <f t="shared" ca="1" si="213"/>
        <v>222</v>
      </c>
      <c r="J111" s="362">
        <v>103</v>
      </c>
      <c r="K111" s="371">
        <f t="shared" ca="1" si="110"/>
        <v>0</v>
      </c>
      <c r="L111" s="359">
        <f t="shared" ca="1" si="163"/>
        <v>0</v>
      </c>
      <c r="M111" s="359">
        <f t="shared" ca="1" si="164"/>
        <v>0</v>
      </c>
      <c r="N111" s="359">
        <f t="shared" ca="1" si="165"/>
        <v>0</v>
      </c>
      <c r="O111" s="359">
        <f t="shared" ca="1" si="166"/>
        <v>0</v>
      </c>
      <c r="P111" s="359">
        <f t="shared" ca="1" si="184"/>
        <v>0</v>
      </c>
      <c r="R111" s="362">
        <f t="shared" ca="1" si="214"/>
        <v>222</v>
      </c>
      <c r="S111" s="362">
        <v>102</v>
      </c>
      <c r="T111" s="371">
        <f t="shared" ca="1" si="215"/>
        <v>0</v>
      </c>
      <c r="U111" s="359">
        <f t="shared" ca="1" si="167"/>
        <v>0</v>
      </c>
      <c r="V111" s="359">
        <f t="shared" ca="1" si="168"/>
        <v>0</v>
      </c>
      <c r="W111" s="359">
        <f t="shared" ca="1" si="169"/>
        <v>0</v>
      </c>
      <c r="X111" s="359">
        <f t="shared" ca="1" si="170"/>
        <v>0</v>
      </c>
      <c r="Y111" s="359">
        <f t="shared" ca="1" si="185"/>
        <v>0</v>
      </c>
      <c r="AA111" s="362">
        <f t="shared" ca="1" si="186"/>
        <v>222</v>
      </c>
      <c r="AB111" s="362">
        <v>103</v>
      </c>
      <c r="AC111" s="371">
        <f t="shared" ca="1" si="187"/>
        <v>0</v>
      </c>
      <c r="AD111" s="359">
        <f t="shared" ca="1" si="111"/>
        <v>0</v>
      </c>
      <c r="AE111" s="359">
        <f t="shared" ca="1" si="112"/>
        <v>0</v>
      </c>
      <c r="AF111" s="359">
        <f t="shared" ca="1" si="113"/>
        <v>0</v>
      </c>
      <c r="AG111" s="359">
        <f t="shared" ca="1" si="114"/>
        <v>0</v>
      </c>
      <c r="AH111" s="359">
        <f t="shared" ca="1" si="171"/>
        <v>0</v>
      </c>
      <c r="AJ111" s="362">
        <f t="shared" ca="1" si="188"/>
        <v>222</v>
      </c>
      <c r="AK111" s="362">
        <v>103</v>
      </c>
      <c r="AL111" s="371">
        <f t="shared" ca="1" si="189"/>
        <v>0</v>
      </c>
      <c r="AM111" s="359">
        <f t="shared" ca="1" si="115"/>
        <v>0</v>
      </c>
      <c r="AN111" s="359">
        <f t="shared" ca="1" si="116"/>
        <v>0</v>
      </c>
      <c r="AO111" s="359">
        <f t="shared" ca="1" si="117"/>
        <v>0</v>
      </c>
      <c r="AP111" s="359">
        <f t="shared" ca="1" si="118"/>
        <v>0</v>
      </c>
      <c r="AQ111" s="359">
        <f t="shared" ca="1" si="172"/>
        <v>0</v>
      </c>
      <c r="AS111" s="362">
        <f t="shared" ca="1" si="190"/>
        <v>222</v>
      </c>
      <c r="AT111" s="362">
        <v>103</v>
      </c>
      <c r="AU111" s="371">
        <f t="shared" ca="1" si="191"/>
        <v>0</v>
      </c>
      <c r="AV111" s="359">
        <f t="shared" ca="1" si="119"/>
        <v>0</v>
      </c>
      <c r="AW111" s="359">
        <f t="shared" ca="1" si="120"/>
        <v>0</v>
      </c>
      <c r="AX111" s="359">
        <f t="shared" ca="1" si="121"/>
        <v>0</v>
      </c>
      <c r="AY111" s="359">
        <f t="shared" ca="1" si="122"/>
        <v>0</v>
      </c>
      <c r="AZ111" s="359">
        <f t="shared" ca="1" si="173"/>
        <v>0</v>
      </c>
      <c r="BB111" s="362">
        <f t="shared" ca="1" si="192"/>
        <v>222</v>
      </c>
      <c r="BC111" s="362">
        <v>103</v>
      </c>
      <c r="BD111" s="371">
        <f t="shared" ca="1" si="193"/>
        <v>0</v>
      </c>
      <c r="BE111" s="359">
        <f t="shared" ca="1" si="123"/>
        <v>0</v>
      </c>
      <c r="BF111" s="359">
        <f t="shared" ca="1" si="124"/>
        <v>0</v>
      </c>
      <c r="BG111" s="359">
        <f t="shared" ca="1" si="125"/>
        <v>0</v>
      </c>
      <c r="BH111" s="359">
        <f t="shared" ca="1" si="126"/>
        <v>0</v>
      </c>
      <c r="BI111" s="359">
        <f t="shared" ca="1" si="174"/>
        <v>0</v>
      </c>
      <c r="BK111" s="362">
        <f t="shared" ca="1" si="194"/>
        <v>222</v>
      </c>
      <c r="BL111" s="362">
        <v>103</v>
      </c>
      <c r="BM111" s="371">
        <f t="shared" ca="1" si="195"/>
        <v>0</v>
      </c>
      <c r="BN111" s="359">
        <f t="shared" ca="1" si="127"/>
        <v>0</v>
      </c>
      <c r="BO111" s="359">
        <f t="shared" ca="1" si="128"/>
        <v>0</v>
      </c>
      <c r="BP111" s="359">
        <f t="shared" ca="1" si="129"/>
        <v>0</v>
      </c>
      <c r="BQ111" s="359">
        <f t="shared" ca="1" si="130"/>
        <v>0</v>
      </c>
      <c r="BR111" s="359">
        <f t="shared" ca="1" si="175"/>
        <v>0</v>
      </c>
      <c r="BT111" s="362">
        <f t="shared" ca="1" si="196"/>
        <v>222</v>
      </c>
      <c r="BU111" s="362">
        <v>103</v>
      </c>
      <c r="BV111" s="371">
        <f t="shared" ca="1" si="197"/>
        <v>0</v>
      </c>
      <c r="BW111" s="359">
        <f t="shared" ca="1" si="131"/>
        <v>0</v>
      </c>
      <c r="BX111" s="359">
        <f t="shared" ca="1" si="132"/>
        <v>0</v>
      </c>
      <c r="BY111" s="359">
        <f t="shared" ca="1" si="133"/>
        <v>0</v>
      </c>
      <c r="BZ111" s="359">
        <f t="shared" ca="1" si="134"/>
        <v>0</v>
      </c>
      <c r="CA111" s="359">
        <f t="shared" ca="1" si="176"/>
        <v>0</v>
      </c>
      <c r="CC111" s="362">
        <f t="shared" ca="1" si="198"/>
        <v>222</v>
      </c>
      <c r="CD111" s="362">
        <v>103</v>
      </c>
      <c r="CE111" s="371">
        <f t="shared" ca="1" si="199"/>
        <v>0</v>
      </c>
      <c r="CF111" s="359">
        <f t="shared" ca="1" si="135"/>
        <v>0</v>
      </c>
      <c r="CG111" s="359">
        <f t="shared" ca="1" si="136"/>
        <v>0</v>
      </c>
      <c r="CH111" s="359">
        <f t="shared" ca="1" si="137"/>
        <v>0</v>
      </c>
      <c r="CI111" s="359">
        <f t="shared" ca="1" si="138"/>
        <v>0</v>
      </c>
      <c r="CJ111" s="359">
        <f t="shared" ca="1" si="177"/>
        <v>0</v>
      </c>
      <c r="CL111" s="362">
        <f t="shared" ca="1" si="200"/>
        <v>222</v>
      </c>
      <c r="CM111" s="362">
        <v>103</v>
      </c>
      <c r="CN111" s="371">
        <f t="shared" ca="1" si="201"/>
        <v>0</v>
      </c>
      <c r="CO111" s="359">
        <f t="shared" ca="1" si="139"/>
        <v>0</v>
      </c>
      <c r="CP111" s="359">
        <f t="shared" ca="1" si="140"/>
        <v>0</v>
      </c>
      <c r="CQ111" s="359">
        <f t="shared" ca="1" si="141"/>
        <v>0</v>
      </c>
      <c r="CR111" s="359">
        <f t="shared" ca="1" si="142"/>
        <v>0</v>
      </c>
      <c r="CS111" s="359">
        <f t="shared" ca="1" si="178"/>
        <v>0</v>
      </c>
      <c r="CU111" s="362">
        <f t="shared" ca="1" si="202"/>
        <v>222</v>
      </c>
      <c r="CV111" s="362">
        <v>103</v>
      </c>
      <c r="CW111" s="371">
        <f t="shared" ca="1" si="203"/>
        <v>0</v>
      </c>
      <c r="CX111" s="359">
        <f t="shared" ca="1" si="143"/>
        <v>0</v>
      </c>
      <c r="CY111" s="359">
        <f t="shared" ca="1" si="144"/>
        <v>0</v>
      </c>
      <c r="CZ111" s="359">
        <f t="shared" ca="1" si="145"/>
        <v>0</v>
      </c>
      <c r="DA111" s="359">
        <f t="shared" ca="1" si="146"/>
        <v>0</v>
      </c>
      <c r="DB111" s="359">
        <f t="shared" ca="1" si="179"/>
        <v>0</v>
      </c>
      <c r="DD111" s="362">
        <f t="shared" ca="1" si="204"/>
        <v>222</v>
      </c>
      <c r="DE111" s="362">
        <v>103</v>
      </c>
      <c r="DF111" s="371">
        <f t="shared" ca="1" si="205"/>
        <v>0</v>
      </c>
      <c r="DG111" s="359">
        <f t="shared" ca="1" si="147"/>
        <v>0</v>
      </c>
      <c r="DH111" s="359">
        <f t="shared" ca="1" si="148"/>
        <v>0</v>
      </c>
      <c r="DI111" s="359">
        <f t="shared" ca="1" si="149"/>
        <v>0</v>
      </c>
      <c r="DJ111" s="359">
        <f t="shared" ca="1" si="150"/>
        <v>0</v>
      </c>
      <c r="DK111" s="359">
        <f t="shared" ca="1" si="180"/>
        <v>0</v>
      </c>
      <c r="DM111" s="362">
        <f t="shared" ca="1" si="206"/>
        <v>222</v>
      </c>
      <c r="DN111" s="362">
        <v>103</v>
      </c>
      <c r="DO111" s="371">
        <f t="shared" ca="1" si="207"/>
        <v>0</v>
      </c>
      <c r="DP111" s="359">
        <f t="shared" ca="1" si="151"/>
        <v>0</v>
      </c>
      <c r="DQ111" s="359">
        <f t="shared" ca="1" si="152"/>
        <v>0</v>
      </c>
      <c r="DR111" s="359">
        <f t="shared" ca="1" si="153"/>
        <v>0</v>
      </c>
      <c r="DS111" s="359">
        <f t="shared" ca="1" si="154"/>
        <v>0</v>
      </c>
      <c r="DT111" s="359">
        <f t="shared" ca="1" si="181"/>
        <v>0</v>
      </c>
      <c r="DV111" s="362">
        <f t="shared" ca="1" si="208"/>
        <v>222</v>
      </c>
      <c r="DW111" s="362">
        <v>103</v>
      </c>
      <c r="DX111" s="371">
        <f t="shared" ca="1" si="209"/>
        <v>0</v>
      </c>
      <c r="DY111" s="359">
        <f t="shared" ca="1" si="155"/>
        <v>0</v>
      </c>
      <c r="DZ111" s="359">
        <f t="shared" ca="1" si="156"/>
        <v>0</v>
      </c>
      <c r="EA111" s="359">
        <f t="shared" ca="1" si="157"/>
        <v>0</v>
      </c>
      <c r="EB111" s="359">
        <f t="shared" ca="1" si="158"/>
        <v>0</v>
      </c>
      <c r="EC111" s="359">
        <f t="shared" ca="1" si="182"/>
        <v>0</v>
      </c>
      <c r="EE111" s="362">
        <f t="shared" ca="1" si="210"/>
        <v>222</v>
      </c>
      <c r="EF111" s="362">
        <v>103</v>
      </c>
      <c r="EG111" s="371">
        <f t="shared" ca="1" si="211"/>
        <v>0</v>
      </c>
      <c r="EH111" s="359">
        <f t="shared" ca="1" si="159"/>
        <v>0</v>
      </c>
      <c r="EI111" s="359">
        <f t="shared" ca="1" si="160"/>
        <v>0</v>
      </c>
      <c r="EJ111" s="359">
        <f t="shared" ca="1" si="161"/>
        <v>0</v>
      </c>
      <c r="EK111" s="359">
        <f t="shared" ca="1" si="162"/>
        <v>0</v>
      </c>
      <c r="EL111" s="359">
        <f t="shared" ca="1" si="183"/>
        <v>0</v>
      </c>
    </row>
    <row r="112" spans="6:142" x14ac:dyDescent="0.35">
      <c r="F112" s="372">
        <f ca="1">IFERROR(INDEX('Inflation Rates'!$A$16:$H$138,MATCH('TSP Traditional'!$H112,'Inflation Rates'!$A$16:$A$138,0),8)/INDEX('Inflation Rates'!$A$16:$H$138,MATCH('TSP Traditional'!$H112,'Inflation Rates'!$A$16:$A$138,0)-1,8)-1,F111)</f>
        <v>2.0000000000000018E-2</v>
      </c>
      <c r="G112" s="372">
        <f ca="1">IFERROR(INDEX('Inflation Rates'!$A$16:$H$138,MATCH('TSP Traditional'!$H112,'Inflation Rates'!$A$16:$A$138,0),6)/INDEX('Inflation Rates'!$A$16:$H$138,MATCH('TSP Traditional'!$H112,'Inflation Rates'!$A$16:$A$138,0)-1,6)-1,G111)</f>
        <v>2.0999999999999908E-2</v>
      </c>
      <c r="H112" s="362">
        <f t="shared" ca="1" si="212"/>
        <v>2123</v>
      </c>
      <c r="I112" s="362">
        <f t="shared" ca="1" si="213"/>
        <v>223</v>
      </c>
      <c r="J112" s="362">
        <v>104</v>
      </c>
      <c r="K112" s="371">
        <f t="shared" ca="1" si="110"/>
        <v>0</v>
      </c>
      <c r="L112" s="359">
        <f t="shared" ca="1" si="163"/>
        <v>0</v>
      </c>
      <c r="M112" s="359">
        <f t="shared" ca="1" si="164"/>
        <v>0</v>
      </c>
      <c r="N112" s="359">
        <f t="shared" ca="1" si="165"/>
        <v>0</v>
      </c>
      <c r="O112" s="359">
        <f t="shared" ca="1" si="166"/>
        <v>0</v>
      </c>
      <c r="P112" s="359">
        <f t="shared" ca="1" si="184"/>
        <v>0</v>
      </c>
      <c r="R112" s="362">
        <f t="shared" ca="1" si="214"/>
        <v>223</v>
      </c>
      <c r="S112" s="362">
        <v>103</v>
      </c>
      <c r="T112" s="371">
        <f t="shared" ca="1" si="215"/>
        <v>0</v>
      </c>
      <c r="U112" s="359">
        <f t="shared" ca="1" si="167"/>
        <v>0</v>
      </c>
      <c r="V112" s="359">
        <f t="shared" ca="1" si="168"/>
        <v>0</v>
      </c>
      <c r="W112" s="359">
        <f t="shared" ca="1" si="169"/>
        <v>0</v>
      </c>
      <c r="X112" s="359">
        <f t="shared" ca="1" si="170"/>
        <v>0</v>
      </c>
      <c r="Y112" s="359">
        <f t="shared" ca="1" si="185"/>
        <v>0</v>
      </c>
      <c r="AA112" s="362">
        <f t="shared" ca="1" si="186"/>
        <v>223</v>
      </c>
      <c r="AB112" s="362">
        <v>104</v>
      </c>
      <c r="AC112" s="371">
        <f t="shared" ca="1" si="187"/>
        <v>0</v>
      </c>
      <c r="AD112" s="359">
        <f t="shared" ca="1" si="111"/>
        <v>0</v>
      </c>
      <c r="AE112" s="359">
        <f t="shared" ca="1" si="112"/>
        <v>0</v>
      </c>
      <c r="AF112" s="359">
        <f t="shared" ca="1" si="113"/>
        <v>0</v>
      </c>
      <c r="AG112" s="359">
        <f t="shared" ca="1" si="114"/>
        <v>0</v>
      </c>
      <c r="AH112" s="359">
        <f t="shared" ca="1" si="171"/>
        <v>0</v>
      </c>
      <c r="AJ112" s="362">
        <f t="shared" ca="1" si="188"/>
        <v>223</v>
      </c>
      <c r="AK112" s="362">
        <v>104</v>
      </c>
      <c r="AL112" s="371">
        <f t="shared" ca="1" si="189"/>
        <v>0</v>
      </c>
      <c r="AM112" s="359">
        <f t="shared" ca="1" si="115"/>
        <v>0</v>
      </c>
      <c r="AN112" s="359">
        <f t="shared" ca="1" si="116"/>
        <v>0</v>
      </c>
      <c r="AO112" s="359">
        <f t="shared" ca="1" si="117"/>
        <v>0</v>
      </c>
      <c r="AP112" s="359">
        <f t="shared" ca="1" si="118"/>
        <v>0</v>
      </c>
      <c r="AQ112" s="359">
        <f t="shared" ca="1" si="172"/>
        <v>0</v>
      </c>
      <c r="AS112" s="362">
        <f t="shared" ca="1" si="190"/>
        <v>223</v>
      </c>
      <c r="AT112" s="362">
        <v>104</v>
      </c>
      <c r="AU112" s="371">
        <f t="shared" ca="1" si="191"/>
        <v>0</v>
      </c>
      <c r="AV112" s="359">
        <f t="shared" ca="1" si="119"/>
        <v>0</v>
      </c>
      <c r="AW112" s="359">
        <f t="shared" ca="1" si="120"/>
        <v>0</v>
      </c>
      <c r="AX112" s="359">
        <f t="shared" ca="1" si="121"/>
        <v>0</v>
      </c>
      <c r="AY112" s="359">
        <f t="shared" ca="1" si="122"/>
        <v>0</v>
      </c>
      <c r="AZ112" s="359">
        <f t="shared" ca="1" si="173"/>
        <v>0</v>
      </c>
      <c r="BB112" s="362">
        <f t="shared" ca="1" si="192"/>
        <v>223</v>
      </c>
      <c r="BC112" s="362">
        <v>104</v>
      </c>
      <c r="BD112" s="371">
        <f t="shared" ca="1" si="193"/>
        <v>0</v>
      </c>
      <c r="BE112" s="359">
        <f t="shared" ca="1" si="123"/>
        <v>0</v>
      </c>
      <c r="BF112" s="359">
        <f t="shared" ca="1" si="124"/>
        <v>0</v>
      </c>
      <c r="BG112" s="359">
        <f t="shared" ca="1" si="125"/>
        <v>0</v>
      </c>
      <c r="BH112" s="359">
        <f t="shared" ca="1" si="126"/>
        <v>0</v>
      </c>
      <c r="BI112" s="359">
        <f t="shared" ca="1" si="174"/>
        <v>0</v>
      </c>
      <c r="BK112" s="362">
        <f t="shared" ca="1" si="194"/>
        <v>223</v>
      </c>
      <c r="BL112" s="362">
        <v>104</v>
      </c>
      <c r="BM112" s="371">
        <f t="shared" ca="1" si="195"/>
        <v>0</v>
      </c>
      <c r="BN112" s="359">
        <f t="shared" ca="1" si="127"/>
        <v>0</v>
      </c>
      <c r="BO112" s="359">
        <f t="shared" ca="1" si="128"/>
        <v>0</v>
      </c>
      <c r="BP112" s="359">
        <f t="shared" ca="1" si="129"/>
        <v>0</v>
      </c>
      <c r="BQ112" s="359">
        <f t="shared" ca="1" si="130"/>
        <v>0</v>
      </c>
      <c r="BR112" s="359">
        <f t="shared" ca="1" si="175"/>
        <v>0</v>
      </c>
      <c r="BT112" s="362">
        <f t="shared" ca="1" si="196"/>
        <v>223</v>
      </c>
      <c r="BU112" s="362">
        <v>104</v>
      </c>
      <c r="BV112" s="371">
        <f t="shared" ca="1" si="197"/>
        <v>0</v>
      </c>
      <c r="BW112" s="359">
        <f t="shared" ca="1" si="131"/>
        <v>0</v>
      </c>
      <c r="BX112" s="359">
        <f t="shared" ca="1" si="132"/>
        <v>0</v>
      </c>
      <c r="BY112" s="359">
        <f t="shared" ca="1" si="133"/>
        <v>0</v>
      </c>
      <c r="BZ112" s="359">
        <f t="shared" ca="1" si="134"/>
        <v>0</v>
      </c>
      <c r="CA112" s="359">
        <f t="shared" ca="1" si="176"/>
        <v>0</v>
      </c>
      <c r="CC112" s="362">
        <f t="shared" ca="1" si="198"/>
        <v>223</v>
      </c>
      <c r="CD112" s="362">
        <v>104</v>
      </c>
      <c r="CE112" s="371">
        <f t="shared" ca="1" si="199"/>
        <v>0</v>
      </c>
      <c r="CF112" s="359">
        <f t="shared" ca="1" si="135"/>
        <v>0</v>
      </c>
      <c r="CG112" s="359">
        <f t="shared" ca="1" si="136"/>
        <v>0</v>
      </c>
      <c r="CH112" s="359">
        <f t="shared" ca="1" si="137"/>
        <v>0</v>
      </c>
      <c r="CI112" s="359">
        <f t="shared" ca="1" si="138"/>
        <v>0</v>
      </c>
      <c r="CJ112" s="359">
        <f t="shared" ca="1" si="177"/>
        <v>0</v>
      </c>
      <c r="CL112" s="362">
        <f t="shared" ca="1" si="200"/>
        <v>223</v>
      </c>
      <c r="CM112" s="362">
        <v>104</v>
      </c>
      <c r="CN112" s="371">
        <f t="shared" ca="1" si="201"/>
        <v>0</v>
      </c>
      <c r="CO112" s="359">
        <f t="shared" ca="1" si="139"/>
        <v>0</v>
      </c>
      <c r="CP112" s="359">
        <f t="shared" ca="1" si="140"/>
        <v>0</v>
      </c>
      <c r="CQ112" s="359">
        <f t="shared" ca="1" si="141"/>
        <v>0</v>
      </c>
      <c r="CR112" s="359">
        <f t="shared" ca="1" si="142"/>
        <v>0</v>
      </c>
      <c r="CS112" s="359">
        <f t="shared" ca="1" si="178"/>
        <v>0</v>
      </c>
      <c r="CU112" s="362">
        <f t="shared" ca="1" si="202"/>
        <v>223</v>
      </c>
      <c r="CV112" s="362">
        <v>104</v>
      </c>
      <c r="CW112" s="371">
        <f t="shared" ca="1" si="203"/>
        <v>0</v>
      </c>
      <c r="CX112" s="359">
        <f t="shared" ca="1" si="143"/>
        <v>0</v>
      </c>
      <c r="CY112" s="359">
        <f t="shared" ca="1" si="144"/>
        <v>0</v>
      </c>
      <c r="CZ112" s="359">
        <f t="shared" ca="1" si="145"/>
        <v>0</v>
      </c>
      <c r="DA112" s="359">
        <f t="shared" ca="1" si="146"/>
        <v>0</v>
      </c>
      <c r="DB112" s="359">
        <f t="shared" ca="1" si="179"/>
        <v>0</v>
      </c>
      <c r="DD112" s="362">
        <f t="shared" ca="1" si="204"/>
        <v>223</v>
      </c>
      <c r="DE112" s="362">
        <v>104</v>
      </c>
      <c r="DF112" s="371">
        <f t="shared" ca="1" si="205"/>
        <v>0</v>
      </c>
      <c r="DG112" s="359">
        <f t="shared" ca="1" si="147"/>
        <v>0</v>
      </c>
      <c r="DH112" s="359">
        <f t="shared" ca="1" si="148"/>
        <v>0</v>
      </c>
      <c r="DI112" s="359">
        <f t="shared" ca="1" si="149"/>
        <v>0</v>
      </c>
      <c r="DJ112" s="359">
        <f t="shared" ca="1" si="150"/>
        <v>0</v>
      </c>
      <c r="DK112" s="359">
        <f t="shared" ca="1" si="180"/>
        <v>0</v>
      </c>
      <c r="DM112" s="362">
        <f t="shared" ca="1" si="206"/>
        <v>223</v>
      </c>
      <c r="DN112" s="362">
        <v>104</v>
      </c>
      <c r="DO112" s="371">
        <f t="shared" ca="1" si="207"/>
        <v>0</v>
      </c>
      <c r="DP112" s="359">
        <f t="shared" ca="1" si="151"/>
        <v>0</v>
      </c>
      <c r="DQ112" s="359">
        <f t="shared" ca="1" si="152"/>
        <v>0</v>
      </c>
      <c r="DR112" s="359">
        <f t="shared" ca="1" si="153"/>
        <v>0</v>
      </c>
      <c r="DS112" s="359">
        <f t="shared" ca="1" si="154"/>
        <v>0</v>
      </c>
      <c r="DT112" s="359">
        <f t="shared" ca="1" si="181"/>
        <v>0</v>
      </c>
      <c r="DV112" s="362">
        <f t="shared" ca="1" si="208"/>
        <v>223</v>
      </c>
      <c r="DW112" s="362">
        <v>104</v>
      </c>
      <c r="DX112" s="371">
        <f t="shared" ca="1" si="209"/>
        <v>0</v>
      </c>
      <c r="DY112" s="359">
        <f t="shared" ca="1" si="155"/>
        <v>0</v>
      </c>
      <c r="DZ112" s="359">
        <f t="shared" ca="1" si="156"/>
        <v>0</v>
      </c>
      <c r="EA112" s="359">
        <f t="shared" ca="1" si="157"/>
        <v>0</v>
      </c>
      <c r="EB112" s="359">
        <f t="shared" ca="1" si="158"/>
        <v>0</v>
      </c>
      <c r="EC112" s="359">
        <f t="shared" ca="1" si="182"/>
        <v>0</v>
      </c>
      <c r="EE112" s="362">
        <f t="shared" ca="1" si="210"/>
        <v>223</v>
      </c>
      <c r="EF112" s="362">
        <v>104</v>
      </c>
      <c r="EG112" s="371">
        <f t="shared" ca="1" si="211"/>
        <v>0</v>
      </c>
      <c r="EH112" s="359">
        <f t="shared" ca="1" si="159"/>
        <v>0</v>
      </c>
      <c r="EI112" s="359">
        <f t="shared" ca="1" si="160"/>
        <v>0</v>
      </c>
      <c r="EJ112" s="359">
        <f t="shared" ca="1" si="161"/>
        <v>0</v>
      </c>
      <c r="EK112" s="359">
        <f t="shared" ca="1" si="162"/>
        <v>0</v>
      </c>
      <c r="EL112" s="359">
        <f t="shared" ca="1" si="183"/>
        <v>0</v>
      </c>
    </row>
    <row r="113" spans="6:142" x14ac:dyDescent="0.35">
      <c r="F113" s="372">
        <f ca="1">IFERROR(INDEX('Inflation Rates'!$A$16:$H$138,MATCH('TSP Traditional'!$H113,'Inflation Rates'!$A$16:$A$138,0),8)/INDEX('Inflation Rates'!$A$16:$H$138,MATCH('TSP Traditional'!$H113,'Inflation Rates'!$A$16:$A$138,0)-1,8)-1,F112)</f>
        <v>2.0000000000000018E-2</v>
      </c>
      <c r="G113" s="372">
        <f ca="1">IFERROR(INDEX('Inflation Rates'!$A$16:$H$138,MATCH('TSP Traditional'!$H113,'Inflation Rates'!$A$16:$A$138,0),6)/INDEX('Inflation Rates'!$A$16:$H$138,MATCH('TSP Traditional'!$H113,'Inflation Rates'!$A$16:$A$138,0)-1,6)-1,G112)</f>
        <v>2.0999999999999908E-2</v>
      </c>
      <c r="H113" s="362">
        <f t="shared" ca="1" si="212"/>
        <v>2124</v>
      </c>
      <c r="I113" s="362">
        <f t="shared" ca="1" si="213"/>
        <v>224</v>
      </c>
      <c r="J113" s="362">
        <v>105</v>
      </c>
      <c r="K113" s="371">
        <f t="shared" ca="1" si="110"/>
        <v>0</v>
      </c>
      <c r="L113" s="359">
        <f t="shared" ca="1" si="163"/>
        <v>0</v>
      </c>
      <c r="M113" s="359">
        <f t="shared" ca="1" si="164"/>
        <v>0</v>
      </c>
      <c r="N113" s="359">
        <f t="shared" ca="1" si="165"/>
        <v>0</v>
      </c>
      <c r="O113" s="359">
        <f t="shared" ca="1" si="166"/>
        <v>0</v>
      </c>
      <c r="P113" s="359">
        <f t="shared" ca="1" si="184"/>
        <v>0</v>
      </c>
      <c r="R113" s="362">
        <f t="shared" ca="1" si="214"/>
        <v>224</v>
      </c>
      <c r="S113" s="362">
        <v>104</v>
      </c>
      <c r="T113" s="371">
        <f t="shared" ca="1" si="215"/>
        <v>0</v>
      </c>
      <c r="U113" s="359">
        <f t="shared" ca="1" si="167"/>
        <v>0</v>
      </c>
      <c r="V113" s="359">
        <f t="shared" ca="1" si="168"/>
        <v>0</v>
      </c>
      <c r="W113" s="359">
        <f t="shared" ca="1" si="169"/>
        <v>0</v>
      </c>
      <c r="X113" s="359">
        <f t="shared" ca="1" si="170"/>
        <v>0</v>
      </c>
      <c r="Y113" s="359">
        <f t="shared" ca="1" si="185"/>
        <v>0</v>
      </c>
      <c r="AA113" s="362">
        <f t="shared" ca="1" si="186"/>
        <v>224</v>
      </c>
      <c r="AB113" s="362">
        <v>105</v>
      </c>
      <c r="AC113" s="371">
        <f t="shared" ca="1" si="187"/>
        <v>0</v>
      </c>
      <c r="AD113" s="359">
        <f t="shared" ca="1" si="111"/>
        <v>0</v>
      </c>
      <c r="AE113" s="359">
        <f t="shared" ca="1" si="112"/>
        <v>0</v>
      </c>
      <c r="AF113" s="359">
        <f t="shared" ca="1" si="113"/>
        <v>0</v>
      </c>
      <c r="AG113" s="359">
        <f t="shared" ca="1" si="114"/>
        <v>0</v>
      </c>
      <c r="AH113" s="359">
        <f t="shared" ca="1" si="171"/>
        <v>0</v>
      </c>
      <c r="AJ113" s="362">
        <f t="shared" ca="1" si="188"/>
        <v>224</v>
      </c>
      <c r="AK113" s="362">
        <v>105</v>
      </c>
      <c r="AL113" s="371">
        <f t="shared" ca="1" si="189"/>
        <v>0</v>
      </c>
      <c r="AM113" s="359">
        <f t="shared" ca="1" si="115"/>
        <v>0</v>
      </c>
      <c r="AN113" s="359">
        <f t="shared" ca="1" si="116"/>
        <v>0</v>
      </c>
      <c r="AO113" s="359">
        <f t="shared" ca="1" si="117"/>
        <v>0</v>
      </c>
      <c r="AP113" s="359">
        <f t="shared" ca="1" si="118"/>
        <v>0</v>
      </c>
      <c r="AQ113" s="359">
        <f t="shared" ca="1" si="172"/>
        <v>0</v>
      </c>
      <c r="AS113" s="362">
        <f t="shared" ca="1" si="190"/>
        <v>224</v>
      </c>
      <c r="AT113" s="362">
        <v>105</v>
      </c>
      <c r="AU113" s="371">
        <f t="shared" ca="1" si="191"/>
        <v>0</v>
      </c>
      <c r="AV113" s="359">
        <f t="shared" ca="1" si="119"/>
        <v>0</v>
      </c>
      <c r="AW113" s="359">
        <f t="shared" ca="1" si="120"/>
        <v>0</v>
      </c>
      <c r="AX113" s="359">
        <f t="shared" ca="1" si="121"/>
        <v>0</v>
      </c>
      <c r="AY113" s="359">
        <f t="shared" ca="1" si="122"/>
        <v>0</v>
      </c>
      <c r="AZ113" s="359">
        <f t="shared" ca="1" si="173"/>
        <v>0</v>
      </c>
      <c r="BB113" s="362">
        <f t="shared" ca="1" si="192"/>
        <v>224</v>
      </c>
      <c r="BC113" s="362">
        <v>105</v>
      </c>
      <c r="BD113" s="371">
        <f t="shared" ca="1" si="193"/>
        <v>0</v>
      </c>
      <c r="BE113" s="359">
        <f t="shared" ca="1" si="123"/>
        <v>0</v>
      </c>
      <c r="BF113" s="359">
        <f t="shared" ca="1" si="124"/>
        <v>0</v>
      </c>
      <c r="BG113" s="359">
        <f t="shared" ca="1" si="125"/>
        <v>0</v>
      </c>
      <c r="BH113" s="359">
        <f t="shared" ca="1" si="126"/>
        <v>0</v>
      </c>
      <c r="BI113" s="359">
        <f t="shared" ca="1" si="174"/>
        <v>0</v>
      </c>
      <c r="BK113" s="362">
        <f t="shared" ca="1" si="194"/>
        <v>224</v>
      </c>
      <c r="BL113" s="362">
        <v>105</v>
      </c>
      <c r="BM113" s="371">
        <f t="shared" ca="1" si="195"/>
        <v>0</v>
      </c>
      <c r="BN113" s="359">
        <f t="shared" ca="1" si="127"/>
        <v>0</v>
      </c>
      <c r="BO113" s="359">
        <f t="shared" ca="1" si="128"/>
        <v>0</v>
      </c>
      <c r="BP113" s="359">
        <f t="shared" ca="1" si="129"/>
        <v>0</v>
      </c>
      <c r="BQ113" s="359">
        <f t="shared" ca="1" si="130"/>
        <v>0</v>
      </c>
      <c r="BR113" s="359">
        <f t="shared" ca="1" si="175"/>
        <v>0</v>
      </c>
      <c r="BT113" s="362">
        <f t="shared" ca="1" si="196"/>
        <v>224</v>
      </c>
      <c r="BU113" s="362">
        <v>105</v>
      </c>
      <c r="BV113" s="371">
        <f t="shared" ca="1" si="197"/>
        <v>0</v>
      </c>
      <c r="BW113" s="359">
        <f t="shared" ca="1" si="131"/>
        <v>0</v>
      </c>
      <c r="BX113" s="359">
        <f t="shared" ca="1" si="132"/>
        <v>0</v>
      </c>
      <c r="BY113" s="359">
        <f t="shared" ca="1" si="133"/>
        <v>0</v>
      </c>
      <c r="BZ113" s="359">
        <f t="shared" ca="1" si="134"/>
        <v>0</v>
      </c>
      <c r="CA113" s="359">
        <f t="shared" ca="1" si="176"/>
        <v>0</v>
      </c>
      <c r="CC113" s="362">
        <f t="shared" ca="1" si="198"/>
        <v>224</v>
      </c>
      <c r="CD113" s="362">
        <v>105</v>
      </c>
      <c r="CE113" s="371">
        <f t="shared" ca="1" si="199"/>
        <v>0</v>
      </c>
      <c r="CF113" s="359">
        <f t="shared" ca="1" si="135"/>
        <v>0</v>
      </c>
      <c r="CG113" s="359">
        <f t="shared" ca="1" si="136"/>
        <v>0</v>
      </c>
      <c r="CH113" s="359">
        <f t="shared" ca="1" si="137"/>
        <v>0</v>
      </c>
      <c r="CI113" s="359">
        <f t="shared" ca="1" si="138"/>
        <v>0</v>
      </c>
      <c r="CJ113" s="359">
        <f t="shared" ca="1" si="177"/>
        <v>0</v>
      </c>
      <c r="CL113" s="362">
        <f t="shared" ca="1" si="200"/>
        <v>224</v>
      </c>
      <c r="CM113" s="362">
        <v>105</v>
      </c>
      <c r="CN113" s="371">
        <f t="shared" ca="1" si="201"/>
        <v>0</v>
      </c>
      <c r="CO113" s="359">
        <f t="shared" ca="1" si="139"/>
        <v>0</v>
      </c>
      <c r="CP113" s="359">
        <f t="shared" ca="1" si="140"/>
        <v>0</v>
      </c>
      <c r="CQ113" s="359">
        <f t="shared" ca="1" si="141"/>
        <v>0</v>
      </c>
      <c r="CR113" s="359">
        <f t="shared" ca="1" si="142"/>
        <v>0</v>
      </c>
      <c r="CS113" s="359">
        <f t="shared" ca="1" si="178"/>
        <v>0</v>
      </c>
      <c r="CU113" s="362">
        <f t="shared" ca="1" si="202"/>
        <v>224</v>
      </c>
      <c r="CV113" s="362">
        <v>105</v>
      </c>
      <c r="CW113" s="371">
        <f t="shared" ca="1" si="203"/>
        <v>0</v>
      </c>
      <c r="CX113" s="359">
        <f t="shared" ca="1" si="143"/>
        <v>0</v>
      </c>
      <c r="CY113" s="359">
        <f t="shared" ca="1" si="144"/>
        <v>0</v>
      </c>
      <c r="CZ113" s="359">
        <f t="shared" ca="1" si="145"/>
        <v>0</v>
      </c>
      <c r="DA113" s="359">
        <f t="shared" ca="1" si="146"/>
        <v>0</v>
      </c>
      <c r="DB113" s="359">
        <f t="shared" ca="1" si="179"/>
        <v>0</v>
      </c>
      <c r="DD113" s="362">
        <f t="shared" ca="1" si="204"/>
        <v>224</v>
      </c>
      <c r="DE113" s="362">
        <v>105</v>
      </c>
      <c r="DF113" s="371">
        <f t="shared" ca="1" si="205"/>
        <v>0</v>
      </c>
      <c r="DG113" s="359">
        <f t="shared" ca="1" si="147"/>
        <v>0</v>
      </c>
      <c r="DH113" s="359">
        <f t="shared" ca="1" si="148"/>
        <v>0</v>
      </c>
      <c r="DI113" s="359">
        <f t="shared" ca="1" si="149"/>
        <v>0</v>
      </c>
      <c r="DJ113" s="359">
        <f t="shared" ca="1" si="150"/>
        <v>0</v>
      </c>
      <c r="DK113" s="359">
        <f t="shared" ca="1" si="180"/>
        <v>0</v>
      </c>
      <c r="DM113" s="362">
        <f t="shared" ca="1" si="206"/>
        <v>224</v>
      </c>
      <c r="DN113" s="362">
        <v>105</v>
      </c>
      <c r="DO113" s="371">
        <f t="shared" ca="1" si="207"/>
        <v>0</v>
      </c>
      <c r="DP113" s="359">
        <f t="shared" ca="1" si="151"/>
        <v>0</v>
      </c>
      <c r="DQ113" s="359">
        <f t="shared" ca="1" si="152"/>
        <v>0</v>
      </c>
      <c r="DR113" s="359">
        <f t="shared" ca="1" si="153"/>
        <v>0</v>
      </c>
      <c r="DS113" s="359">
        <f t="shared" ca="1" si="154"/>
        <v>0</v>
      </c>
      <c r="DT113" s="359">
        <f t="shared" ca="1" si="181"/>
        <v>0</v>
      </c>
      <c r="DV113" s="362">
        <f t="shared" ca="1" si="208"/>
        <v>224</v>
      </c>
      <c r="DW113" s="362">
        <v>105</v>
      </c>
      <c r="DX113" s="371">
        <f t="shared" ca="1" si="209"/>
        <v>0</v>
      </c>
      <c r="DY113" s="359">
        <f t="shared" ca="1" si="155"/>
        <v>0</v>
      </c>
      <c r="DZ113" s="359">
        <f t="shared" ca="1" si="156"/>
        <v>0</v>
      </c>
      <c r="EA113" s="359">
        <f t="shared" ca="1" si="157"/>
        <v>0</v>
      </c>
      <c r="EB113" s="359">
        <f t="shared" ca="1" si="158"/>
        <v>0</v>
      </c>
      <c r="EC113" s="359">
        <f t="shared" ca="1" si="182"/>
        <v>0</v>
      </c>
      <c r="EE113" s="362">
        <f t="shared" ca="1" si="210"/>
        <v>224</v>
      </c>
      <c r="EF113" s="362">
        <v>105</v>
      </c>
      <c r="EG113" s="371">
        <f t="shared" ca="1" si="211"/>
        <v>0</v>
      </c>
      <c r="EH113" s="359">
        <f t="shared" ca="1" si="159"/>
        <v>0</v>
      </c>
      <c r="EI113" s="359">
        <f t="shared" ca="1" si="160"/>
        <v>0</v>
      </c>
      <c r="EJ113" s="359">
        <f t="shared" ca="1" si="161"/>
        <v>0</v>
      </c>
      <c r="EK113" s="359">
        <f t="shared" ca="1" si="162"/>
        <v>0</v>
      </c>
      <c r="EL113" s="359">
        <f t="shared" ca="1" si="183"/>
        <v>0</v>
      </c>
    </row>
    <row r="114" spans="6:142" x14ac:dyDescent="0.35">
      <c r="F114" s="372">
        <f ca="1">IFERROR(INDEX('Inflation Rates'!$A$16:$H$138,MATCH('TSP Traditional'!$H114,'Inflation Rates'!$A$16:$A$138,0),8)/INDEX('Inflation Rates'!$A$16:$H$138,MATCH('TSP Traditional'!$H114,'Inflation Rates'!$A$16:$A$138,0)-1,8)-1,F113)</f>
        <v>2.0000000000000018E-2</v>
      </c>
      <c r="G114" s="372">
        <f ca="1">IFERROR(INDEX('Inflation Rates'!$A$16:$H$138,MATCH('TSP Traditional'!$H114,'Inflation Rates'!$A$16:$A$138,0),6)/INDEX('Inflation Rates'!$A$16:$H$138,MATCH('TSP Traditional'!$H114,'Inflation Rates'!$A$16:$A$138,0)-1,6)-1,G113)</f>
        <v>2.0999999999999908E-2</v>
      </c>
      <c r="H114" s="362">
        <f t="shared" ca="1" si="212"/>
        <v>2125</v>
      </c>
      <c r="I114" s="362">
        <f t="shared" ca="1" si="213"/>
        <v>225</v>
      </c>
      <c r="J114" s="362">
        <v>106</v>
      </c>
      <c r="K114" s="371">
        <f t="shared" ca="1" si="110"/>
        <v>0</v>
      </c>
      <c r="L114" s="359">
        <f t="shared" ca="1" si="163"/>
        <v>0</v>
      </c>
      <c r="M114" s="359">
        <f t="shared" ca="1" si="164"/>
        <v>0</v>
      </c>
      <c r="N114" s="359">
        <f t="shared" ca="1" si="165"/>
        <v>0</v>
      </c>
      <c r="O114" s="359">
        <f t="shared" ca="1" si="166"/>
        <v>0</v>
      </c>
      <c r="P114" s="359">
        <f t="shared" ca="1" si="184"/>
        <v>0</v>
      </c>
      <c r="R114" s="362">
        <f t="shared" ca="1" si="214"/>
        <v>225</v>
      </c>
      <c r="S114" s="362">
        <v>105</v>
      </c>
      <c r="T114" s="371">
        <f t="shared" ca="1" si="215"/>
        <v>0</v>
      </c>
      <c r="U114" s="359">
        <f t="shared" ca="1" si="167"/>
        <v>0</v>
      </c>
      <c r="V114" s="359">
        <f t="shared" ca="1" si="168"/>
        <v>0</v>
      </c>
      <c r="W114" s="359">
        <f t="shared" ca="1" si="169"/>
        <v>0</v>
      </c>
      <c r="X114" s="359">
        <f t="shared" ca="1" si="170"/>
        <v>0</v>
      </c>
      <c r="Y114" s="359">
        <f t="shared" ca="1" si="185"/>
        <v>0</v>
      </c>
      <c r="AA114" s="362">
        <f t="shared" ca="1" si="186"/>
        <v>225</v>
      </c>
      <c r="AB114" s="362">
        <v>106</v>
      </c>
      <c r="AC114" s="371">
        <f t="shared" ca="1" si="187"/>
        <v>0</v>
      </c>
      <c r="AD114" s="359">
        <f t="shared" ca="1" si="111"/>
        <v>0</v>
      </c>
      <c r="AE114" s="359">
        <f t="shared" ca="1" si="112"/>
        <v>0</v>
      </c>
      <c r="AF114" s="359">
        <f t="shared" ca="1" si="113"/>
        <v>0</v>
      </c>
      <c r="AG114" s="359">
        <f t="shared" ca="1" si="114"/>
        <v>0</v>
      </c>
      <c r="AH114" s="359">
        <f t="shared" ca="1" si="171"/>
        <v>0</v>
      </c>
      <c r="AJ114" s="362">
        <f t="shared" ca="1" si="188"/>
        <v>225</v>
      </c>
      <c r="AK114" s="362">
        <v>106</v>
      </c>
      <c r="AL114" s="371">
        <f t="shared" ca="1" si="189"/>
        <v>0</v>
      </c>
      <c r="AM114" s="359">
        <f t="shared" ca="1" si="115"/>
        <v>0</v>
      </c>
      <c r="AN114" s="359">
        <f t="shared" ca="1" si="116"/>
        <v>0</v>
      </c>
      <c r="AO114" s="359">
        <f t="shared" ca="1" si="117"/>
        <v>0</v>
      </c>
      <c r="AP114" s="359">
        <f t="shared" ca="1" si="118"/>
        <v>0</v>
      </c>
      <c r="AQ114" s="359">
        <f t="shared" ca="1" si="172"/>
        <v>0</v>
      </c>
      <c r="AS114" s="362">
        <f t="shared" ca="1" si="190"/>
        <v>225</v>
      </c>
      <c r="AT114" s="362">
        <v>106</v>
      </c>
      <c r="AU114" s="371">
        <f t="shared" ca="1" si="191"/>
        <v>0</v>
      </c>
      <c r="AV114" s="359">
        <f t="shared" ca="1" si="119"/>
        <v>0</v>
      </c>
      <c r="AW114" s="359">
        <f t="shared" ca="1" si="120"/>
        <v>0</v>
      </c>
      <c r="AX114" s="359">
        <f t="shared" ca="1" si="121"/>
        <v>0</v>
      </c>
      <c r="AY114" s="359">
        <f t="shared" ca="1" si="122"/>
        <v>0</v>
      </c>
      <c r="AZ114" s="359">
        <f t="shared" ca="1" si="173"/>
        <v>0</v>
      </c>
      <c r="BB114" s="362">
        <f t="shared" ca="1" si="192"/>
        <v>225</v>
      </c>
      <c r="BC114" s="362">
        <v>106</v>
      </c>
      <c r="BD114" s="371">
        <f t="shared" ca="1" si="193"/>
        <v>0</v>
      </c>
      <c r="BE114" s="359">
        <f t="shared" ca="1" si="123"/>
        <v>0</v>
      </c>
      <c r="BF114" s="359">
        <f t="shared" ca="1" si="124"/>
        <v>0</v>
      </c>
      <c r="BG114" s="359">
        <f t="shared" ca="1" si="125"/>
        <v>0</v>
      </c>
      <c r="BH114" s="359">
        <f t="shared" ca="1" si="126"/>
        <v>0</v>
      </c>
      <c r="BI114" s="359">
        <f t="shared" ca="1" si="174"/>
        <v>0</v>
      </c>
      <c r="BK114" s="362">
        <f t="shared" ca="1" si="194"/>
        <v>225</v>
      </c>
      <c r="BL114" s="362">
        <v>106</v>
      </c>
      <c r="BM114" s="371">
        <f t="shared" ca="1" si="195"/>
        <v>0</v>
      </c>
      <c r="BN114" s="359">
        <f t="shared" ca="1" si="127"/>
        <v>0</v>
      </c>
      <c r="BO114" s="359">
        <f t="shared" ca="1" si="128"/>
        <v>0</v>
      </c>
      <c r="BP114" s="359">
        <f t="shared" ca="1" si="129"/>
        <v>0</v>
      </c>
      <c r="BQ114" s="359">
        <f t="shared" ca="1" si="130"/>
        <v>0</v>
      </c>
      <c r="BR114" s="359">
        <f t="shared" ca="1" si="175"/>
        <v>0</v>
      </c>
      <c r="BT114" s="362">
        <f t="shared" ca="1" si="196"/>
        <v>225</v>
      </c>
      <c r="BU114" s="362">
        <v>106</v>
      </c>
      <c r="BV114" s="371">
        <f t="shared" ca="1" si="197"/>
        <v>0</v>
      </c>
      <c r="BW114" s="359">
        <f t="shared" ca="1" si="131"/>
        <v>0</v>
      </c>
      <c r="BX114" s="359">
        <f t="shared" ca="1" si="132"/>
        <v>0</v>
      </c>
      <c r="BY114" s="359">
        <f t="shared" ca="1" si="133"/>
        <v>0</v>
      </c>
      <c r="BZ114" s="359">
        <f t="shared" ca="1" si="134"/>
        <v>0</v>
      </c>
      <c r="CA114" s="359">
        <f t="shared" ca="1" si="176"/>
        <v>0</v>
      </c>
      <c r="CC114" s="362">
        <f t="shared" ca="1" si="198"/>
        <v>225</v>
      </c>
      <c r="CD114" s="362">
        <v>106</v>
      </c>
      <c r="CE114" s="371">
        <f t="shared" ca="1" si="199"/>
        <v>0</v>
      </c>
      <c r="CF114" s="359">
        <f t="shared" ca="1" si="135"/>
        <v>0</v>
      </c>
      <c r="CG114" s="359">
        <f t="shared" ca="1" si="136"/>
        <v>0</v>
      </c>
      <c r="CH114" s="359">
        <f t="shared" ca="1" si="137"/>
        <v>0</v>
      </c>
      <c r="CI114" s="359">
        <f t="shared" ca="1" si="138"/>
        <v>0</v>
      </c>
      <c r="CJ114" s="359">
        <f t="shared" ca="1" si="177"/>
        <v>0</v>
      </c>
      <c r="CL114" s="362">
        <f t="shared" ca="1" si="200"/>
        <v>225</v>
      </c>
      <c r="CM114" s="362">
        <v>106</v>
      </c>
      <c r="CN114" s="371">
        <f t="shared" ca="1" si="201"/>
        <v>0</v>
      </c>
      <c r="CO114" s="359">
        <f t="shared" ca="1" si="139"/>
        <v>0</v>
      </c>
      <c r="CP114" s="359">
        <f t="shared" ca="1" si="140"/>
        <v>0</v>
      </c>
      <c r="CQ114" s="359">
        <f t="shared" ca="1" si="141"/>
        <v>0</v>
      </c>
      <c r="CR114" s="359">
        <f t="shared" ca="1" si="142"/>
        <v>0</v>
      </c>
      <c r="CS114" s="359">
        <f t="shared" ca="1" si="178"/>
        <v>0</v>
      </c>
      <c r="CU114" s="362">
        <f t="shared" ca="1" si="202"/>
        <v>225</v>
      </c>
      <c r="CV114" s="362">
        <v>106</v>
      </c>
      <c r="CW114" s="371">
        <f t="shared" ca="1" si="203"/>
        <v>0</v>
      </c>
      <c r="CX114" s="359">
        <f t="shared" ca="1" si="143"/>
        <v>0</v>
      </c>
      <c r="CY114" s="359">
        <f t="shared" ca="1" si="144"/>
        <v>0</v>
      </c>
      <c r="CZ114" s="359">
        <f t="shared" ca="1" si="145"/>
        <v>0</v>
      </c>
      <c r="DA114" s="359">
        <f t="shared" ca="1" si="146"/>
        <v>0</v>
      </c>
      <c r="DB114" s="359">
        <f t="shared" ca="1" si="179"/>
        <v>0</v>
      </c>
      <c r="DD114" s="362">
        <f t="shared" ca="1" si="204"/>
        <v>225</v>
      </c>
      <c r="DE114" s="362">
        <v>106</v>
      </c>
      <c r="DF114" s="371">
        <f t="shared" ca="1" si="205"/>
        <v>0</v>
      </c>
      <c r="DG114" s="359">
        <f t="shared" ca="1" si="147"/>
        <v>0</v>
      </c>
      <c r="DH114" s="359">
        <f t="shared" ca="1" si="148"/>
        <v>0</v>
      </c>
      <c r="DI114" s="359">
        <f t="shared" ca="1" si="149"/>
        <v>0</v>
      </c>
      <c r="DJ114" s="359">
        <f t="shared" ca="1" si="150"/>
        <v>0</v>
      </c>
      <c r="DK114" s="359">
        <f t="shared" ca="1" si="180"/>
        <v>0</v>
      </c>
      <c r="DM114" s="362">
        <f t="shared" ca="1" si="206"/>
        <v>225</v>
      </c>
      <c r="DN114" s="362">
        <v>106</v>
      </c>
      <c r="DO114" s="371">
        <f t="shared" ca="1" si="207"/>
        <v>0</v>
      </c>
      <c r="DP114" s="359">
        <f t="shared" ca="1" si="151"/>
        <v>0</v>
      </c>
      <c r="DQ114" s="359">
        <f t="shared" ca="1" si="152"/>
        <v>0</v>
      </c>
      <c r="DR114" s="359">
        <f t="shared" ca="1" si="153"/>
        <v>0</v>
      </c>
      <c r="DS114" s="359">
        <f t="shared" ca="1" si="154"/>
        <v>0</v>
      </c>
      <c r="DT114" s="359">
        <f t="shared" ca="1" si="181"/>
        <v>0</v>
      </c>
      <c r="DV114" s="362">
        <f t="shared" ca="1" si="208"/>
        <v>225</v>
      </c>
      <c r="DW114" s="362">
        <v>106</v>
      </c>
      <c r="DX114" s="371">
        <f t="shared" ca="1" si="209"/>
        <v>0</v>
      </c>
      <c r="DY114" s="359">
        <f t="shared" ca="1" si="155"/>
        <v>0</v>
      </c>
      <c r="DZ114" s="359">
        <f t="shared" ca="1" si="156"/>
        <v>0</v>
      </c>
      <c r="EA114" s="359">
        <f t="shared" ca="1" si="157"/>
        <v>0</v>
      </c>
      <c r="EB114" s="359">
        <f t="shared" ca="1" si="158"/>
        <v>0</v>
      </c>
      <c r="EC114" s="359">
        <f t="shared" ca="1" si="182"/>
        <v>0</v>
      </c>
      <c r="EE114" s="362">
        <f t="shared" ca="1" si="210"/>
        <v>225</v>
      </c>
      <c r="EF114" s="362">
        <v>106</v>
      </c>
      <c r="EG114" s="371">
        <f t="shared" ca="1" si="211"/>
        <v>0</v>
      </c>
      <c r="EH114" s="359">
        <f t="shared" ca="1" si="159"/>
        <v>0</v>
      </c>
      <c r="EI114" s="359">
        <f t="shared" ca="1" si="160"/>
        <v>0</v>
      </c>
      <c r="EJ114" s="359">
        <f t="shared" ca="1" si="161"/>
        <v>0</v>
      </c>
      <c r="EK114" s="359">
        <f t="shared" ca="1" si="162"/>
        <v>0</v>
      </c>
      <c r="EL114" s="359">
        <f t="shared" ca="1" si="183"/>
        <v>0</v>
      </c>
    </row>
    <row r="115" spans="6:142" x14ac:dyDescent="0.35">
      <c r="F115" s="372">
        <f ca="1">IFERROR(INDEX('Inflation Rates'!$A$16:$H$138,MATCH('TSP Traditional'!$H115,'Inflation Rates'!$A$16:$A$138,0),8)/INDEX('Inflation Rates'!$A$16:$H$138,MATCH('TSP Traditional'!$H115,'Inflation Rates'!$A$16:$A$138,0)-1,8)-1,F114)</f>
        <v>2.0000000000000018E-2</v>
      </c>
      <c r="G115" s="372">
        <f ca="1">IFERROR(INDEX('Inflation Rates'!$A$16:$H$138,MATCH('TSP Traditional'!$H115,'Inflation Rates'!$A$16:$A$138,0),6)/INDEX('Inflation Rates'!$A$16:$H$138,MATCH('TSP Traditional'!$H115,'Inflation Rates'!$A$16:$A$138,0)-1,6)-1,G114)</f>
        <v>2.0999999999999908E-2</v>
      </c>
      <c r="H115" s="362">
        <f t="shared" ca="1" si="212"/>
        <v>2126</v>
      </c>
      <c r="I115" s="362">
        <f t="shared" ca="1" si="213"/>
        <v>226</v>
      </c>
      <c r="J115" s="362">
        <v>107</v>
      </c>
      <c r="K115" s="371">
        <f t="shared" ca="1" si="110"/>
        <v>0</v>
      </c>
      <c r="L115" s="359">
        <f t="shared" ca="1" si="163"/>
        <v>0</v>
      </c>
      <c r="M115" s="359">
        <f t="shared" ca="1" si="164"/>
        <v>0</v>
      </c>
      <c r="N115" s="359">
        <f t="shared" ca="1" si="165"/>
        <v>0</v>
      </c>
      <c r="O115" s="359">
        <f t="shared" ca="1" si="166"/>
        <v>0</v>
      </c>
      <c r="P115" s="359">
        <f t="shared" ca="1" si="184"/>
        <v>0</v>
      </c>
      <c r="R115" s="362">
        <f t="shared" ca="1" si="214"/>
        <v>226</v>
      </c>
      <c r="S115" s="362">
        <v>106</v>
      </c>
      <c r="T115" s="371">
        <f t="shared" ca="1" si="215"/>
        <v>0</v>
      </c>
      <c r="U115" s="359">
        <f t="shared" ca="1" si="167"/>
        <v>0</v>
      </c>
      <c r="V115" s="359">
        <f t="shared" ca="1" si="168"/>
        <v>0</v>
      </c>
      <c r="W115" s="359">
        <f t="shared" ca="1" si="169"/>
        <v>0</v>
      </c>
      <c r="X115" s="359">
        <f t="shared" ca="1" si="170"/>
        <v>0</v>
      </c>
      <c r="Y115" s="359">
        <f t="shared" ca="1" si="185"/>
        <v>0</v>
      </c>
      <c r="AA115" s="362">
        <f t="shared" ca="1" si="186"/>
        <v>226</v>
      </c>
      <c r="AB115" s="362">
        <v>107</v>
      </c>
      <c r="AC115" s="371">
        <f t="shared" ca="1" si="187"/>
        <v>0</v>
      </c>
      <c r="AD115" s="359">
        <f t="shared" ca="1" si="111"/>
        <v>0</v>
      </c>
      <c r="AE115" s="359">
        <f t="shared" ca="1" si="112"/>
        <v>0</v>
      </c>
      <c r="AF115" s="359">
        <f t="shared" ca="1" si="113"/>
        <v>0</v>
      </c>
      <c r="AG115" s="359">
        <f t="shared" ca="1" si="114"/>
        <v>0</v>
      </c>
      <c r="AH115" s="359">
        <f t="shared" ca="1" si="171"/>
        <v>0</v>
      </c>
      <c r="AJ115" s="362">
        <f t="shared" ca="1" si="188"/>
        <v>226</v>
      </c>
      <c r="AK115" s="362">
        <v>107</v>
      </c>
      <c r="AL115" s="371">
        <f t="shared" ca="1" si="189"/>
        <v>0</v>
      </c>
      <c r="AM115" s="359">
        <f t="shared" ca="1" si="115"/>
        <v>0</v>
      </c>
      <c r="AN115" s="359">
        <f t="shared" ca="1" si="116"/>
        <v>0</v>
      </c>
      <c r="AO115" s="359">
        <f t="shared" ca="1" si="117"/>
        <v>0</v>
      </c>
      <c r="AP115" s="359">
        <f t="shared" ca="1" si="118"/>
        <v>0</v>
      </c>
      <c r="AQ115" s="359">
        <f t="shared" ca="1" si="172"/>
        <v>0</v>
      </c>
      <c r="AS115" s="362">
        <f t="shared" ca="1" si="190"/>
        <v>226</v>
      </c>
      <c r="AT115" s="362">
        <v>107</v>
      </c>
      <c r="AU115" s="371">
        <f t="shared" ca="1" si="191"/>
        <v>0</v>
      </c>
      <c r="AV115" s="359">
        <f t="shared" ca="1" si="119"/>
        <v>0</v>
      </c>
      <c r="AW115" s="359">
        <f t="shared" ca="1" si="120"/>
        <v>0</v>
      </c>
      <c r="AX115" s="359">
        <f t="shared" ca="1" si="121"/>
        <v>0</v>
      </c>
      <c r="AY115" s="359">
        <f t="shared" ca="1" si="122"/>
        <v>0</v>
      </c>
      <c r="AZ115" s="359">
        <f t="shared" ca="1" si="173"/>
        <v>0</v>
      </c>
      <c r="BB115" s="362">
        <f t="shared" ca="1" si="192"/>
        <v>226</v>
      </c>
      <c r="BC115" s="362">
        <v>107</v>
      </c>
      <c r="BD115" s="371">
        <f t="shared" ca="1" si="193"/>
        <v>0</v>
      </c>
      <c r="BE115" s="359">
        <f t="shared" ca="1" si="123"/>
        <v>0</v>
      </c>
      <c r="BF115" s="359">
        <f t="shared" ca="1" si="124"/>
        <v>0</v>
      </c>
      <c r="BG115" s="359">
        <f t="shared" ca="1" si="125"/>
        <v>0</v>
      </c>
      <c r="BH115" s="359">
        <f t="shared" ca="1" si="126"/>
        <v>0</v>
      </c>
      <c r="BI115" s="359">
        <f t="shared" ca="1" si="174"/>
        <v>0</v>
      </c>
      <c r="BK115" s="362">
        <f t="shared" ca="1" si="194"/>
        <v>226</v>
      </c>
      <c r="BL115" s="362">
        <v>107</v>
      </c>
      <c r="BM115" s="371">
        <f t="shared" ca="1" si="195"/>
        <v>0</v>
      </c>
      <c r="BN115" s="359">
        <f t="shared" ca="1" si="127"/>
        <v>0</v>
      </c>
      <c r="BO115" s="359">
        <f t="shared" ca="1" si="128"/>
        <v>0</v>
      </c>
      <c r="BP115" s="359">
        <f t="shared" ca="1" si="129"/>
        <v>0</v>
      </c>
      <c r="BQ115" s="359">
        <f t="shared" ca="1" si="130"/>
        <v>0</v>
      </c>
      <c r="BR115" s="359">
        <f t="shared" ca="1" si="175"/>
        <v>0</v>
      </c>
      <c r="BT115" s="362">
        <f t="shared" ca="1" si="196"/>
        <v>226</v>
      </c>
      <c r="BU115" s="362">
        <v>107</v>
      </c>
      <c r="BV115" s="371">
        <f t="shared" ca="1" si="197"/>
        <v>0</v>
      </c>
      <c r="BW115" s="359">
        <f t="shared" ca="1" si="131"/>
        <v>0</v>
      </c>
      <c r="BX115" s="359">
        <f t="shared" ca="1" si="132"/>
        <v>0</v>
      </c>
      <c r="BY115" s="359">
        <f t="shared" ca="1" si="133"/>
        <v>0</v>
      </c>
      <c r="BZ115" s="359">
        <f t="shared" ca="1" si="134"/>
        <v>0</v>
      </c>
      <c r="CA115" s="359">
        <f t="shared" ca="1" si="176"/>
        <v>0</v>
      </c>
      <c r="CC115" s="362">
        <f t="shared" ca="1" si="198"/>
        <v>226</v>
      </c>
      <c r="CD115" s="362">
        <v>107</v>
      </c>
      <c r="CE115" s="371">
        <f t="shared" ca="1" si="199"/>
        <v>0</v>
      </c>
      <c r="CF115" s="359">
        <f t="shared" ca="1" si="135"/>
        <v>0</v>
      </c>
      <c r="CG115" s="359">
        <f t="shared" ca="1" si="136"/>
        <v>0</v>
      </c>
      <c r="CH115" s="359">
        <f t="shared" ca="1" si="137"/>
        <v>0</v>
      </c>
      <c r="CI115" s="359">
        <f t="shared" ca="1" si="138"/>
        <v>0</v>
      </c>
      <c r="CJ115" s="359">
        <f t="shared" ca="1" si="177"/>
        <v>0</v>
      </c>
      <c r="CL115" s="362">
        <f t="shared" ca="1" si="200"/>
        <v>226</v>
      </c>
      <c r="CM115" s="362">
        <v>107</v>
      </c>
      <c r="CN115" s="371">
        <f t="shared" ca="1" si="201"/>
        <v>0</v>
      </c>
      <c r="CO115" s="359">
        <f t="shared" ca="1" si="139"/>
        <v>0</v>
      </c>
      <c r="CP115" s="359">
        <f t="shared" ca="1" si="140"/>
        <v>0</v>
      </c>
      <c r="CQ115" s="359">
        <f t="shared" ca="1" si="141"/>
        <v>0</v>
      </c>
      <c r="CR115" s="359">
        <f t="shared" ca="1" si="142"/>
        <v>0</v>
      </c>
      <c r="CS115" s="359">
        <f t="shared" ca="1" si="178"/>
        <v>0</v>
      </c>
      <c r="CU115" s="362">
        <f t="shared" ca="1" si="202"/>
        <v>226</v>
      </c>
      <c r="CV115" s="362">
        <v>107</v>
      </c>
      <c r="CW115" s="371">
        <f t="shared" ca="1" si="203"/>
        <v>0</v>
      </c>
      <c r="CX115" s="359">
        <f t="shared" ca="1" si="143"/>
        <v>0</v>
      </c>
      <c r="CY115" s="359">
        <f t="shared" ca="1" si="144"/>
        <v>0</v>
      </c>
      <c r="CZ115" s="359">
        <f t="shared" ca="1" si="145"/>
        <v>0</v>
      </c>
      <c r="DA115" s="359">
        <f t="shared" ca="1" si="146"/>
        <v>0</v>
      </c>
      <c r="DB115" s="359">
        <f t="shared" ca="1" si="179"/>
        <v>0</v>
      </c>
      <c r="DD115" s="362">
        <f t="shared" ca="1" si="204"/>
        <v>226</v>
      </c>
      <c r="DE115" s="362">
        <v>107</v>
      </c>
      <c r="DF115" s="371">
        <f t="shared" ca="1" si="205"/>
        <v>0</v>
      </c>
      <c r="DG115" s="359">
        <f t="shared" ca="1" si="147"/>
        <v>0</v>
      </c>
      <c r="DH115" s="359">
        <f t="shared" ca="1" si="148"/>
        <v>0</v>
      </c>
      <c r="DI115" s="359">
        <f t="shared" ca="1" si="149"/>
        <v>0</v>
      </c>
      <c r="DJ115" s="359">
        <f t="shared" ca="1" si="150"/>
        <v>0</v>
      </c>
      <c r="DK115" s="359">
        <f t="shared" ca="1" si="180"/>
        <v>0</v>
      </c>
      <c r="DM115" s="362">
        <f t="shared" ca="1" si="206"/>
        <v>226</v>
      </c>
      <c r="DN115" s="362">
        <v>107</v>
      </c>
      <c r="DO115" s="371">
        <f t="shared" ca="1" si="207"/>
        <v>0</v>
      </c>
      <c r="DP115" s="359">
        <f t="shared" ca="1" si="151"/>
        <v>0</v>
      </c>
      <c r="DQ115" s="359">
        <f t="shared" ca="1" si="152"/>
        <v>0</v>
      </c>
      <c r="DR115" s="359">
        <f t="shared" ca="1" si="153"/>
        <v>0</v>
      </c>
      <c r="DS115" s="359">
        <f t="shared" ca="1" si="154"/>
        <v>0</v>
      </c>
      <c r="DT115" s="359">
        <f t="shared" ca="1" si="181"/>
        <v>0</v>
      </c>
      <c r="DV115" s="362">
        <f t="shared" ca="1" si="208"/>
        <v>226</v>
      </c>
      <c r="DW115" s="362">
        <v>107</v>
      </c>
      <c r="DX115" s="371">
        <f t="shared" ca="1" si="209"/>
        <v>0</v>
      </c>
      <c r="DY115" s="359">
        <f t="shared" ca="1" si="155"/>
        <v>0</v>
      </c>
      <c r="DZ115" s="359">
        <f t="shared" ca="1" si="156"/>
        <v>0</v>
      </c>
      <c r="EA115" s="359">
        <f t="shared" ca="1" si="157"/>
        <v>0</v>
      </c>
      <c r="EB115" s="359">
        <f t="shared" ca="1" si="158"/>
        <v>0</v>
      </c>
      <c r="EC115" s="359">
        <f t="shared" ca="1" si="182"/>
        <v>0</v>
      </c>
      <c r="EE115" s="362">
        <f t="shared" ca="1" si="210"/>
        <v>226</v>
      </c>
      <c r="EF115" s="362">
        <v>107</v>
      </c>
      <c r="EG115" s="371">
        <f t="shared" ca="1" si="211"/>
        <v>0</v>
      </c>
      <c r="EH115" s="359">
        <f t="shared" ca="1" si="159"/>
        <v>0</v>
      </c>
      <c r="EI115" s="359">
        <f t="shared" ca="1" si="160"/>
        <v>0</v>
      </c>
      <c r="EJ115" s="359">
        <f t="shared" ca="1" si="161"/>
        <v>0</v>
      </c>
      <c r="EK115" s="359">
        <f t="shared" ca="1" si="162"/>
        <v>0</v>
      </c>
      <c r="EL115" s="359">
        <f t="shared" ca="1" si="183"/>
        <v>0</v>
      </c>
    </row>
    <row r="116" spans="6:142" x14ac:dyDescent="0.35">
      <c r="F116" s="372">
        <f ca="1">IFERROR(INDEX('Inflation Rates'!$A$16:$H$138,MATCH('TSP Traditional'!$H116,'Inflation Rates'!$A$16:$A$138,0),8)/INDEX('Inflation Rates'!$A$16:$H$138,MATCH('TSP Traditional'!$H116,'Inflation Rates'!$A$16:$A$138,0)-1,8)-1,F115)</f>
        <v>2.0000000000000018E-2</v>
      </c>
      <c r="G116" s="372">
        <f ca="1">IFERROR(INDEX('Inflation Rates'!$A$16:$H$138,MATCH('TSP Traditional'!$H116,'Inflation Rates'!$A$16:$A$138,0),6)/INDEX('Inflation Rates'!$A$16:$H$138,MATCH('TSP Traditional'!$H116,'Inflation Rates'!$A$16:$A$138,0)-1,6)-1,G115)</f>
        <v>2.0999999999999908E-2</v>
      </c>
      <c r="H116" s="362">
        <f t="shared" ca="1" si="212"/>
        <v>2127</v>
      </c>
      <c r="I116" s="362">
        <f t="shared" ca="1" si="213"/>
        <v>227</v>
      </c>
      <c r="J116" s="362">
        <v>108</v>
      </c>
      <c r="K116" s="371">
        <f t="shared" ca="1" si="110"/>
        <v>0</v>
      </c>
      <c r="L116" s="359">
        <f t="shared" ca="1" si="163"/>
        <v>0</v>
      </c>
      <c r="M116" s="359">
        <f t="shared" ca="1" si="164"/>
        <v>0</v>
      </c>
      <c r="N116" s="359">
        <f t="shared" ca="1" si="165"/>
        <v>0</v>
      </c>
      <c r="O116" s="359">
        <f t="shared" ca="1" si="166"/>
        <v>0</v>
      </c>
      <c r="P116" s="359">
        <f t="shared" ca="1" si="184"/>
        <v>0</v>
      </c>
      <c r="R116" s="362">
        <f t="shared" ca="1" si="214"/>
        <v>227</v>
      </c>
      <c r="S116" s="362">
        <v>107</v>
      </c>
      <c r="T116" s="371">
        <f t="shared" ca="1" si="215"/>
        <v>0</v>
      </c>
      <c r="U116" s="359">
        <f t="shared" ca="1" si="167"/>
        <v>0</v>
      </c>
      <c r="V116" s="359">
        <f t="shared" ca="1" si="168"/>
        <v>0</v>
      </c>
      <c r="W116" s="359">
        <f t="shared" ca="1" si="169"/>
        <v>0</v>
      </c>
      <c r="X116" s="359">
        <f t="shared" ca="1" si="170"/>
        <v>0</v>
      </c>
      <c r="Y116" s="359">
        <f t="shared" ca="1" si="185"/>
        <v>0</v>
      </c>
      <c r="AA116" s="362">
        <f t="shared" ca="1" si="186"/>
        <v>227</v>
      </c>
      <c r="AB116" s="362">
        <v>108</v>
      </c>
      <c r="AC116" s="371">
        <f t="shared" ca="1" si="187"/>
        <v>0</v>
      </c>
      <c r="AD116" s="359">
        <f t="shared" ca="1" si="111"/>
        <v>0</v>
      </c>
      <c r="AE116" s="359">
        <f t="shared" ca="1" si="112"/>
        <v>0</v>
      </c>
      <c r="AF116" s="359">
        <f t="shared" ca="1" si="113"/>
        <v>0</v>
      </c>
      <c r="AG116" s="359">
        <f t="shared" ca="1" si="114"/>
        <v>0</v>
      </c>
      <c r="AH116" s="359">
        <f t="shared" ca="1" si="171"/>
        <v>0</v>
      </c>
      <c r="AJ116" s="362">
        <f t="shared" ca="1" si="188"/>
        <v>227</v>
      </c>
      <c r="AK116" s="362">
        <v>108</v>
      </c>
      <c r="AL116" s="371">
        <f t="shared" ca="1" si="189"/>
        <v>0</v>
      </c>
      <c r="AM116" s="359">
        <f t="shared" ca="1" si="115"/>
        <v>0</v>
      </c>
      <c r="AN116" s="359">
        <f t="shared" ca="1" si="116"/>
        <v>0</v>
      </c>
      <c r="AO116" s="359">
        <f t="shared" ca="1" si="117"/>
        <v>0</v>
      </c>
      <c r="AP116" s="359">
        <f t="shared" ca="1" si="118"/>
        <v>0</v>
      </c>
      <c r="AQ116" s="359">
        <f t="shared" ca="1" si="172"/>
        <v>0</v>
      </c>
      <c r="AS116" s="362">
        <f t="shared" ca="1" si="190"/>
        <v>227</v>
      </c>
      <c r="AT116" s="362">
        <v>108</v>
      </c>
      <c r="AU116" s="371">
        <f t="shared" ca="1" si="191"/>
        <v>0</v>
      </c>
      <c r="AV116" s="359">
        <f t="shared" ca="1" si="119"/>
        <v>0</v>
      </c>
      <c r="AW116" s="359">
        <f t="shared" ca="1" si="120"/>
        <v>0</v>
      </c>
      <c r="AX116" s="359">
        <f t="shared" ca="1" si="121"/>
        <v>0</v>
      </c>
      <c r="AY116" s="359">
        <f t="shared" ca="1" si="122"/>
        <v>0</v>
      </c>
      <c r="AZ116" s="359">
        <f t="shared" ca="1" si="173"/>
        <v>0</v>
      </c>
      <c r="BB116" s="362">
        <f t="shared" ca="1" si="192"/>
        <v>227</v>
      </c>
      <c r="BC116" s="362">
        <v>108</v>
      </c>
      <c r="BD116" s="371">
        <f t="shared" ca="1" si="193"/>
        <v>0</v>
      </c>
      <c r="BE116" s="359">
        <f t="shared" ca="1" si="123"/>
        <v>0</v>
      </c>
      <c r="BF116" s="359">
        <f t="shared" ca="1" si="124"/>
        <v>0</v>
      </c>
      <c r="BG116" s="359">
        <f t="shared" ca="1" si="125"/>
        <v>0</v>
      </c>
      <c r="BH116" s="359">
        <f t="shared" ca="1" si="126"/>
        <v>0</v>
      </c>
      <c r="BI116" s="359">
        <f t="shared" ca="1" si="174"/>
        <v>0</v>
      </c>
      <c r="BK116" s="362">
        <f t="shared" ca="1" si="194"/>
        <v>227</v>
      </c>
      <c r="BL116" s="362">
        <v>108</v>
      </c>
      <c r="BM116" s="371">
        <f t="shared" ca="1" si="195"/>
        <v>0</v>
      </c>
      <c r="BN116" s="359">
        <f t="shared" ca="1" si="127"/>
        <v>0</v>
      </c>
      <c r="BO116" s="359">
        <f t="shared" ca="1" si="128"/>
        <v>0</v>
      </c>
      <c r="BP116" s="359">
        <f t="shared" ca="1" si="129"/>
        <v>0</v>
      </c>
      <c r="BQ116" s="359">
        <f t="shared" ca="1" si="130"/>
        <v>0</v>
      </c>
      <c r="BR116" s="359">
        <f t="shared" ca="1" si="175"/>
        <v>0</v>
      </c>
      <c r="BT116" s="362">
        <f t="shared" ca="1" si="196"/>
        <v>227</v>
      </c>
      <c r="BU116" s="362">
        <v>108</v>
      </c>
      <c r="BV116" s="371">
        <f t="shared" ca="1" si="197"/>
        <v>0</v>
      </c>
      <c r="BW116" s="359">
        <f t="shared" ca="1" si="131"/>
        <v>0</v>
      </c>
      <c r="BX116" s="359">
        <f t="shared" ca="1" si="132"/>
        <v>0</v>
      </c>
      <c r="BY116" s="359">
        <f t="shared" ca="1" si="133"/>
        <v>0</v>
      </c>
      <c r="BZ116" s="359">
        <f t="shared" ca="1" si="134"/>
        <v>0</v>
      </c>
      <c r="CA116" s="359">
        <f t="shared" ca="1" si="176"/>
        <v>0</v>
      </c>
      <c r="CC116" s="362">
        <f t="shared" ca="1" si="198"/>
        <v>227</v>
      </c>
      <c r="CD116" s="362">
        <v>108</v>
      </c>
      <c r="CE116" s="371">
        <f t="shared" ca="1" si="199"/>
        <v>0</v>
      </c>
      <c r="CF116" s="359">
        <f t="shared" ca="1" si="135"/>
        <v>0</v>
      </c>
      <c r="CG116" s="359">
        <f t="shared" ca="1" si="136"/>
        <v>0</v>
      </c>
      <c r="CH116" s="359">
        <f t="shared" ca="1" si="137"/>
        <v>0</v>
      </c>
      <c r="CI116" s="359">
        <f t="shared" ca="1" si="138"/>
        <v>0</v>
      </c>
      <c r="CJ116" s="359">
        <f t="shared" ca="1" si="177"/>
        <v>0</v>
      </c>
      <c r="CL116" s="362">
        <f t="shared" ca="1" si="200"/>
        <v>227</v>
      </c>
      <c r="CM116" s="362">
        <v>108</v>
      </c>
      <c r="CN116" s="371">
        <f t="shared" ca="1" si="201"/>
        <v>0</v>
      </c>
      <c r="CO116" s="359">
        <f t="shared" ca="1" si="139"/>
        <v>0</v>
      </c>
      <c r="CP116" s="359">
        <f t="shared" ca="1" si="140"/>
        <v>0</v>
      </c>
      <c r="CQ116" s="359">
        <f t="shared" ca="1" si="141"/>
        <v>0</v>
      </c>
      <c r="CR116" s="359">
        <f t="shared" ca="1" si="142"/>
        <v>0</v>
      </c>
      <c r="CS116" s="359">
        <f t="shared" ca="1" si="178"/>
        <v>0</v>
      </c>
      <c r="CU116" s="362">
        <f t="shared" ca="1" si="202"/>
        <v>227</v>
      </c>
      <c r="CV116" s="362">
        <v>108</v>
      </c>
      <c r="CW116" s="371">
        <f t="shared" ca="1" si="203"/>
        <v>0</v>
      </c>
      <c r="CX116" s="359">
        <f t="shared" ca="1" si="143"/>
        <v>0</v>
      </c>
      <c r="CY116" s="359">
        <f t="shared" ca="1" si="144"/>
        <v>0</v>
      </c>
      <c r="CZ116" s="359">
        <f t="shared" ca="1" si="145"/>
        <v>0</v>
      </c>
      <c r="DA116" s="359">
        <f t="shared" ca="1" si="146"/>
        <v>0</v>
      </c>
      <c r="DB116" s="359">
        <f t="shared" ca="1" si="179"/>
        <v>0</v>
      </c>
      <c r="DD116" s="362">
        <f t="shared" ca="1" si="204"/>
        <v>227</v>
      </c>
      <c r="DE116" s="362">
        <v>108</v>
      </c>
      <c r="DF116" s="371">
        <f t="shared" ca="1" si="205"/>
        <v>0</v>
      </c>
      <c r="DG116" s="359">
        <f t="shared" ca="1" si="147"/>
        <v>0</v>
      </c>
      <c r="DH116" s="359">
        <f t="shared" ca="1" si="148"/>
        <v>0</v>
      </c>
      <c r="DI116" s="359">
        <f t="shared" ca="1" si="149"/>
        <v>0</v>
      </c>
      <c r="DJ116" s="359">
        <f t="shared" ca="1" si="150"/>
        <v>0</v>
      </c>
      <c r="DK116" s="359">
        <f t="shared" ca="1" si="180"/>
        <v>0</v>
      </c>
      <c r="DM116" s="362">
        <f t="shared" ca="1" si="206"/>
        <v>227</v>
      </c>
      <c r="DN116" s="362">
        <v>108</v>
      </c>
      <c r="DO116" s="371">
        <f t="shared" ca="1" si="207"/>
        <v>0</v>
      </c>
      <c r="DP116" s="359">
        <f t="shared" ca="1" si="151"/>
        <v>0</v>
      </c>
      <c r="DQ116" s="359">
        <f t="shared" ca="1" si="152"/>
        <v>0</v>
      </c>
      <c r="DR116" s="359">
        <f t="shared" ca="1" si="153"/>
        <v>0</v>
      </c>
      <c r="DS116" s="359">
        <f t="shared" ca="1" si="154"/>
        <v>0</v>
      </c>
      <c r="DT116" s="359">
        <f t="shared" ca="1" si="181"/>
        <v>0</v>
      </c>
      <c r="DV116" s="362">
        <f t="shared" ca="1" si="208"/>
        <v>227</v>
      </c>
      <c r="DW116" s="362">
        <v>108</v>
      </c>
      <c r="DX116" s="371">
        <f t="shared" ca="1" si="209"/>
        <v>0</v>
      </c>
      <c r="DY116" s="359">
        <f t="shared" ca="1" si="155"/>
        <v>0</v>
      </c>
      <c r="DZ116" s="359">
        <f t="shared" ca="1" si="156"/>
        <v>0</v>
      </c>
      <c r="EA116" s="359">
        <f t="shared" ca="1" si="157"/>
        <v>0</v>
      </c>
      <c r="EB116" s="359">
        <f t="shared" ca="1" si="158"/>
        <v>0</v>
      </c>
      <c r="EC116" s="359">
        <f t="shared" ca="1" si="182"/>
        <v>0</v>
      </c>
      <c r="EE116" s="362">
        <f t="shared" ca="1" si="210"/>
        <v>227</v>
      </c>
      <c r="EF116" s="362">
        <v>108</v>
      </c>
      <c r="EG116" s="371">
        <f t="shared" ca="1" si="211"/>
        <v>0</v>
      </c>
      <c r="EH116" s="359">
        <f t="shared" ca="1" si="159"/>
        <v>0</v>
      </c>
      <c r="EI116" s="359">
        <f t="shared" ca="1" si="160"/>
        <v>0</v>
      </c>
      <c r="EJ116" s="359">
        <f t="shared" ca="1" si="161"/>
        <v>0</v>
      </c>
      <c r="EK116" s="359">
        <f t="shared" ca="1" si="162"/>
        <v>0</v>
      </c>
      <c r="EL116" s="359">
        <f t="shared" ca="1" si="183"/>
        <v>0</v>
      </c>
    </row>
    <row r="117" spans="6:142" x14ac:dyDescent="0.35">
      <c r="F117" s="372">
        <f ca="1">IFERROR(INDEX('Inflation Rates'!$A$16:$H$138,MATCH('TSP Traditional'!$H117,'Inflation Rates'!$A$16:$A$138,0),8)/INDEX('Inflation Rates'!$A$16:$H$138,MATCH('TSP Traditional'!$H117,'Inflation Rates'!$A$16:$A$138,0)-1,8)-1,F116)</f>
        <v>2.0000000000000018E-2</v>
      </c>
      <c r="G117" s="372">
        <f ca="1">IFERROR(INDEX('Inflation Rates'!$A$16:$H$138,MATCH('TSP Traditional'!$H117,'Inflation Rates'!$A$16:$A$138,0),6)/INDEX('Inflation Rates'!$A$16:$H$138,MATCH('TSP Traditional'!$H117,'Inflation Rates'!$A$16:$A$138,0)-1,6)-1,G116)</f>
        <v>2.0999999999999908E-2</v>
      </c>
      <c r="H117" s="362">
        <f t="shared" ca="1" si="212"/>
        <v>2128</v>
      </c>
      <c r="I117" s="362">
        <f t="shared" ca="1" si="213"/>
        <v>228</v>
      </c>
      <c r="J117" s="362">
        <v>109</v>
      </c>
      <c r="K117" s="371">
        <f t="shared" ca="1" si="110"/>
        <v>0</v>
      </c>
      <c r="L117" s="359">
        <f t="shared" ca="1" si="163"/>
        <v>0</v>
      </c>
      <c r="M117" s="359">
        <f t="shared" ca="1" si="164"/>
        <v>0</v>
      </c>
      <c r="N117" s="359">
        <f t="shared" ca="1" si="165"/>
        <v>0</v>
      </c>
      <c r="O117" s="359">
        <f t="shared" ca="1" si="166"/>
        <v>0</v>
      </c>
      <c r="P117" s="359">
        <f t="shared" ca="1" si="184"/>
        <v>0</v>
      </c>
      <c r="R117" s="362">
        <f t="shared" ca="1" si="214"/>
        <v>228</v>
      </c>
      <c r="S117" s="362">
        <v>108</v>
      </c>
      <c r="T117" s="371">
        <f t="shared" ca="1" si="215"/>
        <v>0</v>
      </c>
      <c r="U117" s="359">
        <f t="shared" ca="1" si="167"/>
        <v>0</v>
      </c>
      <c r="V117" s="359">
        <f t="shared" ca="1" si="168"/>
        <v>0</v>
      </c>
      <c r="W117" s="359">
        <f t="shared" ca="1" si="169"/>
        <v>0</v>
      </c>
      <c r="X117" s="359">
        <f t="shared" ca="1" si="170"/>
        <v>0</v>
      </c>
      <c r="Y117" s="359">
        <f t="shared" ca="1" si="185"/>
        <v>0</v>
      </c>
      <c r="AA117" s="362">
        <f t="shared" ca="1" si="186"/>
        <v>228</v>
      </c>
      <c r="AB117" s="362">
        <v>109</v>
      </c>
      <c r="AC117" s="371">
        <f t="shared" ca="1" si="187"/>
        <v>0</v>
      </c>
      <c r="AD117" s="359">
        <f t="shared" ca="1" si="111"/>
        <v>0</v>
      </c>
      <c r="AE117" s="359">
        <f t="shared" ca="1" si="112"/>
        <v>0</v>
      </c>
      <c r="AF117" s="359">
        <f t="shared" ca="1" si="113"/>
        <v>0</v>
      </c>
      <c r="AG117" s="359">
        <f t="shared" ca="1" si="114"/>
        <v>0</v>
      </c>
      <c r="AH117" s="359">
        <f t="shared" ca="1" si="171"/>
        <v>0</v>
      </c>
      <c r="AJ117" s="362">
        <f t="shared" ca="1" si="188"/>
        <v>228</v>
      </c>
      <c r="AK117" s="362">
        <v>109</v>
      </c>
      <c r="AL117" s="371">
        <f t="shared" ca="1" si="189"/>
        <v>0</v>
      </c>
      <c r="AM117" s="359">
        <f t="shared" ca="1" si="115"/>
        <v>0</v>
      </c>
      <c r="AN117" s="359">
        <f t="shared" ca="1" si="116"/>
        <v>0</v>
      </c>
      <c r="AO117" s="359">
        <f t="shared" ca="1" si="117"/>
        <v>0</v>
      </c>
      <c r="AP117" s="359">
        <f t="shared" ca="1" si="118"/>
        <v>0</v>
      </c>
      <c r="AQ117" s="359">
        <f t="shared" ca="1" si="172"/>
        <v>0</v>
      </c>
      <c r="AS117" s="362">
        <f t="shared" ca="1" si="190"/>
        <v>228</v>
      </c>
      <c r="AT117" s="362">
        <v>109</v>
      </c>
      <c r="AU117" s="371">
        <f t="shared" ca="1" si="191"/>
        <v>0</v>
      </c>
      <c r="AV117" s="359">
        <f t="shared" ca="1" si="119"/>
        <v>0</v>
      </c>
      <c r="AW117" s="359">
        <f t="shared" ca="1" si="120"/>
        <v>0</v>
      </c>
      <c r="AX117" s="359">
        <f t="shared" ca="1" si="121"/>
        <v>0</v>
      </c>
      <c r="AY117" s="359">
        <f t="shared" ca="1" si="122"/>
        <v>0</v>
      </c>
      <c r="AZ117" s="359">
        <f t="shared" ca="1" si="173"/>
        <v>0</v>
      </c>
      <c r="BB117" s="362">
        <f t="shared" ca="1" si="192"/>
        <v>228</v>
      </c>
      <c r="BC117" s="362">
        <v>109</v>
      </c>
      <c r="BD117" s="371">
        <f t="shared" ca="1" si="193"/>
        <v>0</v>
      </c>
      <c r="BE117" s="359">
        <f t="shared" ca="1" si="123"/>
        <v>0</v>
      </c>
      <c r="BF117" s="359">
        <f t="shared" ca="1" si="124"/>
        <v>0</v>
      </c>
      <c r="BG117" s="359">
        <f t="shared" ca="1" si="125"/>
        <v>0</v>
      </c>
      <c r="BH117" s="359">
        <f t="shared" ca="1" si="126"/>
        <v>0</v>
      </c>
      <c r="BI117" s="359">
        <f t="shared" ca="1" si="174"/>
        <v>0</v>
      </c>
      <c r="BK117" s="362">
        <f t="shared" ca="1" si="194"/>
        <v>228</v>
      </c>
      <c r="BL117" s="362">
        <v>109</v>
      </c>
      <c r="BM117" s="371">
        <f t="shared" ca="1" si="195"/>
        <v>0</v>
      </c>
      <c r="BN117" s="359">
        <f t="shared" ca="1" si="127"/>
        <v>0</v>
      </c>
      <c r="BO117" s="359">
        <f t="shared" ca="1" si="128"/>
        <v>0</v>
      </c>
      <c r="BP117" s="359">
        <f t="shared" ca="1" si="129"/>
        <v>0</v>
      </c>
      <c r="BQ117" s="359">
        <f t="shared" ca="1" si="130"/>
        <v>0</v>
      </c>
      <c r="BR117" s="359">
        <f t="shared" ca="1" si="175"/>
        <v>0</v>
      </c>
      <c r="BT117" s="362">
        <f t="shared" ca="1" si="196"/>
        <v>228</v>
      </c>
      <c r="BU117" s="362">
        <v>109</v>
      </c>
      <c r="BV117" s="371">
        <f t="shared" ca="1" si="197"/>
        <v>0</v>
      </c>
      <c r="BW117" s="359">
        <f t="shared" ca="1" si="131"/>
        <v>0</v>
      </c>
      <c r="BX117" s="359">
        <f t="shared" ca="1" si="132"/>
        <v>0</v>
      </c>
      <c r="BY117" s="359">
        <f t="shared" ca="1" si="133"/>
        <v>0</v>
      </c>
      <c r="BZ117" s="359">
        <f t="shared" ca="1" si="134"/>
        <v>0</v>
      </c>
      <c r="CA117" s="359">
        <f t="shared" ca="1" si="176"/>
        <v>0</v>
      </c>
      <c r="CC117" s="362">
        <f t="shared" ca="1" si="198"/>
        <v>228</v>
      </c>
      <c r="CD117" s="362">
        <v>109</v>
      </c>
      <c r="CE117" s="371">
        <f t="shared" ca="1" si="199"/>
        <v>0</v>
      </c>
      <c r="CF117" s="359">
        <f t="shared" ca="1" si="135"/>
        <v>0</v>
      </c>
      <c r="CG117" s="359">
        <f t="shared" ca="1" si="136"/>
        <v>0</v>
      </c>
      <c r="CH117" s="359">
        <f t="shared" ca="1" si="137"/>
        <v>0</v>
      </c>
      <c r="CI117" s="359">
        <f t="shared" ca="1" si="138"/>
        <v>0</v>
      </c>
      <c r="CJ117" s="359">
        <f t="shared" ca="1" si="177"/>
        <v>0</v>
      </c>
      <c r="CL117" s="362">
        <f t="shared" ca="1" si="200"/>
        <v>228</v>
      </c>
      <c r="CM117" s="362">
        <v>109</v>
      </c>
      <c r="CN117" s="371">
        <f t="shared" ca="1" si="201"/>
        <v>0</v>
      </c>
      <c r="CO117" s="359">
        <f t="shared" ca="1" si="139"/>
        <v>0</v>
      </c>
      <c r="CP117" s="359">
        <f t="shared" ca="1" si="140"/>
        <v>0</v>
      </c>
      <c r="CQ117" s="359">
        <f t="shared" ca="1" si="141"/>
        <v>0</v>
      </c>
      <c r="CR117" s="359">
        <f t="shared" ca="1" si="142"/>
        <v>0</v>
      </c>
      <c r="CS117" s="359">
        <f t="shared" ca="1" si="178"/>
        <v>0</v>
      </c>
      <c r="CU117" s="362">
        <f t="shared" ca="1" si="202"/>
        <v>228</v>
      </c>
      <c r="CV117" s="362">
        <v>109</v>
      </c>
      <c r="CW117" s="371">
        <f t="shared" ca="1" si="203"/>
        <v>0</v>
      </c>
      <c r="CX117" s="359">
        <f t="shared" ca="1" si="143"/>
        <v>0</v>
      </c>
      <c r="CY117" s="359">
        <f t="shared" ca="1" si="144"/>
        <v>0</v>
      </c>
      <c r="CZ117" s="359">
        <f t="shared" ca="1" si="145"/>
        <v>0</v>
      </c>
      <c r="DA117" s="359">
        <f t="shared" ca="1" si="146"/>
        <v>0</v>
      </c>
      <c r="DB117" s="359">
        <f t="shared" ca="1" si="179"/>
        <v>0</v>
      </c>
      <c r="DD117" s="362">
        <f t="shared" ca="1" si="204"/>
        <v>228</v>
      </c>
      <c r="DE117" s="362">
        <v>109</v>
      </c>
      <c r="DF117" s="371">
        <f t="shared" ca="1" si="205"/>
        <v>0</v>
      </c>
      <c r="DG117" s="359">
        <f t="shared" ca="1" si="147"/>
        <v>0</v>
      </c>
      <c r="DH117" s="359">
        <f t="shared" ca="1" si="148"/>
        <v>0</v>
      </c>
      <c r="DI117" s="359">
        <f t="shared" ca="1" si="149"/>
        <v>0</v>
      </c>
      <c r="DJ117" s="359">
        <f t="shared" ca="1" si="150"/>
        <v>0</v>
      </c>
      <c r="DK117" s="359">
        <f t="shared" ca="1" si="180"/>
        <v>0</v>
      </c>
      <c r="DM117" s="362">
        <f t="shared" ca="1" si="206"/>
        <v>228</v>
      </c>
      <c r="DN117" s="362">
        <v>109</v>
      </c>
      <c r="DO117" s="371">
        <f t="shared" ca="1" si="207"/>
        <v>0</v>
      </c>
      <c r="DP117" s="359">
        <f t="shared" ca="1" si="151"/>
        <v>0</v>
      </c>
      <c r="DQ117" s="359">
        <f t="shared" ca="1" si="152"/>
        <v>0</v>
      </c>
      <c r="DR117" s="359">
        <f t="shared" ca="1" si="153"/>
        <v>0</v>
      </c>
      <c r="DS117" s="359">
        <f t="shared" ca="1" si="154"/>
        <v>0</v>
      </c>
      <c r="DT117" s="359">
        <f t="shared" ca="1" si="181"/>
        <v>0</v>
      </c>
      <c r="DV117" s="362">
        <f t="shared" ca="1" si="208"/>
        <v>228</v>
      </c>
      <c r="DW117" s="362">
        <v>109</v>
      </c>
      <c r="DX117" s="371">
        <f t="shared" ca="1" si="209"/>
        <v>0</v>
      </c>
      <c r="DY117" s="359">
        <f t="shared" ca="1" si="155"/>
        <v>0</v>
      </c>
      <c r="DZ117" s="359">
        <f t="shared" ca="1" si="156"/>
        <v>0</v>
      </c>
      <c r="EA117" s="359">
        <f t="shared" ca="1" si="157"/>
        <v>0</v>
      </c>
      <c r="EB117" s="359">
        <f t="shared" ca="1" si="158"/>
        <v>0</v>
      </c>
      <c r="EC117" s="359">
        <f t="shared" ca="1" si="182"/>
        <v>0</v>
      </c>
      <c r="EE117" s="362">
        <f t="shared" ca="1" si="210"/>
        <v>228</v>
      </c>
      <c r="EF117" s="362">
        <v>109</v>
      </c>
      <c r="EG117" s="371">
        <f t="shared" ca="1" si="211"/>
        <v>0</v>
      </c>
      <c r="EH117" s="359">
        <f t="shared" ca="1" si="159"/>
        <v>0</v>
      </c>
      <c r="EI117" s="359">
        <f t="shared" ca="1" si="160"/>
        <v>0</v>
      </c>
      <c r="EJ117" s="359">
        <f t="shared" ca="1" si="161"/>
        <v>0</v>
      </c>
      <c r="EK117" s="359">
        <f t="shared" ca="1" si="162"/>
        <v>0</v>
      </c>
      <c r="EL117" s="359">
        <f t="shared" ca="1" si="183"/>
        <v>0</v>
      </c>
    </row>
    <row r="118" spans="6:142" x14ac:dyDescent="0.35">
      <c r="F118" s="372">
        <f ca="1">IFERROR(INDEX('Inflation Rates'!$A$16:$H$138,MATCH('TSP Traditional'!$H118,'Inflation Rates'!$A$16:$A$138,0),8)/INDEX('Inflation Rates'!$A$16:$H$138,MATCH('TSP Traditional'!$H118,'Inflation Rates'!$A$16:$A$138,0)-1,8)-1,F117)</f>
        <v>2.0000000000000018E-2</v>
      </c>
      <c r="G118" s="372">
        <f ca="1">IFERROR(INDEX('Inflation Rates'!$A$16:$H$138,MATCH('TSP Traditional'!$H118,'Inflation Rates'!$A$16:$A$138,0),6)/INDEX('Inflation Rates'!$A$16:$H$138,MATCH('TSP Traditional'!$H118,'Inflation Rates'!$A$16:$A$138,0)-1,6)-1,G117)</f>
        <v>2.0999999999999908E-2</v>
      </c>
      <c r="H118" s="362">
        <f t="shared" ca="1" si="212"/>
        <v>2129</v>
      </c>
      <c r="I118" s="362">
        <f t="shared" ca="1" si="213"/>
        <v>229</v>
      </c>
      <c r="J118" s="362">
        <v>110</v>
      </c>
      <c r="K118" s="371">
        <f t="shared" ca="1" si="110"/>
        <v>0</v>
      </c>
      <c r="L118" s="359">
        <f t="shared" ca="1" si="163"/>
        <v>0</v>
      </c>
      <c r="M118" s="359">
        <f t="shared" ca="1" si="164"/>
        <v>0</v>
      </c>
      <c r="N118" s="359">
        <f t="shared" ca="1" si="165"/>
        <v>0</v>
      </c>
      <c r="O118" s="359">
        <f t="shared" ca="1" si="166"/>
        <v>0</v>
      </c>
      <c r="P118" s="359">
        <f t="shared" ca="1" si="184"/>
        <v>0</v>
      </c>
      <c r="R118" s="362">
        <f t="shared" ca="1" si="214"/>
        <v>229</v>
      </c>
      <c r="S118" s="362">
        <v>109</v>
      </c>
      <c r="T118" s="371">
        <f t="shared" ca="1" si="215"/>
        <v>0</v>
      </c>
      <c r="U118" s="359">
        <f t="shared" ca="1" si="167"/>
        <v>0</v>
      </c>
      <c r="V118" s="359">
        <f t="shared" ca="1" si="168"/>
        <v>0</v>
      </c>
      <c r="W118" s="359">
        <f t="shared" ca="1" si="169"/>
        <v>0</v>
      </c>
      <c r="X118" s="359">
        <f t="shared" ca="1" si="170"/>
        <v>0</v>
      </c>
      <c r="Y118" s="359">
        <f t="shared" ca="1" si="185"/>
        <v>0</v>
      </c>
      <c r="AA118" s="362">
        <f t="shared" ca="1" si="186"/>
        <v>229</v>
      </c>
      <c r="AB118" s="362">
        <v>110</v>
      </c>
      <c r="AC118" s="371">
        <f t="shared" ca="1" si="187"/>
        <v>0</v>
      </c>
      <c r="AD118" s="359">
        <f t="shared" ca="1" si="111"/>
        <v>0</v>
      </c>
      <c r="AE118" s="359">
        <f t="shared" ca="1" si="112"/>
        <v>0</v>
      </c>
      <c r="AF118" s="359">
        <f t="shared" ca="1" si="113"/>
        <v>0</v>
      </c>
      <c r="AG118" s="359">
        <f t="shared" ca="1" si="114"/>
        <v>0</v>
      </c>
      <c r="AH118" s="359">
        <f t="shared" ca="1" si="171"/>
        <v>0</v>
      </c>
      <c r="AJ118" s="362">
        <f t="shared" ca="1" si="188"/>
        <v>229</v>
      </c>
      <c r="AK118" s="362">
        <v>110</v>
      </c>
      <c r="AL118" s="371">
        <f t="shared" ca="1" si="189"/>
        <v>0</v>
      </c>
      <c r="AM118" s="359">
        <f t="shared" ca="1" si="115"/>
        <v>0</v>
      </c>
      <c r="AN118" s="359">
        <f t="shared" ca="1" si="116"/>
        <v>0</v>
      </c>
      <c r="AO118" s="359">
        <f t="shared" ca="1" si="117"/>
        <v>0</v>
      </c>
      <c r="AP118" s="359">
        <f t="shared" ca="1" si="118"/>
        <v>0</v>
      </c>
      <c r="AQ118" s="359">
        <f t="shared" ca="1" si="172"/>
        <v>0</v>
      </c>
      <c r="AS118" s="362">
        <f t="shared" ca="1" si="190"/>
        <v>229</v>
      </c>
      <c r="AT118" s="362">
        <v>110</v>
      </c>
      <c r="AU118" s="371">
        <f t="shared" ca="1" si="191"/>
        <v>0</v>
      </c>
      <c r="AV118" s="359">
        <f t="shared" ca="1" si="119"/>
        <v>0</v>
      </c>
      <c r="AW118" s="359">
        <f t="shared" ca="1" si="120"/>
        <v>0</v>
      </c>
      <c r="AX118" s="359">
        <f t="shared" ca="1" si="121"/>
        <v>0</v>
      </c>
      <c r="AY118" s="359">
        <f t="shared" ca="1" si="122"/>
        <v>0</v>
      </c>
      <c r="AZ118" s="359">
        <f t="shared" ca="1" si="173"/>
        <v>0</v>
      </c>
      <c r="BB118" s="362">
        <f t="shared" ca="1" si="192"/>
        <v>229</v>
      </c>
      <c r="BC118" s="362">
        <v>110</v>
      </c>
      <c r="BD118" s="371">
        <f t="shared" ca="1" si="193"/>
        <v>0</v>
      </c>
      <c r="BE118" s="359">
        <f t="shared" ca="1" si="123"/>
        <v>0</v>
      </c>
      <c r="BF118" s="359">
        <f t="shared" ca="1" si="124"/>
        <v>0</v>
      </c>
      <c r="BG118" s="359">
        <f t="shared" ca="1" si="125"/>
        <v>0</v>
      </c>
      <c r="BH118" s="359">
        <f t="shared" ca="1" si="126"/>
        <v>0</v>
      </c>
      <c r="BI118" s="359">
        <f t="shared" ca="1" si="174"/>
        <v>0</v>
      </c>
      <c r="BK118" s="362">
        <f t="shared" ca="1" si="194"/>
        <v>229</v>
      </c>
      <c r="BL118" s="362">
        <v>110</v>
      </c>
      <c r="BM118" s="371">
        <f t="shared" ca="1" si="195"/>
        <v>0</v>
      </c>
      <c r="BN118" s="359">
        <f t="shared" ca="1" si="127"/>
        <v>0</v>
      </c>
      <c r="BO118" s="359">
        <f t="shared" ca="1" si="128"/>
        <v>0</v>
      </c>
      <c r="BP118" s="359">
        <f t="shared" ca="1" si="129"/>
        <v>0</v>
      </c>
      <c r="BQ118" s="359">
        <f t="shared" ca="1" si="130"/>
        <v>0</v>
      </c>
      <c r="BR118" s="359">
        <f t="shared" ca="1" si="175"/>
        <v>0</v>
      </c>
      <c r="BT118" s="362">
        <f t="shared" ca="1" si="196"/>
        <v>229</v>
      </c>
      <c r="BU118" s="362">
        <v>110</v>
      </c>
      <c r="BV118" s="371">
        <f t="shared" ca="1" si="197"/>
        <v>0</v>
      </c>
      <c r="BW118" s="359">
        <f t="shared" ca="1" si="131"/>
        <v>0</v>
      </c>
      <c r="BX118" s="359">
        <f t="shared" ca="1" si="132"/>
        <v>0</v>
      </c>
      <c r="BY118" s="359">
        <f t="shared" ca="1" si="133"/>
        <v>0</v>
      </c>
      <c r="BZ118" s="359">
        <f t="shared" ca="1" si="134"/>
        <v>0</v>
      </c>
      <c r="CA118" s="359">
        <f t="shared" ca="1" si="176"/>
        <v>0</v>
      </c>
      <c r="CC118" s="362">
        <f t="shared" ca="1" si="198"/>
        <v>229</v>
      </c>
      <c r="CD118" s="362">
        <v>110</v>
      </c>
      <c r="CE118" s="371">
        <f t="shared" ca="1" si="199"/>
        <v>0</v>
      </c>
      <c r="CF118" s="359">
        <f t="shared" ca="1" si="135"/>
        <v>0</v>
      </c>
      <c r="CG118" s="359">
        <f t="shared" ca="1" si="136"/>
        <v>0</v>
      </c>
      <c r="CH118" s="359">
        <f t="shared" ca="1" si="137"/>
        <v>0</v>
      </c>
      <c r="CI118" s="359">
        <f t="shared" ca="1" si="138"/>
        <v>0</v>
      </c>
      <c r="CJ118" s="359">
        <f t="shared" ca="1" si="177"/>
        <v>0</v>
      </c>
      <c r="CL118" s="362">
        <f t="shared" ca="1" si="200"/>
        <v>229</v>
      </c>
      <c r="CM118" s="362">
        <v>110</v>
      </c>
      <c r="CN118" s="371">
        <f t="shared" ca="1" si="201"/>
        <v>0</v>
      </c>
      <c r="CO118" s="359">
        <f t="shared" ca="1" si="139"/>
        <v>0</v>
      </c>
      <c r="CP118" s="359">
        <f t="shared" ca="1" si="140"/>
        <v>0</v>
      </c>
      <c r="CQ118" s="359">
        <f t="shared" ca="1" si="141"/>
        <v>0</v>
      </c>
      <c r="CR118" s="359">
        <f t="shared" ca="1" si="142"/>
        <v>0</v>
      </c>
      <c r="CS118" s="359">
        <f t="shared" ca="1" si="178"/>
        <v>0</v>
      </c>
      <c r="CU118" s="362">
        <f t="shared" ca="1" si="202"/>
        <v>229</v>
      </c>
      <c r="CV118" s="362">
        <v>110</v>
      </c>
      <c r="CW118" s="371">
        <f t="shared" ca="1" si="203"/>
        <v>0</v>
      </c>
      <c r="CX118" s="359">
        <f t="shared" ca="1" si="143"/>
        <v>0</v>
      </c>
      <c r="CY118" s="359">
        <f t="shared" ca="1" si="144"/>
        <v>0</v>
      </c>
      <c r="CZ118" s="359">
        <f t="shared" ca="1" si="145"/>
        <v>0</v>
      </c>
      <c r="DA118" s="359">
        <f t="shared" ca="1" si="146"/>
        <v>0</v>
      </c>
      <c r="DB118" s="359">
        <f t="shared" ca="1" si="179"/>
        <v>0</v>
      </c>
      <c r="DD118" s="362">
        <f t="shared" ca="1" si="204"/>
        <v>229</v>
      </c>
      <c r="DE118" s="362">
        <v>110</v>
      </c>
      <c r="DF118" s="371">
        <f t="shared" ca="1" si="205"/>
        <v>0</v>
      </c>
      <c r="DG118" s="359">
        <f t="shared" ca="1" si="147"/>
        <v>0</v>
      </c>
      <c r="DH118" s="359">
        <f t="shared" ca="1" si="148"/>
        <v>0</v>
      </c>
      <c r="DI118" s="359">
        <f t="shared" ca="1" si="149"/>
        <v>0</v>
      </c>
      <c r="DJ118" s="359">
        <f t="shared" ca="1" si="150"/>
        <v>0</v>
      </c>
      <c r="DK118" s="359">
        <f t="shared" ca="1" si="180"/>
        <v>0</v>
      </c>
      <c r="DM118" s="362">
        <f t="shared" ca="1" si="206"/>
        <v>229</v>
      </c>
      <c r="DN118" s="362">
        <v>110</v>
      </c>
      <c r="DO118" s="371">
        <f t="shared" ca="1" si="207"/>
        <v>0</v>
      </c>
      <c r="DP118" s="359">
        <f t="shared" ca="1" si="151"/>
        <v>0</v>
      </c>
      <c r="DQ118" s="359">
        <f t="shared" ca="1" si="152"/>
        <v>0</v>
      </c>
      <c r="DR118" s="359">
        <f t="shared" ca="1" si="153"/>
        <v>0</v>
      </c>
      <c r="DS118" s="359">
        <f t="shared" ca="1" si="154"/>
        <v>0</v>
      </c>
      <c r="DT118" s="359">
        <f t="shared" ca="1" si="181"/>
        <v>0</v>
      </c>
      <c r="DV118" s="362">
        <f t="shared" ca="1" si="208"/>
        <v>229</v>
      </c>
      <c r="DW118" s="362">
        <v>110</v>
      </c>
      <c r="DX118" s="371">
        <f t="shared" ca="1" si="209"/>
        <v>0</v>
      </c>
      <c r="DY118" s="359">
        <f t="shared" ca="1" si="155"/>
        <v>0</v>
      </c>
      <c r="DZ118" s="359">
        <f t="shared" ca="1" si="156"/>
        <v>0</v>
      </c>
      <c r="EA118" s="359">
        <f t="shared" ca="1" si="157"/>
        <v>0</v>
      </c>
      <c r="EB118" s="359">
        <f t="shared" ca="1" si="158"/>
        <v>0</v>
      </c>
      <c r="EC118" s="359">
        <f t="shared" ca="1" si="182"/>
        <v>0</v>
      </c>
      <c r="EE118" s="362">
        <f t="shared" ca="1" si="210"/>
        <v>229</v>
      </c>
      <c r="EF118" s="362">
        <v>110</v>
      </c>
      <c r="EG118" s="371">
        <f t="shared" ca="1" si="211"/>
        <v>0</v>
      </c>
      <c r="EH118" s="359">
        <f t="shared" ca="1" si="159"/>
        <v>0</v>
      </c>
      <c r="EI118" s="359">
        <f t="shared" ca="1" si="160"/>
        <v>0</v>
      </c>
      <c r="EJ118" s="359">
        <f t="shared" ca="1" si="161"/>
        <v>0</v>
      </c>
      <c r="EK118" s="359">
        <f t="shared" ca="1" si="162"/>
        <v>0</v>
      </c>
      <c r="EL118" s="359">
        <f t="shared" ca="1" si="183"/>
        <v>0</v>
      </c>
    </row>
    <row r="119" spans="6:142" x14ac:dyDescent="0.35">
      <c r="F119" s="372">
        <f ca="1">IFERROR(INDEX('Inflation Rates'!$A$16:$H$138,MATCH('TSP Traditional'!$H119,'Inflation Rates'!$A$16:$A$138,0),8)/INDEX('Inflation Rates'!$A$16:$H$138,MATCH('TSP Traditional'!$H119,'Inflation Rates'!$A$16:$A$138,0)-1,8)-1,F118)</f>
        <v>2.0000000000000018E-2</v>
      </c>
      <c r="G119" s="372">
        <f ca="1">IFERROR(INDEX('Inflation Rates'!$A$16:$H$138,MATCH('TSP Traditional'!$H119,'Inflation Rates'!$A$16:$A$138,0),6)/INDEX('Inflation Rates'!$A$16:$H$138,MATCH('TSP Traditional'!$H119,'Inflation Rates'!$A$16:$A$138,0)-1,6)-1,G118)</f>
        <v>2.0999999999999908E-2</v>
      </c>
      <c r="H119" s="362">
        <f t="shared" ca="1" si="212"/>
        <v>2130</v>
      </c>
      <c r="I119" s="362">
        <f t="shared" ca="1" si="213"/>
        <v>230</v>
      </c>
      <c r="J119" s="362">
        <v>111</v>
      </c>
      <c r="K119" s="371">
        <f t="shared" ca="1" si="110"/>
        <v>0</v>
      </c>
      <c r="L119" s="359">
        <f t="shared" ca="1" si="163"/>
        <v>0</v>
      </c>
      <c r="M119" s="359">
        <f t="shared" ca="1" si="164"/>
        <v>0</v>
      </c>
      <c r="N119" s="359">
        <f t="shared" ca="1" si="165"/>
        <v>0</v>
      </c>
      <c r="O119" s="359">
        <f t="shared" ca="1" si="166"/>
        <v>0</v>
      </c>
      <c r="P119" s="359">
        <f t="shared" ca="1" si="184"/>
        <v>0</v>
      </c>
      <c r="R119" s="362">
        <f t="shared" ca="1" si="214"/>
        <v>230</v>
      </c>
      <c r="S119" s="362">
        <v>110</v>
      </c>
      <c r="T119" s="371">
        <f t="shared" ca="1" si="215"/>
        <v>0</v>
      </c>
      <c r="U119" s="359">
        <f t="shared" ca="1" si="167"/>
        <v>0</v>
      </c>
      <c r="V119" s="359">
        <f t="shared" ca="1" si="168"/>
        <v>0</v>
      </c>
      <c r="W119" s="359">
        <f t="shared" ca="1" si="169"/>
        <v>0</v>
      </c>
      <c r="X119" s="359">
        <f t="shared" ca="1" si="170"/>
        <v>0</v>
      </c>
      <c r="Y119" s="359">
        <f t="shared" ca="1" si="185"/>
        <v>0</v>
      </c>
      <c r="AA119" s="362">
        <f t="shared" ca="1" si="186"/>
        <v>230</v>
      </c>
      <c r="AB119" s="362">
        <v>111</v>
      </c>
      <c r="AC119" s="371">
        <f t="shared" ca="1" si="187"/>
        <v>0</v>
      </c>
      <c r="AD119" s="359">
        <f t="shared" ca="1" si="111"/>
        <v>0</v>
      </c>
      <c r="AE119" s="359">
        <f t="shared" ca="1" si="112"/>
        <v>0</v>
      </c>
      <c r="AF119" s="359">
        <f t="shared" ca="1" si="113"/>
        <v>0</v>
      </c>
      <c r="AG119" s="359">
        <f t="shared" ca="1" si="114"/>
        <v>0</v>
      </c>
      <c r="AH119" s="359">
        <f t="shared" ca="1" si="171"/>
        <v>0</v>
      </c>
      <c r="AJ119" s="362">
        <f t="shared" ca="1" si="188"/>
        <v>230</v>
      </c>
      <c r="AK119" s="362">
        <v>111</v>
      </c>
      <c r="AL119" s="371">
        <f t="shared" ca="1" si="189"/>
        <v>0</v>
      </c>
      <c r="AM119" s="359">
        <f t="shared" ca="1" si="115"/>
        <v>0</v>
      </c>
      <c r="AN119" s="359">
        <f t="shared" ca="1" si="116"/>
        <v>0</v>
      </c>
      <c r="AO119" s="359">
        <f t="shared" ca="1" si="117"/>
        <v>0</v>
      </c>
      <c r="AP119" s="359">
        <f t="shared" ca="1" si="118"/>
        <v>0</v>
      </c>
      <c r="AQ119" s="359">
        <f t="shared" ca="1" si="172"/>
        <v>0</v>
      </c>
      <c r="AS119" s="362">
        <f t="shared" ca="1" si="190"/>
        <v>230</v>
      </c>
      <c r="AT119" s="362">
        <v>111</v>
      </c>
      <c r="AU119" s="371">
        <f t="shared" ca="1" si="191"/>
        <v>0</v>
      </c>
      <c r="AV119" s="359">
        <f t="shared" ca="1" si="119"/>
        <v>0</v>
      </c>
      <c r="AW119" s="359">
        <f t="shared" ca="1" si="120"/>
        <v>0</v>
      </c>
      <c r="AX119" s="359">
        <f t="shared" ca="1" si="121"/>
        <v>0</v>
      </c>
      <c r="AY119" s="359">
        <f t="shared" ca="1" si="122"/>
        <v>0</v>
      </c>
      <c r="AZ119" s="359">
        <f t="shared" ca="1" si="173"/>
        <v>0</v>
      </c>
      <c r="BB119" s="362">
        <f t="shared" ca="1" si="192"/>
        <v>230</v>
      </c>
      <c r="BC119" s="362">
        <v>111</v>
      </c>
      <c r="BD119" s="371">
        <f t="shared" ca="1" si="193"/>
        <v>0</v>
      </c>
      <c r="BE119" s="359">
        <f t="shared" ca="1" si="123"/>
        <v>0</v>
      </c>
      <c r="BF119" s="359">
        <f t="shared" ca="1" si="124"/>
        <v>0</v>
      </c>
      <c r="BG119" s="359">
        <f t="shared" ca="1" si="125"/>
        <v>0</v>
      </c>
      <c r="BH119" s="359">
        <f t="shared" ca="1" si="126"/>
        <v>0</v>
      </c>
      <c r="BI119" s="359">
        <f t="shared" ca="1" si="174"/>
        <v>0</v>
      </c>
      <c r="BK119" s="362">
        <f t="shared" ca="1" si="194"/>
        <v>230</v>
      </c>
      <c r="BL119" s="362">
        <v>111</v>
      </c>
      <c r="BM119" s="371">
        <f t="shared" ca="1" si="195"/>
        <v>0</v>
      </c>
      <c r="BN119" s="359">
        <f t="shared" ca="1" si="127"/>
        <v>0</v>
      </c>
      <c r="BO119" s="359">
        <f t="shared" ca="1" si="128"/>
        <v>0</v>
      </c>
      <c r="BP119" s="359">
        <f t="shared" ca="1" si="129"/>
        <v>0</v>
      </c>
      <c r="BQ119" s="359">
        <f t="shared" ca="1" si="130"/>
        <v>0</v>
      </c>
      <c r="BR119" s="359">
        <f t="shared" ca="1" si="175"/>
        <v>0</v>
      </c>
      <c r="BT119" s="362">
        <f t="shared" ca="1" si="196"/>
        <v>230</v>
      </c>
      <c r="BU119" s="362">
        <v>111</v>
      </c>
      <c r="BV119" s="371">
        <f t="shared" ca="1" si="197"/>
        <v>0</v>
      </c>
      <c r="BW119" s="359">
        <f t="shared" ca="1" si="131"/>
        <v>0</v>
      </c>
      <c r="BX119" s="359">
        <f t="shared" ca="1" si="132"/>
        <v>0</v>
      </c>
      <c r="BY119" s="359">
        <f t="shared" ca="1" si="133"/>
        <v>0</v>
      </c>
      <c r="BZ119" s="359">
        <f t="shared" ca="1" si="134"/>
        <v>0</v>
      </c>
      <c r="CA119" s="359">
        <f t="shared" ca="1" si="176"/>
        <v>0</v>
      </c>
      <c r="CC119" s="362">
        <f t="shared" ca="1" si="198"/>
        <v>230</v>
      </c>
      <c r="CD119" s="362">
        <v>111</v>
      </c>
      <c r="CE119" s="371">
        <f t="shared" ca="1" si="199"/>
        <v>0</v>
      </c>
      <c r="CF119" s="359">
        <f t="shared" ca="1" si="135"/>
        <v>0</v>
      </c>
      <c r="CG119" s="359">
        <f t="shared" ca="1" si="136"/>
        <v>0</v>
      </c>
      <c r="CH119" s="359">
        <f t="shared" ca="1" si="137"/>
        <v>0</v>
      </c>
      <c r="CI119" s="359">
        <f t="shared" ca="1" si="138"/>
        <v>0</v>
      </c>
      <c r="CJ119" s="359">
        <f t="shared" ca="1" si="177"/>
        <v>0</v>
      </c>
      <c r="CL119" s="362">
        <f t="shared" ca="1" si="200"/>
        <v>230</v>
      </c>
      <c r="CM119" s="362">
        <v>111</v>
      </c>
      <c r="CN119" s="371">
        <f t="shared" ca="1" si="201"/>
        <v>0</v>
      </c>
      <c r="CO119" s="359">
        <f t="shared" ca="1" si="139"/>
        <v>0</v>
      </c>
      <c r="CP119" s="359">
        <f t="shared" ca="1" si="140"/>
        <v>0</v>
      </c>
      <c r="CQ119" s="359">
        <f t="shared" ca="1" si="141"/>
        <v>0</v>
      </c>
      <c r="CR119" s="359">
        <f t="shared" ca="1" si="142"/>
        <v>0</v>
      </c>
      <c r="CS119" s="359">
        <f t="shared" ca="1" si="178"/>
        <v>0</v>
      </c>
      <c r="CU119" s="362">
        <f t="shared" ca="1" si="202"/>
        <v>230</v>
      </c>
      <c r="CV119" s="362">
        <v>111</v>
      </c>
      <c r="CW119" s="371">
        <f t="shared" ca="1" si="203"/>
        <v>0</v>
      </c>
      <c r="CX119" s="359">
        <f t="shared" ca="1" si="143"/>
        <v>0</v>
      </c>
      <c r="CY119" s="359">
        <f t="shared" ca="1" si="144"/>
        <v>0</v>
      </c>
      <c r="CZ119" s="359">
        <f t="shared" ca="1" si="145"/>
        <v>0</v>
      </c>
      <c r="DA119" s="359">
        <f t="shared" ca="1" si="146"/>
        <v>0</v>
      </c>
      <c r="DB119" s="359">
        <f t="shared" ca="1" si="179"/>
        <v>0</v>
      </c>
      <c r="DD119" s="362">
        <f t="shared" ca="1" si="204"/>
        <v>230</v>
      </c>
      <c r="DE119" s="362">
        <v>111</v>
      </c>
      <c r="DF119" s="371">
        <f t="shared" ca="1" si="205"/>
        <v>0</v>
      </c>
      <c r="DG119" s="359">
        <f t="shared" ca="1" si="147"/>
        <v>0</v>
      </c>
      <c r="DH119" s="359">
        <f t="shared" ca="1" si="148"/>
        <v>0</v>
      </c>
      <c r="DI119" s="359">
        <f t="shared" ca="1" si="149"/>
        <v>0</v>
      </c>
      <c r="DJ119" s="359">
        <f t="shared" ca="1" si="150"/>
        <v>0</v>
      </c>
      <c r="DK119" s="359">
        <f t="shared" ca="1" si="180"/>
        <v>0</v>
      </c>
      <c r="DM119" s="362">
        <f t="shared" ca="1" si="206"/>
        <v>230</v>
      </c>
      <c r="DN119" s="362">
        <v>111</v>
      </c>
      <c r="DO119" s="371">
        <f t="shared" ca="1" si="207"/>
        <v>0</v>
      </c>
      <c r="DP119" s="359">
        <f t="shared" ca="1" si="151"/>
        <v>0</v>
      </c>
      <c r="DQ119" s="359">
        <f t="shared" ca="1" si="152"/>
        <v>0</v>
      </c>
      <c r="DR119" s="359">
        <f t="shared" ca="1" si="153"/>
        <v>0</v>
      </c>
      <c r="DS119" s="359">
        <f t="shared" ca="1" si="154"/>
        <v>0</v>
      </c>
      <c r="DT119" s="359">
        <f t="shared" ca="1" si="181"/>
        <v>0</v>
      </c>
      <c r="DV119" s="362">
        <f t="shared" ca="1" si="208"/>
        <v>230</v>
      </c>
      <c r="DW119" s="362">
        <v>111</v>
      </c>
      <c r="DX119" s="371">
        <f t="shared" ca="1" si="209"/>
        <v>0</v>
      </c>
      <c r="DY119" s="359">
        <f t="shared" ca="1" si="155"/>
        <v>0</v>
      </c>
      <c r="DZ119" s="359">
        <f t="shared" ca="1" si="156"/>
        <v>0</v>
      </c>
      <c r="EA119" s="359">
        <f t="shared" ca="1" si="157"/>
        <v>0</v>
      </c>
      <c r="EB119" s="359">
        <f t="shared" ca="1" si="158"/>
        <v>0</v>
      </c>
      <c r="EC119" s="359">
        <f t="shared" ca="1" si="182"/>
        <v>0</v>
      </c>
      <c r="EE119" s="362">
        <f t="shared" ca="1" si="210"/>
        <v>230</v>
      </c>
      <c r="EF119" s="362">
        <v>111</v>
      </c>
      <c r="EG119" s="371">
        <f t="shared" ca="1" si="211"/>
        <v>0</v>
      </c>
      <c r="EH119" s="359">
        <f t="shared" ca="1" si="159"/>
        <v>0</v>
      </c>
      <c r="EI119" s="359">
        <f t="shared" ca="1" si="160"/>
        <v>0</v>
      </c>
      <c r="EJ119" s="359">
        <f t="shared" ca="1" si="161"/>
        <v>0</v>
      </c>
      <c r="EK119" s="359">
        <f t="shared" ca="1" si="162"/>
        <v>0</v>
      </c>
      <c r="EL119" s="359">
        <f t="shared" ca="1" si="183"/>
        <v>0</v>
      </c>
    </row>
    <row r="120" spans="6:142" x14ac:dyDescent="0.35">
      <c r="F120" s="372">
        <f ca="1">IFERROR(INDEX('Inflation Rates'!$A$16:$H$138,MATCH('TSP Traditional'!$H120,'Inflation Rates'!$A$16:$A$138,0),8)/INDEX('Inflation Rates'!$A$16:$H$138,MATCH('TSP Traditional'!$H120,'Inflation Rates'!$A$16:$A$138,0)-1,8)-1,F119)</f>
        <v>2.0000000000000018E-2</v>
      </c>
      <c r="G120" s="372">
        <f ca="1">IFERROR(INDEX('Inflation Rates'!$A$16:$H$138,MATCH('TSP Traditional'!$H120,'Inflation Rates'!$A$16:$A$138,0),6)/INDEX('Inflation Rates'!$A$16:$H$138,MATCH('TSP Traditional'!$H120,'Inflation Rates'!$A$16:$A$138,0)-1,6)-1,G119)</f>
        <v>2.0999999999999908E-2</v>
      </c>
      <c r="H120" s="362">
        <f t="shared" ca="1" si="212"/>
        <v>2131</v>
      </c>
      <c r="I120" s="362">
        <f t="shared" ca="1" si="213"/>
        <v>231</v>
      </c>
      <c r="J120" s="362">
        <v>112</v>
      </c>
      <c r="K120" s="371">
        <f t="shared" ca="1" si="110"/>
        <v>0</v>
      </c>
      <c r="L120" s="359">
        <f t="shared" ca="1" si="163"/>
        <v>0</v>
      </c>
      <c r="M120" s="359">
        <f t="shared" ca="1" si="164"/>
        <v>0</v>
      </c>
      <c r="N120" s="359">
        <f t="shared" ca="1" si="165"/>
        <v>0</v>
      </c>
      <c r="O120" s="359">
        <f t="shared" ca="1" si="166"/>
        <v>0</v>
      </c>
      <c r="P120" s="359">
        <f t="shared" ca="1" si="184"/>
        <v>0</v>
      </c>
      <c r="R120" s="362">
        <f t="shared" ca="1" si="214"/>
        <v>231</v>
      </c>
      <c r="S120" s="362">
        <v>111</v>
      </c>
      <c r="T120" s="371">
        <f t="shared" ca="1" si="215"/>
        <v>0</v>
      </c>
      <c r="U120" s="359">
        <f t="shared" ca="1" si="167"/>
        <v>0</v>
      </c>
      <c r="V120" s="359">
        <f t="shared" ca="1" si="168"/>
        <v>0</v>
      </c>
      <c r="W120" s="359">
        <f t="shared" ca="1" si="169"/>
        <v>0</v>
      </c>
      <c r="X120" s="359">
        <f t="shared" ca="1" si="170"/>
        <v>0</v>
      </c>
      <c r="Y120" s="359">
        <f t="shared" ca="1" si="185"/>
        <v>0</v>
      </c>
      <c r="AA120" s="362">
        <f t="shared" ca="1" si="186"/>
        <v>231</v>
      </c>
      <c r="AB120" s="362">
        <v>112</v>
      </c>
      <c r="AC120" s="371">
        <f t="shared" ca="1" si="187"/>
        <v>0</v>
      </c>
      <c r="AD120" s="359">
        <f t="shared" ca="1" si="111"/>
        <v>0</v>
      </c>
      <c r="AE120" s="359">
        <f t="shared" ca="1" si="112"/>
        <v>0</v>
      </c>
      <c r="AF120" s="359">
        <f t="shared" ca="1" si="113"/>
        <v>0</v>
      </c>
      <c r="AG120" s="359">
        <f t="shared" ca="1" si="114"/>
        <v>0</v>
      </c>
      <c r="AH120" s="359">
        <f t="shared" ca="1" si="171"/>
        <v>0</v>
      </c>
      <c r="AJ120" s="362">
        <f t="shared" ca="1" si="188"/>
        <v>231</v>
      </c>
      <c r="AK120" s="362">
        <v>112</v>
      </c>
      <c r="AL120" s="371">
        <f t="shared" ca="1" si="189"/>
        <v>0</v>
      </c>
      <c r="AM120" s="359">
        <f t="shared" ca="1" si="115"/>
        <v>0</v>
      </c>
      <c r="AN120" s="359">
        <f t="shared" ca="1" si="116"/>
        <v>0</v>
      </c>
      <c r="AO120" s="359">
        <f t="shared" ca="1" si="117"/>
        <v>0</v>
      </c>
      <c r="AP120" s="359">
        <f t="shared" ca="1" si="118"/>
        <v>0</v>
      </c>
      <c r="AQ120" s="359">
        <f t="shared" ca="1" si="172"/>
        <v>0</v>
      </c>
      <c r="AS120" s="362">
        <f t="shared" ca="1" si="190"/>
        <v>231</v>
      </c>
      <c r="AT120" s="362">
        <v>112</v>
      </c>
      <c r="AU120" s="371">
        <f t="shared" ca="1" si="191"/>
        <v>0</v>
      </c>
      <c r="AV120" s="359">
        <f t="shared" ca="1" si="119"/>
        <v>0</v>
      </c>
      <c r="AW120" s="359">
        <f t="shared" ca="1" si="120"/>
        <v>0</v>
      </c>
      <c r="AX120" s="359">
        <f t="shared" ca="1" si="121"/>
        <v>0</v>
      </c>
      <c r="AY120" s="359">
        <f t="shared" ca="1" si="122"/>
        <v>0</v>
      </c>
      <c r="AZ120" s="359">
        <f t="shared" ca="1" si="173"/>
        <v>0</v>
      </c>
      <c r="BB120" s="362">
        <f t="shared" ca="1" si="192"/>
        <v>231</v>
      </c>
      <c r="BC120" s="362">
        <v>112</v>
      </c>
      <c r="BD120" s="371">
        <f t="shared" ca="1" si="193"/>
        <v>0</v>
      </c>
      <c r="BE120" s="359">
        <f t="shared" ca="1" si="123"/>
        <v>0</v>
      </c>
      <c r="BF120" s="359">
        <f t="shared" ca="1" si="124"/>
        <v>0</v>
      </c>
      <c r="BG120" s="359">
        <f t="shared" ca="1" si="125"/>
        <v>0</v>
      </c>
      <c r="BH120" s="359">
        <f t="shared" ca="1" si="126"/>
        <v>0</v>
      </c>
      <c r="BI120" s="359">
        <f t="shared" ca="1" si="174"/>
        <v>0</v>
      </c>
      <c r="BK120" s="362">
        <f t="shared" ca="1" si="194"/>
        <v>231</v>
      </c>
      <c r="BL120" s="362">
        <v>112</v>
      </c>
      <c r="BM120" s="371">
        <f t="shared" ca="1" si="195"/>
        <v>0</v>
      </c>
      <c r="BN120" s="359">
        <f t="shared" ca="1" si="127"/>
        <v>0</v>
      </c>
      <c r="BO120" s="359">
        <f t="shared" ca="1" si="128"/>
        <v>0</v>
      </c>
      <c r="BP120" s="359">
        <f t="shared" ca="1" si="129"/>
        <v>0</v>
      </c>
      <c r="BQ120" s="359">
        <f t="shared" ca="1" si="130"/>
        <v>0</v>
      </c>
      <c r="BR120" s="359">
        <f t="shared" ca="1" si="175"/>
        <v>0</v>
      </c>
      <c r="BT120" s="362">
        <f t="shared" ca="1" si="196"/>
        <v>231</v>
      </c>
      <c r="BU120" s="362">
        <v>112</v>
      </c>
      <c r="BV120" s="371">
        <f t="shared" ca="1" si="197"/>
        <v>0</v>
      </c>
      <c r="BW120" s="359">
        <f t="shared" ca="1" si="131"/>
        <v>0</v>
      </c>
      <c r="BX120" s="359">
        <f t="shared" ca="1" si="132"/>
        <v>0</v>
      </c>
      <c r="BY120" s="359">
        <f t="shared" ca="1" si="133"/>
        <v>0</v>
      </c>
      <c r="BZ120" s="359">
        <f t="shared" ca="1" si="134"/>
        <v>0</v>
      </c>
      <c r="CA120" s="359">
        <f t="shared" ca="1" si="176"/>
        <v>0</v>
      </c>
      <c r="CC120" s="362">
        <f t="shared" ca="1" si="198"/>
        <v>231</v>
      </c>
      <c r="CD120" s="362">
        <v>112</v>
      </c>
      <c r="CE120" s="371">
        <f t="shared" ca="1" si="199"/>
        <v>0</v>
      </c>
      <c r="CF120" s="359">
        <f t="shared" ca="1" si="135"/>
        <v>0</v>
      </c>
      <c r="CG120" s="359">
        <f t="shared" ca="1" si="136"/>
        <v>0</v>
      </c>
      <c r="CH120" s="359">
        <f t="shared" ca="1" si="137"/>
        <v>0</v>
      </c>
      <c r="CI120" s="359">
        <f t="shared" ca="1" si="138"/>
        <v>0</v>
      </c>
      <c r="CJ120" s="359">
        <f t="shared" ca="1" si="177"/>
        <v>0</v>
      </c>
      <c r="CL120" s="362">
        <f t="shared" ca="1" si="200"/>
        <v>231</v>
      </c>
      <c r="CM120" s="362">
        <v>112</v>
      </c>
      <c r="CN120" s="371">
        <f t="shared" ca="1" si="201"/>
        <v>0</v>
      </c>
      <c r="CO120" s="359">
        <f t="shared" ca="1" si="139"/>
        <v>0</v>
      </c>
      <c r="CP120" s="359">
        <f t="shared" ca="1" si="140"/>
        <v>0</v>
      </c>
      <c r="CQ120" s="359">
        <f t="shared" ca="1" si="141"/>
        <v>0</v>
      </c>
      <c r="CR120" s="359">
        <f t="shared" ca="1" si="142"/>
        <v>0</v>
      </c>
      <c r="CS120" s="359">
        <f t="shared" ca="1" si="178"/>
        <v>0</v>
      </c>
      <c r="CU120" s="362">
        <f t="shared" ca="1" si="202"/>
        <v>231</v>
      </c>
      <c r="CV120" s="362">
        <v>112</v>
      </c>
      <c r="CW120" s="371">
        <f t="shared" ca="1" si="203"/>
        <v>0</v>
      </c>
      <c r="CX120" s="359">
        <f t="shared" ca="1" si="143"/>
        <v>0</v>
      </c>
      <c r="CY120" s="359">
        <f t="shared" ca="1" si="144"/>
        <v>0</v>
      </c>
      <c r="CZ120" s="359">
        <f t="shared" ca="1" si="145"/>
        <v>0</v>
      </c>
      <c r="DA120" s="359">
        <f t="shared" ca="1" si="146"/>
        <v>0</v>
      </c>
      <c r="DB120" s="359">
        <f t="shared" ca="1" si="179"/>
        <v>0</v>
      </c>
      <c r="DD120" s="362">
        <f t="shared" ca="1" si="204"/>
        <v>231</v>
      </c>
      <c r="DE120" s="362">
        <v>112</v>
      </c>
      <c r="DF120" s="371">
        <f t="shared" ca="1" si="205"/>
        <v>0</v>
      </c>
      <c r="DG120" s="359">
        <f t="shared" ca="1" si="147"/>
        <v>0</v>
      </c>
      <c r="DH120" s="359">
        <f t="shared" ca="1" si="148"/>
        <v>0</v>
      </c>
      <c r="DI120" s="359">
        <f t="shared" ca="1" si="149"/>
        <v>0</v>
      </c>
      <c r="DJ120" s="359">
        <f t="shared" ca="1" si="150"/>
        <v>0</v>
      </c>
      <c r="DK120" s="359">
        <f t="shared" ca="1" si="180"/>
        <v>0</v>
      </c>
      <c r="DM120" s="362">
        <f t="shared" ca="1" si="206"/>
        <v>231</v>
      </c>
      <c r="DN120" s="362">
        <v>112</v>
      </c>
      <c r="DO120" s="371">
        <f t="shared" ca="1" si="207"/>
        <v>0</v>
      </c>
      <c r="DP120" s="359">
        <f t="shared" ca="1" si="151"/>
        <v>0</v>
      </c>
      <c r="DQ120" s="359">
        <f t="shared" ca="1" si="152"/>
        <v>0</v>
      </c>
      <c r="DR120" s="359">
        <f t="shared" ca="1" si="153"/>
        <v>0</v>
      </c>
      <c r="DS120" s="359">
        <f t="shared" ca="1" si="154"/>
        <v>0</v>
      </c>
      <c r="DT120" s="359">
        <f t="shared" ca="1" si="181"/>
        <v>0</v>
      </c>
      <c r="DV120" s="362">
        <f t="shared" ca="1" si="208"/>
        <v>231</v>
      </c>
      <c r="DW120" s="362">
        <v>112</v>
      </c>
      <c r="DX120" s="371">
        <f t="shared" ca="1" si="209"/>
        <v>0</v>
      </c>
      <c r="DY120" s="359">
        <f t="shared" ca="1" si="155"/>
        <v>0</v>
      </c>
      <c r="DZ120" s="359">
        <f t="shared" ca="1" si="156"/>
        <v>0</v>
      </c>
      <c r="EA120" s="359">
        <f t="shared" ca="1" si="157"/>
        <v>0</v>
      </c>
      <c r="EB120" s="359">
        <f t="shared" ca="1" si="158"/>
        <v>0</v>
      </c>
      <c r="EC120" s="359">
        <f t="shared" ca="1" si="182"/>
        <v>0</v>
      </c>
      <c r="EE120" s="362">
        <f t="shared" ca="1" si="210"/>
        <v>231</v>
      </c>
      <c r="EF120" s="362">
        <v>112</v>
      </c>
      <c r="EG120" s="371">
        <f t="shared" ca="1" si="211"/>
        <v>0</v>
      </c>
      <c r="EH120" s="359">
        <f t="shared" ca="1" si="159"/>
        <v>0</v>
      </c>
      <c r="EI120" s="359">
        <f t="shared" ca="1" si="160"/>
        <v>0</v>
      </c>
      <c r="EJ120" s="359">
        <f t="shared" ca="1" si="161"/>
        <v>0</v>
      </c>
      <c r="EK120" s="359">
        <f t="shared" ca="1" si="162"/>
        <v>0</v>
      </c>
      <c r="EL120" s="359">
        <f t="shared" ca="1" si="183"/>
        <v>0</v>
      </c>
    </row>
    <row r="121" spans="6:142" x14ac:dyDescent="0.35">
      <c r="F121" s="372">
        <f ca="1">IFERROR(INDEX('Inflation Rates'!$A$16:$H$138,MATCH('TSP Traditional'!$H121,'Inflation Rates'!$A$16:$A$138,0),8)/INDEX('Inflation Rates'!$A$16:$H$138,MATCH('TSP Traditional'!$H121,'Inflation Rates'!$A$16:$A$138,0)-1,8)-1,F120)</f>
        <v>2.0000000000000018E-2</v>
      </c>
      <c r="G121" s="372">
        <f ca="1">IFERROR(INDEX('Inflation Rates'!$A$16:$H$138,MATCH('TSP Traditional'!$H121,'Inflation Rates'!$A$16:$A$138,0),6)/INDEX('Inflation Rates'!$A$16:$H$138,MATCH('TSP Traditional'!$H121,'Inflation Rates'!$A$16:$A$138,0)-1,6)-1,G120)</f>
        <v>2.0999999999999908E-2</v>
      </c>
      <c r="H121" s="362">
        <f t="shared" ca="1" si="212"/>
        <v>2132</v>
      </c>
      <c r="I121" s="362">
        <f t="shared" ca="1" si="213"/>
        <v>232</v>
      </c>
      <c r="J121" s="362">
        <v>113</v>
      </c>
      <c r="K121" s="371">
        <f t="shared" ca="1" si="110"/>
        <v>0</v>
      </c>
      <c r="L121" s="359">
        <f t="shared" ca="1" si="163"/>
        <v>0</v>
      </c>
      <c r="M121" s="359">
        <f t="shared" ca="1" si="164"/>
        <v>0</v>
      </c>
      <c r="N121" s="359">
        <f t="shared" ca="1" si="165"/>
        <v>0</v>
      </c>
      <c r="O121" s="359">
        <f t="shared" ca="1" si="166"/>
        <v>0</v>
      </c>
      <c r="P121" s="359">
        <f t="shared" ca="1" si="184"/>
        <v>0</v>
      </c>
      <c r="R121" s="362">
        <f t="shared" ca="1" si="214"/>
        <v>232</v>
      </c>
      <c r="S121" s="362">
        <v>112</v>
      </c>
      <c r="T121" s="371">
        <f t="shared" ca="1" si="215"/>
        <v>0</v>
      </c>
      <c r="U121" s="359">
        <f t="shared" ca="1" si="167"/>
        <v>0</v>
      </c>
      <c r="V121" s="359">
        <f t="shared" ca="1" si="168"/>
        <v>0</v>
      </c>
      <c r="W121" s="359">
        <f t="shared" ca="1" si="169"/>
        <v>0</v>
      </c>
      <c r="X121" s="359">
        <f t="shared" ca="1" si="170"/>
        <v>0</v>
      </c>
      <c r="Y121" s="359">
        <f t="shared" ca="1" si="185"/>
        <v>0</v>
      </c>
      <c r="AA121" s="362">
        <f t="shared" ca="1" si="186"/>
        <v>232</v>
      </c>
      <c r="AB121" s="362">
        <v>113</v>
      </c>
      <c r="AC121" s="371">
        <f t="shared" ca="1" si="187"/>
        <v>0</v>
      </c>
      <c r="AD121" s="359">
        <f t="shared" ca="1" si="111"/>
        <v>0</v>
      </c>
      <c r="AE121" s="359">
        <f t="shared" ca="1" si="112"/>
        <v>0</v>
      </c>
      <c r="AF121" s="359">
        <f t="shared" ca="1" si="113"/>
        <v>0</v>
      </c>
      <c r="AG121" s="359">
        <f t="shared" ca="1" si="114"/>
        <v>0</v>
      </c>
      <c r="AH121" s="359">
        <f t="shared" ca="1" si="171"/>
        <v>0</v>
      </c>
      <c r="AJ121" s="362">
        <f t="shared" ca="1" si="188"/>
        <v>232</v>
      </c>
      <c r="AK121" s="362">
        <v>113</v>
      </c>
      <c r="AL121" s="371">
        <f t="shared" ca="1" si="189"/>
        <v>0</v>
      </c>
      <c r="AM121" s="359">
        <f t="shared" ca="1" si="115"/>
        <v>0</v>
      </c>
      <c r="AN121" s="359">
        <f t="shared" ca="1" si="116"/>
        <v>0</v>
      </c>
      <c r="AO121" s="359">
        <f t="shared" ca="1" si="117"/>
        <v>0</v>
      </c>
      <c r="AP121" s="359">
        <f t="shared" ca="1" si="118"/>
        <v>0</v>
      </c>
      <c r="AQ121" s="359">
        <f t="shared" ca="1" si="172"/>
        <v>0</v>
      </c>
      <c r="AS121" s="362">
        <f t="shared" ca="1" si="190"/>
        <v>232</v>
      </c>
      <c r="AT121" s="362">
        <v>113</v>
      </c>
      <c r="AU121" s="371">
        <f t="shared" ca="1" si="191"/>
        <v>0</v>
      </c>
      <c r="AV121" s="359">
        <f t="shared" ca="1" si="119"/>
        <v>0</v>
      </c>
      <c r="AW121" s="359">
        <f t="shared" ca="1" si="120"/>
        <v>0</v>
      </c>
      <c r="AX121" s="359">
        <f t="shared" ca="1" si="121"/>
        <v>0</v>
      </c>
      <c r="AY121" s="359">
        <f t="shared" ca="1" si="122"/>
        <v>0</v>
      </c>
      <c r="AZ121" s="359">
        <f t="shared" ca="1" si="173"/>
        <v>0</v>
      </c>
      <c r="BB121" s="362">
        <f t="shared" ca="1" si="192"/>
        <v>232</v>
      </c>
      <c r="BC121" s="362">
        <v>113</v>
      </c>
      <c r="BD121" s="371">
        <f t="shared" ca="1" si="193"/>
        <v>0</v>
      </c>
      <c r="BE121" s="359">
        <f t="shared" ca="1" si="123"/>
        <v>0</v>
      </c>
      <c r="BF121" s="359">
        <f t="shared" ca="1" si="124"/>
        <v>0</v>
      </c>
      <c r="BG121" s="359">
        <f t="shared" ca="1" si="125"/>
        <v>0</v>
      </c>
      <c r="BH121" s="359">
        <f t="shared" ca="1" si="126"/>
        <v>0</v>
      </c>
      <c r="BI121" s="359">
        <f t="shared" ca="1" si="174"/>
        <v>0</v>
      </c>
      <c r="BK121" s="362">
        <f t="shared" ca="1" si="194"/>
        <v>232</v>
      </c>
      <c r="BL121" s="362">
        <v>113</v>
      </c>
      <c r="BM121" s="371">
        <f t="shared" ca="1" si="195"/>
        <v>0</v>
      </c>
      <c r="BN121" s="359">
        <f t="shared" ca="1" si="127"/>
        <v>0</v>
      </c>
      <c r="BO121" s="359">
        <f t="shared" ca="1" si="128"/>
        <v>0</v>
      </c>
      <c r="BP121" s="359">
        <f t="shared" ca="1" si="129"/>
        <v>0</v>
      </c>
      <c r="BQ121" s="359">
        <f t="shared" ca="1" si="130"/>
        <v>0</v>
      </c>
      <c r="BR121" s="359">
        <f t="shared" ca="1" si="175"/>
        <v>0</v>
      </c>
      <c r="BT121" s="362">
        <f t="shared" ca="1" si="196"/>
        <v>232</v>
      </c>
      <c r="BU121" s="362">
        <v>113</v>
      </c>
      <c r="BV121" s="371">
        <f t="shared" ca="1" si="197"/>
        <v>0</v>
      </c>
      <c r="BW121" s="359">
        <f t="shared" ca="1" si="131"/>
        <v>0</v>
      </c>
      <c r="BX121" s="359">
        <f t="shared" ca="1" si="132"/>
        <v>0</v>
      </c>
      <c r="BY121" s="359">
        <f t="shared" ca="1" si="133"/>
        <v>0</v>
      </c>
      <c r="BZ121" s="359">
        <f t="shared" ca="1" si="134"/>
        <v>0</v>
      </c>
      <c r="CA121" s="359">
        <f t="shared" ca="1" si="176"/>
        <v>0</v>
      </c>
      <c r="CC121" s="362">
        <f t="shared" ca="1" si="198"/>
        <v>232</v>
      </c>
      <c r="CD121" s="362">
        <v>113</v>
      </c>
      <c r="CE121" s="371">
        <f t="shared" ca="1" si="199"/>
        <v>0</v>
      </c>
      <c r="CF121" s="359">
        <f t="shared" ca="1" si="135"/>
        <v>0</v>
      </c>
      <c r="CG121" s="359">
        <f t="shared" ca="1" si="136"/>
        <v>0</v>
      </c>
      <c r="CH121" s="359">
        <f t="shared" ca="1" si="137"/>
        <v>0</v>
      </c>
      <c r="CI121" s="359">
        <f t="shared" ca="1" si="138"/>
        <v>0</v>
      </c>
      <c r="CJ121" s="359">
        <f t="shared" ca="1" si="177"/>
        <v>0</v>
      </c>
      <c r="CL121" s="362">
        <f t="shared" ca="1" si="200"/>
        <v>232</v>
      </c>
      <c r="CM121" s="362">
        <v>113</v>
      </c>
      <c r="CN121" s="371">
        <f t="shared" ca="1" si="201"/>
        <v>0</v>
      </c>
      <c r="CO121" s="359">
        <f t="shared" ca="1" si="139"/>
        <v>0</v>
      </c>
      <c r="CP121" s="359">
        <f t="shared" ca="1" si="140"/>
        <v>0</v>
      </c>
      <c r="CQ121" s="359">
        <f t="shared" ca="1" si="141"/>
        <v>0</v>
      </c>
      <c r="CR121" s="359">
        <f t="shared" ca="1" si="142"/>
        <v>0</v>
      </c>
      <c r="CS121" s="359">
        <f t="shared" ca="1" si="178"/>
        <v>0</v>
      </c>
      <c r="CU121" s="362">
        <f t="shared" ca="1" si="202"/>
        <v>232</v>
      </c>
      <c r="CV121" s="362">
        <v>113</v>
      </c>
      <c r="CW121" s="371">
        <f t="shared" ca="1" si="203"/>
        <v>0</v>
      </c>
      <c r="CX121" s="359">
        <f t="shared" ca="1" si="143"/>
        <v>0</v>
      </c>
      <c r="CY121" s="359">
        <f t="shared" ca="1" si="144"/>
        <v>0</v>
      </c>
      <c r="CZ121" s="359">
        <f t="shared" ca="1" si="145"/>
        <v>0</v>
      </c>
      <c r="DA121" s="359">
        <f t="shared" ca="1" si="146"/>
        <v>0</v>
      </c>
      <c r="DB121" s="359">
        <f t="shared" ca="1" si="179"/>
        <v>0</v>
      </c>
      <c r="DD121" s="362">
        <f t="shared" ca="1" si="204"/>
        <v>232</v>
      </c>
      <c r="DE121" s="362">
        <v>113</v>
      </c>
      <c r="DF121" s="371">
        <f t="shared" ca="1" si="205"/>
        <v>0</v>
      </c>
      <c r="DG121" s="359">
        <f t="shared" ca="1" si="147"/>
        <v>0</v>
      </c>
      <c r="DH121" s="359">
        <f t="shared" ca="1" si="148"/>
        <v>0</v>
      </c>
      <c r="DI121" s="359">
        <f t="shared" ca="1" si="149"/>
        <v>0</v>
      </c>
      <c r="DJ121" s="359">
        <f t="shared" ca="1" si="150"/>
        <v>0</v>
      </c>
      <c r="DK121" s="359">
        <f t="shared" ca="1" si="180"/>
        <v>0</v>
      </c>
      <c r="DM121" s="362">
        <f t="shared" ca="1" si="206"/>
        <v>232</v>
      </c>
      <c r="DN121" s="362">
        <v>113</v>
      </c>
      <c r="DO121" s="371">
        <f t="shared" ca="1" si="207"/>
        <v>0</v>
      </c>
      <c r="DP121" s="359">
        <f t="shared" ca="1" si="151"/>
        <v>0</v>
      </c>
      <c r="DQ121" s="359">
        <f t="shared" ca="1" si="152"/>
        <v>0</v>
      </c>
      <c r="DR121" s="359">
        <f t="shared" ca="1" si="153"/>
        <v>0</v>
      </c>
      <c r="DS121" s="359">
        <f t="shared" ca="1" si="154"/>
        <v>0</v>
      </c>
      <c r="DT121" s="359">
        <f t="shared" ca="1" si="181"/>
        <v>0</v>
      </c>
      <c r="DV121" s="362">
        <f t="shared" ca="1" si="208"/>
        <v>232</v>
      </c>
      <c r="DW121" s="362">
        <v>113</v>
      </c>
      <c r="DX121" s="371">
        <f t="shared" ca="1" si="209"/>
        <v>0</v>
      </c>
      <c r="DY121" s="359">
        <f t="shared" ca="1" si="155"/>
        <v>0</v>
      </c>
      <c r="DZ121" s="359">
        <f t="shared" ca="1" si="156"/>
        <v>0</v>
      </c>
      <c r="EA121" s="359">
        <f t="shared" ca="1" si="157"/>
        <v>0</v>
      </c>
      <c r="EB121" s="359">
        <f t="shared" ca="1" si="158"/>
        <v>0</v>
      </c>
      <c r="EC121" s="359">
        <f t="shared" ca="1" si="182"/>
        <v>0</v>
      </c>
      <c r="EE121" s="362">
        <f t="shared" ca="1" si="210"/>
        <v>232</v>
      </c>
      <c r="EF121" s="362">
        <v>113</v>
      </c>
      <c r="EG121" s="371">
        <f t="shared" ca="1" si="211"/>
        <v>0</v>
      </c>
      <c r="EH121" s="359">
        <f t="shared" ca="1" si="159"/>
        <v>0</v>
      </c>
      <c r="EI121" s="359">
        <f t="shared" ca="1" si="160"/>
        <v>0</v>
      </c>
      <c r="EJ121" s="359">
        <f t="shared" ca="1" si="161"/>
        <v>0</v>
      </c>
      <c r="EK121" s="359">
        <f t="shared" ca="1" si="162"/>
        <v>0</v>
      </c>
      <c r="EL121" s="359">
        <f t="shared" ca="1" si="183"/>
        <v>0</v>
      </c>
    </row>
    <row r="122" spans="6:142" x14ac:dyDescent="0.35">
      <c r="F122" s="372">
        <f ca="1">IFERROR(INDEX('Inflation Rates'!$A$16:$H$138,MATCH('TSP Traditional'!$H122,'Inflation Rates'!$A$16:$A$138,0),8)/INDEX('Inflation Rates'!$A$16:$H$138,MATCH('TSP Traditional'!$H122,'Inflation Rates'!$A$16:$A$138,0)-1,8)-1,F121)</f>
        <v>2.0000000000000018E-2</v>
      </c>
      <c r="G122" s="372">
        <f ca="1">IFERROR(INDEX('Inflation Rates'!$A$16:$H$138,MATCH('TSP Traditional'!$H122,'Inflation Rates'!$A$16:$A$138,0),6)/INDEX('Inflation Rates'!$A$16:$H$138,MATCH('TSP Traditional'!$H122,'Inflation Rates'!$A$16:$A$138,0)-1,6)-1,G121)</f>
        <v>2.0999999999999908E-2</v>
      </c>
      <c r="H122" s="362">
        <f t="shared" ca="1" si="212"/>
        <v>2133</v>
      </c>
      <c r="I122" s="362">
        <f t="shared" ca="1" si="213"/>
        <v>233</v>
      </c>
      <c r="J122" s="362">
        <v>114</v>
      </c>
      <c r="K122" s="371">
        <f t="shared" ca="1" si="110"/>
        <v>0</v>
      </c>
      <c r="L122" s="359">
        <f t="shared" ca="1" si="163"/>
        <v>0</v>
      </c>
      <c r="M122" s="359">
        <f t="shared" ca="1" si="164"/>
        <v>0</v>
      </c>
      <c r="N122" s="359">
        <f t="shared" ca="1" si="165"/>
        <v>0</v>
      </c>
      <c r="O122" s="359">
        <f t="shared" ca="1" si="166"/>
        <v>0</v>
      </c>
      <c r="P122" s="359">
        <f t="shared" ca="1" si="184"/>
        <v>0</v>
      </c>
      <c r="R122" s="362">
        <f t="shared" ca="1" si="214"/>
        <v>233</v>
      </c>
      <c r="S122" s="362">
        <v>113</v>
      </c>
      <c r="T122" s="371">
        <f t="shared" ca="1" si="215"/>
        <v>0</v>
      </c>
      <c r="U122" s="359">
        <f t="shared" ca="1" si="167"/>
        <v>0</v>
      </c>
      <c r="V122" s="359">
        <f t="shared" ca="1" si="168"/>
        <v>0</v>
      </c>
      <c r="W122" s="359">
        <f t="shared" ca="1" si="169"/>
        <v>0</v>
      </c>
      <c r="X122" s="359">
        <f t="shared" ca="1" si="170"/>
        <v>0</v>
      </c>
      <c r="Y122" s="359">
        <f t="shared" ca="1" si="185"/>
        <v>0</v>
      </c>
      <c r="AA122" s="362">
        <f t="shared" ca="1" si="186"/>
        <v>233</v>
      </c>
      <c r="AB122" s="362">
        <v>114</v>
      </c>
      <c r="AC122" s="371">
        <f t="shared" ca="1" si="187"/>
        <v>0</v>
      </c>
      <c r="AD122" s="359">
        <f t="shared" ca="1" si="111"/>
        <v>0</v>
      </c>
      <c r="AE122" s="359">
        <f t="shared" ca="1" si="112"/>
        <v>0</v>
      </c>
      <c r="AF122" s="359">
        <f t="shared" ca="1" si="113"/>
        <v>0</v>
      </c>
      <c r="AG122" s="359">
        <f t="shared" ca="1" si="114"/>
        <v>0</v>
      </c>
      <c r="AH122" s="359">
        <f t="shared" ca="1" si="171"/>
        <v>0</v>
      </c>
      <c r="AJ122" s="362">
        <f t="shared" ca="1" si="188"/>
        <v>233</v>
      </c>
      <c r="AK122" s="362">
        <v>114</v>
      </c>
      <c r="AL122" s="371">
        <f t="shared" ca="1" si="189"/>
        <v>0</v>
      </c>
      <c r="AM122" s="359">
        <f t="shared" ca="1" si="115"/>
        <v>0</v>
      </c>
      <c r="AN122" s="359">
        <f t="shared" ca="1" si="116"/>
        <v>0</v>
      </c>
      <c r="AO122" s="359">
        <f t="shared" ca="1" si="117"/>
        <v>0</v>
      </c>
      <c r="AP122" s="359">
        <f t="shared" ca="1" si="118"/>
        <v>0</v>
      </c>
      <c r="AQ122" s="359">
        <f t="shared" ca="1" si="172"/>
        <v>0</v>
      </c>
      <c r="AS122" s="362">
        <f t="shared" ca="1" si="190"/>
        <v>233</v>
      </c>
      <c r="AT122" s="362">
        <v>114</v>
      </c>
      <c r="AU122" s="371">
        <f t="shared" ca="1" si="191"/>
        <v>0</v>
      </c>
      <c r="AV122" s="359">
        <f t="shared" ca="1" si="119"/>
        <v>0</v>
      </c>
      <c r="AW122" s="359">
        <f t="shared" ca="1" si="120"/>
        <v>0</v>
      </c>
      <c r="AX122" s="359">
        <f t="shared" ca="1" si="121"/>
        <v>0</v>
      </c>
      <c r="AY122" s="359">
        <f t="shared" ca="1" si="122"/>
        <v>0</v>
      </c>
      <c r="AZ122" s="359">
        <f t="shared" ca="1" si="173"/>
        <v>0</v>
      </c>
      <c r="BB122" s="362">
        <f t="shared" ca="1" si="192"/>
        <v>233</v>
      </c>
      <c r="BC122" s="362">
        <v>114</v>
      </c>
      <c r="BD122" s="371">
        <f t="shared" ca="1" si="193"/>
        <v>0</v>
      </c>
      <c r="BE122" s="359">
        <f t="shared" ca="1" si="123"/>
        <v>0</v>
      </c>
      <c r="BF122" s="359">
        <f t="shared" ca="1" si="124"/>
        <v>0</v>
      </c>
      <c r="BG122" s="359">
        <f t="shared" ca="1" si="125"/>
        <v>0</v>
      </c>
      <c r="BH122" s="359">
        <f t="shared" ca="1" si="126"/>
        <v>0</v>
      </c>
      <c r="BI122" s="359">
        <f t="shared" ca="1" si="174"/>
        <v>0</v>
      </c>
      <c r="BK122" s="362">
        <f t="shared" ca="1" si="194"/>
        <v>233</v>
      </c>
      <c r="BL122" s="362">
        <v>114</v>
      </c>
      <c r="BM122" s="371">
        <f t="shared" ca="1" si="195"/>
        <v>0</v>
      </c>
      <c r="BN122" s="359">
        <f t="shared" ca="1" si="127"/>
        <v>0</v>
      </c>
      <c r="BO122" s="359">
        <f t="shared" ca="1" si="128"/>
        <v>0</v>
      </c>
      <c r="BP122" s="359">
        <f t="shared" ca="1" si="129"/>
        <v>0</v>
      </c>
      <c r="BQ122" s="359">
        <f t="shared" ca="1" si="130"/>
        <v>0</v>
      </c>
      <c r="BR122" s="359">
        <f t="shared" ca="1" si="175"/>
        <v>0</v>
      </c>
      <c r="BT122" s="362">
        <f t="shared" ca="1" si="196"/>
        <v>233</v>
      </c>
      <c r="BU122" s="362">
        <v>114</v>
      </c>
      <c r="BV122" s="371">
        <f t="shared" ca="1" si="197"/>
        <v>0</v>
      </c>
      <c r="BW122" s="359">
        <f t="shared" ca="1" si="131"/>
        <v>0</v>
      </c>
      <c r="BX122" s="359">
        <f t="shared" ca="1" si="132"/>
        <v>0</v>
      </c>
      <c r="BY122" s="359">
        <f t="shared" ca="1" si="133"/>
        <v>0</v>
      </c>
      <c r="BZ122" s="359">
        <f t="shared" ca="1" si="134"/>
        <v>0</v>
      </c>
      <c r="CA122" s="359">
        <f t="shared" ca="1" si="176"/>
        <v>0</v>
      </c>
      <c r="CC122" s="362">
        <f t="shared" ca="1" si="198"/>
        <v>233</v>
      </c>
      <c r="CD122" s="362">
        <v>114</v>
      </c>
      <c r="CE122" s="371">
        <f t="shared" ca="1" si="199"/>
        <v>0</v>
      </c>
      <c r="CF122" s="359">
        <f t="shared" ca="1" si="135"/>
        <v>0</v>
      </c>
      <c r="CG122" s="359">
        <f t="shared" ca="1" si="136"/>
        <v>0</v>
      </c>
      <c r="CH122" s="359">
        <f t="shared" ca="1" si="137"/>
        <v>0</v>
      </c>
      <c r="CI122" s="359">
        <f t="shared" ca="1" si="138"/>
        <v>0</v>
      </c>
      <c r="CJ122" s="359">
        <f t="shared" ca="1" si="177"/>
        <v>0</v>
      </c>
      <c r="CL122" s="362">
        <f t="shared" ca="1" si="200"/>
        <v>233</v>
      </c>
      <c r="CM122" s="362">
        <v>114</v>
      </c>
      <c r="CN122" s="371">
        <f t="shared" ca="1" si="201"/>
        <v>0</v>
      </c>
      <c r="CO122" s="359">
        <f t="shared" ca="1" si="139"/>
        <v>0</v>
      </c>
      <c r="CP122" s="359">
        <f t="shared" ca="1" si="140"/>
        <v>0</v>
      </c>
      <c r="CQ122" s="359">
        <f t="shared" ca="1" si="141"/>
        <v>0</v>
      </c>
      <c r="CR122" s="359">
        <f t="shared" ca="1" si="142"/>
        <v>0</v>
      </c>
      <c r="CS122" s="359">
        <f t="shared" ca="1" si="178"/>
        <v>0</v>
      </c>
      <c r="CU122" s="362">
        <f t="shared" ca="1" si="202"/>
        <v>233</v>
      </c>
      <c r="CV122" s="362">
        <v>114</v>
      </c>
      <c r="CW122" s="371">
        <f t="shared" ca="1" si="203"/>
        <v>0</v>
      </c>
      <c r="CX122" s="359">
        <f t="shared" ca="1" si="143"/>
        <v>0</v>
      </c>
      <c r="CY122" s="359">
        <f t="shared" ca="1" si="144"/>
        <v>0</v>
      </c>
      <c r="CZ122" s="359">
        <f t="shared" ca="1" si="145"/>
        <v>0</v>
      </c>
      <c r="DA122" s="359">
        <f t="shared" ca="1" si="146"/>
        <v>0</v>
      </c>
      <c r="DB122" s="359">
        <f t="shared" ca="1" si="179"/>
        <v>0</v>
      </c>
      <c r="DD122" s="362">
        <f t="shared" ca="1" si="204"/>
        <v>233</v>
      </c>
      <c r="DE122" s="362">
        <v>114</v>
      </c>
      <c r="DF122" s="371">
        <f t="shared" ca="1" si="205"/>
        <v>0</v>
      </c>
      <c r="DG122" s="359">
        <f t="shared" ca="1" si="147"/>
        <v>0</v>
      </c>
      <c r="DH122" s="359">
        <f t="shared" ca="1" si="148"/>
        <v>0</v>
      </c>
      <c r="DI122" s="359">
        <f t="shared" ca="1" si="149"/>
        <v>0</v>
      </c>
      <c r="DJ122" s="359">
        <f t="shared" ca="1" si="150"/>
        <v>0</v>
      </c>
      <c r="DK122" s="359">
        <f t="shared" ca="1" si="180"/>
        <v>0</v>
      </c>
      <c r="DM122" s="362">
        <f t="shared" ca="1" si="206"/>
        <v>233</v>
      </c>
      <c r="DN122" s="362">
        <v>114</v>
      </c>
      <c r="DO122" s="371">
        <f t="shared" ca="1" si="207"/>
        <v>0</v>
      </c>
      <c r="DP122" s="359">
        <f t="shared" ca="1" si="151"/>
        <v>0</v>
      </c>
      <c r="DQ122" s="359">
        <f t="shared" ca="1" si="152"/>
        <v>0</v>
      </c>
      <c r="DR122" s="359">
        <f t="shared" ca="1" si="153"/>
        <v>0</v>
      </c>
      <c r="DS122" s="359">
        <f t="shared" ca="1" si="154"/>
        <v>0</v>
      </c>
      <c r="DT122" s="359">
        <f t="shared" ca="1" si="181"/>
        <v>0</v>
      </c>
      <c r="DV122" s="362">
        <f t="shared" ca="1" si="208"/>
        <v>233</v>
      </c>
      <c r="DW122" s="362">
        <v>114</v>
      </c>
      <c r="DX122" s="371">
        <f t="shared" ca="1" si="209"/>
        <v>0</v>
      </c>
      <c r="DY122" s="359">
        <f t="shared" ca="1" si="155"/>
        <v>0</v>
      </c>
      <c r="DZ122" s="359">
        <f t="shared" ca="1" si="156"/>
        <v>0</v>
      </c>
      <c r="EA122" s="359">
        <f t="shared" ca="1" si="157"/>
        <v>0</v>
      </c>
      <c r="EB122" s="359">
        <f t="shared" ca="1" si="158"/>
        <v>0</v>
      </c>
      <c r="EC122" s="359">
        <f t="shared" ca="1" si="182"/>
        <v>0</v>
      </c>
      <c r="EE122" s="362">
        <f t="shared" ca="1" si="210"/>
        <v>233</v>
      </c>
      <c r="EF122" s="362">
        <v>114</v>
      </c>
      <c r="EG122" s="371">
        <f t="shared" ca="1" si="211"/>
        <v>0</v>
      </c>
      <c r="EH122" s="359">
        <f t="shared" ca="1" si="159"/>
        <v>0</v>
      </c>
      <c r="EI122" s="359">
        <f t="shared" ca="1" si="160"/>
        <v>0</v>
      </c>
      <c r="EJ122" s="359">
        <f t="shared" ca="1" si="161"/>
        <v>0</v>
      </c>
      <c r="EK122" s="359">
        <f t="shared" ca="1" si="162"/>
        <v>0</v>
      </c>
      <c r="EL122" s="359">
        <f t="shared" ca="1" si="183"/>
        <v>0</v>
      </c>
    </row>
    <row r="123" spans="6:142" x14ac:dyDescent="0.35">
      <c r="F123" s="372">
        <f ca="1">IFERROR(INDEX('Inflation Rates'!$A$16:$H$138,MATCH('TSP Traditional'!$H123,'Inflation Rates'!$A$16:$A$138,0),8)/INDEX('Inflation Rates'!$A$16:$H$138,MATCH('TSP Traditional'!$H123,'Inflation Rates'!$A$16:$A$138,0)-1,8)-1,F122)</f>
        <v>2.0000000000000018E-2</v>
      </c>
      <c r="G123" s="372">
        <f ca="1">IFERROR(INDEX('Inflation Rates'!$A$16:$H$138,MATCH('TSP Traditional'!$H123,'Inflation Rates'!$A$16:$A$138,0),6)/INDEX('Inflation Rates'!$A$16:$H$138,MATCH('TSP Traditional'!$H123,'Inflation Rates'!$A$16:$A$138,0)-1,6)-1,G122)</f>
        <v>2.0999999999999908E-2</v>
      </c>
      <c r="H123" s="362">
        <f t="shared" ca="1" si="212"/>
        <v>2134</v>
      </c>
      <c r="I123" s="362">
        <f t="shared" ca="1" si="213"/>
        <v>234</v>
      </c>
      <c r="J123" s="362">
        <v>115</v>
      </c>
      <c r="K123" s="371">
        <f t="shared" ca="1" si="110"/>
        <v>0</v>
      </c>
      <c r="L123" s="359">
        <f t="shared" ca="1" si="163"/>
        <v>0</v>
      </c>
      <c r="M123" s="359">
        <f t="shared" ca="1" si="164"/>
        <v>0</v>
      </c>
      <c r="N123" s="359">
        <f t="shared" ca="1" si="165"/>
        <v>0</v>
      </c>
      <c r="O123" s="359">
        <f t="shared" ca="1" si="166"/>
        <v>0</v>
      </c>
      <c r="P123" s="359">
        <f t="shared" ca="1" si="184"/>
        <v>0</v>
      </c>
      <c r="R123" s="362">
        <f t="shared" ca="1" si="214"/>
        <v>234</v>
      </c>
      <c r="S123" s="362">
        <v>114</v>
      </c>
      <c r="T123" s="371">
        <f t="shared" ca="1" si="215"/>
        <v>0</v>
      </c>
      <c r="U123" s="359">
        <f t="shared" ca="1" si="167"/>
        <v>0</v>
      </c>
      <c r="V123" s="359">
        <f t="shared" ca="1" si="168"/>
        <v>0</v>
      </c>
      <c r="W123" s="359">
        <f t="shared" ca="1" si="169"/>
        <v>0</v>
      </c>
      <c r="X123" s="359">
        <f t="shared" ca="1" si="170"/>
        <v>0</v>
      </c>
      <c r="Y123" s="359">
        <f t="shared" ca="1" si="185"/>
        <v>0</v>
      </c>
      <c r="AA123" s="362">
        <f t="shared" ca="1" si="186"/>
        <v>234</v>
      </c>
      <c r="AB123" s="362">
        <v>115</v>
      </c>
      <c r="AC123" s="371">
        <f t="shared" ca="1" si="187"/>
        <v>0</v>
      </c>
      <c r="AD123" s="359">
        <f t="shared" ca="1" si="111"/>
        <v>0</v>
      </c>
      <c r="AE123" s="359">
        <f t="shared" ca="1" si="112"/>
        <v>0</v>
      </c>
      <c r="AF123" s="359">
        <f t="shared" ca="1" si="113"/>
        <v>0</v>
      </c>
      <c r="AG123" s="359">
        <f t="shared" ca="1" si="114"/>
        <v>0</v>
      </c>
      <c r="AH123" s="359">
        <f t="shared" ca="1" si="171"/>
        <v>0</v>
      </c>
      <c r="AJ123" s="362">
        <f t="shared" ca="1" si="188"/>
        <v>234</v>
      </c>
      <c r="AK123" s="362">
        <v>115</v>
      </c>
      <c r="AL123" s="371">
        <f t="shared" ca="1" si="189"/>
        <v>0</v>
      </c>
      <c r="AM123" s="359">
        <f t="shared" ca="1" si="115"/>
        <v>0</v>
      </c>
      <c r="AN123" s="359">
        <f t="shared" ca="1" si="116"/>
        <v>0</v>
      </c>
      <c r="AO123" s="359">
        <f t="shared" ca="1" si="117"/>
        <v>0</v>
      </c>
      <c r="AP123" s="359">
        <f t="shared" ca="1" si="118"/>
        <v>0</v>
      </c>
      <c r="AQ123" s="359">
        <f t="shared" ca="1" si="172"/>
        <v>0</v>
      </c>
      <c r="AS123" s="362">
        <f t="shared" ca="1" si="190"/>
        <v>234</v>
      </c>
      <c r="AT123" s="362">
        <v>115</v>
      </c>
      <c r="AU123" s="371">
        <f t="shared" ca="1" si="191"/>
        <v>0</v>
      </c>
      <c r="AV123" s="359">
        <f t="shared" ca="1" si="119"/>
        <v>0</v>
      </c>
      <c r="AW123" s="359">
        <f t="shared" ca="1" si="120"/>
        <v>0</v>
      </c>
      <c r="AX123" s="359">
        <f t="shared" ca="1" si="121"/>
        <v>0</v>
      </c>
      <c r="AY123" s="359">
        <f t="shared" ca="1" si="122"/>
        <v>0</v>
      </c>
      <c r="AZ123" s="359">
        <f t="shared" ca="1" si="173"/>
        <v>0</v>
      </c>
      <c r="BB123" s="362">
        <f t="shared" ca="1" si="192"/>
        <v>234</v>
      </c>
      <c r="BC123" s="362">
        <v>115</v>
      </c>
      <c r="BD123" s="371">
        <f t="shared" ca="1" si="193"/>
        <v>0</v>
      </c>
      <c r="BE123" s="359">
        <f t="shared" ca="1" si="123"/>
        <v>0</v>
      </c>
      <c r="BF123" s="359">
        <f t="shared" ca="1" si="124"/>
        <v>0</v>
      </c>
      <c r="BG123" s="359">
        <f t="shared" ca="1" si="125"/>
        <v>0</v>
      </c>
      <c r="BH123" s="359">
        <f t="shared" ca="1" si="126"/>
        <v>0</v>
      </c>
      <c r="BI123" s="359">
        <f t="shared" ca="1" si="174"/>
        <v>0</v>
      </c>
      <c r="BK123" s="362">
        <f t="shared" ca="1" si="194"/>
        <v>234</v>
      </c>
      <c r="BL123" s="362">
        <v>115</v>
      </c>
      <c r="BM123" s="371">
        <f t="shared" ca="1" si="195"/>
        <v>0</v>
      </c>
      <c r="BN123" s="359">
        <f t="shared" ca="1" si="127"/>
        <v>0</v>
      </c>
      <c r="BO123" s="359">
        <f t="shared" ca="1" si="128"/>
        <v>0</v>
      </c>
      <c r="BP123" s="359">
        <f t="shared" ca="1" si="129"/>
        <v>0</v>
      </c>
      <c r="BQ123" s="359">
        <f t="shared" ca="1" si="130"/>
        <v>0</v>
      </c>
      <c r="BR123" s="359">
        <f t="shared" ca="1" si="175"/>
        <v>0</v>
      </c>
      <c r="BT123" s="362">
        <f t="shared" ca="1" si="196"/>
        <v>234</v>
      </c>
      <c r="BU123" s="362">
        <v>115</v>
      </c>
      <c r="BV123" s="371">
        <f t="shared" ca="1" si="197"/>
        <v>0</v>
      </c>
      <c r="BW123" s="359">
        <f t="shared" ca="1" si="131"/>
        <v>0</v>
      </c>
      <c r="BX123" s="359">
        <f t="shared" ca="1" si="132"/>
        <v>0</v>
      </c>
      <c r="BY123" s="359">
        <f t="shared" ca="1" si="133"/>
        <v>0</v>
      </c>
      <c r="BZ123" s="359">
        <f t="shared" ca="1" si="134"/>
        <v>0</v>
      </c>
      <c r="CA123" s="359">
        <f t="shared" ca="1" si="176"/>
        <v>0</v>
      </c>
      <c r="CC123" s="362">
        <f t="shared" ca="1" si="198"/>
        <v>234</v>
      </c>
      <c r="CD123" s="362">
        <v>115</v>
      </c>
      <c r="CE123" s="371">
        <f t="shared" ca="1" si="199"/>
        <v>0</v>
      </c>
      <c r="CF123" s="359">
        <f t="shared" ca="1" si="135"/>
        <v>0</v>
      </c>
      <c r="CG123" s="359">
        <f t="shared" ca="1" si="136"/>
        <v>0</v>
      </c>
      <c r="CH123" s="359">
        <f t="shared" ca="1" si="137"/>
        <v>0</v>
      </c>
      <c r="CI123" s="359">
        <f t="shared" ca="1" si="138"/>
        <v>0</v>
      </c>
      <c r="CJ123" s="359">
        <f t="shared" ca="1" si="177"/>
        <v>0</v>
      </c>
      <c r="CL123" s="362">
        <f t="shared" ca="1" si="200"/>
        <v>234</v>
      </c>
      <c r="CM123" s="362">
        <v>115</v>
      </c>
      <c r="CN123" s="371">
        <f t="shared" ca="1" si="201"/>
        <v>0</v>
      </c>
      <c r="CO123" s="359">
        <f t="shared" ca="1" si="139"/>
        <v>0</v>
      </c>
      <c r="CP123" s="359">
        <f t="shared" ca="1" si="140"/>
        <v>0</v>
      </c>
      <c r="CQ123" s="359">
        <f t="shared" ca="1" si="141"/>
        <v>0</v>
      </c>
      <c r="CR123" s="359">
        <f t="shared" ca="1" si="142"/>
        <v>0</v>
      </c>
      <c r="CS123" s="359">
        <f t="shared" ca="1" si="178"/>
        <v>0</v>
      </c>
      <c r="CU123" s="362">
        <f t="shared" ca="1" si="202"/>
        <v>234</v>
      </c>
      <c r="CV123" s="362">
        <v>115</v>
      </c>
      <c r="CW123" s="371">
        <f t="shared" ca="1" si="203"/>
        <v>0</v>
      </c>
      <c r="CX123" s="359">
        <f t="shared" ca="1" si="143"/>
        <v>0</v>
      </c>
      <c r="CY123" s="359">
        <f t="shared" ca="1" si="144"/>
        <v>0</v>
      </c>
      <c r="CZ123" s="359">
        <f t="shared" ca="1" si="145"/>
        <v>0</v>
      </c>
      <c r="DA123" s="359">
        <f t="shared" ca="1" si="146"/>
        <v>0</v>
      </c>
      <c r="DB123" s="359">
        <f t="shared" ca="1" si="179"/>
        <v>0</v>
      </c>
      <c r="DD123" s="362">
        <f t="shared" ca="1" si="204"/>
        <v>234</v>
      </c>
      <c r="DE123" s="362">
        <v>115</v>
      </c>
      <c r="DF123" s="371">
        <f t="shared" ca="1" si="205"/>
        <v>0</v>
      </c>
      <c r="DG123" s="359">
        <f t="shared" ca="1" si="147"/>
        <v>0</v>
      </c>
      <c r="DH123" s="359">
        <f t="shared" ca="1" si="148"/>
        <v>0</v>
      </c>
      <c r="DI123" s="359">
        <f t="shared" ca="1" si="149"/>
        <v>0</v>
      </c>
      <c r="DJ123" s="359">
        <f t="shared" ca="1" si="150"/>
        <v>0</v>
      </c>
      <c r="DK123" s="359">
        <f t="shared" ca="1" si="180"/>
        <v>0</v>
      </c>
      <c r="DM123" s="362">
        <f t="shared" ca="1" si="206"/>
        <v>234</v>
      </c>
      <c r="DN123" s="362">
        <v>115</v>
      </c>
      <c r="DO123" s="371">
        <f t="shared" ca="1" si="207"/>
        <v>0</v>
      </c>
      <c r="DP123" s="359">
        <f t="shared" ca="1" si="151"/>
        <v>0</v>
      </c>
      <c r="DQ123" s="359">
        <f t="shared" ca="1" si="152"/>
        <v>0</v>
      </c>
      <c r="DR123" s="359">
        <f t="shared" ca="1" si="153"/>
        <v>0</v>
      </c>
      <c r="DS123" s="359">
        <f t="shared" ca="1" si="154"/>
        <v>0</v>
      </c>
      <c r="DT123" s="359">
        <f t="shared" ca="1" si="181"/>
        <v>0</v>
      </c>
      <c r="DV123" s="362">
        <f t="shared" ca="1" si="208"/>
        <v>234</v>
      </c>
      <c r="DW123" s="362">
        <v>115</v>
      </c>
      <c r="DX123" s="371">
        <f t="shared" ca="1" si="209"/>
        <v>0</v>
      </c>
      <c r="DY123" s="359">
        <f t="shared" ca="1" si="155"/>
        <v>0</v>
      </c>
      <c r="DZ123" s="359">
        <f t="shared" ca="1" si="156"/>
        <v>0</v>
      </c>
      <c r="EA123" s="359">
        <f t="shared" ca="1" si="157"/>
        <v>0</v>
      </c>
      <c r="EB123" s="359">
        <f t="shared" ca="1" si="158"/>
        <v>0</v>
      </c>
      <c r="EC123" s="359">
        <f t="shared" ca="1" si="182"/>
        <v>0</v>
      </c>
      <c r="EE123" s="362">
        <f t="shared" ca="1" si="210"/>
        <v>234</v>
      </c>
      <c r="EF123" s="362">
        <v>115</v>
      </c>
      <c r="EG123" s="371">
        <f t="shared" ca="1" si="211"/>
        <v>0</v>
      </c>
      <c r="EH123" s="359">
        <f t="shared" ca="1" si="159"/>
        <v>0</v>
      </c>
      <c r="EI123" s="359">
        <f t="shared" ca="1" si="160"/>
        <v>0</v>
      </c>
      <c r="EJ123" s="359">
        <f t="shared" ca="1" si="161"/>
        <v>0</v>
      </c>
      <c r="EK123" s="359">
        <f t="shared" ca="1" si="162"/>
        <v>0</v>
      </c>
      <c r="EL123" s="359">
        <f t="shared" ca="1" si="183"/>
        <v>0</v>
      </c>
    </row>
    <row r="124" spans="6:142" x14ac:dyDescent="0.35">
      <c r="F124" s="372">
        <f ca="1">IFERROR(INDEX('Inflation Rates'!$A$16:$H$138,MATCH('TSP Traditional'!$H124,'Inflation Rates'!$A$16:$A$138,0),8)/INDEX('Inflation Rates'!$A$16:$H$138,MATCH('TSP Traditional'!$H124,'Inflation Rates'!$A$16:$A$138,0)-1,8)-1,F123)</f>
        <v>2.0000000000000018E-2</v>
      </c>
      <c r="G124" s="372">
        <f ca="1">IFERROR(INDEX('Inflation Rates'!$A$16:$H$138,MATCH('TSP Traditional'!$H124,'Inflation Rates'!$A$16:$A$138,0),6)/INDEX('Inflation Rates'!$A$16:$H$138,MATCH('TSP Traditional'!$H124,'Inflation Rates'!$A$16:$A$138,0)-1,6)-1,G123)</f>
        <v>2.0999999999999908E-2</v>
      </c>
      <c r="H124" s="362">
        <f t="shared" ca="1" si="212"/>
        <v>2135</v>
      </c>
      <c r="I124" s="362">
        <f t="shared" ca="1" si="213"/>
        <v>235</v>
      </c>
      <c r="J124" s="362">
        <v>116</v>
      </c>
      <c r="K124" s="371">
        <f t="shared" ref="K124:K187" ca="1" si="216">P123</f>
        <v>0</v>
      </c>
      <c r="L124" s="359">
        <f t="shared" ca="1" si="163"/>
        <v>0</v>
      </c>
      <c r="M124" s="359">
        <f t="shared" ca="1" si="164"/>
        <v>0</v>
      </c>
      <c r="N124" s="359">
        <f t="shared" ca="1" si="165"/>
        <v>0</v>
      </c>
      <c r="O124" s="359">
        <f t="shared" ca="1" si="166"/>
        <v>0</v>
      </c>
      <c r="P124" s="359">
        <f t="shared" ca="1" si="184"/>
        <v>0</v>
      </c>
      <c r="R124" s="362">
        <f t="shared" ca="1" si="214"/>
        <v>235</v>
      </c>
      <c r="S124" s="362">
        <v>115</v>
      </c>
      <c r="T124" s="371">
        <f t="shared" ca="1" si="215"/>
        <v>0</v>
      </c>
      <c r="U124" s="359">
        <f t="shared" ca="1" si="167"/>
        <v>0</v>
      </c>
      <c r="V124" s="359">
        <f t="shared" ca="1" si="168"/>
        <v>0</v>
      </c>
      <c r="W124" s="359">
        <f t="shared" ca="1" si="169"/>
        <v>0</v>
      </c>
      <c r="X124" s="359">
        <f t="shared" ca="1" si="170"/>
        <v>0</v>
      </c>
      <c r="Y124" s="359">
        <f t="shared" ca="1" si="185"/>
        <v>0</v>
      </c>
      <c r="AA124" s="362">
        <f t="shared" ca="1" si="186"/>
        <v>235</v>
      </c>
      <c r="AB124" s="362">
        <v>116</v>
      </c>
      <c r="AC124" s="371">
        <f t="shared" ca="1" si="187"/>
        <v>0</v>
      </c>
      <c r="AD124" s="359">
        <f t="shared" ca="1" si="111"/>
        <v>0</v>
      </c>
      <c r="AE124" s="359">
        <f t="shared" ca="1" si="112"/>
        <v>0</v>
      </c>
      <c r="AF124" s="359">
        <f t="shared" ca="1" si="113"/>
        <v>0</v>
      </c>
      <c r="AG124" s="359">
        <f t="shared" ca="1" si="114"/>
        <v>0</v>
      </c>
      <c r="AH124" s="359">
        <f t="shared" ca="1" si="171"/>
        <v>0</v>
      </c>
      <c r="AJ124" s="362">
        <f t="shared" ca="1" si="188"/>
        <v>235</v>
      </c>
      <c r="AK124" s="362">
        <v>116</v>
      </c>
      <c r="AL124" s="371">
        <f t="shared" ca="1" si="189"/>
        <v>0</v>
      </c>
      <c r="AM124" s="359">
        <f t="shared" ca="1" si="115"/>
        <v>0</v>
      </c>
      <c r="AN124" s="359">
        <f t="shared" ca="1" si="116"/>
        <v>0</v>
      </c>
      <c r="AO124" s="359">
        <f t="shared" ca="1" si="117"/>
        <v>0</v>
      </c>
      <c r="AP124" s="359">
        <f t="shared" ca="1" si="118"/>
        <v>0</v>
      </c>
      <c r="AQ124" s="359">
        <f t="shared" ca="1" si="172"/>
        <v>0</v>
      </c>
      <c r="AS124" s="362">
        <f t="shared" ca="1" si="190"/>
        <v>235</v>
      </c>
      <c r="AT124" s="362">
        <v>116</v>
      </c>
      <c r="AU124" s="371">
        <f t="shared" ca="1" si="191"/>
        <v>0</v>
      </c>
      <c r="AV124" s="359">
        <f t="shared" ca="1" si="119"/>
        <v>0</v>
      </c>
      <c r="AW124" s="359">
        <f t="shared" ca="1" si="120"/>
        <v>0</v>
      </c>
      <c r="AX124" s="359">
        <f t="shared" ca="1" si="121"/>
        <v>0</v>
      </c>
      <c r="AY124" s="359">
        <f t="shared" ca="1" si="122"/>
        <v>0</v>
      </c>
      <c r="AZ124" s="359">
        <f t="shared" ca="1" si="173"/>
        <v>0</v>
      </c>
      <c r="BB124" s="362">
        <f t="shared" ca="1" si="192"/>
        <v>235</v>
      </c>
      <c r="BC124" s="362">
        <v>116</v>
      </c>
      <c r="BD124" s="371">
        <f t="shared" ca="1" si="193"/>
        <v>0</v>
      </c>
      <c r="BE124" s="359">
        <f t="shared" ca="1" si="123"/>
        <v>0</v>
      </c>
      <c r="BF124" s="359">
        <f t="shared" ca="1" si="124"/>
        <v>0</v>
      </c>
      <c r="BG124" s="359">
        <f t="shared" ca="1" si="125"/>
        <v>0</v>
      </c>
      <c r="BH124" s="359">
        <f t="shared" ca="1" si="126"/>
        <v>0</v>
      </c>
      <c r="BI124" s="359">
        <f t="shared" ca="1" si="174"/>
        <v>0</v>
      </c>
      <c r="BK124" s="362">
        <f t="shared" ca="1" si="194"/>
        <v>235</v>
      </c>
      <c r="BL124" s="362">
        <v>116</v>
      </c>
      <c r="BM124" s="371">
        <f t="shared" ca="1" si="195"/>
        <v>0</v>
      </c>
      <c r="BN124" s="359">
        <f t="shared" ca="1" si="127"/>
        <v>0</v>
      </c>
      <c r="BO124" s="359">
        <f t="shared" ca="1" si="128"/>
        <v>0</v>
      </c>
      <c r="BP124" s="359">
        <f t="shared" ca="1" si="129"/>
        <v>0</v>
      </c>
      <c r="BQ124" s="359">
        <f t="shared" ca="1" si="130"/>
        <v>0</v>
      </c>
      <c r="BR124" s="359">
        <f t="shared" ca="1" si="175"/>
        <v>0</v>
      </c>
      <c r="BT124" s="362">
        <f t="shared" ca="1" si="196"/>
        <v>235</v>
      </c>
      <c r="BU124" s="362">
        <v>116</v>
      </c>
      <c r="BV124" s="371">
        <f t="shared" ca="1" si="197"/>
        <v>0</v>
      </c>
      <c r="BW124" s="359">
        <f t="shared" ca="1" si="131"/>
        <v>0</v>
      </c>
      <c r="BX124" s="359">
        <f t="shared" ca="1" si="132"/>
        <v>0</v>
      </c>
      <c r="BY124" s="359">
        <f t="shared" ca="1" si="133"/>
        <v>0</v>
      </c>
      <c r="BZ124" s="359">
        <f t="shared" ca="1" si="134"/>
        <v>0</v>
      </c>
      <c r="CA124" s="359">
        <f t="shared" ca="1" si="176"/>
        <v>0</v>
      </c>
      <c r="CC124" s="362">
        <f t="shared" ca="1" si="198"/>
        <v>235</v>
      </c>
      <c r="CD124" s="362">
        <v>116</v>
      </c>
      <c r="CE124" s="371">
        <f t="shared" ca="1" si="199"/>
        <v>0</v>
      </c>
      <c r="CF124" s="359">
        <f t="shared" ca="1" si="135"/>
        <v>0</v>
      </c>
      <c r="CG124" s="359">
        <f t="shared" ca="1" si="136"/>
        <v>0</v>
      </c>
      <c r="CH124" s="359">
        <f t="shared" ca="1" si="137"/>
        <v>0</v>
      </c>
      <c r="CI124" s="359">
        <f t="shared" ca="1" si="138"/>
        <v>0</v>
      </c>
      <c r="CJ124" s="359">
        <f t="shared" ca="1" si="177"/>
        <v>0</v>
      </c>
      <c r="CL124" s="362">
        <f t="shared" ca="1" si="200"/>
        <v>235</v>
      </c>
      <c r="CM124" s="362">
        <v>116</v>
      </c>
      <c r="CN124" s="371">
        <f t="shared" ca="1" si="201"/>
        <v>0</v>
      </c>
      <c r="CO124" s="359">
        <f t="shared" ca="1" si="139"/>
        <v>0</v>
      </c>
      <c r="CP124" s="359">
        <f t="shared" ca="1" si="140"/>
        <v>0</v>
      </c>
      <c r="CQ124" s="359">
        <f t="shared" ca="1" si="141"/>
        <v>0</v>
      </c>
      <c r="CR124" s="359">
        <f t="shared" ca="1" si="142"/>
        <v>0</v>
      </c>
      <c r="CS124" s="359">
        <f t="shared" ca="1" si="178"/>
        <v>0</v>
      </c>
      <c r="CU124" s="362">
        <f t="shared" ca="1" si="202"/>
        <v>235</v>
      </c>
      <c r="CV124" s="362">
        <v>116</v>
      </c>
      <c r="CW124" s="371">
        <f t="shared" ca="1" si="203"/>
        <v>0</v>
      </c>
      <c r="CX124" s="359">
        <f t="shared" ca="1" si="143"/>
        <v>0</v>
      </c>
      <c r="CY124" s="359">
        <f t="shared" ca="1" si="144"/>
        <v>0</v>
      </c>
      <c r="CZ124" s="359">
        <f t="shared" ca="1" si="145"/>
        <v>0</v>
      </c>
      <c r="DA124" s="359">
        <f t="shared" ca="1" si="146"/>
        <v>0</v>
      </c>
      <c r="DB124" s="359">
        <f t="shared" ca="1" si="179"/>
        <v>0</v>
      </c>
      <c r="DD124" s="362">
        <f t="shared" ca="1" si="204"/>
        <v>235</v>
      </c>
      <c r="DE124" s="362">
        <v>116</v>
      </c>
      <c r="DF124" s="371">
        <f t="shared" ca="1" si="205"/>
        <v>0</v>
      </c>
      <c r="DG124" s="359">
        <f t="shared" ca="1" si="147"/>
        <v>0</v>
      </c>
      <c r="DH124" s="359">
        <f t="shared" ca="1" si="148"/>
        <v>0</v>
      </c>
      <c r="DI124" s="359">
        <f t="shared" ca="1" si="149"/>
        <v>0</v>
      </c>
      <c r="DJ124" s="359">
        <f t="shared" ca="1" si="150"/>
        <v>0</v>
      </c>
      <c r="DK124" s="359">
        <f t="shared" ca="1" si="180"/>
        <v>0</v>
      </c>
      <c r="DM124" s="362">
        <f t="shared" ca="1" si="206"/>
        <v>235</v>
      </c>
      <c r="DN124" s="362">
        <v>116</v>
      </c>
      <c r="DO124" s="371">
        <f t="shared" ca="1" si="207"/>
        <v>0</v>
      </c>
      <c r="DP124" s="359">
        <f t="shared" ca="1" si="151"/>
        <v>0</v>
      </c>
      <c r="DQ124" s="359">
        <f t="shared" ca="1" si="152"/>
        <v>0</v>
      </c>
      <c r="DR124" s="359">
        <f t="shared" ca="1" si="153"/>
        <v>0</v>
      </c>
      <c r="DS124" s="359">
        <f t="shared" ca="1" si="154"/>
        <v>0</v>
      </c>
      <c r="DT124" s="359">
        <f t="shared" ca="1" si="181"/>
        <v>0</v>
      </c>
      <c r="DV124" s="362">
        <f t="shared" ca="1" si="208"/>
        <v>235</v>
      </c>
      <c r="DW124" s="362">
        <v>116</v>
      </c>
      <c r="DX124" s="371">
        <f t="shared" ca="1" si="209"/>
        <v>0</v>
      </c>
      <c r="DY124" s="359">
        <f t="shared" ca="1" si="155"/>
        <v>0</v>
      </c>
      <c r="DZ124" s="359">
        <f t="shared" ca="1" si="156"/>
        <v>0</v>
      </c>
      <c r="EA124" s="359">
        <f t="shared" ca="1" si="157"/>
        <v>0</v>
      </c>
      <c r="EB124" s="359">
        <f t="shared" ca="1" si="158"/>
        <v>0</v>
      </c>
      <c r="EC124" s="359">
        <f t="shared" ca="1" si="182"/>
        <v>0</v>
      </c>
      <c r="EE124" s="362">
        <f t="shared" ca="1" si="210"/>
        <v>235</v>
      </c>
      <c r="EF124" s="362">
        <v>116</v>
      </c>
      <c r="EG124" s="371">
        <f t="shared" ca="1" si="211"/>
        <v>0</v>
      </c>
      <c r="EH124" s="359">
        <f t="shared" ca="1" si="159"/>
        <v>0</v>
      </c>
      <c r="EI124" s="359">
        <f t="shared" ca="1" si="160"/>
        <v>0</v>
      </c>
      <c r="EJ124" s="359">
        <f t="shared" ca="1" si="161"/>
        <v>0</v>
      </c>
      <c r="EK124" s="359">
        <f t="shared" ca="1" si="162"/>
        <v>0</v>
      </c>
      <c r="EL124" s="359">
        <f t="shared" ca="1" si="183"/>
        <v>0</v>
      </c>
    </row>
    <row r="125" spans="6:142" x14ac:dyDescent="0.35">
      <c r="F125" s="372">
        <f ca="1">IFERROR(INDEX('Inflation Rates'!$A$16:$H$138,MATCH('TSP Traditional'!$H125,'Inflation Rates'!$A$16:$A$138,0),8)/INDEX('Inflation Rates'!$A$16:$H$138,MATCH('TSP Traditional'!$H125,'Inflation Rates'!$A$16:$A$138,0)-1,8)-1,F124)</f>
        <v>2.0000000000000018E-2</v>
      </c>
      <c r="G125" s="372">
        <f ca="1">IFERROR(INDEX('Inflation Rates'!$A$16:$H$138,MATCH('TSP Traditional'!$H125,'Inflation Rates'!$A$16:$A$138,0),6)/INDEX('Inflation Rates'!$A$16:$H$138,MATCH('TSP Traditional'!$H125,'Inflation Rates'!$A$16:$A$138,0)-1,6)-1,G124)</f>
        <v>2.0999999999999908E-2</v>
      </c>
      <c r="H125" s="362">
        <f t="shared" ca="1" si="212"/>
        <v>2136</v>
      </c>
      <c r="I125" s="362">
        <f t="shared" ca="1" si="213"/>
        <v>236</v>
      </c>
      <c r="J125" s="362">
        <v>117</v>
      </c>
      <c r="K125" s="371">
        <f t="shared" ca="1" si="216"/>
        <v>0</v>
      </c>
      <c r="L125" s="359">
        <f t="shared" ca="1" si="163"/>
        <v>0</v>
      </c>
      <c r="M125" s="359">
        <f t="shared" ca="1" si="164"/>
        <v>0</v>
      </c>
      <c r="N125" s="359">
        <f t="shared" ca="1" si="165"/>
        <v>0</v>
      </c>
      <c r="O125" s="359">
        <f t="shared" ca="1" si="166"/>
        <v>0</v>
      </c>
      <c r="P125" s="359">
        <f t="shared" ca="1" si="184"/>
        <v>0</v>
      </c>
      <c r="R125" s="362">
        <f t="shared" ca="1" si="214"/>
        <v>236</v>
      </c>
      <c r="S125" s="362">
        <v>116</v>
      </c>
      <c r="T125" s="371">
        <f t="shared" ca="1" si="215"/>
        <v>0</v>
      </c>
      <c r="U125" s="359">
        <f t="shared" ca="1" si="167"/>
        <v>0</v>
      </c>
      <c r="V125" s="359">
        <f t="shared" ca="1" si="168"/>
        <v>0</v>
      </c>
      <c r="W125" s="359">
        <f t="shared" ca="1" si="169"/>
        <v>0</v>
      </c>
      <c r="X125" s="359">
        <f t="shared" ca="1" si="170"/>
        <v>0</v>
      </c>
      <c r="Y125" s="359">
        <f t="shared" ca="1" si="185"/>
        <v>0</v>
      </c>
      <c r="AA125" s="362">
        <f t="shared" ca="1" si="186"/>
        <v>236</v>
      </c>
      <c r="AB125" s="362">
        <v>117</v>
      </c>
      <c r="AC125" s="371">
        <f t="shared" ca="1" si="187"/>
        <v>0</v>
      </c>
      <c r="AD125" s="359">
        <f t="shared" ca="1" si="111"/>
        <v>0</v>
      </c>
      <c r="AE125" s="359">
        <f t="shared" ca="1" si="112"/>
        <v>0</v>
      </c>
      <c r="AF125" s="359">
        <f t="shared" ca="1" si="113"/>
        <v>0</v>
      </c>
      <c r="AG125" s="359">
        <f t="shared" ca="1" si="114"/>
        <v>0</v>
      </c>
      <c r="AH125" s="359">
        <f t="shared" ca="1" si="171"/>
        <v>0</v>
      </c>
      <c r="AJ125" s="362">
        <f t="shared" ca="1" si="188"/>
        <v>236</v>
      </c>
      <c r="AK125" s="362">
        <v>117</v>
      </c>
      <c r="AL125" s="371">
        <f t="shared" ca="1" si="189"/>
        <v>0</v>
      </c>
      <c r="AM125" s="359">
        <f t="shared" ca="1" si="115"/>
        <v>0</v>
      </c>
      <c r="AN125" s="359">
        <f t="shared" ca="1" si="116"/>
        <v>0</v>
      </c>
      <c r="AO125" s="359">
        <f t="shared" ca="1" si="117"/>
        <v>0</v>
      </c>
      <c r="AP125" s="359">
        <f t="shared" ca="1" si="118"/>
        <v>0</v>
      </c>
      <c r="AQ125" s="359">
        <f t="shared" ca="1" si="172"/>
        <v>0</v>
      </c>
      <c r="AS125" s="362">
        <f t="shared" ca="1" si="190"/>
        <v>236</v>
      </c>
      <c r="AT125" s="362">
        <v>117</v>
      </c>
      <c r="AU125" s="371">
        <f t="shared" ca="1" si="191"/>
        <v>0</v>
      </c>
      <c r="AV125" s="359">
        <f t="shared" ca="1" si="119"/>
        <v>0</v>
      </c>
      <c r="AW125" s="359">
        <f t="shared" ca="1" si="120"/>
        <v>0</v>
      </c>
      <c r="AX125" s="359">
        <f t="shared" ca="1" si="121"/>
        <v>0</v>
      </c>
      <c r="AY125" s="359">
        <f t="shared" ca="1" si="122"/>
        <v>0</v>
      </c>
      <c r="AZ125" s="359">
        <f t="shared" ca="1" si="173"/>
        <v>0</v>
      </c>
      <c r="BB125" s="362">
        <f t="shared" ca="1" si="192"/>
        <v>236</v>
      </c>
      <c r="BC125" s="362">
        <v>117</v>
      </c>
      <c r="BD125" s="371">
        <f t="shared" ca="1" si="193"/>
        <v>0</v>
      </c>
      <c r="BE125" s="359">
        <f t="shared" ca="1" si="123"/>
        <v>0</v>
      </c>
      <c r="BF125" s="359">
        <f t="shared" ca="1" si="124"/>
        <v>0</v>
      </c>
      <c r="BG125" s="359">
        <f t="shared" ca="1" si="125"/>
        <v>0</v>
      </c>
      <c r="BH125" s="359">
        <f t="shared" ca="1" si="126"/>
        <v>0</v>
      </c>
      <c r="BI125" s="359">
        <f t="shared" ca="1" si="174"/>
        <v>0</v>
      </c>
      <c r="BK125" s="362">
        <f t="shared" ca="1" si="194"/>
        <v>236</v>
      </c>
      <c r="BL125" s="362">
        <v>117</v>
      </c>
      <c r="BM125" s="371">
        <f t="shared" ca="1" si="195"/>
        <v>0</v>
      </c>
      <c r="BN125" s="359">
        <f t="shared" ca="1" si="127"/>
        <v>0</v>
      </c>
      <c r="BO125" s="359">
        <f t="shared" ca="1" si="128"/>
        <v>0</v>
      </c>
      <c r="BP125" s="359">
        <f t="shared" ca="1" si="129"/>
        <v>0</v>
      </c>
      <c r="BQ125" s="359">
        <f t="shared" ca="1" si="130"/>
        <v>0</v>
      </c>
      <c r="BR125" s="359">
        <f t="shared" ca="1" si="175"/>
        <v>0</v>
      </c>
      <c r="BT125" s="362">
        <f t="shared" ca="1" si="196"/>
        <v>236</v>
      </c>
      <c r="BU125" s="362">
        <v>117</v>
      </c>
      <c r="BV125" s="371">
        <f t="shared" ca="1" si="197"/>
        <v>0</v>
      </c>
      <c r="BW125" s="359">
        <f t="shared" ca="1" si="131"/>
        <v>0</v>
      </c>
      <c r="BX125" s="359">
        <f t="shared" ca="1" si="132"/>
        <v>0</v>
      </c>
      <c r="BY125" s="359">
        <f t="shared" ca="1" si="133"/>
        <v>0</v>
      </c>
      <c r="BZ125" s="359">
        <f t="shared" ca="1" si="134"/>
        <v>0</v>
      </c>
      <c r="CA125" s="359">
        <f t="shared" ca="1" si="176"/>
        <v>0</v>
      </c>
      <c r="CC125" s="362">
        <f t="shared" ca="1" si="198"/>
        <v>236</v>
      </c>
      <c r="CD125" s="362">
        <v>117</v>
      </c>
      <c r="CE125" s="371">
        <f t="shared" ca="1" si="199"/>
        <v>0</v>
      </c>
      <c r="CF125" s="359">
        <f t="shared" ca="1" si="135"/>
        <v>0</v>
      </c>
      <c r="CG125" s="359">
        <f t="shared" ca="1" si="136"/>
        <v>0</v>
      </c>
      <c r="CH125" s="359">
        <f t="shared" ca="1" si="137"/>
        <v>0</v>
      </c>
      <c r="CI125" s="359">
        <f t="shared" ca="1" si="138"/>
        <v>0</v>
      </c>
      <c r="CJ125" s="359">
        <f t="shared" ca="1" si="177"/>
        <v>0</v>
      </c>
      <c r="CL125" s="362">
        <f t="shared" ca="1" si="200"/>
        <v>236</v>
      </c>
      <c r="CM125" s="362">
        <v>117</v>
      </c>
      <c r="CN125" s="371">
        <f t="shared" ca="1" si="201"/>
        <v>0</v>
      </c>
      <c r="CO125" s="359">
        <f t="shared" ca="1" si="139"/>
        <v>0</v>
      </c>
      <c r="CP125" s="359">
        <f t="shared" ca="1" si="140"/>
        <v>0</v>
      </c>
      <c r="CQ125" s="359">
        <f t="shared" ca="1" si="141"/>
        <v>0</v>
      </c>
      <c r="CR125" s="359">
        <f t="shared" ca="1" si="142"/>
        <v>0</v>
      </c>
      <c r="CS125" s="359">
        <f t="shared" ca="1" si="178"/>
        <v>0</v>
      </c>
      <c r="CU125" s="362">
        <f t="shared" ca="1" si="202"/>
        <v>236</v>
      </c>
      <c r="CV125" s="362">
        <v>117</v>
      </c>
      <c r="CW125" s="371">
        <f t="shared" ca="1" si="203"/>
        <v>0</v>
      </c>
      <c r="CX125" s="359">
        <f t="shared" ca="1" si="143"/>
        <v>0</v>
      </c>
      <c r="CY125" s="359">
        <f t="shared" ca="1" si="144"/>
        <v>0</v>
      </c>
      <c r="CZ125" s="359">
        <f t="shared" ca="1" si="145"/>
        <v>0</v>
      </c>
      <c r="DA125" s="359">
        <f t="shared" ca="1" si="146"/>
        <v>0</v>
      </c>
      <c r="DB125" s="359">
        <f t="shared" ca="1" si="179"/>
        <v>0</v>
      </c>
      <c r="DD125" s="362">
        <f t="shared" ca="1" si="204"/>
        <v>236</v>
      </c>
      <c r="DE125" s="362">
        <v>117</v>
      </c>
      <c r="DF125" s="371">
        <f t="shared" ca="1" si="205"/>
        <v>0</v>
      </c>
      <c r="DG125" s="359">
        <f t="shared" ca="1" si="147"/>
        <v>0</v>
      </c>
      <c r="DH125" s="359">
        <f t="shared" ca="1" si="148"/>
        <v>0</v>
      </c>
      <c r="DI125" s="359">
        <f t="shared" ca="1" si="149"/>
        <v>0</v>
      </c>
      <c r="DJ125" s="359">
        <f t="shared" ca="1" si="150"/>
        <v>0</v>
      </c>
      <c r="DK125" s="359">
        <f t="shared" ca="1" si="180"/>
        <v>0</v>
      </c>
      <c r="DM125" s="362">
        <f t="shared" ca="1" si="206"/>
        <v>236</v>
      </c>
      <c r="DN125" s="362">
        <v>117</v>
      </c>
      <c r="DO125" s="371">
        <f t="shared" ca="1" si="207"/>
        <v>0</v>
      </c>
      <c r="DP125" s="359">
        <f t="shared" ca="1" si="151"/>
        <v>0</v>
      </c>
      <c r="DQ125" s="359">
        <f t="shared" ca="1" si="152"/>
        <v>0</v>
      </c>
      <c r="DR125" s="359">
        <f t="shared" ca="1" si="153"/>
        <v>0</v>
      </c>
      <c r="DS125" s="359">
        <f t="shared" ca="1" si="154"/>
        <v>0</v>
      </c>
      <c r="DT125" s="359">
        <f t="shared" ca="1" si="181"/>
        <v>0</v>
      </c>
      <c r="DV125" s="362">
        <f t="shared" ca="1" si="208"/>
        <v>236</v>
      </c>
      <c r="DW125" s="362">
        <v>117</v>
      </c>
      <c r="DX125" s="371">
        <f t="shared" ca="1" si="209"/>
        <v>0</v>
      </c>
      <c r="DY125" s="359">
        <f t="shared" ca="1" si="155"/>
        <v>0</v>
      </c>
      <c r="DZ125" s="359">
        <f t="shared" ca="1" si="156"/>
        <v>0</v>
      </c>
      <c r="EA125" s="359">
        <f t="shared" ca="1" si="157"/>
        <v>0</v>
      </c>
      <c r="EB125" s="359">
        <f t="shared" ca="1" si="158"/>
        <v>0</v>
      </c>
      <c r="EC125" s="359">
        <f t="shared" ca="1" si="182"/>
        <v>0</v>
      </c>
      <c r="EE125" s="362">
        <f t="shared" ca="1" si="210"/>
        <v>236</v>
      </c>
      <c r="EF125" s="362">
        <v>117</v>
      </c>
      <c r="EG125" s="371">
        <f t="shared" ca="1" si="211"/>
        <v>0</v>
      </c>
      <c r="EH125" s="359">
        <f t="shared" ca="1" si="159"/>
        <v>0</v>
      </c>
      <c r="EI125" s="359">
        <f t="shared" ca="1" si="160"/>
        <v>0</v>
      </c>
      <c r="EJ125" s="359">
        <f t="shared" ca="1" si="161"/>
        <v>0</v>
      </c>
      <c r="EK125" s="359">
        <f t="shared" ca="1" si="162"/>
        <v>0</v>
      </c>
      <c r="EL125" s="359">
        <f t="shared" ca="1" si="183"/>
        <v>0</v>
      </c>
    </row>
    <row r="126" spans="6:142" x14ac:dyDescent="0.35">
      <c r="F126" s="372">
        <f ca="1">IFERROR(INDEX('Inflation Rates'!$A$16:$H$138,MATCH('TSP Traditional'!$H126,'Inflation Rates'!$A$16:$A$138,0),8)/INDEX('Inflation Rates'!$A$16:$H$138,MATCH('TSP Traditional'!$H126,'Inflation Rates'!$A$16:$A$138,0)-1,8)-1,F125)</f>
        <v>2.0000000000000018E-2</v>
      </c>
      <c r="G126" s="372">
        <f ca="1">IFERROR(INDEX('Inflation Rates'!$A$16:$H$138,MATCH('TSP Traditional'!$H126,'Inflation Rates'!$A$16:$A$138,0),6)/INDEX('Inflation Rates'!$A$16:$H$138,MATCH('TSP Traditional'!$H126,'Inflation Rates'!$A$16:$A$138,0)-1,6)-1,G125)</f>
        <v>2.0999999999999908E-2</v>
      </c>
      <c r="H126" s="362">
        <f t="shared" ca="1" si="212"/>
        <v>2137</v>
      </c>
      <c r="I126" s="362">
        <f t="shared" ca="1" si="213"/>
        <v>237</v>
      </c>
      <c r="J126" s="362">
        <v>118</v>
      </c>
      <c r="K126" s="371">
        <f t="shared" ca="1" si="216"/>
        <v>0</v>
      </c>
      <c r="L126" s="359">
        <f t="shared" ca="1" si="163"/>
        <v>0</v>
      </c>
      <c r="M126" s="359">
        <f t="shared" ca="1" si="164"/>
        <v>0</v>
      </c>
      <c r="N126" s="359">
        <f t="shared" ca="1" si="165"/>
        <v>0</v>
      </c>
      <c r="O126" s="359">
        <f t="shared" ca="1" si="166"/>
        <v>0</v>
      </c>
      <c r="P126" s="359">
        <f t="shared" ca="1" si="184"/>
        <v>0</v>
      </c>
      <c r="R126" s="362">
        <f t="shared" ca="1" si="214"/>
        <v>237</v>
      </c>
      <c r="S126" s="362">
        <v>117</v>
      </c>
      <c r="T126" s="371">
        <f t="shared" ca="1" si="215"/>
        <v>0</v>
      </c>
      <c r="U126" s="359">
        <f t="shared" ca="1" si="167"/>
        <v>0</v>
      </c>
      <c r="V126" s="359">
        <f t="shared" ca="1" si="168"/>
        <v>0</v>
      </c>
      <c r="W126" s="359">
        <f t="shared" ca="1" si="169"/>
        <v>0</v>
      </c>
      <c r="X126" s="359">
        <f t="shared" ca="1" si="170"/>
        <v>0</v>
      </c>
      <c r="Y126" s="359">
        <f t="shared" ca="1" si="185"/>
        <v>0</v>
      </c>
      <c r="AA126" s="362">
        <f t="shared" ca="1" si="186"/>
        <v>237</v>
      </c>
      <c r="AB126" s="362">
        <v>118</v>
      </c>
      <c r="AC126" s="371">
        <f t="shared" ca="1" si="187"/>
        <v>0</v>
      </c>
      <c r="AD126" s="359">
        <f t="shared" ca="1" si="111"/>
        <v>0</v>
      </c>
      <c r="AE126" s="359">
        <f t="shared" ca="1" si="112"/>
        <v>0</v>
      </c>
      <c r="AF126" s="359">
        <f t="shared" ca="1" si="113"/>
        <v>0</v>
      </c>
      <c r="AG126" s="359">
        <f t="shared" ca="1" si="114"/>
        <v>0</v>
      </c>
      <c r="AH126" s="359">
        <f t="shared" ca="1" si="171"/>
        <v>0</v>
      </c>
      <c r="AJ126" s="362">
        <f t="shared" ca="1" si="188"/>
        <v>237</v>
      </c>
      <c r="AK126" s="362">
        <v>118</v>
      </c>
      <c r="AL126" s="371">
        <f t="shared" ca="1" si="189"/>
        <v>0</v>
      </c>
      <c r="AM126" s="359">
        <f t="shared" ca="1" si="115"/>
        <v>0</v>
      </c>
      <c r="AN126" s="359">
        <f t="shared" ca="1" si="116"/>
        <v>0</v>
      </c>
      <c r="AO126" s="359">
        <f t="shared" ca="1" si="117"/>
        <v>0</v>
      </c>
      <c r="AP126" s="359">
        <f t="shared" ca="1" si="118"/>
        <v>0</v>
      </c>
      <c r="AQ126" s="359">
        <f t="shared" ca="1" si="172"/>
        <v>0</v>
      </c>
      <c r="AS126" s="362">
        <f t="shared" ca="1" si="190"/>
        <v>237</v>
      </c>
      <c r="AT126" s="362">
        <v>118</v>
      </c>
      <c r="AU126" s="371">
        <f t="shared" ca="1" si="191"/>
        <v>0</v>
      </c>
      <c r="AV126" s="359">
        <f t="shared" ca="1" si="119"/>
        <v>0</v>
      </c>
      <c r="AW126" s="359">
        <f t="shared" ca="1" si="120"/>
        <v>0</v>
      </c>
      <c r="AX126" s="359">
        <f t="shared" ca="1" si="121"/>
        <v>0</v>
      </c>
      <c r="AY126" s="359">
        <f t="shared" ca="1" si="122"/>
        <v>0</v>
      </c>
      <c r="AZ126" s="359">
        <f t="shared" ca="1" si="173"/>
        <v>0</v>
      </c>
      <c r="BB126" s="362">
        <f t="shared" ca="1" si="192"/>
        <v>237</v>
      </c>
      <c r="BC126" s="362">
        <v>118</v>
      </c>
      <c r="BD126" s="371">
        <f t="shared" ca="1" si="193"/>
        <v>0</v>
      </c>
      <c r="BE126" s="359">
        <f t="shared" ca="1" si="123"/>
        <v>0</v>
      </c>
      <c r="BF126" s="359">
        <f t="shared" ca="1" si="124"/>
        <v>0</v>
      </c>
      <c r="BG126" s="359">
        <f t="shared" ca="1" si="125"/>
        <v>0</v>
      </c>
      <c r="BH126" s="359">
        <f t="shared" ca="1" si="126"/>
        <v>0</v>
      </c>
      <c r="BI126" s="359">
        <f t="shared" ca="1" si="174"/>
        <v>0</v>
      </c>
      <c r="BK126" s="362">
        <f t="shared" ca="1" si="194"/>
        <v>237</v>
      </c>
      <c r="BL126" s="362">
        <v>118</v>
      </c>
      <c r="BM126" s="371">
        <f t="shared" ca="1" si="195"/>
        <v>0</v>
      </c>
      <c r="BN126" s="359">
        <f t="shared" ca="1" si="127"/>
        <v>0</v>
      </c>
      <c r="BO126" s="359">
        <f t="shared" ca="1" si="128"/>
        <v>0</v>
      </c>
      <c r="BP126" s="359">
        <f t="shared" ca="1" si="129"/>
        <v>0</v>
      </c>
      <c r="BQ126" s="359">
        <f t="shared" ca="1" si="130"/>
        <v>0</v>
      </c>
      <c r="BR126" s="359">
        <f t="shared" ca="1" si="175"/>
        <v>0</v>
      </c>
      <c r="BT126" s="362">
        <f t="shared" ca="1" si="196"/>
        <v>237</v>
      </c>
      <c r="BU126" s="362">
        <v>118</v>
      </c>
      <c r="BV126" s="371">
        <f t="shared" ca="1" si="197"/>
        <v>0</v>
      </c>
      <c r="BW126" s="359">
        <f t="shared" ca="1" si="131"/>
        <v>0</v>
      </c>
      <c r="BX126" s="359">
        <f t="shared" ca="1" si="132"/>
        <v>0</v>
      </c>
      <c r="BY126" s="359">
        <f t="shared" ca="1" si="133"/>
        <v>0</v>
      </c>
      <c r="BZ126" s="359">
        <f t="shared" ca="1" si="134"/>
        <v>0</v>
      </c>
      <c r="CA126" s="359">
        <f t="shared" ca="1" si="176"/>
        <v>0</v>
      </c>
      <c r="CC126" s="362">
        <f t="shared" ca="1" si="198"/>
        <v>237</v>
      </c>
      <c r="CD126" s="362">
        <v>118</v>
      </c>
      <c r="CE126" s="371">
        <f t="shared" ca="1" si="199"/>
        <v>0</v>
      </c>
      <c r="CF126" s="359">
        <f t="shared" ca="1" si="135"/>
        <v>0</v>
      </c>
      <c r="CG126" s="359">
        <f t="shared" ca="1" si="136"/>
        <v>0</v>
      </c>
      <c r="CH126" s="359">
        <f t="shared" ca="1" si="137"/>
        <v>0</v>
      </c>
      <c r="CI126" s="359">
        <f t="shared" ca="1" si="138"/>
        <v>0</v>
      </c>
      <c r="CJ126" s="359">
        <f t="shared" ca="1" si="177"/>
        <v>0</v>
      </c>
      <c r="CL126" s="362">
        <f t="shared" ca="1" si="200"/>
        <v>237</v>
      </c>
      <c r="CM126" s="362">
        <v>118</v>
      </c>
      <c r="CN126" s="371">
        <f t="shared" ca="1" si="201"/>
        <v>0</v>
      </c>
      <c r="CO126" s="359">
        <f t="shared" ca="1" si="139"/>
        <v>0</v>
      </c>
      <c r="CP126" s="359">
        <f t="shared" ca="1" si="140"/>
        <v>0</v>
      </c>
      <c r="CQ126" s="359">
        <f t="shared" ca="1" si="141"/>
        <v>0</v>
      </c>
      <c r="CR126" s="359">
        <f t="shared" ca="1" si="142"/>
        <v>0</v>
      </c>
      <c r="CS126" s="359">
        <f t="shared" ca="1" si="178"/>
        <v>0</v>
      </c>
      <c r="CU126" s="362">
        <f t="shared" ca="1" si="202"/>
        <v>237</v>
      </c>
      <c r="CV126" s="362">
        <v>118</v>
      </c>
      <c r="CW126" s="371">
        <f t="shared" ca="1" si="203"/>
        <v>0</v>
      </c>
      <c r="CX126" s="359">
        <f t="shared" ca="1" si="143"/>
        <v>0</v>
      </c>
      <c r="CY126" s="359">
        <f t="shared" ca="1" si="144"/>
        <v>0</v>
      </c>
      <c r="CZ126" s="359">
        <f t="shared" ca="1" si="145"/>
        <v>0</v>
      </c>
      <c r="DA126" s="359">
        <f t="shared" ca="1" si="146"/>
        <v>0</v>
      </c>
      <c r="DB126" s="359">
        <f t="shared" ca="1" si="179"/>
        <v>0</v>
      </c>
      <c r="DD126" s="362">
        <f t="shared" ca="1" si="204"/>
        <v>237</v>
      </c>
      <c r="DE126" s="362">
        <v>118</v>
      </c>
      <c r="DF126" s="371">
        <f t="shared" ca="1" si="205"/>
        <v>0</v>
      </c>
      <c r="DG126" s="359">
        <f t="shared" ca="1" si="147"/>
        <v>0</v>
      </c>
      <c r="DH126" s="359">
        <f t="shared" ca="1" si="148"/>
        <v>0</v>
      </c>
      <c r="DI126" s="359">
        <f t="shared" ca="1" si="149"/>
        <v>0</v>
      </c>
      <c r="DJ126" s="359">
        <f t="shared" ca="1" si="150"/>
        <v>0</v>
      </c>
      <c r="DK126" s="359">
        <f t="shared" ca="1" si="180"/>
        <v>0</v>
      </c>
      <c r="DM126" s="362">
        <f t="shared" ca="1" si="206"/>
        <v>237</v>
      </c>
      <c r="DN126" s="362">
        <v>118</v>
      </c>
      <c r="DO126" s="371">
        <f t="shared" ca="1" si="207"/>
        <v>0</v>
      </c>
      <c r="DP126" s="359">
        <f t="shared" ca="1" si="151"/>
        <v>0</v>
      </c>
      <c r="DQ126" s="359">
        <f t="shared" ca="1" si="152"/>
        <v>0</v>
      </c>
      <c r="DR126" s="359">
        <f t="shared" ca="1" si="153"/>
        <v>0</v>
      </c>
      <c r="DS126" s="359">
        <f t="shared" ca="1" si="154"/>
        <v>0</v>
      </c>
      <c r="DT126" s="359">
        <f t="shared" ca="1" si="181"/>
        <v>0</v>
      </c>
      <c r="DV126" s="362">
        <f t="shared" ca="1" si="208"/>
        <v>237</v>
      </c>
      <c r="DW126" s="362">
        <v>118</v>
      </c>
      <c r="DX126" s="371">
        <f t="shared" ca="1" si="209"/>
        <v>0</v>
      </c>
      <c r="DY126" s="359">
        <f t="shared" ca="1" si="155"/>
        <v>0</v>
      </c>
      <c r="DZ126" s="359">
        <f t="shared" ca="1" si="156"/>
        <v>0</v>
      </c>
      <c r="EA126" s="359">
        <f t="shared" ca="1" si="157"/>
        <v>0</v>
      </c>
      <c r="EB126" s="359">
        <f t="shared" ca="1" si="158"/>
        <v>0</v>
      </c>
      <c r="EC126" s="359">
        <f t="shared" ca="1" si="182"/>
        <v>0</v>
      </c>
      <c r="EE126" s="362">
        <f t="shared" ca="1" si="210"/>
        <v>237</v>
      </c>
      <c r="EF126" s="362">
        <v>118</v>
      </c>
      <c r="EG126" s="371">
        <f t="shared" ca="1" si="211"/>
        <v>0</v>
      </c>
      <c r="EH126" s="359">
        <f t="shared" ca="1" si="159"/>
        <v>0</v>
      </c>
      <c r="EI126" s="359">
        <f t="shared" ca="1" si="160"/>
        <v>0</v>
      </c>
      <c r="EJ126" s="359">
        <f t="shared" ca="1" si="161"/>
        <v>0</v>
      </c>
      <c r="EK126" s="359">
        <f t="shared" ca="1" si="162"/>
        <v>0</v>
      </c>
      <c r="EL126" s="359">
        <f t="shared" ca="1" si="183"/>
        <v>0</v>
      </c>
    </row>
    <row r="127" spans="6:142" x14ac:dyDescent="0.35">
      <c r="F127" s="372">
        <f ca="1">IFERROR(INDEX('Inflation Rates'!$A$16:$H$138,MATCH('TSP Traditional'!$H127,'Inflation Rates'!$A$16:$A$138,0),8)/INDEX('Inflation Rates'!$A$16:$H$138,MATCH('TSP Traditional'!$H127,'Inflation Rates'!$A$16:$A$138,0)-1,8)-1,F126)</f>
        <v>2.0000000000000018E-2</v>
      </c>
      <c r="G127" s="372">
        <f ca="1">IFERROR(INDEX('Inflation Rates'!$A$16:$H$138,MATCH('TSP Traditional'!$H127,'Inflation Rates'!$A$16:$A$138,0),6)/INDEX('Inflation Rates'!$A$16:$H$138,MATCH('TSP Traditional'!$H127,'Inflation Rates'!$A$16:$A$138,0)-1,6)-1,G126)</f>
        <v>2.0999999999999908E-2</v>
      </c>
      <c r="H127" s="362">
        <f t="shared" ca="1" si="212"/>
        <v>2138</v>
      </c>
      <c r="I127" s="362">
        <f t="shared" ca="1" si="213"/>
        <v>238</v>
      </c>
      <c r="J127" s="362">
        <v>119</v>
      </c>
      <c r="K127" s="371">
        <f t="shared" ca="1" si="216"/>
        <v>0</v>
      </c>
      <c r="L127" s="359">
        <f t="shared" ca="1" si="163"/>
        <v>0</v>
      </c>
      <c r="M127" s="359">
        <f t="shared" ca="1" si="164"/>
        <v>0</v>
      </c>
      <c r="N127" s="359">
        <f t="shared" ca="1" si="165"/>
        <v>0</v>
      </c>
      <c r="O127" s="359">
        <f t="shared" ca="1" si="166"/>
        <v>0</v>
      </c>
      <c r="P127" s="359">
        <f t="shared" ca="1" si="184"/>
        <v>0</v>
      </c>
      <c r="R127" s="362">
        <f t="shared" ca="1" si="214"/>
        <v>238</v>
      </c>
      <c r="S127" s="362">
        <v>118</v>
      </c>
      <c r="T127" s="371">
        <f t="shared" ca="1" si="215"/>
        <v>0</v>
      </c>
      <c r="U127" s="359">
        <f t="shared" ca="1" si="167"/>
        <v>0</v>
      </c>
      <c r="V127" s="359">
        <f t="shared" ca="1" si="168"/>
        <v>0</v>
      </c>
      <c r="W127" s="359">
        <f t="shared" ca="1" si="169"/>
        <v>0</v>
      </c>
      <c r="X127" s="359">
        <f t="shared" ca="1" si="170"/>
        <v>0</v>
      </c>
      <c r="Y127" s="359">
        <f t="shared" ca="1" si="185"/>
        <v>0</v>
      </c>
      <c r="AA127" s="362">
        <f t="shared" ca="1" si="186"/>
        <v>238</v>
      </c>
      <c r="AB127" s="362">
        <v>119</v>
      </c>
      <c r="AC127" s="371">
        <f t="shared" ca="1" si="187"/>
        <v>0</v>
      </c>
      <c r="AD127" s="359">
        <f t="shared" ca="1" si="111"/>
        <v>0</v>
      </c>
      <c r="AE127" s="359">
        <f t="shared" ca="1" si="112"/>
        <v>0</v>
      </c>
      <c r="AF127" s="359">
        <f t="shared" ca="1" si="113"/>
        <v>0</v>
      </c>
      <c r="AG127" s="359">
        <f t="shared" ca="1" si="114"/>
        <v>0</v>
      </c>
      <c r="AH127" s="359">
        <f t="shared" ca="1" si="171"/>
        <v>0</v>
      </c>
      <c r="AJ127" s="362">
        <f t="shared" ca="1" si="188"/>
        <v>238</v>
      </c>
      <c r="AK127" s="362">
        <v>119</v>
      </c>
      <c r="AL127" s="371">
        <f t="shared" ca="1" si="189"/>
        <v>0</v>
      </c>
      <c r="AM127" s="359">
        <f t="shared" ca="1" si="115"/>
        <v>0</v>
      </c>
      <c r="AN127" s="359">
        <f t="shared" ca="1" si="116"/>
        <v>0</v>
      </c>
      <c r="AO127" s="359">
        <f t="shared" ca="1" si="117"/>
        <v>0</v>
      </c>
      <c r="AP127" s="359">
        <f t="shared" ca="1" si="118"/>
        <v>0</v>
      </c>
      <c r="AQ127" s="359">
        <f t="shared" ca="1" si="172"/>
        <v>0</v>
      </c>
      <c r="AS127" s="362">
        <f t="shared" ca="1" si="190"/>
        <v>238</v>
      </c>
      <c r="AT127" s="362">
        <v>119</v>
      </c>
      <c r="AU127" s="371">
        <f t="shared" ca="1" si="191"/>
        <v>0</v>
      </c>
      <c r="AV127" s="359">
        <f t="shared" ca="1" si="119"/>
        <v>0</v>
      </c>
      <c r="AW127" s="359">
        <f t="shared" ca="1" si="120"/>
        <v>0</v>
      </c>
      <c r="AX127" s="359">
        <f t="shared" ca="1" si="121"/>
        <v>0</v>
      </c>
      <c r="AY127" s="359">
        <f t="shared" ca="1" si="122"/>
        <v>0</v>
      </c>
      <c r="AZ127" s="359">
        <f t="shared" ca="1" si="173"/>
        <v>0</v>
      </c>
      <c r="BB127" s="362">
        <f t="shared" ca="1" si="192"/>
        <v>238</v>
      </c>
      <c r="BC127" s="362">
        <v>119</v>
      </c>
      <c r="BD127" s="371">
        <f t="shared" ca="1" si="193"/>
        <v>0</v>
      </c>
      <c r="BE127" s="359">
        <f t="shared" ca="1" si="123"/>
        <v>0</v>
      </c>
      <c r="BF127" s="359">
        <f t="shared" ca="1" si="124"/>
        <v>0</v>
      </c>
      <c r="BG127" s="359">
        <f t="shared" ca="1" si="125"/>
        <v>0</v>
      </c>
      <c r="BH127" s="359">
        <f t="shared" ca="1" si="126"/>
        <v>0</v>
      </c>
      <c r="BI127" s="359">
        <f t="shared" ca="1" si="174"/>
        <v>0</v>
      </c>
      <c r="BK127" s="362">
        <f t="shared" ca="1" si="194"/>
        <v>238</v>
      </c>
      <c r="BL127" s="362">
        <v>119</v>
      </c>
      <c r="BM127" s="371">
        <f t="shared" ca="1" si="195"/>
        <v>0</v>
      </c>
      <c r="BN127" s="359">
        <f t="shared" ca="1" si="127"/>
        <v>0</v>
      </c>
      <c r="BO127" s="359">
        <f t="shared" ca="1" si="128"/>
        <v>0</v>
      </c>
      <c r="BP127" s="359">
        <f t="shared" ca="1" si="129"/>
        <v>0</v>
      </c>
      <c r="BQ127" s="359">
        <f t="shared" ca="1" si="130"/>
        <v>0</v>
      </c>
      <c r="BR127" s="359">
        <f t="shared" ca="1" si="175"/>
        <v>0</v>
      </c>
      <c r="BT127" s="362">
        <f t="shared" ca="1" si="196"/>
        <v>238</v>
      </c>
      <c r="BU127" s="362">
        <v>119</v>
      </c>
      <c r="BV127" s="371">
        <f t="shared" ca="1" si="197"/>
        <v>0</v>
      </c>
      <c r="BW127" s="359">
        <f t="shared" ca="1" si="131"/>
        <v>0</v>
      </c>
      <c r="BX127" s="359">
        <f t="shared" ca="1" si="132"/>
        <v>0</v>
      </c>
      <c r="BY127" s="359">
        <f t="shared" ca="1" si="133"/>
        <v>0</v>
      </c>
      <c r="BZ127" s="359">
        <f t="shared" ca="1" si="134"/>
        <v>0</v>
      </c>
      <c r="CA127" s="359">
        <f t="shared" ca="1" si="176"/>
        <v>0</v>
      </c>
      <c r="CC127" s="362">
        <f t="shared" ca="1" si="198"/>
        <v>238</v>
      </c>
      <c r="CD127" s="362">
        <v>119</v>
      </c>
      <c r="CE127" s="371">
        <f t="shared" ca="1" si="199"/>
        <v>0</v>
      </c>
      <c r="CF127" s="359">
        <f t="shared" ca="1" si="135"/>
        <v>0</v>
      </c>
      <c r="CG127" s="359">
        <f t="shared" ca="1" si="136"/>
        <v>0</v>
      </c>
      <c r="CH127" s="359">
        <f t="shared" ca="1" si="137"/>
        <v>0</v>
      </c>
      <c r="CI127" s="359">
        <f t="shared" ca="1" si="138"/>
        <v>0</v>
      </c>
      <c r="CJ127" s="359">
        <f t="shared" ca="1" si="177"/>
        <v>0</v>
      </c>
      <c r="CL127" s="362">
        <f t="shared" ca="1" si="200"/>
        <v>238</v>
      </c>
      <c r="CM127" s="362">
        <v>119</v>
      </c>
      <c r="CN127" s="371">
        <f t="shared" ca="1" si="201"/>
        <v>0</v>
      </c>
      <c r="CO127" s="359">
        <f t="shared" ca="1" si="139"/>
        <v>0</v>
      </c>
      <c r="CP127" s="359">
        <f t="shared" ca="1" si="140"/>
        <v>0</v>
      </c>
      <c r="CQ127" s="359">
        <f t="shared" ca="1" si="141"/>
        <v>0</v>
      </c>
      <c r="CR127" s="359">
        <f t="shared" ca="1" si="142"/>
        <v>0</v>
      </c>
      <c r="CS127" s="359">
        <f t="shared" ca="1" si="178"/>
        <v>0</v>
      </c>
      <c r="CU127" s="362">
        <f t="shared" ca="1" si="202"/>
        <v>238</v>
      </c>
      <c r="CV127" s="362">
        <v>119</v>
      </c>
      <c r="CW127" s="371">
        <f t="shared" ca="1" si="203"/>
        <v>0</v>
      </c>
      <c r="CX127" s="359">
        <f t="shared" ca="1" si="143"/>
        <v>0</v>
      </c>
      <c r="CY127" s="359">
        <f t="shared" ca="1" si="144"/>
        <v>0</v>
      </c>
      <c r="CZ127" s="359">
        <f t="shared" ca="1" si="145"/>
        <v>0</v>
      </c>
      <c r="DA127" s="359">
        <f t="shared" ca="1" si="146"/>
        <v>0</v>
      </c>
      <c r="DB127" s="359">
        <f t="shared" ca="1" si="179"/>
        <v>0</v>
      </c>
      <c r="DD127" s="362">
        <f t="shared" ca="1" si="204"/>
        <v>238</v>
      </c>
      <c r="DE127" s="362">
        <v>119</v>
      </c>
      <c r="DF127" s="371">
        <f t="shared" ca="1" si="205"/>
        <v>0</v>
      </c>
      <c r="DG127" s="359">
        <f t="shared" ca="1" si="147"/>
        <v>0</v>
      </c>
      <c r="DH127" s="359">
        <f t="shared" ca="1" si="148"/>
        <v>0</v>
      </c>
      <c r="DI127" s="359">
        <f t="shared" ca="1" si="149"/>
        <v>0</v>
      </c>
      <c r="DJ127" s="359">
        <f t="shared" ca="1" si="150"/>
        <v>0</v>
      </c>
      <c r="DK127" s="359">
        <f t="shared" ca="1" si="180"/>
        <v>0</v>
      </c>
      <c r="DM127" s="362">
        <f t="shared" ca="1" si="206"/>
        <v>238</v>
      </c>
      <c r="DN127" s="362">
        <v>119</v>
      </c>
      <c r="DO127" s="371">
        <f t="shared" ca="1" si="207"/>
        <v>0</v>
      </c>
      <c r="DP127" s="359">
        <f t="shared" ca="1" si="151"/>
        <v>0</v>
      </c>
      <c r="DQ127" s="359">
        <f t="shared" ca="1" si="152"/>
        <v>0</v>
      </c>
      <c r="DR127" s="359">
        <f t="shared" ca="1" si="153"/>
        <v>0</v>
      </c>
      <c r="DS127" s="359">
        <f t="shared" ca="1" si="154"/>
        <v>0</v>
      </c>
      <c r="DT127" s="359">
        <f t="shared" ca="1" si="181"/>
        <v>0</v>
      </c>
      <c r="DV127" s="362">
        <f t="shared" ca="1" si="208"/>
        <v>238</v>
      </c>
      <c r="DW127" s="362">
        <v>119</v>
      </c>
      <c r="DX127" s="371">
        <f t="shared" ca="1" si="209"/>
        <v>0</v>
      </c>
      <c r="DY127" s="359">
        <f t="shared" ca="1" si="155"/>
        <v>0</v>
      </c>
      <c r="DZ127" s="359">
        <f t="shared" ca="1" si="156"/>
        <v>0</v>
      </c>
      <c r="EA127" s="359">
        <f t="shared" ca="1" si="157"/>
        <v>0</v>
      </c>
      <c r="EB127" s="359">
        <f t="shared" ca="1" si="158"/>
        <v>0</v>
      </c>
      <c r="EC127" s="359">
        <f t="shared" ca="1" si="182"/>
        <v>0</v>
      </c>
      <c r="EE127" s="362">
        <f t="shared" ca="1" si="210"/>
        <v>238</v>
      </c>
      <c r="EF127" s="362">
        <v>119</v>
      </c>
      <c r="EG127" s="371">
        <f t="shared" ca="1" si="211"/>
        <v>0</v>
      </c>
      <c r="EH127" s="359">
        <f t="shared" ca="1" si="159"/>
        <v>0</v>
      </c>
      <c r="EI127" s="359">
        <f t="shared" ca="1" si="160"/>
        <v>0</v>
      </c>
      <c r="EJ127" s="359">
        <f t="shared" ca="1" si="161"/>
        <v>0</v>
      </c>
      <c r="EK127" s="359">
        <f t="shared" ca="1" si="162"/>
        <v>0</v>
      </c>
      <c r="EL127" s="359">
        <f t="shared" ca="1" si="183"/>
        <v>0</v>
      </c>
    </row>
    <row r="128" spans="6:142" x14ac:dyDescent="0.35">
      <c r="F128" s="372">
        <f ca="1">IFERROR(INDEX('Inflation Rates'!$A$16:$H$138,MATCH('TSP Traditional'!$H128,'Inflation Rates'!$A$16:$A$138,0),8)/INDEX('Inflation Rates'!$A$16:$H$138,MATCH('TSP Traditional'!$H128,'Inflation Rates'!$A$16:$A$138,0)-1,8)-1,F127)</f>
        <v>2.0000000000000018E-2</v>
      </c>
      <c r="G128" s="372">
        <f ca="1">IFERROR(INDEX('Inflation Rates'!$A$16:$H$138,MATCH('TSP Traditional'!$H128,'Inflation Rates'!$A$16:$A$138,0),6)/INDEX('Inflation Rates'!$A$16:$H$138,MATCH('TSP Traditional'!$H128,'Inflation Rates'!$A$16:$A$138,0)-1,6)-1,G127)</f>
        <v>2.0999999999999908E-2</v>
      </c>
      <c r="H128" s="362">
        <f t="shared" ca="1" si="212"/>
        <v>2139</v>
      </c>
      <c r="I128" s="362">
        <f t="shared" ca="1" si="213"/>
        <v>239</v>
      </c>
      <c r="J128" s="362">
        <v>120</v>
      </c>
      <c r="K128" s="371">
        <f t="shared" ca="1" si="216"/>
        <v>0</v>
      </c>
      <c r="L128" s="359">
        <f t="shared" ca="1" si="163"/>
        <v>0</v>
      </c>
      <c r="M128" s="359">
        <f t="shared" ca="1" si="164"/>
        <v>0</v>
      </c>
      <c r="N128" s="359">
        <f t="shared" ca="1" si="165"/>
        <v>0</v>
      </c>
      <c r="O128" s="359">
        <f t="shared" ca="1" si="166"/>
        <v>0</v>
      </c>
      <c r="P128" s="359">
        <f t="shared" ca="1" si="184"/>
        <v>0</v>
      </c>
      <c r="R128" s="362">
        <f t="shared" ca="1" si="214"/>
        <v>239</v>
      </c>
      <c r="S128" s="362">
        <v>119</v>
      </c>
      <c r="T128" s="371">
        <f t="shared" ca="1" si="215"/>
        <v>0</v>
      </c>
      <c r="U128" s="359">
        <f t="shared" ca="1" si="167"/>
        <v>0</v>
      </c>
      <c r="V128" s="359">
        <f t="shared" ca="1" si="168"/>
        <v>0</v>
      </c>
      <c r="W128" s="359">
        <f t="shared" ca="1" si="169"/>
        <v>0</v>
      </c>
      <c r="X128" s="359">
        <f t="shared" ca="1" si="170"/>
        <v>0</v>
      </c>
      <c r="Y128" s="359">
        <f t="shared" ca="1" si="185"/>
        <v>0</v>
      </c>
      <c r="AA128" s="362">
        <f t="shared" ca="1" si="186"/>
        <v>239</v>
      </c>
      <c r="AB128" s="362">
        <v>120</v>
      </c>
      <c r="AC128" s="371">
        <f t="shared" ca="1" si="187"/>
        <v>0</v>
      </c>
      <c r="AD128" s="359">
        <f t="shared" ca="1" si="111"/>
        <v>0</v>
      </c>
      <c r="AE128" s="359">
        <f t="shared" ca="1" si="112"/>
        <v>0</v>
      </c>
      <c r="AF128" s="359">
        <f t="shared" ca="1" si="113"/>
        <v>0</v>
      </c>
      <c r="AG128" s="359">
        <f t="shared" ca="1" si="114"/>
        <v>0</v>
      </c>
      <c r="AH128" s="359">
        <f t="shared" ca="1" si="171"/>
        <v>0</v>
      </c>
      <c r="AJ128" s="362">
        <f t="shared" ca="1" si="188"/>
        <v>239</v>
      </c>
      <c r="AK128" s="362">
        <v>120</v>
      </c>
      <c r="AL128" s="371">
        <f t="shared" ca="1" si="189"/>
        <v>0</v>
      </c>
      <c r="AM128" s="359">
        <f t="shared" ca="1" si="115"/>
        <v>0</v>
      </c>
      <c r="AN128" s="359">
        <f t="shared" ca="1" si="116"/>
        <v>0</v>
      </c>
      <c r="AO128" s="359">
        <f t="shared" ca="1" si="117"/>
        <v>0</v>
      </c>
      <c r="AP128" s="359">
        <f t="shared" ca="1" si="118"/>
        <v>0</v>
      </c>
      <c r="AQ128" s="359">
        <f t="shared" ca="1" si="172"/>
        <v>0</v>
      </c>
      <c r="AS128" s="362">
        <f t="shared" ca="1" si="190"/>
        <v>239</v>
      </c>
      <c r="AT128" s="362">
        <v>120</v>
      </c>
      <c r="AU128" s="371">
        <f t="shared" ca="1" si="191"/>
        <v>0</v>
      </c>
      <c r="AV128" s="359">
        <f t="shared" ca="1" si="119"/>
        <v>0</v>
      </c>
      <c r="AW128" s="359">
        <f t="shared" ca="1" si="120"/>
        <v>0</v>
      </c>
      <c r="AX128" s="359">
        <f t="shared" ca="1" si="121"/>
        <v>0</v>
      </c>
      <c r="AY128" s="359">
        <f t="shared" ca="1" si="122"/>
        <v>0</v>
      </c>
      <c r="AZ128" s="359">
        <f t="shared" ca="1" si="173"/>
        <v>0</v>
      </c>
      <c r="BB128" s="362">
        <f t="shared" ca="1" si="192"/>
        <v>239</v>
      </c>
      <c r="BC128" s="362">
        <v>120</v>
      </c>
      <c r="BD128" s="371">
        <f t="shared" ca="1" si="193"/>
        <v>0</v>
      </c>
      <c r="BE128" s="359">
        <f t="shared" ca="1" si="123"/>
        <v>0</v>
      </c>
      <c r="BF128" s="359">
        <f t="shared" ca="1" si="124"/>
        <v>0</v>
      </c>
      <c r="BG128" s="359">
        <f t="shared" ca="1" si="125"/>
        <v>0</v>
      </c>
      <c r="BH128" s="359">
        <f t="shared" ca="1" si="126"/>
        <v>0</v>
      </c>
      <c r="BI128" s="359">
        <f t="shared" ca="1" si="174"/>
        <v>0</v>
      </c>
      <c r="BK128" s="362">
        <f t="shared" ca="1" si="194"/>
        <v>239</v>
      </c>
      <c r="BL128" s="362">
        <v>120</v>
      </c>
      <c r="BM128" s="371">
        <f t="shared" ca="1" si="195"/>
        <v>0</v>
      </c>
      <c r="BN128" s="359">
        <f t="shared" ca="1" si="127"/>
        <v>0</v>
      </c>
      <c r="BO128" s="359">
        <f t="shared" ca="1" si="128"/>
        <v>0</v>
      </c>
      <c r="BP128" s="359">
        <f t="shared" ca="1" si="129"/>
        <v>0</v>
      </c>
      <c r="BQ128" s="359">
        <f t="shared" ca="1" si="130"/>
        <v>0</v>
      </c>
      <c r="BR128" s="359">
        <f t="shared" ca="1" si="175"/>
        <v>0</v>
      </c>
      <c r="BT128" s="362">
        <f t="shared" ca="1" si="196"/>
        <v>239</v>
      </c>
      <c r="BU128" s="362">
        <v>120</v>
      </c>
      <c r="BV128" s="371">
        <f t="shared" ca="1" si="197"/>
        <v>0</v>
      </c>
      <c r="BW128" s="359">
        <f t="shared" ca="1" si="131"/>
        <v>0</v>
      </c>
      <c r="BX128" s="359">
        <f t="shared" ca="1" si="132"/>
        <v>0</v>
      </c>
      <c r="BY128" s="359">
        <f t="shared" ca="1" si="133"/>
        <v>0</v>
      </c>
      <c r="BZ128" s="359">
        <f t="shared" ca="1" si="134"/>
        <v>0</v>
      </c>
      <c r="CA128" s="359">
        <f t="shared" ca="1" si="176"/>
        <v>0</v>
      </c>
      <c r="CC128" s="362">
        <f t="shared" ca="1" si="198"/>
        <v>239</v>
      </c>
      <c r="CD128" s="362">
        <v>120</v>
      </c>
      <c r="CE128" s="371">
        <f t="shared" ca="1" si="199"/>
        <v>0</v>
      </c>
      <c r="CF128" s="359">
        <f t="shared" ca="1" si="135"/>
        <v>0</v>
      </c>
      <c r="CG128" s="359">
        <f t="shared" ca="1" si="136"/>
        <v>0</v>
      </c>
      <c r="CH128" s="359">
        <f t="shared" ca="1" si="137"/>
        <v>0</v>
      </c>
      <c r="CI128" s="359">
        <f t="shared" ca="1" si="138"/>
        <v>0</v>
      </c>
      <c r="CJ128" s="359">
        <f t="shared" ca="1" si="177"/>
        <v>0</v>
      </c>
      <c r="CL128" s="362">
        <f t="shared" ca="1" si="200"/>
        <v>239</v>
      </c>
      <c r="CM128" s="362">
        <v>120</v>
      </c>
      <c r="CN128" s="371">
        <f t="shared" ca="1" si="201"/>
        <v>0</v>
      </c>
      <c r="CO128" s="359">
        <f t="shared" ca="1" si="139"/>
        <v>0</v>
      </c>
      <c r="CP128" s="359">
        <f t="shared" ca="1" si="140"/>
        <v>0</v>
      </c>
      <c r="CQ128" s="359">
        <f t="shared" ca="1" si="141"/>
        <v>0</v>
      </c>
      <c r="CR128" s="359">
        <f t="shared" ca="1" si="142"/>
        <v>0</v>
      </c>
      <c r="CS128" s="359">
        <f t="shared" ca="1" si="178"/>
        <v>0</v>
      </c>
      <c r="CU128" s="362">
        <f t="shared" ca="1" si="202"/>
        <v>239</v>
      </c>
      <c r="CV128" s="362">
        <v>120</v>
      </c>
      <c r="CW128" s="371">
        <f t="shared" ca="1" si="203"/>
        <v>0</v>
      </c>
      <c r="CX128" s="359">
        <f t="shared" ca="1" si="143"/>
        <v>0</v>
      </c>
      <c r="CY128" s="359">
        <f t="shared" ca="1" si="144"/>
        <v>0</v>
      </c>
      <c r="CZ128" s="359">
        <f t="shared" ca="1" si="145"/>
        <v>0</v>
      </c>
      <c r="DA128" s="359">
        <f t="shared" ca="1" si="146"/>
        <v>0</v>
      </c>
      <c r="DB128" s="359">
        <f t="shared" ca="1" si="179"/>
        <v>0</v>
      </c>
      <c r="DD128" s="362">
        <f t="shared" ca="1" si="204"/>
        <v>239</v>
      </c>
      <c r="DE128" s="362">
        <v>120</v>
      </c>
      <c r="DF128" s="371">
        <f t="shared" ca="1" si="205"/>
        <v>0</v>
      </c>
      <c r="DG128" s="359">
        <f t="shared" ca="1" si="147"/>
        <v>0</v>
      </c>
      <c r="DH128" s="359">
        <f t="shared" ca="1" si="148"/>
        <v>0</v>
      </c>
      <c r="DI128" s="359">
        <f t="shared" ca="1" si="149"/>
        <v>0</v>
      </c>
      <c r="DJ128" s="359">
        <f t="shared" ca="1" si="150"/>
        <v>0</v>
      </c>
      <c r="DK128" s="359">
        <f t="shared" ca="1" si="180"/>
        <v>0</v>
      </c>
      <c r="DM128" s="362">
        <f t="shared" ca="1" si="206"/>
        <v>239</v>
      </c>
      <c r="DN128" s="362">
        <v>120</v>
      </c>
      <c r="DO128" s="371">
        <f t="shared" ca="1" si="207"/>
        <v>0</v>
      </c>
      <c r="DP128" s="359">
        <f t="shared" ca="1" si="151"/>
        <v>0</v>
      </c>
      <c r="DQ128" s="359">
        <f t="shared" ca="1" si="152"/>
        <v>0</v>
      </c>
      <c r="DR128" s="359">
        <f t="shared" ca="1" si="153"/>
        <v>0</v>
      </c>
      <c r="DS128" s="359">
        <f t="shared" ca="1" si="154"/>
        <v>0</v>
      </c>
      <c r="DT128" s="359">
        <f t="shared" ca="1" si="181"/>
        <v>0</v>
      </c>
      <c r="DV128" s="362">
        <f t="shared" ca="1" si="208"/>
        <v>239</v>
      </c>
      <c r="DW128" s="362">
        <v>120</v>
      </c>
      <c r="DX128" s="371">
        <f t="shared" ca="1" si="209"/>
        <v>0</v>
      </c>
      <c r="DY128" s="359">
        <f t="shared" ca="1" si="155"/>
        <v>0</v>
      </c>
      <c r="DZ128" s="359">
        <f t="shared" ca="1" si="156"/>
        <v>0</v>
      </c>
      <c r="EA128" s="359">
        <f t="shared" ca="1" si="157"/>
        <v>0</v>
      </c>
      <c r="EB128" s="359">
        <f t="shared" ca="1" si="158"/>
        <v>0</v>
      </c>
      <c r="EC128" s="359">
        <f t="shared" ca="1" si="182"/>
        <v>0</v>
      </c>
      <c r="EE128" s="362">
        <f t="shared" ca="1" si="210"/>
        <v>239</v>
      </c>
      <c r="EF128" s="362">
        <v>120</v>
      </c>
      <c r="EG128" s="371">
        <f t="shared" ca="1" si="211"/>
        <v>0</v>
      </c>
      <c r="EH128" s="359">
        <f t="shared" ca="1" si="159"/>
        <v>0</v>
      </c>
      <c r="EI128" s="359">
        <f t="shared" ca="1" si="160"/>
        <v>0</v>
      </c>
      <c r="EJ128" s="359">
        <f t="shared" ca="1" si="161"/>
        <v>0</v>
      </c>
      <c r="EK128" s="359">
        <f t="shared" ca="1" si="162"/>
        <v>0</v>
      </c>
      <c r="EL128" s="359">
        <f t="shared" ca="1" si="183"/>
        <v>0</v>
      </c>
    </row>
    <row r="129" spans="6:142" x14ac:dyDescent="0.35">
      <c r="F129" s="372">
        <f ca="1">IFERROR(INDEX('Inflation Rates'!$A$16:$H$138,MATCH('TSP Traditional'!$H129,'Inflation Rates'!$A$16:$A$138,0),8)/INDEX('Inflation Rates'!$A$16:$H$138,MATCH('TSP Traditional'!$H129,'Inflation Rates'!$A$16:$A$138,0)-1,8)-1,F128)</f>
        <v>2.0000000000000018E-2</v>
      </c>
      <c r="G129" s="372">
        <f ca="1">IFERROR(INDEX('Inflation Rates'!$A$16:$H$138,MATCH('TSP Traditional'!$H129,'Inflation Rates'!$A$16:$A$138,0),6)/INDEX('Inflation Rates'!$A$16:$H$138,MATCH('TSP Traditional'!$H129,'Inflation Rates'!$A$16:$A$138,0)-1,6)-1,G128)</f>
        <v>2.0999999999999908E-2</v>
      </c>
      <c r="H129" s="362">
        <f t="shared" ca="1" si="212"/>
        <v>2140</v>
      </c>
      <c r="I129" s="362">
        <f t="shared" ca="1" si="213"/>
        <v>240</v>
      </c>
      <c r="J129" s="362">
        <v>121</v>
      </c>
      <c r="K129" s="371">
        <f t="shared" ca="1" si="216"/>
        <v>0</v>
      </c>
      <c r="L129" s="359">
        <f t="shared" ca="1" si="163"/>
        <v>0</v>
      </c>
      <c r="M129" s="359">
        <f t="shared" ca="1" si="164"/>
        <v>0</v>
      </c>
      <c r="N129" s="359">
        <f t="shared" ca="1" si="165"/>
        <v>0</v>
      </c>
      <c r="O129" s="359">
        <f t="shared" ca="1" si="166"/>
        <v>0</v>
      </c>
      <c r="P129" s="359">
        <f t="shared" ca="1" si="184"/>
        <v>0</v>
      </c>
      <c r="R129" s="362">
        <f t="shared" ca="1" si="214"/>
        <v>240</v>
      </c>
      <c r="S129" s="362">
        <v>120</v>
      </c>
      <c r="T129" s="371">
        <f t="shared" ca="1" si="215"/>
        <v>0</v>
      </c>
      <c r="U129" s="359">
        <f t="shared" ca="1" si="167"/>
        <v>0</v>
      </c>
      <c r="V129" s="359">
        <f t="shared" ca="1" si="168"/>
        <v>0</v>
      </c>
      <c r="W129" s="359">
        <f t="shared" ca="1" si="169"/>
        <v>0</v>
      </c>
      <c r="X129" s="359">
        <f t="shared" ca="1" si="170"/>
        <v>0</v>
      </c>
      <c r="Y129" s="359">
        <f t="shared" ca="1" si="185"/>
        <v>0</v>
      </c>
      <c r="AA129" s="362">
        <f t="shared" ca="1" si="186"/>
        <v>240</v>
      </c>
      <c r="AB129" s="362">
        <v>121</v>
      </c>
      <c r="AC129" s="371">
        <f t="shared" ca="1" si="187"/>
        <v>0</v>
      </c>
      <c r="AD129" s="359">
        <f t="shared" ca="1" si="111"/>
        <v>0</v>
      </c>
      <c r="AE129" s="359">
        <f t="shared" ca="1" si="112"/>
        <v>0</v>
      </c>
      <c r="AF129" s="359">
        <f t="shared" ca="1" si="113"/>
        <v>0</v>
      </c>
      <c r="AG129" s="359">
        <f t="shared" ca="1" si="114"/>
        <v>0</v>
      </c>
      <c r="AH129" s="359">
        <f t="shared" ca="1" si="171"/>
        <v>0</v>
      </c>
      <c r="AJ129" s="362">
        <f t="shared" ca="1" si="188"/>
        <v>240</v>
      </c>
      <c r="AK129" s="362">
        <v>121</v>
      </c>
      <c r="AL129" s="371">
        <f t="shared" ca="1" si="189"/>
        <v>0</v>
      </c>
      <c r="AM129" s="359">
        <f t="shared" ca="1" si="115"/>
        <v>0</v>
      </c>
      <c r="AN129" s="359">
        <f t="shared" ca="1" si="116"/>
        <v>0</v>
      </c>
      <c r="AO129" s="359">
        <f t="shared" ca="1" si="117"/>
        <v>0</v>
      </c>
      <c r="AP129" s="359">
        <f t="shared" ca="1" si="118"/>
        <v>0</v>
      </c>
      <c r="AQ129" s="359">
        <f t="shared" ca="1" si="172"/>
        <v>0</v>
      </c>
      <c r="AS129" s="362">
        <f t="shared" ca="1" si="190"/>
        <v>240</v>
      </c>
      <c r="AT129" s="362">
        <v>121</v>
      </c>
      <c r="AU129" s="371">
        <f t="shared" ca="1" si="191"/>
        <v>0</v>
      </c>
      <c r="AV129" s="359">
        <f t="shared" ca="1" si="119"/>
        <v>0</v>
      </c>
      <c r="AW129" s="359">
        <f t="shared" ca="1" si="120"/>
        <v>0</v>
      </c>
      <c r="AX129" s="359">
        <f t="shared" ca="1" si="121"/>
        <v>0</v>
      </c>
      <c r="AY129" s="359">
        <f t="shared" ca="1" si="122"/>
        <v>0</v>
      </c>
      <c r="AZ129" s="359">
        <f t="shared" ca="1" si="173"/>
        <v>0</v>
      </c>
      <c r="BB129" s="362">
        <f t="shared" ca="1" si="192"/>
        <v>240</v>
      </c>
      <c r="BC129" s="362">
        <v>121</v>
      </c>
      <c r="BD129" s="371">
        <f t="shared" ca="1" si="193"/>
        <v>0</v>
      </c>
      <c r="BE129" s="359">
        <f t="shared" ca="1" si="123"/>
        <v>0</v>
      </c>
      <c r="BF129" s="359">
        <f t="shared" ca="1" si="124"/>
        <v>0</v>
      </c>
      <c r="BG129" s="359">
        <f t="shared" ca="1" si="125"/>
        <v>0</v>
      </c>
      <c r="BH129" s="359">
        <f t="shared" ca="1" si="126"/>
        <v>0</v>
      </c>
      <c r="BI129" s="359">
        <f t="shared" ca="1" si="174"/>
        <v>0</v>
      </c>
      <c r="BK129" s="362">
        <f t="shared" ca="1" si="194"/>
        <v>240</v>
      </c>
      <c r="BL129" s="362">
        <v>121</v>
      </c>
      <c r="BM129" s="371">
        <f t="shared" ca="1" si="195"/>
        <v>0</v>
      </c>
      <c r="BN129" s="359">
        <f t="shared" ca="1" si="127"/>
        <v>0</v>
      </c>
      <c r="BO129" s="359">
        <f t="shared" ca="1" si="128"/>
        <v>0</v>
      </c>
      <c r="BP129" s="359">
        <f t="shared" ca="1" si="129"/>
        <v>0</v>
      </c>
      <c r="BQ129" s="359">
        <f t="shared" ca="1" si="130"/>
        <v>0</v>
      </c>
      <c r="BR129" s="359">
        <f t="shared" ca="1" si="175"/>
        <v>0</v>
      </c>
      <c r="BT129" s="362">
        <f t="shared" ca="1" si="196"/>
        <v>240</v>
      </c>
      <c r="BU129" s="362">
        <v>121</v>
      </c>
      <c r="BV129" s="371">
        <f t="shared" ca="1" si="197"/>
        <v>0</v>
      </c>
      <c r="BW129" s="359">
        <f t="shared" ca="1" si="131"/>
        <v>0</v>
      </c>
      <c r="BX129" s="359">
        <f t="shared" ca="1" si="132"/>
        <v>0</v>
      </c>
      <c r="BY129" s="359">
        <f t="shared" ca="1" si="133"/>
        <v>0</v>
      </c>
      <c r="BZ129" s="359">
        <f t="shared" ca="1" si="134"/>
        <v>0</v>
      </c>
      <c r="CA129" s="359">
        <f t="shared" ca="1" si="176"/>
        <v>0</v>
      </c>
      <c r="CC129" s="362">
        <f t="shared" ca="1" si="198"/>
        <v>240</v>
      </c>
      <c r="CD129" s="362">
        <v>121</v>
      </c>
      <c r="CE129" s="371">
        <f t="shared" ca="1" si="199"/>
        <v>0</v>
      </c>
      <c r="CF129" s="359">
        <f t="shared" ca="1" si="135"/>
        <v>0</v>
      </c>
      <c r="CG129" s="359">
        <f t="shared" ca="1" si="136"/>
        <v>0</v>
      </c>
      <c r="CH129" s="359">
        <f t="shared" ca="1" si="137"/>
        <v>0</v>
      </c>
      <c r="CI129" s="359">
        <f t="shared" ca="1" si="138"/>
        <v>0</v>
      </c>
      <c r="CJ129" s="359">
        <f t="shared" ca="1" si="177"/>
        <v>0</v>
      </c>
      <c r="CL129" s="362">
        <f t="shared" ca="1" si="200"/>
        <v>240</v>
      </c>
      <c r="CM129" s="362">
        <v>121</v>
      </c>
      <c r="CN129" s="371">
        <f t="shared" ca="1" si="201"/>
        <v>0</v>
      </c>
      <c r="CO129" s="359">
        <f t="shared" ca="1" si="139"/>
        <v>0</v>
      </c>
      <c r="CP129" s="359">
        <f t="shared" ca="1" si="140"/>
        <v>0</v>
      </c>
      <c r="CQ129" s="359">
        <f t="shared" ca="1" si="141"/>
        <v>0</v>
      </c>
      <c r="CR129" s="359">
        <f t="shared" ca="1" si="142"/>
        <v>0</v>
      </c>
      <c r="CS129" s="359">
        <f t="shared" ca="1" si="178"/>
        <v>0</v>
      </c>
      <c r="CU129" s="362">
        <f t="shared" ca="1" si="202"/>
        <v>240</v>
      </c>
      <c r="CV129" s="362">
        <v>121</v>
      </c>
      <c r="CW129" s="371">
        <f t="shared" ca="1" si="203"/>
        <v>0</v>
      </c>
      <c r="CX129" s="359">
        <f t="shared" ca="1" si="143"/>
        <v>0</v>
      </c>
      <c r="CY129" s="359">
        <f t="shared" ca="1" si="144"/>
        <v>0</v>
      </c>
      <c r="CZ129" s="359">
        <f t="shared" ca="1" si="145"/>
        <v>0</v>
      </c>
      <c r="DA129" s="359">
        <f t="shared" ca="1" si="146"/>
        <v>0</v>
      </c>
      <c r="DB129" s="359">
        <f t="shared" ca="1" si="179"/>
        <v>0</v>
      </c>
      <c r="DD129" s="362">
        <f t="shared" ca="1" si="204"/>
        <v>240</v>
      </c>
      <c r="DE129" s="362">
        <v>121</v>
      </c>
      <c r="DF129" s="371">
        <f t="shared" ca="1" si="205"/>
        <v>0</v>
      </c>
      <c r="DG129" s="359">
        <f t="shared" ca="1" si="147"/>
        <v>0</v>
      </c>
      <c r="DH129" s="359">
        <f t="shared" ca="1" si="148"/>
        <v>0</v>
      </c>
      <c r="DI129" s="359">
        <f t="shared" ca="1" si="149"/>
        <v>0</v>
      </c>
      <c r="DJ129" s="359">
        <f t="shared" ca="1" si="150"/>
        <v>0</v>
      </c>
      <c r="DK129" s="359">
        <f t="shared" ca="1" si="180"/>
        <v>0</v>
      </c>
      <c r="DM129" s="362">
        <f t="shared" ca="1" si="206"/>
        <v>240</v>
      </c>
      <c r="DN129" s="362">
        <v>121</v>
      </c>
      <c r="DO129" s="371">
        <f t="shared" ca="1" si="207"/>
        <v>0</v>
      </c>
      <c r="DP129" s="359">
        <f t="shared" ca="1" si="151"/>
        <v>0</v>
      </c>
      <c r="DQ129" s="359">
        <f t="shared" ca="1" si="152"/>
        <v>0</v>
      </c>
      <c r="DR129" s="359">
        <f t="shared" ca="1" si="153"/>
        <v>0</v>
      </c>
      <c r="DS129" s="359">
        <f t="shared" ca="1" si="154"/>
        <v>0</v>
      </c>
      <c r="DT129" s="359">
        <f t="shared" ca="1" si="181"/>
        <v>0</v>
      </c>
      <c r="DV129" s="362">
        <f t="shared" ca="1" si="208"/>
        <v>240</v>
      </c>
      <c r="DW129" s="362">
        <v>121</v>
      </c>
      <c r="DX129" s="371">
        <f t="shared" ca="1" si="209"/>
        <v>0</v>
      </c>
      <c r="DY129" s="359">
        <f t="shared" ca="1" si="155"/>
        <v>0</v>
      </c>
      <c r="DZ129" s="359">
        <f t="shared" ca="1" si="156"/>
        <v>0</v>
      </c>
      <c r="EA129" s="359">
        <f t="shared" ca="1" si="157"/>
        <v>0</v>
      </c>
      <c r="EB129" s="359">
        <f t="shared" ca="1" si="158"/>
        <v>0</v>
      </c>
      <c r="EC129" s="359">
        <f t="shared" ca="1" si="182"/>
        <v>0</v>
      </c>
      <c r="EE129" s="362">
        <f t="shared" ca="1" si="210"/>
        <v>240</v>
      </c>
      <c r="EF129" s="362">
        <v>121</v>
      </c>
      <c r="EG129" s="371">
        <f t="shared" ca="1" si="211"/>
        <v>0</v>
      </c>
      <c r="EH129" s="359">
        <f t="shared" ca="1" si="159"/>
        <v>0</v>
      </c>
      <c r="EI129" s="359">
        <f t="shared" ca="1" si="160"/>
        <v>0</v>
      </c>
      <c r="EJ129" s="359">
        <f t="shared" ca="1" si="161"/>
        <v>0</v>
      </c>
      <c r="EK129" s="359">
        <f t="shared" ca="1" si="162"/>
        <v>0</v>
      </c>
      <c r="EL129" s="359">
        <f t="shared" ca="1" si="183"/>
        <v>0</v>
      </c>
    </row>
    <row r="130" spans="6:142" x14ac:dyDescent="0.35">
      <c r="F130" s="372">
        <f ca="1">IFERROR(INDEX('Inflation Rates'!$A$16:$H$138,MATCH('TSP Traditional'!$H130,'Inflation Rates'!$A$16:$A$138,0),8)/INDEX('Inflation Rates'!$A$16:$H$138,MATCH('TSP Traditional'!$H130,'Inflation Rates'!$A$16:$A$138,0)-1,8)-1,F129)</f>
        <v>2.0000000000000018E-2</v>
      </c>
      <c r="G130" s="372">
        <f ca="1">IFERROR(INDEX('Inflation Rates'!$A$16:$H$138,MATCH('TSP Traditional'!$H130,'Inflation Rates'!$A$16:$A$138,0),6)/INDEX('Inflation Rates'!$A$16:$H$138,MATCH('TSP Traditional'!$H130,'Inflation Rates'!$A$16:$A$138,0)-1,6)-1,G129)</f>
        <v>2.0999999999999908E-2</v>
      </c>
      <c r="H130" s="362">
        <f t="shared" ca="1" si="212"/>
        <v>2141</v>
      </c>
      <c r="I130" s="362">
        <f t="shared" ca="1" si="213"/>
        <v>241</v>
      </c>
      <c r="J130" s="362">
        <v>122</v>
      </c>
      <c r="K130" s="371">
        <f t="shared" ca="1" si="216"/>
        <v>0</v>
      </c>
      <c r="L130" s="359">
        <f t="shared" ca="1" si="163"/>
        <v>0</v>
      </c>
      <c r="M130" s="359">
        <f t="shared" ca="1" si="164"/>
        <v>0</v>
      </c>
      <c r="N130" s="359">
        <f t="shared" ca="1" si="165"/>
        <v>0</v>
      </c>
      <c r="O130" s="359">
        <f t="shared" ca="1" si="166"/>
        <v>0</v>
      </c>
      <c r="P130" s="359">
        <f t="shared" ca="1" si="184"/>
        <v>0</v>
      </c>
      <c r="R130" s="362">
        <f t="shared" ca="1" si="214"/>
        <v>241</v>
      </c>
      <c r="S130" s="362">
        <v>121</v>
      </c>
      <c r="T130" s="371">
        <f t="shared" ca="1" si="215"/>
        <v>0</v>
      </c>
      <c r="U130" s="359">
        <f t="shared" ca="1" si="167"/>
        <v>0</v>
      </c>
      <c r="V130" s="359">
        <f t="shared" ca="1" si="168"/>
        <v>0</v>
      </c>
      <c r="W130" s="359">
        <f t="shared" ca="1" si="169"/>
        <v>0</v>
      </c>
      <c r="X130" s="359">
        <f t="shared" ca="1" si="170"/>
        <v>0</v>
      </c>
      <c r="Y130" s="359">
        <f t="shared" ca="1" si="185"/>
        <v>0</v>
      </c>
      <c r="AA130" s="362">
        <f t="shared" ca="1" si="186"/>
        <v>241</v>
      </c>
      <c r="AB130" s="362">
        <v>122</v>
      </c>
      <c r="AC130" s="371">
        <f t="shared" ca="1" si="187"/>
        <v>0</v>
      </c>
      <c r="AD130" s="359">
        <f t="shared" ca="1" si="111"/>
        <v>0</v>
      </c>
      <c r="AE130" s="359">
        <f t="shared" ca="1" si="112"/>
        <v>0</v>
      </c>
      <c r="AF130" s="359">
        <f t="shared" ca="1" si="113"/>
        <v>0</v>
      </c>
      <c r="AG130" s="359">
        <f t="shared" ca="1" si="114"/>
        <v>0</v>
      </c>
      <c r="AH130" s="359">
        <f t="shared" ca="1" si="171"/>
        <v>0</v>
      </c>
      <c r="AJ130" s="362">
        <f t="shared" ca="1" si="188"/>
        <v>241</v>
      </c>
      <c r="AK130" s="362">
        <v>122</v>
      </c>
      <c r="AL130" s="371">
        <f t="shared" ca="1" si="189"/>
        <v>0</v>
      </c>
      <c r="AM130" s="359">
        <f t="shared" ca="1" si="115"/>
        <v>0</v>
      </c>
      <c r="AN130" s="359">
        <f t="shared" ca="1" si="116"/>
        <v>0</v>
      </c>
      <c r="AO130" s="359">
        <f t="shared" ca="1" si="117"/>
        <v>0</v>
      </c>
      <c r="AP130" s="359">
        <f t="shared" ca="1" si="118"/>
        <v>0</v>
      </c>
      <c r="AQ130" s="359">
        <f t="shared" ca="1" si="172"/>
        <v>0</v>
      </c>
      <c r="AS130" s="362">
        <f t="shared" ca="1" si="190"/>
        <v>241</v>
      </c>
      <c r="AT130" s="362">
        <v>122</v>
      </c>
      <c r="AU130" s="371">
        <f t="shared" ca="1" si="191"/>
        <v>0</v>
      </c>
      <c r="AV130" s="359">
        <f t="shared" ca="1" si="119"/>
        <v>0</v>
      </c>
      <c r="AW130" s="359">
        <f t="shared" ca="1" si="120"/>
        <v>0</v>
      </c>
      <c r="AX130" s="359">
        <f t="shared" ca="1" si="121"/>
        <v>0</v>
      </c>
      <c r="AY130" s="359">
        <f t="shared" ca="1" si="122"/>
        <v>0</v>
      </c>
      <c r="AZ130" s="359">
        <f t="shared" ca="1" si="173"/>
        <v>0</v>
      </c>
      <c r="BB130" s="362">
        <f t="shared" ca="1" si="192"/>
        <v>241</v>
      </c>
      <c r="BC130" s="362">
        <v>122</v>
      </c>
      <c r="BD130" s="371">
        <f t="shared" ca="1" si="193"/>
        <v>0</v>
      </c>
      <c r="BE130" s="359">
        <f t="shared" ca="1" si="123"/>
        <v>0</v>
      </c>
      <c r="BF130" s="359">
        <f t="shared" ca="1" si="124"/>
        <v>0</v>
      </c>
      <c r="BG130" s="359">
        <f t="shared" ca="1" si="125"/>
        <v>0</v>
      </c>
      <c r="BH130" s="359">
        <f t="shared" ca="1" si="126"/>
        <v>0</v>
      </c>
      <c r="BI130" s="359">
        <f t="shared" ca="1" si="174"/>
        <v>0</v>
      </c>
      <c r="BK130" s="362">
        <f t="shared" ca="1" si="194"/>
        <v>241</v>
      </c>
      <c r="BL130" s="362">
        <v>122</v>
      </c>
      <c r="BM130" s="371">
        <f t="shared" ca="1" si="195"/>
        <v>0</v>
      </c>
      <c r="BN130" s="359">
        <f t="shared" ca="1" si="127"/>
        <v>0</v>
      </c>
      <c r="BO130" s="359">
        <f t="shared" ca="1" si="128"/>
        <v>0</v>
      </c>
      <c r="BP130" s="359">
        <f t="shared" ca="1" si="129"/>
        <v>0</v>
      </c>
      <c r="BQ130" s="359">
        <f t="shared" ca="1" si="130"/>
        <v>0</v>
      </c>
      <c r="BR130" s="359">
        <f t="shared" ca="1" si="175"/>
        <v>0</v>
      </c>
      <c r="BT130" s="362">
        <f t="shared" ca="1" si="196"/>
        <v>241</v>
      </c>
      <c r="BU130" s="362">
        <v>122</v>
      </c>
      <c r="BV130" s="371">
        <f t="shared" ca="1" si="197"/>
        <v>0</v>
      </c>
      <c r="BW130" s="359">
        <f t="shared" ca="1" si="131"/>
        <v>0</v>
      </c>
      <c r="BX130" s="359">
        <f t="shared" ca="1" si="132"/>
        <v>0</v>
      </c>
      <c r="BY130" s="359">
        <f t="shared" ca="1" si="133"/>
        <v>0</v>
      </c>
      <c r="BZ130" s="359">
        <f t="shared" ca="1" si="134"/>
        <v>0</v>
      </c>
      <c r="CA130" s="359">
        <f t="shared" ca="1" si="176"/>
        <v>0</v>
      </c>
      <c r="CC130" s="362">
        <f t="shared" ca="1" si="198"/>
        <v>241</v>
      </c>
      <c r="CD130" s="362">
        <v>122</v>
      </c>
      <c r="CE130" s="371">
        <f t="shared" ca="1" si="199"/>
        <v>0</v>
      </c>
      <c r="CF130" s="359">
        <f t="shared" ca="1" si="135"/>
        <v>0</v>
      </c>
      <c r="CG130" s="359">
        <f t="shared" ca="1" si="136"/>
        <v>0</v>
      </c>
      <c r="CH130" s="359">
        <f t="shared" ca="1" si="137"/>
        <v>0</v>
      </c>
      <c r="CI130" s="359">
        <f t="shared" ca="1" si="138"/>
        <v>0</v>
      </c>
      <c r="CJ130" s="359">
        <f t="shared" ca="1" si="177"/>
        <v>0</v>
      </c>
      <c r="CL130" s="362">
        <f t="shared" ca="1" si="200"/>
        <v>241</v>
      </c>
      <c r="CM130" s="362">
        <v>122</v>
      </c>
      <c r="CN130" s="371">
        <f t="shared" ca="1" si="201"/>
        <v>0</v>
      </c>
      <c r="CO130" s="359">
        <f t="shared" ca="1" si="139"/>
        <v>0</v>
      </c>
      <c r="CP130" s="359">
        <f t="shared" ca="1" si="140"/>
        <v>0</v>
      </c>
      <c r="CQ130" s="359">
        <f t="shared" ca="1" si="141"/>
        <v>0</v>
      </c>
      <c r="CR130" s="359">
        <f t="shared" ca="1" si="142"/>
        <v>0</v>
      </c>
      <c r="CS130" s="359">
        <f t="shared" ca="1" si="178"/>
        <v>0</v>
      </c>
      <c r="CU130" s="362">
        <f t="shared" ca="1" si="202"/>
        <v>241</v>
      </c>
      <c r="CV130" s="362">
        <v>122</v>
      </c>
      <c r="CW130" s="371">
        <f t="shared" ca="1" si="203"/>
        <v>0</v>
      </c>
      <c r="CX130" s="359">
        <f t="shared" ca="1" si="143"/>
        <v>0</v>
      </c>
      <c r="CY130" s="359">
        <f t="shared" ca="1" si="144"/>
        <v>0</v>
      </c>
      <c r="CZ130" s="359">
        <f t="shared" ca="1" si="145"/>
        <v>0</v>
      </c>
      <c r="DA130" s="359">
        <f t="shared" ca="1" si="146"/>
        <v>0</v>
      </c>
      <c r="DB130" s="359">
        <f t="shared" ca="1" si="179"/>
        <v>0</v>
      </c>
      <c r="DD130" s="362">
        <f t="shared" ca="1" si="204"/>
        <v>241</v>
      </c>
      <c r="DE130" s="362">
        <v>122</v>
      </c>
      <c r="DF130" s="371">
        <f t="shared" ca="1" si="205"/>
        <v>0</v>
      </c>
      <c r="DG130" s="359">
        <f t="shared" ca="1" si="147"/>
        <v>0</v>
      </c>
      <c r="DH130" s="359">
        <f t="shared" ca="1" si="148"/>
        <v>0</v>
      </c>
      <c r="DI130" s="359">
        <f t="shared" ca="1" si="149"/>
        <v>0</v>
      </c>
      <c r="DJ130" s="359">
        <f t="shared" ca="1" si="150"/>
        <v>0</v>
      </c>
      <c r="DK130" s="359">
        <f t="shared" ca="1" si="180"/>
        <v>0</v>
      </c>
      <c r="DM130" s="362">
        <f t="shared" ca="1" si="206"/>
        <v>241</v>
      </c>
      <c r="DN130" s="362">
        <v>122</v>
      </c>
      <c r="DO130" s="371">
        <f t="shared" ca="1" si="207"/>
        <v>0</v>
      </c>
      <c r="DP130" s="359">
        <f t="shared" ca="1" si="151"/>
        <v>0</v>
      </c>
      <c r="DQ130" s="359">
        <f t="shared" ca="1" si="152"/>
        <v>0</v>
      </c>
      <c r="DR130" s="359">
        <f t="shared" ca="1" si="153"/>
        <v>0</v>
      </c>
      <c r="DS130" s="359">
        <f t="shared" ca="1" si="154"/>
        <v>0</v>
      </c>
      <c r="DT130" s="359">
        <f t="shared" ca="1" si="181"/>
        <v>0</v>
      </c>
      <c r="DV130" s="362">
        <f t="shared" ca="1" si="208"/>
        <v>241</v>
      </c>
      <c r="DW130" s="362">
        <v>122</v>
      </c>
      <c r="DX130" s="371">
        <f t="shared" ca="1" si="209"/>
        <v>0</v>
      </c>
      <c r="DY130" s="359">
        <f t="shared" ca="1" si="155"/>
        <v>0</v>
      </c>
      <c r="DZ130" s="359">
        <f t="shared" ca="1" si="156"/>
        <v>0</v>
      </c>
      <c r="EA130" s="359">
        <f t="shared" ca="1" si="157"/>
        <v>0</v>
      </c>
      <c r="EB130" s="359">
        <f t="shared" ca="1" si="158"/>
        <v>0</v>
      </c>
      <c r="EC130" s="359">
        <f t="shared" ca="1" si="182"/>
        <v>0</v>
      </c>
      <c r="EE130" s="362">
        <f t="shared" ca="1" si="210"/>
        <v>241</v>
      </c>
      <c r="EF130" s="362">
        <v>122</v>
      </c>
      <c r="EG130" s="371">
        <f t="shared" ca="1" si="211"/>
        <v>0</v>
      </c>
      <c r="EH130" s="359">
        <f t="shared" ca="1" si="159"/>
        <v>0</v>
      </c>
      <c r="EI130" s="359">
        <f t="shared" ca="1" si="160"/>
        <v>0</v>
      </c>
      <c r="EJ130" s="359">
        <f t="shared" ca="1" si="161"/>
        <v>0</v>
      </c>
      <c r="EK130" s="359">
        <f t="shared" ca="1" si="162"/>
        <v>0</v>
      </c>
      <c r="EL130" s="359">
        <f t="shared" ca="1" si="183"/>
        <v>0</v>
      </c>
    </row>
    <row r="131" spans="6:142" x14ac:dyDescent="0.35">
      <c r="F131" s="372">
        <f ca="1">IFERROR(INDEX('Inflation Rates'!$A$16:$H$138,MATCH('TSP Traditional'!$H131,'Inflation Rates'!$A$16:$A$138,0),8)/INDEX('Inflation Rates'!$A$16:$H$138,MATCH('TSP Traditional'!$H131,'Inflation Rates'!$A$16:$A$138,0)-1,8)-1,F130)</f>
        <v>2.0000000000000018E-2</v>
      </c>
      <c r="G131" s="372">
        <f ca="1">IFERROR(INDEX('Inflation Rates'!$A$16:$H$138,MATCH('TSP Traditional'!$H131,'Inflation Rates'!$A$16:$A$138,0),6)/INDEX('Inflation Rates'!$A$16:$H$138,MATCH('TSP Traditional'!$H131,'Inflation Rates'!$A$16:$A$138,0)-1,6)-1,G130)</f>
        <v>2.0999999999999908E-2</v>
      </c>
      <c r="H131" s="362">
        <f t="shared" ca="1" si="212"/>
        <v>2142</v>
      </c>
      <c r="I131" s="362">
        <f t="shared" ca="1" si="213"/>
        <v>242</v>
      </c>
      <c r="J131" s="362">
        <v>123</v>
      </c>
      <c r="K131" s="371">
        <f t="shared" ca="1" si="216"/>
        <v>0</v>
      </c>
      <c r="L131" s="359">
        <f t="shared" ca="1" si="163"/>
        <v>0</v>
      </c>
      <c r="M131" s="359">
        <f t="shared" ca="1" si="164"/>
        <v>0</v>
      </c>
      <c r="N131" s="359">
        <f t="shared" ca="1" si="165"/>
        <v>0</v>
      </c>
      <c r="O131" s="359">
        <f t="shared" ca="1" si="166"/>
        <v>0</v>
      </c>
      <c r="P131" s="359">
        <f t="shared" ca="1" si="184"/>
        <v>0</v>
      </c>
      <c r="R131" s="362">
        <f t="shared" ca="1" si="214"/>
        <v>242</v>
      </c>
      <c r="S131" s="362">
        <v>122</v>
      </c>
      <c r="T131" s="371">
        <f t="shared" ca="1" si="215"/>
        <v>0</v>
      </c>
      <c r="U131" s="359">
        <f t="shared" ca="1" si="167"/>
        <v>0</v>
      </c>
      <c r="V131" s="359">
        <f t="shared" ca="1" si="168"/>
        <v>0</v>
      </c>
      <c r="W131" s="359">
        <f t="shared" ca="1" si="169"/>
        <v>0</v>
      </c>
      <c r="X131" s="359">
        <f t="shared" ca="1" si="170"/>
        <v>0</v>
      </c>
      <c r="Y131" s="359">
        <f t="shared" ca="1" si="185"/>
        <v>0</v>
      </c>
      <c r="AA131" s="362">
        <f t="shared" ca="1" si="186"/>
        <v>242</v>
      </c>
      <c r="AB131" s="362">
        <v>123</v>
      </c>
      <c r="AC131" s="371">
        <f t="shared" ca="1" si="187"/>
        <v>0</v>
      </c>
      <c r="AD131" s="359">
        <f t="shared" ca="1" si="111"/>
        <v>0</v>
      </c>
      <c r="AE131" s="359">
        <f t="shared" ca="1" si="112"/>
        <v>0</v>
      </c>
      <c r="AF131" s="359">
        <f t="shared" ca="1" si="113"/>
        <v>0</v>
      </c>
      <c r="AG131" s="359">
        <f t="shared" ca="1" si="114"/>
        <v>0</v>
      </c>
      <c r="AH131" s="359">
        <f t="shared" ca="1" si="171"/>
        <v>0</v>
      </c>
      <c r="AJ131" s="362">
        <f t="shared" ca="1" si="188"/>
        <v>242</v>
      </c>
      <c r="AK131" s="362">
        <v>123</v>
      </c>
      <c r="AL131" s="371">
        <f t="shared" ca="1" si="189"/>
        <v>0</v>
      </c>
      <c r="AM131" s="359">
        <f t="shared" ca="1" si="115"/>
        <v>0</v>
      </c>
      <c r="AN131" s="359">
        <f t="shared" ca="1" si="116"/>
        <v>0</v>
      </c>
      <c r="AO131" s="359">
        <f t="shared" ca="1" si="117"/>
        <v>0</v>
      </c>
      <c r="AP131" s="359">
        <f t="shared" ca="1" si="118"/>
        <v>0</v>
      </c>
      <c r="AQ131" s="359">
        <f t="shared" ca="1" si="172"/>
        <v>0</v>
      </c>
      <c r="AS131" s="362">
        <f t="shared" ca="1" si="190"/>
        <v>242</v>
      </c>
      <c r="AT131" s="362">
        <v>123</v>
      </c>
      <c r="AU131" s="371">
        <f t="shared" ca="1" si="191"/>
        <v>0</v>
      </c>
      <c r="AV131" s="359">
        <f t="shared" ca="1" si="119"/>
        <v>0</v>
      </c>
      <c r="AW131" s="359">
        <f t="shared" ca="1" si="120"/>
        <v>0</v>
      </c>
      <c r="AX131" s="359">
        <f t="shared" ca="1" si="121"/>
        <v>0</v>
      </c>
      <c r="AY131" s="359">
        <f t="shared" ca="1" si="122"/>
        <v>0</v>
      </c>
      <c r="AZ131" s="359">
        <f t="shared" ca="1" si="173"/>
        <v>0</v>
      </c>
      <c r="BB131" s="362">
        <f t="shared" ca="1" si="192"/>
        <v>242</v>
      </c>
      <c r="BC131" s="362">
        <v>123</v>
      </c>
      <c r="BD131" s="371">
        <f t="shared" ca="1" si="193"/>
        <v>0</v>
      </c>
      <c r="BE131" s="359">
        <f t="shared" ca="1" si="123"/>
        <v>0</v>
      </c>
      <c r="BF131" s="359">
        <f t="shared" ca="1" si="124"/>
        <v>0</v>
      </c>
      <c r="BG131" s="359">
        <f t="shared" ca="1" si="125"/>
        <v>0</v>
      </c>
      <c r="BH131" s="359">
        <f t="shared" ca="1" si="126"/>
        <v>0</v>
      </c>
      <c r="BI131" s="359">
        <f t="shared" ca="1" si="174"/>
        <v>0</v>
      </c>
      <c r="BK131" s="362">
        <f t="shared" ca="1" si="194"/>
        <v>242</v>
      </c>
      <c r="BL131" s="362">
        <v>123</v>
      </c>
      <c r="BM131" s="371">
        <f t="shared" ca="1" si="195"/>
        <v>0</v>
      </c>
      <c r="BN131" s="359">
        <f t="shared" ca="1" si="127"/>
        <v>0</v>
      </c>
      <c r="BO131" s="359">
        <f t="shared" ca="1" si="128"/>
        <v>0</v>
      </c>
      <c r="BP131" s="359">
        <f t="shared" ca="1" si="129"/>
        <v>0</v>
      </c>
      <c r="BQ131" s="359">
        <f t="shared" ca="1" si="130"/>
        <v>0</v>
      </c>
      <c r="BR131" s="359">
        <f t="shared" ca="1" si="175"/>
        <v>0</v>
      </c>
      <c r="BT131" s="362">
        <f t="shared" ca="1" si="196"/>
        <v>242</v>
      </c>
      <c r="BU131" s="362">
        <v>123</v>
      </c>
      <c r="BV131" s="371">
        <f t="shared" ca="1" si="197"/>
        <v>0</v>
      </c>
      <c r="BW131" s="359">
        <f t="shared" ca="1" si="131"/>
        <v>0</v>
      </c>
      <c r="BX131" s="359">
        <f t="shared" ca="1" si="132"/>
        <v>0</v>
      </c>
      <c r="BY131" s="359">
        <f t="shared" ca="1" si="133"/>
        <v>0</v>
      </c>
      <c r="BZ131" s="359">
        <f t="shared" ca="1" si="134"/>
        <v>0</v>
      </c>
      <c r="CA131" s="359">
        <f t="shared" ca="1" si="176"/>
        <v>0</v>
      </c>
      <c r="CC131" s="362">
        <f t="shared" ca="1" si="198"/>
        <v>242</v>
      </c>
      <c r="CD131" s="362">
        <v>123</v>
      </c>
      <c r="CE131" s="371">
        <f t="shared" ca="1" si="199"/>
        <v>0</v>
      </c>
      <c r="CF131" s="359">
        <f t="shared" ca="1" si="135"/>
        <v>0</v>
      </c>
      <c r="CG131" s="359">
        <f t="shared" ca="1" si="136"/>
        <v>0</v>
      </c>
      <c r="CH131" s="359">
        <f t="shared" ca="1" si="137"/>
        <v>0</v>
      </c>
      <c r="CI131" s="359">
        <f t="shared" ca="1" si="138"/>
        <v>0</v>
      </c>
      <c r="CJ131" s="359">
        <f t="shared" ca="1" si="177"/>
        <v>0</v>
      </c>
      <c r="CL131" s="362">
        <f t="shared" ca="1" si="200"/>
        <v>242</v>
      </c>
      <c r="CM131" s="362">
        <v>123</v>
      </c>
      <c r="CN131" s="371">
        <f t="shared" ca="1" si="201"/>
        <v>0</v>
      </c>
      <c r="CO131" s="359">
        <f t="shared" ca="1" si="139"/>
        <v>0</v>
      </c>
      <c r="CP131" s="359">
        <f t="shared" ca="1" si="140"/>
        <v>0</v>
      </c>
      <c r="CQ131" s="359">
        <f t="shared" ca="1" si="141"/>
        <v>0</v>
      </c>
      <c r="CR131" s="359">
        <f t="shared" ca="1" si="142"/>
        <v>0</v>
      </c>
      <c r="CS131" s="359">
        <f t="shared" ca="1" si="178"/>
        <v>0</v>
      </c>
      <c r="CU131" s="362">
        <f t="shared" ca="1" si="202"/>
        <v>242</v>
      </c>
      <c r="CV131" s="362">
        <v>123</v>
      </c>
      <c r="CW131" s="371">
        <f t="shared" ca="1" si="203"/>
        <v>0</v>
      </c>
      <c r="CX131" s="359">
        <f t="shared" ca="1" si="143"/>
        <v>0</v>
      </c>
      <c r="CY131" s="359">
        <f t="shared" ca="1" si="144"/>
        <v>0</v>
      </c>
      <c r="CZ131" s="359">
        <f t="shared" ca="1" si="145"/>
        <v>0</v>
      </c>
      <c r="DA131" s="359">
        <f t="shared" ca="1" si="146"/>
        <v>0</v>
      </c>
      <c r="DB131" s="359">
        <f t="shared" ca="1" si="179"/>
        <v>0</v>
      </c>
      <c r="DD131" s="362">
        <f t="shared" ca="1" si="204"/>
        <v>242</v>
      </c>
      <c r="DE131" s="362">
        <v>123</v>
      </c>
      <c r="DF131" s="371">
        <f t="shared" ca="1" si="205"/>
        <v>0</v>
      </c>
      <c r="DG131" s="359">
        <f t="shared" ca="1" si="147"/>
        <v>0</v>
      </c>
      <c r="DH131" s="359">
        <f t="shared" ca="1" si="148"/>
        <v>0</v>
      </c>
      <c r="DI131" s="359">
        <f t="shared" ca="1" si="149"/>
        <v>0</v>
      </c>
      <c r="DJ131" s="359">
        <f t="shared" ca="1" si="150"/>
        <v>0</v>
      </c>
      <c r="DK131" s="359">
        <f t="shared" ca="1" si="180"/>
        <v>0</v>
      </c>
      <c r="DM131" s="362">
        <f t="shared" ca="1" si="206"/>
        <v>242</v>
      </c>
      <c r="DN131" s="362">
        <v>123</v>
      </c>
      <c r="DO131" s="371">
        <f t="shared" ca="1" si="207"/>
        <v>0</v>
      </c>
      <c r="DP131" s="359">
        <f t="shared" ca="1" si="151"/>
        <v>0</v>
      </c>
      <c r="DQ131" s="359">
        <f t="shared" ca="1" si="152"/>
        <v>0</v>
      </c>
      <c r="DR131" s="359">
        <f t="shared" ca="1" si="153"/>
        <v>0</v>
      </c>
      <c r="DS131" s="359">
        <f t="shared" ca="1" si="154"/>
        <v>0</v>
      </c>
      <c r="DT131" s="359">
        <f t="shared" ca="1" si="181"/>
        <v>0</v>
      </c>
      <c r="DV131" s="362">
        <f t="shared" ca="1" si="208"/>
        <v>242</v>
      </c>
      <c r="DW131" s="362">
        <v>123</v>
      </c>
      <c r="DX131" s="371">
        <f t="shared" ca="1" si="209"/>
        <v>0</v>
      </c>
      <c r="DY131" s="359">
        <f t="shared" ca="1" si="155"/>
        <v>0</v>
      </c>
      <c r="DZ131" s="359">
        <f t="shared" ca="1" si="156"/>
        <v>0</v>
      </c>
      <c r="EA131" s="359">
        <f t="shared" ca="1" si="157"/>
        <v>0</v>
      </c>
      <c r="EB131" s="359">
        <f t="shared" ca="1" si="158"/>
        <v>0</v>
      </c>
      <c r="EC131" s="359">
        <f t="shared" ca="1" si="182"/>
        <v>0</v>
      </c>
      <c r="EE131" s="362">
        <f t="shared" ca="1" si="210"/>
        <v>242</v>
      </c>
      <c r="EF131" s="362">
        <v>123</v>
      </c>
      <c r="EG131" s="371">
        <f t="shared" ca="1" si="211"/>
        <v>0</v>
      </c>
      <c r="EH131" s="359">
        <f t="shared" ca="1" si="159"/>
        <v>0</v>
      </c>
      <c r="EI131" s="359">
        <f t="shared" ca="1" si="160"/>
        <v>0</v>
      </c>
      <c r="EJ131" s="359">
        <f t="shared" ca="1" si="161"/>
        <v>0</v>
      </c>
      <c r="EK131" s="359">
        <f t="shared" ca="1" si="162"/>
        <v>0</v>
      </c>
      <c r="EL131" s="359">
        <f t="shared" ca="1" si="183"/>
        <v>0</v>
      </c>
    </row>
    <row r="132" spans="6:142" x14ac:dyDescent="0.35">
      <c r="F132" s="372">
        <f ca="1">IFERROR(INDEX('Inflation Rates'!$A$16:$H$138,MATCH('TSP Traditional'!$H132,'Inflation Rates'!$A$16:$A$138,0),8)/INDEX('Inflation Rates'!$A$16:$H$138,MATCH('TSP Traditional'!$H132,'Inflation Rates'!$A$16:$A$138,0)-1,8)-1,F131)</f>
        <v>2.0000000000000018E-2</v>
      </c>
      <c r="G132" s="372">
        <f ca="1">IFERROR(INDEX('Inflation Rates'!$A$16:$H$138,MATCH('TSP Traditional'!$H132,'Inflation Rates'!$A$16:$A$138,0),6)/INDEX('Inflation Rates'!$A$16:$H$138,MATCH('TSP Traditional'!$H132,'Inflation Rates'!$A$16:$A$138,0)-1,6)-1,G131)</f>
        <v>2.0999999999999908E-2</v>
      </c>
      <c r="H132" s="362">
        <f t="shared" ca="1" si="212"/>
        <v>2143</v>
      </c>
      <c r="I132" s="362">
        <f t="shared" ca="1" si="213"/>
        <v>243</v>
      </c>
      <c r="J132" s="362">
        <v>124</v>
      </c>
      <c r="K132" s="371">
        <f t="shared" ca="1" si="216"/>
        <v>0</v>
      </c>
      <c r="L132" s="359">
        <f t="shared" ca="1" si="163"/>
        <v>0</v>
      </c>
      <c r="M132" s="359">
        <f t="shared" ca="1" si="164"/>
        <v>0</v>
      </c>
      <c r="N132" s="359">
        <f t="shared" ca="1" si="165"/>
        <v>0</v>
      </c>
      <c r="O132" s="359">
        <f t="shared" ca="1" si="166"/>
        <v>0</v>
      </c>
      <c r="P132" s="359">
        <f t="shared" ca="1" si="184"/>
        <v>0</v>
      </c>
      <c r="R132" s="362">
        <f t="shared" ca="1" si="214"/>
        <v>243</v>
      </c>
      <c r="S132" s="362">
        <v>123</v>
      </c>
      <c r="T132" s="371">
        <f t="shared" ca="1" si="215"/>
        <v>0</v>
      </c>
      <c r="U132" s="359">
        <f t="shared" ca="1" si="167"/>
        <v>0</v>
      </c>
      <c r="V132" s="359">
        <f t="shared" ca="1" si="168"/>
        <v>0</v>
      </c>
      <c r="W132" s="359">
        <f t="shared" ca="1" si="169"/>
        <v>0</v>
      </c>
      <c r="X132" s="359">
        <f t="shared" ca="1" si="170"/>
        <v>0</v>
      </c>
      <c r="Y132" s="359">
        <f t="shared" ca="1" si="185"/>
        <v>0</v>
      </c>
      <c r="AA132" s="362">
        <f t="shared" ca="1" si="186"/>
        <v>243</v>
      </c>
      <c r="AB132" s="362">
        <v>124</v>
      </c>
      <c r="AC132" s="371">
        <f t="shared" ca="1" si="187"/>
        <v>0</v>
      </c>
      <c r="AD132" s="359">
        <f t="shared" ca="1" si="111"/>
        <v>0</v>
      </c>
      <c r="AE132" s="359">
        <f t="shared" ca="1" si="112"/>
        <v>0</v>
      </c>
      <c r="AF132" s="359">
        <f t="shared" ca="1" si="113"/>
        <v>0</v>
      </c>
      <c r="AG132" s="359">
        <f t="shared" ca="1" si="114"/>
        <v>0</v>
      </c>
      <c r="AH132" s="359">
        <f t="shared" ca="1" si="171"/>
        <v>0</v>
      </c>
      <c r="AJ132" s="362">
        <f t="shared" ca="1" si="188"/>
        <v>243</v>
      </c>
      <c r="AK132" s="362">
        <v>124</v>
      </c>
      <c r="AL132" s="371">
        <f t="shared" ca="1" si="189"/>
        <v>0</v>
      </c>
      <c r="AM132" s="359">
        <f t="shared" ca="1" si="115"/>
        <v>0</v>
      </c>
      <c r="AN132" s="359">
        <f t="shared" ca="1" si="116"/>
        <v>0</v>
      </c>
      <c r="AO132" s="359">
        <f t="shared" ca="1" si="117"/>
        <v>0</v>
      </c>
      <c r="AP132" s="359">
        <f t="shared" ca="1" si="118"/>
        <v>0</v>
      </c>
      <c r="AQ132" s="359">
        <f t="shared" ca="1" si="172"/>
        <v>0</v>
      </c>
      <c r="AS132" s="362">
        <f t="shared" ca="1" si="190"/>
        <v>243</v>
      </c>
      <c r="AT132" s="362">
        <v>124</v>
      </c>
      <c r="AU132" s="371">
        <f t="shared" ca="1" si="191"/>
        <v>0</v>
      </c>
      <c r="AV132" s="359">
        <f t="shared" ca="1" si="119"/>
        <v>0</v>
      </c>
      <c r="AW132" s="359">
        <f t="shared" ca="1" si="120"/>
        <v>0</v>
      </c>
      <c r="AX132" s="359">
        <f t="shared" ca="1" si="121"/>
        <v>0</v>
      </c>
      <c r="AY132" s="359">
        <f t="shared" ca="1" si="122"/>
        <v>0</v>
      </c>
      <c r="AZ132" s="359">
        <f t="shared" ca="1" si="173"/>
        <v>0</v>
      </c>
      <c r="BB132" s="362">
        <f t="shared" ca="1" si="192"/>
        <v>243</v>
      </c>
      <c r="BC132" s="362">
        <v>124</v>
      </c>
      <c r="BD132" s="371">
        <f t="shared" ca="1" si="193"/>
        <v>0</v>
      </c>
      <c r="BE132" s="359">
        <f t="shared" ca="1" si="123"/>
        <v>0</v>
      </c>
      <c r="BF132" s="359">
        <f t="shared" ca="1" si="124"/>
        <v>0</v>
      </c>
      <c r="BG132" s="359">
        <f t="shared" ca="1" si="125"/>
        <v>0</v>
      </c>
      <c r="BH132" s="359">
        <f t="shared" ca="1" si="126"/>
        <v>0</v>
      </c>
      <c r="BI132" s="359">
        <f t="shared" ca="1" si="174"/>
        <v>0</v>
      </c>
      <c r="BK132" s="362">
        <f t="shared" ca="1" si="194"/>
        <v>243</v>
      </c>
      <c r="BL132" s="362">
        <v>124</v>
      </c>
      <c r="BM132" s="371">
        <f t="shared" ca="1" si="195"/>
        <v>0</v>
      </c>
      <c r="BN132" s="359">
        <f t="shared" ca="1" si="127"/>
        <v>0</v>
      </c>
      <c r="BO132" s="359">
        <f t="shared" ca="1" si="128"/>
        <v>0</v>
      </c>
      <c r="BP132" s="359">
        <f t="shared" ca="1" si="129"/>
        <v>0</v>
      </c>
      <c r="BQ132" s="359">
        <f t="shared" ca="1" si="130"/>
        <v>0</v>
      </c>
      <c r="BR132" s="359">
        <f t="shared" ca="1" si="175"/>
        <v>0</v>
      </c>
      <c r="BT132" s="362">
        <f t="shared" ca="1" si="196"/>
        <v>243</v>
      </c>
      <c r="BU132" s="362">
        <v>124</v>
      </c>
      <c r="BV132" s="371">
        <f t="shared" ca="1" si="197"/>
        <v>0</v>
      </c>
      <c r="BW132" s="359">
        <f t="shared" ca="1" si="131"/>
        <v>0</v>
      </c>
      <c r="BX132" s="359">
        <f t="shared" ca="1" si="132"/>
        <v>0</v>
      </c>
      <c r="BY132" s="359">
        <f t="shared" ca="1" si="133"/>
        <v>0</v>
      </c>
      <c r="BZ132" s="359">
        <f t="shared" ca="1" si="134"/>
        <v>0</v>
      </c>
      <c r="CA132" s="359">
        <f t="shared" ca="1" si="176"/>
        <v>0</v>
      </c>
      <c r="CC132" s="362">
        <f t="shared" ca="1" si="198"/>
        <v>243</v>
      </c>
      <c r="CD132" s="362">
        <v>124</v>
      </c>
      <c r="CE132" s="371">
        <f t="shared" ca="1" si="199"/>
        <v>0</v>
      </c>
      <c r="CF132" s="359">
        <f t="shared" ca="1" si="135"/>
        <v>0</v>
      </c>
      <c r="CG132" s="359">
        <f t="shared" ca="1" si="136"/>
        <v>0</v>
      </c>
      <c r="CH132" s="359">
        <f t="shared" ca="1" si="137"/>
        <v>0</v>
      </c>
      <c r="CI132" s="359">
        <f t="shared" ca="1" si="138"/>
        <v>0</v>
      </c>
      <c r="CJ132" s="359">
        <f t="shared" ca="1" si="177"/>
        <v>0</v>
      </c>
      <c r="CL132" s="362">
        <f t="shared" ca="1" si="200"/>
        <v>243</v>
      </c>
      <c r="CM132" s="362">
        <v>124</v>
      </c>
      <c r="CN132" s="371">
        <f t="shared" ca="1" si="201"/>
        <v>0</v>
      </c>
      <c r="CO132" s="359">
        <f t="shared" ca="1" si="139"/>
        <v>0</v>
      </c>
      <c r="CP132" s="359">
        <f t="shared" ca="1" si="140"/>
        <v>0</v>
      </c>
      <c r="CQ132" s="359">
        <f t="shared" ca="1" si="141"/>
        <v>0</v>
      </c>
      <c r="CR132" s="359">
        <f t="shared" ca="1" si="142"/>
        <v>0</v>
      </c>
      <c r="CS132" s="359">
        <f t="shared" ca="1" si="178"/>
        <v>0</v>
      </c>
      <c r="CU132" s="362">
        <f t="shared" ca="1" si="202"/>
        <v>243</v>
      </c>
      <c r="CV132" s="362">
        <v>124</v>
      </c>
      <c r="CW132" s="371">
        <f t="shared" ca="1" si="203"/>
        <v>0</v>
      </c>
      <c r="CX132" s="359">
        <f t="shared" ca="1" si="143"/>
        <v>0</v>
      </c>
      <c r="CY132" s="359">
        <f t="shared" ca="1" si="144"/>
        <v>0</v>
      </c>
      <c r="CZ132" s="359">
        <f t="shared" ca="1" si="145"/>
        <v>0</v>
      </c>
      <c r="DA132" s="359">
        <f t="shared" ca="1" si="146"/>
        <v>0</v>
      </c>
      <c r="DB132" s="359">
        <f t="shared" ca="1" si="179"/>
        <v>0</v>
      </c>
      <c r="DD132" s="362">
        <f t="shared" ca="1" si="204"/>
        <v>243</v>
      </c>
      <c r="DE132" s="362">
        <v>124</v>
      </c>
      <c r="DF132" s="371">
        <f t="shared" ca="1" si="205"/>
        <v>0</v>
      </c>
      <c r="DG132" s="359">
        <f t="shared" ca="1" si="147"/>
        <v>0</v>
      </c>
      <c r="DH132" s="359">
        <f t="shared" ca="1" si="148"/>
        <v>0</v>
      </c>
      <c r="DI132" s="359">
        <f t="shared" ca="1" si="149"/>
        <v>0</v>
      </c>
      <c r="DJ132" s="359">
        <f t="shared" ca="1" si="150"/>
        <v>0</v>
      </c>
      <c r="DK132" s="359">
        <f t="shared" ca="1" si="180"/>
        <v>0</v>
      </c>
      <c r="DM132" s="362">
        <f t="shared" ca="1" si="206"/>
        <v>243</v>
      </c>
      <c r="DN132" s="362">
        <v>124</v>
      </c>
      <c r="DO132" s="371">
        <f t="shared" ca="1" si="207"/>
        <v>0</v>
      </c>
      <c r="DP132" s="359">
        <f t="shared" ca="1" si="151"/>
        <v>0</v>
      </c>
      <c r="DQ132" s="359">
        <f t="shared" ca="1" si="152"/>
        <v>0</v>
      </c>
      <c r="DR132" s="359">
        <f t="shared" ca="1" si="153"/>
        <v>0</v>
      </c>
      <c r="DS132" s="359">
        <f t="shared" ca="1" si="154"/>
        <v>0</v>
      </c>
      <c r="DT132" s="359">
        <f t="shared" ca="1" si="181"/>
        <v>0</v>
      </c>
      <c r="DV132" s="362">
        <f t="shared" ca="1" si="208"/>
        <v>243</v>
      </c>
      <c r="DW132" s="362">
        <v>124</v>
      </c>
      <c r="DX132" s="371">
        <f t="shared" ca="1" si="209"/>
        <v>0</v>
      </c>
      <c r="DY132" s="359">
        <f t="shared" ca="1" si="155"/>
        <v>0</v>
      </c>
      <c r="DZ132" s="359">
        <f t="shared" ca="1" si="156"/>
        <v>0</v>
      </c>
      <c r="EA132" s="359">
        <f t="shared" ca="1" si="157"/>
        <v>0</v>
      </c>
      <c r="EB132" s="359">
        <f t="shared" ca="1" si="158"/>
        <v>0</v>
      </c>
      <c r="EC132" s="359">
        <f t="shared" ca="1" si="182"/>
        <v>0</v>
      </c>
      <c r="EE132" s="362">
        <f t="shared" ca="1" si="210"/>
        <v>243</v>
      </c>
      <c r="EF132" s="362">
        <v>124</v>
      </c>
      <c r="EG132" s="371">
        <f t="shared" ca="1" si="211"/>
        <v>0</v>
      </c>
      <c r="EH132" s="359">
        <f t="shared" ca="1" si="159"/>
        <v>0</v>
      </c>
      <c r="EI132" s="359">
        <f t="shared" ca="1" si="160"/>
        <v>0</v>
      </c>
      <c r="EJ132" s="359">
        <f t="shared" ca="1" si="161"/>
        <v>0</v>
      </c>
      <c r="EK132" s="359">
        <f t="shared" ca="1" si="162"/>
        <v>0</v>
      </c>
      <c r="EL132" s="359">
        <f t="shared" ca="1" si="183"/>
        <v>0</v>
      </c>
    </row>
    <row r="133" spans="6:142" x14ac:dyDescent="0.35">
      <c r="F133" s="372">
        <f ca="1">IFERROR(INDEX('Inflation Rates'!$A$16:$H$138,MATCH('TSP Traditional'!$H133,'Inflation Rates'!$A$16:$A$138,0),8)/INDEX('Inflation Rates'!$A$16:$H$138,MATCH('TSP Traditional'!$H133,'Inflation Rates'!$A$16:$A$138,0)-1,8)-1,F132)</f>
        <v>2.0000000000000018E-2</v>
      </c>
      <c r="G133" s="372">
        <f ca="1">IFERROR(INDEX('Inflation Rates'!$A$16:$H$138,MATCH('TSP Traditional'!$H133,'Inflation Rates'!$A$16:$A$138,0),6)/INDEX('Inflation Rates'!$A$16:$H$138,MATCH('TSP Traditional'!$H133,'Inflation Rates'!$A$16:$A$138,0)-1,6)-1,G132)</f>
        <v>2.0999999999999908E-2</v>
      </c>
      <c r="H133" s="362">
        <f t="shared" ca="1" si="212"/>
        <v>2144</v>
      </c>
      <c r="I133" s="362">
        <f t="shared" ca="1" si="213"/>
        <v>244</v>
      </c>
      <c r="J133" s="362">
        <v>125</v>
      </c>
      <c r="K133" s="371">
        <f t="shared" ca="1" si="216"/>
        <v>0</v>
      </c>
      <c r="L133" s="359">
        <f t="shared" ca="1" si="163"/>
        <v>0</v>
      </c>
      <c r="M133" s="359">
        <f t="shared" ca="1" si="164"/>
        <v>0</v>
      </c>
      <c r="N133" s="359">
        <f t="shared" ca="1" si="165"/>
        <v>0</v>
      </c>
      <c r="O133" s="359">
        <f t="shared" ca="1" si="166"/>
        <v>0</v>
      </c>
      <c r="P133" s="359">
        <f t="shared" ca="1" si="184"/>
        <v>0</v>
      </c>
      <c r="R133" s="362">
        <f t="shared" ca="1" si="214"/>
        <v>244</v>
      </c>
      <c r="S133" s="362">
        <v>124</v>
      </c>
      <c r="T133" s="371">
        <f t="shared" ca="1" si="215"/>
        <v>0</v>
      </c>
      <c r="U133" s="359">
        <f t="shared" ca="1" si="167"/>
        <v>0</v>
      </c>
      <c r="V133" s="359">
        <f t="shared" ca="1" si="168"/>
        <v>0</v>
      </c>
      <c r="W133" s="359">
        <f t="shared" ca="1" si="169"/>
        <v>0</v>
      </c>
      <c r="X133" s="359">
        <f t="shared" ca="1" si="170"/>
        <v>0</v>
      </c>
      <c r="Y133" s="359">
        <f t="shared" ca="1" si="185"/>
        <v>0</v>
      </c>
      <c r="AA133" s="362">
        <f t="shared" ca="1" si="186"/>
        <v>244</v>
      </c>
      <c r="AB133" s="362">
        <v>125</v>
      </c>
      <c r="AC133" s="371">
        <f t="shared" ca="1" si="187"/>
        <v>0</v>
      </c>
      <c r="AD133" s="359">
        <f t="shared" ca="1" si="111"/>
        <v>0</v>
      </c>
      <c r="AE133" s="359">
        <f t="shared" ca="1" si="112"/>
        <v>0</v>
      </c>
      <c r="AF133" s="359">
        <f t="shared" ca="1" si="113"/>
        <v>0</v>
      </c>
      <c r="AG133" s="359">
        <f t="shared" ca="1" si="114"/>
        <v>0</v>
      </c>
      <c r="AH133" s="359">
        <f t="shared" ca="1" si="171"/>
        <v>0</v>
      </c>
      <c r="AJ133" s="362">
        <f t="shared" ca="1" si="188"/>
        <v>244</v>
      </c>
      <c r="AK133" s="362">
        <v>125</v>
      </c>
      <c r="AL133" s="371">
        <f t="shared" ca="1" si="189"/>
        <v>0</v>
      </c>
      <c r="AM133" s="359">
        <f t="shared" ca="1" si="115"/>
        <v>0</v>
      </c>
      <c r="AN133" s="359">
        <f t="shared" ca="1" si="116"/>
        <v>0</v>
      </c>
      <c r="AO133" s="359">
        <f t="shared" ca="1" si="117"/>
        <v>0</v>
      </c>
      <c r="AP133" s="359">
        <f t="shared" ca="1" si="118"/>
        <v>0</v>
      </c>
      <c r="AQ133" s="359">
        <f t="shared" ca="1" si="172"/>
        <v>0</v>
      </c>
      <c r="AS133" s="362">
        <f t="shared" ca="1" si="190"/>
        <v>244</v>
      </c>
      <c r="AT133" s="362">
        <v>125</v>
      </c>
      <c r="AU133" s="371">
        <f t="shared" ca="1" si="191"/>
        <v>0</v>
      </c>
      <c r="AV133" s="359">
        <f t="shared" ca="1" si="119"/>
        <v>0</v>
      </c>
      <c r="AW133" s="359">
        <f t="shared" ca="1" si="120"/>
        <v>0</v>
      </c>
      <c r="AX133" s="359">
        <f t="shared" ca="1" si="121"/>
        <v>0</v>
      </c>
      <c r="AY133" s="359">
        <f t="shared" ca="1" si="122"/>
        <v>0</v>
      </c>
      <c r="AZ133" s="359">
        <f t="shared" ca="1" si="173"/>
        <v>0</v>
      </c>
      <c r="BB133" s="362">
        <f t="shared" ca="1" si="192"/>
        <v>244</v>
      </c>
      <c r="BC133" s="362">
        <v>125</v>
      </c>
      <c r="BD133" s="371">
        <f t="shared" ca="1" si="193"/>
        <v>0</v>
      </c>
      <c r="BE133" s="359">
        <f t="shared" ca="1" si="123"/>
        <v>0</v>
      </c>
      <c r="BF133" s="359">
        <f t="shared" ca="1" si="124"/>
        <v>0</v>
      </c>
      <c r="BG133" s="359">
        <f t="shared" ca="1" si="125"/>
        <v>0</v>
      </c>
      <c r="BH133" s="359">
        <f t="shared" ca="1" si="126"/>
        <v>0</v>
      </c>
      <c r="BI133" s="359">
        <f t="shared" ca="1" si="174"/>
        <v>0</v>
      </c>
      <c r="BK133" s="362">
        <f t="shared" ca="1" si="194"/>
        <v>244</v>
      </c>
      <c r="BL133" s="362">
        <v>125</v>
      </c>
      <c r="BM133" s="371">
        <f t="shared" ca="1" si="195"/>
        <v>0</v>
      </c>
      <c r="BN133" s="359">
        <f t="shared" ca="1" si="127"/>
        <v>0</v>
      </c>
      <c r="BO133" s="359">
        <f t="shared" ca="1" si="128"/>
        <v>0</v>
      </c>
      <c r="BP133" s="359">
        <f t="shared" ca="1" si="129"/>
        <v>0</v>
      </c>
      <c r="BQ133" s="359">
        <f t="shared" ca="1" si="130"/>
        <v>0</v>
      </c>
      <c r="BR133" s="359">
        <f t="shared" ca="1" si="175"/>
        <v>0</v>
      </c>
      <c r="BT133" s="362">
        <f t="shared" ca="1" si="196"/>
        <v>244</v>
      </c>
      <c r="BU133" s="362">
        <v>125</v>
      </c>
      <c r="BV133" s="371">
        <f t="shared" ca="1" si="197"/>
        <v>0</v>
      </c>
      <c r="BW133" s="359">
        <f t="shared" ca="1" si="131"/>
        <v>0</v>
      </c>
      <c r="BX133" s="359">
        <f t="shared" ca="1" si="132"/>
        <v>0</v>
      </c>
      <c r="BY133" s="359">
        <f t="shared" ca="1" si="133"/>
        <v>0</v>
      </c>
      <c r="BZ133" s="359">
        <f t="shared" ca="1" si="134"/>
        <v>0</v>
      </c>
      <c r="CA133" s="359">
        <f t="shared" ca="1" si="176"/>
        <v>0</v>
      </c>
      <c r="CC133" s="362">
        <f t="shared" ca="1" si="198"/>
        <v>244</v>
      </c>
      <c r="CD133" s="362">
        <v>125</v>
      </c>
      <c r="CE133" s="371">
        <f t="shared" ca="1" si="199"/>
        <v>0</v>
      </c>
      <c r="CF133" s="359">
        <f t="shared" ca="1" si="135"/>
        <v>0</v>
      </c>
      <c r="CG133" s="359">
        <f t="shared" ca="1" si="136"/>
        <v>0</v>
      </c>
      <c r="CH133" s="359">
        <f t="shared" ca="1" si="137"/>
        <v>0</v>
      </c>
      <c r="CI133" s="359">
        <f t="shared" ca="1" si="138"/>
        <v>0</v>
      </c>
      <c r="CJ133" s="359">
        <f t="shared" ca="1" si="177"/>
        <v>0</v>
      </c>
      <c r="CL133" s="362">
        <f t="shared" ca="1" si="200"/>
        <v>244</v>
      </c>
      <c r="CM133" s="362">
        <v>125</v>
      </c>
      <c r="CN133" s="371">
        <f t="shared" ca="1" si="201"/>
        <v>0</v>
      </c>
      <c r="CO133" s="359">
        <f t="shared" ca="1" si="139"/>
        <v>0</v>
      </c>
      <c r="CP133" s="359">
        <f t="shared" ca="1" si="140"/>
        <v>0</v>
      </c>
      <c r="CQ133" s="359">
        <f t="shared" ca="1" si="141"/>
        <v>0</v>
      </c>
      <c r="CR133" s="359">
        <f t="shared" ca="1" si="142"/>
        <v>0</v>
      </c>
      <c r="CS133" s="359">
        <f t="shared" ca="1" si="178"/>
        <v>0</v>
      </c>
      <c r="CU133" s="362">
        <f t="shared" ca="1" si="202"/>
        <v>244</v>
      </c>
      <c r="CV133" s="362">
        <v>125</v>
      </c>
      <c r="CW133" s="371">
        <f t="shared" ca="1" si="203"/>
        <v>0</v>
      </c>
      <c r="CX133" s="359">
        <f t="shared" ca="1" si="143"/>
        <v>0</v>
      </c>
      <c r="CY133" s="359">
        <f t="shared" ca="1" si="144"/>
        <v>0</v>
      </c>
      <c r="CZ133" s="359">
        <f t="shared" ca="1" si="145"/>
        <v>0</v>
      </c>
      <c r="DA133" s="359">
        <f t="shared" ca="1" si="146"/>
        <v>0</v>
      </c>
      <c r="DB133" s="359">
        <f t="shared" ca="1" si="179"/>
        <v>0</v>
      </c>
      <c r="DD133" s="362">
        <f t="shared" ca="1" si="204"/>
        <v>244</v>
      </c>
      <c r="DE133" s="362">
        <v>125</v>
      </c>
      <c r="DF133" s="371">
        <f t="shared" ca="1" si="205"/>
        <v>0</v>
      </c>
      <c r="DG133" s="359">
        <f t="shared" ca="1" si="147"/>
        <v>0</v>
      </c>
      <c r="DH133" s="359">
        <f t="shared" ca="1" si="148"/>
        <v>0</v>
      </c>
      <c r="DI133" s="359">
        <f t="shared" ca="1" si="149"/>
        <v>0</v>
      </c>
      <c r="DJ133" s="359">
        <f t="shared" ca="1" si="150"/>
        <v>0</v>
      </c>
      <c r="DK133" s="359">
        <f t="shared" ca="1" si="180"/>
        <v>0</v>
      </c>
      <c r="DM133" s="362">
        <f t="shared" ca="1" si="206"/>
        <v>244</v>
      </c>
      <c r="DN133" s="362">
        <v>125</v>
      </c>
      <c r="DO133" s="371">
        <f t="shared" ca="1" si="207"/>
        <v>0</v>
      </c>
      <c r="DP133" s="359">
        <f t="shared" ca="1" si="151"/>
        <v>0</v>
      </c>
      <c r="DQ133" s="359">
        <f t="shared" ca="1" si="152"/>
        <v>0</v>
      </c>
      <c r="DR133" s="359">
        <f t="shared" ca="1" si="153"/>
        <v>0</v>
      </c>
      <c r="DS133" s="359">
        <f t="shared" ca="1" si="154"/>
        <v>0</v>
      </c>
      <c r="DT133" s="359">
        <f t="shared" ca="1" si="181"/>
        <v>0</v>
      </c>
      <c r="DV133" s="362">
        <f t="shared" ca="1" si="208"/>
        <v>244</v>
      </c>
      <c r="DW133" s="362">
        <v>125</v>
      </c>
      <c r="DX133" s="371">
        <f t="shared" ca="1" si="209"/>
        <v>0</v>
      </c>
      <c r="DY133" s="359">
        <f t="shared" ca="1" si="155"/>
        <v>0</v>
      </c>
      <c r="DZ133" s="359">
        <f t="shared" ca="1" si="156"/>
        <v>0</v>
      </c>
      <c r="EA133" s="359">
        <f t="shared" ca="1" si="157"/>
        <v>0</v>
      </c>
      <c r="EB133" s="359">
        <f t="shared" ca="1" si="158"/>
        <v>0</v>
      </c>
      <c r="EC133" s="359">
        <f t="shared" ca="1" si="182"/>
        <v>0</v>
      </c>
      <c r="EE133" s="362">
        <f t="shared" ca="1" si="210"/>
        <v>244</v>
      </c>
      <c r="EF133" s="362">
        <v>125</v>
      </c>
      <c r="EG133" s="371">
        <f t="shared" ca="1" si="211"/>
        <v>0</v>
      </c>
      <c r="EH133" s="359">
        <f t="shared" ca="1" si="159"/>
        <v>0</v>
      </c>
      <c r="EI133" s="359">
        <f t="shared" ca="1" si="160"/>
        <v>0</v>
      </c>
      <c r="EJ133" s="359">
        <f t="shared" ca="1" si="161"/>
        <v>0</v>
      </c>
      <c r="EK133" s="359">
        <f t="shared" ca="1" si="162"/>
        <v>0</v>
      </c>
      <c r="EL133" s="359">
        <f t="shared" ca="1" si="183"/>
        <v>0</v>
      </c>
    </row>
    <row r="134" spans="6:142" x14ac:dyDescent="0.35">
      <c r="F134" s="372">
        <f ca="1">IFERROR(INDEX('Inflation Rates'!$A$16:$H$138,MATCH('TSP Traditional'!$H134,'Inflation Rates'!$A$16:$A$138,0),8)/INDEX('Inflation Rates'!$A$16:$H$138,MATCH('TSP Traditional'!$H134,'Inflation Rates'!$A$16:$A$138,0)-1,8)-1,F133)</f>
        <v>2.0000000000000018E-2</v>
      </c>
      <c r="G134" s="372">
        <f ca="1">IFERROR(INDEX('Inflation Rates'!$A$16:$H$138,MATCH('TSP Traditional'!$H134,'Inflation Rates'!$A$16:$A$138,0),6)/INDEX('Inflation Rates'!$A$16:$H$138,MATCH('TSP Traditional'!$H134,'Inflation Rates'!$A$16:$A$138,0)-1,6)-1,G133)</f>
        <v>2.0999999999999908E-2</v>
      </c>
      <c r="H134" s="362">
        <f t="shared" ca="1" si="212"/>
        <v>2145</v>
      </c>
      <c r="I134" s="362">
        <f t="shared" ca="1" si="213"/>
        <v>245</v>
      </c>
      <c r="J134" s="362">
        <v>126</v>
      </c>
      <c r="K134" s="371">
        <f t="shared" ca="1" si="216"/>
        <v>0</v>
      </c>
      <c r="L134" s="359">
        <f t="shared" ca="1" si="163"/>
        <v>0</v>
      </c>
      <c r="M134" s="359">
        <f t="shared" ca="1" si="164"/>
        <v>0</v>
      </c>
      <c r="N134" s="359">
        <f t="shared" ca="1" si="165"/>
        <v>0</v>
      </c>
      <c r="O134" s="359">
        <f t="shared" ca="1" si="166"/>
        <v>0</v>
      </c>
      <c r="P134" s="359">
        <f t="shared" ca="1" si="184"/>
        <v>0</v>
      </c>
      <c r="R134" s="362">
        <f t="shared" ca="1" si="214"/>
        <v>245</v>
      </c>
      <c r="S134" s="362">
        <v>125</v>
      </c>
      <c r="T134" s="371">
        <f t="shared" ca="1" si="215"/>
        <v>0</v>
      </c>
      <c r="U134" s="359">
        <f t="shared" ca="1" si="167"/>
        <v>0</v>
      </c>
      <c r="V134" s="359">
        <f t="shared" ca="1" si="168"/>
        <v>0</v>
      </c>
      <c r="W134" s="359">
        <f t="shared" ca="1" si="169"/>
        <v>0</v>
      </c>
      <c r="X134" s="359">
        <f t="shared" ca="1" si="170"/>
        <v>0</v>
      </c>
      <c r="Y134" s="359">
        <f t="shared" ca="1" si="185"/>
        <v>0</v>
      </c>
      <c r="AA134" s="362">
        <f t="shared" ca="1" si="186"/>
        <v>245</v>
      </c>
      <c r="AB134" s="362">
        <v>126</v>
      </c>
      <c r="AC134" s="371">
        <f t="shared" ca="1" si="187"/>
        <v>0</v>
      </c>
      <c r="AD134" s="359">
        <f t="shared" ca="1" si="111"/>
        <v>0</v>
      </c>
      <c r="AE134" s="359">
        <f t="shared" ca="1" si="112"/>
        <v>0</v>
      </c>
      <c r="AF134" s="359">
        <f t="shared" ca="1" si="113"/>
        <v>0</v>
      </c>
      <c r="AG134" s="359">
        <f t="shared" ca="1" si="114"/>
        <v>0</v>
      </c>
      <c r="AH134" s="359">
        <f t="shared" ca="1" si="171"/>
        <v>0</v>
      </c>
      <c r="AJ134" s="362">
        <f t="shared" ca="1" si="188"/>
        <v>245</v>
      </c>
      <c r="AK134" s="362">
        <v>126</v>
      </c>
      <c r="AL134" s="371">
        <f t="shared" ca="1" si="189"/>
        <v>0</v>
      </c>
      <c r="AM134" s="359">
        <f t="shared" ca="1" si="115"/>
        <v>0</v>
      </c>
      <c r="AN134" s="359">
        <f t="shared" ca="1" si="116"/>
        <v>0</v>
      </c>
      <c r="AO134" s="359">
        <f t="shared" ca="1" si="117"/>
        <v>0</v>
      </c>
      <c r="AP134" s="359">
        <f t="shared" ca="1" si="118"/>
        <v>0</v>
      </c>
      <c r="AQ134" s="359">
        <f t="shared" ca="1" si="172"/>
        <v>0</v>
      </c>
      <c r="AS134" s="362">
        <f t="shared" ca="1" si="190"/>
        <v>245</v>
      </c>
      <c r="AT134" s="362">
        <v>126</v>
      </c>
      <c r="AU134" s="371">
        <f t="shared" ca="1" si="191"/>
        <v>0</v>
      </c>
      <c r="AV134" s="359">
        <f t="shared" ca="1" si="119"/>
        <v>0</v>
      </c>
      <c r="AW134" s="359">
        <f t="shared" ca="1" si="120"/>
        <v>0</v>
      </c>
      <c r="AX134" s="359">
        <f t="shared" ca="1" si="121"/>
        <v>0</v>
      </c>
      <c r="AY134" s="359">
        <f t="shared" ca="1" si="122"/>
        <v>0</v>
      </c>
      <c r="AZ134" s="359">
        <f t="shared" ca="1" si="173"/>
        <v>0</v>
      </c>
      <c r="BB134" s="362">
        <f t="shared" ca="1" si="192"/>
        <v>245</v>
      </c>
      <c r="BC134" s="362">
        <v>126</v>
      </c>
      <c r="BD134" s="371">
        <f t="shared" ca="1" si="193"/>
        <v>0</v>
      </c>
      <c r="BE134" s="359">
        <f t="shared" ca="1" si="123"/>
        <v>0</v>
      </c>
      <c r="BF134" s="359">
        <f t="shared" ca="1" si="124"/>
        <v>0</v>
      </c>
      <c r="BG134" s="359">
        <f t="shared" ca="1" si="125"/>
        <v>0</v>
      </c>
      <c r="BH134" s="359">
        <f t="shared" ca="1" si="126"/>
        <v>0</v>
      </c>
      <c r="BI134" s="359">
        <f t="shared" ca="1" si="174"/>
        <v>0</v>
      </c>
      <c r="BK134" s="362">
        <f t="shared" ca="1" si="194"/>
        <v>245</v>
      </c>
      <c r="BL134" s="362">
        <v>126</v>
      </c>
      <c r="BM134" s="371">
        <f t="shared" ca="1" si="195"/>
        <v>0</v>
      </c>
      <c r="BN134" s="359">
        <f t="shared" ca="1" si="127"/>
        <v>0</v>
      </c>
      <c r="BO134" s="359">
        <f t="shared" ca="1" si="128"/>
        <v>0</v>
      </c>
      <c r="BP134" s="359">
        <f t="shared" ca="1" si="129"/>
        <v>0</v>
      </c>
      <c r="BQ134" s="359">
        <f t="shared" ca="1" si="130"/>
        <v>0</v>
      </c>
      <c r="BR134" s="359">
        <f t="shared" ca="1" si="175"/>
        <v>0</v>
      </c>
      <c r="BT134" s="362">
        <f t="shared" ca="1" si="196"/>
        <v>245</v>
      </c>
      <c r="BU134" s="362">
        <v>126</v>
      </c>
      <c r="BV134" s="371">
        <f t="shared" ca="1" si="197"/>
        <v>0</v>
      </c>
      <c r="BW134" s="359">
        <f t="shared" ca="1" si="131"/>
        <v>0</v>
      </c>
      <c r="BX134" s="359">
        <f t="shared" ca="1" si="132"/>
        <v>0</v>
      </c>
      <c r="BY134" s="359">
        <f t="shared" ca="1" si="133"/>
        <v>0</v>
      </c>
      <c r="BZ134" s="359">
        <f t="shared" ca="1" si="134"/>
        <v>0</v>
      </c>
      <c r="CA134" s="359">
        <f t="shared" ca="1" si="176"/>
        <v>0</v>
      </c>
      <c r="CC134" s="362">
        <f t="shared" ca="1" si="198"/>
        <v>245</v>
      </c>
      <c r="CD134" s="362">
        <v>126</v>
      </c>
      <c r="CE134" s="371">
        <f t="shared" ca="1" si="199"/>
        <v>0</v>
      </c>
      <c r="CF134" s="359">
        <f t="shared" ca="1" si="135"/>
        <v>0</v>
      </c>
      <c r="CG134" s="359">
        <f t="shared" ca="1" si="136"/>
        <v>0</v>
      </c>
      <c r="CH134" s="359">
        <f t="shared" ca="1" si="137"/>
        <v>0</v>
      </c>
      <c r="CI134" s="359">
        <f t="shared" ca="1" si="138"/>
        <v>0</v>
      </c>
      <c r="CJ134" s="359">
        <f t="shared" ca="1" si="177"/>
        <v>0</v>
      </c>
      <c r="CL134" s="362">
        <f t="shared" ca="1" si="200"/>
        <v>245</v>
      </c>
      <c r="CM134" s="362">
        <v>126</v>
      </c>
      <c r="CN134" s="371">
        <f t="shared" ca="1" si="201"/>
        <v>0</v>
      </c>
      <c r="CO134" s="359">
        <f t="shared" ca="1" si="139"/>
        <v>0</v>
      </c>
      <c r="CP134" s="359">
        <f t="shared" ca="1" si="140"/>
        <v>0</v>
      </c>
      <c r="CQ134" s="359">
        <f t="shared" ca="1" si="141"/>
        <v>0</v>
      </c>
      <c r="CR134" s="359">
        <f t="shared" ca="1" si="142"/>
        <v>0</v>
      </c>
      <c r="CS134" s="359">
        <f t="shared" ca="1" si="178"/>
        <v>0</v>
      </c>
      <c r="CU134" s="362">
        <f t="shared" ca="1" si="202"/>
        <v>245</v>
      </c>
      <c r="CV134" s="362">
        <v>126</v>
      </c>
      <c r="CW134" s="371">
        <f t="shared" ca="1" si="203"/>
        <v>0</v>
      </c>
      <c r="CX134" s="359">
        <f t="shared" ca="1" si="143"/>
        <v>0</v>
      </c>
      <c r="CY134" s="359">
        <f t="shared" ca="1" si="144"/>
        <v>0</v>
      </c>
      <c r="CZ134" s="359">
        <f t="shared" ca="1" si="145"/>
        <v>0</v>
      </c>
      <c r="DA134" s="359">
        <f t="shared" ca="1" si="146"/>
        <v>0</v>
      </c>
      <c r="DB134" s="359">
        <f t="shared" ca="1" si="179"/>
        <v>0</v>
      </c>
      <c r="DD134" s="362">
        <f t="shared" ca="1" si="204"/>
        <v>245</v>
      </c>
      <c r="DE134" s="362">
        <v>126</v>
      </c>
      <c r="DF134" s="371">
        <f t="shared" ca="1" si="205"/>
        <v>0</v>
      </c>
      <c r="DG134" s="359">
        <f t="shared" ca="1" si="147"/>
        <v>0</v>
      </c>
      <c r="DH134" s="359">
        <f t="shared" ca="1" si="148"/>
        <v>0</v>
      </c>
      <c r="DI134" s="359">
        <f t="shared" ca="1" si="149"/>
        <v>0</v>
      </c>
      <c r="DJ134" s="359">
        <f t="shared" ca="1" si="150"/>
        <v>0</v>
      </c>
      <c r="DK134" s="359">
        <f t="shared" ca="1" si="180"/>
        <v>0</v>
      </c>
      <c r="DM134" s="362">
        <f t="shared" ca="1" si="206"/>
        <v>245</v>
      </c>
      <c r="DN134" s="362">
        <v>126</v>
      </c>
      <c r="DO134" s="371">
        <f t="shared" ca="1" si="207"/>
        <v>0</v>
      </c>
      <c r="DP134" s="359">
        <f t="shared" ca="1" si="151"/>
        <v>0</v>
      </c>
      <c r="DQ134" s="359">
        <f t="shared" ca="1" si="152"/>
        <v>0</v>
      </c>
      <c r="DR134" s="359">
        <f t="shared" ca="1" si="153"/>
        <v>0</v>
      </c>
      <c r="DS134" s="359">
        <f t="shared" ca="1" si="154"/>
        <v>0</v>
      </c>
      <c r="DT134" s="359">
        <f t="shared" ca="1" si="181"/>
        <v>0</v>
      </c>
      <c r="DV134" s="362">
        <f t="shared" ca="1" si="208"/>
        <v>245</v>
      </c>
      <c r="DW134" s="362">
        <v>126</v>
      </c>
      <c r="DX134" s="371">
        <f t="shared" ca="1" si="209"/>
        <v>0</v>
      </c>
      <c r="DY134" s="359">
        <f t="shared" ca="1" si="155"/>
        <v>0</v>
      </c>
      <c r="DZ134" s="359">
        <f t="shared" ca="1" si="156"/>
        <v>0</v>
      </c>
      <c r="EA134" s="359">
        <f t="shared" ca="1" si="157"/>
        <v>0</v>
      </c>
      <c r="EB134" s="359">
        <f t="shared" ca="1" si="158"/>
        <v>0</v>
      </c>
      <c r="EC134" s="359">
        <f t="shared" ca="1" si="182"/>
        <v>0</v>
      </c>
      <c r="EE134" s="362">
        <f t="shared" ca="1" si="210"/>
        <v>245</v>
      </c>
      <c r="EF134" s="362">
        <v>126</v>
      </c>
      <c r="EG134" s="371">
        <f t="shared" ca="1" si="211"/>
        <v>0</v>
      </c>
      <c r="EH134" s="359">
        <f t="shared" ca="1" si="159"/>
        <v>0</v>
      </c>
      <c r="EI134" s="359">
        <f t="shared" ca="1" si="160"/>
        <v>0</v>
      </c>
      <c r="EJ134" s="359">
        <f t="shared" ca="1" si="161"/>
        <v>0</v>
      </c>
      <c r="EK134" s="359">
        <f t="shared" ca="1" si="162"/>
        <v>0</v>
      </c>
      <c r="EL134" s="359">
        <f t="shared" ca="1" si="183"/>
        <v>0</v>
      </c>
    </row>
    <row r="135" spans="6:142" x14ac:dyDescent="0.35">
      <c r="F135" s="372">
        <f ca="1">IFERROR(INDEX('Inflation Rates'!$A$16:$H$138,MATCH('TSP Traditional'!$H135,'Inflation Rates'!$A$16:$A$138,0),8)/INDEX('Inflation Rates'!$A$16:$H$138,MATCH('TSP Traditional'!$H135,'Inflation Rates'!$A$16:$A$138,0)-1,8)-1,F134)</f>
        <v>2.0000000000000018E-2</v>
      </c>
      <c r="G135" s="372">
        <f ca="1">IFERROR(INDEX('Inflation Rates'!$A$16:$H$138,MATCH('TSP Traditional'!$H135,'Inflation Rates'!$A$16:$A$138,0),6)/INDEX('Inflation Rates'!$A$16:$H$138,MATCH('TSP Traditional'!$H135,'Inflation Rates'!$A$16:$A$138,0)-1,6)-1,G134)</f>
        <v>2.0999999999999908E-2</v>
      </c>
      <c r="H135" s="362">
        <f t="shared" ca="1" si="212"/>
        <v>2146</v>
      </c>
      <c r="I135" s="362">
        <f t="shared" ca="1" si="213"/>
        <v>246</v>
      </c>
      <c r="J135" s="362">
        <v>127</v>
      </c>
      <c r="K135" s="371">
        <f t="shared" ca="1" si="216"/>
        <v>0</v>
      </c>
      <c r="L135" s="359">
        <f t="shared" ca="1" si="163"/>
        <v>0</v>
      </c>
      <c r="M135" s="359">
        <f t="shared" ca="1" si="164"/>
        <v>0</v>
      </c>
      <c r="N135" s="359">
        <f t="shared" ca="1" si="165"/>
        <v>0</v>
      </c>
      <c r="O135" s="359">
        <f t="shared" ca="1" si="166"/>
        <v>0</v>
      </c>
      <c r="P135" s="359">
        <f t="shared" ca="1" si="184"/>
        <v>0</v>
      </c>
      <c r="R135" s="362">
        <f t="shared" ca="1" si="214"/>
        <v>246</v>
      </c>
      <c r="S135" s="362">
        <v>126</v>
      </c>
      <c r="T135" s="371">
        <f t="shared" ca="1" si="215"/>
        <v>0</v>
      </c>
      <c r="U135" s="359">
        <f t="shared" ca="1" si="167"/>
        <v>0</v>
      </c>
      <c r="V135" s="359">
        <f t="shared" ca="1" si="168"/>
        <v>0</v>
      </c>
      <c r="W135" s="359">
        <f t="shared" ca="1" si="169"/>
        <v>0</v>
      </c>
      <c r="X135" s="359">
        <f t="shared" ca="1" si="170"/>
        <v>0</v>
      </c>
      <c r="Y135" s="359">
        <f t="shared" ca="1" si="185"/>
        <v>0</v>
      </c>
      <c r="AA135" s="362">
        <f t="shared" ca="1" si="186"/>
        <v>246</v>
      </c>
      <c r="AB135" s="362">
        <v>127</v>
      </c>
      <c r="AC135" s="371">
        <f t="shared" ca="1" si="187"/>
        <v>0</v>
      </c>
      <c r="AD135" s="359">
        <f t="shared" ca="1" si="111"/>
        <v>0</v>
      </c>
      <c r="AE135" s="359">
        <f t="shared" ca="1" si="112"/>
        <v>0</v>
      </c>
      <c r="AF135" s="359">
        <f t="shared" ca="1" si="113"/>
        <v>0</v>
      </c>
      <c r="AG135" s="359">
        <f t="shared" ca="1" si="114"/>
        <v>0</v>
      </c>
      <c r="AH135" s="359">
        <f t="shared" ca="1" si="171"/>
        <v>0</v>
      </c>
      <c r="AJ135" s="362">
        <f t="shared" ca="1" si="188"/>
        <v>246</v>
      </c>
      <c r="AK135" s="362">
        <v>127</v>
      </c>
      <c r="AL135" s="371">
        <f t="shared" ca="1" si="189"/>
        <v>0</v>
      </c>
      <c r="AM135" s="359">
        <f t="shared" ca="1" si="115"/>
        <v>0</v>
      </c>
      <c r="AN135" s="359">
        <f t="shared" ca="1" si="116"/>
        <v>0</v>
      </c>
      <c r="AO135" s="359">
        <f t="shared" ca="1" si="117"/>
        <v>0</v>
      </c>
      <c r="AP135" s="359">
        <f t="shared" ca="1" si="118"/>
        <v>0</v>
      </c>
      <c r="AQ135" s="359">
        <f t="shared" ca="1" si="172"/>
        <v>0</v>
      </c>
      <c r="AS135" s="362">
        <f t="shared" ca="1" si="190"/>
        <v>246</v>
      </c>
      <c r="AT135" s="362">
        <v>127</v>
      </c>
      <c r="AU135" s="371">
        <f t="shared" ca="1" si="191"/>
        <v>0</v>
      </c>
      <c r="AV135" s="359">
        <f t="shared" ca="1" si="119"/>
        <v>0</v>
      </c>
      <c r="AW135" s="359">
        <f t="shared" ca="1" si="120"/>
        <v>0</v>
      </c>
      <c r="AX135" s="359">
        <f t="shared" ca="1" si="121"/>
        <v>0</v>
      </c>
      <c r="AY135" s="359">
        <f t="shared" ca="1" si="122"/>
        <v>0</v>
      </c>
      <c r="AZ135" s="359">
        <f t="shared" ca="1" si="173"/>
        <v>0</v>
      </c>
      <c r="BB135" s="362">
        <f t="shared" ca="1" si="192"/>
        <v>246</v>
      </c>
      <c r="BC135" s="362">
        <v>127</v>
      </c>
      <c r="BD135" s="371">
        <f t="shared" ca="1" si="193"/>
        <v>0</v>
      </c>
      <c r="BE135" s="359">
        <f t="shared" ca="1" si="123"/>
        <v>0</v>
      </c>
      <c r="BF135" s="359">
        <f t="shared" ca="1" si="124"/>
        <v>0</v>
      </c>
      <c r="BG135" s="359">
        <f t="shared" ca="1" si="125"/>
        <v>0</v>
      </c>
      <c r="BH135" s="359">
        <f t="shared" ca="1" si="126"/>
        <v>0</v>
      </c>
      <c r="BI135" s="359">
        <f t="shared" ca="1" si="174"/>
        <v>0</v>
      </c>
      <c r="BK135" s="362">
        <f t="shared" ca="1" si="194"/>
        <v>246</v>
      </c>
      <c r="BL135" s="362">
        <v>127</v>
      </c>
      <c r="BM135" s="371">
        <f t="shared" ca="1" si="195"/>
        <v>0</v>
      </c>
      <c r="BN135" s="359">
        <f t="shared" ca="1" si="127"/>
        <v>0</v>
      </c>
      <c r="BO135" s="359">
        <f t="shared" ca="1" si="128"/>
        <v>0</v>
      </c>
      <c r="BP135" s="359">
        <f t="shared" ca="1" si="129"/>
        <v>0</v>
      </c>
      <c r="BQ135" s="359">
        <f t="shared" ca="1" si="130"/>
        <v>0</v>
      </c>
      <c r="BR135" s="359">
        <f t="shared" ca="1" si="175"/>
        <v>0</v>
      </c>
      <c r="BT135" s="362">
        <f t="shared" ca="1" si="196"/>
        <v>246</v>
      </c>
      <c r="BU135" s="362">
        <v>127</v>
      </c>
      <c r="BV135" s="371">
        <f t="shared" ca="1" si="197"/>
        <v>0</v>
      </c>
      <c r="BW135" s="359">
        <f t="shared" ca="1" si="131"/>
        <v>0</v>
      </c>
      <c r="BX135" s="359">
        <f t="shared" ca="1" si="132"/>
        <v>0</v>
      </c>
      <c r="BY135" s="359">
        <f t="shared" ca="1" si="133"/>
        <v>0</v>
      </c>
      <c r="BZ135" s="359">
        <f t="shared" ca="1" si="134"/>
        <v>0</v>
      </c>
      <c r="CA135" s="359">
        <f t="shared" ca="1" si="176"/>
        <v>0</v>
      </c>
      <c r="CC135" s="362">
        <f t="shared" ca="1" si="198"/>
        <v>246</v>
      </c>
      <c r="CD135" s="362">
        <v>127</v>
      </c>
      <c r="CE135" s="371">
        <f t="shared" ca="1" si="199"/>
        <v>0</v>
      </c>
      <c r="CF135" s="359">
        <f t="shared" ca="1" si="135"/>
        <v>0</v>
      </c>
      <c r="CG135" s="359">
        <f t="shared" ca="1" si="136"/>
        <v>0</v>
      </c>
      <c r="CH135" s="359">
        <f t="shared" ca="1" si="137"/>
        <v>0</v>
      </c>
      <c r="CI135" s="359">
        <f t="shared" ca="1" si="138"/>
        <v>0</v>
      </c>
      <c r="CJ135" s="359">
        <f t="shared" ca="1" si="177"/>
        <v>0</v>
      </c>
      <c r="CL135" s="362">
        <f t="shared" ca="1" si="200"/>
        <v>246</v>
      </c>
      <c r="CM135" s="362">
        <v>127</v>
      </c>
      <c r="CN135" s="371">
        <f t="shared" ca="1" si="201"/>
        <v>0</v>
      </c>
      <c r="CO135" s="359">
        <f t="shared" ca="1" si="139"/>
        <v>0</v>
      </c>
      <c r="CP135" s="359">
        <f t="shared" ca="1" si="140"/>
        <v>0</v>
      </c>
      <c r="CQ135" s="359">
        <f t="shared" ca="1" si="141"/>
        <v>0</v>
      </c>
      <c r="CR135" s="359">
        <f t="shared" ca="1" si="142"/>
        <v>0</v>
      </c>
      <c r="CS135" s="359">
        <f t="shared" ca="1" si="178"/>
        <v>0</v>
      </c>
      <c r="CU135" s="362">
        <f t="shared" ca="1" si="202"/>
        <v>246</v>
      </c>
      <c r="CV135" s="362">
        <v>127</v>
      </c>
      <c r="CW135" s="371">
        <f t="shared" ca="1" si="203"/>
        <v>0</v>
      </c>
      <c r="CX135" s="359">
        <f t="shared" ca="1" si="143"/>
        <v>0</v>
      </c>
      <c r="CY135" s="359">
        <f t="shared" ca="1" si="144"/>
        <v>0</v>
      </c>
      <c r="CZ135" s="359">
        <f t="shared" ca="1" si="145"/>
        <v>0</v>
      </c>
      <c r="DA135" s="359">
        <f t="shared" ca="1" si="146"/>
        <v>0</v>
      </c>
      <c r="DB135" s="359">
        <f t="shared" ca="1" si="179"/>
        <v>0</v>
      </c>
      <c r="DD135" s="362">
        <f t="shared" ca="1" si="204"/>
        <v>246</v>
      </c>
      <c r="DE135" s="362">
        <v>127</v>
      </c>
      <c r="DF135" s="371">
        <f t="shared" ca="1" si="205"/>
        <v>0</v>
      </c>
      <c r="DG135" s="359">
        <f t="shared" ca="1" si="147"/>
        <v>0</v>
      </c>
      <c r="DH135" s="359">
        <f t="shared" ca="1" si="148"/>
        <v>0</v>
      </c>
      <c r="DI135" s="359">
        <f t="shared" ca="1" si="149"/>
        <v>0</v>
      </c>
      <c r="DJ135" s="359">
        <f t="shared" ca="1" si="150"/>
        <v>0</v>
      </c>
      <c r="DK135" s="359">
        <f t="shared" ca="1" si="180"/>
        <v>0</v>
      </c>
      <c r="DM135" s="362">
        <f t="shared" ca="1" si="206"/>
        <v>246</v>
      </c>
      <c r="DN135" s="362">
        <v>127</v>
      </c>
      <c r="DO135" s="371">
        <f t="shared" ca="1" si="207"/>
        <v>0</v>
      </c>
      <c r="DP135" s="359">
        <f t="shared" ca="1" si="151"/>
        <v>0</v>
      </c>
      <c r="DQ135" s="359">
        <f t="shared" ca="1" si="152"/>
        <v>0</v>
      </c>
      <c r="DR135" s="359">
        <f t="shared" ca="1" si="153"/>
        <v>0</v>
      </c>
      <c r="DS135" s="359">
        <f t="shared" ca="1" si="154"/>
        <v>0</v>
      </c>
      <c r="DT135" s="359">
        <f t="shared" ca="1" si="181"/>
        <v>0</v>
      </c>
      <c r="DV135" s="362">
        <f t="shared" ca="1" si="208"/>
        <v>246</v>
      </c>
      <c r="DW135" s="362">
        <v>127</v>
      </c>
      <c r="DX135" s="371">
        <f t="shared" ca="1" si="209"/>
        <v>0</v>
      </c>
      <c r="DY135" s="359">
        <f t="shared" ca="1" si="155"/>
        <v>0</v>
      </c>
      <c r="DZ135" s="359">
        <f t="shared" ca="1" si="156"/>
        <v>0</v>
      </c>
      <c r="EA135" s="359">
        <f t="shared" ca="1" si="157"/>
        <v>0</v>
      </c>
      <c r="EB135" s="359">
        <f t="shared" ca="1" si="158"/>
        <v>0</v>
      </c>
      <c r="EC135" s="359">
        <f t="shared" ca="1" si="182"/>
        <v>0</v>
      </c>
      <c r="EE135" s="362">
        <f t="shared" ca="1" si="210"/>
        <v>246</v>
      </c>
      <c r="EF135" s="362">
        <v>127</v>
      </c>
      <c r="EG135" s="371">
        <f t="shared" ca="1" si="211"/>
        <v>0</v>
      </c>
      <c r="EH135" s="359">
        <f t="shared" ca="1" si="159"/>
        <v>0</v>
      </c>
      <c r="EI135" s="359">
        <f t="shared" ca="1" si="160"/>
        <v>0</v>
      </c>
      <c r="EJ135" s="359">
        <f t="shared" ca="1" si="161"/>
        <v>0</v>
      </c>
      <c r="EK135" s="359">
        <f t="shared" ca="1" si="162"/>
        <v>0</v>
      </c>
      <c r="EL135" s="359">
        <f t="shared" ca="1" si="183"/>
        <v>0</v>
      </c>
    </row>
    <row r="136" spans="6:142" x14ac:dyDescent="0.35">
      <c r="F136" s="372">
        <f ca="1">IFERROR(INDEX('Inflation Rates'!$A$16:$H$138,MATCH('TSP Traditional'!$H136,'Inflation Rates'!$A$16:$A$138,0),8)/INDEX('Inflation Rates'!$A$16:$H$138,MATCH('TSP Traditional'!$H136,'Inflation Rates'!$A$16:$A$138,0)-1,8)-1,F135)</f>
        <v>2.0000000000000018E-2</v>
      </c>
      <c r="G136" s="372">
        <f ca="1">IFERROR(INDEX('Inflation Rates'!$A$16:$H$138,MATCH('TSP Traditional'!$H136,'Inflation Rates'!$A$16:$A$138,0),6)/INDEX('Inflation Rates'!$A$16:$H$138,MATCH('TSP Traditional'!$H136,'Inflation Rates'!$A$16:$A$138,0)-1,6)-1,G135)</f>
        <v>2.0999999999999908E-2</v>
      </c>
      <c r="H136" s="362">
        <f t="shared" ca="1" si="212"/>
        <v>2147</v>
      </c>
      <c r="I136" s="362">
        <f t="shared" ca="1" si="213"/>
        <v>247</v>
      </c>
      <c r="J136" s="362">
        <v>128</v>
      </c>
      <c r="K136" s="371">
        <f t="shared" ca="1" si="216"/>
        <v>0</v>
      </c>
      <c r="L136" s="359">
        <f t="shared" ca="1" si="163"/>
        <v>0</v>
      </c>
      <c r="M136" s="359">
        <f t="shared" ca="1" si="164"/>
        <v>0</v>
      </c>
      <c r="N136" s="359">
        <f t="shared" ca="1" si="165"/>
        <v>0</v>
      </c>
      <c r="O136" s="359">
        <f t="shared" ca="1" si="166"/>
        <v>0</v>
      </c>
      <c r="P136" s="359">
        <f t="shared" ca="1" si="184"/>
        <v>0</v>
      </c>
      <c r="R136" s="362">
        <f t="shared" ca="1" si="214"/>
        <v>247</v>
      </c>
      <c r="S136" s="362">
        <v>127</v>
      </c>
      <c r="T136" s="371">
        <f t="shared" ca="1" si="215"/>
        <v>0</v>
      </c>
      <c r="U136" s="359">
        <f t="shared" ca="1" si="167"/>
        <v>0</v>
      </c>
      <c r="V136" s="359">
        <f t="shared" ca="1" si="168"/>
        <v>0</v>
      </c>
      <c r="W136" s="359">
        <f t="shared" ca="1" si="169"/>
        <v>0</v>
      </c>
      <c r="X136" s="359">
        <f t="shared" ca="1" si="170"/>
        <v>0</v>
      </c>
      <c r="Y136" s="359">
        <f t="shared" ca="1" si="185"/>
        <v>0</v>
      </c>
      <c r="AA136" s="362">
        <f t="shared" ca="1" si="186"/>
        <v>247</v>
      </c>
      <c r="AB136" s="362">
        <v>128</v>
      </c>
      <c r="AC136" s="371">
        <f t="shared" ca="1" si="187"/>
        <v>0</v>
      </c>
      <c r="AD136" s="359">
        <f t="shared" ca="1" si="111"/>
        <v>0</v>
      </c>
      <c r="AE136" s="359">
        <f t="shared" ca="1" si="112"/>
        <v>0</v>
      </c>
      <c r="AF136" s="359">
        <f t="shared" ca="1" si="113"/>
        <v>0</v>
      </c>
      <c r="AG136" s="359">
        <f t="shared" ca="1" si="114"/>
        <v>0</v>
      </c>
      <c r="AH136" s="359">
        <f t="shared" ca="1" si="171"/>
        <v>0</v>
      </c>
      <c r="AJ136" s="362">
        <f t="shared" ca="1" si="188"/>
        <v>247</v>
      </c>
      <c r="AK136" s="362">
        <v>128</v>
      </c>
      <c r="AL136" s="371">
        <f t="shared" ca="1" si="189"/>
        <v>0</v>
      </c>
      <c r="AM136" s="359">
        <f t="shared" ca="1" si="115"/>
        <v>0</v>
      </c>
      <c r="AN136" s="359">
        <f t="shared" ca="1" si="116"/>
        <v>0</v>
      </c>
      <c r="AO136" s="359">
        <f t="shared" ca="1" si="117"/>
        <v>0</v>
      </c>
      <c r="AP136" s="359">
        <f t="shared" ca="1" si="118"/>
        <v>0</v>
      </c>
      <c r="AQ136" s="359">
        <f t="shared" ca="1" si="172"/>
        <v>0</v>
      </c>
      <c r="AS136" s="362">
        <f t="shared" ca="1" si="190"/>
        <v>247</v>
      </c>
      <c r="AT136" s="362">
        <v>128</v>
      </c>
      <c r="AU136" s="371">
        <f t="shared" ca="1" si="191"/>
        <v>0</v>
      </c>
      <c r="AV136" s="359">
        <f t="shared" ca="1" si="119"/>
        <v>0</v>
      </c>
      <c r="AW136" s="359">
        <f t="shared" ca="1" si="120"/>
        <v>0</v>
      </c>
      <c r="AX136" s="359">
        <f t="shared" ca="1" si="121"/>
        <v>0</v>
      </c>
      <c r="AY136" s="359">
        <f t="shared" ca="1" si="122"/>
        <v>0</v>
      </c>
      <c r="AZ136" s="359">
        <f t="shared" ca="1" si="173"/>
        <v>0</v>
      </c>
      <c r="BB136" s="362">
        <f t="shared" ca="1" si="192"/>
        <v>247</v>
      </c>
      <c r="BC136" s="362">
        <v>128</v>
      </c>
      <c r="BD136" s="371">
        <f t="shared" ca="1" si="193"/>
        <v>0</v>
      </c>
      <c r="BE136" s="359">
        <f t="shared" ca="1" si="123"/>
        <v>0</v>
      </c>
      <c r="BF136" s="359">
        <f t="shared" ca="1" si="124"/>
        <v>0</v>
      </c>
      <c r="BG136" s="359">
        <f t="shared" ca="1" si="125"/>
        <v>0</v>
      </c>
      <c r="BH136" s="359">
        <f t="shared" ca="1" si="126"/>
        <v>0</v>
      </c>
      <c r="BI136" s="359">
        <f t="shared" ca="1" si="174"/>
        <v>0</v>
      </c>
      <c r="BK136" s="362">
        <f t="shared" ca="1" si="194"/>
        <v>247</v>
      </c>
      <c r="BL136" s="362">
        <v>128</v>
      </c>
      <c r="BM136" s="371">
        <f t="shared" ca="1" si="195"/>
        <v>0</v>
      </c>
      <c r="BN136" s="359">
        <f t="shared" ca="1" si="127"/>
        <v>0</v>
      </c>
      <c r="BO136" s="359">
        <f t="shared" ca="1" si="128"/>
        <v>0</v>
      </c>
      <c r="BP136" s="359">
        <f t="shared" ca="1" si="129"/>
        <v>0</v>
      </c>
      <c r="BQ136" s="359">
        <f t="shared" ca="1" si="130"/>
        <v>0</v>
      </c>
      <c r="BR136" s="359">
        <f t="shared" ca="1" si="175"/>
        <v>0</v>
      </c>
      <c r="BT136" s="362">
        <f t="shared" ca="1" si="196"/>
        <v>247</v>
      </c>
      <c r="BU136" s="362">
        <v>128</v>
      </c>
      <c r="BV136" s="371">
        <f t="shared" ca="1" si="197"/>
        <v>0</v>
      </c>
      <c r="BW136" s="359">
        <f t="shared" ca="1" si="131"/>
        <v>0</v>
      </c>
      <c r="BX136" s="359">
        <f t="shared" ca="1" si="132"/>
        <v>0</v>
      </c>
      <c r="BY136" s="359">
        <f t="shared" ca="1" si="133"/>
        <v>0</v>
      </c>
      <c r="BZ136" s="359">
        <f t="shared" ca="1" si="134"/>
        <v>0</v>
      </c>
      <c r="CA136" s="359">
        <f t="shared" ca="1" si="176"/>
        <v>0</v>
      </c>
      <c r="CC136" s="362">
        <f t="shared" ca="1" si="198"/>
        <v>247</v>
      </c>
      <c r="CD136" s="362">
        <v>128</v>
      </c>
      <c r="CE136" s="371">
        <f t="shared" ca="1" si="199"/>
        <v>0</v>
      </c>
      <c r="CF136" s="359">
        <f t="shared" ca="1" si="135"/>
        <v>0</v>
      </c>
      <c r="CG136" s="359">
        <f t="shared" ca="1" si="136"/>
        <v>0</v>
      </c>
      <c r="CH136" s="359">
        <f t="shared" ca="1" si="137"/>
        <v>0</v>
      </c>
      <c r="CI136" s="359">
        <f t="shared" ca="1" si="138"/>
        <v>0</v>
      </c>
      <c r="CJ136" s="359">
        <f t="shared" ca="1" si="177"/>
        <v>0</v>
      </c>
      <c r="CL136" s="362">
        <f t="shared" ca="1" si="200"/>
        <v>247</v>
      </c>
      <c r="CM136" s="362">
        <v>128</v>
      </c>
      <c r="CN136" s="371">
        <f t="shared" ca="1" si="201"/>
        <v>0</v>
      </c>
      <c r="CO136" s="359">
        <f t="shared" ca="1" si="139"/>
        <v>0</v>
      </c>
      <c r="CP136" s="359">
        <f t="shared" ca="1" si="140"/>
        <v>0</v>
      </c>
      <c r="CQ136" s="359">
        <f t="shared" ca="1" si="141"/>
        <v>0</v>
      </c>
      <c r="CR136" s="359">
        <f t="shared" ca="1" si="142"/>
        <v>0</v>
      </c>
      <c r="CS136" s="359">
        <f t="shared" ca="1" si="178"/>
        <v>0</v>
      </c>
      <c r="CU136" s="362">
        <f t="shared" ca="1" si="202"/>
        <v>247</v>
      </c>
      <c r="CV136" s="362">
        <v>128</v>
      </c>
      <c r="CW136" s="371">
        <f t="shared" ca="1" si="203"/>
        <v>0</v>
      </c>
      <c r="CX136" s="359">
        <f t="shared" ca="1" si="143"/>
        <v>0</v>
      </c>
      <c r="CY136" s="359">
        <f t="shared" ca="1" si="144"/>
        <v>0</v>
      </c>
      <c r="CZ136" s="359">
        <f t="shared" ca="1" si="145"/>
        <v>0</v>
      </c>
      <c r="DA136" s="359">
        <f t="shared" ca="1" si="146"/>
        <v>0</v>
      </c>
      <c r="DB136" s="359">
        <f t="shared" ca="1" si="179"/>
        <v>0</v>
      </c>
      <c r="DD136" s="362">
        <f t="shared" ca="1" si="204"/>
        <v>247</v>
      </c>
      <c r="DE136" s="362">
        <v>128</v>
      </c>
      <c r="DF136" s="371">
        <f t="shared" ca="1" si="205"/>
        <v>0</v>
      </c>
      <c r="DG136" s="359">
        <f t="shared" ca="1" si="147"/>
        <v>0</v>
      </c>
      <c r="DH136" s="359">
        <f t="shared" ca="1" si="148"/>
        <v>0</v>
      </c>
      <c r="DI136" s="359">
        <f t="shared" ca="1" si="149"/>
        <v>0</v>
      </c>
      <c r="DJ136" s="359">
        <f t="shared" ca="1" si="150"/>
        <v>0</v>
      </c>
      <c r="DK136" s="359">
        <f t="shared" ca="1" si="180"/>
        <v>0</v>
      </c>
      <c r="DM136" s="362">
        <f t="shared" ca="1" si="206"/>
        <v>247</v>
      </c>
      <c r="DN136" s="362">
        <v>128</v>
      </c>
      <c r="DO136" s="371">
        <f t="shared" ca="1" si="207"/>
        <v>0</v>
      </c>
      <c r="DP136" s="359">
        <f t="shared" ca="1" si="151"/>
        <v>0</v>
      </c>
      <c r="DQ136" s="359">
        <f t="shared" ca="1" si="152"/>
        <v>0</v>
      </c>
      <c r="DR136" s="359">
        <f t="shared" ca="1" si="153"/>
        <v>0</v>
      </c>
      <c r="DS136" s="359">
        <f t="shared" ca="1" si="154"/>
        <v>0</v>
      </c>
      <c r="DT136" s="359">
        <f t="shared" ca="1" si="181"/>
        <v>0</v>
      </c>
      <c r="DV136" s="362">
        <f t="shared" ca="1" si="208"/>
        <v>247</v>
      </c>
      <c r="DW136" s="362">
        <v>128</v>
      </c>
      <c r="DX136" s="371">
        <f t="shared" ca="1" si="209"/>
        <v>0</v>
      </c>
      <c r="DY136" s="359">
        <f t="shared" ca="1" si="155"/>
        <v>0</v>
      </c>
      <c r="DZ136" s="359">
        <f t="shared" ca="1" si="156"/>
        <v>0</v>
      </c>
      <c r="EA136" s="359">
        <f t="shared" ca="1" si="157"/>
        <v>0</v>
      </c>
      <c r="EB136" s="359">
        <f t="shared" ca="1" si="158"/>
        <v>0</v>
      </c>
      <c r="EC136" s="359">
        <f t="shared" ca="1" si="182"/>
        <v>0</v>
      </c>
      <c r="EE136" s="362">
        <f t="shared" ca="1" si="210"/>
        <v>247</v>
      </c>
      <c r="EF136" s="362">
        <v>128</v>
      </c>
      <c r="EG136" s="371">
        <f t="shared" ca="1" si="211"/>
        <v>0</v>
      </c>
      <c r="EH136" s="359">
        <f t="shared" ca="1" si="159"/>
        <v>0</v>
      </c>
      <c r="EI136" s="359">
        <f t="shared" ca="1" si="160"/>
        <v>0</v>
      </c>
      <c r="EJ136" s="359">
        <f t="shared" ca="1" si="161"/>
        <v>0</v>
      </c>
      <c r="EK136" s="359">
        <f t="shared" ca="1" si="162"/>
        <v>0</v>
      </c>
      <c r="EL136" s="359">
        <f t="shared" ca="1" si="183"/>
        <v>0</v>
      </c>
    </row>
    <row r="137" spans="6:142" x14ac:dyDescent="0.35">
      <c r="F137" s="372">
        <f ca="1">IFERROR(INDEX('Inflation Rates'!$A$16:$H$138,MATCH('TSP Traditional'!$H137,'Inflation Rates'!$A$16:$A$138,0),8)/INDEX('Inflation Rates'!$A$16:$H$138,MATCH('TSP Traditional'!$H137,'Inflation Rates'!$A$16:$A$138,0)-1,8)-1,F136)</f>
        <v>2.0000000000000018E-2</v>
      </c>
      <c r="G137" s="372">
        <f ca="1">IFERROR(INDEX('Inflation Rates'!$A$16:$H$138,MATCH('TSP Traditional'!$H137,'Inflation Rates'!$A$16:$A$138,0),6)/INDEX('Inflation Rates'!$A$16:$H$138,MATCH('TSP Traditional'!$H137,'Inflation Rates'!$A$16:$A$138,0)-1,6)-1,G136)</f>
        <v>2.0999999999999908E-2</v>
      </c>
      <c r="H137" s="362">
        <f t="shared" ca="1" si="212"/>
        <v>2148</v>
      </c>
      <c r="I137" s="362">
        <f t="shared" ca="1" si="213"/>
        <v>248</v>
      </c>
      <c r="J137" s="362">
        <v>129</v>
      </c>
      <c r="K137" s="371">
        <f t="shared" ca="1" si="216"/>
        <v>0</v>
      </c>
      <c r="L137" s="359">
        <f t="shared" ca="1" si="163"/>
        <v>0</v>
      </c>
      <c r="M137" s="359">
        <f t="shared" ca="1" si="164"/>
        <v>0</v>
      </c>
      <c r="N137" s="359">
        <f t="shared" ca="1" si="165"/>
        <v>0</v>
      </c>
      <c r="O137" s="359">
        <f t="shared" ca="1" si="166"/>
        <v>0</v>
      </c>
      <c r="P137" s="359">
        <f t="shared" ca="1" si="184"/>
        <v>0</v>
      </c>
      <c r="R137" s="362">
        <f t="shared" ca="1" si="214"/>
        <v>248</v>
      </c>
      <c r="S137" s="362">
        <v>128</v>
      </c>
      <c r="T137" s="371">
        <f t="shared" ca="1" si="215"/>
        <v>0</v>
      </c>
      <c r="U137" s="359">
        <f t="shared" ca="1" si="167"/>
        <v>0</v>
      </c>
      <c r="V137" s="359">
        <f t="shared" ca="1" si="168"/>
        <v>0</v>
      </c>
      <c r="W137" s="359">
        <f t="shared" ca="1" si="169"/>
        <v>0</v>
      </c>
      <c r="X137" s="359">
        <f t="shared" ca="1" si="170"/>
        <v>0</v>
      </c>
      <c r="Y137" s="359">
        <f t="shared" ca="1" si="185"/>
        <v>0</v>
      </c>
      <c r="AA137" s="362">
        <f t="shared" ca="1" si="186"/>
        <v>248</v>
      </c>
      <c r="AB137" s="362">
        <v>129</v>
      </c>
      <c r="AC137" s="371">
        <f t="shared" ca="1" si="187"/>
        <v>0</v>
      </c>
      <c r="AD137" s="359">
        <f t="shared" ref="AD137:AD200" ca="1" si="217">IF(AA137&lt;AH$7,$B$7*((1+$G138)^(AB137-1))*$B$2,0)</f>
        <v>0</v>
      </c>
      <c r="AE137" s="359">
        <f t="shared" ref="AE137:AE200" ca="1" si="218">IF(AA137&lt;AH$7,$B$3*$B$7*(1+$G138)^(AB137-1),0)</f>
        <v>0</v>
      </c>
      <c r="AF137" s="359">
        <f t="shared" ref="AF137:AF200" ca="1" si="219">(AC137+(AD137+AE137)*0.5)*$B$6</f>
        <v>0</v>
      </c>
      <c r="AG137" s="359">
        <f t="shared" ref="AG137:AG200" ca="1" si="220">IF(AH136=0,0,IFERROR(IF(AA137=AH$7,-$B$8*AC137,-ABS(AG136*(1+$F138))),0))</f>
        <v>0</v>
      </c>
      <c r="AH137" s="359">
        <f t="shared" ca="1" si="171"/>
        <v>0</v>
      </c>
      <c r="AJ137" s="362">
        <f t="shared" ca="1" si="188"/>
        <v>248</v>
      </c>
      <c r="AK137" s="362">
        <v>129</v>
      </c>
      <c r="AL137" s="371">
        <f t="shared" ca="1" si="189"/>
        <v>0</v>
      </c>
      <c r="AM137" s="359">
        <f t="shared" ref="AM137:AM200" ca="1" si="221">IF(AJ137&lt;AQ$7,$B$7*((1+$G138)^(AK137-1))*$B$2,0)</f>
        <v>0</v>
      </c>
      <c r="AN137" s="359">
        <f t="shared" ref="AN137:AN200" ca="1" si="222">IF(AJ137&lt;AQ$7,$B$3*$B$7*(1+$G138)^(AK137-1),0)</f>
        <v>0</v>
      </c>
      <c r="AO137" s="359">
        <f t="shared" ref="AO137:AO200" ca="1" si="223">(AL137+(AM137+AN137)*0.5)*$B$6</f>
        <v>0</v>
      </c>
      <c r="AP137" s="359">
        <f t="shared" ref="AP137:AP200" ca="1" si="224">IF(AQ136=0,0,IFERROR(IF(AJ137=AQ$7,-$B$8*AL137,-ABS(AP136*(1+$F138))),0))</f>
        <v>0</v>
      </c>
      <c r="AQ137" s="359">
        <f t="shared" ca="1" si="172"/>
        <v>0</v>
      </c>
      <c r="AS137" s="362">
        <f t="shared" ca="1" si="190"/>
        <v>248</v>
      </c>
      <c r="AT137" s="362">
        <v>129</v>
      </c>
      <c r="AU137" s="371">
        <f t="shared" ca="1" si="191"/>
        <v>0</v>
      </c>
      <c r="AV137" s="359">
        <f t="shared" ref="AV137:AV200" ca="1" si="225">IF(AS137&lt;AZ$7,$B$7*((1+$G138)^(AT137-1))*$B$2,0)</f>
        <v>0</v>
      </c>
      <c r="AW137" s="359">
        <f t="shared" ref="AW137:AW200" ca="1" si="226">IF(AS137&lt;AZ$7,$B$3*$B$7*(1+$G138)^(AT137-1),0)</f>
        <v>0</v>
      </c>
      <c r="AX137" s="359">
        <f t="shared" ref="AX137:AX200" ca="1" si="227">(AU137+(AV137+AW137)*0.5)*$B$6</f>
        <v>0</v>
      </c>
      <c r="AY137" s="359">
        <f t="shared" ref="AY137:AY200" ca="1" si="228">IF(AZ136=0,0,IFERROR(IF(AS137=AZ$7,-$B$8*AU137,-ABS(AY136*(1+$F138))),0))</f>
        <v>0</v>
      </c>
      <c r="AZ137" s="359">
        <f t="shared" ca="1" si="173"/>
        <v>0</v>
      </c>
      <c r="BB137" s="362">
        <f t="shared" ca="1" si="192"/>
        <v>248</v>
      </c>
      <c r="BC137" s="362">
        <v>129</v>
      </c>
      <c r="BD137" s="371">
        <f t="shared" ca="1" si="193"/>
        <v>0</v>
      </c>
      <c r="BE137" s="359">
        <f t="shared" ref="BE137:BE200" ca="1" si="229">IF(BB137&lt;BI$7,$B$7*((1+$G138)^(BC137-1))*$B$2,0)</f>
        <v>0</v>
      </c>
      <c r="BF137" s="359">
        <f t="shared" ref="BF137:BF200" ca="1" si="230">IF(BB137&lt;BI$7,$B$3*$B$7*(1+$G138)^(BC137-1),0)</f>
        <v>0</v>
      </c>
      <c r="BG137" s="359">
        <f t="shared" ref="BG137:BG200" ca="1" si="231">(BD137+(BE137+BF137)*0.5)*$B$6</f>
        <v>0</v>
      </c>
      <c r="BH137" s="359">
        <f t="shared" ref="BH137:BH200" ca="1" si="232">IF(BI136=0,0,IFERROR(IF(BB137=BI$7,-$B$8*BD137,-ABS(BH136*(1+$F138))),0))</f>
        <v>0</v>
      </c>
      <c r="BI137" s="359">
        <f t="shared" ca="1" si="174"/>
        <v>0</v>
      </c>
      <c r="BK137" s="362">
        <f t="shared" ca="1" si="194"/>
        <v>248</v>
      </c>
      <c r="BL137" s="362">
        <v>129</v>
      </c>
      <c r="BM137" s="371">
        <f t="shared" ca="1" si="195"/>
        <v>0</v>
      </c>
      <c r="BN137" s="359">
        <f t="shared" ref="BN137:BN200" ca="1" si="233">IF(BK137&lt;BR$7,$B$7*((1+$G138)^(BL137-1))*$B$2,0)</f>
        <v>0</v>
      </c>
      <c r="BO137" s="359">
        <f t="shared" ref="BO137:BO200" ca="1" si="234">IF(BK137&lt;BR$7,$B$3*$B$7*(1+$G138)^(BL137-1),0)</f>
        <v>0</v>
      </c>
      <c r="BP137" s="359">
        <f t="shared" ref="BP137:BP200" ca="1" si="235">(BM137+(BN137+BO137)*0.5)*$B$6</f>
        <v>0</v>
      </c>
      <c r="BQ137" s="359">
        <f t="shared" ref="BQ137:BQ200" ca="1" si="236">IF(BR136=0,0,IFERROR(IF(BK137=BR$7,-$B$8*BM137,-ABS(BQ136*(1+$F138))),0))</f>
        <v>0</v>
      </c>
      <c r="BR137" s="359">
        <f t="shared" ca="1" si="175"/>
        <v>0</v>
      </c>
      <c r="BT137" s="362">
        <f t="shared" ca="1" si="196"/>
        <v>248</v>
      </c>
      <c r="BU137" s="362">
        <v>129</v>
      </c>
      <c r="BV137" s="371">
        <f t="shared" ca="1" si="197"/>
        <v>0</v>
      </c>
      <c r="BW137" s="359">
        <f t="shared" ref="BW137:BW200" ca="1" si="237">IF(BT137&lt;CA$7,$B$7*((1+$G138)^(BU137-1))*$B$2,0)</f>
        <v>0</v>
      </c>
      <c r="BX137" s="359">
        <f t="shared" ref="BX137:BX200" ca="1" si="238">IF(BT137&lt;CA$7,$B$3*$B$7*(1+$G138)^(BU137-1),0)</f>
        <v>0</v>
      </c>
      <c r="BY137" s="359">
        <f t="shared" ref="BY137:BY200" ca="1" si="239">(BV137+(BW137+BX137)*0.5)*$B$6</f>
        <v>0</v>
      </c>
      <c r="BZ137" s="359">
        <f t="shared" ref="BZ137:BZ200" ca="1" si="240">IF(CA136=0,0,IFERROR(IF(BT137=CA$7,-$B$8*BV137,-ABS(BZ136*(1+$F138))),0))</f>
        <v>0</v>
      </c>
      <c r="CA137" s="359">
        <f t="shared" ca="1" si="176"/>
        <v>0</v>
      </c>
      <c r="CC137" s="362">
        <f t="shared" ca="1" si="198"/>
        <v>248</v>
      </c>
      <c r="CD137" s="362">
        <v>129</v>
      </c>
      <c r="CE137" s="371">
        <f t="shared" ca="1" si="199"/>
        <v>0</v>
      </c>
      <c r="CF137" s="359">
        <f t="shared" ref="CF137:CF200" ca="1" si="241">IF(CC137&lt;CJ$7,$B$7*((1+$G138)^(CD137-1))*$B$2,0)</f>
        <v>0</v>
      </c>
      <c r="CG137" s="359">
        <f t="shared" ref="CG137:CG200" ca="1" si="242">IF(CC137&lt;CJ$7,$B$3*$B$7*(1+$G138)^(CD137-1),0)</f>
        <v>0</v>
      </c>
      <c r="CH137" s="359">
        <f t="shared" ref="CH137:CH200" ca="1" si="243">(CE137+(CF137+CG137)*0.5)*$B$6</f>
        <v>0</v>
      </c>
      <c r="CI137" s="359">
        <f t="shared" ref="CI137:CI200" ca="1" si="244">IF(CJ136=0,0,IFERROR(IF(CC137=CJ$7,-$B$8*CE137,-ABS(CI136*(1+$F138))),0))</f>
        <v>0</v>
      </c>
      <c r="CJ137" s="359">
        <f t="shared" ca="1" si="177"/>
        <v>0</v>
      </c>
      <c r="CL137" s="362">
        <f t="shared" ca="1" si="200"/>
        <v>248</v>
      </c>
      <c r="CM137" s="362">
        <v>129</v>
      </c>
      <c r="CN137" s="371">
        <f t="shared" ca="1" si="201"/>
        <v>0</v>
      </c>
      <c r="CO137" s="359">
        <f t="shared" ref="CO137:CO200" ca="1" si="245">IF(CL137&lt;CS$7,$B$7*((1+$G138)^(CM137-1))*$B$2,0)</f>
        <v>0</v>
      </c>
      <c r="CP137" s="359">
        <f t="shared" ref="CP137:CP200" ca="1" si="246">IF(CL137&lt;CS$7,$B$3*$B$7*(1+$G138)^(CM137-1),0)</f>
        <v>0</v>
      </c>
      <c r="CQ137" s="359">
        <f t="shared" ref="CQ137:CQ200" ca="1" si="247">(CN137+(CO137+CP137)*0.5)*$B$6</f>
        <v>0</v>
      </c>
      <c r="CR137" s="359">
        <f t="shared" ref="CR137:CR200" ca="1" si="248">IF(CS136=0,0,IFERROR(IF(CL137=CS$7,-$B$8*CN137,-ABS(CR136*(1+$F138))),0))</f>
        <v>0</v>
      </c>
      <c r="CS137" s="359">
        <f t="shared" ca="1" si="178"/>
        <v>0</v>
      </c>
      <c r="CU137" s="362">
        <f t="shared" ca="1" si="202"/>
        <v>248</v>
      </c>
      <c r="CV137" s="362">
        <v>129</v>
      </c>
      <c r="CW137" s="371">
        <f t="shared" ca="1" si="203"/>
        <v>0</v>
      </c>
      <c r="CX137" s="359">
        <f t="shared" ref="CX137:CX200" ca="1" si="249">IF(CU137&lt;DB$7,$B$7*((1+$G138)^(CV137-1))*$B$2,0)</f>
        <v>0</v>
      </c>
      <c r="CY137" s="359">
        <f t="shared" ref="CY137:CY200" ca="1" si="250">IF(CU137&lt;DB$7,$B$3*$B$7*(1+$G138)^(CV137-1),0)</f>
        <v>0</v>
      </c>
      <c r="CZ137" s="359">
        <f t="shared" ref="CZ137:CZ200" ca="1" si="251">(CW137+(CX137+CY137)*0.5)*$B$6</f>
        <v>0</v>
      </c>
      <c r="DA137" s="359">
        <f t="shared" ref="DA137:DA200" ca="1" si="252">IF(DB136=0,0,IFERROR(IF(CU137=DB$7,-$B$8*CW137,-ABS(DA136*(1+$F138))),0))</f>
        <v>0</v>
      </c>
      <c r="DB137" s="359">
        <f t="shared" ca="1" si="179"/>
        <v>0</v>
      </c>
      <c r="DD137" s="362">
        <f t="shared" ca="1" si="204"/>
        <v>248</v>
      </c>
      <c r="DE137" s="362">
        <v>129</v>
      </c>
      <c r="DF137" s="371">
        <f t="shared" ca="1" si="205"/>
        <v>0</v>
      </c>
      <c r="DG137" s="359">
        <f t="shared" ref="DG137:DG200" ca="1" si="253">IF(DD137&lt;DK$7,$B$7*((1+$G138)^(DE137-1))*$B$2,0)</f>
        <v>0</v>
      </c>
      <c r="DH137" s="359">
        <f t="shared" ref="DH137:DH200" ca="1" si="254">IF(DD137&lt;DK$7,$B$3*$B$7*(1+$G138)^(DE137-1),0)</f>
        <v>0</v>
      </c>
      <c r="DI137" s="359">
        <f t="shared" ref="DI137:DI200" ca="1" si="255">(DF137+(DG137+DH137)*0.5)*$B$6</f>
        <v>0</v>
      </c>
      <c r="DJ137" s="359">
        <f t="shared" ref="DJ137:DJ200" ca="1" si="256">IF(DK136=0,0,IFERROR(IF(DD137=DK$7,-$B$8*DF137,-ABS(DJ136*(1+$F138))),0))</f>
        <v>0</v>
      </c>
      <c r="DK137" s="359">
        <f t="shared" ca="1" si="180"/>
        <v>0</v>
      </c>
      <c r="DM137" s="362">
        <f t="shared" ca="1" si="206"/>
        <v>248</v>
      </c>
      <c r="DN137" s="362">
        <v>129</v>
      </c>
      <c r="DO137" s="371">
        <f t="shared" ca="1" si="207"/>
        <v>0</v>
      </c>
      <c r="DP137" s="359">
        <f t="shared" ref="DP137:DP200" ca="1" si="257">IF(DM137&lt;DT$7,$B$7*((1+$G138)^(DN137-1))*$B$2,0)</f>
        <v>0</v>
      </c>
      <c r="DQ137" s="359">
        <f t="shared" ref="DQ137:DQ200" ca="1" si="258">IF(DM137&lt;DT$7,$B$3*$B$7*(1+$G138)^(DN137-1),0)</f>
        <v>0</v>
      </c>
      <c r="DR137" s="359">
        <f t="shared" ref="DR137:DR200" ca="1" si="259">(DO137+(DP137+DQ137)*0.5)*$B$6</f>
        <v>0</v>
      </c>
      <c r="DS137" s="359">
        <f t="shared" ref="DS137:DS200" ca="1" si="260">IF(DT136=0,0,IFERROR(IF(DM137=DT$7,-$B$8*DO137,-ABS(DS136*(1+$F138))),0))</f>
        <v>0</v>
      </c>
      <c r="DT137" s="359">
        <f t="shared" ca="1" si="181"/>
        <v>0</v>
      </c>
      <c r="DV137" s="362">
        <f t="shared" ca="1" si="208"/>
        <v>248</v>
      </c>
      <c r="DW137" s="362">
        <v>129</v>
      </c>
      <c r="DX137" s="371">
        <f t="shared" ca="1" si="209"/>
        <v>0</v>
      </c>
      <c r="DY137" s="359">
        <f t="shared" ref="DY137:DY200" ca="1" si="261">IF(DV137&lt;EC$7,$B$7*((1+$G138)^(DW137-1))*$B$2,0)</f>
        <v>0</v>
      </c>
      <c r="DZ137" s="359">
        <f t="shared" ref="DZ137:DZ200" ca="1" si="262">IF(DV137&lt;EC$7,$B$3*$B$7*(1+$G138)^(DW137-1),0)</f>
        <v>0</v>
      </c>
      <c r="EA137" s="359">
        <f t="shared" ref="EA137:EA200" ca="1" si="263">(DX137+(DY137+DZ137)*0.5)*$B$6</f>
        <v>0</v>
      </c>
      <c r="EB137" s="359">
        <f t="shared" ref="EB137:EB200" ca="1" si="264">IF(EC136=0,0,IFERROR(IF(DV137=EC$7,-$B$8*DX137,-ABS(EB136*(1+$F138))),0))</f>
        <v>0</v>
      </c>
      <c r="EC137" s="359">
        <f t="shared" ca="1" si="182"/>
        <v>0</v>
      </c>
      <c r="EE137" s="362">
        <f t="shared" ca="1" si="210"/>
        <v>248</v>
      </c>
      <c r="EF137" s="362">
        <v>129</v>
      </c>
      <c r="EG137" s="371">
        <f t="shared" ca="1" si="211"/>
        <v>0</v>
      </c>
      <c r="EH137" s="359">
        <f t="shared" ref="EH137:EH200" ca="1" si="265">IF(EE137&lt;EL$7,$B$7*((1+$G138)^(EF137-1))*$B$2,0)</f>
        <v>0</v>
      </c>
      <c r="EI137" s="359">
        <f t="shared" ref="EI137:EI200" ca="1" si="266">IF(EE137&lt;EL$7,$B$3*$B$7*(1+$G138)^(EF137-1),0)</f>
        <v>0</v>
      </c>
      <c r="EJ137" s="359">
        <f t="shared" ref="EJ137:EJ200" ca="1" si="267">(EG137+(EH137+EI137)*0.5)*$B$6</f>
        <v>0</v>
      </c>
      <c r="EK137" s="359">
        <f t="shared" ref="EK137:EK200" ca="1" si="268">IF(EL136=0,0,IFERROR(IF(EE137=EL$7,-$B$8*EG137,-ABS(EK136*(1+$F138))),0))</f>
        <v>0</v>
      </c>
      <c r="EL137" s="359">
        <f t="shared" ca="1" si="183"/>
        <v>0</v>
      </c>
    </row>
    <row r="138" spans="6:142" x14ac:dyDescent="0.35">
      <c r="F138" s="372">
        <f ca="1">IFERROR(INDEX('Inflation Rates'!$A$16:$H$138,MATCH('TSP Traditional'!$H138,'Inflation Rates'!$A$16:$A$138,0),8)/INDEX('Inflation Rates'!$A$16:$H$138,MATCH('TSP Traditional'!$H138,'Inflation Rates'!$A$16:$A$138,0)-1,8)-1,F137)</f>
        <v>2.0000000000000018E-2</v>
      </c>
      <c r="G138" s="372">
        <f ca="1">IFERROR(INDEX('Inflation Rates'!$A$16:$H$138,MATCH('TSP Traditional'!$H138,'Inflation Rates'!$A$16:$A$138,0),6)/INDEX('Inflation Rates'!$A$16:$H$138,MATCH('TSP Traditional'!$H138,'Inflation Rates'!$A$16:$A$138,0)-1,6)-1,G137)</f>
        <v>2.0999999999999908E-2</v>
      </c>
      <c r="H138" s="362">
        <f t="shared" ca="1" si="212"/>
        <v>2149</v>
      </c>
      <c r="I138" s="362">
        <f t="shared" ca="1" si="213"/>
        <v>249</v>
      </c>
      <c r="J138" s="362">
        <v>130</v>
      </c>
      <c r="K138" s="371">
        <f t="shared" ca="1" si="216"/>
        <v>0</v>
      </c>
      <c r="L138" s="359">
        <f t="shared" ref="L138:L201" ca="1" si="269">IF(I138&lt;P$7,$B$7*((1+$G138)^(J138-1))*$B$2,0)</f>
        <v>0</v>
      </c>
      <c r="M138" s="359">
        <f t="shared" ref="M138:M201" ca="1" si="270">IF(I138&lt;P$7,$B$3*$B$7*(1+$G138)^(J138-1),0)</f>
        <v>0</v>
      </c>
      <c r="N138" s="359">
        <f t="shared" ref="N138:N201" ca="1" si="271">(K138+(L138+M138)*0.5)*$B$6</f>
        <v>0</v>
      </c>
      <c r="O138" s="359">
        <f t="shared" ref="O138:O201" ca="1" si="272">IF(P137=0,0,IFERROR(IF(I138=P$7,-$B$8*K138,-ABS(O137*(1+$F138))),0))</f>
        <v>0</v>
      </c>
      <c r="P138" s="359">
        <f t="shared" ca="1" si="184"/>
        <v>0</v>
      </c>
      <c r="R138" s="362">
        <f t="shared" ca="1" si="214"/>
        <v>249</v>
      </c>
      <c r="S138" s="362">
        <v>129</v>
      </c>
      <c r="T138" s="371">
        <f t="shared" ca="1" si="215"/>
        <v>0</v>
      </c>
      <c r="U138" s="359">
        <f t="shared" ref="U138:U201" ca="1" si="273">IF(R138&lt;Y$7,$B$7*((1+$G138)^(S138-1))*$B$2,0)</f>
        <v>0</v>
      </c>
      <c r="V138" s="359">
        <f t="shared" ref="V138:V201" ca="1" si="274">IF(R138&lt;Y$7,$B$3*$B$7*(1+$G138)^(S138-1),0)</f>
        <v>0</v>
      </c>
      <c r="W138" s="359">
        <f t="shared" ref="W138:W201" ca="1" si="275">(T138+(U138+V138)*0.5)*$B$6</f>
        <v>0</v>
      </c>
      <c r="X138" s="359">
        <f t="shared" ref="X138:X201" ca="1" si="276">IF(Y137=0,0,IFERROR(IF(R138=Y$7,-$B$8*T138,-ABS(X137*(1+$F138))),0))</f>
        <v>0</v>
      </c>
      <c r="Y138" s="359">
        <f t="shared" ca="1" si="185"/>
        <v>0</v>
      </c>
      <c r="AA138" s="362">
        <f t="shared" ca="1" si="186"/>
        <v>249</v>
      </c>
      <c r="AB138" s="362">
        <v>130</v>
      </c>
      <c r="AC138" s="371">
        <f t="shared" ca="1" si="187"/>
        <v>0</v>
      </c>
      <c r="AD138" s="359">
        <f t="shared" ca="1" si="217"/>
        <v>0</v>
      </c>
      <c r="AE138" s="359">
        <f t="shared" ca="1" si="218"/>
        <v>0</v>
      </c>
      <c r="AF138" s="359">
        <f t="shared" ca="1" si="219"/>
        <v>0</v>
      </c>
      <c r="AG138" s="359">
        <f t="shared" ca="1" si="220"/>
        <v>0</v>
      </c>
      <c r="AH138" s="359">
        <f t="shared" ref="AH138:AH201" ca="1" si="277">IF(SUM(AC138:AG138)&lt;0,0,SUM(AC138:AG138))</f>
        <v>0</v>
      </c>
      <c r="AJ138" s="362">
        <f t="shared" ca="1" si="188"/>
        <v>249</v>
      </c>
      <c r="AK138" s="362">
        <v>130</v>
      </c>
      <c r="AL138" s="371">
        <f t="shared" ca="1" si="189"/>
        <v>0</v>
      </c>
      <c r="AM138" s="359">
        <f t="shared" ca="1" si="221"/>
        <v>0</v>
      </c>
      <c r="AN138" s="359">
        <f t="shared" ca="1" si="222"/>
        <v>0</v>
      </c>
      <c r="AO138" s="359">
        <f t="shared" ca="1" si="223"/>
        <v>0</v>
      </c>
      <c r="AP138" s="359">
        <f t="shared" ca="1" si="224"/>
        <v>0</v>
      </c>
      <c r="AQ138" s="359">
        <f t="shared" ref="AQ138:AQ201" ca="1" si="278">IF(SUM(AL138:AP138)&lt;0,0,SUM(AL138:AP138))</f>
        <v>0</v>
      </c>
      <c r="AS138" s="362">
        <f t="shared" ca="1" si="190"/>
        <v>249</v>
      </c>
      <c r="AT138" s="362">
        <v>130</v>
      </c>
      <c r="AU138" s="371">
        <f t="shared" ca="1" si="191"/>
        <v>0</v>
      </c>
      <c r="AV138" s="359">
        <f t="shared" ca="1" si="225"/>
        <v>0</v>
      </c>
      <c r="AW138" s="359">
        <f t="shared" ca="1" si="226"/>
        <v>0</v>
      </c>
      <c r="AX138" s="359">
        <f t="shared" ca="1" si="227"/>
        <v>0</v>
      </c>
      <c r="AY138" s="359">
        <f t="shared" ca="1" si="228"/>
        <v>0</v>
      </c>
      <c r="AZ138" s="359">
        <f t="shared" ref="AZ138:AZ201" ca="1" si="279">IF(SUM(AU138:AY138)&lt;0,0,SUM(AU138:AY138))</f>
        <v>0</v>
      </c>
      <c r="BB138" s="362">
        <f t="shared" ca="1" si="192"/>
        <v>249</v>
      </c>
      <c r="BC138" s="362">
        <v>130</v>
      </c>
      <c r="BD138" s="371">
        <f t="shared" ca="1" si="193"/>
        <v>0</v>
      </c>
      <c r="BE138" s="359">
        <f t="shared" ca="1" si="229"/>
        <v>0</v>
      </c>
      <c r="BF138" s="359">
        <f t="shared" ca="1" si="230"/>
        <v>0</v>
      </c>
      <c r="BG138" s="359">
        <f t="shared" ca="1" si="231"/>
        <v>0</v>
      </c>
      <c r="BH138" s="359">
        <f t="shared" ca="1" si="232"/>
        <v>0</v>
      </c>
      <c r="BI138" s="359">
        <f t="shared" ref="BI138:BI201" ca="1" si="280">IF(SUM(BD138:BH138)&lt;0,0,SUM(BD138:BH138))</f>
        <v>0</v>
      </c>
      <c r="BK138" s="362">
        <f t="shared" ca="1" si="194"/>
        <v>249</v>
      </c>
      <c r="BL138" s="362">
        <v>130</v>
      </c>
      <c r="BM138" s="371">
        <f t="shared" ca="1" si="195"/>
        <v>0</v>
      </c>
      <c r="BN138" s="359">
        <f t="shared" ca="1" si="233"/>
        <v>0</v>
      </c>
      <c r="BO138" s="359">
        <f t="shared" ca="1" si="234"/>
        <v>0</v>
      </c>
      <c r="BP138" s="359">
        <f t="shared" ca="1" si="235"/>
        <v>0</v>
      </c>
      <c r="BQ138" s="359">
        <f t="shared" ca="1" si="236"/>
        <v>0</v>
      </c>
      <c r="BR138" s="359">
        <f t="shared" ref="BR138:BR201" ca="1" si="281">IF(SUM(BM138:BQ138)&lt;0,0,SUM(BM138:BQ138))</f>
        <v>0</v>
      </c>
      <c r="BT138" s="362">
        <f t="shared" ca="1" si="196"/>
        <v>249</v>
      </c>
      <c r="BU138" s="362">
        <v>130</v>
      </c>
      <c r="BV138" s="371">
        <f t="shared" ca="1" si="197"/>
        <v>0</v>
      </c>
      <c r="BW138" s="359">
        <f t="shared" ca="1" si="237"/>
        <v>0</v>
      </c>
      <c r="BX138" s="359">
        <f t="shared" ca="1" si="238"/>
        <v>0</v>
      </c>
      <c r="BY138" s="359">
        <f t="shared" ca="1" si="239"/>
        <v>0</v>
      </c>
      <c r="BZ138" s="359">
        <f t="shared" ca="1" si="240"/>
        <v>0</v>
      </c>
      <c r="CA138" s="359">
        <f t="shared" ref="CA138:CA201" ca="1" si="282">IF(SUM(BV138:BZ138)&lt;0,0,SUM(BV138:BZ138))</f>
        <v>0</v>
      </c>
      <c r="CC138" s="362">
        <f t="shared" ca="1" si="198"/>
        <v>249</v>
      </c>
      <c r="CD138" s="362">
        <v>130</v>
      </c>
      <c r="CE138" s="371">
        <f t="shared" ca="1" si="199"/>
        <v>0</v>
      </c>
      <c r="CF138" s="359">
        <f t="shared" ca="1" si="241"/>
        <v>0</v>
      </c>
      <c r="CG138" s="359">
        <f t="shared" ca="1" si="242"/>
        <v>0</v>
      </c>
      <c r="CH138" s="359">
        <f t="shared" ca="1" si="243"/>
        <v>0</v>
      </c>
      <c r="CI138" s="359">
        <f t="shared" ca="1" si="244"/>
        <v>0</v>
      </c>
      <c r="CJ138" s="359">
        <f t="shared" ref="CJ138:CJ201" ca="1" si="283">IF(SUM(CE138:CI138)&lt;0,0,SUM(CE138:CI138))</f>
        <v>0</v>
      </c>
      <c r="CL138" s="362">
        <f t="shared" ca="1" si="200"/>
        <v>249</v>
      </c>
      <c r="CM138" s="362">
        <v>130</v>
      </c>
      <c r="CN138" s="371">
        <f t="shared" ca="1" si="201"/>
        <v>0</v>
      </c>
      <c r="CO138" s="359">
        <f t="shared" ca="1" si="245"/>
        <v>0</v>
      </c>
      <c r="CP138" s="359">
        <f t="shared" ca="1" si="246"/>
        <v>0</v>
      </c>
      <c r="CQ138" s="359">
        <f t="shared" ca="1" si="247"/>
        <v>0</v>
      </c>
      <c r="CR138" s="359">
        <f t="shared" ca="1" si="248"/>
        <v>0</v>
      </c>
      <c r="CS138" s="359">
        <f t="shared" ref="CS138:CS201" ca="1" si="284">IF(SUM(CN138:CR138)&lt;0,0,SUM(CN138:CR138))</f>
        <v>0</v>
      </c>
      <c r="CU138" s="362">
        <f t="shared" ca="1" si="202"/>
        <v>249</v>
      </c>
      <c r="CV138" s="362">
        <v>130</v>
      </c>
      <c r="CW138" s="371">
        <f t="shared" ca="1" si="203"/>
        <v>0</v>
      </c>
      <c r="CX138" s="359">
        <f t="shared" ca="1" si="249"/>
        <v>0</v>
      </c>
      <c r="CY138" s="359">
        <f t="shared" ca="1" si="250"/>
        <v>0</v>
      </c>
      <c r="CZ138" s="359">
        <f t="shared" ca="1" si="251"/>
        <v>0</v>
      </c>
      <c r="DA138" s="359">
        <f t="shared" ca="1" si="252"/>
        <v>0</v>
      </c>
      <c r="DB138" s="359">
        <f t="shared" ref="DB138:DB201" ca="1" si="285">IF(SUM(CW138:DA138)&lt;0,0,SUM(CW138:DA138))</f>
        <v>0</v>
      </c>
      <c r="DD138" s="362">
        <f t="shared" ca="1" si="204"/>
        <v>249</v>
      </c>
      <c r="DE138" s="362">
        <v>130</v>
      </c>
      <c r="DF138" s="371">
        <f t="shared" ca="1" si="205"/>
        <v>0</v>
      </c>
      <c r="DG138" s="359">
        <f t="shared" ca="1" si="253"/>
        <v>0</v>
      </c>
      <c r="DH138" s="359">
        <f t="shared" ca="1" si="254"/>
        <v>0</v>
      </c>
      <c r="DI138" s="359">
        <f t="shared" ca="1" si="255"/>
        <v>0</v>
      </c>
      <c r="DJ138" s="359">
        <f t="shared" ca="1" si="256"/>
        <v>0</v>
      </c>
      <c r="DK138" s="359">
        <f t="shared" ref="DK138:DK201" ca="1" si="286">IF(SUM(DF138:DJ138)&lt;0,0,SUM(DF138:DJ138))</f>
        <v>0</v>
      </c>
      <c r="DM138" s="362">
        <f t="shared" ca="1" si="206"/>
        <v>249</v>
      </c>
      <c r="DN138" s="362">
        <v>130</v>
      </c>
      <c r="DO138" s="371">
        <f t="shared" ca="1" si="207"/>
        <v>0</v>
      </c>
      <c r="DP138" s="359">
        <f t="shared" ca="1" si="257"/>
        <v>0</v>
      </c>
      <c r="DQ138" s="359">
        <f t="shared" ca="1" si="258"/>
        <v>0</v>
      </c>
      <c r="DR138" s="359">
        <f t="shared" ca="1" si="259"/>
        <v>0</v>
      </c>
      <c r="DS138" s="359">
        <f t="shared" ca="1" si="260"/>
        <v>0</v>
      </c>
      <c r="DT138" s="359">
        <f t="shared" ref="DT138:DT201" ca="1" si="287">IF(SUM(DO138:DS138)&lt;0,0,SUM(DO138:DS138))</f>
        <v>0</v>
      </c>
      <c r="DV138" s="362">
        <f t="shared" ca="1" si="208"/>
        <v>249</v>
      </c>
      <c r="DW138" s="362">
        <v>130</v>
      </c>
      <c r="DX138" s="371">
        <f t="shared" ca="1" si="209"/>
        <v>0</v>
      </c>
      <c r="DY138" s="359">
        <f t="shared" ca="1" si="261"/>
        <v>0</v>
      </c>
      <c r="DZ138" s="359">
        <f t="shared" ca="1" si="262"/>
        <v>0</v>
      </c>
      <c r="EA138" s="359">
        <f t="shared" ca="1" si="263"/>
        <v>0</v>
      </c>
      <c r="EB138" s="359">
        <f t="shared" ca="1" si="264"/>
        <v>0</v>
      </c>
      <c r="EC138" s="359">
        <f t="shared" ref="EC138:EC201" ca="1" si="288">IF(SUM(DX138:EB138)&lt;0,0,SUM(DX138:EB138))</f>
        <v>0</v>
      </c>
      <c r="EE138" s="362">
        <f t="shared" ca="1" si="210"/>
        <v>249</v>
      </c>
      <c r="EF138" s="362">
        <v>130</v>
      </c>
      <c r="EG138" s="371">
        <f t="shared" ca="1" si="211"/>
        <v>0</v>
      </c>
      <c r="EH138" s="359">
        <f t="shared" ca="1" si="265"/>
        <v>0</v>
      </c>
      <c r="EI138" s="359">
        <f t="shared" ca="1" si="266"/>
        <v>0</v>
      </c>
      <c r="EJ138" s="359">
        <f t="shared" ca="1" si="267"/>
        <v>0</v>
      </c>
      <c r="EK138" s="359">
        <f t="shared" ca="1" si="268"/>
        <v>0</v>
      </c>
      <c r="EL138" s="359">
        <f t="shared" ref="EL138:EL201" ca="1" si="289">IF(SUM(EG138:EK138)&lt;0,0,SUM(EG138:EK138))</f>
        <v>0</v>
      </c>
    </row>
    <row r="139" spans="6:142" x14ac:dyDescent="0.35">
      <c r="F139" s="372">
        <f ca="1">IFERROR(INDEX('Inflation Rates'!$A$16:$H$138,MATCH('TSP Traditional'!$H139,'Inflation Rates'!$A$16:$A$138,0),8)/INDEX('Inflation Rates'!$A$16:$H$138,MATCH('TSP Traditional'!$H139,'Inflation Rates'!$A$16:$A$138,0)-1,8)-1,F138)</f>
        <v>2.0000000000000018E-2</v>
      </c>
      <c r="G139" s="372">
        <f ca="1">IFERROR(INDEX('Inflation Rates'!$A$16:$H$138,MATCH('TSP Traditional'!$H139,'Inflation Rates'!$A$16:$A$138,0),6)/INDEX('Inflation Rates'!$A$16:$H$138,MATCH('TSP Traditional'!$H139,'Inflation Rates'!$A$16:$A$138,0)-1,6)-1,G138)</f>
        <v>2.0999999999999908E-2</v>
      </c>
      <c r="H139" s="362">
        <f t="shared" ca="1" si="212"/>
        <v>2150</v>
      </c>
      <c r="I139" s="362">
        <f t="shared" ca="1" si="213"/>
        <v>250</v>
      </c>
      <c r="J139" s="362">
        <v>131</v>
      </c>
      <c r="K139" s="371">
        <f t="shared" ca="1" si="216"/>
        <v>0</v>
      </c>
      <c r="L139" s="359">
        <f t="shared" ca="1" si="269"/>
        <v>0</v>
      </c>
      <c r="M139" s="359">
        <f t="shared" ca="1" si="270"/>
        <v>0</v>
      </c>
      <c r="N139" s="359">
        <f t="shared" ca="1" si="271"/>
        <v>0</v>
      </c>
      <c r="O139" s="359">
        <f t="shared" ca="1" si="272"/>
        <v>0</v>
      </c>
      <c r="P139" s="359">
        <f t="shared" ref="P139:P202" ca="1" si="290">IF(SUM(K139:O139)&lt;0,0,SUM(K139:O139))</f>
        <v>0</v>
      </c>
      <c r="R139" s="362">
        <f t="shared" ca="1" si="214"/>
        <v>250</v>
      </c>
      <c r="S139" s="362">
        <v>130</v>
      </c>
      <c r="T139" s="371">
        <f t="shared" ca="1" si="215"/>
        <v>0</v>
      </c>
      <c r="U139" s="359">
        <f t="shared" ca="1" si="273"/>
        <v>0</v>
      </c>
      <c r="V139" s="359">
        <f t="shared" ca="1" si="274"/>
        <v>0</v>
      </c>
      <c r="W139" s="359">
        <f t="shared" ca="1" si="275"/>
        <v>0</v>
      </c>
      <c r="X139" s="359">
        <f t="shared" ca="1" si="276"/>
        <v>0</v>
      </c>
      <c r="Y139" s="359">
        <f t="shared" ref="Y139:Y202" ca="1" si="291">IF(SUM(T139:X139)&lt;0,0,SUM(T139:X139))</f>
        <v>0</v>
      </c>
      <c r="AA139" s="362">
        <f t="shared" ref="AA139:AA202" ca="1" si="292">AA138+1</f>
        <v>250</v>
      </c>
      <c r="AB139" s="362">
        <v>131</v>
      </c>
      <c r="AC139" s="371">
        <f t="shared" ref="AC139:AC202" ca="1" si="293">AH138</f>
        <v>0</v>
      </c>
      <c r="AD139" s="359">
        <f t="shared" ca="1" si="217"/>
        <v>0</v>
      </c>
      <c r="AE139" s="359">
        <f t="shared" ca="1" si="218"/>
        <v>0</v>
      </c>
      <c r="AF139" s="359">
        <f t="shared" ca="1" si="219"/>
        <v>0</v>
      </c>
      <c r="AG139" s="359">
        <f t="shared" ca="1" si="220"/>
        <v>0</v>
      </c>
      <c r="AH139" s="359">
        <f t="shared" ca="1" si="277"/>
        <v>0</v>
      </c>
      <c r="AJ139" s="362">
        <f t="shared" ref="AJ139:AJ202" ca="1" si="294">AJ138+1</f>
        <v>250</v>
      </c>
      <c r="AK139" s="362">
        <v>131</v>
      </c>
      <c r="AL139" s="371">
        <f t="shared" ref="AL139:AL202" ca="1" si="295">AQ138</f>
        <v>0</v>
      </c>
      <c r="AM139" s="359">
        <f t="shared" ca="1" si="221"/>
        <v>0</v>
      </c>
      <c r="AN139" s="359">
        <f t="shared" ca="1" si="222"/>
        <v>0</v>
      </c>
      <c r="AO139" s="359">
        <f t="shared" ca="1" si="223"/>
        <v>0</v>
      </c>
      <c r="AP139" s="359">
        <f t="shared" ca="1" si="224"/>
        <v>0</v>
      </c>
      <c r="AQ139" s="359">
        <f t="shared" ca="1" si="278"/>
        <v>0</v>
      </c>
      <c r="AS139" s="362">
        <f t="shared" ref="AS139:AS202" ca="1" si="296">AS138+1</f>
        <v>250</v>
      </c>
      <c r="AT139" s="362">
        <v>131</v>
      </c>
      <c r="AU139" s="371">
        <f t="shared" ref="AU139:AU202" ca="1" si="297">AZ138</f>
        <v>0</v>
      </c>
      <c r="AV139" s="359">
        <f t="shared" ca="1" si="225"/>
        <v>0</v>
      </c>
      <c r="AW139" s="359">
        <f t="shared" ca="1" si="226"/>
        <v>0</v>
      </c>
      <c r="AX139" s="359">
        <f t="shared" ca="1" si="227"/>
        <v>0</v>
      </c>
      <c r="AY139" s="359">
        <f t="shared" ca="1" si="228"/>
        <v>0</v>
      </c>
      <c r="AZ139" s="359">
        <f t="shared" ca="1" si="279"/>
        <v>0</v>
      </c>
      <c r="BB139" s="362">
        <f t="shared" ref="BB139:BB202" ca="1" si="298">BB138+1</f>
        <v>250</v>
      </c>
      <c r="BC139" s="362">
        <v>131</v>
      </c>
      <c r="BD139" s="371">
        <f t="shared" ref="BD139:BD202" ca="1" si="299">BI138</f>
        <v>0</v>
      </c>
      <c r="BE139" s="359">
        <f t="shared" ca="1" si="229"/>
        <v>0</v>
      </c>
      <c r="BF139" s="359">
        <f t="shared" ca="1" si="230"/>
        <v>0</v>
      </c>
      <c r="BG139" s="359">
        <f t="shared" ca="1" si="231"/>
        <v>0</v>
      </c>
      <c r="BH139" s="359">
        <f t="shared" ca="1" si="232"/>
        <v>0</v>
      </c>
      <c r="BI139" s="359">
        <f t="shared" ca="1" si="280"/>
        <v>0</v>
      </c>
      <c r="BK139" s="362">
        <f t="shared" ref="BK139:BK202" ca="1" si="300">BK138+1</f>
        <v>250</v>
      </c>
      <c r="BL139" s="362">
        <v>131</v>
      </c>
      <c r="BM139" s="371">
        <f t="shared" ref="BM139:BM202" ca="1" si="301">BR138</f>
        <v>0</v>
      </c>
      <c r="BN139" s="359">
        <f t="shared" ca="1" si="233"/>
        <v>0</v>
      </c>
      <c r="BO139" s="359">
        <f t="shared" ca="1" si="234"/>
        <v>0</v>
      </c>
      <c r="BP139" s="359">
        <f t="shared" ca="1" si="235"/>
        <v>0</v>
      </c>
      <c r="BQ139" s="359">
        <f t="shared" ca="1" si="236"/>
        <v>0</v>
      </c>
      <c r="BR139" s="359">
        <f t="shared" ca="1" si="281"/>
        <v>0</v>
      </c>
      <c r="BT139" s="362">
        <f t="shared" ref="BT139:BT202" ca="1" si="302">BT138+1</f>
        <v>250</v>
      </c>
      <c r="BU139" s="362">
        <v>131</v>
      </c>
      <c r="BV139" s="371">
        <f t="shared" ref="BV139:BV202" ca="1" si="303">CA138</f>
        <v>0</v>
      </c>
      <c r="BW139" s="359">
        <f t="shared" ca="1" si="237"/>
        <v>0</v>
      </c>
      <c r="BX139" s="359">
        <f t="shared" ca="1" si="238"/>
        <v>0</v>
      </c>
      <c r="BY139" s="359">
        <f t="shared" ca="1" si="239"/>
        <v>0</v>
      </c>
      <c r="BZ139" s="359">
        <f t="shared" ca="1" si="240"/>
        <v>0</v>
      </c>
      <c r="CA139" s="359">
        <f t="shared" ca="1" si="282"/>
        <v>0</v>
      </c>
      <c r="CC139" s="362">
        <f t="shared" ref="CC139:CC202" ca="1" si="304">CC138+1</f>
        <v>250</v>
      </c>
      <c r="CD139" s="362">
        <v>131</v>
      </c>
      <c r="CE139" s="371">
        <f t="shared" ref="CE139:CE202" ca="1" si="305">CJ138</f>
        <v>0</v>
      </c>
      <c r="CF139" s="359">
        <f t="shared" ca="1" si="241"/>
        <v>0</v>
      </c>
      <c r="CG139" s="359">
        <f t="shared" ca="1" si="242"/>
        <v>0</v>
      </c>
      <c r="CH139" s="359">
        <f t="shared" ca="1" si="243"/>
        <v>0</v>
      </c>
      <c r="CI139" s="359">
        <f t="shared" ca="1" si="244"/>
        <v>0</v>
      </c>
      <c r="CJ139" s="359">
        <f t="shared" ca="1" si="283"/>
        <v>0</v>
      </c>
      <c r="CL139" s="362">
        <f t="shared" ref="CL139:CL202" ca="1" si="306">CL138+1</f>
        <v>250</v>
      </c>
      <c r="CM139" s="362">
        <v>131</v>
      </c>
      <c r="CN139" s="371">
        <f t="shared" ref="CN139:CN202" ca="1" si="307">CS138</f>
        <v>0</v>
      </c>
      <c r="CO139" s="359">
        <f t="shared" ca="1" si="245"/>
        <v>0</v>
      </c>
      <c r="CP139" s="359">
        <f t="shared" ca="1" si="246"/>
        <v>0</v>
      </c>
      <c r="CQ139" s="359">
        <f t="shared" ca="1" si="247"/>
        <v>0</v>
      </c>
      <c r="CR139" s="359">
        <f t="shared" ca="1" si="248"/>
        <v>0</v>
      </c>
      <c r="CS139" s="359">
        <f t="shared" ca="1" si="284"/>
        <v>0</v>
      </c>
      <c r="CU139" s="362">
        <f t="shared" ref="CU139:CU202" ca="1" si="308">CU138+1</f>
        <v>250</v>
      </c>
      <c r="CV139" s="362">
        <v>131</v>
      </c>
      <c r="CW139" s="371">
        <f t="shared" ref="CW139:CW202" ca="1" si="309">DB138</f>
        <v>0</v>
      </c>
      <c r="CX139" s="359">
        <f t="shared" ca="1" si="249"/>
        <v>0</v>
      </c>
      <c r="CY139" s="359">
        <f t="shared" ca="1" si="250"/>
        <v>0</v>
      </c>
      <c r="CZ139" s="359">
        <f t="shared" ca="1" si="251"/>
        <v>0</v>
      </c>
      <c r="DA139" s="359">
        <f t="shared" ca="1" si="252"/>
        <v>0</v>
      </c>
      <c r="DB139" s="359">
        <f t="shared" ca="1" si="285"/>
        <v>0</v>
      </c>
      <c r="DD139" s="362">
        <f t="shared" ref="DD139:DD202" ca="1" si="310">DD138+1</f>
        <v>250</v>
      </c>
      <c r="DE139" s="362">
        <v>131</v>
      </c>
      <c r="DF139" s="371">
        <f t="shared" ref="DF139:DF202" ca="1" si="311">DK138</f>
        <v>0</v>
      </c>
      <c r="DG139" s="359">
        <f t="shared" ca="1" si="253"/>
        <v>0</v>
      </c>
      <c r="DH139" s="359">
        <f t="shared" ca="1" si="254"/>
        <v>0</v>
      </c>
      <c r="DI139" s="359">
        <f t="shared" ca="1" si="255"/>
        <v>0</v>
      </c>
      <c r="DJ139" s="359">
        <f t="shared" ca="1" si="256"/>
        <v>0</v>
      </c>
      <c r="DK139" s="359">
        <f t="shared" ca="1" si="286"/>
        <v>0</v>
      </c>
      <c r="DM139" s="362">
        <f t="shared" ref="DM139:DM202" ca="1" si="312">DM138+1</f>
        <v>250</v>
      </c>
      <c r="DN139" s="362">
        <v>131</v>
      </c>
      <c r="DO139" s="371">
        <f t="shared" ref="DO139:DO202" ca="1" si="313">DT138</f>
        <v>0</v>
      </c>
      <c r="DP139" s="359">
        <f t="shared" ca="1" si="257"/>
        <v>0</v>
      </c>
      <c r="DQ139" s="359">
        <f t="shared" ca="1" si="258"/>
        <v>0</v>
      </c>
      <c r="DR139" s="359">
        <f t="shared" ca="1" si="259"/>
        <v>0</v>
      </c>
      <c r="DS139" s="359">
        <f t="shared" ca="1" si="260"/>
        <v>0</v>
      </c>
      <c r="DT139" s="359">
        <f t="shared" ca="1" si="287"/>
        <v>0</v>
      </c>
      <c r="DV139" s="362">
        <f t="shared" ref="DV139:DV202" ca="1" si="314">DV138+1</f>
        <v>250</v>
      </c>
      <c r="DW139" s="362">
        <v>131</v>
      </c>
      <c r="DX139" s="371">
        <f t="shared" ref="DX139:DX202" ca="1" si="315">EC138</f>
        <v>0</v>
      </c>
      <c r="DY139" s="359">
        <f t="shared" ca="1" si="261"/>
        <v>0</v>
      </c>
      <c r="DZ139" s="359">
        <f t="shared" ca="1" si="262"/>
        <v>0</v>
      </c>
      <c r="EA139" s="359">
        <f t="shared" ca="1" si="263"/>
        <v>0</v>
      </c>
      <c r="EB139" s="359">
        <f t="shared" ca="1" si="264"/>
        <v>0</v>
      </c>
      <c r="EC139" s="359">
        <f t="shared" ca="1" si="288"/>
        <v>0</v>
      </c>
      <c r="EE139" s="362">
        <f t="shared" ref="EE139:EE202" ca="1" si="316">EE138+1</f>
        <v>250</v>
      </c>
      <c r="EF139" s="362">
        <v>131</v>
      </c>
      <c r="EG139" s="371">
        <f t="shared" ref="EG139:EG202" ca="1" si="317">EL138</f>
        <v>0</v>
      </c>
      <c r="EH139" s="359">
        <f t="shared" ca="1" si="265"/>
        <v>0</v>
      </c>
      <c r="EI139" s="359">
        <f t="shared" ca="1" si="266"/>
        <v>0</v>
      </c>
      <c r="EJ139" s="359">
        <f t="shared" ca="1" si="267"/>
        <v>0</v>
      </c>
      <c r="EK139" s="359">
        <f t="shared" ca="1" si="268"/>
        <v>0</v>
      </c>
      <c r="EL139" s="359">
        <f t="shared" ca="1" si="289"/>
        <v>0</v>
      </c>
    </row>
    <row r="140" spans="6:142" x14ac:dyDescent="0.35">
      <c r="F140" s="372">
        <f ca="1">IFERROR(INDEX('Inflation Rates'!$A$16:$H$138,MATCH('TSP Traditional'!$H140,'Inflation Rates'!$A$16:$A$138,0),8)/INDEX('Inflation Rates'!$A$16:$H$138,MATCH('TSP Traditional'!$H140,'Inflation Rates'!$A$16:$A$138,0)-1,8)-1,F139)</f>
        <v>2.0000000000000018E-2</v>
      </c>
      <c r="G140" s="372">
        <f ca="1">IFERROR(INDEX('Inflation Rates'!$A$16:$H$138,MATCH('TSP Traditional'!$H140,'Inflation Rates'!$A$16:$A$138,0),6)/INDEX('Inflation Rates'!$A$16:$H$138,MATCH('TSP Traditional'!$H140,'Inflation Rates'!$A$16:$A$138,0)-1,6)-1,G139)</f>
        <v>2.0999999999999908E-2</v>
      </c>
      <c r="H140" s="362">
        <f t="shared" ref="H140:H203" ca="1" si="318">H139+1</f>
        <v>2151</v>
      </c>
      <c r="I140" s="362">
        <f t="shared" ref="I140:I203" ca="1" si="319">I139+1</f>
        <v>251</v>
      </c>
      <c r="J140" s="362">
        <v>132</v>
      </c>
      <c r="K140" s="371">
        <f t="shared" ca="1" si="216"/>
        <v>0</v>
      </c>
      <c r="L140" s="359">
        <f t="shared" ca="1" si="269"/>
        <v>0</v>
      </c>
      <c r="M140" s="359">
        <f t="shared" ca="1" si="270"/>
        <v>0</v>
      </c>
      <c r="N140" s="359">
        <f t="shared" ca="1" si="271"/>
        <v>0</v>
      </c>
      <c r="O140" s="359">
        <f t="shared" ca="1" si="272"/>
        <v>0</v>
      </c>
      <c r="P140" s="359">
        <f t="shared" ca="1" si="290"/>
        <v>0</v>
      </c>
      <c r="R140" s="362">
        <f t="shared" ref="R140:R203" ca="1" si="320">R139+1</f>
        <v>251</v>
      </c>
      <c r="S140" s="362">
        <v>131</v>
      </c>
      <c r="T140" s="371">
        <f t="shared" ref="T140:T203" ca="1" si="321">Y139</f>
        <v>0</v>
      </c>
      <c r="U140" s="359">
        <f t="shared" ca="1" si="273"/>
        <v>0</v>
      </c>
      <c r="V140" s="359">
        <f t="shared" ca="1" si="274"/>
        <v>0</v>
      </c>
      <c r="W140" s="359">
        <f t="shared" ca="1" si="275"/>
        <v>0</v>
      </c>
      <c r="X140" s="359">
        <f t="shared" ca="1" si="276"/>
        <v>0</v>
      </c>
      <c r="Y140" s="359">
        <f t="shared" ca="1" si="291"/>
        <v>0</v>
      </c>
      <c r="AA140" s="362">
        <f t="shared" ca="1" si="292"/>
        <v>251</v>
      </c>
      <c r="AB140" s="362">
        <v>132</v>
      </c>
      <c r="AC140" s="371">
        <f t="shared" ca="1" si="293"/>
        <v>0</v>
      </c>
      <c r="AD140" s="359">
        <f t="shared" ca="1" si="217"/>
        <v>0</v>
      </c>
      <c r="AE140" s="359">
        <f t="shared" ca="1" si="218"/>
        <v>0</v>
      </c>
      <c r="AF140" s="359">
        <f t="shared" ca="1" si="219"/>
        <v>0</v>
      </c>
      <c r="AG140" s="359">
        <f t="shared" ca="1" si="220"/>
        <v>0</v>
      </c>
      <c r="AH140" s="359">
        <f t="shared" ca="1" si="277"/>
        <v>0</v>
      </c>
      <c r="AJ140" s="362">
        <f t="shared" ca="1" si="294"/>
        <v>251</v>
      </c>
      <c r="AK140" s="362">
        <v>132</v>
      </c>
      <c r="AL140" s="371">
        <f t="shared" ca="1" si="295"/>
        <v>0</v>
      </c>
      <c r="AM140" s="359">
        <f t="shared" ca="1" si="221"/>
        <v>0</v>
      </c>
      <c r="AN140" s="359">
        <f t="shared" ca="1" si="222"/>
        <v>0</v>
      </c>
      <c r="AO140" s="359">
        <f t="shared" ca="1" si="223"/>
        <v>0</v>
      </c>
      <c r="AP140" s="359">
        <f t="shared" ca="1" si="224"/>
        <v>0</v>
      </c>
      <c r="AQ140" s="359">
        <f t="shared" ca="1" si="278"/>
        <v>0</v>
      </c>
      <c r="AS140" s="362">
        <f t="shared" ca="1" si="296"/>
        <v>251</v>
      </c>
      <c r="AT140" s="362">
        <v>132</v>
      </c>
      <c r="AU140" s="371">
        <f t="shared" ca="1" si="297"/>
        <v>0</v>
      </c>
      <c r="AV140" s="359">
        <f t="shared" ca="1" si="225"/>
        <v>0</v>
      </c>
      <c r="AW140" s="359">
        <f t="shared" ca="1" si="226"/>
        <v>0</v>
      </c>
      <c r="AX140" s="359">
        <f t="shared" ca="1" si="227"/>
        <v>0</v>
      </c>
      <c r="AY140" s="359">
        <f t="shared" ca="1" si="228"/>
        <v>0</v>
      </c>
      <c r="AZ140" s="359">
        <f t="shared" ca="1" si="279"/>
        <v>0</v>
      </c>
      <c r="BB140" s="362">
        <f t="shared" ca="1" si="298"/>
        <v>251</v>
      </c>
      <c r="BC140" s="362">
        <v>132</v>
      </c>
      <c r="BD140" s="371">
        <f t="shared" ca="1" si="299"/>
        <v>0</v>
      </c>
      <c r="BE140" s="359">
        <f t="shared" ca="1" si="229"/>
        <v>0</v>
      </c>
      <c r="BF140" s="359">
        <f t="shared" ca="1" si="230"/>
        <v>0</v>
      </c>
      <c r="BG140" s="359">
        <f t="shared" ca="1" si="231"/>
        <v>0</v>
      </c>
      <c r="BH140" s="359">
        <f t="shared" ca="1" si="232"/>
        <v>0</v>
      </c>
      <c r="BI140" s="359">
        <f t="shared" ca="1" si="280"/>
        <v>0</v>
      </c>
      <c r="BK140" s="362">
        <f t="shared" ca="1" si="300"/>
        <v>251</v>
      </c>
      <c r="BL140" s="362">
        <v>132</v>
      </c>
      <c r="BM140" s="371">
        <f t="shared" ca="1" si="301"/>
        <v>0</v>
      </c>
      <c r="BN140" s="359">
        <f t="shared" ca="1" si="233"/>
        <v>0</v>
      </c>
      <c r="BO140" s="359">
        <f t="shared" ca="1" si="234"/>
        <v>0</v>
      </c>
      <c r="BP140" s="359">
        <f t="shared" ca="1" si="235"/>
        <v>0</v>
      </c>
      <c r="BQ140" s="359">
        <f t="shared" ca="1" si="236"/>
        <v>0</v>
      </c>
      <c r="BR140" s="359">
        <f t="shared" ca="1" si="281"/>
        <v>0</v>
      </c>
      <c r="BT140" s="362">
        <f t="shared" ca="1" si="302"/>
        <v>251</v>
      </c>
      <c r="BU140" s="362">
        <v>132</v>
      </c>
      <c r="BV140" s="371">
        <f t="shared" ca="1" si="303"/>
        <v>0</v>
      </c>
      <c r="BW140" s="359">
        <f t="shared" ca="1" si="237"/>
        <v>0</v>
      </c>
      <c r="BX140" s="359">
        <f t="shared" ca="1" si="238"/>
        <v>0</v>
      </c>
      <c r="BY140" s="359">
        <f t="shared" ca="1" si="239"/>
        <v>0</v>
      </c>
      <c r="BZ140" s="359">
        <f t="shared" ca="1" si="240"/>
        <v>0</v>
      </c>
      <c r="CA140" s="359">
        <f t="shared" ca="1" si="282"/>
        <v>0</v>
      </c>
      <c r="CC140" s="362">
        <f t="shared" ca="1" si="304"/>
        <v>251</v>
      </c>
      <c r="CD140" s="362">
        <v>132</v>
      </c>
      <c r="CE140" s="371">
        <f t="shared" ca="1" si="305"/>
        <v>0</v>
      </c>
      <c r="CF140" s="359">
        <f t="shared" ca="1" si="241"/>
        <v>0</v>
      </c>
      <c r="CG140" s="359">
        <f t="shared" ca="1" si="242"/>
        <v>0</v>
      </c>
      <c r="CH140" s="359">
        <f t="shared" ca="1" si="243"/>
        <v>0</v>
      </c>
      <c r="CI140" s="359">
        <f t="shared" ca="1" si="244"/>
        <v>0</v>
      </c>
      <c r="CJ140" s="359">
        <f t="shared" ca="1" si="283"/>
        <v>0</v>
      </c>
      <c r="CL140" s="362">
        <f t="shared" ca="1" si="306"/>
        <v>251</v>
      </c>
      <c r="CM140" s="362">
        <v>132</v>
      </c>
      <c r="CN140" s="371">
        <f t="shared" ca="1" si="307"/>
        <v>0</v>
      </c>
      <c r="CO140" s="359">
        <f t="shared" ca="1" si="245"/>
        <v>0</v>
      </c>
      <c r="CP140" s="359">
        <f t="shared" ca="1" si="246"/>
        <v>0</v>
      </c>
      <c r="CQ140" s="359">
        <f t="shared" ca="1" si="247"/>
        <v>0</v>
      </c>
      <c r="CR140" s="359">
        <f t="shared" ca="1" si="248"/>
        <v>0</v>
      </c>
      <c r="CS140" s="359">
        <f t="shared" ca="1" si="284"/>
        <v>0</v>
      </c>
      <c r="CU140" s="362">
        <f t="shared" ca="1" si="308"/>
        <v>251</v>
      </c>
      <c r="CV140" s="362">
        <v>132</v>
      </c>
      <c r="CW140" s="371">
        <f t="shared" ca="1" si="309"/>
        <v>0</v>
      </c>
      <c r="CX140" s="359">
        <f t="shared" ca="1" si="249"/>
        <v>0</v>
      </c>
      <c r="CY140" s="359">
        <f t="shared" ca="1" si="250"/>
        <v>0</v>
      </c>
      <c r="CZ140" s="359">
        <f t="shared" ca="1" si="251"/>
        <v>0</v>
      </c>
      <c r="DA140" s="359">
        <f t="shared" ca="1" si="252"/>
        <v>0</v>
      </c>
      <c r="DB140" s="359">
        <f t="shared" ca="1" si="285"/>
        <v>0</v>
      </c>
      <c r="DD140" s="362">
        <f t="shared" ca="1" si="310"/>
        <v>251</v>
      </c>
      <c r="DE140" s="362">
        <v>132</v>
      </c>
      <c r="DF140" s="371">
        <f t="shared" ca="1" si="311"/>
        <v>0</v>
      </c>
      <c r="DG140" s="359">
        <f t="shared" ca="1" si="253"/>
        <v>0</v>
      </c>
      <c r="DH140" s="359">
        <f t="shared" ca="1" si="254"/>
        <v>0</v>
      </c>
      <c r="DI140" s="359">
        <f t="shared" ca="1" si="255"/>
        <v>0</v>
      </c>
      <c r="DJ140" s="359">
        <f t="shared" ca="1" si="256"/>
        <v>0</v>
      </c>
      <c r="DK140" s="359">
        <f t="shared" ca="1" si="286"/>
        <v>0</v>
      </c>
      <c r="DM140" s="362">
        <f t="shared" ca="1" si="312"/>
        <v>251</v>
      </c>
      <c r="DN140" s="362">
        <v>132</v>
      </c>
      <c r="DO140" s="371">
        <f t="shared" ca="1" si="313"/>
        <v>0</v>
      </c>
      <c r="DP140" s="359">
        <f t="shared" ca="1" si="257"/>
        <v>0</v>
      </c>
      <c r="DQ140" s="359">
        <f t="shared" ca="1" si="258"/>
        <v>0</v>
      </c>
      <c r="DR140" s="359">
        <f t="shared" ca="1" si="259"/>
        <v>0</v>
      </c>
      <c r="DS140" s="359">
        <f t="shared" ca="1" si="260"/>
        <v>0</v>
      </c>
      <c r="DT140" s="359">
        <f t="shared" ca="1" si="287"/>
        <v>0</v>
      </c>
      <c r="DV140" s="362">
        <f t="shared" ca="1" si="314"/>
        <v>251</v>
      </c>
      <c r="DW140" s="362">
        <v>132</v>
      </c>
      <c r="DX140" s="371">
        <f t="shared" ca="1" si="315"/>
        <v>0</v>
      </c>
      <c r="DY140" s="359">
        <f t="shared" ca="1" si="261"/>
        <v>0</v>
      </c>
      <c r="DZ140" s="359">
        <f t="shared" ca="1" si="262"/>
        <v>0</v>
      </c>
      <c r="EA140" s="359">
        <f t="shared" ca="1" si="263"/>
        <v>0</v>
      </c>
      <c r="EB140" s="359">
        <f t="shared" ca="1" si="264"/>
        <v>0</v>
      </c>
      <c r="EC140" s="359">
        <f t="shared" ca="1" si="288"/>
        <v>0</v>
      </c>
      <c r="EE140" s="362">
        <f t="shared" ca="1" si="316"/>
        <v>251</v>
      </c>
      <c r="EF140" s="362">
        <v>132</v>
      </c>
      <c r="EG140" s="371">
        <f t="shared" ca="1" si="317"/>
        <v>0</v>
      </c>
      <c r="EH140" s="359">
        <f t="shared" ca="1" si="265"/>
        <v>0</v>
      </c>
      <c r="EI140" s="359">
        <f t="shared" ca="1" si="266"/>
        <v>0</v>
      </c>
      <c r="EJ140" s="359">
        <f t="shared" ca="1" si="267"/>
        <v>0</v>
      </c>
      <c r="EK140" s="359">
        <f t="shared" ca="1" si="268"/>
        <v>0</v>
      </c>
      <c r="EL140" s="359">
        <f t="shared" ca="1" si="289"/>
        <v>0</v>
      </c>
    </row>
    <row r="141" spans="6:142" x14ac:dyDescent="0.35">
      <c r="F141" s="372">
        <f ca="1">IFERROR(INDEX('Inflation Rates'!$A$16:$H$138,MATCH('TSP Traditional'!$H141,'Inflation Rates'!$A$16:$A$138,0),8)/INDEX('Inflation Rates'!$A$16:$H$138,MATCH('TSP Traditional'!$H141,'Inflation Rates'!$A$16:$A$138,0)-1,8)-1,F140)</f>
        <v>2.0000000000000018E-2</v>
      </c>
      <c r="G141" s="372">
        <f ca="1">IFERROR(INDEX('Inflation Rates'!$A$16:$H$138,MATCH('TSP Traditional'!$H141,'Inflation Rates'!$A$16:$A$138,0),6)/INDEX('Inflation Rates'!$A$16:$H$138,MATCH('TSP Traditional'!$H141,'Inflation Rates'!$A$16:$A$138,0)-1,6)-1,G140)</f>
        <v>2.0999999999999908E-2</v>
      </c>
      <c r="H141" s="362">
        <f t="shared" ca="1" si="318"/>
        <v>2152</v>
      </c>
      <c r="I141" s="362">
        <f t="shared" ca="1" si="319"/>
        <v>252</v>
      </c>
      <c r="J141" s="362">
        <v>133</v>
      </c>
      <c r="K141" s="371">
        <f t="shared" ca="1" si="216"/>
        <v>0</v>
      </c>
      <c r="L141" s="359">
        <f t="shared" ca="1" si="269"/>
        <v>0</v>
      </c>
      <c r="M141" s="359">
        <f t="shared" ca="1" si="270"/>
        <v>0</v>
      </c>
      <c r="N141" s="359">
        <f t="shared" ca="1" si="271"/>
        <v>0</v>
      </c>
      <c r="O141" s="359">
        <f t="shared" ca="1" si="272"/>
        <v>0</v>
      </c>
      <c r="P141" s="359">
        <f t="shared" ca="1" si="290"/>
        <v>0</v>
      </c>
      <c r="R141" s="362">
        <f t="shared" ca="1" si="320"/>
        <v>252</v>
      </c>
      <c r="S141" s="362">
        <v>132</v>
      </c>
      <c r="T141" s="371">
        <f t="shared" ca="1" si="321"/>
        <v>0</v>
      </c>
      <c r="U141" s="359">
        <f t="shared" ca="1" si="273"/>
        <v>0</v>
      </c>
      <c r="V141" s="359">
        <f t="shared" ca="1" si="274"/>
        <v>0</v>
      </c>
      <c r="W141" s="359">
        <f t="shared" ca="1" si="275"/>
        <v>0</v>
      </c>
      <c r="X141" s="359">
        <f t="shared" ca="1" si="276"/>
        <v>0</v>
      </c>
      <c r="Y141" s="359">
        <f t="shared" ca="1" si="291"/>
        <v>0</v>
      </c>
      <c r="AA141" s="362">
        <f t="shared" ca="1" si="292"/>
        <v>252</v>
      </c>
      <c r="AB141" s="362">
        <v>133</v>
      </c>
      <c r="AC141" s="371">
        <f t="shared" ca="1" si="293"/>
        <v>0</v>
      </c>
      <c r="AD141" s="359">
        <f t="shared" ca="1" si="217"/>
        <v>0</v>
      </c>
      <c r="AE141" s="359">
        <f t="shared" ca="1" si="218"/>
        <v>0</v>
      </c>
      <c r="AF141" s="359">
        <f t="shared" ca="1" si="219"/>
        <v>0</v>
      </c>
      <c r="AG141" s="359">
        <f t="shared" ca="1" si="220"/>
        <v>0</v>
      </c>
      <c r="AH141" s="359">
        <f t="shared" ca="1" si="277"/>
        <v>0</v>
      </c>
      <c r="AJ141" s="362">
        <f t="shared" ca="1" si="294"/>
        <v>252</v>
      </c>
      <c r="AK141" s="362">
        <v>133</v>
      </c>
      <c r="AL141" s="371">
        <f t="shared" ca="1" si="295"/>
        <v>0</v>
      </c>
      <c r="AM141" s="359">
        <f t="shared" ca="1" si="221"/>
        <v>0</v>
      </c>
      <c r="AN141" s="359">
        <f t="shared" ca="1" si="222"/>
        <v>0</v>
      </c>
      <c r="AO141" s="359">
        <f t="shared" ca="1" si="223"/>
        <v>0</v>
      </c>
      <c r="AP141" s="359">
        <f t="shared" ca="1" si="224"/>
        <v>0</v>
      </c>
      <c r="AQ141" s="359">
        <f t="shared" ca="1" si="278"/>
        <v>0</v>
      </c>
      <c r="AS141" s="362">
        <f t="shared" ca="1" si="296"/>
        <v>252</v>
      </c>
      <c r="AT141" s="362">
        <v>133</v>
      </c>
      <c r="AU141" s="371">
        <f t="shared" ca="1" si="297"/>
        <v>0</v>
      </c>
      <c r="AV141" s="359">
        <f t="shared" ca="1" si="225"/>
        <v>0</v>
      </c>
      <c r="AW141" s="359">
        <f t="shared" ca="1" si="226"/>
        <v>0</v>
      </c>
      <c r="AX141" s="359">
        <f t="shared" ca="1" si="227"/>
        <v>0</v>
      </c>
      <c r="AY141" s="359">
        <f t="shared" ca="1" si="228"/>
        <v>0</v>
      </c>
      <c r="AZ141" s="359">
        <f t="shared" ca="1" si="279"/>
        <v>0</v>
      </c>
      <c r="BB141" s="362">
        <f t="shared" ca="1" si="298"/>
        <v>252</v>
      </c>
      <c r="BC141" s="362">
        <v>133</v>
      </c>
      <c r="BD141" s="371">
        <f t="shared" ca="1" si="299"/>
        <v>0</v>
      </c>
      <c r="BE141" s="359">
        <f t="shared" ca="1" si="229"/>
        <v>0</v>
      </c>
      <c r="BF141" s="359">
        <f t="shared" ca="1" si="230"/>
        <v>0</v>
      </c>
      <c r="BG141" s="359">
        <f t="shared" ca="1" si="231"/>
        <v>0</v>
      </c>
      <c r="BH141" s="359">
        <f t="shared" ca="1" si="232"/>
        <v>0</v>
      </c>
      <c r="BI141" s="359">
        <f t="shared" ca="1" si="280"/>
        <v>0</v>
      </c>
      <c r="BK141" s="362">
        <f t="shared" ca="1" si="300"/>
        <v>252</v>
      </c>
      <c r="BL141" s="362">
        <v>133</v>
      </c>
      <c r="BM141" s="371">
        <f t="shared" ca="1" si="301"/>
        <v>0</v>
      </c>
      <c r="BN141" s="359">
        <f t="shared" ca="1" si="233"/>
        <v>0</v>
      </c>
      <c r="BO141" s="359">
        <f t="shared" ca="1" si="234"/>
        <v>0</v>
      </c>
      <c r="BP141" s="359">
        <f t="shared" ca="1" si="235"/>
        <v>0</v>
      </c>
      <c r="BQ141" s="359">
        <f t="shared" ca="1" si="236"/>
        <v>0</v>
      </c>
      <c r="BR141" s="359">
        <f t="shared" ca="1" si="281"/>
        <v>0</v>
      </c>
      <c r="BT141" s="362">
        <f t="shared" ca="1" si="302"/>
        <v>252</v>
      </c>
      <c r="BU141" s="362">
        <v>133</v>
      </c>
      <c r="BV141" s="371">
        <f t="shared" ca="1" si="303"/>
        <v>0</v>
      </c>
      <c r="BW141" s="359">
        <f t="shared" ca="1" si="237"/>
        <v>0</v>
      </c>
      <c r="BX141" s="359">
        <f t="shared" ca="1" si="238"/>
        <v>0</v>
      </c>
      <c r="BY141" s="359">
        <f t="shared" ca="1" si="239"/>
        <v>0</v>
      </c>
      <c r="BZ141" s="359">
        <f t="shared" ca="1" si="240"/>
        <v>0</v>
      </c>
      <c r="CA141" s="359">
        <f t="shared" ca="1" si="282"/>
        <v>0</v>
      </c>
      <c r="CC141" s="362">
        <f t="shared" ca="1" si="304"/>
        <v>252</v>
      </c>
      <c r="CD141" s="362">
        <v>133</v>
      </c>
      <c r="CE141" s="371">
        <f t="shared" ca="1" si="305"/>
        <v>0</v>
      </c>
      <c r="CF141" s="359">
        <f t="shared" ca="1" si="241"/>
        <v>0</v>
      </c>
      <c r="CG141" s="359">
        <f t="shared" ca="1" si="242"/>
        <v>0</v>
      </c>
      <c r="CH141" s="359">
        <f t="shared" ca="1" si="243"/>
        <v>0</v>
      </c>
      <c r="CI141" s="359">
        <f t="shared" ca="1" si="244"/>
        <v>0</v>
      </c>
      <c r="CJ141" s="359">
        <f t="shared" ca="1" si="283"/>
        <v>0</v>
      </c>
      <c r="CL141" s="362">
        <f t="shared" ca="1" si="306"/>
        <v>252</v>
      </c>
      <c r="CM141" s="362">
        <v>133</v>
      </c>
      <c r="CN141" s="371">
        <f t="shared" ca="1" si="307"/>
        <v>0</v>
      </c>
      <c r="CO141" s="359">
        <f t="shared" ca="1" si="245"/>
        <v>0</v>
      </c>
      <c r="CP141" s="359">
        <f t="shared" ca="1" si="246"/>
        <v>0</v>
      </c>
      <c r="CQ141" s="359">
        <f t="shared" ca="1" si="247"/>
        <v>0</v>
      </c>
      <c r="CR141" s="359">
        <f t="shared" ca="1" si="248"/>
        <v>0</v>
      </c>
      <c r="CS141" s="359">
        <f t="shared" ca="1" si="284"/>
        <v>0</v>
      </c>
      <c r="CU141" s="362">
        <f t="shared" ca="1" si="308"/>
        <v>252</v>
      </c>
      <c r="CV141" s="362">
        <v>133</v>
      </c>
      <c r="CW141" s="371">
        <f t="shared" ca="1" si="309"/>
        <v>0</v>
      </c>
      <c r="CX141" s="359">
        <f t="shared" ca="1" si="249"/>
        <v>0</v>
      </c>
      <c r="CY141" s="359">
        <f t="shared" ca="1" si="250"/>
        <v>0</v>
      </c>
      <c r="CZ141" s="359">
        <f t="shared" ca="1" si="251"/>
        <v>0</v>
      </c>
      <c r="DA141" s="359">
        <f t="shared" ca="1" si="252"/>
        <v>0</v>
      </c>
      <c r="DB141" s="359">
        <f t="shared" ca="1" si="285"/>
        <v>0</v>
      </c>
      <c r="DD141" s="362">
        <f t="shared" ca="1" si="310"/>
        <v>252</v>
      </c>
      <c r="DE141" s="362">
        <v>133</v>
      </c>
      <c r="DF141" s="371">
        <f t="shared" ca="1" si="311"/>
        <v>0</v>
      </c>
      <c r="DG141" s="359">
        <f t="shared" ca="1" si="253"/>
        <v>0</v>
      </c>
      <c r="DH141" s="359">
        <f t="shared" ca="1" si="254"/>
        <v>0</v>
      </c>
      <c r="DI141" s="359">
        <f t="shared" ca="1" si="255"/>
        <v>0</v>
      </c>
      <c r="DJ141" s="359">
        <f t="shared" ca="1" si="256"/>
        <v>0</v>
      </c>
      <c r="DK141" s="359">
        <f t="shared" ca="1" si="286"/>
        <v>0</v>
      </c>
      <c r="DM141" s="362">
        <f t="shared" ca="1" si="312"/>
        <v>252</v>
      </c>
      <c r="DN141" s="362">
        <v>133</v>
      </c>
      <c r="DO141" s="371">
        <f t="shared" ca="1" si="313"/>
        <v>0</v>
      </c>
      <c r="DP141" s="359">
        <f t="shared" ca="1" si="257"/>
        <v>0</v>
      </c>
      <c r="DQ141" s="359">
        <f t="shared" ca="1" si="258"/>
        <v>0</v>
      </c>
      <c r="DR141" s="359">
        <f t="shared" ca="1" si="259"/>
        <v>0</v>
      </c>
      <c r="DS141" s="359">
        <f t="shared" ca="1" si="260"/>
        <v>0</v>
      </c>
      <c r="DT141" s="359">
        <f t="shared" ca="1" si="287"/>
        <v>0</v>
      </c>
      <c r="DV141" s="362">
        <f t="shared" ca="1" si="314"/>
        <v>252</v>
      </c>
      <c r="DW141" s="362">
        <v>133</v>
      </c>
      <c r="DX141" s="371">
        <f t="shared" ca="1" si="315"/>
        <v>0</v>
      </c>
      <c r="DY141" s="359">
        <f t="shared" ca="1" si="261"/>
        <v>0</v>
      </c>
      <c r="DZ141" s="359">
        <f t="shared" ca="1" si="262"/>
        <v>0</v>
      </c>
      <c r="EA141" s="359">
        <f t="shared" ca="1" si="263"/>
        <v>0</v>
      </c>
      <c r="EB141" s="359">
        <f t="shared" ca="1" si="264"/>
        <v>0</v>
      </c>
      <c r="EC141" s="359">
        <f t="shared" ca="1" si="288"/>
        <v>0</v>
      </c>
      <c r="EE141" s="362">
        <f t="shared" ca="1" si="316"/>
        <v>252</v>
      </c>
      <c r="EF141" s="362">
        <v>133</v>
      </c>
      <c r="EG141" s="371">
        <f t="shared" ca="1" si="317"/>
        <v>0</v>
      </c>
      <c r="EH141" s="359">
        <f t="shared" ca="1" si="265"/>
        <v>0</v>
      </c>
      <c r="EI141" s="359">
        <f t="shared" ca="1" si="266"/>
        <v>0</v>
      </c>
      <c r="EJ141" s="359">
        <f t="shared" ca="1" si="267"/>
        <v>0</v>
      </c>
      <c r="EK141" s="359">
        <f t="shared" ca="1" si="268"/>
        <v>0</v>
      </c>
      <c r="EL141" s="359">
        <f t="shared" ca="1" si="289"/>
        <v>0</v>
      </c>
    </row>
    <row r="142" spans="6:142" x14ac:dyDescent="0.35">
      <c r="F142" s="372">
        <f ca="1">IFERROR(INDEX('Inflation Rates'!$A$16:$H$138,MATCH('TSP Traditional'!$H142,'Inflation Rates'!$A$16:$A$138,0),8)/INDEX('Inflation Rates'!$A$16:$H$138,MATCH('TSP Traditional'!$H142,'Inflation Rates'!$A$16:$A$138,0)-1,8)-1,F141)</f>
        <v>2.0000000000000018E-2</v>
      </c>
      <c r="G142" s="372">
        <f ca="1">IFERROR(INDEX('Inflation Rates'!$A$16:$H$138,MATCH('TSP Traditional'!$H142,'Inflation Rates'!$A$16:$A$138,0),6)/INDEX('Inflation Rates'!$A$16:$H$138,MATCH('TSP Traditional'!$H142,'Inflation Rates'!$A$16:$A$138,0)-1,6)-1,G141)</f>
        <v>2.0999999999999908E-2</v>
      </c>
      <c r="H142" s="362">
        <f t="shared" ca="1" si="318"/>
        <v>2153</v>
      </c>
      <c r="I142" s="362">
        <f t="shared" ca="1" si="319"/>
        <v>253</v>
      </c>
      <c r="J142" s="362">
        <v>134</v>
      </c>
      <c r="K142" s="371">
        <f t="shared" ca="1" si="216"/>
        <v>0</v>
      </c>
      <c r="L142" s="359">
        <f t="shared" ca="1" si="269"/>
        <v>0</v>
      </c>
      <c r="M142" s="359">
        <f t="shared" ca="1" si="270"/>
        <v>0</v>
      </c>
      <c r="N142" s="359">
        <f t="shared" ca="1" si="271"/>
        <v>0</v>
      </c>
      <c r="O142" s="359">
        <f t="shared" ca="1" si="272"/>
        <v>0</v>
      </c>
      <c r="P142" s="359">
        <f t="shared" ca="1" si="290"/>
        <v>0</v>
      </c>
      <c r="R142" s="362">
        <f t="shared" ca="1" si="320"/>
        <v>253</v>
      </c>
      <c r="S142" s="362">
        <v>133</v>
      </c>
      <c r="T142" s="371">
        <f t="shared" ca="1" si="321"/>
        <v>0</v>
      </c>
      <c r="U142" s="359">
        <f t="shared" ca="1" si="273"/>
        <v>0</v>
      </c>
      <c r="V142" s="359">
        <f t="shared" ca="1" si="274"/>
        <v>0</v>
      </c>
      <c r="W142" s="359">
        <f t="shared" ca="1" si="275"/>
        <v>0</v>
      </c>
      <c r="X142" s="359">
        <f t="shared" ca="1" si="276"/>
        <v>0</v>
      </c>
      <c r="Y142" s="359">
        <f t="shared" ca="1" si="291"/>
        <v>0</v>
      </c>
      <c r="AA142" s="362">
        <f t="shared" ca="1" si="292"/>
        <v>253</v>
      </c>
      <c r="AB142" s="362">
        <v>134</v>
      </c>
      <c r="AC142" s="371">
        <f t="shared" ca="1" si="293"/>
        <v>0</v>
      </c>
      <c r="AD142" s="359">
        <f t="shared" ca="1" si="217"/>
        <v>0</v>
      </c>
      <c r="AE142" s="359">
        <f t="shared" ca="1" si="218"/>
        <v>0</v>
      </c>
      <c r="AF142" s="359">
        <f t="shared" ca="1" si="219"/>
        <v>0</v>
      </c>
      <c r="AG142" s="359">
        <f t="shared" ca="1" si="220"/>
        <v>0</v>
      </c>
      <c r="AH142" s="359">
        <f t="shared" ca="1" si="277"/>
        <v>0</v>
      </c>
      <c r="AJ142" s="362">
        <f t="shared" ca="1" si="294"/>
        <v>253</v>
      </c>
      <c r="AK142" s="362">
        <v>134</v>
      </c>
      <c r="AL142" s="371">
        <f t="shared" ca="1" si="295"/>
        <v>0</v>
      </c>
      <c r="AM142" s="359">
        <f t="shared" ca="1" si="221"/>
        <v>0</v>
      </c>
      <c r="AN142" s="359">
        <f t="shared" ca="1" si="222"/>
        <v>0</v>
      </c>
      <c r="AO142" s="359">
        <f t="shared" ca="1" si="223"/>
        <v>0</v>
      </c>
      <c r="AP142" s="359">
        <f t="shared" ca="1" si="224"/>
        <v>0</v>
      </c>
      <c r="AQ142" s="359">
        <f t="shared" ca="1" si="278"/>
        <v>0</v>
      </c>
      <c r="AS142" s="362">
        <f t="shared" ca="1" si="296"/>
        <v>253</v>
      </c>
      <c r="AT142" s="362">
        <v>134</v>
      </c>
      <c r="AU142" s="371">
        <f t="shared" ca="1" si="297"/>
        <v>0</v>
      </c>
      <c r="AV142" s="359">
        <f t="shared" ca="1" si="225"/>
        <v>0</v>
      </c>
      <c r="AW142" s="359">
        <f t="shared" ca="1" si="226"/>
        <v>0</v>
      </c>
      <c r="AX142" s="359">
        <f t="shared" ca="1" si="227"/>
        <v>0</v>
      </c>
      <c r="AY142" s="359">
        <f t="shared" ca="1" si="228"/>
        <v>0</v>
      </c>
      <c r="AZ142" s="359">
        <f t="shared" ca="1" si="279"/>
        <v>0</v>
      </c>
      <c r="BB142" s="362">
        <f t="shared" ca="1" si="298"/>
        <v>253</v>
      </c>
      <c r="BC142" s="362">
        <v>134</v>
      </c>
      <c r="BD142" s="371">
        <f t="shared" ca="1" si="299"/>
        <v>0</v>
      </c>
      <c r="BE142" s="359">
        <f t="shared" ca="1" si="229"/>
        <v>0</v>
      </c>
      <c r="BF142" s="359">
        <f t="shared" ca="1" si="230"/>
        <v>0</v>
      </c>
      <c r="BG142" s="359">
        <f t="shared" ca="1" si="231"/>
        <v>0</v>
      </c>
      <c r="BH142" s="359">
        <f t="shared" ca="1" si="232"/>
        <v>0</v>
      </c>
      <c r="BI142" s="359">
        <f t="shared" ca="1" si="280"/>
        <v>0</v>
      </c>
      <c r="BK142" s="362">
        <f t="shared" ca="1" si="300"/>
        <v>253</v>
      </c>
      <c r="BL142" s="362">
        <v>134</v>
      </c>
      <c r="BM142" s="371">
        <f t="shared" ca="1" si="301"/>
        <v>0</v>
      </c>
      <c r="BN142" s="359">
        <f t="shared" ca="1" si="233"/>
        <v>0</v>
      </c>
      <c r="BO142" s="359">
        <f t="shared" ca="1" si="234"/>
        <v>0</v>
      </c>
      <c r="BP142" s="359">
        <f t="shared" ca="1" si="235"/>
        <v>0</v>
      </c>
      <c r="BQ142" s="359">
        <f t="shared" ca="1" si="236"/>
        <v>0</v>
      </c>
      <c r="BR142" s="359">
        <f t="shared" ca="1" si="281"/>
        <v>0</v>
      </c>
      <c r="BT142" s="362">
        <f t="shared" ca="1" si="302"/>
        <v>253</v>
      </c>
      <c r="BU142" s="362">
        <v>134</v>
      </c>
      <c r="BV142" s="371">
        <f t="shared" ca="1" si="303"/>
        <v>0</v>
      </c>
      <c r="BW142" s="359">
        <f t="shared" ca="1" si="237"/>
        <v>0</v>
      </c>
      <c r="BX142" s="359">
        <f t="shared" ca="1" si="238"/>
        <v>0</v>
      </c>
      <c r="BY142" s="359">
        <f t="shared" ca="1" si="239"/>
        <v>0</v>
      </c>
      <c r="BZ142" s="359">
        <f t="shared" ca="1" si="240"/>
        <v>0</v>
      </c>
      <c r="CA142" s="359">
        <f t="shared" ca="1" si="282"/>
        <v>0</v>
      </c>
      <c r="CC142" s="362">
        <f t="shared" ca="1" si="304"/>
        <v>253</v>
      </c>
      <c r="CD142" s="362">
        <v>134</v>
      </c>
      <c r="CE142" s="371">
        <f t="shared" ca="1" si="305"/>
        <v>0</v>
      </c>
      <c r="CF142" s="359">
        <f t="shared" ca="1" si="241"/>
        <v>0</v>
      </c>
      <c r="CG142" s="359">
        <f t="shared" ca="1" si="242"/>
        <v>0</v>
      </c>
      <c r="CH142" s="359">
        <f t="shared" ca="1" si="243"/>
        <v>0</v>
      </c>
      <c r="CI142" s="359">
        <f t="shared" ca="1" si="244"/>
        <v>0</v>
      </c>
      <c r="CJ142" s="359">
        <f t="shared" ca="1" si="283"/>
        <v>0</v>
      </c>
      <c r="CL142" s="362">
        <f t="shared" ca="1" si="306"/>
        <v>253</v>
      </c>
      <c r="CM142" s="362">
        <v>134</v>
      </c>
      <c r="CN142" s="371">
        <f t="shared" ca="1" si="307"/>
        <v>0</v>
      </c>
      <c r="CO142" s="359">
        <f t="shared" ca="1" si="245"/>
        <v>0</v>
      </c>
      <c r="CP142" s="359">
        <f t="shared" ca="1" si="246"/>
        <v>0</v>
      </c>
      <c r="CQ142" s="359">
        <f t="shared" ca="1" si="247"/>
        <v>0</v>
      </c>
      <c r="CR142" s="359">
        <f t="shared" ca="1" si="248"/>
        <v>0</v>
      </c>
      <c r="CS142" s="359">
        <f t="shared" ca="1" si="284"/>
        <v>0</v>
      </c>
      <c r="CU142" s="362">
        <f t="shared" ca="1" si="308"/>
        <v>253</v>
      </c>
      <c r="CV142" s="362">
        <v>134</v>
      </c>
      <c r="CW142" s="371">
        <f t="shared" ca="1" si="309"/>
        <v>0</v>
      </c>
      <c r="CX142" s="359">
        <f t="shared" ca="1" si="249"/>
        <v>0</v>
      </c>
      <c r="CY142" s="359">
        <f t="shared" ca="1" si="250"/>
        <v>0</v>
      </c>
      <c r="CZ142" s="359">
        <f t="shared" ca="1" si="251"/>
        <v>0</v>
      </c>
      <c r="DA142" s="359">
        <f t="shared" ca="1" si="252"/>
        <v>0</v>
      </c>
      <c r="DB142" s="359">
        <f t="shared" ca="1" si="285"/>
        <v>0</v>
      </c>
      <c r="DD142" s="362">
        <f t="shared" ca="1" si="310"/>
        <v>253</v>
      </c>
      <c r="DE142" s="362">
        <v>134</v>
      </c>
      <c r="DF142" s="371">
        <f t="shared" ca="1" si="311"/>
        <v>0</v>
      </c>
      <c r="DG142" s="359">
        <f t="shared" ca="1" si="253"/>
        <v>0</v>
      </c>
      <c r="DH142" s="359">
        <f t="shared" ca="1" si="254"/>
        <v>0</v>
      </c>
      <c r="DI142" s="359">
        <f t="shared" ca="1" si="255"/>
        <v>0</v>
      </c>
      <c r="DJ142" s="359">
        <f t="shared" ca="1" si="256"/>
        <v>0</v>
      </c>
      <c r="DK142" s="359">
        <f t="shared" ca="1" si="286"/>
        <v>0</v>
      </c>
      <c r="DM142" s="362">
        <f t="shared" ca="1" si="312"/>
        <v>253</v>
      </c>
      <c r="DN142" s="362">
        <v>134</v>
      </c>
      <c r="DO142" s="371">
        <f t="shared" ca="1" si="313"/>
        <v>0</v>
      </c>
      <c r="DP142" s="359">
        <f t="shared" ca="1" si="257"/>
        <v>0</v>
      </c>
      <c r="DQ142" s="359">
        <f t="shared" ca="1" si="258"/>
        <v>0</v>
      </c>
      <c r="DR142" s="359">
        <f t="shared" ca="1" si="259"/>
        <v>0</v>
      </c>
      <c r="DS142" s="359">
        <f t="shared" ca="1" si="260"/>
        <v>0</v>
      </c>
      <c r="DT142" s="359">
        <f t="shared" ca="1" si="287"/>
        <v>0</v>
      </c>
      <c r="DV142" s="362">
        <f t="shared" ca="1" si="314"/>
        <v>253</v>
      </c>
      <c r="DW142" s="362">
        <v>134</v>
      </c>
      <c r="DX142" s="371">
        <f t="shared" ca="1" si="315"/>
        <v>0</v>
      </c>
      <c r="DY142" s="359">
        <f t="shared" ca="1" si="261"/>
        <v>0</v>
      </c>
      <c r="DZ142" s="359">
        <f t="shared" ca="1" si="262"/>
        <v>0</v>
      </c>
      <c r="EA142" s="359">
        <f t="shared" ca="1" si="263"/>
        <v>0</v>
      </c>
      <c r="EB142" s="359">
        <f t="shared" ca="1" si="264"/>
        <v>0</v>
      </c>
      <c r="EC142" s="359">
        <f t="shared" ca="1" si="288"/>
        <v>0</v>
      </c>
      <c r="EE142" s="362">
        <f t="shared" ca="1" si="316"/>
        <v>253</v>
      </c>
      <c r="EF142" s="362">
        <v>134</v>
      </c>
      <c r="EG142" s="371">
        <f t="shared" ca="1" si="317"/>
        <v>0</v>
      </c>
      <c r="EH142" s="359">
        <f t="shared" ca="1" si="265"/>
        <v>0</v>
      </c>
      <c r="EI142" s="359">
        <f t="shared" ca="1" si="266"/>
        <v>0</v>
      </c>
      <c r="EJ142" s="359">
        <f t="shared" ca="1" si="267"/>
        <v>0</v>
      </c>
      <c r="EK142" s="359">
        <f t="shared" ca="1" si="268"/>
        <v>0</v>
      </c>
      <c r="EL142" s="359">
        <f t="shared" ca="1" si="289"/>
        <v>0</v>
      </c>
    </row>
    <row r="143" spans="6:142" x14ac:dyDescent="0.35">
      <c r="F143" s="372">
        <f ca="1">IFERROR(INDEX('Inflation Rates'!$A$16:$H$138,MATCH('TSP Traditional'!$H143,'Inflation Rates'!$A$16:$A$138,0),8)/INDEX('Inflation Rates'!$A$16:$H$138,MATCH('TSP Traditional'!$H143,'Inflation Rates'!$A$16:$A$138,0)-1,8)-1,F142)</f>
        <v>2.0000000000000018E-2</v>
      </c>
      <c r="G143" s="372">
        <f ca="1">IFERROR(INDEX('Inflation Rates'!$A$16:$H$138,MATCH('TSP Traditional'!$H143,'Inflation Rates'!$A$16:$A$138,0),6)/INDEX('Inflation Rates'!$A$16:$H$138,MATCH('TSP Traditional'!$H143,'Inflation Rates'!$A$16:$A$138,0)-1,6)-1,G142)</f>
        <v>2.0999999999999908E-2</v>
      </c>
      <c r="H143" s="362">
        <f t="shared" ca="1" si="318"/>
        <v>2154</v>
      </c>
      <c r="I143" s="362">
        <f t="shared" ca="1" si="319"/>
        <v>254</v>
      </c>
      <c r="J143" s="362">
        <v>135</v>
      </c>
      <c r="K143" s="371">
        <f t="shared" ca="1" si="216"/>
        <v>0</v>
      </c>
      <c r="L143" s="359">
        <f t="shared" ca="1" si="269"/>
        <v>0</v>
      </c>
      <c r="M143" s="359">
        <f t="shared" ca="1" si="270"/>
        <v>0</v>
      </c>
      <c r="N143" s="359">
        <f t="shared" ca="1" si="271"/>
        <v>0</v>
      </c>
      <c r="O143" s="359">
        <f t="shared" ca="1" si="272"/>
        <v>0</v>
      </c>
      <c r="P143" s="359">
        <f t="shared" ca="1" si="290"/>
        <v>0</v>
      </c>
      <c r="R143" s="362">
        <f t="shared" ca="1" si="320"/>
        <v>254</v>
      </c>
      <c r="S143" s="362">
        <v>134</v>
      </c>
      <c r="T143" s="371">
        <f t="shared" ca="1" si="321"/>
        <v>0</v>
      </c>
      <c r="U143" s="359">
        <f t="shared" ca="1" si="273"/>
        <v>0</v>
      </c>
      <c r="V143" s="359">
        <f t="shared" ca="1" si="274"/>
        <v>0</v>
      </c>
      <c r="W143" s="359">
        <f t="shared" ca="1" si="275"/>
        <v>0</v>
      </c>
      <c r="X143" s="359">
        <f t="shared" ca="1" si="276"/>
        <v>0</v>
      </c>
      <c r="Y143" s="359">
        <f t="shared" ca="1" si="291"/>
        <v>0</v>
      </c>
      <c r="AA143" s="362">
        <f t="shared" ca="1" si="292"/>
        <v>254</v>
      </c>
      <c r="AB143" s="362">
        <v>135</v>
      </c>
      <c r="AC143" s="371">
        <f t="shared" ca="1" si="293"/>
        <v>0</v>
      </c>
      <c r="AD143" s="359">
        <f t="shared" ca="1" si="217"/>
        <v>0</v>
      </c>
      <c r="AE143" s="359">
        <f t="shared" ca="1" si="218"/>
        <v>0</v>
      </c>
      <c r="AF143" s="359">
        <f t="shared" ca="1" si="219"/>
        <v>0</v>
      </c>
      <c r="AG143" s="359">
        <f t="shared" ca="1" si="220"/>
        <v>0</v>
      </c>
      <c r="AH143" s="359">
        <f t="shared" ca="1" si="277"/>
        <v>0</v>
      </c>
      <c r="AJ143" s="362">
        <f t="shared" ca="1" si="294"/>
        <v>254</v>
      </c>
      <c r="AK143" s="362">
        <v>135</v>
      </c>
      <c r="AL143" s="371">
        <f t="shared" ca="1" si="295"/>
        <v>0</v>
      </c>
      <c r="AM143" s="359">
        <f t="shared" ca="1" si="221"/>
        <v>0</v>
      </c>
      <c r="AN143" s="359">
        <f t="shared" ca="1" si="222"/>
        <v>0</v>
      </c>
      <c r="AO143" s="359">
        <f t="shared" ca="1" si="223"/>
        <v>0</v>
      </c>
      <c r="AP143" s="359">
        <f t="shared" ca="1" si="224"/>
        <v>0</v>
      </c>
      <c r="AQ143" s="359">
        <f t="shared" ca="1" si="278"/>
        <v>0</v>
      </c>
      <c r="AS143" s="362">
        <f t="shared" ca="1" si="296"/>
        <v>254</v>
      </c>
      <c r="AT143" s="362">
        <v>135</v>
      </c>
      <c r="AU143" s="371">
        <f t="shared" ca="1" si="297"/>
        <v>0</v>
      </c>
      <c r="AV143" s="359">
        <f t="shared" ca="1" si="225"/>
        <v>0</v>
      </c>
      <c r="AW143" s="359">
        <f t="shared" ca="1" si="226"/>
        <v>0</v>
      </c>
      <c r="AX143" s="359">
        <f t="shared" ca="1" si="227"/>
        <v>0</v>
      </c>
      <c r="AY143" s="359">
        <f t="shared" ca="1" si="228"/>
        <v>0</v>
      </c>
      <c r="AZ143" s="359">
        <f t="shared" ca="1" si="279"/>
        <v>0</v>
      </c>
      <c r="BB143" s="362">
        <f t="shared" ca="1" si="298"/>
        <v>254</v>
      </c>
      <c r="BC143" s="362">
        <v>135</v>
      </c>
      <c r="BD143" s="371">
        <f t="shared" ca="1" si="299"/>
        <v>0</v>
      </c>
      <c r="BE143" s="359">
        <f t="shared" ca="1" si="229"/>
        <v>0</v>
      </c>
      <c r="BF143" s="359">
        <f t="shared" ca="1" si="230"/>
        <v>0</v>
      </c>
      <c r="BG143" s="359">
        <f t="shared" ca="1" si="231"/>
        <v>0</v>
      </c>
      <c r="BH143" s="359">
        <f t="shared" ca="1" si="232"/>
        <v>0</v>
      </c>
      <c r="BI143" s="359">
        <f t="shared" ca="1" si="280"/>
        <v>0</v>
      </c>
      <c r="BK143" s="362">
        <f t="shared" ca="1" si="300"/>
        <v>254</v>
      </c>
      <c r="BL143" s="362">
        <v>135</v>
      </c>
      <c r="BM143" s="371">
        <f t="shared" ca="1" si="301"/>
        <v>0</v>
      </c>
      <c r="BN143" s="359">
        <f t="shared" ca="1" si="233"/>
        <v>0</v>
      </c>
      <c r="BO143" s="359">
        <f t="shared" ca="1" si="234"/>
        <v>0</v>
      </c>
      <c r="BP143" s="359">
        <f t="shared" ca="1" si="235"/>
        <v>0</v>
      </c>
      <c r="BQ143" s="359">
        <f t="shared" ca="1" si="236"/>
        <v>0</v>
      </c>
      <c r="BR143" s="359">
        <f t="shared" ca="1" si="281"/>
        <v>0</v>
      </c>
      <c r="BT143" s="362">
        <f t="shared" ca="1" si="302"/>
        <v>254</v>
      </c>
      <c r="BU143" s="362">
        <v>135</v>
      </c>
      <c r="BV143" s="371">
        <f t="shared" ca="1" si="303"/>
        <v>0</v>
      </c>
      <c r="BW143" s="359">
        <f t="shared" ca="1" si="237"/>
        <v>0</v>
      </c>
      <c r="BX143" s="359">
        <f t="shared" ca="1" si="238"/>
        <v>0</v>
      </c>
      <c r="BY143" s="359">
        <f t="shared" ca="1" si="239"/>
        <v>0</v>
      </c>
      <c r="BZ143" s="359">
        <f t="shared" ca="1" si="240"/>
        <v>0</v>
      </c>
      <c r="CA143" s="359">
        <f t="shared" ca="1" si="282"/>
        <v>0</v>
      </c>
      <c r="CC143" s="362">
        <f t="shared" ca="1" si="304"/>
        <v>254</v>
      </c>
      <c r="CD143" s="362">
        <v>135</v>
      </c>
      <c r="CE143" s="371">
        <f t="shared" ca="1" si="305"/>
        <v>0</v>
      </c>
      <c r="CF143" s="359">
        <f t="shared" ca="1" si="241"/>
        <v>0</v>
      </c>
      <c r="CG143" s="359">
        <f t="shared" ca="1" si="242"/>
        <v>0</v>
      </c>
      <c r="CH143" s="359">
        <f t="shared" ca="1" si="243"/>
        <v>0</v>
      </c>
      <c r="CI143" s="359">
        <f t="shared" ca="1" si="244"/>
        <v>0</v>
      </c>
      <c r="CJ143" s="359">
        <f t="shared" ca="1" si="283"/>
        <v>0</v>
      </c>
      <c r="CL143" s="362">
        <f t="shared" ca="1" si="306"/>
        <v>254</v>
      </c>
      <c r="CM143" s="362">
        <v>135</v>
      </c>
      <c r="CN143" s="371">
        <f t="shared" ca="1" si="307"/>
        <v>0</v>
      </c>
      <c r="CO143" s="359">
        <f t="shared" ca="1" si="245"/>
        <v>0</v>
      </c>
      <c r="CP143" s="359">
        <f t="shared" ca="1" si="246"/>
        <v>0</v>
      </c>
      <c r="CQ143" s="359">
        <f t="shared" ca="1" si="247"/>
        <v>0</v>
      </c>
      <c r="CR143" s="359">
        <f t="shared" ca="1" si="248"/>
        <v>0</v>
      </c>
      <c r="CS143" s="359">
        <f t="shared" ca="1" si="284"/>
        <v>0</v>
      </c>
      <c r="CU143" s="362">
        <f t="shared" ca="1" si="308"/>
        <v>254</v>
      </c>
      <c r="CV143" s="362">
        <v>135</v>
      </c>
      <c r="CW143" s="371">
        <f t="shared" ca="1" si="309"/>
        <v>0</v>
      </c>
      <c r="CX143" s="359">
        <f t="shared" ca="1" si="249"/>
        <v>0</v>
      </c>
      <c r="CY143" s="359">
        <f t="shared" ca="1" si="250"/>
        <v>0</v>
      </c>
      <c r="CZ143" s="359">
        <f t="shared" ca="1" si="251"/>
        <v>0</v>
      </c>
      <c r="DA143" s="359">
        <f t="shared" ca="1" si="252"/>
        <v>0</v>
      </c>
      <c r="DB143" s="359">
        <f t="shared" ca="1" si="285"/>
        <v>0</v>
      </c>
      <c r="DD143" s="362">
        <f t="shared" ca="1" si="310"/>
        <v>254</v>
      </c>
      <c r="DE143" s="362">
        <v>135</v>
      </c>
      <c r="DF143" s="371">
        <f t="shared" ca="1" si="311"/>
        <v>0</v>
      </c>
      <c r="DG143" s="359">
        <f t="shared" ca="1" si="253"/>
        <v>0</v>
      </c>
      <c r="DH143" s="359">
        <f t="shared" ca="1" si="254"/>
        <v>0</v>
      </c>
      <c r="DI143" s="359">
        <f t="shared" ca="1" si="255"/>
        <v>0</v>
      </c>
      <c r="DJ143" s="359">
        <f t="shared" ca="1" si="256"/>
        <v>0</v>
      </c>
      <c r="DK143" s="359">
        <f t="shared" ca="1" si="286"/>
        <v>0</v>
      </c>
      <c r="DM143" s="362">
        <f t="shared" ca="1" si="312"/>
        <v>254</v>
      </c>
      <c r="DN143" s="362">
        <v>135</v>
      </c>
      <c r="DO143" s="371">
        <f t="shared" ca="1" si="313"/>
        <v>0</v>
      </c>
      <c r="DP143" s="359">
        <f t="shared" ca="1" si="257"/>
        <v>0</v>
      </c>
      <c r="DQ143" s="359">
        <f t="shared" ca="1" si="258"/>
        <v>0</v>
      </c>
      <c r="DR143" s="359">
        <f t="shared" ca="1" si="259"/>
        <v>0</v>
      </c>
      <c r="DS143" s="359">
        <f t="shared" ca="1" si="260"/>
        <v>0</v>
      </c>
      <c r="DT143" s="359">
        <f t="shared" ca="1" si="287"/>
        <v>0</v>
      </c>
      <c r="DV143" s="362">
        <f t="shared" ca="1" si="314"/>
        <v>254</v>
      </c>
      <c r="DW143" s="362">
        <v>135</v>
      </c>
      <c r="DX143" s="371">
        <f t="shared" ca="1" si="315"/>
        <v>0</v>
      </c>
      <c r="DY143" s="359">
        <f t="shared" ca="1" si="261"/>
        <v>0</v>
      </c>
      <c r="DZ143" s="359">
        <f t="shared" ca="1" si="262"/>
        <v>0</v>
      </c>
      <c r="EA143" s="359">
        <f t="shared" ca="1" si="263"/>
        <v>0</v>
      </c>
      <c r="EB143" s="359">
        <f t="shared" ca="1" si="264"/>
        <v>0</v>
      </c>
      <c r="EC143" s="359">
        <f t="shared" ca="1" si="288"/>
        <v>0</v>
      </c>
      <c r="EE143" s="362">
        <f t="shared" ca="1" si="316"/>
        <v>254</v>
      </c>
      <c r="EF143" s="362">
        <v>135</v>
      </c>
      <c r="EG143" s="371">
        <f t="shared" ca="1" si="317"/>
        <v>0</v>
      </c>
      <c r="EH143" s="359">
        <f t="shared" ca="1" si="265"/>
        <v>0</v>
      </c>
      <c r="EI143" s="359">
        <f t="shared" ca="1" si="266"/>
        <v>0</v>
      </c>
      <c r="EJ143" s="359">
        <f t="shared" ca="1" si="267"/>
        <v>0</v>
      </c>
      <c r="EK143" s="359">
        <f t="shared" ca="1" si="268"/>
        <v>0</v>
      </c>
      <c r="EL143" s="359">
        <f t="shared" ca="1" si="289"/>
        <v>0</v>
      </c>
    </row>
    <row r="144" spans="6:142" x14ac:dyDescent="0.35">
      <c r="F144" s="372">
        <f ca="1">IFERROR(INDEX('Inflation Rates'!$A$16:$H$138,MATCH('TSP Traditional'!$H144,'Inflation Rates'!$A$16:$A$138,0),8)/INDEX('Inflation Rates'!$A$16:$H$138,MATCH('TSP Traditional'!$H144,'Inflation Rates'!$A$16:$A$138,0)-1,8)-1,F143)</f>
        <v>2.0000000000000018E-2</v>
      </c>
      <c r="G144" s="372">
        <f ca="1">IFERROR(INDEX('Inflation Rates'!$A$16:$H$138,MATCH('TSP Traditional'!$H144,'Inflation Rates'!$A$16:$A$138,0),6)/INDEX('Inflation Rates'!$A$16:$H$138,MATCH('TSP Traditional'!$H144,'Inflation Rates'!$A$16:$A$138,0)-1,6)-1,G143)</f>
        <v>2.0999999999999908E-2</v>
      </c>
      <c r="H144" s="362">
        <f t="shared" ca="1" si="318"/>
        <v>2155</v>
      </c>
      <c r="I144" s="362">
        <f t="shared" ca="1" si="319"/>
        <v>255</v>
      </c>
      <c r="J144" s="362">
        <v>136</v>
      </c>
      <c r="K144" s="371">
        <f t="shared" ca="1" si="216"/>
        <v>0</v>
      </c>
      <c r="L144" s="359">
        <f t="shared" ca="1" si="269"/>
        <v>0</v>
      </c>
      <c r="M144" s="359">
        <f t="shared" ca="1" si="270"/>
        <v>0</v>
      </c>
      <c r="N144" s="359">
        <f t="shared" ca="1" si="271"/>
        <v>0</v>
      </c>
      <c r="O144" s="359">
        <f t="shared" ca="1" si="272"/>
        <v>0</v>
      </c>
      <c r="P144" s="359">
        <f t="shared" ca="1" si="290"/>
        <v>0</v>
      </c>
      <c r="R144" s="362">
        <f t="shared" ca="1" si="320"/>
        <v>255</v>
      </c>
      <c r="S144" s="362">
        <v>135</v>
      </c>
      <c r="T144" s="371">
        <f t="shared" ca="1" si="321"/>
        <v>0</v>
      </c>
      <c r="U144" s="359">
        <f t="shared" ca="1" si="273"/>
        <v>0</v>
      </c>
      <c r="V144" s="359">
        <f t="shared" ca="1" si="274"/>
        <v>0</v>
      </c>
      <c r="W144" s="359">
        <f t="shared" ca="1" si="275"/>
        <v>0</v>
      </c>
      <c r="X144" s="359">
        <f t="shared" ca="1" si="276"/>
        <v>0</v>
      </c>
      <c r="Y144" s="359">
        <f t="shared" ca="1" si="291"/>
        <v>0</v>
      </c>
      <c r="AA144" s="362">
        <f t="shared" ca="1" si="292"/>
        <v>255</v>
      </c>
      <c r="AB144" s="362">
        <v>136</v>
      </c>
      <c r="AC144" s="371">
        <f t="shared" ca="1" si="293"/>
        <v>0</v>
      </c>
      <c r="AD144" s="359">
        <f t="shared" ca="1" si="217"/>
        <v>0</v>
      </c>
      <c r="AE144" s="359">
        <f t="shared" ca="1" si="218"/>
        <v>0</v>
      </c>
      <c r="AF144" s="359">
        <f t="shared" ca="1" si="219"/>
        <v>0</v>
      </c>
      <c r="AG144" s="359">
        <f t="shared" ca="1" si="220"/>
        <v>0</v>
      </c>
      <c r="AH144" s="359">
        <f t="shared" ca="1" si="277"/>
        <v>0</v>
      </c>
      <c r="AJ144" s="362">
        <f t="shared" ca="1" si="294"/>
        <v>255</v>
      </c>
      <c r="AK144" s="362">
        <v>136</v>
      </c>
      <c r="AL144" s="371">
        <f t="shared" ca="1" si="295"/>
        <v>0</v>
      </c>
      <c r="AM144" s="359">
        <f t="shared" ca="1" si="221"/>
        <v>0</v>
      </c>
      <c r="AN144" s="359">
        <f t="shared" ca="1" si="222"/>
        <v>0</v>
      </c>
      <c r="AO144" s="359">
        <f t="shared" ca="1" si="223"/>
        <v>0</v>
      </c>
      <c r="AP144" s="359">
        <f t="shared" ca="1" si="224"/>
        <v>0</v>
      </c>
      <c r="AQ144" s="359">
        <f t="shared" ca="1" si="278"/>
        <v>0</v>
      </c>
      <c r="AS144" s="362">
        <f t="shared" ca="1" si="296"/>
        <v>255</v>
      </c>
      <c r="AT144" s="362">
        <v>136</v>
      </c>
      <c r="AU144" s="371">
        <f t="shared" ca="1" si="297"/>
        <v>0</v>
      </c>
      <c r="AV144" s="359">
        <f t="shared" ca="1" si="225"/>
        <v>0</v>
      </c>
      <c r="AW144" s="359">
        <f t="shared" ca="1" si="226"/>
        <v>0</v>
      </c>
      <c r="AX144" s="359">
        <f t="shared" ca="1" si="227"/>
        <v>0</v>
      </c>
      <c r="AY144" s="359">
        <f t="shared" ca="1" si="228"/>
        <v>0</v>
      </c>
      <c r="AZ144" s="359">
        <f t="shared" ca="1" si="279"/>
        <v>0</v>
      </c>
      <c r="BB144" s="362">
        <f t="shared" ca="1" si="298"/>
        <v>255</v>
      </c>
      <c r="BC144" s="362">
        <v>136</v>
      </c>
      <c r="BD144" s="371">
        <f t="shared" ca="1" si="299"/>
        <v>0</v>
      </c>
      <c r="BE144" s="359">
        <f t="shared" ca="1" si="229"/>
        <v>0</v>
      </c>
      <c r="BF144" s="359">
        <f t="shared" ca="1" si="230"/>
        <v>0</v>
      </c>
      <c r="BG144" s="359">
        <f t="shared" ca="1" si="231"/>
        <v>0</v>
      </c>
      <c r="BH144" s="359">
        <f t="shared" ca="1" si="232"/>
        <v>0</v>
      </c>
      <c r="BI144" s="359">
        <f t="shared" ca="1" si="280"/>
        <v>0</v>
      </c>
      <c r="BK144" s="362">
        <f t="shared" ca="1" si="300"/>
        <v>255</v>
      </c>
      <c r="BL144" s="362">
        <v>136</v>
      </c>
      <c r="BM144" s="371">
        <f t="shared" ca="1" si="301"/>
        <v>0</v>
      </c>
      <c r="BN144" s="359">
        <f t="shared" ca="1" si="233"/>
        <v>0</v>
      </c>
      <c r="BO144" s="359">
        <f t="shared" ca="1" si="234"/>
        <v>0</v>
      </c>
      <c r="BP144" s="359">
        <f t="shared" ca="1" si="235"/>
        <v>0</v>
      </c>
      <c r="BQ144" s="359">
        <f t="shared" ca="1" si="236"/>
        <v>0</v>
      </c>
      <c r="BR144" s="359">
        <f t="shared" ca="1" si="281"/>
        <v>0</v>
      </c>
      <c r="BT144" s="362">
        <f t="shared" ca="1" si="302"/>
        <v>255</v>
      </c>
      <c r="BU144" s="362">
        <v>136</v>
      </c>
      <c r="BV144" s="371">
        <f t="shared" ca="1" si="303"/>
        <v>0</v>
      </c>
      <c r="BW144" s="359">
        <f t="shared" ca="1" si="237"/>
        <v>0</v>
      </c>
      <c r="BX144" s="359">
        <f t="shared" ca="1" si="238"/>
        <v>0</v>
      </c>
      <c r="BY144" s="359">
        <f t="shared" ca="1" si="239"/>
        <v>0</v>
      </c>
      <c r="BZ144" s="359">
        <f t="shared" ca="1" si="240"/>
        <v>0</v>
      </c>
      <c r="CA144" s="359">
        <f t="shared" ca="1" si="282"/>
        <v>0</v>
      </c>
      <c r="CC144" s="362">
        <f t="shared" ca="1" si="304"/>
        <v>255</v>
      </c>
      <c r="CD144" s="362">
        <v>136</v>
      </c>
      <c r="CE144" s="371">
        <f t="shared" ca="1" si="305"/>
        <v>0</v>
      </c>
      <c r="CF144" s="359">
        <f t="shared" ca="1" si="241"/>
        <v>0</v>
      </c>
      <c r="CG144" s="359">
        <f t="shared" ca="1" si="242"/>
        <v>0</v>
      </c>
      <c r="CH144" s="359">
        <f t="shared" ca="1" si="243"/>
        <v>0</v>
      </c>
      <c r="CI144" s="359">
        <f t="shared" ca="1" si="244"/>
        <v>0</v>
      </c>
      <c r="CJ144" s="359">
        <f t="shared" ca="1" si="283"/>
        <v>0</v>
      </c>
      <c r="CL144" s="362">
        <f t="shared" ca="1" si="306"/>
        <v>255</v>
      </c>
      <c r="CM144" s="362">
        <v>136</v>
      </c>
      <c r="CN144" s="371">
        <f t="shared" ca="1" si="307"/>
        <v>0</v>
      </c>
      <c r="CO144" s="359">
        <f t="shared" ca="1" si="245"/>
        <v>0</v>
      </c>
      <c r="CP144" s="359">
        <f t="shared" ca="1" si="246"/>
        <v>0</v>
      </c>
      <c r="CQ144" s="359">
        <f t="shared" ca="1" si="247"/>
        <v>0</v>
      </c>
      <c r="CR144" s="359">
        <f t="shared" ca="1" si="248"/>
        <v>0</v>
      </c>
      <c r="CS144" s="359">
        <f t="shared" ca="1" si="284"/>
        <v>0</v>
      </c>
      <c r="CU144" s="362">
        <f t="shared" ca="1" si="308"/>
        <v>255</v>
      </c>
      <c r="CV144" s="362">
        <v>136</v>
      </c>
      <c r="CW144" s="371">
        <f t="shared" ca="1" si="309"/>
        <v>0</v>
      </c>
      <c r="CX144" s="359">
        <f t="shared" ca="1" si="249"/>
        <v>0</v>
      </c>
      <c r="CY144" s="359">
        <f t="shared" ca="1" si="250"/>
        <v>0</v>
      </c>
      <c r="CZ144" s="359">
        <f t="shared" ca="1" si="251"/>
        <v>0</v>
      </c>
      <c r="DA144" s="359">
        <f t="shared" ca="1" si="252"/>
        <v>0</v>
      </c>
      <c r="DB144" s="359">
        <f t="shared" ca="1" si="285"/>
        <v>0</v>
      </c>
      <c r="DD144" s="362">
        <f t="shared" ca="1" si="310"/>
        <v>255</v>
      </c>
      <c r="DE144" s="362">
        <v>136</v>
      </c>
      <c r="DF144" s="371">
        <f t="shared" ca="1" si="311"/>
        <v>0</v>
      </c>
      <c r="DG144" s="359">
        <f t="shared" ca="1" si="253"/>
        <v>0</v>
      </c>
      <c r="DH144" s="359">
        <f t="shared" ca="1" si="254"/>
        <v>0</v>
      </c>
      <c r="DI144" s="359">
        <f t="shared" ca="1" si="255"/>
        <v>0</v>
      </c>
      <c r="DJ144" s="359">
        <f t="shared" ca="1" si="256"/>
        <v>0</v>
      </c>
      <c r="DK144" s="359">
        <f t="shared" ca="1" si="286"/>
        <v>0</v>
      </c>
      <c r="DM144" s="362">
        <f t="shared" ca="1" si="312"/>
        <v>255</v>
      </c>
      <c r="DN144" s="362">
        <v>136</v>
      </c>
      <c r="DO144" s="371">
        <f t="shared" ca="1" si="313"/>
        <v>0</v>
      </c>
      <c r="DP144" s="359">
        <f t="shared" ca="1" si="257"/>
        <v>0</v>
      </c>
      <c r="DQ144" s="359">
        <f t="shared" ca="1" si="258"/>
        <v>0</v>
      </c>
      <c r="DR144" s="359">
        <f t="shared" ca="1" si="259"/>
        <v>0</v>
      </c>
      <c r="DS144" s="359">
        <f t="shared" ca="1" si="260"/>
        <v>0</v>
      </c>
      <c r="DT144" s="359">
        <f t="shared" ca="1" si="287"/>
        <v>0</v>
      </c>
      <c r="DV144" s="362">
        <f t="shared" ca="1" si="314"/>
        <v>255</v>
      </c>
      <c r="DW144" s="362">
        <v>136</v>
      </c>
      <c r="DX144" s="371">
        <f t="shared" ca="1" si="315"/>
        <v>0</v>
      </c>
      <c r="DY144" s="359">
        <f t="shared" ca="1" si="261"/>
        <v>0</v>
      </c>
      <c r="DZ144" s="359">
        <f t="shared" ca="1" si="262"/>
        <v>0</v>
      </c>
      <c r="EA144" s="359">
        <f t="shared" ca="1" si="263"/>
        <v>0</v>
      </c>
      <c r="EB144" s="359">
        <f t="shared" ca="1" si="264"/>
        <v>0</v>
      </c>
      <c r="EC144" s="359">
        <f t="shared" ca="1" si="288"/>
        <v>0</v>
      </c>
      <c r="EE144" s="362">
        <f t="shared" ca="1" si="316"/>
        <v>255</v>
      </c>
      <c r="EF144" s="362">
        <v>136</v>
      </c>
      <c r="EG144" s="371">
        <f t="shared" ca="1" si="317"/>
        <v>0</v>
      </c>
      <c r="EH144" s="359">
        <f t="shared" ca="1" si="265"/>
        <v>0</v>
      </c>
      <c r="EI144" s="359">
        <f t="shared" ca="1" si="266"/>
        <v>0</v>
      </c>
      <c r="EJ144" s="359">
        <f t="shared" ca="1" si="267"/>
        <v>0</v>
      </c>
      <c r="EK144" s="359">
        <f t="shared" ca="1" si="268"/>
        <v>0</v>
      </c>
      <c r="EL144" s="359">
        <f t="shared" ca="1" si="289"/>
        <v>0</v>
      </c>
    </row>
    <row r="145" spans="6:142" x14ac:dyDescent="0.35">
      <c r="F145" s="372">
        <f ca="1">IFERROR(INDEX('Inflation Rates'!$A$16:$H$138,MATCH('TSP Traditional'!$H145,'Inflation Rates'!$A$16:$A$138,0),8)/INDEX('Inflation Rates'!$A$16:$H$138,MATCH('TSP Traditional'!$H145,'Inflation Rates'!$A$16:$A$138,0)-1,8)-1,F144)</f>
        <v>2.0000000000000018E-2</v>
      </c>
      <c r="G145" s="372">
        <f ca="1">IFERROR(INDEX('Inflation Rates'!$A$16:$H$138,MATCH('TSP Traditional'!$H145,'Inflation Rates'!$A$16:$A$138,0),6)/INDEX('Inflation Rates'!$A$16:$H$138,MATCH('TSP Traditional'!$H145,'Inflation Rates'!$A$16:$A$138,0)-1,6)-1,G144)</f>
        <v>2.0999999999999908E-2</v>
      </c>
      <c r="H145" s="362">
        <f t="shared" ca="1" si="318"/>
        <v>2156</v>
      </c>
      <c r="I145" s="362">
        <f t="shared" ca="1" si="319"/>
        <v>256</v>
      </c>
      <c r="J145" s="362">
        <v>137</v>
      </c>
      <c r="K145" s="371">
        <f t="shared" ca="1" si="216"/>
        <v>0</v>
      </c>
      <c r="L145" s="359">
        <f t="shared" ca="1" si="269"/>
        <v>0</v>
      </c>
      <c r="M145" s="359">
        <f t="shared" ca="1" si="270"/>
        <v>0</v>
      </c>
      <c r="N145" s="359">
        <f t="shared" ca="1" si="271"/>
        <v>0</v>
      </c>
      <c r="O145" s="359">
        <f t="shared" ca="1" si="272"/>
        <v>0</v>
      </c>
      <c r="P145" s="359">
        <f t="shared" ca="1" si="290"/>
        <v>0</v>
      </c>
      <c r="R145" s="362">
        <f t="shared" ca="1" si="320"/>
        <v>256</v>
      </c>
      <c r="S145" s="362">
        <v>136</v>
      </c>
      <c r="T145" s="371">
        <f t="shared" ca="1" si="321"/>
        <v>0</v>
      </c>
      <c r="U145" s="359">
        <f t="shared" ca="1" si="273"/>
        <v>0</v>
      </c>
      <c r="V145" s="359">
        <f t="shared" ca="1" si="274"/>
        <v>0</v>
      </c>
      <c r="W145" s="359">
        <f t="shared" ca="1" si="275"/>
        <v>0</v>
      </c>
      <c r="X145" s="359">
        <f t="shared" ca="1" si="276"/>
        <v>0</v>
      </c>
      <c r="Y145" s="359">
        <f t="shared" ca="1" si="291"/>
        <v>0</v>
      </c>
      <c r="AA145" s="362">
        <f t="shared" ca="1" si="292"/>
        <v>256</v>
      </c>
      <c r="AB145" s="362">
        <v>137</v>
      </c>
      <c r="AC145" s="371">
        <f t="shared" ca="1" si="293"/>
        <v>0</v>
      </c>
      <c r="AD145" s="359">
        <f t="shared" ca="1" si="217"/>
        <v>0</v>
      </c>
      <c r="AE145" s="359">
        <f t="shared" ca="1" si="218"/>
        <v>0</v>
      </c>
      <c r="AF145" s="359">
        <f t="shared" ca="1" si="219"/>
        <v>0</v>
      </c>
      <c r="AG145" s="359">
        <f t="shared" ca="1" si="220"/>
        <v>0</v>
      </c>
      <c r="AH145" s="359">
        <f t="shared" ca="1" si="277"/>
        <v>0</v>
      </c>
      <c r="AJ145" s="362">
        <f t="shared" ca="1" si="294"/>
        <v>256</v>
      </c>
      <c r="AK145" s="362">
        <v>137</v>
      </c>
      <c r="AL145" s="371">
        <f t="shared" ca="1" si="295"/>
        <v>0</v>
      </c>
      <c r="AM145" s="359">
        <f t="shared" ca="1" si="221"/>
        <v>0</v>
      </c>
      <c r="AN145" s="359">
        <f t="shared" ca="1" si="222"/>
        <v>0</v>
      </c>
      <c r="AO145" s="359">
        <f t="shared" ca="1" si="223"/>
        <v>0</v>
      </c>
      <c r="AP145" s="359">
        <f t="shared" ca="1" si="224"/>
        <v>0</v>
      </c>
      <c r="AQ145" s="359">
        <f t="shared" ca="1" si="278"/>
        <v>0</v>
      </c>
      <c r="AS145" s="362">
        <f t="shared" ca="1" si="296"/>
        <v>256</v>
      </c>
      <c r="AT145" s="362">
        <v>137</v>
      </c>
      <c r="AU145" s="371">
        <f t="shared" ca="1" si="297"/>
        <v>0</v>
      </c>
      <c r="AV145" s="359">
        <f t="shared" ca="1" si="225"/>
        <v>0</v>
      </c>
      <c r="AW145" s="359">
        <f t="shared" ca="1" si="226"/>
        <v>0</v>
      </c>
      <c r="AX145" s="359">
        <f t="shared" ca="1" si="227"/>
        <v>0</v>
      </c>
      <c r="AY145" s="359">
        <f t="shared" ca="1" si="228"/>
        <v>0</v>
      </c>
      <c r="AZ145" s="359">
        <f t="shared" ca="1" si="279"/>
        <v>0</v>
      </c>
      <c r="BB145" s="362">
        <f t="shared" ca="1" si="298"/>
        <v>256</v>
      </c>
      <c r="BC145" s="362">
        <v>137</v>
      </c>
      <c r="BD145" s="371">
        <f t="shared" ca="1" si="299"/>
        <v>0</v>
      </c>
      <c r="BE145" s="359">
        <f t="shared" ca="1" si="229"/>
        <v>0</v>
      </c>
      <c r="BF145" s="359">
        <f t="shared" ca="1" si="230"/>
        <v>0</v>
      </c>
      <c r="BG145" s="359">
        <f t="shared" ca="1" si="231"/>
        <v>0</v>
      </c>
      <c r="BH145" s="359">
        <f t="shared" ca="1" si="232"/>
        <v>0</v>
      </c>
      <c r="BI145" s="359">
        <f t="shared" ca="1" si="280"/>
        <v>0</v>
      </c>
      <c r="BK145" s="362">
        <f t="shared" ca="1" si="300"/>
        <v>256</v>
      </c>
      <c r="BL145" s="362">
        <v>137</v>
      </c>
      <c r="BM145" s="371">
        <f t="shared" ca="1" si="301"/>
        <v>0</v>
      </c>
      <c r="BN145" s="359">
        <f t="shared" ca="1" si="233"/>
        <v>0</v>
      </c>
      <c r="BO145" s="359">
        <f t="shared" ca="1" si="234"/>
        <v>0</v>
      </c>
      <c r="BP145" s="359">
        <f t="shared" ca="1" si="235"/>
        <v>0</v>
      </c>
      <c r="BQ145" s="359">
        <f t="shared" ca="1" si="236"/>
        <v>0</v>
      </c>
      <c r="BR145" s="359">
        <f t="shared" ca="1" si="281"/>
        <v>0</v>
      </c>
      <c r="BT145" s="362">
        <f t="shared" ca="1" si="302"/>
        <v>256</v>
      </c>
      <c r="BU145" s="362">
        <v>137</v>
      </c>
      <c r="BV145" s="371">
        <f t="shared" ca="1" si="303"/>
        <v>0</v>
      </c>
      <c r="BW145" s="359">
        <f t="shared" ca="1" si="237"/>
        <v>0</v>
      </c>
      <c r="BX145" s="359">
        <f t="shared" ca="1" si="238"/>
        <v>0</v>
      </c>
      <c r="BY145" s="359">
        <f t="shared" ca="1" si="239"/>
        <v>0</v>
      </c>
      <c r="BZ145" s="359">
        <f t="shared" ca="1" si="240"/>
        <v>0</v>
      </c>
      <c r="CA145" s="359">
        <f t="shared" ca="1" si="282"/>
        <v>0</v>
      </c>
      <c r="CC145" s="362">
        <f t="shared" ca="1" si="304"/>
        <v>256</v>
      </c>
      <c r="CD145" s="362">
        <v>137</v>
      </c>
      <c r="CE145" s="371">
        <f t="shared" ca="1" si="305"/>
        <v>0</v>
      </c>
      <c r="CF145" s="359">
        <f t="shared" ca="1" si="241"/>
        <v>0</v>
      </c>
      <c r="CG145" s="359">
        <f t="shared" ca="1" si="242"/>
        <v>0</v>
      </c>
      <c r="CH145" s="359">
        <f t="shared" ca="1" si="243"/>
        <v>0</v>
      </c>
      <c r="CI145" s="359">
        <f t="shared" ca="1" si="244"/>
        <v>0</v>
      </c>
      <c r="CJ145" s="359">
        <f t="shared" ca="1" si="283"/>
        <v>0</v>
      </c>
      <c r="CL145" s="362">
        <f t="shared" ca="1" si="306"/>
        <v>256</v>
      </c>
      <c r="CM145" s="362">
        <v>137</v>
      </c>
      <c r="CN145" s="371">
        <f t="shared" ca="1" si="307"/>
        <v>0</v>
      </c>
      <c r="CO145" s="359">
        <f t="shared" ca="1" si="245"/>
        <v>0</v>
      </c>
      <c r="CP145" s="359">
        <f t="shared" ca="1" si="246"/>
        <v>0</v>
      </c>
      <c r="CQ145" s="359">
        <f t="shared" ca="1" si="247"/>
        <v>0</v>
      </c>
      <c r="CR145" s="359">
        <f t="shared" ca="1" si="248"/>
        <v>0</v>
      </c>
      <c r="CS145" s="359">
        <f t="shared" ca="1" si="284"/>
        <v>0</v>
      </c>
      <c r="CU145" s="362">
        <f t="shared" ca="1" si="308"/>
        <v>256</v>
      </c>
      <c r="CV145" s="362">
        <v>137</v>
      </c>
      <c r="CW145" s="371">
        <f t="shared" ca="1" si="309"/>
        <v>0</v>
      </c>
      <c r="CX145" s="359">
        <f t="shared" ca="1" si="249"/>
        <v>0</v>
      </c>
      <c r="CY145" s="359">
        <f t="shared" ca="1" si="250"/>
        <v>0</v>
      </c>
      <c r="CZ145" s="359">
        <f t="shared" ca="1" si="251"/>
        <v>0</v>
      </c>
      <c r="DA145" s="359">
        <f t="shared" ca="1" si="252"/>
        <v>0</v>
      </c>
      <c r="DB145" s="359">
        <f t="shared" ca="1" si="285"/>
        <v>0</v>
      </c>
      <c r="DD145" s="362">
        <f t="shared" ca="1" si="310"/>
        <v>256</v>
      </c>
      <c r="DE145" s="362">
        <v>137</v>
      </c>
      <c r="DF145" s="371">
        <f t="shared" ca="1" si="311"/>
        <v>0</v>
      </c>
      <c r="DG145" s="359">
        <f t="shared" ca="1" si="253"/>
        <v>0</v>
      </c>
      <c r="DH145" s="359">
        <f t="shared" ca="1" si="254"/>
        <v>0</v>
      </c>
      <c r="DI145" s="359">
        <f t="shared" ca="1" si="255"/>
        <v>0</v>
      </c>
      <c r="DJ145" s="359">
        <f t="shared" ca="1" si="256"/>
        <v>0</v>
      </c>
      <c r="DK145" s="359">
        <f t="shared" ca="1" si="286"/>
        <v>0</v>
      </c>
      <c r="DM145" s="362">
        <f t="shared" ca="1" si="312"/>
        <v>256</v>
      </c>
      <c r="DN145" s="362">
        <v>137</v>
      </c>
      <c r="DO145" s="371">
        <f t="shared" ca="1" si="313"/>
        <v>0</v>
      </c>
      <c r="DP145" s="359">
        <f t="shared" ca="1" si="257"/>
        <v>0</v>
      </c>
      <c r="DQ145" s="359">
        <f t="shared" ca="1" si="258"/>
        <v>0</v>
      </c>
      <c r="DR145" s="359">
        <f t="shared" ca="1" si="259"/>
        <v>0</v>
      </c>
      <c r="DS145" s="359">
        <f t="shared" ca="1" si="260"/>
        <v>0</v>
      </c>
      <c r="DT145" s="359">
        <f t="shared" ca="1" si="287"/>
        <v>0</v>
      </c>
      <c r="DV145" s="362">
        <f t="shared" ca="1" si="314"/>
        <v>256</v>
      </c>
      <c r="DW145" s="362">
        <v>137</v>
      </c>
      <c r="DX145" s="371">
        <f t="shared" ca="1" si="315"/>
        <v>0</v>
      </c>
      <c r="DY145" s="359">
        <f t="shared" ca="1" si="261"/>
        <v>0</v>
      </c>
      <c r="DZ145" s="359">
        <f t="shared" ca="1" si="262"/>
        <v>0</v>
      </c>
      <c r="EA145" s="359">
        <f t="shared" ca="1" si="263"/>
        <v>0</v>
      </c>
      <c r="EB145" s="359">
        <f t="shared" ca="1" si="264"/>
        <v>0</v>
      </c>
      <c r="EC145" s="359">
        <f t="shared" ca="1" si="288"/>
        <v>0</v>
      </c>
      <c r="EE145" s="362">
        <f t="shared" ca="1" si="316"/>
        <v>256</v>
      </c>
      <c r="EF145" s="362">
        <v>137</v>
      </c>
      <c r="EG145" s="371">
        <f t="shared" ca="1" si="317"/>
        <v>0</v>
      </c>
      <c r="EH145" s="359">
        <f t="shared" ca="1" si="265"/>
        <v>0</v>
      </c>
      <c r="EI145" s="359">
        <f t="shared" ca="1" si="266"/>
        <v>0</v>
      </c>
      <c r="EJ145" s="359">
        <f t="shared" ca="1" si="267"/>
        <v>0</v>
      </c>
      <c r="EK145" s="359">
        <f t="shared" ca="1" si="268"/>
        <v>0</v>
      </c>
      <c r="EL145" s="359">
        <f t="shared" ca="1" si="289"/>
        <v>0</v>
      </c>
    </row>
    <row r="146" spans="6:142" x14ac:dyDescent="0.35">
      <c r="F146" s="372">
        <f ca="1">IFERROR(INDEX('Inflation Rates'!$A$16:$H$138,MATCH('TSP Traditional'!$H146,'Inflation Rates'!$A$16:$A$138,0),8)/INDEX('Inflation Rates'!$A$16:$H$138,MATCH('TSP Traditional'!$H146,'Inflation Rates'!$A$16:$A$138,0)-1,8)-1,F145)</f>
        <v>2.0000000000000018E-2</v>
      </c>
      <c r="G146" s="372">
        <f ca="1">IFERROR(INDEX('Inflation Rates'!$A$16:$H$138,MATCH('TSP Traditional'!$H146,'Inflation Rates'!$A$16:$A$138,0),6)/INDEX('Inflation Rates'!$A$16:$H$138,MATCH('TSP Traditional'!$H146,'Inflation Rates'!$A$16:$A$138,0)-1,6)-1,G145)</f>
        <v>2.0999999999999908E-2</v>
      </c>
      <c r="H146" s="362">
        <f t="shared" ca="1" si="318"/>
        <v>2157</v>
      </c>
      <c r="I146" s="362">
        <f t="shared" ca="1" si="319"/>
        <v>257</v>
      </c>
      <c r="J146" s="362">
        <v>138</v>
      </c>
      <c r="K146" s="371">
        <f t="shared" ca="1" si="216"/>
        <v>0</v>
      </c>
      <c r="L146" s="359">
        <f t="shared" ca="1" si="269"/>
        <v>0</v>
      </c>
      <c r="M146" s="359">
        <f t="shared" ca="1" si="270"/>
        <v>0</v>
      </c>
      <c r="N146" s="359">
        <f t="shared" ca="1" si="271"/>
        <v>0</v>
      </c>
      <c r="O146" s="359">
        <f t="shared" ca="1" si="272"/>
        <v>0</v>
      </c>
      <c r="P146" s="359">
        <f t="shared" ca="1" si="290"/>
        <v>0</v>
      </c>
      <c r="R146" s="362">
        <f t="shared" ca="1" si="320"/>
        <v>257</v>
      </c>
      <c r="S146" s="362">
        <v>137</v>
      </c>
      <c r="T146" s="371">
        <f t="shared" ca="1" si="321"/>
        <v>0</v>
      </c>
      <c r="U146" s="359">
        <f t="shared" ca="1" si="273"/>
        <v>0</v>
      </c>
      <c r="V146" s="359">
        <f t="shared" ca="1" si="274"/>
        <v>0</v>
      </c>
      <c r="W146" s="359">
        <f t="shared" ca="1" si="275"/>
        <v>0</v>
      </c>
      <c r="X146" s="359">
        <f t="shared" ca="1" si="276"/>
        <v>0</v>
      </c>
      <c r="Y146" s="359">
        <f t="shared" ca="1" si="291"/>
        <v>0</v>
      </c>
      <c r="AA146" s="362">
        <f t="shared" ca="1" si="292"/>
        <v>257</v>
      </c>
      <c r="AB146" s="362">
        <v>138</v>
      </c>
      <c r="AC146" s="371">
        <f t="shared" ca="1" si="293"/>
        <v>0</v>
      </c>
      <c r="AD146" s="359">
        <f t="shared" ca="1" si="217"/>
        <v>0</v>
      </c>
      <c r="AE146" s="359">
        <f t="shared" ca="1" si="218"/>
        <v>0</v>
      </c>
      <c r="AF146" s="359">
        <f t="shared" ca="1" si="219"/>
        <v>0</v>
      </c>
      <c r="AG146" s="359">
        <f t="shared" ca="1" si="220"/>
        <v>0</v>
      </c>
      <c r="AH146" s="359">
        <f t="shared" ca="1" si="277"/>
        <v>0</v>
      </c>
      <c r="AJ146" s="362">
        <f t="shared" ca="1" si="294"/>
        <v>257</v>
      </c>
      <c r="AK146" s="362">
        <v>138</v>
      </c>
      <c r="AL146" s="371">
        <f t="shared" ca="1" si="295"/>
        <v>0</v>
      </c>
      <c r="AM146" s="359">
        <f t="shared" ca="1" si="221"/>
        <v>0</v>
      </c>
      <c r="AN146" s="359">
        <f t="shared" ca="1" si="222"/>
        <v>0</v>
      </c>
      <c r="AO146" s="359">
        <f t="shared" ca="1" si="223"/>
        <v>0</v>
      </c>
      <c r="AP146" s="359">
        <f t="shared" ca="1" si="224"/>
        <v>0</v>
      </c>
      <c r="AQ146" s="359">
        <f t="shared" ca="1" si="278"/>
        <v>0</v>
      </c>
      <c r="AS146" s="362">
        <f t="shared" ca="1" si="296"/>
        <v>257</v>
      </c>
      <c r="AT146" s="362">
        <v>138</v>
      </c>
      <c r="AU146" s="371">
        <f t="shared" ca="1" si="297"/>
        <v>0</v>
      </c>
      <c r="AV146" s="359">
        <f t="shared" ca="1" si="225"/>
        <v>0</v>
      </c>
      <c r="AW146" s="359">
        <f t="shared" ca="1" si="226"/>
        <v>0</v>
      </c>
      <c r="AX146" s="359">
        <f t="shared" ca="1" si="227"/>
        <v>0</v>
      </c>
      <c r="AY146" s="359">
        <f t="shared" ca="1" si="228"/>
        <v>0</v>
      </c>
      <c r="AZ146" s="359">
        <f t="shared" ca="1" si="279"/>
        <v>0</v>
      </c>
      <c r="BB146" s="362">
        <f t="shared" ca="1" si="298"/>
        <v>257</v>
      </c>
      <c r="BC146" s="362">
        <v>138</v>
      </c>
      <c r="BD146" s="371">
        <f t="shared" ca="1" si="299"/>
        <v>0</v>
      </c>
      <c r="BE146" s="359">
        <f t="shared" ca="1" si="229"/>
        <v>0</v>
      </c>
      <c r="BF146" s="359">
        <f t="shared" ca="1" si="230"/>
        <v>0</v>
      </c>
      <c r="BG146" s="359">
        <f t="shared" ca="1" si="231"/>
        <v>0</v>
      </c>
      <c r="BH146" s="359">
        <f t="shared" ca="1" si="232"/>
        <v>0</v>
      </c>
      <c r="BI146" s="359">
        <f t="shared" ca="1" si="280"/>
        <v>0</v>
      </c>
      <c r="BK146" s="362">
        <f t="shared" ca="1" si="300"/>
        <v>257</v>
      </c>
      <c r="BL146" s="362">
        <v>138</v>
      </c>
      <c r="BM146" s="371">
        <f t="shared" ca="1" si="301"/>
        <v>0</v>
      </c>
      <c r="BN146" s="359">
        <f t="shared" ca="1" si="233"/>
        <v>0</v>
      </c>
      <c r="BO146" s="359">
        <f t="shared" ca="1" si="234"/>
        <v>0</v>
      </c>
      <c r="BP146" s="359">
        <f t="shared" ca="1" si="235"/>
        <v>0</v>
      </c>
      <c r="BQ146" s="359">
        <f t="shared" ca="1" si="236"/>
        <v>0</v>
      </c>
      <c r="BR146" s="359">
        <f t="shared" ca="1" si="281"/>
        <v>0</v>
      </c>
      <c r="BT146" s="362">
        <f t="shared" ca="1" si="302"/>
        <v>257</v>
      </c>
      <c r="BU146" s="362">
        <v>138</v>
      </c>
      <c r="BV146" s="371">
        <f t="shared" ca="1" si="303"/>
        <v>0</v>
      </c>
      <c r="BW146" s="359">
        <f t="shared" ca="1" si="237"/>
        <v>0</v>
      </c>
      <c r="BX146" s="359">
        <f t="shared" ca="1" si="238"/>
        <v>0</v>
      </c>
      <c r="BY146" s="359">
        <f t="shared" ca="1" si="239"/>
        <v>0</v>
      </c>
      <c r="BZ146" s="359">
        <f t="shared" ca="1" si="240"/>
        <v>0</v>
      </c>
      <c r="CA146" s="359">
        <f t="shared" ca="1" si="282"/>
        <v>0</v>
      </c>
      <c r="CC146" s="362">
        <f t="shared" ca="1" si="304"/>
        <v>257</v>
      </c>
      <c r="CD146" s="362">
        <v>138</v>
      </c>
      <c r="CE146" s="371">
        <f t="shared" ca="1" si="305"/>
        <v>0</v>
      </c>
      <c r="CF146" s="359">
        <f t="shared" ca="1" si="241"/>
        <v>0</v>
      </c>
      <c r="CG146" s="359">
        <f t="shared" ca="1" si="242"/>
        <v>0</v>
      </c>
      <c r="CH146" s="359">
        <f t="shared" ca="1" si="243"/>
        <v>0</v>
      </c>
      <c r="CI146" s="359">
        <f t="shared" ca="1" si="244"/>
        <v>0</v>
      </c>
      <c r="CJ146" s="359">
        <f t="shared" ca="1" si="283"/>
        <v>0</v>
      </c>
      <c r="CL146" s="362">
        <f t="shared" ca="1" si="306"/>
        <v>257</v>
      </c>
      <c r="CM146" s="362">
        <v>138</v>
      </c>
      <c r="CN146" s="371">
        <f t="shared" ca="1" si="307"/>
        <v>0</v>
      </c>
      <c r="CO146" s="359">
        <f t="shared" ca="1" si="245"/>
        <v>0</v>
      </c>
      <c r="CP146" s="359">
        <f t="shared" ca="1" si="246"/>
        <v>0</v>
      </c>
      <c r="CQ146" s="359">
        <f t="shared" ca="1" si="247"/>
        <v>0</v>
      </c>
      <c r="CR146" s="359">
        <f t="shared" ca="1" si="248"/>
        <v>0</v>
      </c>
      <c r="CS146" s="359">
        <f t="shared" ca="1" si="284"/>
        <v>0</v>
      </c>
      <c r="CU146" s="362">
        <f t="shared" ca="1" si="308"/>
        <v>257</v>
      </c>
      <c r="CV146" s="362">
        <v>138</v>
      </c>
      <c r="CW146" s="371">
        <f t="shared" ca="1" si="309"/>
        <v>0</v>
      </c>
      <c r="CX146" s="359">
        <f t="shared" ca="1" si="249"/>
        <v>0</v>
      </c>
      <c r="CY146" s="359">
        <f t="shared" ca="1" si="250"/>
        <v>0</v>
      </c>
      <c r="CZ146" s="359">
        <f t="shared" ca="1" si="251"/>
        <v>0</v>
      </c>
      <c r="DA146" s="359">
        <f t="shared" ca="1" si="252"/>
        <v>0</v>
      </c>
      <c r="DB146" s="359">
        <f t="shared" ca="1" si="285"/>
        <v>0</v>
      </c>
      <c r="DD146" s="362">
        <f t="shared" ca="1" si="310"/>
        <v>257</v>
      </c>
      <c r="DE146" s="362">
        <v>138</v>
      </c>
      <c r="DF146" s="371">
        <f t="shared" ca="1" si="311"/>
        <v>0</v>
      </c>
      <c r="DG146" s="359">
        <f t="shared" ca="1" si="253"/>
        <v>0</v>
      </c>
      <c r="DH146" s="359">
        <f t="shared" ca="1" si="254"/>
        <v>0</v>
      </c>
      <c r="DI146" s="359">
        <f t="shared" ca="1" si="255"/>
        <v>0</v>
      </c>
      <c r="DJ146" s="359">
        <f t="shared" ca="1" si="256"/>
        <v>0</v>
      </c>
      <c r="DK146" s="359">
        <f t="shared" ca="1" si="286"/>
        <v>0</v>
      </c>
      <c r="DM146" s="362">
        <f t="shared" ca="1" si="312"/>
        <v>257</v>
      </c>
      <c r="DN146" s="362">
        <v>138</v>
      </c>
      <c r="DO146" s="371">
        <f t="shared" ca="1" si="313"/>
        <v>0</v>
      </c>
      <c r="DP146" s="359">
        <f t="shared" ca="1" si="257"/>
        <v>0</v>
      </c>
      <c r="DQ146" s="359">
        <f t="shared" ca="1" si="258"/>
        <v>0</v>
      </c>
      <c r="DR146" s="359">
        <f t="shared" ca="1" si="259"/>
        <v>0</v>
      </c>
      <c r="DS146" s="359">
        <f t="shared" ca="1" si="260"/>
        <v>0</v>
      </c>
      <c r="DT146" s="359">
        <f t="shared" ca="1" si="287"/>
        <v>0</v>
      </c>
      <c r="DV146" s="362">
        <f t="shared" ca="1" si="314"/>
        <v>257</v>
      </c>
      <c r="DW146" s="362">
        <v>138</v>
      </c>
      <c r="DX146" s="371">
        <f t="shared" ca="1" si="315"/>
        <v>0</v>
      </c>
      <c r="DY146" s="359">
        <f t="shared" ca="1" si="261"/>
        <v>0</v>
      </c>
      <c r="DZ146" s="359">
        <f t="shared" ca="1" si="262"/>
        <v>0</v>
      </c>
      <c r="EA146" s="359">
        <f t="shared" ca="1" si="263"/>
        <v>0</v>
      </c>
      <c r="EB146" s="359">
        <f t="shared" ca="1" si="264"/>
        <v>0</v>
      </c>
      <c r="EC146" s="359">
        <f t="shared" ca="1" si="288"/>
        <v>0</v>
      </c>
      <c r="EE146" s="362">
        <f t="shared" ca="1" si="316"/>
        <v>257</v>
      </c>
      <c r="EF146" s="362">
        <v>138</v>
      </c>
      <c r="EG146" s="371">
        <f t="shared" ca="1" si="317"/>
        <v>0</v>
      </c>
      <c r="EH146" s="359">
        <f t="shared" ca="1" si="265"/>
        <v>0</v>
      </c>
      <c r="EI146" s="359">
        <f t="shared" ca="1" si="266"/>
        <v>0</v>
      </c>
      <c r="EJ146" s="359">
        <f t="shared" ca="1" si="267"/>
        <v>0</v>
      </c>
      <c r="EK146" s="359">
        <f t="shared" ca="1" si="268"/>
        <v>0</v>
      </c>
      <c r="EL146" s="359">
        <f t="shared" ca="1" si="289"/>
        <v>0</v>
      </c>
    </row>
    <row r="147" spans="6:142" x14ac:dyDescent="0.35">
      <c r="F147" s="372">
        <f ca="1">IFERROR(INDEX('Inflation Rates'!$A$16:$H$138,MATCH('TSP Traditional'!$H147,'Inflation Rates'!$A$16:$A$138,0),8)/INDEX('Inflation Rates'!$A$16:$H$138,MATCH('TSP Traditional'!$H147,'Inflation Rates'!$A$16:$A$138,0)-1,8)-1,F146)</f>
        <v>2.0000000000000018E-2</v>
      </c>
      <c r="G147" s="372">
        <f ca="1">IFERROR(INDEX('Inflation Rates'!$A$16:$H$138,MATCH('TSP Traditional'!$H147,'Inflation Rates'!$A$16:$A$138,0),6)/INDEX('Inflation Rates'!$A$16:$H$138,MATCH('TSP Traditional'!$H147,'Inflation Rates'!$A$16:$A$138,0)-1,6)-1,G146)</f>
        <v>2.0999999999999908E-2</v>
      </c>
      <c r="H147" s="362">
        <f t="shared" ca="1" si="318"/>
        <v>2158</v>
      </c>
      <c r="I147" s="362">
        <f t="shared" ca="1" si="319"/>
        <v>258</v>
      </c>
      <c r="J147" s="362">
        <v>139</v>
      </c>
      <c r="K147" s="371">
        <f t="shared" ca="1" si="216"/>
        <v>0</v>
      </c>
      <c r="L147" s="359">
        <f t="shared" ca="1" si="269"/>
        <v>0</v>
      </c>
      <c r="M147" s="359">
        <f t="shared" ca="1" si="270"/>
        <v>0</v>
      </c>
      <c r="N147" s="359">
        <f t="shared" ca="1" si="271"/>
        <v>0</v>
      </c>
      <c r="O147" s="359">
        <f t="shared" ca="1" si="272"/>
        <v>0</v>
      </c>
      <c r="P147" s="359">
        <f t="shared" ca="1" si="290"/>
        <v>0</v>
      </c>
      <c r="R147" s="362">
        <f t="shared" ca="1" si="320"/>
        <v>258</v>
      </c>
      <c r="S147" s="362">
        <v>138</v>
      </c>
      <c r="T147" s="371">
        <f t="shared" ca="1" si="321"/>
        <v>0</v>
      </c>
      <c r="U147" s="359">
        <f t="shared" ca="1" si="273"/>
        <v>0</v>
      </c>
      <c r="V147" s="359">
        <f t="shared" ca="1" si="274"/>
        <v>0</v>
      </c>
      <c r="W147" s="359">
        <f t="shared" ca="1" si="275"/>
        <v>0</v>
      </c>
      <c r="X147" s="359">
        <f t="shared" ca="1" si="276"/>
        <v>0</v>
      </c>
      <c r="Y147" s="359">
        <f t="shared" ca="1" si="291"/>
        <v>0</v>
      </c>
      <c r="AA147" s="362">
        <f t="shared" ca="1" si="292"/>
        <v>258</v>
      </c>
      <c r="AB147" s="362">
        <v>139</v>
      </c>
      <c r="AC147" s="371">
        <f t="shared" ca="1" si="293"/>
        <v>0</v>
      </c>
      <c r="AD147" s="359">
        <f t="shared" ca="1" si="217"/>
        <v>0</v>
      </c>
      <c r="AE147" s="359">
        <f t="shared" ca="1" si="218"/>
        <v>0</v>
      </c>
      <c r="AF147" s="359">
        <f t="shared" ca="1" si="219"/>
        <v>0</v>
      </c>
      <c r="AG147" s="359">
        <f t="shared" ca="1" si="220"/>
        <v>0</v>
      </c>
      <c r="AH147" s="359">
        <f t="shared" ca="1" si="277"/>
        <v>0</v>
      </c>
      <c r="AJ147" s="362">
        <f t="shared" ca="1" si="294"/>
        <v>258</v>
      </c>
      <c r="AK147" s="362">
        <v>139</v>
      </c>
      <c r="AL147" s="371">
        <f t="shared" ca="1" si="295"/>
        <v>0</v>
      </c>
      <c r="AM147" s="359">
        <f t="shared" ca="1" si="221"/>
        <v>0</v>
      </c>
      <c r="AN147" s="359">
        <f t="shared" ca="1" si="222"/>
        <v>0</v>
      </c>
      <c r="AO147" s="359">
        <f t="shared" ca="1" si="223"/>
        <v>0</v>
      </c>
      <c r="AP147" s="359">
        <f t="shared" ca="1" si="224"/>
        <v>0</v>
      </c>
      <c r="AQ147" s="359">
        <f t="shared" ca="1" si="278"/>
        <v>0</v>
      </c>
      <c r="AS147" s="362">
        <f t="shared" ca="1" si="296"/>
        <v>258</v>
      </c>
      <c r="AT147" s="362">
        <v>139</v>
      </c>
      <c r="AU147" s="371">
        <f t="shared" ca="1" si="297"/>
        <v>0</v>
      </c>
      <c r="AV147" s="359">
        <f t="shared" ca="1" si="225"/>
        <v>0</v>
      </c>
      <c r="AW147" s="359">
        <f t="shared" ca="1" si="226"/>
        <v>0</v>
      </c>
      <c r="AX147" s="359">
        <f t="shared" ca="1" si="227"/>
        <v>0</v>
      </c>
      <c r="AY147" s="359">
        <f t="shared" ca="1" si="228"/>
        <v>0</v>
      </c>
      <c r="AZ147" s="359">
        <f t="shared" ca="1" si="279"/>
        <v>0</v>
      </c>
      <c r="BB147" s="362">
        <f t="shared" ca="1" si="298"/>
        <v>258</v>
      </c>
      <c r="BC147" s="362">
        <v>139</v>
      </c>
      <c r="BD147" s="371">
        <f t="shared" ca="1" si="299"/>
        <v>0</v>
      </c>
      <c r="BE147" s="359">
        <f t="shared" ca="1" si="229"/>
        <v>0</v>
      </c>
      <c r="BF147" s="359">
        <f t="shared" ca="1" si="230"/>
        <v>0</v>
      </c>
      <c r="BG147" s="359">
        <f t="shared" ca="1" si="231"/>
        <v>0</v>
      </c>
      <c r="BH147" s="359">
        <f t="shared" ca="1" si="232"/>
        <v>0</v>
      </c>
      <c r="BI147" s="359">
        <f t="shared" ca="1" si="280"/>
        <v>0</v>
      </c>
      <c r="BK147" s="362">
        <f t="shared" ca="1" si="300"/>
        <v>258</v>
      </c>
      <c r="BL147" s="362">
        <v>139</v>
      </c>
      <c r="BM147" s="371">
        <f t="shared" ca="1" si="301"/>
        <v>0</v>
      </c>
      <c r="BN147" s="359">
        <f t="shared" ca="1" si="233"/>
        <v>0</v>
      </c>
      <c r="BO147" s="359">
        <f t="shared" ca="1" si="234"/>
        <v>0</v>
      </c>
      <c r="BP147" s="359">
        <f t="shared" ca="1" si="235"/>
        <v>0</v>
      </c>
      <c r="BQ147" s="359">
        <f t="shared" ca="1" si="236"/>
        <v>0</v>
      </c>
      <c r="BR147" s="359">
        <f t="shared" ca="1" si="281"/>
        <v>0</v>
      </c>
      <c r="BT147" s="362">
        <f t="shared" ca="1" si="302"/>
        <v>258</v>
      </c>
      <c r="BU147" s="362">
        <v>139</v>
      </c>
      <c r="BV147" s="371">
        <f t="shared" ca="1" si="303"/>
        <v>0</v>
      </c>
      <c r="BW147" s="359">
        <f t="shared" ca="1" si="237"/>
        <v>0</v>
      </c>
      <c r="BX147" s="359">
        <f t="shared" ca="1" si="238"/>
        <v>0</v>
      </c>
      <c r="BY147" s="359">
        <f t="shared" ca="1" si="239"/>
        <v>0</v>
      </c>
      <c r="BZ147" s="359">
        <f t="shared" ca="1" si="240"/>
        <v>0</v>
      </c>
      <c r="CA147" s="359">
        <f t="shared" ca="1" si="282"/>
        <v>0</v>
      </c>
      <c r="CC147" s="362">
        <f t="shared" ca="1" si="304"/>
        <v>258</v>
      </c>
      <c r="CD147" s="362">
        <v>139</v>
      </c>
      <c r="CE147" s="371">
        <f t="shared" ca="1" si="305"/>
        <v>0</v>
      </c>
      <c r="CF147" s="359">
        <f t="shared" ca="1" si="241"/>
        <v>0</v>
      </c>
      <c r="CG147" s="359">
        <f t="shared" ca="1" si="242"/>
        <v>0</v>
      </c>
      <c r="CH147" s="359">
        <f t="shared" ca="1" si="243"/>
        <v>0</v>
      </c>
      <c r="CI147" s="359">
        <f t="shared" ca="1" si="244"/>
        <v>0</v>
      </c>
      <c r="CJ147" s="359">
        <f t="shared" ca="1" si="283"/>
        <v>0</v>
      </c>
      <c r="CL147" s="362">
        <f t="shared" ca="1" si="306"/>
        <v>258</v>
      </c>
      <c r="CM147" s="362">
        <v>139</v>
      </c>
      <c r="CN147" s="371">
        <f t="shared" ca="1" si="307"/>
        <v>0</v>
      </c>
      <c r="CO147" s="359">
        <f t="shared" ca="1" si="245"/>
        <v>0</v>
      </c>
      <c r="CP147" s="359">
        <f t="shared" ca="1" si="246"/>
        <v>0</v>
      </c>
      <c r="CQ147" s="359">
        <f t="shared" ca="1" si="247"/>
        <v>0</v>
      </c>
      <c r="CR147" s="359">
        <f t="shared" ca="1" si="248"/>
        <v>0</v>
      </c>
      <c r="CS147" s="359">
        <f t="shared" ca="1" si="284"/>
        <v>0</v>
      </c>
      <c r="CU147" s="362">
        <f t="shared" ca="1" si="308"/>
        <v>258</v>
      </c>
      <c r="CV147" s="362">
        <v>139</v>
      </c>
      <c r="CW147" s="371">
        <f t="shared" ca="1" si="309"/>
        <v>0</v>
      </c>
      <c r="CX147" s="359">
        <f t="shared" ca="1" si="249"/>
        <v>0</v>
      </c>
      <c r="CY147" s="359">
        <f t="shared" ca="1" si="250"/>
        <v>0</v>
      </c>
      <c r="CZ147" s="359">
        <f t="shared" ca="1" si="251"/>
        <v>0</v>
      </c>
      <c r="DA147" s="359">
        <f t="shared" ca="1" si="252"/>
        <v>0</v>
      </c>
      <c r="DB147" s="359">
        <f t="shared" ca="1" si="285"/>
        <v>0</v>
      </c>
      <c r="DD147" s="362">
        <f t="shared" ca="1" si="310"/>
        <v>258</v>
      </c>
      <c r="DE147" s="362">
        <v>139</v>
      </c>
      <c r="DF147" s="371">
        <f t="shared" ca="1" si="311"/>
        <v>0</v>
      </c>
      <c r="DG147" s="359">
        <f t="shared" ca="1" si="253"/>
        <v>0</v>
      </c>
      <c r="DH147" s="359">
        <f t="shared" ca="1" si="254"/>
        <v>0</v>
      </c>
      <c r="DI147" s="359">
        <f t="shared" ca="1" si="255"/>
        <v>0</v>
      </c>
      <c r="DJ147" s="359">
        <f t="shared" ca="1" si="256"/>
        <v>0</v>
      </c>
      <c r="DK147" s="359">
        <f t="shared" ca="1" si="286"/>
        <v>0</v>
      </c>
      <c r="DM147" s="362">
        <f t="shared" ca="1" si="312"/>
        <v>258</v>
      </c>
      <c r="DN147" s="362">
        <v>139</v>
      </c>
      <c r="DO147" s="371">
        <f t="shared" ca="1" si="313"/>
        <v>0</v>
      </c>
      <c r="DP147" s="359">
        <f t="shared" ca="1" si="257"/>
        <v>0</v>
      </c>
      <c r="DQ147" s="359">
        <f t="shared" ca="1" si="258"/>
        <v>0</v>
      </c>
      <c r="DR147" s="359">
        <f t="shared" ca="1" si="259"/>
        <v>0</v>
      </c>
      <c r="DS147" s="359">
        <f t="shared" ca="1" si="260"/>
        <v>0</v>
      </c>
      <c r="DT147" s="359">
        <f t="shared" ca="1" si="287"/>
        <v>0</v>
      </c>
      <c r="DV147" s="362">
        <f t="shared" ca="1" si="314"/>
        <v>258</v>
      </c>
      <c r="DW147" s="362">
        <v>139</v>
      </c>
      <c r="DX147" s="371">
        <f t="shared" ca="1" si="315"/>
        <v>0</v>
      </c>
      <c r="DY147" s="359">
        <f t="shared" ca="1" si="261"/>
        <v>0</v>
      </c>
      <c r="DZ147" s="359">
        <f t="shared" ca="1" si="262"/>
        <v>0</v>
      </c>
      <c r="EA147" s="359">
        <f t="shared" ca="1" si="263"/>
        <v>0</v>
      </c>
      <c r="EB147" s="359">
        <f t="shared" ca="1" si="264"/>
        <v>0</v>
      </c>
      <c r="EC147" s="359">
        <f t="shared" ca="1" si="288"/>
        <v>0</v>
      </c>
      <c r="EE147" s="362">
        <f t="shared" ca="1" si="316"/>
        <v>258</v>
      </c>
      <c r="EF147" s="362">
        <v>139</v>
      </c>
      <c r="EG147" s="371">
        <f t="shared" ca="1" si="317"/>
        <v>0</v>
      </c>
      <c r="EH147" s="359">
        <f t="shared" ca="1" si="265"/>
        <v>0</v>
      </c>
      <c r="EI147" s="359">
        <f t="shared" ca="1" si="266"/>
        <v>0</v>
      </c>
      <c r="EJ147" s="359">
        <f t="shared" ca="1" si="267"/>
        <v>0</v>
      </c>
      <c r="EK147" s="359">
        <f t="shared" ca="1" si="268"/>
        <v>0</v>
      </c>
      <c r="EL147" s="359">
        <f t="shared" ca="1" si="289"/>
        <v>0</v>
      </c>
    </row>
    <row r="148" spans="6:142" x14ac:dyDescent="0.35">
      <c r="F148" s="372">
        <f ca="1">IFERROR(INDEX('Inflation Rates'!$A$16:$H$138,MATCH('TSP Traditional'!$H148,'Inflation Rates'!$A$16:$A$138,0),8)/INDEX('Inflation Rates'!$A$16:$H$138,MATCH('TSP Traditional'!$H148,'Inflation Rates'!$A$16:$A$138,0)-1,8)-1,F147)</f>
        <v>2.0000000000000018E-2</v>
      </c>
      <c r="G148" s="372">
        <f ca="1">IFERROR(INDEX('Inflation Rates'!$A$16:$H$138,MATCH('TSP Traditional'!$H148,'Inflation Rates'!$A$16:$A$138,0),6)/INDEX('Inflation Rates'!$A$16:$H$138,MATCH('TSP Traditional'!$H148,'Inflation Rates'!$A$16:$A$138,0)-1,6)-1,G147)</f>
        <v>2.0999999999999908E-2</v>
      </c>
      <c r="H148" s="362">
        <f t="shared" ca="1" si="318"/>
        <v>2159</v>
      </c>
      <c r="I148" s="362">
        <f t="shared" ca="1" si="319"/>
        <v>259</v>
      </c>
      <c r="J148" s="362">
        <v>140</v>
      </c>
      <c r="K148" s="371">
        <f t="shared" ca="1" si="216"/>
        <v>0</v>
      </c>
      <c r="L148" s="359">
        <f t="shared" ca="1" si="269"/>
        <v>0</v>
      </c>
      <c r="M148" s="359">
        <f t="shared" ca="1" si="270"/>
        <v>0</v>
      </c>
      <c r="N148" s="359">
        <f t="shared" ca="1" si="271"/>
        <v>0</v>
      </c>
      <c r="O148" s="359">
        <f t="shared" ca="1" si="272"/>
        <v>0</v>
      </c>
      <c r="P148" s="359">
        <f t="shared" ca="1" si="290"/>
        <v>0</v>
      </c>
      <c r="R148" s="362">
        <f t="shared" ca="1" si="320"/>
        <v>259</v>
      </c>
      <c r="S148" s="362">
        <v>139</v>
      </c>
      <c r="T148" s="371">
        <f t="shared" ca="1" si="321"/>
        <v>0</v>
      </c>
      <c r="U148" s="359">
        <f t="shared" ca="1" si="273"/>
        <v>0</v>
      </c>
      <c r="V148" s="359">
        <f t="shared" ca="1" si="274"/>
        <v>0</v>
      </c>
      <c r="W148" s="359">
        <f t="shared" ca="1" si="275"/>
        <v>0</v>
      </c>
      <c r="X148" s="359">
        <f t="shared" ca="1" si="276"/>
        <v>0</v>
      </c>
      <c r="Y148" s="359">
        <f t="shared" ca="1" si="291"/>
        <v>0</v>
      </c>
      <c r="AA148" s="362">
        <f t="shared" ca="1" si="292"/>
        <v>259</v>
      </c>
      <c r="AB148" s="362">
        <v>140</v>
      </c>
      <c r="AC148" s="371">
        <f t="shared" ca="1" si="293"/>
        <v>0</v>
      </c>
      <c r="AD148" s="359">
        <f t="shared" ca="1" si="217"/>
        <v>0</v>
      </c>
      <c r="AE148" s="359">
        <f t="shared" ca="1" si="218"/>
        <v>0</v>
      </c>
      <c r="AF148" s="359">
        <f t="shared" ca="1" si="219"/>
        <v>0</v>
      </c>
      <c r="AG148" s="359">
        <f t="shared" ca="1" si="220"/>
        <v>0</v>
      </c>
      <c r="AH148" s="359">
        <f t="shared" ca="1" si="277"/>
        <v>0</v>
      </c>
      <c r="AJ148" s="362">
        <f t="shared" ca="1" si="294"/>
        <v>259</v>
      </c>
      <c r="AK148" s="362">
        <v>140</v>
      </c>
      <c r="AL148" s="371">
        <f t="shared" ca="1" si="295"/>
        <v>0</v>
      </c>
      <c r="AM148" s="359">
        <f t="shared" ca="1" si="221"/>
        <v>0</v>
      </c>
      <c r="AN148" s="359">
        <f t="shared" ca="1" si="222"/>
        <v>0</v>
      </c>
      <c r="AO148" s="359">
        <f t="shared" ca="1" si="223"/>
        <v>0</v>
      </c>
      <c r="AP148" s="359">
        <f t="shared" ca="1" si="224"/>
        <v>0</v>
      </c>
      <c r="AQ148" s="359">
        <f t="shared" ca="1" si="278"/>
        <v>0</v>
      </c>
      <c r="AS148" s="362">
        <f t="shared" ca="1" si="296"/>
        <v>259</v>
      </c>
      <c r="AT148" s="362">
        <v>140</v>
      </c>
      <c r="AU148" s="371">
        <f t="shared" ca="1" si="297"/>
        <v>0</v>
      </c>
      <c r="AV148" s="359">
        <f t="shared" ca="1" si="225"/>
        <v>0</v>
      </c>
      <c r="AW148" s="359">
        <f t="shared" ca="1" si="226"/>
        <v>0</v>
      </c>
      <c r="AX148" s="359">
        <f t="shared" ca="1" si="227"/>
        <v>0</v>
      </c>
      <c r="AY148" s="359">
        <f t="shared" ca="1" si="228"/>
        <v>0</v>
      </c>
      <c r="AZ148" s="359">
        <f t="shared" ca="1" si="279"/>
        <v>0</v>
      </c>
      <c r="BB148" s="362">
        <f t="shared" ca="1" si="298"/>
        <v>259</v>
      </c>
      <c r="BC148" s="362">
        <v>140</v>
      </c>
      <c r="BD148" s="371">
        <f t="shared" ca="1" si="299"/>
        <v>0</v>
      </c>
      <c r="BE148" s="359">
        <f t="shared" ca="1" si="229"/>
        <v>0</v>
      </c>
      <c r="BF148" s="359">
        <f t="shared" ca="1" si="230"/>
        <v>0</v>
      </c>
      <c r="BG148" s="359">
        <f t="shared" ca="1" si="231"/>
        <v>0</v>
      </c>
      <c r="BH148" s="359">
        <f t="shared" ca="1" si="232"/>
        <v>0</v>
      </c>
      <c r="BI148" s="359">
        <f t="shared" ca="1" si="280"/>
        <v>0</v>
      </c>
      <c r="BK148" s="362">
        <f t="shared" ca="1" si="300"/>
        <v>259</v>
      </c>
      <c r="BL148" s="362">
        <v>140</v>
      </c>
      <c r="BM148" s="371">
        <f t="shared" ca="1" si="301"/>
        <v>0</v>
      </c>
      <c r="BN148" s="359">
        <f t="shared" ca="1" si="233"/>
        <v>0</v>
      </c>
      <c r="BO148" s="359">
        <f t="shared" ca="1" si="234"/>
        <v>0</v>
      </c>
      <c r="BP148" s="359">
        <f t="shared" ca="1" si="235"/>
        <v>0</v>
      </c>
      <c r="BQ148" s="359">
        <f t="shared" ca="1" si="236"/>
        <v>0</v>
      </c>
      <c r="BR148" s="359">
        <f t="shared" ca="1" si="281"/>
        <v>0</v>
      </c>
      <c r="BT148" s="362">
        <f t="shared" ca="1" si="302"/>
        <v>259</v>
      </c>
      <c r="BU148" s="362">
        <v>140</v>
      </c>
      <c r="BV148" s="371">
        <f t="shared" ca="1" si="303"/>
        <v>0</v>
      </c>
      <c r="BW148" s="359">
        <f t="shared" ca="1" si="237"/>
        <v>0</v>
      </c>
      <c r="BX148" s="359">
        <f t="shared" ca="1" si="238"/>
        <v>0</v>
      </c>
      <c r="BY148" s="359">
        <f t="shared" ca="1" si="239"/>
        <v>0</v>
      </c>
      <c r="BZ148" s="359">
        <f t="shared" ca="1" si="240"/>
        <v>0</v>
      </c>
      <c r="CA148" s="359">
        <f t="shared" ca="1" si="282"/>
        <v>0</v>
      </c>
      <c r="CC148" s="362">
        <f t="shared" ca="1" si="304"/>
        <v>259</v>
      </c>
      <c r="CD148" s="362">
        <v>140</v>
      </c>
      <c r="CE148" s="371">
        <f t="shared" ca="1" si="305"/>
        <v>0</v>
      </c>
      <c r="CF148" s="359">
        <f t="shared" ca="1" si="241"/>
        <v>0</v>
      </c>
      <c r="CG148" s="359">
        <f t="shared" ca="1" si="242"/>
        <v>0</v>
      </c>
      <c r="CH148" s="359">
        <f t="shared" ca="1" si="243"/>
        <v>0</v>
      </c>
      <c r="CI148" s="359">
        <f t="shared" ca="1" si="244"/>
        <v>0</v>
      </c>
      <c r="CJ148" s="359">
        <f t="shared" ca="1" si="283"/>
        <v>0</v>
      </c>
      <c r="CL148" s="362">
        <f t="shared" ca="1" si="306"/>
        <v>259</v>
      </c>
      <c r="CM148" s="362">
        <v>140</v>
      </c>
      <c r="CN148" s="371">
        <f t="shared" ca="1" si="307"/>
        <v>0</v>
      </c>
      <c r="CO148" s="359">
        <f t="shared" ca="1" si="245"/>
        <v>0</v>
      </c>
      <c r="CP148" s="359">
        <f t="shared" ca="1" si="246"/>
        <v>0</v>
      </c>
      <c r="CQ148" s="359">
        <f t="shared" ca="1" si="247"/>
        <v>0</v>
      </c>
      <c r="CR148" s="359">
        <f t="shared" ca="1" si="248"/>
        <v>0</v>
      </c>
      <c r="CS148" s="359">
        <f t="shared" ca="1" si="284"/>
        <v>0</v>
      </c>
      <c r="CU148" s="362">
        <f t="shared" ca="1" si="308"/>
        <v>259</v>
      </c>
      <c r="CV148" s="362">
        <v>140</v>
      </c>
      <c r="CW148" s="371">
        <f t="shared" ca="1" si="309"/>
        <v>0</v>
      </c>
      <c r="CX148" s="359">
        <f t="shared" ca="1" si="249"/>
        <v>0</v>
      </c>
      <c r="CY148" s="359">
        <f t="shared" ca="1" si="250"/>
        <v>0</v>
      </c>
      <c r="CZ148" s="359">
        <f t="shared" ca="1" si="251"/>
        <v>0</v>
      </c>
      <c r="DA148" s="359">
        <f t="shared" ca="1" si="252"/>
        <v>0</v>
      </c>
      <c r="DB148" s="359">
        <f t="shared" ca="1" si="285"/>
        <v>0</v>
      </c>
      <c r="DD148" s="362">
        <f t="shared" ca="1" si="310"/>
        <v>259</v>
      </c>
      <c r="DE148" s="362">
        <v>140</v>
      </c>
      <c r="DF148" s="371">
        <f t="shared" ca="1" si="311"/>
        <v>0</v>
      </c>
      <c r="DG148" s="359">
        <f t="shared" ca="1" si="253"/>
        <v>0</v>
      </c>
      <c r="DH148" s="359">
        <f t="shared" ca="1" si="254"/>
        <v>0</v>
      </c>
      <c r="DI148" s="359">
        <f t="shared" ca="1" si="255"/>
        <v>0</v>
      </c>
      <c r="DJ148" s="359">
        <f t="shared" ca="1" si="256"/>
        <v>0</v>
      </c>
      <c r="DK148" s="359">
        <f t="shared" ca="1" si="286"/>
        <v>0</v>
      </c>
      <c r="DM148" s="362">
        <f t="shared" ca="1" si="312"/>
        <v>259</v>
      </c>
      <c r="DN148" s="362">
        <v>140</v>
      </c>
      <c r="DO148" s="371">
        <f t="shared" ca="1" si="313"/>
        <v>0</v>
      </c>
      <c r="DP148" s="359">
        <f t="shared" ca="1" si="257"/>
        <v>0</v>
      </c>
      <c r="DQ148" s="359">
        <f t="shared" ca="1" si="258"/>
        <v>0</v>
      </c>
      <c r="DR148" s="359">
        <f t="shared" ca="1" si="259"/>
        <v>0</v>
      </c>
      <c r="DS148" s="359">
        <f t="shared" ca="1" si="260"/>
        <v>0</v>
      </c>
      <c r="DT148" s="359">
        <f t="shared" ca="1" si="287"/>
        <v>0</v>
      </c>
      <c r="DV148" s="362">
        <f t="shared" ca="1" si="314"/>
        <v>259</v>
      </c>
      <c r="DW148" s="362">
        <v>140</v>
      </c>
      <c r="DX148" s="371">
        <f t="shared" ca="1" si="315"/>
        <v>0</v>
      </c>
      <c r="DY148" s="359">
        <f t="shared" ca="1" si="261"/>
        <v>0</v>
      </c>
      <c r="DZ148" s="359">
        <f t="shared" ca="1" si="262"/>
        <v>0</v>
      </c>
      <c r="EA148" s="359">
        <f t="shared" ca="1" si="263"/>
        <v>0</v>
      </c>
      <c r="EB148" s="359">
        <f t="shared" ca="1" si="264"/>
        <v>0</v>
      </c>
      <c r="EC148" s="359">
        <f t="shared" ca="1" si="288"/>
        <v>0</v>
      </c>
      <c r="EE148" s="362">
        <f t="shared" ca="1" si="316"/>
        <v>259</v>
      </c>
      <c r="EF148" s="362">
        <v>140</v>
      </c>
      <c r="EG148" s="371">
        <f t="shared" ca="1" si="317"/>
        <v>0</v>
      </c>
      <c r="EH148" s="359">
        <f t="shared" ca="1" si="265"/>
        <v>0</v>
      </c>
      <c r="EI148" s="359">
        <f t="shared" ca="1" si="266"/>
        <v>0</v>
      </c>
      <c r="EJ148" s="359">
        <f t="shared" ca="1" si="267"/>
        <v>0</v>
      </c>
      <c r="EK148" s="359">
        <f t="shared" ca="1" si="268"/>
        <v>0</v>
      </c>
      <c r="EL148" s="359">
        <f t="shared" ca="1" si="289"/>
        <v>0</v>
      </c>
    </row>
    <row r="149" spans="6:142" x14ac:dyDescent="0.35">
      <c r="F149" s="372">
        <f ca="1">IFERROR(INDEX('Inflation Rates'!$A$16:$H$138,MATCH('TSP Traditional'!$H149,'Inflation Rates'!$A$16:$A$138,0),8)/INDEX('Inflation Rates'!$A$16:$H$138,MATCH('TSP Traditional'!$H149,'Inflation Rates'!$A$16:$A$138,0)-1,8)-1,F148)</f>
        <v>2.0000000000000018E-2</v>
      </c>
      <c r="G149" s="372">
        <f ca="1">IFERROR(INDEX('Inflation Rates'!$A$16:$H$138,MATCH('TSP Traditional'!$H149,'Inflation Rates'!$A$16:$A$138,0),6)/INDEX('Inflation Rates'!$A$16:$H$138,MATCH('TSP Traditional'!$H149,'Inflation Rates'!$A$16:$A$138,0)-1,6)-1,G148)</f>
        <v>2.0999999999999908E-2</v>
      </c>
      <c r="H149" s="362">
        <f t="shared" ca="1" si="318"/>
        <v>2160</v>
      </c>
      <c r="I149" s="362">
        <f t="shared" ca="1" si="319"/>
        <v>260</v>
      </c>
      <c r="J149" s="362">
        <v>141</v>
      </c>
      <c r="K149" s="371">
        <f t="shared" ca="1" si="216"/>
        <v>0</v>
      </c>
      <c r="L149" s="359">
        <f t="shared" ca="1" si="269"/>
        <v>0</v>
      </c>
      <c r="M149" s="359">
        <f t="shared" ca="1" si="270"/>
        <v>0</v>
      </c>
      <c r="N149" s="359">
        <f t="shared" ca="1" si="271"/>
        <v>0</v>
      </c>
      <c r="O149" s="359">
        <f t="shared" ca="1" si="272"/>
        <v>0</v>
      </c>
      <c r="P149" s="359">
        <f t="shared" ca="1" si="290"/>
        <v>0</v>
      </c>
      <c r="R149" s="362">
        <f t="shared" ca="1" si="320"/>
        <v>260</v>
      </c>
      <c r="S149" s="362">
        <v>140</v>
      </c>
      <c r="T149" s="371">
        <f t="shared" ca="1" si="321"/>
        <v>0</v>
      </c>
      <c r="U149" s="359">
        <f t="shared" ca="1" si="273"/>
        <v>0</v>
      </c>
      <c r="V149" s="359">
        <f t="shared" ca="1" si="274"/>
        <v>0</v>
      </c>
      <c r="W149" s="359">
        <f t="shared" ca="1" si="275"/>
        <v>0</v>
      </c>
      <c r="X149" s="359">
        <f t="shared" ca="1" si="276"/>
        <v>0</v>
      </c>
      <c r="Y149" s="359">
        <f t="shared" ca="1" si="291"/>
        <v>0</v>
      </c>
      <c r="AA149" s="362">
        <f t="shared" ca="1" si="292"/>
        <v>260</v>
      </c>
      <c r="AB149" s="362">
        <v>141</v>
      </c>
      <c r="AC149" s="371">
        <f t="shared" ca="1" si="293"/>
        <v>0</v>
      </c>
      <c r="AD149" s="359">
        <f t="shared" ca="1" si="217"/>
        <v>0</v>
      </c>
      <c r="AE149" s="359">
        <f t="shared" ca="1" si="218"/>
        <v>0</v>
      </c>
      <c r="AF149" s="359">
        <f t="shared" ca="1" si="219"/>
        <v>0</v>
      </c>
      <c r="AG149" s="359">
        <f t="shared" ca="1" si="220"/>
        <v>0</v>
      </c>
      <c r="AH149" s="359">
        <f t="shared" ca="1" si="277"/>
        <v>0</v>
      </c>
      <c r="AJ149" s="362">
        <f t="shared" ca="1" si="294"/>
        <v>260</v>
      </c>
      <c r="AK149" s="362">
        <v>141</v>
      </c>
      <c r="AL149" s="371">
        <f t="shared" ca="1" si="295"/>
        <v>0</v>
      </c>
      <c r="AM149" s="359">
        <f t="shared" ca="1" si="221"/>
        <v>0</v>
      </c>
      <c r="AN149" s="359">
        <f t="shared" ca="1" si="222"/>
        <v>0</v>
      </c>
      <c r="AO149" s="359">
        <f t="shared" ca="1" si="223"/>
        <v>0</v>
      </c>
      <c r="AP149" s="359">
        <f t="shared" ca="1" si="224"/>
        <v>0</v>
      </c>
      <c r="AQ149" s="359">
        <f t="shared" ca="1" si="278"/>
        <v>0</v>
      </c>
      <c r="AS149" s="362">
        <f t="shared" ca="1" si="296"/>
        <v>260</v>
      </c>
      <c r="AT149" s="362">
        <v>141</v>
      </c>
      <c r="AU149" s="371">
        <f t="shared" ca="1" si="297"/>
        <v>0</v>
      </c>
      <c r="AV149" s="359">
        <f t="shared" ca="1" si="225"/>
        <v>0</v>
      </c>
      <c r="AW149" s="359">
        <f t="shared" ca="1" si="226"/>
        <v>0</v>
      </c>
      <c r="AX149" s="359">
        <f t="shared" ca="1" si="227"/>
        <v>0</v>
      </c>
      <c r="AY149" s="359">
        <f t="shared" ca="1" si="228"/>
        <v>0</v>
      </c>
      <c r="AZ149" s="359">
        <f t="shared" ca="1" si="279"/>
        <v>0</v>
      </c>
      <c r="BB149" s="362">
        <f t="shared" ca="1" si="298"/>
        <v>260</v>
      </c>
      <c r="BC149" s="362">
        <v>141</v>
      </c>
      <c r="BD149" s="371">
        <f t="shared" ca="1" si="299"/>
        <v>0</v>
      </c>
      <c r="BE149" s="359">
        <f t="shared" ca="1" si="229"/>
        <v>0</v>
      </c>
      <c r="BF149" s="359">
        <f t="shared" ca="1" si="230"/>
        <v>0</v>
      </c>
      <c r="BG149" s="359">
        <f t="shared" ca="1" si="231"/>
        <v>0</v>
      </c>
      <c r="BH149" s="359">
        <f t="shared" ca="1" si="232"/>
        <v>0</v>
      </c>
      <c r="BI149" s="359">
        <f t="shared" ca="1" si="280"/>
        <v>0</v>
      </c>
      <c r="BK149" s="362">
        <f t="shared" ca="1" si="300"/>
        <v>260</v>
      </c>
      <c r="BL149" s="362">
        <v>141</v>
      </c>
      <c r="BM149" s="371">
        <f t="shared" ca="1" si="301"/>
        <v>0</v>
      </c>
      <c r="BN149" s="359">
        <f t="shared" ca="1" si="233"/>
        <v>0</v>
      </c>
      <c r="BO149" s="359">
        <f t="shared" ca="1" si="234"/>
        <v>0</v>
      </c>
      <c r="BP149" s="359">
        <f t="shared" ca="1" si="235"/>
        <v>0</v>
      </c>
      <c r="BQ149" s="359">
        <f t="shared" ca="1" si="236"/>
        <v>0</v>
      </c>
      <c r="BR149" s="359">
        <f t="shared" ca="1" si="281"/>
        <v>0</v>
      </c>
      <c r="BT149" s="362">
        <f t="shared" ca="1" si="302"/>
        <v>260</v>
      </c>
      <c r="BU149" s="362">
        <v>141</v>
      </c>
      <c r="BV149" s="371">
        <f t="shared" ca="1" si="303"/>
        <v>0</v>
      </c>
      <c r="BW149" s="359">
        <f t="shared" ca="1" si="237"/>
        <v>0</v>
      </c>
      <c r="BX149" s="359">
        <f t="shared" ca="1" si="238"/>
        <v>0</v>
      </c>
      <c r="BY149" s="359">
        <f t="shared" ca="1" si="239"/>
        <v>0</v>
      </c>
      <c r="BZ149" s="359">
        <f t="shared" ca="1" si="240"/>
        <v>0</v>
      </c>
      <c r="CA149" s="359">
        <f t="shared" ca="1" si="282"/>
        <v>0</v>
      </c>
      <c r="CC149" s="362">
        <f t="shared" ca="1" si="304"/>
        <v>260</v>
      </c>
      <c r="CD149" s="362">
        <v>141</v>
      </c>
      <c r="CE149" s="371">
        <f t="shared" ca="1" si="305"/>
        <v>0</v>
      </c>
      <c r="CF149" s="359">
        <f t="shared" ca="1" si="241"/>
        <v>0</v>
      </c>
      <c r="CG149" s="359">
        <f t="shared" ca="1" si="242"/>
        <v>0</v>
      </c>
      <c r="CH149" s="359">
        <f t="shared" ca="1" si="243"/>
        <v>0</v>
      </c>
      <c r="CI149" s="359">
        <f t="shared" ca="1" si="244"/>
        <v>0</v>
      </c>
      <c r="CJ149" s="359">
        <f t="shared" ca="1" si="283"/>
        <v>0</v>
      </c>
      <c r="CL149" s="362">
        <f t="shared" ca="1" si="306"/>
        <v>260</v>
      </c>
      <c r="CM149" s="362">
        <v>141</v>
      </c>
      <c r="CN149" s="371">
        <f t="shared" ca="1" si="307"/>
        <v>0</v>
      </c>
      <c r="CO149" s="359">
        <f t="shared" ca="1" si="245"/>
        <v>0</v>
      </c>
      <c r="CP149" s="359">
        <f t="shared" ca="1" si="246"/>
        <v>0</v>
      </c>
      <c r="CQ149" s="359">
        <f t="shared" ca="1" si="247"/>
        <v>0</v>
      </c>
      <c r="CR149" s="359">
        <f t="shared" ca="1" si="248"/>
        <v>0</v>
      </c>
      <c r="CS149" s="359">
        <f t="shared" ca="1" si="284"/>
        <v>0</v>
      </c>
      <c r="CU149" s="362">
        <f t="shared" ca="1" si="308"/>
        <v>260</v>
      </c>
      <c r="CV149" s="362">
        <v>141</v>
      </c>
      <c r="CW149" s="371">
        <f t="shared" ca="1" si="309"/>
        <v>0</v>
      </c>
      <c r="CX149" s="359">
        <f t="shared" ca="1" si="249"/>
        <v>0</v>
      </c>
      <c r="CY149" s="359">
        <f t="shared" ca="1" si="250"/>
        <v>0</v>
      </c>
      <c r="CZ149" s="359">
        <f t="shared" ca="1" si="251"/>
        <v>0</v>
      </c>
      <c r="DA149" s="359">
        <f t="shared" ca="1" si="252"/>
        <v>0</v>
      </c>
      <c r="DB149" s="359">
        <f t="shared" ca="1" si="285"/>
        <v>0</v>
      </c>
      <c r="DD149" s="362">
        <f t="shared" ca="1" si="310"/>
        <v>260</v>
      </c>
      <c r="DE149" s="362">
        <v>141</v>
      </c>
      <c r="DF149" s="371">
        <f t="shared" ca="1" si="311"/>
        <v>0</v>
      </c>
      <c r="DG149" s="359">
        <f t="shared" ca="1" si="253"/>
        <v>0</v>
      </c>
      <c r="DH149" s="359">
        <f t="shared" ca="1" si="254"/>
        <v>0</v>
      </c>
      <c r="DI149" s="359">
        <f t="shared" ca="1" si="255"/>
        <v>0</v>
      </c>
      <c r="DJ149" s="359">
        <f t="shared" ca="1" si="256"/>
        <v>0</v>
      </c>
      <c r="DK149" s="359">
        <f t="shared" ca="1" si="286"/>
        <v>0</v>
      </c>
      <c r="DM149" s="362">
        <f t="shared" ca="1" si="312"/>
        <v>260</v>
      </c>
      <c r="DN149" s="362">
        <v>141</v>
      </c>
      <c r="DO149" s="371">
        <f t="shared" ca="1" si="313"/>
        <v>0</v>
      </c>
      <c r="DP149" s="359">
        <f t="shared" ca="1" si="257"/>
        <v>0</v>
      </c>
      <c r="DQ149" s="359">
        <f t="shared" ca="1" si="258"/>
        <v>0</v>
      </c>
      <c r="DR149" s="359">
        <f t="shared" ca="1" si="259"/>
        <v>0</v>
      </c>
      <c r="DS149" s="359">
        <f t="shared" ca="1" si="260"/>
        <v>0</v>
      </c>
      <c r="DT149" s="359">
        <f t="shared" ca="1" si="287"/>
        <v>0</v>
      </c>
      <c r="DV149" s="362">
        <f t="shared" ca="1" si="314"/>
        <v>260</v>
      </c>
      <c r="DW149" s="362">
        <v>141</v>
      </c>
      <c r="DX149" s="371">
        <f t="shared" ca="1" si="315"/>
        <v>0</v>
      </c>
      <c r="DY149" s="359">
        <f t="shared" ca="1" si="261"/>
        <v>0</v>
      </c>
      <c r="DZ149" s="359">
        <f t="shared" ca="1" si="262"/>
        <v>0</v>
      </c>
      <c r="EA149" s="359">
        <f t="shared" ca="1" si="263"/>
        <v>0</v>
      </c>
      <c r="EB149" s="359">
        <f t="shared" ca="1" si="264"/>
        <v>0</v>
      </c>
      <c r="EC149" s="359">
        <f t="shared" ca="1" si="288"/>
        <v>0</v>
      </c>
      <c r="EE149" s="362">
        <f t="shared" ca="1" si="316"/>
        <v>260</v>
      </c>
      <c r="EF149" s="362">
        <v>141</v>
      </c>
      <c r="EG149" s="371">
        <f t="shared" ca="1" si="317"/>
        <v>0</v>
      </c>
      <c r="EH149" s="359">
        <f t="shared" ca="1" si="265"/>
        <v>0</v>
      </c>
      <c r="EI149" s="359">
        <f t="shared" ca="1" si="266"/>
        <v>0</v>
      </c>
      <c r="EJ149" s="359">
        <f t="shared" ca="1" si="267"/>
        <v>0</v>
      </c>
      <c r="EK149" s="359">
        <f t="shared" ca="1" si="268"/>
        <v>0</v>
      </c>
      <c r="EL149" s="359">
        <f t="shared" ca="1" si="289"/>
        <v>0</v>
      </c>
    </row>
    <row r="150" spans="6:142" x14ac:dyDescent="0.35">
      <c r="F150" s="372">
        <f ca="1">IFERROR(INDEX('Inflation Rates'!$A$16:$H$138,MATCH('TSP Traditional'!$H150,'Inflation Rates'!$A$16:$A$138,0),8)/INDEX('Inflation Rates'!$A$16:$H$138,MATCH('TSP Traditional'!$H150,'Inflation Rates'!$A$16:$A$138,0)-1,8)-1,F149)</f>
        <v>2.0000000000000018E-2</v>
      </c>
      <c r="G150" s="372">
        <f ca="1">IFERROR(INDEX('Inflation Rates'!$A$16:$H$138,MATCH('TSP Traditional'!$H150,'Inflation Rates'!$A$16:$A$138,0),6)/INDEX('Inflation Rates'!$A$16:$H$138,MATCH('TSP Traditional'!$H150,'Inflation Rates'!$A$16:$A$138,0)-1,6)-1,G149)</f>
        <v>2.0999999999999908E-2</v>
      </c>
      <c r="H150" s="362">
        <f t="shared" ca="1" si="318"/>
        <v>2161</v>
      </c>
      <c r="I150" s="362">
        <f t="shared" ca="1" si="319"/>
        <v>261</v>
      </c>
      <c r="J150" s="362">
        <v>142</v>
      </c>
      <c r="K150" s="371">
        <f t="shared" ca="1" si="216"/>
        <v>0</v>
      </c>
      <c r="L150" s="359">
        <f t="shared" ca="1" si="269"/>
        <v>0</v>
      </c>
      <c r="M150" s="359">
        <f t="shared" ca="1" si="270"/>
        <v>0</v>
      </c>
      <c r="N150" s="359">
        <f t="shared" ca="1" si="271"/>
        <v>0</v>
      </c>
      <c r="O150" s="359">
        <f t="shared" ca="1" si="272"/>
        <v>0</v>
      </c>
      <c r="P150" s="359">
        <f t="shared" ca="1" si="290"/>
        <v>0</v>
      </c>
      <c r="R150" s="362">
        <f t="shared" ca="1" si="320"/>
        <v>261</v>
      </c>
      <c r="S150" s="362">
        <v>141</v>
      </c>
      <c r="T150" s="371">
        <f t="shared" ca="1" si="321"/>
        <v>0</v>
      </c>
      <c r="U150" s="359">
        <f t="shared" ca="1" si="273"/>
        <v>0</v>
      </c>
      <c r="V150" s="359">
        <f t="shared" ca="1" si="274"/>
        <v>0</v>
      </c>
      <c r="W150" s="359">
        <f t="shared" ca="1" si="275"/>
        <v>0</v>
      </c>
      <c r="X150" s="359">
        <f t="shared" ca="1" si="276"/>
        <v>0</v>
      </c>
      <c r="Y150" s="359">
        <f t="shared" ca="1" si="291"/>
        <v>0</v>
      </c>
      <c r="AA150" s="362">
        <f t="shared" ca="1" si="292"/>
        <v>261</v>
      </c>
      <c r="AB150" s="362">
        <v>142</v>
      </c>
      <c r="AC150" s="371">
        <f t="shared" ca="1" si="293"/>
        <v>0</v>
      </c>
      <c r="AD150" s="359">
        <f t="shared" ca="1" si="217"/>
        <v>0</v>
      </c>
      <c r="AE150" s="359">
        <f t="shared" ca="1" si="218"/>
        <v>0</v>
      </c>
      <c r="AF150" s="359">
        <f t="shared" ca="1" si="219"/>
        <v>0</v>
      </c>
      <c r="AG150" s="359">
        <f t="shared" ca="1" si="220"/>
        <v>0</v>
      </c>
      <c r="AH150" s="359">
        <f t="shared" ca="1" si="277"/>
        <v>0</v>
      </c>
      <c r="AJ150" s="362">
        <f t="shared" ca="1" si="294"/>
        <v>261</v>
      </c>
      <c r="AK150" s="362">
        <v>142</v>
      </c>
      <c r="AL150" s="371">
        <f t="shared" ca="1" si="295"/>
        <v>0</v>
      </c>
      <c r="AM150" s="359">
        <f t="shared" ca="1" si="221"/>
        <v>0</v>
      </c>
      <c r="AN150" s="359">
        <f t="shared" ca="1" si="222"/>
        <v>0</v>
      </c>
      <c r="AO150" s="359">
        <f t="shared" ca="1" si="223"/>
        <v>0</v>
      </c>
      <c r="AP150" s="359">
        <f t="shared" ca="1" si="224"/>
        <v>0</v>
      </c>
      <c r="AQ150" s="359">
        <f t="shared" ca="1" si="278"/>
        <v>0</v>
      </c>
      <c r="AS150" s="362">
        <f t="shared" ca="1" si="296"/>
        <v>261</v>
      </c>
      <c r="AT150" s="362">
        <v>142</v>
      </c>
      <c r="AU150" s="371">
        <f t="shared" ca="1" si="297"/>
        <v>0</v>
      </c>
      <c r="AV150" s="359">
        <f t="shared" ca="1" si="225"/>
        <v>0</v>
      </c>
      <c r="AW150" s="359">
        <f t="shared" ca="1" si="226"/>
        <v>0</v>
      </c>
      <c r="AX150" s="359">
        <f t="shared" ca="1" si="227"/>
        <v>0</v>
      </c>
      <c r="AY150" s="359">
        <f t="shared" ca="1" si="228"/>
        <v>0</v>
      </c>
      <c r="AZ150" s="359">
        <f t="shared" ca="1" si="279"/>
        <v>0</v>
      </c>
      <c r="BB150" s="362">
        <f t="shared" ca="1" si="298"/>
        <v>261</v>
      </c>
      <c r="BC150" s="362">
        <v>142</v>
      </c>
      <c r="BD150" s="371">
        <f t="shared" ca="1" si="299"/>
        <v>0</v>
      </c>
      <c r="BE150" s="359">
        <f t="shared" ca="1" si="229"/>
        <v>0</v>
      </c>
      <c r="BF150" s="359">
        <f t="shared" ca="1" si="230"/>
        <v>0</v>
      </c>
      <c r="BG150" s="359">
        <f t="shared" ca="1" si="231"/>
        <v>0</v>
      </c>
      <c r="BH150" s="359">
        <f t="shared" ca="1" si="232"/>
        <v>0</v>
      </c>
      <c r="BI150" s="359">
        <f t="shared" ca="1" si="280"/>
        <v>0</v>
      </c>
      <c r="BK150" s="362">
        <f t="shared" ca="1" si="300"/>
        <v>261</v>
      </c>
      <c r="BL150" s="362">
        <v>142</v>
      </c>
      <c r="BM150" s="371">
        <f t="shared" ca="1" si="301"/>
        <v>0</v>
      </c>
      <c r="BN150" s="359">
        <f t="shared" ca="1" si="233"/>
        <v>0</v>
      </c>
      <c r="BO150" s="359">
        <f t="shared" ca="1" si="234"/>
        <v>0</v>
      </c>
      <c r="BP150" s="359">
        <f t="shared" ca="1" si="235"/>
        <v>0</v>
      </c>
      <c r="BQ150" s="359">
        <f t="shared" ca="1" si="236"/>
        <v>0</v>
      </c>
      <c r="BR150" s="359">
        <f t="shared" ca="1" si="281"/>
        <v>0</v>
      </c>
      <c r="BT150" s="362">
        <f t="shared" ca="1" si="302"/>
        <v>261</v>
      </c>
      <c r="BU150" s="362">
        <v>142</v>
      </c>
      <c r="BV150" s="371">
        <f t="shared" ca="1" si="303"/>
        <v>0</v>
      </c>
      <c r="BW150" s="359">
        <f t="shared" ca="1" si="237"/>
        <v>0</v>
      </c>
      <c r="BX150" s="359">
        <f t="shared" ca="1" si="238"/>
        <v>0</v>
      </c>
      <c r="BY150" s="359">
        <f t="shared" ca="1" si="239"/>
        <v>0</v>
      </c>
      <c r="BZ150" s="359">
        <f t="shared" ca="1" si="240"/>
        <v>0</v>
      </c>
      <c r="CA150" s="359">
        <f t="shared" ca="1" si="282"/>
        <v>0</v>
      </c>
      <c r="CC150" s="362">
        <f t="shared" ca="1" si="304"/>
        <v>261</v>
      </c>
      <c r="CD150" s="362">
        <v>142</v>
      </c>
      <c r="CE150" s="371">
        <f t="shared" ca="1" si="305"/>
        <v>0</v>
      </c>
      <c r="CF150" s="359">
        <f t="shared" ca="1" si="241"/>
        <v>0</v>
      </c>
      <c r="CG150" s="359">
        <f t="shared" ca="1" si="242"/>
        <v>0</v>
      </c>
      <c r="CH150" s="359">
        <f t="shared" ca="1" si="243"/>
        <v>0</v>
      </c>
      <c r="CI150" s="359">
        <f t="shared" ca="1" si="244"/>
        <v>0</v>
      </c>
      <c r="CJ150" s="359">
        <f t="shared" ca="1" si="283"/>
        <v>0</v>
      </c>
      <c r="CL150" s="362">
        <f t="shared" ca="1" si="306"/>
        <v>261</v>
      </c>
      <c r="CM150" s="362">
        <v>142</v>
      </c>
      <c r="CN150" s="371">
        <f t="shared" ca="1" si="307"/>
        <v>0</v>
      </c>
      <c r="CO150" s="359">
        <f t="shared" ca="1" si="245"/>
        <v>0</v>
      </c>
      <c r="CP150" s="359">
        <f t="shared" ca="1" si="246"/>
        <v>0</v>
      </c>
      <c r="CQ150" s="359">
        <f t="shared" ca="1" si="247"/>
        <v>0</v>
      </c>
      <c r="CR150" s="359">
        <f t="shared" ca="1" si="248"/>
        <v>0</v>
      </c>
      <c r="CS150" s="359">
        <f t="shared" ca="1" si="284"/>
        <v>0</v>
      </c>
      <c r="CU150" s="362">
        <f t="shared" ca="1" si="308"/>
        <v>261</v>
      </c>
      <c r="CV150" s="362">
        <v>142</v>
      </c>
      <c r="CW150" s="371">
        <f t="shared" ca="1" si="309"/>
        <v>0</v>
      </c>
      <c r="CX150" s="359">
        <f t="shared" ca="1" si="249"/>
        <v>0</v>
      </c>
      <c r="CY150" s="359">
        <f t="shared" ca="1" si="250"/>
        <v>0</v>
      </c>
      <c r="CZ150" s="359">
        <f t="shared" ca="1" si="251"/>
        <v>0</v>
      </c>
      <c r="DA150" s="359">
        <f t="shared" ca="1" si="252"/>
        <v>0</v>
      </c>
      <c r="DB150" s="359">
        <f t="shared" ca="1" si="285"/>
        <v>0</v>
      </c>
      <c r="DD150" s="362">
        <f t="shared" ca="1" si="310"/>
        <v>261</v>
      </c>
      <c r="DE150" s="362">
        <v>142</v>
      </c>
      <c r="DF150" s="371">
        <f t="shared" ca="1" si="311"/>
        <v>0</v>
      </c>
      <c r="DG150" s="359">
        <f t="shared" ca="1" si="253"/>
        <v>0</v>
      </c>
      <c r="DH150" s="359">
        <f t="shared" ca="1" si="254"/>
        <v>0</v>
      </c>
      <c r="DI150" s="359">
        <f t="shared" ca="1" si="255"/>
        <v>0</v>
      </c>
      <c r="DJ150" s="359">
        <f t="shared" ca="1" si="256"/>
        <v>0</v>
      </c>
      <c r="DK150" s="359">
        <f t="shared" ca="1" si="286"/>
        <v>0</v>
      </c>
      <c r="DM150" s="362">
        <f t="shared" ca="1" si="312"/>
        <v>261</v>
      </c>
      <c r="DN150" s="362">
        <v>142</v>
      </c>
      <c r="DO150" s="371">
        <f t="shared" ca="1" si="313"/>
        <v>0</v>
      </c>
      <c r="DP150" s="359">
        <f t="shared" ca="1" si="257"/>
        <v>0</v>
      </c>
      <c r="DQ150" s="359">
        <f t="shared" ca="1" si="258"/>
        <v>0</v>
      </c>
      <c r="DR150" s="359">
        <f t="shared" ca="1" si="259"/>
        <v>0</v>
      </c>
      <c r="DS150" s="359">
        <f t="shared" ca="1" si="260"/>
        <v>0</v>
      </c>
      <c r="DT150" s="359">
        <f t="shared" ca="1" si="287"/>
        <v>0</v>
      </c>
      <c r="DV150" s="362">
        <f t="shared" ca="1" si="314"/>
        <v>261</v>
      </c>
      <c r="DW150" s="362">
        <v>142</v>
      </c>
      <c r="DX150" s="371">
        <f t="shared" ca="1" si="315"/>
        <v>0</v>
      </c>
      <c r="DY150" s="359">
        <f t="shared" ca="1" si="261"/>
        <v>0</v>
      </c>
      <c r="DZ150" s="359">
        <f t="shared" ca="1" si="262"/>
        <v>0</v>
      </c>
      <c r="EA150" s="359">
        <f t="shared" ca="1" si="263"/>
        <v>0</v>
      </c>
      <c r="EB150" s="359">
        <f t="shared" ca="1" si="264"/>
        <v>0</v>
      </c>
      <c r="EC150" s="359">
        <f t="shared" ca="1" si="288"/>
        <v>0</v>
      </c>
      <c r="EE150" s="362">
        <f t="shared" ca="1" si="316"/>
        <v>261</v>
      </c>
      <c r="EF150" s="362">
        <v>142</v>
      </c>
      <c r="EG150" s="371">
        <f t="shared" ca="1" si="317"/>
        <v>0</v>
      </c>
      <c r="EH150" s="359">
        <f t="shared" ca="1" si="265"/>
        <v>0</v>
      </c>
      <c r="EI150" s="359">
        <f t="shared" ca="1" si="266"/>
        <v>0</v>
      </c>
      <c r="EJ150" s="359">
        <f t="shared" ca="1" si="267"/>
        <v>0</v>
      </c>
      <c r="EK150" s="359">
        <f t="shared" ca="1" si="268"/>
        <v>0</v>
      </c>
      <c r="EL150" s="359">
        <f t="shared" ca="1" si="289"/>
        <v>0</v>
      </c>
    </row>
    <row r="151" spans="6:142" x14ac:dyDescent="0.35">
      <c r="F151" s="372">
        <f ca="1">IFERROR(INDEX('Inflation Rates'!$A$16:$H$138,MATCH('TSP Traditional'!$H151,'Inflation Rates'!$A$16:$A$138,0),8)/INDEX('Inflation Rates'!$A$16:$H$138,MATCH('TSP Traditional'!$H151,'Inflation Rates'!$A$16:$A$138,0)-1,8)-1,F150)</f>
        <v>2.0000000000000018E-2</v>
      </c>
      <c r="G151" s="372">
        <f ca="1">IFERROR(INDEX('Inflation Rates'!$A$16:$H$138,MATCH('TSP Traditional'!$H151,'Inflation Rates'!$A$16:$A$138,0),6)/INDEX('Inflation Rates'!$A$16:$H$138,MATCH('TSP Traditional'!$H151,'Inflation Rates'!$A$16:$A$138,0)-1,6)-1,G150)</f>
        <v>2.0999999999999908E-2</v>
      </c>
      <c r="H151" s="362">
        <f t="shared" ca="1" si="318"/>
        <v>2162</v>
      </c>
      <c r="I151" s="362">
        <f t="shared" ca="1" si="319"/>
        <v>262</v>
      </c>
      <c r="J151" s="362">
        <v>143</v>
      </c>
      <c r="K151" s="371">
        <f t="shared" ca="1" si="216"/>
        <v>0</v>
      </c>
      <c r="L151" s="359">
        <f t="shared" ca="1" si="269"/>
        <v>0</v>
      </c>
      <c r="M151" s="359">
        <f t="shared" ca="1" si="270"/>
        <v>0</v>
      </c>
      <c r="N151" s="359">
        <f t="shared" ca="1" si="271"/>
        <v>0</v>
      </c>
      <c r="O151" s="359">
        <f t="shared" ca="1" si="272"/>
        <v>0</v>
      </c>
      <c r="P151" s="359">
        <f t="shared" ca="1" si="290"/>
        <v>0</v>
      </c>
      <c r="R151" s="362">
        <f t="shared" ca="1" si="320"/>
        <v>262</v>
      </c>
      <c r="S151" s="362">
        <v>142</v>
      </c>
      <c r="T151" s="371">
        <f t="shared" ca="1" si="321"/>
        <v>0</v>
      </c>
      <c r="U151" s="359">
        <f t="shared" ca="1" si="273"/>
        <v>0</v>
      </c>
      <c r="V151" s="359">
        <f t="shared" ca="1" si="274"/>
        <v>0</v>
      </c>
      <c r="W151" s="359">
        <f t="shared" ca="1" si="275"/>
        <v>0</v>
      </c>
      <c r="X151" s="359">
        <f t="shared" ca="1" si="276"/>
        <v>0</v>
      </c>
      <c r="Y151" s="359">
        <f t="shared" ca="1" si="291"/>
        <v>0</v>
      </c>
      <c r="AA151" s="362">
        <f t="shared" ca="1" si="292"/>
        <v>262</v>
      </c>
      <c r="AB151" s="362">
        <v>143</v>
      </c>
      <c r="AC151" s="371">
        <f t="shared" ca="1" si="293"/>
        <v>0</v>
      </c>
      <c r="AD151" s="359">
        <f t="shared" ca="1" si="217"/>
        <v>0</v>
      </c>
      <c r="AE151" s="359">
        <f t="shared" ca="1" si="218"/>
        <v>0</v>
      </c>
      <c r="AF151" s="359">
        <f t="shared" ca="1" si="219"/>
        <v>0</v>
      </c>
      <c r="AG151" s="359">
        <f t="shared" ca="1" si="220"/>
        <v>0</v>
      </c>
      <c r="AH151" s="359">
        <f t="shared" ca="1" si="277"/>
        <v>0</v>
      </c>
      <c r="AJ151" s="362">
        <f t="shared" ca="1" si="294"/>
        <v>262</v>
      </c>
      <c r="AK151" s="362">
        <v>143</v>
      </c>
      <c r="AL151" s="371">
        <f t="shared" ca="1" si="295"/>
        <v>0</v>
      </c>
      <c r="AM151" s="359">
        <f t="shared" ca="1" si="221"/>
        <v>0</v>
      </c>
      <c r="AN151" s="359">
        <f t="shared" ca="1" si="222"/>
        <v>0</v>
      </c>
      <c r="AO151" s="359">
        <f t="shared" ca="1" si="223"/>
        <v>0</v>
      </c>
      <c r="AP151" s="359">
        <f t="shared" ca="1" si="224"/>
        <v>0</v>
      </c>
      <c r="AQ151" s="359">
        <f t="shared" ca="1" si="278"/>
        <v>0</v>
      </c>
      <c r="AS151" s="362">
        <f t="shared" ca="1" si="296"/>
        <v>262</v>
      </c>
      <c r="AT151" s="362">
        <v>143</v>
      </c>
      <c r="AU151" s="371">
        <f t="shared" ca="1" si="297"/>
        <v>0</v>
      </c>
      <c r="AV151" s="359">
        <f t="shared" ca="1" si="225"/>
        <v>0</v>
      </c>
      <c r="AW151" s="359">
        <f t="shared" ca="1" si="226"/>
        <v>0</v>
      </c>
      <c r="AX151" s="359">
        <f t="shared" ca="1" si="227"/>
        <v>0</v>
      </c>
      <c r="AY151" s="359">
        <f t="shared" ca="1" si="228"/>
        <v>0</v>
      </c>
      <c r="AZ151" s="359">
        <f t="shared" ca="1" si="279"/>
        <v>0</v>
      </c>
      <c r="BB151" s="362">
        <f t="shared" ca="1" si="298"/>
        <v>262</v>
      </c>
      <c r="BC151" s="362">
        <v>143</v>
      </c>
      <c r="BD151" s="371">
        <f t="shared" ca="1" si="299"/>
        <v>0</v>
      </c>
      <c r="BE151" s="359">
        <f t="shared" ca="1" si="229"/>
        <v>0</v>
      </c>
      <c r="BF151" s="359">
        <f t="shared" ca="1" si="230"/>
        <v>0</v>
      </c>
      <c r="BG151" s="359">
        <f t="shared" ca="1" si="231"/>
        <v>0</v>
      </c>
      <c r="BH151" s="359">
        <f t="shared" ca="1" si="232"/>
        <v>0</v>
      </c>
      <c r="BI151" s="359">
        <f t="shared" ca="1" si="280"/>
        <v>0</v>
      </c>
      <c r="BK151" s="362">
        <f t="shared" ca="1" si="300"/>
        <v>262</v>
      </c>
      <c r="BL151" s="362">
        <v>143</v>
      </c>
      <c r="BM151" s="371">
        <f t="shared" ca="1" si="301"/>
        <v>0</v>
      </c>
      <c r="BN151" s="359">
        <f t="shared" ca="1" si="233"/>
        <v>0</v>
      </c>
      <c r="BO151" s="359">
        <f t="shared" ca="1" si="234"/>
        <v>0</v>
      </c>
      <c r="BP151" s="359">
        <f t="shared" ca="1" si="235"/>
        <v>0</v>
      </c>
      <c r="BQ151" s="359">
        <f t="shared" ca="1" si="236"/>
        <v>0</v>
      </c>
      <c r="BR151" s="359">
        <f t="shared" ca="1" si="281"/>
        <v>0</v>
      </c>
      <c r="BT151" s="362">
        <f t="shared" ca="1" si="302"/>
        <v>262</v>
      </c>
      <c r="BU151" s="362">
        <v>143</v>
      </c>
      <c r="BV151" s="371">
        <f t="shared" ca="1" si="303"/>
        <v>0</v>
      </c>
      <c r="BW151" s="359">
        <f t="shared" ca="1" si="237"/>
        <v>0</v>
      </c>
      <c r="BX151" s="359">
        <f t="shared" ca="1" si="238"/>
        <v>0</v>
      </c>
      <c r="BY151" s="359">
        <f t="shared" ca="1" si="239"/>
        <v>0</v>
      </c>
      <c r="BZ151" s="359">
        <f t="shared" ca="1" si="240"/>
        <v>0</v>
      </c>
      <c r="CA151" s="359">
        <f t="shared" ca="1" si="282"/>
        <v>0</v>
      </c>
      <c r="CC151" s="362">
        <f t="shared" ca="1" si="304"/>
        <v>262</v>
      </c>
      <c r="CD151" s="362">
        <v>143</v>
      </c>
      <c r="CE151" s="371">
        <f t="shared" ca="1" si="305"/>
        <v>0</v>
      </c>
      <c r="CF151" s="359">
        <f t="shared" ca="1" si="241"/>
        <v>0</v>
      </c>
      <c r="CG151" s="359">
        <f t="shared" ca="1" si="242"/>
        <v>0</v>
      </c>
      <c r="CH151" s="359">
        <f t="shared" ca="1" si="243"/>
        <v>0</v>
      </c>
      <c r="CI151" s="359">
        <f t="shared" ca="1" si="244"/>
        <v>0</v>
      </c>
      <c r="CJ151" s="359">
        <f t="shared" ca="1" si="283"/>
        <v>0</v>
      </c>
      <c r="CL151" s="362">
        <f t="shared" ca="1" si="306"/>
        <v>262</v>
      </c>
      <c r="CM151" s="362">
        <v>143</v>
      </c>
      <c r="CN151" s="371">
        <f t="shared" ca="1" si="307"/>
        <v>0</v>
      </c>
      <c r="CO151" s="359">
        <f t="shared" ca="1" si="245"/>
        <v>0</v>
      </c>
      <c r="CP151" s="359">
        <f t="shared" ca="1" si="246"/>
        <v>0</v>
      </c>
      <c r="CQ151" s="359">
        <f t="shared" ca="1" si="247"/>
        <v>0</v>
      </c>
      <c r="CR151" s="359">
        <f t="shared" ca="1" si="248"/>
        <v>0</v>
      </c>
      <c r="CS151" s="359">
        <f t="shared" ca="1" si="284"/>
        <v>0</v>
      </c>
      <c r="CU151" s="362">
        <f t="shared" ca="1" si="308"/>
        <v>262</v>
      </c>
      <c r="CV151" s="362">
        <v>143</v>
      </c>
      <c r="CW151" s="371">
        <f t="shared" ca="1" si="309"/>
        <v>0</v>
      </c>
      <c r="CX151" s="359">
        <f t="shared" ca="1" si="249"/>
        <v>0</v>
      </c>
      <c r="CY151" s="359">
        <f t="shared" ca="1" si="250"/>
        <v>0</v>
      </c>
      <c r="CZ151" s="359">
        <f t="shared" ca="1" si="251"/>
        <v>0</v>
      </c>
      <c r="DA151" s="359">
        <f t="shared" ca="1" si="252"/>
        <v>0</v>
      </c>
      <c r="DB151" s="359">
        <f t="shared" ca="1" si="285"/>
        <v>0</v>
      </c>
      <c r="DD151" s="362">
        <f t="shared" ca="1" si="310"/>
        <v>262</v>
      </c>
      <c r="DE151" s="362">
        <v>143</v>
      </c>
      <c r="DF151" s="371">
        <f t="shared" ca="1" si="311"/>
        <v>0</v>
      </c>
      <c r="DG151" s="359">
        <f t="shared" ca="1" si="253"/>
        <v>0</v>
      </c>
      <c r="DH151" s="359">
        <f t="shared" ca="1" si="254"/>
        <v>0</v>
      </c>
      <c r="DI151" s="359">
        <f t="shared" ca="1" si="255"/>
        <v>0</v>
      </c>
      <c r="DJ151" s="359">
        <f t="shared" ca="1" si="256"/>
        <v>0</v>
      </c>
      <c r="DK151" s="359">
        <f t="shared" ca="1" si="286"/>
        <v>0</v>
      </c>
      <c r="DM151" s="362">
        <f t="shared" ca="1" si="312"/>
        <v>262</v>
      </c>
      <c r="DN151" s="362">
        <v>143</v>
      </c>
      <c r="DO151" s="371">
        <f t="shared" ca="1" si="313"/>
        <v>0</v>
      </c>
      <c r="DP151" s="359">
        <f t="shared" ca="1" si="257"/>
        <v>0</v>
      </c>
      <c r="DQ151" s="359">
        <f t="shared" ca="1" si="258"/>
        <v>0</v>
      </c>
      <c r="DR151" s="359">
        <f t="shared" ca="1" si="259"/>
        <v>0</v>
      </c>
      <c r="DS151" s="359">
        <f t="shared" ca="1" si="260"/>
        <v>0</v>
      </c>
      <c r="DT151" s="359">
        <f t="shared" ca="1" si="287"/>
        <v>0</v>
      </c>
      <c r="DV151" s="362">
        <f t="shared" ca="1" si="314"/>
        <v>262</v>
      </c>
      <c r="DW151" s="362">
        <v>143</v>
      </c>
      <c r="DX151" s="371">
        <f t="shared" ca="1" si="315"/>
        <v>0</v>
      </c>
      <c r="DY151" s="359">
        <f t="shared" ca="1" si="261"/>
        <v>0</v>
      </c>
      <c r="DZ151" s="359">
        <f t="shared" ca="1" si="262"/>
        <v>0</v>
      </c>
      <c r="EA151" s="359">
        <f t="shared" ca="1" si="263"/>
        <v>0</v>
      </c>
      <c r="EB151" s="359">
        <f t="shared" ca="1" si="264"/>
        <v>0</v>
      </c>
      <c r="EC151" s="359">
        <f t="shared" ca="1" si="288"/>
        <v>0</v>
      </c>
      <c r="EE151" s="362">
        <f t="shared" ca="1" si="316"/>
        <v>262</v>
      </c>
      <c r="EF151" s="362">
        <v>143</v>
      </c>
      <c r="EG151" s="371">
        <f t="shared" ca="1" si="317"/>
        <v>0</v>
      </c>
      <c r="EH151" s="359">
        <f t="shared" ca="1" si="265"/>
        <v>0</v>
      </c>
      <c r="EI151" s="359">
        <f t="shared" ca="1" si="266"/>
        <v>0</v>
      </c>
      <c r="EJ151" s="359">
        <f t="shared" ca="1" si="267"/>
        <v>0</v>
      </c>
      <c r="EK151" s="359">
        <f t="shared" ca="1" si="268"/>
        <v>0</v>
      </c>
      <c r="EL151" s="359">
        <f t="shared" ca="1" si="289"/>
        <v>0</v>
      </c>
    </row>
    <row r="152" spans="6:142" x14ac:dyDescent="0.35">
      <c r="F152" s="372">
        <f ca="1">IFERROR(INDEX('Inflation Rates'!$A$16:$H$138,MATCH('TSP Traditional'!$H152,'Inflation Rates'!$A$16:$A$138,0),8)/INDEX('Inflation Rates'!$A$16:$H$138,MATCH('TSP Traditional'!$H152,'Inflation Rates'!$A$16:$A$138,0)-1,8)-1,F151)</f>
        <v>2.0000000000000018E-2</v>
      </c>
      <c r="G152" s="372">
        <f ca="1">IFERROR(INDEX('Inflation Rates'!$A$16:$H$138,MATCH('TSP Traditional'!$H152,'Inflation Rates'!$A$16:$A$138,0),6)/INDEX('Inflation Rates'!$A$16:$H$138,MATCH('TSP Traditional'!$H152,'Inflation Rates'!$A$16:$A$138,0)-1,6)-1,G151)</f>
        <v>2.0999999999999908E-2</v>
      </c>
      <c r="H152" s="362">
        <f t="shared" ca="1" si="318"/>
        <v>2163</v>
      </c>
      <c r="I152" s="362">
        <f t="shared" ca="1" si="319"/>
        <v>263</v>
      </c>
      <c r="J152" s="362">
        <v>144</v>
      </c>
      <c r="K152" s="371">
        <f t="shared" ca="1" si="216"/>
        <v>0</v>
      </c>
      <c r="L152" s="359">
        <f t="shared" ca="1" si="269"/>
        <v>0</v>
      </c>
      <c r="M152" s="359">
        <f t="shared" ca="1" si="270"/>
        <v>0</v>
      </c>
      <c r="N152" s="359">
        <f t="shared" ca="1" si="271"/>
        <v>0</v>
      </c>
      <c r="O152" s="359">
        <f t="shared" ca="1" si="272"/>
        <v>0</v>
      </c>
      <c r="P152" s="359">
        <f t="shared" ca="1" si="290"/>
        <v>0</v>
      </c>
      <c r="R152" s="362">
        <f t="shared" ca="1" si="320"/>
        <v>263</v>
      </c>
      <c r="S152" s="362">
        <v>143</v>
      </c>
      <c r="T152" s="371">
        <f t="shared" ca="1" si="321"/>
        <v>0</v>
      </c>
      <c r="U152" s="359">
        <f t="shared" ca="1" si="273"/>
        <v>0</v>
      </c>
      <c r="V152" s="359">
        <f t="shared" ca="1" si="274"/>
        <v>0</v>
      </c>
      <c r="W152" s="359">
        <f t="shared" ca="1" si="275"/>
        <v>0</v>
      </c>
      <c r="X152" s="359">
        <f t="shared" ca="1" si="276"/>
        <v>0</v>
      </c>
      <c r="Y152" s="359">
        <f t="shared" ca="1" si="291"/>
        <v>0</v>
      </c>
      <c r="AA152" s="362">
        <f t="shared" ca="1" si="292"/>
        <v>263</v>
      </c>
      <c r="AB152" s="362">
        <v>144</v>
      </c>
      <c r="AC152" s="371">
        <f t="shared" ca="1" si="293"/>
        <v>0</v>
      </c>
      <c r="AD152" s="359">
        <f t="shared" ca="1" si="217"/>
        <v>0</v>
      </c>
      <c r="AE152" s="359">
        <f t="shared" ca="1" si="218"/>
        <v>0</v>
      </c>
      <c r="AF152" s="359">
        <f t="shared" ca="1" si="219"/>
        <v>0</v>
      </c>
      <c r="AG152" s="359">
        <f t="shared" ca="1" si="220"/>
        <v>0</v>
      </c>
      <c r="AH152" s="359">
        <f t="shared" ca="1" si="277"/>
        <v>0</v>
      </c>
      <c r="AJ152" s="362">
        <f t="shared" ca="1" si="294"/>
        <v>263</v>
      </c>
      <c r="AK152" s="362">
        <v>144</v>
      </c>
      <c r="AL152" s="371">
        <f t="shared" ca="1" si="295"/>
        <v>0</v>
      </c>
      <c r="AM152" s="359">
        <f t="shared" ca="1" si="221"/>
        <v>0</v>
      </c>
      <c r="AN152" s="359">
        <f t="shared" ca="1" si="222"/>
        <v>0</v>
      </c>
      <c r="AO152" s="359">
        <f t="shared" ca="1" si="223"/>
        <v>0</v>
      </c>
      <c r="AP152" s="359">
        <f t="shared" ca="1" si="224"/>
        <v>0</v>
      </c>
      <c r="AQ152" s="359">
        <f t="shared" ca="1" si="278"/>
        <v>0</v>
      </c>
      <c r="AS152" s="362">
        <f t="shared" ca="1" si="296"/>
        <v>263</v>
      </c>
      <c r="AT152" s="362">
        <v>144</v>
      </c>
      <c r="AU152" s="371">
        <f t="shared" ca="1" si="297"/>
        <v>0</v>
      </c>
      <c r="AV152" s="359">
        <f t="shared" ca="1" si="225"/>
        <v>0</v>
      </c>
      <c r="AW152" s="359">
        <f t="shared" ca="1" si="226"/>
        <v>0</v>
      </c>
      <c r="AX152" s="359">
        <f t="shared" ca="1" si="227"/>
        <v>0</v>
      </c>
      <c r="AY152" s="359">
        <f t="shared" ca="1" si="228"/>
        <v>0</v>
      </c>
      <c r="AZ152" s="359">
        <f t="shared" ca="1" si="279"/>
        <v>0</v>
      </c>
      <c r="BB152" s="362">
        <f t="shared" ca="1" si="298"/>
        <v>263</v>
      </c>
      <c r="BC152" s="362">
        <v>144</v>
      </c>
      <c r="BD152" s="371">
        <f t="shared" ca="1" si="299"/>
        <v>0</v>
      </c>
      <c r="BE152" s="359">
        <f t="shared" ca="1" si="229"/>
        <v>0</v>
      </c>
      <c r="BF152" s="359">
        <f t="shared" ca="1" si="230"/>
        <v>0</v>
      </c>
      <c r="BG152" s="359">
        <f t="shared" ca="1" si="231"/>
        <v>0</v>
      </c>
      <c r="BH152" s="359">
        <f t="shared" ca="1" si="232"/>
        <v>0</v>
      </c>
      <c r="BI152" s="359">
        <f t="shared" ca="1" si="280"/>
        <v>0</v>
      </c>
      <c r="BK152" s="362">
        <f t="shared" ca="1" si="300"/>
        <v>263</v>
      </c>
      <c r="BL152" s="362">
        <v>144</v>
      </c>
      <c r="BM152" s="371">
        <f t="shared" ca="1" si="301"/>
        <v>0</v>
      </c>
      <c r="BN152" s="359">
        <f t="shared" ca="1" si="233"/>
        <v>0</v>
      </c>
      <c r="BO152" s="359">
        <f t="shared" ca="1" si="234"/>
        <v>0</v>
      </c>
      <c r="BP152" s="359">
        <f t="shared" ca="1" si="235"/>
        <v>0</v>
      </c>
      <c r="BQ152" s="359">
        <f t="shared" ca="1" si="236"/>
        <v>0</v>
      </c>
      <c r="BR152" s="359">
        <f t="shared" ca="1" si="281"/>
        <v>0</v>
      </c>
      <c r="BT152" s="362">
        <f t="shared" ca="1" si="302"/>
        <v>263</v>
      </c>
      <c r="BU152" s="362">
        <v>144</v>
      </c>
      <c r="BV152" s="371">
        <f t="shared" ca="1" si="303"/>
        <v>0</v>
      </c>
      <c r="BW152" s="359">
        <f t="shared" ca="1" si="237"/>
        <v>0</v>
      </c>
      <c r="BX152" s="359">
        <f t="shared" ca="1" si="238"/>
        <v>0</v>
      </c>
      <c r="BY152" s="359">
        <f t="shared" ca="1" si="239"/>
        <v>0</v>
      </c>
      <c r="BZ152" s="359">
        <f t="shared" ca="1" si="240"/>
        <v>0</v>
      </c>
      <c r="CA152" s="359">
        <f t="shared" ca="1" si="282"/>
        <v>0</v>
      </c>
      <c r="CC152" s="362">
        <f t="shared" ca="1" si="304"/>
        <v>263</v>
      </c>
      <c r="CD152" s="362">
        <v>144</v>
      </c>
      <c r="CE152" s="371">
        <f t="shared" ca="1" si="305"/>
        <v>0</v>
      </c>
      <c r="CF152" s="359">
        <f t="shared" ca="1" si="241"/>
        <v>0</v>
      </c>
      <c r="CG152" s="359">
        <f t="shared" ca="1" si="242"/>
        <v>0</v>
      </c>
      <c r="CH152" s="359">
        <f t="shared" ca="1" si="243"/>
        <v>0</v>
      </c>
      <c r="CI152" s="359">
        <f t="shared" ca="1" si="244"/>
        <v>0</v>
      </c>
      <c r="CJ152" s="359">
        <f t="shared" ca="1" si="283"/>
        <v>0</v>
      </c>
      <c r="CL152" s="362">
        <f t="shared" ca="1" si="306"/>
        <v>263</v>
      </c>
      <c r="CM152" s="362">
        <v>144</v>
      </c>
      <c r="CN152" s="371">
        <f t="shared" ca="1" si="307"/>
        <v>0</v>
      </c>
      <c r="CO152" s="359">
        <f t="shared" ca="1" si="245"/>
        <v>0</v>
      </c>
      <c r="CP152" s="359">
        <f t="shared" ca="1" si="246"/>
        <v>0</v>
      </c>
      <c r="CQ152" s="359">
        <f t="shared" ca="1" si="247"/>
        <v>0</v>
      </c>
      <c r="CR152" s="359">
        <f t="shared" ca="1" si="248"/>
        <v>0</v>
      </c>
      <c r="CS152" s="359">
        <f t="shared" ca="1" si="284"/>
        <v>0</v>
      </c>
      <c r="CU152" s="362">
        <f t="shared" ca="1" si="308"/>
        <v>263</v>
      </c>
      <c r="CV152" s="362">
        <v>144</v>
      </c>
      <c r="CW152" s="371">
        <f t="shared" ca="1" si="309"/>
        <v>0</v>
      </c>
      <c r="CX152" s="359">
        <f t="shared" ca="1" si="249"/>
        <v>0</v>
      </c>
      <c r="CY152" s="359">
        <f t="shared" ca="1" si="250"/>
        <v>0</v>
      </c>
      <c r="CZ152" s="359">
        <f t="shared" ca="1" si="251"/>
        <v>0</v>
      </c>
      <c r="DA152" s="359">
        <f t="shared" ca="1" si="252"/>
        <v>0</v>
      </c>
      <c r="DB152" s="359">
        <f t="shared" ca="1" si="285"/>
        <v>0</v>
      </c>
      <c r="DD152" s="362">
        <f t="shared" ca="1" si="310"/>
        <v>263</v>
      </c>
      <c r="DE152" s="362">
        <v>144</v>
      </c>
      <c r="DF152" s="371">
        <f t="shared" ca="1" si="311"/>
        <v>0</v>
      </c>
      <c r="DG152" s="359">
        <f t="shared" ca="1" si="253"/>
        <v>0</v>
      </c>
      <c r="DH152" s="359">
        <f t="shared" ca="1" si="254"/>
        <v>0</v>
      </c>
      <c r="DI152" s="359">
        <f t="shared" ca="1" si="255"/>
        <v>0</v>
      </c>
      <c r="DJ152" s="359">
        <f t="shared" ca="1" si="256"/>
        <v>0</v>
      </c>
      <c r="DK152" s="359">
        <f t="shared" ca="1" si="286"/>
        <v>0</v>
      </c>
      <c r="DM152" s="362">
        <f t="shared" ca="1" si="312"/>
        <v>263</v>
      </c>
      <c r="DN152" s="362">
        <v>144</v>
      </c>
      <c r="DO152" s="371">
        <f t="shared" ca="1" si="313"/>
        <v>0</v>
      </c>
      <c r="DP152" s="359">
        <f t="shared" ca="1" si="257"/>
        <v>0</v>
      </c>
      <c r="DQ152" s="359">
        <f t="shared" ca="1" si="258"/>
        <v>0</v>
      </c>
      <c r="DR152" s="359">
        <f t="shared" ca="1" si="259"/>
        <v>0</v>
      </c>
      <c r="DS152" s="359">
        <f t="shared" ca="1" si="260"/>
        <v>0</v>
      </c>
      <c r="DT152" s="359">
        <f t="shared" ca="1" si="287"/>
        <v>0</v>
      </c>
      <c r="DV152" s="362">
        <f t="shared" ca="1" si="314"/>
        <v>263</v>
      </c>
      <c r="DW152" s="362">
        <v>144</v>
      </c>
      <c r="DX152" s="371">
        <f t="shared" ca="1" si="315"/>
        <v>0</v>
      </c>
      <c r="DY152" s="359">
        <f t="shared" ca="1" si="261"/>
        <v>0</v>
      </c>
      <c r="DZ152" s="359">
        <f t="shared" ca="1" si="262"/>
        <v>0</v>
      </c>
      <c r="EA152" s="359">
        <f t="shared" ca="1" si="263"/>
        <v>0</v>
      </c>
      <c r="EB152" s="359">
        <f t="shared" ca="1" si="264"/>
        <v>0</v>
      </c>
      <c r="EC152" s="359">
        <f t="shared" ca="1" si="288"/>
        <v>0</v>
      </c>
      <c r="EE152" s="362">
        <f t="shared" ca="1" si="316"/>
        <v>263</v>
      </c>
      <c r="EF152" s="362">
        <v>144</v>
      </c>
      <c r="EG152" s="371">
        <f t="shared" ca="1" si="317"/>
        <v>0</v>
      </c>
      <c r="EH152" s="359">
        <f t="shared" ca="1" si="265"/>
        <v>0</v>
      </c>
      <c r="EI152" s="359">
        <f t="shared" ca="1" si="266"/>
        <v>0</v>
      </c>
      <c r="EJ152" s="359">
        <f t="shared" ca="1" si="267"/>
        <v>0</v>
      </c>
      <c r="EK152" s="359">
        <f t="shared" ca="1" si="268"/>
        <v>0</v>
      </c>
      <c r="EL152" s="359">
        <f t="shared" ca="1" si="289"/>
        <v>0</v>
      </c>
    </row>
    <row r="153" spans="6:142" x14ac:dyDescent="0.35">
      <c r="F153" s="372">
        <f ca="1">IFERROR(INDEX('Inflation Rates'!$A$16:$H$138,MATCH('TSP Traditional'!$H153,'Inflation Rates'!$A$16:$A$138,0),8)/INDEX('Inflation Rates'!$A$16:$H$138,MATCH('TSP Traditional'!$H153,'Inflation Rates'!$A$16:$A$138,0)-1,8)-1,F152)</f>
        <v>2.0000000000000018E-2</v>
      </c>
      <c r="G153" s="372">
        <f ca="1">IFERROR(INDEX('Inflation Rates'!$A$16:$H$138,MATCH('TSP Traditional'!$H153,'Inflation Rates'!$A$16:$A$138,0),6)/INDEX('Inflation Rates'!$A$16:$H$138,MATCH('TSP Traditional'!$H153,'Inflation Rates'!$A$16:$A$138,0)-1,6)-1,G152)</f>
        <v>2.0999999999999908E-2</v>
      </c>
      <c r="H153" s="362">
        <f t="shared" ca="1" si="318"/>
        <v>2164</v>
      </c>
      <c r="I153" s="362">
        <f t="shared" ca="1" si="319"/>
        <v>264</v>
      </c>
      <c r="J153" s="362">
        <v>145</v>
      </c>
      <c r="K153" s="371">
        <f t="shared" ca="1" si="216"/>
        <v>0</v>
      </c>
      <c r="L153" s="359">
        <f t="shared" ca="1" si="269"/>
        <v>0</v>
      </c>
      <c r="M153" s="359">
        <f t="shared" ca="1" si="270"/>
        <v>0</v>
      </c>
      <c r="N153" s="359">
        <f t="shared" ca="1" si="271"/>
        <v>0</v>
      </c>
      <c r="O153" s="359">
        <f t="shared" ca="1" si="272"/>
        <v>0</v>
      </c>
      <c r="P153" s="359">
        <f t="shared" ca="1" si="290"/>
        <v>0</v>
      </c>
      <c r="R153" s="362">
        <f t="shared" ca="1" si="320"/>
        <v>264</v>
      </c>
      <c r="S153" s="362">
        <v>144</v>
      </c>
      <c r="T153" s="371">
        <f t="shared" ca="1" si="321"/>
        <v>0</v>
      </c>
      <c r="U153" s="359">
        <f t="shared" ca="1" si="273"/>
        <v>0</v>
      </c>
      <c r="V153" s="359">
        <f t="shared" ca="1" si="274"/>
        <v>0</v>
      </c>
      <c r="W153" s="359">
        <f t="shared" ca="1" si="275"/>
        <v>0</v>
      </c>
      <c r="X153" s="359">
        <f t="shared" ca="1" si="276"/>
        <v>0</v>
      </c>
      <c r="Y153" s="359">
        <f t="shared" ca="1" si="291"/>
        <v>0</v>
      </c>
      <c r="AA153" s="362">
        <f t="shared" ca="1" si="292"/>
        <v>264</v>
      </c>
      <c r="AB153" s="362">
        <v>145</v>
      </c>
      <c r="AC153" s="371">
        <f t="shared" ca="1" si="293"/>
        <v>0</v>
      </c>
      <c r="AD153" s="359">
        <f t="shared" ca="1" si="217"/>
        <v>0</v>
      </c>
      <c r="AE153" s="359">
        <f t="shared" ca="1" si="218"/>
        <v>0</v>
      </c>
      <c r="AF153" s="359">
        <f t="shared" ca="1" si="219"/>
        <v>0</v>
      </c>
      <c r="AG153" s="359">
        <f t="shared" ca="1" si="220"/>
        <v>0</v>
      </c>
      <c r="AH153" s="359">
        <f t="shared" ca="1" si="277"/>
        <v>0</v>
      </c>
      <c r="AJ153" s="362">
        <f t="shared" ca="1" si="294"/>
        <v>264</v>
      </c>
      <c r="AK153" s="362">
        <v>145</v>
      </c>
      <c r="AL153" s="371">
        <f t="shared" ca="1" si="295"/>
        <v>0</v>
      </c>
      <c r="AM153" s="359">
        <f t="shared" ca="1" si="221"/>
        <v>0</v>
      </c>
      <c r="AN153" s="359">
        <f t="shared" ca="1" si="222"/>
        <v>0</v>
      </c>
      <c r="AO153" s="359">
        <f t="shared" ca="1" si="223"/>
        <v>0</v>
      </c>
      <c r="AP153" s="359">
        <f t="shared" ca="1" si="224"/>
        <v>0</v>
      </c>
      <c r="AQ153" s="359">
        <f t="shared" ca="1" si="278"/>
        <v>0</v>
      </c>
      <c r="AS153" s="362">
        <f t="shared" ca="1" si="296"/>
        <v>264</v>
      </c>
      <c r="AT153" s="362">
        <v>145</v>
      </c>
      <c r="AU153" s="371">
        <f t="shared" ca="1" si="297"/>
        <v>0</v>
      </c>
      <c r="AV153" s="359">
        <f t="shared" ca="1" si="225"/>
        <v>0</v>
      </c>
      <c r="AW153" s="359">
        <f t="shared" ca="1" si="226"/>
        <v>0</v>
      </c>
      <c r="AX153" s="359">
        <f t="shared" ca="1" si="227"/>
        <v>0</v>
      </c>
      <c r="AY153" s="359">
        <f t="shared" ca="1" si="228"/>
        <v>0</v>
      </c>
      <c r="AZ153" s="359">
        <f t="shared" ca="1" si="279"/>
        <v>0</v>
      </c>
      <c r="BB153" s="362">
        <f t="shared" ca="1" si="298"/>
        <v>264</v>
      </c>
      <c r="BC153" s="362">
        <v>145</v>
      </c>
      <c r="BD153" s="371">
        <f t="shared" ca="1" si="299"/>
        <v>0</v>
      </c>
      <c r="BE153" s="359">
        <f t="shared" ca="1" si="229"/>
        <v>0</v>
      </c>
      <c r="BF153" s="359">
        <f t="shared" ca="1" si="230"/>
        <v>0</v>
      </c>
      <c r="BG153" s="359">
        <f t="shared" ca="1" si="231"/>
        <v>0</v>
      </c>
      <c r="BH153" s="359">
        <f t="shared" ca="1" si="232"/>
        <v>0</v>
      </c>
      <c r="BI153" s="359">
        <f t="shared" ca="1" si="280"/>
        <v>0</v>
      </c>
      <c r="BK153" s="362">
        <f t="shared" ca="1" si="300"/>
        <v>264</v>
      </c>
      <c r="BL153" s="362">
        <v>145</v>
      </c>
      <c r="BM153" s="371">
        <f t="shared" ca="1" si="301"/>
        <v>0</v>
      </c>
      <c r="BN153" s="359">
        <f t="shared" ca="1" si="233"/>
        <v>0</v>
      </c>
      <c r="BO153" s="359">
        <f t="shared" ca="1" si="234"/>
        <v>0</v>
      </c>
      <c r="BP153" s="359">
        <f t="shared" ca="1" si="235"/>
        <v>0</v>
      </c>
      <c r="BQ153" s="359">
        <f t="shared" ca="1" si="236"/>
        <v>0</v>
      </c>
      <c r="BR153" s="359">
        <f t="shared" ca="1" si="281"/>
        <v>0</v>
      </c>
      <c r="BT153" s="362">
        <f t="shared" ca="1" si="302"/>
        <v>264</v>
      </c>
      <c r="BU153" s="362">
        <v>145</v>
      </c>
      <c r="BV153" s="371">
        <f t="shared" ca="1" si="303"/>
        <v>0</v>
      </c>
      <c r="BW153" s="359">
        <f t="shared" ca="1" si="237"/>
        <v>0</v>
      </c>
      <c r="BX153" s="359">
        <f t="shared" ca="1" si="238"/>
        <v>0</v>
      </c>
      <c r="BY153" s="359">
        <f t="shared" ca="1" si="239"/>
        <v>0</v>
      </c>
      <c r="BZ153" s="359">
        <f t="shared" ca="1" si="240"/>
        <v>0</v>
      </c>
      <c r="CA153" s="359">
        <f t="shared" ca="1" si="282"/>
        <v>0</v>
      </c>
      <c r="CC153" s="362">
        <f t="shared" ca="1" si="304"/>
        <v>264</v>
      </c>
      <c r="CD153" s="362">
        <v>145</v>
      </c>
      <c r="CE153" s="371">
        <f t="shared" ca="1" si="305"/>
        <v>0</v>
      </c>
      <c r="CF153" s="359">
        <f t="shared" ca="1" si="241"/>
        <v>0</v>
      </c>
      <c r="CG153" s="359">
        <f t="shared" ca="1" si="242"/>
        <v>0</v>
      </c>
      <c r="CH153" s="359">
        <f t="shared" ca="1" si="243"/>
        <v>0</v>
      </c>
      <c r="CI153" s="359">
        <f t="shared" ca="1" si="244"/>
        <v>0</v>
      </c>
      <c r="CJ153" s="359">
        <f t="shared" ca="1" si="283"/>
        <v>0</v>
      </c>
      <c r="CL153" s="362">
        <f t="shared" ca="1" si="306"/>
        <v>264</v>
      </c>
      <c r="CM153" s="362">
        <v>145</v>
      </c>
      <c r="CN153" s="371">
        <f t="shared" ca="1" si="307"/>
        <v>0</v>
      </c>
      <c r="CO153" s="359">
        <f t="shared" ca="1" si="245"/>
        <v>0</v>
      </c>
      <c r="CP153" s="359">
        <f t="shared" ca="1" si="246"/>
        <v>0</v>
      </c>
      <c r="CQ153" s="359">
        <f t="shared" ca="1" si="247"/>
        <v>0</v>
      </c>
      <c r="CR153" s="359">
        <f t="shared" ca="1" si="248"/>
        <v>0</v>
      </c>
      <c r="CS153" s="359">
        <f t="shared" ca="1" si="284"/>
        <v>0</v>
      </c>
      <c r="CU153" s="362">
        <f t="shared" ca="1" si="308"/>
        <v>264</v>
      </c>
      <c r="CV153" s="362">
        <v>145</v>
      </c>
      <c r="CW153" s="371">
        <f t="shared" ca="1" si="309"/>
        <v>0</v>
      </c>
      <c r="CX153" s="359">
        <f t="shared" ca="1" si="249"/>
        <v>0</v>
      </c>
      <c r="CY153" s="359">
        <f t="shared" ca="1" si="250"/>
        <v>0</v>
      </c>
      <c r="CZ153" s="359">
        <f t="shared" ca="1" si="251"/>
        <v>0</v>
      </c>
      <c r="DA153" s="359">
        <f t="shared" ca="1" si="252"/>
        <v>0</v>
      </c>
      <c r="DB153" s="359">
        <f t="shared" ca="1" si="285"/>
        <v>0</v>
      </c>
      <c r="DD153" s="362">
        <f t="shared" ca="1" si="310"/>
        <v>264</v>
      </c>
      <c r="DE153" s="362">
        <v>145</v>
      </c>
      <c r="DF153" s="371">
        <f t="shared" ca="1" si="311"/>
        <v>0</v>
      </c>
      <c r="DG153" s="359">
        <f t="shared" ca="1" si="253"/>
        <v>0</v>
      </c>
      <c r="DH153" s="359">
        <f t="shared" ca="1" si="254"/>
        <v>0</v>
      </c>
      <c r="DI153" s="359">
        <f t="shared" ca="1" si="255"/>
        <v>0</v>
      </c>
      <c r="DJ153" s="359">
        <f t="shared" ca="1" si="256"/>
        <v>0</v>
      </c>
      <c r="DK153" s="359">
        <f t="shared" ca="1" si="286"/>
        <v>0</v>
      </c>
      <c r="DM153" s="362">
        <f t="shared" ca="1" si="312"/>
        <v>264</v>
      </c>
      <c r="DN153" s="362">
        <v>145</v>
      </c>
      <c r="DO153" s="371">
        <f t="shared" ca="1" si="313"/>
        <v>0</v>
      </c>
      <c r="DP153" s="359">
        <f t="shared" ca="1" si="257"/>
        <v>0</v>
      </c>
      <c r="DQ153" s="359">
        <f t="shared" ca="1" si="258"/>
        <v>0</v>
      </c>
      <c r="DR153" s="359">
        <f t="shared" ca="1" si="259"/>
        <v>0</v>
      </c>
      <c r="DS153" s="359">
        <f t="shared" ca="1" si="260"/>
        <v>0</v>
      </c>
      <c r="DT153" s="359">
        <f t="shared" ca="1" si="287"/>
        <v>0</v>
      </c>
      <c r="DV153" s="362">
        <f t="shared" ca="1" si="314"/>
        <v>264</v>
      </c>
      <c r="DW153" s="362">
        <v>145</v>
      </c>
      <c r="DX153" s="371">
        <f t="shared" ca="1" si="315"/>
        <v>0</v>
      </c>
      <c r="DY153" s="359">
        <f t="shared" ca="1" si="261"/>
        <v>0</v>
      </c>
      <c r="DZ153" s="359">
        <f t="shared" ca="1" si="262"/>
        <v>0</v>
      </c>
      <c r="EA153" s="359">
        <f t="shared" ca="1" si="263"/>
        <v>0</v>
      </c>
      <c r="EB153" s="359">
        <f t="shared" ca="1" si="264"/>
        <v>0</v>
      </c>
      <c r="EC153" s="359">
        <f t="shared" ca="1" si="288"/>
        <v>0</v>
      </c>
      <c r="EE153" s="362">
        <f t="shared" ca="1" si="316"/>
        <v>264</v>
      </c>
      <c r="EF153" s="362">
        <v>145</v>
      </c>
      <c r="EG153" s="371">
        <f t="shared" ca="1" si="317"/>
        <v>0</v>
      </c>
      <c r="EH153" s="359">
        <f t="shared" ca="1" si="265"/>
        <v>0</v>
      </c>
      <c r="EI153" s="359">
        <f t="shared" ca="1" si="266"/>
        <v>0</v>
      </c>
      <c r="EJ153" s="359">
        <f t="shared" ca="1" si="267"/>
        <v>0</v>
      </c>
      <c r="EK153" s="359">
        <f t="shared" ca="1" si="268"/>
        <v>0</v>
      </c>
      <c r="EL153" s="359">
        <f t="shared" ca="1" si="289"/>
        <v>0</v>
      </c>
    </row>
    <row r="154" spans="6:142" x14ac:dyDescent="0.35">
      <c r="F154" s="372">
        <f ca="1">IFERROR(INDEX('Inflation Rates'!$A$16:$H$138,MATCH('TSP Traditional'!$H154,'Inflation Rates'!$A$16:$A$138,0),8)/INDEX('Inflation Rates'!$A$16:$H$138,MATCH('TSP Traditional'!$H154,'Inflation Rates'!$A$16:$A$138,0)-1,8)-1,F153)</f>
        <v>2.0000000000000018E-2</v>
      </c>
      <c r="G154" s="372">
        <f ca="1">IFERROR(INDEX('Inflation Rates'!$A$16:$H$138,MATCH('TSP Traditional'!$H154,'Inflation Rates'!$A$16:$A$138,0),6)/INDEX('Inflation Rates'!$A$16:$H$138,MATCH('TSP Traditional'!$H154,'Inflation Rates'!$A$16:$A$138,0)-1,6)-1,G153)</f>
        <v>2.0999999999999908E-2</v>
      </c>
      <c r="H154" s="362">
        <f t="shared" ca="1" si="318"/>
        <v>2165</v>
      </c>
      <c r="I154" s="362">
        <f t="shared" ca="1" si="319"/>
        <v>265</v>
      </c>
      <c r="J154" s="362">
        <v>146</v>
      </c>
      <c r="K154" s="371">
        <f t="shared" ca="1" si="216"/>
        <v>0</v>
      </c>
      <c r="L154" s="359">
        <f t="shared" ca="1" si="269"/>
        <v>0</v>
      </c>
      <c r="M154" s="359">
        <f t="shared" ca="1" si="270"/>
        <v>0</v>
      </c>
      <c r="N154" s="359">
        <f t="shared" ca="1" si="271"/>
        <v>0</v>
      </c>
      <c r="O154" s="359">
        <f t="shared" ca="1" si="272"/>
        <v>0</v>
      </c>
      <c r="P154" s="359">
        <f t="shared" ca="1" si="290"/>
        <v>0</v>
      </c>
      <c r="R154" s="362">
        <f t="shared" ca="1" si="320"/>
        <v>265</v>
      </c>
      <c r="S154" s="362">
        <v>145</v>
      </c>
      <c r="T154" s="371">
        <f t="shared" ca="1" si="321"/>
        <v>0</v>
      </c>
      <c r="U154" s="359">
        <f t="shared" ca="1" si="273"/>
        <v>0</v>
      </c>
      <c r="V154" s="359">
        <f t="shared" ca="1" si="274"/>
        <v>0</v>
      </c>
      <c r="W154" s="359">
        <f t="shared" ca="1" si="275"/>
        <v>0</v>
      </c>
      <c r="X154" s="359">
        <f t="shared" ca="1" si="276"/>
        <v>0</v>
      </c>
      <c r="Y154" s="359">
        <f t="shared" ca="1" si="291"/>
        <v>0</v>
      </c>
      <c r="AA154" s="362">
        <f t="shared" ca="1" si="292"/>
        <v>265</v>
      </c>
      <c r="AB154" s="362">
        <v>146</v>
      </c>
      <c r="AC154" s="371">
        <f t="shared" ca="1" si="293"/>
        <v>0</v>
      </c>
      <c r="AD154" s="359">
        <f t="shared" ca="1" si="217"/>
        <v>0</v>
      </c>
      <c r="AE154" s="359">
        <f t="shared" ca="1" si="218"/>
        <v>0</v>
      </c>
      <c r="AF154" s="359">
        <f t="shared" ca="1" si="219"/>
        <v>0</v>
      </c>
      <c r="AG154" s="359">
        <f t="shared" ca="1" si="220"/>
        <v>0</v>
      </c>
      <c r="AH154" s="359">
        <f t="shared" ca="1" si="277"/>
        <v>0</v>
      </c>
      <c r="AJ154" s="362">
        <f t="shared" ca="1" si="294"/>
        <v>265</v>
      </c>
      <c r="AK154" s="362">
        <v>146</v>
      </c>
      <c r="AL154" s="371">
        <f t="shared" ca="1" si="295"/>
        <v>0</v>
      </c>
      <c r="AM154" s="359">
        <f t="shared" ca="1" si="221"/>
        <v>0</v>
      </c>
      <c r="AN154" s="359">
        <f t="shared" ca="1" si="222"/>
        <v>0</v>
      </c>
      <c r="AO154" s="359">
        <f t="shared" ca="1" si="223"/>
        <v>0</v>
      </c>
      <c r="AP154" s="359">
        <f t="shared" ca="1" si="224"/>
        <v>0</v>
      </c>
      <c r="AQ154" s="359">
        <f t="shared" ca="1" si="278"/>
        <v>0</v>
      </c>
      <c r="AS154" s="362">
        <f t="shared" ca="1" si="296"/>
        <v>265</v>
      </c>
      <c r="AT154" s="362">
        <v>146</v>
      </c>
      <c r="AU154" s="371">
        <f t="shared" ca="1" si="297"/>
        <v>0</v>
      </c>
      <c r="AV154" s="359">
        <f t="shared" ca="1" si="225"/>
        <v>0</v>
      </c>
      <c r="AW154" s="359">
        <f t="shared" ca="1" si="226"/>
        <v>0</v>
      </c>
      <c r="AX154" s="359">
        <f t="shared" ca="1" si="227"/>
        <v>0</v>
      </c>
      <c r="AY154" s="359">
        <f t="shared" ca="1" si="228"/>
        <v>0</v>
      </c>
      <c r="AZ154" s="359">
        <f t="shared" ca="1" si="279"/>
        <v>0</v>
      </c>
      <c r="BB154" s="362">
        <f t="shared" ca="1" si="298"/>
        <v>265</v>
      </c>
      <c r="BC154" s="362">
        <v>146</v>
      </c>
      <c r="BD154" s="371">
        <f t="shared" ca="1" si="299"/>
        <v>0</v>
      </c>
      <c r="BE154" s="359">
        <f t="shared" ca="1" si="229"/>
        <v>0</v>
      </c>
      <c r="BF154" s="359">
        <f t="shared" ca="1" si="230"/>
        <v>0</v>
      </c>
      <c r="BG154" s="359">
        <f t="shared" ca="1" si="231"/>
        <v>0</v>
      </c>
      <c r="BH154" s="359">
        <f t="shared" ca="1" si="232"/>
        <v>0</v>
      </c>
      <c r="BI154" s="359">
        <f t="shared" ca="1" si="280"/>
        <v>0</v>
      </c>
      <c r="BK154" s="362">
        <f t="shared" ca="1" si="300"/>
        <v>265</v>
      </c>
      <c r="BL154" s="362">
        <v>146</v>
      </c>
      <c r="BM154" s="371">
        <f t="shared" ca="1" si="301"/>
        <v>0</v>
      </c>
      <c r="BN154" s="359">
        <f t="shared" ca="1" si="233"/>
        <v>0</v>
      </c>
      <c r="BO154" s="359">
        <f t="shared" ca="1" si="234"/>
        <v>0</v>
      </c>
      <c r="BP154" s="359">
        <f t="shared" ca="1" si="235"/>
        <v>0</v>
      </c>
      <c r="BQ154" s="359">
        <f t="shared" ca="1" si="236"/>
        <v>0</v>
      </c>
      <c r="BR154" s="359">
        <f t="shared" ca="1" si="281"/>
        <v>0</v>
      </c>
      <c r="BT154" s="362">
        <f t="shared" ca="1" si="302"/>
        <v>265</v>
      </c>
      <c r="BU154" s="362">
        <v>146</v>
      </c>
      <c r="BV154" s="371">
        <f t="shared" ca="1" si="303"/>
        <v>0</v>
      </c>
      <c r="BW154" s="359">
        <f t="shared" ca="1" si="237"/>
        <v>0</v>
      </c>
      <c r="BX154" s="359">
        <f t="shared" ca="1" si="238"/>
        <v>0</v>
      </c>
      <c r="BY154" s="359">
        <f t="shared" ca="1" si="239"/>
        <v>0</v>
      </c>
      <c r="BZ154" s="359">
        <f t="shared" ca="1" si="240"/>
        <v>0</v>
      </c>
      <c r="CA154" s="359">
        <f t="shared" ca="1" si="282"/>
        <v>0</v>
      </c>
      <c r="CC154" s="362">
        <f t="shared" ca="1" si="304"/>
        <v>265</v>
      </c>
      <c r="CD154" s="362">
        <v>146</v>
      </c>
      <c r="CE154" s="371">
        <f t="shared" ca="1" si="305"/>
        <v>0</v>
      </c>
      <c r="CF154" s="359">
        <f t="shared" ca="1" si="241"/>
        <v>0</v>
      </c>
      <c r="CG154" s="359">
        <f t="shared" ca="1" si="242"/>
        <v>0</v>
      </c>
      <c r="CH154" s="359">
        <f t="shared" ca="1" si="243"/>
        <v>0</v>
      </c>
      <c r="CI154" s="359">
        <f t="shared" ca="1" si="244"/>
        <v>0</v>
      </c>
      <c r="CJ154" s="359">
        <f t="shared" ca="1" si="283"/>
        <v>0</v>
      </c>
      <c r="CL154" s="362">
        <f t="shared" ca="1" si="306"/>
        <v>265</v>
      </c>
      <c r="CM154" s="362">
        <v>146</v>
      </c>
      <c r="CN154" s="371">
        <f t="shared" ca="1" si="307"/>
        <v>0</v>
      </c>
      <c r="CO154" s="359">
        <f t="shared" ca="1" si="245"/>
        <v>0</v>
      </c>
      <c r="CP154" s="359">
        <f t="shared" ca="1" si="246"/>
        <v>0</v>
      </c>
      <c r="CQ154" s="359">
        <f t="shared" ca="1" si="247"/>
        <v>0</v>
      </c>
      <c r="CR154" s="359">
        <f t="shared" ca="1" si="248"/>
        <v>0</v>
      </c>
      <c r="CS154" s="359">
        <f t="shared" ca="1" si="284"/>
        <v>0</v>
      </c>
      <c r="CU154" s="362">
        <f t="shared" ca="1" si="308"/>
        <v>265</v>
      </c>
      <c r="CV154" s="362">
        <v>146</v>
      </c>
      <c r="CW154" s="371">
        <f t="shared" ca="1" si="309"/>
        <v>0</v>
      </c>
      <c r="CX154" s="359">
        <f t="shared" ca="1" si="249"/>
        <v>0</v>
      </c>
      <c r="CY154" s="359">
        <f t="shared" ca="1" si="250"/>
        <v>0</v>
      </c>
      <c r="CZ154" s="359">
        <f t="shared" ca="1" si="251"/>
        <v>0</v>
      </c>
      <c r="DA154" s="359">
        <f t="shared" ca="1" si="252"/>
        <v>0</v>
      </c>
      <c r="DB154" s="359">
        <f t="shared" ca="1" si="285"/>
        <v>0</v>
      </c>
      <c r="DD154" s="362">
        <f t="shared" ca="1" si="310"/>
        <v>265</v>
      </c>
      <c r="DE154" s="362">
        <v>146</v>
      </c>
      <c r="DF154" s="371">
        <f t="shared" ca="1" si="311"/>
        <v>0</v>
      </c>
      <c r="DG154" s="359">
        <f t="shared" ca="1" si="253"/>
        <v>0</v>
      </c>
      <c r="DH154" s="359">
        <f t="shared" ca="1" si="254"/>
        <v>0</v>
      </c>
      <c r="DI154" s="359">
        <f t="shared" ca="1" si="255"/>
        <v>0</v>
      </c>
      <c r="DJ154" s="359">
        <f t="shared" ca="1" si="256"/>
        <v>0</v>
      </c>
      <c r="DK154" s="359">
        <f t="shared" ca="1" si="286"/>
        <v>0</v>
      </c>
      <c r="DM154" s="362">
        <f t="shared" ca="1" si="312"/>
        <v>265</v>
      </c>
      <c r="DN154" s="362">
        <v>146</v>
      </c>
      <c r="DO154" s="371">
        <f t="shared" ca="1" si="313"/>
        <v>0</v>
      </c>
      <c r="DP154" s="359">
        <f t="shared" ca="1" si="257"/>
        <v>0</v>
      </c>
      <c r="DQ154" s="359">
        <f t="shared" ca="1" si="258"/>
        <v>0</v>
      </c>
      <c r="DR154" s="359">
        <f t="shared" ca="1" si="259"/>
        <v>0</v>
      </c>
      <c r="DS154" s="359">
        <f t="shared" ca="1" si="260"/>
        <v>0</v>
      </c>
      <c r="DT154" s="359">
        <f t="shared" ca="1" si="287"/>
        <v>0</v>
      </c>
      <c r="DV154" s="362">
        <f t="shared" ca="1" si="314"/>
        <v>265</v>
      </c>
      <c r="DW154" s="362">
        <v>146</v>
      </c>
      <c r="DX154" s="371">
        <f t="shared" ca="1" si="315"/>
        <v>0</v>
      </c>
      <c r="DY154" s="359">
        <f t="shared" ca="1" si="261"/>
        <v>0</v>
      </c>
      <c r="DZ154" s="359">
        <f t="shared" ca="1" si="262"/>
        <v>0</v>
      </c>
      <c r="EA154" s="359">
        <f t="shared" ca="1" si="263"/>
        <v>0</v>
      </c>
      <c r="EB154" s="359">
        <f t="shared" ca="1" si="264"/>
        <v>0</v>
      </c>
      <c r="EC154" s="359">
        <f t="shared" ca="1" si="288"/>
        <v>0</v>
      </c>
      <c r="EE154" s="362">
        <f t="shared" ca="1" si="316"/>
        <v>265</v>
      </c>
      <c r="EF154" s="362">
        <v>146</v>
      </c>
      <c r="EG154" s="371">
        <f t="shared" ca="1" si="317"/>
        <v>0</v>
      </c>
      <c r="EH154" s="359">
        <f t="shared" ca="1" si="265"/>
        <v>0</v>
      </c>
      <c r="EI154" s="359">
        <f t="shared" ca="1" si="266"/>
        <v>0</v>
      </c>
      <c r="EJ154" s="359">
        <f t="shared" ca="1" si="267"/>
        <v>0</v>
      </c>
      <c r="EK154" s="359">
        <f t="shared" ca="1" si="268"/>
        <v>0</v>
      </c>
      <c r="EL154" s="359">
        <f t="shared" ca="1" si="289"/>
        <v>0</v>
      </c>
    </row>
    <row r="155" spans="6:142" x14ac:dyDescent="0.35">
      <c r="F155" s="372">
        <f ca="1">IFERROR(INDEX('Inflation Rates'!$A$16:$H$138,MATCH('TSP Traditional'!$H155,'Inflation Rates'!$A$16:$A$138,0),8)/INDEX('Inflation Rates'!$A$16:$H$138,MATCH('TSP Traditional'!$H155,'Inflation Rates'!$A$16:$A$138,0)-1,8)-1,F154)</f>
        <v>2.0000000000000018E-2</v>
      </c>
      <c r="G155" s="372">
        <f ca="1">IFERROR(INDEX('Inflation Rates'!$A$16:$H$138,MATCH('TSP Traditional'!$H155,'Inflation Rates'!$A$16:$A$138,0),6)/INDEX('Inflation Rates'!$A$16:$H$138,MATCH('TSP Traditional'!$H155,'Inflation Rates'!$A$16:$A$138,0)-1,6)-1,G154)</f>
        <v>2.0999999999999908E-2</v>
      </c>
      <c r="H155" s="362">
        <f t="shared" ca="1" si="318"/>
        <v>2166</v>
      </c>
      <c r="I155" s="362">
        <f t="shared" ca="1" si="319"/>
        <v>266</v>
      </c>
      <c r="J155" s="362">
        <v>147</v>
      </c>
      <c r="K155" s="371">
        <f t="shared" ca="1" si="216"/>
        <v>0</v>
      </c>
      <c r="L155" s="359">
        <f t="shared" ca="1" si="269"/>
        <v>0</v>
      </c>
      <c r="M155" s="359">
        <f t="shared" ca="1" si="270"/>
        <v>0</v>
      </c>
      <c r="N155" s="359">
        <f t="shared" ca="1" si="271"/>
        <v>0</v>
      </c>
      <c r="O155" s="359">
        <f t="shared" ca="1" si="272"/>
        <v>0</v>
      </c>
      <c r="P155" s="359">
        <f t="shared" ca="1" si="290"/>
        <v>0</v>
      </c>
      <c r="R155" s="362">
        <f t="shared" ca="1" si="320"/>
        <v>266</v>
      </c>
      <c r="S155" s="362">
        <v>146</v>
      </c>
      <c r="T155" s="371">
        <f t="shared" ca="1" si="321"/>
        <v>0</v>
      </c>
      <c r="U155" s="359">
        <f t="shared" ca="1" si="273"/>
        <v>0</v>
      </c>
      <c r="V155" s="359">
        <f t="shared" ca="1" si="274"/>
        <v>0</v>
      </c>
      <c r="W155" s="359">
        <f t="shared" ca="1" si="275"/>
        <v>0</v>
      </c>
      <c r="X155" s="359">
        <f t="shared" ca="1" si="276"/>
        <v>0</v>
      </c>
      <c r="Y155" s="359">
        <f t="shared" ca="1" si="291"/>
        <v>0</v>
      </c>
      <c r="AA155" s="362">
        <f t="shared" ca="1" si="292"/>
        <v>266</v>
      </c>
      <c r="AB155" s="362">
        <v>147</v>
      </c>
      <c r="AC155" s="371">
        <f t="shared" ca="1" si="293"/>
        <v>0</v>
      </c>
      <c r="AD155" s="359">
        <f t="shared" ca="1" si="217"/>
        <v>0</v>
      </c>
      <c r="AE155" s="359">
        <f t="shared" ca="1" si="218"/>
        <v>0</v>
      </c>
      <c r="AF155" s="359">
        <f t="shared" ca="1" si="219"/>
        <v>0</v>
      </c>
      <c r="AG155" s="359">
        <f t="shared" ca="1" si="220"/>
        <v>0</v>
      </c>
      <c r="AH155" s="359">
        <f t="shared" ca="1" si="277"/>
        <v>0</v>
      </c>
      <c r="AJ155" s="362">
        <f t="shared" ca="1" si="294"/>
        <v>266</v>
      </c>
      <c r="AK155" s="362">
        <v>147</v>
      </c>
      <c r="AL155" s="371">
        <f t="shared" ca="1" si="295"/>
        <v>0</v>
      </c>
      <c r="AM155" s="359">
        <f t="shared" ca="1" si="221"/>
        <v>0</v>
      </c>
      <c r="AN155" s="359">
        <f t="shared" ca="1" si="222"/>
        <v>0</v>
      </c>
      <c r="AO155" s="359">
        <f t="shared" ca="1" si="223"/>
        <v>0</v>
      </c>
      <c r="AP155" s="359">
        <f t="shared" ca="1" si="224"/>
        <v>0</v>
      </c>
      <c r="AQ155" s="359">
        <f t="shared" ca="1" si="278"/>
        <v>0</v>
      </c>
      <c r="AS155" s="362">
        <f t="shared" ca="1" si="296"/>
        <v>266</v>
      </c>
      <c r="AT155" s="362">
        <v>147</v>
      </c>
      <c r="AU155" s="371">
        <f t="shared" ca="1" si="297"/>
        <v>0</v>
      </c>
      <c r="AV155" s="359">
        <f t="shared" ca="1" si="225"/>
        <v>0</v>
      </c>
      <c r="AW155" s="359">
        <f t="shared" ca="1" si="226"/>
        <v>0</v>
      </c>
      <c r="AX155" s="359">
        <f t="shared" ca="1" si="227"/>
        <v>0</v>
      </c>
      <c r="AY155" s="359">
        <f t="shared" ca="1" si="228"/>
        <v>0</v>
      </c>
      <c r="AZ155" s="359">
        <f t="shared" ca="1" si="279"/>
        <v>0</v>
      </c>
      <c r="BB155" s="362">
        <f t="shared" ca="1" si="298"/>
        <v>266</v>
      </c>
      <c r="BC155" s="362">
        <v>147</v>
      </c>
      <c r="BD155" s="371">
        <f t="shared" ca="1" si="299"/>
        <v>0</v>
      </c>
      <c r="BE155" s="359">
        <f t="shared" ca="1" si="229"/>
        <v>0</v>
      </c>
      <c r="BF155" s="359">
        <f t="shared" ca="1" si="230"/>
        <v>0</v>
      </c>
      <c r="BG155" s="359">
        <f t="shared" ca="1" si="231"/>
        <v>0</v>
      </c>
      <c r="BH155" s="359">
        <f t="shared" ca="1" si="232"/>
        <v>0</v>
      </c>
      <c r="BI155" s="359">
        <f t="shared" ca="1" si="280"/>
        <v>0</v>
      </c>
      <c r="BK155" s="362">
        <f t="shared" ca="1" si="300"/>
        <v>266</v>
      </c>
      <c r="BL155" s="362">
        <v>147</v>
      </c>
      <c r="BM155" s="371">
        <f t="shared" ca="1" si="301"/>
        <v>0</v>
      </c>
      <c r="BN155" s="359">
        <f t="shared" ca="1" si="233"/>
        <v>0</v>
      </c>
      <c r="BO155" s="359">
        <f t="shared" ca="1" si="234"/>
        <v>0</v>
      </c>
      <c r="BP155" s="359">
        <f t="shared" ca="1" si="235"/>
        <v>0</v>
      </c>
      <c r="BQ155" s="359">
        <f t="shared" ca="1" si="236"/>
        <v>0</v>
      </c>
      <c r="BR155" s="359">
        <f t="shared" ca="1" si="281"/>
        <v>0</v>
      </c>
      <c r="BT155" s="362">
        <f t="shared" ca="1" si="302"/>
        <v>266</v>
      </c>
      <c r="BU155" s="362">
        <v>147</v>
      </c>
      <c r="BV155" s="371">
        <f t="shared" ca="1" si="303"/>
        <v>0</v>
      </c>
      <c r="BW155" s="359">
        <f t="shared" ca="1" si="237"/>
        <v>0</v>
      </c>
      <c r="BX155" s="359">
        <f t="shared" ca="1" si="238"/>
        <v>0</v>
      </c>
      <c r="BY155" s="359">
        <f t="shared" ca="1" si="239"/>
        <v>0</v>
      </c>
      <c r="BZ155" s="359">
        <f t="shared" ca="1" si="240"/>
        <v>0</v>
      </c>
      <c r="CA155" s="359">
        <f t="shared" ca="1" si="282"/>
        <v>0</v>
      </c>
      <c r="CC155" s="362">
        <f t="shared" ca="1" si="304"/>
        <v>266</v>
      </c>
      <c r="CD155" s="362">
        <v>147</v>
      </c>
      <c r="CE155" s="371">
        <f t="shared" ca="1" si="305"/>
        <v>0</v>
      </c>
      <c r="CF155" s="359">
        <f t="shared" ca="1" si="241"/>
        <v>0</v>
      </c>
      <c r="CG155" s="359">
        <f t="shared" ca="1" si="242"/>
        <v>0</v>
      </c>
      <c r="CH155" s="359">
        <f t="shared" ca="1" si="243"/>
        <v>0</v>
      </c>
      <c r="CI155" s="359">
        <f t="shared" ca="1" si="244"/>
        <v>0</v>
      </c>
      <c r="CJ155" s="359">
        <f t="shared" ca="1" si="283"/>
        <v>0</v>
      </c>
      <c r="CL155" s="362">
        <f t="shared" ca="1" si="306"/>
        <v>266</v>
      </c>
      <c r="CM155" s="362">
        <v>147</v>
      </c>
      <c r="CN155" s="371">
        <f t="shared" ca="1" si="307"/>
        <v>0</v>
      </c>
      <c r="CO155" s="359">
        <f t="shared" ca="1" si="245"/>
        <v>0</v>
      </c>
      <c r="CP155" s="359">
        <f t="shared" ca="1" si="246"/>
        <v>0</v>
      </c>
      <c r="CQ155" s="359">
        <f t="shared" ca="1" si="247"/>
        <v>0</v>
      </c>
      <c r="CR155" s="359">
        <f t="shared" ca="1" si="248"/>
        <v>0</v>
      </c>
      <c r="CS155" s="359">
        <f t="shared" ca="1" si="284"/>
        <v>0</v>
      </c>
      <c r="CU155" s="362">
        <f t="shared" ca="1" si="308"/>
        <v>266</v>
      </c>
      <c r="CV155" s="362">
        <v>147</v>
      </c>
      <c r="CW155" s="371">
        <f t="shared" ca="1" si="309"/>
        <v>0</v>
      </c>
      <c r="CX155" s="359">
        <f t="shared" ca="1" si="249"/>
        <v>0</v>
      </c>
      <c r="CY155" s="359">
        <f t="shared" ca="1" si="250"/>
        <v>0</v>
      </c>
      <c r="CZ155" s="359">
        <f t="shared" ca="1" si="251"/>
        <v>0</v>
      </c>
      <c r="DA155" s="359">
        <f t="shared" ca="1" si="252"/>
        <v>0</v>
      </c>
      <c r="DB155" s="359">
        <f t="shared" ca="1" si="285"/>
        <v>0</v>
      </c>
      <c r="DD155" s="362">
        <f t="shared" ca="1" si="310"/>
        <v>266</v>
      </c>
      <c r="DE155" s="362">
        <v>147</v>
      </c>
      <c r="DF155" s="371">
        <f t="shared" ca="1" si="311"/>
        <v>0</v>
      </c>
      <c r="DG155" s="359">
        <f t="shared" ca="1" si="253"/>
        <v>0</v>
      </c>
      <c r="DH155" s="359">
        <f t="shared" ca="1" si="254"/>
        <v>0</v>
      </c>
      <c r="DI155" s="359">
        <f t="shared" ca="1" si="255"/>
        <v>0</v>
      </c>
      <c r="DJ155" s="359">
        <f t="shared" ca="1" si="256"/>
        <v>0</v>
      </c>
      <c r="DK155" s="359">
        <f t="shared" ca="1" si="286"/>
        <v>0</v>
      </c>
      <c r="DM155" s="362">
        <f t="shared" ca="1" si="312"/>
        <v>266</v>
      </c>
      <c r="DN155" s="362">
        <v>147</v>
      </c>
      <c r="DO155" s="371">
        <f t="shared" ca="1" si="313"/>
        <v>0</v>
      </c>
      <c r="DP155" s="359">
        <f t="shared" ca="1" si="257"/>
        <v>0</v>
      </c>
      <c r="DQ155" s="359">
        <f t="shared" ca="1" si="258"/>
        <v>0</v>
      </c>
      <c r="DR155" s="359">
        <f t="shared" ca="1" si="259"/>
        <v>0</v>
      </c>
      <c r="DS155" s="359">
        <f t="shared" ca="1" si="260"/>
        <v>0</v>
      </c>
      <c r="DT155" s="359">
        <f t="shared" ca="1" si="287"/>
        <v>0</v>
      </c>
      <c r="DV155" s="362">
        <f t="shared" ca="1" si="314"/>
        <v>266</v>
      </c>
      <c r="DW155" s="362">
        <v>147</v>
      </c>
      <c r="DX155" s="371">
        <f t="shared" ca="1" si="315"/>
        <v>0</v>
      </c>
      <c r="DY155" s="359">
        <f t="shared" ca="1" si="261"/>
        <v>0</v>
      </c>
      <c r="DZ155" s="359">
        <f t="shared" ca="1" si="262"/>
        <v>0</v>
      </c>
      <c r="EA155" s="359">
        <f t="shared" ca="1" si="263"/>
        <v>0</v>
      </c>
      <c r="EB155" s="359">
        <f t="shared" ca="1" si="264"/>
        <v>0</v>
      </c>
      <c r="EC155" s="359">
        <f t="shared" ca="1" si="288"/>
        <v>0</v>
      </c>
      <c r="EE155" s="362">
        <f t="shared" ca="1" si="316"/>
        <v>266</v>
      </c>
      <c r="EF155" s="362">
        <v>147</v>
      </c>
      <c r="EG155" s="371">
        <f t="shared" ca="1" si="317"/>
        <v>0</v>
      </c>
      <c r="EH155" s="359">
        <f t="shared" ca="1" si="265"/>
        <v>0</v>
      </c>
      <c r="EI155" s="359">
        <f t="shared" ca="1" si="266"/>
        <v>0</v>
      </c>
      <c r="EJ155" s="359">
        <f t="shared" ca="1" si="267"/>
        <v>0</v>
      </c>
      <c r="EK155" s="359">
        <f t="shared" ca="1" si="268"/>
        <v>0</v>
      </c>
      <c r="EL155" s="359">
        <f t="shared" ca="1" si="289"/>
        <v>0</v>
      </c>
    </row>
    <row r="156" spans="6:142" x14ac:dyDescent="0.35">
      <c r="F156" s="372">
        <f ca="1">IFERROR(INDEX('Inflation Rates'!$A$16:$H$138,MATCH('TSP Traditional'!$H156,'Inflation Rates'!$A$16:$A$138,0),8)/INDEX('Inflation Rates'!$A$16:$H$138,MATCH('TSP Traditional'!$H156,'Inflation Rates'!$A$16:$A$138,0)-1,8)-1,F155)</f>
        <v>2.0000000000000018E-2</v>
      </c>
      <c r="G156" s="372">
        <f ca="1">IFERROR(INDEX('Inflation Rates'!$A$16:$H$138,MATCH('TSP Traditional'!$H156,'Inflation Rates'!$A$16:$A$138,0),6)/INDEX('Inflation Rates'!$A$16:$H$138,MATCH('TSP Traditional'!$H156,'Inflation Rates'!$A$16:$A$138,0)-1,6)-1,G155)</f>
        <v>2.0999999999999908E-2</v>
      </c>
      <c r="H156" s="362">
        <f t="shared" ca="1" si="318"/>
        <v>2167</v>
      </c>
      <c r="I156" s="362">
        <f t="shared" ca="1" si="319"/>
        <v>267</v>
      </c>
      <c r="J156" s="362">
        <v>148</v>
      </c>
      <c r="K156" s="371">
        <f t="shared" ca="1" si="216"/>
        <v>0</v>
      </c>
      <c r="L156" s="359">
        <f t="shared" ca="1" si="269"/>
        <v>0</v>
      </c>
      <c r="M156" s="359">
        <f t="shared" ca="1" si="270"/>
        <v>0</v>
      </c>
      <c r="N156" s="359">
        <f t="shared" ca="1" si="271"/>
        <v>0</v>
      </c>
      <c r="O156" s="359">
        <f t="shared" ca="1" si="272"/>
        <v>0</v>
      </c>
      <c r="P156" s="359">
        <f t="shared" ca="1" si="290"/>
        <v>0</v>
      </c>
      <c r="R156" s="362">
        <f t="shared" ca="1" si="320"/>
        <v>267</v>
      </c>
      <c r="S156" s="362">
        <v>147</v>
      </c>
      <c r="T156" s="371">
        <f t="shared" ca="1" si="321"/>
        <v>0</v>
      </c>
      <c r="U156" s="359">
        <f t="shared" ca="1" si="273"/>
        <v>0</v>
      </c>
      <c r="V156" s="359">
        <f t="shared" ca="1" si="274"/>
        <v>0</v>
      </c>
      <c r="W156" s="359">
        <f t="shared" ca="1" si="275"/>
        <v>0</v>
      </c>
      <c r="X156" s="359">
        <f t="shared" ca="1" si="276"/>
        <v>0</v>
      </c>
      <c r="Y156" s="359">
        <f t="shared" ca="1" si="291"/>
        <v>0</v>
      </c>
      <c r="AA156" s="362">
        <f t="shared" ca="1" si="292"/>
        <v>267</v>
      </c>
      <c r="AB156" s="362">
        <v>148</v>
      </c>
      <c r="AC156" s="371">
        <f t="shared" ca="1" si="293"/>
        <v>0</v>
      </c>
      <c r="AD156" s="359">
        <f t="shared" ca="1" si="217"/>
        <v>0</v>
      </c>
      <c r="AE156" s="359">
        <f t="shared" ca="1" si="218"/>
        <v>0</v>
      </c>
      <c r="AF156" s="359">
        <f t="shared" ca="1" si="219"/>
        <v>0</v>
      </c>
      <c r="AG156" s="359">
        <f t="shared" ca="1" si="220"/>
        <v>0</v>
      </c>
      <c r="AH156" s="359">
        <f t="shared" ca="1" si="277"/>
        <v>0</v>
      </c>
      <c r="AJ156" s="362">
        <f t="shared" ca="1" si="294"/>
        <v>267</v>
      </c>
      <c r="AK156" s="362">
        <v>148</v>
      </c>
      <c r="AL156" s="371">
        <f t="shared" ca="1" si="295"/>
        <v>0</v>
      </c>
      <c r="AM156" s="359">
        <f t="shared" ca="1" si="221"/>
        <v>0</v>
      </c>
      <c r="AN156" s="359">
        <f t="shared" ca="1" si="222"/>
        <v>0</v>
      </c>
      <c r="AO156" s="359">
        <f t="shared" ca="1" si="223"/>
        <v>0</v>
      </c>
      <c r="AP156" s="359">
        <f t="shared" ca="1" si="224"/>
        <v>0</v>
      </c>
      <c r="AQ156" s="359">
        <f t="shared" ca="1" si="278"/>
        <v>0</v>
      </c>
      <c r="AS156" s="362">
        <f t="shared" ca="1" si="296"/>
        <v>267</v>
      </c>
      <c r="AT156" s="362">
        <v>148</v>
      </c>
      <c r="AU156" s="371">
        <f t="shared" ca="1" si="297"/>
        <v>0</v>
      </c>
      <c r="AV156" s="359">
        <f t="shared" ca="1" si="225"/>
        <v>0</v>
      </c>
      <c r="AW156" s="359">
        <f t="shared" ca="1" si="226"/>
        <v>0</v>
      </c>
      <c r="AX156" s="359">
        <f t="shared" ca="1" si="227"/>
        <v>0</v>
      </c>
      <c r="AY156" s="359">
        <f t="shared" ca="1" si="228"/>
        <v>0</v>
      </c>
      <c r="AZ156" s="359">
        <f t="shared" ca="1" si="279"/>
        <v>0</v>
      </c>
      <c r="BB156" s="362">
        <f t="shared" ca="1" si="298"/>
        <v>267</v>
      </c>
      <c r="BC156" s="362">
        <v>148</v>
      </c>
      <c r="BD156" s="371">
        <f t="shared" ca="1" si="299"/>
        <v>0</v>
      </c>
      <c r="BE156" s="359">
        <f t="shared" ca="1" si="229"/>
        <v>0</v>
      </c>
      <c r="BF156" s="359">
        <f t="shared" ca="1" si="230"/>
        <v>0</v>
      </c>
      <c r="BG156" s="359">
        <f t="shared" ca="1" si="231"/>
        <v>0</v>
      </c>
      <c r="BH156" s="359">
        <f t="shared" ca="1" si="232"/>
        <v>0</v>
      </c>
      <c r="BI156" s="359">
        <f t="shared" ca="1" si="280"/>
        <v>0</v>
      </c>
      <c r="BK156" s="362">
        <f t="shared" ca="1" si="300"/>
        <v>267</v>
      </c>
      <c r="BL156" s="362">
        <v>148</v>
      </c>
      <c r="BM156" s="371">
        <f t="shared" ca="1" si="301"/>
        <v>0</v>
      </c>
      <c r="BN156" s="359">
        <f t="shared" ca="1" si="233"/>
        <v>0</v>
      </c>
      <c r="BO156" s="359">
        <f t="shared" ca="1" si="234"/>
        <v>0</v>
      </c>
      <c r="BP156" s="359">
        <f t="shared" ca="1" si="235"/>
        <v>0</v>
      </c>
      <c r="BQ156" s="359">
        <f t="shared" ca="1" si="236"/>
        <v>0</v>
      </c>
      <c r="BR156" s="359">
        <f t="shared" ca="1" si="281"/>
        <v>0</v>
      </c>
      <c r="BT156" s="362">
        <f t="shared" ca="1" si="302"/>
        <v>267</v>
      </c>
      <c r="BU156" s="362">
        <v>148</v>
      </c>
      <c r="BV156" s="371">
        <f t="shared" ca="1" si="303"/>
        <v>0</v>
      </c>
      <c r="BW156" s="359">
        <f t="shared" ca="1" si="237"/>
        <v>0</v>
      </c>
      <c r="BX156" s="359">
        <f t="shared" ca="1" si="238"/>
        <v>0</v>
      </c>
      <c r="BY156" s="359">
        <f t="shared" ca="1" si="239"/>
        <v>0</v>
      </c>
      <c r="BZ156" s="359">
        <f t="shared" ca="1" si="240"/>
        <v>0</v>
      </c>
      <c r="CA156" s="359">
        <f t="shared" ca="1" si="282"/>
        <v>0</v>
      </c>
      <c r="CC156" s="362">
        <f t="shared" ca="1" si="304"/>
        <v>267</v>
      </c>
      <c r="CD156" s="362">
        <v>148</v>
      </c>
      <c r="CE156" s="371">
        <f t="shared" ca="1" si="305"/>
        <v>0</v>
      </c>
      <c r="CF156" s="359">
        <f t="shared" ca="1" si="241"/>
        <v>0</v>
      </c>
      <c r="CG156" s="359">
        <f t="shared" ca="1" si="242"/>
        <v>0</v>
      </c>
      <c r="CH156" s="359">
        <f t="shared" ca="1" si="243"/>
        <v>0</v>
      </c>
      <c r="CI156" s="359">
        <f t="shared" ca="1" si="244"/>
        <v>0</v>
      </c>
      <c r="CJ156" s="359">
        <f t="shared" ca="1" si="283"/>
        <v>0</v>
      </c>
      <c r="CL156" s="362">
        <f t="shared" ca="1" si="306"/>
        <v>267</v>
      </c>
      <c r="CM156" s="362">
        <v>148</v>
      </c>
      <c r="CN156" s="371">
        <f t="shared" ca="1" si="307"/>
        <v>0</v>
      </c>
      <c r="CO156" s="359">
        <f t="shared" ca="1" si="245"/>
        <v>0</v>
      </c>
      <c r="CP156" s="359">
        <f t="shared" ca="1" si="246"/>
        <v>0</v>
      </c>
      <c r="CQ156" s="359">
        <f t="shared" ca="1" si="247"/>
        <v>0</v>
      </c>
      <c r="CR156" s="359">
        <f t="shared" ca="1" si="248"/>
        <v>0</v>
      </c>
      <c r="CS156" s="359">
        <f t="shared" ca="1" si="284"/>
        <v>0</v>
      </c>
      <c r="CU156" s="362">
        <f t="shared" ca="1" si="308"/>
        <v>267</v>
      </c>
      <c r="CV156" s="362">
        <v>148</v>
      </c>
      <c r="CW156" s="371">
        <f t="shared" ca="1" si="309"/>
        <v>0</v>
      </c>
      <c r="CX156" s="359">
        <f t="shared" ca="1" si="249"/>
        <v>0</v>
      </c>
      <c r="CY156" s="359">
        <f t="shared" ca="1" si="250"/>
        <v>0</v>
      </c>
      <c r="CZ156" s="359">
        <f t="shared" ca="1" si="251"/>
        <v>0</v>
      </c>
      <c r="DA156" s="359">
        <f t="shared" ca="1" si="252"/>
        <v>0</v>
      </c>
      <c r="DB156" s="359">
        <f t="shared" ca="1" si="285"/>
        <v>0</v>
      </c>
      <c r="DD156" s="362">
        <f t="shared" ca="1" si="310"/>
        <v>267</v>
      </c>
      <c r="DE156" s="362">
        <v>148</v>
      </c>
      <c r="DF156" s="371">
        <f t="shared" ca="1" si="311"/>
        <v>0</v>
      </c>
      <c r="DG156" s="359">
        <f t="shared" ca="1" si="253"/>
        <v>0</v>
      </c>
      <c r="DH156" s="359">
        <f t="shared" ca="1" si="254"/>
        <v>0</v>
      </c>
      <c r="DI156" s="359">
        <f t="shared" ca="1" si="255"/>
        <v>0</v>
      </c>
      <c r="DJ156" s="359">
        <f t="shared" ca="1" si="256"/>
        <v>0</v>
      </c>
      <c r="DK156" s="359">
        <f t="shared" ca="1" si="286"/>
        <v>0</v>
      </c>
      <c r="DM156" s="362">
        <f t="shared" ca="1" si="312"/>
        <v>267</v>
      </c>
      <c r="DN156" s="362">
        <v>148</v>
      </c>
      <c r="DO156" s="371">
        <f t="shared" ca="1" si="313"/>
        <v>0</v>
      </c>
      <c r="DP156" s="359">
        <f t="shared" ca="1" si="257"/>
        <v>0</v>
      </c>
      <c r="DQ156" s="359">
        <f t="shared" ca="1" si="258"/>
        <v>0</v>
      </c>
      <c r="DR156" s="359">
        <f t="shared" ca="1" si="259"/>
        <v>0</v>
      </c>
      <c r="DS156" s="359">
        <f t="shared" ca="1" si="260"/>
        <v>0</v>
      </c>
      <c r="DT156" s="359">
        <f t="shared" ca="1" si="287"/>
        <v>0</v>
      </c>
      <c r="DV156" s="362">
        <f t="shared" ca="1" si="314"/>
        <v>267</v>
      </c>
      <c r="DW156" s="362">
        <v>148</v>
      </c>
      <c r="DX156" s="371">
        <f t="shared" ca="1" si="315"/>
        <v>0</v>
      </c>
      <c r="DY156" s="359">
        <f t="shared" ca="1" si="261"/>
        <v>0</v>
      </c>
      <c r="DZ156" s="359">
        <f t="shared" ca="1" si="262"/>
        <v>0</v>
      </c>
      <c r="EA156" s="359">
        <f t="shared" ca="1" si="263"/>
        <v>0</v>
      </c>
      <c r="EB156" s="359">
        <f t="shared" ca="1" si="264"/>
        <v>0</v>
      </c>
      <c r="EC156" s="359">
        <f t="shared" ca="1" si="288"/>
        <v>0</v>
      </c>
      <c r="EE156" s="362">
        <f t="shared" ca="1" si="316"/>
        <v>267</v>
      </c>
      <c r="EF156" s="362">
        <v>148</v>
      </c>
      <c r="EG156" s="371">
        <f t="shared" ca="1" si="317"/>
        <v>0</v>
      </c>
      <c r="EH156" s="359">
        <f t="shared" ca="1" si="265"/>
        <v>0</v>
      </c>
      <c r="EI156" s="359">
        <f t="shared" ca="1" si="266"/>
        <v>0</v>
      </c>
      <c r="EJ156" s="359">
        <f t="shared" ca="1" si="267"/>
        <v>0</v>
      </c>
      <c r="EK156" s="359">
        <f t="shared" ca="1" si="268"/>
        <v>0</v>
      </c>
      <c r="EL156" s="359">
        <f t="shared" ca="1" si="289"/>
        <v>0</v>
      </c>
    </row>
    <row r="157" spans="6:142" x14ac:dyDescent="0.35">
      <c r="F157" s="372">
        <f ca="1">IFERROR(INDEX('Inflation Rates'!$A$16:$H$138,MATCH('TSP Traditional'!$H157,'Inflation Rates'!$A$16:$A$138,0),8)/INDEX('Inflation Rates'!$A$16:$H$138,MATCH('TSP Traditional'!$H157,'Inflation Rates'!$A$16:$A$138,0)-1,8)-1,F156)</f>
        <v>2.0000000000000018E-2</v>
      </c>
      <c r="G157" s="372">
        <f ca="1">IFERROR(INDEX('Inflation Rates'!$A$16:$H$138,MATCH('TSP Traditional'!$H157,'Inflation Rates'!$A$16:$A$138,0),6)/INDEX('Inflation Rates'!$A$16:$H$138,MATCH('TSP Traditional'!$H157,'Inflation Rates'!$A$16:$A$138,0)-1,6)-1,G156)</f>
        <v>2.0999999999999908E-2</v>
      </c>
      <c r="H157" s="362">
        <f t="shared" ca="1" si="318"/>
        <v>2168</v>
      </c>
      <c r="I157" s="362">
        <f t="shared" ca="1" si="319"/>
        <v>268</v>
      </c>
      <c r="J157" s="362">
        <v>149</v>
      </c>
      <c r="K157" s="371">
        <f t="shared" ca="1" si="216"/>
        <v>0</v>
      </c>
      <c r="L157" s="359">
        <f t="shared" ca="1" si="269"/>
        <v>0</v>
      </c>
      <c r="M157" s="359">
        <f t="shared" ca="1" si="270"/>
        <v>0</v>
      </c>
      <c r="N157" s="359">
        <f t="shared" ca="1" si="271"/>
        <v>0</v>
      </c>
      <c r="O157" s="359">
        <f t="shared" ca="1" si="272"/>
        <v>0</v>
      </c>
      <c r="P157" s="359">
        <f t="shared" ca="1" si="290"/>
        <v>0</v>
      </c>
      <c r="R157" s="362">
        <f t="shared" ca="1" si="320"/>
        <v>268</v>
      </c>
      <c r="S157" s="362">
        <v>148</v>
      </c>
      <c r="T157" s="371">
        <f t="shared" ca="1" si="321"/>
        <v>0</v>
      </c>
      <c r="U157" s="359">
        <f t="shared" ca="1" si="273"/>
        <v>0</v>
      </c>
      <c r="V157" s="359">
        <f t="shared" ca="1" si="274"/>
        <v>0</v>
      </c>
      <c r="W157" s="359">
        <f t="shared" ca="1" si="275"/>
        <v>0</v>
      </c>
      <c r="X157" s="359">
        <f t="shared" ca="1" si="276"/>
        <v>0</v>
      </c>
      <c r="Y157" s="359">
        <f t="shared" ca="1" si="291"/>
        <v>0</v>
      </c>
      <c r="AA157" s="362">
        <f t="shared" ca="1" si="292"/>
        <v>268</v>
      </c>
      <c r="AB157" s="362">
        <v>149</v>
      </c>
      <c r="AC157" s="371">
        <f t="shared" ca="1" si="293"/>
        <v>0</v>
      </c>
      <c r="AD157" s="359">
        <f t="shared" ca="1" si="217"/>
        <v>0</v>
      </c>
      <c r="AE157" s="359">
        <f t="shared" ca="1" si="218"/>
        <v>0</v>
      </c>
      <c r="AF157" s="359">
        <f t="shared" ca="1" si="219"/>
        <v>0</v>
      </c>
      <c r="AG157" s="359">
        <f t="shared" ca="1" si="220"/>
        <v>0</v>
      </c>
      <c r="AH157" s="359">
        <f t="shared" ca="1" si="277"/>
        <v>0</v>
      </c>
      <c r="AJ157" s="362">
        <f t="shared" ca="1" si="294"/>
        <v>268</v>
      </c>
      <c r="AK157" s="362">
        <v>149</v>
      </c>
      <c r="AL157" s="371">
        <f t="shared" ca="1" si="295"/>
        <v>0</v>
      </c>
      <c r="AM157" s="359">
        <f t="shared" ca="1" si="221"/>
        <v>0</v>
      </c>
      <c r="AN157" s="359">
        <f t="shared" ca="1" si="222"/>
        <v>0</v>
      </c>
      <c r="AO157" s="359">
        <f t="shared" ca="1" si="223"/>
        <v>0</v>
      </c>
      <c r="AP157" s="359">
        <f t="shared" ca="1" si="224"/>
        <v>0</v>
      </c>
      <c r="AQ157" s="359">
        <f t="shared" ca="1" si="278"/>
        <v>0</v>
      </c>
      <c r="AS157" s="362">
        <f t="shared" ca="1" si="296"/>
        <v>268</v>
      </c>
      <c r="AT157" s="362">
        <v>149</v>
      </c>
      <c r="AU157" s="371">
        <f t="shared" ca="1" si="297"/>
        <v>0</v>
      </c>
      <c r="AV157" s="359">
        <f t="shared" ca="1" si="225"/>
        <v>0</v>
      </c>
      <c r="AW157" s="359">
        <f t="shared" ca="1" si="226"/>
        <v>0</v>
      </c>
      <c r="AX157" s="359">
        <f t="shared" ca="1" si="227"/>
        <v>0</v>
      </c>
      <c r="AY157" s="359">
        <f t="shared" ca="1" si="228"/>
        <v>0</v>
      </c>
      <c r="AZ157" s="359">
        <f t="shared" ca="1" si="279"/>
        <v>0</v>
      </c>
      <c r="BB157" s="362">
        <f t="shared" ca="1" si="298"/>
        <v>268</v>
      </c>
      <c r="BC157" s="362">
        <v>149</v>
      </c>
      <c r="BD157" s="371">
        <f t="shared" ca="1" si="299"/>
        <v>0</v>
      </c>
      <c r="BE157" s="359">
        <f t="shared" ca="1" si="229"/>
        <v>0</v>
      </c>
      <c r="BF157" s="359">
        <f t="shared" ca="1" si="230"/>
        <v>0</v>
      </c>
      <c r="BG157" s="359">
        <f t="shared" ca="1" si="231"/>
        <v>0</v>
      </c>
      <c r="BH157" s="359">
        <f t="shared" ca="1" si="232"/>
        <v>0</v>
      </c>
      <c r="BI157" s="359">
        <f t="shared" ca="1" si="280"/>
        <v>0</v>
      </c>
      <c r="BK157" s="362">
        <f t="shared" ca="1" si="300"/>
        <v>268</v>
      </c>
      <c r="BL157" s="362">
        <v>149</v>
      </c>
      <c r="BM157" s="371">
        <f t="shared" ca="1" si="301"/>
        <v>0</v>
      </c>
      <c r="BN157" s="359">
        <f t="shared" ca="1" si="233"/>
        <v>0</v>
      </c>
      <c r="BO157" s="359">
        <f t="shared" ca="1" si="234"/>
        <v>0</v>
      </c>
      <c r="BP157" s="359">
        <f t="shared" ca="1" si="235"/>
        <v>0</v>
      </c>
      <c r="BQ157" s="359">
        <f t="shared" ca="1" si="236"/>
        <v>0</v>
      </c>
      <c r="BR157" s="359">
        <f t="shared" ca="1" si="281"/>
        <v>0</v>
      </c>
      <c r="BT157" s="362">
        <f t="shared" ca="1" si="302"/>
        <v>268</v>
      </c>
      <c r="BU157" s="362">
        <v>149</v>
      </c>
      <c r="BV157" s="371">
        <f t="shared" ca="1" si="303"/>
        <v>0</v>
      </c>
      <c r="BW157" s="359">
        <f t="shared" ca="1" si="237"/>
        <v>0</v>
      </c>
      <c r="BX157" s="359">
        <f t="shared" ca="1" si="238"/>
        <v>0</v>
      </c>
      <c r="BY157" s="359">
        <f t="shared" ca="1" si="239"/>
        <v>0</v>
      </c>
      <c r="BZ157" s="359">
        <f t="shared" ca="1" si="240"/>
        <v>0</v>
      </c>
      <c r="CA157" s="359">
        <f t="shared" ca="1" si="282"/>
        <v>0</v>
      </c>
      <c r="CC157" s="362">
        <f t="shared" ca="1" si="304"/>
        <v>268</v>
      </c>
      <c r="CD157" s="362">
        <v>149</v>
      </c>
      <c r="CE157" s="371">
        <f t="shared" ca="1" si="305"/>
        <v>0</v>
      </c>
      <c r="CF157" s="359">
        <f t="shared" ca="1" si="241"/>
        <v>0</v>
      </c>
      <c r="CG157" s="359">
        <f t="shared" ca="1" si="242"/>
        <v>0</v>
      </c>
      <c r="CH157" s="359">
        <f t="shared" ca="1" si="243"/>
        <v>0</v>
      </c>
      <c r="CI157" s="359">
        <f t="shared" ca="1" si="244"/>
        <v>0</v>
      </c>
      <c r="CJ157" s="359">
        <f t="shared" ca="1" si="283"/>
        <v>0</v>
      </c>
      <c r="CL157" s="362">
        <f t="shared" ca="1" si="306"/>
        <v>268</v>
      </c>
      <c r="CM157" s="362">
        <v>149</v>
      </c>
      <c r="CN157" s="371">
        <f t="shared" ca="1" si="307"/>
        <v>0</v>
      </c>
      <c r="CO157" s="359">
        <f t="shared" ca="1" si="245"/>
        <v>0</v>
      </c>
      <c r="CP157" s="359">
        <f t="shared" ca="1" si="246"/>
        <v>0</v>
      </c>
      <c r="CQ157" s="359">
        <f t="shared" ca="1" si="247"/>
        <v>0</v>
      </c>
      <c r="CR157" s="359">
        <f t="shared" ca="1" si="248"/>
        <v>0</v>
      </c>
      <c r="CS157" s="359">
        <f t="shared" ca="1" si="284"/>
        <v>0</v>
      </c>
      <c r="CU157" s="362">
        <f t="shared" ca="1" si="308"/>
        <v>268</v>
      </c>
      <c r="CV157" s="362">
        <v>149</v>
      </c>
      <c r="CW157" s="371">
        <f t="shared" ca="1" si="309"/>
        <v>0</v>
      </c>
      <c r="CX157" s="359">
        <f t="shared" ca="1" si="249"/>
        <v>0</v>
      </c>
      <c r="CY157" s="359">
        <f t="shared" ca="1" si="250"/>
        <v>0</v>
      </c>
      <c r="CZ157" s="359">
        <f t="shared" ca="1" si="251"/>
        <v>0</v>
      </c>
      <c r="DA157" s="359">
        <f t="shared" ca="1" si="252"/>
        <v>0</v>
      </c>
      <c r="DB157" s="359">
        <f t="shared" ca="1" si="285"/>
        <v>0</v>
      </c>
      <c r="DD157" s="362">
        <f t="shared" ca="1" si="310"/>
        <v>268</v>
      </c>
      <c r="DE157" s="362">
        <v>149</v>
      </c>
      <c r="DF157" s="371">
        <f t="shared" ca="1" si="311"/>
        <v>0</v>
      </c>
      <c r="DG157" s="359">
        <f t="shared" ca="1" si="253"/>
        <v>0</v>
      </c>
      <c r="DH157" s="359">
        <f t="shared" ca="1" si="254"/>
        <v>0</v>
      </c>
      <c r="DI157" s="359">
        <f t="shared" ca="1" si="255"/>
        <v>0</v>
      </c>
      <c r="DJ157" s="359">
        <f t="shared" ca="1" si="256"/>
        <v>0</v>
      </c>
      <c r="DK157" s="359">
        <f t="shared" ca="1" si="286"/>
        <v>0</v>
      </c>
      <c r="DM157" s="362">
        <f t="shared" ca="1" si="312"/>
        <v>268</v>
      </c>
      <c r="DN157" s="362">
        <v>149</v>
      </c>
      <c r="DO157" s="371">
        <f t="shared" ca="1" si="313"/>
        <v>0</v>
      </c>
      <c r="DP157" s="359">
        <f t="shared" ca="1" si="257"/>
        <v>0</v>
      </c>
      <c r="DQ157" s="359">
        <f t="shared" ca="1" si="258"/>
        <v>0</v>
      </c>
      <c r="DR157" s="359">
        <f t="shared" ca="1" si="259"/>
        <v>0</v>
      </c>
      <c r="DS157" s="359">
        <f t="shared" ca="1" si="260"/>
        <v>0</v>
      </c>
      <c r="DT157" s="359">
        <f t="shared" ca="1" si="287"/>
        <v>0</v>
      </c>
      <c r="DV157" s="362">
        <f t="shared" ca="1" si="314"/>
        <v>268</v>
      </c>
      <c r="DW157" s="362">
        <v>149</v>
      </c>
      <c r="DX157" s="371">
        <f t="shared" ca="1" si="315"/>
        <v>0</v>
      </c>
      <c r="DY157" s="359">
        <f t="shared" ca="1" si="261"/>
        <v>0</v>
      </c>
      <c r="DZ157" s="359">
        <f t="shared" ca="1" si="262"/>
        <v>0</v>
      </c>
      <c r="EA157" s="359">
        <f t="shared" ca="1" si="263"/>
        <v>0</v>
      </c>
      <c r="EB157" s="359">
        <f t="shared" ca="1" si="264"/>
        <v>0</v>
      </c>
      <c r="EC157" s="359">
        <f t="shared" ca="1" si="288"/>
        <v>0</v>
      </c>
      <c r="EE157" s="362">
        <f t="shared" ca="1" si="316"/>
        <v>268</v>
      </c>
      <c r="EF157" s="362">
        <v>149</v>
      </c>
      <c r="EG157" s="371">
        <f t="shared" ca="1" si="317"/>
        <v>0</v>
      </c>
      <c r="EH157" s="359">
        <f t="shared" ca="1" si="265"/>
        <v>0</v>
      </c>
      <c r="EI157" s="359">
        <f t="shared" ca="1" si="266"/>
        <v>0</v>
      </c>
      <c r="EJ157" s="359">
        <f t="shared" ca="1" si="267"/>
        <v>0</v>
      </c>
      <c r="EK157" s="359">
        <f t="shared" ca="1" si="268"/>
        <v>0</v>
      </c>
      <c r="EL157" s="359">
        <f t="shared" ca="1" si="289"/>
        <v>0</v>
      </c>
    </row>
    <row r="158" spans="6:142" x14ac:dyDescent="0.35">
      <c r="F158" s="372">
        <f ca="1">IFERROR(INDEX('Inflation Rates'!$A$16:$H$138,MATCH('TSP Traditional'!$H158,'Inflation Rates'!$A$16:$A$138,0),8)/INDEX('Inflation Rates'!$A$16:$H$138,MATCH('TSP Traditional'!$H158,'Inflation Rates'!$A$16:$A$138,0)-1,8)-1,F157)</f>
        <v>2.0000000000000018E-2</v>
      </c>
      <c r="G158" s="372">
        <f ca="1">IFERROR(INDEX('Inflation Rates'!$A$16:$H$138,MATCH('TSP Traditional'!$H158,'Inflation Rates'!$A$16:$A$138,0),6)/INDEX('Inflation Rates'!$A$16:$H$138,MATCH('TSP Traditional'!$H158,'Inflation Rates'!$A$16:$A$138,0)-1,6)-1,G157)</f>
        <v>2.0999999999999908E-2</v>
      </c>
      <c r="H158" s="362">
        <f t="shared" ca="1" si="318"/>
        <v>2169</v>
      </c>
      <c r="I158" s="362">
        <f t="shared" ca="1" si="319"/>
        <v>269</v>
      </c>
      <c r="J158" s="362">
        <v>150</v>
      </c>
      <c r="K158" s="371">
        <f t="shared" ca="1" si="216"/>
        <v>0</v>
      </c>
      <c r="L158" s="359">
        <f t="shared" ca="1" si="269"/>
        <v>0</v>
      </c>
      <c r="M158" s="359">
        <f t="shared" ca="1" si="270"/>
        <v>0</v>
      </c>
      <c r="N158" s="359">
        <f t="shared" ca="1" si="271"/>
        <v>0</v>
      </c>
      <c r="O158" s="359">
        <f t="shared" ca="1" si="272"/>
        <v>0</v>
      </c>
      <c r="P158" s="359">
        <f t="shared" ca="1" si="290"/>
        <v>0</v>
      </c>
      <c r="R158" s="362">
        <f t="shared" ca="1" si="320"/>
        <v>269</v>
      </c>
      <c r="S158" s="362">
        <v>149</v>
      </c>
      <c r="T158" s="371">
        <f t="shared" ca="1" si="321"/>
        <v>0</v>
      </c>
      <c r="U158" s="359">
        <f t="shared" ca="1" si="273"/>
        <v>0</v>
      </c>
      <c r="V158" s="359">
        <f t="shared" ca="1" si="274"/>
        <v>0</v>
      </c>
      <c r="W158" s="359">
        <f t="shared" ca="1" si="275"/>
        <v>0</v>
      </c>
      <c r="X158" s="359">
        <f t="shared" ca="1" si="276"/>
        <v>0</v>
      </c>
      <c r="Y158" s="359">
        <f t="shared" ca="1" si="291"/>
        <v>0</v>
      </c>
      <c r="AA158" s="362">
        <f t="shared" ca="1" si="292"/>
        <v>269</v>
      </c>
      <c r="AB158" s="362">
        <v>150</v>
      </c>
      <c r="AC158" s="371">
        <f t="shared" ca="1" si="293"/>
        <v>0</v>
      </c>
      <c r="AD158" s="359">
        <f t="shared" ca="1" si="217"/>
        <v>0</v>
      </c>
      <c r="AE158" s="359">
        <f t="shared" ca="1" si="218"/>
        <v>0</v>
      </c>
      <c r="AF158" s="359">
        <f t="shared" ca="1" si="219"/>
        <v>0</v>
      </c>
      <c r="AG158" s="359">
        <f t="shared" ca="1" si="220"/>
        <v>0</v>
      </c>
      <c r="AH158" s="359">
        <f t="shared" ca="1" si="277"/>
        <v>0</v>
      </c>
      <c r="AJ158" s="362">
        <f t="shared" ca="1" si="294"/>
        <v>269</v>
      </c>
      <c r="AK158" s="362">
        <v>150</v>
      </c>
      <c r="AL158" s="371">
        <f t="shared" ca="1" si="295"/>
        <v>0</v>
      </c>
      <c r="AM158" s="359">
        <f t="shared" ca="1" si="221"/>
        <v>0</v>
      </c>
      <c r="AN158" s="359">
        <f t="shared" ca="1" si="222"/>
        <v>0</v>
      </c>
      <c r="AO158" s="359">
        <f t="shared" ca="1" si="223"/>
        <v>0</v>
      </c>
      <c r="AP158" s="359">
        <f t="shared" ca="1" si="224"/>
        <v>0</v>
      </c>
      <c r="AQ158" s="359">
        <f t="shared" ca="1" si="278"/>
        <v>0</v>
      </c>
      <c r="AS158" s="362">
        <f t="shared" ca="1" si="296"/>
        <v>269</v>
      </c>
      <c r="AT158" s="362">
        <v>150</v>
      </c>
      <c r="AU158" s="371">
        <f t="shared" ca="1" si="297"/>
        <v>0</v>
      </c>
      <c r="AV158" s="359">
        <f t="shared" ca="1" si="225"/>
        <v>0</v>
      </c>
      <c r="AW158" s="359">
        <f t="shared" ca="1" si="226"/>
        <v>0</v>
      </c>
      <c r="AX158" s="359">
        <f t="shared" ca="1" si="227"/>
        <v>0</v>
      </c>
      <c r="AY158" s="359">
        <f t="shared" ca="1" si="228"/>
        <v>0</v>
      </c>
      <c r="AZ158" s="359">
        <f t="shared" ca="1" si="279"/>
        <v>0</v>
      </c>
      <c r="BB158" s="362">
        <f t="shared" ca="1" si="298"/>
        <v>269</v>
      </c>
      <c r="BC158" s="362">
        <v>150</v>
      </c>
      <c r="BD158" s="371">
        <f t="shared" ca="1" si="299"/>
        <v>0</v>
      </c>
      <c r="BE158" s="359">
        <f t="shared" ca="1" si="229"/>
        <v>0</v>
      </c>
      <c r="BF158" s="359">
        <f t="shared" ca="1" si="230"/>
        <v>0</v>
      </c>
      <c r="BG158" s="359">
        <f t="shared" ca="1" si="231"/>
        <v>0</v>
      </c>
      <c r="BH158" s="359">
        <f t="shared" ca="1" si="232"/>
        <v>0</v>
      </c>
      <c r="BI158" s="359">
        <f t="shared" ca="1" si="280"/>
        <v>0</v>
      </c>
      <c r="BK158" s="362">
        <f t="shared" ca="1" si="300"/>
        <v>269</v>
      </c>
      <c r="BL158" s="362">
        <v>150</v>
      </c>
      <c r="BM158" s="371">
        <f t="shared" ca="1" si="301"/>
        <v>0</v>
      </c>
      <c r="BN158" s="359">
        <f t="shared" ca="1" si="233"/>
        <v>0</v>
      </c>
      <c r="BO158" s="359">
        <f t="shared" ca="1" si="234"/>
        <v>0</v>
      </c>
      <c r="BP158" s="359">
        <f t="shared" ca="1" si="235"/>
        <v>0</v>
      </c>
      <c r="BQ158" s="359">
        <f t="shared" ca="1" si="236"/>
        <v>0</v>
      </c>
      <c r="BR158" s="359">
        <f t="shared" ca="1" si="281"/>
        <v>0</v>
      </c>
      <c r="BT158" s="362">
        <f t="shared" ca="1" si="302"/>
        <v>269</v>
      </c>
      <c r="BU158" s="362">
        <v>150</v>
      </c>
      <c r="BV158" s="371">
        <f t="shared" ca="1" si="303"/>
        <v>0</v>
      </c>
      <c r="BW158" s="359">
        <f t="shared" ca="1" si="237"/>
        <v>0</v>
      </c>
      <c r="BX158" s="359">
        <f t="shared" ca="1" si="238"/>
        <v>0</v>
      </c>
      <c r="BY158" s="359">
        <f t="shared" ca="1" si="239"/>
        <v>0</v>
      </c>
      <c r="BZ158" s="359">
        <f t="shared" ca="1" si="240"/>
        <v>0</v>
      </c>
      <c r="CA158" s="359">
        <f t="shared" ca="1" si="282"/>
        <v>0</v>
      </c>
      <c r="CC158" s="362">
        <f t="shared" ca="1" si="304"/>
        <v>269</v>
      </c>
      <c r="CD158" s="362">
        <v>150</v>
      </c>
      <c r="CE158" s="371">
        <f t="shared" ca="1" si="305"/>
        <v>0</v>
      </c>
      <c r="CF158" s="359">
        <f t="shared" ca="1" si="241"/>
        <v>0</v>
      </c>
      <c r="CG158" s="359">
        <f t="shared" ca="1" si="242"/>
        <v>0</v>
      </c>
      <c r="CH158" s="359">
        <f t="shared" ca="1" si="243"/>
        <v>0</v>
      </c>
      <c r="CI158" s="359">
        <f t="shared" ca="1" si="244"/>
        <v>0</v>
      </c>
      <c r="CJ158" s="359">
        <f t="shared" ca="1" si="283"/>
        <v>0</v>
      </c>
      <c r="CL158" s="362">
        <f t="shared" ca="1" si="306"/>
        <v>269</v>
      </c>
      <c r="CM158" s="362">
        <v>150</v>
      </c>
      <c r="CN158" s="371">
        <f t="shared" ca="1" si="307"/>
        <v>0</v>
      </c>
      <c r="CO158" s="359">
        <f t="shared" ca="1" si="245"/>
        <v>0</v>
      </c>
      <c r="CP158" s="359">
        <f t="shared" ca="1" si="246"/>
        <v>0</v>
      </c>
      <c r="CQ158" s="359">
        <f t="shared" ca="1" si="247"/>
        <v>0</v>
      </c>
      <c r="CR158" s="359">
        <f t="shared" ca="1" si="248"/>
        <v>0</v>
      </c>
      <c r="CS158" s="359">
        <f t="shared" ca="1" si="284"/>
        <v>0</v>
      </c>
      <c r="CU158" s="362">
        <f t="shared" ca="1" si="308"/>
        <v>269</v>
      </c>
      <c r="CV158" s="362">
        <v>150</v>
      </c>
      <c r="CW158" s="371">
        <f t="shared" ca="1" si="309"/>
        <v>0</v>
      </c>
      <c r="CX158" s="359">
        <f t="shared" ca="1" si="249"/>
        <v>0</v>
      </c>
      <c r="CY158" s="359">
        <f t="shared" ca="1" si="250"/>
        <v>0</v>
      </c>
      <c r="CZ158" s="359">
        <f t="shared" ca="1" si="251"/>
        <v>0</v>
      </c>
      <c r="DA158" s="359">
        <f t="shared" ca="1" si="252"/>
        <v>0</v>
      </c>
      <c r="DB158" s="359">
        <f t="shared" ca="1" si="285"/>
        <v>0</v>
      </c>
      <c r="DD158" s="362">
        <f t="shared" ca="1" si="310"/>
        <v>269</v>
      </c>
      <c r="DE158" s="362">
        <v>150</v>
      </c>
      <c r="DF158" s="371">
        <f t="shared" ca="1" si="311"/>
        <v>0</v>
      </c>
      <c r="DG158" s="359">
        <f t="shared" ca="1" si="253"/>
        <v>0</v>
      </c>
      <c r="DH158" s="359">
        <f t="shared" ca="1" si="254"/>
        <v>0</v>
      </c>
      <c r="DI158" s="359">
        <f t="shared" ca="1" si="255"/>
        <v>0</v>
      </c>
      <c r="DJ158" s="359">
        <f t="shared" ca="1" si="256"/>
        <v>0</v>
      </c>
      <c r="DK158" s="359">
        <f t="shared" ca="1" si="286"/>
        <v>0</v>
      </c>
      <c r="DM158" s="362">
        <f t="shared" ca="1" si="312"/>
        <v>269</v>
      </c>
      <c r="DN158" s="362">
        <v>150</v>
      </c>
      <c r="DO158" s="371">
        <f t="shared" ca="1" si="313"/>
        <v>0</v>
      </c>
      <c r="DP158" s="359">
        <f t="shared" ca="1" si="257"/>
        <v>0</v>
      </c>
      <c r="DQ158" s="359">
        <f t="shared" ca="1" si="258"/>
        <v>0</v>
      </c>
      <c r="DR158" s="359">
        <f t="shared" ca="1" si="259"/>
        <v>0</v>
      </c>
      <c r="DS158" s="359">
        <f t="shared" ca="1" si="260"/>
        <v>0</v>
      </c>
      <c r="DT158" s="359">
        <f t="shared" ca="1" si="287"/>
        <v>0</v>
      </c>
      <c r="DV158" s="362">
        <f t="shared" ca="1" si="314"/>
        <v>269</v>
      </c>
      <c r="DW158" s="362">
        <v>150</v>
      </c>
      <c r="DX158" s="371">
        <f t="shared" ca="1" si="315"/>
        <v>0</v>
      </c>
      <c r="DY158" s="359">
        <f t="shared" ca="1" si="261"/>
        <v>0</v>
      </c>
      <c r="DZ158" s="359">
        <f t="shared" ca="1" si="262"/>
        <v>0</v>
      </c>
      <c r="EA158" s="359">
        <f t="shared" ca="1" si="263"/>
        <v>0</v>
      </c>
      <c r="EB158" s="359">
        <f t="shared" ca="1" si="264"/>
        <v>0</v>
      </c>
      <c r="EC158" s="359">
        <f t="shared" ca="1" si="288"/>
        <v>0</v>
      </c>
      <c r="EE158" s="362">
        <f t="shared" ca="1" si="316"/>
        <v>269</v>
      </c>
      <c r="EF158" s="362">
        <v>150</v>
      </c>
      <c r="EG158" s="371">
        <f t="shared" ca="1" si="317"/>
        <v>0</v>
      </c>
      <c r="EH158" s="359">
        <f t="shared" ca="1" si="265"/>
        <v>0</v>
      </c>
      <c r="EI158" s="359">
        <f t="shared" ca="1" si="266"/>
        <v>0</v>
      </c>
      <c r="EJ158" s="359">
        <f t="shared" ca="1" si="267"/>
        <v>0</v>
      </c>
      <c r="EK158" s="359">
        <f t="shared" ca="1" si="268"/>
        <v>0</v>
      </c>
      <c r="EL158" s="359">
        <f t="shared" ca="1" si="289"/>
        <v>0</v>
      </c>
    </row>
    <row r="159" spans="6:142" x14ac:dyDescent="0.35">
      <c r="F159" s="372">
        <f ca="1">IFERROR(INDEX('Inflation Rates'!$A$16:$H$138,MATCH('TSP Traditional'!$H159,'Inflation Rates'!$A$16:$A$138,0),8)/INDEX('Inflation Rates'!$A$16:$H$138,MATCH('TSP Traditional'!$H159,'Inflation Rates'!$A$16:$A$138,0)-1,8)-1,F158)</f>
        <v>2.0000000000000018E-2</v>
      </c>
      <c r="G159" s="372">
        <f ca="1">IFERROR(INDEX('Inflation Rates'!$A$16:$H$138,MATCH('TSP Traditional'!$H159,'Inflation Rates'!$A$16:$A$138,0),6)/INDEX('Inflation Rates'!$A$16:$H$138,MATCH('TSP Traditional'!$H159,'Inflation Rates'!$A$16:$A$138,0)-1,6)-1,G158)</f>
        <v>2.0999999999999908E-2</v>
      </c>
      <c r="H159" s="362">
        <f t="shared" ca="1" si="318"/>
        <v>2170</v>
      </c>
      <c r="I159" s="362">
        <f t="shared" ca="1" si="319"/>
        <v>270</v>
      </c>
      <c r="J159" s="362">
        <v>151</v>
      </c>
      <c r="K159" s="371">
        <f t="shared" ca="1" si="216"/>
        <v>0</v>
      </c>
      <c r="L159" s="359">
        <f t="shared" ca="1" si="269"/>
        <v>0</v>
      </c>
      <c r="M159" s="359">
        <f t="shared" ca="1" si="270"/>
        <v>0</v>
      </c>
      <c r="N159" s="359">
        <f t="shared" ca="1" si="271"/>
        <v>0</v>
      </c>
      <c r="O159" s="359">
        <f t="shared" ca="1" si="272"/>
        <v>0</v>
      </c>
      <c r="P159" s="359">
        <f t="shared" ca="1" si="290"/>
        <v>0</v>
      </c>
      <c r="R159" s="362">
        <f t="shared" ca="1" si="320"/>
        <v>270</v>
      </c>
      <c r="S159" s="362">
        <v>150</v>
      </c>
      <c r="T159" s="371">
        <f t="shared" ca="1" si="321"/>
        <v>0</v>
      </c>
      <c r="U159" s="359">
        <f t="shared" ca="1" si="273"/>
        <v>0</v>
      </c>
      <c r="V159" s="359">
        <f t="shared" ca="1" si="274"/>
        <v>0</v>
      </c>
      <c r="W159" s="359">
        <f t="shared" ca="1" si="275"/>
        <v>0</v>
      </c>
      <c r="X159" s="359">
        <f t="shared" ca="1" si="276"/>
        <v>0</v>
      </c>
      <c r="Y159" s="359">
        <f t="shared" ca="1" si="291"/>
        <v>0</v>
      </c>
      <c r="AA159" s="362">
        <f t="shared" ca="1" si="292"/>
        <v>270</v>
      </c>
      <c r="AB159" s="362">
        <v>151</v>
      </c>
      <c r="AC159" s="371">
        <f t="shared" ca="1" si="293"/>
        <v>0</v>
      </c>
      <c r="AD159" s="359">
        <f t="shared" ca="1" si="217"/>
        <v>0</v>
      </c>
      <c r="AE159" s="359">
        <f t="shared" ca="1" si="218"/>
        <v>0</v>
      </c>
      <c r="AF159" s="359">
        <f t="shared" ca="1" si="219"/>
        <v>0</v>
      </c>
      <c r="AG159" s="359">
        <f t="shared" ca="1" si="220"/>
        <v>0</v>
      </c>
      <c r="AH159" s="359">
        <f t="shared" ca="1" si="277"/>
        <v>0</v>
      </c>
      <c r="AJ159" s="362">
        <f t="shared" ca="1" si="294"/>
        <v>270</v>
      </c>
      <c r="AK159" s="362">
        <v>151</v>
      </c>
      <c r="AL159" s="371">
        <f t="shared" ca="1" si="295"/>
        <v>0</v>
      </c>
      <c r="AM159" s="359">
        <f t="shared" ca="1" si="221"/>
        <v>0</v>
      </c>
      <c r="AN159" s="359">
        <f t="shared" ca="1" si="222"/>
        <v>0</v>
      </c>
      <c r="AO159" s="359">
        <f t="shared" ca="1" si="223"/>
        <v>0</v>
      </c>
      <c r="AP159" s="359">
        <f t="shared" ca="1" si="224"/>
        <v>0</v>
      </c>
      <c r="AQ159" s="359">
        <f t="shared" ca="1" si="278"/>
        <v>0</v>
      </c>
      <c r="AS159" s="362">
        <f t="shared" ca="1" si="296"/>
        <v>270</v>
      </c>
      <c r="AT159" s="362">
        <v>151</v>
      </c>
      <c r="AU159" s="371">
        <f t="shared" ca="1" si="297"/>
        <v>0</v>
      </c>
      <c r="AV159" s="359">
        <f t="shared" ca="1" si="225"/>
        <v>0</v>
      </c>
      <c r="AW159" s="359">
        <f t="shared" ca="1" si="226"/>
        <v>0</v>
      </c>
      <c r="AX159" s="359">
        <f t="shared" ca="1" si="227"/>
        <v>0</v>
      </c>
      <c r="AY159" s="359">
        <f t="shared" ca="1" si="228"/>
        <v>0</v>
      </c>
      <c r="AZ159" s="359">
        <f t="shared" ca="1" si="279"/>
        <v>0</v>
      </c>
      <c r="BB159" s="362">
        <f t="shared" ca="1" si="298"/>
        <v>270</v>
      </c>
      <c r="BC159" s="362">
        <v>151</v>
      </c>
      <c r="BD159" s="371">
        <f t="shared" ca="1" si="299"/>
        <v>0</v>
      </c>
      <c r="BE159" s="359">
        <f t="shared" ca="1" si="229"/>
        <v>0</v>
      </c>
      <c r="BF159" s="359">
        <f t="shared" ca="1" si="230"/>
        <v>0</v>
      </c>
      <c r="BG159" s="359">
        <f t="shared" ca="1" si="231"/>
        <v>0</v>
      </c>
      <c r="BH159" s="359">
        <f t="shared" ca="1" si="232"/>
        <v>0</v>
      </c>
      <c r="BI159" s="359">
        <f t="shared" ca="1" si="280"/>
        <v>0</v>
      </c>
      <c r="BK159" s="362">
        <f t="shared" ca="1" si="300"/>
        <v>270</v>
      </c>
      <c r="BL159" s="362">
        <v>151</v>
      </c>
      <c r="BM159" s="371">
        <f t="shared" ca="1" si="301"/>
        <v>0</v>
      </c>
      <c r="BN159" s="359">
        <f t="shared" ca="1" si="233"/>
        <v>0</v>
      </c>
      <c r="BO159" s="359">
        <f t="shared" ca="1" si="234"/>
        <v>0</v>
      </c>
      <c r="BP159" s="359">
        <f t="shared" ca="1" si="235"/>
        <v>0</v>
      </c>
      <c r="BQ159" s="359">
        <f t="shared" ca="1" si="236"/>
        <v>0</v>
      </c>
      <c r="BR159" s="359">
        <f t="shared" ca="1" si="281"/>
        <v>0</v>
      </c>
      <c r="BT159" s="362">
        <f t="shared" ca="1" si="302"/>
        <v>270</v>
      </c>
      <c r="BU159" s="362">
        <v>151</v>
      </c>
      <c r="BV159" s="371">
        <f t="shared" ca="1" si="303"/>
        <v>0</v>
      </c>
      <c r="BW159" s="359">
        <f t="shared" ca="1" si="237"/>
        <v>0</v>
      </c>
      <c r="BX159" s="359">
        <f t="shared" ca="1" si="238"/>
        <v>0</v>
      </c>
      <c r="BY159" s="359">
        <f t="shared" ca="1" si="239"/>
        <v>0</v>
      </c>
      <c r="BZ159" s="359">
        <f t="shared" ca="1" si="240"/>
        <v>0</v>
      </c>
      <c r="CA159" s="359">
        <f t="shared" ca="1" si="282"/>
        <v>0</v>
      </c>
      <c r="CC159" s="362">
        <f t="shared" ca="1" si="304"/>
        <v>270</v>
      </c>
      <c r="CD159" s="362">
        <v>151</v>
      </c>
      <c r="CE159" s="371">
        <f t="shared" ca="1" si="305"/>
        <v>0</v>
      </c>
      <c r="CF159" s="359">
        <f t="shared" ca="1" si="241"/>
        <v>0</v>
      </c>
      <c r="CG159" s="359">
        <f t="shared" ca="1" si="242"/>
        <v>0</v>
      </c>
      <c r="CH159" s="359">
        <f t="shared" ca="1" si="243"/>
        <v>0</v>
      </c>
      <c r="CI159" s="359">
        <f t="shared" ca="1" si="244"/>
        <v>0</v>
      </c>
      <c r="CJ159" s="359">
        <f t="shared" ca="1" si="283"/>
        <v>0</v>
      </c>
      <c r="CL159" s="362">
        <f t="shared" ca="1" si="306"/>
        <v>270</v>
      </c>
      <c r="CM159" s="362">
        <v>151</v>
      </c>
      <c r="CN159" s="371">
        <f t="shared" ca="1" si="307"/>
        <v>0</v>
      </c>
      <c r="CO159" s="359">
        <f t="shared" ca="1" si="245"/>
        <v>0</v>
      </c>
      <c r="CP159" s="359">
        <f t="shared" ca="1" si="246"/>
        <v>0</v>
      </c>
      <c r="CQ159" s="359">
        <f t="shared" ca="1" si="247"/>
        <v>0</v>
      </c>
      <c r="CR159" s="359">
        <f t="shared" ca="1" si="248"/>
        <v>0</v>
      </c>
      <c r="CS159" s="359">
        <f t="shared" ca="1" si="284"/>
        <v>0</v>
      </c>
      <c r="CU159" s="362">
        <f t="shared" ca="1" si="308"/>
        <v>270</v>
      </c>
      <c r="CV159" s="362">
        <v>151</v>
      </c>
      <c r="CW159" s="371">
        <f t="shared" ca="1" si="309"/>
        <v>0</v>
      </c>
      <c r="CX159" s="359">
        <f t="shared" ca="1" si="249"/>
        <v>0</v>
      </c>
      <c r="CY159" s="359">
        <f t="shared" ca="1" si="250"/>
        <v>0</v>
      </c>
      <c r="CZ159" s="359">
        <f t="shared" ca="1" si="251"/>
        <v>0</v>
      </c>
      <c r="DA159" s="359">
        <f t="shared" ca="1" si="252"/>
        <v>0</v>
      </c>
      <c r="DB159" s="359">
        <f t="shared" ca="1" si="285"/>
        <v>0</v>
      </c>
      <c r="DD159" s="362">
        <f t="shared" ca="1" si="310"/>
        <v>270</v>
      </c>
      <c r="DE159" s="362">
        <v>151</v>
      </c>
      <c r="DF159" s="371">
        <f t="shared" ca="1" si="311"/>
        <v>0</v>
      </c>
      <c r="DG159" s="359">
        <f t="shared" ca="1" si="253"/>
        <v>0</v>
      </c>
      <c r="DH159" s="359">
        <f t="shared" ca="1" si="254"/>
        <v>0</v>
      </c>
      <c r="DI159" s="359">
        <f t="shared" ca="1" si="255"/>
        <v>0</v>
      </c>
      <c r="DJ159" s="359">
        <f t="shared" ca="1" si="256"/>
        <v>0</v>
      </c>
      <c r="DK159" s="359">
        <f t="shared" ca="1" si="286"/>
        <v>0</v>
      </c>
      <c r="DM159" s="362">
        <f t="shared" ca="1" si="312"/>
        <v>270</v>
      </c>
      <c r="DN159" s="362">
        <v>151</v>
      </c>
      <c r="DO159" s="371">
        <f t="shared" ca="1" si="313"/>
        <v>0</v>
      </c>
      <c r="DP159" s="359">
        <f t="shared" ca="1" si="257"/>
        <v>0</v>
      </c>
      <c r="DQ159" s="359">
        <f t="shared" ca="1" si="258"/>
        <v>0</v>
      </c>
      <c r="DR159" s="359">
        <f t="shared" ca="1" si="259"/>
        <v>0</v>
      </c>
      <c r="DS159" s="359">
        <f t="shared" ca="1" si="260"/>
        <v>0</v>
      </c>
      <c r="DT159" s="359">
        <f t="shared" ca="1" si="287"/>
        <v>0</v>
      </c>
      <c r="DV159" s="362">
        <f t="shared" ca="1" si="314"/>
        <v>270</v>
      </c>
      <c r="DW159" s="362">
        <v>151</v>
      </c>
      <c r="DX159" s="371">
        <f t="shared" ca="1" si="315"/>
        <v>0</v>
      </c>
      <c r="DY159" s="359">
        <f t="shared" ca="1" si="261"/>
        <v>0</v>
      </c>
      <c r="DZ159" s="359">
        <f t="shared" ca="1" si="262"/>
        <v>0</v>
      </c>
      <c r="EA159" s="359">
        <f t="shared" ca="1" si="263"/>
        <v>0</v>
      </c>
      <c r="EB159" s="359">
        <f t="shared" ca="1" si="264"/>
        <v>0</v>
      </c>
      <c r="EC159" s="359">
        <f t="shared" ca="1" si="288"/>
        <v>0</v>
      </c>
      <c r="EE159" s="362">
        <f t="shared" ca="1" si="316"/>
        <v>270</v>
      </c>
      <c r="EF159" s="362">
        <v>151</v>
      </c>
      <c r="EG159" s="371">
        <f t="shared" ca="1" si="317"/>
        <v>0</v>
      </c>
      <c r="EH159" s="359">
        <f t="shared" ca="1" si="265"/>
        <v>0</v>
      </c>
      <c r="EI159" s="359">
        <f t="shared" ca="1" si="266"/>
        <v>0</v>
      </c>
      <c r="EJ159" s="359">
        <f t="shared" ca="1" si="267"/>
        <v>0</v>
      </c>
      <c r="EK159" s="359">
        <f t="shared" ca="1" si="268"/>
        <v>0</v>
      </c>
      <c r="EL159" s="359">
        <f t="shared" ca="1" si="289"/>
        <v>0</v>
      </c>
    </row>
    <row r="160" spans="6:142" x14ac:dyDescent="0.35">
      <c r="F160" s="372">
        <f ca="1">IFERROR(INDEX('Inflation Rates'!$A$16:$H$138,MATCH('TSP Traditional'!$H160,'Inflation Rates'!$A$16:$A$138,0),8)/INDEX('Inflation Rates'!$A$16:$H$138,MATCH('TSP Traditional'!$H160,'Inflation Rates'!$A$16:$A$138,0)-1,8)-1,F159)</f>
        <v>2.0000000000000018E-2</v>
      </c>
      <c r="G160" s="372">
        <f ca="1">IFERROR(INDEX('Inflation Rates'!$A$16:$H$138,MATCH('TSP Traditional'!$H160,'Inflation Rates'!$A$16:$A$138,0),6)/INDEX('Inflation Rates'!$A$16:$H$138,MATCH('TSP Traditional'!$H160,'Inflation Rates'!$A$16:$A$138,0)-1,6)-1,G159)</f>
        <v>2.0999999999999908E-2</v>
      </c>
      <c r="H160" s="362">
        <f t="shared" ca="1" si="318"/>
        <v>2171</v>
      </c>
      <c r="I160" s="362">
        <f t="shared" ca="1" si="319"/>
        <v>271</v>
      </c>
      <c r="J160" s="362">
        <v>152</v>
      </c>
      <c r="K160" s="371">
        <f t="shared" ca="1" si="216"/>
        <v>0</v>
      </c>
      <c r="L160" s="359">
        <f t="shared" ca="1" si="269"/>
        <v>0</v>
      </c>
      <c r="M160" s="359">
        <f t="shared" ca="1" si="270"/>
        <v>0</v>
      </c>
      <c r="N160" s="359">
        <f t="shared" ca="1" si="271"/>
        <v>0</v>
      </c>
      <c r="O160" s="359">
        <f t="shared" ca="1" si="272"/>
        <v>0</v>
      </c>
      <c r="P160" s="359">
        <f t="shared" ca="1" si="290"/>
        <v>0</v>
      </c>
      <c r="R160" s="362">
        <f t="shared" ca="1" si="320"/>
        <v>271</v>
      </c>
      <c r="S160" s="362">
        <v>151</v>
      </c>
      <c r="T160" s="371">
        <f t="shared" ca="1" si="321"/>
        <v>0</v>
      </c>
      <c r="U160" s="359">
        <f t="shared" ca="1" si="273"/>
        <v>0</v>
      </c>
      <c r="V160" s="359">
        <f t="shared" ca="1" si="274"/>
        <v>0</v>
      </c>
      <c r="W160" s="359">
        <f t="shared" ca="1" si="275"/>
        <v>0</v>
      </c>
      <c r="X160" s="359">
        <f t="shared" ca="1" si="276"/>
        <v>0</v>
      </c>
      <c r="Y160" s="359">
        <f t="shared" ca="1" si="291"/>
        <v>0</v>
      </c>
      <c r="AA160" s="362">
        <f t="shared" ca="1" si="292"/>
        <v>271</v>
      </c>
      <c r="AB160" s="362">
        <v>152</v>
      </c>
      <c r="AC160" s="371">
        <f t="shared" ca="1" si="293"/>
        <v>0</v>
      </c>
      <c r="AD160" s="359">
        <f t="shared" ca="1" si="217"/>
        <v>0</v>
      </c>
      <c r="AE160" s="359">
        <f t="shared" ca="1" si="218"/>
        <v>0</v>
      </c>
      <c r="AF160" s="359">
        <f t="shared" ca="1" si="219"/>
        <v>0</v>
      </c>
      <c r="AG160" s="359">
        <f t="shared" ca="1" si="220"/>
        <v>0</v>
      </c>
      <c r="AH160" s="359">
        <f t="shared" ca="1" si="277"/>
        <v>0</v>
      </c>
      <c r="AJ160" s="362">
        <f t="shared" ca="1" si="294"/>
        <v>271</v>
      </c>
      <c r="AK160" s="362">
        <v>152</v>
      </c>
      <c r="AL160" s="371">
        <f t="shared" ca="1" si="295"/>
        <v>0</v>
      </c>
      <c r="AM160" s="359">
        <f t="shared" ca="1" si="221"/>
        <v>0</v>
      </c>
      <c r="AN160" s="359">
        <f t="shared" ca="1" si="222"/>
        <v>0</v>
      </c>
      <c r="AO160" s="359">
        <f t="shared" ca="1" si="223"/>
        <v>0</v>
      </c>
      <c r="AP160" s="359">
        <f t="shared" ca="1" si="224"/>
        <v>0</v>
      </c>
      <c r="AQ160" s="359">
        <f t="shared" ca="1" si="278"/>
        <v>0</v>
      </c>
      <c r="AS160" s="362">
        <f t="shared" ca="1" si="296"/>
        <v>271</v>
      </c>
      <c r="AT160" s="362">
        <v>152</v>
      </c>
      <c r="AU160" s="371">
        <f t="shared" ca="1" si="297"/>
        <v>0</v>
      </c>
      <c r="AV160" s="359">
        <f t="shared" ca="1" si="225"/>
        <v>0</v>
      </c>
      <c r="AW160" s="359">
        <f t="shared" ca="1" si="226"/>
        <v>0</v>
      </c>
      <c r="AX160" s="359">
        <f t="shared" ca="1" si="227"/>
        <v>0</v>
      </c>
      <c r="AY160" s="359">
        <f t="shared" ca="1" si="228"/>
        <v>0</v>
      </c>
      <c r="AZ160" s="359">
        <f t="shared" ca="1" si="279"/>
        <v>0</v>
      </c>
      <c r="BB160" s="362">
        <f t="shared" ca="1" si="298"/>
        <v>271</v>
      </c>
      <c r="BC160" s="362">
        <v>152</v>
      </c>
      <c r="BD160" s="371">
        <f t="shared" ca="1" si="299"/>
        <v>0</v>
      </c>
      <c r="BE160" s="359">
        <f t="shared" ca="1" si="229"/>
        <v>0</v>
      </c>
      <c r="BF160" s="359">
        <f t="shared" ca="1" si="230"/>
        <v>0</v>
      </c>
      <c r="BG160" s="359">
        <f t="shared" ca="1" si="231"/>
        <v>0</v>
      </c>
      <c r="BH160" s="359">
        <f t="shared" ca="1" si="232"/>
        <v>0</v>
      </c>
      <c r="BI160" s="359">
        <f t="shared" ca="1" si="280"/>
        <v>0</v>
      </c>
      <c r="BK160" s="362">
        <f t="shared" ca="1" si="300"/>
        <v>271</v>
      </c>
      <c r="BL160" s="362">
        <v>152</v>
      </c>
      <c r="BM160" s="371">
        <f t="shared" ca="1" si="301"/>
        <v>0</v>
      </c>
      <c r="BN160" s="359">
        <f t="shared" ca="1" si="233"/>
        <v>0</v>
      </c>
      <c r="BO160" s="359">
        <f t="shared" ca="1" si="234"/>
        <v>0</v>
      </c>
      <c r="BP160" s="359">
        <f t="shared" ca="1" si="235"/>
        <v>0</v>
      </c>
      <c r="BQ160" s="359">
        <f t="shared" ca="1" si="236"/>
        <v>0</v>
      </c>
      <c r="BR160" s="359">
        <f t="shared" ca="1" si="281"/>
        <v>0</v>
      </c>
      <c r="BT160" s="362">
        <f t="shared" ca="1" si="302"/>
        <v>271</v>
      </c>
      <c r="BU160" s="362">
        <v>152</v>
      </c>
      <c r="BV160" s="371">
        <f t="shared" ca="1" si="303"/>
        <v>0</v>
      </c>
      <c r="BW160" s="359">
        <f t="shared" ca="1" si="237"/>
        <v>0</v>
      </c>
      <c r="BX160" s="359">
        <f t="shared" ca="1" si="238"/>
        <v>0</v>
      </c>
      <c r="BY160" s="359">
        <f t="shared" ca="1" si="239"/>
        <v>0</v>
      </c>
      <c r="BZ160" s="359">
        <f t="shared" ca="1" si="240"/>
        <v>0</v>
      </c>
      <c r="CA160" s="359">
        <f t="shared" ca="1" si="282"/>
        <v>0</v>
      </c>
      <c r="CC160" s="362">
        <f t="shared" ca="1" si="304"/>
        <v>271</v>
      </c>
      <c r="CD160" s="362">
        <v>152</v>
      </c>
      <c r="CE160" s="371">
        <f t="shared" ca="1" si="305"/>
        <v>0</v>
      </c>
      <c r="CF160" s="359">
        <f t="shared" ca="1" si="241"/>
        <v>0</v>
      </c>
      <c r="CG160" s="359">
        <f t="shared" ca="1" si="242"/>
        <v>0</v>
      </c>
      <c r="CH160" s="359">
        <f t="shared" ca="1" si="243"/>
        <v>0</v>
      </c>
      <c r="CI160" s="359">
        <f t="shared" ca="1" si="244"/>
        <v>0</v>
      </c>
      <c r="CJ160" s="359">
        <f t="shared" ca="1" si="283"/>
        <v>0</v>
      </c>
      <c r="CL160" s="362">
        <f t="shared" ca="1" si="306"/>
        <v>271</v>
      </c>
      <c r="CM160" s="362">
        <v>152</v>
      </c>
      <c r="CN160" s="371">
        <f t="shared" ca="1" si="307"/>
        <v>0</v>
      </c>
      <c r="CO160" s="359">
        <f t="shared" ca="1" si="245"/>
        <v>0</v>
      </c>
      <c r="CP160" s="359">
        <f t="shared" ca="1" si="246"/>
        <v>0</v>
      </c>
      <c r="CQ160" s="359">
        <f t="shared" ca="1" si="247"/>
        <v>0</v>
      </c>
      <c r="CR160" s="359">
        <f t="shared" ca="1" si="248"/>
        <v>0</v>
      </c>
      <c r="CS160" s="359">
        <f t="shared" ca="1" si="284"/>
        <v>0</v>
      </c>
      <c r="CU160" s="362">
        <f t="shared" ca="1" si="308"/>
        <v>271</v>
      </c>
      <c r="CV160" s="362">
        <v>152</v>
      </c>
      <c r="CW160" s="371">
        <f t="shared" ca="1" si="309"/>
        <v>0</v>
      </c>
      <c r="CX160" s="359">
        <f t="shared" ca="1" si="249"/>
        <v>0</v>
      </c>
      <c r="CY160" s="359">
        <f t="shared" ca="1" si="250"/>
        <v>0</v>
      </c>
      <c r="CZ160" s="359">
        <f t="shared" ca="1" si="251"/>
        <v>0</v>
      </c>
      <c r="DA160" s="359">
        <f t="shared" ca="1" si="252"/>
        <v>0</v>
      </c>
      <c r="DB160" s="359">
        <f t="shared" ca="1" si="285"/>
        <v>0</v>
      </c>
      <c r="DD160" s="362">
        <f t="shared" ca="1" si="310"/>
        <v>271</v>
      </c>
      <c r="DE160" s="362">
        <v>152</v>
      </c>
      <c r="DF160" s="371">
        <f t="shared" ca="1" si="311"/>
        <v>0</v>
      </c>
      <c r="DG160" s="359">
        <f t="shared" ca="1" si="253"/>
        <v>0</v>
      </c>
      <c r="DH160" s="359">
        <f t="shared" ca="1" si="254"/>
        <v>0</v>
      </c>
      <c r="DI160" s="359">
        <f t="shared" ca="1" si="255"/>
        <v>0</v>
      </c>
      <c r="DJ160" s="359">
        <f t="shared" ca="1" si="256"/>
        <v>0</v>
      </c>
      <c r="DK160" s="359">
        <f t="shared" ca="1" si="286"/>
        <v>0</v>
      </c>
      <c r="DM160" s="362">
        <f t="shared" ca="1" si="312"/>
        <v>271</v>
      </c>
      <c r="DN160" s="362">
        <v>152</v>
      </c>
      <c r="DO160" s="371">
        <f t="shared" ca="1" si="313"/>
        <v>0</v>
      </c>
      <c r="DP160" s="359">
        <f t="shared" ca="1" si="257"/>
        <v>0</v>
      </c>
      <c r="DQ160" s="359">
        <f t="shared" ca="1" si="258"/>
        <v>0</v>
      </c>
      <c r="DR160" s="359">
        <f t="shared" ca="1" si="259"/>
        <v>0</v>
      </c>
      <c r="DS160" s="359">
        <f t="shared" ca="1" si="260"/>
        <v>0</v>
      </c>
      <c r="DT160" s="359">
        <f t="shared" ca="1" si="287"/>
        <v>0</v>
      </c>
      <c r="DV160" s="362">
        <f t="shared" ca="1" si="314"/>
        <v>271</v>
      </c>
      <c r="DW160" s="362">
        <v>152</v>
      </c>
      <c r="DX160" s="371">
        <f t="shared" ca="1" si="315"/>
        <v>0</v>
      </c>
      <c r="DY160" s="359">
        <f t="shared" ca="1" si="261"/>
        <v>0</v>
      </c>
      <c r="DZ160" s="359">
        <f t="shared" ca="1" si="262"/>
        <v>0</v>
      </c>
      <c r="EA160" s="359">
        <f t="shared" ca="1" si="263"/>
        <v>0</v>
      </c>
      <c r="EB160" s="359">
        <f t="shared" ca="1" si="264"/>
        <v>0</v>
      </c>
      <c r="EC160" s="359">
        <f t="shared" ca="1" si="288"/>
        <v>0</v>
      </c>
      <c r="EE160" s="362">
        <f t="shared" ca="1" si="316"/>
        <v>271</v>
      </c>
      <c r="EF160" s="362">
        <v>152</v>
      </c>
      <c r="EG160" s="371">
        <f t="shared" ca="1" si="317"/>
        <v>0</v>
      </c>
      <c r="EH160" s="359">
        <f t="shared" ca="1" si="265"/>
        <v>0</v>
      </c>
      <c r="EI160" s="359">
        <f t="shared" ca="1" si="266"/>
        <v>0</v>
      </c>
      <c r="EJ160" s="359">
        <f t="shared" ca="1" si="267"/>
        <v>0</v>
      </c>
      <c r="EK160" s="359">
        <f t="shared" ca="1" si="268"/>
        <v>0</v>
      </c>
      <c r="EL160" s="359">
        <f t="shared" ca="1" si="289"/>
        <v>0</v>
      </c>
    </row>
    <row r="161" spans="6:142" x14ac:dyDescent="0.35">
      <c r="F161" s="372">
        <f ca="1">IFERROR(INDEX('Inflation Rates'!$A$16:$H$138,MATCH('TSP Traditional'!$H161,'Inflation Rates'!$A$16:$A$138,0),8)/INDEX('Inflation Rates'!$A$16:$H$138,MATCH('TSP Traditional'!$H161,'Inflation Rates'!$A$16:$A$138,0)-1,8)-1,F160)</f>
        <v>2.0000000000000018E-2</v>
      </c>
      <c r="G161" s="372">
        <f ca="1">IFERROR(INDEX('Inflation Rates'!$A$16:$H$138,MATCH('TSP Traditional'!$H161,'Inflation Rates'!$A$16:$A$138,0),6)/INDEX('Inflation Rates'!$A$16:$H$138,MATCH('TSP Traditional'!$H161,'Inflation Rates'!$A$16:$A$138,0)-1,6)-1,G160)</f>
        <v>2.0999999999999908E-2</v>
      </c>
      <c r="H161" s="362">
        <f t="shared" ca="1" si="318"/>
        <v>2172</v>
      </c>
      <c r="I161" s="362">
        <f t="shared" ca="1" si="319"/>
        <v>272</v>
      </c>
      <c r="J161" s="362">
        <v>153</v>
      </c>
      <c r="K161" s="371">
        <f t="shared" ca="1" si="216"/>
        <v>0</v>
      </c>
      <c r="L161" s="359">
        <f t="shared" ca="1" si="269"/>
        <v>0</v>
      </c>
      <c r="M161" s="359">
        <f t="shared" ca="1" si="270"/>
        <v>0</v>
      </c>
      <c r="N161" s="359">
        <f t="shared" ca="1" si="271"/>
        <v>0</v>
      </c>
      <c r="O161" s="359">
        <f t="shared" ca="1" si="272"/>
        <v>0</v>
      </c>
      <c r="P161" s="359">
        <f t="shared" ca="1" si="290"/>
        <v>0</v>
      </c>
      <c r="R161" s="362">
        <f t="shared" ca="1" si="320"/>
        <v>272</v>
      </c>
      <c r="S161" s="362">
        <v>152</v>
      </c>
      <c r="T161" s="371">
        <f t="shared" ca="1" si="321"/>
        <v>0</v>
      </c>
      <c r="U161" s="359">
        <f t="shared" ca="1" si="273"/>
        <v>0</v>
      </c>
      <c r="V161" s="359">
        <f t="shared" ca="1" si="274"/>
        <v>0</v>
      </c>
      <c r="W161" s="359">
        <f t="shared" ca="1" si="275"/>
        <v>0</v>
      </c>
      <c r="X161" s="359">
        <f t="shared" ca="1" si="276"/>
        <v>0</v>
      </c>
      <c r="Y161" s="359">
        <f t="shared" ca="1" si="291"/>
        <v>0</v>
      </c>
      <c r="AA161" s="362">
        <f t="shared" ca="1" si="292"/>
        <v>272</v>
      </c>
      <c r="AB161" s="362">
        <v>153</v>
      </c>
      <c r="AC161" s="371">
        <f t="shared" ca="1" si="293"/>
        <v>0</v>
      </c>
      <c r="AD161" s="359">
        <f t="shared" ca="1" si="217"/>
        <v>0</v>
      </c>
      <c r="AE161" s="359">
        <f t="shared" ca="1" si="218"/>
        <v>0</v>
      </c>
      <c r="AF161" s="359">
        <f t="shared" ca="1" si="219"/>
        <v>0</v>
      </c>
      <c r="AG161" s="359">
        <f t="shared" ca="1" si="220"/>
        <v>0</v>
      </c>
      <c r="AH161" s="359">
        <f t="shared" ca="1" si="277"/>
        <v>0</v>
      </c>
      <c r="AJ161" s="362">
        <f t="shared" ca="1" si="294"/>
        <v>272</v>
      </c>
      <c r="AK161" s="362">
        <v>153</v>
      </c>
      <c r="AL161" s="371">
        <f t="shared" ca="1" si="295"/>
        <v>0</v>
      </c>
      <c r="AM161" s="359">
        <f t="shared" ca="1" si="221"/>
        <v>0</v>
      </c>
      <c r="AN161" s="359">
        <f t="shared" ca="1" si="222"/>
        <v>0</v>
      </c>
      <c r="AO161" s="359">
        <f t="shared" ca="1" si="223"/>
        <v>0</v>
      </c>
      <c r="AP161" s="359">
        <f t="shared" ca="1" si="224"/>
        <v>0</v>
      </c>
      <c r="AQ161" s="359">
        <f t="shared" ca="1" si="278"/>
        <v>0</v>
      </c>
      <c r="AS161" s="362">
        <f t="shared" ca="1" si="296"/>
        <v>272</v>
      </c>
      <c r="AT161" s="362">
        <v>153</v>
      </c>
      <c r="AU161" s="371">
        <f t="shared" ca="1" si="297"/>
        <v>0</v>
      </c>
      <c r="AV161" s="359">
        <f t="shared" ca="1" si="225"/>
        <v>0</v>
      </c>
      <c r="AW161" s="359">
        <f t="shared" ca="1" si="226"/>
        <v>0</v>
      </c>
      <c r="AX161" s="359">
        <f t="shared" ca="1" si="227"/>
        <v>0</v>
      </c>
      <c r="AY161" s="359">
        <f t="shared" ca="1" si="228"/>
        <v>0</v>
      </c>
      <c r="AZ161" s="359">
        <f t="shared" ca="1" si="279"/>
        <v>0</v>
      </c>
      <c r="BB161" s="362">
        <f t="shared" ca="1" si="298"/>
        <v>272</v>
      </c>
      <c r="BC161" s="362">
        <v>153</v>
      </c>
      <c r="BD161" s="371">
        <f t="shared" ca="1" si="299"/>
        <v>0</v>
      </c>
      <c r="BE161" s="359">
        <f t="shared" ca="1" si="229"/>
        <v>0</v>
      </c>
      <c r="BF161" s="359">
        <f t="shared" ca="1" si="230"/>
        <v>0</v>
      </c>
      <c r="BG161" s="359">
        <f t="shared" ca="1" si="231"/>
        <v>0</v>
      </c>
      <c r="BH161" s="359">
        <f t="shared" ca="1" si="232"/>
        <v>0</v>
      </c>
      <c r="BI161" s="359">
        <f t="shared" ca="1" si="280"/>
        <v>0</v>
      </c>
      <c r="BK161" s="362">
        <f t="shared" ca="1" si="300"/>
        <v>272</v>
      </c>
      <c r="BL161" s="362">
        <v>153</v>
      </c>
      <c r="BM161" s="371">
        <f t="shared" ca="1" si="301"/>
        <v>0</v>
      </c>
      <c r="BN161" s="359">
        <f t="shared" ca="1" si="233"/>
        <v>0</v>
      </c>
      <c r="BO161" s="359">
        <f t="shared" ca="1" si="234"/>
        <v>0</v>
      </c>
      <c r="BP161" s="359">
        <f t="shared" ca="1" si="235"/>
        <v>0</v>
      </c>
      <c r="BQ161" s="359">
        <f t="shared" ca="1" si="236"/>
        <v>0</v>
      </c>
      <c r="BR161" s="359">
        <f t="shared" ca="1" si="281"/>
        <v>0</v>
      </c>
      <c r="BT161" s="362">
        <f t="shared" ca="1" si="302"/>
        <v>272</v>
      </c>
      <c r="BU161" s="362">
        <v>153</v>
      </c>
      <c r="BV161" s="371">
        <f t="shared" ca="1" si="303"/>
        <v>0</v>
      </c>
      <c r="BW161" s="359">
        <f t="shared" ca="1" si="237"/>
        <v>0</v>
      </c>
      <c r="BX161" s="359">
        <f t="shared" ca="1" si="238"/>
        <v>0</v>
      </c>
      <c r="BY161" s="359">
        <f t="shared" ca="1" si="239"/>
        <v>0</v>
      </c>
      <c r="BZ161" s="359">
        <f t="shared" ca="1" si="240"/>
        <v>0</v>
      </c>
      <c r="CA161" s="359">
        <f t="shared" ca="1" si="282"/>
        <v>0</v>
      </c>
      <c r="CC161" s="362">
        <f t="shared" ca="1" si="304"/>
        <v>272</v>
      </c>
      <c r="CD161" s="362">
        <v>153</v>
      </c>
      <c r="CE161" s="371">
        <f t="shared" ca="1" si="305"/>
        <v>0</v>
      </c>
      <c r="CF161" s="359">
        <f t="shared" ca="1" si="241"/>
        <v>0</v>
      </c>
      <c r="CG161" s="359">
        <f t="shared" ca="1" si="242"/>
        <v>0</v>
      </c>
      <c r="CH161" s="359">
        <f t="shared" ca="1" si="243"/>
        <v>0</v>
      </c>
      <c r="CI161" s="359">
        <f t="shared" ca="1" si="244"/>
        <v>0</v>
      </c>
      <c r="CJ161" s="359">
        <f t="shared" ca="1" si="283"/>
        <v>0</v>
      </c>
      <c r="CL161" s="362">
        <f t="shared" ca="1" si="306"/>
        <v>272</v>
      </c>
      <c r="CM161" s="362">
        <v>153</v>
      </c>
      <c r="CN161" s="371">
        <f t="shared" ca="1" si="307"/>
        <v>0</v>
      </c>
      <c r="CO161" s="359">
        <f t="shared" ca="1" si="245"/>
        <v>0</v>
      </c>
      <c r="CP161" s="359">
        <f t="shared" ca="1" si="246"/>
        <v>0</v>
      </c>
      <c r="CQ161" s="359">
        <f t="shared" ca="1" si="247"/>
        <v>0</v>
      </c>
      <c r="CR161" s="359">
        <f t="shared" ca="1" si="248"/>
        <v>0</v>
      </c>
      <c r="CS161" s="359">
        <f t="shared" ca="1" si="284"/>
        <v>0</v>
      </c>
      <c r="CU161" s="362">
        <f t="shared" ca="1" si="308"/>
        <v>272</v>
      </c>
      <c r="CV161" s="362">
        <v>153</v>
      </c>
      <c r="CW161" s="371">
        <f t="shared" ca="1" si="309"/>
        <v>0</v>
      </c>
      <c r="CX161" s="359">
        <f t="shared" ca="1" si="249"/>
        <v>0</v>
      </c>
      <c r="CY161" s="359">
        <f t="shared" ca="1" si="250"/>
        <v>0</v>
      </c>
      <c r="CZ161" s="359">
        <f t="shared" ca="1" si="251"/>
        <v>0</v>
      </c>
      <c r="DA161" s="359">
        <f t="shared" ca="1" si="252"/>
        <v>0</v>
      </c>
      <c r="DB161" s="359">
        <f t="shared" ca="1" si="285"/>
        <v>0</v>
      </c>
      <c r="DD161" s="362">
        <f t="shared" ca="1" si="310"/>
        <v>272</v>
      </c>
      <c r="DE161" s="362">
        <v>153</v>
      </c>
      <c r="DF161" s="371">
        <f t="shared" ca="1" si="311"/>
        <v>0</v>
      </c>
      <c r="DG161" s="359">
        <f t="shared" ca="1" si="253"/>
        <v>0</v>
      </c>
      <c r="DH161" s="359">
        <f t="shared" ca="1" si="254"/>
        <v>0</v>
      </c>
      <c r="DI161" s="359">
        <f t="shared" ca="1" si="255"/>
        <v>0</v>
      </c>
      <c r="DJ161" s="359">
        <f t="shared" ca="1" si="256"/>
        <v>0</v>
      </c>
      <c r="DK161" s="359">
        <f t="shared" ca="1" si="286"/>
        <v>0</v>
      </c>
      <c r="DM161" s="362">
        <f t="shared" ca="1" si="312"/>
        <v>272</v>
      </c>
      <c r="DN161" s="362">
        <v>153</v>
      </c>
      <c r="DO161" s="371">
        <f t="shared" ca="1" si="313"/>
        <v>0</v>
      </c>
      <c r="DP161" s="359">
        <f t="shared" ca="1" si="257"/>
        <v>0</v>
      </c>
      <c r="DQ161" s="359">
        <f t="shared" ca="1" si="258"/>
        <v>0</v>
      </c>
      <c r="DR161" s="359">
        <f t="shared" ca="1" si="259"/>
        <v>0</v>
      </c>
      <c r="DS161" s="359">
        <f t="shared" ca="1" si="260"/>
        <v>0</v>
      </c>
      <c r="DT161" s="359">
        <f t="shared" ca="1" si="287"/>
        <v>0</v>
      </c>
      <c r="DV161" s="362">
        <f t="shared" ca="1" si="314"/>
        <v>272</v>
      </c>
      <c r="DW161" s="362">
        <v>153</v>
      </c>
      <c r="DX161" s="371">
        <f t="shared" ca="1" si="315"/>
        <v>0</v>
      </c>
      <c r="DY161" s="359">
        <f t="shared" ca="1" si="261"/>
        <v>0</v>
      </c>
      <c r="DZ161" s="359">
        <f t="shared" ca="1" si="262"/>
        <v>0</v>
      </c>
      <c r="EA161" s="359">
        <f t="shared" ca="1" si="263"/>
        <v>0</v>
      </c>
      <c r="EB161" s="359">
        <f t="shared" ca="1" si="264"/>
        <v>0</v>
      </c>
      <c r="EC161" s="359">
        <f t="shared" ca="1" si="288"/>
        <v>0</v>
      </c>
      <c r="EE161" s="362">
        <f t="shared" ca="1" si="316"/>
        <v>272</v>
      </c>
      <c r="EF161" s="362">
        <v>153</v>
      </c>
      <c r="EG161" s="371">
        <f t="shared" ca="1" si="317"/>
        <v>0</v>
      </c>
      <c r="EH161" s="359">
        <f t="shared" ca="1" si="265"/>
        <v>0</v>
      </c>
      <c r="EI161" s="359">
        <f t="shared" ca="1" si="266"/>
        <v>0</v>
      </c>
      <c r="EJ161" s="359">
        <f t="shared" ca="1" si="267"/>
        <v>0</v>
      </c>
      <c r="EK161" s="359">
        <f t="shared" ca="1" si="268"/>
        <v>0</v>
      </c>
      <c r="EL161" s="359">
        <f t="shared" ca="1" si="289"/>
        <v>0</v>
      </c>
    </row>
    <row r="162" spans="6:142" x14ac:dyDescent="0.35">
      <c r="F162" s="372">
        <f ca="1">IFERROR(INDEX('Inflation Rates'!$A$16:$H$138,MATCH('TSP Traditional'!$H162,'Inflation Rates'!$A$16:$A$138,0),8)/INDEX('Inflation Rates'!$A$16:$H$138,MATCH('TSP Traditional'!$H162,'Inflation Rates'!$A$16:$A$138,0)-1,8)-1,F161)</f>
        <v>2.0000000000000018E-2</v>
      </c>
      <c r="G162" s="372">
        <f ca="1">IFERROR(INDEX('Inflation Rates'!$A$16:$H$138,MATCH('TSP Traditional'!$H162,'Inflation Rates'!$A$16:$A$138,0),6)/INDEX('Inflation Rates'!$A$16:$H$138,MATCH('TSP Traditional'!$H162,'Inflation Rates'!$A$16:$A$138,0)-1,6)-1,G161)</f>
        <v>2.0999999999999908E-2</v>
      </c>
      <c r="H162" s="362">
        <f t="shared" ca="1" si="318"/>
        <v>2173</v>
      </c>
      <c r="I162" s="362">
        <f t="shared" ca="1" si="319"/>
        <v>273</v>
      </c>
      <c r="J162" s="362">
        <v>154</v>
      </c>
      <c r="K162" s="371">
        <f t="shared" ca="1" si="216"/>
        <v>0</v>
      </c>
      <c r="L162" s="359">
        <f t="shared" ca="1" si="269"/>
        <v>0</v>
      </c>
      <c r="M162" s="359">
        <f t="shared" ca="1" si="270"/>
        <v>0</v>
      </c>
      <c r="N162" s="359">
        <f t="shared" ca="1" si="271"/>
        <v>0</v>
      </c>
      <c r="O162" s="359">
        <f t="shared" ca="1" si="272"/>
        <v>0</v>
      </c>
      <c r="P162" s="359">
        <f t="shared" ca="1" si="290"/>
        <v>0</v>
      </c>
      <c r="R162" s="362">
        <f t="shared" ca="1" si="320"/>
        <v>273</v>
      </c>
      <c r="S162" s="362">
        <v>153</v>
      </c>
      <c r="T162" s="371">
        <f t="shared" ca="1" si="321"/>
        <v>0</v>
      </c>
      <c r="U162" s="359">
        <f t="shared" ca="1" si="273"/>
        <v>0</v>
      </c>
      <c r="V162" s="359">
        <f t="shared" ca="1" si="274"/>
        <v>0</v>
      </c>
      <c r="W162" s="359">
        <f t="shared" ca="1" si="275"/>
        <v>0</v>
      </c>
      <c r="X162" s="359">
        <f t="shared" ca="1" si="276"/>
        <v>0</v>
      </c>
      <c r="Y162" s="359">
        <f t="shared" ca="1" si="291"/>
        <v>0</v>
      </c>
      <c r="AA162" s="362">
        <f t="shared" ca="1" si="292"/>
        <v>273</v>
      </c>
      <c r="AB162" s="362">
        <v>154</v>
      </c>
      <c r="AC162" s="371">
        <f t="shared" ca="1" si="293"/>
        <v>0</v>
      </c>
      <c r="AD162" s="359">
        <f t="shared" ca="1" si="217"/>
        <v>0</v>
      </c>
      <c r="AE162" s="359">
        <f t="shared" ca="1" si="218"/>
        <v>0</v>
      </c>
      <c r="AF162" s="359">
        <f t="shared" ca="1" si="219"/>
        <v>0</v>
      </c>
      <c r="AG162" s="359">
        <f t="shared" ca="1" si="220"/>
        <v>0</v>
      </c>
      <c r="AH162" s="359">
        <f t="shared" ca="1" si="277"/>
        <v>0</v>
      </c>
      <c r="AJ162" s="362">
        <f t="shared" ca="1" si="294"/>
        <v>273</v>
      </c>
      <c r="AK162" s="362">
        <v>154</v>
      </c>
      <c r="AL162" s="371">
        <f t="shared" ca="1" si="295"/>
        <v>0</v>
      </c>
      <c r="AM162" s="359">
        <f t="shared" ca="1" si="221"/>
        <v>0</v>
      </c>
      <c r="AN162" s="359">
        <f t="shared" ca="1" si="222"/>
        <v>0</v>
      </c>
      <c r="AO162" s="359">
        <f t="shared" ca="1" si="223"/>
        <v>0</v>
      </c>
      <c r="AP162" s="359">
        <f t="shared" ca="1" si="224"/>
        <v>0</v>
      </c>
      <c r="AQ162" s="359">
        <f t="shared" ca="1" si="278"/>
        <v>0</v>
      </c>
      <c r="AS162" s="362">
        <f t="shared" ca="1" si="296"/>
        <v>273</v>
      </c>
      <c r="AT162" s="362">
        <v>154</v>
      </c>
      <c r="AU162" s="371">
        <f t="shared" ca="1" si="297"/>
        <v>0</v>
      </c>
      <c r="AV162" s="359">
        <f t="shared" ca="1" si="225"/>
        <v>0</v>
      </c>
      <c r="AW162" s="359">
        <f t="shared" ca="1" si="226"/>
        <v>0</v>
      </c>
      <c r="AX162" s="359">
        <f t="shared" ca="1" si="227"/>
        <v>0</v>
      </c>
      <c r="AY162" s="359">
        <f t="shared" ca="1" si="228"/>
        <v>0</v>
      </c>
      <c r="AZ162" s="359">
        <f t="shared" ca="1" si="279"/>
        <v>0</v>
      </c>
      <c r="BB162" s="362">
        <f t="shared" ca="1" si="298"/>
        <v>273</v>
      </c>
      <c r="BC162" s="362">
        <v>154</v>
      </c>
      <c r="BD162" s="371">
        <f t="shared" ca="1" si="299"/>
        <v>0</v>
      </c>
      <c r="BE162" s="359">
        <f t="shared" ca="1" si="229"/>
        <v>0</v>
      </c>
      <c r="BF162" s="359">
        <f t="shared" ca="1" si="230"/>
        <v>0</v>
      </c>
      <c r="BG162" s="359">
        <f t="shared" ca="1" si="231"/>
        <v>0</v>
      </c>
      <c r="BH162" s="359">
        <f t="shared" ca="1" si="232"/>
        <v>0</v>
      </c>
      <c r="BI162" s="359">
        <f t="shared" ca="1" si="280"/>
        <v>0</v>
      </c>
      <c r="BK162" s="362">
        <f t="shared" ca="1" si="300"/>
        <v>273</v>
      </c>
      <c r="BL162" s="362">
        <v>154</v>
      </c>
      <c r="BM162" s="371">
        <f t="shared" ca="1" si="301"/>
        <v>0</v>
      </c>
      <c r="BN162" s="359">
        <f t="shared" ca="1" si="233"/>
        <v>0</v>
      </c>
      <c r="BO162" s="359">
        <f t="shared" ca="1" si="234"/>
        <v>0</v>
      </c>
      <c r="BP162" s="359">
        <f t="shared" ca="1" si="235"/>
        <v>0</v>
      </c>
      <c r="BQ162" s="359">
        <f t="shared" ca="1" si="236"/>
        <v>0</v>
      </c>
      <c r="BR162" s="359">
        <f t="shared" ca="1" si="281"/>
        <v>0</v>
      </c>
      <c r="BT162" s="362">
        <f t="shared" ca="1" si="302"/>
        <v>273</v>
      </c>
      <c r="BU162" s="362">
        <v>154</v>
      </c>
      <c r="BV162" s="371">
        <f t="shared" ca="1" si="303"/>
        <v>0</v>
      </c>
      <c r="BW162" s="359">
        <f t="shared" ca="1" si="237"/>
        <v>0</v>
      </c>
      <c r="BX162" s="359">
        <f t="shared" ca="1" si="238"/>
        <v>0</v>
      </c>
      <c r="BY162" s="359">
        <f t="shared" ca="1" si="239"/>
        <v>0</v>
      </c>
      <c r="BZ162" s="359">
        <f t="shared" ca="1" si="240"/>
        <v>0</v>
      </c>
      <c r="CA162" s="359">
        <f t="shared" ca="1" si="282"/>
        <v>0</v>
      </c>
      <c r="CC162" s="362">
        <f t="shared" ca="1" si="304"/>
        <v>273</v>
      </c>
      <c r="CD162" s="362">
        <v>154</v>
      </c>
      <c r="CE162" s="371">
        <f t="shared" ca="1" si="305"/>
        <v>0</v>
      </c>
      <c r="CF162" s="359">
        <f t="shared" ca="1" si="241"/>
        <v>0</v>
      </c>
      <c r="CG162" s="359">
        <f t="shared" ca="1" si="242"/>
        <v>0</v>
      </c>
      <c r="CH162" s="359">
        <f t="shared" ca="1" si="243"/>
        <v>0</v>
      </c>
      <c r="CI162" s="359">
        <f t="shared" ca="1" si="244"/>
        <v>0</v>
      </c>
      <c r="CJ162" s="359">
        <f t="shared" ca="1" si="283"/>
        <v>0</v>
      </c>
      <c r="CL162" s="362">
        <f t="shared" ca="1" si="306"/>
        <v>273</v>
      </c>
      <c r="CM162" s="362">
        <v>154</v>
      </c>
      <c r="CN162" s="371">
        <f t="shared" ca="1" si="307"/>
        <v>0</v>
      </c>
      <c r="CO162" s="359">
        <f t="shared" ca="1" si="245"/>
        <v>0</v>
      </c>
      <c r="CP162" s="359">
        <f t="shared" ca="1" si="246"/>
        <v>0</v>
      </c>
      <c r="CQ162" s="359">
        <f t="shared" ca="1" si="247"/>
        <v>0</v>
      </c>
      <c r="CR162" s="359">
        <f t="shared" ca="1" si="248"/>
        <v>0</v>
      </c>
      <c r="CS162" s="359">
        <f t="shared" ca="1" si="284"/>
        <v>0</v>
      </c>
      <c r="CU162" s="362">
        <f t="shared" ca="1" si="308"/>
        <v>273</v>
      </c>
      <c r="CV162" s="362">
        <v>154</v>
      </c>
      <c r="CW162" s="371">
        <f t="shared" ca="1" si="309"/>
        <v>0</v>
      </c>
      <c r="CX162" s="359">
        <f t="shared" ca="1" si="249"/>
        <v>0</v>
      </c>
      <c r="CY162" s="359">
        <f t="shared" ca="1" si="250"/>
        <v>0</v>
      </c>
      <c r="CZ162" s="359">
        <f t="shared" ca="1" si="251"/>
        <v>0</v>
      </c>
      <c r="DA162" s="359">
        <f t="shared" ca="1" si="252"/>
        <v>0</v>
      </c>
      <c r="DB162" s="359">
        <f t="shared" ca="1" si="285"/>
        <v>0</v>
      </c>
      <c r="DD162" s="362">
        <f t="shared" ca="1" si="310"/>
        <v>273</v>
      </c>
      <c r="DE162" s="362">
        <v>154</v>
      </c>
      <c r="DF162" s="371">
        <f t="shared" ca="1" si="311"/>
        <v>0</v>
      </c>
      <c r="DG162" s="359">
        <f t="shared" ca="1" si="253"/>
        <v>0</v>
      </c>
      <c r="DH162" s="359">
        <f t="shared" ca="1" si="254"/>
        <v>0</v>
      </c>
      <c r="DI162" s="359">
        <f t="shared" ca="1" si="255"/>
        <v>0</v>
      </c>
      <c r="DJ162" s="359">
        <f t="shared" ca="1" si="256"/>
        <v>0</v>
      </c>
      <c r="DK162" s="359">
        <f t="shared" ca="1" si="286"/>
        <v>0</v>
      </c>
      <c r="DM162" s="362">
        <f t="shared" ca="1" si="312"/>
        <v>273</v>
      </c>
      <c r="DN162" s="362">
        <v>154</v>
      </c>
      <c r="DO162" s="371">
        <f t="shared" ca="1" si="313"/>
        <v>0</v>
      </c>
      <c r="DP162" s="359">
        <f t="shared" ca="1" si="257"/>
        <v>0</v>
      </c>
      <c r="DQ162" s="359">
        <f t="shared" ca="1" si="258"/>
        <v>0</v>
      </c>
      <c r="DR162" s="359">
        <f t="shared" ca="1" si="259"/>
        <v>0</v>
      </c>
      <c r="DS162" s="359">
        <f t="shared" ca="1" si="260"/>
        <v>0</v>
      </c>
      <c r="DT162" s="359">
        <f t="shared" ca="1" si="287"/>
        <v>0</v>
      </c>
      <c r="DV162" s="362">
        <f t="shared" ca="1" si="314"/>
        <v>273</v>
      </c>
      <c r="DW162" s="362">
        <v>154</v>
      </c>
      <c r="DX162" s="371">
        <f t="shared" ca="1" si="315"/>
        <v>0</v>
      </c>
      <c r="DY162" s="359">
        <f t="shared" ca="1" si="261"/>
        <v>0</v>
      </c>
      <c r="DZ162" s="359">
        <f t="shared" ca="1" si="262"/>
        <v>0</v>
      </c>
      <c r="EA162" s="359">
        <f t="shared" ca="1" si="263"/>
        <v>0</v>
      </c>
      <c r="EB162" s="359">
        <f t="shared" ca="1" si="264"/>
        <v>0</v>
      </c>
      <c r="EC162" s="359">
        <f t="shared" ca="1" si="288"/>
        <v>0</v>
      </c>
      <c r="EE162" s="362">
        <f t="shared" ca="1" si="316"/>
        <v>273</v>
      </c>
      <c r="EF162" s="362">
        <v>154</v>
      </c>
      <c r="EG162" s="371">
        <f t="shared" ca="1" si="317"/>
        <v>0</v>
      </c>
      <c r="EH162" s="359">
        <f t="shared" ca="1" si="265"/>
        <v>0</v>
      </c>
      <c r="EI162" s="359">
        <f t="shared" ca="1" si="266"/>
        <v>0</v>
      </c>
      <c r="EJ162" s="359">
        <f t="shared" ca="1" si="267"/>
        <v>0</v>
      </c>
      <c r="EK162" s="359">
        <f t="shared" ca="1" si="268"/>
        <v>0</v>
      </c>
      <c r="EL162" s="359">
        <f t="shared" ca="1" si="289"/>
        <v>0</v>
      </c>
    </row>
    <row r="163" spans="6:142" x14ac:dyDescent="0.35">
      <c r="F163" s="372">
        <f ca="1">IFERROR(INDEX('Inflation Rates'!$A$16:$H$138,MATCH('TSP Traditional'!$H163,'Inflation Rates'!$A$16:$A$138,0),8)/INDEX('Inflation Rates'!$A$16:$H$138,MATCH('TSP Traditional'!$H163,'Inflation Rates'!$A$16:$A$138,0)-1,8)-1,F162)</f>
        <v>2.0000000000000018E-2</v>
      </c>
      <c r="G163" s="372">
        <f ca="1">IFERROR(INDEX('Inflation Rates'!$A$16:$H$138,MATCH('TSP Traditional'!$H163,'Inflation Rates'!$A$16:$A$138,0),6)/INDEX('Inflation Rates'!$A$16:$H$138,MATCH('TSP Traditional'!$H163,'Inflation Rates'!$A$16:$A$138,0)-1,6)-1,G162)</f>
        <v>2.0999999999999908E-2</v>
      </c>
      <c r="H163" s="362">
        <f t="shared" ca="1" si="318"/>
        <v>2174</v>
      </c>
      <c r="I163" s="362">
        <f t="shared" ca="1" si="319"/>
        <v>274</v>
      </c>
      <c r="J163" s="362">
        <v>155</v>
      </c>
      <c r="K163" s="371">
        <f t="shared" ca="1" si="216"/>
        <v>0</v>
      </c>
      <c r="L163" s="359">
        <f t="shared" ca="1" si="269"/>
        <v>0</v>
      </c>
      <c r="M163" s="359">
        <f t="shared" ca="1" si="270"/>
        <v>0</v>
      </c>
      <c r="N163" s="359">
        <f t="shared" ca="1" si="271"/>
        <v>0</v>
      </c>
      <c r="O163" s="359">
        <f t="shared" ca="1" si="272"/>
        <v>0</v>
      </c>
      <c r="P163" s="359">
        <f t="shared" ca="1" si="290"/>
        <v>0</v>
      </c>
      <c r="R163" s="362">
        <f t="shared" ca="1" si="320"/>
        <v>274</v>
      </c>
      <c r="S163" s="362">
        <v>154</v>
      </c>
      <c r="T163" s="371">
        <f t="shared" ca="1" si="321"/>
        <v>0</v>
      </c>
      <c r="U163" s="359">
        <f t="shared" ca="1" si="273"/>
        <v>0</v>
      </c>
      <c r="V163" s="359">
        <f t="shared" ca="1" si="274"/>
        <v>0</v>
      </c>
      <c r="W163" s="359">
        <f t="shared" ca="1" si="275"/>
        <v>0</v>
      </c>
      <c r="X163" s="359">
        <f t="shared" ca="1" si="276"/>
        <v>0</v>
      </c>
      <c r="Y163" s="359">
        <f t="shared" ca="1" si="291"/>
        <v>0</v>
      </c>
      <c r="AA163" s="362">
        <f t="shared" ca="1" si="292"/>
        <v>274</v>
      </c>
      <c r="AB163" s="362">
        <v>155</v>
      </c>
      <c r="AC163" s="371">
        <f t="shared" ca="1" si="293"/>
        <v>0</v>
      </c>
      <c r="AD163" s="359">
        <f t="shared" ca="1" si="217"/>
        <v>0</v>
      </c>
      <c r="AE163" s="359">
        <f t="shared" ca="1" si="218"/>
        <v>0</v>
      </c>
      <c r="AF163" s="359">
        <f t="shared" ca="1" si="219"/>
        <v>0</v>
      </c>
      <c r="AG163" s="359">
        <f t="shared" ca="1" si="220"/>
        <v>0</v>
      </c>
      <c r="AH163" s="359">
        <f t="shared" ca="1" si="277"/>
        <v>0</v>
      </c>
      <c r="AJ163" s="362">
        <f t="shared" ca="1" si="294"/>
        <v>274</v>
      </c>
      <c r="AK163" s="362">
        <v>155</v>
      </c>
      <c r="AL163" s="371">
        <f t="shared" ca="1" si="295"/>
        <v>0</v>
      </c>
      <c r="AM163" s="359">
        <f t="shared" ca="1" si="221"/>
        <v>0</v>
      </c>
      <c r="AN163" s="359">
        <f t="shared" ca="1" si="222"/>
        <v>0</v>
      </c>
      <c r="AO163" s="359">
        <f t="shared" ca="1" si="223"/>
        <v>0</v>
      </c>
      <c r="AP163" s="359">
        <f t="shared" ca="1" si="224"/>
        <v>0</v>
      </c>
      <c r="AQ163" s="359">
        <f t="shared" ca="1" si="278"/>
        <v>0</v>
      </c>
      <c r="AS163" s="362">
        <f t="shared" ca="1" si="296"/>
        <v>274</v>
      </c>
      <c r="AT163" s="362">
        <v>155</v>
      </c>
      <c r="AU163" s="371">
        <f t="shared" ca="1" si="297"/>
        <v>0</v>
      </c>
      <c r="AV163" s="359">
        <f t="shared" ca="1" si="225"/>
        <v>0</v>
      </c>
      <c r="AW163" s="359">
        <f t="shared" ca="1" si="226"/>
        <v>0</v>
      </c>
      <c r="AX163" s="359">
        <f t="shared" ca="1" si="227"/>
        <v>0</v>
      </c>
      <c r="AY163" s="359">
        <f t="shared" ca="1" si="228"/>
        <v>0</v>
      </c>
      <c r="AZ163" s="359">
        <f t="shared" ca="1" si="279"/>
        <v>0</v>
      </c>
      <c r="BB163" s="362">
        <f t="shared" ca="1" si="298"/>
        <v>274</v>
      </c>
      <c r="BC163" s="362">
        <v>155</v>
      </c>
      <c r="BD163" s="371">
        <f t="shared" ca="1" si="299"/>
        <v>0</v>
      </c>
      <c r="BE163" s="359">
        <f t="shared" ca="1" si="229"/>
        <v>0</v>
      </c>
      <c r="BF163" s="359">
        <f t="shared" ca="1" si="230"/>
        <v>0</v>
      </c>
      <c r="BG163" s="359">
        <f t="shared" ca="1" si="231"/>
        <v>0</v>
      </c>
      <c r="BH163" s="359">
        <f t="shared" ca="1" si="232"/>
        <v>0</v>
      </c>
      <c r="BI163" s="359">
        <f t="shared" ca="1" si="280"/>
        <v>0</v>
      </c>
      <c r="BK163" s="362">
        <f t="shared" ca="1" si="300"/>
        <v>274</v>
      </c>
      <c r="BL163" s="362">
        <v>155</v>
      </c>
      <c r="BM163" s="371">
        <f t="shared" ca="1" si="301"/>
        <v>0</v>
      </c>
      <c r="BN163" s="359">
        <f t="shared" ca="1" si="233"/>
        <v>0</v>
      </c>
      <c r="BO163" s="359">
        <f t="shared" ca="1" si="234"/>
        <v>0</v>
      </c>
      <c r="BP163" s="359">
        <f t="shared" ca="1" si="235"/>
        <v>0</v>
      </c>
      <c r="BQ163" s="359">
        <f t="shared" ca="1" si="236"/>
        <v>0</v>
      </c>
      <c r="BR163" s="359">
        <f t="shared" ca="1" si="281"/>
        <v>0</v>
      </c>
      <c r="BT163" s="362">
        <f t="shared" ca="1" si="302"/>
        <v>274</v>
      </c>
      <c r="BU163" s="362">
        <v>155</v>
      </c>
      <c r="BV163" s="371">
        <f t="shared" ca="1" si="303"/>
        <v>0</v>
      </c>
      <c r="BW163" s="359">
        <f t="shared" ca="1" si="237"/>
        <v>0</v>
      </c>
      <c r="BX163" s="359">
        <f t="shared" ca="1" si="238"/>
        <v>0</v>
      </c>
      <c r="BY163" s="359">
        <f t="shared" ca="1" si="239"/>
        <v>0</v>
      </c>
      <c r="BZ163" s="359">
        <f t="shared" ca="1" si="240"/>
        <v>0</v>
      </c>
      <c r="CA163" s="359">
        <f t="shared" ca="1" si="282"/>
        <v>0</v>
      </c>
      <c r="CC163" s="362">
        <f t="shared" ca="1" si="304"/>
        <v>274</v>
      </c>
      <c r="CD163" s="362">
        <v>155</v>
      </c>
      <c r="CE163" s="371">
        <f t="shared" ca="1" si="305"/>
        <v>0</v>
      </c>
      <c r="CF163" s="359">
        <f t="shared" ca="1" si="241"/>
        <v>0</v>
      </c>
      <c r="CG163" s="359">
        <f t="shared" ca="1" si="242"/>
        <v>0</v>
      </c>
      <c r="CH163" s="359">
        <f t="shared" ca="1" si="243"/>
        <v>0</v>
      </c>
      <c r="CI163" s="359">
        <f t="shared" ca="1" si="244"/>
        <v>0</v>
      </c>
      <c r="CJ163" s="359">
        <f t="shared" ca="1" si="283"/>
        <v>0</v>
      </c>
      <c r="CL163" s="362">
        <f t="shared" ca="1" si="306"/>
        <v>274</v>
      </c>
      <c r="CM163" s="362">
        <v>155</v>
      </c>
      <c r="CN163" s="371">
        <f t="shared" ca="1" si="307"/>
        <v>0</v>
      </c>
      <c r="CO163" s="359">
        <f t="shared" ca="1" si="245"/>
        <v>0</v>
      </c>
      <c r="CP163" s="359">
        <f t="shared" ca="1" si="246"/>
        <v>0</v>
      </c>
      <c r="CQ163" s="359">
        <f t="shared" ca="1" si="247"/>
        <v>0</v>
      </c>
      <c r="CR163" s="359">
        <f t="shared" ca="1" si="248"/>
        <v>0</v>
      </c>
      <c r="CS163" s="359">
        <f t="shared" ca="1" si="284"/>
        <v>0</v>
      </c>
      <c r="CU163" s="362">
        <f t="shared" ca="1" si="308"/>
        <v>274</v>
      </c>
      <c r="CV163" s="362">
        <v>155</v>
      </c>
      <c r="CW163" s="371">
        <f t="shared" ca="1" si="309"/>
        <v>0</v>
      </c>
      <c r="CX163" s="359">
        <f t="shared" ca="1" si="249"/>
        <v>0</v>
      </c>
      <c r="CY163" s="359">
        <f t="shared" ca="1" si="250"/>
        <v>0</v>
      </c>
      <c r="CZ163" s="359">
        <f t="shared" ca="1" si="251"/>
        <v>0</v>
      </c>
      <c r="DA163" s="359">
        <f t="shared" ca="1" si="252"/>
        <v>0</v>
      </c>
      <c r="DB163" s="359">
        <f t="shared" ca="1" si="285"/>
        <v>0</v>
      </c>
      <c r="DD163" s="362">
        <f t="shared" ca="1" si="310"/>
        <v>274</v>
      </c>
      <c r="DE163" s="362">
        <v>155</v>
      </c>
      <c r="DF163" s="371">
        <f t="shared" ca="1" si="311"/>
        <v>0</v>
      </c>
      <c r="DG163" s="359">
        <f t="shared" ca="1" si="253"/>
        <v>0</v>
      </c>
      <c r="DH163" s="359">
        <f t="shared" ca="1" si="254"/>
        <v>0</v>
      </c>
      <c r="DI163" s="359">
        <f t="shared" ca="1" si="255"/>
        <v>0</v>
      </c>
      <c r="DJ163" s="359">
        <f t="shared" ca="1" si="256"/>
        <v>0</v>
      </c>
      <c r="DK163" s="359">
        <f t="shared" ca="1" si="286"/>
        <v>0</v>
      </c>
      <c r="DM163" s="362">
        <f t="shared" ca="1" si="312"/>
        <v>274</v>
      </c>
      <c r="DN163" s="362">
        <v>155</v>
      </c>
      <c r="DO163" s="371">
        <f t="shared" ca="1" si="313"/>
        <v>0</v>
      </c>
      <c r="DP163" s="359">
        <f t="shared" ca="1" si="257"/>
        <v>0</v>
      </c>
      <c r="DQ163" s="359">
        <f t="shared" ca="1" si="258"/>
        <v>0</v>
      </c>
      <c r="DR163" s="359">
        <f t="shared" ca="1" si="259"/>
        <v>0</v>
      </c>
      <c r="DS163" s="359">
        <f t="shared" ca="1" si="260"/>
        <v>0</v>
      </c>
      <c r="DT163" s="359">
        <f t="shared" ca="1" si="287"/>
        <v>0</v>
      </c>
      <c r="DV163" s="362">
        <f t="shared" ca="1" si="314"/>
        <v>274</v>
      </c>
      <c r="DW163" s="362">
        <v>155</v>
      </c>
      <c r="DX163" s="371">
        <f t="shared" ca="1" si="315"/>
        <v>0</v>
      </c>
      <c r="DY163" s="359">
        <f t="shared" ca="1" si="261"/>
        <v>0</v>
      </c>
      <c r="DZ163" s="359">
        <f t="shared" ca="1" si="262"/>
        <v>0</v>
      </c>
      <c r="EA163" s="359">
        <f t="shared" ca="1" si="263"/>
        <v>0</v>
      </c>
      <c r="EB163" s="359">
        <f t="shared" ca="1" si="264"/>
        <v>0</v>
      </c>
      <c r="EC163" s="359">
        <f t="shared" ca="1" si="288"/>
        <v>0</v>
      </c>
      <c r="EE163" s="362">
        <f t="shared" ca="1" si="316"/>
        <v>274</v>
      </c>
      <c r="EF163" s="362">
        <v>155</v>
      </c>
      <c r="EG163" s="371">
        <f t="shared" ca="1" si="317"/>
        <v>0</v>
      </c>
      <c r="EH163" s="359">
        <f t="shared" ca="1" si="265"/>
        <v>0</v>
      </c>
      <c r="EI163" s="359">
        <f t="shared" ca="1" si="266"/>
        <v>0</v>
      </c>
      <c r="EJ163" s="359">
        <f t="shared" ca="1" si="267"/>
        <v>0</v>
      </c>
      <c r="EK163" s="359">
        <f t="shared" ca="1" si="268"/>
        <v>0</v>
      </c>
      <c r="EL163" s="359">
        <f t="shared" ca="1" si="289"/>
        <v>0</v>
      </c>
    </row>
    <row r="164" spans="6:142" x14ac:dyDescent="0.35">
      <c r="F164" s="372">
        <f ca="1">IFERROR(INDEX('Inflation Rates'!$A$16:$H$138,MATCH('TSP Traditional'!$H164,'Inflation Rates'!$A$16:$A$138,0),8)/INDEX('Inflation Rates'!$A$16:$H$138,MATCH('TSP Traditional'!$H164,'Inflation Rates'!$A$16:$A$138,0)-1,8)-1,F163)</f>
        <v>2.0000000000000018E-2</v>
      </c>
      <c r="G164" s="372">
        <f ca="1">IFERROR(INDEX('Inflation Rates'!$A$16:$H$138,MATCH('TSP Traditional'!$H164,'Inflation Rates'!$A$16:$A$138,0),6)/INDEX('Inflation Rates'!$A$16:$H$138,MATCH('TSP Traditional'!$H164,'Inflation Rates'!$A$16:$A$138,0)-1,6)-1,G163)</f>
        <v>2.0999999999999908E-2</v>
      </c>
      <c r="H164" s="362">
        <f t="shared" ca="1" si="318"/>
        <v>2175</v>
      </c>
      <c r="I164" s="362">
        <f t="shared" ca="1" si="319"/>
        <v>275</v>
      </c>
      <c r="J164" s="362">
        <v>156</v>
      </c>
      <c r="K164" s="371">
        <f t="shared" ca="1" si="216"/>
        <v>0</v>
      </c>
      <c r="L164" s="359">
        <f t="shared" ca="1" si="269"/>
        <v>0</v>
      </c>
      <c r="M164" s="359">
        <f t="shared" ca="1" si="270"/>
        <v>0</v>
      </c>
      <c r="N164" s="359">
        <f t="shared" ca="1" si="271"/>
        <v>0</v>
      </c>
      <c r="O164" s="359">
        <f t="shared" ca="1" si="272"/>
        <v>0</v>
      </c>
      <c r="P164" s="359">
        <f t="shared" ca="1" si="290"/>
        <v>0</v>
      </c>
      <c r="R164" s="362">
        <f t="shared" ca="1" si="320"/>
        <v>275</v>
      </c>
      <c r="S164" s="362">
        <v>155</v>
      </c>
      <c r="T164" s="371">
        <f t="shared" ca="1" si="321"/>
        <v>0</v>
      </c>
      <c r="U164" s="359">
        <f t="shared" ca="1" si="273"/>
        <v>0</v>
      </c>
      <c r="V164" s="359">
        <f t="shared" ca="1" si="274"/>
        <v>0</v>
      </c>
      <c r="W164" s="359">
        <f t="shared" ca="1" si="275"/>
        <v>0</v>
      </c>
      <c r="X164" s="359">
        <f t="shared" ca="1" si="276"/>
        <v>0</v>
      </c>
      <c r="Y164" s="359">
        <f t="shared" ca="1" si="291"/>
        <v>0</v>
      </c>
      <c r="AA164" s="362">
        <f t="shared" ca="1" si="292"/>
        <v>275</v>
      </c>
      <c r="AB164" s="362">
        <v>156</v>
      </c>
      <c r="AC164" s="371">
        <f t="shared" ca="1" si="293"/>
        <v>0</v>
      </c>
      <c r="AD164" s="359">
        <f t="shared" ca="1" si="217"/>
        <v>0</v>
      </c>
      <c r="AE164" s="359">
        <f t="shared" ca="1" si="218"/>
        <v>0</v>
      </c>
      <c r="AF164" s="359">
        <f t="shared" ca="1" si="219"/>
        <v>0</v>
      </c>
      <c r="AG164" s="359">
        <f t="shared" ca="1" si="220"/>
        <v>0</v>
      </c>
      <c r="AH164" s="359">
        <f t="shared" ca="1" si="277"/>
        <v>0</v>
      </c>
      <c r="AJ164" s="362">
        <f t="shared" ca="1" si="294"/>
        <v>275</v>
      </c>
      <c r="AK164" s="362">
        <v>156</v>
      </c>
      <c r="AL164" s="371">
        <f t="shared" ca="1" si="295"/>
        <v>0</v>
      </c>
      <c r="AM164" s="359">
        <f t="shared" ca="1" si="221"/>
        <v>0</v>
      </c>
      <c r="AN164" s="359">
        <f t="shared" ca="1" si="222"/>
        <v>0</v>
      </c>
      <c r="AO164" s="359">
        <f t="shared" ca="1" si="223"/>
        <v>0</v>
      </c>
      <c r="AP164" s="359">
        <f t="shared" ca="1" si="224"/>
        <v>0</v>
      </c>
      <c r="AQ164" s="359">
        <f t="shared" ca="1" si="278"/>
        <v>0</v>
      </c>
      <c r="AS164" s="362">
        <f t="shared" ca="1" si="296"/>
        <v>275</v>
      </c>
      <c r="AT164" s="362">
        <v>156</v>
      </c>
      <c r="AU164" s="371">
        <f t="shared" ca="1" si="297"/>
        <v>0</v>
      </c>
      <c r="AV164" s="359">
        <f t="shared" ca="1" si="225"/>
        <v>0</v>
      </c>
      <c r="AW164" s="359">
        <f t="shared" ca="1" si="226"/>
        <v>0</v>
      </c>
      <c r="AX164" s="359">
        <f t="shared" ca="1" si="227"/>
        <v>0</v>
      </c>
      <c r="AY164" s="359">
        <f t="shared" ca="1" si="228"/>
        <v>0</v>
      </c>
      <c r="AZ164" s="359">
        <f t="shared" ca="1" si="279"/>
        <v>0</v>
      </c>
      <c r="BB164" s="362">
        <f t="shared" ca="1" si="298"/>
        <v>275</v>
      </c>
      <c r="BC164" s="362">
        <v>156</v>
      </c>
      <c r="BD164" s="371">
        <f t="shared" ca="1" si="299"/>
        <v>0</v>
      </c>
      <c r="BE164" s="359">
        <f t="shared" ca="1" si="229"/>
        <v>0</v>
      </c>
      <c r="BF164" s="359">
        <f t="shared" ca="1" si="230"/>
        <v>0</v>
      </c>
      <c r="BG164" s="359">
        <f t="shared" ca="1" si="231"/>
        <v>0</v>
      </c>
      <c r="BH164" s="359">
        <f t="shared" ca="1" si="232"/>
        <v>0</v>
      </c>
      <c r="BI164" s="359">
        <f t="shared" ca="1" si="280"/>
        <v>0</v>
      </c>
      <c r="BK164" s="362">
        <f t="shared" ca="1" si="300"/>
        <v>275</v>
      </c>
      <c r="BL164" s="362">
        <v>156</v>
      </c>
      <c r="BM164" s="371">
        <f t="shared" ca="1" si="301"/>
        <v>0</v>
      </c>
      <c r="BN164" s="359">
        <f t="shared" ca="1" si="233"/>
        <v>0</v>
      </c>
      <c r="BO164" s="359">
        <f t="shared" ca="1" si="234"/>
        <v>0</v>
      </c>
      <c r="BP164" s="359">
        <f t="shared" ca="1" si="235"/>
        <v>0</v>
      </c>
      <c r="BQ164" s="359">
        <f t="shared" ca="1" si="236"/>
        <v>0</v>
      </c>
      <c r="BR164" s="359">
        <f t="shared" ca="1" si="281"/>
        <v>0</v>
      </c>
      <c r="BT164" s="362">
        <f t="shared" ca="1" si="302"/>
        <v>275</v>
      </c>
      <c r="BU164" s="362">
        <v>156</v>
      </c>
      <c r="BV164" s="371">
        <f t="shared" ca="1" si="303"/>
        <v>0</v>
      </c>
      <c r="BW164" s="359">
        <f t="shared" ca="1" si="237"/>
        <v>0</v>
      </c>
      <c r="BX164" s="359">
        <f t="shared" ca="1" si="238"/>
        <v>0</v>
      </c>
      <c r="BY164" s="359">
        <f t="shared" ca="1" si="239"/>
        <v>0</v>
      </c>
      <c r="BZ164" s="359">
        <f t="shared" ca="1" si="240"/>
        <v>0</v>
      </c>
      <c r="CA164" s="359">
        <f t="shared" ca="1" si="282"/>
        <v>0</v>
      </c>
      <c r="CC164" s="362">
        <f t="shared" ca="1" si="304"/>
        <v>275</v>
      </c>
      <c r="CD164" s="362">
        <v>156</v>
      </c>
      <c r="CE164" s="371">
        <f t="shared" ca="1" si="305"/>
        <v>0</v>
      </c>
      <c r="CF164" s="359">
        <f t="shared" ca="1" si="241"/>
        <v>0</v>
      </c>
      <c r="CG164" s="359">
        <f t="shared" ca="1" si="242"/>
        <v>0</v>
      </c>
      <c r="CH164" s="359">
        <f t="shared" ca="1" si="243"/>
        <v>0</v>
      </c>
      <c r="CI164" s="359">
        <f t="shared" ca="1" si="244"/>
        <v>0</v>
      </c>
      <c r="CJ164" s="359">
        <f t="shared" ca="1" si="283"/>
        <v>0</v>
      </c>
      <c r="CL164" s="362">
        <f t="shared" ca="1" si="306"/>
        <v>275</v>
      </c>
      <c r="CM164" s="362">
        <v>156</v>
      </c>
      <c r="CN164" s="371">
        <f t="shared" ca="1" si="307"/>
        <v>0</v>
      </c>
      <c r="CO164" s="359">
        <f t="shared" ca="1" si="245"/>
        <v>0</v>
      </c>
      <c r="CP164" s="359">
        <f t="shared" ca="1" si="246"/>
        <v>0</v>
      </c>
      <c r="CQ164" s="359">
        <f t="shared" ca="1" si="247"/>
        <v>0</v>
      </c>
      <c r="CR164" s="359">
        <f t="shared" ca="1" si="248"/>
        <v>0</v>
      </c>
      <c r="CS164" s="359">
        <f t="shared" ca="1" si="284"/>
        <v>0</v>
      </c>
      <c r="CU164" s="362">
        <f t="shared" ca="1" si="308"/>
        <v>275</v>
      </c>
      <c r="CV164" s="362">
        <v>156</v>
      </c>
      <c r="CW164" s="371">
        <f t="shared" ca="1" si="309"/>
        <v>0</v>
      </c>
      <c r="CX164" s="359">
        <f t="shared" ca="1" si="249"/>
        <v>0</v>
      </c>
      <c r="CY164" s="359">
        <f t="shared" ca="1" si="250"/>
        <v>0</v>
      </c>
      <c r="CZ164" s="359">
        <f t="shared" ca="1" si="251"/>
        <v>0</v>
      </c>
      <c r="DA164" s="359">
        <f t="shared" ca="1" si="252"/>
        <v>0</v>
      </c>
      <c r="DB164" s="359">
        <f t="shared" ca="1" si="285"/>
        <v>0</v>
      </c>
      <c r="DD164" s="362">
        <f t="shared" ca="1" si="310"/>
        <v>275</v>
      </c>
      <c r="DE164" s="362">
        <v>156</v>
      </c>
      <c r="DF164" s="371">
        <f t="shared" ca="1" si="311"/>
        <v>0</v>
      </c>
      <c r="DG164" s="359">
        <f t="shared" ca="1" si="253"/>
        <v>0</v>
      </c>
      <c r="DH164" s="359">
        <f t="shared" ca="1" si="254"/>
        <v>0</v>
      </c>
      <c r="DI164" s="359">
        <f t="shared" ca="1" si="255"/>
        <v>0</v>
      </c>
      <c r="DJ164" s="359">
        <f t="shared" ca="1" si="256"/>
        <v>0</v>
      </c>
      <c r="DK164" s="359">
        <f t="shared" ca="1" si="286"/>
        <v>0</v>
      </c>
      <c r="DM164" s="362">
        <f t="shared" ca="1" si="312"/>
        <v>275</v>
      </c>
      <c r="DN164" s="362">
        <v>156</v>
      </c>
      <c r="DO164" s="371">
        <f t="shared" ca="1" si="313"/>
        <v>0</v>
      </c>
      <c r="DP164" s="359">
        <f t="shared" ca="1" si="257"/>
        <v>0</v>
      </c>
      <c r="DQ164" s="359">
        <f t="shared" ca="1" si="258"/>
        <v>0</v>
      </c>
      <c r="DR164" s="359">
        <f t="shared" ca="1" si="259"/>
        <v>0</v>
      </c>
      <c r="DS164" s="359">
        <f t="shared" ca="1" si="260"/>
        <v>0</v>
      </c>
      <c r="DT164" s="359">
        <f t="shared" ca="1" si="287"/>
        <v>0</v>
      </c>
      <c r="DV164" s="362">
        <f t="shared" ca="1" si="314"/>
        <v>275</v>
      </c>
      <c r="DW164" s="362">
        <v>156</v>
      </c>
      <c r="DX164" s="371">
        <f t="shared" ca="1" si="315"/>
        <v>0</v>
      </c>
      <c r="DY164" s="359">
        <f t="shared" ca="1" si="261"/>
        <v>0</v>
      </c>
      <c r="DZ164" s="359">
        <f t="shared" ca="1" si="262"/>
        <v>0</v>
      </c>
      <c r="EA164" s="359">
        <f t="shared" ca="1" si="263"/>
        <v>0</v>
      </c>
      <c r="EB164" s="359">
        <f t="shared" ca="1" si="264"/>
        <v>0</v>
      </c>
      <c r="EC164" s="359">
        <f t="shared" ca="1" si="288"/>
        <v>0</v>
      </c>
      <c r="EE164" s="362">
        <f t="shared" ca="1" si="316"/>
        <v>275</v>
      </c>
      <c r="EF164" s="362">
        <v>156</v>
      </c>
      <c r="EG164" s="371">
        <f t="shared" ca="1" si="317"/>
        <v>0</v>
      </c>
      <c r="EH164" s="359">
        <f t="shared" ca="1" si="265"/>
        <v>0</v>
      </c>
      <c r="EI164" s="359">
        <f t="shared" ca="1" si="266"/>
        <v>0</v>
      </c>
      <c r="EJ164" s="359">
        <f t="shared" ca="1" si="267"/>
        <v>0</v>
      </c>
      <c r="EK164" s="359">
        <f t="shared" ca="1" si="268"/>
        <v>0</v>
      </c>
      <c r="EL164" s="359">
        <f t="shared" ca="1" si="289"/>
        <v>0</v>
      </c>
    </row>
    <row r="165" spans="6:142" x14ac:dyDescent="0.35">
      <c r="F165" s="372">
        <f ca="1">IFERROR(INDEX('Inflation Rates'!$A$16:$H$138,MATCH('TSP Traditional'!$H165,'Inflation Rates'!$A$16:$A$138,0),8)/INDEX('Inflation Rates'!$A$16:$H$138,MATCH('TSP Traditional'!$H165,'Inflation Rates'!$A$16:$A$138,0)-1,8)-1,F164)</f>
        <v>2.0000000000000018E-2</v>
      </c>
      <c r="G165" s="372">
        <f ca="1">IFERROR(INDEX('Inflation Rates'!$A$16:$H$138,MATCH('TSP Traditional'!$H165,'Inflation Rates'!$A$16:$A$138,0),6)/INDEX('Inflation Rates'!$A$16:$H$138,MATCH('TSP Traditional'!$H165,'Inflation Rates'!$A$16:$A$138,0)-1,6)-1,G164)</f>
        <v>2.0999999999999908E-2</v>
      </c>
      <c r="H165" s="362">
        <f t="shared" ca="1" si="318"/>
        <v>2176</v>
      </c>
      <c r="I165" s="362">
        <f t="shared" ca="1" si="319"/>
        <v>276</v>
      </c>
      <c r="J165" s="362">
        <v>157</v>
      </c>
      <c r="K165" s="371">
        <f t="shared" ca="1" si="216"/>
        <v>0</v>
      </c>
      <c r="L165" s="359">
        <f t="shared" ca="1" si="269"/>
        <v>0</v>
      </c>
      <c r="M165" s="359">
        <f t="shared" ca="1" si="270"/>
        <v>0</v>
      </c>
      <c r="N165" s="359">
        <f t="shared" ca="1" si="271"/>
        <v>0</v>
      </c>
      <c r="O165" s="359">
        <f t="shared" ca="1" si="272"/>
        <v>0</v>
      </c>
      <c r="P165" s="359">
        <f t="shared" ca="1" si="290"/>
        <v>0</v>
      </c>
      <c r="R165" s="362">
        <f t="shared" ca="1" si="320"/>
        <v>276</v>
      </c>
      <c r="S165" s="362">
        <v>156</v>
      </c>
      <c r="T165" s="371">
        <f t="shared" ca="1" si="321"/>
        <v>0</v>
      </c>
      <c r="U165" s="359">
        <f t="shared" ca="1" si="273"/>
        <v>0</v>
      </c>
      <c r="V165" s="359">
        <f t="shared" ca="1" si="274"/>
        <v>0</v>
      </c>
      <c r="W165" s="359">
        <f t="shared" ca="1" si="275"/>
        <v>0</v>
      </c>
      <c r="X165" s="359">
        <f t="shared" ca="1" si="276"/>
        <v>0</v>
      </c>
      <c r="Y165" s="359">
        <f t="shared" ca="1" si="291"/>
        <v>0</v>
      </c>
      <c r="AA165" s="362">
        <f t="shared" ca="1" si="292"/>
        <v>276</v>
      </c>
      <c r="AB165" s="362">
        <v>157</v>
      </c>
      <c r="AC165" s="371">
        <f t="shared" ca="1" si="293"/>
        <v>0</v>
      </c>
      <c r="AD165" s="359">
        <f t="shared" ca="1" si="217"/>
        <v>0</v>
      </c>
      <c r="AE165" s="359">
        <f t="shared" ca="1" si="218"/>
        <v>0</v>
      </c>
      <c r="AF165" s="359">
        <f t="shared" ca="1" si="219"/>
        <v>0</v>
      </c>
      <c r="AG165" s="359">
        <f t="shared" ca="1" si="220"/>
        <v>0</v>
      </c>
      <c r="AH165" s="359">
        <f t="shared" ca="1" si="277"/>
        <v>0</v>
      </c>
      <c r="AJ165" s="362">
        <f t="shared" ca="1" si="294"/>
        <v>276</v>
      </c>
      <c r="AK165" s="362">
        <v>157</v>
      </c>
      <c r="AL165" s="371">
        <f t="shared" ca="1" si="295"/>
        <v>0</v>
      </c>
      <c r="AM165" s="359">
        <f t="shared" ca="1" si="221"/>
        <v>0</v>
      </c>
      <c r="AN165" s="359">
        <f t="shared" ca="1" si="222"/>
        <v>0</v>
      </c>
      <c r="AO165" s="359">
        <f t="shared" ca="1" si="223"/>
        <v>0</v>
      </c>
      <c r="AP165" s="359">
        <f t="shared" ca="1" si="224"/>
        <v>0</v>
      </c>
      <c r="AQ165" s="359">
        <f t="shared" ca="1" si="278"/>
        <v>0</v>
      </c>
      <c r="AS165" s="362">
        <f t="shared" ca="1" si="296"/>
        <v>276</v>
      </c>
      <c r="AT165" s="362">
        <v>157</v>
      </c>
      <c r="AU165" s="371">
        <f t="shared" ca="1" si="297"/>
        <v>0</v>
      </c>
      <c r="AV165" s="359">
        <f t="shared" ca="1" si="225"/>
        <v>0</v>
      </c>
      <c r="AW165" s="359">
        <f t="shared" ca="1" si="226"/>
        <v>0</v>
      </c>
      <c r="AX165" s="359">
        <f t="shared" ca="1" si="227"/>
        <v>0</v>
      </c>
      <c r="AY165" s="359">
        <f t="shared" ca="1" si="228"/>
        <v>0</v>
      </c>
      <c r="AZ165" s="359">
        <f t="shared" ca="1" si="279"/>
        <v>0</v>
      </c>
      <c r="BB165" s="362">
        <f t="shared" ca="1" si="298"/>
        <v>276</v>
      </c>
      <c r="BC165" s="362">
        <v>157</v>
      </c>
      <c r="BD165" s="371">
        <f t="shared" ca="1" si="299"/>
        <v>0</v>
      </c>
      <c r="BE165" s="359">
        <f t="shared" ca="1" si="229"/>
        <v>0</v>
      </c>
      <c r="BF165" s="359">
        <f t="shared" ca="1" si="230"/>
        <v>0</v>
      </c>
      <c r="BG165" s="359">
        <f t="shared" ca="1" si="231"/>
        <v>0</v>
      </c>
      <c r="BH165" s="359">
        <f t="shared" ca="1" si="232"/>
        <v>0</v>
      </c>
      <c r="BI165" s="359">
        <f t="shared" ca="1" si="280"/>
        <v>0</v>
      </c>
      <c r="BK165" s="362">
        <f t="shared" ca="1" si="300"/>
        <v>276</v>
      </c>
      <c r="BL165" s="362">
        <v>157</v>
      </c>
      <c r="BM165" s="371">
        <f t="shared" ca="1" si="301"/>
        <v>0</v>
      </c>
      <c r="BN165" s="359">
        <f t="shared" ca="1" si="233"/>
        <v>0</v>
      </c>
      <c r="BO165" s="359">
        <f t="shared" ca="1" si="234"/>
        <v>0</v>
      </c>
      <c r="BP165" s="359">
        <f t="shared" ca="1" si="235"/>
        <v>0</v>
      </c>
      <c r="BQ165" s="359">
        <f t="shared" ca="1" si="236"/>
        <v>0</v>
      </c>
      <c r="BR165" s="359">
        <f t="shared" ca="1" si="281"/>
        <v>0</v>
      </c>
      <c r="BT165" s="362">
        <f t="shared" ca="1" si="302"/>
        <v>276</v>
      </c>
      <c r="BU165" s="362">
        <v>157</v>
      </c>
      <c r="BV165" s="371">
        <f t="shared" ca="1" si="303"/>
        <v>0</v>
      </c>
      <c r="BW165" s="359">
        <f t="shared" ca="1" si="237"/>
        <v>0</v>
      </c>
      <c r="BX165" s="359">
        <f t="shared" ca="1" si="238"/>
        <v>0</v>
      </c>
      <c r="BY165" s="359">
        <f t="shared" ca="1" si="239"/>
        <v>0</v>
      </c>
      <c r="BZ165" s="359">
        <f t="shared" ca="1" si="240"/>
        <v>0</v>
      </c>
      <c r="CA165" s="359">
        <f t="shared" ca="1" si="282"/>
        <v>0</v>
      </c>
      <c r="CC165" s="362">
        <f t="shared" ca="1" si="304"/>
        <v>276</v>
      </c>
      <c r="CD165" s="362">
        <v>157</v>
      </c>
      <c r="CE165" s="371">
        <f t="shared" ca="1" si="305"/>
        <v>0</v>
      </c>
      <c r="CF165" s="359">
        <f t="shared" ca="1" si="241"/>
        <v>0</v>
      </c>
      <c r="CG165" s="359">
        <f t="shared" ca="1" si="242"/>
        <v>0</v>
      </c>
      <c r="CH165" s="359">
        <f t="shared" ca="1" si="243"/>
        <v>0</v>
      </c>
      <c r="CI165" s="359">
        <f t="shared" ca="1" si="244"/>
        <v>0</v>
      </c>
      <c r="CJ165" s="359">
        <f t="shared" ca="1" si="283"/>
        <v>0</v>
      </c>
      <c r="CL165" s="362">
        <f t="shared" ca="1" si="306"/>
        <v>276</v>
      </c>
      <c r="CM165" s="362">
        <v>157</v>
      </c>
      <c r="CN165" s="371">
        <f t="shared" ca="1" si="307"/>
        <v>0</v>
      </c>
      <c r="CO165" s="359">
        <f t="shared" ca="1" si="245"/>
        <v>0</v>
      </c>
      <c r="CP165" s="359">
        <f t="shared" ca="1" si="246"/>
        <v>0</v>
      </c>
      <c r="CQ165" s="359">
        <f t="shared" ca="1" si="247"/>
        <v>0</v>
      </c>
      <c r="CR165" s="359">
        <f t="shared" ca="1" si="248"/>
        <v>0</v>
      </c>
      <c r="CS165" s="359">
        <f t="shared" ca="1" si="284"/>
        <v>0</v>
      </c>
      <c r="CU165" s="362">
        <f t="shared" ca="1" si="308"/>
        <v>276</v>
      </c>
      <c r="CV165" s="362">
        <v>157</v>
      </c>
      <c r="CW165" s="371">
        <f t="shared" ca="1" si="309"/>
        <v>0</v>
      </c>
      <c r="CX165" s="359">
        <f t="shared" ca="1" si="249"/>
        <v>0</v>
      </c>
      <c r="CY165" s="359">
        <f t="shared" ca="1" si="250"/>
        <v>0</v>
      </c>
      <c r="CZ165" s="359">
        <f t="shared" ca="1" si="251"/>
        <v>0</v>
      </c>
      <c r="DA165" s="359">
        <f t="shared" ca="1" si="252"/>
        <v>0</v>
      </c>
      <c r="DB165" s="359">
        <f t="shared" ca="1" si="285"/>
        <v>0</v>
      </c>
      <c r="DD165" s="362">
        <f t="shared" ca="1" si="310"/>
        <v>276</v>
      </c>
      <c r="DE165" s="362">
        <v>157</v>
      </c>
      <c r="DF165" s="371">
        <f t="shared" ca="1" si="311"/>
        <v>0</v>
      </c>
      <c r="DG165" s="359">
        <f t="shared" ca="1" si="253"/>
        <v>0</v>
      </c>
      <c r="DH165" s="359">
        <f t="shared" ca="1" si="254"/>
        <v>0</v>
      </c>
      <c r="DI165" s="359">
        <f t="shared" ca="1" si="255"/>
        <v>0</v>
      </c>
      <c r="DJ165" s="359">
        <f t="shared" ca="1" si="256"/>
        <v>0</v>
      </c>
      <c r="DK165" s="359">
        <f t="shared" ca="1" si="286"/>
        <v>0</v>
      </c>
      <c r="DM165" s="362">
        <f t="shared" ca="1" si="312"/>
        <v>276</v>
      </c>
      <c r="DN165" s="362">
        <v>157</v>
      </c>
      <c r="DO165" s="371">
        <f t="shared" ca="1" si="313"/>
        <v>0</v>
      </c>
      <c r="DP165" s="359">
        <f t="shared" ca="1" si="257"/>
        <v>0</v>
      </c>
      <c r="DQ165" s="359">
        <f t="shared" ca="1" si="258"/>
        <v>0</v>
      </c>
      <c r="DR165" s="359">
        <f t="shared" ca="1" si="259"/>
        <v>0</v>
      </c>
      <c r="DS165" s="359">
        <f t="shared" ca="1" si="260"/>
        <v>0</v>
      </c>
      <c r="DT165" s="359">
        <f t="shared" ca="1" si="287"/>
        <v>0</v>
      </c>
      <c r="DV165" s="362">
        <f t="shared" ca="1" si="314"/>
        <v>276</v>
      </c>
      <c r="DW165" s="362">
        <v>157</v>
      </c>
      <c r="DX165" s="371">
        <f t="shared" ca="1" si="315"/>
        <v>0</v>
      </c>
      <c r="DY165" s="359">
        <f t="shared" ca="1" si="261"/>
        <v>0</v>
      </c>
      <c r="DZ165" s="359">
        <f t="shared" ca="1" si="262"/>
        <v>0</v>
      </c>
      <c r="EA165" s="359">
        <f t="shared" ca="1" si="263"/>
        <v>0</v>
      </c>
      <c r="EB165" s="359">
        <f t="shared" ca="1" si="264"/>
        <v>0</v>
      </c>
      <c r="EC165" s="359">
        <f t="shared" ca="1" si="288"/>
        <v>0</v>
      </c>
      <c r="EE165" s="362">
        <f t="shared" ca="1" si="316"/>
        <v>276</v>
      </c>
      <c r="EF165" s="362">
        <v>157</v>
      </c>
      <c r="EG165" s="371">
        <f t="shared" ca="1" si="317"/>
        <v>0</v>
      </c>
      <c r="EH165" s="359">
        <f t="shared" ca="1" si="265"/>
        <v>0</v>
      </c>
      <c r="EI165" s="359">
        <f t="shared" ca="1" si="266"/>
        <v>0</v>
      </c>
      <c r="EJ165" s="359">
        <f t="shared" ca="1" si="267"/>
        <v>0</v>
      </c>
      <c r="EK165" s="359">
        <f t="shared" ca="1" si="268"/>
        <v>0</v>
      </c>
      <c r="EL165" s="359">
        <f t="shared" ca="1" si="289"/>
        <v>0</v>
      </c>
    </row>
    <row r="166" spans="6:142" x14ac:dyDescent="0.35">
      <c r="F166" s="372">
        <f ca="1">IFERROR(INDEX('Inflation Rates'!$A$16:$H$138,MATCH('TSP Traditional'!$H166,'Inflation Rates'!$A$16:$A$138,0),8)/INDEX('Inflation Rates'!$A$16:$H$138,MATCH('TSP Traditional'!$H166,'Inflation Rates'!$A$16:$A$138,0)-1,8)-1,F165)</f>
        <v>2.0000000000000018E-2</v>
      </c>
      <c r="G166" s="372">
        <f ca="1">IFERROR(INDEX('Inflation Rates'!$A$16:$H$138,MATCH('TSP Traditional'!$H166,'Inflation Rates'!$A$16:$A$138,0),6)/INDEX('Inflation Rates'!$A$16:$H$138,MATCH('TSP Traditional'!$H166,'Inflation Rates'!$A$16:$A$138,0)-1,6)-1,G165)</f>
        <v>2.0999999999999908E-2</v>
      </c>
      <c r="H166" s="362">
        <f t="shared" ca="1" si="318"/>
        <v>2177</v>
      </c>
      <c r="I166" s="362">
        <f t="shared" ca="1" si="319"/>
        <v>277</v>
      </c>
      <c r="J166" s="362">
        <v>158</v>
      </c>
      <c r="K166" s="371">
        <f t="shared" ca="1" si="216"/>
        <v>0</v>
      </c>
      <c r="L166" s="359">
        <f t="shared" ca="1" si="269"/>
        <v>0</v>
      </c>
      <c r="M166" s="359">
        <f t="shared" ca="1" si="270"/>
        <v>0</v>
      </c>
      <c r="N166" s="359">
        <f t="shared" ca="1" si="271"/>
        <v>0</v>
      </c>
      <c r="O166" s="359">
        <f t="shared" ca="1" si="272"/>
        <v>0</v>
      </c>
      <c r="P166" s="359">
        <f t="shared" ca="1" si="290"/>
        <v>0</v>
      </c>
      <c r="R166" s="362">
        <f t="shared" ca="1" si="320"/>
        <v>277</v>
      </c>
      <c r="S166" s="362">
        <v>157</v>
      </c>
      <c r="T166" s="371">
        <f t="shared" ca="1" si="321"/>
        <v>0</v>
      </c>
      <c r="U166" s="359">
        <f t="shared" ca="1" si="273"/>
        <v>0</v>
      </c>
      <c r="V166" s="359">
        <f t="shared" ca="1" si="274"/>
        <v>0</v>
      </c>
      <c r="W166" s="359">
        <f t="shared" ca="1" si="275"/>
        <v>0</v>
      </c>
      <c r="X166" s="359">
        <f t="shared" ca="1" si="276"/>
        <v>0</v>
      </c>
      <c r="Y166" s="359">
        <f t="shared" ca="1" si="291"/>
        <v>0</v>
      </c>
      <c r="AA166" s="362">
        <f t="shared" ca="1" si="292"/>
        <v>277</v>
      </c>
      <c r="AB166" s="362">
        <v>158</v>
      </c>
      <c r="AC166" s="371">
        <f t="shared" ca="1" si="293"/>
        <v>0</v>
      </c>
      <c r="AD166" s="359">
        <f t="shared" ca="1" si="217"/>
        <v>0</v>
      </c>
      <c r="AE166" s="359">
        <f t="shared" ca="1" si="218"/>
        <v>0</v>
      </c>
      <c r="AF166" s="359">
        <f t="shared" ca="1" si="219"/>
        <v>0</v>
      </c>
      <c r="AG166" s="359">
        <f t="shared" ca="1" si="220"/>
        <v>0</v>
      </c>
      <c r="AH166" s="359">
        <f t="shared" ca="1" si="277"/>
        <v>0</v>
      </c>
      <c r="AJ166" s="362">
        <f t="shared" ca="1" si="294"/>
        <v>277</v>
      </c>
      <c r="AK166" s="362">
        <v>158</v>
      </c>
      <c r="AL166" s="371">
        <f t="shared" ca="1" si="295"/>
        <v>0</v>
      </c>
      <c r="AM166" s="359">
        <f t="shared" ca="1" si="221"/>
        <v>0</v>
      </c>
      <c r="AN166" s="359">
        <f t="shared" ca="1" si="222"/>
        <v>0</v>
      </c>
      <c r="AO166" s="359">
        <f t="shared" ca="1" si="223"/>
        <v>0</v>
      </c>
      <c r="AP166" s="359">
        <f t="shared" ca="1" si="224"/>
        <v>0</v>
      </c>
      <c r="AQ166" s="359">
        <f t="shared" ca="1" si="278"/>
        <v>0</v>
      </c>
      <c r="AS166" s="362">
        <f t="shared" ca="1" si="296"/>
        <v>277</v>
      </c>
      <c r="AT166" s="362">
        <v>158</v>
      </c>
      <c r="AU166" s="371">
        <f t="shared" ca="1" si="297"/>
        <v>0</v>
      </c>
      <c r="AV166" s="359">
        <f t="shared" ca="1" si="225"/>
        <v>0</v>
      </c>
      <c r="AW166" s="359">
        <f t="shared" ca="1" si="226"/>
        <v>0</v>
      </c>
      <c r="AX166" s="359">
        <f t="shared" ca="1" si="227"/>
        <v>0</v>
      </c>
      <c r="AY166" s="359">
        <f t="shared" ca="1" si="228"/>
        <v>0</v>
      </c>
      <c r="AZ166" s="359">
        <f t="shared" ca="1" si="279"/>
        <v>0</v>
      </c>
      <c r="BB166" s="362">
        <f t="shared" ca="1" si="298"/>
        <v>277</v>
      </c>
      <c r="BC166" s="362">
        <v>158</v>
      </c>
      <c r="BD166" s="371">
        <f t="shared" ca="1" si="299"/>
        <v>0</v>
      </c>
      <c r="BE166" s="359">
        <f t="shared" ca="1" si="229"/>
        <v>0</v>
      </c>
      <c r="BF166" s="359">
        <f t="shared" ca="1" si="230"/>
        <v>0</v>
      </c>
      <c r="BG166" s="359">
        <f t="shared" ca="1" si="231"/>
        <v>0</v>
      </c>
      <c r="BH166" s="359">
        <f t="shared" ca="1" si="232"/>
        <v>0</v>
      </c>
      <c r="BI166" s="359">
        <f t="shared" ca="1" si="280"/>
        <v>0</v>
      </c>
      <c r="BK166" s="362">
        <f t="shared" ca="1" si="300"/>
        <v>277</v>
      </c>
      <c r="BL166" s="362">
        <v>158</v>
      </c>
      <c r="BM166" s="371">
        <f t="shared" ca="1" si="301"/>
        <v>0</v>
      </c>
      <c r="BN166" s="359">
        <f t="shared" ca="1" si="233"/>
        <v>0</v>
      </c>
      <c r="BO166" s="359">
        <f t="shared" ca="1" si="234"/>
        <v>0</v>
      </c>
      <c r="BP166" s="359">
        <f t="shared" ca="1" si="235"/>
        <v>0</v>
      </c>
      <c r="BQ166" s="359">
        <f t="shared" ca="1" si="236"/>
        <v>0</v>
      </c>
      <c r="BR166" s="359">
        <f t="shared" ca="1" si="281"/>
        <v>0</v>
      </c>
      <c r="BT166" s="362">
        <f t="shared" ca="1" si="302"/>
        <v>277</v>
      </c>
      <c r="BU166" s="362">
        <v>158</v>
      </c>
      <c r="BV166" s="371">
        <f t="shared" ca="1" si="303"/>
        <v>0</v>
      </c>
      <c r="BW166" s="359">
        <f t="shared" ca="1" si="237"/>
        <v>0</v>
      </c>
      <c r="BX166" s="359">
        <f t="shared" ca="1" si="238"/>
        <v>0</v>
      </c>
      <c r="BY166" s="359">
        <f t="shared" ca="1" si="239"/>
        <v>0</v>
      </c>
      <c r="BZ166" s="359">
        <f t="shared" ca="1" si="240"/>
        <v>0</v>
      </c>
      <c r="CA166" s="359">
        <f t="shared" ca="1" si="282"/>
        <v>0</v>
      </c>
      <c r="CC166" s="362">
        <f t="shared" ca="1" si="304"/>
        <v>277</v>
      </c>
      <c r="CD166" s="362">
        <v>158</v>
      </c>
      <c r="CE166" s="371">
        <f t="shared" ca="1" si="305"/>
        <v>0</v>
      </c>
      <c r="CF166" s="359">
        <f t="shared" ca="1" si="241"/>
        <v>0</v>
      </c>
      <c r="CG166" s="359">
        <f t="shared" ca="1" si="242"/>
        <v>0</v>
      </c>
      <c r="CH166" s="359">
        <f t="shared" ca="1" si="243"/>
        <v>0</v>
      </c>
      <c r="CI166" s="359">
        <f t="shared" ca="1" si="244"/>
        <v>0</v>
      </c>
      <c r="CJ166" s="359">
        <f t="shared" ca="1" si="283"/>
        <v>0</v>
      </c>
      <c r="CL166" s="362">
        <f t="shared" ca="1" si="306"/>
        <v>277</v>
      </c>
      <c r="CM166" s="362">
        <v>158</v>
      </c>
      <c r="CN166" s="371">
        <f t="shared" ca="1" si="307"/>
        <v>0</v>
      </c>
      <c r="CO166" s="359">
        <f t="shared" ca="1" si="245"/>
        <v>0</v>
      </c>
      <c r="CP166" s="359">
        <f t="shared" ca="1" si="246"/>
        <v>0</v>
      </c>
      <c r="CQ166" s="359">
        <f t="shared" ca="1" si="247"/>
        <v>0</v>
      </c>
      <c r="CR166" s="359">
        <f t="shared" ca="1" si="248"/>
        <v>0</v>
      </c>
      <c r="CS166" s="359">
        <f t="shared" ca="1" si="284"/>
        <v>0</v>
      </c>
      <c r="CU166" s="362">
        <f t="shared" ca="1" si="308"/>
        <v>277</v>
      </c>
      <c r="CV166" s="362">
        <v>158</v>
      </c>
      <c r="CW166" s="371">
        <f t="shared" ca="1" si="309"/>
        <v>0</v>
      </c>
      <c r="CX166" s="359">
        <f t="shared" ca="1" si="249"/>
        <v>0</v>
      </c>
      <c r="CY166" s="359">
        <f t="shared" ca="1" si="250"/>
        <v>0</v>
      </c>
      <c r="CZ166" s="359">
        <f t="shared" ca="1" si="251"/>
        <v>0</v>
      </c>
      <c r="DA166" s="359">
        <f t="shared" ca="1" si="252"/>
        <v>0</v>
      </c>
      <c r="DB166" s="359">
        <f t="shared" ca="1" si="285"/>
        <v>0</v>
      </c>
      <c r="DD166" s="362">
        <f t="shared" ca="1" si="310"/>
        <v>277</v>
      </c>
      <c r="DE166" s="362">
        <v>158</v>
      </c>
      <c r="DF166" s="371">
        <f t="shared" ca="1" si="311"/>
        <v>0</v>
      </c>
      <c r="DG166" s="359">
        <f t="shared" ca="1" si="253"/>
        <v>0</v>
      </c>
      <c r="DH166" s="359">
        <f t="shared" ca="1" si="254"/>
        <v>0</v>
      </c>
      <c r="DI166" s="359">
        <f t="shared" ca="1" si="255"/>
        <v>0</v>
      </c>
      <c r="DJ166" s="359">
        <f t="shared" ca="1" si="256"/>
        <v>0</v>
      </c>
      <c r="DK166" s="359">
        <f t="shared" ca="1" si="286"/>
        <v>0</v>
      </c>
      <c r="DM166" s="362">
        <f t="shared" ca="1" si="312"/>
        <v>277</v>
      </c>
      <c r="DN166" s="362">
        <v>158</v>
      </c>
      <c r="DO166" s="371">
        <f t="shared" ca="1" si="313"/>
        <v>0</v>
      </c>
      <c r="DP166" s="359">
        <f t="shared" ca="1" si="257"/>
        <v>0</v>
      </c>
      <c r="DQ166" s="359">
        <f t="shared" ca="1" si="258"/>
        <v>0</v>
      </c>
      <c r="DR166" s="359">
        <f t="shared" ca="1" si="259"/>
        <v>0</v>
      </c>
      <c r="DS166" s="359">
        <f t="shared" ca="1" si="260"/>
        <v>0</v>
      </c>
      <c r="DT166" s="359">
        <f t="shared" ca="1" si="287"/>
        <v>0</v>
      </c>
      <c r="DV166" s="362">
        <f t="shared" ca="1" si="314"/>
        <v>277</v>
      </c>
      <c r="DW166" s="362">
        <v>158</v>
      </c>
      <c r="DX166" s="371">
        <f t="shared" ca="1" si="315"/>
        <v>0</v>
      </c>
      <c r="DY166" s="359">
        <f t="shared" ca="1" si="261"/>
        <v>0</v>
      </c>
      <c r="DZ166" s="359">
        <f t="shared" ca="1" si="262"/>
        <v>0</v>
      </c>
      <c r="EA166" s="359">
        <f t="shared" ca="1" si="263"/>
        <v>0</v>
      </c>
      <c r="EB166" s="359">
        <f t="shared" ca="1" si="264"/>
        <v>0</v>
      </c>
      <c r="EC166" s="359">
        <f t="shared" ca="1" si="288"/>
        <v>0</v>
      </c>
      <c r="EE166" s="362">
        <f t="shared" ca="1" si="316"/>
        <v>277</v>
      </c>
      <c r="EF166" s="362">
        <v>158</v>
      </c>
      <c r="EG166" s="371">
        <f t="shared" ca="1" si="317"/>
        <v>0</v>
      </c>
      <c r="EH166" s="359">
        <f t="shared" ca="1" si="265"/>
        <v>0</v>
      </c>
      <c r="EI166" s="359">
        <f t="shared" ca="1" si="266"/>
        <v>0</v>
      </c>
      <c r="EJ166" s="359">
        <f t="shared" ca="1" si="267"/>
        <v>0</v>
      </c>
      <c r="EK166" s="359">
        <f t="shared" ca="1" si="268"/>
        <v>0</v>
      </c>
      <c r="EL166" s="359">
        <f t="shared" ca="1" si="289"/>
        <v>0</v>
      </c>
    </row>
    <row r="167" spans="6:142" x14ac:dyDescent="0.35">
      <c r="F167" s="372">
        <f ca="1">IFERROR(INDEX('Inflation Rates'!$A$16:$H$138,MATCH('TSP Traditional'!$H167,'Inflation Rates'!$A$16:$A$138,0),8)/INDEX('Inflation Rates'!$A$16:$H$138,MATCH('TSP Traditional'!$H167,'Inflation Rates'!$A$16:$A$138,0)-1,8)-1,F166)</f>
        <v>2.0000000000000018E-2</v>
      </c>
      <c r="G167" s="372">
        <f ca="1">IFERROR(INDEX('Inflation Rates'!$A$16:$H$138,MATCH('TSP Traditional'!$H167,'Inflation Rates'!$A$16:$A$138,0),6)/INDEX('Inflation Rates'!$A$16:$H$138,MATCH('TSP Traditional'!$H167,'Inflation Rates'!$A$16:$A$138,0)-1,6)-1,G166)</f>
        <v>2.0999999999999908E-2</v>
      </c>
      <c r="H167" s="362">
        <f t="shared" ca="1" si="318"/>
        <v>2178</v>
      </c>
      <c r="I167" s="362">
        <f t="shared" ca="1" si="319"/>
        <v>278</v>
      </c>
      <c r="J167" s="362">
        <v>159</v>
      </c>
      <c r="K167" s="371">
        <f t="shared" ca="1" si="216"/>
        <v>0</v>
      </c>
      <c r="L167" s="359">
        <f t="shared" ca="1" si="269"/>
        <v>0</v>
      </c>
      <c r="M167" s="359">
        <f t="shared" ca="1" si="270"/>
        <v>0</v>
      </c>
      <c r="N167" s="359">
        <f t="shared" ca="1" si="271"/>
        <v>0</v>
      </c>
      <c r="O167" s="359">
        <f t="shared" ca="1" si="272"/>
        <v>0</v>
      </c>
      <c r="P167" s="359">
        <f t="shared" ca="1" si="290"/>
        <v>0</v>
      </c>
      <c r="R167" s="362">
        <f t="shared" ca="1" si="320"/>
        <v>278</v>
      </c>
      <c r="S167" s="362">
        <v>158</v>
      </c>
      <c r="T167" s="371">
        <f t="shared" ca="1" si="321"/>
        <v>0</v>
      </c>
      <c r="U167" s="359">
        <f t="shared" ca="1" si="273"/>
        <v>0</v>
      </c>
      <c r="V167" s="359">
        <f t="shared" ca="1" si="274"/>
        <v>0</v>
      </c>
      <c r="W167" s="359">
        <f t="shared" ca="1" si="275"/>
        <v>0</v>
      </c>
      <c r="X167" s="359">
        <f t="shared" ca="1" si="276"/>
        <v>0</v>
      </c>
      <c r="Y167" s="359">
        <f t="shared" ca="1" si="291"/>
        <v>0</v>
      </c>
      <c r="AA167" s="362">
        <f t="shared" ca="1" si="292"/>
        <v>278</v>
      </c>
      <c r="AB167" s="362">
        <v>159</v>
      </c>
      <c r="AC167" s="371">
        <f t="shared" ca="1" si="293"/>
        <v>0</v>
      </c>
      <c r="AD167" s="359">
        <f t="shared" ca="1" si="217"/>
        <v>0</v>
      </c>
      <c r="AE167" s="359">
        <f t="shared" ca="1" si="218"/>
        <v>0</v>
      </c>
      <c r="AF167" s="359">
        <f t="shared" ca="1" si="219"/>
        <v>0</v>
      </c>
      <c r="AG167" s="359">
        <f t="shared" ca="1" si="220"/>
        <v>0</v>
      </c>
      <c r="AH167" s="359">
        <f t="shared" ca="1" si="277"/>
        <v>0</v>
      </c>
      <c r="AJ167" s="362">
        <f t="shared" ca="1" si="294"/>
        <v>278</v>
      </c>
      <c r="AK167" s="362">
        <v>159</v>
      </c>
      <c r="AL167" s="371">
        <f t="shared" ca="1" si="295"/>
        <v>0</v>
      </c>
      <c r="AM167" s="359">
        <f t="shared" ca="1" si="221"/>
        <v>0</v>
      </c>
      <c r="AN167" s="359">
        <f t="shared" ca="1" si="222"/>
        <v>0</v>
      </c>
      <c r="AO167" s="359">
        <f t="shared" ca="1" si="223"/>
        <v>0</v>
      </c>
      <c r="AP167" s="359">
        <f t="shared" ca="1" si="224"/>
        <v>0</v>
      </c>
      <c r="AQ167" s="359">
        <f t="shared" ca="1" si="278"/>
        <v>0</v>
      </c>
      <c r="AS167" s="362">
        <f t="shared" ca="1" si="296"/>
        <v>278</v>
      </c>
      <c r="AT167" s="362">
        <v>159</v>
      </c>
      <c r="AU167" s="371">
        <f t="shared" ca="1" si="297"/>
        <v>0</v>
      </c>
      <c r="AV167" s="359">
        <f t="shared" ca="1" si="225"/>
        <v>0</v>
      </c>
      <c r="AW167" s="359">
        <f t="shared" ca="1" si="226"/>
        <v>0</v>
      </c>
      <c r="AX167" s="359">
        <f t="shared" ca="1" si="227"/>
        <v>0</v>
      </c>
      <c r="AY167" s="359">
        <f t="shared" ca="1" si="228"/>
        <v>0</v>
      </c>
      <c r="AZ167" s="359">
        <f t="shared" ca="1" si="279"/>
        <v>0</v>
      </c>
      <c r="BB167" s="362">
        <f t="shared" ca="1" si="298"/>
        <v>278</v>
      </c>
      <c r="BC167" s="362">
        <v>159</v>
      </c>
      <c r="BD167" s="371">
        <f t="shared" ca="1" si="299"/>
        <v>0</v>
      </c>
      <c r="BE167" s="359">
        <f t="shared" ca="1" si="229"/>
        <v>0</v>
      </c>
      <c r="BF167" s="359">
        <f t="shared" ca="1" si="230"/>
        <v>0</v>
      </c>
      <c r="BG167" s="359">
        <f t="shared" ca="1" si="231"/>
        <v>0</v>
      </c>
      <c r="BH167" s="359">
        <f t="shared" ca="1" si="232"/>
        <v>0</v>
      </c>
      <c r="BI167" s="359">
        <f t="shared" ca="1" si="280"/>
        <v>0</v>
      </c>
      <c r="BK167" s="362">
        <f t="shared" ca="1" si="300"/>
        <v>278</v>
      </c>
      <c r="BL167" s="362">
        <v>159</v>
      </c>
      <c r="BM167" s="371">
        <f t="shared" ca="1" si="301"/>
        <v>0</v>
      </c>
      <c r="BN167" s="359">
        <f t="shared" ca="1" si="233"/>
        <v>0</v>
      </c>
      <c r="BO167" s="359">
        <f t="shared" ca="1" si="234"/>
        <v>0</v>
      </c>
      <c r="BP167" s="359">
        <f t="shared" ca="1" si="235"/>
        <v>0</v>
      </c>
      <c r="BQ167" s="359">
        <f t="shared" ca="1" si="236"/>
        <v>0</v>
      </c>
      <c r="BR167" s="359">
        <f t="shared" ca="1" si="281"/>
        <v>0</v>
      </c>
      <c r="BT167" s="362">
        <f t="shared" ca="1" si="302"/>
        <v>278</v>
      </c>
      <c r="BU167" s="362">
        <v>159</v>
      </c>
      <c r="BV167" s="371">
        <f t="shared" ca="1" si="303"/>
        <v>0</v>
      </c>
      <c r="BW167" s="359">
        <f t="shared" ca="1" si="237"/>
        <v>0</v>
      </c>
      <c r="BX167" s="359">
        <f t="shared" ca="1" si="238"/>
        <v>0</v>
      </c>
      <c r="BY167" s="359">
        <f t="shared" ca="1" si="239"/>
        <v>0</v>
      </c>
      <c r="BZ167" s="359">
        <f t="shared" ca="1" si="240"/>
        <v>0</v>
      </c>
      <c r="CA167" s="359">
        <f t="shared" ca="1" si="282"/>
        <v>0</v>
      </c>
      <c r="CC167" s="362">
        <f t="shared" ca="1" si="304"/>
        <v>278</v>
      </c>
      <c r="CD167" s="362">
        <v>159</v>
      </c>
      <c r="CE167" s="371">
        <f t="shared" ca="1" si="305"/>
        <v>0</v>
      </c>
      <c r="CF167" s="359">
        <f t="shared" ca="1" si="241"/>
        <v>0</v>
      </c>
      <c r="CG167" s="359">
        <f t="shared" ca="1" si="242"/>
        <v>0</v>
      </c>
      <c r="CH167" s="359">
        <f t="shared" ca="1" si="243"/>
        <v>0</v>
      </c>
      <c r="CI167" s="359">
        <f t="shared" ca="1" si="244"/>
        <v>0</v>
      </c>
      <c r="CJ167" s="359">
        <f t="shared" ca="1" si="283"/>
        <v>0</v>
      </c>
      <c r="CL167" s="362">
        <f t="shared" ca="1" si="306"/>
        <v>278</v>
      </c>
      <c r="CM167" s="362">
        <v>159</v>
      </c>
      <c r="CN167" s="371">
        <f t="shared" ca="1" si="307"/>
        <v>0</v>
      </c>
      <c r="CO167" s="359">
        <f t="shared" ca="1" si="245"/>
        <v>0</v>
      </c>
      <c r="CP167" s="359">
        <f t="shared" ca="1" si="246"/>
        <v>0</v>
      </c>
      <c r="CQ167" s="359">
        <f t="shared" ca="1" si="247"/>
        <v>0</v>
      </c>
      <c r="CR167" s="359">
        <f t="shared" ca="1" si="248"/>
        <v>0</v>
      </c>
      <c r="CS167" s="359">
        <f t="shared" ca="1" si="284"/>
        <v>0</v>
      </c>
      <c r="CU167" s="362">
        <f t="shared" ca="1" si="308"/>
        <v>278</v>
      </c>
      <c r="CV167" s="362">
        <v>159</v>
      </c>
      <c r="CW167" s="371">
        <f t="shared" ca="1" si="309"/>
        <v>0</v>
      </c>
      <c r="CX167" s="359">
        <f t="shared" ca="1" si="249"/>
        <v>0</v>
      </c>
      <c r="CY167" s="359">
        <f t="shared" ca="1" si="250"/>
        <v>0</v>
      </c>
      <c r="CZ167" s="359">
        <f t="shared" ca="1" si="251"/>
        <v>0</v>
      </c>
      <c r="DA167" s="359">
        <f t="shared" ca="1" si="252"/>
        <v>0</v>
      </c>
      <c r="DB167" s="359">
        <f t="shared" ca="1" si="285"/>
        <v>0</v>
      </c>
      <c r="DD167" s="362">
        <f t="shared" ca="1" si="310"/>
        <v>278</v>
      </c>
      <c r="DE167" s="362">
        <v>159</v>
      </c>
      <c r="DF167" s="371">
        <f t="shared" ca="1" si="311"/>
        <v>0</v>
      </c>
      <c r="DG167" s="359">
        <f t="shared" ca="1" si="253"/>
        <v>0</v>
      </c>
      <c r="DH167" s="359">
        <f t="shared" ca="1" si="254"/>
        <v>0</v>
      </c>
      <c r="DI167" s="359">
        <f t="shared" ca="1" si="255"/>
        <v>0</v>
      </c>
      <c r="DJ167" s="359">
        <f t="shared" ca="1" si="256"/>
        <v>0</v>
      </c>
      <c r="DK167" s="359">
        <f t="shared" ca="1" si="286"/>
        <v>0</v>
      </c>
      <c r="DM167" s="362">
        <f t="shared" ca="1" si="312"/>
        <v>278</v>
      </c>
      <c r="DN167" s="362">
        <v>159</v>
      </c>
      <c r="DO167" s="371">
        <f t="shared" ca="1" si="313"/>
        <v>0</v>
      </c>
      <c r="DP167" s="359">
        <f t="shared" ca="1" si="257"/>
        <v>0</v>
      </c>
      <c r="DQ167" s="359">
        <f t="shared" ca="1" si="258"/>
        <v>0</v>
      </c>
      <c r="DR167" s="359">
        <f t="shared" ca="1" si="259"/>
        <v>0</v>
      </c>
      <c r="DS167" s="359">
        <f t="shared" ca="1" si="260"/>
        <v>0</v>
      </c>
      <c r="DT167" s="359">
        <f t="shared" ca="1" si="287"/>
        <v>0</v>
      </c>
      <c r="DV167" s="362">
        <f t="shared" ca="1" si="314"/>
        <v>278</v>
      </c>
      <c r="DW167" s="362">
        <v>159</v>
      </c>
      <c r="DX167" s="371">
        <f t="shared" ca="1" si="315"/>
        <v>0</v>
      </c>
      <c r="DY167" s="359">
        <f t="shared" ca="1" si="261"/>
        <v>0</v>
      </c>
      <c r="DZ167" s="359">
        <f t="shared" ca="1" si="262"/>
        <v>0</v>
      </c>
      <c r="EA167" s="359">
        <f t="shared" ca="1" si="263"/>
        <v>0</v>
      </c>
      <c r="EB167" s="359">
        <f t="shared" ca="1" si="264"/>
        <v>0</v>
      </c>
      <c r="EC167" s="359">
        <f t="shared" ca="1" si="288"/>
        <v>0</v>
      </c>
      <c r="EE167" s="362">
        <f t="shared" ca="1" si="316"/>
        <v>278</v>
      </c>
      <c r="EF167" s="362">
        <v>159</v>
      </c>
      <c r="EG167" s="371">
        <f t="shared" ca="1" si="317"/>
        <v>0</v>
      </c>
      <c r="EH167" s="359">
        <f t="shared" ca="1" si="265"/>
        <v>0</v>
      </c>
      <c r="EI167" s="359">
        <f t="shared" ca="1" si="266"/>
        <v>0</v>
      </c>
      <c r="EJ167" s="359">
        <f t="shared" ca="1" si="267"/>
        <v>0</v>
      </c>
      <c r="EK167" s="359">
        <f t="shared" ca="1" si="268"/>
        <v>0</v>
      </c>
      <c r="EL167" s="359">
        <f t="shared" ca="1" si="289"/>
        <v>0</v>
      </c>
    </row>
    <row r="168" spans="6:142" x14ac:dyDescent="0.35">
      <c r="F168" s="372">
        <f ca="1">IFERROR(INDEX('Inflation Rates'!$A$16:$H$138,MATCH('TSP Traditional'!$H168,'Inflation Rates'!$A$16:$A$138,0),8)/INDEX('Inflation Rates'!$A$16:$H$138,MATCH('TSP Traditional'!$H168,'Inflation Rates'!$A$16:$A$138,0)-1,8)-1,F167)</f>
        <v>2.0000000000000018E-2</v>
      </c>
      <c r="G168" s="372">
        <f ca="1">IFERROR(INDEX('Inflation Rates'!$A$16:$H$138,MATCH('TSP Traditional'!$H168,'Inflation Rates'!$A$16:$A$138,0),6)/INDEX('Inflation Rates'!$A$16:$H$138,MATCH('TSP Traditional'!$H168,'Inflation Rates'!$A$16:$A$138,0)-1,6)-1,G167)</f>
        <v>2.0999999999999908E-2</v>
      </c>
      <c r="H168" s="362">
        <f t="shared" ca="1" si="318"/>
        <v>2179</v>
      </c>
      <c r="I168" s="362">
        <f t="shared" ca="1" si="319"/>
        <v>279</v>
      </c>
      <c r="J168" s="362">
        <v>160</v>
      </c>
      <c r="K168" s="371">
        <f t="shared" ca="1" si="216"/>
        <v>0</v>
      </c>
      <c r="L168" s="359">
        <f t="shared" ca="1" si="269"/>
        <v>0</v>
      </c>
      <c r="M168" s="359">
        <f t="shared" ca="1" si="270"/>
        <v>0</v>
      </c>
      <c r="N168" s="359">
        <f t="shared" ca="1" si="271"/>
        <v>0</v>
      </c>
      <c r="O168" s="359">
        <f t="shared" ca="1" si="272"/>
        <v>0</v>
      </c>
      <c r="P168" s="359">
        <f t="shared" ca="1" si="290"/>
        <v>0</v>
      </c>
      <c r="R168" s="362">
        <f t="shared" ca="1" si="320"/>
        <v>279</v>
      </c>
      <c r="S168" s="362">
        <v>159</v>
      </c>
      <c r="T168" s="371">
        <f t="shared" ca="1" si="321"/>
        <v>0</v>
      </c>
      <c r="U168" s="359">
        <f t="shared" ca="1" si="273"/>
        <v>0</v>
      </c>
      <c r="V168" s="359">
        <f t="shared" ca="1" si="274"/>
        <v>0</v>
      </c>
      <c r="W168" s="359">
        <f t="shared" ca="1" si="275"/>
        <v>0</v>
      </c>
      <c r="X168" s="359">
        <f t="shared" ca="1" si="276"/>
        <v>0</v>
      </c>
      <c r="Y168" s="359">
        <f t="shared" ca="1" si="291"/>
        <v>0</v>
      </c>
      <c r="AA168" s="362">
        <f t="shared" ca="1" si="292"/>
        <v>279</v>
      </c>
      <c r="AB168" s="362">
        <v>160</v>
      </c>
      <c r="AC168" s="371">
        <f t="shared" ca="1" si="293"/>
        <v>0</v>
      </c>
      <c r="AD168" s="359">
        <f t="shared" ca="1" si="217"/>
        <v>0</v>
      </c>
      <c r="AE168" s="359">
        <f t="shared" ca="1" si="218"/>
        <v>0</v>
      </c>
      <c r="AF168" s="359">
        <f t="shared" ca="1" si="219"/>
        <v>0</v>
      </c>
      <c r="AG168" s="359">
        <f t="shared" ca="1" si="220"/>
        <v>0</v>
      </c>
      <c r="AH168" s="359">
        <f t="shared" ca="1" si="277"/>
        <v>0</v>
      </c>
      <c r="AJ168" s="362">
        <f t="shared" ca="1" si="294"/>
        <v>279</v>
      </c>
      <c r="AK168" s="362">
        <v>160</v>
      </c>
      <c r="AL168" s="371">
        <f t="shared" ca="1" si="295"/>
        <v>0</v>
      </c>
      <c r="AM168" s="359">
        <f t="shared" ca="1" si="221"/>
        <v>0</v>
      </c>
      <c r="AN168" s="359">
        <f t="shared" ca="1" si="222"/>
        <v>0</v>
      </c>
      <c r="AO168" s="359">
        <f t="shared" ca="1" si="223"/>
        <v>0</v>
      </c>
      <c r="AP168" s="359">
        <f t="shared" ca="1" si="224"/>
        <v>0</v>
      </c>
      <c r="AQ168" s="359">
        <f t="shared" ca="1" si="278"/>
        <v>0</v>
      </c>
      <c r="AS168" s="362">
        <f t="shared" ca="1" si="296"/>
        <v>279</v>
      </c>
      <c r="AT168" s="362">
        <v>160</v>
      </c>
      <c r="AU168" s="371">
        <f t="shared" ca="1" si="297"/>
        <v>0</v>
      </c>
      <c r="AV168" s="359">
        <f t="shared" ca="1" si="225"/>
        <v>0</v>
      </c>
      <c r="AW168" s="359">
        <f t="shared" ca="1" si="226"/>
        <v>0</v>
      </c>
      <c r="AX168" s="359">
        <f t="shared" ca="1" si="227"/>
        <v>0</v>
      </c>
      <c r="AY168" s="359">
        <f t="shared" ca="1" si="228"/>
        <v>0</v>
      </c>
      <c r="AZ168" s="359">
        <f t="shared" ca="1" si="279"/>
        <v>0</v>
      </c>
      <c r="BB168" s="362">
        <f t="shared" ca="1" si="298"/>
        <v>279</v>
      </c>
      <c r="BC168" s="362">
        <v>160</v>
      </c>
      <c r="BD168" s="371">
        <f t="shared" ca="1" si="299"/>
        <v>0</v>
      </c>
      <c r="BE168" s="359">
        <f t="shared" ca="1" si="229"/>
        <v>0</v>
      </c>
      <c r="BF168" s="359">
        <f t="shared" ca="1" si="230"/>
        <v>0</v>
      </c>
      <c r="BG168" s="359">
        <f t="shared" ca="1" si="231"/>
        <v>0</v>
      </c>
      <c r="BH168" s="359">
        <f t="shared" ca="1" si="232"/>
        <v>0</v>
      </c>
      <c r="BI168" s="359">
        <f t="shared" ca="1" si="280"/>
        <v>0</v>
      </c>
      <c r="BK168" s="362">
        <f t="shared" ca="1" si="300"/>
        <v>279</v>
      </c>
      <c r="BL168" s="362">
        <v>160</v>
      </c>
      <c r="BM168" s="371">
        <f t="shared" ca="1" si="301"/>
        <v>0</v>
      </c>
      <c r="BN168" s="359">
        <f t="shared" ca="1" si="233"/>
        <v>0</v>
      </c>
      <c r="BO168" s="359">
        <f t="shared" ca="1" si="234"/>
        <v>0</v>
      </c>
      <c r="BP168" s="359">
        <f t="shared" ca="1" si="235"/>
        <v>0</v>
      </c>
      <c r="BQ168" s="359">
        <f t="shared" ca="1" si="236"/>
        <v>0</v>
      </c>
      <c r="BR168" s="359">
        <f t="shared" ca="1" si="281"/>
        <v>0</v>
      </c>
      <c r="BT168" s="362">
        <f t="shared" ca="1" si="302"/>
        <v>279</v>
      </c>
      <c r="BU168" s="362">
        <v>160</v>
      </c>
      <c r="BV168" s="371">
        <f t="shared" ca="1" si="303"/>
        <v>0</v>
      </c>
      <c r="BW168" s="359">
        <f t="shared" ca="1" si="237"/>
        <v>0</v>
      </c>
      <c r="BX168" s="359">
        <f t="shared" ca="1" si="238"/>
        <v>0</v>
      </c>
      <c r="BY168" s="359">
        <f t="shared" ca="1" si="239"/>
        <v>0</v>
      </c>
      <c r="BZ168" s="359">
        <f t="shared" ca="1" si="240"/>
        <v>0</v>
      </c>
      <c r="CA168" s="359">
        <f t="shared" ca="1" si="282"/>
        <v>0</v>
      </c>
      <c r="CC168" s="362">
        <f t="shared" ca="1" si="304"/>
        <v>279</v>
      </c>
      <c r="CD168" s="362">
        <v>160</v>
      </c>
      <c r="CE168" s="371">
        <f t="shared" ca="1" si="305"/>
        <v>0</v>
      </c>
      <c r="CF168" s="359">
        <f t="shared" ca="1" si="241"/>
        <v>0</v>
      </c>
      <c r="CG168" s="359">
        <f t="shared" ca="1" si="242"/>
        <v>0</v>
      </c>
      <c r="CH168" s="359">
        <f t="shared" ca="1" si="243"/>
        <v>0</v>
      </c>
      <c r="CI168" s="359">
        <f t="shared" ca="1" si="244"/>
        <v>0</v>
      </c>
      <c r="CJ168" s="359">
        <f t="shared" ca="1" si="283"/>
        <v>0</v>
      </c>
      <c r="CL168" s="362">
        <f t="shared" ca="1" si="306"/>
        <v>279</v>
      </c>
      <c r="CM168" s="362">
        <v>160</v>
      </c>
      <c r="CN168" s="371">
        <f t="shared" ca="1" si="307"/>
        <v>0</v>
      </c>
      <c r="CO168" s="359">
        <f t="shared" ca="1" si="245"/>
        <v>0</v>
      </c>
      <c r="CP168" s="359">
        <f t="shared" ca="1" si="246"/>
        <v>0</v>
      </c>
      <c r="CQ168" s="359">
        <f t="shared" ca="1" si="247"/>
        <v>0</v>
      </c>
      <c r="CR168" s="359">
        <f t="shared" ca="1" si="248"/>
        <v>0</v>
      </c>
      <c r="CS168" s="359">
        <f t="shared" ca="1" si="284"/>
        <v>0</v>
      </c>
      <c r="CU168" s="362">
        <f t="shared" ca="1" si="308"/>
        <v>279</v>
      </c>
      <c r="CV168" s="362">
        <v>160</v>
      </c>
      <c r="CW168" s="371">
        <f t="shared" ca="1" si="309"/>
        <v>0</v>
      </c>
      <c r="CX168" s="359">
        <f t="shared" ca="1" si="249"/>
        <v>0</v>
      </c>
      <c r="CY168" s="359">
        <f t="shared" ca="1" si="250"/>
        <v>0</v>
      </c>
      <c r="CZ168" s="359">
        <f t="shared" ca="1" si="251"/>
        <v>0</v>
      </c>
      <c r="DA168" s="359">
        <f t="shared" ca="1" si="252"/>
        <v>0</v>
      </c>
      <c r="DB168" s="359">
        <f t="shared" ca="1" si="285"/>
        <v>0</v>
      </c>
      <c r="DD168" s="362">
        <f t="shared" ca="1" si="310"/>
        <v>279</v>
      </c>
      <c r="DE168" s="362">
        <v>160</v>
      </c>
      <c r="DF168" s="371">
        <f t="shared" ca="1" si="311"/>
        <v>0</v>
      </c>
      <c r="DG168" s="359">
        <f t="shared" ca="1" si="253"/>
        <v>0</v>
      </c>
      <c r="DH168" s="359">
        <f t="shared" ca="1" si="254"/>
        <v>0</v>
      </c>
      <c r="DI168" s="359">
        <f t="shared" ca="1" si="255"/>
        <v>0</v>
      </c>
      <c r="DJ168" s="359">
        <f t="shared" ca="1" si="256"/>
        <v>0</v>
      </c>
      <c r="DK168" s="359">
        <f t="shared" ca="1" si="286"/>
        <v>0</v>
      </c>
      <c r="DM168" s="362">
        <f t="shared" ca="1" si="312"/>
        <v>279</v>
      </c>
      <c r="DN168" s="362">
        <v>160</v>
      </c>
      <c r="DO168" s="371">
        <f t="shared" ca="1" si="313"/>
        <v>0</v>
      </c>
      <c r="DP168" s="359">
        <f t="shared" ca="1" si="257"/>
        <v>0</v>
      </c>
      <c r="DQ168" s="359">
        <f t="shared" ca="1" si="258"/>
        <v>0</v>
      </c>
      <c r="DR168" s="359">
        <f t="shared" ca="1" si="259"/>
        <v>0</v>
      </c>
      <c r="DS168" s="359">
        <f t="shared" ca="1" si="260"/>
        <v>0</v>
      </c>
      <c r="DT168" s="359">
        <f t="shared" ca="1" si="287"/>
        <v>0</v>
      </c>
      <c r="DV168" s="362">
        <f t="shared" ca="1" si="314"/>
        <v>279</v>
      </c>
      <c r="DW168" s="362">
        <v>160</v>
      </c>
      <c r="DX168" s="371">
        <f t="shared" ca="1" si="315"/>
        <v>0</v>
      </c>
      <c r="DY168" s="359">
        <f t="shared" ca="1" si="261"/>
        <v>0</v>
      </c>
      <c r="DZ168" s="359">
        <f t="shared" ca="1" si="262"/>
        <v>0</v>
      </c>
      <c r="EA168" s="359">
        <f t="shared" ca="1" si="263"/>
        <v>0</v>
      </c>
      <c r="EB168" s="359">
        <f t="shared" ca="1" si="264"/>
        <v>0</v>
      </c>
      <c r="EC168" s="359">
        <f t="shared" ca="1" si="288"/>
        <v>0</v>
      </c>
      <c r="EE168" s="362">
        <f t="shared" ca="1" si="316"/>
        <v>279</v>
      </c>
      <c r="EF168" s="362">
        <v>160</v>
      </c>
      <c r="EG168" s="371">
        <f t="shared" ca="1" si="317"/>
        <v>0</v>
      </c>
      <c r="EH168" s="359">
        <f t="shared" ca="1" si="265"/>
        <v>0</v>
      </c>
      <c r="EI168" s="359">
        <f t="shared" ca="1" si="266"/>
        <v>0</v>
      </c>
      <c r="EJ168" s="359">
        <f t="shared" ca="1" si="267"/>
        <v>0</v>
      </c>
      <c r="EK168" s="359">
        <f t="shared" ca="1" si="268"/>
        <v>0</v>
      </c>
      <c r="EL168" s="359">
        <f t="shared" ca="1" si="289"/>
        <v>0</v>
      </c>
    </row>
    <row r="169" spans="6:142" x14ac:dyDescent="0.35">
      <c r="F169" s="372">
        <f ca="1">IFERROR(INDEX('Inflation Rates'!$A$16:$H$138,MATCH('TSP Traditional'!$H169,'Inflation Rates'!$A$16:$A$138,0),8)/INDEX('Inflation Rates'!$A$16:$H$138,MATCH('TSP Traditional'!$H169,'Inflation Rates'!$A$16:$A$138,0)-1,8)-1,F168)</f>
        <v>2.0000000000000018E-2</v>
      </c>
      <c r="G169" s="372">
        <f ca="1">IFERROR(INDEX('Inflation Rates'!$A$16:$H$138,MATCH('TSP Traditional'!$H169,'Inflation Rates'!$A$16:$A$138,0),6)/INDEX('Inflation Rates'!$A$16:$H$138,MATCH('TSP Traditional'!$H169,'Inflation Rates'!$A$16:$A$138,0)-1,6)-1,G168)</f>
        <v>2.0999999999999908E-2</v>
      </c>
      <c r="H169" s="362">
        <f t="shared" ca="1" si="318"/>
        <v>2180</v>
      </c>
      <c r="I169" s="362">
        <f t="shared" ca="1" si="319"/>
        <v>280</v>
      </c>
      <c r="J169" s="362">
        <v>161</v>
      </c>
      <c r="K169" s="371">
        <f t="shared" ca="1" si="216"/>
        <v>0</v>
      </c>
      <c r="L169" s="359">
        <f t="shared" ca="1" si="269"/>
        <v>0</v>
      </c>
      <c r="M169" s="359">
        <f t="shared" ca="1" si="270"/>
        <v>0</v>
      </c>
      <c r="N169" s="359">
        <f t="shared" ca="1" si="271"/>
        <v>0</v>
      </c>
      <c r="O169" s="359">
        <f t="shared" ca="1" si="272"/>
        <v>0</v>
      </c>
      <c r="P169" s="359">
        <f t="shared" ca="1" si="290"/>
        <v>0</v>
      </c>
      <c r="R169" s="362">
        <f t="shared" ca="1" si="320"/>
        <v>280</v>
      </c>
      <c r="S169" s="362">
        <v>160</v>
      </c>
      <c r="T169" s="371">
        <f t="shared" ca="1" si="321"/>
        <v>0</v>
      </c>
      <c r="U169" s="359">
        <f t="shared" ca="1" si="273"/>
        <v>0</v>
      </c>
      <c r="V169" s="359">
        <f t="shared" ca="1" si="274"/>
        <v>0</v>
      </c>
      <c r="W169" s="359">
        <f t="shared" ca="1" si="275"/>
        <v>0</v>
      </c>
      <c r="X169" s="359">
        <f t="shared" ca="1" si="276"/>
        <v>0</v>
      </c>
      <c r="Y169" s="359">
        <f t="shared" ca="1" si="291"/>
        <v>0</v>
      </c>
      <c r="AA169" s="362">
        <f t="shared" ca="1" si="292"/>
        <v>280</v>
      </c>
      <c r="AB169" s="362">
        <v>161</v>
      </c>
      <c r="AC169" s="371">
        <f t="shared" ca="1" si="293"/>
        <v>0</v>
      </c>
      <c r="AD169" s="359">
        <f t="shared" ca="1" si="217"/>
        <v>0</v>
      </c>
      <c r="AE169" s="359">
        <f t="shared" ca="1" si="218"/>
        <v>0</v>
      </c>
      <c r="AF169" s="359">
        <f t="shared" ca="1" si="219"/>
        <v>0</v>
      </c>
      <c r="AG169" s="359">
        <f t="shared" ca="1" si="220"/>
        <v>0</v>
      </c>
      <c r="AH169" s="359">
        <f t="shared" ca="1" si="277"/>
        <v>0</v>
      </c>
      <c r="AJ169" s="362">
        <f t="shared" ca="1" si="294"/>
        <v>280</v>
      </c>
      <c r="AK169" s="362">
        <v>161</v>
      </c>
      <c r="AL169" s="371">
        <f t="shared" ca="1" si="295"/>
        <v>0</v>
      </c>
      <c r="AM169" s="359">
        <f t="shared" ca="1" si="221"/>
        <v>0</v>
      </c>
      <c r="AN169" s="359">
        <f t="shared" ca="1" si="222"/>
        <v>0</v>
      </c>
      <c r="AO169" s="359">
        <f t="shared" ca="1" si="223"/>
        <v>0</v>
      </c>
      <c r="AP169" s="359">
        <f t="shared" ca="1" si="224"/>
        <v>0</v>
      </c>
      <c r="AQ169" s="359">
        <f t="shared" ca="1" si="278"/>
        <v>0</v>
      </c>
      <c r="AS169" s="362">
        <f t="shared" ca="1" si="296"/>
        <v>280</v>
      </c>
      <c r="AT169" s="362">
        <v>161</v>
      </c>
      <c r="AU169" s="371">
        <f t="shared" ca="1" si="297"/>
        <v>0</v>
      </c>
      <c r="AV169" s="359">
        <f t="shared" ca="1" si="225"/>
        <v>0</v>
      </c>
      <c r="AW169" s="359">
        <f t="shared" ca="1" si="226"/>
        <v>0</v>
      </c>
      <c r="AX169" s="359">
        <f t="shared" ca="1" si="227"/>
        <v>0</v>
      </c>
      <c r="AY169" s="359">
        <f t="shared" ca="1" si="228"/>
        <v>0</v>
      </c>
      <c r="AZ169" s="359">
        <f t="shared" ca="1" si="279"/>
        <v>0</v>
      </c>
      <c r="BB169" s="362">
        <f t="shared" ca="1" si="298"/>
        <v>280</v>
      </c>
      <c r="BC169" s="362">
        <v>161</v>
      </c>
      <c r="BD169" s="371">
        <f t="shared" ca="1" si="299"/>
        <v>0</v>
      </c>
      <c r="BE169" s="359">
        <f t="shared" ca="1" si="229"/>
        <v>0</v>
      </c>
      <c r="BF169" s="359">
        <f t="shared" ca="1" si="230"/>
        <v>0</v>
      </c>
      <c r="BG169" s="359">
        <f t="shared" ca="1" si="231"/>
        <v>0</v>
      </c>
      <c r="BH169" s="359">
        <f t="shared" ca="1" si="232"/>
        <v>0</v>
      </c>
      <c r="BI169" s="359">
        <f t="shared" ca="1" si="280"/>
        <v>0</v>
      </c>
      <c r="BK169" s="362">
        <f t="shared" ca="1" si="300"/>
        <v>280</v>
      </c>
      <c r="BL169" s="362">
        <v>161</v>
      </c>
      <c r="BM169" s="371">
        <f t="shared" ca="1" si="301"/>
        <v>0</v>
      </c>
      <c r="BN169" s="359">
        <f t="shared" ca="1" si="233"/>
        <v>0</v>
      </c>
      <c r="BO169" s="359">
        <f t="shared" ca="1" si="234"/>
        <v>0</v>
      </c>
      <c r="BP169" s="359">
        <f t="shared" ca="1" si="235"/>
        <v>0</v>
      </c>
      <c r="BQ169" s="359">
        <f t="shared" ca="1" si="236"/>
        <v>0</v>
      </c>
      <c r="BR169" s="359">
        <f t="shared" ca="1" si="281"/>
        <v>0</v>
      </c>
      <c r="BT169" s="362">
        <f t="shared" ca="1" si="302"/>
        <v>280</v>
      </c>
      <c r="BU169" s="362">
        <v>161</v>
      </c>
      <c r="BV169" s="371">
        <f t="shared" ca="1" si="303"/>
        <v>0</v>
      </c>
      <c r="BW169" s="359">
        <f t="shared" ca="1" si="237"/>
        <v>0</v>
      </c>
      <c r="BX169" s="359">
        <f t="shared" ca="1" si="238"/>
        <v>0</v>
      </c>
      <c r="BY169" s="359">
        <f t="shared" ca="1" si="239"/>
        <v>0</v>
      </c>
      <c r="BZ169" s="359">
        <f t="shared" ca="1" si="240"/>
        <v>0</v>
      </c>
      <c r="CA169" s="359">
        <f t="shared" ca="1" si="282"/>
        <v>0</v>
      </c>
      <c r="CC169" s="362">
        <f t="shared" ca="1" si="304"/>
        <v>280</v>
      </c>
      <c r="CD169" s="362">
        <v>161</v>
      </c>
      <c r="CE169" s="371">
        <f t="shared" ca="1" si="305"/>
        <v>0</v>
      </c>
      <c r="CF169" s="359">
        <f t="shared" ca="1" si="241"/>
        <v>0</v>
      </c>
      <c r="CG169" s="359">
        <f t="shared" ca="1" si="242"/>
        <v>0</v>
      </c>
      <c r="CH169" s="359">
        <f t="shared" ca="1" si="243"/>
        <v>0</v>
      </c>
      <c r="CI169" s="359">
        <f t="shared" ca="1" si="244"/>
        <v>0</v>
      </c>
      <c r="CJ169" s="359">
        <f t="shared" ca="1" si="283"/>
        <v>0</v>
      </c>
      <c r="CL169" s="362">
        <f t="shared" ca="1" si="306"/>
        <v>280</v>
      </c>
      <c r="CM169" s="362">
        <v>161</v>
      </c>
      <c r="CN169" s="371">
        <f t="shared" ca="1" si="307"/>
        <v>0</v>
      </c>
      <c r="CO169" s="359">
        <f t="shared" ca="1" si="245"/>
        <v>0</v>
      </c>
      <c r="CP169" s="359">
        <f t="shared" ca="1" si="246"/>
        <v>0</v>
      </c>
      <c r="CQ169" s="359">
        <f t="shared" ca="1" si="247"/>
        <v>0</v>
      </c>
      <c r="CR169" s="359">
        <f t="shared" ca="1" si="248"/>
        <v>0</v>
      </c>
      <c r="CS169" s="359">
        <f t="shared" ca="1" si="284"/>
        <v>0</v>
      </c>
      <c r="CU169" s="362">
        <f t="shared" ca="1" si="308"/>
        <v>280</v>
      </c>
      <c r="CV169" s="362">
        <v>161</v>
      </c>
      <c r="CW169" s="371">
        <f t="shared" ca="1" si="309"/>
        <v>0</v>
      </c>
      <c r="CX169" s="359">
        <f t="shared" ca="1" si="249"/>
        <v>0</v>
      </c>
      <c r="CY169" s="359">
        <f t="shared" ca="1" si="250"/>
        <v>0</v>
      </c>
      <c r="CZ169" s="359">
        <f t="shared" ca="1" si="251"/>
        <v>0</v>
      </c>
      <c r="DA169" s="359">
        <f t="shared" ca="1" si="252"/>
        <v>0</v>
      </c>
      <c r="DB169" s="359">
        <f t="shared" ca="1" si="285"/>
        <v>0</v>
      </c>
      <c r="DD169" s="362">
        <f t="shared" ca="1" si="310"/>
        <v>280</v>
      </c>
      <c r="DE169" s="362">
        <v>161</v>
      </c>
      <c r="DF169" s="371">
        <f t="shared" ca="1" si="311"/>
        <v>0</v>
      </c>
      <c r="DG169" s="359">
        <f t="shared" ca="1" si="253"/>
        <v>0</v>
      </c>
      <c r="DH169" s="359">
        <f t="shared" ca="1" si="254"/>
        <v>0</v>
      </c>
      <c r="DI169" s="359">
        <f t="shared" ca="1" si="255"/>
        <v>0</v>
      </c>
      <c r="DJ169" s="359">
        <f t="shared" ca="1" si="256"/>
        <v>0</v>
      </c>
      <c r="DK169" s="359">
        <f t="shared" ca="1" si="286"/>
        <v>0</v>
      </c>
      <c r="DM169" s="362">
        <f t="shared" ca="1" si="312"/>
        <v>280</v>
      </c>
      <c r="DN169" s="362">
        <v>161</v>
      </c>
      <c r="DO169" s="371">
        <f t="shared" ca="1" si="313"/>
        <v>0</v>
      </c>
      <c r="DP169" s="359">
        <f t="shared" ca="1" si="257"/>
        <v>0</v>
      </c>
      <c r="DQ169" s="359">
        <f t="shared" ca="1" si="258"/>
        <v>0</v>
      </c>
      <c r="DR169" s="359">
        <f t="shared" ca="1" si="259"/>
        <v>0</v>
      </c>
      <c r="DS169" s="359">
        <f t="shared" ca="1" si="260"/>
        <v>0</v>
      </c>
      <c r="DT169" s="359">
        <f t="shared" ca="1" si="287"/>
        <v>0</v>
      </c>
      <c r="DV169" s="362">
        <f t="shared" ca="1" si="314"/>
        <v>280</v>
      </c>
      <c r="DW169" s="362">
        <v>161</v>
      </c>
      <c r="DX169" s="371">
        <f t="shared" ca="1" si="315"/>
        <v>0</v>
      </c>
      <c r="DY169" s="359">
        <f t="shared" ca="1" si="261"/>
        <v>0</v>
      </c>
      <c r="DZ169" s="359">
        <f t="shared" ca="1" si="262"/>
        <v>0</v>
      </c>
      <c r="EA169" s="359">
        <f t="shared" ca="1" si="263"/>
        <v>0</v>
      </c>
      <c r="EB169" s="359">
        <f t="shared" ca="1" si="264"/>
        <v>0</v>
      </c>
      <c r="EC169" s="359">
        <f t="shared" ca="1" si="288"/>
        <v>0</v>
      </c>
      <c r="EE169" s="362">
        <f t="shared" ca="1" si="316"/>
        <v>280</v>
      </c>
      <c r="EF169" s="362">
        <v>161</v>
      </c>
      <c r="EG169" s="371">
        <f t="shared" ca="1" si="317"/>
        <v>0</v>
      </c>
      <c r="EH169" s="359">
        <f t="shared" ca="1" si="265"/>
        <v>0</v>
      </c>
      <c r="EI169" s="359">
        <f t="shared" ca="1" si="266"/>
        <v>0</v>
      </c>
      <c r="EJ169" s="359">
        <f t="shared" ca="1" si="267"/>
        <v>0</v>
      </c>
      <c r="EK169" s="359">
        <f t="shared" ca="1" si="268"/>
        <v>0</v>
      </c>
      <c r="EL169" s="359">
        <f t="shared" ca="1" si="289"/>
        <v>0</v>
      </c>
    </row>
    <row r="170" spans="6:142" x14ac:dyDescent="0.35">
      <c r="F170" s="372">
        <f ca="1">IFERROR(INDEX('Inflation Rates'!$A$16:$H$138,MATCH('TSP Traditional'!$H170,'Inflation Rates'!$A$16:$A$138,0),8)/INDEX('Inflation Rates'!$A$16:$H$138,MATCH('TSP Traditional'!$H170,'Inflation Rates'!$A$16:$A$138,0)-1,8)-1,F169)</f>
        <v>2.0000000000000018E-2</v>
      </c>
      <c r="G170" s="372">
        <f ca="1">IFERROR(INDEX('Inflation Rates'!$A$16:$H$138,MATCH('TSP Traditional'!$H170,'Inflation Rates'!$A$16:$A$138,0),6)/INDEX('Inflation Rates'!$A$16:$H$138,MATCH('TSP Traditional'!$H170,'Inflation Rates'!$A$16:$A$138,0)-1,6)-1,G169)</f>
        <v>2.0999999999999908E-2</v>
      </c>
      <c r="H170" s="362">
        <f t="shared" ca="1" si="318"/>
        <v>2181</v>
      </c>
      <c r="I170" s="362">
        <f t="shared" ca="1" si="319"/>
        <v>281</v>
      </c>
      <c r="J170" s="362">
        <v>162</v>
      </c>
      <c r="K170" s="371">
        <f t="shared" ca="1" si="216"/>
        <v>0</v>
      </c>
      <c r="L170" s="359">
        <f t="shared" ca="1" si="269"/>
        <v>0</v>
      </c>
      <c r="M170" s="359">
        <f t="shared" ca="1" si="270"/>
        <v>0</v>
      </c>
      <c r="N170" s="359">
        <f t="shared" ca="1" si="271"/>
        <v>0</v>
      </c>
      <c r="O170" s="359">
        <f t="shared" ca="1" si="272"/>
        <v>0</v>
      </c>
      <c r="P170" s="359">
        <f t="shared" ca="1" si="290"/>
        <v>0</v>
      </c>
      <c r="R170" s="362">
        <f t="shared" ca="1" si="320"/>
        <v>281</v>
      </c>
      <c r="S170" s="362">
        <v>161</v>
      </c>
      <c r="T170" s="371">
        <f t="shared" ca="1" si="321"/>
        <v>0</v>
      </c>
      <c r="U170" s="359">
        <f t="shared" ca="1" si="273"/>
        <v>0</v>
      </c>
      <c r="V170" s="359">
        <f t="shared" ca="1" si="274"/>
        <v>0</v>
      </c>
      <c r="W170" s="359">
        <f t="shared" ca="1" si="275"/>
        <v>0</v>
      </c>
      <c r="X170" s="359">
        <f t="shared" ca="1" si="276"/>
        <v>0</v>
      </c>
      <c r="Y170" s="359">
        <f t="shared" ca="1" si="291"/>
        <v>0</v>
      </c>
      <c r="AA170" s="362">
        <f t="shared" ca="1" si="292"/>
        <v>281</v>
      </c>
      <c r="AB170" s="362">
        <v>162</v>
      </c>
      <c r="AC170" s="371">
        <f t="shared" ca="1" si="293"/>
        <v>0</v>
      </c>
      <c r="AD170" s="359">
        <f t="shared" ca="1" si="217"/>
        <v>0</v>
      </c>
      <c r="AE170" s="359">
        <f t="shared" ca="1" si="218"/>
        <v>0</v>
      </c>
      <c r="AF170" s="359">
        <f t="shared" ca="1" si="219"/>
        <v>0</v>
      </c>
      <c r="AG170" s="359">
        <f t="shared" ca="1" si="220"/>
        <v>0</v>
      </c>
      <c r="AH170" s="359">
        <f t="shared" ca="1" si="277"/>
        <v>0</v>
      </c>
      <c r="AJ170" s="362">
        <f t="shared" ca="1" si="294"/>
        <v>281</v>
      </c>
      <c r="AK170" s="362">
        <v>162</v>
      </c>
      <c r="AL170" s="371">
        <f t="shared" ca="1" si="295"/>
        <v>0</v>
      </c>
      <c r="AM170" s="359">
        <f t="shared" ca="1" si="221"/>
        <v>0</v>
      </c>
      <c r="AN170" s="359">
        <f t="shared" ca="1" si="222"/>
        <v>0</v>
      </c>
      <c r="AO170" s="359">
        <f t="shared" ca="1" si="223"/>
        <v>0</v>
      </c>
      <c r="AP170" s="359">
        <f t="shared" ca="1" si="224"/>
        <v>0</v>
      </c>
      <c r="AQ170" s="359">
        <f t="shared" ca="1" si="278"/>
        <v>0</v>
      </c>
      <c r="AS170" s="362">
        <f t="shared" ca="1" si="296"/>
        <v>281</v>
      </c>
      <c r="AT170" s="362">
        <v>162</v>
      </c>
      <c r="AU170" s="371">
        <f t="shared" ca="1" si="297"/>
        <v>0</v>
      </c>
      <c r="AV170" s="359">
        <f t="shared" ca="1" si="225"/>
        <v>0</v>
      </c>
      <c r="AW170" s="359">
        <f t="shared" ca="1" si="226"/>
        <v>0</v>
      </c>
      <c r="AX170" s="359">
        <f t="shared" ca="1" si="227"/>
        <v>0</v>
      </c>
      <c r="AY170" s="359">
        <f t="shared" ca="1" si="228"/>
        <v>0</v>
      </c>
      <c r="AZ170" s="359">
        <f t="shared" ca="1" si="279"/>
        <v>0</v>
      </c>
      <c r="BB170" s="362">
        <f t="shared" ca="1" si="298"/>
        <v>281</v>
      </c>
      <c r="BC170" s="362">
        <v>162</v>
      </c>
      <c r="BD170" s="371">
        <f t="shared" ca="1" si="299"/>
        <v>0</v>
      </c>
      <c r="BE170" s="359">
        <f t="shared" ca="1" si="229"/>
        <v>0</v>
      </c>
      <c r="BF170" s="359">
        <f t="shared" ca="1" si="230"/>
        <v>0</v>
      </c>
      <c r="BG170" s="359">
        <f t="shared" ca="1" si="231"/>
        <v>0</v>
      </c>
      <c r="BH170" s="359">
        <f t="shared" ca="1" si="232"/>
        <v>0</v>
      </c>
      <c r="BI170" s="359">
        <f t="shared" ca="1" si="280"/>
        <v>0</v>
      </c>
      <c r="BK170" s="362">
        <f t="shared" ca="1" si="300"/>
        <v>281</v>
      </c>
      <c r="BL170" s="362">
        <v>162</v>
      </c>
      <c r="BM170" s="371">
        <f t="shared" ca="1" si="301"/>
        <v>0</v>
      </c>
      <c r="BN170" s="359">
        <f t="shared" ca="1" si="233"/>
        <v>0</v>
      </c>
      <c r="BO170" s="359">
        <f t="shared" ca="1" si="234"/>
        <v>0</v>
      </c>
      <c r="BP170" s="359">
        <f t="shared" ca="1" si="235"/>
        <v>0</v>
      </c>
      <c r="BQ170" s="359">
        <f t="shared" ca="1" si="236"/>
        <v>0</v>
      </c>
      <c r="BR170" s="359">
        <f t="shared" ca="1" si="281"/>
        <v>0</v>
      </c>
      <c r="BT170" s="362">
        <f t="shared" ca="1" si="302"/>
        <v>281</v>
      </c>
      <c r="BU170" s="362">
        <v>162</v>
      </c>
      <c r="BV170" s="371">
        <f t="shared" ca="1" si="303"/>
        <v>0</v>
      </c>
      <c r="BW170" s="359">
        <f t="shared" ca="1" si="237"/>
        <v>0</v>
      </c>
      <c r="BX170" s="359">
        <f t="shared" ca="1" si="238"/>
        <v>0</v>
      </c>
      <c r="BY170" s="359">
        <f t="shared" ca="1" si="239"/>
        <v>0</v>
      </c>
      <c r="BZ170" s="359">
        <f t="shared" ca="1" si="240"/>
        <v>0</v>
      </c>
      <c r="CA170" s="359">
        <f t="shared" ca="1" si="282"/>
        <v>0</v>
      </c>
      <c r="CC170" s="362">
        <f t="shared" ca="1" si="304"/>
        <v>281</v>
      </c>
      <c r="CD170" s="362">
        <v>162</v>
      </c>
      <c r="CE170" s="371">
        <f t="shared" ca="1" si="305"/>
        <v>0</v>
      </c>
      <c r="CF170" s="359">
        <f t="shared" ca="1" si="241"/>
        <v>0</v>
      </c>
      <c r="CG170" s="359">
        <f t="shared" ca="1" si="242"/>
        <v>0</v>
      </c>
      <c r="CH170" s="359">
        <f t="shared" ca="1" si="243"/>
        <v>0</v>
      </c>
      <c r="CI170" s="359">
        <f t="shared" ca="1" si="244"/>
        <v>0</v>
      </c>
      <c r="CJ170" s="359">
        <f t="shared" ca="1" si="283"/>
        <v>0</v>
      </c>
      <c r="CL170" s="362">
        <f t="shared" ca="1" si="306"/>
        <v>281</v>
      </c>
      <c r="CM170" s="362">
        <v>162</v>
      </c>
      <c r="CN170" s="371">
        <f t="shared" ca="1" si="307"/>
        <v>0</v>
      </c>
      <c r="CO170" s="359">
        <f t="shared" ca="1" si="245"/>
        <v>0</v>
      </c>
      <c r="CP170" s="359">
        <f t="shared" ca="1" si="246"/>
        <v>0</v>
      </c>
      <c r="CQ170" s="359">
        <f t="shared" ca="1" si="247"/>
        <v>0</v>
      </c>
      <c r="CR170" s="359">
        <f t="shared" ca="1" si="248"/>
        <v>0</v>
      </c>
      <c r="CS170" s="359">
        <f t="shared" ca="1" si="284"/>
        <v>0</v>
      </c>
      <c r="CU170" s="362">
        <f t="shared" ca="1" si="308"/>
        <v>281</v>
      </c>
      <c r="CV170" s="362">
        <v>162</v>
      </c>
      <c r="CW170" s="371">
        <f t="shared" ca="1" si="309"/>
        <v>0</v>
      </c>
      <c r="CX170" s="359">
        <f t="shared" ca="1" si="249"/>
        <v>0</v>
      </c>
      <c r="CY170" s="359">
        <f t="shared" ca="1" si="250"/>
        <v>0</v>
      </c>
      <c r="CZ170" s="359">
        <f t="shared" ca="1" si="251"/>
        <v>0</v>
      </c>
      <c r="DA170" s="359">
        <f t="shared" ca="1" si="252"/>
        <v>0</v>
      </c>
      <c r="DB170" s="359">
        <f t="shared" ca="1" si="285"/>
        <v>0</v>
      </c>
      <c r="DD170" s="362">
        <f t="shared" ca="1" si="310"/>
        <v>281</v>
      </c>
      <c r="DE170" s="362">
        <v>162</v>
      </c>
      <c r="DF170" s="371">
        <f t="shared" ca="1" si="311"/>
        <v>0</v>
      </c>
      <c r="DG170" s="359">
        <f t="shared" ca="1" si="253"/>
        <v>0</v>
      </c>
      <c r="DH170" s="359">
        <f t="shared" ca="1" si="254"/>
        <v>0</v>
      </c>
      <c r="DI170" s="359">
        <f t="shared" ca="1" si="255"/>
        <v>0</v>
      </c>
      <c r="DJ170" s="359">
        <f t="shared" ca="1" si="256"/>
        <v>0</v>
      </c>
      <c r="DK170" s="359">
        <f t="shared" ca="1" si="286"/>
        <v>0</v>
      </c>
      <c r="DM170" s="362">
        <f t="shared" ca="1" si="312"/>
        <v>281</v>
      </c>
      <c r="DN170" s="362">
        <v>162</v>
      </c>
      <c r="DO170" s="371">
        <f t="shared" ca="1" si="313"/>
        <v>0</v>
      </c>
      <c r="DP170" s="359">
        <f t="shared" ca="1" si="257"/>
        <v>0</v>
      </c>
      <c r="DQ170" s="359">
        <f t="shared" ca="1" si="258"/>
        <v>0</v>
      </c>
      <c r="DR170" s="359">
        <f t="shared" ca="1" si="259"/>
        <v>0</v>
      </c>
      <c r="DS170" s="359">
        <f t="shared" ca="1" si="260"/>
        <v>0</v>
      </c>
      <c r="DT170" s="359">
        <f t="shared" ca="1" si="287"/>
        <v>0</v>
      </c>
      <c r="DV170" s="362">
        <f t="shared" ca="1" si="314"/>
        <v>281</v>
      </c>
      <c r="DW170" s="362">
        <v>162</v>
      </c>
      <c r="DX170" s="371">
        <f t="shared" ca="1" si="315"/>
        <v>0</v>
      </c>
      <c r="DY170" s="359">
        <f t="shared" ca="1" si="261"/>
        <v>0</v>
      </c>
      <c r="DZ170" s="359">
        <f t="shared" ca="1" si="262"/>
        <v>0</v>
      </c>
      <c r="EA170" s="359">
        <f t="shared" ca="1" si="263"/>
        <v>0</v>
      </c>
      <c r="EB170" s="359">
        <f t="shared" ca="1" si="264"/>
        <v>0</v>
      </c>
      <c r="EC170" s="359">
        <f t="shared" ca="1" si="288"/>
        <v>0</v>
      </c>
      <c r="EE170" s="362">
        <f t="shared" ca="1" si="316"/>
        <v>281</v>
      </c>
      <c r="EF170" s="362">
        <v>162</v>
      </c>
      <c r="EG170" s="371">
        <f t="shared" ca="1" si="317"/>
        <v>0</v>
      </c>
      <c r="EH170" s="359">
        <f t="shared" ca="1" si="265"/>
        <v>0</v>
      </c>
      <c r="EI170" s="359">
        <f t="shared" ca="1" si="266"/>
        <v>0</v>
      </c>
      <c r="EJ170" s="359">
        <f t="shared" ca="1" si="267"/>
        <v>0</v>
      </c>
      <c r="EK170" s="359">
        <f t="shared" ca="1" si="268"/>
        <v>0</v>
      </c>
      <c r="EL170" s="359">
        <f t="shared" ca="1" si="289"/>
        <v>0</v>
      </c>
    </row>
    <row r="171" spans="6:142" x14ac:dyDescent="0.35">
      <c r="F171" s="372">
        <f ca="1">IFERROR(INDEX('Inflation Rates'!$A$16:$H$138,MATCH('TSP Traditional'!$H171,'Inflation Rates'!$A$16:$A$138,0),8)/INDEX('Inflation Rates'!$A$16:$H$138,MATCH('TSP Traditional'!$H171,'Inflation Rates'!$A$16:$A$138,0)-1,8)-1,F170)</f>
        <v>2.0000000000000018E-2</v>
      </c>
      <c r="G171" s="372">
        <f ca="1">IFERROR(INDEX('Inflation Rates'!$A$16:$H$138,MATCH('TSP Traditional'!$H171,'Inflation Rates'!$A$16:$A$138,0),6)/INDEX('Inflation Rates'!$A$16:$H$138,MATCH('TSP Traditional'!$H171,'Inflation Rates'!$A$16:$A$138,0)-1,6)-1,G170)</f>
        <v>2.0999999999999908E-2</v>
      </c>
      <c r="H171" s="362">
        <f t="shared" ca="1" si="318"/>
        <v>2182</v>
      </c>
      <c r="I171" s="362">
        <f t="shared" ca="1" si="319"/>
        <v>282</v>
      </c>
      <c r="J171" s="362">
        <v>163</v>
      </c>
      <c r="K171" s="371">
        <f t="shared" ca="1" si="216"/>
        <v>0</v>
      </c>
      <c r="L171" s="359">
        <f t="shared" ca="1" si="269"/>
        <v>0</v>
      </c>
      <c r="M171" s="359">
        <f t="shared" ca="1" si="270"/>
        <v>0</v>
      </c>
      <c r="N171" s="359">
        <f t="shared" ca="1" si="271"/>
        <v>0</v>
      </c>
      <c r="O171" s="359">
        <f t="shared" ca="1" si="272"/>
        <v>0</v>
      </c>
      <c r="P171" s="359">
        <f t="shared" ca="1" si="290"/>
        <v>0</v>
      </c>
      <c r="R171" s="362">
        <f t="shared" ca="1" si="320"/>
        <v>282</v>
      </c>
      <c r="S171" s="362">
        <v>162</v>
      </c>
      <c r="T171" s="371">
        <f t="shared" ca="1" si="321"/>
        <v>0</v>
      </c>
      <c r="U171" s="359">
        <f t="shared" ca="1" si="273"/>
        <v>0</v>
      </c>
      <c r="V171" s="359">
        <f t="shared" ca="1" si="274"/>
        <v>0</v>
      </c>
      <c r="W171" s="359">
        <f t="shared" ca="1" si="275"/>
        <v>0</v>
      </c>
      <c r="X171" s="359">
        <f t="shared" ca="1" si="276"/>
        <v>0</v>
      </c>
      <c r="Y171" s="359">
        <f t="shared" ca="1" si="291"/>
        <v>0</v>
      </c>
      <c r="AA171" s="362">
        <f t="shared" ca="1" si="292"/>
        <v>282</v>
      </c>
      <c r="AB171" s="362">
        <v>163</v>
      </c>
      <c r="AC171" s="371">
        <f t="shared" ca="1" si="293"/>
        <v>0</v>
      </c>
      <c r="AD171" s="359">
        <f t="shared" ca="1" si="217"/>
        <v>0</v>
      </c>
      <c r="AE171" s="359">
        <f t="shared" ca="1" si="218"/>
        <v>0</v>
      </c>
      <c r="AF171" s="359">
        <f t="shared" ca="1" si="219"/>
        <v>0</v>
      </c>
      <c r="AG171" s="359">
        <f t="shared" ca="1" si="220"/>
        <v>0</v>
      </c>
      <c r="AH171" s="359">
        <f t="shared" ca="1" si="277"/>
        <v>0</v>
      </c>
      <c r="AJ171" s="362">
        <f t="shared" ca="1" si="294"/>
        <v>282</v>
      </c>
      <c r="AK171" s="362">
        <v>163</v>
      </c>
      <c r="AL171" s="371">
        <f t="shared" ca="1" si="295"/>
        <v>0</v>
      </c>
      <c r="AM171" s="359">
        <f t="shared" ca="1" si="221"/>
        <v>0</v>
      </c>
      <c r="AN171" s="359">
        <f t="shared" ca="1" si="222"/>
        <v>0</v>
      </c>
      <c r="AO171" s="359">
        <f t="shared" ca="1" si="223"/>
        <v>0</v>
      </c>
      <c r="AP171" s="359">
        <f t="shared" ca="1" si="224"/>
        <v>0</v>
      </c>
      <c r="AQ171" s="359">
        <f t="shared" ca="1" si="278"/>
        <v>0</v>
      </c>
      <c r="AS171" s="362">
        <f t="shared" ca="1" si="296"/>
        <v>282</v>
      </c>
      <c r="AT171" s="362">
        <v>163</v>
      </c>
      <c r="AU171" s="371">
        <f t="shared" ca="1" si="297"/>
        <v>0</v>
      </c>
      <c r="AV171" s="359">
        <f t="shared" ca="1" si="225"/>
        <v>0</v>
      </c>
      <c r="AW171" s="359">
        <f t="shared" ca="1" si="226"/>
        <v>0</v>
      </c>
      <c r="AX171" s="359">
        <f t="shared" ca="1" si="227"/>
        <v>0</v>
      </c>
      <c r="AY171" s="359">
        <f t="shared" ca="1" si="228"/>
        <v>0</v>
      </c>
      <c r="AZ171" s="359">
        <f t="shared" ca="1" si="279"/>
        <v>0</v>
      </c>
      <c r="BB171" s="362">
        <f t="shared" ca="1" si="298"/>
        <v>282</v>
      </c>
      <c r="BC171" s="362">
        <v>163</v>
      </c>
      <c r="BD171" s="371">
        <f t="shared" ca="1" si="299"/>
        <v>0</v>
      </c>
      <c r="BE171" s="359">
        <f t="shared" ca="1" si="229"/>
        <v>0</v>
      </c>
      <c r="BF171" s="359">
        <f t="shared" ca="1" si="230"/>
        <v>0</v>
      </c>
      <c r="BG171" s="359">
        <f t="shared" ca="1" si="231"/>
        <v>0</v>
      </c>
      <c r="BH171" s="359">
        <f t="shared" ca="1" si="232"/>
        <v>0</v>
      </c>
      <c r="BI171" s="359">
        <f t="shared" ca="1" si="280"/>
        <v>0</v>
      </c>
      <c r="BK171" s="362">
        <f t="shared" ca="1" si="300"/>
        <v>282</v>
      </c>
      <c r="BL171" s="362">
        <v>163</v>
      </c>
      <c r="BM171" s="371">
        <f t="shared" ca="1" si="301"/>
        <v>0</v>
      </c>
      <c r="BN171" s="359">
        <f t="shared" ca="1" si="233"/>
        <v>0</v>
      </c>
      <c r="BO171" s="359">
        <f t="shared" ca="1" si="234"/>
        <v>0</v>
      </c>
      <c r="BP171" s="359">
        <f t="shared" ca="1" si="235"/>
        <v>0</v>
      </c>
      <c r="BQ171" s="359">
        <f t="shared" ca="1" si="236"/>
        <v>0</v>
      </c>
      <c r="BR171" s="359">
        <f t="shared" ca="1" si="281"/>
        <v>0</v>
      </c>
      <c r="BT171" s="362">
        <f t="shared" ca="1" si="302"/>
        <v>282</v>
      </c>
      <c r="BU171" s="362">
        <v>163</v>
      </c>
      <c r="BV171" s="371">
        <f t="shared" ca="1" si="303"/>
        <v>0</v>
      </c>
      <c r="BW171" s="359">
        <f t="shared" ca="1" si="237"/>
        <v>0</v>
      </c>
      <c r="BX171" s="359">
        <f t="shared" ca="1" si="238"/>
        <v>0</v>
      </c>
      <c r="BY171" s="359">
        <f t="shared" ca="1" si="239"/>
        <v>0</v>
      </c>
      <c r="BZ171" s="359">
        <f t="shared" ca="1" si="240"/>
        <v>0</v>
      </c>
      <c r="CA171" s="359">
        <f t="shared" ca="1" si="282"/>
        <v>0</v>
      </c>
      <c r="CC171" s="362">
        <f t="shared" ca="1" si="304"/>
        <v>282</v>
      </c>
      <c r="CD171" s="362">
        <v>163</v>
      </c>
      <c r="CE171" s="371">
        <f t="shared" ca="1" si="305"/>
        <v>0</v>
      </c>
      <c r="CF171" s="359">
        <f t="shared" ca="1" si="241"/>
        <v>0</v>
      </c>
      <c r="CG171" s="359">
        <f t="shared" ca="1" si="242"/>
        <v>0</v>
      </c>
      <c r="CH171" s="359">
        <f t="shared" ca="1" si="243"/>
        <v>0</v>
      </c>
      <c r="CI171" s="359">
        <f t="shared" ca="1" si="244"/>
        <v>0</v>
      </c>
      <c r="CJ171" s="359">
        <f t="shared" ca="1" si="283"/>
        <v>0</v>
      </c>
      <c r="CL171" s="362">
        <f t="shared" ca="1" si="306"/>
        <v>282</v>
      </c>
      <c r="CM171" s="362">
        <v>163</v>
      </c>
      <c r="CN171" s="371">
        <f t="shared" ca="1" si="307"/>
        <v>0</v>
      </c>
      <c r="CO171" s="359">
        <f t="shared" ca="1" si="245"/>
        <v>0</v>
      </c>
      <c r="CP171" s="359">
        <f t="shared" ca="1" si="246"/>
        <v>0</v>
      </c>
      <c r="CQ171" s="359">
        <f t="shared" ca="1" si="247"/>
        <v>0</v>
      </c>
      <c r="CR171" s="359">
        <f t="shared" ca="1" si="248"/>
        <v>0</v>
      </c>
      <c r="CS171" s="359">
        <f t="shared" ca="1" si="284"/>
        <v>0</v>
      </c>
      <c r="CU171" s="362">
        <f t="shared" ca="1" si="308"/>
        <v>282</v>
      </c>
      <c r="CV171" s="362">
        <v>163</v>
      </c>
      <c r="CW171" s="371">
        <f t="shared" ca="1" si="309"/>
        <v>0</v>
      </c>
      <c r="CX171" s="359">
        <f t="shared" ca="1" si="249"/>
        <v>0</v>
      </c>
      <c r="CY171" s="359">
        <f t="shared" ca="1" si="250"/>
        <v>0</v>
      </c>
      <c r="CZ171" s="359">
        <f t="shared" ca="1" si="251"/>
        <v>0</v>
      </c>
      <c r="DA171" s="359">
        <f t="shared" ca="1" si="252"/>
        <v>0</v>
      </c>
      <c r="DB171" s="359">
        <f t="shared" ca="1" si="285"/>
        <v>0</v>
      </c>
      <c r="DD171" s="362">
        <f t="shared" ca="1" si="310"/>
        <v>282</v>
      </c>
      <c r="DE171" s="362">
        <v>163</v>
      </c>
      <c r="DF171" s="371">
        <f t="shared" ca="1" si="311"/>
        <v>0</v>
      </c>
      <c r="DG171" s="359">
        <f t="shared" ca="1" si="253"/>
        <v>0</v>
      </c>
      <c r="DH171" s="359">
        <f t="shared" ca="1" si="254"/>
        <v>0</v>
      </c>
      <c r="DI171" s="359">
        <f t="shared" ca="1" si="255"/>
        <v>0</v>
      </c>
      <c r="DJ171" s="359">
        <f t="shared" ca="1" si="256"/>
        <v>0</v>
      </c>
      <c r="DK171" s="359">
        <f t="shared" ca="1" si="286"/>
        <v>0</v>
      </c>
      <c r="DM171" s="362">
        <f t="shared" ca="1" si="312"/>
        <v>282</v>
      </c>
      <c r="DN171" s="362">
        <v>163</v>
      </c>
      <c r="DO171" s="371">
        <f t="shared" ca="1" si="313"/>
        <v>0</v>
      </c>
      <c r="DP171" s="359">
        <f t="shared" ca="1" si="257"/>
        <v>0</v>
      </c>
      <c r="DQ171" s="359">
        <f t="shared" ca="1" si="258"/>
        <v>0</v>
      </c>
      <c r="DR171" s="359">
        <f t="shared" ca="1" si="259"/>
        <v>0</v>
      </c>
      <c r="DS171" s="359">
        <f t="shared" ca="1" si="260"/>
        <v>0</v>
      </c>
      <c r="DT171" s="359">
        <f t="shared" ca="1" si="287"/>
        <v>0</v>
      </c>
      <c r="DV171" s="362">
        <f t="shared" ca="1" si="314"/>
        <v>282</v>
      </c>
      <c r="DW171" s="362">
        <v>163</v>
      </c>
      <c r="DX171" s="371">
        <f t="shared" ca="1" si="315"/>
        <v>0</v>
      </c>
      <c r="DY171" s="359">
        <f t="shared" ca="1" si="261"/>
        <v>0</v>
      </c>
      <c r="DZ171" s="359">
        <f t="shared" ca="1" si="262"/>
        <v>0</v>
      </c>
      <c r="EA171" s="359">
        <f t="shared" ca="1" si="263"/>
        <v>0</v>
      </c>
      <c r="EB171" s="359">
        <f t="shared" ca="1" si="264"/>
        <v>0</v>
      </c>
      <c r="EC171" s="359">
        <f t="shared" ca="1" si="288"/>
        <v>0</v>
      </c>
      <c r="EE171" s="362">
        <f t="shared" ca="1" si="316"/>
        <v>282</v>
      </c>
      <c r="EF171" s="362">
        <v>163</v>
      </c>
      <c r="EG171" s="371">
        <f t="shared" ca="1" si="317"/>
        <v>0</v>
      </c>
      <c r="EH171" s="359">
        <f t="shared" ca="1" si="265"/>
        <v>0</v>
      </c>
      <c r="EI171" s="359">
        <f t="shared" ca="1" si="266"/>
        <v>0</v>
      </c>
      <c r="EJ171" s="359">
        <f t="shared" ca="1" si="267"/>
        <v>0</v>
      </c>
      <c r="EK171" s="359">
        <f t="shared" ca="1" si="268"/>
        <v>0</v>
      </c>
      <c r="EL171" s="359">
        <f t="shared" ca="1" si="289"/>
        <v>0</v>
      </c>
    </row>
    <row r="172" spans="6:142" x14ac:dyDescent="0.35">
      <c r="F172" s="372">
        <f ca="1">IFERROR(INDEX('Inflation Rates'!$A$16:$H$138,MATCH('TSP Traditional'!$H172,'Inflation Rates'!$A$16:$A$138,0),8)/INDEX('Inflation Rates'!$A$16:$H$138,MATCH('TSP Traditional'!$H172,'Inflation Rates'!$A$16:$A$138,0)-1,8)-1,F171)</f>
        <v>2.0000000000000018E-2</v>
      </c>
      <c r="G172" s="372">
        <f ca="1">IFERROR(INDEX('Inflation Rates'!$A$16:$H$138,MATCH('TSP Traditional'!$H172,'Inflation Rates'!$A$16:$A$138,0),6)/INDEX('Inflation Rates'!$A$16:$H$138,MATCH('TSP Traditional'!$H172,'Inflation Rates'!$A$16:$A$138,0)-1,6)-1,G171)</f>
        <v>2.0999999999999908E-2</v>
      </c>
      <c r="H172" s="362">
        <f t="shared" ca="1" si="318"/>
        <v>2183</v>
      </c>
      <c r="I172" s="362">
        <f t="shared" ca="1" si="319"/>
        <v>283</v>
      </c>
      <c r="J172" s="362">
        <v>164</v>
      </c>
      <c r="K172" s="371">
        <f t="shared" ca="1" si="216"/>
        <v>0</v>
      </c>
      <c r="L172" s="359">
        <f t="shared" ca="1" si="269"/>
        <v>0</v>
      </c>
      <c r="M172" s="359">
        <f t="shared" ca="1" si="270"/>
        <v>0</v>
      </c>
      <c r="N172" s="359">
        <f t="shared" ca="1" si="271"/>
        <v>0</v>
      </c>
      <c r="O172" s="359">
        <f t="shared" ca="1" si="272"/>
        <v>0</v>
      </c>
      <c r="P172" s="359">
        <f t="shared" ca="1" si="290"/>
        <v>0</v>
      </c>
      <c r="R172" s="362">
        <f t="shared" ca="1" si="320"/>
        <v>283</v>
      </c>
      <c r="S172" s="362">
        <v>163</v>
      </c>
      <c r="T172" s="371">
        <f t="shared" ca="1" si="321"/>
        <v>0</v>
      </c>
      <c r="U172" s="359">
        <f t="shared" ca="1" si="273"/>
        <v>0</v>
      </c>
      <c r="V172" s="359">
        <f t="shared" ca="1" si="274"/>
        <v>0</v>
      </c>
      <c r="W172" s="359">
        <f t="shared" ca="1" si="275"/>
        <v>0</v>
      </c>
      <c r="X172" s="359">
        <f t="shared" ca="1" si="276"/>
        <v>0</v>
      </c>
      <c r="Y172" s="359">
        <f t="shared" ca="1" si="291"/>
        <v>0</v>
      </c>
      <c r="AA172" s="362">
        <f t="shared" ca="1" si="292"/>
        <v>283</v>
      </c>
      <c r="AB172" s="362">
        <v>164</v>
      </c>
      <c r="AC172" s="371">
        <f t="shared" ca="1" si="293"/>
        <v>0</v>
      </c>
      <c r="AD172" s="359">
        <f t="shared" ca="1" si="217"/>
        <v>0</v>
      </c>
      <c r="AE172" s="359">
        <f t="shared" ca="1" si="218"/>
        <v>0</v>
      </c>
      <c r="AF172" s="359">
        <f t="shared" ca="1" si="219"/>
        <v>0</v>
      </c>
      <c r="AG172" s="359">
        <f t="shared" ca="1" si="220"/>
        <v>0</v>
      </c>
      <c r="AH172" s="359">
        <f t="shared" ca="1" si="277"/>
        <v>0</v>
      </c>
      <c r="AJ172" s="362">
        <f t="shared" ca="1" si="294"/>
        <v>283</v>
      </c>
      <c r="AK172" s="362">
        <v>164</v>
      </c>
      <c r="AL172" s="371">
        <f t="shared" ca="1" si="295"/>
        <v>0</v>
      </c>
      <c r="AM172" s="359">
        <f t="shared" ca="1" si="221"/>
        <v>0</v>
      </c>
      <c r="AN172" s="359">
        <f t="shared" ca="1" si="222"/>
        <v>0</v>
      </c>
      <c r="AO172" s="359">
        <f t="shared" ca="1" si="223"/>
        <v>0</v>
      </c>
      <c r="AP172" s="359">
        <f t="shared" ca="1" si="224"/>
        <v>0</v>
      </c>
      <c r="AQ172" s="359">
        <f t="shared" ca="1" si="278"/>
        <v>0</v>
      </c>
      <c r="AS172" s="362">
        <f t="shared" ca="1" si="296"/>
        <v>283</v>
      </c>
      <c r="AT172" s="362">
        <v>164</v>
      </c>
      <c r="AU172" s="371">
        <f t="shared" ca="1" si="297"/>
        <v>0</v>
      </c>
      <c r="AV172" s="359">
        <f t="shared" ca="1" si="225"/>
        <v>0</v>
      </c>
      <c r="AW172" s="359">
        <f t="shared" ca="1" si="226"/>
        <v>0</v>
      </c>
      <c r="AX172" s="359">
        <f t="shared" ca="1" si="227"/>
        <v>0</v>
      </c>
      <c r="AY172" s="359">
        <f t="shared" ca="1" si="228"/>
        <v>0</v>
      </c>
      <c r="AZ172" s="359">
        <f t="shared" ca="1" si="279"/>
        <v>0</v>
      </c>
      <c r="BB172" s="362">
        <f t="shared" ca="1" si="298"/>
        <v>283</v>
      </c>
      <c r="BC172" s="362">
        <v>164</v>
      </c>
      <c r="BD172" s="371">
        <f t="shared" ca="1" si="299"/>
        <v>0</v>
      </c>
      <c r="BE172" s="359">
        <f t="shared" ca="1" si="229"/>
        <v>0</v>
      </c>
      <c r="BF172" s="359">
        <f t="shared" ca="1" si="230"/>
        <v>0</v>
      </c>
      <c r="BG172" s="359">
        <f t="shared" ca="1" si="231"/>
        <v>0</v>
      </c>
      <c r="BH172" s="359">
        <f t="shared" ca="1" si="232"/>
        <v>0</v>
      </c>
      <c r="BI172" s="359">
        <f t="shared" ca="1" si="280"/>
        <v>0</v>
      </c>
      <c r="BK172" s="362">
        <f t="shared" ca="1" si="300"/>
        <v>283</v>
      </c>
      <c r="BL172" s="362">
        <v>164</v>
      </c>
      <c r="BM172" s="371">
        <f t="shared" ca="1" si="301"/>
        <v>0</v>
      </c>
      <c r="BN172" s="359">
        <f t="shared" ca="1" si="233"/>
        <v>0</v>
      </c>
      <c r="BO172" s="359">
        <f t="shared" ca="1" si="234"/>
        <v>0</v>
      </c>
      <c r="BP172" s="359">
        <f t="shared" ca="1" si="235"/>
        <v>0</v>
      </c>
      <c r="BQ172" s="359">
        <f t="shared" ca="1" si="236"/>
        <v>0</v>
      </c>
      <c r="BR172" s="359">
        <f t="shared" ca="1" si="281"/>
        <v>0</v>
      </c>
      <c r="BT172" s="362">
        <f t="shared" ca="1" si="302"/>
        <v>283</v>
      </c>
      <c r="BU172" s="362">
        <v>164</v>
      </c>
      <c r="BV172" s="371">
        <f t="shared" ca="1" si="303"/>
        <v>0</v>
      </c>
      <c r="BW172" s="359">
        <f t="shared" ca="1" si="237"/>
        <v>0</v>
      </c>
      <c r="BX172" s="359">
        <f t="shared" ca="1" si="238"/>
        <v>0</v>
      </c>
      <c r="BY172" s="359">
        <f t="shared" ca="1" si="239"/>
        <v>0</v>
      </c>
      <c r="BZ172" s="359">
        <f t="shared" ca="1" si="240"/>
        <v>0</v>
      </c>
      <c r="CA172" s="359">
        <f t="shared" ca="1" si="282"/>
        <v>0</v>
      </c>
      <c r="CC172" s="362">
        <f t="shared" ca="1" si="304"/>
        <v>283</v>
      </c>
      <c r="CD172" s="362">
        <v>164</v>
      </c>
      <c r="CE172" s="371">
        <f t="shared" ca="1" si="305"/>
        <v>0</v>
      </c>
      <c r="CF172" s="359">
        <f t="shared" ca="1" si="241"/>
        <v>0</v>
      </c>
      <c r="CG172" s="359">
        <f t="shared" ca="1" si="242"/>
        <v>0</v>
      </c>
      <c r="CH172" s="359">
        <f t="shared" ca="1" si="243"/>
        <v>0</v>
      </c>
      <c r="CI172" s="359">
        <f t="shared" ca="1" si="244"/>
        <v>0</v>
      </c>
      <c r="CJ172" s="359">
        <f t="shared" ca="1" si="283"/>
        <v>0</v>
      </c>
      <c r="CL172" s="362">
        <f t="shared" ca="1" si="306"/>
        <v>283</v>
      </c>
      <c r="CM172" s="362">
        <v>164</v>
      </c>
      <c r="CN172" s="371">
        <f t="shared" ca="1" si="307"/>
        <v>0</v>
      </c>
      <c r="CO172" s="359">
        <f t="shared" ca="1" si="245"/>
        <v>0</v>
      </c>
      <c r="CP172" s="359">
        <f t="shared" ca="1" si="246"/>
        <v>0</v>
      </c>
      <c r="CQ172" s="359">
        <f t="shared" ca="1" si="247"/>
        <v>0</v>
      </c>
      <c r="CR172" s="359">
        <f t="shared" ca="1" si="248"/>
        <v>0</v>
      </c>
      <c r="CS172" s="359">
        <f t="shared" ca="1" si="284"/>
        <v>0</v>
      </c>
      <c r="CU172" s="362">
        <f t="shared" ca="1" si="308"/>
        <v>283</v>
      </c>
      <c r="CV172" s="362">
        <v>164</v>
      </c>
      <c r="CW172" s="371">
        <f t="shared" ca="1" si="309"/>
        <v>0</v>
      </c>
      <c r="CX172" s="359">
        <f t="shared" ca="1" si="249"/>
        <v>0</v>
      </c>
      <c r="CY172" s="359">
        <f t="shared" ca="1" si="250"/>
        <v>0</v>
      </c>
      <c r="CZ172" s="359">
        <f t="shared" ca="1" si="251"/>
        <v>0</v>
      </c>
      <c r="DA172" s="359">
        <f t="shared" ca="1" si="252"/>
        <v>0</v>
      </c>
      <c r="DB172" s="359">
        <f t="shared" ca="1" si="285"/>
        <v>0</v>
      </c>
      <c r="DD172" s="362">
        <f t="shared" ca="1" si="310"/>
        <v>283</v>
      </c>
      <c r="DE172" s="362">
        <v>164</v>
      </c>
      <c r="DF172" s="371">
        <f t="shared" ca="1" si="311"/>
        <v>0</v>
      </c>
      <c r="DG172" s="359">
        <f t="shared" ca="1" si="253"/>
        <v>0</v>
      </c>
      <c r="DH172" s="359">
        <f t="shared" ca="1" si="254"/>
        <v>0</v>
      </c>
      <c r="DI172" s="359">
        <f t="shared" ca="1" si="255"/>
        <v>0</v>
      </c>
      <c r="DJ172" s="359">
        <f t="shared" ca="1" si="256"/>
        <v>0</v>
      </c>
      <c r="DK172" s="359">
        <f t="shared" ca="1" si="286"/>
        <v>0</v>
      </c>
      <c r="DM172" s="362">
        <f t="shared" ca="1" si="312"/>
        <v>283</v>
      </c>
      <c r="DN172" s="362">
        <v>164</v>
      </c>
      <c r="DO172" s="371">
        <f t="shared" ca="1" si="313"/>
        <v>0</v>
      </c>
      <c r="DP172" s="359">
        <f t="shared" ca="1" si="257"/>
        <v>0</v>
      </c>
      <c r="DQ172" s="359">
        <f t="shared" ca="1" si="258"/>
        <v>0</v>
      </c>
      <c r="DR172" s="359">
        <f t="shared" ca="1" si="259"/>
        <v>0</v>
      </c>
      <c r="DS172" s="359">
        <f t="shared" ca="1" si="260"/>
        <v>0</v>
      </c>
      <c r="DT172" s="359">
        <f t="shared" ca="1" si="287"/>
        <v>0</v>
      </c>
      <c r="DV172" s="362">
        <f t="shared" ca="1" si="314"/>
        <v>283</v>
      </c>
      <c r="DW172" s="362">
        <v>164</v>
      </c>
      <c r="DX172" s="371">
        <f t="shared" ca="1" si="315"/>
        <v>0</v>
      </c>
      <c r="DY172" s="359">
        <f t="shared" ca="1" si="261"/>
        <v>0</v>
      </c>
      <c r="DZ172" s="359">
        <f t="shared" ca="1" si="262"/>
        <v>0</v>
      </c>
      <c r="EA172" s="359">
        <f t="shared" ca="1" si="263"/>
        <v>0</v>
      </c>
      <c r="EB172" s="359">
        <f t="shared" ca="1" si="264"/>
        <v>0</v>
      </c>
      <c r="EC172" s="359">
        <f t="shared" ca="1" si="288"/>
        <v>0</v>
      </c>
      <c r="EE172" s="362">
        <f t="shared" ca="1" si="316"/>
        <v>283</v>
      </c>
      <c r="EF172" s="362">
        <v>164</v>
      </c>
      <c r="EG172" s="371">
        <f t="shared" ca="1" si="317"/>
        <v>0</v>
      </c>
      <c r="EH172" s="359">
        <f t="shared" ca="1" si="265"/>
        <v>0</v>
      </c>
      <c r="EI172" s="359">
        <f t="shared" ca="1" si="266"/>
        <v>0</v>
      </c>
      <c r="EJ172" s="359">
        <f t="shared" ca="1" si="267"/>
        <v>0</v>
      </c>
      <c r="EK172" s="359">
        <f t="shared" ca="1" si="268"/>
        <v>0</v>
      </c>
      <c r="EL172" s="359">
        <f t="shared" ca="1" si="289"/>
        <v>0</v>
      </c>
    </row>
    <row r="173" spans="6:142" x14ac:dyDescent="0.35">
      <c r="F173" s="372">
        <f ca="1">IFERROR(INDEX('Inflation Rates'!$A$16:$H$138,MATCH('TSP Traditional'!$H173,'Inflation Rates'!$A$16:$A$138,0),8)/INDEX('Inflation Rates'!$A$16:$H$138,MATCH('TSP Traditional'!$H173,'Inflation Rates'!$A$16:$A$138,0)-1,8)-1,F172)</f>
        <v>2.0000000000000018E-2</v>
      </c>
      <c r="G173" s="372">
        <f ca="1">IFERROR(INDEX('Inflation Rates'!$A$16:$H$138,MATCH('TSP Traditional'!$H173,'Inflation Rates'!$A$16:$A$138,0),6)/INDEX('Inflation Rates'!$A$16:$H$138,MATCH('TSP Traditional'!$H173,'Inflation Rates'!$A$16:$A$138,0)-1,6)-1,G172)</f>
        <v>2.0999999999999908E-2</v>
      </c>
      <c r="H173" s="362">
        <f t="shared" ca="1" si="318"/>
        <v>2184</v>
      </c>
      <c r="I173" s="362">
        <f t="shared" ca="1" si="319"/>
        <v>284</v>
      </c>
      <c r="J173" s="362">
        <v>165</v>
      </c>
      <c r="K173" s="371">
        <f t="shared" ca="1" si="216"/>
        <v>0</v>
      </c>
      <c r="L173" s="359">
        <f t="shared" ca="1" si="269"/>
        <v>0</v>
      </c>
      <c r="M173" s="359">
        <f t="shared" ca="1" si="270"/>
        <v>0</v>
      </c>
      <c r="N173" s="359">
        <f t="shared" ca="1" si="271"/>
        <v>0</v>
      </c>
      <c r="O173" s="359">
        <f t="shared" ca="1" si="272"/>
        <v>0</v>
      </c>
      <c r="P173" s="359">
        <f t="shared" ca="1" si="290"/>
        <v>0</v>
      </c>
      <c r="R173" s="362">
        <f t="shared" ca="1" si="320"/>
        <v>284</v>
      </c>
      <c r="S173" s="362">
        <v>164</v>
      </c>
      <c r="T173" s="371">
        <f t="shared" ca="1" si="321"/>
        <v>0</v>
      </c>
      <c r="U173" s="359">
        <f t="shared" ca="1" si="273"/>
        <v>0</v>
      </c>
      <c r="V173" s="359">
        <f t="shared" ca="1" si="274"/>
        <v>0</v>
      </c>
      <c r="W173" s="359">
        <f t="shared" ca="1" si="275"/>
        <v>0</v>
      </c>
      <c r="X173" s="359">
        <f t="shared" ca="1" si="276"/>
        <v>0</v>
      </c>
      <c r="Y173" s="359">
        <f t="shared" ca="1" si="291"/>
        <v>0</v>
      </c>
      <c r="AA173" s="362">
        <f t="shared" ca="1" si="292"/>
        <v>284</v>
      </c>
      <c r="AB173" s="362">
        <v>165</v>
      </c>
      <c r="AC173" s="371">
        <f t="shared" ca="1" si="293"/>
        <v>0</v>
      </c>
      <c r="AD173" s="359">
        <f t="shared" ca="1" si="217"/>
        <v>0</v>
      </c>
      <c r="AE173" s="359">
        <f t="shared" ca="1" si="218"/>
        <v>0</v>
      </c>
      <c r="AF173" s="359">
        <f t="shared" ca="1" si="219"/>
        <v>0</v>
      </c>
      <c r="AG173" s="359">
        <f t="shared" ca="1" si="220"/>
        <v>0</v>
      </c>
      <c r="AH173" s="359">
        <f t="shared" ca="1" si="277"/>
        <v>0</v>
      </c>
      <c r="AJ173" s="362">
        <f t="shared" ca="1" si="294"/>
        <v>284</v>
      </c>
      <c r="AK173" s="362">
        <v>165</v>
      </c>
      <c r="AL173" s="371">
        <f t="shared" ca="1" si="295"/>
        <v>0</v>
      </c>
      <c r="AM173" s="359">
        <f t="shared" ca="1" si="221"/>
        <v>0</v>
      </c>
      <c r="AN173" s="359">
        <f t="shared" ca="1" si="222"/>
        <v>0</v>
      </c>
      <c r="AO173" s="359">
        <f t="shared" ca="1" si="223"/>
        <v>0</v>
      </c>
      <c r="AP173" s="359">
        <f t="shared" ca="1" si="224"/>
        <v>0</v>
      </c>
      <c r="AQ173" s="359">
        <f t="shared" ca="1" si="278"/>
        <v>0</v>
      </c>
      <c r="AS173" s="362">
        <f t="shared" ca="1" si="296"/>
        <v>284</v>
      </c>
      <c r="AT173" s="362">
        <v>165</v>
      </c>
      <c r="AU173" s="371">
        <f t="shared" ca="1" si="297"/>
        <v>0</v>
      </c>
      <c r="AV173" s="359">
        <f t="shared" ca="1" si="225"/>
        <v>0</v>
      </c>
      <c r="AW173" s="359">
        <f t="shared" ca="1" si="226"/>
        <v>0</v>
      </c>
      <c r="AX173" s="359">
        <f t="shared" ca="1" si="227"/>
        <v>0</v>
      </c>
      <c r="AY173" s="359">
        <f t="shared" ca="1" si="228"/>
        <v>0</v>
      </c>
      <c r="AZ173" s="359">
        <f t="shared" ca="1" si="279"/>
        <v>0</v>
      </c>
      <c r="BB173" s="362">
        <f t="shared" ca="1" si="298"/>
        <v>284</v>
      </c>
      <c r="BC173" s="362">
        <v>165</v>
      </c>
      <c r="BD173" s="371">
        <f t="shared" ca="1" si="299"/>
        <v>0</v>
      </c>
      <c r="BE173" s="359">
        <f t="shared" ca="1" si="229"/>
        <v>0</v>
      </c>
      <c r="BF173" s="359">
        <f t="shared" ca="1" si="230"/>
        <v>0</v>
      </c>
      <c r="BG173" s="359">
        <f t="shared" ca="1" si="231"/>
        <v>0</v>
      </c>
      <c r="BH173" s="359">
        <f t="shared" ca="1" si="232"/>
        <v>0</v>
      </c>
      <c r="BI173" s="359">
        <f t="shared" ca="1" si="280"/>
        <v>0</v>
      </c>
      <c r="BK173" s="362">
        <f t="shared" ca="1" si="300"/>
        <v>284</v>
      </c>
      <c r="BL173" s="362">
        <v>165</v>
      </c>
      <c r="BM173" s="371">
        <f t="shared" ca="1" si="301"/>
        <v>0</v>
      </c>
      <c r="BN173" s="359">
        <f t="shared" ca="1" si="233"/>
        <v>0</v>
      </c>
      <c r="BO173" s="359">
        <f t="shared" ca="1" si="234"/>
        <v>0</v>
      </c>
      <c r="BP173" s="359">
        <f t="shared" ca="1" si="235"/>
        <v>0</v>
      </c>
      <c r="BQ173" s="359">
        <f t="shared" ca="1" si="236"/>
        <v>0</v>
      </c>
      <c r="BR173" s="359">
        <f t="shared" ca="1" si="281"/>
        <v>0</v>
      </c>
      <c r="BT173" s="362">
        <f t="shared" ca="1" si="302"/>
        <v>284</v>
      </c>
      <c r="BU173" s="362">
        <v>165</v>
      </c>
      <c r="BV173" s="371">
        <f t="shared" ca="1" si="303"/>
        <v>0</v>
      </c>
      <c r="BW173" s="359">
        <f t="shared" ca="1" si="237"/>
        <v>0</v>
      </c>
      <c r="BX173" s="359">
        <f t="shared" ca="1" si="238"/>
        <v>0</v>
      </c>
      <c r="BY173" s="359">
        <f t="shared" ca="1" si="239"/>
        <v>0</v>
      </c>
      <c r="BZ173" s="359">
        <f t="shared" ca="1" si="240"/>
        <v>0</v>
      </c>
      <c r="CA173" s="359">
        <f t="shared" ca="1" si="282"/>
        <v>0</v>
      </c>
      <c r="CC173" s="362">
        <f t="shared" ca="1" si="304"/>
        <v>284</v>
      </c>
      <c r="CD173" s="362">
        <v>165</v>
      </c>
      <c r="CE173" s="371">
        <f t="shared" ca="1" si="305"/>
        <v>0</v>
      </c>
      <c r="CF173" s="359">
        <f t="shared" ca="1" si="241"/>
        <v>0</v>
      </c>
      <c r="CG173" s="359">
        <f t="shared" ca="1" si="242"/>
        <v>0</v>
      </c>
      <c r="CH173" s="359">
        <f t="shared" ca="1" si="243"/>
        <v>0</v>
      </c>
      <c r="CI173" s="359">
        <f t="shared" ca="1" si="244"/>
        <v>0</v>
      </c>
      <c r="CJ173" s="359">
        <f t="shared" ca="1" si="283"/>
        <v>0</v>
      </c>
      <c r="CL173" s="362">
        <f t="shared" ca="1" si="306"/>
        <v>284</v>
      </c>
      <c r="CM173" s="362">
        <v>165</v>
      </c>
      <c r="CN173" s="371">
        <f t="shared" ca="1" si="307"/>
        <v>0</v>
      </c>
      <c r="CO173" s="359">
        <f t="shared" ca="1" si="245"/>
        <v>0</v>
      </c>
      <c r="CP173" s="359">
        <f t="shared" ca="1" si="246"/>
        <v>0</v>
      </c>
      <c r="CQ173" s="359">
        <f t="shared" ca="1" si="247"/>
        <v>0</v>
      </c>
      <c r="CR173" s="359">
        <f t="shared" ca="1" si="248"/>
        <v>0</v>
      </c>
      <c r="CS173" s="359">
        <f t="shared" ca="1" si="284"/>
        <v>0</v>
      </c>
      <c r="CU173" s="362">
        <f t="shared" ca="1" si="308"/>
        <v>284</v>
      </c>
      <c r="CV173" s="362">
        <v>165</v>
      </c>
      <c r="CW173" s="371">
        <f t="shared" ca="1" si="309"/>
        <v>0</v>
      </c>
      <c r="CX173" s="359">
        <f t="shared" ca="1" si="249"/>
        <v>0</v>
      </c>
      <c r="CY173" s="359">
        <f t="shared" ca="1" si="250"/>
        <v>0</v>
      </c>
      <c r="CZ173" s="359">
        <f t="shared" ca="1" si="251"/>
        <v>0</v>
      </c>
      <c r="DA173" s="359">
        <f t="shared" ca="1" si="252"/>
        <v>0</v>
      </c>
      <c r="DB173" s="359">
        <f t="shared" ca="1" si="285"/>
        <v>0</v>
      </c>
      <c r="DD173" s="362">
        <f t="shared" ca="1" si="310"/>
        <v>284</v>
      </c>
      <c r="DE173" s="362">
        <v>165</v>
      </c>
      <c r="DF173" s="371">
        <f t="shared" ca="1" si="311"/>
        <v>0</v>
      </c>
      <c r="DG173" s="359">
        <f t="shared" ca="1" si="253"/>
        <v>0</v>
      </c>
      <c r="DH173" s="359">
        <f t="shared" ca="1" si="254"/>
        <v>0</v>
      </c>
      <c r="DI173" s="359">
        <f t="shared" ca="1" si="255"/>
        <v>0</v>
      </c>
      <c r="DJ173" s="359">
        <f t="shared" ca="1" si="256"/>
        <v>0</v>
      </c>
      <c r="DK173" s="359">
        <f t="shared" ca="1" si="286"/>
        <v>0</v>
      </c>
      <c r="DM173" s="362">
        <f t="shared" ca="1" si="312"/>
        <v>284</v>
      </c>
      <c r="DN173" s="362">
        <v>165</v>
      </c>
      <c r="DO173" s="371">
        <f t="shared" ca="1" si="313"/>
        <v>0</v>
      </c>
      <c r="DP173" s="359">
        <f t="shared" ca="1" si="257"/>
        <v>0</v>
      </c>
      <c r="DQ173" s="359">
        <f t="shared" ca="1" si="258"/>
        <v>0</v>
      </c>
      <c r="DR173" s="359">
        <f t="shared" ca="1" si="259"/>
        <v>0</v>
      </c>
      <c r="DS173" s="359">
        <f t="shared" ca="1" si="260"/>
        <v>0</v>
      </c>
      <c r="DT173" s="359">
        <f t="shared" ca="1" si="287"/>
        <v>0</v>
      </c>
      <c r="DV173" s="362">
        <f t="shared" ca="1" si="314"/>
        <v>284</v>
      </c>
      <c r="DW173" s="362">
        <v>165</v>
      </c>
      <c r="DX173" s="371">
        <f t="shared" ca="1" si="315"/>
        <v>0</v>
      </c>
      <c r="DY173" s="359">
        <f t="shared" ca="1" si="261"/>
        <v>0</v>
      </c>
      <c r="DZ173" s="359">
        <f t="shared" ca="1" si="262"/>
        <v>0</v>
      </c>
      <c r="EA173" s="359">
        <f t="shared" ca="1" si="263"/>
        <v>0</v>
      </c>
      <c r="EB173" s="359">
        <f t="shared" ca="1" si="264"/>
        <v>0</v>
      </c>
      <c r="EC173" s="359">
        <f t="shared" ca="1" si="288"/>
        <v>0</v>
      </c>
      <c r="EE173" s="362">
        <f t="shared" ca="1" si="316"/>
        <v>284</v>
      </c>
      <c r="EF173" s="362">
        <v>165</v>
      </c>
      <c r="EG173" s="371">
        <f t="shared" ca="1" si="317"/>
        <v>0</v>
      </c>
      <c r="EH173" s="359">
        <f t="shared" ca="1" si="265"/>
        <v>0</v>
      </c>
      <c r="EI173" s="359">
        <f t="shared" ca="1" si="266"/>
        <v>0</v>
      </c>
      <c r="EJ173" s="359">
        <f t="shared" ca="1" si="267"/>
        <v>0</v>
      </c>
      <c r="EK173" s="359">
        <f t="shared" ca="1" si="268"/>
        <v>0</v>
      </c>
      <c r="EL173" s="359">
        <f t="shared" ca="1" si="289"/>
        <v>0</v>
      </c>
    </row>
    <row r="174" spans="6:142" x14ac:dyDescent="0.35">
      <c r="F174" s="372">
        <f ca="1">IFERROR(INDEX('Inflation Rates'!$A$16:$H$138,MATCH('TSP Traditional'!$H174,'Inflation Rates'!$A$16:$A$138,0),8)/INDEX('Inflation Rates'!$A$16:$H$138,MATCH('TSP Traditional'!$H174,'Inflation Rates'!$A$16:$A$138,0)-1,8)-1,F173)</f>
        <v>2.0000000000000018E-2</v>
      </c>
      <c r="G174" s="372">
        <f ca="1">IFERROR(INDEX('Inflation Rates'!$A$16:$H$138,MATCH('TSP Traditional'!$H174,'Inflation Rates'!$A$16:$A$138,0),6)/INDEX('Inflation Rates'!$A$16:$H$138,MATCH('TSP Traditional'!$H174,'Inflation Rates'!$A$16:$A$138,0)-1,6)-1,G173)</f>
        <v>2.0999999999999908E-2</v>
      </c>
      <c r="H174" s="362">
        <f t="shared" ca="1" si="318"/>
        <v>2185</v>
      </c>
      <c r="I174" s="362">
        <f t="shared" ca="1" si="319"/>
        <v>285</v>
      </c>
      <c r="J174" s="362">
        <v>166</v>
      </c>
      <c r="K174" s="371">
        <f t="shared" ca="1" si="216"/>
        <v>0</v>
      </c>
      <c r="L174" s="359">
        <f t="shared" ca="1" si="269"/>
        <v>0</v>
      </c>
      <c r="M174" s="359">
        <f t="shared" ca="1" si="270"/>
        <v>0</v>
      </c>
      <c r="N174" s="359">
        <f t="shared" ca="1" si="271"/>
        <v>0</v>
      </c>
      <c r="O174" s="359">
        <f t="shared" ca="1" si="272"/>
        <v>0</v>
      </c>
      <c r="P174" s="359">
        <f t="shared" ca="1" si="290"/>
        <v>0</v>
      </c>
      <c r="R174" s="362">
        <f t="shared" ca="1" si="320"/>
        <v>285</v>
      </c>
      <c r="S174" s="362">
        <v>165</v>
      </c>
      <c r="T174" s="371">
        <f t="shared" ca="1" si="321"/>
        <v>0</v>
      </c>
      <c r="U174" s="359">
        <f t="shared" ca="1" si="273"/>
        <v>0</v>
      </c>
      <c r="V174" s="359">
        <f t="shared" ca="1" si="274"/>
        <v>0</v>
      </c>
      <c r="W174" s="359">
        <f t="shared" ca="1" si="275"/>
        <v>0</v>
      </c>
      <c r="X174" s="359">
        <f t="shared" ca="1" si="276"/>
        <v>0</v>
      </c>
      <c r="Y174" s="359">
        <f t="shared" ca="1" si="291"/>
        <v>0</v>
      </c>
      <c r="AA174" s="362">
        <f t="shared" ca="1" si="292"/>
        <v>285</v>
      </c>
      <c r="AB174" s="362">
        <v>166</v>
      </c>
      <c r="AC174" s="371">
        <f t="shared" ca="1" si="293"/>
        <v>0</v>
      </c>
      <c r="AD174" s="359">
        <f t="shared" ca="1" si="217"/>
        <v>0</v>
      </c>
      <c r="AE174" s="359">
        <f t="shared" ca="1" si="218"/>
        <v>0</v>
      </c>
      <c r="AF174" s="359">
        <f t="shared" ca="1" si="219"/>
        <v>0</v>
      </c>
      <c r="AG174" s="359">
        <f t="shared" ca="1" si="220"/>
        <v>0</v>
      </c>
      <c r="AH174" s="359">
        <f t="shared" ca="1" si="277"/>
        <v>0</v>
      </c>
      <c r="AJ174" s="362">
        <f t="shared" ca="1" si="294"/>
        <v>285</v>
      </c>
      <c r="AK174" s="362">
        <v>166</v>
      </c>
      <c r="AL174" s="371">
        <f t="shared" ca="1" si="295"/>
        <v>0</v>
      </c>
      <c r="AM174" s="359">
        <f t="shared" ca="1" si="221"/>
        <v>0</v>
      </c>
      <c r="AN174" s="359">
        <f t="shared" ca="1" si="222"/>
        <v>0</v>
      </c>
      <c r="AO174" s="359">
        <f t="shared" ca="1" si="223"/>
        <v>0</v>
      </c>
      <c r="AP174" s="359">
        <f t="shared" ca="1" si="224"/>
        <v>0</v>
      </c>
      <c r="AQ174" s="359">
        <f t="shared" ca="1" si="278"/>
        <v>0</v>
      </c>
      <c r="AS174" s="362">
        <f t="shared" ca="1" si="296"/>
        <v>285</v>
      </c>
      <c r="AT174" s="362">
        <v>166</v>
      </c>
      <c r="AU174" s="371">
        <f t="shared" ca="1" si="297"/>
        <v>0</v>
      </c>
      <c r="AV174" s="359">
        <f t="shared" ca="1" si="225"/>
        <v>0</v>
      </c>
      <c r="AW174" s="359">
        <f t="shared" ca="1" si="226"/>
        <v>0</v>
      </c>
      <c r="AX174" s="359">
        <f t="shared" ca="1" si="227"/>
        <v>0</v>
      </c>
      <c r="AY174" s="359">
        <f t="shared" ca="1" si="228"/>
        <v>0</v>
      </c>
      <c r="AZ174" s="359">
        <f t="shared" ca="1" si="279"/>
        <v>0</v>
      </c>
      <c r="BB174" s="362">
        <f t="shared" ca="1" si="298"/>
        <v>285</v>
      </c>
      <c r="BC174" s="362">
        <v>166</v>
      </c>
      <c r="BD174" s="371">
        <f t="shared" ca="1" si="299"/>
        <v>0</v>
      </c>
      <c r="BE174" s="359">
        <f t="shared" ca="1" si="229"/>
        <v>0</v>
      </c>
      <c r="BF174" s="359">
        <f t="shared" ca="1" si="230"/>
        <v>0</v>
      </c>
      <c r="BG174" s="359">
        <f t="shared" ca="1" si="231"/>
        <v>0</v>
      </c>
      <c r="BH174" s="359">
        <f t="shared" ca="1" si="232"/>
        <v>0</v>
      </c>
      <c r="BI174" s="359">
        <f t="shared" ca="1" si="280"/>
        <v>0</v>
      </c>
      <c r="BK174" s="362">
        <f t="shared" ca="1" si="300"/>
        <v>285</v>
      </c>
      <c r="BL174" s="362">
        <v>166</v>
      </c>
      <c r="BM174" s="371">
        <f t="shared" ca="1" si="301"/>
        <v>0</v>
      </c>
      <c r="BN174" s="359">
        <f t="shared" ca="1" si="233"/>
        <v>0</v>
      </c>
      <c r="BO174" s="359">
        <f t="shared" ca="1" si="234"/>
        <v>0</v>
      </c>
      <c r="BP174" s="359">
        <f t="shared" ca="1" si="235"/>
        <v>0</v>
      </c>
      <c r="BQ174" s="359">
        <f t="shared" ca="1" si="236"/>
        <v>0</v>
      </c>
      <c r="BR174" s="359">
        <f t="shared" ca="1" si="281"/>
        <v>0</v>
      </c>
      <c r="BT174" s="362">
        <f t="shared" ca="1" si="302"/>
        <v>285</v>
      </c>
      <c r="BU174" s="362">
        <v>166</v>
      </c>
      <c r="BV174" s="371">
        <f t="shared" ca="1" si="303"/>
        <v>0</v>
      </c>
      <c r="BW174" s="359">
        <f t="shared" ca="1" si="237"/>
        <v>0</v>
      </c>
      <c r="BX174" s="359">
        <f t="shared" ca="1" si="238"/>
        <v>0</v>
      </c>
      <c r="BY174" s="359">
        <f t="shared" ca="1" si="239"/>
        <v>0</v>
      </c>
      <c r="BZ174" s="359">
        <f t="shared" ca="1" si="240"/>
        <v>0</v>
      </c>
      <c r="CA174" s="359">
        <f t="shared" ca="1" si="282"/>
        <v>0</v>
      </c>
      <c r="CC174" s="362">
        <f t="shared" ca="1" si="304"/>
        <v>285</v>
      </c>
      <c r="CD174" s="362">
        <v>166</v>
      </c>
      <c r="CE174" s="371">
        <f t="shared" ca="1" si="305"/>
        <v>0</v>
      </c>
      <c r="CF174" s="359">
        <f t="shared" ca="1" si="241"/>
        <v>0</v>
      </c>
      <c r="CG174" s="359">
        <f t="shared" ca="1" si="242"/>
        <v>0</v>
      </c>
      <c r="CH174" s="359">
        <f t="shared" ca="1" si="243"/>
        <v>0</v>
      </c>
      <c r="CI174" s="359">
        <f t="shared" ca="1" si="244"/>
        <v>0</v>
      </c>
      <c r="CJ174" s="359">
        <f t="shared" ca="1" si="283"/>
        <v>0</v>
      </c>
      <c r="CL174" s="362">
        <f t="shared" ca="1" si="306"/>
        <v>285</v>
      </c>
      <c r="CM174" s="362">
        <v>166</v>
      </c>
      <c r="CN174" s="371">
        <f t="shared" ca="1" si="307"/>
        <v>0</v>
      </c>
      <c r="CO174" s="359">
        <f t="shared" ca="1" si="245"/>
        <v>0</v>
      </c>
      <c r="CP174" s="359">
        <f t="shared" ca="1" si="246"/>
        <v>0</v>
      </c>
      <c r="CQ174" s="359">
        <f t="shared" ca="1" si="247"/>
        <v>0</v>
      </c>
      <c r="CR174" s="359">
        <f t="shared" ca="1" si="248"/>
        <v>0</v>
      </c>
      <c r="CS174" s="359">
        <f t="shared" ca="1" si="284"/>
        <v>0</v>
      </c>
      <c r="CU174" s="362">
        <f t="shared" ca="1" si="308"/>
        <v>285</v>
      </c>
      <c r="CV174" s="362">
        <v>166</v>
      </c>
      <c r="CW174" s="371">
        <f t="shared" ca="1" si="309"/>
        <v>0</v>
      </c>
      <c r="CX174" s="359">
        <f t="shared" ca="1" si="249"/>
        <v>0</v>
      </c>
      <c r="CY174" s="359">
        <f t="shared" ca="1" si="250"/>
        <v>0</v>
      </c>
      <c r="CZ174" s="359">
        <f t="shared" ca="1" si="251"/>
        <v>0</v>
      </c>
      <c r="DA174" s="359">
        <f t="shared" ca="1" si="252"/>
        <v>0</v>
      </c>
      <c r="DB174" s="359">
        <f t="shared" ca="1" si="285"/>
        <v>0</v>
      </c>
      <c r="DD174" s="362">
        <f t="shared" ca="1" si="310"/>
        <v>285</v>
      </c>
      <c r="DE174" s="362">
        <v>166</v>
      </c>
      <c r="DF174" s="371">
        <f t="shared" ca="1" si="311"/>
        <v>0</v>
      </c>
      <c r="DG174" s="359">
        <f t="shared" ca="1" si="253"/>
        <v>0</v>
      </c>
      <c r="DH174" s="359">
        <f t="shared" ca="1" si="254"/>
        <v>0</v>
      </c>
      <c r="DI174" s="359">
        <f t="shared" ca="1" si="255"/>
        <v>0</v>
      </c>
      <c r="DJ174" s="359">
        <f t="shared" ca="1" si="256"/>
        <v>0</v>
      </c>
      <c r="DK174" s="359">
        <f t="shared" ca="1" si="286"/>
        <v>0</v>
      </c>
      <c r="DM174" s="362">
        <f t="shared" ca="1" si="312"/>
        <v>285</v>
      </c>
      <c r="DN174" s="362">
        <v>166</v>
      </c>
      <c r="DO174" s="371">
        <f t="shared" ca="1" si="313"/>
        <v>0</v>
      </c>
      <c r="DP174" s="359">
        <f t="shared" ca="1" si="257"/>
        <v>0</v>
      </c>
      <c r="DQ174" s="359">
        <f t="shared" ca="1" si="258"/>
        <v>0</v>
      </c>
      <c r="DR174" s="359">
        <f t="shared" ca="1" si="259"/>
        <v>0</v>
      </c>
      <c r="DS174" s="359">
        <f t="shared" ca="1" si="260"/>
        <v>0</v>
      </c>
      <c r="DT174" s="359">
        <f t="shared" ca="1" si="287"/>
        <v>0</v>
      </c>
      <c r="DV174" s="362">
        <f t="shared" ca="1" si="314"/>
        <v>285</v>
      </c>
      <c r="DW174" s="362">
        <v>166</v>
      </c>
      <c r="DX174" s="371">
        <f t="shared" ca="1" si="315"/>
        <v>0</v>
      </c>
      <c r="DY174" s="359">
        <f t="shared" ca="1" si="261"/>
        <v>0</v>
      </c>
      <c r="DZ174" s="359">
        <f t="shared" ca="1" si="262"/>
        <v>0</v>
      </c>
      <c r="EA174" s="359">
        <f t="shared" ca="1" si="263"/>
        <v>0</v>
      </c>
      <c r="EB174" s="359">
        <f t="shared" ca="1" si="264"/>
        <v>0</v>
      </c>
      <c r="EC174" s="359">
        <f t="shared" ca="1" si="288"/>
        <v>0</v>
      </c>
      <c r="EE174" s="362">
        <f t="shared" ca="1" si="316"/>
        <v>285</v>
      </c>
      <c r="EF174" s="362">
        <v>166</v>
      </c>
      <c r="EG174" s="371">
        <f t="shared" ca="1" si="317"/>
        <v>0</v>
      </c>
      <c r="EH174" s="359">
        <f t="shared" ca="1" si="265"/>
        <v>0</v>
      </c>
      <c r="EI174" s="359">
        <f t="shared" ca="1" si="266"/>
        <v>0</v>
      </c>
      <c r="EJ174" s="359">
        <f t="shared" ca="1" si="267"/>
        <v>0</v>
      </c>
      <c r="EK174" s="359">
        <f t="shared" ca="1" si="268"/>
        <v>0</v>
      </c>
      <c r="EL174" s="359">
        <f t="shared" ca="1" si="289"/>
        <v>0</v>
      </c>
    </row>
    <row r="175" spans="6:142" x14ac:dyDescent="0.35">
      <c r="F175" s="372">
        <f ca="1">IFERROR(INDEX('Inflation Rates'!$A$16:$H$138,MATCH('TSP Traditional'!$H175,'Inflation Rates'!$A$16:$A$138,0),8)/INDEX('Inflation Rates'!$A$16:$H$138,MATCH('TSP Traditional'!$H175,'Inflation Rates'!$A$16:$A$138,0)-1,8)-1,F174)</f>
        <v>2.0000000000000018E-2</v>
      </c>
      <c r="G175" s="372">
        <f ca="1">IFERROR(INDEX('Inflation Rates'!$A$16:$H$138,MATCH('TSP Traditional'!$H175,'Inflation Rates'!$A$16:$A$138,0),6)/INDEX('Inflation Rates'!$A$16:$H$138,MATCH('TSP Traditional'!$H175,'Inflation Rates'!$A$16:$A$138,0)-1,6)-1,G174)</f>
        <v>2.0999999999999908E-2</v>
      </c>
      <c r="H175" s="362">
        <f t="shared" ca="1" si="318"/>
        <v>2186</v>
      </c>
      <c r="I175" s="362">
        <f t="shared" ca="1" si="319"/>
        <v>286</v>
      </c>
      <c r="J175" s="362">
        <v>167</v>
      </c>
      <c r="K175" s="371">
        <f t="shared" ca="1" si="216"/>
        <v>0</v>
      </c>
      <c r="L175" s="359">
        <f t="shared" ca="1" si="269"/>
        <v>0</v>
      </c>
      <c r="M175" s="359">
        <f t="shared" ca="1" si="270"/>
        <v>0</v>
      </c>
      <c r="N175" s="359">
        <f t="shared" ca="1" si="271"/>
        <v>0</v>
      </c>
      <c r="O175" s="359">
        <f t="shared" ca="1" si="272"/>
        <v>0</v>
      </c>
      <c r="P175" s="359">
        <f t="shared" ca="1" si="290"/>
        <v>0</v>
      </c>
      <c r="R175" s="362">
        <f t="shared" ca="1" si="320"/>
        <v>286</v>
      </c>
      <c r="S175" s="362">
        <v>166</v>
      </c>
      <c r="T175" s="371">
        <f t="shared" ca="1" si="321"/>
        <v>0</v>
      </c>
      <c r="U175" s="359">
        <f t="shared" ca="1" si="273"/>
        <v>0</v>
      </c>
      <c r="V175" s="359">
        <f t="shared" ca="1" si="274"/>
        <v>0</v>
      </c>
      <c r="W175" s="359">
        <f t="shared" ca="1" si="275"/>
        <v>0</v>
      </c>
      <c r="X175" s="359">
        <f t="shared" ca="1" si="276"/>
        <v>0</v>
      </c>
      <c r="Y175" s="359">
        <f t="shared" ca="1" si="291"/>
        <v>0</v>
      </c>
      <c r="AA175" s="362">
        <f t="shared" ca="1" si="292"/>
        <v>286</v>
      </c>
      <c r="AB175" s="362">
        <v>167</v>
      </c>
      <c r="AC175" s="371">
        <f t="shared" ca="1" si="293"/>
        <v>0</v>
      </c>
      <c r="AD175" s="359">
        <f t="shared" ca="1" si="217"/>
        <v>0</v>
      </c>
      <c r="AE175" s="359">
        <f t="shared" ca="1" si="218"/>
        <v>0</v>
      </c>
      <c r="AF175" s="359">
        <f t="shared" ca="1" si="219"/>
        <v>0</v>
      </c>
      <c r="AG175" s="359">
        <f t="shared" ca="1" si="220"/>
        <v>0</v>
      </c>
      <c r="AH175" s="359">
        <f t="shared" ca="1" si="277"/>
        <v>0</v>
      </c>
      <c r="AJ175" s="362">
        <f t="shared" ca="1" si="294"/>
        <v>286</v>
      </c>
      <c r="AK175" s="362">
        <v>167</v>
      </c>
      <c r="AL175" s="371">
        <f t="shared" ca="1" si="295"/>
        <v>0</v>
      </c>
      <c r="AM175" s="359">
        <f t="shared" ca="1" si="221"/>
        <v>0</v>
      </c>
      <c r="AN175" s="359">
        <f t="shared" ca="1" si="222"/>
        <v>0</v>
      </c>
      <c r="AO175" s="359">
        <f t="shared" ca="1" si="223"/>
        <v>0</v>
      </c>
      <c r="AP175" s="359">
        <f t="shared" ca="1" si="224"/>
        <v>0</v>
      </c>
      <c r="AQ175" s="359">
        <f t="shared" ca="1" si="278"/>
        <v>0</v>
      </c>
      <c r="AS175" s="362">
        <f t="shared" ca="1" si="296"/>
        <v>286</v>
      </c>
      <c r="AT175" s="362">
        <v>167</v>
      </c>
      <c r="AU175" s="371">
        <f t="shared" ca="1" si="297"/>
        <v>0</v>
      </c>
      <c r="AV175" s="359">
        <f t="shared" ca="1" si="225"/>
        <v>0</v>
      </c>
      <c r="AW175" s="359">
        <f t="shared" ca="1" si="226"/>
        <v>0</v>
      </c>
      <c r="AX175" s="359">
        <f t="shared" ca="1" si="227"/>
        <v>0</v>
      </c>
      <c r="AY175" s="359">
        <f t="shared" ca="1" si="228"/>
        <v>0</v>
      </c>
      <c r="AZ175" s="359">
        <f t="shared" ca="1" si="279"/>
        <v>0</v>
      </c>
      <c r="BB175" s="362">
        <f t="shared" ca="1" si="298"/>
        <v>286</v>
      </c>
      <c r="BC175" s="362">
        <v>167</v>
      </c>
      <c r="BD175" s="371">
        <f t="shared" ca="1" si="299"/>
        <v>0</v>
      </c>
      <c r="BE175" s="359">
        <f t="shared" ca="1" si="229"/>
        <v>0</v>
      </c>
      <c r="BF175" s="359">
        <f t="shared" ca="1" si="230"/>
        <v>0</v>
      </c>
      <c r="BG175" s="359">
        <f t="shared" ca="1" si="231"/>
        <v>0</v>
      </c>
      <c r="BH175" s="359">
        <f t="shared" ca="1" si="232"/>
        <v>0</v>
      </c>
      <c r="BI175" s="359">
        <f t="shared" ca="1" si="280"/>
        <v>0</v>
      </c>
      <c r="BK175" s="362">
        <f t="shared" ca="1" si="300"/>
        <v>286</v>
      </c>
      <c r="BL175" s="362">
        <v>167</v>
      </c>
      <c r="BM175" s="371">
        <f t="shared" ca="1" si="301"/>
        <v>0</v>
      </c>
      <c r="BN175" s="359">
        <f t="shared" ca="1" si="233"/>
        <v>0</v>
      </c>
      <c r="BO175" s="359">
        <f t="shared" ca="1" si="234"/>
        <v>0</v>
      </c>
      <c r="BP175" s="359">
        <f t="shared" ca="1" si="235"/>
        <v>0</v>
      </c>
      <c r="BQ175" s="359">
        <f t="shared" ca="1" si="236"/>
        <v>0</v>
      </c>
      <c r="BR175" s="359">
        <f t="shared" ca="1" si="281"/>
        <v>0</v>
      </c>
      <c r="BT175" s="362">
        <f t="shared" ca="1" si="302"/>
        <v>286</v>
      </c>
      <c r="BU175" s="362">
        <v>167</v>
      </c>
      <c r="BV175" s="371">
        <f t="shared" ca="1" si="303"/>
        <v>0</v>
      </c>
      <c r="BW175" s="359">
        <f t="shared" ca="1" si="237"/>
        <v>0</v>
      </c>
      <c r="BX175" s="359">
        <f t="shared" ca="1" si="238"/>
        <v>0</v>
      </c>
      <c r="BY175" s="359">
        <f t="shared" ca="1" si="239"/>
        <v>0</v>
      </c>
      <c r="BZ175" s="359">
        <f t="shared" ca="1" si="240"/>
        <v>0</v>
      </c>
      <c r="CA175" s="359">
        <f t="shared" ca="1" si="282"/>
        <v>0</v>
      </c>
      <c r="CC175" s="362">
        <f t="shared" ca="1" si="304"/>
        <v>286</v>
      </c>
      <c r="CD175" s="362">
        <v>167</v>
      </c>
      <c r="CE175" s="371">
        <f t="shared" ca="1" si="305"/>
        <v>0</v>
      </c>
      <c r="CF175" s="359">
        <f t="shared" ca="1" si="241"/>
        <v>0</v>
      </c>
      <c r="CG175" s="359">
        <f t="shared" ca="1" si="242"/>
        <v>0</v>
      </c>
      <c r="CH175" s="359">
        <f t="shared" ca="1" si="243"/>
        <v>0</v>
      </c>
      <c r="CI175" s="359">
        <f t="shared" ca="1" si="244"/>
        <v>0</v>
      </c>
      <c r="CJ175" s="359">
        <f t="shared" ca="1" si="283"/>
        <v>0</v>
      </c>
      <c r="CL175" s="362">
        <f t="shared" ca="1" si="306"/>
        <v>286</v>
      </c>
      <c r="CM175" s="362">
        <v>167</v>
      </c>
      <c r="CN175" s="371">
        <f t="shared" ca="1" si="307"/>
        <v>0</v>
      </c>
      <c r="CO175" s="359">
        <f t="shared" ca="1" si="245"/>
        <v>0</v>
      </c>
      <c r="CP175" s="359">
        <f t="shared" ca="1" si="246"/>
        <v>0</v>
      </c>
      <c r="CQ175" s="359">
        <f t="shared" ca="1" si="247"/>
        <v>0</v>
      </c>
      <c r="CR175" s="359">
        <f t="shared" ca="1" si="248"/>
        <v>0</v>
      </c>
      <c r="CS175" s="359">
        <f t="shared" ca="1" si="284"/>
        <v>0</v>
      </c>
      <c r="CU175" s="362">
        <f t="shared" ca="1" si="308"/>
        <v>286</v>
      </c>
      <c r="CV175" s="362">
        <v>167</v>
      </c>
      <c r="CW175" s="371">
        <f t="shared" ca="1" si="309"/>
        <v>0</v>
      </c>
      <c r="CX175" s="359">
        <f t="shared" ca="1" si="249"/>
        <v>0</v>
      </c>
      <c r="CY175" s="359">
        <f t="shared" ca="1" si="250"/>
        <v>0</v>
      </c>
      <c r="CZ175" s="359">
        <f t="shared" ca="1" si="251"/>
        <v>0</v>
      </c>
      <c r="DA175" s="359">
        <f t="shared" ca="1" si="252"/>
        <v>0</v>
      </c>
      <c r="DB175" s="359">
        <f t="shared" ca="1" si="285"/>
        <v>0</v>
      </c>
      <c r="DD175" s="362">
        <f t="shared" ca="1" si="310"/>
        <v>286</v>
      </c>
      <c r="DE175" s="362">
        <v>167</v>
      </c>
      <c r="DF175" s="371">
        <f t="shared" ca="1" si="311"/>
        <v>0</v>
      </c>
      <c r="DG175" s="359">
        <f t="shared" ca="1" si="253"/>
        <v>0</v>
      </c>
      <c r="DH175" s="359">
        <f t="shared" ca="1" si="254"/>
        <v>0</v>
      </c>
      <c r="DI175" s="359">
        <f t="shared" ca="1" si="255"/>
        <v>0</v>
      </c>
      <c r="DJ175" s="359">
        <f t="shared" ca="1" si="256"/>
        <v>0</v>
      </c>
      <c r="DK175" s="359">
        <f t="shared" ca="1" si="286"/>
        <v>0</v>
      </c>
      <c r="DM175" s="362">
        <f t="shared" ca="1" si="312"/>
        <v>286</v>
      </c>
      <c r="DN175" s="362">
        <v>167</v>
      </c>
      <c r="DO175" s="371">
        <f t="shared" ca="1" si="313"/>
        <v>0</v>
      </c>
      <c r="DP175" s="359">
        <f t="shared" ca="1" si="257"/>
        <v>0</v>
      </c>
      <c r="DQ175" s="359">
        <f t="shared" ca="1" si="258"/>
        <v>0</v>
      </c>
      <c r="DR175" s="359">
        <f t="shared" ca="1" si="259"/>
        <v>0</v>
      </c>
      <c r="DS175" s="359">
        <f t="shared" ca="1" si="260"/>
        <v>0</v>
      </c>
      <c r="DT175" s="359">
        <f t="shared" ca="1" si="287"/>
        <v>0</v>
      </c>
      <c r="DV175" s="362">
        <f t="shared" ca="1" si="314"/>
        <v>286</v>
      </c>
      <c r="DW175" s="362">
        <v>167</v>
      </c>
      <c r="DX175" s="371">
        <f t="shared" ca="1" si="315"/>
        <v>0</v>
      </c>
      <c r="DY175" s="359">
        <f t="shared" ca="1" si="261"/>
        <v>0</v>
      </c>
      <c r="DZ175" s="359">
        <f t="shared" ca="1" si="262"/>
        <v>0</v>
      </c>
      <c r="EA175" s="359">
        <f t="shared" ca="1" si="263"/>
        <v>0</v>
      </c>
      <c r="EB175" s="359">
        <f t="shared" ca="1" si="264"/>
        <v>0</v>
      </c>
      <c r="EC175" s="359">
        <f t="shared" ca="1" si="288"/>
        <v>0</v>
      </c>
      <c r="EE175" s="362">
        <f t="shared" ca="1" si="316"/>
        <v>286</v>
      </c>
      <c r="EF175" s="362">
        <v>167</v>
      </c>
      <c r="EG175" s="371">
        <f t="shared" ca="1" si="317"/>
        <v>0</v>
      </c>
      <c r="EH175" s="359">
        <f t="shared" ca="1" si="265"/>
        <v>0</v>
      </c>
      <c r="EI175" s="359">
        <f t="shared" ca="1" si="266"/>
        <v>0</v>
      </c>
      <c r="EJ175" s="359">
        <f t="shared" ca="1" si="267"/>
        <v>0</v>
      </c>
      <c r="EK175" s="359">
        <f t="shared" ca="1" si="268"/>
        <v>0</v>
      </c>
      <c r="EL175" s="359">
        <f t="shared" ca="1" si="289"/>
        <v>0</v>
      </c>
    </row>
    <row r="176" spans="6:142" x14ac:dyDescent="0.35">
      <c r="F176" s="372">
        <f ca="1">IFERROR(INDEX('Inflation Rates'!$A$16:$H$138,MATCH('TSP Traditional'!$H176,'Inflation Rates'!$A$16:$A$138,0),8)/INDEX('Inflation Rates'!$A$16:$H$138,MATCH('TSP Traditional'!$H176,'Inflation Rates'!$A$16:$A$138,0)-1,8)-1,F175)</f>
        <v>2.0000000000000018E-2</v>
      </c>
      <c r="G176" s="372">
        <f ca="1">IFERROR(INDEX('Inflation Rates'!$A$16:$H$138,MATCH('TSP Traditional'!$H176,'Inflation Rates'!$A$16:$A$138,0),6)/INDEX('Inflation Rates'!$A$16:$H$138,MATCH('TSP Traditional'!$H176,'Inflation Rates'!$A$16:$A$138,0)-1,6)-1,G175)</f>
        <v>2.0999999999999908E-2</v>
      </c>
      <c r="H176" s="362">
        <f t="shared" ca="1" si="318"/>
        <v>2187</v>
      </c>
      <c r="I176" s="362">
        <f t="shared" ca="1" si="319"/>
        <v>287</v>
      </c>
      <c r="J176" s="362">
        <v>168</v>
      </c>
      <c r="K176" s="371">
        <f t="shared" ca="1" si="216"/>
        <v>0</v>
      </c>
      <c r="L176" s="359">
        <f t="shared" ca="1" si="269"/>
        <v>0</v>
      </c>
      <c r="M176" s="359">
        <f t="shared" ca="1" si="270"/>
        <v>0</v>
      </c>
      <c r="N176" s="359">
        <f t="shared" ca="1" si="271"/>
        <v>0</v>
      </c>
      <c r="O176" s="359">
        <f t="shared" ca="1" si="272"/>
        <v>0</v>
      </c>
      <c r="P176" s="359">
        <f t="shared" ca="1" si="290"/>
        <v>0</v>
      </c>
      <c r="R176" s="362">
        <f t="shared" ca="1" si="320"/>
        <v>287</v>
      </c>
      <c r="S176" s="362">
        <v>167</v>
      </c>
      <c r="T176" s="371">
        <f t="shared" ca="1" si="321"/>
        <v>0</v>
      </c>
      <c r="U176" s="359">
        <f t="shared" ca="1" si="273"/>
        <v>0</v>
      </c>
      <c r="V176" s="359">
        <f t="shared" ca="1" si="274"/>
        <v>0</v>
      </c>
      <c r="W176" s="359">
        <f t="shared" ca="1" si="275"/>
        <v>0</v>
      </c>
      <c r="X176" s="359">
        <f t="shared" ca="1" si="276"/>
        <v>0</v>
      </c>
      <c r="Y176" s="359">
        <f t="shared" ca="1" si="291"/>
        <v>0</v>
      </c>
      <c r="AA176" s="362">
        <f t="shared" ca="1" si="292"/>
        <v>287</v>
      </c>
      <c r="AB176" s="362">
        <v>168</v>
      </c>
      <c r="AC176" s="371">
        <f t="shared" ca="1" si="293"/>
        <v>0</v>
      </c>
      <c r="AD176" s="359">
        <f t="shared" ca="1" si="217"/>
        <v>0</v>
      </c>
      <c r="AE176" s="359">
        <f t="shared" ca="1" si="218"/>
        <v>0</v>
      </c>
      <c r="AF176" s="359">
        <f t="shared" ca="1" si="219"/>
        <v>0</v>
      </c>
      <c r="AG176" s="359">
        <f t="shared" ca="1" si="220"/>
        <v>0</v>
      </c>
      <c r="AH176" s="359">
        <f t="shared" ca="1" si="277"/>
        <v>0</v>
      </c>
      <c r="AJ176" s="362">
        <f t="shared" ca="1" si="294"/>
        <v>287</v>
      </c>
      <c r="AK176" s="362">
        <v>168</v>
      </c>
      <c r="AL176" s="371">
        <f t="shared" ca="1" si="295"/>
        <v>0</v>
      </c>
      <c r="AM176" s="359">
        <f t="shared" ca="1" si="221"/>
        <v>0</v>
      </c>
      <c r="AN176" s="359">
        <f t="shared" ca="1" si="222"/>
        <v>0</v>
      </c>
      <c r="AO176" s="359">
        <f t="shared" ca="1" si="223"/>
        <v>0</v>
      </c>
      <c r="AP176" s="359">
        <f t="shared" ca="1" si="224"/>
        <v>0</v>
      </c>
      <c r="AQ176" s="359">
        <f t="shared" ca="1" si="278"/>
        <v>0</v>
      </c>
      <c r="AS176" s="362">
        <f t="shared" ca="1" si="296"/>
        <v>287</v>
      </c>
      <c r="AT176" s="362">
        <v>168</v>
      </c>
      <c r="AU176" s="371">
        <f t="shared" ca="1" si="297"/>
        <v>0</v>
      </c>
      <c r="AV176" s="359">
        <f t="shared" ca="1" si="225"/>
        <v>0</v>
      </c>
      <c r="AW176" s="359">
        <f t="shared" ca="1" si="226"/>
        <v>0</v>
      </c>
      <c r="AX176" s="359">
        <f t="shared" ca="1" si="227"/>
        <v>0</v>
      </c>
      <c r="AY176" s="359">
        <f t="shared" ca="1" si="228"/>
        <v>0</v>
      </c>
      <c r="AZ176" s="359">
        <f t="shared" ca="1" si="279"/>
        <v>0</v>
      </c>
      <c r="BB176" s="362">
        <f t="shared" ca="1" si="298"/>
        <v>287</v>
      </c>
      <c r="BC176" s="362">
        <v>168</v>
      </c>
      <c r="BD176" s="371">
        <f t="shared" ca="1" si="299"/>
        <v>0</v>
      </c>
      <c r="BE176" s="359">
        <f t="shared" ca="1" si="229"/>
        <v>0</v>
      </c>
      <c r="BF176" s="359">
        <f t="shared" ca="1" si="230"/>
        <v>0</v>
      </c>
      <c r="BG176" s="359">
        <f t="shared" ca="1" si="231"/>
        <v>0</v>
      </c>
      <c r="BH176" s="359">
        <f t="shared" ca="1" si="232"/>
        <v>0</v>
      </c>
      <c r="BI176" s="359">
        <f t="shared" ca="1" si="280"/>
        <v>0</v>
      </c>
      <c r="BK176" s="362">
        <f t="shared" ca="1" si="300"/>
        <v>287</v>
      </c>
      <c r="BL176" s="362">
        <v>168</v>
      </c>
      <c r="BM176" s="371">
        <f t="shared" ca="1" si="301"/>
        <v>0</v>
      </c>
      <c r="BN176" s="359">
        <f t="shared" ca="1" si="233"/>
        <v>0</v>
      </c>
      <c r="BO176" s="359">
        <f t="shared" ca="1" si="234"/>
        <v>0</v>
      </c>
      <c r="BP176" s="359">
        <f t="shared" ca="1" si="235"/>
        <v>0</v>
      </c>
      <c r="BQ176" s="359">
        <f t="shared" ca="1" si="236"/>
        <v>0</v>
      </c>
      <c r="BR176" s="359">
        <f t="shared" ca="1" si="281"/>
        <v>0</v>
      </c>
      <c r="BT176" s="362">
        <f t="shared" ca="1" si="302"/>
        <v>287</v>
      </c>
      <c r="BU176" s="362">
        <v>168</v>
      </c>
      <c r="BV176" s="371">
        <f t="shared" ca="1" si="303"/>
        <v>0</v>
      </c>
      <c r="BW176" s="359">
        <f t="shared" ca="1" si="237"/>
        <v>0</v>
      </c>
      <c r="BX176" s="359">
        <f t="shared" ca="1" si="238"/>
        <v>0</v>
      </c>
      <c r="BY176" s="359">
        <f t="shared" ca="1" si="239"/>
        <v>0</v>
      </c>
      <c r="BZ176" s="359">
        <f t="shared" ca="1" si="240"/>
        <v>0</v>
      </c>
      <c r="CA176" s="359">
        <f t="shared" ca="1" si="282"/>
        <v>0</v>
      </c>
      <c r="CC176" s="362">
        <f t="shared" ca="1" si="304"/>
        <v>287</v>
      </c>
      <c r="CD176" s="362">
        <v>168</v>
      </c>
      <c r="CE176" s="371">
        <f t="shared" ca="1" si="305"/>
        <v>0</v>
      </c>
      <c r="CF176" s="359">
        <f t="shared" ca="1" si="241"/>
        <v>0</v>
      </c>
      <c r="CG176" s="359">
        <f t="shared" ca="1" si="242"/>
        <v>0</v>
      </c>
      <c r="CH176" s="359">
        <f t="shared" ca="1" si="243"/>
        <v>0</v>
      </c>
      <c r="CI176" s="359">
        <f t="shared" ca="1" si="244"/>
        <v>0</v>
      </c>
      <c r="CJ176" s="359">
        <f t="shared" ca="1" si="283"/>
        <v>0</v>
      </c>
      <c r="CL176" s="362">
        <f t="shared" ca="1" si="306"/>
        <v>287</v>
      </c>
      <c r="CM176" s="362">
        <v>168</v>
      </c>
      <c r="CN176" s="371">
        <f t="shared" ca="1" si="307"/>
        <v>0</v>
      </c>
      <c r="CO176" s="359">
        <f t="shared" ca="1" si="245"/>
        <v>0</v>
      </c>
      <c r="CP176" s="359">
        <f t="shared" ca="1" si="246"/>
        <v>0</v>
      </c>
      <c r="CQ176" s="359">
        <f t="shared" ca="1" si="247"/>
        <v>0</v>
      </c>
      <c r="CR176" s="359">
        <f t="shared" ca="1" si="248"/>
        <v>0</v>
      </c>
      <c r="CS176" s="359">
        <f t="shared" ca="1" si="284"/>
        <v>0</v>
      </c>
      <c r="CU176" s="362">
        <f t="shared" ca="1" si="308"/>
        <v>287</v>
      </c>
      <c r="CV176" s="362">
        <v>168</v>
      </c>
      <c r="CW176" s="371">
        <f t="shared" ca="1" si="309"/>
        <v>0</v>
      </c>
      <c r="CX176" s="359">
        <f t="shared" ca="1" si="249"/>
        <v>0</v>
      </c>
      <c r="CY176" s="359">
        <f t="shared" ca="1" si="250"/>
        <v>0</v>
      </c>
      <c r="CZ176" s="359">
        <f t="shared" ca="1" si="251"/>
        <v>0</v>
      </c>
      <c r="DA176" s="359">
        <f t="shared" ca="1" si="252"/>
        <v>0</v>
      </c>
      <c r="DB176" s="359">
        <f t="shared" ca="1" si="285"/>
        <v>0</v>
      </c>
      <c r="DD176" s="362">
        <f t="shared" ca="1" si="310"/>
        <v>287</v>
      </c>
      <c r="DE176" s="362">
        <v>168</v>
      </c>
      <c r="DF176" s="371">
        <f t="shared" ca="1" si="311"/>
        <v>0</v>
      </c>
      <c r="DG176" s="359">
        <f t="shared" ca="1" si="253"/>
        <v>0</v>
      </c>
      <c r="DH176" s="359">
        <f t="shared" ca="1" si="254"/>
        <v>0</v>
      </c>
      <c r="DI176" s="359">
        <f t="shared" ca="1" si="255"/>
        <v>0</v>
      </c>
      <c r="DJ176" s="359">
        <f t="shared" ca="1" si="256"/>
        <v>0</v>
      </c>
      <c r="DK176" s="359">
        <f t="shared" ca="1" si="286"/>
        <v>0</v>
      </c>
      <c r="DM176" s="362">
        <f t="shared" ca="1" si="312"/>
        <v>287</v>
      </c>
      <c r="DN176" s="362">
        <v>168</v>
      </c>
      <c r="DO176" s="371">
        <f t="shared" ca="1" si="313"/>
        <v>0</v>
      </c>
      <c r="DP176" s="359">
        <f t="shared" ca="1" si="257"/>
        <v>0</v>
      </c>
      <c r="DQ176" s="359">
        <f t="shared" ca="1" si="258"/>
        <v>0</v>
      </c>
      <c r="DR176" s="359">
        <f t="shared" ca="1" si="259"/>
        <v>0</v>
      </c>
      <c r="DS176" s="359">
        <f t="shared" ca="1" si="260"/>
        <v>0</v>
      </c>
      <c r="DT176" s="359">
        <f t="shared" ca="1" si="287"/>
        <v>0</v>
      </c>
      <c r="DV176" s="362">
        <f t="shared" ca="1" si="314"/>
        <v>287</v>
      </c>
      <c r="DW176" s="362">
        <v>168</v>
      </c>
      <c r="DX176" s="371">
        <f t="shared" ca="1" si="315"/>
        <v>0</v>
      </c>
      <c r="DY176" s="359">
        <f t="shared" ca="1" si="261"/>
        <v>0</v>
      </c>
      <c r="DZ176" s="359">
        <f t="shared" ca="1" si="262"/>
        <v>0</v>
      </c>
      <c r="EA176" s="359">
        <f t="shared" ca="1" si="263"/>
        <v>0</v>
      </c>
      <c r="EB176" s="359">
        <f t="shared" ca="1" si="264"/>
        <v>0</v>
      </c>
      <c r="EC176" s="359">
        <f t="shared" ca="1" si="288"/>
        <v>0</v>
      </c>
      <c r="EE176" s="362">
        <f t="shared" ca="1" si="316"/>
        <v>287</v>
      </c>
      <c r="EF176" s="362">
        <v>168</v>
      </c>
      <c r="EG176" s="371">
        <f t="shared" ca="1" si="317"/>
        <v>0</v>
      </c>
      <c r="EH176" s="359">
        <f t="shared" ca="1" si="265"/>
        <v>0</v>
      </c>
      <c r="EI176" s="359">
        <f t="shared" ca="1" si="266"/>
        <v>0</v>
      </c>
      <c r="EJ176" s="359">
        <f t="shared" ca="1" si="267"/>
        <v>0</v>
      </c>
      <c r="EK176" s="359">
        <f t="shared" ca="1" si="268"/>
        <v>0</v>
      </c>
      <c r="EL176" s="359">
        <f t="shared" ca="1" si="289"/>
        <v>0</v>
      </c>
    </row>
    <row r="177" spans="6:142" x14ac:dyDescent="0.35">
      <c r="F177" s="372">
        <f ca="1">IFERROR(INDEX('Inflation Rates'!$A$16:$H$138,MATCH('TSP Traditional'!$H177,'Inflation Rates'!$A$16:$A$138,0),8)/INDEX('Inflation Rates'!$A$16:$H$138,MATCH('TSP Traditional'!$H177,'Inflation Rates'!$A$16:$A$138,0)-1,8)-1,F176)</f>
        <v>2.0000000000000018E-2</v>
      </c>
      <c r="G177" s="372">
        <f ca="1">IFERROR(INDEX('Inflation Rates'!$A$16:$H$138,MATCH('TSP Traditional'!$H177,'Inflation Rates'!$A$16:$A$138,0),6)/INDEX('Inflation Rates'!$A$16:$H$138,MATCH('TSP Traditional'!$H177,'Inflation Rates'!$A$16:$A$138,0)-1,6)-1,G176)</f>
        <v>2.0999999999999908E-2</v>
      </c>
      <c r="H177" s="362">
        <f t="shared" ca="1" si="318"/>
        <v>2188</v>
      </c>
      <c r="I177" s="362">
        <f t="shared" ca="1" si="319"/>
        <v>288</v>
      </c>
      <c r="J177" s="362">
        <v>169</v>
      </c>
      <c r="K177" s="371">
        <f t="shared" ca="1" si="216"/>
        <v>0</v>
      </c>
      <c r="L177" s="359">
        <f t="shared" ca="1" si="269"/>
        <v>0</v>
      </c>
      <c r="M177" s="359">
        <f t="shared" ca="1" si="270"/>
        <v>0</v>
      </c>
      <c r="N177" s="359">
        <f t="shared" ca="1" si="271"/>
        <v>0</v>
      </c>
      <c r="O177" s="359">
        <f t="shared" ca="1" si="272"/>
        <v>0</v>
      </c>
      <c r="P177" s="359">
        <f t="shared" ca="1" si="290"/>
        <v>0</v>
      </c>
      <c r="R177" s="362">
        <f t="shared" ca="1" si="320"/>
        <v>288</v>
      </c>
      <c r="S177" s="362">
        <v>168</v>
      </c>
      <c r="T177" s="371">
        <f t="shared" ca="1" si="321"/>
        <v>0</v>
      </c>
      <c r="U177" s="359">
        <f t="shared" ca="1" si="273"/>
        <v>0</v>
      </c>
      <c r="V177" s="359">
        <f t="shared" ca="1" si="274"/>
        <v>0</v>
      </c>
      <c r="W177" s="359">
        <f t="shared" ca="1" si="275"/>
        <v>0</v>
      </c>
      <c r="X177" s="359">
        <f t="shared" ca="1" si="276"/>
        <v>0</v>
      </c>
      <c r="Y177" s="359">
        <f t="shared" ca="1" si="291"/>
        <v>0</v>
      </c>
      <c r="AA177" s="362">
        <f t="shared" ca="1" si="292"/>
        <v>288</v>
      </c>
      <c r="AB177" s="362">
        <v>169</v>
      </c>
      <c r="AC177" s="371">
        <f t="shared" ca="1" si="293"/>
        <v>0</v>
      </c>
      <c r="AD177" s="359">
        <f t="shared" ca="1" si="217"/>
        <v>0</v>
      </c>
      <c r="AE177" s="359">
        <f t="shared" ca="1" si="218"/>
        <v>0</v>
      </c>
      <c r="AF177" s="359">
        <f t="shared" ca="1" si="219"/>
        <v>0</v>
      </c>
      <c r="AG177" s="359">
        <f t="shared" ca="1" si="220"/>
        <v>0</v>
      </c>
      <c r="AH177" s="359">
        <f t="shared" ca="1" si="277"/>
        <v>0</v>
      </c>
      <c r="AJ177" s="362">
        <f t="shared" ca="1" si="294"/>
        <v>288</v>
      </c>
      <c r="AK177" s="362">
        <v>169</v>
      </c>
      <c r="AL177" s="371">
        <f t="shared" ca="1" si="295"/>
        <v>0</v>
      </c>
      <c r="AM177" s="359">
        <f t="shared" ca="1" si="221"/>
        <v>0</v>
      </c>
      <c r="AN177" s="359">
        <f t="shared" ca="1" si="222"/>
        <v>0</v>
      </c>
      <c r="AO177" s="359">
        <f t="shared" ca="1" si="223"/>
        <v>0</v>
      </c>
      <c r="AP177" s="359">
        <f t="shared" ca="1" si="224"/>
        <v>0</v>
      </c>
      <c r="AQ177" s="359">
        <f t="shared" ca="1" si="278"/>
        <v>0</v>
      </c>
      <c r="AS177" s="362">
        <f t="shared" ca="1" si="296"/>
        <v>288</v>
      </c>
      <c r="AT177" s="362">
        <v>169</v>
      </c>
      <c r="AU177" s="371">
        <f t="shared" ca="1" si="297"/>
        <v>0</v>
      </c>
      <c r="AV177" s="359">
        <f t="shared" ca="1" si="225"/>
        <v>0</v>
      </c>
      <c r="AW177" s="359">
        <f t="shared" ca="1" si="226"/>
        <v>0</v>
      </c>
      <c r="AX177" s="359">
        <f t="shared" ca="1" si="227"/>
        <v>0</v>
      </c>
      <c r="AY177" s="359">
        <f t="shared" ca="1" si="228"/>
        <v>0</v>
      </c>
      <c r="AZ177" s="359">
        <f t="shared" ca="1" si="279"/>
        <v>0</v>
      </c>
      <c r="BB177" s="362">
        <f t="shared" ca="1" si="298"/>
        <v>288</v>
      </c>
      <c r="BC177" s="362">
        <v>169</v>
      </c>
      <c r="BD177" s="371">
        <f t="shared" ca="1" si="299"/>
        <v>0</v>
      </c>
      <c r="BE177" s="359">
        <f t="shared" ca="1" si="229"/>
        <v>0</v>
      </c>
      <c r="BF177" s="359">
        <f t="shared" ca="1" si="230"/>
        <v>0</v>
      </c>
      <c r="BG177" s="359">
        <f t="shared" ca="1" si="231"/>
        <v>0</v>
      </c>
      <c r="BH177" s="359">
        <f t="shared" ca="1" si="232"/>
        <v>0</v>
      </c>
      <c r="BI177" s="359">
        <f t="shared" ca="1" si="280"/>
        <v>0</v>
      </c>
      <c r="BK177" s="362">
        <f t="shared" ca="1" si="300"/>
        <v>288</v>
      </c>
      <c r="BL177" s="362">
        <v>169</v>
      </c>
      <c r="BM177" s="371">
        <f t="shared" ca="1" si="301"/>
        <v>0</v>
      </c>
      <c r="BN177" s="359">
        <f t="shared" ca="1" si="233"/>
        <v>0</v>
      </c>
      <c r="BO177" s="359">
        <f t="shared" ca="1" si="234"/>
        <v>0</v>
      </c>
      <c r="BP177" s="359">
        <f t="shared" ca="1" si="235"/>
        <v>0</v>
      </c>
      <c r="BQ177" s="359">
        <f t="shared" ca="1" si="236"/>
        <v>0</v>
      </c>
      <c r="BR177" s="359">
        <f t="shared" ca="1" si="281"/>
        <v>0</v>
      </c>
      <c r="BT177" s="362">
        <f t="shared" ca="1" si="302"/>
        <v>288</v>
      </c>
      <c r="BU177" s="362">
        <v>169</v>
      </c>
      <c r="BV177" s="371">
        <f t="shared" ca="1" si="303"/>
        <v>0</v>
      </c>
      <c r="BW177" s="359">
        <f t="shared" ca="1" si="237"/>
        <v>0</v>
      </c>
      <c r="BX177" s="359">
        <f t="shared" ca="1" si="238"/>
        <v>0</v>
      </c>
      <c r="BY177" s="359">
        <f t="shared" ca="1" si="239"/>
        <v>0</v>
      </c>
      <c r="BZ177" s="359">
        <f t="shared" ca="1" si="240"/>
        <v>0</v>
      </c>
      <c r="CA177" s="359">
        <f t="shared" ca="1" si="282"/>
        <v>0</v>
      </c>
      <c r="CC177" s="362">
        <f t="shared" ca="1" si="304"/>
        <v>288</v>
      </c>
      <c r="CD177" s="362">
        <v>169</v>
      </c>
      <c r="CE177" s="371">
        <f t="shared" ca="1" si="305"/>
        <v>0</v>
      </c>
      <c r="CF177" s="359">
        <f t="shared" ca="1" si="241"/>
        <v>0</v>
      </c>
      <c r="CG177" s="359">
        <f t="shared" ca="1" si="242"/>
        <v>0</v>
      </c>
      <c r="CH177" s="359">
        <f t="shared" ca="1" si="243"/>
        <v>0</v>
      </c>
      <c r="CI177" s="359">
        <f t="shared" ca="1" si="244"/>
        <v>0</v>
      </c>
      <c r="CJ177" s="359">
        <f t="shared" ca="1" si="283"/>
        <v>0</v>
      </c>
      <c r="CL177" s="362">
        <f t="shared" ca="1" si="306"/>
        <v>288</v>
      </c>
      <c r="CM177" s="362">
        <v>169</v>
      </c>
      <c r="CN177" s="371">
        <f t="shared" ca="1" si="307"/>
        <v>0</v>
      </c>
      <c r="CO177" s="359">
        <f t="shared" ca="1" si="245"/>
        <v>0</v>
      </c>
      <c r="CP177" s="359">
        <f t="shared" ca="1" si="246"/>
        <v>0</v>
      </c>
      <c r="CQ177" s="359">
        <f t="shared" ca="1" si="247"/>
        <v>0</v>
      </c>
      <c r="CR177" s="359">
        <f t="shared" ca="1" si="248"/>
        <v>0</v>
      </c>
      <c r="CS177" s="359">
        <f t="shared" ca="1" si="284"/>
        <v>0</v>
      </c>
      <c r="CU177" s="362">
        <f t="shared" ca="1" si="308"/>
        <v>288</v>
      </c>
      <c r="CV177" s="362">
        <v>169</v>
      </c>
      <c r="CW177" s="371">
        <f t="shared" ca="1" si="309"/>
        <v>0</v>
      </c>
      <c r="CX177" s="359">
        <f t="shared" ca="1" si="249"/>
        <v>0</v>
      </c>
      <c r="CY177" s="359">
        <f t="shared" ca="1" si="250"/>
        <v>0</v>
      </c>
      <c r="CZ177" s="359">
        <f t="shared" ca="1" si="251"/>
        <v>0</v>
      </c>
      <c r="DA177" s="359">
        <f t="shared" ca="1" si="252"/>
        <v>0</v>
      </c>
      <c r="DB177" s="359">
        <f t="shared" ca="1" si="285"/>
        <v>0</v>
      </c>
      <c r="DD177" s="362">
        <f t="shared" ca="1" si="310"/>
        <v>288</v>
      </c>
      <c r="DE177" s="362">
        <v>169</v>
      </c>
      <c r="DF177" s="371">
        <f t="shared" ca="1" si="311"/>
        <v>0</v>
      </c>
      <c r="DG177" s="359">
        <f t="shared" ca="1" si="253"/>
        <v>0</v>
      </c>
      <c r="DH177" s="359">
        <f t="shared" ca="1" si="254"/>
        <v>0</v>
      </c>
      <c r="DI177" s="359">
        <f t="shared" ca="1" si="255"/>
        <v>0</v>
      </c>
      <c r="DJ177" s="359">
        <f t="shared" ca="1" si="256"/>
        <v>0</v>
      </c>
      <c r="DK177" s="359">
        <f t="shared" ca="1" si="286"/>
        <v>0</v>
      </c>
      <c r="DM177" s="362">
        <f t="shared" ca="1" si="312"/>
        <v>288</v>
      </c>
      <c r="DN177" s="362">
        <v>169</v>
      </c>
      <c r="DO177" s="371">
        <f t="shared" ca="1" si="313"/>
        <v>0</v>
      </c>
      <c r="DP177" s="359">
        <f t="shared" ca="1" si="257"/>
        <v>0</v>
      </c>
      <c r="DQ177" s="359">
        <f t="shared" ca="1" si="258"/>
        <v>0</v>
      </c>
      <c r="DR177" s="359">
        <f t="shared" ca="1" si="259"/>
        <v>0</v>
      </c>
      <c r="DS177" s="359">
        <f t="shared" ca="1" si="260"/>
        <v>0</v>
      </c>
      <c r="DT177" s="359">
        <f t="shared" ca="1" si="287"/>
        <v>0</v>
      </c>
      <c r="DV177" s="362">
        <f t="shared" ca="1" si="314"/>
        <v>288</v>
      </c>
      <c r="DW177" s="362">
        <v>169</v>
      </c>
      <c r="DX177" s="371">
        <f t="shared" ca="1" si="315"/>
        <v>0</v>
      </c>
      <c r="DY177" s="359">
        <f t="shared" ca="1" si="261"/>
        <v>0</v>
      </c>
      <c r="DZ177" s="359">
        <f t="shared" ca="1" si="262"/>
        <v>0</v>
      </c>
      <c r="EA177" s="359">
        <f t="shared" ca="1" si="263"/>
        <v>0</v>
      </c>
      <c r="EB177" s="359">
        <f t="shared" ca="1" si="264"/>
        <v>0</v>
      </c>
      <c r="EC177" s="359">
        <f t="shared" ca="1" si="288"/>
        <v>0</v>
      </c>
      <c r="EE177" s="362">
        <f t="shared" ca="1" si="316"/>
        <v>288</v>
      </c>
      <c r="EF177" s="362">
        <v>169</v>
      </c>
      <c r="EG177" s="371">
        <f t="shared" ca="1" si="317"/>
        <v>0</v>
      </c>
      <c r="EH177" s="359">
        <f t="shared" ca="1" si="265"/>
        <v>0</v>
      </c>
      <c r="EI177" s="359">
        <f t="shared" ca="1" si="266"/>
        <v>0</v>
      </c>
      <c r="EJ177" s="359">
        <f t="shared" ca="1" si="267"/>
        <v>0</v>
      </c>
      <c r="EK177" s="359">
        <f t="shared" ca="1" si="268"/>
        <v>0</v>
      </c>
      <c r="EL177" s="359">
        <f t="shared" ca="1" si="289"/>
        <v>0</v>
      </c>
    </row>
    <row r="178" spans="6:142" x14ac:dyDescent="0.35">
      <c r="F178" s="372">
        <f ca="1">IFERROR(INDEX('Inflation Rates'!$A$16:$H$138,MATCH('TSP Traditional'!$H178,'Inflation Rates'!$A$16:$A$138,0),8)/INDEX('Inflation Rates'!$A$16:$H$138,MATCH('TSP Traditional'!$H178,'Inflation Rates'!$A$16:$A$138,0)-1,8)-1,F177)</f>
        <v>2.0000000000000018E-2</v>
      </c>
      <c r="G178" s="372">
        <f ca="1">IFERROR(INDEX('Inflation Rates'!$A$16:$H$138,MATCH('TSP Traditional'!$H178,'Inflation Rates'!$A$16:$A$138,0),6)/INDEX('Inflation Rates'!$A$16:$H$138,MATCH('TSP Traditional'!$H178,'Inflation Rates'!$A$16:$A$138,0)-1,6)-1,G177)</f>
        <v>2.0999999999999908E-2</v>
      </c>
      <c r="H178" s="362">
        <f t="shared" ca="1" si="318"/>
        <v>2189</v>
      </c>
      <c r="I178" s="362">
        <f t="shared" ca="1" si="319"/>
        <v>289</v>
      </c>
      <c r="J178" s="362">
        <v>170</v>
      </c>
      <c r="K178" s="371">
        <f t="shared" ca="1" si="216"/>
        <v>0</v>
      </c>
      <c r="L178" s="359">
        <f t="shared" ca="1" si="269"/>
        <v>0</v>
      </c>
      <c r="M178" s="359">
        <f t="shared" ca="1" si="270"/>
        <v>0</v>
      </c>
      <c r="N178" s="359">
        <f t="shared" ca="1" si="271"/>
        <v>0</v>
      </c>
      <c r="O178" s="359">
        <f t="shared" ca="1" si="272"/>
        <v>0</v>
      </c>
      <c r="P178" s="359">
        <f t="shared" ca="1" si="290"/>
        <v>0</v>
      </c>
      <c r="R178" s="362">
        <f t="shared" ca="1" si="320"/>
        <v>289</v>
      </c>
      <c r="S178" s="362">
        <v>169</v>
      </c>
      <c r="T178" s="371">
        <f t="shared" ca="1" si="321"/>
        <v>0</v>
      </c>
      <c r="U178" s="359">
        <f t="shared" ca="1" si="273"/>
        <v>0</v>
      </c>
      <c r="V178" s="359">
        <f t="shared" ca="1" si="274"/>
        <v>0</v>
      </c>
      <c r="W178" s="359">
        <f t="shared" ca="1" si="275"/>
        <v>0</v>
      </c>
      <c r="X178" s="359">
        <f t="shared" ca="1" si="276"/>
        <v>0</v>
      </c>
      <c r="Y178" s="359">
        <f t="shared" ca="1" si="291"/>
        <v>0</v>
      </c>
      <c r="AA178" s="362">
        <f t="shared" ca="1" si="292"/>
        <v>289</v>
      </c>
      <c r="AB178" s="362">
        <v>170</v>
      </c>
      <c r="AC178" s="371">
        <f t="shared" ca="1" si="293"/>
        <v>0</v>
      </c>
      <c r="AD178" s="359">
        <f t="shared" ca="1" si="217"/>
        <v>0</v>
      </c>
      <c r="AE178" s="359">
        <f t="shared" ca="1" si="218"/>
        <v>0</v>
      </c>
      <c r="AF178" s="359">
        <f t="shared" ca="1" si="219"/>
        <v>0</v>
      </c>
      <c r="AG178" s="359">
        <f t="shared" ca="1" si="220"/>
        <v>0</v>
      </c>
      <c r="AH178" s="359">
        <f t="shared" ca="1" si="277"/>
        <v>0</v>
      </c>
      <c r="AJ178" s="362">
        <f t="shared" ca="1" si="294"/>
        <v>289</v>
      </c>
      <c r="AK178" s="362">
        <v>170</v>
      </c>
      <c r="AL178" s="371">
        <f t="shared" ca="1" si="295"/>
        <v>0</v>
      </c>
      <c r="AM178" s="359">
        <f t="shared" ca="1" si="221"/>
        <v>0</v>
      </c>
      <c r="AN178" s="359">
        <f t="shared" ca="1" si="222"/>
        <v>0</v>
      </c>
      <c r="AO178" s="359">
        <f t="shared" ca="1" si="223"/>
        <v>0</v>
      </c>
      <c r="AP178" s="359">
        <f t="shared" ca="1" si="224"/>
        <v>0</v>
      </c>
      <c r="AQ178" s="359">
        <f t="shared" ca="1" si="278"/>
        <v>0</v>
      </c>
      <c r="AS178" s="362">
        <f t="shared" ca="1" si="296"/>
        <v>289</v>
      </c>
      <c r="AT178" s="362">
        <v>170</v>
      </c>
      <c r="AU178" s="371">
        <f t="shared" ca="1" si="297"/>
        <v>0</v>
      </c>
      <c r="AV178" s="359">
        <f t="shared" ca="1" si="225"/>
        <v>0</v>
      </c>
      <c r="AW178" s="359">
        <f t="shared" ca="1" si="226"/>
        <v>0</v>
      </c>
      <c r="AX178" s="359">
        <f t="shared" ca="1" si="227"/>
        <v>0</v>
      </c>
      <c r="AY178" s="359">
        <f t="shared" ca="1" si="228"/>
        <v>0</v>
      </c>
      <c r="AZ178" s="359">
        <f t="shared" ca="1" si="279"/>
        <v>0</v>
      </c>
      <c r="BB178" s="362">
        <f t="shared" ca="1" si="298"/>
        <v>289</v>
      </c>
      <c r="BC178" s="362">
        <v>170</v>
      </c>
      <c r="BD178" s="371">
        <f t="shared" ca="1" si="299"/>
        <v>0</v>
      </c>
      <c r="BE178" s="359">
        <f t="shared" ca="1" si="229"/>
        <v>0</v>
      </c>
      <c r="BF178" s="359">
        <f t="shared" ca="1" si="230"/>
        <v>0</v>
      </c>
      <c r="BG178" s="359">
        <f t="shared" ca="1" si="231"/>
        <v>0</v>
      </c>
      <c r="BH178" s="359">
        <f t="shared" ca="1" si="232"/>
        <v>0</v>
      </c>
      <c r="BI178" s="359">
        <f t="shared" ca="1" si="280"/>
        <v>0</v>
      </c>
      <c r="BK178" s="362">
        <f t="shared" ca="1" si="300"/>
        <v>289</v>
      </c>
      <c r="BL178" s="362">
        <v>170</v>
      </c>
      <c r="BM178" s="371">
        <f t="shared" ca="1" si="301"/>
        <v>0</v>
      </c>
      <c r="BN178" s="359">
        <f t="shared" ca="1" si="233"/>
        <v>0</v>
      </c>
      <c r="BO178" s="359">
        <f t="shared" ca="1" si="234"/>
        <v>0</v>
      </c>
      <c r="BP178" s="359">
        <f t="shared" ca="1" si="235"/>
        <v>0</v>
      </c>
      <c r="BQ178" s="359">
        <f t="shared" ca="1" si="236"/>
        <v>0</v>
      </c>
      <c r="BR178" s="359">
        <f t="shared" ca="1" si="281"/>
        <v>0</v>
      </c>
      <c r="BT178" s="362">
        <f t="shared" ca="1" si="302"/>
        <v>289</v>
      </c>
      <c r="BU178" s="362">
        <v>170</v>
      </c>
      <c r="BV178" s="371">
        <f t="shared" ca="1" si="303"/>
        <v>0</v>
      </c>
      <c r="BW178" s="359">
        <f t="shared" ca="1" si="237"/>
        <v>0</v>
      </c>
      <c r="BX178" s="359">
        <f t="shared" ca="1" si="238"/>
        <v>0</v>
      </c>
      <c r="BY178" s="359">
        <f t="shared" ca="1" si="239"/>
        <v>0</v>
      </c>
      <c r="BZ178" s="359">
        <f t="shared" ca="1" si="240"/>
        <v>0</v>
      </c>
      <c r="CA178" s="359">
        <f t="shared" ca="1" si="282"/>
        <v>0</v>
      </c>
      <c r="CC178" s="362">
        <f t="shared" ca="1" si="304"/>
        <v>289</v>
      </c>
      <c r="CD178" s="362">
        <v>170</v>
      </c>
      <c r="CE178" s="371">
        <f t="shared" ca="1" si="305"/>
        <v>0</v>
      </c>
      <c r="CF178" s="359">
        <f t="shared" ca="1" si="241"/>
        <v>0</v>
      </c>
      <c r="CG178" s="359">
        <f t="shared" ca="1" si="242"/>
        <v>0</v>
      </c>
      <c r="CH178" s="359">
        <f t="shared" ca="1" si="243"/>
        <v>0</v>
      </c>
      <c r="CI178" s="359">
        <f t="shared" ca="1" si="244"/>
        <v>0</v>
      </c>
      <c r="CJ178" s="359">
        <f t="shared" ca="1" si="283"/>
        <v>0</v>
      </c>
      <c r="CL178" s="362">
        <f t="shared" ca="1" si="306"/>
        <v>289</v>
      </c>
      <c r="CM178" s="362">
        <v>170</v>
      </c>
      <c r="CN178" s="371">
        <f t="shared" ca="1" si="307"/>
        <v>0</v>
      </c>
      <c r="CO178" s="359">
        <f t="shared" ca="1" si="245"/>
        <v>0</v>
      </c>
      <c r="CP178" s="359">
        <f t="shared" ca="1" si="246"/>
        <v>0</v>
      </c>
      <c r="CQ178" s="359">
        <f t="shared" ca="1" si="247"/>
        <v>0</v>
      </c>
      <c r="CR178" s="359">
        <f t="shared" ca="1" si="248"/>
        <v>0</v>
      </c>
      <c r="CS178" s="359">
        <f t="shared" ca="1" si="284"/>
        <v>0</v>
      </c>
      <c r="CU178" s="362">
        <f t="shared" ca="1" si="308"/>
        <v>289</v>
      </c>
      <c r="CV178" s="362">
        <v>170</v>
      </c>
      <c r="CW178" s="371">
        <f t="shared" ca="1" si="309"/>
        <v>0</v>
      </c>
      <c r="CX178" s="359">
        <f t="shared" ca="1" si="249"/>
        <v>0</v>
      </c>
      <c r="CY178" s="359">
        <f t="shared" ca="1" si="250"/>
        <v>0</v>
      </c>
      <c r="CZ178" s="359">
        <f t="shared" ca="1" si="251"/>
        <v>0</v>
      </c>
      <c r="DA178" s="359">
        <f t="shared" ca="1" si="252"/>
        <v>0</v>
      </c>
      <c r="DB178" s="359">
        <f t="shared" ca="1" si="285"/>
        <v>0</v>
      </c>
      <c r="DD178" s="362">
        <f t="shared" ca="1" si="310"/>
        <v>289</v>
      </c>
      <c r="DE178" s="362">
        <v>170</v>
      </c>
      <c r="DF178" s="371">
        <f t="shared" ca="1" si="311"/>
        <v>0</v>
      </c>
      <c r="DG178" s="359">
        <f t="shared" ca="1" si="253"/>
        <v>0</v>
      </c>
      <c r="DH178" s="359">
        <f t="shared" ca="1" si="254"/>
        <v>0</v>
      </c>
      <c r="DI178" s="359">
        <f t="shared" ca="1" si="255"/>
        <v>0</v>
      </c>
      <c r="DJ178" s="359">
        <f t="shared" ca="1" si="256"/>
        <v>0</v>
      </c>
      <c r="DK178" s="359">
        <f t="shared" ca="1" si="286"/>
        <v>0</v>
      </c>
      <c r="DM178" s="362">
        <f t="shared" ca="1" si="312"/>
        <v>289</v>
      </c>
      <c r="DN178" s="362">
        <v>170</v>
      </c>
      <c r="DO178" s="371">
        <f t="shared" ca="1" si="313"/>
        <v>0</v>
      </c>
      <c r="DP178" s="359">
        <f t="shared" ca="1" si="257"/>
        <v>0</v>
      </c>
      <c r="DQ178" s="359">
        <f t="shared" ca="1" si="258"/>
        <v>0</v>
      </c>
      <c r="DR178" s="359">
        <f t="shared" ca="1" si="259"/>
        <v>0</v>
      </c>
      <c r="DS178" s="359">
        <f t="shared" ca="1" si="260"/>
        <v>0</v>
      </c>
      <c r="DT178" s="359">
        <f t="shared" ca="1" si="287"/>
        <v>0</v>
      </c>
      <c r="DV178" s="362">
        <f t="shared" ca="1" si="314"/>
        <v>289</v>
      </c>
      <c r="DW178" s="362">
        <v>170</v>
      </c>
      <c r="DX178" s="371">
        <f t="shared" ca="1" si="315"/>
        <v>0</v>
      </c>
      <c r="DY178" s="359">
        <f t="shared" ca="1" si="261"/>
        <v>0</v>
      </c>
      <c r="DZ178" s="359">
        <f t="shared" ca="1" si="262"/>
        <v>0</v>
      </c>
      <c r="EA178" s="359">
        <f t="shared" ca="1" si="263"/>
        <v>0</v>
      </c>
      <c r="EB178" s="359">
        <f t="shared" ca="1" si="264"/>
        <v>0</v>
      </c>
      <c r="EC178" s="359">
        <f t="shared" ca="1" si="288"/>
        <v>0</v>
      </c>
      <c r="EE178" s="362">
        <f t="shared" ca="1" si="316"/>
        <v>289</v>
      </c>
      <c r="EF178" s="362">
        <v>170</v>
      </c>
      <c r="EG178" s="371">
        <f t="shared" ca="1" si="317"/>
        <v>0</v>
      </c>
      <c r="EH178" s="359">
        <f t="shared" ca="1" si="265"/>
        <v>0</v>
      </c>
      <c r="EI178" s="359">
        <f t="shared" ca="1" si="266"/>
        <v>0</v>
      </c>
      <c r="EJ178" s="359">
        <f t="shared" ca="1" si="267"/>
        <v>0</v>
      </c>
      <c r="EK178" s="359">
        <f t="shared" ca="1" si="268"/>
        <v>0</v>
      </c>
      <c r="EL178" s="359">
        <f t="shared" ca="1" si="289"/>
        <v>0</v>
      </c>
    </row>
    <row r="179" spans="6:142" x14ac:dyDescent="0.35">
      <c r="F179" s="372">
        <f ca="1">IFERROR(INDEX('Inflation Rates'!$A$16:$H$138,MATCH('TSP Traditional'!$H179,'Inflation Rates'!$A$16:$A$138,0),8)/INDEX('Inflation Rates'!$A$16:$H$138,MATCH('TSP Traditional'!$H179,'Inflation Rates'!$A$16:$A$138,0)-1,8)-1,F178)</f>
        <v>2.0000000000000018E-2</v>
      </c>
      <c r="G179" s="372">
        <f ca="1">IFERROR(INDEX('Inflation Rates'!$A$16:$H$138,MATCH('TSP Traditional'!$H179,'Inflation Rates'!$A$16:$A$138,0),6)/INDEX('Inflation Rates'!$A$16:$H$138,MATCH('TSP Traditional'!$H179,'Inflation Rates'!$A$16:$A$138,0)-1,6)-1,G178)</f>
        <v>2.0999999999999908E-2</v>
      </c>
      <c r="H179" s="362">
        <f t="shared" ca="1" si="318"/>
        <v>2190</v>
      </c>
      <c r="I179" s="362">
        <f t="shared" ca="1" si="319"/>
        <v>290</v>
      </c>
      <c r="J179" s="362">
        <v>171</v>
      </c>
      <c r="K179" s="371">
        <f t="shared" ca="1" si="216"/>
        <v>0</v>
      </c>
      <c r="L179" s="359">
        <f t="shared" ca="1" si="269"/>
        <v>0</v>
      </c>
      <c r="M179" s="359">
        <f t="shared" ca="1" si="270"/>
        <v>0</v>
      </c>
      <c r="N179" s="359">
        <f t="shared" ca="1" si="271"/>
        <v>0</v>
      </c>
      <c r="O179" s="359">
        <f t="shared" ca="1" si="272"/>
        <v>0</v>
      </c>
      <c r="P179" s="359">
        <f t="shared" ca="1" si="290"/>
        <v>0</v>
      </c>
      <c r="R179" s="362">
        <f t="shared" ca="1" si="320"/>
        <v>290</v>
      </c>
      <c r="S179" s="362">
        <v>170</v>
      </c>
      <c r="T179" s="371">
        <f t="shared" ca="1" si="321"/>
        <v>0</v>
      </c>
      <c r="U179" s="359">
        <f t="shared" ca="1" si="273"/>
        <v>0</v>
      </c>
      <c r="V179" s="359">
        <f t="shared" ca="1" si="274"/>
        <v>0</v>
      </c>
      <c r="W179" s="359">
        <f t="shared" ca="1" si="275"/>
        <v>0</v>
      </c>
      <c r="X179" s="359">
        <f t="shared" ca="1" si="276"/>
        <v>0</v>
      </c>
      <c r="Y179" s="359">
        <f t="shared" ca="1" si="291"/>
        <v>0</v>
      </c>
      <c r="AA179" s="362">
        <f t="shared" ca="1" si="292"/>
        <v>290</v>
      </c>
      <c r="AB179" s="362">
        <v>171</v>
      </c>
      <c r="AC179" s="371">
        <f t="shared" ca="1" si="293"/>
        <v>0</v>
      </c>
      <c r="AD179" s="359">
        <f t="shared" ca="1" si="217"/>
        <v>0</v>
      </c>
      <c r="AE179" s="359">
        <f t="shared" ca="1" si="218"/>
        <v>0</v>
      </c>
      <c r="AF179" s="359">
        <f t="shared" ca="1" si="219"/>
        <v>0</v>
      </c>
      <c r="AG179" s="359">
        <f t="shared" ca="1" si="220"/>
        <v>0</v>
      </c>
      <c r="AH179" s="359">
        <f t="shared" ca="1" si="277"/>
        <v>0</v>
      </c>
      <c r="AJ179" s="362">
        <f t="shared" ca="1" si="294"/>
        <v>290</v>
      </c>
      <c r="AK179" s="362">
        <v>171</v>
      </c>
      <c r="AL179" s="371">
        <f t="shared" ca="1" si="295"/>
        <v>0</v>
      </c>
      <c r="AM179" s="359">
        <f t="shared" ca="1" si="221"/>
        <v>0</v>
      </c>
      <c r="AN179" s="359">
        <f t="shared" ca="1" si="222"/>
        <v>0</v>
      </c>
      <c r="AO179" s="359">
        <f t="shared" ca="1" si="223"/>
        <v>0</v>
      </c>
      <c r="AP179" s="359">
        <f t="shared" ca="1" si="224"/>
        <v>0</v>
      </c>
      <c r="AQ179" s="359">
        <f t="shared" ca="1" si="278"/>
        <v>0</v>
      </c>
      <c r="AS179" s="362">
        <f t="shared" ca="1" si="296"/>
        <v>290</v>
      </c>
      <c r="AT179" s="362">
        <v>171</v>
      </c>
      <c r="AU179" s="371">
        <f t="shared" ca="1" si="297"/>
        <v>0</v>
      </c>
      <c r="AV179" s="359">
        <f t="shared" ca="1" si="225"/>
        <v>0</v>
      </c>
      <c r="AW179" s="359">
        <f t="shared" ca="1" si="226"/>
        <v>0</v>
      </c>
      <c r="AX179" s="359">
        <f t="shared" ca="1" si="227"/>
        <v>0</v>
      </c>
      <c r="AY179" s="359">
        <f t="shared" ca="1" si="228"/>
        <v>0</v>
      </c>
      <c r="AZ179" s="359">
        <f t="shared" ca="1" si="279"/>
        <v>0</v>
      </c>
      <c r="BB179" s="362">
        <f t="shared" ca="1" si="298"/>
        <v>290</v>
      </c>
      <c r="BC179" s="362">
        <v>171</v>
      </c>
      <c r="BD179" s="371">
        <f t="shared" ca="1" si="299"/>
        <v>0</v>
      </c>
      <c r="BE179" s="359">
        <f t="shared" ca="1" si="229"/>
        <v>0</v>
      </c>
      <c r="BF179" s="359">
        <f t="shared" ca="1" si="230"/>
        <v>0</v>
      </c>
      <c r="BG179" s="359">
        <f t="shared" ca="1" si="231"/>
        <v>0</v>
      </c>
      <c r="BH179" s="359">
        <f t="shared" ca="1" si="232"/>
        <v>0</v>
      </c>
      <c r="BI179" s="359">
        <f t="shared" ca="1" si="280"/>
        <v>0</v>
      </c>
      <c r="BK179" s="362">
        <f t="shared" ca="1" si="300"/>
        <v>290</v>
      </c>
      <c r="BL179" s="362">
        <v>171</v>
      </c>
      <c r="BM179" s="371">
        <f t="shared" ca="1" si="301"/>
        <v>0</v>
      </c>
      <c r="BN179" s="359">
        <f t="shared" ca="1" si="233"/>
        <v>0</v>
      </c>
      <c r="BO179" s="359">
        <f t="shared" ca="1" si="234"/>
        <v>0</v>
      </c>
      <c r="BP179" s="359">
        <f t="shared" ca="1" si="235"/>
        <v>0</v>
      </c>
      <c r="BQ179" s="359">
        <f t="shared" ca="1" si="236"/>
        <v>0</v>
      </c>
      <c r="BR179" s="359">
        <f t="shared" ca="1" si="281"/>
        <v>0</v>
      </c>
      <c r="BT179" s="362">
        <f t="shared" ca="1" si="302"/>
        <v>290</v>
      </c>
      <c r="BU179" s="362">
        <v>171</v>
      </c>
      <c r="BV179" s="371">
        <f t="shared" ca="1" si="303"/>
        <v>0</v>
      </c>
      <c r="BW179" s="359">
        <f t="shared" ca="1" si="237"/>
        <v>0</v>
      </c>
      <c r="BX179" s="359">
        <f t="shared" ca="1" si="238"/>
        <v>0</v>
      </c>
      <c r="BY179" s="359">
        <f t="shared" ca="1" si="239"/>
        <v>0</v>
      </c>
      <c r="BZ179" s="359">
        <f t="shared" ca="1" si="240"/>
        <v>0</v>
      </c>
      <c r="CA179" s="359">
        <f t="shared" ca="1" si="282"/>
        <v>0</v>
      </c>
      <c r="CC179" s="362">
        <f t="shared" ca="1" si="304"/>
        <v>290</v>
      </c>
      <c r="CD179" s="362">
        <v>171</v>
      </c>
      <c r="CE179" s="371">
        <f t="shared" ca="1" si="305"/>
        <v>0</v>
      </c>
      <c r="CF179" s="359">
        <f t="shared" ca="1" si="241"/>
        <v>0</v>
      </c>
      <c r="CG179" s="359">
        <f t="shared" ca="1" si="242"/>
        <v>0</v>
      </c>
      <c r="CH179" s="359">
        <f t="shared" ca="1" si="243"/>
        <v>0</v>
      </c>
      <c r="CI179" s="359">
        <f t="shared" ca="1" si="244"/>
        <v>0</v>
      </c>
      <c r="CJ179" s="359">
        <f t="shared" ca="1" si="283"/>
        <v>0</v>
      </c>
      <c r="CL179" s="362">
        <f t="shared" ca="1" si="306"/>
        <v>290</v>
      </c>
      <c r="CM179" s="362">
        <v>171</v>
      </c>
      <c r="CN179" s="371">
        <f t="shared" ca="1" si="307"/>
        <v>0</v>
      </c>
      <c r="CO179" s="359">
        <f t="shared" ca="1" si="245"/>
        <v>0</v>
      </c>
      <c r="CP179" s="359">
        <f t="shared" ca="1" si="246"/>
        <v>0</v>
      </c>
      <c r="CQ179" s="359">
        <f t="shared" ca="1" si="247"/>
        <v>0</v>
      </c>
      <c r="CR179" s="359">
        <f t="shared" ca="1" si="248"/>
        <v>0</v>
      </c>
      <c r="CS179" s="359">
        <f t="shared" ca="1" si="284"/>
        <v>0</v>
      </c>
      <c r="CU179" s="362">
        <f t="shared" ca="1" si="308"/>
        <v>290</v>
      </c>
      <c r="CV179" s="362">
        <v>171</v>
      </c>
      <c r="CW179" s="371">
        <f t="shared" ca="1" si="309"/>
        <v>0</v>
      </c>
      <c r="CX179" s="359">
        <f t="shared" ca="1" si="249"/>
        <v>0</v>
      </c>
      <c r="CY179" s="359">
        <f t="shared" ca="1" si="250"/>
        <v>0</v>
      </c>
      <c r="CZ179" s="359">
        <f t="shared" ca="1" si="251"/>
        <v>0</v>
      </c>
      <c r="DA179" s="359">
        <f t="shared" ca="1" si="252"/>
        <v>0</v>
      </c>
      <c r="DB179" s="359">
        <f t="shared" ca="1" si="285"/>
        <v>0</v>
      </c>
      <c r="DD179" s="362">
        <f t="shared" ca="1" si="310"/>
        <v>290</v>
      </c>
      <c r="DE179" s="362">
        <v>171</v>
      </c>
      <c r="DF179" s="371">
        <f t="shared" ca="1" si="311"/>
        <v>0</v>
      </c>
      <c r="DG179" s="359">
        <f t="shared" ca="1" si="253"/>
        <v>0</v>
      </c>
      <c r="DH179" s="359">
        <f t="shared" ca="1" si="254"/>
        <v>0</v>
      </c>
      <c r="DI179" s="359">
        <f t="shared" ca="1" si="255"/>
        <v>0</v>
      </c>
      <c r="DJ179" s="359">
        <f t="shared" ca="1" si="256"/>
        <v>0</v>
      </c>
      <c r="DK179" s="359">
        <f t="shared" ca="1" si="286"/>
        <v>0</v>
      </c>
      <c r="DM179" s="362">
        <f t="shared" ca="1" si="312"/>
        <v>290</v>
      </c>
      <c r="DN179" s="362">
        <v>171</v>
      </c>
      <c r="DO179" s="371">
        <f t="shared" ca="1" si="313"/>
        <v>0</v>
      </c>
      <c r="DP179" s="359">
        <f t="shared" ca="1" si="257"/>
        <v>0</v>
      </c>
      <c r="DQ179" s="359">
        <f t="shared" ca="1" si="258"/>
        <v>0</v>
      </c>
      <c r="DR179" s="359">
        <f t="shared" ca="1" si="259"/>
        <v>0</v>
      </c>
      <c r="DS179" s="359">
        <f t="shared" ca="1" si="260"/>
        <v>0</v>
      </c>
      <c r="DT179" s="359">
        <f t="shared" ca="1" si="287"/>
        <v>0</v>
      </c>
      <c r="DV179" s="362">
        <f t="shared" ca="1" si="314"/>
        <v>290</v>
      </c>
      <c r="DW179" s="362">
        <v>171</v>
      </c>
      <c r="DX179" s="371">
        <f t="shared" ca="1" si="315"/>
        <v>0</v>
      </c>
      <c r="DY179" s="359">
        <f t="shared" ca="1" si="261"/>
        <v>0</v>
      </c>
      <c r="DZ179" s="359">
        <f t="shared" ca="1" si="262"/>
        <v>0</v>
      </c>
      <c r="EA179" s="359">
        <f t="shared" ca="1" si="263"/>
        <v>0</v>
      </c>
      <c r="EB179" s="359">
        <f t="shared" ca="1" si="264"/>
        <v>0</v>
      </c>
      <c r="EC179" s="359">
        <f t="shared" ca="1" si="288"/>
        <v>0</v>
      </c>
      <c r="EE179" s="362">
        <f t="shared" ca="1" si="316"/>
        <v>290</v>
      </c>
      <c r="EF179" s="362">
        <v>171</v>
      </c>
      <c r="EG179" s="371">
        <f t="shared" ca="1" si="317"/>
        <v>0</v>
      </c>
      <c r="EH179" s="359">
        <f t="shared" ca="1" si="265"/>
        <v>0</v>
      </c>
      <c r="EI179" s="359">
        <f t="shared" ca="1" si="266"/>
        <v>0</v>
      </c>
      <c r="EJ179" s="359">
        <f t="shared" ca="1" si="267"/>
        <v>0</v>
      </c>
      <c r="EK179" s="359">
        <f t="shared" ca="1" si="268"/>
        <v>0</v>
      </c>
      <c r="EL179" s="359">
        <f t="shared" ca="1" si="289"/>
        <v>0</v>
      </c>
    </row>
    <row r="180" spans="6:142" x14ac:dyDescent="0.35">
      <c r="F180" s="372">
        <f ca="1">IFERROR(INDEX('Inflation Rates'!$A$16:$H$138,MATCH('TSP Traditional'!$H180,'Inflation Rates'!$A$16:$A$138,0),8)/INDEX('Inflation Rates'!$A$16:$H$138,MATCH('TSP Traditional'!$H180,'Inflation Rates'!$A$16:$A$138,0)-1,8)-1,F179)</f>
        <v>2.0000000000000018E-2</v>
      </c>
      <c r="G180" s="372">
        <f ca="1">IFERROR(INDEX('Inflation Rates'!$A$16:$H$138,MATCH('TSP Traditional'!$H180,'Inflation Rates'!$A$16:$A$138,0),6)/INDEX('Inflation Rates'!$A$16:$H$138,MATCH('TSP Traditional'!$H180,'Inflation Rates'!$A$16:$A$138,0)-1,6)-1,G179)</f>
        <v>2.0999999999999908E-2</v>
      </c>
      <c r="H180" s="362">
        <f t="shared" ca="1" si="318"/>
        <v>2191</v>
      </c>
      <c r="I180" s="362">
        <f t="shared" ca="1" si="319"/>
        <v>291</v>
      </c>
      <c r="J180" s="362">
        <v>172</v>
      </c>
      <c r="K180" s="371">
        <f t="shared" ca="1" si="216"/>
        <v>0</v>
      </c>
      <c r="L180" s="359">
        <f t="shared" ca="1" si="269"/>
        <v>0</v>
      </c>
      <c r="M180" s="359">
        <f t="shared" ca="1" si="270"/>
        <v>0</v>
      </c>
      <c r="N180" s="359">
        <f t="shared" ca="1" si="271"/>
        <v>0</v>
      </c>
      <c r="O180" s="359">
        <f t="shared" ca="1" si="272"/>
        <v>0</v>
      </c>
      <c r="P180" s="359">
        <f t="shared" ca="1" si="290"/>
        <v>0</v>
      </c>
      <c r="R180" s="362">
        <f t="shared" ca="1" si="320"/>
        <v>291</v>
      </c>
      <c r="S180" s="362">
        <v>171</v>
      </c>
      <c r="T180" s="371">
        <f t="shared" ca="1" si="321"/>
        <v>0</v>
      </c>
      <c r="U180" s="359">
        <f t="shared" ca="1" si="273"/>
        <v>0</v>
      </c>
      <c r="V180" s="359">
        <f t="shared" ca="1" si="274"/>
        <v>0</v>
      </c>
      <c r="W180" s="359">
        <f t="shared" ca="1" si="275"/>
        <v>0</v>
      </c>
      <c r="X180" s="359">
        <f t="shared" ca="1" si="276"/>
        <v>0</v>
      </c>
      <c r="Y180" s="359">
        <f t="shared" ca="1" si="291"/>
        <v>0</v>
      </c>
      <c r="AA180" s="362">
        <f t="shared" ca="1" si="292"/>
        <v>291</v>
      </c>
      <c r="AB180" s="362">
        <v>172</v>
      </c>
      <c r="AC180" s="371">
        <f t="shared" ca="1" si="293"/>
        <v>0</v>
      </c>
      <c r="AD180" s="359">
        <f t="shared" ca="1" si="217"/>
        <v>0</v>
      </c>
      <c r="AE180" s="359">
        <f t="shared" ca="1" si="218"/>
        <v>0</v>
      </c>
      <c r="AF180" s="359">
        <f t="shared" ca="1" si="219"/>
        <v>0</v>
      </c>
      <c r="AG180" s="359">
        <f t="shared" ca="1" si="220"/>
        <v>0</v>
      </c>
      <c r="AH180" s="359">
        <f t="shared" ca="1" si="277"/>
        <v>0</v>
      </c>
      <c r="AJ180" s="362">
        <f t="shared" ca="1" si="294"/>
        <v>291</v>
      </c>
      <c r="AK180" s="362">
        <v>172</v>
      </c>
      <c r="AL180" s="371">
        <f t="shared" ca="1" si="295"/>
        <v>0</v>
      </c>
      <c r="AM180" s="359">
        <f t="shared" ca="1" si="221"/>
        <v>0</v>
      </c>
      <c r="AN180" s="359">
        <f t="shared" ca="1" si="222"/>
        <v>0</v>
      </c>
      <c r="AO180" s="359">
        <f t="shared" ca="1" si="223"/>
        <v>0</v>
      </c>
      <c r="AP180" s="359">
        <f t="shared" ca="1" si="224"/>
        <v>0</v>
      </c>
      <c r="AQ180" s="359">
        <f t="shared" ca="1" si="278"/>
        <v>0</v>
      </c>
      <c r="AS180" s="362">
        <f t="shared" ca="1" si="296"/>
        <v>291</v>
      </c>
      <c r="AT180" s="362">
        <v>172</v>
      </c>
      <c r="AU180" s="371">
        <f t="shared" ca="1" si="297"/>
        <v>0</v>
      </c>
      <c r="AV180" s="359">
        <f t="shared" ca="1" si="225"/>
        <v>0</v>
      </c>
      <c r="AW180" s="359">
        <f t="shared" ca="1" si="226"/>
        <v>0</v>
      </c>
      <c r="AX180" s="359">
        <f t="shared" ca="1" si="227"/>
        <v>0</v>
      </c>
      <c r="AY180" s="359">
        <f t="shared" ca="1" si="228"/>
        <v>0</v>
      </c>
      <c r="AZ180" s="359">
        <f t="shared" ca="1" si="279"/>
        <v>0</v>
      </c>
      <c r="BB180" s="362">
        <f t="shared" ca="1" si="298"/>
        <v>291</v>
      </c>
      <c r="BC180" s="362">
        <v>172</v>
      </c>
      <c r="BD180" s="371">
        <f t="shared" ca="1" si="299"/>
        <v>0</v>
      </c>
      <c r="BE180" s="359">
        <f t="shared" ca="1" si="229"/>
        <v>0</v>
      </c>
      <c r="BF180" s="359">
        <f t="shared" ca="1" si="230"/>
        <v>0</v>
      </c>
      <c r="BG180" s="359">
        <f t="shared" ca="1" si="231"/>
        <v>0</v>
      </c>
      <c r="BH180" s="359">
        <f t="shared" ca="1" si="232"/>
        <v>0</v>
      </c>
      <c r="BI180" s="359">
        <f t="shared" ca="1" si="280"/>
        <v>0</v>
      </c>
      <c r="BK180" s="362">
        <f t="shared" ca="1" si="300"/>
        <v>291</v>
      </c>
      <c r="BL180" s="362">
        <v>172</v>
      </c>
      <c r="BM180" s="371">
        <f t="shared" ca="1" si="301"/>
        <v>0</v>
      </c>
      <c r="BN180" s="359">
        <f t="shared" ca="1" si="233"/>
        <v>0</v>
      </c>
      <c r="BO180" s="359">
        <f t="shared" ca="1" si="234"/>
        <v>0</v>
      </c>
      <c r="BP180" s="359">
        <f t="shared" ca="1" si="235"/>
        <v>0</v>
      </c>
      <c r="BQ180" s="359">
        <f t="shared" ca="1" si="236"/>
        <v>0</v>
      </c>
      <c r="BR180" s="359">
        <f t="shared" ca="1" si="281"/>
        <v>0</v>
      </c>
      <c r="BT180" s="362">
        <f t="shared" ca="1" si="302"/>
        <v>291</v>
      </c>
      <c r="BU180" s="362">
        <v>172</v>
      </c>
      <c r="BV180" s="371">
        <f t="shared" ca="1" si="303"/>
        <v>0</v>
      </c>
      <c r="BW180" s="359">
        <f t="shared" ca="1" si="237"/>
        <v>0</v>
      </c>
      <c r="BX180" s="359">
        <f t="shared" ca="1" si="238"/>
        <v>0</v>
      </c>
      <c r="BY180" s="359">
        <f t="shared" ca="1" si="239"/>
        <v>0</v>
      </c>
      <c r="BZ180" s="359">
        <f t="shared" ca="1" si="240"/>
        <v>0</v>
      </c>
      <c r="CA180" s="359">
        <f t="shared" ca="1" si="282"/>
        <v>0</v>
      </c>
      <c r="CC180" s="362">
        <f t="shared" ca="1" si="304"/>
        <v>291</v>
      </c>
      <c r="CD180" s="362">
        <v>172</v>
      </c>
      <c r="CE180" s="371">
        <f t="shared" ca="1" si="305"/>
        <v>0</v>
      </c>
      <c r="CF180" s="359">
        <f t="shared" ca="1" si="241"/>
        <v>0</v>
      </c>
      <c r="CG180" s="359">
        <f t="shared" ca="1" si="242"/>
        <v>0</v>
      </c>
      <c r="CH180" s="359">
        <f t="shared" ca="1" si="243"/>
        <v>0</v>
      </c>
      <c r="CI180" s="359">
        <f t="shared" ca="1" si="244"/>
        <v>0</v>
      </c>
      <c r="CJ180" s="359">
        <f t="shared" ca="1" si="283"/>
        <v>0</v>
      </c>
      <c r="CL180" s="362">
        <f t="shared" ca="1" si="306"/>
        <v>291</v>
      </c>
      <c r="CM180" s="362">
        <v>172</v>
      </c>
      <c r="CN180" s="371">
        <f t="shared" ca="1" si="307"/>
        <v>0</v>
      </c>
      <c r="CO180" s="359">
        <f t="shared" ca="1" si="245"/>
        <v>0</v>
      </c>
      <c r="CP180" s="359">
        <f t="shared" ca="1" si="246"/>
        <v>0</v>
      </c>
      <c r="CQ180" s="359">
        <f t="shared" ca="1" si="247"/>
        <v>0</v>
      </c>
      <c r="CR180" s="359">
        <f t="shared" ca="1" si="248"/>
        <v>0</v>
      </c>
      <c r="CS180" s="359">
        <f t="shared" ca="1" si="284"/>
        <v>0</v>
      </c>
      <c r="CU180" s="362">
        <f t="shared" ca="1" si="308"/>
        <v>291</v>
      </c>
      <c r="CV180" s="362">
        <v>172</v>
      </c>
      <c r="CW180" s="371">
        <f t="shared" ca="1" si="309"/>
        <v>0</v>
      </c>
      <c r="CX180" s="359">
        <f t="shared" ca="1" si="249"/>
        <v>0</v>
      </c>
      <c r="CY180" s="359">
        <f t="shared" ca="1" si="250"/>
        <v>0</v>
      </c>
      <c r="CZ180" s="359">
        <f t="shared" ca="1" si="251"/>
        <v>0</v>
      </c>
      <c r="DA180" s="359">
        <f t="shared" ca="1" si="252"/>
        <v>0</v>
      </c>
      <c r="DB180" s="359">
        <f t="shared" ca="1" si="285"/>
        <v>0</v>
      </c>
      <c r="DD180" s="362">
        <f t="shared" ca="1" si="310"/>
        <v>291</v>
      </c>
      <c r="DE180" s="362">
        <v>172</v>
      </c>
      <c r="DF180" s="371">
        <f t="shared" ca="1" si="311"/>
        <v>0</v>
      </c>
      <c r="DG180" s="359">
        <f t="shared" ca="1" si="253"/>
        <v>0</v>
      </c>
      <c r="DH180" s="359">
        <f t="shared" ca="1" si="254"/>
        <v>0</v>
      </c>
      <c r="DI180" s="359">
        <f t="shared" ca="1" si="255"/>
        <v>0</v>
      </c>
      <c r="DJ180" s="359">
        <f t="shared" ca="1" si="256"/>
        <v>0</v>
      </c>
      <c r="DK180" s="359">
        <f t="shared" ca="1" si="286"/>
        <v>0</v>
      </c>
      <c r="DM180" s="362">
        <f t="shared" ca="1" si="312"/>
        <v>291</v>
      </c>
      <c r="DN180" s="362">
        <v>172</v>
      </c>
      <c r="DO180" s="371">
        <f t="shared" ca="1" si="313"/>
        <v>0</v>
      </c>
      <c r="DP180" s="359">
        <f t="shared" ca="1" si="257"/>
        <v>0</v>
      </c>
      <c r="DQ180" s="359">
        <f t="shared" ca="1" si="258"/>
        <v>0</v>
      </c>
      <c r="DR180" s="359">
        <f t="shared" ca="1" si="259"/>
        <v>0</v>
      </c>
      <c r="DS180" s="359">
        <f t="shared" ca="1" si="260"/>
        <v>0</v>
      </c>
      <c r="DT180" s="359">
        <f t="shared" ca="1" si="287"/>
        <v>0</v>
      </c>
      <c r="DV180" s="362">
        <f t="shared" ca="1" si="314"/>
        <v>291</v>
      </c>
      <c r="DW180" s="362">
        <v>172</v>
      </c>
      <c r="DX180" s="371">
        <f t="shared" ca="1" si="315"/>
        <v>0</v>
      </c>
      <c r="DY180" s="359">
        <f t="shared" ca="1" si="261"/>
        <v>0</v>
      </c>
      <c r="DZ180" s="359">
        <f t="shared" ca="1" si="262"/>
        <v>0</v>
      </c>
      <c r="EA180" s="359">
        <f t="shared" ca="1" si="263"/>
        <v>0</v>
      </c>
      <c r="EB180" s="359">
        <f t="shared" ca="1" si="264"/>
        <v>0</v>
      </c>
      <c r="EC180" s="359">
        <f t="shared" ca="1" si="288"/>
        <v>0</v>
      </c>
      <c r="EE180" s="362">
        <f t="shared" ca="1" si="316"/>
        <v>291</v>
      </c>
      <c r="EF180" s="362">
        <v>172</v>
      </c>
      <c r="EG180" s="371">
        <f t="shared" ca="1" si="317"/>
        <v>0</v>
      </c>
      <c r="EH180" s="359">
        <f t="shared" ca="1" si="265"/>
        <v>0</v>
      </c>
      <c r="EI180" s="359">
        <f t="shared" ca="1" si="266"/>
        <v>0</v>
      </c>
      <c r="EJ180" s="359">
        <f t="shared" ca="1" si="267"/>
        <v>0</v>
      </c>
      <c r="EK180" s="359">
        <f t="shared" ca="1" si="268"/>
        <v>0</v>
      </c>
      <c r="EL180" s="359">
        <f t="shared" ca="1" si="289"/>
        <v>0</v>
      </c>
    </row>
    <row r="181" spans="6:142" x14ac:dyDescent="0.35">
      <c r="F181" s="372">
        <f ca="1">IFERROR(INDEX('Inflation Rates'!$A$16:$H$138,MATCH('TSP Traditional'!$H181,'Inflation Rates'!$A$16:$A$138,0),8)/INDEX('Inflation Rates'!$A$16:$H$138,MATCH('TSP Traditional'!$H181,'Inflation Rates'!$A$16:$A$138,0)-1,8)-1,F180)</f>
        <v>2.0000000000000018E-2</v>
      </c>
      <c r="G181" s="372">
        <f ca="1">IFERROR(INDEX('Inflation Rates'!$A$16:$H$138,MATCH('TSP Traditional'!$H181,'Inflation Rates'!$A$16:$A$138,0),6)/INDEX('Inflation Rates'!$A$16:$H$138,MATCH('TSP Traditional'!$H181,'Inflation Rates'!$A$16:$A$138,0)-1,6)-1,G180)</f>
        <v>2.0999999999999908E-2</v>
      </c>
      <c r="H181" s="362">
        <f t="shared" ca="1" si="318"/>
        <v>2192</v>
      </c>
      <c r="I181" s="362">
        <f t="shared" ca="1" si="319"/>
        <v>292</v>
      </c>
      <c r="J181" s="362">
        <v>173</v>
      </c>
      <c r="K181" s="371">
        <f t="shared" ca="1" si="216"/>
        <v>0</v>
      </c>
      <c r="L181" s="359">
        <f t="shared" ca="1" si="269"/>
        <v>0</v>
      </c>
      <c r="M181" s="359">
        <f t="shared" ca="1" si="270"/>
        <v>0</v>
      </c>
      <c r="N181" s="359">
        <f t="shared" ca="1" si="271"/>
        <v>0</v>
      </c>
      <c r="O181" s="359">
        <f t="shared" ca="1" si="272"/>
        <v>0</v>
      </c>
      <c r="P181" s="359">
        <f t="shared" ca="1" si="290"/>
        <v>0</v>
      </c>
      <c r="R181" s="362">
        <f t="shared" ca="1" si="320"/>
        <v>292</v>
      </c>
      <c r="S181" s="362">
        <v>172</v>
      </c>
      <c r="T181" s="371">
        <f t="shared" ca="1" si="321"/>
        <v>0</v>
      </c>
      <c r="U181" s="359">
        <f t="shared" ca="1" si="273"/>
        <v>0</v>
      </c>
      <c r="V181" s="359">
        <f t="shared" ca="1" si="274"/>
        <v>0</v>
      </c>
      <c r="W181" s="359">
        <f t="shared" ca="1" si="275"/>
        <v>0</v>
      </c>
      <c r="X181" s="359">
        <f t="shared" ca="1" si="276"/>
        <v>0</v>
      </c>
      <c r="Y181" s="359">
        <f t="shared" ca="1" si="291"/>
        <v>0</v>
      </c>
      <c r="AA181" s="362">
        <f t="shared" ca="1" si="292"/>
        <v>292</v>
      </c>
      <c r="AB181" s="362">
        <v>173</v>
      </c>
      <c r="AC181" s="371">
        <f t="shared" ca="1" si="293"/>
        <v>0</v>
      </c>
      <c r="AD181" s="359">
        <f t="shared" ca="1" si="217"/>
        <v>0</v>
      </c>
      <c r="AE181" s="359">
        <f t="shared" ca="1" si="218"/>
        <v>0</v>
      </c>
      <c r="AF181" s="359">
        <f t="shared" ca="1" si="219"/>
        <v>0</v>
      </c>
      <c r="AG181" s="359">
        <f t="shared" ca="1" si="220"/>
        <v>0</v>
      </c>
      <c r="AH181" s="359">
        <f t="shared" ca="1" si="277"/>
        <v>0</v>
      </c>
      <c r="AJ181" s="362">
        <f t="shared" ca="1" si="294"/>
        <v>292</v>
      </c>
      <c r="AK181" s="362">
        <v>173</v>
      </c>
      <c r="AL181" s="371">
        <f t="shared" ca="1" si="295"/>
        <v>0</v>
      </c>
      <c r="AM181" s="359">
        <f t="shared" ca="1" si="221"/>
        <v>0</v>
      </c>
      <c r="AN181" s="359">
        <f t="shared" ca="1" si="222"/>
        <v>0</v>
      </c>
      <c r="AO181" s="359">
        <f t="shared" ca="1" si="223"/>
        <v>0</v>
      </c>
      <c r="AP181" s="359">
        <f t="shared" ca="1" si="224"/>
        <v>0</v>
      </c>
      <c r="AQ181" s="359">
        <f t="shared" ca="1" si="278"/>
        <v>0</v>
      </c>
      <c r="AS181" s="362">
        <f t="shared" ca="1" si="296"/>
        <v>292</v>
      </c>
      <c r="AT181" s="362">
        <v>173</v>
      </c>
      <c r="AU181" s="371">
        <f t="shared" ca="1" si="297"/>
        <v>0</v>
      </c>
      <c r="AV181" s="359">
        <f t="shared" ca="1" si="225"/>
        <v>0</v>
      </c>
      <c r="AW181" s="359">
        <f t="shared" ca="1" si="226"/>
        <v>0</v>
      </c>
      <c r="AX181" s="359">
        <f t="shared" ca="1" si="227"/>
        <v>0</v>
      </c>
      <c r="AY181" s="359">
        <f t="shared" ca="1" si="228"/>
        <v>0</v>
      </c>
      <c r="AZ181" s="359">
        <f t="shared" ca="1" si="279"/>
        <v>0</v>
      </c>
      <c r="BB181" s="362">
        <f t="shared" ca="1" si="298"/>
        <v>292</v>
      </c>
      <c r="BC181" s="362">
        <v>173</v>
      </c>
      <c r="BD181" s="371">
        <f t="shared" ca="1" si="299"/>
        <v>0</v>
      </c>
      <c r="BE181" s="359">
        <f t="shared" ca="1" si="229"/>
        <v>0</v>
      </c>
      <c r="BF181" s="359">
        <f t="shared" ca="1" si="230"/>
        <v>0</v>
      </c>
      <c r="BG181" s="359">
        <f t="shared" ca="1" si="231"/>
        <v>0</v>
      </c>
      <c r="BH181" s="359">
        <f t="shared" ca="1" si="232"/>
        <v>0</v>
      </c>
      <c r="BI181" s="359">
        <f t="shared" ca="1" si="280"/>
        <v>0</v>
      </c>
      <c r="BK181" s="362">
        <f t="shared" ca="1" si="300"/>
        <v>292</v>
      </c>
      <c r="BL181" s="362">
        <v>173</v>
      </c>
      <c r="BM181" s="371">
        <f t="shared" ca="1" si="301"/>
        <v>0</v>
      </c>
      <c r="BN181" s="359">
        <f t="shared" ca="1" si="233"/>
        <v>0</v>
      </c>
      <c r="BO181" s="359">
        <f t="shared" ca="1" si="234"/>
        <v>0</v>
      </c>
      <c r="BP181" s="359">
        <f t="shared" ca="1" si="235"/>
        <v>0</v>
      </c>
      <c r="BQ181" s="359">
        <f t="shared" ca="1" si="236"/>
        <v>0</v>
      </c>
      <c r="BR181" s="359">
        <f t="shared" ca="1" si="281"/>
        <v>0</v>
      </c>
      <c r="BT181" s="362">
        <f t="shared" ca="1" si="302"/>
        <v>292</v>
      </c>
      <c r="BU181" s="362">
        <v>173</v>
      </c>
      <c r="BV181" s="371">
        <f t="shared" ca="1" si="303"/>
        <v>0</v>
      </c>
      <c r="BW181" s="359">
        <f t="shared" ca="1" si="237"/>
        <v>0</v>
      </c>
      <c r="BX181" s="359">
        <f t="shared" ca="1" si="238"/>
        <v>0</v>
      </c>
      <c r="BY181" s="359">
        <f t="shared" ca="1" si="239"/>
        <v>0</v>
      </c>
      <c r="BZ181" s="359">
        <f t="shared" ca="1" si="240"/>
        <v>0</v>
      </c>
      <c r="CA181" s="359">
        <f t="shared" ca="1" si="282"/>
        <v>0</v>
      </c>
      <c r="CC181" s="362">
        <f t="shared" ca="1" si="304"/>
        <v>292</v>
      </c>
      <c r="CD181" s="362">
        <v>173</v>
      </c>
      <c r="CE181" s="371">
        <f t="shared" ca="1" si="305"/>
        <v>0</v>
      </c>
      <c r="CF181" s="359">
        <f t="shared" ca="1" si="241"/>
        <v>0</v>
      </c>
      <c r="CG181" s="359">
        <f t="shared" ca="1" si="242"/>
        <v>0</v>
      </c>
      <c r="CH181" s="359">
        <f t="shared" ca="1" si="243"/>
        <v>0</v>
      </c>
      <c r="CI181" s="359">
        <f t="shared" ca="1" si="244"/>
        <v>0</v>
      </c>
      <c r="CJ181" s="359">
        <f t="shared" ca="1" si="283"/>
        <v>0</v>
      </c>
      <c r="CL181" s="362">
        <f t="shared" ca="1" si="306"/>
        <v>292</v>
      </c>
      <c r="CM181" s="362">
        <v>173</v>
      </c>
      <c r="CN181" s="371">
        <f t="shared" ca="1" si="307"/>
        <v>0</v>
      </c>
      <c r="CO181" s="359">
        <f t="shared" ca="1" si="245"/>
        <v>0</v>
      </c>
      <c r="CP181" s="359">
        <f t="shared" ca="1" si="246"/>
        <v>0</v>
      </c>
      <c r="CQ181" s="359">
        <f t="shared" ca="1" si="247"/>
        <v>0</v>
      </c>
      <c r="CR181" s="359">
        <f t="shared" ca="1" si="248"/>
        <v>0</v>
      </c>
      <c r="CS181" s="359">
        <f t="shared" ca="1" si="284"/>
        <v>0</v>
      </c>
      <c r="CU181" s="362">
        <f t="shared" ca="1" si="308"/>
        <v>292</v>
      </c>
      <c r="CV181" s="362">
        <v>173</v>
      </c>
      <c r="CW181" s="371">
        <f t="shared" ca="1" si="309"/>
        <v>0</v>
      </c>
      <c r="CX181" s="359">
        <f t="shared" ca="1" si="249"/>
        <v>0</v>
      </c>
      <c r="CY181" s="359">
        <f t="shared" ca="1" si="250"/>
        <v>0</v>
      </c>
      <c r="CZ181" s="359">
        <f t="shared" ca="1" si="251"/>
        <v>0</v>
      </c>
      <c r="DA181" s="359">
        <f t="shared" ca="1" si="252"/>
        <v>0</v>
      </c>
      <c r="DB181" s="359">
        <f t="shared" ca="1" si="285"/>
        <v>0</v>
      </c>
      <c r="DD181" s="362">
        <f t="shared" ca="1" si="310"/>
        <v>292</v>
      </c>
      <c r="DE181" s="362">
        <v>173</v>
      </c>
      <c r="DF181" s="371">
        <f t="shared" ca="1" si="311"/>
        <v>0</v>
      </c>
      <c r="DG181" s="359">
        <f t="shared" ca="1" si="253"/>
        <v>0</v>
      </c>
      <c r="DH181" s="359">
        <f t="shared" ca="1" si="254"/>
        <v>0</v>
      </c>
      <c r="DI181" s="359">
        <f t="shared" ca="1" si="255"/>
        <v>0</v>
      </c>
      <c r="DJ181" s="359">
        <f t="shared" ca="1" si="256"/>
        <v>0</v>
      </c>
      <c r="DK181" s="359">
        <f t="shared" ca="1" si="286"/>
        <v>0</v>
      </c>
      <c r="DM181" s="362">
        <f t="shared" ca="1" si="312"/>
        <v>292</v>
      </c>
      <c r="DN181" s="362">
        <v>173</v>
      </c>
      <c r="DO181" s="371">
        <f t="shared" ca="1" si="313"/>
        <v>0</v>
      </c>
      <c r="DP181" s="359">
        <f t="shared" ca="1" si="257"/>
        <v>0</v>
      </c>
      <c r="DQ181" s="359">
        <f t="shared" ca="1" si="258"/>
        <v>0</v>
      </c>
      <c r="DR181" s="359">
        <f t="shared" ca="1" si="259"/>
        <v>0</v>
      </c>
      <c r="DS181" s="359">
        <f t="shared" ca="1" si="260"/>
        <v>0</v>
      </c>
      <c r="DT181" s="359">
        <f t="shared" ca="1" si="287"/>
        <v>0</v>
      </c>
      <c r="DV181" s="362">
        <f t="shared" ca="1" si="314"/>
        <v>292</v>
      </c>
      <c r="DW181" s="362">
        <v>173</v>
      </c>
      <c r="DX181" s="371">
        <f t="shared" ca="1" si="315"/>
        <v>0</v>
      </c>
      <c r="DY181" s="359">
        <f t="shared" ca="1" si="261"/>
        <v>0</v>
      </c>
      <c r="DZ181" s="359">
        <f t="shared" ca="1" si="262"/>
        <v>0</v>
      </c>
      <c r="EA181" s="359">
        <f t="shared" ca="1" si="263"/>
        <v>0</v>
      </c>
      <c r="EB181" s="359">
        <f t="shared" ca="1" si="264"/>
        <v>0</v>
      </c>
      <c r="EC181" s="359">
        <f t="shared" ca="1" si="288"/>
        <v>0</v>
      </c>
      <c r="EE181" s="362">
        <f t="shared" ca="1" si="316"/>
        <v>292</v>
      </c>
      <c r="EF181" s="362">
        <v>173</v>
      </c>
      <c r="EG181" s="371">
        <f t="shared" ca="1" si="317"/>
        <v>0</v>
      </c>
      <c r="EH181" s="359">
        <f t="shared" ca="1" si="265"/>
        <v>0</v>
      </c>
      <c r="EI181" s="359">
        <f t="shared" ca="1" si="266"/>
        <v>0</v>
      </c>
      <c r="EJ181" s="359">
        <f t="shared" ca="1" si="267"/>
        <v>0</v>
      </c>
      <c r="EK181" s="359">
        <f t="shared" ca="1" si="268"/>
        <v>0</v>
      </c>
      <c r="EL181" s="359">
        <f t="shared" ca="1" si="289"/>
        <v>0</v>
      </c>
    </row>
    <row r="182" spans="6:142" x14ac:dyDescent="0.35">
      <c r="F182" s="372">
        <f ca="1">IFERROR(INDEX('Inflation Rates'!$A$16:$H$138,MATCH('TSP Traditional'!$H182,'Inflation Rates'!$A$16:$A$138,0),8)/INDEX('Inflation Rates'!$A$16:$H$138,MATCH('TSP Traditional'!$H182,'Inflation Rates'!$A$16:$A$138,0)-1,8)-1,F181)</f>
        <v>2.0000000000000018E-2</v>
      </c>
      <c r="G182" s="372">
        <f ca="1">IFERROR(INDEX('Inflation Rates'!$A$16:$H$138,MATCH('TSP Traditional'!$H182,'Inflation Rates'!$A$16:$A$138,0),6)/INDEX('Inflation Rates'!$A$16:$H$138,MATCH('TSP Traditional'!$H182,'Inflation Rates'!$A$16:$A$138,0)-1,6)-1,G181)</f>
        <v>2.0999999999999908E-2</v>
      </c>
      <c r="H182" s="362">
        <f t="shared" ca="1" si="318"/>
        <v>2193</v>
      </c>
      <c r="I182" s="362">
        <f t="shared" ca="1" si="319"/>
        <v>293</v>
      </c>
      <c r="J182" s="362">
        <v>174</v>
      </c>
      <c r="K182" s="371">
        <f t="shared" ca="1" si="216"/>
        <v>0</v>
      </c>
      <c r="L182" s="359">
        <f t="shared" ca="1" si="269"/>
        <v>0</v>
      </c>
      <c r="M182" s="359">
        <f t="shared" ca="1" si="270"/>
        <v>0</v>
      </c>
      <c r="N182" s="359">
        <f t="shared" ca="1" si="271"/>
        <v>0</v>
      </c>
      <c r="O182" s="359">
        <f t="shared" ca="1" si="272"/>
        <v>0</v>
      </c>
      <c r="P182" s="359">
        <f t="shared" ca="1" si="290"/>
        <v>0</v>
      </c>
      <c r="R182" s="362">
        <f t="shared" ca="1" si="320"/>
        <v>293</v>
      </c>
      <c r="S182" s="362">
        <v>173</v>
      </c>
      <c r="T182" s="371">
        <f t="shared" ca="1" si="321"/>
        <v>0</v>
      </c>
      <c r="U182" s="359">
        <f t="shared" ca="1" si="273"/>
        <v>0</v>
      </c>
      <c r="V182" s="359">
        <f t="shared" ca="1" si="274"/>
        <v>0</v>
      </c>
      <c r="W182" s="359">
        <f t="shared" ca="1" si="275"/>
        <v>0</v>
      </c>
      <c r="X182" s="359">
        <f t="shared" ca="1" si="276"/>
        <v>0</v>
      </c>
      <c r="Y182" s="359">
        <f t="shared" ca="1" si="291"/>
        <v>0</v>
      </c>
      <c r="AA182" s="362">
        <f t="shared" ca="1" si="292"/>
        <v>293</v>
      </c>
      <c r="AB182" s="362">
        <v>174</v>
      </c>
      <c r="AC182" s="371">
        <f t="shared" ca="1" si="293"/>
        <v>0</v>
      </c>
      <c r="AD182" s="359">
        <f t="shared" ca="1" si="217"/>
        <v>0</v>
      </c>
      <c r="AE182" s="359">
        <f t="shared" ca="1" si="218"/>
        <v>0</v>
      </c>
      <c r="AF182" s="359">
        <f t="shared" ca="1" si="219"/>
        <v>0</v>
      </c>
      <c r="AG182" s="359">
        <f t="shared" ca="1" si="220"/>
        <v>0</v>
      </c>
      <c r="AH182" s="359">
        <f t="shared" ca="1" si="277"/>
        <v>0</v>
      </c>
      <c r="AJ182" s="362">
        <f t="shared" ca="1" si="294"/>
        <v>293</v>
      </c>
      <c r="AK182" s="362">
        <v>174</v>
      </c>
      <c r="AL182" s="371">
        <f t="shared" ca="1" si="295"/>
        <v>0</v>
      </c>
      <c r="AM182" s="359">
        <f t="shared" ca="1" si="221"/>
        <v>0</v>
      </c>
      <c r="AN182" s="359">
        <f t="shared" ca="1" si="222"/>
        <v>0</v>
      </c>
      <c r="AO182" s="359">
        <f t="shared" ca="1" si="223"/>
        <v>0</v>
      </c>
      <c r="AP182" s="359">
        <f t="shared" ca="1" si="224"/>
        <v>0</v>
      </c>
      <c r="AQ182" s="359">
        <f t="shared" ca="1" si="278"/>
        <v>0</v>
      </c>
      <c r="AS182" s="362">
        <f t="shared" ca="1" si="296"/>
        <v>293</v>
      </c>
      <c r="AT182" s="362">
        <v>174</v>
      </c>
      <c r="AU182" s="371">
        <f t="shared" ca="1" si="297"/>
        <v>0</v>
      </c>
      <c r="AV182" s="359">
        <f t="shared" ca="1" si="225"/>
        <v>0</v>
      </c>
      <c r="AW182" s="359">
        <f t="shared" ca="1" si="226"/>
        <v>0</v>
      </c>
      <c r="AX182" s="359">
        <f t="shared" ca="1" si="227"/>
        <v>0</v>
      </c>
      <c r="AY182" s="359">
        <f t="shared" ca="1" si="228"/>
        <v>0</v>
      </c>
      <c r="AZ182" s="359">
        <f t="shared" ca="1" si="279"/>
        <v>0</v>
      </c>
      <c r="BB182" s="362">
        <f t="shared" ca="1" si="298"/>
        <v>293</v>
      </c>
      <c r="BC182" s="362">
        <v>174</v>
      </c>
      <c r="BD182" s="371">
        <f t="shared" ca="1" si="299"/>
        <v>0</v>
      </c>
      <c r="BE182" s="359">
        <f t="shared" ca="1" si="229"/>
        <v>0</v>
      </c>
      <c r="BF182" s="359">
        <f t="shared" ca="1" si="230"/>
        <v>0</v>
      </c>
      <c r="BG182" s="359">
        <f t="shared" ca="1" si="231"/>
        <v>0</v>
      </c>
      <c r="BH182" s="359">
        <f t="shared" ca="1" si="232"/>
        <v>0</v>
      </c>
      <c r="BI182" s="359">
        <f t="shared" ca="1" si="280"/>
        <v>0</v>
      </c>
      <c r="BK182" s="362">
        <f t="shared" ca="1" si="300"/>
        <v>293</v>
      </c>
      <c r="BL182" s="362">
        <v>174</v>
      </c>
      <c r="BM182" s="371">
        <f t="shared" ca="1" si="301"/>
        <v>0</v>
      </c>
      <c r="BN182" s="359">
        <f t="shared" ca="1" si="233"/>
        <v>0</v>
      </c>
      <c r="BO182" s="359">
        <f t="shared" ca="1" si="234"/>
        <v>0</v>
      </c>
      <c r="BP182" s="359">
        <f t="shared" ca="1" si="235"/>
        <v>0</v>
      </c>
      <c r="BQ182" s="359">
        <f t="shared" ca="1" si="236"/>
        <v>0</v>
      </c>
      <c r="BR182" s="359">
        <f t="shared" ca="1" si="281"/>
        <v>0</v>
      </c>
      <c r="BT182" s="362">
        <f t="shared" ca="1" si="302"/>
        <v>293</v>
      </c>
      <c r="BU182" s="362">
        <v>174</v>
      </c>
      <c r="BV182" s="371">
        <f t="shared" ca="1" si="303"/>
        <v>0</v>
      </c>
      <c r="BW182" s="359">
        <f t="shared" ca="1" si="237"/>
        <v>0</v>
      </c>
      <c r="BX182" s="359">
        <f t="shared" ca="1" si="238"/>
        <v>0</v>
      </c>
      <c r="BY182" s="359">
        <f t="shared" ca="1" si="239"/>
        <v>0</v>
      </c>
      <c r="BZ182" s="359">
        <f t="shared" ca="1" si="240"/>
        <v>0</v>
      </c>
      <c r="CA182" s="359">
        <f t="shared" ca="1" si="282"/>
        <v>0</v>
      </c>
      <c r="CC182" s="362">
        <f t="shared" ca="1" si="304"/>
        <v>293</v>
      </c>
      <c r="CD182" s="362">
        <v>174</v>
      </c>
      <c r="CE182" s="371">
        <f t="shared" ca="1" si="305"/>
        <v>0</v>
      </c>
      <c r="CF182" s="359">
        <f t="shared" ca="1" si="241"/>
        <v>0</v>
      </c>
      <c r="CG182" s="359">
        <f t="shared" ca="1" si="242"/>
        <v>0</v>
      </c>
      <c r="CH182" s="359">
        <f t="shared" ca="1" si="243"/>
        <v>0</v>
      </c>
      <c r="CI182" s="359">
        <f t="shared" ca="1" si="244"/>
        <v>0</v>
      </c>
      <c r="CJ182" s="359">
        <f t="shared" ca="1" si="283"/>
        <v>0</v>
      </c>
      <c r="CL182" s="362">
        <f t="shared" ca="1" si="306"/>
        <v>293</v>
      </c>
      <c r="CM182" s="362">
        <v>174</v>
      </c>
      <c r="CN182" s="371">
        <f t="shared" ca="1" si="307"/>
        <v>0</v>
      </c>
      <c r="CO182" s="359">
        <f t="shared" ca="1" si="245"/>
        <v>0</v>
      </c>
      <c r="CP182" s="359">
        <f t="shared" ca="1" si="246"/>
        <v>0</v>
      </c>
      <c r="CQ182" s="359">
        <f t="shared" ca="1" si="247"/>
        <v>0</v>
      </c>
      <c r="CR182" s="359">
        <f t="shared" ca="1" si="248"/>
        <v>0</v>
      </c>
      <c r="CS182" s="359">
        <f t="shared" ca="1" si="284"/>
        <v>0</v>
      </c>
      <c r="CU182" s="362">
        <f t="shared" ca="1" si="308"/>
        <v>293</v>
      </c>
      <c r="CV182" s="362">
        <v>174</v>
      </c>
      <c r="CW182" s="371">
        <f t="shared" ca="1" si="309"/>
        <v>0</v>
      </c>
      <c r="CX182" s="359">
        <f t="shared" ca="1" si="249"/>
        <v>0</v>
      </c>
      <c r="CY182" s="359">
        <f t="shared" ca="1" si="250"/>
        <v>0</v>
      </c>
      <c r="CZ182" s="359">
        <f t="shared" ca="1" si="251"/>
        <v>0</v>
      </c>
      <c r="DA182" s="359">
        <f t="shared" ca="1" si="252"/>
        <v>0</v>
      </c>
      <c r="DB182" s="359">
        <f t="shared" ca="1" si="285"/>
        <v>0</v>
      </c>
      <c r="DD182" s="362">
        <f t="shared" ca="1" si="310"/>
        <v>293</v>
      </c>
      <c r="DE182" s="362">
        <v>174</v>
      </c>
      <c r="DF182" s="371">
        <f t="shared" ca="1" si="311"/>
        <v>0</v>
      </c>
      <c r="DG182" s="359">
        <f t="shared" ca="1" si="253"/>
        <v>0</v>
      </c>
      <c r="DH182" s="359">
        <f t="shared" ca="1" si="254"/>
        <v>0</v>
      </c>
      <c r="DI182" s="359">
        <f t="shared" ca="1" si="255"/>
        <v>0</v>
      </c>
      <c r="DJ182" s="359">
        <f t="shared" ca="1" si="256"/>
        <v>0</v>
      </c>
      <c r="DK182" s="359">
        <f t="shared" ca="1" si="286"/>
        <v>0</v>
      </c>
      <c r="DM182" s="362">
        <f t="shared" ca="1" si="312"/>
        <v>293</v>
      </c>
      <c r="DN182" s="362">
        <v>174</v>
      </c>
      <c r="DO182" s="371">
        <f t="shared" ca="1" si="313"/>
        <v>0</v>
      </c>
      <c r="DP182" s="359">
        <f t="shared" ca="1" si="257"/>
        <v>0</v>
      </c>
      <c r="DQ182" s="359">
        <f t="shared" ca="1" si="258"/>
        <v>0</v>
      </c>
      <c r="DR182" s="359">
        <f t="shared" ca="1" si="259"/>
        <v>0</v>
      </c>
      <c r="DS182" s="359">
        <f t="shared" ca="1" si="260"/>
        <v>0</v>
      </c>
      <c r="DT182" s="359">
        <f t="shared" ca="1" si="287"/>
        <v>0</v>
      </c>
      <c r="DV182" s="362">
        <f t="shared" ca="1" si="314"/>
        <v>293</v>
      </c>
      <c r="DW182" s="362">
        <v>174</v>
      </c>
      <c r="DX182" s="371">
        <f t="shared" ca="1" si="315"/>
        <v>0</v>
      </c>
      <c r="DY182" s="359">
        <f t="shared" ca="1" si="261"/>
        <v>0</v>
      </c>
      <c r="DZ182" s="359">
        <f t="shared" ca="1" si="262"/>
        <v>0</v>
      </c>
      <c r="EA182" s="359">
        <f t="shared" ca="1" si="263"/>
        <v>0</v>
      </c>
      <c r="EB182" s="359">
        <f t="shared" ca="1" si="264"/>
        <v>0</v>
      </c>
      <c r="EC182" s="359">
        <f t="shared" ca="1" si="288"/>
        <v>0</v>
      </c>
      <c r="EE182" s="362">
        <f t="shared" ca="1" si="316"/>
        <v>293</v>
      </c>
      <c r="EF182" s="362">
        <v>174</v>
      </c>
      <c r="EG182" s="371">
        <f t="shared" ca="1" si="317"/>
        <v>0</v>
      </c>
      <c r="EH182" s="359">
        <f t="shared" ca="1" si="265"/>
        <v>0</v>
      </c>
      <c r="EI182" s="359">
        <f t="shared" ca="1" si="266"/>
        <v>0</v>
      </c>
      <c r="EJ182" s="359">
        <f t="shared" ca="1" si="267"/>
        <v>0</v>
      </c>
      <c r="EK182" s="359">
        <f t="shared" ca="1" si="268"/>
        <v>0</v>
      </c>
      <c r="EL182" s="359">
        <f t="shared" ca="1" si="289"/>
        <v>0</v>
      </c>
    </row>
    <row r="183" spans="6:142" x14ac:dyDescent="0.35">
      <c r="F183" s="372">
        <f ca="1">IFERROR(INDEX('Inflation Rates'!$A$16:$H$138,MATCH('TSP Traditional'!$H183,'Inflation Rates'!$A$16:$A$138,0),8)/INDEX('Inflation Rates'!$A$16:$H$138,MATCH('TSP Traditional'!$H183,'Inflation Rates'!$A$16:$A$138,0)-1,8)-1,F182)</f>
        <v>2.0000000000000018E-2</v>
      </c>
      <c r="G183" s="372">
        <f ca="1">IFERROR(INDEX('Inflation Rates'!$A$16:$H$138,MATCH('TSP Traditional'!$H183,'Inflation Rates'!$A$16:$A$138,0),6)/INDEX('Inflation Rates'!$A$16:$H$138,MATCH('TSP Traditional'!$H183,'Inflation Rates'!$A$16:$A$138,0)-1,6)-1,G182)</f>
        <v>2.0999999999999908E-2</v>
      </c>
      <c r="H183" s="362">
        <f t="shared" ca="1" si="318"/>
        <v>2194</v>
      </c>
      <c r="I183" s="362">
        <f t="shared" ca="1" si="319"/>
        <v>294</v>
      </c>
      <c r="J183" s="362">
        <v>175</v>
      </c>
      <c r="K183" s="371">
        <f t="shared" ca="1" si="216"/>
        <v>0</v>
      </c>
      <c r="L183" s="359">
        <f t="shared" ca="1" si="269"/>
        <v>0</v>
      </c>
      <c r="M183" s="359">
        <f t="shared" ca="1" si="270"/>
        <v>0</v>
      </c>
      <c r="N183" s="359">
        <f t="shared" ca="1" si="271"/>
        <v>0</v>
      </c>
      <c r="O183" s="359">
        <f t="shared" ca="1" si="272"/>
        <v>0</v>
      </c>
      <c r="P183" s="359">
        <f t="shared" ca="1" si="290"/>
        <v>0</v>
      </c>
      <c r="R183" s="362">
        <f t="shared" ca="1" si="320"/>
        <v>294</v>
      </c>
      <c r="S183" s="362">
        <v>174</v>
      </c>
      <c r="T183" s="371">
        <f t="shared" ca="1" si="321"/>
        <v>0</v>
      </c>
      <c r="U183" s="359">
        <f t="shared" ca="1" si="273"/>
        <v>0</v>
      </c>
      <c r="V183" s="359">
        <f t="shared" ca="1" si="274"/>
        <v>0</v>
      </c>
      <c r="W183" s="359">
        <f t="shared" ca="1" si="275"/>
        <v>0</v>
      </c>
      <c r="X183" s="359">
        <f t="shared" ca="1" si="276"/>
        <v>0</v>
      </c>
      <c r="Y183" s="359">
        <f t="shared" ca="1" si="291"/>
        <v>0</v>
      </c>
      <c r="AA183" s="362">
        <f t="shared" ca="1" si="292"/>
        <v>294</v>
      </c>
      <c r="AB183" s="362">
        <v>175</v>
      </c>
      <c r="AC183" s="371">
        <f t="shared" ca="1" si="293"/>
        <v>0</v>
      </c>
      <c r="AD183" s="359">
        <f t="shared" ca="1" si="217"/>
        <v>0</v>
      </c>
      <c r="AE183" s="359">
        <f t="shared" ca="1" si="218"/>
        <v>0</v>
      </c>
      <c r="AF183" s="359">
        <f t="shared" ca="1" si="219"/>
        <v>0</v>
      </c>
      <c r="AG183" s="359">
        <f t="shared" ca="1" si="220"/>
        <v>0</v>
      </c>
      <c r="AH183" s="359">
        <f t="shared" ca="1" si="277"/>
        <v>0</v>
      </c>
      <c r="AJ183" s="362">
        <f t="shared" ca="1" si="294"/>
        <v>294</v>
      </c>
      <c r="AK183" s="362">
        <v>175</v>
      </c>
      <c r="AL183" s="371">
        <f t="shared" ca="1" si="295"/>
        <v>0</v>
      </c>
      <c r="AM183" s="359">
        <f t="shared" ca="1" si="221"/>
        <v>0</v>
      </c>
      <c r="AN183" s="359">
        <f t="shared" ca="1" si="222"/>
        <v>0</v>
      </c>
      <c r="AO183" s="359">
        <f t="shared" ca="1" si="223"/>
        <v>0</v>
      </c>
      <c r="AP183" s="359">
        <f t="shared" ca="1" si="224"/>
        <v>0</v>
      </c>
      <c r="AQ183" s="359">
        <f t="shared" ca="1" si="278"/>
        <v>0</v>
      </c>
      <c r="AS183" s="362">
        <f t="shared" ca="1" si="296"/>
        <v>294</v>
      </c>
      <c r="AT183" s="362">
        <v>175</v>
      </c>
      <c r="AU183" s="371">
        <f t="shared" ca="1" si="297"/>
        <v>0</v>
      </c>
      <c r="AV183" s="359">
        <f t="shared" ca="1" si="225"/>
        <v>0</v>
      </c>
      <c r="AW183" s="359">
        <f t="shared" ca="1" si="226"/>
        <v>0</v>
      </c>
      <c r="AX183" s="359">
        <f t="shared" ca="1" si="227"/>
        <v>0</v>
      </c>
      <c r="AY183" s="359">
        <f t="shared" ca="1" si="228"/>
        <v>0</v>
      </c>
      <c r="AZ183" s="359">
        <f t="shared" ca="1" si="279"/>
        <v>0</v>
      </c>
      <c r="BB183" s="362">
        <f t="shared" ca="1" si="298"/>
        <v>294</v>
      </c>
      <c r="BC183" s="362">
        <v>175</v>
      </c>
      <c r="BD183" s="371">
        <f t="shared" ca="1" si="299"/>
        <v>0</v>
      </c>
      <c r="BE183" s="359">
        <f t="shared" ca="1" si="229"/>
        <v>0</v>
      </c>
      <c r="BF183" s="359">
        <f t="shared" ca="1" si="230"/>
        <v>0</v>
      </c>
      <c r="BG183" s="359">
        <f t="shared" ca="1" si="231"/>
        <v>0</v>
      </c>
      <c r="BH183" s="359">
        <f t="shared" ca="1" si="232"/>
        <v>0</v>
      </c>
      <c r="BI183" s="359">
        <f t="shared" ca="1" si="280"/>
        <v>0</v>
      </c>
      <c r="BK183" s="362">
        <f t="shared" ca="1" si="300"/>
        <v>294</v>
      </c>
      <c r="BL183" s="362">
        <v>175</v>
      </c>
      <c r="BM183" s="371">
        <f t="shared" ca="1" si="301"/>
        <v>0</v>
      </c>
      <c r="BN183" s="359">
        <f t="shared" ca="1" si="233"/>
        <v>0</v>
      </c>
      <c r="BO183" s="359">
        <f t="shared" ca="1" si="234"/>
        <v>0</v>
      </c>
      <c r="BP183" s="359">
        <f t="shared" ca="1" si="235"/>
        <v>0</v>
      </c>
      <c r="BQ183" s="359">
        <f t="shared" ca="1" si="236"/>
        <v>0</v>
      </c>
      <c r="BR183" s="359">
        <f t="shared" ca="1" si="281"/>
        <v>0</v>
      </c>
      <c r="BT183" s="362">
        <f t="shared" ca="1" si="302"/>
        <v>294</v>
      </c>
      <c r="BU183" s="362">
        <v>175</v>
      </c>
      <c r="BV183" s="371">
        <f t="shared" ca="1" si="303"/>
        <v>0</v>
      </c>
      <c r="BW183" s="359">
        <f t="shared" ca="1" si="237"/>
        <v>0</v>
      </c>
      <c r="BX183" s="359">
        <f t="shared" ca="1" si="238"/>
        <v>0</v>
      </c>
      <c r="BY183" s="359">
        <f t="shared" ca="1" si="239"/>
        <v>0</v>
      </c>
      <c r="BZ183" s="359">
        <f t="shared" ca="1" si="240"/>
        <v>0</v>
      </c>
      <c r="CA183" s="359">
        <f t="shared" ca="1" si="282"/>
        <v>0</v>
      </c>
      <c r="CC183" s="362">
        <f t="shared" ca="1" si="304"/>
        <v>294</v>
      </c>
      <c r="CD183" s="362">
        <v>175</v>
      </c>
      <c r="CE183" s="371">
        <f t="shared" ca="1" si="305"/>
        <v>0</v>
      </c>
      <c r="CF183" s="359">
        <f t="shared" ca="1" si="241"/>
        <v>0</v>
      </c>
      <c r="CG183" s="359">
        <f t="shared" ca="1" si="242"/>
        <v>0</v>
      </c>
      <c r="CH183" s="359">
        <f t="shared" ca="1" si="243"/>
        <v>0</v>
      </c>
      <c r="CI183" s="359">
        <f t="shared" ca="1" si="244"/>
        <v>0</v>
      </c>
      <c r="CJ183" s="359">
        <f t="shared" ca="1" si="283"/>
        <v>0</v>
      </c>
      <c r="CL183" s="362">
        <f t="shared" ca="1" si="306"/>
        <v>294</v>
      </c>
      <c r="CM183" s="362">
        <v>175</v>
      </c>
      <c r="CN183" s="371">
        <f t="shared" ca="1" si="307"/>
        <v>0</v>
      </c>
      <c r="CO183" s="359">
        <f t="shared" ca="1" si="245"/>
        <v>0</v>
      </c>
      <c r="CP183" s="359">
        <f t="shared" ca="1" si="246"/>
        <v>0</v>
      </c>
      <c r="CQ183" s="359">
        <f t="shared" ca="1" si="247"/>
        <v>0</v>
      </c>
      <c r="CR183" s="359">
        <f t="shared" ca="1" si="248"/>
        <v>0</v>
      </c>
      <c r="CS183" s="359">
        <f t="shared" ca="1" si="284"/>
        <v>0</v>
      </c>
      <c r="CU183" s="362">
        <f t="shared" ca="1" si="308"/>
        <v>294</v>
      </c>
      <c r="CV183" s="362">
        <v>175</v>
      </c>
      <c r="CW183" s="371">
        <f t="shared" ca="1" si="309"/>
        <v>0</v>
      </c>
      <c r="CX183" s="359">
        <f t="shared" ca="1" si="249"/>
        <v>0</v>
      </c>
      <c r="CY183" s="359">
        <f t="shared" ca="1" si="250"/>
        <v>0</v>
      </c>
      <c r="CZ183" s="359">
        <f t="shared" ca="1" si="251"/>
        <v>0</v>
      </c>
      <c r="DA183" s="359">
        <f t="shared" ca="1" si="252"/>
        <v>0</v>
      </c>
      <c r="DB183" s="359">
        <f t="shared" ca="1" si="285"/>
        <v>0</v>
      </c>
      <c r="DD183" s="362">
        <f t="shared" ca="1" si="310"/>
        <v>294</v>
      </c>
      <c r="DE183" s="362">
        <v>175</v>
      </c>
      <c r="DF183" s="371">
        <f t="shared" ca="1" si="311"/>
        <v>0</v>
      </c>
      <c r="DG183" s="359">
        <f t="shared" ca="1" si="253"/>
        <v>0</v>
      </c>
      <c r="DH183" s="359">
        <f t="shared" ca="1" si="254"/>
        <v>0</v>
      </c>
      <c r="DI183" s="359">
        <f t="shared" ca="1" si="255"/>
        <v>0</v>
      </c>
      <c r="DJ183" s="359">
        <f t="shared" ca="1" si="256"/>
        <v>0</v>
      </c>
      <c r="DK183" s="359">
        <f t="shared" ca="1" si="286"/>
        <v>0</v>
      </c>
      <c r="DM183" s="362">
        <f t="shared" ca="1" si="312"/>
        <v>294</v>
      </c>
      <c r="DN183" s="362">
        <v>175</v>
      </c>
      <c r="DO183" s="371">
        <f t="shared" ca="1" si="313"/>
        <v>0</v>
      </c>
      <c r="DP183" s="359">
        <f t="shared" ca="1" si="257"/>
        <v>0</v>
      </c>
      <c r="DQ183" s="359">
        <f t="shared" ca="1" si="258"/>
        <v>0</v>
      </c>
      <c r="DR183" s="359">
        <f t="shared" ca="1" si="259"/>
        <v>0</v>
      </c>
      <c r="DS183" s="359">
        <f t="shared" ca="1" si="260"/>
        <v>0</v>
      </c>
      <c r="DT183" s="359">
        <f t="shared" ca="1" si="287"/>
        <v>0</v>
      </c>
      <c r="DV183" s="362">
        <f t="shared" ca="1" si="314"/>
        <v>294</v>
      </c>
      <c r="DW183" s="362">
        <v>175</v>
      </c>
      <c r="DX183" s="371">
        <f t="shared" ca="1" si="315"/>
        <v>0</v>
      </c>
      <c r="DY183" s="359">
        <f t="shared" ca="1" si="261"/>
        <v>0</v>
      </c>
      <c r="DZ183" s="359">
        <f t="shared" ca="1" si="262"/>
        <v>0</v>
      </c>
      <c r="EA183" s="359">
        <f t="shared" ca="1" si="263"/>
        <v>0</v>
      </c>
      <c r="EB183" s="359">
        <f t="shared" ca="1" si="264"/>
        <v>0</v>
      </c>
      <c r="EC183" s="359">
        <f t="shared" ca="1" si="288"/>
        <v>0</v>
      </c>
      <c r="EE183" s="362">
        <f t="shared" ca="1" si="316"/>
        <v>294</v>
      </c>
      <c r="EF183" s="362">
        <v>175</v>
      </c>
      <c r="EG183" s="371">
        <f t="shared" ca="1" si="317"/>
        <v>0</v>
      </c>
      <c r="EH183" s="359">
        <f t="shared" ca="1" si="265"/>
        <v>0</v>
      </c>
      <c r="EI183" s="359">
        <f t="shared" ca="1" si="266"/>
        <v>0</v>
      </c>
      <c r="EJ183" s="359">
        <f t="shared" ca="1" si="267"/>
        <v>0</v>
      </c>
      <c r="EK183" s="359">
        <f t="shared" ca="1" si="268"/>
        <v>0</v>
      </c>
      <c r="EL183" s="359">
        <f t="shared" ca="1" si="289"/>
        <v>0</v>
      </c>
    </row>
    <row r="184" spans="6:142" x14ac:dyDescent="0.35">
      <c r="F184" s="372">
        <f ca="1">IFERROR(INDEX('Inflation Rates'!$A$16:$H$138,MATCH('TSP Traditional'!$H184,'Inflation Rates'!$A$16:$A$138,0),8)/INDEX('Inflation Rates'!$A$16:$H$138,MATCH('TSP Traditional'!$H184,'Inflation Rates'!$A$16:$A$138,0)-1,8)-1,F183)</f>
        <v>2.0000000000000018E-2</v>
      </c>
      <c r="G184" s="372">
        <f ca="1">IFERROR(INDEX('Inflation Rates'!$A$16:$H$138,MATCH('TSP Traditional'!$H184,'Inflation Rates'!$A$16:$A$138,0),6)/INDEX('Inflation Rates'!$A$16:$H$138,MATCH('TSP Traditional'!$H184,'Inflation Rates'!$A$16:$A$138,0)-1,6)-1,G183)</f>
        <v>2.0999999999999908E-2</v>
      </c>
      <c r="H184" s="362">
        <f t="shared" ca="1" si="318"/>
        <v>2195</v>
      </c>
      <c r="I184" s="362">
        <f t="shared" ca="1" si="319"/>
        <v>295</v>
      </c>
      <c r="J184" s="362">
        <v>176</v>
      </c>
      <c r="K184" s="371">
        <f t="shared" ca="1" si="216"/>
        <v>0</v>
      </c>
      <c r="L184" s="359">
        <f t="shared" ca="1" si="269"/>
        <v>0</v>
      </c>
      <c r="M184" s="359">
        <f t="shared" ca="1" si="270"/>
        <v>0</v>
      </c>
      <c r="N184" s="359">
        <f t="shared" ca="1" si="271"/>
        <v>0</v>
      </c>
      <c r="O184" s="359">
        <f t="shared" ca="1" si="272"/>
        <v>0</v>
      </c>
      <c r="P184" s="359">
        <f t="shared" ca="1" si="290"/>
        <v>0</v>
      </c>
      <c r="R184" s="362">
        <f t="shared" ca="1" si="320"/>
        <v>295</v>
      </c>
      <c r="S184" s="362">
        <v>175</v>
      </c>
      <c r="T184" s="371">
        <f t="shared" ca="1" si="321"/>
        <v>0</v>
      </c>
      <c r="U184" s="359">
        <f t="shared" ca="1" si="273"/>
        <v>0</v>
      </c>
      <c r="V184" s="359">
        <f t="shared" ca="1" si="274"/>
        <v>0</v>
      </c>
      <c r="W184" s="359">
        <f t="shared" ca="1" si="275"/>
        <v>0</v>
      </c>
      <c r="X184" s="359">
        <f t="shared" ca="1" si="276"/>
        <v>0</v>
      </c>
      <c r="Y184" s="359">
        <f t="shared" ca="1" si="291"/>
        <v>0</v>
      </c>
      <c r="AA184" s="362">
        <f t="shared" ca="1" si="292"/>
        <v>295</v>
      </c>
      <c r="AB184" s="362">
        <v>176</v>
      </c>
      <c r="AC184" s="371">
        <f t="shared" ca="1" si="293"/>
        <v>0</v>
      </c>
      <c r="AD184" s="359">
        <f t="shared" ca="1" si="217"/>
        <v>0</v>
      </c>
      <c r="AE184" s="359">
        <f t="shared" ca="1" si="218"/>
        <v>0</v>
      </c>
      <c r="AF184" s="359">
        <f t="shared" ca="1" si="219"/>
        <v>0</v>
      </c>
      <c r="AG184" s="359">
        <f t="shared" ca="1" si="220"/>
        <v>0</v>
      </c>
      <c r="AH184" s="359">
        <f t="shared" ca="1" si="277"/>
        <v>0</v>
      </c>
      <c r="AJ184" s="362">
        <f t="shared" ca="1" si="294"/>
        <v>295</v>
      </c>
      <c r="AK184" s="362">
        <v>176</v>
      </c>
      <c r="AL184" s="371">
        <f t="shared" ca="1" si="295"/>
        <v>0</v>
      </c>
      <c r="AM184" s="359">
        <f t="shared" ca="1" si="221"/>
        <v>0</v>
      </c>
      <c r="AN184" s="359">
        <f t="shared" ca="1" si="222"/>
        <v>0</v>
      </c>
      <c r="AO184" s="359">
        <f t="shared" ca="1" si="223"/>
        <v>0</v>
      </c>
      <c r="AP184" s="359">
        <f t="shared" ca="1" si="224"/>
        <v>0</v>
      </c>
      <c r="AQ184" s="359">
        <f t="shared" ca="1" si="278"/>
        <v>0</v>
      </c>
      <c r="AS184" s="362">
        <f t="shared" ca="1" si="296"/>
        <v>295</v>
      </c>
      <c r="AT184" s="362">
        <v>176</v>
      </c>
      <c r="AU184" s="371">
        <f t="shared" ca="1" si="297"/>
        <v>0</v>
      </c>
      <c r="AV184" s="359">
        <f t="shared" ca="1" si="225"/>
        <v>0</v>
      </c>
      <c r="AW184" s="359">
        <f t="shared" ca="1" si="226"/>
        <v>0</v>
      </c>
      <c r="AX184" s="359">
        <f t="shared" ca="1" si="227"/>
        <v>0</v>
      </c>
      <c r="AY184" s="359">
        <f t="shared" ca="1" si="228"/>
        <v>0</v>
      </c>
      <c r="AZ184" s="359">
        <f t="shared" ca="1" si="279"/>
        <v>0</v>
      </c>
      <c r="BB184" s="362">
        <f t="shared" ca="1" si="298"/>
        <v>295</v>
      </c>
      <c r="BC184" s="362">
        <v>176</v>
      </c>
      <c r="BD184" s="371">
        <f t="shared" ca="1" si="299"/>
        <v>0</v>
      </c>
      <c r="BE184" s="359">
        <f t="shared" ca="1" si="229"/>
        <v>0</v>
      </c>
      <c r="BF184" s="359">
        <f t="shared" ca="1" si="230"/>
        <v>0</v>
      </c>
      <c r="BG184" s="359">
        <f t="shared" ca="1" si="231"/>
        <v>0</v>
      </c>
      <c r="BH184" s="359">
        <f t="shared" ca="1" si="232"/>
        <v>0</v>
      </c>
      <c r="BI184" s="359">
        <f t="shared" ca="1" si="280"/>
        <v>0</v>
      </c>
      <c r="BK184" s="362">
        <f t="shared" ca="1" si="300"/>
        <v>295</v>
      </c>
      <c r="BL184" s="362">
        <v>176</v>
      </c>
      <c r="BM184" s="371">
        <f t="shared" ca="1" si="301"/>
        <v>0</v>
      </c>
      <c r="BN184" s="359">
        <f t="shared" ca="1" si="233"/>
        <v>0</v>
      </c>
      <c r="BO184" s="359">
        <f t="shared" ca="1" si="234"/>
        <v>0</v>
      </c>
      <c r="BP184" s="359">
        <f t="shared" ca="1" si="235"/>
        <v>0</v>
      </c>
      <c r="BQ184" s="359">
        <f t="shared" ca="1" si="236"/>
        <v>0</v>
      </c>
      <c r="BR184" s="359">
        <f t="shared" ca="1" si="281"/>
        <v>0</v>
      </c>
      <c r="BT184" s="362">
        <f t="shared" ca="1" si="302"/>
        <v>295</v>
      </c>
      <c r="BU184" s="362">
        <v>176</v>
      </c>
      <c r="BV184" s="371">
        <f t="shared" ca="1" si="303"/>
        <v>0</v>
      </c>
      <c r="BW184" s="359">
        <f t="shared" ca="1" si="237"/>
        <v>0</v>
      </c>
      <c r="BX184" s="359">
        <f t="shared" ca="1" si="238"/>
        <v>0</v>
      </c>
      <c r="BY184" s="359">
        <f t="shared" ca="1" si="239"/>
        <v>0</v>
      </c>
      <c r="BZ184" s="359">
        <f t="shared" ca="1" si="240"/>
        <v>0</v>
      </c>
      <c r="CA184" s="359">
        <f t="shared" ca="1" si="282"/>
        <v>0</v>
      </c>
      <c r="CC184" s="362">
        <f t="shared" ca="1" si="304"/>
        <v>295</v>
      </c>
      <c r="CD184" s="362">
        <v>176</v>
      </c>
      <c r="CE184" s="371">
        <f t="shared" ca="1" si="305"/>
        <v>0</v>
      </c>
      <c r="CF184" s="359">
        <f t="shared" ca="1" si="241"/>
        <v>0</v>
      </c>
      <c r="CG184" s="359">
        <f t="shared" ca="1" si="242"/>
        <v>0</v>
      </c>
      <c r="CH184" s="359">
        <f t="shared" ca="1" si="243"/>
        <v>0</v>
      </c>
      <c r="CI184" s="359">
        <f t="shared" ca="1" si="244"/>
        <v>0</v>
      </c>
      <c r="CJ184" s="359">
        <f t="shared" ca="1" si="283"/>
        <v>0</v>
      </c>
      <c r="CL184" s="362">
        <f t="shared" ca="1" si="306"/>
        <v>295</v>
      </c>
      <c r="CM184" s="362">
        <v>176</v>
      </c>
      <c r="CN184" s="371">
        <f t="shared" ca="1" si="307"/>
        <v>0</v>
      </c>
      <c r="CO184" s="359">
        <f t="shared" ca="1" si="245"/>
        <v>0</v>
      </c>
      <c r="CP184" s="359">
        <f t="shared" ca="1" si="246"/>
        <v>0</v>
      </c>
      <c r="CQ184" s="359">
        <f t="shared" ca="1" si="247"/>
        <v>0</v>
      </c>
      <c r="CR184" s="359">
        <f t="shared" ca="1" si="248"/>
        <v>0</v>
      </c>
      <c r="CS184" s="359">
        <f t="shared" ca="1" si="284"/>
        <v>0</v>
      </c>
      <c r="CU184" s="362">
        <f t="shared" ca="1" si="308"/>
        <v>295</v>
      </c>
      <c r="CV184" s="362">
        <v>176</v>
      </c>
      <c r="CW184" s="371">
        <f t="shared" ca="1" si="309"/>
        <v>0</v>
      </c>
      <c r="CX184" s="359">
        <f t="shared" ca="1" si="249"/>
        <v>0</v>
      </c>
      <c r="CY184" s="359">
        <f t="shared" ca="1" si="250"/>
        <v>0</v>
      </c>
      <c r="CZ184" s="359">
        <f t="shared" ca="1" si="251"/>
        <v>0</v>
      </c>
      <c r="DA184" s="359">
        <f t="shared" ca="1" si="252"/>
        <v>0</v>
      </c>
      <c r="DB184" s="359">
        <f t="shared" ca="1" si="285"/>
        <v>0</v>
      </c>
      <c r="DD184" s="362">
        <f t="shared" ca="1" si="310"/>
        <v>295</v>
      </c>
      <c r="DE184" s="362">
        <v>176</v>
      </c>
      <c r="DF184" s="371">
        <f t="shared" ca="1" si="311"/>
        <v>0</v>
      </c>
      <c r="DG184" s="359">
        <f t="shared" ca="1" si="253"/>
        <v>0</v>
      </c>
      <c r="DH184" s="359">
        <f t="shared" ca="1" si="254"/>
        <v>0</v>
      </c>
      <c r="DI184" s="359">
        <f t="shared" ca="1" si="255"/>
        <v>0</v>
      </c>
      <c r="DJ184" s="359">
        <f t="shared" ca="1" si="256"/>
        <v>0</v>
      </c>
      <c r="DK184" s="359">
        <f t="shared" ca="1" si="286"/>
        <v>0</v>
      </c>
      <c r="DM184" s="362">
        <f t="shared" ca="1" si="312"/>
        <v>295</v>
      </c>
      <c r="DN184" s="362">
        <v>176</v>
      </c>
      <c r="DO184" s="371">
        <f t="shared" ca="1" si="313"/>
        <v>0</v>
      </c>
      <c r="DP184" s="359">
        <f t="shared" ca="1" si="257"/>
        <v>0</v>
      </c>
      <c r="DQ184" s="359">
        <f t="shared" ca="1" si="258"/>
        <v>0</v>
      </c>
      <c r="DR184" s="359">
        <f t="shared" ca="1" si="259"/>
        <v>0</v>
      </c>
      <c r="DS184" s="359">
        <f t="shared" ca="1" si="260"/>
        <v>0</v>
      </c>
      <c r="DT184" s="359">
        <f t="shared" ca="1" si="287"/>
        <v>0</v>
      </c>
      <c r="DV184" s="362">
        <f t="shared" ca="1" si="314"/>
        <v>295</v>
      </c>
      <c r="DW184" s="362">
        <v>176</v>
      </c>
      <c r="DX184" s="371">
        <f t="shared" ca="1" si="315"/>
        <v>0</v>
      </c>
      <c r="DY184" s="359">
        <f t="shared" ca="1" si="261"/>
        <v>0</v>
      </c>
      <c r="DZ184" s="359">
        <f t="shared" ca="1" si="262"/>
        <v>0</v>
      </c>
      <c r="EA184" s="359">
        <f t="shared" ca="1" si="263"/>
        <v>0</v>
      </c>
      <c r="EB184" s="359">
        <f t="shared" ca="1" si="264"/>
        <v>0</v>
      </c>
      <c r="EC184" s="359">
        <f t="shared" ca="1" si="288"/>
        <v>0</v>
      </c>
      <c r="EE184" s="362">
        <f t="shared" ca="1" si="316"/>
        <v>295</v>
      </c>
      <c r="EF184" s="362">
        <v>176</v>
      </c>
      <c r="EG184" s="371">
        <f t="shared" ca="1" si="317"/>
        <v>0</v>
      </c>
      <c r="EH184" s="359">
        <f t="shared" ca="1" si="265"/>
        <v>0</v>
      </c>
      <c r="EI184" s="359">
        <f t="shared" ca="1" si="266"/>
        <v>0</v>
      </c>
      <c r="EJ184" s="359">
        <f t="shared" ca="1" si="267"/>
        <v>0</v>
      </c>
      <c r="EK184" s="359">
        <f t="shared" ca="1" si="268"/>
        <v>0</v>
      </c>
      <c r="EL184" s="359">
        <f t="shared" ca="1" si="289"/>
        <v>0</v>
      </c>
    </row>
    <row r="185" spans="6:142" x14ac:dyDescent="0.35">
      <c r="F185" s="372">
        <f ca="1">IFERROR(INDEX('Inflation Rates'!$A$16:$H$138,MATCH('TSP Traditional'!$H185,'Inflation Rates'!$A$16:$A$138,0),8)/INDEX('Inflation Rates'!$A$16:$H$138,MATCH('TSP Traditional'!$H185,'Inflation Rates'!$A$16:$A$138,0)-1,8)-1,F184)</f>
        <v>2.0000000000000018E-2</v>
      </c>
      <c r="G185" s="372">
        <f ca="1">IFERROR(INDEX('Inflation Rates'!$A$16:$H$138,MATCH('TSP Traditional'!$H185,'Inflation Rates'!$A$16:$A$138,0),6)/INDEX('Inflation Rates'!$A$16:$H$138,MATCH('TSP Traditional'!$H185,'Inflation Rates'!$A$16:$A$138,0)-1,6)-1,G184)</f>
        <v>2.0999999999999908E-2</v>
      </c>
      <c r="H185" s="362">
        <f t="shared" ca="1" si="318"/>
        <v>2196</v>
      </c>
      <c r="I185" s="362">
        <f t="shared" ca="1" si="319"/>
        <v>296</v>
      </c>
      <c r="J185" s="362">
        <v>177</v>
      </c>
      <c r="K185" s="371">
        <f t="shared" ca="1" si="216"/>
        <v>0</v>
      </c>
      <c r="L185" s="359">
        <f t="shared" ca="1" si="269"/>
        <v>0</v>
      </c>
      <c r="M185" s="359">
        <f t="shared" ca="1" si="270"/>
        <v>0</v>
      </c>
      <c r="N185" s="359">
        <f t="shared" ca="1" si="271"/>
        <v>0</v>
      </c>
      <c r="O185" s="359">
        <f t="shared" ca="1" si="272"/>
        <v>0</v>
      </c>
      <c r="P185" s="359">
        <f t="shared" ca="1" si="290"/>
        <v>0</v>
      </c>
      <c r="R185" s="362">
        <f t="shared" ca="1" si="320"/>
        <v>296</v>
      </c>
      <c r="S185" s="362">
        <v>176</v>
      </c>
      <c r="T185" s="371">
        <f t="shared" ca="1" si="321"/>
        <v>0</v>
      </c>
      <c r="U185" s="359">
        <f t="shared" ca="1" si="273"/>
        <v>0</v>
      </c>
      <c r="V185" s="359">
        <f t="shared" ca="1" si="274"/>
        <v>0</v>
      </c>
      <c r="W185" s="359">
        <f t="shared" ca="1" si="275"/>
        <v>0</v>
      </c>
      <c r="X185" s="359">
        <f t="shared" ca="1" si="276"/>
        <v>0</v>
      </c>
      <c r="Y185" s="359">
        <f t="shared" ca="1" si="291"/>
        <v>0</v>
      </c>
      <c r="AA185" s="362">
        <f t="shared" ca="1" si="292"/>
        <v>296</v>
      </c>
      <c r="AB185" s="362">
        <v>177</v>
      </c>
      <c r="AC185" s="371">
        <f t="shared" ca="1" si="293"/>
        <v>0</v>
      </c>
      <c r="AD185" s="359">
        <f t="shared" ca="1" si="217"/>
        <v>0</v>
      </c>
      <c r="AE185" s="359">
        <f t="shared" ca="1" si="218"/>
        <v>0</v>
      </c>
      <c r="AF185" s="359">
        <f t="shared" ca="1" si="219"/>
        <v>0</v>
      </c>
      <c r="AG185" s="359">
        <f t="shared" ca="1" si="220"/>
        <v>0</v>
      </c>
      <c r="AH185" s="359">
        <f t="shared" ca="1" si="277"/>
        <v>0</v>
      </c>
      <c r="AJ185" s="362">
        <f t="shared" ca="1" si="294"/>
        <v>296</v>
      </c>
      <c r="AK185" s="362">
        <v>177</v>
      </c>
      <c r="AL185" s="371">
        <f t="shared" ca="1" si="295"/>
        <v>0</v>
      </c>
      <c r="AM185" s="359">
        <f t="shared" ca="1" si="221"/>
        <v>0</v>
      </c>
      <c r="AN185" s="359">
        <f t="shared" ca="1" si="222"/>
        <v>0</v>
      </c>
      <c r="AO185" s="359">
        <f t="shared" ca="1" si="223"/>
        <v>0</v>
      </c>
      <c r="AP185" s="359">
        <f t="shared" ca="1" si="224"/>
        <v>0</v>
      </c>
      <c r="AQ185" s="359">
        <f t="shared" ca="1" si="278"/>
        <v>0</v>
      </c>
      <c r="AS185" s="362">
        <f t="shared" ca="1" si="296"/>
        <v>296</v>
      </c>
      <c r="AT185" s="362">
        <v>177</v>
      </c>
      <c r="AU185" s="371">
        <f t="shared" ca="1" si="297"/>
        <v>0</v>
      </c>
      <c r="AV185" s="359">
        <f t="shared" ca="1" si="225"/>
        <v>0</v>
      </c>
      <c r="AW185" s="359">
        <f t="shared" ca="1" si="226"/>
        <v>0</v>
      </c>
      <c r="AX185" s="359">
        <f t="shared" ca="1" si="227"/>
        <v>0</v>
      </c>
      <c r="AY185" s="359">
        <f t="shared" ca="1" si="228"/>
        <v>0</v>
      </c>
      <c r="AZ185" s="359">
        <f t="shared" ca="1" si="279"/>
        <v>0</v>
      </c>
      <c r="BB185" s="362">
        <f t="shared" ca="1" si="298"/>
        <v>296</v>
      </c>
      <c r="BC185" s="362">
        <v>177</v>
      </c>
      <c r="BD185" s="371">
        <f t="shared" ca="1" si="299"/>
        <v>0</v>
      </c>
      <c r="BE185" s="359">
        <f t="shared" ca="1" si="229"/>
        <v>0</v>
      </c>
      <c r="BF185" s="359">
        <f t="shared" ca="1" si="230"/>
        <v>0</v>
      </c>
      <c r="BG185" s="359">
        <f t="shared" ca="1" si="231"/>
        <v>0</v>
      </c>
      <c r="BH185" s="359">
        <f t="shared" ca="1" si="232"/>
        <v>0</v>
      </c>
      <c r="BI185" s="359">
        <f t="shared" ca="1" si="280"/>
        <v>0</v>
      </c>
      <c r="BK185" s="362">
        <f t="shared" ca="1" si="300"/>
        <v>296</v>
      </c>
      <c r="BL185" s="362">
        <v>177</v>
      </c>
      <c r="BM185" s="371">
        <f t="shared" ca="1" si="301"/>
        <v>0</v>
      </c>
      <c r="BN185" s="359">
        <f t="shared" ca="1" si="233"/>
        <v>0</v>
      </c>
      <c r="BO185" s="359">
        <f t="shared" ca="1" si="234"/>
        <v>0</v>
      </c>
      <c r="BP185" s="359">
        <f t="shared" ca="1" si="235"/>
        <v>0</v>
      </c>
      <c r="BQ185" s="359">
        <f t="shared" ca="1" si="236"/>
        <v>0</v>
      </c>
      <c r="BR185" s="359">
        <f t="shared" ca="1" si="281"/>
        <v>0</v>
      </c>
      <c r="BT185" s="362">
        <f t="shared" ca="1" si="302"/>
        <v>296</v>
      </c>
      <c r="BU185" s="362">
        <v>177</v>
      </c>
      <c r="BV185" s="371">
        <f t="shared" ca="1" si="303"/>
        <v>0</v>
      </c>
      <c r="BW185" s="359">
        <f t="shared" ca="1" si="237"/>
        <v>0</v>
      </c>
      <c r="BX185" s="359">
        <f t="shared" ca="1" si="238"/>
        <v>0</v>
      </c>
      <c r="BY185" s="359">
        <f t="shared" ca="1" si="239"/>
        <v>0</v>
      </c>
      <c r="BZ185" s="359">
        <f t="shared" ca="1" si="240"/>
        <v>0</v>
      </c>
      <c r="CA185" s="359">
        <f t="shared" ca="1" si="282"/>
        <v>0</v>
      </c>
      <c r="CC185" s="362">
        <f t="shared" ca="1" si="304"/>
        <v>296</v>
      </c>
      <c r="CD185" s="362">
        <v>177</v>
      </c>
      <c r="CE185" s="371">
        <f t="shared" ca="1" si="305"/>
        <v>0</v>
      </c>
      <c r="CF185" s="359">
        <f t="shared" ca="1" si="241"/>
        <v>0</v>
      </c>
      <c r="CG185" s="359">
        <f t="shared" ca="1" si="242"/>
        <v>0</v>
      </c>
      <c r="CH185" s="359">
        <f t="shared" ca="1" si="243"/>
        <v>0</v>
      </c>
      <c r="CI185" s="359">
        <f t="shared" ca="1" si="244"/>
        <v>0</v>
      </c>
      <c r="CJ185" s="359">
        <f t="shared" ca="1" si="283"/>
        <v>0</v>
      </c>
      <c r="CL185" s="362">
        <f t="shared" ca="1" si="306"/>
        <v>296</v>
      </c>
      <c r="CM185" s="362">
        <v>177</v>
      </c>
      <c r="CN185" s="371">
        <f t="shared" ca="1" si="307"/>
        <v>0</v>
      </c>
      <c r="CO185" s="359">
        <f t="shared" ca="1" si="245"/>
        <v>0</v>
      </c>
      <c r="CP185" s="359">
        <f t="shared" ca="1" si="246"/>
        <v>0</v>
      </c>
      <c r="CQ185" s="359">
        <f t="shared" ca="1" si="247"/>
        <v>0</v>
      </c>
      <c r="CR185" s="359">
        <f t="shared" ca="1" si="248"/>
        <v>0</v>
      </c>
      <c r="CS185" s="359">
        <f t="shared" ca="1" si="284"/>
        <v>0</v>
      </c>
      <c r="CU185" s="362">
        <f t="shared" ca="1" si="308"/>
        <v>296</v>
      </c>
      <c r="CV185" s="362">
        <v>177</v>
      </c>
      <c r="CW185" s="371">
        <f t="shared" ca="1" si="309"/>
        <v>0</v>
      </c>
      <c r="CX185" s="359">
        <f t="shared" ca="1" si="249"/>
        <v>0</v>
      </c>
      <c r="CY185" s="359">
        <f t="shared" ca="1" si="250"/>
        <v>0</v>
      </c>
      <c r="CZ185" s="359">
        <f t="shared" ca="1" si="251"/>
        <v>0</v>
      </c>
      <c r="DA185" s="359">
        <f t="shared" ca="1" si="252"/>
        <v>0</v>
      </c>
      <c r="DB185" s="359">
        <f t="shared" ca="1" si="285"/>
        <v>0</v>
      </c>
      <c r="DD185" s="362">
        <f t="shared" ca="1" si="310"/>
        <v>296</v>
      </c>
      <c r="DE185" s="362">
        <v>177</v>
      </c>
      <c r="DF185" s="371">
        <f t="shared" ca="1" si="311"/>
        <v>0</v>
      </c>
      <c r="DG185" s="359">
        <f t="shared" ca="1" si="253"/>
        <v>0</v>
      </c>
      <c r="DH185" s="359">
        <f t="shared" ca="1" si="254"/>
        <v>0</v>
      </c>
      <c r="DI185" s="359">
        <f t="shared" ca="1" si="255"/>
        <v>0</v>
      </c>
      <c r="DJ185" s="359">
        <f t="shared" ca="1" si="256"/>
        <v>0</v>
      </c>
      <c r="DK185" s="359">
        <f t="shared" ca="1" si="286"/>
        <v>0</v>
      </c>
      <c r="DM185" s="362">
        <f t="shared" ca="1" si="312"/>
        <v>296</v>
      </c>
      <c r="DN185" s="362">
        <v>177</v>
      </c>
      <c r="DO185" s="371">
        <f t="shared" ca="1" si="313"/>
        <v>0</v>
      </c>
      <c r="DP185" s="359">
        <f t="shared" ca="1" si="257"/>
        <v>0</v>
      </c>
      <c r="DQ185" s="359">
        <f t="shared" ca="1" si="258"/>
        <v>0</v>
      </c>
      <c r="DR185" s="359">
        <f t="shared" ca="1" si="259"/>
        <v>0</v>
      </c>
      <c r="DS185" s="359">
        <f t="shared" ca="1" si="260"/>
        <v>0</v>
      </c>
      <c r="DT185" s="359">
        <f t="shared" ca="1" si="287"/>
        <v>0</v>
      </c>
      <c r="DV185" s="362">
        <f t="shared" ca="1" si="314"/>
        <v>296</v>
      </c>
      <c r="DW185" s="362">
        <v>177</v>
      </c>
      <c r="DX185" s="371">
        <f t="shared" ca="1" si="315"/>
        <v>0</v>
      </c>
      <c r="DY185" s="359">
        <f t="shared" ca="1" si="261"/>
        <v>0</v>
      </c>
      <c r="DZ185" s="359">
        <f t="shared" ca="1" si="262"/>
        <v>0</v>
      </c>
      <c r="EA185" s="359">
        <f t="shared" ca="1" si="263"/>
        <v>0</v>
      </c>
      <c r="EB185" s="359">
        <f t="shared" ca="1" si="264"/>
        <v>0</v>
      </c>
      <c r="EC185" s="359">
        <f t="shared" ca="1" si="288"/>
        <v>0</v>
      </c>
      <c r="EE185" s="362">
        <f t="shared" ca="1" si="316"/>
        <v>296</v>
      </c>
      <c r="EF185" s="362">
        <v>177</v>
      </c>
      <c r="EG185" s="371">
        <f t="shared" ca="1" si="317"/>
        <v>0</v>
      </c>
      <c r="EH185" s="359">
        <f t="shared" ca="1" si="265"/>
        <v>0</v>
      </c>
      <c r="EI185" s="359">
        <f t="shared" ca="1" si="266"/>
        <v>0</v>
      </c>
      <c r="EJ185" s="359">
        <f t="shared" ca="1" si="267"/>
        <v>0</v>
      </c>
      <c r="EK185" s="359">
        <f t="shared" ca="1" si="268"/>
        <v>0</v>
      </c>
      <c r="EL185" s="359">
        <f t="shared" ca="1" si="289"/>
        <v>0</v>
      </c>
    </row>
    <row r="186" spans="6:142" x14ac:dyDescent="0.35">
      <c r="F186" s="372">
        <f ca="1">IFERROR(INDEX('Inflation Rates'!$A$16:$H$138,MATCH('TSP Traditional'!$H186,'Inflation Rates'!$A$16:$A$138,0),8)/INDEX('Inflation Rates'!$A$16:$H$138,MATCH('TSP Traditional'!$H186,'Inflation Rates'!$A$16:$A$138,0)-1,8)-1,F185)</f>
        <v>2.0000000000000018E-2</v>
      </c>
      <c r="G186" s="372">
        <f ca="1">IFERROR(INDEX('Inflation Rates'!$A$16:$H$138,MATCH('TSP Traditional'!$H186,'Inflation Rates'!$A$16:$A$138,0),6)/INDEX('Inflation Rates'!$A$16:$H$138,MATCH('TSP Traditional'!$H186,'Inflation Rates'!$A$16:$A$138,0)-1,6)-1,G185)</f>
        <v>2.0999999999999908E-2</v>
      </c>
      <c r="H186" s="362">
        <f t="shared" ca="1" si="318"/>
        <v>2197</v>
      </c>
      <c r="I186" s="362">
        <f t="shared" ca="1" si="319"/>
        <v>297</v>
      </c>
      <c r="J186" s="362">
        <v>178</v>
      </c>
      <c r="K186" s="371">
        <f t="shared" ca="1" si="216"/>
        <v>0</v>
      </c>
      <c r="L186" s="359">
        <f t="shared" ca="1" si="269"/>
        <v>0</v>
      </c>
      <c r="M186" s="359">
        <f t="shared" ca="1" si="270"/>
        <v>0</v>
      </c>
      <c r="N186" s="359">
        <f t="shared" ca="1" si="271"/>
        <v>0</v>
      </c>
      <c r="O186" s="359">
        <f t="shared" ca="1" si="272"/>
        <v>0</v>
      </c>
      <c r="P186" s="359">
        <f t="shared" ca="1" si="290"/>
        <v>0</v>
      </c>
      <c r="R186" s="362">
        <f t="shared" ca="1" si="320"/>
        <v>297</v>
      </c>
      <c r="S186" s="362">
        <v>177</v>
      </c>
      <c r="T186" s="371">
        <f t="shared" ca="1" si="321"/>
        <v>0</v>
      </c>
      <c r="U186" s="359">
        <f t="shared" ca="1" si="273"/>
        <v>0</v>
      </c>
      <c r="V186" s="359">
        <f t="shared" ca="1" si="274"/>
        <v>0</v>
      </c>
      <c r="W186" s="359">
        <f t="shared" ca="1" si="275"/>
        <v>0</v>
      </c>
      <c r="X186" s="359">
        <f t="shared" ca="1" si="276"/>
        <v>0</v>
      </c>
      <c r="Y186" s="359">
        <f t="shared" ca="1" si="291"/>
        <v>0</v>
      </c>
      <c r="AA186" s="362">
        <f t="shared" ca="1" si="292"/>
        <v>297</v>
      </c>
      <c r="AB186" s="362">
        <v>178</v>
      </c>
      <c r="AC186" s="371">
        <f t="shared" ca="1" si="293"/>
        <v>0</v>
      </c>
      <c r="AD186" s="359">
        <f t="shared" ca="1" si="217"/>
        <v>0</v>
      </c>
      <c r="AE186" s="359">
        <f t="shared" ca="1" si="218"/>
        <v>0</v>
      </c>
      <c r="AF186" s="359">
        <f t="shared" ca="1" si="219"/>
        <v>0</v>
      </c>
      <c r="AG186" s="359">
        <f t="shared" ca="1" si="220"/>
        <v>0</v>
      </c>
      <c r="AH186" s="359">
        <f t="shared" ca="1" si="277"/>
        <v>0</v>
      </c>
      <c r="AJ186" s="362">
        <f t="shared" ca="1" si="294"/>
        <v>297</v>
      </c>
      <c r="AK186" s="362">
        <v>178</v>
      </c>
      <c r="AL186" s="371">
        <f t="shared" ca="1" si="295"/>
        <v>0</v>
      </c>
      <c r="AM186" s="359">
        <f t="shared" ca="1" si="221"/>
        <v>0</v>
      </c>
      <c r="AN186" s="359">
        <f t="shared" ca="1" si="222"/>
        <v>0</v>
      </c>
      <c r="AO186" s="359">
        <f t="shared" ca="1" si="223"/>
        <v>0</v>
      </c>
      <c r="AP186" s="359">
        <f t="shared" ca="1" si="224"/>
        <v>0</v>
      </c>
      <c r="AQ186" s="359">
        <f t="shared" ca="1" si="278"/>
        <v>0</v>
      </c>
      <c r="AS186" s="362">
        <f t="shared" ca="1" si="296"/>
        <v>297</v>
      </c>
      <c r="AT186" s="362">
        <v>178</v>
      </c>
      <c r="AU186" s="371">
        <f t="shared" ca="1" si="297"/>
        <v>0</v>
      </c>
      <c r="AV186" s="359">
        <f t="shared" ca="1" si="225"/>
        <v>0</v>
      </c>
      <c r="AW186" s="359">
        <f t="shared" ca="1" si="226"/>
        <v>0</v>
      </c>
      <c r="AX186" s="359">
        <f t="shared" ca="1" si="227"/>
        <v>0</v>
      </c>
      <c r="AY186" s="359">
        <f t="shared" ca="1" si="228"/>
        <v>0</v>
      </c>
      <c r="AZ186" s="359">
        <f t="shared" ca="1" si="279"/>
        <v>0</v>
      </c>
      <c r="BB186" s="362">
        <f t="shared" ca="1" si="298"/>
        <v>297</v>
      </c>
      <c r="BC186" s="362">
        <v>178</v>
      </c>
      <c r="BD186" s="371">
        <f t="shared" ca="1" si="299"/>
        <v>0</v>
      </c>
      <c r="BE186" s="359">
        <f t="shared" ca="1" si="229"/>
        <v>0</v>
      </c>
      <c r="BF186" s="359">
        <f t="shared" ca="1" si="230"/>
        <v>0</v>
      </c>
      <c r="BG186" s="359">
        <f t="shared" ca="1" si="231"/>
        <v>0</v>
      </c>
      <c r="BH186" s="359">
        <f t="shared" ca="1" si="232"/>
        <v>0</v>
      </c>
      <c r="BI186" s="359">
        <f t="shared" ca="1" si="280"/>
        <v>0</v>
      </c>
      <c r="BK186" s="362">
        <f t="shared" ca="1" si="300"/>
        <v>297</v>
      </c>
      <c r="BL186" s="362">
        <v>178</v>
      </c>
      <c r="BM186" s="371">
        <f t="shared" ca="1" si="301"/>
        <v>0</v>
      </c>
      <c r="BN186" s="359">
        <f t="shared" ca="1" si="233"/>
        <v>0</v>
      </c>
      <c r="BO186" s="359">
        <f t="shared" ca="1" si="234"/>
        <v>0</v>
      </c>
      <c r="BP186" s="359">
        <f t="shared" ca="1" si="235"/>
        <v>0</v>
      </c>
      <c r="BQ186" s="359">
        <f t="shared" ca="1" si="236"/>
        <v>0</v>
      </c>
      <c r="BR186" s="359">
        <f t="shared" ca="1" si="281"/>
        <v>0</v>
      </c>
      <c r="BT186" s="362">
        <f t="shared" ca="1" si="302"/>
        <v>297</v>
      </c>
      <c r="BU186" s="362">
        <v>178</v>
      </c>
      <c r="BV186" s="371">
        <f t="shared" ca="1" si="303"/>
        <v>0</v>
      </c>
      <c r="BW186" s="359">
        <f t="shared" ca="1" si="237"/>
        <v>0</v>
      </c>
      <c r="BX186" s="359">
        <f t="shared" ca="1" si="238"/>
        <v>0</v>
      </c>
      <c r="BY186" s="359">
        <f t="shared" ca="1" si="239"/>
        <v>0</v>
      </c>
      <c r="BZ186" s="359">
        <f t="shared" ca="1" si="240"/>
        <v>0</v>
      </c>
      <c r="CA186" s="359">
        <f t="shared" ca="1" si="282"/>
        <v>0</v>
      </c>
      <c r="CC186" s="362">
        <f t="shared" ca="1" si="304"/>
        <v>297</v>
      </c>
      <c r="CD186" s="362">
        <v>178</v>
      </c>
      <c r="CE186" s="371">
        <f t="shared" ca="1" si="305"/>
        <v>0</v>
      </c>
      <c r="CF186" s="359">
        <f t="shared" ca="1" si="241"/>
        <v>0</v>
      </c>
      <c r="CG186" s="359">
        <f t="shared" ca="1" si="242"/>
        <v>0</v>
      </c>
      <c r="CH186" s="359">
        <f t="shared" ca="1" si="243"/>
        <v>0</v>
      </c>
      <c r="CI186" s="359">
        <f t="shared" ca="1" si="244"/>
        <v>0</v>
      </c>
      <c r="CJ186" s="359">
        <f t="shared" ca="1" si="283"/>
        <v>0</v>
      </c>
      <c r="CL186" s="362">
        <f t="shared" ca="1" si="306"/>
        <v>297</v>
      </c>
      <c r="CM186" s="362">
        <v>178</v>
      </c>
      <c r="CN186" s="371">
        <f t="shared" ca="1" si="307"/>
        <v>0</v>
      </c>
      <c r="CO186" s="359">
        <f t="shared" ca="1" si="245"/>
        <v>0</v>
      </c>
      <c r="CP186" s="359">
        <f t="shared" ca="1" si="246"/>
        <v>0</v>
      </c>
      <c r="CQ186" s="359">
        <f t="shared" ca="1" si="247"/>
        <v>0</v>
      </c>
      <c r="CR186" s="359">
        <f t="shared" ca="1" si="248"/>
        <v>0</v>
      </c>
      <c r="CS186" s="359">
        <f t="shared" ca="1" si="284"/>
        <v>0</v>
      </c>
      <c r="CU186" s="362">
        <f t="shared" ca="1" si="308"/>
        <v>297</v>
      </c>
      <c r="CV186" s="362">
        <v>178</v>
      </c>
      <c r="CW186" s="371">
        <f t="shared" ca="1" si="309"/>
        <v>0</v>
      </c>
      <c r="CX186" s="359">
        <f t="shared" ca="1" si="249"/>
        <v>0</v>
      </c>
      <c r="CY186" s="359">
        <f t="shared" ca="1" si="250"/>
        <v>0</v>
      </c>
      <c r="CZ186" s="359">
        <f t="shared" ca="1" si="251"/>
        <v>0</v>
      </c>
      <c r="DA186" s="359">
        <f t="shared" ca="1" si="252"/>
        <v>0</v>
      </c>
      <c r="DB186" s="359">
        <f t="shared" ca="1" si="285"/>
        <v>0</v>
      </c>
      <c r="DD186" s="362">
        <f t="shared" ca="1" si="310"/>
        <v>297</v>
      </c>
      <c r="DE186" s="362">
        <v>178</v>
      </c>
      <c r="DF186" s="371">
        <f t="shared" ca="1" si="311"/>
        <v>0</v>
      </c>
      <c r="DG186" s="359">
        <f t="shared" ca="1" si="253"/>
        <v>0</v>
      </c>
      <c r="DH186" s="359">
        <f t="shared" ca="1" si="254"/>
        <v>0</v>
      </c>
      <c r="DI186" s="359">
        <f t="shared" ca="1" si="255"/>
        <v>0</v>
      </c>
      <c r="DJ186" s="359">
        <f t="shared" ca="1" si="256"/>
        <v>0</v>
      </c>
      <c r="DK186" s="359">
        <f t="shared" ca="1" si="286"/>
        <v>0</v>
      </c>
      <c r="DM186" s="362">
        <f t="shared" ca="1" si="312"/>
        <v>297</v>
      </c>
      <c r="DN186" s="362">
        <v>178</v>
      </c>
      <c r="DO186" s="371">
        <f t="shared" ca="1" si="313"/>
        <v>0</v>
      </c>
      <c r="DP186" s="359">
        <f t="shared" ca="1" si="257"/>
        <v>0</v>
      </c>
      <c r="DQ186" s="359">
        <f t="shared" ca="1" si="258"/>
        <v>0</v>
      </c>
      <c r="DR186" s="359">
        <f t="shared" ca="1" si="259"/>
        <v>0</v>
      </c>
      <c r="DS186" s="359">
        <f t="shared" ca="1" si="260"/>
        <v>0</v>
      </c>
      <c r="DT186" s="359">
        <f t="shared" ca="1" si="287"/>
        <v>0</v>
      </c>
      <c r="DV186" s="362">
        <f t="shared" ca="1" si="314"/>
        <v>297</v>
      </c>
      <c r="DW186" s="362">
        <v>178</v>
      </c>
      <c r="DX186" s="371">
        <f t="shared" ca="1" si="315"/>
        <v>0</v>
      </c>
      <c r="DY186" s="359">
        <f t="shared" ca="1" si="261"/>
        <v>0</v>
      </c>
      <c r="DZ186" s="359">
        <f t="shared" ca="1" si="262"/>
        <v>0</v>
      </c>
      <c r="EA186" s="359">
        <f t="shared" ca="1" si="263"/>
        <v>0</v>
      </c>
      <c r="EB186" s="359">
        <f t="shared" ca="1" si="264"/>
        <v>0</v>
      </c>
      <c r="EC186" s="359">
        <f t="shared" ca="1" si="288"/>
        <v>0</v>
      </c>
      <c r="EE186" s="362">
        <f t="shared" ca="1" si="316"/>
        <v>297</v>
      </c>
      <c r="EF186" s="362">
        <v>178</v>
      </c>
      <c r="EG186" s="371">
        <f t="shared" ca="1" si="317"/>
        <v>0</v>
      </c>
      <c r="EH186" s="359">
        <f t="shared" ca="1" si="265"/>
        <v>0</v>
      </c>
      <c r="EI186" s="359">
        <f t="shared" ca="1" si="266"/>
        <v>0</v>
      </c>
      <c r="EJ186" s="359">
        <f t="shared" ca="1" si="267"/>
        <v>0</v>
      </c>
      <c r="EK186" s="359">
        <f t="shared" ca="1" si="268"/>
        <v>0</v>
      </c>
      <c r="EL186" s="359">
        <f t="shared" ca="1" si="289"/>
        <v>0</v>
      </c>
    </row>
    <row r="187" spans="6:142" x14ac:dyDescent="0.35">
      <c r="F187" s="372">
        <f ca="1">IFERROR(INDEX('Inflation Rates'!$A$16:$H$138,MATCH('TSP Traditional'!$H187,'Inflation Rates'!$A$16:$A$138,0),8)/INDEX('Inflation Rates'!$A$16:$H$138,MATCH('TSP Traditional'!$H187,'Inflation Rates'!$A$16:$A$138,0)-1,8)-1,F186)</f>
        <v>2.0000000000000018E-2</v>
      </c>
      <c r="G187" s="372">
        <f ca="1">IFERROR(INDEX('Inflation Rates'!$A$16:$H$138,MATCH('TSP Traditional'!$H187,'Inflation Rates'!$A$16:$A$138,0),6)/INDEX('Inflation Rates'!$A$16:$H$138,MATCH('TSP Traditional'!$H187,'Inflation Rates'!$A$16:$A$138,0)-1,6)-1,G186)</f>
        <v>2.0999999999999908E-2</v>
      </c>
      <c r="H187" s="362">
        <f t="shared" ca="1" si="318"/>
        <v>2198</v>
      </c>
      <c r="I187" s="362">
        <f t="shared" ca="1" si="319"/>
        <v>298</v>
      </c>
      <c r="J187" s="362">
        <v>179</v>
      </c>
      <c r="K187" s="371">
        <f t="shared" ca="1" si="216"/>
        <v>0</v>
      </c>
      <c r="L187" s="359">
        <f t="shared" ca="1" si="269"/>
        <v>0</v>
      </c>
      <c r="M187" s="359">
        <f t="shared" ca="1" si="270"/>
        <v>0</v>
      </c>
      <c r="N187" s="359">
        <f t="shared" ca="1" si="271"/>
        <v>0</v>
      </c>
      <c r="O187" s="359">
        <f t="shared" ca="1" si="272"/>
        <v>0</v>
      </c>
      <c r="P187" s="359">
        <f t="shared" ca="1" si="290"/>
        <v>0</v>
      </c>
      <c r="R187" s="362">
        <f t="shared" ca="1" si="320"/>
        <v>298</v>
      </c>
      <c r="S187" s="362">
        <v>178</v>
      </c>
      <c r="T187" s="371">
        <f t="shared" ca="1" si="321"/>
        <v>0</v>
      </c>
      <c r="U187" s="359">
        <f t="shared" ca="1" si="273"/>
        <v>0</v>
      </c>
      <c r="V187" s="359">
        <f t="shared" ca="1" si="274"/>
        <v>0</v>
      </c>
      <c r="W187" s="359">
        <f t="shared" ca="1" si="275"/>
        <v>0</v>
      </c>
      <c r="X187" s="359">
        <f t="shared" ca="1" si="276"/>
        <v>0</v>
      </c>
      <c r="Y187" s="359">
        <f t="shared" ca="1" si="291"/>
        <v>0</v>
      </c>
      <c r="AA187" s="362">
        <f t="shared" ca="1" si="292"/>
        <v>298</v>
      </c>
      <c r="AB187" s="362">
        <v>179</v>
      </c>
      <c r="AC187" s="371">
        <f t="shared" ca="1" si="293"/>
        <v>0</v>
      </c>
      <c r="AD187" s="359">
        <f t="shared" ca="1" si="217"/>
        <v>0</v>
      </c>
      <c r="AE187" s="359">
        <f t="shared" ca="1" si="218"/>
        <v>0</v>
      </c>
      <c r="AF187" s="359">
        <f t="shared" ca="1" si="219"/>
        <v>0</v>
      </c>
      <c r="AG187" s="359">
        <f t="shared" ca="1" si="220"/>
        <v>0</v>
      </c>
      <c r="AH187" s="359">
        <f t="shared" ca="1" si="277"/>
        <v>0</v>
      </c>
      <c r="AJ187" s="362">
        <f t="shared" ca="1" si="294"/>
        <v>298</v>
      </c>
      <c r="AK187" s="362">
        <v>179</v>
      </c>
      <c r="AL187" s="371">
        <f t="shared" ca="1" si="295"/>
        <v>0</v>
      </c>
      <c r="AM187" s="359">
        <f t="shared" ca="1" si="221"/>
        <v>0</v>
      </c>
      <c r="AN187" s="359">
        <f t="shared" ca="1" si="222"/>
        <v>0</v>
      </c>
      <c r="AO187" s="359">
        <f t="shared" ca="1" si="223"/>
        <v>0</v>
      </c>
      <c r="AP187" s="359">
        <f t="shared" ca="1" si="224"/>
        <v>0</v>
      </c>
      <c r="AQ187" s="359">
        <f t="shared" ca="1" si="278"/>
        <v>0</v>
      </c>
      <c r="AS187" s="362">
        <f t="shared" ca="1" si="296"/>
        <v>298</v>
      </c>
      <c r="AT187" s="362">
        <v>179</v>
      </c>
      <c r="AU187" s="371">
        <f t="shared" ca="1" si="297"/>
        <v>0</v>
      </c>
      <c r="AV187" s="359">
        <f t="shared" ca="1" si="225"/>
        <v>0</v>
      </c>
      <c r="AW187" s="359">
        <f t="shared" ca="1" si="226"/>
        <v>0</v>
      </c>
      <c r="AX187" s="359">
        <f t="shared" ca="1" si="227"/>
        <v>0</v>
      </c>
      <c r="AY187" s="359">
        <f t="shared" ca="1" si="228"/>
        <v>0</v>
      </c>
      <c r="AZ187" s="359">
        <f t="shared" ca="1" si="279"/>
        <v>0</v>
      </c>
      <c r="BB187" s="362">
        <f t="shared" ca="1" si="298"/>
        <v>298</v>
      </c>
      <c r="BC187" s="362">
        <v>179</v>
      </c>
      <c r="BD187" s="371">
        <f t="shared" ca="1" si="299"/>
        <v>0</v>
      </c>
      <c r="BE187" s="359">
        <f t="shared" ca="1" si="229"/>
        <v>0</v>
      </c>
      <c r="BF187" s="359">
        <f t="shared" ca="1" si="230"/>
        <v>0</v>
      </c>
      <c r="BG187" s="359">
        <f t="shared" ca="1" si="231"/>
        <v>0</v>
      </c>
      <c r="BH187" s="359">
        <f t="shared" ca="1" si="232"/>
        <v>0</v>
      </c>
      <c r="BI187" s="359">
        <f t="shared" ca="1" si="280"/>
        <v>0</v>
      </c>
      <c r="BK187" s="362">
        <f t="shared" ca="1" si="300"/>
        <v>298</v>
      </c>
      <c r="BL187" s="362">
        <v>179</v>
      </c>
      <c r="BM187" s="371">
        <f t="shared" ca="1" si="301"/>
        <v>0</v>
      </c>
      <c r="BN187" s="359">
        <f t="shared" ca="1" si="233"/>
        <v>0</v>
      </c>
      <c r="BO187" s="359">
        <f t="shared" ca="1" si="234"/>
        <v>0</v>
      </c>
      <c r="BP187" s="359">
        <f t="shared" ca="1" si="235"/>
        <v>0</v>
      </c>
      <c r="BQ187" s="359">
        <f t="shared" ca="1" si="236"/>
        <v>0</v>
      </c>
      <c r="BR187" s="359">
        <f t="shared" ca="1" si="281"/>
        <v>0</v>
      </c>
      <c r="BT187" s="362">
        <f t="shared" ca="1" si="302"/>
        <v>298</v>
      </c>
      <c r="BU187" s="362">
        <v>179</v>
      </c>
      <c r="BV187" s="371">
        <f t="shared" ca="1" si="303"/>
        <v>0</v>
      </c>
      <c r="BW187" s="359">
        <f t="shared" ca="1" si="237"/>
        <v>0</v>
      </c>
      <c r="BX187" s="359">
        <f t="shared" ca="1" si="238"/>
        <v>0</v>
      </c>
      <c r="BY187" s="359">
        <f t="shared" ca="1" si="239"/>
        <v>0</v>
      </c>
      <c r="BZ187" s="359">
        <f t="shared" ca="1" si="240"/>
        <v>0</v>
      </c>
      <c r="CA187" s="359">
        <f t="shared" ca="1" si="282"/>
        <v>0</v>
      </c>
      <c r="CC187" s="362">
        <f t="shared" ca="1" si="304"/>
        <v>298</v>
      </c>
      <c r="CD187" s="362">
        <v>179</v>
      </c>
      <c r="CE187" s="371">
        <f t="shared" ca="1" si="305"/>
        <v>0</v>
      </c>
      <c r="CF187" s="359">
        <f t="shared" ca="1" si="241"/>
        <v>0</v>
      </c>
      <c r="CG187" s="359">
        <f t="shared" ca="1" si="242"/>
        <v>0</v>
      </c>
      <c r="CH187" s="359">
        <f t="shared" ca="1" si="243"/>
        <v>0</v>
      </c>
      <c r="CI187" s="359">
        <f t="shared" ca="1" si="244"/>
        <v>0</v>
      </c>
      <c r="CJ187" s="359">
        <f t="shared" ca="1" si="283"/>
        <v>0</v>
      </c>
      <c r="CL187" s="362">
        <f t="shared" ca="1" si="306"/>
        <v>298</v>
      </c>
      <c r="CM187" s="362">
        <v>179</v>
      </c>
      <c r="CN187" s="371">
        <f t="shared" ca="1" si="307"/>
        <v>0</v>
      </c>
      <c r="CO187" s="359">
        <f t="shared" ca="1" si="245"/>
        <v>0</v>
      </c>
      <c r="CP187" s="359">
        <f t="shared" ca="1" si="246"/>
        <v>0</v>
      </c>
      <c r="CQ187" s="359">
        <f t="shared" ca="1" si="247"/>
        <v>0</v>
      </c>
      <c r="CR187" s="359">
        <f t="shared" ca="1" si="248"/>
        <v>0</v>
      </c>
      <c r="CS187" s="359">
        <f t="shared" ca="1" si="284"/>
        <v>0</v>
      </c>
      <c r="CU187" s="362">
        <f t="shared" ca="1" si="308"/>
        <v>298</v>
      </c>
      <c r="CV187" s="362">
        <v>179</v>
      </c>
      <c r="CW187" s="371">
        <f t="shared" ca="1" si="309"/>
        <v>0</v>
      </c>
      <c r="CX187" s="359">
        <f t="shared" ca="1" si="249"/>
        <v>0</v>
      </c>
      <c r="CY187" s="359">
        <f t="shared" ca="1" si="250"/>
        <v>0</v>
      </c>
      <c r="CZ187" s="359">
        <f t="shared" ca="1" si="251"/>
        <v>0</v>
      </c>
      <c r="DA187" s="359">
        <f t="shared" ca="1" si="252"/>
        <v>0</v>
      </c>
      <c r="DB187" s="359">
        <f t="shared" ca="1" si="285"/>
        <v>0</v>
      </c>
      <c r="DD187" s="362">
        <f t="shared" ca="1" si="310"/>
        <v>298</v>
      </c>
      <c r="DE187" s="362">
        <v>179</v>
      </c>
      <c r="DF187" s="371">
        <f t="shared" ca="1" si="311"/>
        <v>0</v>
      </c>
      <c r="DG187" s="359">
        <f t="shared" ca="1" si="253"/>
        <v>0</v>
      </c>
      <c r="DH187" s="359">
        <f t="shared" ca="1" si="254"/>
        <v>0</v>
      </c>
      <c r="DI187" s="359">
        <f t="shared" ca="1" si="255"/>
        <v>0</v>
      </c>
      <c r="DJ187" s="359">
        <f t="shared" ca="1" si="256"/>
        <v>0</v>
      </c>
      <c r="DK187" s="359">
        <f t="shared" ca="1" si="286"/>
        <v>0</v>
      </c>
      <c r="DM187" s="362">
        <f t="shared" ca="1" si="312"/>
        <v>298</v>
      </c>
      <c r="DN187" s="362">
        <v>179</v>
      </c>
      <c r="DO187" s="371">
        <f t="shared" ca="1" si="313"/>
        <v>0</v>
      </c>
      <c r="DP187" s="359">
        <f t="shared" ca="1" si="257"/>
        <v>0</v>
      </c>
      <c r="DQ187" s="359">
        <f t="shared" ca="1" si="258"/>
        <v>0</v>
      </c>
      <c r="DR187" s="359">
        <f t="shared" ca="1" si="259"/>
        <v>0</v>
      </c>
      <c r="DS187" s="359">
        <f t="shared" ca="1" si="260"/>
        <v>0</v>
      </c>
      <c r="DT187" s="359">
        <f t="shared" ca="1" si="287"/>
        <v>0</v>
      </c>
      <c r="DV187" s="362">
        <f t="shared" ca="1" si="314"/>
        <v>298</v>
      </c>
      <c r="DW187" s="362">
        <v>179</v>
      </c>
      <c r="DX187" s="371">
        <f t="shared" ca="1" si="315"/>
        <v>0</v>
      </c>
      <c r="DY187" s="359">
        <f t="shared" ca="1" si="261"/>
        <v>0</v>
      </c>
      <c r="DZ187" s="359">
        <f t="shared" ca="1" si="262"/>
        <v>0</v>
      </c>
      <c r="EA187" s="359">
        <f t="shared" ca="1" si="263"/>
        <v>0</v>
      </c>
      <c r="EB187" s="359">
        <f t="shared" ca="1" si="264"/>
        <v>0</v>
      </c>
      <c r="EC187" s="359">
        <f t="shared" ca="1" si="288"/>
        <v>0</v>
      </c>
      <c r="EE187" s="362">
        <f t="shared" ca="1" si="316"/>
        <v>298</v>
      </c>
      <c r="EF187" s="362">
        <v>179</v>
      </c>
      <c r="EG187" s="371">
        <f t="shared" ca="1" si="317"/>
        <v>0</v>
      </c>
      <c r="EH187" s="359">
        <f t="shared" ca="1" si="265"/>
        <v>0</v>
      </c>
      <c r="EI187" s="359">
        <f t="shared" ca="1" si="266"/>
        <v>0</v>
      </c>
      <c r="EJ187" s="359">
        <f t="shared" ca="1" si="267"/>
        <v>0</v>
      </c>
      <c r="EK187" s="359">
        <f t="shared" ca="1" si="268"/>
        <v>0</v>
      </c>
      <c r="EL187" s="359">
        <f t="shared" ca="1" si="289"/>
        <v>0</v>
      </c>
    </row>
    <row r="188" spans="6:142" x14ac:dyDescent="0.35">
      <c r="F188" s="372">
        <f ca="1">IFERROR(INDEX('Inflation Rates'!$A$16:$H$138,MATCH('TSP Traditional'!$H188,'Inflation Rates'!$A$16:$A$138,0),8)/INDEX('Inflation Rates'!$A$16:$H$138,MATCH('TSP Traditional'!$H188,'Inflation Rates'!$A$16:$A$138,0)-1,8)-1,F187)</f>
        <v>2.0000000000000018E-2</v>
      </c>
      <c r="G188" s="372">
        <f ca="1">IFERROR(INDEX('Inflation Rates'!$A$16:$H$138,MATCH('TSP Traditional'!$H188,'Inflation Rates'!$A$16:$A$138,0),6)/INDEX('Inflation Rates'!$A$16:$H$138,MATCH('TSP Traditional'!$H188,'Inflation Rates'!$A$16:$A$138,0)-1,6)-1,G187)</f>
        <v>2.0999999999999908E-2</v>
      </c>
      <c r="H188" s="362">
        <f t="shared" ca="1" si="318"/>
        <v>2199</v>
      </c>
      <c r="I188" s="362">
        <f t="shared" ca="1" si="319"/>
        <v>299</v>
      </c>
      <c r="J188" s="362">
        <v>180</v>
      </c>
      <c r="K188" s="371">
        <f t="shared" ref="K188:K251" ca="1" si="322">P187</f>
        <v>0</v>
      </c>
      <c r="L188" s="359">
        <f t="shared" ca="1" si="269"/>
        <v>0</v>
      </c>
      <c r="M188" s="359">
        <f t="shared" ca="1" si="270"/>
        <v>0</v>
      </c>
      <c r="N188" s="359">
        <f t="shared" ca="1" si="271"/>
        <v>0</v>
      </c>
      <c r="O188" s="359">
        <f t="shared" ca="1" si="272"/>
        <v>0</v>
      </c>
      <c r="P188" s="359">
        <f t="shared" ca="1" si="290"/>
        <v>0</v>
      </c>
      <c r="R188" s="362">
        <f t="shared" ca="1" si="320"/>
        <v>299</v>
      </c>
      <c r="S188" s="362">
        <v>179</v>
      </c>
      <c r="T188" s="371">
        <f t="shared" ca="1" si="321"/>
        <v>0</v>
      </c>
      <c r="U188" s="359">
        <f t="shared" ca="1" si="273"/>
        <v>0</v>
      </c>
      <c r="V188" s="359">
        <f t="shared" ca="1" si="274"/>
        <v>0</v>
      </c>
      <c r="W188" s="359">
        <f t="shared" ca="1" si="275"/>
        <v>0</v>
      </c>
      <c r="X188" s="359">
        <f t="shared" ca="1" si="276"/>
        <v>0</v>
      </c>
      <c r="Y188" s="359">
        <f t="shared" ca="1" si="291"/>
        <v>0</v>
      </c>
      <c r="AA188" s="362">
        <f t="shared" ca="1" si="292"/>
        <v>299</v>
      </c>
      <c r="AB188" s="362">
        <v>180</v>
      </c>
      <c r="AC188" s="371">
        <f t="shared" ca="1" si="293"/>
        <v>0</v>
      </c>
      <c r="AD188" s="359">
        <f t="shared" ca="1" si="217"/>
        <v>0</v>
      </c>
      <c r="AE188" s="359">
        <f t="shared" ca="1" si="218"/>
        <v>0</v>
      </c>
      <c r="AF188" s="359">
        <f t="shared" ca="1" si="219"/>
        <v>0</v>
      </c>
      <c r="AG188" s="359">
        <f t="shared" ca="1" si="220"/>
        <v>0</v>
      </c>
      <c r="AH188" s="359">
        <f t="shared" ca="1" si="277"/>
        <v>0</v>
      </c>
      <c r="AJ188" s="362">
        <f t="shared" ca="1" si="294"/>
        <v>299</v>
      </c>
      <c r="AK188" s="362">
        <v>180</v>
      </c>
      <c r="AL188" s="371">
        <f t="shared" ca="1" si="295"/>
        <v>0</v>
      </c>
      <c r="AM188" s="359">
        <f t="shared" ca="1" si="221"/>
        <v>0</v>
      </c>
      <c r="AN188" s="359">
        <f t="shared" ca="1" si="222"/>
        <v>0</v>
      </c>
      <c r="AO188" s="359">
        <f t="shared" ca="1" si="223"/>
        <v>0</v>
      </c>
      <c r="AP188" s="359">
        <f t="shared" ca="1" si="224"/>
        <v>0</v>
      </c>
      <c r="AQ188" s="359">
        <f t="shared" ca="1" si="278"/>
        <v>0</v>
      </c>
      <c r="AS188" s="362">
        <f t="shared" ca="1" si="296"/>
        <v>299</v>
      </c>
      <c r="AT188" s="362">
        <v>180</v>
      </c>
      <c r="AU188" s="371">
        <f t="shared" ca="1" si="297"/>
        <v>0</v>
      </c>
      <c r="AV188" s="359">
        <f t="shared" ca="1" si="225"/>
        <v>0</v>
      </c>
      <c r="AW188" s="359">
        <f t="shared" ca="1" si="226"/>
        <v>0</v>
      </c>
      <c r="AX188" s="359">
        <f t="shared" ca="1" si="227"/>
        <v>0</v>
      </c>
      <c r="AY188" s="359">
        <f t="shared" ca="1" si="228"/>
        <v>0</v>
      </c>
      <c r="AZ188" s="359">
        <f t="shared" ca="1" si="279"/>
        <v>0</v>
      </c>
      <c r="BB188" s="362">
        <f t="shared" ca="1" si="298"/>
        <v>299</v>
      </c>
      <c r="BC188" s="362">
        <v>180</v>
      </c>
      <c r="BD188" s="371">
        <f t="shared" ca="1" si="299"/>
        <v>0</v>
      </c>
      <c r="BE188" s="359">
        <f t="shared" ca="1" si="229"/>
        <v>0</v>
      </c>
      <c r="BF188" s="359">
        <f t="shared" ca="1" si="230"/>
        <v>0</v>
      </c>
      <c r="BG188" s="359">
        <f t="shared" ca="1" si="231"/>
        <v>0</v>
      </c>
      <c r="BH188" s="359">
        <f t="shared" ca="1" si="232"/>
        <v>0</v>
      </c>
      <c r="BI188" s="359">
        <f t="shared" ca="1" si="280"/>
        <v>0</v>
      </c>
      <c r="BK188" s="362">
        <f t="shared" ca="1" si="300"/>
        <v>299</v>
      </c>
      <c r="BL188" s="362">
        <v>180</v>
      </c>
      <c r="BM188" s="371">
        <f t="shared" ca="1" si="301"/>
        <v>0</v>
      </c>
      <c r="BN188" s="359">
        <f t="shared" ca="1" si="233"/>
        <v>0</v>
      </c>
      <c r="BO188" s="359">
        <f t="shared" ca="1" si="234"/>
        <v>0</v>
      </c>
      <c r="BP188" s="359">
        <f t="shared" ca="1" si="235"/>
        <v>0</v>
      </c>
      <c r="BQ188" s="359">
        <f t="shared" ca="1" si="236"/>
        <v>0</v>
      </c>
      <c r="BR188" s="359">
        <f t="shared" ca="1" si="281"/>
        <v>0</v>
      </c>
      <c r="BT188" s="362">
        <f t="shared" ca="1" si="302"/>
        <v>299</v>
      </c>
      <c r="BU188" s="362">
        <v>180</v>
      </c>
      <c r="BV188" s="371">
        <f t="shared" ca="1" si="303"/>
        <v>0</v>
      </c>
      <c r="BW188" s="359">
        <f t="shared" ca="1" si="237"/>
        <v>0</v>
      </c>
      <c r="BX188" s="359">
        <f t="shared" ca="1" si="238"/>
        <v>0</v>
      </c>
      <c r="BY188" s="359">
        <f t="shared" ca="1" si="239"/>
        <v>0</v>
      </c>
      <c r="BZ188" s="359">
        <f t="shared" ca="1" si="240"/>
        <v>0</v>
      </c>
      <c r="CA188" s="359">
        <f t="shared" ca="1" si="282"/>
        <v>0</v>
      </c>
      <c r="CC188" s="362">
        <f t="shared" ca="1" si="304"/>
        <v>299</v>
      </c>
      <c r="CD188" s="362">
        <v>180</v>
      </c>
      <c r="CE188" s="371">
        <f t="shared" ca="1" si="305"/>
        <v>0</v>
      </c>
      <c r="CF188" s="359">
        <f t="shared" ca="1" si="241"/>
        <v>0</v>
      </c>
      <c r="CG188" s="359">
        <f t="shared" ca="1" si="242"/>
        <v>0</v>
      </c>
      <c r="CH188" s="359">
        <f t="shared" ca="1" si="243"/>
        <v>0</v>
      </c>
      <c r="CI188" s="359">
        <f t="shared" ca="1" si="244"/>
        <v>0</v>
      </c>
      <c r="CJ188" s="359">
        <f t="shared" ca="1" si="283"/>
        <v>0</v>
      </c>
      <c r="CL188" s="362">
        <f t="shared" ca="1" si="306"/>
        <v>299</v>
      </c>
      <c r="CM188" s="362">
        <v>180</v>
      </c>
      <c r="CN188" s="371">
        <f t="shared" ca="1" si="307"/>
        <v>0</v>
      </c>
      <c r="CO188" s="359">
        <f t="shared" ca="1" si="245"/>
        <v>0</v>
      </c>
      <c r="CP188" s="359">
        <f t="shared" ca="1" si="246"/>
        <v>0</v>
      </c>
      <c r="CQ188" s="359">
        <f t="shared" ca="1" si="247"/>
        <v>0</v>
      </c>
      <c r="CR188" s="359">
        <f t="shared" ca="1" si="248"/>
        <v>0</v>
      </c>
      <c r="CS188" s="359">
        <f t="shared" ca="1" si="284"/>
        <v>0</v>
      </c>
      <c r="CU188" s="362">
        <f t="shared" ca="1" si="308"/>
        <v>299</v>
      </c>
      <c r="CV188" s="362">
        <v>180</v>
      </c>
      <c r="CW188" s="371">
        <f t="shared" ca="1" si="309"/>
        <v>0</v>
      </c>
      <c r="CX188" s="359">
        <f t="shared" ca="1" si="249"/>
        <v>0</v>
      </c>
      <c r="CY188" s="359">
        <f t="shared" ca="1" si="250"/>
        <v>0</v>
      </c>
      <c r="CZ188" s="359">
        <f t="shared" ca="1" si="251"/>
        <v>0</v>
      </c>
      <c r="DA188" s="359">
        <f t="shared" ca="1" si="252"/>
        <v>0</v>
      </c>
      <c r="DB188" s="359">
        <f t="shared" ca="1" si="285"/>
        <v>0</v>
      </c>
      <c r="DD188" s="362">
        <f t="shared" ca="1" si="310"/>
        <v>299</v>
      </c>
      <c r="DE188" s="362">
        <v>180</v>
      </c>
      <c r="DF188" s="371">
        <f t="shared" ca="1" si="311"/>
        <v>0</v>
      </c>
      <c r="DG188" s="359">
        <f t="shared" ca="1" si="253"/>
        <v>0</v>
      </c>
      <c r="DH188" s="359">
        <f t="shared" ca="1" si="254"/>
        <v>0</v>
      </c>
      <c r="DI188" s="359">
        <f t="shared" ca="1" si="255"/>
        <v>0</v>
      </c>
      <c r="DJ188" s="359">
        <f t="shared" ca="1" si="256"/>
        <v>0</v>
      </c>
      <c r="DK188" s="359">
        <f t="shared" ca="1" si="286"/>
        <v>0</v>
      </c>
      <c r="DM188" s="362">
        <f t="shared" ca="1" si="312"/>
        <v>299</v>
      </c>
      <c r="DN188" s="362">
        <v>180</v>
      </c>
      <c r="DO188" s="371">
        <f t="shared" ca="1" si="313"/>
        <v>0</v>
      </c>
      <c r="DP188" s="359">
        <f t="shared" ca="1" si="257"/>
        <v>0</v>
      </c>
      <c r="DQ188" s="359">
        <f t="shared" ca="1" si="258"/>
        <v>0</v>
      </c>
      <c r="DR188" s="359">
        <f t="shared" ca="1" si="259"/>
        <v>0</v>
      </c>
      <c r="DS188" s="359">
        <f t="shared" ca="1" si="260"/>
        <v>0</v>
      </c>
      <c r="DT188" s="359">
        <f t="shared" ca="1" si="287"/>
        <v>0</v>
      </c>
      <c r="DV188" s="362">
        <f t="shared" ca="1" si="314"/>
        <v>299</v>
      </c>
      <c r="DW188" s="362">
        <v>180</v>
      </c>
      <c r="DX188" s="371">
        <f t="shared" ca="1" si="315"/>
        <v>0</v>
      </c>
      <c r="DY188" s="359">
        <f t="shared" ca="1" si="261"/>
        <v>0</v>
      </c>
      <c r="DZ188" s="359">
        <f t="shared" ca="1" si="262"/>
        <v>0</v>
      </c>
      <c r="EA188" s="359">
        <f t="shared" ca="1" si="263"/>
        <v>0</v>
      </c>
      <c r="EB188" s="359">
        <f t="shared" ca="1" si="264"/>
        <v>0</v>
      </c>
      <c r="EC188" s="359">
        <f t="shared" ca="1" si="288"/>
        <v>0</v>
      </c>
      <c r="EE188" s="362">
        <f t="shared" ca="1" si="316"/>
        <v>299</v>
      </c>
      <c r="EF188" s="362">
        <v>180</v>
      </c>
      <c r="EG188" s="371">
        <f t="shared" ca="1" si="317"/>
        <v>0</v>
      </c>
      <c r="EH188" s="359">
        <f t="shared" ca="1" si="265"/>
        <v>0</v>
      </c>
      <c r="EI188" s="359">
        <f t="shared" ca="1" si="266"/>
        <v>0</v>
      </c>
      <c r="EJ188" s="359">
        <f t="shared" ca="1" si="267"/>
        <v>0</v>
      </c>
      <c r="EK188" s="359">
        <f t="shared" ca="1" si="268"/>
        <v>0</v>
      </c>
      <c r="EL188" s="359">
        <f t="shared" ca="1" si="289"/>
        <v>0</v>
      </c>
    </row>
    <row r="189" spans="6:142" x14ac:dyDescent="0.35">
      <c r="F189" s="372">
        <f ca="1">IFERROR(INDEX('Inflation Rates'!$A$16:$H$138,MATCH('TSP Traditional'!$H189,'Inflation Rates'!$A$16:$A$138,0),8)/INDEX('Inflation Rates'!$A$16:$H$138,MATCH('TSP Traditional'!$H189,'Inflation Rates'!$A$16:$A$138,0)-1,8)-1,F188)</f>
        <v>2.0000000000000018E-2</v>
      </c>
      <c r="G189" s="372">
        <f ca="1">IFERROR(INDEX('Inflation Rates'!$A$16:$H$138,MATCH('TSP Traditional'!$H189,'Inflation Rates'!$A$16:$A$138,0),6)/INDEX('Inflation Rates'!$A$16:$H$138,MATCH('TSP Traditional'!$H189,'Inflation Rates'!$A$16:$A$138,0)-1,6)-1,G188)</f>
        <v>2.0999999999999908E-2</v>
      </c>
      <c r="H189" s="362">
        <f t="shared" ca="1" si="318"/>
        <v>2200</v>
      </c>
      <c r="I189" s="362">
        <f t="shared" ca="1" si="319"/>
        <v>300</v>
      </c>
      <c r="J189" s="362">
        <v>181</v>
      </c>
      <c r="K189" s="371">
        <f t="shared" ca="1" si="322"/>
        <v>0</v>
      </c>
      <c r="L189" s="359">
        <f t="shared" ca="1" si="269"/>
        <v>0</v>
      </c>
      <c r="M189" s="359">
        <f t="shared" ca="1" si="270"/>
        <v>0</v>
      </c>
      <c r="N189" s="359">
        <f t="shared" ca="1" si="271"/>
        <v>0</v>
      </c>
      <c r="O189" s="359">
        <f t="shared" ca="1" si="272"/>
        <v>0</v>
      </c>
      <c r="P189" s="359">
        <f t="shared" ca="1" si="290"/>
        <v>0</v>
      </c>
      <c r="R189" s="362">
        <f t="shared" ca="1" si="320"/>
        <v>300</v>
      </c>
      <c r="S189" s="362">
        <v>180</v>
      </c>
      <c r="T189" s="371">
        <f t="shared" ca="1" si="321"/>
        <v>0</v>
      </c>
      <c r="U189" s="359">
        <f t="shared" ca="1" si="273"/>
        <v>0</v>
      </c>
      <c r="V189" s="359">
        <f t="shared" ca="1" si="274"/>
        <v>0</v>
      </c>
      <c r="W189" s="359">
        <f t="shared" ca="1" si="275"/>
        <v>0</v>
      </c>
      <c r="X189" s="359">
        <f t="shared" ca="1" si="276"/>
        <v>0</v>
      </c>
      <c r="Y189" s="359">
        <f t="shared" ca="1" si="291"/>
        <v>0</v>
      </c>
      <c r="AA189" s="362">
        <f t="shared" ca="1" si="292"/>
        <v>300</v>
      </c>
      <c r="AB189" s="362">
        <v>181</v>
      </c>
      <c r="AC189" s="371">
        <f t="shared" ca="1" si="293"/>
        <v>0</v>
      </c>
      <c r="AD189" s="359">
        <f t="shared" ca="1" si="217"/>
        <v>0</v>
      </c>
      <c r="AE189" s="359">
        <f t="shared" ca="1" si="218"/>
        <v>0</v>
      </c>
      <c r="AF189" s="359">
        <f t="shared" ca="1" si="219"/>
        <v>0</v>
      </c>
      <c r="AG189" s="359">
        <f t="shared" ca="1" si="220"/>
        <v>0</v>
      </c>
      <c r="AH189" s="359">
        <f t="shared" ca="1" si="277"/>
        <v>0</v>
      </c>
      <c r="AJ189" s="362">
        <f t="shared" ca="1" si="294"/>
        <v>300</v>
      </c>
      <c r="AK189" s="362">
        <v>181</v>
      </c>
      <c r="AL189" s="371">
        <f t="shared" ca="1" si="295"/>
        <v>0</v>
      </c>
      <c r="AM189" s="359">
        <f t="shared" ca="1" si="221"/>
        <v>0</v>
      </c>
      <c r="AN189" s="359">
        <f t="shared" ca="1" si="222"/>
        <v>0</v>
      </c>
      <c r="AO189" s="359">
        <f t="shared" ca="1" si="223"/>
        <v>0</v>
      </c>
      <c r="AP189" s="359">
        <f t="shared" ca="1" si="224"/>
        <v>0</v>
      </c>
      <c r="AQ189" s="359">
        <f t="shared" ca="1" si="278"/>
        <v>0</v>
      </c>
      <c r="AS189" s="362">
        <f t="shared" ca="1" si="296"/>
        <v>300</v>
      </c>
      <c r="AT189" s="362">
        <v>181</v>
      </c>
      <c r="AU189" s="371">
        <f t="shared" ca="1" si="297"/>
        <v>0</v>
      </c>
      <c r="AV189" s="359">
        <f t="shared" ca="1" si="225"/>
        <v>0</v>
      </c>
      <c r="AW189" s="359">
        <f t="shared" ca="1" si="226"/>
        <v>0</v>
      </c>
      <c r="AX189" s="359">
        <f t="shared" ca="1" si="227"/>
        <v>0</v>
      </c>
      <c r="AY189" s="359">
        <f t="shared" ca="1" si="228"/>
        <v>0</v>
      </c>
      <c r="AZ189" s="359">
        <f t="shared" ca="1" si="279"/>
        <v>0</v>
      </c>
      <c r="BB189" s="362">
        <f t="shared" ca="1" si="298"/>
        <v>300</v>
      </c>
      <c r="BC189" s="362">
        <v>181</v>
      </c>
      <c r="BD189" s="371">
        <f t="shared" ca="1" si="299"/>
        <v>0</v>
      </c>
      <c r="BE189" s="359">
        <f t="shared" ca="1" si="229"/>
        <v>0</v>
      </c>
      <c r="BF189" s="359">
        <f t="shared" ca="1" si="230"/>
        <v>0</v>
      </c>
      <c r="BG189" s="359">
        <f t="shared" ca="1" si="231"/>
        <v>0</v>
      </c>
      <c r="BH189" s="359">
        <f t="shared" ca="1" si="232"/>
        <v>0</v>
      </c>
      <c r="BI189" s="359">
        <f t="shared" ca="1" si="280"/>
        <v>0</v>
      </c>
      <c r="BK189" s="362">
        <f t="shared" ca="1" si="300"/>
        <v>300</v>
      </c>
      <c r="BL189" s="362">
        <v>181</v>
      </c>
      <c r="BM189" s="371">
        <f t="shared" ca="1" si="301"/>
        <v>0</v>
      </c>
      <c r="BN189" s="359">
        <f t="shared" ca="1" si="233"/>
        <v>0</v>
      </c>
      <c r="BO189" s="359">
        <f t="shared" ca="1" si="234"/>
        <v>0</v>
      </c>
      <c r="BP189" s="359">
        <f t="shared" ca="1" si="235"/>
        <v>0</v>
      </c>
      <c r="BQ189" s="359">
        <f t="shared" ca="1" si="236"/>
        <v>0</v>
      </c>
      <c r="BR189" s="359">
        <f t="shared" ca="1" si="281"/>
        <v>0</v>
      </c>
      <c r="BT189" s="362">
        <f t="shared" ca="1" si="302"/>
        <v>300</v>
      </c>
      <c r="BU189" s="362">
        <v>181</v>
      </c>
      <c r="BV189" s="371">
        <f t="shared" ca="1" si="303"/>
        <v>0</v>
      </c>
      <c r="BW189" s="359">
        <f t="shared" ca="1" si="237"/>
        <v>0</v>
      </c>
      <c r="BX189" s="359">
        <f t="shared" ca="1" si="238"/>
        <v>0</v>
      </c>
      <c r="BY189" s="359">
        <f t="shared" ca="1" si="239"/>
        <v>0</v>
      </c>
      <c r="BZ189" s="359">
        <f t="shared" ca="1" si="240"/>
        <v>0</v>
      </c>
      <c r="CA189" s="359">
        <f t="shared" ca="1" si="282"/>
        <v>0</v>
      </c>
      <c r="CC189" s="362">
        <f t="shared" ca="1" si="304"/>
        <v>300</v>
      </c>
      <c r="CD189" s="362">
        <v>181</v>
      </c>
      <c r="CE189" s="371">
        <f t="shared" ca="1" si="305"/>
        <v>0</v>
      </c>
      <c r="CF189" s="359">
        <f t="shared" ca="1" si="241"/>
        <v>0</v>
      </c>
      <c r="CG189" s="359">
        <f t="shared" ca="1" si="242"/>
        <v>0</v>
      </c>
      <c r="CH189" s="359">
        <f t="shared" ca="1" si="243"/>
        <v>0</v>
      </c>
      <c r="CI189" s="359">
        <f t="shared" ca="1" si="244"/>
        <v>0</v>
      </c>
      <c r="CJ189" s="359">
        <f t="shared" ca="1" si="283"/>
        <v>0</v>
      </c>
      <c r="CL189" s="362">
        <f t="shared" ca="1" si="306"/>
        <v>300</v>
      </c>
      <c r="CM189" s="362">
        <v>181</v>
      </c>
      <c r="CN189" s="371">
        <f t="shared" ca="1" si="307"/>
        <v>0</v>
      </c>
      <c r="CO189" s="359">
        <f t="shared" ca="1" si="245"/>
        <v>0</v>
      </c>
      <c r="CP189" s="359">
        <f t="shared" ca="1" si="246"/>
        <v>0</v>
      </c>
      <c r="CQ189" s="359">
        <f t="shared" ca="1" si="247"/>
        <v>0</v>
      </c>
      <c r="CR189" s="359">
        <f t="shared" ca="1" si="248"/>
        <v>0</v>
      </c>
      <c r="CS189" s="359">
        <f t="shared" ca="1" si="284"/>
        <v>0</v>
      </c>
      <c r="CU189" s="362">
        <f t="shared" ca="1" si="308"/>
        <v>300</v>
      </c>
      <c r="CV189" s="362">
        <v>181</v>
      </c>
      <c r="CW189" s="371">
        <f t="shared" ca="1" si="309"/>
        <v>0</v>
      </c>
      <c r="CX189" s="359">
        <f t="shared" ca="1" si="249"/>
        <v>0</v>
      </c>
      <c r="CY189" s="359">
        <f t="shared" ca="1" si="250"/>
        <v>0</v>
      </c>
      <c r="CZ189" s="359">
        <f t="shared" ca="1" si="251"/>
        <v>0</v>
      </c>
      <c r="DA189" s="359">
        <f t="shared" ca="1" si="252"/>
        <v>0</v>
      </c>
      <c r="DB189" s="359">
        <f t="shared" ca="1" si="285"/>
        <v>0</v>
      </c>
      <c r="DD189" s="362">
        <f t="shared" ca="1" si="310"/>
        <v>300</v>
      </c>
      <c r="DE189" s="362">
        <v>181</v>
      </c>
      <c r="DF189" s="371">
        <f t="shared" ca="1" si="311"/>
        <v>0</v>
      </c>
      <c r="DG189" s="359">
        <f t="shared" ca="1" si="253"/>
        <v>0</v>
      </c>
      <c r="DH189" s="359">
        <f t="shared" ca="1" si="254"/>
        <v>0</v>
      </c>
      <c r="DI189" s="359">
        <f t="shared" ca="1" si="255"/>
        <v>0</v>
      </c>
      <c r="DJ189" s="359">
        <f t="shared" ca="1" si="256"/>
        <v>0</v>
      </c>
      <c r="DK189" s="359">
        <f t="shared" ca="1" si="286"/>
        <v>0</v>
      </c>
      <c r="DM189" s="362">
        <f t="shared" ca="1" si="312"/>
        <v>300</v>
      </c>
      <c r="DN189" s="362">
        <v>181</v>
      </c>
      <c r="DO189" s="371">
        <f t="shared" ca="1" si="313"/>
        <v>0</v>
      </c>
      <c r="DP189" s="359">
        <f t="shared" ca="1" si="257"/>
        <v>0</v>
      </c>
      <c r="DQ189" s="359">
        <f t="shared" ca="1" si="258"/>
        <v>0</v>
      </c>
      <c r="DR189" s="359">
        <f t="shared" ca="1" si="259"/>
        <v>0</v>
      </c>
      <c r="DS189" s="359">
        <f t="shared" ca="1" si="260"/>
        <v>0</v>
      </c>
      <c r="DT189" s="359">
        <f t="shared" ca="1" si="287"/>
        <v>0</v>
      </c>
      <c r="DV189" s="362">
        <f t="shared" ca="1" si="314"/>
        <v>300</v>
      </c>
      <c r="DW189" s="362">
        <v>181</v>
      </c>
      <c r="DX189" s="371">
        <f t="shared" ca="1" si="315"/>
        <v>0</v>
      </c>
      <c r="DY189" s="359">
        <f t="shared" ca="1" si="261"/>
        <v>0</v>
      </c>
      <c r="DZ189" s="359">
        <f t="shared" ca="1" si="262"/>
        <v>0</v>
      </c>
      <c r="EA189" s="359">
        <f t="shared" ca="1" si="263"/>
        <v>0</v>
      </c>
      <c r="EB189" s="359">
        <f t="shared" ca="1" si="264"/>
        <v>0</v>
      </c>
      <c r="EC189" s="359">
        <f t="shared" ca="1" si="288"/>
        <v>0</v>
      </c>
      <c r="EE189" s="362">
        <f t="shared" ca="1" si="316"/>
        <v>300</v>
      </c>
      <c r="EF189" s="362">
        <v>181</v>
      </c>
      <c r="EG189" s="371">
        <f t="shared" ca="1" si="317"/>
        <v>0</v>
      </c>
      <c r="EH189" s="359">
        <f t="shared" ca="1" si="265"/>
        <v>0</v>
      </c>
      <c r="EI189" s="359">
        <f t="shared" ca="1" si="266"/>
        <v>0</v>
      </c>
      <c r="EJ189" s="359">
        <f t="shared" ca="1" si="267"/>
        <v>0</v>
      </c>
      <c r="EK189" s="359">
        <f t="shared" ca="1" si="268"/>
        <v>0</v>
      </c>
      <c r="EL189" s="359">
        <f t="shared" ca="1" si="289"/>
        <v>0</v>
      </c>
    </row>
    <row r="190" spans="6:142" x14ac:dyDescent="0.35">
      <c r="F190" s="372">
        <f ca="1">IFERROR(INDEX('Inflation Rates'!$A$16:$H$138,MATCH('TSP Traditional'!$H190,'Inflation Rates'!$A$16:$A$138,0),8)/INDEX('Inflation Rates'!$A$16:$H$138,MATCH('TSP Traditional'!$H190,'Inflation Rates'!$A$16:$A$138,0)-1,8)-1,F189)</f>
        <v>2.0000000000000018E-2</v>
      </c>
      <c r="G190" s="372">
        <f ca="1">IFERROR(INDEX('Inflation Rates'!$A$16:$H$138,MATCH('TSP Traditional'!$H190,'Inflation Rates'!$A$16:$A$138,0),6)/INDEX('Inflation Rates'!$A$16:$H$138,MATCH('TSP Traditional'!$H190,'Inflation Rates'!$A$16:$A$138,0)-1,6)-1,G189)</f>
        <v>2.0999999999999908E-2</v>
      </c>
      <c r="H190" s="362">
        <f t="shared" ca="1" si="318"/>
        <v>2201</v>
      </c>
      <c r="I190" s="362">
        <f t="shared" ca="1" si="319"/>
        <v>301</v>
      </c>
      <c r="J190" s="362">
        <v>182</v>
      </c>
      <c r="K190" s="371">
        <f t="shared" ca="1" si="322"/>
        <v>0</v>
      </c>
      <c r="L190" s="359">
        <f t="shared" ca="1" si="269"/>
        <v>0</v>
      </c>
      <c r="M190" s="359">
        <f t="shared" ca="1" si="270"/>
        <v>0</v>
      </c>
      <c r="N190" s="359">
        <f t="shared" ca="1" si="271"/>
        <v>0</v>
      </c>
      <c r="O190" s="359">
        <f t="shared" ca="1" si="272"/>
        <v>0</v>
      </c>
      <c r="P190" s="359">
        <f t="shared" ca="1" si="290"/>
        <v>0</v>
      </c>
      <c r="R190" s="362">
        <f t="shared" ca="1" si="320"/>
        <v>301</v>
      </c>
      <c r="S190" s="362">
        <v>181</v>
      </c>
      <c r="T190" s="371">
        <f t="shared" ca="1" si="321"/>
        <v>0</v>
      </c>
      <c r="U190" s="359">
        <f t="shared" ca="1" si="273"/>
        <v>0</v>
      </c>
      <c r="V190" s="359">
        <f t="shared" ca="1" si="274"/>
        <v>0</v>
      </c>
      <c r="W190" s="359">
        <f t="shared" ca="1" si="275"/>
        <v>0</v>
      </c>
      <c r="X190" s="359">
        <f t="shared" ca="1" si="276"/>
        <v>0</v>
      </c>
      <c r="Y190" s="359">
        <f t="shared" ca="1" si="291"/>
        <v>0</v>
      </c>
      <c r="AA190" s="362">
        <f t="shared" ca="1" si="292"/>
        <v>301</v>
      </c>
      <c r="AB190" s="362">
        <v>182</v>
      </c>
      <c r="AC190" s="371">
        <f t="shared" ca="1" si="293"/>
        <v>0</v>
      </c>
      <c r="AD190" s="359">
        <f t="shared" ca="1" si="217"/>
        <v>0</v>
      </c>
      <c r="AE190" s="359">
        <f t="shared" ca="1" si="218"/>
        <v>0</v>
      </c>
      <c r="AF190" s="359">
        <f t="shared" ca="1" si="219"/>
        <v>0</v>
      </c>
      <c r="AG190" s="359">
        <f t="shared" ca="1" si="220"/>
        <v>0</v>
      </c>
      <c r="AH190" s="359">
        <f t="shared" ca="1" si="277"/>
        <v>0</v>
      </c>
      <c r="AJ190" s="362">
        <f t="shared" ca="1" si="294"/>
        <v>301</v>
      </c>
      <c r="AK190" s="362">
        <v>182</v>
      </c>
      <c r="AL190" s="371">
        <f t="shared" ca="1" si="295"/>
        <v>0</v>
      </c>
      <c r="AM190" s="359">
        <f t="shared" ca="1" si="221"/>
        <v>0</v>
      </c>
      <c r="AN190" s="359">
        <f t="shared" ca="1" si="222"/>
        <v>0</v>
      </c>
      <c r="AO190" s="359">
        <f t="shared" ca="1" si="223"/>
        <v>0</v>
      </c>
      <c r="AP190" s="359">
        <f t="shared" ca="1" si="224"/>
        <v>0</v>
      </c>
      <c r="AQ190" s="359">
        <f t="shared" ca="1" si="278"/>
        <v>0</v>
      </c>
      <c r="AS190" s="362">
        <f t="shared" ca="1" si="296"/>
        <v>301</v>
      </c>
      <c r="AT190" s="362">
        <v>182</v>
      </c>
      <c r="AU190" s="371">
        <f t="shared" ca="1" si="297"/>
        <v>0</v>
      </c>
      <c r="AV190" s="359">
        <f t="shared" ca="1" si="225"/>
        <v>0</v>
      </c>
      <c r="AW190" s="359">
        <f t="shared" ca="1" si="226"/>
        <v>0</v>
      </c>
      <c r="AX190" s="359">
        <f t="shared" ca="1" si="227"/>
        <v>0</v>
      </c>
      <c r="AY190" s="359">
        <f t="shared" ca="1" si="228"/>
        <v>0</v>
      </c>
      <c r="AZ190" s="359">
        <f t="shared" ca="1" si="279"/>
        <v>0</v>
      </c>
      <c r="BB190" s="362">
        <f t="shared" ca="1" si="298"/>
        <v>301</v>
      </c>
      <c r="BC190" s="362">
        <v>182</v>
      </c>
      <c r="BD190" s="371">
        <f t="shared" ca="1" si="299"/>
        <v>0</v>
      </c>
      <c r="BE190" s="359">
        <f t="shared" ca="1" si="229"/>
        <v>0</v>
      </c>
      <c r="BF190" s="359">
        <f t="shared" ca="1" si="230"/>
        <v>0</v>
      </c>
      <c r="BG190" s="359">
        <f t="shared" ca="1" si="231"/>
        <v>0</v>
      </c>
      <c r="BH190" s="359">
        <f t="shared" ca="1" si="232"/>
        <v>0</v>
      </c>
      <c r="BI190" s="359">
        <f t="shared" ca="1" si="280"/>
        <v>0</v>
      </c>
      <c r="BK190" s="362">
        <f t="shared" ca="1" si="300"/>
        <v>301</v>
      </c>
      <c r="BL190" s="362">
        <v>182</v>
      </c>
      <c r="BM190" s="371">
        <f t="shared" ca="1" si="301"/>
        <v>0</v>
      </c>
      <c r="BN190" s="359">
        <f t="shared" ca="1" si="233"/>
        <v>0</v>
      </c>
      <c r="BO190" s="359">
        <f t="shared" ca="1" si="234"/>
        <v>0</v>
      </c>
      <c r="BP190" s="359">
        <f t="shared" ca="1" si="235"/>
        <v>0</v>
      </c>
      <c r="BQ190" s="359">
        <f t="shared" ca="1" si="236"/>
        <v>0</v>
      </c>
      <c r="BR190" s="359">
        <f t="shared" ca="1" si="281"/>
        <v>0</v>
      </c>
      <c r="BT190" s="362">
        <f t="shared" ca="1" si="302"/>
        <v>301</v>
      </c>
      <c r="BU190" s="362">
        <v>182</v>
      </c>
      <c r="BV190" s="371">
        <f t="shared" ca="1" si="303"/>
        <v>0</v>
      </c>
      <c r="BW190" s="359">
        <f t="shared" ca="1" si="237"/>
        <v>0</v>
      </c>
      <c r="BX190" s="359">
        <f t="shared" ca="1" si="238"/>
        <v>0</v>
      </c>
      <c r="BY190" s="359">
        <f t="shared" ca="1" si="239"/>
        <v>0</v>
      </c>
      <c r="BZ190" s="359">
        <f t="shared" ca="1" si="240"/>
        <v>0</v>
      </c>
      <c r="CA190" s="359">
        <f t="shared" ca="1" si="282"/>
        <v>0</v>
      </c>
      <c r="CC190" s="362">
        <f t="shared" ca="1" si="304"/>
        <v>301</v>
      </c>
      <c r="CD190" s="362">
        <v>182</v>
      </c>
      <c r="CE190" s="371">
        <f t="shared" ca="1" si="305"/>
        <v>0</v>
      </c>
      <c r="CF190" s="359">
        <f t="shared" ca="1" si="241"/>
        <v>0</v>
      </c>
      <c r="CG190" s="359">
        <f t="shared" ca="1" si="242"/>
        <v>0</v>
      </c>
      <c r="CH190" s="359">
        <f t="shared" ca="1" si="243"/>
        <v>0</v>
      </c>
      <c r="CI190" s="359">
        <f t="shared" ca="1" si="244"/>
        <v>0</v>
      </c>
      <c r="CJ190" s="359">
        <f t="shared" ca="1" si="283"/>
        <v>0</v>
      </c>
      <c r="CL190" s="362">
        <f t="shared" ca="1" si="306"/>
        <v>301</v>
      </c>
      <c r="CM190" s="362">
        <v>182</v>
      </c>
      <c r="CN190" s="371">
        <f t="shared" ca="1" si="307"/>
        <v>0</v>
      </c>
      <c r="CO190" s="359">
        <f t="shared" ca="1" si="245"/>
        <v>0</v>
      </c>
      <c r="CP190" s="359">
        <f t="shared" ca="1" si="246"/>
        <v>0</v>
      </c>
      <c r="CQ190" s="359">
        <f t="shared" ca="1" si="247"/>
        <v>0</v>
      </c>
      <c r="CR190" s="359">
        <f t="shared" ca="1" si="248"/>
        <v>0</v>
      </c>
      <c r="CS190" s="359">
        <f t="shared" ca="1" si="284"/>
        <v>0</v>
      </c>
      <c r="CU190" s="362">
        <f t="shared" ca="1" si="308"/>
        <v>301</v>
      </c>
      <c r="CV190" s="362">
        <v>182</v>
      </c>
      <c r="CW190" s="371">
        <f t="shared" ca="1" si="309"/>
        <v>0</v>
      </c>
      <c r="CX190" s="359">
        <f t="shared" ca="1" si="249"/>
        <v>0</v>
      </c>
      <c r="CY190" s="359">
        <f t="shared" ca="1" si="250"/>
        <v>0</v>
      </c>
      <c r="CZ190" s="359">
        <f t="shared" ca="1" si="251"/>
        <v>0</v>
      </c>
      <c r="DA190" s="359">
        <f t="shared" ca="1" si="252"/>
        <v>0</v>
      </c>
      <c r="DB190" s="359">
        <f t="shared" ca="1" si="285"/>
        <v>0</v>
      </c>
      <c r="DD190" s="362">
        <f t="shared" ca="1" si="310"/>
        <v>301</v>
      </c>
      <c r="DE190" s="362">
        <v>182</v>
      </c>
      <c r="DF190" s="371">
        <f t="shared" ca="1" si="311"/>
        <v>0</v>
      </c>
      <c r="DG190" s="359">
        <f t="shared" ca="1" si="253"/>
        <v>0</v>
      </c>
      <c r="DH190" s="359">
        <f t="shared" ca="1" si="254"/>
        <v>0</v>
      </c>
      <c r="DI190" s="359">
        <f t="shared" ca="1" si="255"/>
        <v>0</v>
      </c>
      <c r="DJ190" s="359">
        <f t="shared" ca="1" si="256"/>
        <v>0</v>
      </c>
      <c r="DK190" s="359">
        <f t="shared" ca="1" si="286"/>
        <v>0</v>
      </c>
      <c r="DM190" s="362">
        <f t="shared" ca="1" si="312"/>
        <v>301</v>
      </c>
      <c r="DN190" s="362">
        <v>182</v>
      </c>
      <c r="DO190" s="371">
        <f t="shared" ca="1" si="313"/>
        <v>0</v>
      </c>
      <c r="DP190" s="359">
        <f t="shared" ca="1" si="257"/>
        <v>0</v>
      </c>
      <c r="DQ190" s="359">
        <f t="shared" ca="1" si="258"/>
        <v>0</v>
      </c>
      <c r="DR190" s="359">
        <f t="shared" ca="1" si="259"/>
        <v>0</v>
      </c>
      <c r="DS190" s="359">
        <f t="shared" ca="1" si="260"/>
        <v>0</v>
      </c>
      <c r="DT190" s="359">
        <f t="shared" ca="1" si="287"/>
        <v>0</v>
      </c>
      <c r="DV190" s="362">
        <f t="shared" ca="1" si="314"/>
        <v>301</v>
      </c>
      <c r="DW190" s="362">
        <v>182</v>
      </c>
      <c r="DX190" s="371">
        <f t="shared" ca="1" si="315"/>
        <v>0</v>
      </c>
      <c r="DY190" s="359">
        <f t="shared" ca="1" si="261"/>
        <v>0</v>
      </c>
      <c r="DZ190" s="359">
        <f t="shared" ca="1" si="262"/>
        <v>0</v>
      </c>
      <c r="EA190" s="359">
        <f t="shared" ca="1" si="263"/>
        <v>0</v>
      </c>
      <c r="EB190" s="359">
        <f t="shared" ca="1" si="264"/>
        <v>0</v>
      </c>
      <c r="EC190" s="359">
        <f t="shared" ca="1" si="288"/>
        <v>0</v>
      </c>
      <c r="EE190" s="362">
        <f t="shared" ca="1" si="316"/>
        <v>301</v>
      </c>
      <c r="EF190" s="362">
        <v>182</v>
      </c>
      <c r="EG190" s="371">
        <f t="shared" ca="1" si="317"/>
        <v>0</v>
      </c>
      <c r="EH190" s="359">
        <f t="shared" ca="1" si="265"/>
        <v>0</v>
      </c>
      <c r="EI190" s="359">
        <f t="shared" ca="1" si="266"/>
        <v>0</v>
      </c>
      <c r="EJ190" s="359">
        <f t="shared" ca="1" si="267"/>
        <v>0</v>
      </c>
      <c r="EK190" s="359">
        <f t="shared" ca="1" si="268"/>
        <v>0</v>
      </c>
      <c r="EL190" s="359">
        <f t="shared" ca="1" si="289"/>
        <v>0</v>
      </c>
    </row>
    <row r="191" spans="6:142" x14ac:dyDescent="0.35">
      <c r="F191" s="372">
        <f ca="1">IFERROR(INDEX('Inflation Rates'!$A$16:$H$138,MATCH('TSP Traditional'!$H191,'Inflation Rates'!$A$16:$A$138,0),8)/INDEX('Inflation Rates'!$A$16:$H$138,MATCH('TSP Traditional'!$H191,'Inflation Rates'!$A$16:$A$138,0)-1,8)-1,F190)</f>
        <v>2.0000000000000018E-2</v>
      </c>
      <c r="G191" s="372">
        <f ca="1">IFERROR(INDEX('Inflation Rates'!$A$16:$H$138,MATCH('TSP Traditional'!$H191,'Inflation Rates'!$A$16:$A$138,0),6)/INDEX('Inflation Rates'!$A$16:$H$138,MATCH('TSP Traditional'!$H191,'Inflation Rates'!$A$16:$A$138,0)-1,6)-1,G190)</f>
        <v>2.0999999999999908E-2</v>
      </c>
      <c r="H191" s="362">
        <f t="shared" ca="1" si="318"/>
        <v>2202</v>
      </c>
      <c r="I191" s="362">
        <f t="shared" ca="1" si="319"/>
        <v>302</v>
      </c>
      <c r="J191" s="362">
        <v>183</v>
      </c>
      <c r="K191" s="371">
        <f t="shared" ca="1" si="322"/>
        <v>0</v>
      </c>
      <c r="L191" s="359">
        <f t="shared" ca="1" si="269"/>
        <v>0</v>
      </c>
      <c r="M191" s="359">
        <f t="shared" ca="1" si="270"/>
        <v>0</v>
      </c>
      <c r="N191" s="359">
        <f t="shared" ca="1" si="271"/>
        <v>0</v>
      </c>
      <c r="O191" s="359">
        <f t="shared" ca="1" si="272"/>
        <v>0</v>
      </c>
      <c r="P191" s="359">
        <f t="shared" ca="1" si="290"/>
        <v>0</v>
      </c>
      <c r="R191" s="362">
        <f t="shared" ca="1" si="320"/>
        <v>302</v>
      </c>
      <c r="S191" s="362">
        <v>182</v>
      </c>
      <c r="T191" s="371">
        <f t="shared" ca="1" si="321"/>
        <v>0</v>
      </c>
      <c r="U191" s="359">
        <f t="shared" ca="1" si="273"/>
        <v>0</v>
      </c>
      <c r="V191" s="359">
        <f t="shared" ca="1" si="274"/>
        <v>0</v>
      </c>
      <c r="W191" s="359">
        <f t="shared" ca="1" si="275"/>
        <v>0</v>
      </c>
      <c r="X191" s="359">
        <f t="shared" ca="1" si="276"/>
        <v>0</v>
      </c>
      <c r="Y191" s="359">
        <f t="shared" ca="1" si="291"/>
        <v>0</v>
      </c>
      <c r="AA191" s="362">
        <f t="shared" ca="1" si="292"/>
        <v>302</v>
      </c>
      <c r="AB191" s="362">
        <v>183</v>
      </c>
      <c r="AC191" s="371">
        <f t="shared" ca="1" si="293"/>
        <v>0</v>
      </c>
      <c r="AD191" s="359">
        <f t="shared" ca="1" si="217"/>
        <v>0</v>
      </c>
      <c r="AE191" s="359">
        <f t="shared" ca="1" si="218"/>
        <v>0</v>
      </c>
      <c r="AF191" s="359">
        <f t="shared" ca="1" si="219"/>
        <v>0</v>
      </c>
      <c r="AG191" s="359">
        <f t="shared" ca="1" si="220"/>
        <v>0</v>
      </c>
      <c r="AH191" s="359">
        <f t="shared" ca="1" si="277"/>
        <v>0</v>
      </c>
      <c r="AJ191" s="362">
        <f t="shared" ca="1" si="294"/>
        <v>302</v>
      </c>
      <c r="AK191" s="362">
        <v>183</v>
      </c>
      <c r="AL191" s="371">
        <f t="shared" ca="1" si="295"/>
        <v>0</v>
      </c>
      <c r="AM191" s="359">
        <f t="shared" ca="1" si="221"/>
        <v>0</v>
      </c>
      <c r="AN191" s="359">
        <f t="shared" ca="1" si="222"/>
        <v>0</v>
      </c>
      <c r="AO191" s="359">
        <f t="shared" ca="1" si="223"/>
        <v>0</v>
      </c>
      <c r="AP191" s="359">
        <f t="shared" ca="1" si="224"/>
        <v>0</v>
      </c>
      <c r="AQ191" s="359">
        <f t="shared" ca="1" si="278"/>
        <v>0</v>
      </c>
      <c r="AS191" s="362">
        <f t="shared" ca="1" si="296"/>
        <v>302</v>
      </c>
      <c r="AT191" s="362">
        <v>183</v>
      </c>
      <c r="AU191" s="371">
        <f t="shared" ca="1" si="297"/>
        <v>0</v>
      </c>
      <c r="AV191" s="359">
        <f t="shared" ca="1" si="225"/>
        <v>0</v>
      </c>
      <c r="AW191" s="359">
        <f t="shared" ca="1" si="226"/>
        <v>0</v>
      </c>
      <c r="AX191" s="359">
        <f t="shared" ca="1" si="227"/>
        <v>0</v>
      </c>
      <c r="AY191" s="359">
        <f t="shared" ca="1" si="228"/>
        <v>0</v>
      </c>
      <c r="AZ191" s="359">
        <f t="shared" ca="1" si="279"/>
        <v>0</v>
      </c>
      <c r="BB191" s="362">
        <f t="shared" ca="1" si="298"/>
        <v>302</v>
      </c>
      <c r="BC191" s="362">
        <v>183</v>
      </c>
      <c r="BD191" s="371">
        <f t="shared" ca="1" si="299"/>
        <v>0</v>
      </c>
      <c r="BE191" s="359">
        <f t="shared" ca="1" si="229"/>
        <v>0</v>
      </c>
      <c r="BF191" s="359">
        <f t="shared" ca="1" si="230"/>
        <v>0</v>
      </c>
      <c r="BG191" s="359">
        <f t="shared" ca="1" si="231"/>
        <v>0</v>
      </c>
      <c r="BH191" s="359">
        <f t="shared" ca="1" si="232"/>
        <v>0</v>
      </c>
      <c r="BI191" s="359">
        <f t="shared" ca="1" si="280"/>
        <v>0</v>
      </c>
      <c r="BK191" s="362">
        <f t="shared" ca="1" si="300"/>
        <v>302</v>
      </c>
      <c r="BL191" s="362">
        <v>183</v>
      </c>
      <c r="BM191" s="371">
        <f t="shared" ca="1" si="301"/>
        <v>0</v>
      </c>
      <c r="BN191" s="359">
        <f t="shared" ca="1" si="233"/>
        <v>0</v>
      </c>
      <c r="BO191" s="359">
        <f t="shared" ca="1" si="234"/>
        <v>0</v>
      </c>
      <c r="BP191" s="359">
        <f t="shared" ca="1" si="235"/>
        <v>0</v>
      </c>
      <c r="BQ191" s="359">
        <f t="shared" ca="1" si="236"/>
        <v>0</v>
      </c>
      <c r="BR191" s="359">
        <f t="shared" ca="1" si="281"/>
        <v>0</v>
      </c>
      <c r="BT191" s="362">
        <f t="shared" ca="1" si="302"/>
        <v>302</v>
      </c>
      <c r="BU191" s="362">
        <v>183</v>
      </c>
      <c r="BV191" s="371">
        <f t="shared" ca="1" si="303"/>
        <v>0</v>
      </c>
      <c r="BW191" s="359">
        <f t="shared" ca="1" si="237"/>
        <v>0</v>
      </c>
      <c r="BX191" s="359">
        <f t="shared" ca="1" si="238"/>
        <v>0</v>
      </c>
      <c r="BY191" s="359">
        <f t="shared" ca="1" si="239"/>
        <v>0</v>
      </c>
      <c r="BZ191" s="359">
        <f t="shared" ca="1" si="240"/>
        <v>0</v>
      </c>
      <c r="CA191" s="359">
        <f t="shared" ca="1" si="282"/>
        <v>0</v>
      </c>
      <c r="CC191" s="362">
        <f t="shared" ca="1" si="304"/>
        <v>302</v>
      </c>
      <c r="CD191" s="362">
        <v>183</v>
      </c>
      <c r="CE191" s="371">
        <f t="shared" ca="1" si="305"/>
        <v>0</v>
      </c>
      <c r="CF191" s="359">
        <f t="shared" ca="1" si="241"/>
        <v>0</v>
      </c>
      <c r="CG191" s="359">
        <f t="shared" ca="1" si="242"/>
        <v>0</v>
      </c>
      <c r="CH191" s="359">
        <f t="shared" ca="1" si="243"/>
        <v>0</v>
      </c>
      <c r="CI191" s="359">
        <f t="shared" ca="1" si="244"/>
        <v>0</v>
      </c>
      <c r="CJ191" s="359">
        <f t="shared" ca="1" si="283"/>
        <v>0</v>
      </c>
      <c r="CL191" s="362">
        <f t="shared" ca="1" si="306"/>
        <v>302</v>
      </c>
      <c r="CM191" s="362">
        <v>183</v>
      </c>
      <c r="CN191" s="371">
        <f t="shared" ca="1" si="307"/>
        <v>0</v>
      </c>
      <c r="CO191" s="359">
        <f t="shared" ca="1" si="245"/>
        <v>0</v>
      </c>
      <c r="CP191" s="359">
        <f t="shared" ca="1" si="246"/>
        <v>0</v>
      </c>
      <c r="CQ191" s="359">
        <f t="shared" ca="1" si="247"/>
        <v>0</v>
      </c>
      <c r="CR191" s="359">
        <f t="shared" ca="1" si="248"/>
        <v>0</v>
      </c>
      <c r="CS191" s="359">
        <f t="shared" ca="1" si="284"/>
        <v>0</v>
      </c>
      <c r="CU191" s="362">
        <f t="shared" ca="1" si="308"/>
        <v>302</v>
      </c>
      <c r="CV191" s="362">
        <v>183</v>
      </c>
      <c r="CW191" s="371">
        <f t="shared" ca="1" si="309"/>
        <v>0</v>
      </c>
      <c r="CX191" s="359">
        <f t="shared" ca="1" si="249"/>
        <v>0</v>
      </c>
      <c r="CY191" s="359">
        <f t="shared" ca="1" si="250"/>
        <v>0</v>
      </c>
      <c r="CZ191" s="359">
        <f t="shared" ca="1" si="251"/>
        <v>0</v>
      </c>
      <c r="DA191" s="359">
        <f t="shared" ca="1" si="252"/>
        <v>0</v>
      </c>
      <c r="DB191" s="359">
        <f t="shared" ca="1" si="285"/>
        <v>0</v>
      </c>
      <c r="DD191" s="362">
        <f t="shared" ca="1" si="310"/>
        <v>302</v>
      </c>
      <c r="DE191" s="362">
        <v>183</v>
      </c>
      <c r="DF191" s="371">
        <f t="shared" ca="1" si="311"/>
        <v>0</v>
      </c>
      <c r="DG191" s="359">
        <f t="shared" ca="1" si="253"/>
        <v>0</v>
      </c>
      <c r="DH191" s="359">
        <f t="shared" ca="1" si="254"/>
        <v>0</v>
      </c>
      <c r="DI191" s="359">
        <f t="shared" ca="1" si="255"/>
        <v>0</v>
      </c>
      <c r="DJ191" s="359">
        <f t="shared" ca="1" si="256"/>
        <v>0</v>
      </c>
      <c r="DK191" s="359">
        <f t="shared" ca="1" si="286"/>
        <v>0</v>
      </c>
      <c r="DM191" s="362">
        <f t="shared" ca="1" si="312"/>
        <v>302</v>
      </c>
      <c r="DN191" s="362">
        <v>183</v>
      </c>
      <c r="DO191" s="371">
        <f t="shared" ca="1" si="313"/>
        <v>0</v>
      </c>
      <c r="DP191" s="359">
        <f t="shared" ca="1" si="257"/>
        <v>0</v>
      </c>
      <c r="DQ191" s="359">
        <f t="shared" ca="1" si="258"/>
        <v>0</v>
      </c>
      <c r="DR191" s="359">
        <f t="shared" ca="1" si="259"/>
        <v>0</v>
      </c>
      <c r="DS191" s="359">
        <f t="shared" ca="1" si="260"/>
        <v>0</v>
      </c>
      <c r="DT191" s="359">
        <f t="shared" ca="1" si="287"/>
        <v>0</v>
      </c>
      <c r="DV191" s="362">
        <f t="shared" ca="1" si="314"/>
        <v>302</v>
      </c>
      <c r="DW191" s="362">
        <v>183</v>
      </c>
      <c r="DX191" s="371">
        <f t="shared" ca="1" si="315"/>
        <v>0</v>
      </c>
      <c r="DY191" s="359">
        <f t="shared" ca="1" si="261"/>
        <v>0</v>
      </c>
      <c r="DZ191" s="359">
        <f t="shared" ca="1" si="262"/>
        <v>0</v>
      </c>
      <c r="EA191" s="359">
        <f t="shared" ca="1" si="263"/>
        <v>0</v>
      </c>
      <c r="EB191" s="359">
        <f t="shared" ca="1" si="264"/>
        <v>0</v>
      </c>
      <c r="EC191" s="359">
        <f t="shared" ca="1" si="288"/>
        <v>0</v>
      </c>
      <c r="EE191" s="362">
        <f t="shared" ca="1" si="316"/>
        <v>302</v>
      </c>
      <c r="EF191" s="362">
        <v>183</v>
      </c>
      <c r="EG191" s="371">
        <f t="shared" ca="1" si="317"/>
        <v>0</v>
      </c>
      <c r="EH191" s="359">
        <f t="shared" ca="1" si="265"/>
        <v>0</v>
      </c>
      <c r="EI191" s="359">
        <f t="shared" ca="1" si="266"/>
        <v>0</v>
      </c>
      <c r="EJ191" s="359">
        <f t="shared" ca="1" si="267"/>
        <v>0</v>
      </c>
      <c r="EK191" s="359">
        <f t="shared" ca="1" si="268"/>
        <v>0</v>
      </c>
      <c r="EL191" s="359">
        <f t="shared" ca="1" si="289"/>
        <v>0</v>
      </c>
    </row>
    <row r="192" spans="6:142" x14ac:dyDescent="0.35">
      <c r="F192" s="372">
        <f ca="1">IFERROR(INDEX('Inflation Rates'!$A$16:$H$138,MATCH('TSP Traditional'!$H192,'Inflation Rates'!$A$16:$A$138,0),8)/INDEX('Inflation Rates'!$A$16:$H$138,MATCH('TSP Traditional'!$H192,'Inflation Rates'!$A$16:$A$138,0)-1,8)-1,F191)</f>
        <v>2.0000000000000018E-2</v>
      </c>
      <c r="G192" s="372">
        <f ca="1">IFERROR(INDEX('Inflation Rates'!$A$16:$H$138,MATCH('TSP Traditional'!$H192,'Inflation Rates'!$A$16:$A$138,0),6)/INDEX('Inflation Rates'!$A$16:$H$138,MATCH('TSP Traditional'!$H192,'Inflation Rates'!$A$16:$A$138,0)-1,6)-1,G191)</f>
        <v>2.0999999999999908E-2</v>
      </c>
      <c r="H192" s="362">
        <f t="shared" ca="1" si="318"/>
        <v>2203</v>
      </c>
      <c r="I192" s="362">
        <f t="shared" ca="1" si="319"/>
        <v>303</v>
      </c>
      <c r="J192" s="362">
        <v>184</v>
      </c>
      <c r="K192" s="371">
        <f t="shared" ca="1" si="322"/>
        <v>0</v>
      </c>
      <c r="L192" s="359">
        <f t="shared" ca="1" si="269"/>
        <v>0</v>
      </c>
      <c r="M192" s="359">
        <f t="shared" ca="1" si="270"/>
        <v>0</v>
      </c>
      <c r="N192" s="359">
        <f t="shared" ca="1" si="271"/>
        <v>0</v>
      </c>
      <c r="O192" s="359">
        <f t="shared" ca="1" si="272"/>
        <v>0</v>
      </c>
      <c r="P192" s="359">
        <f t="shared" ca="1" si="290"/>
        <v>0</v>
      </c>
      <c r="R192" s="362">
        <f t="shared" ca="1" si="320"/>
        <v>303</v>
      </c>
      <c r="S192" s="362">
        <v>183</v>
      </c>
      <c r="T192" s="371">
        <f t="shared" ca="1" si="321"/>
        <v>0</v>
      </c>
      <c r="U192" s="359">
        <f t="shared" ca="1" si="273"/>
        <v>0</v>
      </c>
      <c r="V192" s="359">
        <f t="shared" ca="1" si="274"/>
        <v>0</v>
      </c>
      <c r="W192" s="359">
        <f t="shared" ca="1" si="275"/>
        <v>0</v>
      </c>
      <c r="X192" s="359">
        <f t="shared" ca="1" si="276"/>
        <v>0</v>
      </c>
      <c r="Y192" s="359">
        <f t="shared" ca="1" si="291"/>
        <v>0</v>
      </c>
      <c r="AA192" s="362">
        <f t="shared" ca="1" si="292"/>
        <v>303</v>
      </c>
      <c r="AB192" s="362">
        <v>184</v>
      </c>
      <c r="AC192" s="371">
        <f t="shared" ca="1" si="293"/>
        <v>0</v>
      </c>
      <c r="AD192" s="359">
        <f t="shared" ca="1" si="217"/>
        <v>0</v>
      </c>
      <c r="AE192" s="359">
        <f t="shared" ca="1" si="218"/>
        <v>0</v>
      </c>
      <c r="AF192" s="359">
        <f t="shared" ca="1" si="219"/>
        <v>0</v>
      </c>
      <c r="AG192" s="359">
        <f t="shared" ca="1" si="220"/>
        <v>0</v>
      </c>
      <c r="AH192" s="359">
        <f t="shared" ca="1" si="277"/>
        <v>0</v>
      </c>
      <c r="AJ192" s="362">
        <f t="shared" ca="1" si="294"/>
        <v>303</v>
      </c>
      <c r="AK192" s="362">
        <v>184</v>
      </c>
      <c r="AL192" s="371">
        <f t="shared" ca="1" si="295"/>
        <v>0</v>
      </c>
      <c r="AM192" s="359">
        <f t="shared" ca="1" si="221"/>
        <v>0</v>
      </c>
      <c r="AN192" s="359">
        <f t="shared" ca="1" si="222"/>
        <v>0</v>
      </c>
      <c r="AO192" s="359">
        <f t="shared" ca="1" si="223"/>
        <v>0</v>
      </c>
      <c r="AP192" s="359">
        <f t="shared" ca="1" si="224"/>
        <v>0</v>
      </c>
      <c r="AQ192" s="359">
        <f t="shared" ca="1" si="278"/>
        <v>0</v>
      </c>
      <c r="AS192" s="362">
        <f t="shared" ca="1" si="296"/>
        <v>303</v>
      </c>
      <c r="AT192" s="362">
        <v>184</v>
      </c>
      <c r="AU192" s="371">
        <f t="shared" ca="1" si="297"/>
        <v>0</v>
      </c>
      <c r="AV192" s="359">
        <f t="shared" ca="1" si="225"/>
        <v>0</v>
      </c>
      <c r="AW192" s="359">
        <f t="shared" ca="1" si="226"/>
        <v>0</v>
      </c>
      <c r="AX192" s="359">
        <f t="shared" ca="1" si="227"/>
        <v>0</v>
      </c>
      <c r="AY192" s="359">
        <f t="shared" ca="1" si="228"/>
        <v>0</v>
      </c>
      <c r="AZ192" s="359">
        <f t="shared" ca="1" si="279"/>
        <v>0</v>
      </c>
      <c r="BB192" s="362">
        <f t="shared" ca="1" si="298"/>
        <v>303</v>
      </c>
      <c r="BC192" s="362">
        <v>184</v>
      </c>
      <c r="BD192" s="371">
        <f t="shared" ca="1" si="299"/>
        <v>0</v>
      </c>
      <c r="BE192" s="359">
        <f t="shared" ca="1" si="229"/>
        <v>0</v>
      </c>
      <c r="BF192" s="359">
        <f t="shared" ca="1" si="230"/>
        <v>0</v>
      </c>
      <c r="BG192" s="359">
        <f t="shared" ca="1" si="231"/>
        <v>0</v>
      </c>
      <c r="BH192" s="359">
        <f t="shared" ca="1" si="232"/>
        <v>0</v>
      </c>
      <c r="BI192" s="359">
        <f t="shared" ca="1" si="280"/>
        <v>0</v>
      </c>
      <c r="BK192" s="362">
        <f t="shared" ca="1" si="300"/>
        <v>303</v>
      </c>
      <c r="BL192" s="362">
        <v>184</v>
      </c>
      <c r="BM192" s="371">
        <f t="shared" ca="1" si="301"/>
        <v>0</v>
      </c>
      <c r="BN192" s="359">
        <f t="shared" ca="1" si="233"/>
        <v>0</v>
      </c>
      <c r="BO192" s="359">
        <f t="shared" ca="1" si="234"/>
        <v>0</v>
      </c>
      <c r="BP192" s="359">
        <f t="shared" ca="1" si="235"/>
        <v>0</v>
      </c>
      <c r="BQ192" s="359">
        <f t="shared" ca="1" si="236"/>
        <v>0</v>
      </c>
      <c r="BR192" s="359">
        <f t="shared" ca="1" si="281"/>
        <v>0</v>
      </c>
      <c r="BT192" s="362">
        <f t="shared" ca="1" si="302"/>
        <v>303</v>
      </c>
      <c r="BU192" s="362">
        <v>184</v>
      </c>
      <c r="BV192" s="371">
        <f t="shared" ca="1" si="303"/>
        <v>0</v>
      </c>
      <c r="BW192" s="359">
        <f t="shared" ca="1" si="237"/>
        <v>0</v>
      </c>
      <c r="BX192" s="359">
        <f t="shared" ca="1" si="238"/>
        <v>0</v>
      </c>
      <c r="BY192" s="359">
        <f t="shared" ca="1" si="239"/>
        <v>0</v>
      </c>
      <c r="BZ192" s="359">
        <f t="shared" ca="1" si="240"/>
        <v>0</v>
      </c>
      <c r="CA192" s="359">
        <f t="shared" ca="1" si="282"/>
        <v>0</v>
      </c>
      <c r="CC192" s="362">
        <f t="shared" ca="1" si="304"/>
        <v>303</v>
      </c>
      <c r="CD192" s="362">
        <v>184</v>
      </c>
      <c r="CE192" s="371">
        <f t="shared" ca="1" si="305"/>
        <v>0</v>
      </c>
      <c r="CF192" s="359">
        <f t="shared" ca="1" si="241"/>
        <v>0</v>
      </c>
      <c r="CG192" s="359">
        <f t="shared" ca="1" si="242"/>
        <v>0</v>
      </c>
      <c r="CH192" s="359">
        <f t="shared" ca="1" si="243"/>
        <v>0</v>
      </c>
      <c r="CI192" s="359">
        <f t="shared" ca="1" si="244"/>
        <v>0</v>
      </c>
      <c r="CJ192" s="359">
        <f t="shared" ca="1" si="283"/>
        <v>0</v>
      </c>
      <c r="CL192" s="362">
        <f t="shared" ca="1" si="306"/>
        <v>303</v>
      </c>
      <c r="CM192" s="362">
        <v>184</v>
      </c>
      <c r="CN192" s="371">
        <f t="shared" ca="1" si="307"/>
        <v>0</v>
      </c>
      <c r="CO192" s="359">
        <f t="shared" ca="1" si="245"/>
        <v>0</v>
      </c>
      <c r="CP192" s="359">
        <f t="shared" ca="1" si="246"/>
        <v>0</v>
      </c>
      <c r="CQ192" s="359">
        <f t="shared" ca="1" si="247"/>
        <v>0</v>
      </c>
      <c r="CR192" s="359">
        <f t="shared" ca="1" si="248"/>
        <v>0</v>
      </c>
      <c r="CS192" s="359">
        <f t="shared" ca="1" si="284"/>
        <v>0</v>
      </c>
      <c r="CU192" s="362">
        <f t="shared" ca="1" si="308"/>
        <v>303</v>
      </c>
      <c r="CV192" s="362">
        <v>184</v>
      </c>
      <c r="CW192" s="371">
        <f t="shared" ca="1" si="309"/>
        <v>0</v>
      </c>
      <c r="CX192" s="359">
        <f t="shared" ca="1" si="249"/>
        <v>0</v>
      </c>
      <c r="CY192" s="359">
        <f t="shared" ca="1" si="250"/>
        <v>0</v>
      </c>
      <c r="CZ192" s="359">
        <f t="shared" ca="1" si="251"/>
        <v>0</v>
      </c>
      <c r="DA192" s="359">
        <f t="shared" ca="1" si="252"/>
        <v>0</v>
      </c>
      <c r="DB192" s="359">
        <f t="shared" ca="1" si="285"/>
        <v>0</v>
      </c>
      <c r="DD192" s="362">
        <f t="shared" ca="1" si="310"/>
        <v>303</v>
      </c>
      <c r="DE192" s="362">
        <v>184</v>
      </c>
      <c r="DF192" s="371">
        <f t="shared" ca="1" si="311"/>
        <v>0</v>
      </c>
      <c r="DG192" s="359">
        <f t="shared" ca="1" si="253"/>
        <v>0</v>
      </c>
      <c r="DH192" s="359">
        <f t="shared" ca="1" si="254"/>
        <v>0</v>
      </c>
      <c r="DI192" s="359">
        <f t="shared" ca="1" si="255"/>
        <v>0</v>
      </c>
      <c r="DJ192" s="359">
        <f t="shared" ca="1" si="256"/>
        <v>0</v>
      </c>
      <c r="DK192" s="359">
        <f t="shared" ca="1" si="286"/>
        <v>0</v>
      </c>
      <c r="DM192" s="362">
        <f t="shared" ca="1" si="312"/>
        <v>303</v>
      </c>
      <c r="DN192" s="362">
        <v>184</v>
      </c>
      <c r="DO192" s="371">
        <f t="shared" ca="1" si="313"/>
        <v>0</v>
      </c>
      <c r="DP192" s="359">
        <f t="shared" ca="1" si="257"/>
        <v>0</v>
      </c>
      <c r="DQ192" s="359">
        <f t="shared" ca="1" si="258"/>
        <v>0</v>
      </c>
      <c r="DR192" s="359">
        <f t="shared" ca="1" si="259"/>
        <v>0</v>
      </c>
      <c r="DS192" s="359">
        <f t="shared" ca="1" si="260"/>
        <v>0</v>
      </c>
      <c r="DT192" s="359">
        <f t="shared" ca="1" si="287"/>
        <v>0</v>
      </c>
      <c r="DV192" s="362">
        <f t="shared" ca="1" si="314"/>
        <v>303</v>
      </c>
      <c r="DW192" s="362">
        <v>184</v>
      </c>
      <c r="DX192" s="371">
        <f t="shared" ca="1" si="315"/>
        <v>0</v>
      </c>
      <c r="DY192" s="359">
        <f t="shared" ca="1" si="261"/>
        <v>0</v>
      </c>
      <c r="DZ192" s="359">
        <f t="shared" ca="1" si="262"/>
        <v>0</v>
      </c>
      <c r="EA192" s="359">
        <f t="shared" ca="1" si="263"/>
        <v>0</v>
      </c>
      <c r="EB192" s="359">
        <f t="shared" ca="1" si="264"/>
        <v>0</v>
      </c>
      <c r="EC192" s="359">
        <f t="shared" ca="1" si="288"/>
        <v>0</v>
      </c>
      <c r="EE192" s="362">
        <f t="shared" ca="1" si="316"/>
        <v>303</v>
      </c>
      <c r="EF192" s="362">
        <v>184</v>
      </c>
      <c r="EG192" s="371">
        <f t="shared" ca="1" si="317"/>
        <v>0</v>
      </c>
      <c r="EH192" s="359">
        <f t="shared" ca="1" si="265"/>
        <v>0</v>
      </c>
      <c r="EI192" s="359">
        <f t="shared" ca="1" si="266"/>
        <v>0</v>
      </c>
      <c r="EJ192" s="359">
        <f t="shared" ca="1" si="267"/>
        <v>0</v>
      </c>
      <c r="EK192" s="359">
        <f t="shared" ca="1" si="268"/>
        <v>0</v>
      </c>
      <c r="EL192" s="359">
        <f t="shared" ca="1" si="289"/>
        <v>0</v>
      </c>
    </row>
    <row r="193" spans="6:142" x14ac:dyDescent="0.35">
      <c r="F193" s="372">
        <f ca="1">IFERROR(INDEX('Inflation Rates'!$A$16:$H$138,MATCH('TSP Traditional'!$H193,'Inflation Rates'!$A$16:$A$138,0),8)/INDEX('Inflation Rates'!$A$16:$H$138,MATCH('TSP Traditional'!$H193,'Inflation Rates'!$A$16:$A$138,0)-1,8)-1,F192)</f>
        <v>2.0000000000000018E-2</v>
      </c>
      <c r="G193" s="372">
        <f ca="1">IFERROR(INDEX('Inflation Rates'!$A$16:$H$138,MATCH('TSP Traditional'!$H193,'Inflation Rates'!$A$16:$A$138,0),6)/INDEX('Inflation Rates'!$A$16:$H$138,MATCH('TSP Traditional'!$H193,'Inflation Rates'!$A$16:$A$138,0)-1,6)-1,G192)</f>
        <v>2.0999999999999908E-2</v>
      </c>
      <c r="H193" s="362">
        <f t="shared" ca="1" si="318"/>
        <v>2204</v>
      </c>
      <c r="I193" s="362">
        <f t="shared" ca="1" si="319"/>
        <v>304</v>
      </c>
      <c r="J193" s="362">
        <v>185</v>
      </c>
      <c r="K193" s="371">
        <f t="shared" ca="1" si="322"/>
        <v>0</v>
      </c>
      <c r="L193" s="359">
        <f t="shared" ca="1" si="269"/>
        <v>0</v>
      </c>
      <c r="M193" s="359">
        <f t="shared" ca="1" si="270"/>
        <v>0</v>
      </c>
      <c r="N193" s="359">
        <f t="shared" ca="1" si="271"/>
        <v>0</v>
      </c>
      <c r="O193" s="359">
        <f t="shared" ca="1" si="272"/>
        <v>0</v>
      </c>
      <c r="P193" s="359">
        <f t="shared" ca="1" si="290"/>
        <v>0</v>
      </c>
      <c r="R193" s="362">
        <f t="shared" ca="1" si="320"/>
        <v>304</v>
      </c>
      <c r="S193" s="362">
        <v>184</v>
      </c>
      <c r="T193" s="371">
        <f t="shared" ca="1" si="321"/>
        <v>0</v>
      </c>
      <c r="U193" s="359">
        <f t="shared" ca="1" si="273"/>
        <v>0</v>
      </c>
      <c r="V193" s="359">
        <f t="shared" ca="1" si="274"/>
        <v>0</v>
      </c>
      <c r="W193" s="359">
        <f t="shared" ca="1" si="275"/>
        <v>0</v>
      </c>
      <c r="X193" s="359">
        <f t="shared" ca="1" si="276"/>
        <v>0</v>
      </c>
      <c r="Y193" s="359">
        <f t="shared" ca="1" si="291"/>
        <v>0</v>
      </c>
      <c r="AA193" s="362">
        <f t="shared" ca="1" si="292"/>
        <v>304</v>
      </c>
      <c r="AB193" s="362">
        <v>185</v>
      </c>
      <c r="AC193" s="371">
        <f t="shared" ca="1" si="293"/>
        <v>0</v>
      </c>
      <c r="AD193" s="359">
        <f t="shared" ca="1" si="217"/>
        <v>0</v>
      </c>
      <c r="AE193" s="359">
        <f t="shared" ca="1" si="218"/>
        <v>0</v>
      </c>
      <c r="AF193" s="359">
        <f t="shared" ca="1" si="219"/>
        <v>0</v>
      </c>
      <c r="AG193" s="359">
        <f t="shared" ca="1" si="220"/>
        <v>0</v>
      </c>
      <c r="AH193" s="359">
        <f t="shared" ca="1" si="277"/>
        <v>0</v>
      </c>
      <c r="AJ193" s="362">
        <f t="shared" ca="1" si="294"/>
        <v>304</v>
      </c>
      <c r="AK193" s="362">
        <v>185</v>
      </c>
      <c r="AL193" s="371">
        <f t="shared" ca="1" si="295"/>
        <v>0</v>
      </c>
      <c r="AM193" s="359">
        <f t="shared" ca="1" si="221"/>
        <v>0</v>
      </c>
      <c r="AN193" s="359">
        <f t="shared" ca="1" si="222"/>
        <v>0</v>
      </c>
      <c r="AO193" s="359">
        <f t="shared" ca="1" si="223"/>
        <v>0</v>
      </c>
      <c r="AP193" s="359">
        <f t="shared" ca="1" si="224"/>
        <v>0</v>
      </c>
      <c r="AQ193" s="359">
        <f t="shared" ca="1" si="278"/>
        <v>0</v>
      </c>
      <c r="AS193" s="362">
        <f t="shared" ca="1" si="296"/>
        <v>304</v>
      </c>
      <c r="AT193" s="362">
        <v>185</v>
      </c>
      <c r="AU193" s="371">
        <f t="shared" ca="1" si="297"/>
        <v>0</v>
      </c>
      <c r="AV193" s="359">
        <f t="shared" ca="1" si="225"/>
        <v>0</v>
      </c>
      <c r="AW193" s="359">
        <f t="shared" ca="1" si="226"/>
        <v>0</v>
      </c>
      <c r="AX193" s="359">
        <f t="shared" ca="1" si="227"/>
        <v>0</v>
      </c>
      <c r="AY193" s="359">
        <f t="shared" ca="1" si="228"/>
        <v>0</v>
      </c>
      <c r="AZ193" s="359">
        <f t="shared" ca="1" si="279"/>
        <v>0</v>
      </c>
      <c r="BB193" s="362">
        <f t="shared" ca="1" si="298"/>
        <v>304</v>
      </c>
      <c r="BC193" s="362">
        <v>185</v>
      </c>
      <c r="BD193" s="371">
        <f t="shared" ca="1" si="299"/>
        <v>0</v>
      </c>
      <c r="BE193" s="359">
        <f t="shared" ca="1" si="229"/>
        <v>0</v>
      </c>
      <c r="BF193" s="359">
        <f t="shared" ca="1" si="230"/>
        <v>0</v>
      </c>
      <c r="BG193" s="359">
        <f t="shared" ca="1" si="231"/>
        <v>0</v>
      </c>
      <c r="BH193" s="359">
        <f t="shared" ca="1" si="232"/>
        <v>0</v>
      </c>
      <c r="BI193" s="359">
        <f t="shared" ca="1" si="280"/>
        <v>0</v>
      </c>
      <c r="BK193" s="362">
        <f t="shared" ca="1" si="300"/>
        <v>304</v>
      </c>
      <c r="BL193" s="362">
        <v>185</v>
      </c>
      <c r="BM193" s="371">
        <f t="shared" ca="1" si="301"/>
        <v>0</v>
      </c>
      <c r="BN193" s="359">
        <f t="shared" ca="1" si="233"/>
        <v>0</v>
      </c>
      <c r="BO193" s="359">
        <f t="shared" ca="1" si="234"/>
        <v>0</v>
      </c>
      <c r="BP193" s="359">
        <f t="shared" ca="1" si="235"/>
        <v>0</v>
      </c>
      <c r="BQ193" s="359">
        <f t="shared" ca="1" si="236"/>
        <v>0</v>
      </c>
      <c r="BR193" s="359">
        <f t="shared" ca="1" si="281"/>
        <v>0</v>
      </c>
      <c r="BT193" s="362">
        <f t="shared" ca="1" si="302"/>
        <v>304</v>
      </c>
      <c r="BU193" s="362">
        <v>185</v>
      </c>
      <c r="BV193" s="371">
        <f t="shared" ca="1" si="303"/>
        <v>0</v>
      </c>
      <c r="BW193" s="359">
        <f t="shared" ca="1" si="237"/>
        <v>0</v>
      </c>
      <c r="BX193" s="359">
        <f t="shared" ca="1" si="238"/>
        <v>0</v>
      </c>
      <c r="BY193" s="359">
        <f t="shared" ca="1" si="239"/>
        <v>0</v>
      </c>
      <c r="BZ193" s="359">
        <f t="shared" ca="1" si="240"/>
        <v>0</v>
      </c>
      <c r="CA193" s="359">
        <f t="shared" ca="1" si="282"/>
        <v>0</v>
      </c>
      <c r="CC193" s="362">
        <f t="shared" ca="1" si="304"/>
        <v>304</v>
      </c>
      <c r="CD193" s="362">
        <v>185</v>
      </c>
      <c r="CE193" s="371">
        <f t="shared" ca="1" si="305"/>
        <v>0</v>
      </c>
      <c r="CF193" s="359">
        <f t="shared" ca="1" si="241"/>
        <v>0</v>
      </c>
      <c r="CG193" s="359">
        <f t="shared" ca="1" si="242"/>
        <v>0</v>
      </c>
      <c r="CH193" s="359">
        <f t="shared" ca="1" si="243"/>
        <v>0</v>
      </c>
      <c r="CI193" s="359">
        <f t="shared" ca="1" si="244"/>
        <v>0</v>
      </c>
      <c r="CJ193" s="359">
        <f t="shared" ca="1" si="283"/>
        <v>0</v>
      </c>
      <c r="CL193" s="362">
        <f t="shared" ca="1" si="306"/>
        <v>304</v>
      </c>
      <c r="CM193" s="362">
        <v>185</v>
      </c>
      <c r="CN193" s="371">
        <f t="shared" ca="1" si="307"/>
        <v>0</v>
      </c>
      <c r="CO193" s="359">
        <f t="shared" ca="1" si="245"/>
        <v>0</v>
      </c>
      <c r="CP193" s="359">
        <f t="shared" ca="1" si="246"/>
        <v>0</v>
      </c>
      <c r="CQ193" s="359">
        <f t="shared" ca="1" si="247"/>
        <v>0</v>
      </c>
      <c r="CR193" s="359">
        <f t="shared" ca="1" si="248"/>
        <v>0</v>
      </c>
      <c r="CS193" s="359">
        <f t="shared" ca="1" si="284"/>
        <v>0</v>
      </c>
      <c r="CU193" s="362">
        <f t="shared" ca="1" si="308"/>
        <v>304</v>
      </c>
      <c r="CV193" s="362">
        <v>185</v>
      </c>
      <c r="CW193" s="371">
        <f t="shared" ca="1" si="309"/>
        <v>0</v>
      </c>
      <c r="CX193" s="359">
        <f t="shared" ca="1" si="249"/>
        <v>0</v>
      </c>
      <c r="CY193" s="359">
        <f t="shared" ca="1" si="250"/>
        <v>0</v>
      </c>
      <c r="CZ193" s="359">
        <f t="shared" ca="1" si="251"/>
        <v>0</v>
      </c>
      <c r="DA193" s="359">
        <f t="shared" ca="1" si="252"/>
        <v>0</v>
      </c>
      <c r="DB193" s="359">
        <f t="shared" ca="1" si="285"/>
        <v>0</v>
      </c>
      <c r="DD193" s="362">
        <f t="shared" ca="1" si="310"/>
        <v>304</v>
      </c>
      <c r="DE193" s="362">
        <v>185</v>
      </c>
      <c r="DF193" s="371">
        <f t="shared" ca="1" si="311"/>
        <v>0</v>
      </c>
      <c r="DG193" s="359">
        <f t="shared" ca="1" si="253"/>
        <v>0</v>
      </c>
      <c r="DH193" s="359">
        <f t="shared" ca="1" si="254"/>
        <v>0</v>
      </c>
      <c r="DI193" s="359">
        <f t="shared" ca="1" si="255"/>
        <v>0</v>
      </c>
      <c r="DJ193" s="359">
        <f t="shared" ca="1" si="256"/>
        <v>0</v>
      </c>
      <c r="DK193" s="359">
        <f t="shared" ca="1" si="286"/>
        <v>0</v>
      </c>
      <c r="DM193" s="362">
        <f t="shared" ca="1" si="312"/>
        <v>304</v>
      </c>
      <c r="DN193" s="362">
        <v>185</v>
      </c>
      <c r="DO193" s="371">
        <f t="shared" ca="1" si="313"/>
        <v>0</v>
      </c>
      <c r="DP193" s="359">
        <f t="shared" ca="1" si="257"/>
        <v>0</v>
      </c>
      <c r="DQ193" s="359">
        <f t="shared" ca="1" si="258"/>
        <v>0</v>
      </c>
      <c r="DR193" s="359">
        <f t="shared" ca="1" si="259"/>
        <v>0</v>
      </c>
      <c r="DS193" s="359">
        <f t="shared" ca="1" si="260"/>
        <v>0</v>
      </c>
      <c r="DT193" s="359">
        <f t="shared" ca="1" si="287"/>
        <v>0</v>
      </c>
      <c r="DV193" s="362">
        <f t="shared" ca="1" si="314"/>
        <v>304</v>
      </c>
      <c r="DW193" s="362">
        <v>185</v>
      </c>
      <c r="DX193" s="371">
        <f t="shared" ca="1" si="315"/>
        <v>0</v>
      </c>
      <c r="DY193" s="359">
        <f t="shared" ca="1" si="261"/>
        <v>0</v>
      </c>
      <c r="DZ193" s="359">
        <f t="shared" ca="1" si="262"/>
        <v>0</v>
      </c>
      <c r="EA193" s="359">
        <f t="shared" ca="1" si="263"/>
        <v>0</v>
      </c>
      <c r="EB193" s="359">
        <f t="shared" ca="1" si="264"/>
        <v>0</v>
      </c>
      <c r="EC193" s="359">
        <f t="shared" ca="1" si="288"/>
        <v>0</v>
      </c>
      <c r="EE193" s="362">
        <f t="shared" ca="1" si="316"/>
        <v>304</v>
      </c>
      <c r="EF193" s="362">
        <v>185</v>
      </c>
      <c r="EG193" s="371">
        <f t="shared" ca="1" si="317"/>
        <v>0</v>
      </c>
      <c r="EH193" s="359">
        <f t="shared" ca="1" si="265"/>
        <v>0</v>
      </c>
      <c r="EI193" s="359">
        <f t="shared" ca="1" si="266"/>
        <v>0</v>
      </c>
      <c r="EJ193" s="359">
        <f t="shared" ca="1" si="267"/>
        <v>0</v>
      </c>
      <c r="EK193" s="359">
        <f t="shared" ca="1" si="268"/>
        <v>0</v>
      </c>
      <c r="EL193" s="359">
        <f t="shared" ca="1" si="289"/>
        <v>0</v>
      </c>
    </row>
    <row r="194" spans="6:142" x14ac:dyDescent="0.35">
      <c r="F194" s="372">
        <f ca="1">IFERROR(INDEX('Inflation Rates'!$A$16:$H$138,MATCH('TSP Traditional'!$H194,'Inflation Rates'!$A$16:$A$138,0),8)/INDEX('Inflation Rates'!$A$16:$H$138,MATCH('TSP Traditional'!$H194,'Inflation Rates'!$A$16:$A$138,0)-1,8)-1,F193)</f>
        <v>2.0000000000000018E-2</v>
      </c>
      <c r="G194" s="372">
        <f ca="1">IFERROR(INDEX('Inflation Rates'!$A$16:$H$138,MATCH('TSP Traditional'!$H194,'Inflation Rates'!$A$16:$A$138,0),6)/INDEX('Inflation Rates'!$A$16:$H$138,MATCH('TSP Traditional'!$H194,'Inflation Rates'!$A$16:$A$138,0)-1,6)-1,G193)</f>
        <v>2.0999999999999908E-2</v>
      </c>
      <c r="H194" s="362">
        <f t="shared" ca="1" si="318"/>
        <v>2205</v>
      </c>
      <c r="I194" s="362">
        <f t="shared" ca="1" si="319"/>
        <v>305</v>
      </c>
      <c r="J194" s="362">
        <v>186</v>
      </c>
      <c r="K194" s="371">
        <f t="shared" ca="1" si="322"/>
        <v>0</v>
      </c>
      <c r="L194" s="359">
        <f t="shared" ca="1" si="269"/>
        <v>0</v>
      </c>
      <c r="M194" s="359">
        <f t="shared" ca="1" si="270"/>
        <v>0</v>
      </c>
      <c r="N194" s="359">
        <f t="shared" ca="1" si="271"/>
        <v>0</v>
      </c>
      <c r="O194" s="359">
        <f t="shared" ca="1" si="272"/>
        <v>0</v>
      </c>
      <c r="P194" s="359">
        <f t="shared" ca="1" si="290"/>
        <v>0</v>
      </c>
      <c r="R194" s="362">
        <f t="shared" ca="1" si="320"/>
        <v>305</v>
      </c>
      <c r="S194" s="362">
        <v>185</v>
      </c>
      <c r="T194" s="371">
        <f t="shared" ca="1" si="321"/>
        <v>0</v>
      </c>
      <c r="U194" s="359">
        <f t="shared" ca="1" si="273"/>
        <v>0</v>
      </c>
      <c r="V194" s="359">
        <f t="shared" ca="1" si="274"/>
        <v>0</v>
      </c>
      <c r="W194" s="359">
        <f t="shared" ca="1" si="275"/>
        <v>0</v>
      </c>
      <c r="X194" s="359">
        <f t="shared" ca="1" si="276"/>
        <v>0</v>
      </c>
      <c r="Y194" s="359">
        <f t="shared" ca="1" si="291"/>
        <v>0</v>
      </c>
      <c r="AA194" s="362">
        <f t="shared" ca="1" si="292"/>
        <v>305</v>
      </c>
      <c r="AB194" s="362">
        <v>186</v>
      </c>
      <c r="AC194" s="371">
        <f t="shared" ca="1" si="293"/>
        <v>0</v>
      </c>
      <c r="AD194" s="359">
        <f t="shared" ca="1" si="217"/>
        <v>0</v>
      </c>
      <c r="AE194" s="359">
        <f t="shared" ca="1" si="218"/>
        <v>0</v>
      </c>
      <c r="AF194" s="359">
        <f t="shared" ca="1" si="219"/>
        <v>0</v>
      </c>
      <c r="AG194" s="359">
        <f t="shared" ca="1" si="220"/>
        <v>0</v>
      </c>
      <c r="AH194" s="359">
        <f t="shared" ca="1" si="277"/>
        <v>0</v>
      </c>
      <c r="AJ194" s="362">
        <f t="shared" ca="1" si="294"/>
        <v>305</v>
      </c>
      <c r="AK194" s="362">
        <v>186</v>
      </c>
      <c r="AL194" s="371">
        <f t="shared" ca="1" si="295"/>
        <v>0</v>
      </c>
      <c r="AM194" s="359">
        <f t="shared" ca="1" si="221"/>
        <v>0</v>
      </c>
      <c r="AN194" s="359">
        <f t="shared" ca="1" si="222"/>
        <v>0</v>
      </c>
      <c r="AO194" s="359">
        <f t="shared" ca="1" si="223"/>
        <v>0</v>
      </c>
      <c r="AP194" s="359">
        <f t="shared" ca="1" si="224"/>
        <v>0</v>
      </c>
      <c r="AQ194" s="359">
        <f t="shared" ca="1" si="278"/>
        <v>0</v>
      </c>
      <c r="AS194" s="362">
        <f t="shared" ca="1" si="296"/>
        <v>305</v>
      </c>
      <c r="AT194" s="362">
        <v>186</v>
      </c>
      <c r="AU194" s="371">
        <f t="shared" ca="1" si="297"/>
        <v>0</v>
      </c>
      <c r="AV194" s="359">
        <f t="shared" ca="1" si="225"/>
        <v>0</v>
      </c>
      <c r="AW194" s="359">
        <f t="shared" ca="1" si="226"/>
        <v>0</v>
      </c>
      <c r="AX194" s="359">
        <f t="shared" ca="1" si="227"/>
        <v>0</v>
      </c>
      <c r="AY194" s="359">
        <f t="shared" ca="1" si="228"/>
        <v>0</v>
      </c>
      <c r="AZ194" s="359">
        <f t="shared" ca="1" si="279"/>
        <v>0</v>
      </c>
      <c r="BB194" s="362">
        <f t="shared" ca="1" si="298"/>
        <v>305</v>
      </c>
      <c r="BC194" s="362">
        <v>186</v>
      </c>
      <c r="BD194" s="371">
        <f t="shared" ca="1" si="299"/>
        <v>0</v>
      </c>
      <c r="BE194" s="359">
        <f t="shared" ca="1" si="229"/>
        <v>0</v>
      </c>
      <c r="BF194" s="359">
        <f t="shared" ca="1" si="230"/>
        <v>0</v>
      </c>
      <c r="BG194" s="359">
        <f t="shared" ca="1" si="231"/>
        <v>0</v>
      </c>
      <c r="BH194" s="359">
        <f t="shared" ca="1" si="232"/>
        <v>0</v>
      </c>
      <c r="BI194" s="359">
        <f t="shared" ca="1" si="280"/>
        <v>0</v>
      </c>
      <c r="BK194" s="362">
        <f t="shared" ca="1" si="300"/>
        <v>305</v>
      </c>
      <c r="BL194" s="362">
        <v>186</v>
      </c>
      <c r="BM194" s="371">
        <f t="shared" ca="1" si="301"/>
        <v>0</v>
      </c>
      <c r="BN194" s="359">
        <f t="shared" ca="1" si="233"/>
        <v>0</v>
      </c>
      <c r="BO194" s="359">
        <f t="shared" ca="1" si="234"/>
        <v>0</v>
      </c>
      <c r="BP194" s="359">
        <f t="shared" ca="1" si="235"/>
        <v>0</v>
      </c>
      <c r="BQ194" s="359">
        <f t="shared" ca="1" si="236"/>
        <v>0</v>
      </c>
      <c r="BR194" s="359">
        <f t="shared" ca="1" si="281"/>
        <v>0</v>
      </c>
      <c r="BT194" s="362">
        <f t="shared" ca="1" si="302"/>
        <v>305</v>
      </c>
      <c r="BU194" s="362">
        <v>186</v>
      </c>
      <c r="BV194" s="371">
        <f t="shared" ca="1" si="303"/>
        <v>0</v>
      </c>
      <c r="BW194" s="359">
        <f t="shared" ca="1" si="237"/>
        <v>0</v>
      </c>
      <c r="BX194" s="359">
        <f t="shared" ca="1" si="238"/>
        <v>0</v>
      </c>
      <c r="BY194" s="359">
        <f t="shared" ca="1" si="239"/>
        <v>0</v>
      </c>
      <c r="BZ194" s="359">
        <f t="shared" ca="1" si="240"/>
        <v>0</v>
      </c>
      <c r="CA194" s="359">
        <f t="shared" ca="1" si="282"/>
        <v>0</v>
      </c>
      <c r="CC194" s="362">
        <f t="shared" ca="1" si="304"/>
        <v>305</v>
      </c>
      <c r="CD194" s="362">
        <v>186</v>
      </c>
      <c r="CE194" s="371">
        <f t="shared" ca="1" si="305"/>
        <v>0</v>
      </c>
      <c r="CF194" s="359">
        <f t="shared" ca="1" si="241"/>
        <v>0</v>
      </c>
      <c r="CG194" s="359">
        <f t="shared" ca="1" si="242"/>
        <v>0</v>
      </c>
      <c r="CH194" s="359">
        <f t="shared" ca="1" si="243"/>
        <v>0</v>
      </c>
      <c r="CI194" s="359">
        <f t="shared" ca="1" si="244"/>
        <v>0</v>
      </c>
      <c r="CJ194" s="359">
        <f t="shared" ca="1" si="283"/>
        <v>0</v>
      </c>
      <c r="CL194" s="362">
        <f t="shared" ca="1" si="306"/>
        <v>305</v>
      </c>
      <c r="CM194" s="362">
        <v>186</v>
      </c>
      <c r="CN194" s="371">
        <f t="shared" ca="1" si="307"/>
        <v>0</v>
      </c>
      <c r="CO194" s="359">
        <f t="shared" ca="1" si="245"/>
        <v>0</v>
      </c>
      <c r="CP194" s="359">
        <f t="shared" ca="1" si="246"/>
        <v>0</v>
      </c>
      <c r="CQ194" s="359">
        <f t="shared" ca="1" si="247"/>
        <v>0</v>
      </c>
      <c r="CR194" s="359">
        <f t="shared" ca="1" si="248"/>
        <v>0</v>
      </c>
      <c r="CS194" s="359">
        <f t="shared" ca="1" si="284"/>
        <v>0</v>
      </c>
      <c r="CU194" s="362">
        <f t="shared" ca="1" si="308"/>
        <v>305</v>
      </c>
      <c r="CV194" s="362">
        <v>186</v>
      </c>
      <c r="CW194" s="371">
        <f t="shared" ca="1" si="309"/>
        <v>0</v>
      </c>
      <c r="CX194" s="359">
        <f t="shared" ca="1" si="249"/>
        <v>0</v>
      </c>
      <c r="CY194" s="359">
        <f t="shared" ca="1" si="250"/>
        <v>0</v>
      </c>
      <c r="CZ194" s="359">
        <f t="shared" ca="1" si="251"/>
        <v>0</v>
      </c>
      <c r="DA194" s="359">
        <f t="shared" ca="1" si="252"/>
        <v>0</v>
      </c>
      <c r="DB194" s="359">
        <f t="shared" ca="1" si="285"/>
        <v>0</v>
      </c>
      <c r="DD194" s="362">
        <f t="shared" ca="1" si="310"/>
        <v>305</v>
      </c>
      <c r="DE194" s="362">
        <v>186</v>
      </c>
      <c r="DF194" s="371">
        <f t="shared" ca="1" si="311"/>
        <v>0</v>
      </c>
      <c r="DG194" s="359">
        <f t="shared" ca="1" si="253"/>
        <v>0</v>
      </c>
      <c r="DH194" s="359">
        <f t="shared" ca="1" si="254"/>
        <v>0</v>
      </c>
      <c r="DI194" s="359">
        <f t="shared" ca="1" si="255"/>
        <v>0</v>
      </c>
      <c r="DJ194" s="359">
        <f t="shared" ca="1" si="256"/>
        <v>0</v>
      </c>
      <c r="DK194" s="359">
        <f t="shared" ca="1" si="286"/>
        <v>0</v>
      </c>
      <c r="DM194" s="362">
        <f t="shared" ca="1" si="312"/>
        <v>305</v>
      </c>
      <c r="DN194" s="362">
        <v>186</v>
      </c>
      <c r="DO194" s="371">
        <f t="shared" ca="1" si="313"/>
        <v>0</v>
      </c>
      <c r="DP194" s="359">
        <f t="shared" ca="1" si="257"/>
        <v>0</v>
      </c>
      <c r="DQ194" s="359">
        <f t="shared" ca="1" si="258"/>
        <v>0</v>
      </c>
      <c r="DR194" s="359">
        <f t="shared" ca="1" si="259"/>
        <v>0</v>
      </c>
      <c r="DS194" s="359">
        <f t="shared" ca="1" si="260"/>
        <v>0</v>
      </c>
      <c r="DT194" s="359">
        <f t="shared" ca="1" si="287"/>
        <v>0</v>
      </c>
      <c r="DV194" s="362">
        <f t="shared" ca="1" si="314"/>
        <v>305</v>
      </c>
      <c r="DW194" s="362">
        <v>186</v>
      </c>
      <c r="DX194" s="371">
        <f t="shared" ca="1" si="315"/>
        <v>0</v>
      </c>
      <c r="DY194" s="359">
        <f t="shared" ca="1" si="261"/>
        <v>0</v>
      </c>
      <c r="DZ194" s="359">
        <f t="shared" ca="1" si="262"/>
        <v>0</v>
      </c>
      <c r="EA194" s="359">
        <f t="shared" ca="1" si="263"/>
        <v>0</v>
      </c>
      <c r="EB194" s="359">
        <f t="shared" ca="1" si="264"/>
        <v>0</v>
      </c>
      <c r="EC194" s="359">
        <f t="shared" ca="1" si="288"/>
        <v>0</v>
      </c>
      <c r="EE194" s="362">
        <f t="shared" ca="1" si="316"/>
        <v>305</v>
      </c>
      <c r="EF194" s="362">
        <v>186</v>
      </c>
      <c r="EG194" s="371">
        <f t="shared" ca="1" si="317"/>
        <v>0</v>
      </c>
      <c r="EH194" s="359">
        <f t="shared" ca="1" si="265"/>
        <v>0</v>
      </c>
      <c r="EI194" s="359">
        <f t="shared" ca="1" si="266"/>
        <v>0</v>
      </c>
      <c r="EJ194" s="359">
        <f t="shared" ca="1" si="267"/>
        <v>0</v>
      </c>
      <c r="EK194" s="359">
        <f t="shared" ca="1" si="268"/>
        <v>0</v>
      </c>
      <c r="EL194" s="359">
        <f t="shared" ca="1" si="289"/>
        <v>0</v>
      </c>
    </row>
    <row r="195" spans="6:142" x14ac:dyDescent="0.35">
      <c r="F195" s="372">
        <f ca="1">IFERROR(INDEX('Inflation Rates'!$A$16:$H$138,MATCH('TSP Traditional'!$H195,'Inflation Rates'!$A$16:$A$138,0),8)/INDEX('Inflation Rates'!$A$16:$H$138,MATCH('TSP Traditional'!$H195,'Inflation Rates'!$A$16:$A$138,0)-1,8)-1,F194)</f>
        <v>2.0000000000000018E-2</v>
      </c>
      <c r="G195" s="372">
        <f ca="1">IFERROR(INDEX('Inflation Rates'!$A$16:$H$138,MATCH('TSP Traditional'!$H195,'Inflation Rates'!$A$16:$A$138,0),6)/INDEX('Inflation Rates'!$A$16:$H$138,MATCH('TSP Traditional'!$H195,'Inflation Rates'!$A$16:$A$138,0)-1,6)-1,G194)</f>
        <v>2.0999999999999908E-2</v>
      </c>
      <c r="H195" s="362">
        <f t="shared" ca="1" si="318"/>
        <v>2206</v>
      </c>
      <c r="I195" s="362">
        <f t="shared" ca="1" si="319"/>
        <v>306</v>
      </c>
      <c r="J195" s="362">
        <v>187</v>
      </c>
      <c r="K195" s="371">
        <f t="shared" ca="1" si="322"/>
        <v>0</v>
      </c>
      <c r="L195" s="359">
        <f t="shared" ca="1" si="269"/>
        <v>0</v>
      </c>
      <c r="M195" s="359">
        <f t="shared" ca="1" si="270"/>
        <v>0</v>
      </c>
      <c r="N195" s="359">
        <f t="shared" ca="1" si="271"/>
        <v>0</v>
      </c>
      <c r="O195" s="359">
        <f t="shared" ca="1" si="272"/>
        <v>0</v>
      </c>
      <c r="P195" s="359">
        <f t="shared" ca="1" si="290"/>
        <v>0</v>
      </c>
      <c r="R195" s="362">
        <f t="shared" ca="1" si="320"/>
        <v>306</v>
      </c>
      <c r="S195" s="362">
        <v>186</v>
      </c>
      <c r="T195" s="371">
        <f t="shared" ca="1" si="321"/>
        <v>0</v>
      </c>
      <c r="U195" s="359">
        <f t="shared" ca="1" si="273"/>
        <v>0</v>
      </c>
      <c r="V195" s="359">
        <f t="shared" ca="1" si="274"/>
        <v>0</v>
      </c>
      <c r="W195" s="359">
        <f t="shared" ca="1" si="275"/>
        <v>0</v>
      </c>
      <c r="X195" s="359">
        <f t="shared" ca="1" si="276"/>
        <v>0</v>
      </c>
      <c r="Y195" s="359">
        <f t="shared" ca="1" si="291"/>
        <v>0</v>
      </c>
      <c r="AA195" s="362">
        <f t="shared" ca="1" si="292"/>
        <v>306</v>
      </c>
      <c r="AB195" s="362">
        <v>187</v>
      </c>
      <c r="AC195" s="371">
        <f t="shared" ca="1" si="293"/>
        <v>0</v>
      </c>
      <c r="AD195" s="359">
        <f t="shared" ca="1" si="217"/>
        <v>0</v>
      </c>
      <c r="AE195" s="359">
        <f t="shared" ca="1" si="218"/>
        <v>0</v>
      </c>
      <c r="AF195" s="359">
        <f t="shared" ca="1" si="219"/>
        <v>0</v>
      </c>
      <c r="AG195" s="359">
        <f t="shared" ca="1" si="220"/>
        <v>0</v>
      </c>
      <c r="AH195" s="359">
        <f t="shared" ca="1" si="277"/>
        <v>0</v>
      </c>
      <c r="AJ195" s="362">
        <f t="shared" ca="1" si="294"/>
        <v>306</v>
      </c>
      <c r="AK195" s="362">
        <v>187</v>
      </c>
      <c r="AL195" s="371">
        <f t="shared" ca="1" si="295"/>
        <v>0</v>
      </c>
      <c r="AM195" s="359">
        <f t="shared" ca="1" si="221"/>
        <v>0</v>
      </c>
      <c r="AN195" s="359">
        <f t="shared" ca="1" si="222"/>
        <v>0</v>
      </c>
      <c r="AO195" s="359">
        <f t="shared" ca="1" si="223"/>
        <v>0</v>
      </c>
      <c r="AP195" s="359">
        <f t="shared" ca="1" si="224"/>
        <v>0</v>
      </c>
      <c r="AQ195" s="359">
        <f t="shared" ca="1" si="278"/>
        <v>0</v>
      </c>
      <c r="AS195" s="362">
        <f t="shared" ca="1" si="296"/>
        <v>306</v>
      </c>
      <c r="AT195" s="362">
        <v>187</v>
      </c>
      <c r="AU195" s="371">
        <f t="shared" ca="1" si="297"/>
        <v>0</v>
      </c>
      <c r="AV195" s="359">
        <f t="shared" ca="1" si="225"/>
        <v>0</v>
      </c>
      <c r="AW195" s="359">
        <f t="shared" ca="1" si="226"/>
        <v>0</v>
      </c>
      <c r="AX195" s="359">
        <f t="shared" ca="1" si="227"/>
        <v>0</v>
      </c>
      <c r="AY195" s="359">
        <f t="shared" ca="1" si="228"/>
        <v>0</v>
      </c>
      <c r="AZ195" s="359">
        <f t="shared" ca="1" si="279"/>
        <v>0</v>
      </c>
      <c r="BB195" s="362">
        <f t="shared" ca="1" si="298"/>
        <v>306</v>
      </c>
      <c r="BC195" s="362">
        <v>187</v>
      </c>
      <c r="BD195" s="371">
        <f t="shared" ca="1" si="299"/>
        <v>0</v>
      </c>
      <c r="BE195" s="359">
        <f t="shared" ca="1" si="229"/>
        <v>0</v>
      </c>
      <c r="BF195" s="359">
        <f t="shared" ca="1" si="230"/>
        <v>0</v>
      </c>
      <c r="BG195" s="359">
        <f t="shared" ca="1" si="231"/>
        <v>0</v>
      </c>
      <c r="BH195" s="359">
        <f t="shared" ca="1" si="232"/>
        <v>0</v>
      </c>
      <c r="BI195" s="359">
        <f t="shared" ca="1" si="280"/>
        <v>0</v>
      </c>
      <c r="BK195" s="362">
        <f t="shared" ca="1" si="300"/>
        <v>306</v>
      </c>
      <c r="BL195" s="362">
        <v>187</v>
      </c>
      <c r="BM195" s="371">
        <f t="shared" ca="1" si="301"/>
        <v>0</v>
      </c>
      <c r="BN195" s="359">
        <f t="shared" ca="1" si="233"/>
        <v>0</v>
      </c>
      <c r="BO195" s="359">
        <f t="shared" ca="1" si="234"/>
        <v>0</v>
      </c>
      <c r="BP195" s="359">
        <f t="shared" ca="1" si="235"/>
        <v>0</v>
      </c>
      <c r="BQ195" s="359">
        <f t="shared" ca="1" si="236"/>
        <v>0</v>
      </c>
      <c r="BR195" s="359">
        <f t="shared" ca="1" si="281"/>
        <v>0</v>
      </c>
      <c r="BT195" s="362">
        <f t="shared" ca="1" si="302"/>
        <v>306</v>
      </c>
      <c r="BU195" s="362">
        <v>187</v>
      </c>
      <c r="BV195" s="371">
        <f t="shared" ca="1" si="303"/>
        <v>0</v>
      </c>
      <c r="BW195" s="359">
        <f t="shared" ca="1" si="237"/>
        <v>0</v>
      </c>
      <c r="BX195" s="359">
        <f t="shared" ca="1" si="238"/>
        <v>0</v>
      </c>
      <c r="BY195" s="359">
        <f t="shared" ca="1" si="239"/>
        <v>0</v>
      </c>
      <c r="BZ195" s="359">
        <f t="shared" ca="1" si="240"/>
        <v>0</v>
      </c>
      <c r="CA195" s="359">
        <f t="shared" ca="1" si="282"/>
        <v>0</v>
      </c>
      <c r="CC195" s="362">
        <f t="shared" ca="1" si="304"/>
        <v>306</v>
      </c>
      <c r="CD195" s="362">
        <v>187</v>
      </c>
      <c r="CE195" s="371">
        <f t="shared" ca="1" si="305"/>
        <v>0</v>
      </c>
      <c r="CF195" s="359">
        <f t="shared" ca="1" si="241"/>
        <v>0</v>
      </c>
      <c r="CG195" s="359">
        <f t="shared" ca="1" si="242"/>
        <v>0</v>
      </c>
      <c r="CH195" s="359">
        <f t="shared" ca="1" si="243"/>
        <v>0</v>
      </c>
      <c r="CI195" s="359">
        <f t="shared" ca="1" si="244"/>
        <v>0</v>
      </c>
      <c r="CJ195" s="359">
        <f t="shared" ca="1" si="283"/>
        <v>0</v>
      </c>
      <c r="CL195" s="362">
        <f t="shared" ca="1" si="306"/>
        <v>306</v>
      </c>
      <c r="CM195" s="362">
        <v>187</v>
      </c>
      <c r="CN195" s="371">
        <f t="shared" ca="1" si="307"/>
        <v>0</v>
      </c>
      <c r="CO195" s="359">
        <f t="shared" ca="1" si="245"/>
        <v>0</v>
      </c>
      <c r="CP195" s="359">
        <f t="shared" ca="1" si="246"/>
        <v>0</v>
      </c>
      <c r="CQ195" s="359">
        <f t="shared" ca="1" si="247"/>
        <v>0</v>
      </c>
      <c r="CR195" s="359">
        <f t="shared" ca="1" si="248"/>
        <v>0</v>
      </c>
      <c r="CS195" s="359">
        <f t="shared" ca="1" si="284"/>
        <v>0</v>
      </c>
      <c r="CU195" s="362">
        <f t="shared" ca="1" si="308"/>
        <v>306</v>
      </c>
      <c r="CV195" s="362">
        <v>187</v>
      </c>
      <c r="CW195" s="371">
        <f t="shared" ca="1" si="309"/>
        <v>0</v>
      </c>
      <c r="CX195" s="359">
        <f t="shared" ca="1" si="249"/>
        <v>0</v>
      </c>
      <c r="CY195" s="359">
        <f t="shared" ca="1" si="250"/>
        <v>0</v>
      </c>
      <c r="CZ195" s="359">
        <f t="shared" ca="1" si="251"/>
        <v>0</v>
      </c>
      <c r="DA195" s="359">
        <f t="shared" ca="1" si="252"/>
        <v>0</v>
      </c>
      <c r="DB195" s="359">
        <f t="shared" ca="1" si="285"/>
        <v>0</v>
      </c>
      <c r="DD195" s="362">
        <f t="shared" ca="1" si="310"/>
        <v>306</v>
      </c>
      <c r="DE195" s="362">
        <v>187</v>
      </c>
      <c r="DF195" s="371">
        <f t="shared" ca="1" si="311"/>
        <v>0</v>
      </c>
      <c r="DG195" s="359">
        <f t="shared" ca="1" si="253"/>
        <v>0</v>
      </c>
      <c r="DH195" s="359">
        <f t="shared" ca="1" si="254"/>
        <v>0</v>
      </c>
      <c r="DI195" s="359">
        <f t="shared" ca="1" si="255"/>
        <v>0</v>
      </c>
      <c r="DJ195" s="359">
        <f t="shared" ca="1" si="256"/>
        <v>0</v>
      </c>
      <c r="DK195" s="359">
        <f t="shared" ca="1" si="286"/>
        <v>0</v>
      </c>
      <c r="DM195" s="362">
        <f t="shared" ca="1" si="312"/>
        <v>306</v>
      </c>
      <c r="DN195" s="362">
        <v>187</v>
      </c>
      <c r="DO195" s="371">
        <f t="shared" ca="1" si="313"/>
        <v>0</v>
      </c>
      <c r="DP195" s="359">
        <f t="shared" ca="1" si="257"/>
        <v>0</v>
      </c>
      <c r="DQ195" s="359">
        <f t="shared" ca="1" si="258"/>
        <v>0</v>
      </c>
      <c r="DR195" s="359">
        <f t="shared" ca="1" si="259"/>
        <v>0</v>
      </c>
      <c r="DS195" s="359">
        <f t="shared" ca="1" si="260"/>
        <v>0</v>
      </c>
      <c r="DT195" s="359">
        <f t="shared" ca="1" si="287"/>
        <v>0</v>
      </c>
      <c r="DV195" s="362">
        <f t="shared" ca="1" si="314"/>
        <v>306</v>
      </c>
      <c r="DW195" s="362">
        <v>187</v>
      </c>
      <c r="DX195" s="371">
        <f t="shared" ca="1" si="315"/>
        <v>0</v>
      </c>
      <c r="DY195" s="359">
        <f t="shared" ca="1" si="261"/>
        <v>0</v>
      </c>
      <c r="DZ195" s="359">
        <f t="shared" ca="1" si="262"/>
        <v>0</v>
      </c>
      <c r="EA195" s="359">
        <f t="shared" ca="1" si="263"/>
        <v>0</v>
      </c>
      <c r="EB195" s="359">
        <f t="shared" ca="1" si="264"/>
        <v>0</v>
      </c>
      <c r="EC195" s="359">
        <f t="shared" ca="1" si="288"/>
        <v>0</v>
      </c>
      <c r="EE195" s="362">
        <f t="shared" ca="1" si="316"/>
        <v>306</v>
      </c>
      <c r="EF195" s="362">
        <v>187</v>
      </c>
      <c r="EG195" s="371">
        <f t="shared" ca="1" si="317"/>
        <v>0</v>
      </c>
      <c r="EH195" s="359">
        <f t="shared" ca="1" si="265"/>
        <v>0</v>
      </c>
      <c r="EI195" s="359">
        <f t="shared" ca="1" si="266"/>
        <v>0</v>
      </c>
      <c r="EJ195" s="359">
        <f t="shared" ca="1" si="267"/>
        <v>0</v>
      </c>
      <c r="EK195" s="359">
        <f t="shared" ca="1" si="268"/>
        <v>0</v>
      </c>
      <c r="EL195" s="359">
        <f t="shared" ca="1" si="289"/>
        <v>0</v>
      </c>
    </row>
    <row r="196" spans="6:142" x14ac:dyDescent="0.35">
      <c r="F196" s="372">
        <f ca="1">IFERROR(INDEX('Inflation Rates'!$A$16:$H$138,MATCH('TSP Traditional'!$H196,'Inflation Rates'!$A$16:$A$138,0),8)/INDEX('Inflation Rates'!$A$16:$H$138,MATCH('TSP Traditional'!$H196,'Inflation Rates'!$A$16:$A$138,0)-1,8)-1,F195)</f>
        <v>2.0000000000000018E-2</v>
      </c>
      <c r="G196" s="372">
        <f ca="1">IFERROR(INDEX('Inflation Rates'!$A$16:$H$138,MATCH('TSP Traditional'!$H196,'Inflation Rates'!$A$16:$A$138,0),6)/INDEX('Inflation Rates'!$A$16:$H$138,MATCH('TSP Traditional'!$H196,'Inflation Rates'!$A$16:$A$138,0)-1,6)-1,G195)</f>
        <v>2.0999999999999908E-2</v>
      </c>
      <c r="H196" s="362">
        <f t="shared" ca="1" si="318"/>
        <v>2207</v>
      </c>
      <c r="I196" s="362">
        <f t="shared" ca="1" si="319"/>
        <v>307</v>
      </c>
      <c r="J196" s="362">
        <v>188</v>
      </c>
      <c r="K196" s="371">
        <f t="shared" ca="1" si="322"/>
        <v>0</v>
      </c>
      <c r="L196" s="359">
        <f t="shared" ca="1" si="269"/>
        <v>0</v>
      </c>
      <c r="M196" s="359">
        <f t="shared" ca="1" si="270"/>
        <v>0</v>
      </c>
      <c r="N196" s="359">
        <f t="shared" ca="1" si="271"/>
        <v>0</v>
      </c>
      <c r="O196" s="359">
        <f t="shared" ca="1" si="272"/>
        <v>0</v>
      </c>
      <c r="P196" s="359">
        <f t="shared" ca="1" si="290"/>
        <v>0</v>
      </c>
      <c r="R196" s="362">
        <f t="shared" ca="1" si="320"/>
        <v>307</v>
      </c>
      <c r="S196" s="362">
        <v>187</v>
      </c>
      <c r="T196" s="371">
        <f t="shared" ca="1" si="321"/>
        <v>0</v>
      </c>
      <c r="U196" s="359">
        <f t="shared" ca="1" si="273"/>
        <v>0</v>
      </c>
      <c r="V196" s="359">
        <f t="shared" ca="1" si="274"/>
        <v>0</v>
      </c>
      <c r="W196" s="359">
        <f t="shared" ca="1" si="275"/>
        <v>0</v>
      </c>
      <c r="X196" s="359">
        <f t="shared" ca="1" si="276"/>
        <v>0</v>
      </c>
      <c r="Y196" s="359">
        <f t="shared" ca="1" si="291"/>
        <v>0</v>
      </c>
      <c r="AA196" s="362">
        <f t="shared" ca="1" si="292"/>
        <v>307</v>
      </c>
      <c r="AB196" s="362">
        <v>188</v>
      </c>
      <c r="AC196" s="371">
        <f t="shared" ca="1" si="293"/>
        <v>0</v>
      </c>
      <c r="AD196" s="359">
        <f t="shared" ca="1" si="217"/>
        <v>0</v>
      </c>
      <c r="AE196" s="359">
        <f t="shared" ca="1" si="218"/>
        <v>0</v>
      </c>
      <c r="AF196" s="359">
        <f t="shared" ca="1" si="219"/>
        <v>0</v>
      </c>
      <c r="AG196" s="359">
        <f t="shared" ca="1" si="220"/>
        <v>0</v>
      </c>
      <c r="AH196" s="359">
        <f t="shared" ca="1" si="277"/>
        <v>0</v>
      </c>
      <c r="AJ196" s="362">
        <f t="shared" ca="1" si="294"/>
        <v>307</v>
      </c>
      <c r="AK196" s="362">
        <v>188</v>
      </c>
      <c r="AL196" s="371">
        <f t="shared" ca="1" si="295"/>
        <v>0</v>
      </c>
      <c r="AM196" s="359">
        <f t="shared" ca="1" si="221"/>
        <v>0</v>
      </c>
      <c r="AN196" s="359">
        <f t="shared" ca="1" si="222"/>
        <v>0</v>
      </c>
      <c r="AO196" s="359">
        <f t="shared" ca="1" si="223"/>
        <v>0</v>
      </c>
      <c r="AP196" s="359">
        <f t="shared" ca="1" si="224"/>
        <v>0</v>
      </c>
      <c r="AQ196" s="359">
        <f t="shared" ca="1" si="278"/>
        <v>0</v>
      </c>
      <c r="AS196" s="362">
        <f t="shared" ca="1" si="296"/>
        <v>307</v>
      </c>
      <c r="AT196" s="362">
        <v>188</v>
      </c>
      <c r="AU196" s="371">
        <f t="shared" ca="1" si="297"/>
        <v>0</v>
      </c>
      <c r="AV196" s="359">
        <f t="shared" ca="1" si="225"/>
        <v>0</v>
      </c>
      <c r="AW196" s="359">
        <f t="shared" ca="1" si="226"/>
        <v>0</v>
      </c>
      <c r="AX196" s="359">
        <f t="shared" ca="1" si="227"/>
        <v>0</v>
      </c>
      <c r="AY196" s="359">
        <f t="shared" ca="1" si="228"/>
        <v>0</v>
      </c>
      <c r="AZ196" s="359">
        <f t="shared" ca="1" si="279"/>
        <v>0</v>
      </c>
      <c r="BB196" s="362">
        <f t="shared" ca="1" si="298"/>
        <v>307</v>
      </c>
      <c r="BC196" s="362">
        <v>188</v>
      </c>
      <c r="BD196" s="371">
        <f t="shared" ca="1" si="299"/>
        <v>0</v>
      </c>
      <c r="BE196" s="359">
        <f t="shared" ca="1" si="229"/>
        <v>0</v>
      </c>
      <c r="BF196" s="359">
        <f t="shared" ca="1" si="230"/>
        <v>0</v>
      </c>
      <c r="BG196" s="359">
        <f t="shared" ca="1" si="231"/>
        <v>0</v>
      </c>
      <c r="BH196" s="359">
        <f t="shared" ca="1" si="232"/>
        <v>0</v>
      </c>
      <c r="BI196" s="359">
        <f t="shared" ca="1" si="280"/>
        <v>0</v>
      </c>
      <c r="BK196" s="362">
        <f t="shared" ca="1" si="300"/>
        <v>307</v>
      </c>
      <c r="BL196" s="362">
        <v>188</v>
      </c>
      <c r="BM196" s="371">
        <f t="shared" ca="1" si="301"/>
        <v>0</v>
      </c>
      <c r="BN196" s="359">
        <f t="shared" ca="1" si="233"/>
        <v>0</v>
      </c>
      <c r="BO196" s="359">
        <f t="shared" ca="1" si="234"/>
        <v>0</v>
      </c>
      <c r="BP196" s="359">
        <f t="shared" ca="1" si="235"/>
        <v>0</v>
      </c>
      <c r="BQ196" s="359">
        <f t="shared" ca="1" si="236"/>
        <v>0</v>
      </c>
      <c r="BR196" s="359">
        <f t="shared" ca="1" si="281"/>
        <v>0</v>
      </c>
      <c r="BT196" s="362">
        <f t="shared" ca="1" si="302"/>
        <v>307</v>
      </c>
      <c r="BU196" s="362">
        <v>188</v>
      </c>
      <c r="BV196" s="371">
        <f t="shared" ca="1" si="303"/>
        <v>0</v>
      </c>
      <c r="BW196" s="359">
        <f t="shared" ca="1" si="237"/>
        <v>0</v>
      </c>
      <c r="BX196" s="359">
        <f t="shared" ca="1" si="238"/>
        <v>0</v>
      </c>
      <c r="BY196" s="359">
        <f t="shared" ca="1" si="239"/>
        <v>0</v>
      </c>
      <c r="BZ196" s="359">
        <f t="shared" ca="1" si="240"/>
        <v>0</v>
      </c>
      <c r="CA196" s="359">
        <f t="shared" ca="1" si="282"/>
        <v>0</v>
      </c>
      <c r="CC196" s="362">
        <f t="shared" ca="1" si="304"/>
        <v>307</v>
      </c>
      <c r="CD196" s="362">
        <v>188</v>
      </c>
      <c r="CE196" s="371">
        <f t="shared" ca="1" si="305"/>
        <v>0</v>
      </c>
      <c r="CF196" s="359">
        <f t="shared" ca="1" si="241"/>
        <v>0</v>
      </c>
      <c r="CG196" s="359">
        <f t="shared" ca="1" si="242"/>
        <v>0</v>
      </c>
      <c r="CH196" s="359">
        <f t="shared" ca="1" si="243"/>
        <v>0</v>
      </c>
      <c r="CI196" s="359">
        <f t="shared" ca="1" si="244"/>
        <v>0</v>
      </c>
      <c r="CJ196" s="359">
        <f t="shared" ca="1" si="283"/>
        <v>0</v>
      </c>
      <c r="CL196" s="362">
        <f t="shared" ca="1" si="306"/>
        <v>307</v>
      </c>
      <c r="CM196" s="362">
        <v>188</v>
      </c>
      <c r="CN196" s="371">
        <f t="shared" ca="1" si="307"/>
        <v>0</v>
      </c>
      <c r="CO196" s="359">
        <f t="shared" ca="1" si="245"/>
        <v>0</v>
      </c>
      <c r="CP196" s="359">
        <f t="shared" ca="1" si="246"/>
        <v>0</v>
      </c>
      <c r="CQ196" s="359">
        <f t="shared" ca="1" si="247"/>
        <v>0</v>
      </c>
      <c r="CR196" s="359">
        <f t="shared" ca="1" si="248"/>
        <v>0</v>
      </c>
      <c r="CS196" s="359">
        <f t="shared" ca="1" si="284"/>
        <v>0</v>
      </c>
      <c r="CU196" s="362">
        <f t="shared" ca="1" si="308"/>
        <v>307</v>
      </c>
      <c r="CV196" s="362">
        <v>188</v>
      </c>
      <c r="CW196" s="371">
        <f t="shared" ca="1" si="309"/>
        <v>0</v>
      </c>
      <c r="CX196" s="359">
        <f t="shared" ca="1" si="249"/>
        <v>0</v>
      </c>
      <c r="CY196" s="359">
        <f t="shared" ca="1" si="250"/>
        <v>0</v>
      </c>
      <c r="CZ196" s="359">
        <f t="shared" ca="1" si="251"/>
        <v>0</v>
      </c>
      <c r="DA196" s="359">
        <f t="shared" ca="1" si="252"/>
        <v>0</v>
      </c>
      <c r="DB196" s="359">
        <f t="shared" ca="1" si="285"/>
        <v>0</v>
      </c>
      <c r="DD196" s="362">
        <f t="shared" ca="1" si="310"/>
        <v>307</v>
      </c>
      <c r="DE196" s="362">
        <v>188</v>
      </c>
      <c r="DF196" s="371">
        <f t="shared" ca="1" si="311"/>
        <v>0</v>
      </c>
      <c r="DG196" s="359">
        <f t="shared" ca="1" si="253"/>
        <v>0</v>
      </c>
      <c r="DH196" s="359">
        <f t="shared" ca="1" si="254"/>
        <v>0</v>
      </c>
      <c r="DI196" s="359">
        <f t="shared" ca="1" si="255"/>
        <v>0</v>
      </c>
      <c r="DJ196" s="359">
        <f t="shared" ca="1" si="256"/>
        <v>0</v>
      </c>
      <c r="DK196" s="359">
        <f t="shared" ca="1" si="286"/>
        <v>0</v>
      </c>
      <c r="DM196" s="362">
        <f t="shared" ca="1" si="312"/>
        <v>307</v>
      </c>
      <c r="DN196" s="362">
        <v>188</v>
      </c>
      <c r="DO196" s="371">
        <f t="shared" ca="1" si="313"/>
        <v>0</v>
      </c>
      <c r="DP196" s="359">
        <f t="shared" ca="1" si="257"/>
        <v>0</v>
      </c>
      <c r="DQ196" s="359">
        <f t="shared" ca="1" si="258"/>
        <v>0</v>
      </c>
      <c r="DR196" s="359">
        <f t="shared" ca="1" si="259"/>
        <v>0</v>
      </c>
      <c r="DS196" s="359">
        <f t="shared" ca="1" si="260"/>
        <v>0</v>
      </c>
      <c r="DT196" s="359">
        <f t="shared" ca="1" si="287"/>
        <v>0</v>
      </c>
      <c r="DV196" s="362">
        <f t="shared" ca="1" si="314"/>
        <v>307</v>
      </c>
      <c r="DW196" s="362">
        <v>188</v>
      </c>
      <c r="DX196" s="371">
        <f t="shared" ca="1" si="315"/>
        <v>0</v>
      </c>
      <c r="DY196" s="359">
        <f t="shared" ca="1" si="261"/>
        <v>0</v>
      </c>
      <c r="DZ196" s="359">
        <f t="shared" ca="1" si="262"/>
        <v>0</v>
      </c>
      <c r="EA196" s="359">
        <f t="shared" ca="1" si="263"/>
        <v>0</v>
      </c>
      <c r="EB196" s="359">
        <f t="shared" ca="1" si="264"/>
        <v>0</v>
      </c>
      <c r="EC196" s="359">
        <f t="shared" ca="1" si="288"/>
        <v>0</v>
      </c>
      <c r="EE196" s="362">
        <f t="shared" ca="1" si="316"/>
        <v>307</v>
      </c>
      <c r="EF196" s="362">
        <v>188</v>
      </c>
      <c r="EG196" s="371">
        <f t="shared" ca="1" si="317"/>
        <v>0</v>
      </c>
      <c r="EH196" s="359">
        <f t="shared" ca="1" si="265"/>
        <v>0</v>
      </c>
      <c r="EI196" s="359">
        <f t="shared" ca="1" si="266"/>
        <v>0</v>
      </c>
      <c r="EJ196" s="359">
        <f t="shared" ca="1" si="267"/>
        <v>0</v>
      </c>
      <c r="EK196" s="359">
        <f t="shared" ca="1" si="268"/>
        <v>0</v>
      </c>
      <c r="EL196" s="359">
        <f t="shared" ca="1" si="289"/>
        <v>0</v>
      </c>
    </row>
    <row r="197" spans="6:142" x14ac:dyDescent="0.35">
      <c r="F197" s="372">
        <f ca="1">IFERROR(INDEX('Inflation Rates'!$A$16:$H$138,MATCH('TSP Traditional'!$H197,'Inflation Rates'!$A$16:$A$138,0),8)/INDEX('Inflation Rates'!$A$16:$H$138,MATCH('TSP Traditional'!$H197,'Inflation Rates'!$A$16:$A$138,0)-1,8)-1,F196)</f>
        <v>2.0000000000000018E-2</v>
      </c>
      <c r="G197" s="372">
        <f ca="1">IFERROR(INDEX('Inflation Rates'!$A$16:$H$138,MATCH('TSP Traditional'!$H197,'Inflation Rates'!$A$16:$A$138,0),6)/INDEX('Inflation Rates'!$A$16:$H$138,MATCH('TSP Traditional'!$H197,'Inflation Rates'!$A$16:$A$138,0)-1,6)-1,G196)</f>
        <v>2.0999999999999908E-2</v>
      </c>
      <c r="H197" s="362">
        <f t="shared" ca="1" si="318"/>
        <v>2208</v>
      </c>
      <c r="I197" s="362">
        <f t="shared" ca="1" si="319"/>
        <v>308</v>
      </c>
      <c r="J197" s="362">
        <v>189</v>
      </c>
      <c r="K197" s="371">
        <f t="shared" ca="1" si="322"/>
        <v>0</v>
      </c>
      <c r="L197" s="359">
        <f t="shared" ca="1" si="269"/>
        <v>0</v>
      </c>
      <c r="M197" s="359">
        <f t="shared" ca="1" si="270"/>
        <v>0</v>
      </c>
      <c r="N197" s="359">
        <f t="shared" ca="1" si="271"/>
        <v>0</v>
      </c>
      <c r="O197" s="359">
        <f t="shared" ca="1" si="272"/>
        <v>0</v>
      </c>
      <c r="P197" s="359">
        <f t="shared" ca="1" si="290"/>
        <v>0</v>
      </c>
      <c r="R197" s="362">
        <f t="shared" ca="1" si="320"/>
        <v>308</v>
      </c>
      <c r="S197" s="362">
        <v>188</v>
      </c>
      <c r="T197" s="371">
        <f t="shared" ca="1" si="321"/>
        <v>0</v>
      </c>
      <c r="U197" s="359">
        <f t="shared" ca="1" si="273"/>
        <v>0</v>
      </c>
      <c r="V197" s="359">
        <f t="shared" ca="1" si="274"/>
        <v>0</v>
      </c>
      <c r="W197" s="359">
        <f t="shared" ca="1" si="275"/>
        <v>0</v>
      </c>
      <c r="X197" s="359">
        <f t="shared" ca="1" si="276"/>
        <v>0</v>
      </c>
      <c r="Y197" s="359">
        <f t="shared" ca="1" si="291"/>
        <v>0</v>
      </c>
      <c r="AA197" s="362">
        <f t="shared" ca="1" si="292"/>
        <v>308</v>
      </c>
      <c r="AB197" s="362">
        <v>189</v>
      </c>
      <c r="AC197" s="371">
        <f t="shared" ca="1" si="293"/>
        <v>0</v>
      </c>
      <c r="AD197" s="359">
        <f t="shared" ca="1" si="217"/>
        <v>0</v>
      </c>
      <c r="AE197" s="359">
        <f t="shared" ca="1" si="218"/>
        <v>0</v>
      </c>
      <c r="AF197" s="359">
        <f t="shared" ca="1" si="219"/>
        <v>0</v>
      </c>
      <c r="AG197" s="359">
        <f t="shared" ca="1" si="220"/>
        <v>0</v>
      </c>
      <c r="AH197" s="359">
        <f t="shared" ca="1" si="277"/>
        <v>0</v>
      </c>
      <c r="AJ197" s="362">
        <f t="shared" ca="1" si="294"/>
        <v>308</v>
      </c>
      <c r="AK197" s="362">
        <v>189</v>
      </c>
      <c r="AL197" s="371">
        <f t="shared" ca="1" si="295"/>
        <v>0</v>
      </c>
      <c r="AM197" s="359">
        <f t="shared" ca="1" si="221"/>
        <v>0</v>
      </c>
      <c r="AN197" s="359">
        <f t="shared" ca="1" si="222"/>
        <v>0</v>
      </c>
      <c r="AO197" s="359">
        <f t="shared" ca="1" si="223"/>
        <v>0</v>
      </c>
      <c r="AP197" s="359">
        <f t="shared" ca="1" si="224"/>
        <v>0</v>
      </c>
      <c r="AQ197" s="359">
        <f t="shared" ca="1" si="278"/>
        <v>0</v>
      </c>
      <c r="AS197" s="362">
        <f t="shared" ca="1" si="296"/>
        <v>308</v>
      </c>
      <c r="AT197" s="362">
        <v>189</v>
      </c>
      <c r="AU197" s="371">
        <f t="shared" ca="1" si="297"/>
        <v>0</v>
      </c>
      <c r="AV197" s="359">
        <f t="shared" ca="1" si="225"/>
        <v>0</v>
      </c>
      <c r="AW197" s="359">
        <f t="shared" ca="1" si="226"/>
        <v>0</v>
      </c>
      <c r="AX197" s="359">
        <f t="shared" ca="1" si="227"/>
        <v>0</v>
      </c>
      <c r="AY197" s="359">
        <f t="shared" ca="1" si="228"/>
        <v>0</v>
      </c>
      <c r="AZ197" s="359">
        <f t="shared" ca="1" si="279"/>
        <v>0</v>
      </c>
      <c r="BB197" s="362">
        <f t="shared" ca="1" si="298"/>
        <v>308</v>
      </c>
      <c r="BC197" s="362">
        <v>189</v>
      </c>
      <c r="BD197" s="371">
        <f t="shared" ca="1" si="299"/>
        <v>0</v>
      </c>
      <c r="BE197" s="359">
        <f t="shared" ca="1" si="229"/>
        <v>0</v>
      </c>
      <c r="BF197" s="359">
        <f t="shared" ca="1" si="230"/>
        <v>0</v>
      </c>
      <c r="BG197" s="359">
        <f t="shared" ca="1" si="231"/>
        <v>0</v>
      </c>
      <c r="BH197" s="359">
        <f t="shared" ca="1" si="232"/>
        <v>0</v>
      </c>
      <c r="BI197" s="359">
        <f t="shared" ca="1" si="280"/>
        <v>0</v>
      </c>
      <c r="BK197" s="362">
        <f t="shared" ca="1" si="300"/>
        <v>308</v>
      </c>
      <c r="BL197" s="362">
        <v>189</v>
      </c>
      <c r="BM197" s="371">
        <f t="shared" ca="1" si="301"/>
        <v>0</v>
      </c>
      <c r="BN197" s="359">
        <f t="shared" ca="1" si="233"/>
        <v>0</v>
      </c>
      <c r="BO197" s="359">
        <f t="shared" ca="1" si="234"/>
        <v>0</v>
      </c>
      <c r="BP197" s="359">
        <f t="shared" ca="1" si="235"/>
        <v>0</v>
      </c>
      <c r="BQ197" s="359">
        <f t="shared" ca="1" si="236"/>
        <v>0</v>
      </c>
      <c r="BR197" s="359">
        <f t="shared" ca="1" si="281"/>
        <v>0</v>
      </c>
      <c r="BT197" s="362">
        <f t="shared" ca="1" si="302"/>
        <v>308</v>
      </c>
      <c r="BU197" s="362">
        <v>189</v>
      </c>
      <c r="BV197" s="371">
        <f t="shared" ca="1" si="303"/>
        <v>0</v>
      </c>
      <c r="BW197" s="359">
        <f t="shared" ca="1" si="237"/>
        <v>0</v>
      </c>
      <c r="BX197" s="359">
        <f t="shared" ca="1" si="238"/>
        <v>0</v>
      </c>
      <c r="BY197" s="359">
        <f t="shared" ca="1" si="239"/>
        <v>0</v>
      </c>
      <c r="BZ197" s="359">
        <f t="shared" ca="1" si="240"/>
        <v>0</v>
      </c>
      <c r="CA197" s="359">
        <f t="shared" ca="1" si="282"/>
        <v>0</v>
      </c>
      <c r="CC197" s="362">
        <f t="shared" ca="1" si="304"/>
        <v>308</v>
      </c>
      <c r="CD197" s="362">
        <v>189</v>
      </c>
      <c r="CE197" s="371">
        <f t="shared" ca="1" si="305"/>
        <v>0</v>
      </c>
      <c r="CF197" s="359">
        <f t="shared" ca="1" si="241"/>
        <v>0</v>
      </c>
      <c r="CG197" s="359">
        <f t="shared" ca="1" si="242"/>
        <v>0</v>
      </c>
      <c r="CH197" s="359">
        <f t="shared" ca="1" si="243"/>
        <v>0</v>
      </c>
      <c r="CI197" s="359">
        <f t="shared" ca="1" si="244"/>
        <v>0</v>
      </c>
      <c r="CJ197" s="359">
        <f t="shared" ca="1" si="283"/>
        <v>0</v>
      </c>
      <c r="CL197" s="362">
        <f t="shared" ca="1" si="306"/>
        <v>308</v>
      </c>
      <c r="CM197" s="362">
        <v>189</v>
      </c>
      <c r="CN197" s="371">
        <f t="shared" ca="1" si="307"/>
        <v>0</v>
      </c>
      <c r="CO197" s="359">
        <f t="shared" ca="1" si="245"/>
        <v>0</v>
      </c>
      <c r="CP197" s="359">
        <f t="shared" ca="1" si="246"/>
        <v>0</v>
      </c>
      <c r="CQ197" s="359">
        <f t="shared" ca="1" si="247"/>
        <v>0</v>
      </c>
      <c r="CR197" s="359">
        <f t="shared" ca="1" si="248"/>
        <v>0</v>
      </c>
      <c r="CS197" s="359">
        <f t="shared" ca="1" si="284"/>
        <v>0</v>
      </c>
      <c r="CU197" s="362">
        <f t="shared" ca="1" si="308"/>
        <v>308</v>
      </c>
      <c r="CV197" s="362">
        <v>189</v>
      </c>
      <c r="CW197" s="371">
        <f t="shared" ca="1" si="309"/>
        <v>0</v>
      </c>
      <c r="CX197" s="359">
        <f t="shared" ca="1" si="249"/>
        <v>0</v>
      </c>
      <c r="CY197" s="359">
        <f t="shared" ca="1" si="250"/>
        <v>0</v>
      </c>
      <c r="CZ197" s="359">
        <f t="shared" ca="1" si="251"/>
        <v>0</v>
      </c>
      <c r="DA197" s="359">
        <f t="shared" ca="1" si="252"/>
        <v>0</v>
      </c>
      <c r="DB197" s="359">
        <f t="shared" ca="1" si="285"/>
        <v>0</v>
      </c>
      <c r="DD197" s="362">
        <f t="shared" ca="1" si="310"/>
        <v>308</v>
      </c>
      <c r="DE197" s="362">
        <v>189</v>
      </c>
      <c r="DF197" s="371">
        <f t="shared" ca="1" si="311"/>
        <v>0</v>
      </c>
      <c r="DG197" s="359">
        <f t="shared" ca="1" si="253"/>
        <v>0</v>
      </c>
      <c r="DH197" s="359">
        <f t="shared" ca="1" si="254"/>
        <v>0</v>
      </c>
      <c r="DI197" s="359">
        <f t="shared" ca="1" si="255"/>
        <v>0</v>
      </c>
      <c r="DJ197" s="359">
        <f t="shared" ca="1" si="256"/>
        <v>0</v>
      </c>
      <c r="DK197" s="359">
        <f t="shared" ca="1" si="286"/>
        <v>0</v>
      </c>
      <c r="DM197" s="362">
        <f t="shared" ca="1" si="312"/>
        <v>308</v>
      </c>
      <c r="DN197" s="362">
        <v>189</v>
      </c>
      <c r="DO197" s="371">
        <f t="shared" ca="1" si="313"/>
        <v>0</v>
      </c>
      <c r="DP197" s="359">
        <f t="shared" ca="1" si="257"/>
        <v>0</v>
      </c>
      <c r="DQ197" s="359">
        <f t="shared" ca="1" si="258"/>
        <v>0</v>
      </c>
      <c r="DR197" s="359">
        <f t="shared" ca="1" si="259"/>
        <v>0</v>
      </c>
      <c r="DS197" s="359">
        <f t="shared" ca="1" si="260"/>
        <v>0</v>
      </c>
      <c r="DT197" s="359">
        <f t="shared" ca="1" si="287"/>
        <v>0</v>
      </c>
      <c r="DV197" s="362">
        <f t="shared" ca="1" si="314"/>
        <v>308</v>
      </c>
      <c r="DW197" s="362">
        <v>189</v>
      </c>
      <c r="DX197" s="371">
        <f t="shared" ca="1" si="315"/>
        <v>0</v>
      </c>
      <c r="DY197" s="359">
        <f t="shared" ca="1" si="261"/>
        <v>0</v>
      </c>
      <c r="DZ197" s="359">
        <f t="shared" ca="1" si="262"/>
        <v>0</v>
      </c>
      <c r="EA197" s="359">
        <f t="shared" ca="1" si="263"/>
        <v>0</v>
      </c>
      <c r="EB197" s="359">
        <f t="shared" ca="1" si="264"/>
        <v>0</v>
      </c>
      <c r="EC197" s="359">
        <f t="shared" ca="1" si="288"/>
        <v>0</v>
      </c>
      <c r="EE197" s="362">
        <f t="shared" ca="1" si="316"/>
        <v>308</v>
      </c>
      <c r="EF197" s="362">
        <v>189</v>
      </c>
      <c r="EG197" s="371">
        <f t="shared" ca="1" si="317"/>
        <v>0</v>
      </c>
      <c r="EH197" s="359">
        <f t="shared" ca="1" si="265"/>
        <v>0</v>
      </c>
      <c r="EI197" s="359">
        <f t="shared" ca="1" si="266"/>
        <v>0</v>
      </c>
      <c r="EJ197" s="359">
        <f t="shared" ca="1" si="267"/>
        <v>0</v>
      </c>
      <c r="EK197" s="359">
        <f t="shared" ca="1" si="268"/>
        <v>0</v>
      </c>
      <c r="EL197" s="359">
        <f t="shared" ca="1" si="289"/>
        <v>0</v>
      </c>
    </row>
    <row r="198" spans="6:142" x14ac:dyDescent="0.35">
      <c r="F198" s="372">
        <f ca="1">IFERROR(INDEX('Inflation Rates'!$A$16:$H$138,MATCH('TSP Traditional'!$H198,'Inflation Rates'!$A$16:$A$138,0),8)/INDEX('Inflation Rates'!$A$16:$H$138,MATCH('TSP Traditional'!$H198,'Inflation Rates'!$A$16:$A$138,0)-1,8)-1,F197)</f>
        <v>2.0000000000000018E-2</v>
      </c>
      <c r="G198" s="372">
        <f ca="1">IFERROR(INDEX('Inflation Rates'!$A$16:$H$138,MATCH('TSP Traditional'!$H198,'Inflation Rates'!$A$16:$A$138,0),6)/INDEX('Inflation Rates'!$A$16:$H$138,MATCH('TSP Traditional'!$H198,'Inflation Rates'!$A$16:$A$138,0)-1,6)-1,G197)</f>
        <v>2.0999999999999908E-2</v>
      </c>
      <c r="H198" s="362">
        <f t="shared" ca="1" si="318"/>
        <v>2209</v>
      </c>
      <c r="I198" s="362">
        <f t="shared" ca="1" si="319"/>
        <v>309</v>
      </c>
      <c r="J198" s="362">
        <v>190</v>
      </c>
      <c r="K198" s="371">
        <f t="shared" ca="1" si="322"/>
        <v>0</v>
      </c>
      <c r="L198" s="359">
        <f t="shared" ca="1" si="269"/>
        <v>0</v>
      </c>
      <c r="M198" s="359">
        <f t="shared" ca="1" si="270"/>
        <v>0</v>
      </c>
      <c r="N198" s="359">
        <f t="shared" ca="1" si="271"/>
        <v>0</v>
      </c>
      <c r="O198" s="359">
        <f t="shared" ca="1" si="272"/>
        <v>0</v>
      </c>
      <c r="P198" s="359">
        <f t="shared" ca="1" si="290"/>
        <v>0</v>
      </c>
      <c r="R198" s="362">
        <f t="shared" ca="1" si="320"/>
        <v>309</v>
      </c>
      <c r="S198" s="362">
        <v>189</v>
      </c>
      <c r="T198" s="371">
        <f t="shared" ca="1" si="321"/>
        <v>0</v>
      </c>
      <c r="U198" s="359">
        <f t="shared" ca="1" si="273"/>
        <v>0</v>
      </c>
      <c r="V198" s="359">
        <f t="shared" ca="1" si="274"/>
        <v>0</v>
      </c>
      <c r="W198" s="359">
        <f t="shared" ca="1" si="275"/>
        <v>0</v>
      </c>
      <c r="X198" s="359">
        <f t="shared" ca="1" si="276"/>
        <v>0</v>
      </c>
      <c r="Y198" s="359">
        <f t="shared" ca="1" si="291"/>
        <v>0</v>
      </c>
      <c r="AA198" s="362">
        <f t="shared" ca="1" si="292"/>
        <v>309</v>
      </c>
      <c r="AB198" s="362">
        <v>190</v>
      </c>
      <c r="AC198" s="371">
        <f t="shared" ca="1" si="293"/>
        <v>0</v>
      </c>
      <c r="AD198" s="359">
        <f t="shared" ca="1" si="217"/>
        <v>0</v>
      </c>
      <c r="AE198" s="359">
        <f t="shared" ca="1" si="218"/>
        <v>0</v>
      </c>
      <c r="AF198" s="359">
        <f t="shared" ca="1" si="219"/>
        <v>0</v>
      </c>
      <c r="AG198" s="359">
        <f t="shared" ca="1" si="220"/>
        <v>0</v>
      </c>
      <c r="AH198" s="359">
        <f t="shared" ca="1" si="277"/>
        <v>0</v>
      </c>
      <c r="AJ198" s="362">
        <f t="shared" ca="1" si="294"/>
        <v>309</v>
      </c>
      <c r="AK198" s="362">
        <v>190</v>
      </c>
      <c r="AL198" s="371">
        <f t="shared" ca="1" si="295"/>
        <v>0</v>
      </c>
      <c r="AM198" s="359">
        <f t="shared" ca="1" si="221"/>
        <v>0</v>
      </c>
      <c r="AN198" s="359">
        <f t="shared" ca="1" si="222"/>
        <v>0</v>
      </c>
      <c r="AO198" s="359">
        <f t="shared" ca="1" si="223"/>
        <v>0</v>
      </c>
      <c r="AP198" s="359">
        <f t="shared" ca="1" si="224"/>
        <v>0</v>
      </c>
      <c r="AQ198" s="359">
        <f t="shared" ca="1" si="278"/>
        <v>0</v>
      </c>
      <c r="AS198" s="362">
        <f t="shared" ca="1" si="296"/>
        <v>309</v>
      </c>
      <c r="AT198" s="362">
        <v>190</v>
      </c>
      <c r="AU198" s="371">
        <f t="shared" ca="1" si="297"/>
        <v>0</v>
      </c>
      <c r="AV198" s="359">
        <f t="shared" ca="1" si="225"/>
        <v>0</v>
      </c>
      <c r="AW198" s="359">
        <f t="shared" ca="1" si="226"/>
        <v>0</v>
      </c>
      <c r="AX198" s="359">
        <f t="shared" ca="1" si="227"/>
        <v>0</v>
      </c>
      <c r="AY198" s="359">
        <f t="shared" ca="1" si="228"/>
        <v>0</v>
      </c>
      <c r="AZ198" s="359">
        <f t="shared" ca="1" si="279"/>
        <v>0</v>
      </c>
      <c r="BB198" s="362">
        <f t="shared" ca="1" si="298"/>
        <v>309</v>
      </c>
      <c r="BC198" s="362">
        <v>190</v>
      </c>
      <c r="BD198" s="371">
        <f t="shared" ca="1" si="299"/>
        <v>0</v>
      </c>
      <c r="BE198" s="359">
        <f t="shared" ca="1" si="229"/>
        <v>0</v>
      </c>
      <c r="BF198" s="359">
        <f t="shared" ca="1" si="230"/>
        <v>0</v>
      </c>
      <c r="BG198" s="359">
        <f t="shared" ca="1" si="231"/>
        <v>0</v>
      </c>
      <c r="BH198" s="359">
        <f t="shared" ca="1" si="232"/>
        <v>0</v>
      </c>
      <c r="BI198" s="359">
        <f t="shared" ca="1" si="280"/>
        <v>0</v>
      </c>
      <c r="BK198" s="362">
        <f t="shared" ca="1" si="300"/>
        <v>309</v>
      </c>
      <c r="BL198" s="362">
        <v>190</v>
      </c>
      <c r="BM198" s="371">
        <f t="shared" ca="1" si="301"/>
        <v>0</v>
      </c>
      <c r="BN198" s="359">
        <f t="shared" ca="1" si="233"/>
        <v>0</v>
      </c>
      <c r="BO198" s="359">
        <f t="shared" ca="1" si="234"/>
        <v>0</v>
      </c>
      <c r="BP198" s="359">
        <f t="shared" ca="1" si="235"/>
        <v>0</v>
      </c>
      <c r="BQ198" s="359">
        <f t="shared" ca="1" si="236"/>
        <v>0</v>
      </c>
      <c r="BR198" s="359">
        <f t="shared" ca="1" si="281"/>
        <v>0</v>
      </c>
      <c r="BT198" s="362">
        <f t="shared" ca="1" si="302"/>
        <v>309</v>
      </c>
      <c r="BU198" s="362">
        <v>190</v>
      </c>
      <c r="BV198" s="371">
        <f t="shared" ca="1" si="303"/>
        <v>0</v>
      </c>
      <c r="BW198" s="359">
        <f t="shared" ca="1" si="237"/>
        <v>0</v>
      </c>
      <c r="BX198" s="359">
        <f t="shared" ca="1" si="238"/>
        <v>0</v>
      </c>
      <c r="BY198" s="359">
        <f t="shared" ca="1" si="239"/>
        <v>0</v>
      </c>
      <c r="BZ198" s="359">
        <f t="shared" ca="1" si="240"/>
        <v>0</v>
      </c>
      <c r="CA198" s="359">
        <f t="shared" ca="1" si="282"/>
        <v>0</v>
      </c>
      <c r="CC198" s="362">
        <f t="shared" ca="1" si="304"/>
        <v>309</v>
      </c>
      <c r="CD198" s="362">
        <v>190</v>
      </c>
      <c r="CE198" s="371">
        <f t="shared" ca="1" si="305"/>
        <v>0</v>
      </c>
      <c r="CF198" s="359">
        <f t="shared" ca="1" si="241"/>
        <v>0</v>
      </c>
      <c r="CG198" s="359">
        <f t="shared" ca="1" si="242"/>
        <v>0</v>
      </c>
      <c r="CH198" s="359">
        <f t="shared" ca="1" si="243"/>
        <v>0</v>
      </c>
      <c r="CI198" s="359">
        <f t="shared" ca="1" si="244"/>
        <v>0</v>
      </c>
      <c r="CJ198" s="359">
        <f t="shared" ca="1" si="283"/>
        <v>0</v>
      </c>
      <c r="CL198" s="362">
        <f t="shared" ca="1" si="306"/>
        <v>309</v>
      </c>
      <c r="CM198" s="362">
        <v>190</v>
      </c>
      <c r="CN198" s="371">
        <f t="shared" ca="1" si="307"/>
        <v>0</v>
      </c>
      <c r="CO198" s="359">
        <f t="shared" ca="1" si="245"/>
        <v>0</v>
      </c>
      <c r="CP198" s="359">
        <f t="shared" ca="1" si="246"/>
        <v>0</v>
      </c>
      <c r="CQ198" s="359">
        <f t="shared" ca="1" si="247"/>
        <v>0</v>
      </c>
      <c r="CR198" s="359">
        <f t="shared" ca="1" si="248"/>
        <v>0</v>
      </c>
      <c r="CS198" s="359">
        <f t="shared" ca="1" si="284"/>
        <v>0</v>
      </c>
      <c r="CU198" s="362">
        <f t="shared" ca="1" si="308"/>
        <v>309</v>
      </c>
      <c r="CV198" s="362">
        <v>190</v>
      </c>
      <c r="CW198" s="371">
        <f t="shared" ca="1" si="309"/>
        <v>0</v>
      </c>
      <c r="CX198" s="359">
        <f t="shared" ca="1" si="249"/>
        <v>0</v>
      </c>
      <c r="CY198" s="359">
        <f t="shared" ca="1" si="250"/>
        <v>0</v>
      </c>
      <c r="CZ198" s="359">
        <f t="shared" ca="1" si="251"/>
        <v>0</v>
      </c>
      <c r="DA198" s="359">
        <f t="shared" ca="1" si="252"/>
        <v>0</v>
      </c>
      <c r="DB198" s="359">
        <f t="shared" ca="1" si="285"/>
        <v>0</v>
      </c>
      <c r="DD198" s="362">
        <f t="shared" ca="1" si="310"/>
        <v>309</v>
      </c>
      <c r="DE198" s="362">
        <v>190</v>
      </c>
      <c r="DF198" s="371">
        <f t="shared" ca="1" si="311"/>
        <v>0</v>
      </c>
      <c r="DG198" s="359">
        <f t="shared" ca="1" si="253"/>
        <v>0</v>
      </c>
      <c r="DH198" s="359">
        <f t="shared" ca="1" si="254"/>
        <v>0</v>
      </c>
      <c r="DI198" s="359">
        <f t="shared" ca="1" si="255"/>
        <v>0</v>
      </c>
      <c r="DJ198" s="359">
        <f t="shared" ca="1" si="256"/>
        <v>0</v>
      </c>
      <c r="DK198" s="359">
        <f t="shared" ca="1" si="286"/>
        <v>0</v>
      </c>
      <c r="DM198" s="362">
        <f t="shared" ca="1" si="312"/>
        <v>309</v>
      </c>
      <c r="DN198" s="362">
        <v>190</v>
      </c>
      <c r="DO198" s="371">
        <f t="shared" ca="1" si="313"/>
        <v>0</v>
      </c>
      <c r="DP198" s="359">
        <f t="shared" ca="1" si="257"/>
        <v>0</v>
      </c>
      <c r="DQ198" s="359">
        <f t="shared" ca="1" si="258"/>
        <v>0</v>
      </c>
      <c r="DR198" s="359">
        <f t="shared" ca="1" si="259"/>
        <v>0</v>
      </c>
      <c r="DS198" s="359">
        <f t="shared" ca="1" si="260"/>
        <v>0</v>
      </c>
      <c r="DT198" s="359">
        <f t="shared" ca="1" si="287"/>
        <v>0</v>
      </c>
      <c r="DV198" s="362">
        <f t="shared" ca="1" si="314"/>
        <v>309</v>
      </c>
      <c r="DW198" s="362">
        <v>190</v>
      </c>
      <c r="DX198" s="371">
        <f t="shared" ca="1" si="315"/>
        <v>0</v>
      </c>
      <c r="DY198" s="359">
        <f t="shared" ca="1" si="261"/>
        <v>0</v>
      </c>
      <c r="DZ198" s="359">
        <f t="shared" ca="1" si="262"/>
        <v>0</v>
      </c>
      <c r="EA198" s="359">
        <f t="shared" ca="1" si="263"/>
        <v>0</v>
      </c>
      <c r="EB198" s="359">
        <f t="shared" ca="1" si="264"/>
        <v>0</v>
      </c>
      <c r="EC198" s="359">
        <f t="shared" ca="1" si="288"/>
        <v>0</v>
      </c>
      <c r="EE198" s="362">
        <f t="shared" ca="1" si="316"/>
        <v>309</v>
      </c>
      <c r="EF198" s="362">
        <v>190</v>
      </c>
      <c r="EG198" s="371">
        <f t="shared" ca="1" si="317"/>
        <v>0</v>
      </c>
      <c r="EH198" s="359">
        <f t="shared" ca="1" si="265"/>
        <v>0</v>
      </c>
      <c r="EI198" s="359">
        <f t="shared" ca="1" si="266"/>
        <v>0</v>
      </c>
      <c r="EJ198" s="359">
        <f t="shared" ca="1" si="267"/>
        <v>0</v>
      </c>
      <c r="EK198" s="359">
        <f t="shared" ca="1" si="268"/>
        <v>0</v>
      </c>
      <c r="EL198" s="359">
        <f t="shared" ca="1" si="289"/>
        <v>0</v>
      </c>
    </row>
    <row r="199" spans="6:142" x14ac:dyDescent="0.35">
      <c r="F199" s="372">
        <f ca="1">IFERROR(INDEX('Inflation Rates'!$A$16:$H$138,MATCH('TSP Traditional'!$H199,'Inflation Rates'!$A$16:$A$138,0),8)/INDEX('Inflation Rates'!$A$16:$H$138,MATCH('TSP Traditional'!$H199,'Inflation Rates'!$A$16:$A$138,0)-1,8)-1,F198)</f>
        <v>2.0000000000000018E-2</v>
      </c>
      <c r="G199" s="372">
        <f ca="1">IFERROR(INDEX('Inflation Rates'!$A$16:$H$138,MATCH('TSP Traditional'!$H199,'Inflation Rates'!$A$16:$A$138,0),6)/INDEX('Inflation Rates'!$A$16:$H$138,MATCH('TSP Traditional'!$H199,'Inflation Rates'!$A$16:$A$138,0)-1,6)-1,G198)</f>
        <v>2.0999999999999908E-2</v>
      </c>
      <c r="H199" s="362">
        <f t="shared" ca="1" si="318"/>
        <v>2210</v>
      </c>
      <c r="I199" s="362">
        <f t="shared" ca="1" si="319"/>
        <v>310</v>
      </c>
      <c r="J199" s="362">
        <v>191</v>
      </c>
      <c r="K199" s="371">
        <f t="shared" ca="1" si="322"/>
        <v>0</v>
      </c>
      <c r="L199" s="359">
        <f t="shared" ca="1" si="269"/>
        <v>0</v>
      </c>
      <c r="M199" s="359">
        <f t="shared" ca="1" si="270"/>
        <v>0</v>
      </c>
      <c r="N199" s="359">
        <f t="shared" ca="1" si="271"/>
        <v>0</v>
      </c>
      <c r="O199" s="359">
        <f t="shared" ca="1" si="272"/>
        <v>0</v>
      </c>
      <c r="P199" s="359">
        <f t="shared" ca="1" si="290"/>
        <v>0</v>
      </c>
      <c r="R199" s="362">
        <f t="shared" ca="1" si="320"/>
        <v>310</v>
      </c>
      <c r="S199" s="362">
        <v>190</v>
      </c>
      <c r="T199" s="371">
        <f t="shared" ca="1" si="321"/>
        <v>0</v>
      </c>
      <c r="U199" s="359">
        <f t="shared" ca="1" si="273"/>
        <v>0</v>
      </c>
      <c r="V199" s="359">
        <f t="shared" ca="1" si="274"/>
        <v>0</v>
      </c>
      <c r="W199" s="359">
        <f t="shared" ca="1" si="275"/>
        <v>0</v>
      </c>
      <c r="X199" s="359">
        <f t="shared" ca="1" si="276"/>
        <v>0</v>
      </c>
      <c r="Y199" s="359">
        <f t="shared" ca="1" si="291"/>
        <v>0</v>
      </c>
      <c r="AA199" s="362">
        <f t="shared" ca="1" si="292"/>
        <v>310</v>
      </c>
      <c r="AB199" s="362">
        <v>191</v>
      </c>
      <c r="AC199" s="371">
        <f t="shared" ca="1" si="293"/>
        <v>0</v>
      </c>
      <c r="AD199" s="359">
        <f t="shared" ca="1" si="217"/>
        <v>0</v>
      </c>
      <c r="AE199" s="359">
        <f t="shared" ca="1" si="218"/>
        <v>0</v>
      </c>
      <c r="AF199" s="359">
        <f t="shared" ca="1" si="219"/>
        <v>0</v>
      </c>
      <c r="AG199" s="359">
        <f t="shared" ca="1" si="220"/>
        <v>0</v>
      </c>
      <c r="AH199" s="359">
        <f t="shared" ca="1" si="277"/>
        <v>0</v>
      </c>
      <c r="AJ199" s="362">
        <f t="shared" ca="1" si="294"/>
        <v>310</v>
      </c>
      <c r="AK199" s="362">
        <v>191</v>
      </c>
      <c r="AL199" s="371">
        <f t="shared" ca="1" si="295"/>
        <v>0</v>
      </c>
      <c r="AM199" s="359">
        <f t="shared" ca="1" si="221"/>
        <v>0</v>
      </c>
      <c r="AN199" s="359">
        <f t="shared" ca="1" si="222"/>
        <v>0</v>
      </c>
      <c r="AO199" s="359">
        <f t="shared" ca="1" si="223"/>
        <v>0</v>
      </c>
      <c r="AP199" s="359">
        <f t="shared" ca="1" si="224"/>
        <v>0</v>
      </c>
      <c r="AQ199" s="359">
        <f t="shared" ca="1" si="278"/>
        <v>0</v>
      </c>
      <c r="AS199" s="362">
        <f t="shared" ca="1" si="296"/>
        <v>310</v>
      </c>
      <c r="AT199" s="362">
        <v>191</v>
      </c>
      <c r="AU199" s="371">
        <f t="shared" ca="1" si="297"/>
        <v>0</v>
      </c>
      <c r="AV199" s="359">
        <f t="shared" ca="1" si="225"/>
        <v>0</v>
      </c>
      <c r="AW199" s="359">
        <f t="shared" ca="1" si="226"/>
        <v>0</v>
      </c>
      <c r="AX199" s="359">
        <f t="shared" ca="1" si="227"/>
        <v>0</v>
      </c>
      <c r="AY199" s="359">
        <f t="shared" ca="1" si="228"/>
        <v>0</v>
      </c>
      <c r="AZ199" s="359">
        <f t="shared" ca="1" si="279"/>
        <v>0</v>
      </c>
      <c r="BB199" s="362">
        <f t="shared" ca="1" si="298"/>
        <v>310</v>
      </c>
      <c r="BC199" s="362">
        <v>191</v>
      </c>
      <c r="BD199" s="371">
        <f t="shared" ca="1" si="299"/>
        <v>0</v>
      </c>
      <c r="BE199" s="359">
        <f t="shared" ca="1" si="229"/>
        <v>0</v>
      </c>
      <c r="BF199" s="359">
        <f t="shared" ca="1" si="230"/>
        <v>0</v>
      </c>
      <c r="BG199" s="359">
        <f t="shared" ca="1" si="231"/>
        <v>0</v>
      </c>
      <c r="BH199" s="359">
        <f t="shared" ca="1" si="232"/>
        <v>0</v>
      </c>
      <c r="BI199" s="359">
        <f t="shared" ca="1" si="280"/>
        <v>0</v>
      </c>
      <c r="BK199" s="362">
        <f t="shared" ca="1" si="300"/>
        <v>310</v>
      </c>
      <c r="BL199" s="362">
        <v>191</v>
      </c>
      <c r="BM199" s="371">
        <f t="shared" ca="1" si="301"/>
        <v>0</v>
      </c>
      <c r="BN199" s="359">
        <f t="shared" ca="1" si="233"/>
        <v>0</v>
      </c>
      <c r="BO199" s="359">
        <f t="shared" ca="1" si="234"/>
        <v>0</v>
      </c>
      <c r="BP199" s="359">
        <f t="shared" ca="1" si="235"/>
        <v>0</v>
      </c>
      <c r="BQ199" s="359">
        <f t="shared" ca="1" si="236"/>
        <v>0</v>
      </c>
      <c r="BR199" s="359">
        <f t="shared" ca="1" si="281"/>
        <v>0</v>
      </c>
      <c r="BT199" s="362">
        <f t="shared" ca="1" si="302"/>
        <v>310</v>
      </c>
      <c r="BU199" s="362">
        <v>191</v>
      </c>
      <c r="BV199" s="371">
        <f t="shared" ca="1" si="303"/>
        <v>0</v>
      </c>
      <c r="BW199" s="359">
        <f t="shared" ca="1" si="237"/>
        <v>0</v>
      </c>
      <c r="BX199" s="359">
        <f t="shared" ca="1" si="238"/>
        <v>0</v>
      </c>
      <c r="BY199" s="359">
        <f t="shared" ca="1" si="239"/>
        <v>0</v>
      </c>
      <c r="BZ199" s="359">
        <f t="shared" ca="1" si="240"/>
        <v>0</v>
      </c>
      <c r="CA199" s="359">
        <f t="shared" ca="1" si="282"/>
        <v>0</v>
      </c>
      <c r="CC199" s="362">
        <f t="shared" ca="1" si="304"/>
        <v>310</v>
      </c>
      <c r="CD199" s="362">
        <v>191</v>
      </c>
      <c r="CE199" s="371">
        <f t="shared" ca="1" si="305"/>
        <v>0</v>
      </c>
      <c r="CF199" s="359">
        <f t="shared" ca="1" si="241"/>
        <v>0</v>
      </c>
      <c r="CG199" s="359">
        <f t="shared" ca="1" si="242"/>
        <v>0</v>
      </c>
      <c r="CH199" s="359">
        <f t="shared" ca="1" si="243"/>
        <v>0</v>
      </c>
      <c r="CI199" s="359">
        <f t="shared" ca="1" si="244"/>
        <v>0</v>
      </c>
      <c r="CJ199" s="359">
        <f t="shared" ca="1" si="283"/>
        <v>0</v>
      </c>
      <c r="CL199" s="362">
        <f t="shared" ca="1" si="306"/>
        <v>310</v>
      </c>
      <c r="CM199" s="362">
        <v>191</v>
      </c>
      <c r="CN199" s="371">
        <f t="shared" ca="1" si="307"/>
        <v>0</v>
      </c>
      <c r="CO199" s="359">
        <f t="shared" ca="1" si="245"/>
        <v>0</v>
      </c>
      <c r="CP199" s="359">
        <f t="shared" ca="1" si="246"/>
        <v>0</v>
      </c>
      <c r="CQ199" s="359">
        <f t="shared" ca="1" si="247"/>
        <v>0</v>
      </c>
      <c r="CR199" s="359">
        <f t="shared" ca="1" si="248"/>
        <v>0</v>
      </c>
      <c r="CS199" s="359">
        <f t="shared" ca="1" si="284"/>
        <v>0</v>
      </c>
      <c r="CU199" s="362">
        <f t="shared" ca="1" si="308"/>
        <v>310</v>
      </c>
      <c r="CV199" s="362">
        <v>191</v>
      </c>
      <c r="CW199" s="371">
        <f t="shared" ca="1" si="309"/>
        <v>0</v>
      </c>
      <c r="CX199" s="359">
        <f t="shared" ca="1" si="249"/>
        <v>0</v>
      </c>
      <c r="CY199" s="359">
        <f t="shared" ca="1" si="250"/>
        <v>0</v>
      </c>
      <c r="CZ199" s="359">
        <f t="shared" ca="1" si="251"/>
        <v>0</v>
      </c>
      <c r="DA199" s="359">
        <f t="shared" ca="1" si="252"/>
        <v>0</v>
      </c>
      <c r="DB199" s="359">
        <f t="shared" ca="1" si="285"/>
        <v>0</v>
      </c>
      <c r="DD199" s="362">
        <f t="shared" ca="1" si="310"/>
        <v>310</v>
      </c>
      <c r="DE199" s="362">
        <v>191</v>
      </c>
      <c r="DF199" s="371">
        <f t="shared" ca="1" si="311"/>
        <v>0</v>
      </c>
      <c r="DG199" s="359">
        <f t="shared" ca="1" si="253"/>
        <v>0</v>
      </c>
      <c r="DH199" s="359">
        <f t="shared" ca="1" si="254"/>
        <v>0</v>
      </c>
      <c r="DI199" s="359">
        <f t="shared" ca="1" si="255"/>
        <v>0</v>
      </c>
      <c r="DJ199" s="359">
        <f t="shared" ca="1" si="256"/>
        <v>0</v>
      </c>
      <c r="DK199" s="359">
        <f t="shared" ca="1" si="286"/>
        <v>0</v>
      </c>
      <c r="DM199" s="362">
        <f t="shared" ca="1" si="312"/>
        <v>310</v>
      </c>
      <c r="DN199" s="362">
        <v>191</v>
      </c>
      <c r="DO199" s="371">
        <f t="shared" ca="1" si="313"/>
        <v>0</v>
      </c>
      <c r="DP199" s="359">
        <f t="shared" ca="1" si="257"/>
        <v>0</v>
      </c>
      <c r="DQ199" s="359">
        <f t="shared" ca="1" si="258"/>
        <v>0</v>
      </c>
      <c r="DR199" s="359">
        <f t="shared" ca="1" si="259"/>
        <v>0</v>
      </c>
      <c r="DS199" s="359">
        <f t="shared" ca="1" si="260"/>
        <v>0</v>
      </c>
      <c r="DT199" s="359">
        <f t="shared" ca="1" si="287"/>
        <v>0</v>
      </c>
      <c r="DV199" s="362">
        <f t="shared" ca="1" si="314"/>
        <v>310</v>
      </c>
      <c r="DW199" s="362">
        <v>191</v>
      </c>
      <c r="DX199" s="371">
        <f t="shared" ca="1" si="315"/>
        <v>0</v>
      </c>
      <c r="DY199" s="359">
        <f t="shared" ca="1" si="261"/>
        <v>0</v>
      </c>
      <c r="DZ199" s="359">
        <f t="shared" ca="1" si="262"/>
        <v>0</v>
      </c>
      <c r="EA199" s="359">
        <f t="shared" ca="1" si="263"/>
        <v>0</v>
      </c>
      <c r="EB199" s="359">
        <f t="shared" ca="1" si="264"/>
        <v>0</v>
      </c>
      <c r="EC199" s="359">
        <f t="shared" ca="1" si="288"/>
        <v>0</v>
      </c>
      <c r="EE199" s="362">
        <f t="shared" ca="1" si="316"/>
        <v>310</v>
      </c>
      <c r="EF199" s="362">
        <v>191</v>
      </c>
      <c r="EG199" s="371">
        <f t="shared" ca="1" si="317"/>
        <v>0</v>
      </c>
      <c r="EH199" s="359">
        <f t="shared" ca="1" si="265"/>
        <v>0</v>
      </c>
      <c r="EI199" s="359">
        <f t="shared" ca="1" si="266"/>
        <v>0</v>
      </c>
      <c r="EJ199" s="359">
        <f t="shared" ca="1" si="267"/>
        <v>0</v>
      </c>
      <c r="EK199" s="359">
        <f t="shared" ca="1" si="268"/>
        <v>0</v>
      </c>
      <c r="EL199" s="359">
        <f t="shared" ca="1" si="289"/>
        <v>0</v>
      </c>
    </row>
    <row r="200" spans="6:142" x14ac:dyDescent="0.35">
      <c r="F200" s="372">
        <f ca="1">IFERROR(INDEX('Inflation Rates'!$A$16:$H$138,MATCH('TSP Traditional'!$H200,'Inflation Rates'!$A$16:$A$138,0),8)/INDEX('Inflation Rates'!$A$16:$H$138,MATCH('TSP Traditional'!$H200,'Inflation Rates'!$A$16:$A$138,0)-1,8)-1,F199)</f>
        <v>2.0000000000000018E-2</v>
      </c>
      <c r="G200" s="372">
        <f ca="1">IFERROR(INDEX('Inflation Rates'!$A$16:$H$138,MATCH('TSP Traditional'!$H200,'Inflation Rates'!$A$16:$A$138,0),6)/INDEX('Inflation Rates'!$A$16:$H$138,MATCH('TSP Traditional'!$H200,'Inflation Rates'!$A$16:$A$138,0)-1,6)-1,G199)</f>
        <v>2.0999999999999908E-2</v>
      </c>
      <c r="H200" s="362">
        <f t="shared" ca="1" si="318"/>
        <v>2211</v>
      </c>
      <c r="I200" s="362">
        <f t="shared" ca="1" si="319"/>
        <v>311</v>
      </c>
      <c r="J200" s="362">
        <v>192</v>
      </c>
      <c r="K200" s="371">
        <f t="shared" ca="1" si="322"/>
        <v>0</v>
      </c>
      <c r="L200" s="359">
        <f t="shared" ca="1" si="269"/>
        <v>0</v>
      </c>
      <c r="M200" s="359">
        <f t="shared" ca="1" si="270"/>
        <v>0</v>
      </c>
      <c r="N200" s="359">
        <f t="shared" ca="1" si="271"/>
        <v>0</v>
      </c>
      <c r="O200" s="359">
        <f t="shared" ca="1" si="272"/>
        <v>0</v>
      </c>
      <c r="P200" s="359">
        <f t="shared" ca="1" si="290"/>
        <v>0</v>
      </c>
      <c r="R200" s="362">
        <f t="shared" ca="1" si="320"/>
        <v>311</v>
      </c>
      <c r="S200" s="362">
        <v>191</v>
      </c>
      <c r="T200" s="371">
        <f t="shared" ca="1" si="321"/>
        <v>0</v>
      </c>
      <c r="U200" s="359">
        <f t="shared" ca="1" si="273"/>
        <v>0</v>
      </c>
      <c r="V200" s="359">
        <f t="shared" ca="1" si="274"/>
        <v>0</v>
      </c>
      <c r="W200" s="359">
        <f t="shared" ca="1" si="275"/>
        <v>0</v>
      </c>
      <c r="X200" s="359">
        <f t="shared" ca="1" si="276"/>
        <v>0</v>
      </c>
      <c r="Y200" s="359">
        <f t="shared" ca="1" si="291"/>
        <v>0</v>
      </c>
      <c r="AA200" s="362">
        <f t="shared" ca="1" si="292"/>
        <v>311</v>
      </c>
      <c r="AB200" s="362">
        <v>192</v>
      </c>
      <c r="AC200" s="371">
        <f t="shared" ca="1" si="293"/>
        <v>0</v>
      </c>
      <c r="AD200" s="359">
        <f t="shared" ca="1" si="217"/>
        <v>0</v>
      </c>
      <c r="AE200" s="359">
        <f t="shared" ca="1" si="218"/>
        <v>0</v>
      </c>
      <c r="AF200" s="359">
        <f t="shared" ca="1" si="219"/>
        <v>0</v>
      </c>
      <c r="AG200" s="359">
        <f t="shared" ca="1" si="220"/>
        <v>0</v>
      </c>
      <c r="AH200" s="359">
        <f t="shared" ca="1" si="277"/>
        <v>0</v>
      </c>
      <c r="AJ200" s="362">
        <f t="shared" ca="1" si="294"/>
        <v>311</v>
      </c>
      <c r="AK200" s="362">
        <v>192</v>
      </c>
      <c r="AL200" s="371">
        <f t="shared" ca="1" si="295"/>
        <v>0</v>
      </c>
      <c r="AM200" s="359">
        <f t="shared" ca="1" si="221"/>
        <v>0</v>
      </c>
      <c r="AN200" s="359">
        <f t="shared" ca="1" si="222"/>
        <v>0</v>
      </c>
      <c r="AO200" s="359">
        <f t="shared" ca="1" si="223"/>
        <v>0</v>
      </c>
      <c r="AP200" s="359">
        <f t="shared" ca="1" si="224"/>
        <v>0</v>
      </c>
      <c r="AQ200" s="359">
        <f t="shared" ca="1" si="278"/>
        <v>0</v>
      </c>
      <c r="AS200" s="362">
        <f t="shared" ca="1" si="296"/>
        <v>311</v>
      </c>
      <c r="AT200" s="362">
        <v>192</v>
      </c>
      <c r="AU200" s="371">
        <f t="shared" ca="1" si="297"/>
        <v>0</v>
      </c>
      <c r="AV200" s="359">
        <f t="shared" ca="1" si="225"/>
        <v>0</v>
      </c>
      <c r="AW200" s="359">
        <f t="shared" ca="1" si="226"/>
        <v>0</v>
      </c>
      <c r="AX200" s="359">
        <f t="shared" ca="1" si="227"/>
        <v>0</v>
      </c>
      <c r="AY200" s="359">
        <f t="shared" ca="1" si="228"/>
        <v>0</v>
      </c>
      <c r="AZ200" s="359">
        <f t="shared" ca="1" si="279"/>
        <v>0</v>
      </c>
      <c r="BB200" s="362">
        <f t="shared" ca="1" si="298"/>
        <v>311</v>
      </c>
      <c r="BC200" s="362">
        <v>192</v>
      </c>
      <c r="BD200" s="371">
        <f t="shared" ca="1" si="299"/>
        <v>0</v>
      </c>
      <c r="BE200" s="359">
        <f t="shared" ca="1" si="229"/>
        <v>0</v>
      </c>
      <c r="BF200" s="359">
        <f t="shared" ca="1" si="230"/>
        <v>0</v>
      </c>
      <c r="BG200" s="359">
        <f t="shared" ca="1" si="231"/>
        <v>0</v>
      </c>
      <c r="BH200" s="359">
        <f t="shared" ca="1" si="232"/>
        <v>0</v>
      </c>
      <c r="BI200" s="359">
        <f t="shared" ca="1" si="280"/>
        <v>0</v>
      </c>
      <c r="BK200" s="362">
        <f t="shared" ca="1" si="300"/>
        <v>311</v>
      </c>
      <c r="BL200" s="362">
        <v>192</v>
      </c>
      <c r="BM200" s="371">
        <f t="shared" ca="1" si="301"/>
        <v>0</v>
      </c>
      <c r="BN200" s="359">
        <f t="shared" ca="1" si="233"/>
        <v>0</v>
      </c>
      <c r="BO200" s="359">
        <f t="shared" ca="1" si="234"/>
        <v>0</v>
      </c>
      <c r="BP200" s="359">
        <f t="shared" ca="1" si="235"/>
        <v>0</v>
      </c>
      <c r="BQ200" s="359">
        <f t="shared" ca="1" si="236"/>
        <v>0</v>
      </c>
      <c r="BR200" s="359">
        <f t="shared" ca="1" si="281"/>
        <v>0</v>
      </c>
      <c r="BT200" s="362">
        <f t="shared" ca="1" si="302"/>
        <v>311</v>
      </c>
      <c r="BU200" s="362">
        <v>192</v>
      </c>
      <c r="BV200" s="371">
        <f t="shared" ca="1" si="303"/>
        <v>0</v>
      </c>
      <c r="BW200" s="359">
        <f t="shared" ca="1" si="237"/>
        <v>0</v>
      </c>
      <c r="BX200" s="359">
        <f t="shared" ca="1" si="238"/>
        <v>0</v>
      </c>
      <c r="BY200" s="359">
        <f t="shared" ca="1" si="239"/>
        <v>0</v>
      </c>
      <c r="BZ200" s="359">
        <f t="shared" ca="1" si="240"/>
        <v>0</v>
      </c>
      <c r="CA200" s="359">
        <f t="shared" ca="1" si="282"/>
        <v>0</v>
      </c>
      <c r="CC200" s="362">
        <f t="shared" ca="1" si="304"/>
        <v>311</v>
      </c>
      <c r="CD200" s="362">
        <v>192</v>
      </c>
      <c r="CE200" s="371">
        <f t="shared" ca="1" si="305"/>
        <v>0</v>
      </c>
      <c r="CF200" s="359">
        <f t="shared" ca="1" si="241"/>
        <v>0</v>
      </c>
      <c r="CG200" s="359">
        <f t="shared" ca="1" si="242"/>
        <v>0</v>
      </c>
      <c r="CH200" s="359">
        <f t="shared" ca="1" si="243"/>
        <v>0</v>
      </c>
      <c r="CI200" s="359">
        <f t="shared" ca="1" si="244"/>
        <v>0</v>
      </c>
      <c r="CJ200" s="359">
        <f t="shared" ca="1" si="283"/>
        <v>0</v>
      </c>
      <c r="CL200" s="362">
        <f t="shared" ca="1" si="306"/>
        <v>311</v>
      </c>
      <c r="CM200" s="362">
        <v>192</v>
      </c>
      <c r="CN200" s="371">
        <f t="shared" ca="1" si="307"/>
        <v>0</v>
      </c>
      <c r="CO200" s="359">
        <f t="shared" ca="1" si="245"/>
        <v>0</v>
      </c>
      <c r="CP200" s="359">
        <f t="shared" ca="1" si="246"/>
        <v>0</v>
      </c>
      <c r="CQ200" s="359">
        <f t="shared" ca="1" si="247"/>
        <v>0</v>
      </c>
      <c r="CR200" s="359">
        <f t="shared" ca="1" si="248"/>
        <v>0</v>
      </c>
      <c r="CS200" s="359">
        <f t="shared" ca="1" si="284"/>
        <v>0</v>
      </c>
      <c r="CU200" s="362">
        <f t="shared" ca="1" si="308"/>
        <v>311</v>
      </c>
      <c r="CV200" s="362">
        <v>192</v>
      </c>
      <c r="CW200" s="371">
        <f t="shared" ca="1" si="309"/>
        <v>0</v>
      </c>
      <c r="CX200" s="359">
        <f t="shared" ca="1" si="249"/>
        <v>0</v>
      </c>
      <c r="CY200" s="359">
        <f t="shared" ca="1" si="250"/>
        <v>0</v>
      </c>
      <c r="CZ200" s="359">
        <f t="shared" ca="1" si="251"/>
        <v>0</v>
      </c>
      <c r="DA200" s="359">
        <f t="shared" ca="1" si="252"/>
        <v>0</v>
      </c>
      <c r="DB200" s="359">
        <f t="shared" ca="1" si="285"/>
        <v>0</v>
      </c>
      <c r="DD200" s="362">
        <f t="shared" ca="1" si="310"/>
        <v>311</v>
      </c>
      <c r="DE200" s="362">
        <v>192</v>
      </c>
      <c r="DF200" s="371">
        <f t="shared" ca="1" si="311"/>
        <v>0</v>
      </c>
      <c r="DG200" s="359">
        <f t="shared" ca="1" si="253"/>
        <v>0</v>
      </c>
      <c r="DH200" s="359">
        <f t="shared" ca="1" si="254"/>
        <v>0</v>
      </c>
      <c r="DI200" s="359">
        <f t="shared" ca="1" si="255"/>
        <v>0</v>
      </c>
      <c r="DJ200" s="359">
        <f t="shared" ca="1" si="256"/>
        <v>0</v>
      </c>
      <c r="DK200" s="359">
        <f t="shared" ca="1" si="286"/>
        <v>0</v>
      </c>
      <c r="DM200" s="362">
        <f t="shared" ca="1" si="312"/>
        <v>311</v>
      </c>
      <c r="DN200" s="362">
        <v>192</v>
      </c>
      <c r="DO200" s="371">
        <f t="shared" ca="1" si="313"/>
        <v>0</v>
      </c>
      <c r="DP200" s="359">
        <f t="shared" ca="1" si="257"/>
        <v>0</v>
      </c>
      <c r="DQ200" s="359">
        <f t="shared" ca="1" si="258"/>
        <v>0</v>
      </c>
      <c r="DR200" s="359">
        <f t="shared" ca="1" si="259"/>
        <v>0</v>
      </c>
      <c r="DS200" s="359">
        <f t="shared" ca="1" si="260"/>
        <v>0</v>
      </c>
      <c r="DT200" s="359">
        <f t="shared" ca="1" si="287"/>
        <v>0</v>
      </c>
      <c r="DV200" s="362">
        <f t="shared" ca="1" si="314"/>
        <v>311</v>
      </c>
      <c r="DW200" s="362">
        <v>192</v>
      </c>
      <c r="DX200" s="371">
        <f t="shared" ca="1" si="315"/>
        <v>0</v>
      </c>
      <c r="DY200" s="359">
        <f t="shared" ca="1" si="261"/>
        <v>0</v>
      </c>
      <c r="DZ200" s="359">
        <f t="shared" ca="1" si="262"/>
        <v>0</v>
      </c>
      <c r="EA200" s="359">
        <f t="shared" ca="1" si="263"/>
        <v>0</v>
      </c>
      <c r="EB200" s="359">
        <f t="shared" ca="1" si="264"/>
        <v>0</v>
      </c>
      <c r="EC200" s="359">
        <f t="shared" ca="1" si="288"/>
        <v>0</v>
      </c>
      <c r="EE200" s="362">
        <f t="shared" ca="1" si="316"/>
        <v>311</v>
      </c>
      <c r="EF200" s="362">
        <v>192</v>
      </c>
      <c r="EG200" s="371">
        <f t="shared" ca="1" si="317"/>
        <v>0</v>
      </c>
      <c r="EH200" s="359">
        <f t="shared" ca="1" si="265"/>
        <v>0</v>
      </c>
      <c r="EI200" s="359">
        <f t="shared" ca="1" si="266"/>
        <v>0</v>
      </c>
      <c r="EJ200" s="359">
        <f t="shared" ca="1" si="267"/>
        <v>0</v>
      </c>
      <c r="EK200" s="359">
        <f t="shared" ca="1" si="268"/>
        <v>0</v>
      </c>
      <c r="EL200" s="359">
        <f t="shared" ca="1" si="289"/>
        <v>0</v>
      </c>
    </row>
    <row r="201" spans="6:142" x14ac:dyDescent="0.35">
      <c r="F201" s="372">
        <f ca="1">IFERROR(INDEX('Inflation Rates'!$A$16:$H$138,MATCH('TSP Traditional'!$H201,'Inflation Rates'!$A$16:$A$138,0),8)/INDEX('Inflation Rates'!$A$16:$H$138,MATCH('TSP Traditional'!$H201,'Inflation Rates'!$A$16:$A$138,0)-1,8)-1,F200)</f>
        <v>2.0000000000000018E-2</v>
      </c>
      <c r="G201" s="372">
        <f ca="1">IFERROR(INDEX('Inflation Rates'!$A$16:$H$138,MATCH('TSP Traditional'!$H201,'Inflation Rates'!$A$16:$A$138,0),6)/INDEX('Inflation Rates'!$A$16:$H$138,MATCH('TSP Traditional'!$H201,'Inflation Rates'!$A$16:$A$138,0)-1,6)-1,G200)</f>
        <v>2.0999999999999908E-2</v>
      </c>
      <c r="H201" s="362">
        <f t="shared" ca="1" si="318"/>
        <v>2212</v>
      </c>
      <c r="I201" s="362">
        <f t="shared" ca="1" si="319"/>
        <v>312</v>
      </c>
      <c r="J201" s="362">
        <v>193</v>
      </c>
      <c r="K201" s="371">
        <f t="shared" ca="1" si="322"/>
        <v>0</v>
      </c>
      <c r="L201" s="359">
        <f t="shared" ca="1" si="269"/>
        <v>0</v>
      </c>
      <c r="M201" s="359">
        <f t="shared" ca="1" si="270"/>
        <v>0</v>
      </c>
      <c r="N201" s="359">
        <f t="shared" ca="1" si="271"/>
        <v>0</v>
      </c>
      <c r="O201" s="359">
        <f t="shared" ca="1" si="272"/>
        <v>0</v>
      </c>
      <c r="P201" s="359">
        <f t="shared" ca="1" si="290"/>
        <v>0</v>
      </c>
      <c r="R201" s="362">
        <f t="shared" ca="1" si="320"/>
        <v>312</v>
      </c>
      <c r="S201" s="362">
        <v>192</v>
      </c>
      <c r="T201" s="371">
        <f t="shared" ca="1" si="321"/>
        <v>0</v>
      </c>
      <c r="U201" s="359">
        <f t="shared" ca="1" si="273"/>
        <v>0</v>
      </c>
      <c r="V201" s="359">
        <f t="shared" ca="1" si="274"/>
        <v>0</v>
      </c>
      <c r="W201" s="359">
        <f t="shared" ca="1" si="275"/>
        <v>0</v>
      </c>
      <c r="X201" s="359">
        <f t="shared" ca="1" si="276"/>
        <v>0</v>
      </c>
      <c r="Y201" s="359">
        <f t="shared" ca="1" si="291"/>
        <v>0</v>
      </c>
      <c r="AA201" s="362">
        <f t="shared" ca="1" si="292"/>
        <v>312</v>
      </c>
      <c r="AB201" s="362">
        <v>193</v>
      </c>
      <c r="AC201" s="371">
        <f t="shared" ca="1" si="293"/>
        <v>0</v>
      </c>
      <c r="AD201" s="359">
        <f t="shared" ref="AD201:AD264" ca="1" si="323">IF(AA201&lt;AH$7,$B$7*((1+$G202)^(AB201-1))*$B$2,0)</f>
        <v>0</v>
      </c>
      <c r="AE201" s="359">
        <f t="shared" ref="AE201:AE264" ca="1" si="324">IF(AA201&lt;AH$7,$B$3*$B$7*(1+$G202)^(AB201-1),0)</f>
        <v>0</v>
      </c>
      <c r="AF201" s="359">
        <f t="shared" ref="AF201:AF264" ca="1" si="325">(AC201+(AD201+AE201)*0.5)*$B$6</f>
        <v>0</v>
      </c>
      <c r="AG201" s="359">
        <f t="shared" ref="AG201:AG264" ca="1" si="326">IF(AH200=0,0,IFERROR(IF(AA201=AH$7,-$B$8*AC201,-ABS(AG200*(1+$F202))),0))</f>
        <v>0</v>
      </c>
      <c r="AH201" s="359">
        <f t="shared" ca="1" si="277"/>
        <v>0</v>
      </c>
      <c r="AJ201" s="362">
        <f t="shared" ca="1" si="294"/>
        <v>312</v>
      </c>
      <c r="AK201" s="362">
        <v>193</v>
      </c>
      <c r="AL201" s="371">
        <f t="shared" ca="1" si="295"/>
        <v>0</v>
      </c>
      <c r="AM201" s="359">
        <f t="shared" ref="AM201:AM264" ca="1" si="327">IF(AJ201&lt;AQ$7,$B$7*((1+$G202)^(AK201-1))*$B$2,0)</f>
        <v>0</v>
      </c>
      <c r="AN201" s="359">
        <f t="shared" ref="AN201:AN264" ca="1" si="328">IF(AJ201&lt;AQ$7,$B$3*$B$7*(1+$G202)^(AK201-1),0)</f>
        <v>0</v>
      </c>
      <c r="AO201" s="359">
        <f t="shared" ref="AO201:AO264" ca="1" si="329">(AL201+(AM201+AN201)*0.5)*$B$6</f>
        <v>0</v>
      </c>
      <c r="AP201" s="359">
        <f t="shared" ref="AP201:AP264" ca="1" si="330">IF(AQ200=0,0,IFERROR(IF(AJ201=AQ$7,-$B$8*AL201,-ABS(AP200*(1+$F202))),0))</f>
        <v>0</v>
      </c>
      <c r="AQ201" s="359">
        <f t="shared" ca="1" si="278"/>
        <v>0</v>
      </c>
      <c r="AS201" s="362">
        <f t="shared" ca="1" si="296"/>
        <v>312</v>
      </c>
      <c r="AT201" s="362">
        <v>193</v>
      </c>
      <c r="AU201" s="371">
        <f t="shared" ca="1" si="297"/>
        <v>0</v>
      </c>
      <c r="AV201" s="359">
        <f t="shared" ref="AV201:AV264" ca="1" si="331">IF(AS201&lt;AZ$7,$B$7*((1+$G202)^(AT201-1))*$B$2,0)</f>
        <v>0</v>
      </c>
      <c r="AW201" s="359">
        <f t="shared" ref="AW201:AW264" ca="1" si="332">IF(AS201&lt;AZ$7,$B$3*$B$7*(1+$G202)^(AT201-1),0)</f>
        <v>0</v>
      </c>
      <c r="AX201" s="359">
        <f t="shared" ref="AX201:AX264" ca="1" si="333">(AU201+(AV201+AW201)*0.5)*$B$6</f>
        <v>0</v>
      </c>
      <c r="AY201" s="359">
        <f t="shared" ref="AY201:AY264" ca="1" si="334">IF(AZ200=0,0,IFERROR(IF(AS201=AZ$7,-$B$8*AU201,-ABS(AY200*(1+$F202))),0))</f>
        <v>0</v>
      </c>
      <c r="AZ201" s="359">
        <f t="shared" ca="1" si="279"/>
        <v>0</v>
      </c>
      <c r="BB201" s="362">
        <f t="shared" ca="1" si="298"/>
        <v>312</v>
      </c>
      <c r="BC201" s="362">
        <v>193</v>
      </c>
      <c r="BD201" s="371">
        <f t="shared" ca="1" si="299"/>
        <v>0</v>
      </c>
      <c r="BE201" s="359">
        <f t="shared" ref="BE201:BE264" ca="1" si="335">IF(BB201&lt;BI$7,$B$7*((1+$G202)^(BC201-1))*$B$2,0)</f>
        <v>0</v>
      </c>
      <c r="BF201" s="359">
        <f t="shared" ref="BF201:BF264" ca="1" si="336">IF(BB201&lt;BI$7,$B$3*$B$7*(1+$G202)^(BC201-1),0)</f>
        <v>0</v>
      </c>
      <c r="BG201" s="359">
        <f t="shared" ref="BG201:BG264" ca="1" si="337">(BD201+(BE201+BF201)*0.5)*$B$6</f>
        <v>0</v>
      </c>
      <c r="BH201" s="359">
        <f t="shared" ref="BH201:BH264" ca="1" si="338">IF(BI200=0,0,IFERROR(IF(BB201=BI$7,-$B$8*BD201,-ABS(BH200*(1+$F202))),0))</f>
        <v>0</v>
      </c>
      <c r="BI201" s="359">
        <f t="shared" ca="1" si="280"/>
        <v>0</v>
      </c>
      <c r="BK201" s="362">
        <f t="shared" ca="1" si="300"/>
        <v>312</v>
      </c>
      <c r="BL201" s="362">
        <v>193</v>
      </c>
      <c r="BM201" s="371">
        <f t="shared" ca="1" si="301"/>
        <v>0</v>
      </c>
      <c r="BN201" s="359">
        <f t="shared" ref="BN201:BN264" ca="1" si="339">IF(BK201&lt;BR$7,$B$7*((1+$G202)^(BL201-1))*$B$2,0)</f>
        <v>0</v>
      </c>
      <c r="BO201" s="359">
        <f t="shared" ref="BO201:BO264" ca="1" si="340">IF(BK201&lt;BR$7,$B$3*$B$7*(1+$G202)^(BL201-1),0)</f>
        <v>0</v>
      </c>
      <c r="BP201" s="359">
        <f t="shared" ref="BP201:BP264" ca="1" si="341">(BM201+(BN201+BO201)*0.5)*$B$6</f>
        <v>0</v>
      </c>
      <c r="BQ201" s="359">
        <f t="shared" ref="BQ201:BQ264" ca="1" si="342">IF(BR200=0,0,IFERROR(IF(BK201=BR$7,-$B$8*BM201,-ABS(BQ200*(1+$F202))),0))</f>
        <v>0</v>
      </c>
      <c r="BR201" s="359">
        <f t="shared" ca="1" si="281"/>
        <v>0</v>
      </c>
      <c r="BT201" s="362">
        <f t="shared" ca="1" si="302"/>
        <v>312</v>
      </c>
      <c r="BU201" s="362">
        <v>193</v>
      </c>
      <c r="BV201" s="371">
        <f t="shared" ca="1" si="303"/>
        <v>0</v>
      </c>
      <c r="BW201" s="359">
        <f t="shared" ref="BW201:BW264" ca="1" si="343">IF(BT201&lt;CA$7,$B$7*((1+$G202)^(BU201-1))*$B$2,0)</f>
        <v>0</v>
      </c>
      <c r="BX201" s="359">
        <f t="shared" ref="BX201:BX264" ca="1" si="344">IF(BT201&lt;CA$7,$B$3*$B$7*(1+$G202)^(BU201-1),0)</f>
        <v>0</v>
      </c>
      <c r="BY201" s="359">
        <f t="shared" ref="BY201:BY264" ca="1" si="345">(BV201+(BW201+BX201)*0.5)*$B$6</f>
        <v>0</v>
      </c>
      <c r="BZ201" s="359">
        <f t="shared" ref="BZ201:BZ264" ca="1" si="346">IF(CA200=0,0,IFERROR(IF(BT201=CA$7,-$B$8*BV201,-ABS(BZ200*(1+$F202))),0))</f>
        <v>0</v>
      </c>
      <c r="CA201" s="359">
        <f t="shared" ca="1" si="282"/>
        <v>0</v>
      </c>
      <c r="CC201" s="362">
        <f t="shared" ca="1" si="304"/>
        <v>312</v>
      </c>
      <c r="CD201" s="362">
        <v>193</v>
      </c>
      <c r="CE201" s="371">
        <f t="shared" ca="1" si="305"/>
        <v>0</v>
      </c>
      <c r="CF201" s="359">
        <f t="shared" ref="CF201:CF264" ca="1" si="347">IF(CC201&lt;CJ$7,$B$7*((1+$G202)^(CD201-1))*$B$2,0)</f>
        <v>0</v>
      </c>
      <c r="CG201" s="359">
        <f t="shared" ref="CG201:CG264" ca="1" si="348">IF(CC201&lt;CJ$7,$B$3*$B$7*(1+$G202)^(CD201-1),0)</f>
        <v>0</v>
      </c>
      <c r="CH201" s="359">
        <f t="shared" ref="CH201:CH264" ca="1" si="349">(CE201+(CF201+CG201)*0.5)*$B$6</f>
        <v>0</v>
      </c>
      <c r="CI201" s="359">
        <f t="shared" ref="CI201:CI264" ca="1" si="350">IF(CJ200=0,0,IFERROR(IF(CC201=CJ$7,-$B$8*CE201,-ABS(CI200*(1+$F202))),0))</f>
        <v>0</v>
      </c>
      <c r="CJ201" s="359">
        <f t="shared" ca="1" si="283"/>
        <v>0</v>
      </c>
      <c r="CL201" s="362">
        <f t="shared" ca="1" si="306"/>
        <v>312</v>
      </c>
      <c r="CM201" s="362">
        <v>193</v>
      </c>
      <c r="CN201" s="371">
        <f t="shared" ca="1" si="307"/>
        <v>0</v>
      </c>
      <c r="CO201" s="359">
        <f t="shared" ref="CO201:CO264" ca="1" si="351">IF(CL201&lt;CS$7,$B$7*((1+$G202)^(CM201-1))*$B$2,0)</f>
        <v>0</v>
      </c>
      <c r="CP201" s="359">
        <f t="shared" ref="CP201:CP264" ca="1" si="352">IF(CL201&lt;CS$7,$B$3*$B$7*(1+$G202)^(CM201-1),0)</f>
        <v>0</v>
      </c>
      <c r="CQ201" s="359">
        <f t="shared" ref="CQ201:CQ264" ca="1" si="353">(CN201+(CO201+CP201)*0.5)*$B$6</f>
        <v>0</v>
      </c>
      <c r="CR201" s="359">
        <f t="shared" ref="CR201:CR264" ca="1" si="354">IF(CS200=0,0,IFERROR(IF(CL201=CS$7,-$B$8*CN201,-ABS(CR200*(1+$F202))),0))</f>
        <v>0</v>
      </c>
      <c r="CS201" s="359">
        <f t="shared" ca="1" si="284"/>
        <v>0</v>
      </c>
      <c r="CU201" s="362">
        <f t="shared" ca="1" si="308"/>
        <v>312</v>
      </c>
      <c r="CV201" s="362">
        <v>193</v>
      </c>
      <c r="CW201" s="371">
        <f t="shared" ca="1" si="309"/>
        <v>0</v>
      </c>
      <c r="CX201" s="359">
        <f t="shared" ref="CX201:CX264" ca="1" si="355">IF(CU201&lt;DB$7,$B$7*((1+$G202)^(CV201-1))*$B$2,0)</f>
        <v>0</v>
      </c>
      <c r="CY201" s="359">
        <f t="shared" ref="CY201:CY264" ca="1" si="356">IF(CU201&lt;DB$7,$B$3*$B$7*(1+$G202)^(CV201-1),0)</f>
        <v>0</v>
      </c>
      <c r="CZ201" s="359">
        <f t="shared" ref="CZ201:CZ264" ca="1" si="357">(CW201+(CX201+CY201)*0.5)*$B$6</f>
        <v>0</v>
      </c>
      <c r="DA201" s="359">
        <f t="shared" ref="DA201:DA264" ca="1" si="358">IF(DB200=0,0,IFERROR(IF(CU201=DB$7,-$B$8*CW201,-ABS(DA200*(1+$F202))),0))</f>
        <v>0</v>
      </c>
      <c r="DB201" s="359">
        <f t="shared" ca="1" si="285"/>
        <v>0</v>
      </c>
      <c r="DD201" s="362">
        <f t="shared" ca="1" si="310"/>
        <v>312</v>
      </c>
      <c r="DE201" s="362">
        <v>193</v>
      </c>
      <c r="DF201" s="371">
        <f t="shared" ca="1" si="311"/>
        <v>0</v>
      </c>
      <c r="DG201" s="359">
        <f t="shared" ref="DG201:DG264" ca="1" si="359">IF(DD201&lt;DK$7,$B$7*((1+$G202)^(DE201-1))*$B$2,0)</f>
        <v>0</v>
      </c>
      <c r="DH201" s="359">
        <f t="shared" ref="DH201:DH264" ca="1" si="360">IF(DD201&lt;DK$7,$B$3*$B$7*(1+$G202)^(DE201-1),0)</f>
        <v>0</v>
      </c>
      <c r="DI201" s="359">
        <f t="shared" ref="DI201:DI264" ca="1" si="361">(DF201+(DG201+DH201)*0.5)*$B$6</f>
        <v>0</v>
      </c>
      <c r="DJ201" s="359">
        <f t="shared" ref="DJ201:DJ264" ca="1" si="362">IF(DK200=0,0,IFERROR(IF(DD201=DK$7,-$B$8*DF201,-ABS(DJ200*(1+$F202))),0))</f>
        <v>0</v>
      </c>
      <c r="DK201" s="359">
        <f t="shared" ca="1" si="286"/>
        <v>0</v>
      </c>
      <c r="DM201" s="362">
        <f t="shared" ca="1" si="312"/>
        <v>312</v>
      </c>
      <c r="DN201" s="362">
        <v>193</v>
      </c>
      <c r="DO201" s="371">
        <f t="shared" ca="1" si="313"/>
        <v>0</v>
      </c>
      <c r="DP201" s="359">
        <f t="shared" ref="DP201:DP264" ca="1" si="363">IF(DM201&lt;DT$7,$B$7*((1+$G202)^(DN201-1))*$B$2,0)</f>
        <v>0</v>
      </c>
      <c r="DQ201" s="359">
        <f t="shared" ref="DQ201:DQ264" ca="1" si="364">IF(DM201&lt;DT$7,$B$3*$B$7*(1+$G202)^(DN201-1),0)</f>
        <v>0</v>
      </c>
      <c r="DR201" s="359">
        <f t="shared" ref="DR201:DR264" ca="1" si="365">(DO201+(DP201+DQ201)*0.5)*$B$6</f>
        <v>0</v>
      </c>
      <c r="DS201" s="359">
        <f t="shared" ref="DS201:DS264" ca="1" si="366">IF(DT200=0,0,IFERROR(IF(DM201=DT$7,-$B$8*DO201,-ABS(DS200*(1+$F202))),0))</f>
        <v>0</v>
      </c>
      <c r="DT201" s="359">
        <f t="shared" ca="1" si="287"/>
        <v>0</v>
      </c>
      <c r="DV201" s="362">
        <f t="shared" ca="1" si="314"/>
        <v>312</v>
      </c>
      <c r="DW201" s="362">
        <v>193</v>
      </c>
      <c r="DX201" s="371">
        <f t="shared" ca="1" si="315"/>
        <v>0</v>
      </c>
      <c r="DY201" s="359">
        <f t="shared" ref="DY201:DY264" ca="1" si="367">IF(DV201&lt;EC$7,$B$7*((1+$G202)^(DW201-1))*$B$2,0)</f>
        <v>0</v>
      </c>
      <c r="DZ201" s="359">
        <f t="shared" ref="DZ201:DZ264" ca="1" si="368">IF(DV201&lt;EC$7,$B$3*$B$7*(1+$G202)^(DW201-1),0)</f>
        <v>0</v>
      </c>
      <c r="EA201" s="359">
        <f t="shared" ref="EA201:EA264" ca="1" si="369">(DX201+(DY201+DZ201)*0.5)*$B$6</f>
        <v>0</v>
      </c>
      <c r="EB201" s="359">
        <f t="shared" ref="EB201:EB264" ca="1" si="370">IF(EC200=0,0,IFERROR(IF(DV201=EC$7,-$B$8*DX201,-ABS(EB200*(1+$F202))),0))</f>
        <v>0</v>
      </c>
      <c r="EC201" s="359">
        <f t="shared" ca="1" si="288"/>
        <v>0</v>
      </c>
      <c r="EE201" s="362">
        <f t="shared" ca="1" si="316"/>
        <v>312</v>
      </c>
      <c r="EF201" s="362">
        <v>193</v>
      </c>
      <c r="EG201" s="371">
        <f t="shared" ca="1" si="317"/>
        <v>0</v>
      </c>
      <c r="EH201" s="359">
        <f t="shared" ref="EH201:EH264" ca="1" si="371">IF(EE201&lt;EL$7,$B$7*((1+$G202)^(EF201-1))*$B$2,0)</f>
        <v>0</v>
      </c>
      <c r="EI201" s="359">
        <f t="shared" ref="EI201:EI264" ca="1" si="372">IF(EE201&lt;EL$7,$B$3*$B$7*(1+$G202)^(EF201-1),0)</f>
        <v>0</v>
      </c>
      <c r="EJ201" s="359">
        <f t="shared" ref="EJ201:EJ264" ca="1" si="373">(EG201+(EH201+EI201)*0.5)*$B$6</f>
        <v>0</v>
      </c>
      <c r="EK201" s="359">
        <f t="shared" ref="EK201:EK264" ca="1" si="374">IF(EL200=0,0,IFERROR(IF(EE201=EL$7,-$B$8*EG201,-ABS(EK200*(1+$F202))),0))</f>
        <v>0</v>
      </c>
      <c r="EL201" s="359">
        <f t="shared" ca="1" si="289"/>
        <v>0</v>
      </c>
    </row>
    <row r="202" spans="6:142" x14ac:dyDescent="0.35">
      <c r="F202" s="372">
        <f ca="1">IFERROR(INDEX('Inflation Rates'!$A$16:$H$138,MATCH('TSP Traditional'!$H202,'Inflation Rates'!$A$16:$A$138,0),8)/INDEX('Inflation Rates'!$A$16:$H$138,MATCH('TSP Traditional'!$H202,'Inflation Rates'!$A$16:$A$138,0)-1,8)-1,F201)</f>
        <v>2.0000000000000018E-2</v>
      </c>
      <c r="G202" s="372">
        <f ca="1">IFERROR(INDEX('Inflation Rates'!$A$16:$H$138,MATCH('TSP Traditional'!$H202,'Inflation Rates'!$A$16:$A$138,0),6)/INDEX('Inflation Rates'!$A$16:$H$138,MATCH('TSP Traditional'!$H202,'Inflation Rates'!$A$16:$A$138,0)-1,6)-1,G201)</f>
        <v>2.0999999999999908E-2</v>
      </c>
      <c r="H202" s="362">
        <f t="shared" ca="1" si="318"/>
        <v>2213</v>
      </c>
      <c r="I202" s="362">
        <f t="shared" ca="1" si="319"/>
        <v>313</v>
      </c>
      <c r="J202" s="362">
        <v>194</v>
      </c>
      <c r="K202" s="371">
        <f t="shared" ca="1" si="322"/>
        <v>0</v>
      </c>
      <c r="L202" s="359">
        <f t="shared" ref="L202:L265" ca="1" si="375">IF(I202&lt;P$7,$B$7*((1+$G202)^(J202-1))*$B$2,0)</f>
        <v>0</v>
      </c>
      <c r="M202" s="359">
        <f t="shared" ref="M202:M265" ca="1" si="376">IF(I202&lt;P$7,$B$3*$B$7*(1+$G202)^(J202-1),0)</f>
        <v>0</v>
      </c>
      <c r="N202" s="359">
        <f t="shared" ref="N202:N265" ca="1" si="377">(K202+(L202+M202)*0.5)*$B$6</f>
        <v>0</v>
      </c>
      <c r="O202" s="359">
        <f t="shared" ref="O202:O265" ca="1" si="378">IF(P201=0,0,IFERROR(IF(I202=P$7,-$B$8*K202,-ABS(O201*(1+$F202))),0))</f>
        <v>0</v>
      </c>
      <c r="P202" s="359">
        <f t="shared" ca="1" si="290"/>
        <v>0</v>
      </c>
      <c r="R202" s="362">
        <f t="shared" ca="1" si="320"/>
        <v>313</v>
      </c>
      <c r="S202" s="362">
        <v>193</v>
      </c>
      <c r="T202" s="371">
        <f t="shared" ca="1" si="321"/>
        <v>0</v>
      </c>
      <c r="U202" s="359">
        <f t="shared" ref="U202:U265" ca="1" si="379">IF(R202&lt;Y$7,$B$7*((1+$G202)^(S202-1))*$B$2,0)</f>
        <v>0</v>
      </c>
      <c r="V202" s="359">
        <f t="shared" ref="V202:V265" ca="1" si="380">IF(R202&lt;Y$7,$B$3*$B$7*(1+$G202)^(S202-1),0)</f>
        <v>0</v>
      </c>
      <c r="W202" s="359">
        <f t="shared" ref="W202:W265" ca="1" si="381">(T202+(U202+V202)*0.5)*$B$6</f>
        <v>0</v>
      </c>
      <c r="X202" s="359">
        <f t="shared" ref="X202:X265" ca="1" si="382">IF(Y201=0,0,IFERROR(IF(R202=Y$7,-$B$8*T202,-ABS(X201*(1+$F202))),0))</f>
        <v>0</v>
      </c>
      <c r="Y202" s="359">
        <f t="shared" ca="1" si="291"/>
        <v>0</v>
      </c>
      <c r="AA202" s="362">
        <f t="shared" ca="1" si="292"/>
        <v>313</v>
      </c>
      <c r="AB202" s="362">
        <v>194</v>
      </c>
      <c r="AC202" s="371">
        <f t="shared" ca="1" si="293"/>
        <v>0</v>
      </c>
      <c r="AD202" s="359">
        <f t="shared" ca="1" si="323"/>
        <v>0</v>
      </c>
      <c r="AE202" s="359">
        <f t="shared" ca="1" si="324"/>
        <v>0</v>
      </c>
      <c r="AF202" s="359">
        <f t="shared" ca="1" si="325"/>
        <v>0</v>
      </c>
      <c r="AG202" s="359">
        <f t="shared" ca="1" si="326"/>
        <v>0</v>
      </c>
      <c r="AH202" s="359">
        <f t="shared" ref="AH202:AH265" ca="1" si="383">IF(SUM(AC202:AG202)&lt;0,0,SUM(AC202:AG202))</f>
        <v>0</v>
      </c>
      <c r="AJ202" s="362">
        <f t="shared" ca="1" si="294"/>
        <v>313</v>
      </c>
      <c r="AK202" s="362">
        <v>194</v>
      </c>
      <c r="AL202" s="371">
        <f t="shared" ca="1" si="295"/>
        <v>0</v>
      </c>
      <c r="AM202" s="359">
        <f t="shared" ca="1" si="327"/>
        <v>0</v>
      </c>
      <c r="AN202" s="359">
        <f t="shared" ca="1" si="328"/>
        <v>0</v>
      </c>
      <c r="AO202" s="359">
        <f t="shared" ca="1" si="329"/>
        <v>0</v>
      </c>
      <c r="AP202" s="359">
        <f t="shared" ca="1" si="330"/>
        <v>0</v>
      </c>
      <c r="AQ202" s="359">
        <f t="shared" ref="AQ202:AQ265" ca="1" si="384">IF(SUM(AL202:AP202)&lt;0,0,SUM(AL202:AP202))</f>
        <v>0</v>
      </c>
      <c r="AS202" s="362">
        <f t="shared" ca="1" si="296"/>
        <v>313</v>
      </c>
      <c r="AT202" s="362">
        <v>194</v>
      </c>
      <c r="AU202" s="371">
        <f t="shared" ca="1" si="297"/>
        <v>0</v>
      </c>
      <c r="AV202" s="359">
        <f t="shared" ca="1" si="331"/>
        <v>0</v>
      </c>
      <c r="AW202" s="359">
        <f t="shared" ca="1" si="332"/>
        <v>0</v>
      </c>
      <c r="AX202" s="359">
        <f t="shared" ca="1" si="333"/>
        <v>0</v>
      </c>
      <c r="AY202" s="359">
        <f t="shared" ca="1" si="334"/>
        <v>0</v>
      </c>
      <c r="AZ202" s="359">
        <f t="shared" ref="AZ202:AZ265" ca="1" si="385">IF(SUM(AU202:AY202)&lt;0,0,SUM(AU202:AY202))</f>
        <v>0</v>
      </c>
      <c r="BB202" s="362">
        <f t="shared" ca="1" si="298"/>
        <v>313</v>
      </c>
      <c r="BC202" s="362">
        <v>194</v>
      </c>
      <c r="BD202" s="371">
        <f t="shared" ca="1" si="299"/>
        <v>0</v>
      </c>
      <c r="BE202" s="359">
        <f t="shared" ca="1" si="335"/>
        <v>0</v>
      </c>
      <c r="BF202" s="359">
        <f t="shared" ca="1" si="336"/>
        <v>0</v>
      </c>
      <c r="BG202" s="359">
        <f t="shared" ca="1" si="337"/>
        <v>0</v>
      </c>
      <c r="BH202" s="359">
        <f t="shared" ca="1" si="338"/>
        <v>0</v>
      </c>
      <c r="BI202" s="359">
        <f t="shared" ref="BI202:BI265" ca="1" si="386">IF(SUM(BD202:BH202)&lt;0,0,SUM(BD202:BH202))</f>
        <v>0</v>
      </c>
      <c r="BK202" s="362">
        <f t="shared" ca="1" si="300"/>
        <v>313</v>
      </c>
      <c r="BL202" s="362">
        <v>194</v>
      </c>
      <c r="BM202" s="371">
        <f t="shared" ca="1" si="301"/>
        <v>0</v>
      </c>
      <c r="BN202" s="359">
        <f t="shared" ca="1" si="339"/>
        <v>0</v>
      </c>
      <c r="BO202" s="359">
        <f t="shared" ca="1" si="340"/>
        <v>0</v>
      </c>
      <c r="BP202" s="359">
        <f t="shared" ca="1" si="341"/>
        <v>0</v>
      </c>
      <c r="BQ202" s="359">
        <f t="shared" ca="1" si="342"/>
        <v>0</v>
      </c>
      <c r="BR202" s="359">
        <f t="shared" ref="BR202:BR265" ca="1" si="387">IF(SUM(BM202:BQ202)&lt;0,0,SUM(BM202:BQ202))</f>
        <v>0</v>
      </c>
      <c r="BT202" s="362">
        <f t="shared" ca="1" si="302"/>
        <v>313</v>
      </c>
      <c r="BU202" s="362">
        <v>194</v>
      </c>
      <c r="BV202" s="371">
        <f t="shared" ca="1" si="303"/>
        <v>0</v>
      </c>
      <c r="BW202" s="359">
        <f t="shared" ca="1" si="343"/>
        <v>0</v>
      </c>
      <c r="BX202" s="359">
        <f t="shared" ca="1" si="344"/>
        <v>0</v>
      </c>
      <c r="BY202" s="359">
        <f t="shared" ca="1" si="345"/>
        <v>0</v>
      </c>
      <c r="BZ202" s="359">
        <f t="shared" ca="1" si="346"/>
        <v>0</v>
      </c>
      <c r="CA202" s="359">
        <f t="shared" ref="CA202:CA265" ca="1" si="388">IF(SUM(BV202:BZ202)&lt;0,0,SUM(BV202:BZ202))</f>
        <v>0</v>
      </c>
      <c r="CC202" s="362">
        <f t="shared" ca="1" si="304"/>
        <v>313</v>
      </c>
      <c r="CD202" s="362">
        <v>194</v>
      </c>
      <c r="CE202" s="371">
        <f t="shared" ca="1" si="305"/>
        <v>0</v>
      </c>
      <c r="CF202" s="359">
        <f t="shared" ca="1" si="347"/>
        <v>0</v>
      </c>
      <c r="CG202" s="359">
        <f t="shared" ca="1" si="348"/>
        <v>0</v>
      </c>
      <c r="CH202" s="359">
        <f t="shared" ca="1" si="349"/>
        <v>0</v>
      </c>
      <c r="CI202" s="359">
        <f t="shared" ca="1" si="350"/>
        <v>0</v>
      </c>
      <c r="CJ202" s="359">
        <f t="shared" ref="CJ202:CJ265" ca="1" si="389">IF(SUM(CE202:CI202)&lt;0,0,SUM(CE202:CI202))</f>
        <v>0</v>
      </c>
      <c r="CL202" s="362">
        <f t="shared" ca="1" si="306"/>
        <v>313</v>
      </c>
      <c r="CM202" s="362">
        <v>194</v>
      </c>
      <c r="CN202" s="371">
        <f t="shared" ca="1" si="307"/>
        <v>0</v>
      </c>
      <c r="CO202" s="359">
        <f t="shared" ca="1" si="351"/>
        <v>0</v>
      </c>
      <c r="CP202" s="359">
        <f t="shared" ca="1" si="352"/>
        <v>0</v>
      </c>
      <c r="CQ202" s="359">
        <f t="shared" ca="1" si="353"/>
        <v>0</v>
      </c>
      <c r="CR202" s="359">
        <f t="shared" ca="1" si="354"/>
        <v>0</v>
      </c>
      <c r="CS202" s="359">
        <f t="shared" ref="CS202:CS265" ca="1" si="390">IF(SUM(CN202:CR202)&lt;0,0,SUM(CN202:CR202))</f>
        <v>0</v>
      </c>
      <c r="CU202" s="362">
        <f t="shared" ca="1" si="308"/>
        <v>313</v>
      </c>
      <c r="CV202" s="362">
        <v>194</v>
      </c>
      <c r="CW202" s="371">
        <f t="shared" ca="1" si="309"/>
        <v>0</v>
      </c>
      <c r="CX202" s="359">
        <f t="shared" ca="1" si="355"/>
        <v>0</v>
      </c>
      <c r="CY202" s="359">
        <f t="shared" ca="1" si="356"/>
        <v>0</v>
      </c>
      <c r="CZ202" s="359">
        <f t="shared" ca="1" si="357"/>
        <v>0</v>
      </c>
      <c r="DA202" s="359">
        <f t="shared" ca="1" si="358"/>
        <v>0</v>
      </c>
      <c r="DB202" s="359">
        <f t="shared" ref="DB202:DB265" ca="1" si="391">IF(SUM(CW202:DA202)&lt;0,0,SUM(CW202:DA202))</f>
        <v>0</v>
      </c>
      <c r="DD202" s="362">
        <f t="shared" ca="1" si="310"/>
        <v>313</v>
      </c>
      <c r="DE202" s="362">
        <v>194</v>
      </c>
      <c r="DF202" s="371">
        <f t="shared" ca="1" si="311"/>
        <v>0</v>
      </c>
      <c r="DG202" s="359">
        <f t="shared" ca="1" si="359"/>
        <v>0</v>
      </c>
      <c r="DH202" s="359">
        <f t="shared" ca="1" si="360"/>
        <v>0</v>
      </c>
      <c r="DI202" s="359">
        <f t="shared" ca="1" si="361"/>
        <v>0</v>
      </c>
      <c r="DJ202" s="359">
        <f t="shared" ca="1" si="362"/>
        <v>0</v>
      </c>
      <c r="DK202" s="359">
        <f t="shared" ref="DK202:DK265" ca="1" si="392">IF(SUM(DF202:DJ202)&lt;0,0,SUM(DF202:DJ202))</f>
        <v>0</v>
      </c>
      <c r="DM202" s="362">
        <f t="shared" ca="1" si="312"/>
        <v>313</v>
      </c>
      <c r="DN202" s="362">
        <v>194</v>
      </c>
      <c r="DO202" s="371">
        <f t="shared" ca="1" si="313"/>
        <v>0</v>
      </c>
      <c r="DP202" s="359">
        <f t="shared" ca="1" si="363"/>
        <v>0</v>
      </c>
      <c r="DQ202" s="359">
        <f t="shared" ca="1" si="364"/>
        <v>0</v>
      </c>
      <c r="DR202" s="359">
        <f t="shared" ca="1" si="365"/>
        <v>0</v>
      </c>
      <c r="DS202" s="359">
        <f t="shared" ca="1" si="366"/>
        <v>0</v>
      </c>
      <c r="DT202" s="359">
        <f t="shared" ref="DT202:DT265" ca="1" si="393">IF(SUM(DO202:DS202)&lt;0,0,SUM(DO202:DS202))</f>
        <v>0</v>
      </c>
      <c r="DV202" s="362">
        <f t="shared" ca="1" si="314"/>
        <v>313</v>
      </c>
      <c r="DW202" s="362">
        <v>194</v>
      </c>
      <c r="DX202" s="371">
        <f t="shared" ca="1" si="315"/>
        <v>0</v>
      </c>
      <c r="DY202" s="359">
        <f t="shared" ca="1" si="367"/>
        <v>0</v>
      </c>
      <c r="DZ202" s="359">
        <f t="shared" ca="1" si="368"/>
        <v>0</v>
      </c>
      <c r="EA202" s="359">
        <f t="shared" ca="1" si="369"/>
        <v>0</v>
      </c>
      <c r="EB202" s="359">
        <f t="shared" ca="1" si="370"/>
        <v>0</v>
      </c>
      <c r="EC202" s="359">
        <f t="shared" ref="EC202:EC265" ca="1" si="394">IF(SUM(DX202:EB202)&lt;0,0,SUM(DX202:EB202))</f>
        <v>0</v>
      </c>
      <c r="EE202" s="362">
        <f t="shared" ca="1" si="316"/>
        <v>313</v>
      </c>
      <c r="EF202" s="362">
        <v>194</v>
      </c>
      <c r="EG202" s="371">
        <f t="shared" ca="1" si="317"/>
        <v>0</v>
      </c>
      <c r="EH202" s="359">
        <f t="shared" ca="1" si="371"/>
        <v>0</v>
      </c>
      <c r="EI202" s="359">
        <f t="shared" ca="1" si="372"/>
        <v>0</v>
      </c>
      <c r="EJ202" s="359">
        <f t="shared" ca="1" si="373"/>
        <v>0</v>
      </c>
      <c r="EK202" s="359">
        <f t="shared" ca="1" si="374"/>
        <v>0</v>
      </c>
      <c r="EL202" s="359">
        <f t="shared" ref="EL202:EL265" ca="1" si="395">IF(SUM(EG202:EK202)&lt;0,0,SUM(EG202:EK202))</f>
        <v>0</v>
      </c>
    </row>
    <row r="203" spans="6:142" x14ac:dyDescent="0.35">
      <c r="F203" s="372">
        <f ca="1">IFERROR(INDEX('Inflation Rates'!$A$16:$H$138,MATCH('TSP Traditional'!$H203,'Inflation Rates'!$A$16:$A$138,0),8)/INDEX('Inflation Rates'!$A$16:$H$138,MATCH('TSP Traditional'!$H203,'Inflation Rates'!$A$16:$A$138,0)-1,8)-1,F202)</f>
        <v>2.0000000000000018E-2</v>
      </c>
      <c r="G203" s="372">
        <f ca="1">IFERROR(INDEX('Inflation Rates'!$A$16:$H$138,MATCH('TSP Traditional'!$H203,'Inflation Rates'!$A$16:$A$138,0),6)/INDEX('Inflation Rates'!$A$16:$H$138,MATCH('TSP Traditional'!$H203,'Inflation Rates'!$A$16:$A$138,0)-1,6)-1,G202)</f>
        <v>2.0999999999999908E-2</v>
      </c>
      <c r="H203" s="362">
        <f t="shared" ca="1" si="318"/>
        <v>2214</v>
      </c>
      <c r="I203" s="362">
        <f t="shared" ca="1" si="319"/>
        <v>314</v>
      </c>
      <c r="J203" s="362">
        <v>195</v>
      </c>
      <c r="K203" s="371">
        <f t="shared" ca="1" si="322"/>
        <v>0</v>
      </c>
      <c r="L203" s="359">
        <f t="shared" ca="1" si="375"/>
        <v>0</v>
      </c>
      <c r="M203" s="359">
        <f t="shared" ca="1" si="376"/>
        <v>0</v>
      </c>
      <c r="N203" s="359">
        <f t="shared" ca="1" si="377"/>
        <v>0</v>
      </c>
      <c r="O203" s="359">
        <f t="shared" ca="1" si="378"/>
        <v>0</v>
      </c>
      <c r="P203" s="359">
        <f t="shared" ref="P203:P266" ca="1" si="396">IF(SUM(K203:O203)&lt;0,0,SUM(K203:O203))</f>
        <v>0</v>
      </c>
      <c r="R203" s="362">
        <f t="shared" ca="1" si="320"/>
        <v>314</v>
      </c>
      <c r="S203" s="362">
        <v>194</v>
      </c>
      <c r="T203" s="371">
        <f t="shared" ca="1" si="321"/>
        <v>0</v>
      </c>
      <c r="U203" s="359">
        <f t="shared" ca="1" si="379"/>
        <v>0</v>
      </c>
      <c r="V203" s="359">
        <f t="shared" ca="1" si="380"/>
        <v>0</v>
      </c>
      <c r="W203" s="359">
        <f t="shared" ca="1" si="381"/>
        <v>0</v>
      </c>
      <c r="X203" s="359">
        <f t="shared" ca="1" si="382"/>
        <v>0</v>
      </c>
      <c r="Y203" s="359">
        <f t="shared" ref="Y203:Y266" ca="1" si="397">IF(SUM(T203:X203)&lt;0,0,SUM(T203:X203))</f>
        <v>0</v>
      </c>
      <c r="AA203" s="362">
        <f t="shared" ref="AA203:AA266" ca="1" si="398">AA202+1</f>
        <v>314</v>
      </c>
      <c r="AB203" s="362">
        <v>195</v>
      </c>
      <c r="AC203" s="371">
        <f t="shared" ref="AC203:AC266" ca="1" si="399">AH202</f>
        <v>0</v>
      </c>
      <c r="AD203" s="359">
        <f t="shared" ca="1" si="323"/>
        <v>0</v>
      </c>
      <c r="AE203" s="359">
        <f t="shared" ca="1" si="324"/>
        <v>0</v>
      </c>
      <c r="AF203" s="359">
        <f t="shared" ca="1" si="325"/>
        <v>0</v>
      </c>
      <c r="AG203" s="359">
        <f t="shared" ca="1" si="326"/>
        <v>0</v>
      </c>
      <c r="AH203" s="359">
        <f t="shared" ca="1" si="383"/>
        <v>0</v>
      </c>
      <c r="AJ203" s="362">
        <f t="shared" ref="AJ203:AJ266" ca="1" si="400">AJ202+1</f>
        <v>314</v>
      </c>
      <c r="AK203" s="362">
        <v>195</v>
      </c>
      <c r="AL203" s="371">
        <f t="shared" ref="AL203:AL266" ca="1" si="401">AQ202</f>
        <v>0</v>
      </c>
      <c r="AM203" s="359">
        <f t="shared" ca="1" si="327"/>
        <v>0</v>
      </c>
      <c r="AN203" s="359">
        <f t="shared" ca="1" si="328"/>
        <v>0</v>
      </c>
      <c r="AO203" s="359">
        <f t="shared" ca="1" si="329"/>
        <v>0</v>
      </c>
      <c r="AP203" s="359">
        <f t="shared" ca="1" si="330"/>
        <v>0</v>
      </c>
      <c r="AQ203" s="359">
        <f t="shared" ca="1" si="384"/>
        <v>0</v>
      </c>
      <c r="AS203" s="362">
        <f t="shared" ref="AS203:AS266" ca="1" si="402">AS202+1</f>
        <v>314</v>
      </c>
      <c r="AT203" s="362">
        <v>195</v>
      </c>
      <c r="AU203" s="371">
        <f t="shared" ref="AU203:AU266" ca="1" si="403">AZ202</f>
        <v>0</v>
      </c>
      <c r="AV203" s="359">
        <f t="shared" ca="1" si="331"/>
        <v>0</v>
      </c>
      <c r="AW203" s="359">
        <f t="shared" ca="1" si="332"/>
        <v>0</v>
      </c>
      <c r="AX203" s="359">
        <f t="shared" ca="1" si="333"/>
        <v>0</v>
      </c>
      <c r="AY203" s="359">
        <f t="shared" ca="1" si="334"/>
        <v>0</v>
      </c>
      <c r="AZ203" s="359">
        <f t="shared" ca="1" si="385"/>
        <v>0</v>
      </c>
      <c r="BB203" s="362">
        <f t="shared" ref="BB203:BB266" ca="1" si="404">BB202+1</f>
        <v>314</v>
      </c>
      <c r="BC203" s="362">
        <v>195</v>
      </c>
      <c r="BD203" s="371">
        <f t="shared" ref="BD203:BD266" ca="1" si="405">BI202</f>
        <v>0</v>
      </c>
      <c r="BE203" s="359">
        <f t="shared" ca="1" si="335"/>
        <v>0</v>
      </c>
      <c r="BF203" s="359">
        <f t="shared" ca="1" si="336"/>
        <v>0</v>
      </c>
      <c r="BG203" s="359">
        <f t="shared" ca="1" si="337"/>
        <v>0</v>
      </c>
      <c r="BH203" s="359">
        <f t="shared" ca="1" si="338"/>
        <v>0</v>
      </c>
      <c r="BI203" s="359">
        <f t="shared" ca="1" si="386"/>
        <v>0</v>
      </c>
      <c r="BK203" s="362">
        <f t="shared" ref="BK203:BK266" ca="1" si="406">BK202+1</f>
        <v>314</v>
      </c>
      <c r="BL203" s="362">
        <v>195</v>
      </c>
      <c r="BM203" s="371">
        <f t="shared" ref="BM203:BM266" ca="1" si="407">BR202</f>
        <v>0</v>
      </c>
      <c r="BN203" s="359">
        <f t="shared" ca="1" si="339"/>
        <v>0</v>
      </c>
      <c r="BO203" s="359">
        <f t="shared" ca="1" si="340"/>
        <v>0</v>
      </c>
      <c r="BP203" s="359">
        <f t="shared" ca="1" si="341"/>
        <v>0</v>
      </c>
      <c r="BQ203" s="359">
        <f t="shared" ca="1" si="342"/>
        <v>0</v>
      </c>
      <c r="BR203" s="359">
        <f t="shared" ca="1" si="387"/>
        <v>0</v>
      </c>
      <c r="BT203" s="362">
        <f t="shared" ref="BT203:BT266" ca="1" si="408">BT202+1</f>
        <v>314</v>
      </c>
      <c r="BU203" s="362">
        <v>195</v>
      </c>
      <c r="BV203" s="371">
        <f t="shared" ref="BV203:BV266" ca="1" si="409">CA202</f>
        <v>0</v>
      </c>
      <c r="BW203" s="359">
        <f t="shared" ca="1" si="343"/>
        <v>0</v>
      </c>
      <c r="BX203" s="359">
        <f t="shared" ca="1" si="344"/>
        <v>0</v>
      </c>
      <c r="BY203" s="359">
        <f t="shared" ca="1" si="345"/>
        <v>0</v>
      </c>
      <c r="BZ203" s="359">
        <f t="shared" ca="1" si="346"/>
        <v>0</v>
      </c>
      <c r="CA203" s="359">
        <f t="shared" ca="1" si="388"/>
        <v>0</v>
      </c>
      <c r="CC203" s="362">
        <f t="shared" ref="CC203:CC266" ca="1" si="410">CC202+1</f>
        <v>314</v>
      </c>
      <c r="CD203" s="362">
        <v>195</v>
      </c>
      <c r="CE203" s="371">
        <f t="shared" ref="CE203:CE266" ca="1" si="411">CJ202</f>
        <v>0</v>
      </c>
      <c r="CF203" s="359">
        <f t="shared" ca="1" si="347"/>
        <v>0</v>
      </c>
      <c r="CG203" s="359">
        <f t="shared" ca="1" si="348"/>
        <v>0</v>
      </c>
      <c r="CH203" s="359">
        <f t="shared" ca="1" si="349"/>
        <v>0</v>
      </c>
      <c r="CI203" s="359">
        <f t="shared" ca="1" si="350"/>
        <v>0</v>
      </c>
      <c r="CJ203" s="359">
        <f t="shared" ca="1" si="389"/>
        <v>0</v>
      </c>
      <c r="CL203" s="362">
        <f t="shared" ref="CL203:CL266" ca="1" si="412">CL202+1</f>
        <v>314</v>
      </c>
      <c r="CM203" s="362">
        <v>195</v>
      </c>
      <c r="CN203" s="371">
        <f t="shared" ref="CN203:CN266" ca="1" si="413">CS202</f>
        <v>0</v>
      </c>
      <c r="CO203" s="359">
        <f t="shared" ca="1" si="351"/>
        <v>0</v>
      </c>
      <c r="CP203" s="359">
        <f t="shared" ca="1" si="352"/>
        <v>0</v>
      </c>
      <c r="CQ203" s="359">
        <f t="shared" ca="1" si="353"/>
        <v>0</v>
      </c>
      <c r="CR203" s="359">
        <f t="shared" ca="1" si="354"/>
        <v>0</v>
      </c>
      <c r="CS203" s="359">
        <f t="shared" ca="1" si="390"/>
        <v>0</v>
      </c>
      <c r="CU203" s="362">
        <f t="shared" ref="CU203:CU266" ca="1" si="414">CU202+1</f>
        <v>314</v>
      </c>
      <c r="CV203" s="362">
        <v>195</v>
      </c>
      <c r="CW203" s="371">
        <f t="shared" ref="CW203:CW266" ca="1" si="415">DB202</f>
        <v>0</v>
      </c>
      <c r="CX203" s="359">
        <f t="shared" ca="1" si="355"/>
        <v>0</v>
      </c>
      <c r="CY203" s="359">
        <f t="shared" ca="1" si="356"/>
        <v>0</v>
      </c>
      <c r="CZ203" s="359">
        <f t="shared" ca="1" si="357"/>
        <v>0</v>
      </c>
      <c r="DA203" s="359">
        <f t="shared" ca="1" si="358"/>
        <v>0</v>
      </c>
      <c r="DB203" s="359">
        <f t="shared" ca="1" si="391"/>
        <v>0</v>
      </c>
      <c r="DD203" s="362">
        <f t="shared" ref="DD203:DD266" ca="1" si="416">DD202+1</f>
        <v>314</v>
      </c>
      <c r="DE203" s="362">
        <v>195</v>
      </c>
      <c r="DF203" s="371">
        <f t="shared" ref="DF203:DF266" ca="1" si="417">DK202</f>
        <v>0</v>
      </c>
      <c r="DG203" s="359">
        <f t="shared" ca="1" si="359"/>
        <v>0</v>
      </c>
      <c r="DH203" s="359">
        <f t="shared" ca="1" si="360"/>
        <v>0</v>
      </c>
      <c r="DI203" s="359">
        <f t="shared" ca="1" si="361"/>
        <v>0</v>
      </c>
      <c r="DJ203" s="359">
        <f t="shared" ca="1" si="362"/>
        <v>0</v>
      </c>
      <c r="DK203" s="359">
        <f t="shared" ca="1" si="392"/>
        <v>0</v>
      </c>
      <c r="DM203" s="362">
        <f t="shared" ref="DM203:DM266" ca="1" si="418">DM202+1</f>
        <v>314</v>
      </c>
      <c r="DN203" s="362">
        <v>195</v>
      </c>
      <c r="DO203" s="371">
        <f t="shared" ref="DO203:DO266" ca="1" si="419">DT202</f>
        <v>0</v>
      </c>
      <c r="DP203" s="359">
        <f t="shared" ca="1" si="363"/>
        <v>0</v>
      </c>
      <c r="DQ203" s="359">
        <f t="shared" ca="1" si="364"/>
        <v>0</v>
      </c>
      <c r="DR203" s="359">
        <f t="shared" ca="1" si="365"/>
        <v>0</v>
      </c>
      <c r="DS203" s="359">
        <f t="shared" ca="1" si="366"/>
        <v>0</v>
      </c>
      <c r="DT203" s="359">
        <f t="shared" ca="1" si="393"/>
        <v>0</v>
      </c>
      <c r="DV203" s="362">
        <f t="shared" ref="DV203:DV266" ca="1" si="420">DV202+1</f>
        <v>314</v>
      </c>
      <c r="DW203" s="362">
        <v>195</v>
      </c>
      <c r="DX203" s="371">
        <f t="shared" ref="DX203:DX266" ca="1" si="421">EC202</f>
        <v>0</v>
      </c>
      <c r="DY203" s="359">
        <f t="shared" ca="1" si="367"/>
        <v>0</v>
      </c>
      <c r="DZ203" s="359">
        <f t="shared" ca="1" si="368"/>
        <v>0</v>
      </c>
      <c r="EA203" s="359">
        <f t="shared" ca="1" si="369"/>
        <v>0</v>
      </c>
      <c r="EB203" s="359">
        <f t="shared" ca="1" si="370"/>
        <v>0</v>
      </c>
      <c r="EC203" s="359">
        <f t="shared" ca="1" si="394"/>
        <v>0</v>
      </c>
      <c r="EE203" s="362">
        <f t="shared" ref="EE203:EE266" ca="1" si="422">EE202+1</f>
        <v>314</v>
      </c>
      <c r="EF203" s="362">
        <v>195</v>
      </c>
      <c r="EG203" s="371">
        <f t="shared" ref="EG203:EG266" ca="1" si="423">EL202</f>
        <v>0</v>
      </c>
      <c r="EH203" s="359">
        <f t="shared" ca="1" si="371"/>
        <v>0</v>
      </c>
      <c r="EI203" s="359">
        <f t="shared" ca="1" si="372"/>
        <v>0</v>
      </c>
      <c r="EJ203" s="359">
        <f t="shared" ca="1" si="373"/>
        <v>0</v>
      </c>
      <c r="EK203" s="359">
        <f t="shared" ca="1" si="374"/>
        <v>0</v>
      </c>
      <c r="EL203" s="359">
        <f t="shared" ca="1" si="395"/>
        <v>0</v>
      </c>
    </row>
    <row r="204" spans="6:142" x14ac:dyDescent="0.35">
      <c r="F204" s="372">
        <f ca="1">IFERROR(INDEX('Inflation Rates'!$A$16:$H$138,MATCH('TSP Traditional'!$H204,'Inflation Rates'!$A$16:$A$138,0),8)/INDEX('Inflation Rates'!$A$16:$H$138,MATCH('TSP Traditional'!$H204,'Inflation Rates'!$A$16:$A$138,0)-1,8)-1,F203)</f>
        <v>2.0000000000000018E-2</v>
      </c>
      <c r="G204" s="372">
        <f ca="1">IFERROR(INDEX('Inflation Rates'!$A$16:$H$138,MATCH('TSP Traditional'!$H204,'Inflation Rates'!$A$16:$A$138,0),6)/INDEX('Inflation Rates'!$A$16:$H$138,MATCH('TSP Traditional'!$H204,'Inflation Rates'!$A$16:$A$138,0)-1,6)-1,G203)</f>
        <v>2.0999999999999908E-2</v>
      </c>
      <c r="H204" s="362">
        <f t="shared" ref="H204:H267" ca="1" si="424">H203+1</f>
        <v>2215</v>
      </c>
      <c r="I204" s="362">
        <f t="shared" ref="I204:I267" ca="1" si="425">I203+1</f>
        <v>315</v>
      </c>
      <c r="J204" s="362">
        <v>196</v>
      </c>
      <c r="K204" s="371">
        <f t="shared" ca="1" si="322"/>
        <v>0</v>
      </c>
      <c r="L204" s="359">
        <f t="shared" ca="1" si="375"/>
        <v>0</v>
      </c>
      <c r="M204" s="359">
        <f t="shared" ca="1" si="376"/>
        <v>0</v>
      </c>
      <c r="N204" s="359">
        <f t="shared" ca="1" si="377"/>
        <v>0</v>
      </c>
      <c r="O204" s="359">
        <f t="shared" ca="1" si="378"/>
        <v>0</v>
      </c>
      <c r="P204" s="359">
        <f t="shared" ca="1" si="396"/>
        <v>0</v>
      </c>
      <c r="R204" s="362">
        <f t="shared" ref="R204:R267" ca="1" si="426">R203+1</f>
        <v>315</v>
      </c>
      <c r="S204" s="362">
        <v>195</v>
      </c>
      <c r="T204" s="371">
        <f t="shared" ref="T204:T267" ca="1" si="427">Y203</f>
        <v>0</v>
      </c>
      <c r="U204" s="359">
        <f t="shared" ca="1" si="379"/>
        <v>0</v>
      </c>
      <c r="V204" s="359">
        <f t="shared" ca="1" si="380"/>
        <v>0</v>
      </c>
      <c r="W204" s="359">
        <f t="shared" ca="1" si="381"/>
        <v>0</v>
      </c>
      <c r="X204" s="359">
        <f t="shared" ca="1" si="382"/>
        <v>0</v>
      </c>
      <c r="Y204" s="359">
        <f t="shared" ca="1" si="397"/>
        <v>0</v>
      </c>
      <c r="AA204" s="362">
        <f t="shared" ca="1" si="398"/>
        <v>315</v>
      </c>
      <c r="AB204" s="362">
        <v>196</v>
      </c>
      <c r="AC204" s="371">
        <f t="shared" ca="1" si="399"/>
        <v>0</v>
      </c>
      <c r="AD204" s="359">
        <f t="shared" ca="1" si="323"/>
        <v>0</v>
      </c>
      <c r="AE204" s="359">
        <f t="shared" ca="1" si="324"/>
        <v>0</v>
      </c>
      <c r="AF204" s="359">
        <f t="shared" ca="1" si="325"/>
        <v>0</v>
      </c>
      <c r="AG204" s="359">
        <f t="shared" ca="1" si="326"/>
        <v>0</v>
      </c>
      <c r="AH204" s="359">
        <f t="shared" ca="1" si="383"/>
        <v>0</v>
      </c>
      <c r="AJ204" s="362">
        <f t="shared" ca="1" si="400"/>
        <v>315</v>
      </c>
      <c r="AK204" s="362">
        <v>196</v>
      </c>
      <c r="AL204" s="371">
        <f t="shared" ca="1" si="401"/>
        <v>0</v>
      </c>
      <c r="AM204" s="359">
        <f t="shared" ca="1" si="327"/>
        <v>0</v>
      </c>
      <c r="AN204" s="359">
        <f t="shared" ca="1" si="328"/>
        <v>0</v>
      </c>
      <c r="AO204" s="359">
        <f t="shared" ca="1" si="329"/>
        <v>0</v>
      </c>
      <c r="AP204" s="359">
        <f t="shared" ca="1" si="330"/>
        <v>0</v>
      </c>
      <c r="AQ204" s="359">
        <f t="shared" ca="1" si="384"/>
        <v>0</v>
      </c>
      <c r="AS204" s="362">
        <f t="shared" ca="1" si="402"/>
        <v>315</v>
      </c>
      <c r="AT204" s="362">
        <v>196</v>
      </c>
      <c r="AU204" s="371">
        <f t="shared" ca="1" si="403"/>
        <v>0</v>
      </c>
      <c r="AV204" s="359">
        <f t="shared" ca="1" si="331"/>
        <v>0</v>
      </c>
      <c r="AW204" s="359">
        <f t="shared" ca="1" si="332"/>
        <v>0</v>
      </c>
      <c r="AX204" s="359">
        <f t="shared" ca="1" si="333"/>
        <v>0</v>
      </c>
      <c r="AY204" s="359">
        <f t="shared" ca="1" si="334"/>
        <v>0</v>
      </c>
      <c r="AZ204" s="359">
        <f t="shared" ca="1" si="385"/>
        <v>0</v>
      </c>
      <c r="BB204" s="362">
        <f t="shared" ca="1" si="404"/>
        <v>315</v>
      </c>
      <c r="BC204" s="362">
        <v>196</v>
      </c>
      <c r="BD204" s="371">
        <f t="shared" ca="1" si="405"/>
        <v>0</v>
      </c>
      <c r="BE204" s="359">
        <f t="shared" ca="1" si="335"/>
        <v>0</v>
      </c>
      <c r="BF204" s="359">
        <f t="shared" ca="1" si="336"/>
        <v>0</v>
      </c>
      <c r="BG204" s="359">
        <f t="shared" ca="1" si="337"/>
        <v>0</v>
      </c>
      <c r="BH204" s="359">
        <f t="shared" ca="1" si="338"/>
        <v>0</v>
      </c>
      <c r="BI204" s="359">
        <f t="shared" ca="1" si="386"/>
        <v>0</v>
      </c>
      <c r="BK204" s="362">
        <f t="shared" ca="1" si="406"/>
        <v>315</v>
      </c>
      <c r="BL204" s="362">
        <v>196</v>
      </c>
      <c r="BM204" s="371">
        <f t="shared" ca="1" si="407"/>
        <v>0</v>
      </c>
      <c r="BN204" s="359">
        <f t="shared" ca="1" si="339"/>
        <v>0</v>
      </c>
      <c r="BO204" s="359">
        <f t="shared" ca="1" si="340"/>
        <v>0</v>
      </c>
      <c r="BP204" s="359">
        <f t="shared" ca="1" si="341"/>
        <v>0</v>
      </c>
      <c r="BQ204" s="359">
        <f t="shared" ca="1" si="342"/>
        <v>0</v>
      </c>
      <c r="BR204" s="359">
        <f t="shared" ca="1" si="387"/>
        <v>0</v>
      </c>
      <c r="BT204" s="362">
        <f t="shared" ca="1" si="408"/>
        <v>315</v>
      </c>
      <c r="BU204" s="362">
        <v>196</v>
      </c>
      <c r="BV204" s="371">
        <f t="shared" ca="1" si="409"/>
        <v>0</v>
      </c>
      <c r="BW204" s="359">
        <f t="shared" ca="1" si="343"/>
        <v>0</v>
      </c>
      <c r="BX204" s="359">
        <f t="shared" ca="1" si="344"/>
        <v>0</v>
      </c>
      <c r="BY204" s="359">
        <f t="shared" ca="1" si="345"/>
        <v>0</v>
      </c>
      <c r="BZ204" s="359">
        <f t="shared" ca="1" si="346"/>
        <v>0</v>
      </c>
      <c r="CA204" s="359">
        <f t="shared" ca="1" si="388"/>
        <v>0</v>
      </c>
      <c r="CC204" s="362">
        <f t="shared" ca="1" si="410"/>
        <v>315</v>
      </c>
      <c r="CD204" s="362">
        <v>196</v>
      </c>
      <c r="CE204" s="371">
        <f t="shared" ca="1" si="411"/>
        <v>0</v>
      </c>
      <c r="CF204" s="359">
        <f t="shared" ca="1" si="347"/>
        <v>0</v>
      </c>
      <c r="CG204" s="359">
        <f t="shared" ca="1" si="348"/>
        <v>0</v>
      </c>
      <c r="CH204" s="359">
        <f t="shared" ca="1" si="349"/>
        <v>0</v>
      </c>
      <c r="CI204" s="359">
        <f t="shared" ca="1" si="350"/>
        <v>0</v>
      </c>
      <c r="CJ204" s="359">
        <f t="shared" ca="1" si="389"/>
        <v>0</v>
      </c>
      <c r="CL204" s="362">
        <f t="shared" ca="1" si="412"/>
        <v>315</v>
      </c>
      <c r="CM204" s="362">
        <v>196</v>
      </c>
      <c r="CN204" s="371">
        <f t="shared" ca="1" si="413"/>
        <v>0</v>
      </c>
      <c r="CO204" s="359">
        <f t="shared" ca="1" si="351"/>
        <v>0</v>
      </c>
      <c r="CP204" s="359">
        <f t="shared" ca="1" si="352"/>
        <v>0</v>
      </c>
      <c r="CQ204" s="359">
        <f t="shared" ca="1" si="353"/>
        <v>0</v>
      </c>
      <c r="CR204" s="359">
        <f t="shared" ca="1" si="354"/>
        <v>0</v>
      </c>
      <c r="CS204" s="359">
        <f t="shared" ca="1" si="390"/>
        <v>0</v>
      </c>
      <c r="CU204" s="362">
        <f t="shared" ca="1" si="414"/>
        <v>315</v>
      </c>
      <c r="CV204" s="362">
        <v>196</v>
      </c>
      <c r="CW204" s="371">
        <f t="shared" ca="1" si="415"/>
        <v>0</v>
      </c>
      <c r="CX204" s="359">
        <f t="shared" ca="1" si="355"/>
        <v>0</v>
      </c>
      <c r="CY204" s="359">
        <f t="shared" ca="1" si="356"/>
        <v>0</v>
      </c>
      <c r="CZ204" s="359">
        <f t="shared" ca="1" si="357"/>
        <v>0</v>
      </c>
      <c r="DA204" s="359">
        <f t="shared" ca="1" si="358"/>
        <v>0</v>
      </c>
      <c r="DB204" s="359">
        <f t="shared" ca="1" si="391"/>
        <v>0</v>
      </c>
      <c r="DD204" s="362">
        <f t="shared" ca="1" si="416"/>
        <v>315</v>
      </c>
      <c r="DE204" s="362">
        <v>196</v>
      </c>
      <c r="DF204" s="371">
        <f t="shared" ca="1" si="417"/>
        <v>0</v>
      </c>
      <c r="DG204" s="359">
        <f t="shared" ca="1" si="359"/>
        <v>0</v>
      </c>
      <c r="DH204" s="359">
        <f t="shared" ca="1" si="360"/>
        <v>0</v>
      </c>
      <c r="DI204" s="359">
        <f t="shared" ca="1" si="361"/>
        <v>0</v>
      </c>
      <c r="DJ204" s="359">
        <f t="shared" ca="1" si="362"/>
        <v>0</v>
      </c>
      <c r="DK204" s="359">
        <f t="shared" ca="1" si="392"/>
        <v>0</v>
      </c>
      <c r="DM204" s="362">
        <f t="shared" ca="1" si="418"/>
        <v>315</v>
      </c>
      <c r="DN204" s="362">
        <v>196</v>
      </c>
      <c r="DO204" s="371">
        <f t="shared" ca="1" si="419"/>
        <v>0</v>
      </c>
      <c r="DP204" s="359">
        <f t="shared" ca="1" si="363"/>
        <v>0</v>
      </c>
      <c r="DQ204" s="359">
        <f t="shared" ca="1" si="364"/>
        <v>0</v>
      </c>
      <c r="DR204" s="359">
        <f t="shared" ca="1" si="365"/>
        <v>0</v>
      </c>
      <c r="DS204" s="359">
        <f t="shared" ca="1" si="366"/>
        <v>0</v>
      </c>
      <c r="DT204" s="359">
        <f t="shared" ca="1" si="393"/>
        <v>0</v>
      </c>
      <c r="DV204" s="362">
        <f t="shared" ca="1" si="420"/>
        <v>315</v>
      </c>
      <c r="DW204" s="362">
        <v>196</v>
      </c>
      <c r="DX204" s="371">
        <f t="shared" ca="1" si="421"/>
        <v>0</v>
      </c>
      <c r="DY204" s="359">
        <f t="shared" ca="1" si="367"/>
        <v>0</v>
      </c>
      <c r="DZ204" s="359">
        <f t="shared" ca="1" si="368"/>
        <v>0</v>
      </c>
      <c r="EA204" s="359">
        <f t="shared" ca="1" si="369"/>
        <v>0</v>
      </c>
      <c r="EB204" s="359">
        <f t="shared" ca="1" si="370"/>
        <v>0</v>
      </c>
      <c r="EC204" s="359">
        <f t="shared" ca="1" si="394"/>
        <v>0</v>
      </c>
      <c r="EE204" s="362">
        <f t="shared" ca="1" si="422"/>
        <v>315</v>
      </c>
      <c r="EF204" s="362">
        <v>196</v>
      </c>
      <c r="EG204" s="371">
        <f t="shared" ca="1" si="423"/>
        <v>0</v>
      </c>
      <c r="EH204" s="359">
        <f t="shared" ca="1" si="371"/>
        <v>0</v>
      </c>
      <c r="EI204" s="359">
        <f t="shared" ca="1" si="372"/>
        <v>0</v>
      </c>
      <c r="EJ204" s="359">
        <f t="shared" ca="1" si="373"/>
        <v>0</v>
      </c>
      <c r="EK204" s="359">
        <f t="shared" ca="1" si="374"/>
        <v>0</v>
      </c>
      <c r="EL204" s="359">
        <f t="shared" ca="1" si="395"/>
        <v>0</v>
      </c>
    </row>
    <row r="205" spans="6:142" x14ac:dyDescent="0.35">
      <c r="F205" s="372">
        <f ca="1">IFERROR(INDEX('Inflation Rates'!$A$16:$H$138,MATCH('TSP Traditional'!$H205,'Inflation Rates'!$A$16:$A$138,0),8)/INDEX('Inflation Rates'!$A$16:$H$138,MATCH('TSP Traditional'!$H205,'Inflation Rates'!$A$16:$A$138,0)-1,8)-1,F204)</f>
        <v>2.0000000000000018E-2</v>
      </c>
      <c r="G205" s="372">
        <f ca="1">IFERROR(INDEX('Inflation Rates'!$A$16:$H$138,MATCH('TSP Traditional'!$H205,'Inflation Rates'!$A$16:$A$138,0),6)/INDEX('Inflation Rates'!$A$16:$H$138,MATCH('TSP Traditional'!$H205,'Inflation Rates'!$A$16:$A$138,0)-1,6)-1,G204)</f>
        <v>2.0999999999999908E-2</v>
      </c>
      <c r="H205" s="362">
        <f t="shared" ca="1" si="424"/>
        <v>2216</v>
      </c>
      <c r="I205" s="362">
        <f t="shared" ca="1" si="425"/>
        <v>316</v>
      </c>
      <c r="J205" s="362">
        <v>197</v>
      </c>
      <c r="K205" s="371">
        <f t="shared" ca="1" si="322"/>
        <v>0</v>
      </c>
      <c r="L205" s="359">
        <f t="shared" ca="1" si="375"/>
        <v>0</v>
      </c>
      <c r="M205" s="359">
        <f t="shared" ca="1" si="376"/>
        <v>0</v>
      </c>
      <c r="N205" s="359">
        <f t="shared" ca="1" si="377"/>
        <v>0</v>
      </c>
      <c r="O205" s="359">
        <f t="shared" ca="1" si="378"/>
        <v>0</v>
      </c>
      <c r="P205" s="359">
        <f t="shared" ca="1" si="396"/>
        <v>0</v>
      </c>
      <c r="R205" s="362">
        <f t="shared" ca="1" si="426"/>
        <v>316</v>
      </c>
      <c r="S205" s="362">
        <v>196</v>
      </c>
      <c r="T205" s="371">
        <f t="shared" ca="1" si="427"/>
        <v>0</v>
      </c>
      <c r="U205" s="359">
        <f t="shared" ca="1" si="379"/>
        <v>0</v>
      </c>
      <c r="V205" s="359">
        <f t="shared" ca="1" si="380"/>
        <v>0</v>
      </c>
      <c r="W205" s="359">
        <f t="shared" ca="1" si="381"/>
        <v>0</v>
      </c>
      <c r="X205" s="359">
        <f t="shared" ca="1" si="382"/>
        <v>0</v>
      </c>
      <c r="Y205" s="359">
        <f t="shared" ca="1" si="397"/>
        <v>0</v>
      </c>
      <c r="AA205" s="362">
        <f t="shared" ca="1" si="398"/>
        <v>316</v>
      </c>
      <c r="AB205" s="362">
        <v>197</v>
      </c>
      <c r="AC205" s="371">
        <f t="shared" ca="1" si="399"/>
        <v>0</v>
      </c>
      <c r="AD205" s="359">
        <f t="shared" ca="1" si="323"/>
        <v>0</v>
      </c>
      <c r="AE205" s="359">
        <f t="shared" ca="1" si="324"/>
        <v>0</v>
      </c>
      <c r="AF205" s="359">
        <f t="shared" ca="1" si="325"/>
        <v>0</v>
      </c>
      <c r="AG205" s="359">
        <f t="shared" ca="1" si="326"/>
        <v>0</v>
      </c>
      <c r="AH205" s="359">
        <f t="shared" ca="1" si="383"/>
        <v>0</v>
      </c>
      <c r="AJ205" s="362">
        <f t="shared" ca="1" si="400"/>
        <v>316</v>
      </c>
      <c r="AK205" s="362">
        <v>197</v>
      </c>
      <c r="AL205" s="371">
        <f t="shared" ca="1" si="401"/>
        <v>0</v>
      </c>
      <c r="AM205" s="359">
        <f t="shared" ca="1" si="327"/>
        <v>0</v>
      </c>
      <c r="AN205" s="359">
        <f t="shared" ca="1" si="328"/>
        <v>0</v>
      </c>
      <c r="AO205" s="359">
        <f t="shared" ca="1" si="329"/>
        <v>0</v>
      </c>
      <c r="AP205" s="359">
        <f t="shared" ca="1" si="330"/>
        <v>0</v>
      </c>
      <c r="AQ205" s="359">
        <f t="shared" ca="1" si="384"/>
        <v>0</v>
      </c>
      <c r="AS205" s="362">
        <f t="shared" ca="1" si="402"/>
        <v>316</v>
      </c>
      <c r="AT205" s="362">
        <v>197</v>
      </c>
      <c r="AU205" s="371">
        <f t="shared" ca="1" si="403"/>
        <v>0</v>
      </c>
      <c r="AV205" s="359">
        <f t="shared" ca="1" si="331"/>
        <v>0</v>
      </c>
      <c r="AW205" s="359">
        <f t="shared" ca="1" si="332"/>
        <v>0</v>
      </c>
      <c r="AX205" s="359">
        <f t="shared" ca="1" si="333"/>
        <v>0</v>
      </c>
      <c r="AY205" s="359">
        <f t="shared" ca="1" si="334"/>
        <v>0</v>
      </c>
      <c r="AZ205" s="359">
        <f t="shared" ca="1" si="385"/>
        <v>0</v>
      </c>
      <c r="BB205" s="362">
        <f t="shared" ca="1" si="404"/>
        <v>316</v>
      </c>
      <c r="BC205" s="362">
        <v>197</v>
      </c>
      <c r="BD205" s="371">
        <f t="shared" ca="1" si="405"/>
        <v>0</v>
      </c>
      <c r="BE205" s="359">
        <f t="shared" ca="1" si="335"/>
        <v>0</v>
      </c>
      <c r="BF205" s="359">
        <f t="shared" ca="1" si="336"/>
        <v>0</v>
      </c>
      <c r="BG205" s="359">
        <f t="shared" ca="1" si="337"/>
        <v>0</v>
      </c>
      <c r="BH205" s="359">
        <f t="shared" ca="1" si="338"/>
        <v>0</v>
      </c>
      <c r="BI205" s="359">
        <f t="shared" ca="1" si="386"/>
        <v>0</v>
      </c>
      <c r="BK205" s="362">
        <f t="shared" ca="1" si="406"/>
        <v>316</v>
      </c>
      <c r="BL205" s="362">
        <v>197</v>
      </c>
      <c r="BM205" s="371">
        <f t="shared" ca="1" si="407"/>
        <v>0</v>
      </c>
      <c r="BN205" s="359">
        <f t="shared" ca="1" si="339"/>
        <v>0</v>
      </c>
      <c r="BO205" s="359">
        <f t="shared" ca="1" si="340"/>
        <v>0</v>
      </c>
      <c r="BP205" s="359">
        <f t="shared" ca="1" si="341"/>
        <v>0</v>
      </c>
      <c r="BQ205" s="359">
        <f t="shared" ca="1" si="342"/>
        <v>0</v>
      </c>
      <c r="BR205" s="359">
        <f t="shared" ca="1" si="387"/>
        <v>0</v>
      </c>
      <c r="BT205" s="362">
        <f t="shared" ca="1" si="408"/>
        <v>316</v>
      </c>
      <c r="BU205" s="362">
        <v>197</v>
      </c>
      <c r="BV205" s="371">
        <f t="shared" ca="1" si="409"/>
        <v>0</v>
      </c>
      <c r="BW205" s="359">
        <f t="shared" ca="1" si="343"/>
        <v>0</v>
      </c>
      <c r="BX205" s="359">
        <f t="shared" ca="1" si="344"/>
        <v>0</v>
      </c>
      <c r="BY205" s="359">
        <f t="shared" ca="1" si="345"/>
        <v>0</v>
      </c>
      <c r="BZ205" s="359">
        <f t="shared" ca="1" si="346"/>
        <v>0</v>
      </c>
      <c r="CA205" s="359">
        <f t="shared" ca="1" si="388"/>
        <v>0</v>
      </c>
      <c r="CC205" s="362">
        <f t="shared" ca="1" si="410"/>
        <v>316</v>
      </c>
      <c r="CD205" s="362">
        <v>197</v>
      </c>
      <c r="CE205" s="371">
        <f t="shared" ca="1" si="411"/>
        <v>0</v>
      </c>
      <c r="CF205" s="359">
        <f t="shared" ca="1" si="347"/>
        <v>0</v>
      </c>
      <c r="CG205" s="359">
        <f t="shared" ca="1" si="348"/>
        <v>0</v>
      </c>
      <c r="CH205" s="359">
        <f t="shared" ca="1" si="349"/>
        <v>0</v>
      </c>
      <c r="CI205" s="359">
        <f t="shared" ca="1" si="350"/>
        <v>0</v>
      </c>
      <c r="CJ205" s="359">
        <f t="shared" ca="1" si="389"/>
        <v>0</v>
      </c>
      <c r="CL205" s="362">
        <f t="shared" ca="1" si="412"/>
        <v>316</v>
      </c>
      <c r="CM205" s="362">
        <v>197</v>
      </c>
      <c r="CN205" s="371">
        <f t="shared" ca="1" si="413"/>
        <v>0</v>
      </c>
      <c r="CO205" s="359">
        <f t="shared" ca="1" si="351"/>
        <v>0</v>
      </c>
      <c r="CP205" s="359">
        <f t="shared" ca="1" si="352"/>
        <v>0</v>
      </c>
      <c r="CQ205" s="359">
        <f t="shared" ca="1" si="353"/>
        <v>0</v>
      </c>
      <c r="CR205" s="359">
        <f t="shared" ca="1" si="354"/>
        <v>0</v>
      </c>
      <c r="CS205" s="359">
        <f t="shared" ca="1" si="390"/>
        <v>0</v>
      </c>
      <c r="CU205" s="362">
        <f t="shared" ca="1" si="414"/>
        <v>316</v>
      </c>
      <c r="CV205" s="362">
        <v>197</v>
      </c>
      <c r="CW205" s="371">
        <f t="shared" ca="1" si="415"/>
        <v>0</v>
      </c>
      <c r="CX205" s="359">
        <f t="shared" ca="1" si="355"/>
        <v>0</v>
      </c>
      <c r="CY205" s="359">
        <f t="shared" ca="1" si="356"/>
        <v>0</v>
      </c>
      <c r="CZ205" s="359">
        <f t="shared" ca="1" si="357"/>
        <v>0</v>
      </c>
      <c r="DA205" s="359">
        <f t="shared" ca="1" si="358"/>
        <v>0</v>
      </c>
      <c r="DB205" s="359">
        <f t="shared" ca="1" si="391"/>
        <v>0</v>
      </c>
      <c r="DD205" s="362">
        <f t="shared" ca="1" si="416"/>
        <v>316</v>
      </c>
      <c r="DE205" s="362">
        <v>197</v>
      </c>
      <c r="DF205" s="371">
        <f t="shared" ca="1" si="417"/>
        <v>0</v>
      </c>
      <c r="DG205" s="359">
        <f t="shared" ca="1" si="359"/>
        <v>0</v>
      </c>
      <c r="DH205" s="359">
        <f t="shared" ca="1" si="360"/>
        <v>0</v>
      </c>
      <c r="DI205" s="359">
        <f t="shared" ca="1" si="361"/>
        <v>0</v>
      </c>
      <c r="DJ205" s="359">
        <f t="shared" ca="1" si="362"/>
        <v>0</v>
      </c>
      <c r="DK205" s="359">
        <f t="shared" ca="1" si="392"/>
        <v>0</v>
      </c>
      <c r="DM205" s="362">
        <f t="shared" ca="1" si="418"/>
        <v>316</v>
      </c>
      <c r="DN205" s="362">
        <v>197</v>
      </c>
      <c r="DO205" s="371">
        <f t="shared" ca="1" si="419"/>
        <v>0</v>
      </c>
      <c r="DP205" s="359">
        <f t="shared" ca="1" si="363"/>
        <v>0</v>
      </c>
      <c r="DQ205" s="359">
        <f t="shared" ca="1" si="364"/>
        <v>0</v>
      </c>
      <c r="DR205" s="359">
        <f t="shared" ca="1" si="365"/>
        <v>0</v>
      </c>
      <c r="DS205" s="359">
        <f t="shared" ca="1" si="366"/>
        <v>0</v>
      </c>
      <c r="DT205" s="359">
        <f t="shared" ca="1" si="393"/>
        <v>0</v>
      </c>
      <c r="DV205" s="362">
        <f t="shared" ca="1" si="420"/>
        <v>316</v>
      </c>
      <c r="DW205" s="362">
        <v>197</v>
      </c>
      <c r="DX205" s="371">
        <f t="shared" ca="1" si="421"/>
        <v>0</v>
      </c>
      <c r="DY205" s="359">
        <f t="shared" ca="1" si="367"/>
        <v>0</v>
      </c>
      <c r="DZ205" s="359">
        <f t="shared" ca="1" si="368"/>
        <v>0</v>
      </c>
      <c r="EA205" s="359">
        <f t="shared" ca="1" si="369"/>
        <v>0</v>
      </c>
      <c r="EB205" s="359">
        <f t="shared" ca="1" si="370"/>
        <v>0</v>
      </c>
      <c r="EC205" s="359">
        <f t="shared" ca="1" si="394"/>
        <v>0</v>
      </c>
      <c r="EE205" s="362">
        <f t="shared" ca="1" si="422"/>
        <v>316</v>
      </c>
      <c r="EF205" s="362">
        <v>197</v>
      </c>
      <c r="EG205" s="371">
        <f t="shared" ca="1" si="423"/>
        <v>0</v>
      </c>
      <c r="EH205" s="359">
        <f t="shared" ca="1" si="371"/>
        <v>0</v>
      </c>
      <c r="EI205" s="359">
        <f t="shared" ca="1" si="372"/>
        <v>0</v>
      </c>
      <c r="EJ205" s="359">
        <f t="shared" ca="1" si="373"/>
        <v>0</v>
      </c>
      <c r="EK205" s="359">
        <f t="shared" ca="1" si="374"/>
        <v>0</v>
      </c>
      <c r="EL205" s="359">
        <f t="shared" ca="1" si="395"/>
        <v>0</v>
      </c>
    </row>
    <row r="206" spans="6:142" x14ac:dyDescent="0.35">
      <c r="F206" s="372">
        <f ca="1">IFERROR(INDEX('Inflation Rates'!$A$16:$H$138,MATCH('TSP Traditional'!$H206,'Inflation Rates'!$A$16:$A$138,0),8)/INDEX('Inflation Rates'!$A$16:$H$138,MATCH('TSP Traditional'!$H206,'Inflation Rates'!$A$16:$A$138,0)-1,8)-1,F205)</f>
        <v>2.0000000000000018E-2</v>
      </c>
      <c r="G206" s="372">
        <f ca="1">IFERROR(INDEX('Inflation Rates'!$A$16:$H$138,MATCH('TSP Traditional'!$H206,'Inflation Rates'!$A$16:$A$138,0),6)/INDEX('Inflation Rates'!$A$16:$H$138,MATCH('TSP Traditional'!$H206,'Inflation Rates'!$A$16:$A$138,0)-1,6)-1,G205)</f>
        <v>2.0999999999999908E-2</v>
      </c>
      <c r="H206" s="362">
        <f t="shared" ca="1" si="424"/>
        <v>2217</v>
      </c>
      <c r="I206" s="362">
        <f t="shared" ca="1" si="425"/>
        <v>317</v>
      </c>
      <c r="J206" s="362">
        <v>198</v>
      </c>
      <c r="K206" s="371">
        <f t="shared" ca="1" si="322"/>
        <v>0</v>
      </c>
      <c r="L206" s="359">
        <f t="shared" ca="1" si="375"/>
        <v>0</v>
      </c>
      <c r="M206" s="359">
        <f t="shared" ca="1" si="376"/>
        <v>0</v>
      </c>
      <c r="N206" s="359">
        <f t="shared" ca="1" si="377"/>
        <v>0</v>
      </c>
      <c r="O206" s="359">
        <f t="shared" ca="1" si="378"/>
        <v>0</v>
      </c>
      <c r="P206" s="359">
        <f t="shared" ca="1" si="396"/>
        <v>0</v>
      </c>
      <c r="R206" s="362">
        <f t="shared" ca="1" si="426"/>
        <v>317</v>
      </c>
      <c r="S206" s="362">
        <v>197</v>
      </c>
      <c r="T206" s="371">
        <f t="shared" ca="1" si="427"/>
        <v>0</v>
      </c>
      <c r="U206" s="359">
        <f t="shared" ca="1" si="379"/>
        <v>0</v>
      </c>
      <c r="V206" s="359">
        <f t="shared" ca="1" si="380"/>
        <v>0</v>
      </c>
      <c r="W206" s="359">
        <f t="shared" ca="1" si="381"/>
        <v>0</v>
      </c>
      <c r="X206" s="359">
        <f t="shared" ca="1" si="382"/>
        <v>0</v>
      </c>
      <c r="Y206" s="359">
        <f t="shared" ca="1" si="397"/>
        <v>0</v>
      </c>
      <c r="AA206" s="362">
        <f t="shared" ca="1" si="398"/>
        <v>317</v>
      </c>
      <c r="AB206" s="362">
        <v>198</v>
      </c>
      <c r="AC206" s="371">
        <f t="shared" ca="1" si="399"/>
        <v>0</v>
      </c>
      <c r="AD206" s="359">
        <f t="shared" ca="1" si="323"/>
        <v>0</v>
      </c>
      <c r="AE206" s="359">
        <f t="shared" ca="1" si="324"/>
        <v>0</v>
      </c>
      <c r="AF206" s="359">
        <f t="shared" ca="1" si="325"/>
        <v>0</v>
      </c>
      <c r="AG206" s="359">
        <f t="shared" ca="1" si="326"/>
        <v>0</v>
      </c>
      <c r="AH206" s="359">
        <f t="shared" ca="1" si="383"/>
        <v>0</v>
      </c>
      <c r="AJ206" s="362">
        <f t="shared" ca="1" si="400"/>
        <v>317</v>
      </c>
      <c r="AK206" s="362">
        <v>198</v>
      </c>
      <c r="AL206" s="371">
        <f t="shared" ca="1" si="401"/>
        <v>0</v>
      </c>
      <c r="AM206" s="359">
        <f t="shared" ca="1" si="327"/>
        <v>0</v>
      </c>
      <c r="AN206" s="359">
        <f t="shared" ca="1" si="328"/>
        <v>0</v>
      </c>
      <c r="AO206" s="359">
        <f t="shared" ca="1" si="329"/>
        <v>0</v>
      </c>
      <c r="AP206" s="359">
        <f t="shared" ca="1" si="330"/>
        <v>0</v>
      </c>
      <c r="AQ206" s="359">
        <f t="shared" ca="1" si="384"/>
        <v>0</v>
      </c>
      <c r="AS206" s="362">
        <f t="shared" ca="1" si="402"/>
        <v>317</v>
      </c>
      <c r="AT206" s="362">
        <v>198</v>
      </c>
      <c r="AU206" s="371">
        <f t="shared" ca="1" si="403"/>
        <v>0</v>
      </c>
      <c r="AV206" s="359">
        <f t="shared" ca="1" si="331"/>
        <v>0</v>
      </c>
      <c r="AW206" s="359">
        <f t="shared" ca="1" si="332"/>
        <v>0</v>
      </c>
      <c r="AX206" s="359">
        <f t="shared" ca="1" si="333"/>
        <v>0</v>
      </c>
      <c r="AY206" s="359">
        <f t="shared" ca="1" si="334"/>
        <v>0</v>
      </c>
      <c r="AZ206" s="359">
        <f t="shared" ca="1" si="385"/>
        <v>0</v>
      </c>
      <c r="BB206" s="362">
        <f t="shared" ca="1" si="404"/>
        <v>317</v>
      </c>
      <c r="BC206" s="362">
        <v>198</v>
      </c>
      <c r="BD206" s="371">
        <f t="shared" ca="1" si="405"/>
        <v>0</v>
      </c>
      <c r="BE206" s="359">
        <f t="shared" ca="1" si="335"/>
        <v>0</v>
      </c>
      <c r="BF206" s="359">
        <f t="shared" ca="1" si="336"/>
        <v>0</v>
      </c>
      <c r="BG206" s="359">
        <f t="shared" ca="1" si="337"/>
        <v>0</v>
      </c>
      <c r="BH206" s="359">
        <f t="shared" ca="1" si="338"/>
        <v>0</v>
      </c>
      <c r="BI206" s="359">
        <f t="shared" ca="1" si="386"/>
        <v>0</v>
      </c>
      <c r="BK206" s="362">
        <f t="shared" ca="1" si="406"/>
        <v>317</v>
      </c>
      <c r="BL206" s="362">
        <v>198</v>
      </c>
      <c r="BM206" s="371">
        <f t="shared" ca="1" si="407"/>
        <v>0</v>
      </c>
      <c r="BN206" s="359">
        <f t="shared" ca="1" si="339"/>
        <v>0</v>
      </c>
      <c r="BO206" s="359">
        <f t="shared" ca="1" si="340"/>
        <v>0</v>
      </c>
      <c r="BP206" s="359">
        <f t="shared" ca="1" si="341"/>
        <v>0</v>
      </c>
      <c r="BQ206" s="359">
        <f t="shared" ca="1" si="342"/>
        <v>0</v>
      </c>
      <c r="BR206" s="359">
        <f t="shared" ca="1" si="387"/>
        <v>0</v>
      </c>
      <c r="BT206" s="362">
        <f t="shared" ca="1" si="408"/>
        <v>317</v>
      </c>
      <c r="BU206" s="362">
        <v>198</v>
      </c>
      <c r="BV206" s="371">
        <f t="shared" ca="1" si="409"/>
        <v>0</v>
      </c>
      <c r="BW206" s="359">
        <f t="shared" ca="1" si="343"/>
        <v>0</v>
      </c>
      <c r="BX206" s="359">
        <f t="shared" ca="1" si="344"/>
        <v>0</v>
      </c>
      <c r="BY206" s="359">
        <f t="shared" ca="1" si="345"/>
        <v>0</v>
      </c>
      <c r="BZ206" s="359">
        <f t="shared" ca="1" si="346"/>
        <v>0</v>
      </c>
      <c r="CA206" s="359">
        <f t="shared" ca="1" si="388"/>
        <v>0</v>
      </c>
      <c r="CC206" s="362">
        <f t="shared" ca="1" si="410"/>
        <v>317</v>
      </c>
      <c r="CD206" s="362">
        <v>198</v>
      </c>
      <c r="CE206" s="371">
        <f t="shared" ca="1" si="411"/>
        <v>0</v>
      </c>
      <c r="CF206" s="359">
        <f t="shared" ca="1" si="347"/>
        <v>0</v>
      </c>
      <c r="CG206" s="359">
        <f t="shared" ca="1" si="348"/>
        <v>0</v>
      </c>
      <c r="CH206" s="359">
        <f t="shared" ca="1" si="349"/>
        <v>0</v>
      </c>
      <c r="CI206" s="359">
        <f t="shared" ca="1" si="350"/>
        <v>0</v>
      </c>
      <c r="CJ206" s="359">
        <f t="shared" ca="1" si="389"/>
        <v>0</v>
      </c>
      <c r="CL206" s="362">
        <f t="shared" ca="1" si="412"/>
        <v>317</v>
      </c>
      <c r="CM206" s="362">
        <v>198</v>
      </c>
      <c r="CN206" s="371">
        <f t="shared" ca="1" si="413"/>
        <v>0</v>
      </c>
      <c r="CO206" s="359">
        <f t="shared" ca="1" si="351"/>
        <v>0</v>
      </c>
      <c r="CP206" s="359">
        <f t="shared" ca="1" si="352"/>
        <v>0</v>
      </c>
      <c r="CQ206" s="359">
        <f t="shared" ca="1" si="353"/>
        <v>0</v>
      </c>
      <c r="CR206" s="359">
        <f t="shared" ca="1" si="354"/>
        <v>0</v>
      </c>
      <c r="CS206" s="359">
        <f t="shared" ca="1" si="390"/>
        <v>0</v>
      </c>
      <c r="CU206" s="362">
        <f t="shared" ca="1" si="414"/>
        <v>317</v>
      </c>
      <c r="CV206" s="362">
        <v>198</v>
      </c>
      <c r="CW206" s="371">
        <f t="shared" ca="1" si="415"/>
        <v>0</v>
      </c>
      <c r="CX206" s="359">
        <f t="shared" ca="1" si="355"/>
        <v>0</v>
      </c>
      <c r="CY206" s="359">
        <f t="shared" ca="1" si="356"/>
        <v>0</v>
      </c>
      <c r="CZ206" s="359">
        <f t="shared" ca="1" si="357"/>
        <v>0</v>
      </c>
      <c r="DA206" s="359">
        <f t="shared" ca="1" si="358"/>
        <v>0</v>
      </c>
      <c r="DB206" s="359">
        <f t="shared" ca="1" si="391"/>
        <v>0</v>
      </c>
      <c r="DD206" s="362">
        <f t="shared" ca="1" si="416"/>
        <v>317</v>
      </c>
      <c r="DE206" s="362">
        <v>198</v>
      </c>
      <c r="DF206" s="371">
        <f t="shared" ca="1" si="417"/>
        <v>0</v>
      </c>
      <c r="DG206" s="359">
        <f t="shared" ca="1" si="359"/>
        <v>0</v>
      </c>
      <c r="DH206" s="359">
        <f t="shared" ca="1" si="360"/>
        <v>0</v>
      </c>
      <c r="DI206" s="359">
        <f t="shared" ca="1" si="361"/>
        <v>0</v>
      </c>
      <c r="DJ206" s="359">
        <f t="shared" ca="1" si="362"/>
        <v>0</v>
      </c>
      <c r="DK206" s="359">
        <f t="shared" ca="1" si="392"/>
        <v>0</v>
      </c>
      <c r="DM206" s="362">
        <f t="shared" ca="1" si="418"/>
        <v>317</v>
      </c>
      <c r="DN206" s="362">
        <v>198</v>
      </c>
      <c r="DO206" s="371">
        <f t="shared" ca="1" si="419"/>
        <v>0</v>
      </c>
      <c r="DP206" s="359">
        <f t="shared" ca="1" si="363"/>
        <v>0</v>
      </c>
      <c r="DQ206" s="359">
        <f t="shared" ca="1" si="364"/>
        <v>0</v>
      </c>
      <c r="DR206" s="359">
        <f t="shared" ca="1" si="365"/>
        <v>0</v>
      </c>
      <c r="DS206" s="359">
        <f t="shared" ca="1" si="366"/>
        <v>0</v>
      </c>
      <c r="DT206" s="359">
        <f t="shared" ca="1" si="393"/>
        <v>0</v>
      </c>
      <c r="DV206" s="362">
        <f t="shared" ca="1" si="420"/>
        <v>317</v>
      </c>
      <c r="DW206" s="362">
        <v>198</v>
      </c>
      <c r="DX206" s="371">
        <f t="shared" ca="1" si="421"/>
        <v>0</v>
      </c>
      <c r="DY206" s="359">
        <f t="shared" ca="1" si="367"/>
        <v>0</v>
      </c>
      <c r="DZ206" s="359">
        <f t="shared" ca="1" si="368"/>
        <v>0</v>
      </c>
      <c r="EA206" s="359">
        <f t="shared" ca="1" si="369"/>
        <v>0</v>
      </c>
      <c r="EB206" s="359">
        <f t="shared" ca="1" si="370"/>
        <v>0</v>
      </c>
      <c r="EC206" s="359">
        <f t="shared" ca="1" si="394"/>
        <v>0</v>
      </c>
      <c r="EE206" s="362">
        <f t="shared" ca="1" si="422"/>
        <v>317</v>
      </c>
      <c r="EF206" s="362">
        <v>198</v>
      </c>
      <c r="EG206" s="371">
        <f t="shared" ca="1" si="423"/>
        <v>0</v>
      </c>
      <c r="EH206" s="359">
        <f t="shared" ca="1" si="371"/>
        <v>0</v>
      </c>
      <c r="EI206" s="359">
        <f t="shared" ca="1" si="372"/>
        <v>0</v>
      </c>
      <c r="EJ206" s="359">
        <f t="shared" ca="1" si="373"/>
        <v>0</v>
      </c>
      <c r="EK206" s="359">
        <f t="shared" ca="1" si="374"/>
        <v>0</v>
      </c>
      <c r="EL206" s="359">
        <f t="shared" ca="1" si="395"/>
        <v>0</v>
      </c>
    </row>
    <row r="207" spans="6:142" x14ac:dyDescent="0.35">
      <c r="F207" s="372">
        <f ca="1">IFERROR(INDEX('Inflation Rates'!$A$16:$H$138,MATCH('TSP Traditional'!$H207,'Inflation Rates'!$A$16:$A$138,0),8)/INDEX('Inflation Rates'!$A$16:$H$138,MATCH('TSP Traditional'!$H207,'Inflation Rates'!$A$16:$A$138,0)-1,8)-1,F206)</f>
        <v>2.0000000000000018E-2</v>
      </c>
      <c r="G207" s="372">
        <f ca="1">IFERROR(INDEX('Inflation Rates'!$A$16:$H$138,MATCH('TSP Traditional'!$H207,'Inflation Rates'!$A$16:$A$138,0),6)/INDEX('Inflation Rates'!$A$16:$H$138,MATCH('TSP Traditional'!$H207,'Inflation Rates'!$A$16:$A$138,0)-1,6)-1,G206)</f>
        <v>2.0999999999999908E-2</v>
      </c>
      <c r="H207" s="362">
        <f t="shared" ca="1" si="424"/>
        <v>2218</v>
      </c>
      <c r="I207" s="362">
        <f t="shared" ca="1" si="425"/>
        <v>318</v>
      </c>
      <c r="J207" s="362">
        <v>199</v>
      </c>
      <c r="K207" s="371">
        <f t="shared" ca="1" si="322"/>
        <v>0</v>
      </c>
      <c r="L207" s="359">
        <f t="shared" ca="1" si="375"/>
        <v>0</v>
      </c>
      <c r="M207" s="359">
        <f t="shared" ca="1" si="376"/>
        <v>0</v>
      </c>
      <c r="N207" s="359">
        <f t="shared" ca="1" si="377"/>
        <v>0</v>
      </c>
      <c r="O207" s="359">
        <f t="shared" ca="1" si="378"/>
        <v>0</v>
      </c>
      <c r="P207" s="359">
        <f t="shared" ca="1" si="396"/>
        <v>0</v>
      </c>
      <c r="R207" s="362">
        <f t="shared" ca="1" si="426"/>
        <v>318</v>
      </c>
      <c r="S207" s="362">
        <v>198</v>
      </c>
      <c r="T207" s="371">
        <f t="shared" ca="1" si="427"/>
        <v>0</v>
      </c>
      <c r="U207" s="359">
        <f t="shared" ca="1" si="379"/>
        <v>0</v>
      </c>
      <c r="V207" s="359">
        <f t="shared" ca="1" si="380"/>
        <v>0</v>
      </c>
      <c r="W207" s="359">
        <f t="shared" ca="1" si="381"/>
        <v>0</v>
      </c>
      <c r="X207" s="359">
        <f t="shared" ca="1" si="382"/>
        <v>0</v>
      </c>
      <c r="Y207" s="359">
        <f t="shared" ca="1" si="397"/>
        <v>0</v>
      </c>
      <c r="AA207" s="362">
        <f t="shared" ca="1" si="398"/>
        <v>318</v>
      </c>
      <c r="AB207" s="362">
        <v>199</v>
      </c>
      <c r="AC207" s="371">
        <f t="shared" ca="1" si="399"/>
        <v>0</v>
      </c>
      <c r="AD207" s="359">
        <f t="shared" ca="1" si="323"/>
        <v>0</v>
      </c>
      <c r="AE207" s="359">
        <f t="shared" ca="1" si="324"/>
        <v>0</v>
      </c>
      <c r="AF207" s="359">
        <f t="shared" ca="1" si="325"/>
        <v>0</v>
      </c>
      <c r="AG207" s="359">
        <f t="shared" ca="1" si="326"/>
        <v>0</v>
      </c>
      <c r="AH207" s="359">
        <f t="shared" ca="1" si="383"/>
        <v>0</v>
      </c>
      <c r="AJ207" s="362">
        <f t="shared" ca="1" si="400"/>
        <v>318</v>
      </c>
      <c r="AK207" s="362">
        <v>199</v>
      </c>
      <c r="AL207" s="371">
        <f t="shared" ca="1" si="401"/>
        <v>0</v>
      </c>
      <c r="AM207" s="359">
        <f t="shared" ca="1" si="327"/>
        <v>0</v>
      </c>
      <c r="AN207" s="359">
        <f t="shared" ca="1" si="328"/>
        <v>0</v>
      </c>
      <c r="AO207" s="359">
        <f t="shared" ca="1" si="329"/>
        <v>0</v>
      </c>
      <c r="AP207" s="359">
        <f t="shared" ca="1" si="330"/>
        <v>0</v>
      </c>
      <c r="AQ207" s="359">
        <f t="shared" ca="1" si="384"/>
        <v>0</v>
      </c>
      <c r="AS207" s="362">
        <f t="shared" ca="1" si="402"/>
        <v>318</v>
      </c>
      <c r="AT207" s="362">
        <v>199</v>
      </c>
      <c r="AU207" s="371">
        <f t="shared" ca="1" si="403"/>
        <v>0</v>
      </c>
      <c r="AV207" s="359">
        <f t="shared" ca="1" si="331"/>
        <v>0</v>
      </c>
      <c r="AW207" s="359">
        <f t="shared" ca="1" si="332"/>
        <v>0</v>
      </c>
      <c r="AX207" s="359">
        <f t="shared" ca="1" si="333"/>
        <v>0</v>
      </c>
      <c r="AY207" s="359">
        <f t="shared" ca="1" si="334"/>
        <v>0</v>
      </c>
      <c r="AZ207" s="359">
        <f t="shared" ca="1" si="385"/>
        <v>0</v>
      </c>
      <c r="BB207" s="362">
        <f t="shared" ca="1" si="404"/>
        <v>318</v>
      </c>
      <c r="BC207" s="362">
        <v>199</v>
      </c>
      <c r="BD207" s="371">
        <f t="shared" ca="1" si="405"/>
        <v>0</v>
      </c>
      <c r="BE207" s="359">
        <f t="shared" ca="1" si="335"/>
        <v>0</v>
      </c>
      <c r="BF207" s="359">
        <f t="shared" ca="1" si="336"/>
        <v>0</v>
      </c>
      <c r="BG207" s="359">
        <f t="shared" ca="1" si="337"/>
        <v>0</v>
      </c>
      <c r="BH207" s="359">
        <f t="shared" ca="1" si="338"/>
        <v>0</v>
      </c>
      <c r="BI207" s="359">
        <f t="shared" ca="1" si="386"/>
        <v>0</v>
      </c>
      <c r="BK207" s="362">
        <f t="shared" ca="1" si="406"/>
        <v>318</v>
      </c>
      <c r="BL207" s="362">
        <v>199</v>
      </c>
      <c r="BM207" s="371">
        <f t="shared" ca="1" si="407"/>
        <v>0</v>
      </c>
      <c r="BN207" s="359">
        <f t="shared" ca="1" si="339"/>
        <v>0</v>
      </c>
      <c r="BO207" s="359">
        <f t="shared" ca="1" si="340"/>
        <v>0</v>
      </c>
      <c r="BP207" s="359">
        <f t="shared" ca="1" si="341"/>
        <v>0</v>
      </c>
      <c r="BQ207" s="359">
        <f t="shared" ca="1" si="342"/>
        <v>0</v>
      </c>
      <c r="BR207" s="359">
        <f t="shared" ca="1" si="387"/>
        <v>0</v>
      </c>
      <c r="BT207" s="362">
        <f t="shared" ca="1" si="408"/>
        <v>318</v>
      </c>
      <c r="BU207" s="362">
        <v>199</v>
      </c>
      <c r="BV207" s="371">
        <f t="shared" ca="1" si="409"/>
        <v>0</v>
      </c>
      <c r="BW207" s="359">
        <f t="shared" ca="1" si="343"/>
        <v>0</v>
      </c>
      <c r="BX207" s="359">
        <f t="shared" ca="1" si="344"/>
        <v>0</v>
      </c>
      <c r="BY207" s="359">
        <f t="shared" ca="1" si="345"/>
        <v>0</v>
      </c>
      <c r="BZ207" s="359">
        <f t="shared" ca="1" si="346"/>
        <v>0</v>
      </c>
      <c r="CA207" s="359">
        <f t="shared" ca="1" si="388"/>
        <v>0</v>
      </c>
      <c r="CC207" s="362">
        <f t="shared" ca="1" si="410"/>
        <v>318</v>
      </c>
      <c r="CD207" s="362">
        <v>199</v>
      </c>
      <c r="CE207" s="371">
        <f t="shared" ca="1" si="411"/>
        <v>0</v>
      </c>
      <c r="CF207" s="359">
        <f t="shared" ca="1" si="347"/>
        <v>0</v>
      </c>
      <c r="CG207" s="359">
        <f t="shared" ca="1" si="348"/>
        <v>0</v>
      </c>
      <c r="CH207" s="359">
        <f t="shared" ca="1" si="349"/>
        <v>0</v>
      </c>
      <c r="CI207" s="359">
        <f t="shared" ca="1" si="350"/>
        <v>0</v>
      </c>
      <c r="CJ207" s="359">
        <f t="shared" ca="1" si="389"/>
        <v>0</v>
      </c>
      <c r="CL207" s="362">
        <f t="shared" ca="1" si="412"/>
        <v>318</v>
      </c>
      <c r="CM207" s="362">
        <v>199</v>
      </c>
      <c r="CN207" s="371">
        <f t="shared" ca="1" si="413"/>
        <v>0</v>
      </c>
      <c r="CO207" s="359">
        <f t="shared" ca="1" si="351"/>
        <v>0</v>
      </c>
      <c r="CP207" s="359">
        <f t="shared" ca="1" si="352"/>
        <v>0</v>
      </c>
      <c r="CQ207" s="359">
        <f t="shared" ca="1" si="353"/>
        <v>0</v>
      </c>
      <c r="CR207" s="359">
        <f t="shared" ca="1" si="354"/>
        <v>0</v>
      </c>
      <c r="CS207" s="359">
        <f t="shared" ca="1" si="390"/>
        <v>0</v>
      </c>
      <c r="CU207" s="362">
        <f t="shared" ca="1" si="414"/>
        <v>318</v>
      </c>
      <c r="CV207" s="362">
        <v>199</v>
      </c>
      <c r="CW207" s="371">
        <f t="shared" ca="1" si="415"/>
        <v>0</v>
      </c>
      <c r="CX207" s="359">
        <f t="shared" ca="1" si="355"/>
        <v>0</v>
      </c>
      <c r="CY207" s="359">
        <f t="shared" ca="1" si="356"/>
        <v>0</v>
      </c>
      <c r="CZ207" s="359">
        <f t="shared" ca="1" si="357"/>
        <v>0</v>
      </c>
      <c r="DA207" s="359">
        <f t="shared" ca="1" si="358"/>
        <v>0</v>
      </c>
      <c r="DB207" s="359">
        <f t="shared" ca="1" si="391"/>
        <v>0</v>
      </c>
      <c r="DD207" s="362">
        <f t="shared" ca="1" si="416"/>
        <v>318</v>
      </c>
      <c r="DE207" s="362">
        <v>199</v>
      </c>
      <c r="DF207" s="371">
        <f t="shared" ca="1" si="417"/>
        <v>0</v>
      </c>
      <c r="DG207" s="359">
        <f t="shared" ca="1" si="359"/>
        <v>0</v>
      </c>
      <c r="DH207" s="359">
        <f t="shared" ca="1" si="360"/>
        <v>0</v>
      </c>
      <c r="DI207" s="359">
        <f t="shared" ca="1" si="361"/>
        <v>0</v>
      </c>
      <c r="DJ207" s="359">
        <f t="shared" ca="1" si="362"/>
        <v>0</v>
      </c>
      <c r="DK207" s="359">
        <f t="shared" ca="1" si="392"/>
        <v>0</v>
      </c>
      <c r="DM207" s="362">
        <f t="shared" ca="1" si="418"/>
        <v>318</v>
      </c>
      <c r="DN207" s="362">
        <v>199</v>
      </c>
      <c r="DO207" s="371">
        <f t="shared" ca="1" si="419"/>
        <v>0</v>
      </c>
      <c r="DP207" s="359">
        <f t="shared" ca="1" si="363"/>
        <v>0</v>
      </c>
      <c r="DQ207" s="359">
        <f t="shared" ca="1" si="364"/>
        <v>0</v>
      </c>
      <c r="DR207" s="359">
        <f t="shared" ca="1" si="365"/>
        <v>0</v>
      </c>
      <c r="DS207" s="359">
        <f t="shared" ca="1" si="366"/>
        <v>0</v>
      </c>
      <c r="DT207" s="359">
        <f t="shared" ca="1" si="393"/>
        <v>0</v>
      </c>
      <c r="DV207" s="362">
        <f t="shared" ca="1" si="420"/>
        <v>318</v>
      </c>
      <c r="DW207" s="362">
        <v>199</v>
      </c>
      <c r="DX207" s="371">
        <f t="shared" ca="1" si="421"/>
        <v>0</v>
      </c>
      <c r="DY207" s="359">
        <f t="shared" ca="1" si="367"/>
        <v>0</v>
      </c>
      <c r="DZ207" s="359">
        <f t="shared" ca="1" si="368"/>
        <v>0</v>
      </c>
      <c r="EA207" s="359">
        <f t="shared" ca="1" si="369"/>
        <v>0</v>
      </c>
      <c r="EB207" s="359">
        <f t="shared" ca="1" si="370"/>
        <v>0</v>
      </c>
      <c r="EC207" s="359">
        <f t="shared" ca="1" si="394"/>
        <v>0</v>
      </c>
      <c r="EE207" s="362">
        <f t="shared" ca="1" si="422"/>
        <v>318</v>
      </c>
      <c r="EF207" s="362">
        <v>199</v>
      </c>
      <c r="EG207" s="371">
        <f t="shared" ca="1" si="423"/>
        <v>0</v>
      </c>
      <c r="EH207" s="359">
        <f t="shared" ca="1" si="371"/>
        <v>0</v>
      </c>
      <c r="EI207" s="359">
        <f t="shared" ca="1" si="372"/>
        <v>0</v>
      </c>
      <c r="EJ207" s="359">
        <f t="shared" ca="1" si="373"/>
        <v>0</v>
      </c>
      <c r="EK207" s="359">
        <f t="shared" ca="1" si="374"/>
        <v>0</v>
      </c>
      <c r="EL207" s="359">
        <f t="shared" ca="1" si="395"/>
        <v>0</v>
      </c>
    </row>
    <row r="208" spans="6:142" x14ac:dyDescent="0.35">
      <c r="F208" s="372">
        <f ca="1">IFERROR(INDEX('Inflation Rates'!$A$16:$H$138,MATCH('TSP Traditional'!$H208,'Inflation Rates'!$A$16:$A$138,0),8)/INDEX('Inflation Rates'!$A$16:$H$138,MATCH('TSP Traditional'!$H208,'Inflation Rates'!$A$16:$A$138,0)-1,8)-1,F207)</f>
        <v>2.0000000000000018E-2</v>
      </c>
      <c r="G208" s="372">
        <f ca="1">IFERROR(INDEX('Inflation Rates'!$A$16:$H$138,MATCH('TSP Traditional'!$H208,'Inflation Rates'!$A$16:$A$138,0),6)/INDEX('Inflation Rates'!$A$16:$H$138,MATCH('TSP Traditional'!$H208,'Inflation Rates'!$A$16:$A$138,0)-1,6)-1,G207)</f>
        <v>2.0999999999999908E-2</v>
      </c>
      <c r="H208" s="362">
        <f t="shared" ca="1" si="424"/>
        <v>2219</v>
      </c>
      <c r="I208" s="362">
        <f t="shared" ca="1" si="425"/>
        <v>319</v>
      </c>
      <c r="J208" s="362">
        <v>200</v>
      </c>
      <c r="K208" s="371">
        <f t="shared" ca="1" si="322"/>
        <v>0</v>
      </c>
      <c r="L208" s="359">
        <f t="shared" ca="1" si="375"/>
        <v>0</v>
      </c>
      <c r="M208" s="359">
        <f t="shared" ca="1" si="376"/>
        <v>0</v>
      </c>
      <c r="N208" s="359">
        <f t="shared" ca="1" si="377"/>
        <v>0</v>
      </c>
      <c r="O208" s="359">
        <f t="shared" ca="1" si="378"/>
        <v>0</v>
      </c>
      <c r="P208" s="359">
        <f t="shared" ca="1" si="396"/>
        <v>0</v>
      </c>
      <c r="R208" s="362">
        <f t="shared" ca="1" si="426"/>
        <v>319</v>
      </c>
      <c r="S208" s="362">
        <v>199</v>
      </c>
      <c r="T208" s="371">
        <f t="shared" ca="1" si="427"/>
        <v>0</v>
      </c>
      <c r="U208" s="359">
        <f t="shared" ca="1" si="379"/>
        <v>0</v>
      </c>
      <c r="V208" s="359">
        <f t="shared" ca="1" si="380"/>
        <v>0</v>
      </c>
      <c r="W208" s="359">
        <f t="shared" ca="1" si="381"/>
        <v>0</v>
      </c>
      <c r="X208" s="359">
        <f t="shared" ca="1" si="382"/>
        <v>0</v>
      </c>
      <c r="Y208" s="359">
        <f t="shared" ca="1" si="397"/>
        <v>0</v>
      </c>
      <c r="AA208" s="362">
        <f t="shared" ca="1" si="398"/>
        <v>319</v>
      </c>
      <c r="AB208" s="362">
        <v>200</v>
      </c>
      <c r="AC208" s="371">
        <f t="shared" ca="1" si="399"/>
        <v>0</v>
      </c>
      <c r="AD208" s="359">
        <f t="shared" ca="1" si="323"/>
        <v>0</v>
      </c>
      <c r="AE208" s="359">
        <f t="shared" ca="1" si="324"/>
        <v>0</v>
      </c>
      <c r="AF208" s="359">
        <f t="shared" ca="1" si="325"/>
        <v>0</v>
      </c>
      <c r="AG208" s="359">
        <f t="shared" ca="1" si="326"/>
        <v>0</v>
      </c>
      <c r="AH208" s="359">
        <f t="shared" ca="1" si="383"/>
        <v>0</v>
      </c>
      <c r="AJ208" s="362">
        <f t="shared" ca="1" si="400"/>
        <v>319</v>
      </c>
      <c r="AK208" s="362">
        <v>200</v>
      </c>
      <c r="AL208" s="371">
        <f t="shared" ca="1" si="401"/>
        <v>0</v>
      </c>
      <c r="AM208" s="359">
        <f t="shared" ca="1" si="327"/>
        <v>0</v>
      </c>
      <c r="AN208" s="359">
        <f t="shared" ca="1" si="328"/>
        <v>0</v>
      </c>
      <c r="AO208" s="359">
        <f t="shared" ca="1" si="329"/>
        <v>0</v>
      </c>
      <c r="AP208" s="359">
        <f t="shared" ca="1" si="330"/>
        <v>0</v>
      </c>
      <c r="AQ208" s="359">
        <f t="shared" ca="1" si="384"/>
        <v>0</v>
      </c>
      <c r="AS208" s="362">
        <f t="shared" ca="1" si="402"/>
        <v>319</v>
      </c>
      <c r="AT208" s="362">
        <v>200</v>
      </c>
      <c r="AU208" s="371">
        <f t="shared" ca="1" si="403"/>
        <v>0</v>
      </c>
      <c r="AV208" s="359">
        <f t="shared" ca="1" si="331"/>
        <v>0</v>
      </c>
      <c r="AW208" s="359">
        <f t="shared" ca="1" si="332"/>
        <v>0</v>
      </c>
      <c r="AX208" s="359">
        <f t="shared" ca="1" si="333"/>
        <v>0</v>
      </c>
      <c r="AY208" s="359">
        <f t="shared" ca="1" si="334"/>
        <v>0</v>
      </c>
      <c r="AZ208" s="359">
        <f t="shared" ca="1" si="385"/>
        <v>0</v>
      </c>
      <c r="BB208" s="362">
        <f t="shared" ca="1" si="404"/>
        <v>319</v>
      </c>
      <c r="BC208" s="362">
        <v>200</v>
      </c>
      <c r="BD208" s="371">
        <f t="shared" ca="1" si="405"/>
        <v>0</v>
      </c>
      <c r="BE208" s="359">
        <f t="shared" ca="1" si="335"/>
        <v>0</v>
      </c>
      <c r="BF208" s="359">
        <f t="shared" ca="1" si="336"/>
        <v>0</v>
      </c>
      <c r="BG208" s="359">
        <f t="shared" ca="1" si="337"/>
        <v>0</v>
      </c>
      <c r="BH208" s="359">
        <f t="shared" ca="1" si="338"/>
        <v>0</v>
      </c>
      <c r="BI208" s="359">
        <f t="shared" ca="1" si="386"/>
        <v>0</v>
      </c>
      <c r="BK208" s="362">
        <f t="shared" ca="1" si="406"/>
        <v>319</v>
      </c>
      <c r="BL208" s="362">
        <v>200</v>
      </c>
      <c r="BM208" s="371">
        <f t="shared" ca="1" si="407"/>
        <v>0</v>
      </c>
      <c r="BN208" s="359">
        <f t="shared" ca="1" si="339"/>
        <v>0</v>
      </c>
      <c r="BO208" s="359">
        <f t="shared" ca="1" si="340"/>
        <v>0</v>
      </c>
      <c r="BP208" s="359">
        <f t="shared" ca="1" si="341"/>
        <v>0</v>
      </c>
      <c r="BQ208" s="359">
        <f t="shared" ca="1" si="342"/>
        <v>0</v>
      </c>
      <c r="BR208" s="359">
        <f t="shared" ca="1" si="387"/>
        <v>0</v>
      </c>
      <c r="BT208" s="362">
        <f t="shared" ca="1" si="408"/>
        <v>319</v>
      </c>
      <c r="BU208" s="362">
        <v>200</v>
      </c>
      <c r="BV208" s="371">
        <f t="shared" ca="1" si="409"/>
        <v>0</v>
      </c>
      <c r="BW208" s="359">
        <f t="shared" ca="1" si="343"/>
        <v>0</v>
      </c>
      <c r="BX208" s="359">
        <f t="shared" ca="1" si="344"/>
        <v>0</v>
      </c>
      <c r="BY208" s="359">
        <f t="shared" ca="1" si="345"/>
        <v>0</v>
      </c>
      <c r="BZ208" s="359">
        <f t="shared" ca="1" si="346"/>
        <v>0</v>
      </c>
      <c r="CA208" s="359">
        <f t="shared" ca="1" si="388"/>
        <v>0</v>
      </c>
      <c r="CC208" s="362">
        <f t="shared" ca="1" si="410"/>
        <v>319</v>
      </c>
      <c r="CD208" s="362">
        <v>200</v>
      </c>
      <c r="CE208" s="371">
        <f t="shared" ca="1" si="411"/>
        <v>0</v>
      </c>
      <c r="CF208" s="359">
        <f t="shared" ca="1" si="347"/>
        <v>0</v>
      </c>
      <c r="CG208" s="359">
        <f t="shared" ca="1" si="348"/>
        <v>0</v>
      </c>
      <c r="CH208" s="359">
        <f t="shared" ca="1" si="349"/>
        <v>0</v>
      </c>
      <c r="CI208" s="359">
        <f t="shared" ca="1" si="350"/>
        <v>0</v>
      </c>
      <c r="CJ208" s="359">
        <f t="shared" ca="1" si="389"/>
        <v>0</v>
      </c>
      <c r="CL208" s="362">
        <f t="shared" ca="1" si="412"/>
        <v>319</v>
      </c>
      <c r="CM208" s="362">
        <v>200</v>
      </c>
      <c r="CN208" s="371">
        <f t="shared" ca="1" si="413"/>
        <v>0</v>
      </c>
      <c r="CO208" s="359">
        <f t="shared" ca="1" si="351"/>
        <v>0</v>
      </c>
      <c r="CP208" s="359">
        <f t="shared" ca="1" si="352"/>
        <v>0</v>
      </c>
      <c r="CQ208" s="359">
        <f t="shared" ca="1" si="353"/>
        <v>0</v>
      </c>
      <c r="CR208" s="359">
        <f t="shared" ca="1" si="354"/>
        <v>0</v>
      </c>
      <c r="CS208" s="359">
        <f t="shared" ca="1" si="390"/>
        <v>0</v>
      </c>
      <c r="CU208" s="362">
        <f t="shared" ca="1" si="414"/>
        <v>319</v>
      </c>
      <c r="CV208" s="362">
        <v>200</v>
      </c>
      <c r="CW208" s="371">
        <f t="shared" ca="1" si="415"/>
        <v>0</v>
      </c>
      <c r="CX208" s="359">
        <f t="shared" ca="1" si="355"/>
        <v>0</v>
      </c>
      <c r="CY208" s="359">
        <f t="shared" ca="1" si="356"/>
        <v>0</v>
      </c>
      <c r="CZ208" s="359">
        <f t="shared" ca="1" si="357"/>
        <v>0</v>
      </c>
      <c r="DA208" s="359">
        <f t="shared" ca="1" si="358"/>
        <v>0</v>
      </c>
      <c r="DB208" s="359">
        <f t="shared" ca="1" si="391"/>
        <v>0</v>
      </c>
      <c r="DD208" s="362">
        <f t="shared" ca="1" si="416"/>
        <v>319</v>
      </c>
      <c r="DE208" s="362">
        <v>200</v>
      </c>
      <c r="DF208" s="371">
        <f t="shared" ca="1" si="417"/>
        <v>0</v>
      </c>
      <c r="DG208" s="359">
        <f t="shared" ca="1" si="359"/>
        <v>0</v>
      </c>
      <c r="DH208" s="359">
        <f t="shared" ca="1" si="360"/>
        <v>0</v>
      </c>
      <c r="DI208" s="359">
        <f t="shared" ca="1" si="361"/>
        <v>0</v>
      </c>
      <c r="DJ208" s="359">
        <f t="shared" ca="1" si="362"/>
        <v>0</v>
      </c>
      <c r="DK208" s="359">
        <f t="shared" ca="1" si="392"/>
        <v>0</v>
      </c>
      <c r="DM208" s="362">
        <f t="shared" ca="1" si="418"/>
        <v>319</v>
      </c>
      <c r="DN208" s="362">
        <v>200</v>
      </c>
      <c r="DO208" s="371">
        <f t="shared" ca="1" si="419"/>
        <v>0</v>
      </c>
      <c r="DP208" s="359">
        <f t="shared" ca="1" si="363"/>
        <v>0</v>
      </c>
      <c r="DQ208" s="359">
        <f t="shared" ca="1" si="364"/>
        <v>0</v>
      </c>
      <c r="DR208" s="359">
        <f t="shared" ca="1" si="365"/>
        <v>0</v>
      </c>
      <c r="DS208" s="359">
        <f t="shared" ca="1" si="366"/>
        <v>0</v>
      </c>
      <c r="DT208" s="359">
        <f t="shared" ca="1" si="393"/>
        <v>0</v>
      </c>
      <c r="DV208" s="362">
        <f t="shared" ca="1" si="420"/>
        <v>319</v>
      </c>
      <c r="DW208" s="362">
        <v>200</v>
      </c>
      <c r="DX208" s="371">
        <f t="shared" ca="1" si="421"/>
        <v>0</v>
      </c>
      <c r="DY208" s="359">
        <f t="shared" ca="1" si="367"/>
        <v>0</v>
      </c>
      <c r="DZ208" s="359">
        <f t="shared" ca="1" si="368"/>
        <v>0</v>
      </c>
      <c r="EA208" s="359">
        <f t="shared" ca="1" si="369"/>
        <v>0</v>
      </c>
      <c r="EB208" s="359">
        <f t="shared" ca="1" si="370"/>
        <v>0</v>
      </c>
      <c r="EC208" s="359">
        <f t="shared" ca="1" si="394"/>
        <v>0</v>
      </c>
      <c r="EE208" s="362">
        <f t="shared" ca="1" si="422"/>
        <v>319</v>
      </c>
      <c r="EF208" s="362">
        <v>200</v>
      </c>
      <c r="EG208" s="371">
        <f t="shared" ca="1" si="423"/>
        <v>0</v>
      </c>
      <c r="EH208" s="359">
        <f t="shared" ca="1" si="371"/>
        <v>0</v>
      </c>
      <c r="EI208" s="359">
        <f t="shared" ca="1" si="372"/>
        <v>0</v>
      </c>
      <c r="EJ208" s="359">
        <f t="shared" ca="1" si="373"/>
        <v>0</v>
      </c>
      <c r="EK208" s="359">
        <f t="shared" ca="1" si="374"/>
        <v>0</v>
      </c>
      <c r="EL208" s="359">
        <f t="shared" ca="1" si="395"/>
        <v>0</v>
      </c>
    </row>
    <row r="209" spans="6:142" x14ac:dyDescent="0.35">
      <c r="F209" s="372">
        <f ca="1">IFERROR(INDEX('Inflation Rates'!$A$16:$H$138,MATCH('TSP Traditional'!$H209,'Inflation Rates'!$A$16:$A$138,0),8)/INDEX('Inflation Rates'!$A$16:$H$138,MATCH('TSP Traditional'!$H209,'Inflation Rates'!$A$16:$A$138,0)-1,8)-1,F208)</f>
        <v>2.0000000000000018E-2</v>
      </c>
      <c r="G209" s="372">
        <f ca="1">IFERROR(INDEX('Inflation Rates'!$A$16:$H$138,MATCH('TSP Traditional'!$H209,'Inflation Rates'!$A$16:$A$138,0),6)/INDEX('Inflation Rates'!$A$16:$H$138,MATCH('TSP Traditional'!$H209,'Inflation Rates'!$A$16:$A$138,0)-1,6)-1,G208)</f>
        <v>2.0999999999999908E-2</v>
      </c>
      <c r="H209" s="362">
        <f t="shared" ca="1" si="424"/>
        <v>2220</v>
      </c>
      <c r="I209" s="362">
        <f t="shared" ca="1" si="425"/>
        <v>320</v>
      </c>
      <c r="J209" s="362">
        <v>201</v>
      </c>
      <c r="K209" s="371">
        <f t="shared" ca="1" si="322"/>
        <v>0</v>
      </c>
      <c r="L209" s="359">
        <f t="shared" ca="1" si="375"/>
        <v>0</v>
      </c>
      <c r="M209" s="359">
        <f t="shared" ca="1" si="376"/>
        <v>0</v>
      </c>
      <c r="N209" s="359">
        <f t="shared" ca="1" si="377"/>
        <v>0</v>
      </c>
      <c r="O209" s="359">
        <f t="shared" ca="1" si="378"/>
        <v>0</v>
      </c>
      <c r="P209" s="359">
        <f t="shared" ca="1" si="396"/>
        <v>0</v>
      </c>
      <c r="R209" s="362">
        <f t="shared" ca="1" si="426"/>
        <v>320</v>
      </c>
      <c r="S209" s="362">
        <v>200</v>
      </c>
      <c r="T209" s="371">
        <f t="shared" ca="1" si="427"/>
        <v>0</v>
      </c>
      <c r="U209" s="359">
        <f t="shared" ca="1" si="379"/>
        <v>0</v>
      </c>
      <c r="V209" s="359">
        <f t="shared" ca="1" si="380"/>
        <v>0</v>
      </c>
      <c r="W209" s="359">
        <f t="shared" ca="1" si="381"/>
        <v>0</v>
      </c>
      <c r="X209" s="359">
        <f t="shared" ca="1" si="382"/>
        <v>0</v>
      </c>
      <c r="Y209" s="359">
        <f t="shared" ca="1" si="397"/>
        <v>0</v>
      </c>
      <c r="AA209" s="362">
        <f t="shared" ca="1" si="398"/>
        <v>320</v>
      </c>
      <c r="AB209" s="362">
        <v>201</v>
      </c>
      <c r="AC209" s="371">
        <f t="shared" ca="1" si="399"/>
        <v>0</v>
      </c>
      <c r="AD209" s="359">
        <f t="shared" ca="1" si="323"/>
        <v>0</v>
      </c>
      <c r="AE209" s="359">
        <f t="shared" ca="1" si="324"/>
        <v>0</v>
      </c>
      <c r="AF209" s="359">
        <f t="shared" ca="1" si="325"/>
        <v>0</v>
      </c>
      <c r="AG209" s="359">
        <f t="shared" ca="1" si="326"/>
        <v>0</v>
      </c>
      <c r="AH209" s="359">
        <f t="shared" ca="1" si="383"/>
        <v>0</v>
      </c>
      <c r="AJ209" s="362">
        <f t="shared" ca="1" si="400"/>
        <v>320</v>
      </c>
      <c r="AK209" s="362">
        <v>201</v>
      </c>
      <c r="AL209" s="371">
        <f t="shared" ca="1" si="401"/>
        <v>0</v>
      </c>
      <c r="AM209" s="359">
        <f t="shared" ca="1" si="327"/>
        <v>0</v>
      </c>
      <c r="AN209" s="359">
        <f t="shared" ca="1" si="328"/>
        <v>0</v>
      </c>
      <c r="AO209" s="359">
        <f t="shared" ca="1" si="329"/>
        <v>0</v>
      </c>
      <c r="AP209" s="359">
        <f t="shared" ca="1" si="330"/>
        <v>0</v>
      </c>
      <c r="AQ209" s="359">
        <f t="shared" ca="1" si="384"/>
        <v>0</v>
      </c>
      <c r="AS209" s="362">
        <f t="shared" ca="1" si="402"/>
        <v>320</v>
      </c>
      <c r="AT209" s="362">
        <v>201</v>
      </c>
      <c r="AU209" s="371">
        <f t="shared" ca="1" si="403"/>
        <v>0</v>
      </c>
      <c r="AV209" s="359">
        <f t="shared" ca="1" si="331"/>
        <v>0</v>
      </c>
      <c r="AW209" s="359">
        <f t="shared" ca="1" si="332"/>
        <v>0</v>
      </c>
      <c r="AX209" s="359">
        <f t="shared" ca="1" si="333"/>
        <v>0</v>
      </c>
      <c r="AY209" s="359">
        <f t="shared" ca="1" si="334"/>
        <v>0</v>
      </c>
      <c r="AZ209" s="359">
        <f t="shared" ca="1" si="385"/>
        <v>0</v>
      </c>
      <c r="BB209" s="362">
        <f t="shared" ca="1" si="404"/>
        <v>320</v>
      </c>
      <c r="BC209" s="362">
        <v>201</v>
      </c>
      <c r="BD209" s="371">
        <f t="shared" ca="1" si="405"/>
        <v>0</v>
      </c>
      <c r="BE209" s="359">
        <f t="shared" ca="1" si="335"/>
        <v>0</v>
      </c>
      <c r="BF209" s="359">
        <f t="shared" ca="1" si="336"/>
        <v>0</v>
      </c>
      <c r="BG209" s="359">
        <f t="shared" ca="1" si="337"/>
        <v>0</v>
      </c>
      <c r="BH209" s="359">
        <f t="shared" ca="1" si="338"/>
        <v>0</v>
      </c>
      <c r="BI209" s="359">
        <f t="shared" ca="1" si="386"/>
        <v>0</v>
      </c>
      <c r="BK209" s="362">
        <f t="shared" ca="1" si="406"/>
        <v>320</v>
      </c>
      <c r="BL209" s="362">
        <v>201</v>
      </c>
      <c r="BM209" s="371">
        <f t="shared" ca="1" si="407"/>
        <v>0</v>
      </c>
      <c r="BN209" s="359">
        <f t="shared" ca="1" si="339"/>
        <v>0</v>
      </c>
      <c r="BO209" s="359">
        <f t="shared" ca="1" si="340"/>
        <v>0</v>
      </c>
      <c r="BP209" s="359">
        <f t="shared" ca="1" si="341"/>
        <v>0</v>
      </c>
      <c r="BQ209" s="359">
        <f t="shared" ca="1" si="342"/>
        <v>0</v>
      </c>
      <c r="BR209" s="359">
        <f t="shared" ca="1" si="387"/>
        <v>0</v>
      </c>
      <c r="BT209" s="362">
        <f t="shared" ca="1" si="408"/>
        <v>320</v>
      </c>
      <c r="BU209" s="362">
        <v>201</v>
      </c>
      <c r="BV209" s="371">
        <f t="shared" ca="1" si="409"/>
        <v>0</v>
      </c>
      <c r="BW209" s="359">
        <f t="shared" ca="1" si="343"/>
        <v>0</v>
      </c>
      <c r="BX209" s="359">
        <f t="shared" ca="1" si="344"/>
        <v>0</v>
      </c>
      <c r="BY209" s="359">
        <f t="shared" ca="1" si="345"/>
        <v>0</v>
      </c>
      <c r="BZ209" s="359">
        <f t="shared" ca="1" si="346"/>
        <v>0</v>
      </c>
      <c r="CA209" s="359">
        <f t="shared" ca="1" si="388"/>
        <v>0</v>
      </c>
      <c r="CC209" s="362">
        <f t="shared" ca="1" si="410"/>
        <v>320</v>
      </c>
      <c r="CD209" s="362">
        <v>201</v>
      </c>
      <c r="CE209" s="371">
        <f t="shared" ca="1" si="411"/>
        <v>0</v>
      </c>
      <c r="CF209" s="359">
        <f t="shared" ca="1" si="347"/>
        <v>0</v>
      </c>
      <c r="CG209" s="359">
        <f t="shared" ca="1" si="348"/>
        <v>0</v>
      </c>
      <c r="CH209" s="359">
        <f t="shared" ca="1" si="349"/>
        <v>0</v>
      </c>
      <c r="CI209" s="359">
        <f t="shared" ca="1" si="350"/>
        <v>0</v>
      </c>
      <c r="CJ209" s="359">
        <f t="shared" ca="1" si="389"/>
        <v>0</v>
      </c>
      <c r="CL209" s="362">
        <f t="shared" ca="1" si="412"/>
        <v>320</v>
      </c>
      <c r="CM209" s="362">
        <v>201</v>
      </c>
      <c r="CN209" s="371">
        <f t="shared" ca="1" si="413"/>
        <v>0</v>
      </c>
      <c r="CO209" s="359">
        <f t="shared" ca="1" si="351"/>
        <v>0</v>
      </c>
      <c r="CP209" s="359">
        <f t="shared" ca="1" si="352"/>
        <v>0</v>
      </c>
      <c r="CQ209" s="359">
        <f t="shared" ca="1" si="353"/>
        <v>0</v>
      </c>
      <c r="CR209" s="359">
        <f t="shared" ca="1" si="354"/>
        <v>0</v>
      </c>
      <c r="CS209" s="359">
        <f t="shared" ca="1" si="390"/>
        <v>0</v>
      </c>
      <c r="CU209" s="362">
        <f t="shared" ca="1" si="414"/>
        <v>320</v>
      </c>
      <c r="CV209" s="362">
        <v>201</v>
      </c>
      <c r="CW209" s="371">
        <f t="shared" ca="1" si="415"/>
        <v>0</v>
      </c>
      <c r="CX209" s="359">
        <f t="shared" ca="1" si="355"/>
        <v>0</v>
      </c>
      <c r="CY209" s="359">
        <f t="shared" ca="1" si="356"/>
        <v>0</v>
      </c>
      <c r="CZ209" s="359">
        <f t="shared" ca="1" si="357"/>
        <v>0</v>
      </c>
      <c r="DA209" s="359">
        <f t="shared" ca="1" si="358"/>
        <v>0</v>
      </c>
      <c r="DB209" s="359">
        <f t="shared" ca="1" si="391"/>
        <v>0</v>
      </c>
      <c r="DD209" s="362">
        <f t="shared" ca="1" si="416"/>
        <v>320</v>
      </c>
      <c r="DE209" s="362">
        <v>201</v>
      </c>
      <c r="DF209" s="371">
        <f t="shared" ca="1" si="417"/>
        <v>0</v>
      </c>
      <c r="DG209" s="359">
        <f t="shared" ca="1" si="359"/>
        <v>0</v>
      </c>
      <c r="DH209" s="359">
        <f t="shared" ca="1" si="360"/>
        <v>0</v>
      </c>
      <c r="DI209" s="359">
        <f t="shared" ca="1" si="361"/>
        <v>0</v>
      </c>
      <c r="DJ209" s="359">
        <f t="shared" ca="1" si="362"/>
        <v>0</v>
      </c>
      <c r="DK209" s="359">
        <f t="shared" ca="1" si="392"/>
        <v>0</v>
      </c>
      <c r="DM209" s="362">
        <f t="shared" ca="1" si="418"/>
        <v>320</v>
      </c>
      <c r="DN209" s="362">
        <v>201</v>
      </c>
      <c r="DO209" s="371">
        <f t="shared" ca="1" si="419"/>
        <v>0</v>
      </c>
      <c r="DP209" s="359">
        <f t="shared" ca="1" si="363"/>
        <v>0</v>
      </c>
      <c r="DQ209" s="359">
        <f t="shared" ca="1" si="364"/>
        <v>0</v>
      </c>
      <c r="DR209" s="359">
        <f t="shared" ca="1" si="365"/>
        <v>0</v>
      </c>
      <c r="DS209" s="359">
        <f t="shared" ca="1" si="366"/>
        <v>0</v>
      </c>
      <c r="DT209" s="359">
        <f t="shared" ca="1" si="393"/>
        <v>0</v>
      </c>
      <c r="DV209" s="362">
        <f t="shared" ca="1" si="420"/>
        <v>320</v>
      </c>
      <c r="DW209" s="362">
        <v>201</v>
      </c>
      <c r="DX209" s="371">
        <f t="shared" ca="1" si="421"/>
        <v>0</v>
      </c>
      <c r="DY209" s="359">
        <f t="shared" ca="1" si="367"/>
        <v>0</v>
      </c>
      <c r="DZ209" s="359">
        <f t="shared" ca="1" si="368"/>
        <v>0</v>
      </c>
      <c r="EA209" s="359">
        <f t="shared" ca="1" si="369"/>
        <v>0</v>
      </c>
      <c r="EB209" s="359">
        <f t="shared" ca="1" si="370"/>
        <v>0</v>
      </c>
      <c r="EC209" s="359">
        <f t="shared" ca="1" si="394"/>
        <v>0</v>
      </c>
      <c r="EE209" s="362">
        <f t="shared" ca="1" si="422"/>
        <v>320</v>
      </c>
      <c r="EF209" s="362">
        <v>201</v>
      </c>
      <c r="EG209" s="371">
        <f t="shared" ca="1" si="423"/>
        <v>0</v>
      </c>
      <c r="EH209" s="359">
        <f t="shared" ca="1" si="371"/>
        <v>0</v>
      </c>
      <c r="EI209" s="359">
        <f t="shared" ca="1" si="372"/>
        <v>0</v>
      </c>
      <c r="EJ209" s="359">
        <f t="shared" ca="1" si="373"/>
        <v>0</v>
      </c>
      <c r="EK209" s="359">
        <f t="shared" ca="1" si="374"/>
        <v>0</v>
      </c>
      <c r="EL209" s="359">
        <f t="shared" ca="1" si="395"/>
        <v>0</v>
      </c>
    </row>
    <row r="210" spans="6:142" x14ac:dyDescent="0.35">
      <c r="F210" s="372">
        <f ca="1">IFERROR(INDEX('Inflation Rates'!$A$16:$H$138,MATCH('TSP Traditional'!$H210,'Inflation Rates'!$A$16:$A$138,0),8)/INDEX('Inflation Rates'!$A$16:$H$138,MATCH('TSP Traditional'!$H210,'Inflation Rates'!$A$16:$A$138,0)-1,8)-1,F209)</f>
        <v>2.0000000000000018E-2</v>
      </c>
      <c r="G210" s="372">
        <f ca="1">IFERROR(INDEX('Inflation Rates'!$A$16:$H$138,MATCH('TSP Traditional'!$H210,'Inflation Rates'!$A$16:$A$138,0),6)/INDEX('Inflation Rates'!$A$16:$H$138,MATCH('TSP Traditional'!$H210,'Inflation Rates'!$A$16:$A$138,0)-1,6)-1,G209)</f>
        <v>2.0999999999999908E-2</v>
      </c>
      <c r="H210" s="362">
        <f t="shared" ca="1" si="424"/>
        <v>2221</v>
      </c>
      <c r="I210" s="362">
        <f t="shared" ca="1" si="425"/>
        <v>321</v>
      </c>
      <c r="J210" s="362">
        <v>202</v>
      </c>
      <c r="K210" s="371">
        <f t="shared" ca="1" si="322"/>
        <v>0</v>
      </c>
      <c r="L210" s="359">
        <f t="shared" ca="1" si="375"/>
        <v>0</v>
      </c>
      <c r="M210" s="359">
        <f t="shared" ca="1" si="376"/>
        <v>0</v>
      </c>
      <c r="N210" s="359">
        <f t="shared" ca="1" si="377"/>
        <v>0</v>
      </c>
      <c r="O210" s="359">
        <f t="shared" ca="1" si="378"/>
        <v>0</v>
      </c>
      <c r="P210" s="359">
        <f t="shared" ca="1" si="396"/>
        <v>0</v>
      </c>
      <c r="R210" s="362">
        <f t="shared" ca="1" si="426"/>
        <v>321</v>
      </c>
      <c r="S210" s="362">
        <v>201</v>
      </c>
      <c r="T210" s="371">
        <f t="shared" ca="1" si="427"/>
        <v>0</v>
      </c>
      <c r="U210" s="359">
        <f t="shared" ca="1" si="379"/>
        <v>0</v>
      </c>
      <c r="V210" s="359">
        <f t="shared" ca="1" si="380"/>
        <v>0</v>
      </c>
      <c r="W210" s="359">
        <f t="shared" ca="1" si="381"/>
        <v>0</v>
      </c>
      <c r="X210" s="359">
        <f t="shared" ca="1" si="382"/>
        <v>0</v>
      </c>
      <c r="Y210" s="359">
        <f t="shared" ca="1" si="397"/>
        <v>0</v>
      </c>
      <c r="AA210" s="362">
        <f t="shared" ca="1" si="398"/>
        <v>321</v>
      </c>
      <c r="AB210" s="362">
        <v>202</v>
      </c>
      <c r="AC210" s="371">
        <f t="shared" ca="1" si="399"/>
        <v>0</v>
      </c>
      <c r="AD210" s="359">
        <f t="shared" ca="1" si="323"/>
        <v>0</v>
      </c>
      <c r="AE210" s="359">
        <f t="shared" ca="1" si="324"/>
        <v>0</v>
      </c>
      <c r="AF210" s="359">
        <f t="shared" ca="1" si="325"/>
        <v>0</v>
      </c>
      <c r="AG210" s="359">
        <f t="shared" ca="1" si="326"/>
        <v>0</v>
      </c>
      <c r="AH210" s="359">
        <f t="shared" ca="1" si="383"/>
        <v>0</v>
      </c>
      <c r="AJ210" s="362">
        <f t="shared" ca="1" si="400"/>
        <v>321</v>
      </c>
      <c r="AK210" s="362">
        <v>202</v>
      </c>
      <c r="AL210" s="371">
        <f t="shared" ca="1" si="401"/>
        <v>0</v>
      </c>
      <c r="AM210" s="359">
        <f t="shared" ca="1" si="327"/>
        <v>0</v>
      </c>
      <c r="AN210" s="359">
        <f t="shared" ca="1" si="328"/>
        <v>0</v>
      </c>
      <c r="AO210" s="359">
        <f t="shared" ca="1" si="329"/>
        <v>0</v>
      </c>
      <c r="AP210" s="359">
        <f t="shared" ca="1" si="330"/>
        <v>0</v>
      </c>
      <c r="AQ210" s="359">
        <f t="shared" ca="1" si="384"/>
        <v>0</v>
      </c>
      <c r="AS210" s="362">
        <f t="shared" ca="1" si="402"/>
        <v>321</v>
      </c>
      <c r="AT210" s="362">
        <v>202</v>
      </c>
      <c r="AU210" s="371">
        <f t="shared" ca="1" si="403"/>
        <v>0</v>
      </c>
      <c r="AV210" s="359">
        <f t="shared" ca="1" si="331"/>
        <v>0</v>
      </c>
      <c r="AW210" s="359">
        <f t="shared" ca="1" si="332"/>
        <v>0</v>
      </c>
      <c r="AX210" s="359">
        <f t="shared" ca="1" si="333"/>
        <v>0</v>
      </c>
      <c r="AY210" s="359">
        <f t="shared" ca="1" si="334"/>
        <v>0</v>
      </c>
      <c r="AZ210" s="359">
        <f t="shared" ca="1" si="385"/>
        <v>0</v>
      </c>
      <c r="BB210" s="362">
        <f t="shared" ca="1" si="404"/>
        <v>321</v>
      </c>
      <c r="BC210" s="362">
        <v>202</v>
      </c>
      <c r="BD210" s="371">
        <f t="shared" ca="1" si="405"/>
        <v>0</v>
      </c>
      <c r="BE210" s="359">
        <f t="shared" ca="1" si="335"/>
        <v>0</v>
      </c>
      <c r="BF210" s="359">
        <f t="shared" ca="1" si="336"/>
        <v>0</v>
      </c>
      <c r="BG210" s="359">
        <f t="shared" ca="1" si="337"/>
        <v>0</v>
      </c>
      <c r="BH210" s="359">
        <f t="shared" ca="1" si="338"/>
        <v>0</v>
      </c>
      <c r="BI210" s="359">
        <f t="shared" ca="1" si="386"/>
        <v>0</v>
      </c>
      <c r="BK210" s="362">
        <f t="shared" ca="1" si="406"/>
        <v>321</v>
      </c>
      <c r="BL210" s="362">
        <v>202</v>
      </c>
      <c r="BM210" s="371">
        <f t="shared" ca="1" si="407"/>
        <v>0</v>
      </c>
      <c r="BN210" s="359">
        <f t="shared" ca="1" si="339"/>
        <v>0</v>
      </c>
      <c r="BO210" s="359">
        <f t="shared" ca="1" si="340"/>
        <v>0</v>
      </c>
      <c r="BP210" s="359">
        <f t="shared" ca="1" si="341"/>
        <v>0</v>
      </c>
      <c r="BQ210" s="359">
        <f t="shared" ca="1" si="342"/>
        <v>0</v>
      </c>
      <c r="BR210" s="359">
        <f t="shared" ca="1" si="387"/>
        <v>0</v>
      </c>
      <c r="BT210" s="362">
        <f t="shared" ca="1" si="408"/>
        <v>321</v>
      </c>
      <c r="BU210" s="362">
        <v>202</v>
      </c>
      <c r="BV210" s="371">
        <f t="shared" ca="1" si="409"/>
        <v>0</v>
      </c>
      <c r="BW210" s="359">
        <f t="shared" ca="1" si="343"/>
        <v>0</v>
      </c>
      <c r="BX210" s="359">
        <f t="shared" ca="1" si="344"/>
        <v>0</v>
      </c>
      <c r="BY210" s="359">
        <f t="shared" ca="1" si="345"/>
        <v>0</v>
      </c>
      <c r="BZ210" s="359">
        <f t="shared" ca="1" si="346"/>
        <v>0</v>
      </c>
      <c r="CA210" s="359">
        <f t="shared" ca="1" si="388"/>
        <v>0</v>
      </c>
      <c r="CC210" s="362">
        <f t="shared" ca="1" si="410"/>
        <v>321</v>
      </c>
      <c r="CD210" s="362">
        <v>202</v>
      </c>
      <c r="CE210" s="371">
        <f t="shared" ca="1" si="411"/>
        <v>0</v>
      </c>
      <c r="CF210" s="359">
        <f t="shared" ca="1" si="347"/>
        <v>0</v>
      </c>
      <c r="CG210" s="359">
        <f t="shared" ca="1" si="348"/>
        <v>0</v>
      </c>
      <c r="CH210" s="359">
        <f t="shared" ca="1" si="349"/>
        <v>0</v>
      </c>
      <c r="CI210" s="359">
        <f t="shared" ca="1" si="350"/>
        <v>0</v>
      </c>
      <c r="CJ210" s="359">
        <f t="shared" ca="1" si="389"/>
        <v>0</v>
      </c>
      <c r="CL210" s="362">
        <f t="shared" ca="1" si="412"/>
        <v>321</v>
      </c>
      <c r="CM210" s="362">
        <v>202</v>
      </c>
      <c r="CN210" s="371">
        <f t="shared" ca="1" si="413"/>
        <v>0</v>
      </c>
      <c r="CO210" s="359">
        <f t="shared" ca="1" si="351"/>
        <v>0</v>
      </c>
      <c r="CP210" s="359">
        <f t="shared" ca="1" si="352"/>
        <v>0</v>
      </c>
      <c r="CQ210" s="359">
        <f t="shared" ca="1" si="353"/>
        <v>0</v>
      </c>
      <c r="CR210" s="359">
        <f t="shared" ca="1" si="354"/>
        <v>0</v>
      </c>
      <c r="CS210" s="359">
        <f t="shared" ca="1" si="390"/>
        <v>0</v>
      </c>
      <c r="CU210" s="362">
        <f t="shared" ca="1" si="414"/>
        <v>321</v>
      </c>
      <c r="CV210" s="362">
        <v>202</v>
      </c>
      <c r="CW210" s="371">
        <f t="shared" ca="1" si="415"/>
        <v>0</v>
      </c>
      <c r="CX210" s="359">
        <f t="shared" ca="1" si="355"/>
        <v>0</v>
      </c>
      <c r="CY210" s="359">
        <f t="shared" ca="1" si="356"/>
        <v>0</v>
      </c>
      <c r="CZ210" s="359">
        <f t="shared" ca="1" si="357"/>
        <v>0</v>
      </c>
      <c r="DA210" s="359">
        <f t="shared" ca="1" si="358"/>
        <v>0</v>
      </c>
      <c r="DB210" s="359">
        <f t="shared" ca="1" si="391"/>
        <v>0</v>
      </c>
      <c r="DD210" s="362">
        <f t="shared" ca="1" si="416"/>
        <v>321</v>
      </c>
      <c r="DE210" s="362">
        <v>202</v>
      </c>
      <c r="DF210" s="371">
        <f t="shared" ca="1" si="417"/>
        <v>0</v>
      </c>
      <c r="DG210" s="359">
        <f t="shared" ca="1" si="359"/>
        <v>0</v>
      </c>
      <c r="DH210" s="359">
        <f t="shared" ca="1" si="360"/>
        <v>0</v>
      </c>
      <c r="DI210" s="359">
        <f t="shared" ca="1" si="361"/>
        <v>0</v>
      </c>
      <c r="DJ210" s="359">
        <f t="shared" ca="1" si="362"/>
        <v>0</v>
      </c>
      <c r="DK210" s="359">
        <f t="shared" ca="1" si="392"/>
        <v>0</v>
      </c>
      <c r="DM210" s="362">
        <f t="shared" ca="1" si="418"/>
        <v>321</v>
      </c>
      <c r="DN210" s="362">
        <v>202</v>
      </c>
      <c r="DO210" s="371">
        <f t="shared" ca="1" si="419"/>
        <v>0</v>
      </c>
      <c r="DP210" s="359">
        <f t="shared" ca="1" si="363"/>
        <v>0</v>
      </c>
      <c r="DQ210" s="359">
        <f t="shared" ca="1" si="364"/>
        <v>0</v>
      </c>
      <c r="DR210" s="359">
        <f t="shared" ca="1" si="365"/>
        <v>0</v>
      </c>
      <c r="DS210" s="359">
        <f t="shared" ca="1" si="366"/>
        <v>0</v>
      </c>
      <c r="DT210" s="359">
        <f t="shared" ca="1" si="393"/>
        <v>0</v>
      </c>
      <c r="DV210" s="362">
        <f t="shared" ca="1" si="420"/>
        <v>321</v>
      </c>
      <c r="DW210" s="362">
        <v>202</v>
      </c>
      <c r="DX210" s="371">
        <f t="shared" ca="1" si="421"/>
        <v>0</v>
      </c>
      <c r="DY210" s="359">
        <f t="shared" ca="1" si="367"/>
        <v>0</v>
      </c>
      <c r="DZ210" s="359">
        <f t="shared" ca="1" si="368"/>
        <v>0</v>
      </c>
      <c r="EA210" s="359">
        <f t="shared" ca="1" si="369"/>
        <v>0</v>
      </c>
      <c r="EB210" s="359">
        <f t="shared" ca="1" si="370"/>
        <v>0</v>
      </c>
      <c r="EC210" s="359">
        <f t="shared" ca="1" si="394"/>
        <v>0</v>
      </c>
      <c r="EE210" s="362">
        <f t="shared" ca="1" si="422"/>
        <v>321</v>
      </c>
      <c r="EF210" s="362">
        <v>202</v>
      </c>
      <c r="EG210" s="371">
        <f t="shared" ca="1" si="423"/>
        <v>0</v>
      </c>
      <c r="EH210" s="359">
        <f t="shared" ca="1" si="371"/>
        <v>0</v>
      </c>
      <c r="EI210" s="359">
        <f t="shared" ca="1" si="372"/>
        <v>0</v>
      </c>
      <c r="EJ210" s="359">
        <f t="shared" ca="1" si="373"/>
        <v>0</v>
      </c>
      <c r="EK210" s="359">
        <f t="shared" ca="1" si="374"/>
        <v>0</v>
      </c>
      <c r="EL210" s="359">
        <f t="shared" ca="1" si="395"/>
        <v>0</v>
      </c>
    </row>
    <row r="211" spans="6:142" x14ac:dyDescent="0.35">
      <c r="F211" s="372">
        <f ca="1">IFERROR(INDEX('Inflation Rates'!$A$16:$H$138,MATCH('TSP Traditional'!$H211,'Inflation Rates'!$A$16:$A$138,0),8)/INDEX('Inflation Rates'!$A$16:$H$138,MATCH('TSP Traditional'!$H211,'Inflation Rates'!$A$16:$A$138,0)-1,8)-1,F210)</f>
        <v>2.0000000000000018E-2</v>
      </c>
      <c r="G211" s="372">
        <f ca="1">IFERROR(INDEX('Inflation Rates'!$A$16:$H$138,MATCH('TSP Traditional'!$H211,'Inflation Rates'!$A$16:$A$138,0),6)/INDEX('Inflation Rates'!$A$16:$H$138,MATCH('TSP Traditional'!$H211,'Inflation Rates'!$A$16:$A$138,0)-1,6)-1,G210)</f>
        <v>2.0999999999999908E-2</v>
      </c>
      <c r="H211" s="362">
        <f t="shared" ca="1" si="424"/>
        <v>2222</v>
      </c>
      <c r="I211" s="362">
        <f t="shared" ca="1" si="425"/>
        <v>322</v>
      </c>
      <c r="J211" s="362">
        <v>203</v>
      </c>
      <c r="K211" s="371">
        <f t="shared" ca="1" si="322"/>
        <v>0</v>
      </c>
      <c r="L211" s="359">
        <f t="shared" ca="1" si="375"/>
        <v>0</v>
      </c>
      <c r="M211" s="359">
        <f t="shared" ca="1" si="376"/>
        <v>0</v>
      </c>
      <c r="N211" s="359">
        <f t="shared" ca="1" si="377"/>
        <v>0</v>
      </c>
      <c r="O211" s="359">
        <f t="shared" ca="1" si="378"/>
        <v>0</v>
      </c>
      <c r="P211" s="359">
        <f t="shared" ca="1" si="396"/>
        <v>0</v>
      </c>
      <c r="R211" s="362">
        <f t="shared" ca="1" si="426"/>
        <v>322</v>
      </c>
      <c r="S211" s="362">
        <v>202</v>
      </c>
      <c r="T211" s="371">
        <f t="shared" ca="1" si="427"/>
        <v>0</v>
      </c>
      <c r="U211" s="359">
        <f t="shared" ca="1" si="379"/>
        <v>0</v>
      </c>
      <c r="V211" s="359">
        <f t="shared" ca="1" si="380"/>
        <v>0</v>
      </c>
      <c r="W211" s="359">
        <f t="shared" ca="1" si="381"/>
        <v>0</v>
      </c>
      <c r="X211" s="359">
        <f t="shared" ca="1" si="382"/>
        <v>0</v>
      </c>
      <c r="Y211" s="359">
        <f t="shared" ca="1" si="397"/>
        <v>0</v>
      </c>
      <c r="AA211" s="362">
        <f t="shared" ca="1" si="398"/>
        <v>322</v>
      </c>
      <c r="AB211" s="362">
        <v>203</v>
      </c>
      <c r="AC211" s="371">
        <f t="shared" ca="1" si="399"/>
        <v>0</v>
      </c>
      <c r="AD211" s="359">
        <f t="shared" ca="1" si="323"/>
        <v>0</v>
      </c>
      <c r="AE211" s="359">
        <f t="shared" ca="1" si="324"/>
        <v>0</v>
      </c>
      <c r="AF211" s="359">
        <f t="shared" ca="1" si="325"/>
        <v>0</v>
      </c>
      <c r="AG211" s="359">
        <f t="shared" ca="1" si="326"/>
        <v>0</v>
      </c>
      <c r="AH211" s="359">
        <f t="shared" ca="1" si="383"/>
        <v>0</v>
      </c>
      <c r="AJ211" s="362">
        <f t="shared" ca="1" si="400"/>
        <v>322</v>
      </c>
      <c r="AK211" s="362">
        <v>203</v>
      </c>
      <c r="AL211" s="371">
        <f t="shared" ca="1" si="401"/>
        <v>0</v>
      </c>
      <c r="AM211" s="359">
        <f t="shared" ca="1" si="327"/>
        <v>0</v>
      </c>
      <c r="AN211" s="359">
        <f t="shared" ca="1" si="328"/>
        <v>0</v>
      </c>
      <c r="AO211" s="359">
        <f t="shared" ca="1" si="329"/>
        <v>0</v>
      </c>
      <c r="AP211" s="359">
        <f t="shared" ca="1" si="330"/>
        <v>0</v>
      </c>
      <c r="AQ211" s="359">
        <f t="shared" ca="1" si="384"/>
        <v>0</v>
      </c>
      <c r="AS211" s="362">
        <f t="shared" ca="1" si="402"/>
        <v>322</v>
      </c>
      <c r="AT211" s="362">
        <v>203</v>
      </c>
      <c r="AU211" s="371">
        <f t="shared" ca="1" si="403"/>
        <v>0</v>
      </c>
      <c r="AV211" s="359">
        <f t="shared" ca="1" si="331"/>
        <v>0</v>
      </c>
      <c r="AW211" s="359">
        <f t="shared" ca="1" si="332"/>
        <v>0</v>
      </c>
      <c r="AX211" s="359">
        <f t="shared" ca="1" si="333"/>
        <v>0</v>
      </c>
      <c r="AY211" s="359">
        <f t="shared" ca="1" si="334"/>
        <v>0</v>
      </c>
      <c r="AZ211" s="359">
        <f t="shared" ca="1" si="385"/>
        <v>0</v>
      </c>
      <c r="BB211" s="362">
        <f t="shared" ca="1" si="404"/>
        <v>322</v>
      </c>
      <c r="BC211" s="362">
        <v>203</v>
      </c>
      <c r="BD211" s="371">
        <f t="shared" ca="1" si="405"/>
        <v>0</v>
      </c>
      <c r="BE211" s="359">
        <f t="shared" ca="1" si="335"/>
        <v>0</v>
      </c>
      <c r="BF211" s="359">
        <f t="shared" ca="1" si="336"/>
        <v>0</v>
      </c>
      <c r="BG211" s="359">
        <f t="shared" ca="1" si="337"/>
        <v>0</v>
      </c>
      <c r="BH211" s="359">
        <f t="shared" ca="1" si="338"/>
        <v>0</v>
      </c>
      <c r="BI211" s="359">
        <f t="shared" ca="1" si="386"/>
        <v>0</v>
      </c>
      <c r="BK211" s="362">
        <f t="shared" ca="1" si="406"/>
        <v>322</v>
      </c>
      <c r="BL211" s="362">
        <v>203</v>
      </c>
      <c r="BM211" s="371">
        <f t="shared" ca="1" si="407"/>
        <v>0</v>
      </c>
      <c r="BN211" s="359">
        <f t="shared" ca="1" si="339"/>
        <v>0</v>
      </c>
      <c r="BO211" s="359">
        <f t="shared" ca="1" si="340"/>
        <v>0</v>
      </c>
      <c r="BP211" s="359">
        <f t="shared" ca="1" si="341"/>
        <v>0</v>
      </c>
      <c r="BQ211" s="359">
        <f t="shared" ca="1" si="342"/>
        <v>0</v>
      </c>
      <c r="BR211" s="359">
        <f t="shared" ca="1" si="387"/>
        <v>0</v>
      </c>
      <c r="BT211" s="362">
        <f t="shared" ca="1" si="408"/>
        <v>322</v>
      </c>
      <c r="BU211" s="362">
        <v>203</v>
      </c>
      <c r="BV211" s="371">
        <f t="shared" ca="1" si="409"/>
        <v>0</v>
      </c>
      <c r="BW211" s="359">
        <f t="shared" ca="1" si="343"/>
        <v>0</v>
      </c>
      <c r="BX211" s="359">
        <f t="shared" ca="1" si="344"/>
        <v>0</v>
      </c>
      <c r="BY211" s="359">
        <f t="shared" ca="1" si="345"/>
        <v>0</v>
      </c>
      <c r="BZ211" s="359">
        <f t="shared" ca="1" si="346"/>
        <v>0</v>
      </c>
      <c r="CA211" s="359">
        <f t="shared" ca="1" si="388"/>
        <v>0</v>
      </c>
      <c r="CC211" s="362">
        <f t="shared" ca="1" si="410"/>
        <v>322</v>
      </c>
      <c r="CD211" s="362">
        <v>203</v>
      </c>
      <c r="CE211" s="371">
        <f t="shared" ca="1" si="411"/>
        <v>0</v>
      </c>
      <c r="CF211" s="359">
        <f t="shared" ca="1" si="347"/>
        <v>0</v>
      </c>
      <c r="CG211" s="359">
        <f t="shared" ca="1" si="348"/>
        <v>0</v>
      </c>
      <c r="CH211" s="359">
        <f t="shared" ca="1" si="349"/>
        <v>0</v>
      </c>
      <c r="CI211" s="359">
        <f t="shared" ca="1" si="350"/>
        <v>0</v>
      </c>
      <c r="CJ211" s="359">
        <f t="shared" ca="1" si="389"/>
        <v>0</v>
      </c>
      <c r="CL211" s="362">
        <f t="shared" ca="1" si="412"/>
        <v>322</v>
      </c>
      <c r="CM211" s="362">
        <v>203</v>
      </c>
      <c r="CN211" s="371">
        <f t="shared" ca="1" si="413"/>
        <v>0</v>
      </c>
      <c r="CO211" s="359">
        <f t="shared" ca="1" si="351"/>
        <v>0</v>
      </c>
      <c r="CP211" s="359">
        <f t="shared" ca="1" si="352"/>
        <v>0</v>
      </c>
      <c r="CQ211" s="359">
        <f t="shared" ca="1" si="353"/>
        <v>0</v>
      </c>
      <c r="CR211" s="359">
        <f t="shared" ca="1" si="354"/>
        <v>0</v>
      </c>
      <c r="CS211" s="359">
        <f t="shared" ca="1" si="390"/>
        <v>0</v>
      </c>
      <c r="CU211" s="362">
        <f t="shared" ca="1" si="414"/>
        <v>322</v>
      </c>
      <c r="CV211" s="362">
        <v>203</v>
      </c>
      <c r="CW211" s="371">
        <f t="shared" ca="1" si="415"/>
        <v>0</v>
      </c>
      <c r="CX211" s="359">
        <f t="shared" ca="1" si="355"/>
        <v>0</v>
      </c>
      <c r="CY211" s="359">
        <f t="shared" ca="1" si="356"/>
        <v>0</v>
      </c>
      <c r="CZ211" s="359">
        <f t="shared" ca="1" si="357"/>
        <v>0</v>
      </c>
      <c r="DA211" s="359">
        <f t="shared" ca="1" si="358"/>
        <v>0</v>
      </c>
      <c r="DB211" s="359">
        <f t="shared" ca="1" si="391"/>
        <v>0</v>
      </c>
      <c r="DD211" s="362">
        <f t="shared" ca="1" si="416"/>
        <v>322</v>
      </c>
      <c r="DE211" s="362">
        <v>203</v>
      </c>
      <c r="DF211" s="371">
        <f t="shared" ca="1" si="417"/>
        <v>0</v>
      </c>
      <c r="DG211" s="359">
        <f t="shared" ca="1" si="359"/>
        <v>0</v>
      </c>
      <c r="DH211" s="359">
        <f t="shared" ca="1" si="360"/>
        <v>0</v>
      </c>
      <c r="DI211" s="359">
        <f t="shared" ca="1" si="361"/>
        <v>0</v>
      </c>
      <c r="DJ211" s="359">
        <f t="shared" ca="1" si="362"/>
        <v>0</v>
      </c>
      <c r="DK211" s="359">
        <f t="shared" ca="1" si="392"/>
        <v>0</v>
      </c>
      <c r="DM211" s="362">
        <f t="shared" ca="1" si="418"/>
        <v>322</v>
      </c>
      <c r="DN211" s="362">
        <v>203</v>
      </c>
      <c r="DO211" s="371">
        <f t="shared" ca="1" si="419"/>
        <v>0</v>
      </c>
      <c r="DP211" s="359">
        <f t="shared" ca="1" si="363"/>
        <v>0</v>
      </c>
      <c r="DQ211" s="359">
        <f t="shared" ca="1" si="364"/>
        <v>0</v>
      </c>
      <c r="DR211" s="359">
        <f t="shared" ca="1" si="365"/>
        <v>0</v>
      </c>
      <c r="DS211" s="359">
        <f t="shared" ca="1" si="366"/>
        <v>0</v>
      </c>
      <c r="DT211" s="359">
        <f t="shared" ca="1" si="393"/>
        <v>0</v>
      </c>
      <c r="DV211" s="362">
        <f t="shared" ca="1" si="420"/>
        <v>322</v>
      </c>
      <c r="DW211" s="362">
        <v>203</v>
      </c>
      <c r="DX211" s="371">
        <f t="shared" ca="1" si="421"/>
        <v>0</v>
      </c>
      <c r="DY211" s="359">
        <f t="shared" ca="1" si="367"/>
        <v>0</v>
      </c>
      <c r="DZ211" s="359">
        <f t="shared" ca="1" si="368"/>
        <v>0</v>
      </c>
      <c r="EA211" s="359">
        <f t="shared" ca="1" si="369"/>
        <v>0</v>
      </c>
      <c r="EB211" s="359">
        <f t="shared" ca="1" si="370"/>
        <v>0</v>
      </c>
      <c r="EC211" s="359">
        <f t="shared" ca="1" si="394"/>
        <v>0</v>
      </c>
      <c r="EE211" s="362">
        <f t="shared" ca="1" si="422"/>
        <v>322</v>
      </c>
      <c r="EF211" s="362">
        <v>203</v>
      </c>
      <c r="EG211" s="371">
        <f t="shared" ca="1" si="423"/>
        <v>0</v>
      </c>
      <c r="EH211" s="359">
        <f t="shared" ca="1" si="371"/>
        <v>0</v>
      </c>
      <c r="EI211" s="359">
        <f t="shared" ca="1" si="372"/>
        <v>0</v>
      </c>
      <c r="EJ211" s="359">
        <f t="shared" ca="1" si="373"/>
        <v>0</v>
      </c>
      <c r="EK211" s="359">
        <f t="shared" ca="1" si="374"/>
        <v>0</v>
      </c>
      <c r="EL211" s="359">
        <f t="shared" ca="1" si="395"/>
        <v>0</v>
      </c>
    </row>
    <row r="212" spans="6:142" x14ac:dyDescent="0.35">
      <c r="F212" s="372">
        <f ca="1">IFERROR(INDEX('Inflation Rates'!$A$16:$H$138,MATCH('TSP Traditional'!$H212,'Inflation Rates'!$A$16:$A$138,0),8)/INDEX('Inflation Rates'!$A$16:$H$138,MATCH('TSP Traditional'!$H212,'Inflation Rates'!$A$16:$A$138,0)-1,8)-1,F211)</f>
        <v>2.0000000000000018E-2</v>
      </c>
      <c r="G212" s="372">
        <f ca="1">IFERROR(INDEX('Inflation Rates'!$A$16:$H$138,MATCH('TSP Traditional'!$H212,'Inflation Rates'!$A$16:$A$138,0),6)/INDEX('Inflation Rates'!$A$16:$H$138,MATCH('TSP Traditional'!$H212,'Inflation Rates'!$A$16:$A$138,0)-1,6)-1,G211)</f>
        <v>2.0999999999999908E-2</v>
      </c>
      <c r="H212" s="362">
        <f t="shared" ca="1" si="424"/>
        <v>2223</v>
      </c>
      <c r="I212" s="362">
        <f t="shared" ca="1" si="425"/>
        <v>323</v>
      </c>
      <c r="J212" s="362">
        <v>204</v>
      </c>
      <c r="K212" s="371">
        <f t="shared" ca="1" si="322"/>
        <v>0</v>
      </c>
      <c r="L212" s="359">
        <f t="shared" ca="1" si="375"/>
        <v>0</v>
      </c>
      <c r="M212" s="359">
        <f t="shared" ca="1" si="376"/>
        <v>0</v>
      </c>
      <c r="N212" s="359">
        <f t="shared" ca="1" si="377"/>
        <v>0</v>
      </c>
      <c r="O212" s="359">
        <f t="shared" ca="1" si="378"/>
        <v>0</v>
      </c>
      <c r="P212" s="359">
        <f t="shared" ca="1" si="396"/>
        <v>0</v>
      </c>
      <c r="R212" s="362">
        <f t="shared" ca="1" si="426"/>
        <v>323</v>
      </c>
      <c r="S212" s="362">
        <v>203</v>
      </c>
      <c r="T212" s="371">
        <f t="shared" ca="1" si="427"/>
        <v>0</v>
      </c>
      <c r="U212" s="359">
        <f t="shared" ca="1" si="379"/>
        <v>0</v>
      </c>
      <c r="V212" s="359">
        <f t="shared" ca="1" si="380"/>
        <v>0</v>
      </c>
      <c r="W212" s="359">
        <f t="shared" ca="1" si="381"/>
        <v>0</v>
      </c>
      <c r="X212" s="359">
        <f t="shared" ca="1" si="382"/>
        <v>0</v>
      </c>
      <c r="Y212" s="359">
        <f t="shared" ca="1" si="397"/>
        <v>0</v>
      </c>
      <c r="AA212" s="362">
        <f t="shared" ca="1" si="398"/>
        <v>323</v>
      </c>
      <c r="AB212" s="362">
        <v>204</v>
      </c>
      <c r="AC212" s="371">
        <f t="shared" ca="1" si="399"/>
        <v>0</v>
      </c>
      <c r="AD212" s="359">
        <f t="shared" ca="1" si="323"/>
        <v>0</v>
      </c>
      <c r="AE212" s="359">
        <f t="shared" ca="1" si="324"/>
        <v>0</v>
      </c>
      <c r="AF212" s="359">
        <f t="shared" ca="1" si="325"/>
        <v>0</v>
      </c>
      <c r="AG212" s="359">
        <f t="shared" ca="1" si="326"/>
        <v>0</v>
      </c>
      <c r="AH212" s="359">
        <f t="shared" ca="1" si="383"/>
        <v>0</v>
      </c>
      <c r="AJ212" s="362">
        <f t="shared" ca="1" si="400"/>
        <v>323</v>
      </c>
      <c r="AK212" s="362">
        <v>204</v>
      </c>
      <c r="AL212" s="371">
        <f t="shared" ca="1" si="401"/>
        <v>0</v>
      </c>
      <c r="AM212" s="359">
        <f t="shared" ca="1" si="327"/>
        <v>0</v>
      </c>
      <c r="AN212" s="359">
        <f t="shared" ca="1" si="328"/>
        <v>0</v>
      </c>
      <c r="AO212" s="359">
        <f t="shared" ca="1" si="329"/>
        <v>0</v>
      </c>
      <c r="AP212" s="359">
        <f t="shared" ca="1" si="330"/>
        <v>0</v>
      </c>
      <c r="AQ212" s="359">
        <f t="shared" ca="1" si="384"/>
        <v>0</v>
      </c>
      <c r="AS212" s="362">
        <f t="shared" ca="1" si="402"/>
        <v>323</v>
      </c>
      <c r="AT212" s="362">
        <v>204</v>
      </c>
      <c r="AU212" s="371">
        <f t="shared" ca="1" si="403"/>
        <v>0</v>
      </c>
      <c r="AV212" s="359">
        <f t="shared" ca="1" si="331"/>
        <v>0</v>
      </c>
      <c r="AW212" s="359">
        <f t="shared" ca="1" si="332"/>
        <v>0</v>
      </c>
      <c r="AX212" s="359">
        <f t="shared" ca="1" si="333"/>
        <v>0</v>
      </c>
      <c r="AY212" s="359">
        <f t="shared" ca="1" si="334"/>
        <v>0</v>
      </c>
      <c r="AZ212" s="359">
        <f t="shared" ca="1" si="385"/>
        <v>0</v>
      </c>
      <c r="BB212" s="362">
        <f t="shared" ca="1" si="404"/>
        <v>323</v>
      </c>
      <c r="BC212" s="362">
        <v>204</v>
      </c>
      <c r="BD212" s="371">
        <f t="shared" ca="1" si="405"/>
        <v>0</v>
      </c>
      <c r="BE212" s="359">
        <f t="shared" ca="1" si="335"/>
        <v>0</v>
      </c>
      <c r="BF212" s="359">
        <f t="shared" ca="1" si="336"/>
        <v>0</v>
      </c>
      <c r="BG212" s="359">
        <f t="shared" ca="1" si="337"/>
        <v>0</v>
      </c>
      <c r="BH212" s="359">
        <f t="shared" ca="1" si="338"/>
        <v>0</v>
      </c>
      <c r="BI212" s="359">
        <f t="shared" ca="1" si="386"/>
        <v>0</v>
      </c>
      <c r="BK212" s="362">
        <f t="shared" ca="1" si="406"/>
        <v>323</v>
      </c>
      <c r="BL212" s="362">
        <v>204</v>
      </c>
      <c r="BM212" s="371">
        <f t="shared" ca="1" si="407"/>
        <v>0</v>
      </c>
      <c r="BN212" s="359">
        <f t="shared" ca="1" si="339"/>
        <v>0</v>
      </c>
      <c r="BO212" s="359">
        <f t="shared" ca="1" si="340"/>
        <v>0</v>
      </c>
      <c r="BP212" s="359">
        <f t="shared" ca="1" si="341"/>
        <v>0</v>
      </c>
      <c r="BQ212" s="359">
        <f t="shared" ca="1" si="342"/>
        <v>0</v>
      </c>
      <c r="BR212" s="359">
        <f t="shared" ca="1" si="387"/>
        <v>0</v>
      </c>
      <c r="BT212" s="362">
        <f t="shared" ca="1" si="408"/>
        <v>323</v>
      </c>
      <c r="BU212" s="362">
        <v>204</v>
      </c>
      <c r="BV212" s="371">
        <f t="shared" ca="1" si="409"/>
        <v>0</v>
      </c>
      <c r="BW212" s="359">
        <f t="shared" ca="1" si="343"/>
        <v>0</v>
      </c>
      <c r="BX212" s="359">
        <f t="shared" ca="1" si="344"/>
        <v>0</v>
      </c>
      <c r="BY212" s="359">
        <f t="shared" ca="1" si="345"/>
        <v>0</v>
      </c>
      <c r="BZ212" s="359">
        <f t="shared" ca="1" si="346"/>
        <v>0</v>
      </c>
      <c r="CA212" s="359">
        <f t="shared" ca="1" si="388"/>
        <v>0</v>
      </c>
      <c r="CC212" s="362">
        <f t="shared" ca="1" si="410"/>
        <v>323</v>
      </c>
      <c r="CD212" s="362">
        <v>204</v>
      </c>
      <c r="CE212" s="371">
        <f t="shared" ca="1" si="411"/>
        <v>0</v>
      </c>
      <c r="CF212" s="359">
        <f t="shared" ca="1" si="347"/>
        <v>0</v>
      </c>
      <c r="CG212" s="359">
        <f t="shared" ca="1" si="348"/>
        <v>0</v>
      </c>
      <c r="CH212" s="359">
        <f t="shared" ca="1" si="349"/>
        <v>0</v>
      </c>
      <c r="CI212" s="359">
        <f t="shared" ca="1" si="350"/>
        <v>0</v>
      </c>
      <c r="CJ212" s="359">
        <f t="shared" ca="1" si="389"/>
        <v>0</v>
      </c>
      <c r="CL212" s="362">
        <f t="shared" ca="1" si="412"/>
        <v>323</v>
      </c>
      <c r="CM212" s="362">
        <v>204</v>
      </c>
      <c r="CN212" s="371">
        <f t="shared" ca="1" si="413"/>
        <v>0</v>
      </c>
      <c r="CO212" s="359">
        <f t="shared" ca="1" si="351"/>
        <v>0</v>
      </c>
      <c r="CP212" s="359">
        <f t="shared" ca="1" si="352"/>
        <v>0</v>
      </c>
      <c r="CQ212" s="359">
        <f t="shared" ca="1" si="353"/>
        <v>0</v>
      </c>
      <c r="CR212" s="359">
        <f t="shared" ca="1" si="354"/>
        <v>0</v>
      </c>
      <c r="CS212" s="359">
        <f t="shared" ca="1" si="390"/>
        <v>0</v>
      </c>
      <c r="CU212" s="362">
        <f t="shared" ca="1" si="414"/>
        <v>323</v>
      </c>
      <c r="CV212" s="362">
        <v>204</v>
      </c>
      <c r="CW212" s="371">
        <f t="shared" ca="1" si="415"/>
        <v>0</v>
      </c>
      <c r="CX212" s="359">
        <f t="shared" ca="1" si="355"/>
        <v>0</v>
      </c>
      <c r="CY212" s="359">
        <f t="shared" ca="1" si="356"/>
        <v>0</v>
      </c>
      <c r="CZ212" s="359">
        <f t="shared" ca="1" si="357"/>
        <v>0</v>
      </c>
      <c r="DA212" s="359">
        <f t="shared" ca="1" si="358"/>
        <v>0</v>
      </c>
      <c r="DB212" s="359">
        <f t="shared" ca="1" si="391"/>
        <v>0</v>
      </c>
      <c r="DD212" s="362">
        <f t="shared" ca="1" si="416"/>
        <v>323</v>
      </c>
      <c r="DE212" s="362">
        <v>204</v>
      </c>
      <c r="DF212" s="371">
        <f t="shared" ca="1" si="417"/>
        <v>0</v>
      </c>
      <c r="DG212" s="359">
        <f t="shared" ca="1" si="359"/>
        <v>0</v>
      </c>
      <c r="DH212" s="359">
        <f t="shared" ca="1" si="360"/>
        <v>0</v>
      </c>
      <c r="DI212" s="359">
        <f t="shared" ca="1" si="361"/>
        <v>0</v>
      </c>
      <c r="DJ212" s="359">
        <f t="shared" ca="1" si="362"/>
        <v>0</v>
      </c>
      <c r="DK212" s="359">
        <f t="shared" ca="1" si="392"/>
        <v>0</v>
      </c>
      <c r="DM212" s="362">
        <f t="shared" ca="1" si="418"/>
        <v>323</v>
      </c>
      <c r="DN212" s="362">
        <v>204</v>
      </c>
      <c r="DO212" s="371">
        <f t="shared" ca="1" si="419"/>
        <v>0</v>
      </c>
      <c r="DP212" s="359">
        <f t="shared" ca="1" si="363"/>
        <v>0</v>
      </c>
      <c r="DQ212" s="359">
        <f t="shared" ca="1" si="364"/>
        <v>0</v>
      </c>
      <c r="DR212" s="359">
        <f t="shared" ca="1" si="365"/>
        <v>0</v>
      </c>
      <c r="DS212" s="359">
        <f t="shared" ca="1" si="366"/>
        <v>0</v>
      </c>
      <c r="DT212" s="359">
        <f t="shared" ca="1" si="393"/>
        <v>0</v>
      </c>
      <c r="DV212" s="362">
        <f t="shared" ca="1" si="420"/>
        <v>323</v>
      </c>
      <c r="DW212" s="362">
        <v>204</v>
      </c>
      <c r="DX212" s="371">
        <f t="shared" ca="1" si="421"/>
        <v>0</v>
      </c>
      <c r="DY212" s="359">
        <f t="shared" ca="1" si="367"/>
        <v>0</v>
      </c>
      <c r="DZ212" s="359">
        <f t="shared" ca="1" si="368"/>
        <v>0</v>
      </c>
      <c r="EA212" s="359">
        <f t="shared" ca="1" si="369"/>
        <v>0</v>
      </c>
      <c r="EB212" s="359">
        <f t="shared" ca="1" si="370"/>
        <v>0</v>
      </c>
      <c r="EC212" s="359">
        <f t="shared" ca="1" si="394"/>
        <v>0</v>
      </c>
      <c r="EE212" s="362">
        <f t="shared" ca="1" si="422"/>
        <v>323</v>
      </c>
      <c r="EF212" s="362">
        <v>204</v>
      </c>
      <c r="EG212" s="371">
        <f t="shared" ca="1" si="423"/>
        <v>0</v>
      </c>
      <c r="EH212" s="359">
        <f t="shared" ca="1" si="371"/>
        <v>0</v>
      </c>
      <c r="EI212" s="359">
        <f t="shared" ca="1" si="372"/>
        <v>0</v>
      </c>
      <c r="EJ212" s="359">
        <f t="shared" ca="1" si="373"/>
        <v>0</v>
      </c>
      <c r="EK212" s="359">
        <f t="shared" ca="1" si="374"/>
        <v>0</v>
      </c>
      <c r="EL212" s="359">
        <f t="shared" ca="1" si="395"/>
        <v>0</v>
      </c>
    </row>
    <row r="213" spans="6:142" x14ac:dyDescent="0.35">
      <c r="F213" s="372">
        <f ca="1">IFERROR(INDEX('Inflation Rates'!$A$16:$H$138,MATCH('TSP Traditional'!$H213,'Inflation Rates'!$A$16:$A$138,0),8)/INDEX('Inflation Rates'!$A$16:$H$138,MATCH('TSP Traditional'!$H213,'Inflation Rates'!$A$16:$A$138,0)-1,8)-1,F212)</f>
        <v>2.0000000000000018E-2</v>
      </c>
      <c r="G213" s="372">
        <f ca="1">IFERROR(INDEX('Inflation Rates'!$A$16:$H$138,MATCH('TSP Traditional'!$H213,'Inflation Rates'!$A$16:$A$138,0),6)/INDEX('Inflation Rates'!$A$16:$H$138,MATCH('TSP Traditional'!$H213,'Inflation Rates'!$A$16:$A$138,0)-1,6)-1,G212)</f>
        <v>2.0999999999999908E-2</v>
      </c>
      <c r="H213" s="362">
        <f t="shared" ca="1" si="424"/>
        <v>2224</v>
      </c>
      <c r="I213" s="362">
        <f t="shared" ca="1" si="425"/>
        <v>324</v>
      </c>
      <c r="J213" s="362">
        <v>205</v>
      </c>
      <c r="K213" s="371">
        <f t="shared" ca="1" si="322"/>
        <v>0</v>
      </c>
      <c r="L213" s="359">
        <f t="shared" ca="1" si="375"/>
        <v>0</v>
      </c>
      <c r="M213" s="359">
        <f t="shared" ca="1" si="376"/>
        <v>0</v>
      </c>
      <c r="N213" s="359">
        <f t="shared" ca="1" si="377"/>
        <v>0</v>
      </c>
      <c r="O213" s="359">
        <f t="shared" ca="1" si="378"/>
        <v>0</v>
      </c>
      <c r="P213" s="359">
        <f t="shared" ca="1" si="396"/>
        <v>0</v>
      </c>
      <c r="R213" s="362">
        <f t="shared" ca="1" si="426"/>
        <v>324</v>
      </c>
      <c r="S213" s="362">
        <v>204</v>
      </c>
      <c r="T213" s="371">
        <f t="shared" ca="1" si="427"/>
        <v>0</v>
      </c>
      <c r="U213" s="359">
        <f t="shared" ca="1" si="379"/>
        <v>0</v>
      </c>
      <c r="V213" s="359">
        <f t="shared" ca="1" si="380"/>
        <v>0</v>
      </c>
      <c r="W213" s="359">
        <f t="shared" ca="1" si="381"/>
        <v>0</v>
      </c>
      <c r="X213" s="359">
        <f t="shared" ca="1" si="382"/>
        <v>0</v>
      </c>
      <c r="Y213" s="359">
        <f t="shared" ca="1" si="397"/>
        <v>0</v>
      </c>
      <c r="AA213" s="362">
        <f t="shared" ca="1" si="398"/>
        <v>324</v>
      </c>
      <c r="AB213" s="362">
        <v>205</v>
      </c>
      <c r="AC213" s="371">
        <f t="shared" ca="1" si="399"/>
        <v>0</v>
      </c>
      <c r="AD213" s="359">
        <f t="shared" ca="1" si="323"/>
        <v>0</v>
      </c>
      <c r="AE213" s="359">
        <f t="shared" ca="1" si="324"/>
        <v>0</v>
      </c>
      <c r="AF213" s="359">
        <f t="shared" ca="1" si="325"/>
        <v>0</v>
      </c>
      <c r="AG213" s="359">
        <f t="shared" ca="1" si="326"/>
        <v>0</v>
      </c>
      <c r="AH213" s="359">
        <f t="shared" ca="1" si="383"/>
        <v>0</v>
      </c>
      <c r="AJ213" s="362">
        <f t="shared" ca="1" si="400"/>
        <v>324</v>
      </c>
      <c r="AK213" s="362">
        <v>205</v>
      </c>
      <c r="AL213" s="371">
        <f t="shared" ca="1" si="401"/>
        <v>0</v>
      </c>
      <c r="AM213" s="359">
        <f t="shared" ca="1" si="327"/>
        <v>0</v>
      </c>
      <c r="AN213" s="359">
        <f t="shared" ca="1" si="328"/>
        <v>0</v>
      </c>
      <c r="AO213" s="359">
        <f t="shared" ca="1" si="329"/>
        <v>0</v>
      </c>
      <c r="AP213" s="359">
        <f t="shared" ca="1" si="330"/>
        <v>0</v>
      </c>
      <c r="AQ213" s="359">
        <f t="shared" ca="1" si="384"/>
        <v>0</v>
      </c>
      <c r="AS213" s="362">
        <f t="shared" ca="1" si="402"/>
        <v>324</v>
      </c>
      <c r="AT213" s="362">
        <v>205</v>
      </c>
      <c r="AU213" s="371">
        <f t="shared" ca="1" si="403"/>
        <v>0</v>
      </c>
      <c r="AV213" s="359">
        <f t="shared" ca="1" si="331"/>
        <v>0</v>
      </c>
      <c r="AW213" s="359">
        <f t="shared" ca="1" si="332"/>
        <v>0</v>
      </c>
      <c r="AX213" s="359">
        <f t="shared" ca="1" si="333"/>
        <v>0</v>
      </c>
      <c r="AY213" s="359">
        <f t="shared" ca="1" si="334"/>
        <v>0</v>
      </c>
      <c r="AZ213" s="359">
        <f t="shared" ca="1" si="385"/>
        <v>0</v>
      </c>
      <c r="BB213" s="362">
        <f t="shared" ca="1" si="404"/>
        <v>324</v>
      </c>
      <c r="BC213" s="362">
        <v>205</v>
      </c>
      <c r="BD213" s="371">
        <f t="shared" ca="1" si="405"/>
        <v>0</v>
      </c>
      <c r="BE213" s="359">
        <f t="shared" ca="1" si="335"/>
        <v>0</v>
      </c>
      <c r="BF213" s="359">
        <f t="shared" ca="1" si="336"/>
        <v>0</v>
      </c>
      <c r="BG213" s="359">
        <f t="shared" ca="1" si="337"/>
        <v>0</v>
      </c>
      <c r="BH213" s="359">
        <f t="shared" ca="1" si="338"/>
        <v>0</v>
      </c>
      <c r="BI213" s="359">
        <f t="shared" ca="1" si="386"/>
        <v>0</v>
      </c>
      <c r="BK213" s="362">
        <f t="shared" ca="1" si="406"/>
        <v>324</v>
      </c>
      <c r="BL213" s="362">
        <v>205</v>
      </c>
      <c r="BM213" s="371">
        <f t="shared" ca="1" si="407"/>
        <v>0</v>
      </c>
      <c r="BN213" s="359">
        <f t="shared" ca="1" si="339"/>
        <v>0</v>
      </c>
      <c r="BO213" s="359">
        <f t="shared" ca="1" si="340"/>
        <v>0</v>
      </c>
      <c r="BP213" s="359">
        <f t="shared" ca="1" si="341"/>
        <v>0</v>
      </c>
      <c r="BQ213" s="359">
        <f t="shared" ca="1" si="342"/>
        <v>0</v>
      </c>
      <c r="BR213" s="359">
        <f t="shared" ca="1" si="387"/>
        <v>0</v>
      </c>
      <c r="BT213" s="362">
        <f t="shared" ca="1" si="408"/>
        <v>324</v>
      </c>
      <c r="BU213" s="362">
        <v>205</v>
      </c>
      <c r="BV213" s="371">
        <f t="shared" ca="1" si="409"/>
        <v>0</v>
      </c>
      <c r="BW213" s="359">
        <f t="shared" ca="1" si="343"/>
        <v>0</v>
      </c>
      <c r="BX213" s="359">
        <f t="shared" ca="1" si="344"/>
        <v>0</v>
      </c>
      <c r="BY213" s="359">
        <f t="shared" ca="1" si="345"/>
        <v>0</v>
      </c>
      <c r="BZ213" s="359">
        <f t="shared" ca="1" si="346"/>
        <v>0</v>
      </c>
      <c r="CA213" s="359">
        <f t="shared" ca="1" si="388"/>
        <v>0</v>
      </c>
      <c r="CC213" s="362">
        <f t="shared" ca="1" si="410"/>
        <v>324</v>
      </c>
      <c r="CD213" s="362">
        <v>205</v>
      </c>
      <c r="CE213" s="371">
        <f t="shared" ca="1" si="411"/>
        <v>0</v>
      </c>
      <c r="CF213" s="359">
        <f t="shared" ca="1" si="347"/>
        <v>0</v>
      </c>
      <c r="CG213" s="359">
        <f t="shared" ca="1" si="348"/>
        <v>0</v>
      </c>
      <c r="CH213" s="359">
        <f t="shared" ca="1" si="349"/>
        <v>0</v>
      </c>
      <c r="CI213" s="359">
        <f t="shared" ca="1" si="350"/>
        <v>0</v>
      </c>
      <c r="CJ213" s="359">
        <f t="shared" ca="1" si="389"/>
        <v>0</v>
      </c>
      <c r="CL213" s="362">
        <f t="shared" ca="1" si="412"/>
        <v>324</v>
      </c>
      <c r="CM213" s="362">
        <v>205</v>
      </c>
      <c r="CN213" s="371">
        <f t="shared" ca="1" si="413"/>
        <v>0</v>
      </c>
      <c r="CO213" s="359">
        <f t="shared" ca="1" si="351"/>
        <v>0</v>
      </c>
      <c r="CP213" s="359">
        <f t="shared" ca="1" si="352"/>
        <v>0</v>
      </c>
      <c r="CQ213" s="359">
        <f t="shared" ca="1" si="353"/>
        <v>0</v>
      </c>
      <c r="CR213" s="359">
        <f t="shared" ca="1" si="354"/>
        <v>0</v>
      </c>
      <c r="CS213" s="359">
        <f t="shared" ca="1" si="390"/>
        <v>0</v>
      </c>
      <c r="CU213" s="362">
        <f t="shared" ca="1" si="414"/>
        <v>324</v>
      </c>
      <c r="CV213" s="362">
        <v>205</v>
      </c>
      <c r="CW213" s="371">
        <f t="shared" ca="1" si="415"/>
        <v>0</v>
      </c>
      <c r="CX213" s="359">
        <f t="shared" ca="1" si="355"/>
        <v>0</v>
      </c>
      <c r="CY213" s="359">
        <f t="shared" ca="1" si="356"/>
        <v>0</v>
      </c>
      <c r="CZ213" s="359">
        <f t="shared" ca="1" si="357"/>
        <v>0</v>
      </c>
      <c r="DA213" s="359">
        <f t="shared" ca="1" si="358"/>
        <v>0</v>
      </c>
      <c r="DB213" s="359">
        <f t="shared" ca="1" si="391"/>
        <v>0</v>
      </c>
      <c r="DD213" s="362">
        <f t="shared" ca="1" si="416"/>
        <v>324</v>
      </c>
      <c r="DE213" s="362">
        <v>205</v>
      </c>
      <c r="DF213" s="371">
        <f t="shared" ca="1" si="417"/>
        <v>0</v>
      </c>
      <c r="DG213" s="359">
        <f t="shared" ca="1" si="359"/>
        <v>0</v>
      </c>
      <c r="DH213" s="359">
        <f t="shared" ca="1" si="360"/>
        <v>0</v>
      </c>
      <c r="DI213" s="359">
        <f t="shared" ca="1" si="361"/>
        <v>0</v>
      </c>
      <c r="DJ213" s="359">
        <f t="shared" ca="1" si="362"/>
        <v>0</v>
      </c>
      <c r="DK213" s="359">
        <f t="shared" ca="1" si="392"/>
        <v>0</v>
      </c>
      <c r="DM213" s="362">
        <f t="shared" ca="1" si="418"/>
        <v>324</v>
      </c>
      <c r="DN213" s="362">
        <v>205</v>
      </c>
      <c r="DO213" s="371">
        <f t="shared" ca="1" si="419"/>
        <v>0</v>
      </c>
      <c r="DP213" s="359">
        <f t="shared" ca="1" si="363"/>
        <v>0</v>
      </c>
      <c r="DQ213" s="359">
        <f t="shared" ca="1" si="364"/>
        <v>0</v>
      </c>
      <c r="DR213" s="359">
        <f t="shared" ca="1" si="365"/>
        <v>0</v>
      </c>
      <c r="DS213" s="359">
        <f t="shared" ca="1" si="366"/>
        <v>0</v>
      </c>
      <c r="DT213" s="359">
        <f t="shared" ca="1" si="393"/>
        <v>0</v>
      </c>
      <c r="DV213" s="362">
        <f t="shared" ca="1" si="420"/>
        <v>324</v>
      </c>
      <c r="DW213" s="362">
        <v>205</v>
      </c>
      <c r="DX213" s="371">
        <f t="shared" ca="1" si="421"/>
        <v>0</v>
      </c>
      <c r="DY213" s="359">
        <f t="shared" ca="1" si="367"/>
        <v>0</v>
      </c>
      <c r="DZ213" s="359">
        <f t="shared" ca="1" si="368"/>
        <v>0</v>
      </c>
      <c r="EA213" s="359">
        <f t="shared" ca="1" si="369"/>
        <v>0</v>
      </c>
      <c r="EB213" s="359">
        <f t="shared" ca="1" si="370"/>
        <v>0</v>
      </c>
      <c r="EC213" s="359">
        <f t="shared" ca="1" si="394"/>
        <v>0</v>
      </c>
      <c r="EE213" s="362">
        <f t="shared" ca="1" si="422"/>
        <v>324</v>
      </c>
      <c r="EF213" s="362">
        <v>205</v>
      </c>
      <c r="EG213" s="371">
        <f t="shared" ca="1" si="423"/>
        <v>0</v>
      </c>
      <c r="EH213" s="359">
        <f t="shared" ca="1" si="371"/>
        <v>0</v>
      </c>
      <c r="EI213" s="359">
        <f t="shared" ca="1" si="372"/>
        <v>0</v>
      </c>
      <c r="EJ213" s="359">
        <f t="shared" ca="1" si="373"/>
        <v>0</v>
      </c>
      <c r="EK213" s="359">
        <f t="shared" ca="1" si="374"/>
        <v>0</v>
      </c>
      <c r="EL213" s="359">
        <f t="shared" ca="1" si="395"/>
        <v>0</v>
      </c>
    </row>
    <row r="214" spans="6:142" x14ac:dyDescent="0.35">
      <c r="F214" s="372">
        <f ca="1">IFERROR(INDEX('Inflation Rates'!$A$16:$H$138,MATCH('TSP Traditional'!$H214,'Inflation Rates'!$A$16:$A$138,0),8)/INDEX('Inflation Rates'!$A$16:$H$138,MATCH('TSP Traditional'!$H214,'Inflation Rates'!$A$16:$A$138,0)-1,8)-1,F213)</f>
        <v>2.0000000000000018E-2</v>
      </c>
      <c r="G214" s="372">
        <f ca="1">IFERROR(INDEX('Inflation Rates'!$A$16:$H$138,MATCH('TSP Traditional'!$H214,'Inflation Rates'!$A$16:$A$138,0),6)/INDEX('Inflation Rates'!$A$16:$H$138,MATCH('TSP Traditional'!$H214,'Inflation Rates'!$A$16:$A$138,0)-1,6)-1,G213)</f>
        <v>2.0999999999999908E-2</v>
      </c>
      <c r="H214" s="362">
        <f t="shared" ca="1" si="424"/>
        <v>2225</v>
      </c>
      <c r="I214" s="362">
        <f t="shared" ca="1" si="425"/>
        <v>325</v>
      </c>
      <c r="J214" s="362">
        <v>206</v>
      </c>
      <c r="K214" s="371">
        <f t="shared" ca="1" si="322"/>
        <v>0</v>
      </c>
      <c r="L214" s="359">
        <f t="shared" ca="1" si="375"/>
        <v>0</v>
      </c>
      <c r="M214" s="359">
        <f t="shared" ca="1" si="376"/>
        <v>0</v>
      </c>
      <c r="N214" s="359">
        <f t="shared" ca="1" si="377"/>
        <v>0</v>
      </c>
      <c r="O214" s="359">
        <f t="shared" ca="1" si="378"/>
        <v>0</v>
      </c>
      <c r="P214" s="359">
        <f t="shared" ca="1" si="396"/>
        <v>0</v>
      </c>
      <c r="R214" s="362">
        <f t="shared" ca="1" si="426"/>
        <v>325</v>
      </c>
      <c r="S214" s="362">
        <v>205</v>
      </c>
      <c r="T214" s="371">
        <f t="shared" ca="1" si="427"/>
        <v>0</v>
      </c>
      <c r="U214" s="359">
        <f t="shared" ca="1" si="379"/>
        <v>0</v>
      </c>
      <c r="V214" s="359">
        <f t="shared" ca="1" si="380"/>
        <v>0</v>
      </c>
      <c r="W214" s="359">
        <f t="shared" ca="1" si="381"/>
        <v>0</v>
      </c>
      <c r="X214" s="359">
        <f t="shared" ca="1" si="382"/>
        <v>0</v>
      </c>
      <c r="Y214" s="359">
        <f t="shared" ca="1" si="397"/>
        <v>0</v>
      </c>
      <c r="AA214" s="362">
        <f t="shared" ca="1" si="398"/>
        <v>325</v>
      </c>
      <c r="AB214" s="362">
        <v>206</v>
      </c>
      <c r="AC214" s="371">
        <f t="shared" ca="1" si="399"/>
        <v>0</v>
      </c>
      <c r="AD214" s="359">
        <f t="shared" ca="1" si="323"/>
        <v>0</v>
      </c>
      <c r="AE214" s="359">
        <f t="shared" ca="1" si="324"/>
        <v>0</v>
      </c>
      <c r="AF214" s="359">
        <f t="shared" ca="1" si="325"/>
        <v>0</v>
      </c>
      <c r="AG214" s="359">
        <f t="shared" ca="1" si="326"/>
        <v>0</v>
      </c>
      <c r="AH214" s="359">
        <f t="shared" ca="1" si="383"/>
        <v>0</v>
      </c>
      <c r="AJ214" s="362">
        <f t="shared" ca="1" si="400"/>
        <v>325</v>
      </c>
      <c r="AK214" s="362">
        <v>206</v>
      </c>
      <c r="AL214" s="371">
        <f t="shared" ca="1" si="401"/>
        <v>0</v>
      </c>
      <c r="AM214" s="359">
        <f t="shared" ca="1" si="327"/>
        <v>0</v>
      </c>
      <c r="AN214" s="359">
        <f t="shared" ca="1" si="328"/>
        <v>0</v>
      </c>
      <c r="AO214" s="359">
        <f t="shared" ca="1" si="329"/>
        <v>0</v>
      </c>
      <c r="AP214" s="359">
        <f t="shared" ca="1" si="330"/>
        <v>0</v>
      </c>
      <c r="AQ214" s="359">
        <f t="shared" ca="1" si="384"/>
        <v>0</v>
      </c>
      <c r="AS214" s="362">
        <f t="shared" ca="1" si="402"/>
        <v>325</v>
      </c>
      <c r="AT214" s="362">
        <v>206</v>
      </c>
      <c r="AU214" s="371">
        <f t="shared" ca="1" si="403"/>
        <v>0</v>
      </c>
      <c r="AV214" s="359">
        <f t="shared" ca="1" si="331"/>
        <v>0</v>
      </c>
      <c r="AW214" s="359">
        <f t="shared" ca="1" si="332"/>
        <v>0</v>
      </c>
      <c r="AX214" s="359">
        <f t="shared" ca="1" si="333"/>
        <v>0</v>
      </c>
      <c r="AY214" s="359">
        <f t="shared" ca="1" si="334"/>
        <v>0</v>
      </c>
      <c r="AZ214" s="359">
        <f t="shared" ca="1" si="385"/>
        <v>0</v>
      </c>
      <c r="BB214" s="362">
        <f t="shared" ca="1" si="404"/>
        <v>325</v>
      </c>
      <c r="BC214" s="362">
        <v>206</v>
      </c>
      <c r="BD214" s="371">
        <f t="shared" ca="1" si="405"/>
        <v>0</v>
      </c>
      <c r="BE214" s="359">
        <f t="shared" ca="1" si="335"/>
        <v>0</v>
      </c>
      <c r="BF214" s="359">
        <f t="shared" ca="1" si="336"/>
        <v>0</v>
      </c>
      <c r="BG214" s="359">
        <f t="shared" ca="1" si="337"/>
        <v>0</v>
      </c>
      <c r="BH214" s="359">
        <f t="shared" ca="1" si="338"/>
        <v>0</v>
      </c>
      <c r="BI214" s="359">
        <f t="shared" ca="1" si="386"/>
        <v>0</v>
      </c>
      <c r="BK214" s="362">
        <f t="shared" ca="1" si="406"/>
        <v>325</v>
      </c>
      <c r="BL214" s="362">
        <v>206</v>
      </c>
      <c r="BM214" s="371">
        <f t="shared" ca="1" si="407"/>
        <v>0</v>
      </c>
      <c r="BN214" s="359">
        <f t="shared" ca="1" si="339"/>
        <v>0</v>
      </c>
      <c r="BO214" s="359">
        <f t="shared" ca="1" si="340"/>
        <v>0</v>
      </c>
      <c r="BP214" s="359">
        <f t="shared" ca="1" si="341"/>
        <v>0</v>
      </c>
      <c r="BQ214" s="359">
        <f t="shared" ca="1" si="342"/>
        <v>0</v>
      </c>
      <c r="BR214" s="359">
        <f t="shared" ca="1" si="387"/>
        <v>0</v>
      </c>
      <c r="BT214" s="362">
        <f t="shared" ca="1" si="408"/>
        <v>325</v>
      </c>
      <c r="BU214" s="362">
        <v>206</v>
      </c>
      <c r="BV214" s="371">
        <f t="shared" ca="1" si="409"/>
        <v>0</v>
      </c>
      <c r="BW214" s="359">
        <f t="shared" ca="1" si="343"/>
        <v>0</v>
      </c>
      <c r="BX214" s="359">
        <f t="shared" ca="1" si="344"/>
        <v>0</v>
      </c>
      <c r="BY214" s="359">
        <f t="shared" ca="1" si="345"/>
        <v>0</v>
      </c>
      <c r="BZ214" s="359">
        <f t="shared" ca="1" si="346"/>
        <v>0</v>
      </c>
      <c r="CA214" s="359">
        <f t="shared" ca="1" si="388"/>
        <v>0</v>
      </c>
      <c r="CC214" s="362">
        <f t="shared" ca="1" si="410"/>
        <v>325</v>
      </c>
      <c r="CD214" s="362">
        <v>206</v>
      </c>
      <c r="CE214" s="371">
        <f t="shared" ca="1" si="411"/>
        <v>0</v>
      </c>
      <c r="CF214" s="359">
        <f t="shared" ca="1" si="347"/>
        <v>0</v>
      </c>
      <c r="CG214" s="359">
        <f t="shared" ca="1" si="348"/>
        <v>0</v>
      </c>
      <c r="CH214" s="359">
        <f t="shared" ca="1" si="349"/>
        <v>0</v>
      </c>
      <c r="CI214" s="359">
        <f t="shared" ca="1" si="350"/>
        <v>0</v>
      </c>
      <c r="CJ214" s="359">
        <f t="shared" ca="1" si="389"/>
        <v>0</v>
      </c>
      <c r="CL214" s="362">
        <f t="shared" ca="1" si="412"/>
        <v>325</v>
      </c>
      <c r="CM214" s="362">
        <v>206</v>
      </c>
      <c r="CN214" s="371">
        <f t="shared" ca="1" si="413"/>
        <v>0</v>
      </c>
      <c r="CO214" s="359">
        <f t="shared" ca="1" si="351"/>
        <v>0</v>
      </c>
      <c r="CP214" s="359">
        <f t="shared" ca="1" si="352"/>
        <v>0</v>
      </c>
      <c r="CQ214" s="359">
        <f t="shared" ca="1" si="353"/>
        <v>0</v>
      </c>
      <c r="CR214" s="359">
        <f t="shared" ca="1" si="354"/>
        <v>0</v>
      </c>
      <c r="CS214" s="359">
        <f t="shared" ca="1" si="390"/>
        <v>0</v>
      </c>
      <c r="CU214" s="362">
        <f t="shared" ca="1" si="414"/>
        <v>325</v>
      </c>
      <c r="CV214" s="362">
        <v>206</v>
      </c>
      <c r="CW214" s="371">
        <f t="shared" ca="1" si="415"/>
        <v>0</v>
      </c>
      <c r="CX214" s="359">
        <f t="shared" ca="1" si="355"/>
        <v>0</v>
      </c>
      <c r="CY214" s="359">
        <f t="shared" ca="1" si="356"/>
        <v>0</v>
      </c>
      <c r="CZ214" s="359">
        <f t="shared" ca="1" si="357"/>
        <v>0</v>
      </c>
      <c r="DA214" s="359">
        <f t="shared" ca="1" si="358"/>
        <v>0</v>
      </c>
      <c r="DB214" s="359">
        <f t="shared" ca="1" si="391"/>
        <v>0</v>
      </c>
      <c r="DD214" s="362">
        <f t="shared" ca="1" si="416"/>
        <v>325</v>
      </c>
      <c r="DE214" s="362">
        <v>206</v>
      </c>
      <c r="DF214" s="371">
        <f t="shared" ca="1" si="417"/>
        <v>0</v>
      </c>
      <c r="DG214" s="359">
        <f t="shared" ca="1" si="359"/>
        <v>0</v>
      </c>
      <c r="DH214" s="359">
        <f t="shared" ca="1" si="360"/>
        <v>0</v>
      </c>
      <c r="DI214" s="359">
        <f t="shared" ca="1" si="361"/>
        <v>0</v>
      </c>
      <c r="DJ214" s="359">
        <f t="shared" ca="1" si="362"/>
        <v>0</v>
      </c>
      <c r="DK214" s="359">
        <f t="shared" ca="1" si="392"/>
        <v>0</v>
      </c>
      <c r="DM214" s="362">
        <f t="shared" ca="1" si="418"/>
        <v>325</v>
      </c>
      <c r="DN214" s="362">
        <v>206</v>
      </c>
      <c r="DO214" s="371">
        <f t="shared" ca="1" si="419"/>
        <v>0</v>
      </c>
      <c r="DP214" s="359">
        <f t="shared" ca="1" si="363"/>
        <v>0</v>
      </c>
      <c r="DQ214" s="359">
        <f t="shared" ca="1" si="364"/>
        <v>0</v>
      </c>
      <c r="DR214" s="359">
        <f t="shared" ca="1" si="365"/>
        <v>0</v>
      </c>
      <c r="DS214" s="359">
        <f t="shared" ca="1" si="366"/>
        <v>0</v>
      </c>
      <c r="DT214" s="359">
        <f t="shared" ca="1" si="393"/>
        <v>0</v>
      </c>
      <c r="DV214" s="362">
        <f t="shared" ca="1" si="420"/>
        <v>325</v>
      </c>
      <c r="DW214" s="362">
        <v>206</v>
      </c>
      <c r="DX214" s="371">
        <f t="shared" ca="1" si="421"/>
        <v>0</v>
      </c>
      <c r="DY214" s="359">
        <f t="shared" ca="1" si="367"/>
        <v>0</v>
      </c>
      <c r="DZ214" s="359">
        <f t="shared" ca="1" si="368"/>
        <v>0</v>
      </c>
      <c r="EA214" s="359">
        <f t="shared" ca="1" si="369"/>
        <v>0</v>
      </c>
      <c r="EB214" s="359">
        <f t="shared" ca="1" si="370"/>
        <v>0</v>
      </c>
      <c r="EC214" s="359">
        <f t="shared" ca="1" si="394"/>
        <v>0</v>
      </c>
      <c r="EE214" s="362">
        <f t="shared" ca="1" si="422"/>
        <v>325</v>
      </c>
      <c r="EF214" s="362">
        <v>206</v>
      </c>
      <c r="EG214" s="371">
        <f t="shared" ca="1" si="423"/>
        <v>0</v>
      </c>
      <c r="EH214" s="359">
        <f t="shared" ca="1" si="371"/>
        <v>0</v>
      </c>
      <c r="EI214" s="359">
        <f t="shared" ca="1" si="372"/>
        <v>0</v>
      </c>
      <c r="EJ214" s="359">
        <f t="shared" ca="1" si="373"/>
        <v>0</v>
      </c>
      <c r="EK214" s="359">
        <f t="shared" ca="1" si="374"/>
        <v>0</v>
      </c>
      <c r="EL214" s="359">
        <f t="shared" ca="1" si="395"/>
        <v>0</v>
      </c>
    </row>
    <row r="215" spans="6:142" x14ac:dyDescent="0.35">
      <c r="F215" s="372">
        <f ca="1">IFERROR(INDEX('Inflation Rates'!$A$16:$H$138,MATCH('TSP Traditional'!$H215,'Inflation Rates'!$A$16:$A$138,0),8)/INDEX('Inflation Rates'!$A$16:$H$138,MATCH('TSP Traditional'!$H215,'Inflation Rates'!$A$16:$A$138,0)-1,8)-1,F214)</f>
        <v>2.0000000000000018E-2</v>
      </c>
      <c r="G215" s="372">
        <f ca="1">IFERROR(INDEX('Inflation Rates'!$A$16:$H$138,MATCH('TSP Traditional'!$H215,'Inflation Rates'!$A$16:$A$138,0),6)/INDEX('Inflation Rates'!$A$16:$H$138,MATCH('TSP Traditional'!$H215,'Inflation Rates'!$A$16:$A$138,0)-1,6)-1,G214)</f>
        <v>2.0999999999999908E-2</v>
      </c>
      <c r="H215" s="362">
        <f t="shared" ca="1" si="424"/>
        <v>2226</v>
      </c>
      <c r="I215" s="362">
        <f t="shared" ca="1" si="425"/>
        <v>326</v>
      </c>
      <c r="J215" s="362">
        <v>207</v>
      </c>
      <c r="K215" s="371">
        <f t="shared" ca="1" si="322"/>
        <v>0</v>
      </c>
      <c r="L215" s="359">
        <f t="shared" ca="1" si="375"/>
        <v>0</v>
      </c>
      <c r="M215" s="359">
        <f t="shared" ca="1" si="376"/>
        <v>0</v>
      </c>
      <c r="N215" s="359">
        <f t="shared" ca="1" si="377"/>
        <v>0</v>
      </c>
      <c r="O215" s="359">
        <f t="shared" ca="1" si="378"/>
        <v>0</v>
      </c>
      <c r="P215" s="359">
        <f t="shared" ca="1" si="396"/>
        <v>0</v>
      </c>
      <c r="R215" s="362">
        <f t="shared" ca="1" si="426"/>
        <v>326</v>
      </c>
      <c r="S215" s="362">
        <v>206</v>
      </c>
      <c r="T215" s="371">
        <f t="shared" ca="1" si="427"/>
        <v>0</v>
      </c>
      <c r="U215" s="359">
        <f t="shared" ca="1" si="379"/>
        <v>0</v>
      </c>
      <c r="V215" s="359">
        <f t="shared" ca="1" si="380"/>
        <v>0</v>
      </c>
      <c r="W215" s="359">
        <f t="shared" ca="1" si="381"/>
        <v>0</v>
      </c>
      <c r="X215" s="359">
        <f t="shared" ca="1" si="382"/>
        <v>0</v>
      </c>
      <c r="Y215" s="359">
        <f t="shared" ca="1" si="397"/>
        <v>0</v>
      </c>
      <c r="AA215" s="362">
        <f t="shared" ca="1" si="398"/>
        <v>326</v>
      </c>
      <c r="AB215" s="362">
        <v>207</v>
      </c>
      <c r="AC215" s="371">
        <f t="shared" ca="1" si="399"/>
        <v>0</v>
      </c>
      <c r="AD215" s="359">
        <f t="shared" ca="1" si="323"/>
        <v>0</v>
      </c>
      <c r="AE215" s="359">
        <f t="shared" ca="1" si="324"/>
        <v>0</v>
      </c>
      <c r="AF215" s="359">
        <f t="shared" ca="1" si="325"/>
        <v>0</v>
      </c>
      <c r="AG215" s="359">
        <f t="shared" ca="1" si="326"/>
        <v>0</v>
      </c>
      <c r="AH215" s="359">
        <f t="shared" ca="1" si="383"/>
        <v>0</v>
      </c>
      <c r="AJ215" s="362">
        <f t="shared" ca="1" si="400"/>
        <v>326</v>
      </c>
      <c r="AK215" s="362">
        <v>207</v>
      </c>
      <c r="AL215" s="371">
        <f t="shared" ca="1" si="401"/>
        <v>0</v>
      </c>
      <c r="AM215" s="359">
        <f t="shared" ca="1" si="327"/>
        <v>0</v>
      </c>
      <c r="AN215" s="359">
        <f t="shared" ca="1" si="328"/>
        <v>0</v>
      </c>
      <c r="AO215" s="359">
        <f t="shared" ca="1" si="329"/>
        <v>0</v>
      </c>
      <c r="AP215" s="359">
        <f t="shared" ca="1" si="330"/>
        <v>0</v>
      </c>
      <c r="AQ215" s="359">
        <f t="shared" ca="1" si="384"/>
        <v>0</v>
      </c>
      <c r="AS215" s="362">
        <f t="shared" ca="1" si="402"/>
        <v>326</v>
      </c>
      <c r="AT215" s="362">
        <v>207</v>
      </c>
      <c r="AU215" s="371">
        <f t="shared" ca="1" si="403"/>
        <v>0</v>
      </c>
      <c r="AV215" s="359">
        <f t="shared" ca="1" si="331"/>
        <v>0</v>
      </c>
      <c r="AW215" s="359">
        <f t="shared" ca="1" si="332"/>
        <v>0</v>
      </c>
      <c r="AX215" s="359">
        <f t="shared" ca="1" si="333"/>
        <v>0</v>
      </c>
      <c r="AY215" s="359">
        <f t="shared" ca="1" si="334"/>
        <v>0</v>
      </c>
      <c r="AZ215" s="359">
        <f t="shared" ca="1" si="385"/>
        <v>0</v>
      </c>
      <c r="BB215" s="362">
        <f t="shared" ca="1" si="404"/>
        <v>326</v>
      </c>
      <c r="BC215" s="362">
        <v>207</v>
      </c>
      <c r="BD215" s="371">
        <f t="shared" ca="1" si="405"/>
        <v>0</v>
      </c>
      <c r="BE215" s="359">
        <f t="shared" ca="1" si="335"/>
        <v>0</v>
      </c>
      <c r="BF215" s="359">
        <f t="shared" ca="1" si="336"/>
        <v>0</v>
      </c>
      <c r="BG215" s="359">
        <f t="shared" ca="1" si="337"/>
        <v>0</v>
      </c>
      <c r="BH215" s="359">
        <f t="shared" ca="1" si="338"/>
        <v>0</v>
      </c>
      <c r="BI215" s="359">
        <f t="shared" ca="1" si="386"/>
        <v>0</v>
      </c>
      <c r="BK215" s="362">
        <f t="shared" ca="1" si="406"/>
        <v>326</v>
      </c>
      <c r="BL215" s="362">
        <v>207</v>
      </c>
      <c r="BM215" s="371">
        <f t="shared" ca="1" si="407"/>
        <v>0</v>
      </c>
      <c r="BN215" s="359">
        <f t="shared" ca="1" si="339"/>
        <v>0</v>
      </c>
      <c r="BO215" s="359">
        <f t="shared" ca="1" si="340"/>
        <v>0</v>
      </c>
      <c r="BP215" s="359">
        <f t="shared" ca="1" si="341"/>
        <v>0</v>
      </c>
      <c r="BQ215" s="359">
        <f t="shared" ca="1" si="342"/>
        <v>0</v>
      </c>
      <c r="BR215" s="359">
        <f t="shared" ca="1" si="387"/>
        <v>0</v>
      </c>
      <c r="BT215" s="362">
        <f t="shared" ca="1" si="408"/>
        <v>326</v>
      </c>
      <c r="BU215" s="362">
        <v>207</v>
      </c>
      <c r="BV215" s="371">
        <f t="shared" ca="1" si="409"/>
        <v>0</v>
      </c>
      <c r="BW215" s="359">
        <f t="shared" ca="1" si="343"/>
        <v>0</v>
      </c>
      <c r="BX215" s="359">
        <f t="shared" ca="1" si="344"/>
        <v>0</v>
      </c>
      <c r="BY215" s="359">
        <f t="shared" ca="1" si="345"/>
        <v>0</v>
      </c>
      <c r="BZ215" s="359">
        <f t="shared" ca="1" si="346"/>
        <v>0</v>
      </c>
      <c r="CA215" s="359">
        <f t="shared" ca="1" si="388"/>
        <v>0</v>
      </c>
      <c r="CC215" s="362">
        <f t="shared" ca="1" si="410"/>
        <v>326</v>
      </c>
      <c r="CD215" s="362">
        <v>207</v>
      </c>
      <c r="CE215" s="371">
        <f t="shared" ca="1" si="411"/>
        <v>0</v>
      </c>
      <c r="CF215" s="359">
        <f t="shared" ca="1" si="347"/>
        <v>0</v>
      </c>
      <c r="CG215" s="359">
        <f t="shared" ca="1" si="348"/>
        <v>0</v>
      </c>
      <c r="CH215" s="359">
        <f t="shared" ca="1" si="349"/>
        <v>0</v>
      </c>
      <c r="CI215" s="359">
        <f t="shared" ca="1" si="350"/>
        <v>0</v>
      </c>
      <c r="CJ215" s="359">
        <f t="shared" ca="1" si="389"/>
        <v>0</v>
      </c>
      <c r="CL215" s="362">
        <f t="shared" ca="1" si="412"/>
        <v>326</v>
      </c>
      <c r="CM215" s="362">
        <v>207</v>
      </c>
      <c r="CN215" s="371">
        <f t="shared" ca="1" si="413"/>
        <v>0</v>
      </c>
      <c r="CO215" s="359">
        <f t="shared" ca="1" si="351"/>
        <v>0</v>
      </c>
      <c r="CP215" s="359">
        <f t="shared" ca="1" si="352"/>
        <v>0</v>
      </c>
      <c r="CQ215" s="359">
        <f t="shared" ca="1" si="353"/>
        <v>0</v>
      </c>
      <c r="CR215" s="359">
        <f t="shared" ca="1" si="354"/>
        <v>0</v>
      </c>
      <c r="CS215" s="359">
        <f t="shared" ca="1" si="390"/>
        <v>0</v>
      </c>
      <c r="CU215" s="362">
        <f t="shared" ca="1" si="414"/>
        <v>326</v>
      </c>
      <c r="CV215" s="362">
        <v>207</v>
      </c>
      <c r="CW215" s="371">
        <f t="shared" ca="1" si="415"/>
        <v>0</v>
      </c>
      <c r="CX215" s="359">
        <f t="shared" ca="1" si="355"/>
        <v>0</v>
      </c>
      <c r="CY215" s="359">
        <f t="shared" ca="1" si="356"/>
        <v>0</v>
      </c>
      <c r="CZ215" s="359">
        <f t="shared" ca="1" si="357"/>
        <v>0</v>
      </c>
      <c r="DA215" s="359">
        <f t="shared" ca="1" si="358"/>
        <v>0</v>
      </c>
      <c r="DB215" s="359">
        <f t="shared" ca="1" si="391"/>
        <v>0</v>
      </c>
      <c r="DD215" s="362">
        <f t="shared" ca="1" si="416"/>
        <v>326</v>
      </c>
      <c r="DE215" s="362">
        <v>207</v>
      </c>
      <c r="DF215" s="371">
        <f t="shared" ca="1" si="417"/>
        <v>0</v>
      </c>
      <c r="DG215" s="359">
        <f t="shared" ca="1" si="359"/>
        <v>0</v>
      </c>
      <c r="DH215" s="359">
        <f t="shared" ca="1" si="360"/>
        <v>0</v>
      </c>
      <c r="DI215" s="359">
        <f t="shared" ca="1" si="361"/>
        <v>0</v>
      </c>
      <c r="DJ215" s="359">
        <f t="shared" ca="1" si="362"/>
        <v>0</v>
      </c>
      <c r="DK215" s="359">
        <f t="shared" ca="1" si="392"/>
        <v>0</v>
      </c>
      <c r="DM215" s="362">
        <f t="shared" ca="1" si="418"/>
        <v>326</v>
      </c>
      <c r="DN215" s="362">
        <v>207</v>
      </c>
      <c r="DO215" s="371">
        <f t="shared" ca="1" si="419"/>
        <v>0</v>
      </c>
      <c r="DP215" s="359">
        <f t="shared" ca="1" si="363"/>
        <v>0</v>
      </c>
      <c r="DQ215" s="359">
        <f t="shared" ca="1" si="364"/>
        <v>0</v>
      </c>
      <c r="DR215" s="359">
        <f t="shared" ca="1" si="365"/>
        <v>0</v>
      </c>
      <c r="DS215" s="359">
        <f t="shared" ca="1" si="366"/>
        <v>0</v>
      </c>
      <c r="DT215" s="359">
        <f t="shared" ca="1" si="393"/>
        <v>0</v>
      </c>
      <c r="DV215" s="362">
        <f t="shared" ca="1" si="420"/>
        <v>326</v>
      </c>
      <c r="DW215" s="362">
        <v>207</v>
      </c>
      <c r="DX215" s="371">
        <f t="shared" ca="1" si="421"/>
        <v>0</v>
      </c>
      <c r="DY215" s="359">
        <f t="shared" ca="1" si="367"/>
        <v>0</v>
      </c>
      <c r="DZ215" s="359">
        <f t="shared" ca="1" si="368"/>
        <v>0</v>
      </c>
      <c r="EA215" s="359">
        <f t="shared" ca="1" si="369"/>
        <v>0</v>
      </c>
      <c r="EB215" s="359">
        <f t="shared" ca="1" si="370"/>
        <v>0</v>
      </c>
      <c r="EC215" s="359">
        <f t="shared" ca="1" si="394"/>
        <v>0</v>
      </c>
      <c r="EE215" s="362">
        <f t="shared" ca="1" si="422"/>
        <v>326</v>
      </c>
      <c r="EF215" s="362">
        <v>207</v>
      </c>
      <c r="EG215" s="371">
        <f t="shared" ca="1" si="423"/>
        <v>0</v>
      </c>
      <c r="EH215" s="359">
        <f t="shared" ca="1" si="371"/>
        <v>0</v>
      </c>
      <c r="EI215" s="359">
        <f t="shared" ca="1" si="372"/>
        <v>0</v>
      </c>
      <c r="EJ215" s="359">
        <f t="shared" ca="1" si="373"/>
        <v>0</v>
      </c>
      <c r="EK215" s="359">
        <f t="shared" ca="1" si="374"/>
        <v>0</v>
      </c>
      <c r="EL215" s="359">
        <f t="shared" ca="1" si="395"/>
        <v>0</v>
      </c>
    </row>
    <row r="216" spans="6:142" x14ac:dyDescent="0.35">
      <c r="F216" s="372">
        <f ca="1">IFERROR(INDEX('Inflation Rates'!$A$16:$H$138,MATCH('TSP Traditional'!$H216,'Inflation Rates'!$A$16:$A$138,0),8)/INDEX('Inflation Rates'!$A$16:$H$138,MATCH('TSP Traditional'!$H216,'Inflation Rates'!$A$16:$A$138,0)-1,8)-1,F215)</f>
        <v>2.0000000000000018E-2</v>
      </c>
      <c r="G216" s="372">
        <f ca="1">IFERROR(INDEX('Inflation Rates'!$A$16:$H$138,MATCH('TSP Traditional'!$H216,'Inflation Rates'!$A$16:$A$138,0),6)/INDEX('Inflation Rates'!$A$16:$H$138,MATCH('TSP Traditional'!$H216,'Inflation Rates'!$A$16:$A$138,0)-1,6)-1,G215)</f>
        <v>2.0999999999999908E-2</v>
      </c>
      <c r="H216" s="362">
        <f t="shared" ca="1" si="424"/>
        <v>2227</v>
      </c>
      <c r="I216" s="362">
        <f t="shared" ca="1" si="425"/>
        <v>327</v>
      </c>
      <c r="J216" s="362">
        <v>208</v>
      </c>
      <c r="K216" s="371">
        <f t="shared" ca="1" si="322"/>
        <v>0</v>
      </c>
      <c r="L216" s="359">
        <f t="shared" ca="1" si="375"/>
        <v>0</v>
      </c>
      <c r="M216" s="359">
        <f t="shared" ca="1" si="376"/>
        <v>0</v>
      </c>
      <c r="N216" s="359">
        <f t="shared" ca="1" si="377"/>
        <v>0</v>
      </c>
      <c r="O216" s="359">
        <f t="shared" ca="1" si="378"/>
        <v>0</v>
      </c>
      <c r="P216" s="359">
        <f t="shared" ca="1" si="396"/>
        <v>0</v>
      </c>
      <c r="R216" s="362">
        <f t="shared" ca="1" si="426"/>
        <v>327</v>
      </c>
      <c r="S216" s="362">
        <v>207</v>
      </c>
      <c r="T216" s="371">
        <f t="shared" ca="1" si="427"/>
        <v>0</v>
      </c>
      <c r="U216" s="359">
        <f t="shared" ca="1" si="379"/>
        <v>0</v>
      </c>
      <c r="V216" s="359">
        <f t="shared" ca="1" si="380"/>
        <v>0</v>
      </c>
      <c r="W216" s="359">
        <f t="shared" ca="1" si="381"/>
        <v>0</v>
      </c>
      <c r="X216" s="359">
        <f t="shared" ca="1" si="382"/>
        <v>0</v>
      </c>
      <c r="Y216" s="359">
        <f t="shared" ca="1" si="397"/>
        <v>0</v>
      </c>
      <c r="AA216" s="362">
        <f t="shared" ca="1" si="398"/>
        <v>327</v>
      </c>
      <c r="AB216" s="362">
        <v>208</v>
      </c>
      <c r="AC216" s="371">
        <f t="shared" ca="1" si="399"/>
        <v>0</v>
      </c>
      <c r="AD216" s="359">
        <f t="shared" ca="1" si="323"/>
        <v>0</v>
      </c>
      <c r="AE216" s="359">
        <f t="shared" ca="1" si="324"/>
        <v>0</v>
      </c>
      <c r="AF216" s="359">
        <f t="shared" ca="1" si="325"/>
        <v>0</v>
      </c>
      <c r="AG216" s="359">
        <f t="shared" ca="1" si="326"/>
        <v>0</v>
      </c>
      <c r="AH216" s="359">
        <f t="shared" ca="1" si="383"/>
        <v>0</v>
      </c>
      <c r="AJ216" s="362">
        <f t="shared" ca="1" si="400"/>
        <v>327</v>
      </c>
      <c r="AK216" s="362">
        <v>208</v>
      </c>
      <c r="AL216" s="371">
        <f t="shared" ca="1" si="401"/>
        <v>0</v>
      </c>
      <c r="AM216" s="359">
        <f t="shared" ca="1" si="327"/>
        <v>0</v>
      </c>
      <c r="AN216" s="359">
        <f t="shared" ca="1" si="328"/>
        <v>0</v>
      </c>
      <c r="AO216" s="359">
        <f t="shared" ca="1" si="329"/>
        <v>0</v>
      </c>
      <c r="AP216" s="359">
        <f t="shared" ca="1" si="330"/>
        <v>0</v>
      </c>
      <c r="AQ216" s="359">
        <f t="shared" ca="1" si="384"/>
        <v>0</v>
      </c>
      <c r="AS216" s="362">
        <f t="shared" ca="1" si="402"/>
        <v>327</v>
      </c>
      <c r="AT216" s="362">
        <v>208</v>
      </c>
      <c r="AU216" s="371">
        <f t="shared" ca="1" si="403"/>
        <v>0</v>
      </c>
      <c r="AV216" s="359">
        <f t="shared" ca="1" si="331"/>
        <v>0</v>
      </c>
      <c r="AW216" s="359">
        <f t="shared" ca="1" si="332"/>
        <v>0</v>
      </c>
      <c r="AX216" s="359">
        <f t="shared" ca="1" si="333"/>
        <v>0</v>
      </c>
      <c r="AY216" s="359">
        <f t="shared" ca="1" si="334"/>
        <v>0</v>
      </c>
      <c r="AZ216" s="359">
        <f t="shared" ca="1" si="385"/>
        <v>0</v>
      </c>
      <c r="BB216" s="362">
        <f t="shared" ca="1" si="404"/>
        <v>327</v>
      </c>
      <c r="BC216" s="362">
        <v>208</v>
      </c>
      <c r="BD216" s="371">
        <f t="shared" ca="1" si="405"/>
        <v>0</v>
      </c>
      <c r="BE216" s="359">
        <f t="shared" ca="1" si="335"/>
        <v>0</v>
      </c>
      <c r="BF216" s="359">
        <f t="shared" ca="1" si="336"/>
        <v>0</v>
      </c>
      <c r="BG216" s="359">
        <f t="shared" ca="1" si="337"/>
        <v>0</v>
      </c>
      <c r="BH216" s="359">
        <f t="shared" ca="1" si="338"/>
        <v>0</v>
      </c>
      <c r="BI216" s="359">
        <f t="shared" ca="1" si="386"/>
        <v>0</v>
      </c>
      <c r="BK216" s="362">
        <f t="shared" ca="1" si="406"/>
        <v>327</v>
      </c>
      <c r="BL216" s="362">
        <v>208</v>
      </c>
      <c r="BM216" s="371">
        <f t="shared" ca="1" si="407"/>
        <v>0</v>
      </c>
      <c r="BN216" s="359">
        <f t="shared" ca="1" si="339"/>
        <v>0</v>
      </c>
      <c r="BO216" s="359">
        <f t="shared" ca="1" si="340"/>
        <v>0</v>
      </c>
      <c r="BP216" s="359">
        <f t="shared" ca="1" si="341"/>
        <v>0</v>
      </c>
      <c r="BQ216" s="359">
        <f t="shared" ca="1" si="342"/>
        <v>0</v>
      </c>
      <c r="BR216" s="359">
        <f t="shared" ca="1" si="387"/>
        <v>0</v>
      </c>
      <c r="BT216" s="362">
        <f t="shared" ca="1" si="408"/>
        <v>327</v>
      </c>
      <c r="BU216" s="362">
        <v>208</v>
      </c>
      <c r="BV216" s="371">
        <f t="shared" ca="1" si="409"/>
        <v>0</v>
      </c>
      <c r="BW216" s="359">
        <f t="shared" ca="1" si="343"/>
        <v>0</v>
      </c>
      <c r="BX216" s="359">
        <f t="shared" ca="1" si="344"/>
        <v>0</v>
      </c>
      <c r="BY216" s="359">
        <f t="shared" ca="1" si="345"/>
        <v>0</v>
      </c>
      <c r="BZ216" s="359">
        <f t="shared" ca="1" si="346"/>
        <v>0</v>
      </c>
      <c r="CA216" s="359">
        <f t="shared" ca="1" si="388"/>
        <v>0</v>
      </c>
      <c r="CC216" s="362">
        <f t="shared" ca="1" si="410"/>
        <v>327</v>
      </c>
      <c r="CD216" s="362">
        <v>208</v>
      </c>
      <c r="CE216" s="371">
        <f t="shared" ca="1" si="411"/>
        <v>0</v>
      </c>
      <c r="CF216" s="359">
        <f t="shared" ca="1" si="347"/>
        <v>0</v>
      </c>
      <c r="CG216" s="359">
        <f t="shared" ca="1" si="348"/>
        <v>0</v>
      </c>
      <c r="CH216" s="359">
        <f t="shared" ca="1" si="349"/>
        <v>0</v>
      </c>
      <c r="CI216" s="359">
        <f t="shared" ca="1" si="350"/>
        <v>0</v>
      </c>
      <c r="CJ216" s="359">
        <f t="shared" ca="1" si="389"/>
        <v>0</v>
      </c>
      <c r="CL216" s="362">
        <f t="shared" ca="1" si="412"/>
        <v>327</v>
      </c>
      <c r="CM216" s="362">
        <v>208</v>
      </c>
      <c r="CN216" s="371">
        <f t="shared" ca="1" si="413"/>
        <v>0</v>
      </c>
      <c r="CO216" s="359">
        <f t="shared" ca="1" si="351"/>
        <v>0</v>
      </c>
      <c r="CP216" s="359">
        <f t="shared" ca="1" si="352"/>
        <v>0</v>
      </c>
      <c r="CQ216" s="359">
        <f t="shared" ca="1" si="353"/>
        <v>0</v>
      </c>
      <c r="CR216" s="359">
        <f t="shared" ca="1" si="354"/>
        <v>0</v>
      </c>
      <c r="CS216" s="359">
        <f t="shared" ca="1" si="390"/>
        <v>0</v>
      </c>
      <c r="CU216" s="362">
        <f t="shared" ca="1" si="414"/>
        <v>327</v>
      </c>
      <c r="CV216" s="362">
        <v>208</v>
      </c>
      <c r="CW216" s="371">
        <f t="shared" ca="1" si="415"/>
        <v>0</v>
      </c>
      <c r="CX216" s="359">
        <f t="shared" ca="1" si="355"/>
        <v>0</v>
      </c>
      <c r="CY216" s="359">
        <f t="shared" ca="1" si="356"/>
        <v>0</v>
      </c>
      <c r="CZ216" s="359">
        <f t="shared" ca="1" si="357"/>
        <v>0</v>
      </c>
      <c r="DA216" s="359">
        <f t="shared" ca="1" si="358"/>
        <v>0</v>
      </c>
      <c r="DB216" s="359">
        <f t="shared" ca="1" si="391"/>
        <v>0</v>
      </c>
      <c r="DD216" s="362">
        <f t="shared" ca="1" si="416"/>
        <v>327</v>
      </c>
      <c r="DE216" s="362">
        <v>208</v>
      </c>
      <c r="DF216" s="371">
        <f t="shared" ca="1" si="417"/>
        <v>0</v>
      </c>
      <c r="DG216" s="359">
        <f t="shared" ca="1" si="359"/>
        <v>0</v>
      </c>
      <c r="DH216" s="359">
        <f t="shared" ca="1" si="360"/>
        <v>0</v>
      </c>
      <c r="DI216" s="359">
        <f t="shared" ca="1" si="361"/>
        <v>0</v>
      </c>
      <c r="DJ216" s="359">
        <f t="shared" ca="1" si="362"/>
        <v>0</v>
      </c>
      <c r="DK216" s="359">
        <f t="shared" ca="1" si="392"/>
        <v>0</v>
      </c>
      <c r="DM216" s="362">
        <f t="shared" ca="1" si="418"/>
        <v>327</v>
      </c>
      <c r="DN216" s="362">
        <v>208</v>
      </c>
      <c r="DO216" s="371">
        <f t="shared" ca="1" si="419"/>
        <v>0</v>
      </c>
      <c r="DP216" s="359">
        <f t="shared" ca="1" si="363"/>
        <v>0</v>
      </c>
      <c r="DQ216" s="359">
        <f t="shared" ca="1" si="364"/>
        <v>0</v>
      </c>
      <c r="DR216" s="359">
        <f t="shared" ca="1" si="365"/>
        <v>0</v>
      </c>
      <c r="DS216" s="359">
        <f t="shared" ca="1" si="366"/>
        <v>0</v>
      </c>
      <c r="DT216" s="359">
        <f t="shared" ca="1" si="393"/>
        <v>0</v>
      </c>
      <c r="DV216" s="362">
        <f t="shared" ca="1" si="420"/>
        <v>327</v>
      </c>
      <c r="DW216" s="362">
        <v>208</v>
      </c>
      <c r="DX216" s="371">
        <f t="shared" ca="1" si="421"/>
        <v>0</v>
      </c>
      <c r="DY216" s="359">
        <f t="shared" ca="1" si="367"/>
        <v>0</v>
      </c>
      <c r="DZ216" s="359">
        <f t="shared" ca="1" si="368"/>
        <v>0</v>
      </c>
      <c r="EA216" s="359">
        <f t="shared" ca="1" si="369"/>
        <v>0</v>
      </c>
      <c r="EB216" s="359">
        <f t="shared" ca="1" si="370"/>
        <v>0</v>
      </c>
      <c r="EC216" s="359">
        <f t="shared" ca="1" si="394"/>
        <v>0</v>
      </c>
      <c r="EE216" s="362">
        <f t="shared" ca="1" si="422"/>
        <v>327</v>
      </c>
      <c r="EF216" s="362">
        <v>208</v>
      </c>
      <c r="EG216" s="371">
        <f t="shared" ca="1" si="423"/>
        <v>0</v>
      </c>
      <c r="EH216" s="359">
        <f t="shared" ca="1" si="371"/>
        <v>0</v>
      </c>
      <c r="EI216" s="359">
        <f t="shared" ca="1" si="372"/>
        <v>0</v>
      </c>
      <c r="EJ216" s="359">
        <f t="shared" ca="1" si="373"/>
        <v>0</v>
      </c>
      <c r="EK216" s="359">
        <f t="shared" ca="1" si="374"/>
        <v>0</v>
      </c>
      <c r="EL216" s="359">
        <f t="shared" ca="1" si="395"/>
        <v>0</v>
      </c>
    </row>
    <row r="217" spans="6:142" x14ac:dyDescent="0.35">
      <c r="F217" s="372">
        <f ca="1">IFERROR(INDEX('Inflation Rates'!$A$16:$H$138,MATCH('TSP Traditional'!$H217,'Inflation Rates'!$A$16:$A$138,0),8)/INDEX('Inflation Rates'!$A$16:$H$138,MATCH('TSP Traditional'!$H217,'Inflation Rates'!$A$16:$A$138,0)-1,8)-1,F216)</f>
        <v>2.0000000000000018E-2</v>
      </c>
      <c r="G217" s="372">
        <f ca="1">IFERROR(INDEX('Inflation Rates'!$A$16:$H$138,MATCH('TSP Traditional'!$H217,'Inflation Rates'!$A$16:$A$138,0),6)/INDEX('Inflation Rates'!$A$16:$H$138,MATCH('TSP Traditional'!$H217,'Inflation Rates'!$A$16:$A$138,0)-1,6)-1,G216)</f>
        <v>2.0999999999999908E-2</v>
      </c>
      <c r="H217" s="362">
        <f t="shared" ca="1" si="424"/>
        <v>2228</v>
      </c>
      <c r="I217" s="362">
        <f t="shared" ca="1" si="425"/>
        <v>328</v>
      </c>
      <c r="J217" s="362">
        <v>209</v>
      </c>
      <c r="K217" s="371">
        <f t="shared" ca="1" si="322"/>
        <v>0</v>
      </c>
      <c r="L217" s="359">
        <f t="shared" ca="1" si="375"/>
        <v>0</v>
      </c>
      <c r="M217" s="359">
        <f t="shared" ca="1" si="376"/>
        <v>0</v>
      </c>
      <c r="N217" s="359">
        <f t="shared" ca="1" si="377"/>
        <v>0</v>
      </c>
      <c r="O217" s="359">
        <f t="shared" ca="1" si="378"/>
        <v>0</v>
      </c>
      <c r="P217" s="359">
        <f t="shared" ca="1" si="396"/>
        <v>0</v>
      </c>
      <c r="R217" s="362">
        <f t="shared" ca="1" si="426"/>
        <v>328</v>
      </c>
      <c r="S217" s="362">
        <v>208</v>
      </c>
      <c r="T217" s="371">
        <f t="shared" ca="1" si="427"/>
        <v>0</v>
      </c>
      <c r="U217" s="359">
        <f t="shared" ca="1" si="379"/>
        <v>0</v>
      </c>
      <c r="V217" s="359">
        <f t="shared" ca="1" si="380"/>
        <v>0</v>
      </c>
      <c r="W217" s="359">
        <f t="shared" ca="1" si="381"/>
        <v>0</v>
      </c>
      <c r="X217" s="359">
        <f t="shared" ca="1" si="382"/>
        <v>0</v>
      </c>
      <c r="Y217" s="359">
        <f t="shared" ca="1" si="397"/>
        <v>0</v>
      </c>
      <c r="AA217" s="362">
        <f t="shared" ca="1" si="398"/>
        <v>328</v>
      </c>
      <c r="AB217" s="362">
        <v>209</v>
      </c>
      <c r="AC217" s="371">
        <f t="shared" ca="1" si="399"/>
        <v>0</v>
      </c>
      <c r="AD217" s="359">
        <f t="shared" ca="1" si="323"/>
        <v>0</v>
      </c>
      <c r="AE217" s="359">
        <f t="shared" ca="1" si="324"/>
        <v>0</v>
      </c>
      <c r="AF217" s="359">
        <f t="shared" ca="1" si="325"/>
        <v>0</v>
      </c>
      <c r="AG217" s="359">
        <f t="shared" ca="1" si="326"/>
        <v>0</v>
      </c>
      <c r="AH217" s="359">
        <f t="shared" ca="1" si="383"/>
        <v>0</v>
      </c>
      <c r="AJ217" s="362">
        <f t="shared" ca="1" si="400"/>
        <v>328</v>
      </c>
      <c r="AK217" s="362">
        <v>209</v>
      </c>
      <c r="AL217" s="371">
        <f t="shared" ca="1" si="401"/>
        <v>0</v>
      </c>
      <c r="AM217" s="359">
        <f t="shared" ca="1" si="327"/>
        <v>0</v>
      </c>
      <c r="AN217" s="359">
        <f t="shared" ca="1" si="328"/>
        <v>0</v>
      </c>
      <c r="AO217" s="359">
        <f t="shared" ca="1" si="329"/>
        <v>0</v>
      </c>
      <c r="AP217" s="359">
        <f t="shared" ca="1" si="330"/>
        <v>0</v>
      </c>
      <c r="AQ217" s="359">
        <f t="shared" ca="1" si="384"/>
        <v>0</v>
      </c>
      <c r="AS217" s="362">
        <f t="shared" ca="1" si="402"/>
        <v>328</v>
      </c>
      <c r="AT217" s="362">
        <v>209</v>
      </c>
      <c r="AU217" s="371">
        <f t="shared" ca="1" si="403"/>
        <v>0</v>
      </c>
      <c r="AV217" s="359">
        <f t="shared" ca="1" si="331"/>
        <v>0</v>
      </c>
      <c r="AW217" s="359">
        <f t="shared" ca="1" si="332"/>
        <v>0</v>
      </c>
      <c r="AX217" s="359">
        <f t="shared" ca="1" si="333"/>
        <v>0</v>
      </c>
      <c r="AY217" s="359">
        <f t="shared" ca="1" si="334"/>
        <v>0</v>
      </c>
      <c r="AZ217" s="359">
        <f t="shared" ca="1" si="385"/>
        <v>0</v>
      </c>
      <c r="BB217" s="362">
        <f t="shared" ca="1" si="404"/>
        <v>328</v>
      </c>
      <c r="BC217" s="362">
        <v>209</v>
      </c>
      <c r="BD217" s="371">
        <f t="shared" ca="1" si="405"/>
        <v>0</v>
      </c>
      <c r="BE217" s="359">
        <f t="shared" ca="1" si="335"/>
        <v>0</v>
      </c>
      <c r="BF217" s="359">
        <f t="shared" ca="1" si="336"/>
        <v>0</v>
      </c>
      <c r="BG217" s="359">
        <f t="shared" ca="1" si="337"/>
        <v>0</v>
      </c>
      <c r="BH217" s="359">
        <f t="shared" ca="1" si="338"/>
        <v>0</v>
      </c>
      <c r="BI217" s="359">
        <f t="shared" ca="1" si="386"/>
        <v>0</v>
      </c>
      <c r="BK217" s="362">
        <f t="shared" ca="1" si="406"/>
        <v>328</v>
      </c>
      <c r="BL217" s="362">
        <v>209</v>
      </c>
      <c r="BM217" s="371">
        <f t="shared" ca="1" si="407"/>
        <v>0</v>
      </c>
      <c r="BN217" s="359">
        <f t="shared" ca="1" si="339"/>
        <v>0</v>
      </c>
      <c r="BO217" s="359">
        <f t="shared" ca="1" si="340"/>
        <v>0</v>
      </c>
      <c r="BP217" s="359">
        <f t="shared" ca="1" si="341"/>
        <v>0</v>
      </c>
      <c r="BQ217" s="359">
        <f t="shared" ca="1" si="342"/>
        <v>0</v>
      </c>
      <c r="BR217" s="359">
        <f t="shared" ca="1" si="387"/>
        <v>0</v>
      </c>
      <c r="BT217" s="362">
        <f t="shared" ca="1" si="408"/>
        <v>328</v>
      </c>
      <c r="BU217" s="362">
        <v>209</v>
      </c>
      <c r="BV217" s="371">
        <f t="shared" ca="1" si="409"/>
        <v>0</v>
      </c>
      <c r="BW217" s="359">
        <f t="shared" ca="1" si="343"/>
        <v>0</v>
      </c>
      <c r="BX217" s="359">
        <f t="shared" ca="1" si="344"/>
        <v>0</v>
      </c>
      <c r="BY217" s="359">
        <f t="shared" ca="1" si="345"/>
        <v>0</v>
      </c>
      <c r="BZ217" s="359">
        <f t="shared" ca="1" si="346"/>
        <v>0</v>
      </c>
      <c r="CA217" s="359">
        <f t="shared" ca="1" si="388"/>
        <v>0</v>
      </c>
      <c r="CC217" s="362">
        <f t="shared" ca="1" si="410"/>
        <v>328</v>
      </c>
      <c r="CD217" s="362">
        <v>209</v>
      </c>
      <c r="CE217" s="371">
        <f t="shared" ca="1" si="411"/>
        <v>0</v>
      </c>
      <c r="CF217" s="359">
        <f t="shared" ca="1" si="347"/>
        <v>0</v>
      </c>
      <c r="CG217" s="359">
        <f t="shared" ca="1" si="348"/>
        <v>0</v>
      </c>
      <c r="CH217" s="359">
        <f t="shared" ca="1" si="349"/>
        <v>0</v>
      </c>
      <c r="CI217" s="359">
        <f t="shared" ca="1" si="350"/>
        <v>0</v>
      </c>
      <c r="CJ217" s="359">
        <f t="shared" ca="1" si="389"/>
        <v>0</v>
      </c>
      <c r="CL217" s="362">
        <f t="shared" ca="1" si="412"/>
        <v>328</v>
      </c>
      <c r="CM217" s="362">
        <v>209</v>
      </c>
      <c r="CN217" s="371">
        <f t="shared" ca="1" si="413"/>
        <v>0</v>
      </c>
      <c r="CO217" s="359">
        <f t="shared" ca="1" si="351"/>
        <v>0</v>
      </c>
      <c r="CP217" s="359">
        <f t="shared" ca="1" si="352"/>
        <v>0</v>
      </c>
      <c r="CQ217" s="359">
        <f t="shared" ca="1" si="353"/>
        <v>0</v>
      </c>
      <c r="CR217" s="359">
        <f t="shared" ca="1" si="354"/>
        <v>0</v>
      </c>
      <c r="CS217" s="359">
        <f t="shared" ca="1" si="390"/>
        <v>0</v>
      </c>
      <c r="CU217" s="362">
        <f t="shared" ca="1" si="414"/>
        <v>328</v>
      </c>
      <c r="CV217" s="362">
        <v>209</v>
      </c>
      <c r="CW217" s="371">
        <f t="shared" ca="1" si="415"/>
        <v>0</v>
      </c>
      <c r="CX217" s="359">
        <f t="shared" ca="1" si="355"/>
        <v>0</v>
      </c>
      <c r="CY217" s="359">
        <f t="shared" ca="1" si="356"/>
        <v>0</v>
      </c>
      <c r="CZ217" s="359">
        <f t="shared" ca="1" si="357"/>
        <v>0</v>
      </c>
      <c r="DA217" s="359">
        <f t="shared" ca="1" si="358"/>
        <v>0</v>
      </c>
      <c r="DB217" s="359">
        <f t="shared" ca="1" si="391"/>
        <v>0</v>
      </c>
      <c r="DD217" s="362">
        <f t="shared" ca="1" si="416"/>
        <v>328</v>
      </c>
      <c r="DE217" s="362">
        <v>209</v>
      </c>
      <c r="DF217" s="371">
        <f t="shared" ca="1" si="417"/>
        <v>0</v>
      </c>
      <c r="DG217" s="359">
        <f t="shared" ca="1" si="359"/>
        <v>0</v>
      </c>
      <c r="DH217" s="359">
        <f t="shared" ca="1" si="360"/>
        <v>0</v>
      </c>
      <c r="DI217" s="359">
        <f t="shared" ca="1" si="361"/>
        <v>0</v>
      </c>
      <c r="DJ217" s="359">
        <f t="shared" ca="1" si="362"/>
        <v>0</v>
      </c>
      <c r="DK217" s="359">
        <f t="shared" ca="1" si="392"/>
        <v>0</v>
      </c>
      <c r="DM217" s="362">
        <f t="shared" ca="1" si="418"/>
        <v>328</v>
      </c>
      <c r="DN217" s="362">
        <v>209</v>
      </c>
      <c r="DO217" s="371">
        <f t="shared" ca="1" si="419"/>
        <v>0</v>
      </c>
      <c r="DP217" s="359">
        <f t="shared" ca="1" si="363"/>
        <v>0</v>
      </c>
      <c r="DQ217" s="359">
        <f t="shared" ca="1" si="364"/>
        <v>0</v>
      </c>
      <c r="DR217" s="359">
        <f t="shared" ca="1" si="365"/>
        <v>0</v>
      </c>
      <c r="DS217" s="359">
        <f t="shared" ca="1" si="366"/>
        <v>0</v>
      </c>
      <c r="DT217" s="359">
        <f t="shared" ca="1" si="393"/>
        <v>0</v>
      </c>
      <c r="DV217" s="362">
        <f t="shared" ca="1" si="420"/>
        <v>328</v>
      </c>
      <c r="DW217" s="362">
        <v>209</v>
      </c>
      <c r="DX217" s="371">
        <f t="shared" ca="1" si="421"/>
        <v>0</v>
      </c>
      <c r="DY217" s="359">
        <f t="shared" ca="1" si="367"/>
        <v>0</v>
      </c>
      <c r="DZ217" s="359">
        <f t="shared" ca="1" si="368"/>
        <v>0</v>
      </c>
      <c r="EA217" s="359">
        <f t="shared" ca="1" si="369"/>
        <v>0</v>
      </c>
      <c r="EB217" s="359">
        <f t="shared" ca="1" si="370"/>
        <v>0</v>
      </c>
      <c r="EC217" s="359">
        <f t="shared" ca="1" si="394"/>
        <v>0</v>
      </c>
      <c r="EE217" s="362">
        <f t="shared" ca="1" si="422"/>
        <v>328</v>
      </c>
      <c r="EF217" s="362">
        <v>209</v>
      </c>
      <c r="EG217" s="371">
        <f t="shared" ca="1" si="423"/>
        <v>0</v>
      </c>
      <c r="EH217" s="359">
        <f t="shared" ca="1" si="371"/>
        <v>0</v>
      </c>
      <c r="EI217" s="359">
        <f t="shared" ca="1" si="372"/>
        <v>0</v>
      </c>
      <c r="EJ217" s="359">
        <f t="shared" ca="1" si="373"/>
        <v>0</v>
      </c>
      <c r="EK217" s="359">
        <f t="shared" ca="1" si="374"/>
        <v>0</v>
      </c>
      <c r="EL217" s="359">
        <f t="shared" ca="1" si="395"/>
        <v>0</v>
      </c>
    </row>
    <row r="218" spans="6:142" x14ac:dyDescent="0.35">
      <c r="F218" s="372">
        <f ca="1">IFERROR(INDEX('Inflation Rates'!$A$16:$H$138,MATCH('TSP Traditional'!$H218,'Inflation Rates'!$A$16:$A$138,0),8)/INDEX('Inflation Rates'!$A$16:$H$138,MATCH('TSP Traditional'!$H218,'Inflation Rates'!$A$16:$A$138,0)-1,8)-1,F217)</f>
        <v>2.0000000000000018E-2</v>
      </c>
      <c r="G218" s="372">
        <f ca="1">IFERROR(INDEX('Inflation Rates'!$A$16:$H$138,MATCH('TSP Traditional'!$H218,'Inflation Rates'!$A$16:$A$138,0),6)/INDEX('Inflation Rates'!$A$16:$H$138,MATCH('TSP Traditional'!$H218,'Inflation Rates'!$A$16:$A$138,0)-1,6)-1,G217)</f>
        <v>2.0999999999999908E-2</v>
      </c>
      <c r="H218" s="362">
        <f t="shared" ca="1" si="424"/>
        <v>2229</v>
      </c>
      <c r="I218" s="362">
        <f t="shared" ca="1" si="425"/>
        <v>329</v>
      </c>
      <c r="J218" s="362">
        <v>210</v>
      </c>
      <c r="K218" s="371">
        <f t="shared" ca="1" si="322"/>
        <v>0</v>
      </c>
      <c r="L218" s="359">
        <f t="shared" ca="1" si="375"/>
        <v>0</v>
      </c>
      <c r="M218" s="359">
        <f t="shared" ca="1" si="376"/>
        <v>0</v>
      </c>
      <c r="N218" s="359">
        <f t="shared" ca="1" si="377"/>
        <v>0</v>
      </c>
      <c r="O218" s="359">
        <f t="shared" ca="1" si="378"/>
        <v>0</v>
      </c>
      <c r="P218" s="359">
        <f t="shared" ca="1" si="396"/>
        <v>0</v>
      </c>
      <c r="R218" s="362">
        <f t="shared" ca="1" si="426"/>
        <v>329</v>
      </c>
      <c r="S218" s="362">
        <v>209</v>
      </c>
      <c r="T218" s="371">
        <f t="shared" ca="1" si="427"/>
        <v>0</v>
      </c>
      <c r="U218" s="359">
        <f t="shared" ca="1" si="379"/>
        <v>0</v>
      </c>
      <c r="V218" s="359">
        <f t="shared" ca="1" si="380"/>
        <v>0</v>
      </c>
      <c r="W218" s="359">
        <f t="shared" ca="1" si="381"/>
        <v>0</v>
      </c>
      <c r="X218" s="359">
        <f t="shared" ca="1" si="382"/>
        <v>0</v>
      </c>
      <c r="Y218" s="359">
        <f t="shared" ca="1" si="397"/>
        <v>0</v>
      </c>
      <c r="AA218" s="362">
        <f t="shared" ca="1" si="398"/>
        <v>329</v>
      </c>
      <c r="AB218" s="362">
        <v>210</v>
      </c>
      <c r="AC218" s="371">
        <f t="shared" ca="1" si="399"/>
        <v>0</v>
      </c>
      <c r="AD218" s="359">
        <f t="shared" ca="1" si="323"/>
        <v>0</v>
      </c>
      <c r="AE218" s="359">
        <f t="shared" ca="1" si="324"/>
        <v>0</v>
      </c>
      <c r="AF218" s="359">
        <f t="shared" ca="1" si="325"/>
        <v>0</v>
      </c>
      <c r="AG218" s="359">
        <f t="shared" ca="1" si="326"/>
        <v>0</v>
      </c>
      <c r="AH218" s="359">
        <f t="shared" ca="1" si="383"/>
        <v>0</v>
      </c>
      <c r="AJ218" s="362">
        <f t="shared" ca="1" si="400"/>
        <v>329</v>
      </c>
      <c r="AK218" s="362">
        <v>210</v>
      </c>
      <c r="AL218" s="371">
        <f t="shared" ca="1" si="401"/>
        <v>0</v>
      </c>
      <c r="AM218" s="359">
        <f t="shared" ca="1" si="327"/>
        <v>0</v>
      </c>
      <c r="AN218" s="359">
        <f t="shared" ca="1" si="328"/>
        <v>0</v>
      </c>
      <c r="AO218" s="359">
        <f t="shared" ca="1" si="329"/>
        <v>0</v>
      </c>
      <c r="AP218" s="359">
        <f t="shared" ca="1" si="330"/>
        <v>0</v>
      </c>
      <c r="AQ218" s="359">
        <f t="shared" ca="1" si="384"/>
        <v>0</v>
      </c>
      <c r="AS218" s="362">
        <f t="shared" ca="1" si="402"/>
        <v>329</v>
      </c>
      <c r="AT218" s="362">
        <v>210</v>
      </c>
      <c r="AU218" s="371">
        <f t="shared" ca="1" si="403"/>
        <v>0</v>
      </c>
      <c r="AV218" s="359">
        <f t="shared" ca="1" si="331"/>
        <v>0</v>
      </c>
      <c r="AW218" s="359">
        <f t="shared" ca="1" si="332"/>
        <v>0</v>
      </c>
      <c r="AX218" s="359">
        <f t="shared" ca="1" si="333"/>
        <v>0</v>
      </c>
      <c r="AY218" s="359">
        <f t="shared" ca="1" si="334"/>
        <v>0</v>
      </c>
      <c r="AZ218" s="359">
        <f t="shared" ca="1" si="385"/>
        <v>0</v>
      </c>
      <c r="BB218" s="362">
        <f t="shared" ca="1" si="404"/>
        <v>329</v>
      </c>
      <c r="BC218" s="362">
        <v>210</v>
      </c>
      <c r="BD218" s="371">
        <f t="shared" ca="1" si="405"/>
        <v>0</v>
      </c>
      <c r="BE218" s="359">
        <f t="shared" ca="1" si="335"/>
        <v>0</v>
      </c>
      <c r="BF218" s="359">
        <f t="shared" ca="1" si="336"/>
        <v>0</v>
      </c>
      <c r="BG218" s="359">
        <f t="shared" ca="1" si="337"/>
        <v>0</v>
      </c>
      <c r="BH218" s="359">
        <f t="shared" ca="1" si="338"/>
        <v>0</v>
      </c>
      <c r="BI218" s="359">
        <f t="shared" ca="1" si="386"/>
        <v>0</v>
      </c>
      <c r="BK218" s="362">
        <f t="shared" ca="1" si="406"/>
        <v>329</v>
      </c>
      <c r="BL218" s="362">
        <v>210</v>
      </c>
      <c r="BM218" s="371">
        <f t="shared" ca="1" si="407"/>
        <v>0</v>
      </c>
      <c r="BN218" s="359">
        <f t="shared" ca="1" si="339"/>
        <v>0</v>
      </c>
      <c r="BO218" s="359">
        <f t="shared" ca="1" si="340"/>
        <v>0</v>
      </c>
      <c r="BP218" s="359">
        <f t="shared" ca="1" si="341"/>
        <v>0</v>
      </c>
      <c r="BQ218" s="359">
        <f t="shared" ca="1" si="342"/>
        <v>0</v>
      </c>
      <c r="BR218" s="359">
        <f t="shared" ca="1" si="387"/>
        <v>0</v>
      </c>
      <c r="BT218" s="362">
        <f t="shared" ca="1" si="408"/>
        <v>329</v>
      </c>
      <c r="BU218" s="362">
        <v>210</v>
      </c>
      <c r="BV218" s="371">
        <f t="shared" ca="1" si="409"/>
        <v>0</v>
      </c>
      <c r="BW218" s="359">
        <f t="shared" ca="1" si="343"/>
        <v>0</v>
      </c>
      <c r="BX218" s="359">
        <f t="shared" ca="1" si="344"/>
        <v>0</v>
      </c>
      <c r="BY218" s="359">
        <f t="shared" ca="1" si="345"/>
        <v>0</v>
      </c>
      <c r="BZ218" s="359">
        <f t="shared" ca="1" si="346"/>
        <v>0</v>
      </c>
      <c r="CA218" s="359">
        <f t="shared" ca="1" si="388"/>
        <v>0</v>
      </c>
      <c r="CC218" s="362">
        <f t="shared" ca="1" si="410"/>
        <v>329</v>
      </c>
      <c r="CD218" s="362">
        <v>210</v>
      </c>
      <c r="CE218" s="371">
        <f t="shared" ca="1" si="411"/>
        <v>0</v>
      </c>
      <c r="CF218" s="359">
        <f t="shared" ca="1" si="347"/>
        <v>0</v>
      </c>
      <c r="CG218" s="359">
        <f t="shared" ca="1" si="348"/>
        <v>0</v>
      </c>
      <c r="CH218" s="359">
        <f t="shared" ca="1" si="349"/>
        <v>0</v>
      </c>
      <c r="CI218" s="359">
        <f t="shared" ca="1" si="350"/>
        <v>0</v>
      </c>
      <c r="CJ218" s="359">
        <f t="shared" ca="1" si="389"/>
        <v>0</v>
      </c>
      <c r="CL218" s="362">
        <f t="shared" ca="1" si="412"/>
        <v>329</v>
      </c>
      <c r="CM218" s="362">
        <v>210</v>
      </c>
      <c r="CN218" s="371">
        <f t="shared" ca="1" si="413"/>
        <v>0</v>
      </c>
      <c r="CO218" s="359">
        <f t="shared" ca="1" si="351"/>
        <v>0</v>
      </c>
      <c r="CP218" s="359">
        <f t="shared" ca="1" si="352"/>
        <v>0</v>
      </c>
      <c r="CQ218" s="359">
        <f t="shared" ca="1" si="353"/>
        <v>0</v>
      </c>
      <c r="CR218" s="359">
        <f t="shared" ca="1" si="354"/>
        <v>0</v>
      </c>
      <c r="CS218" s="359">
        <f t="shared" ca="1" si="390"/>
        <v>0</v>
      </c>
      <c r="CU218" s="362">
        <f t="shared" ca="1" si="414"/>
        <v>329</v>
      </c>
      <c r="CV218" s="362">
        <v>210</v>
      </c>
      <c r="CW218" s="371">
        <f t="shared" ca="1" si="415"/>
        <v>0</v>
      </c>
      <c r="CX218" s="359">
        <f t="shared" ca="1" si="355"/>
        <v>0</v>
      </c>
      <c r="CY218" s="359">
        <f t="shared" ca="1" si="356"/>
        <v>0</v>
      </c>
      <c r="CZ218" s="359">
        <f t="shared" ca="1" si="357"/>
        <v>0</v>
      </c>
      <c r="DA218" s="359">
        <f t="shared" ca="1" si="358"/>
        <v>0</v>
      </c>
      <c r="DB218" s="359">
        <f t="shared" ca="1" si="391"/>
        <v>0</v>
      </c>
      <c r="DD218" s="362">
        <f t="shared" ca="1" si="416"/>
        <v>329</v>
      </c>
      <c r="DE218" s="362">
        <v>210</v>
      </c>
      <c r="DF218" s="371">
        <f t="shared" ca="1" si="417"/>
        <v>0</v>
      </c>
      <c r="DG218" s="359">
        <f t="shared" ca="1" si="359"/>
        <v>0</v>
      </c>
      <c r="DH218" s="359">
        <f t="shared" ca="1" si="360"/>
        <v>0</v>
      </c>
      <c r="DI218" s="359">
        <f t="shared" ca="1" si="361"/>
        <v>0</v>
      </c>
      <c r="DJ218" s="359">
        <f t="shared" ca="1" si="362"/>
        <v>0</v>
      </c>
      <c r="DK218" s="359">
        <f t="shared" ca="1" si="392"/>
        <v>0</v>
      </c>
      <c r="DM218" s="362">
        <f t="shared" ca="1" si="418"/>
        <v>329</v>
      </c>
      <c r="DN218" s="362">
        <v>210</v>
      </c>
      <c r="DO218" s="371">
        <f t="shared" ca="1" si="419"/>
        <v>0</v>
      </c>
      <c r="DP218" s="359">
        <f t="shared" ca="1" si="363"/>
        <v>0</v>
      </c>
      <c r="DQ218" s="359">
        <f t="shared" ca="1" si="364"/>
        <v>0</v>
      </c>
      <c r="DR218" s="359">
        <f t="shared" ca="1" si="365"/>
        <v>0</v>
      </c>
      <c r="DS218" s="359">
        <f t="shared" ca="1" si="366"/>
        <v>0</v>
      </c>
      <c r="DT218" s="359">
        <f t="shared" ca="1" si="393"/>
        <v>0</v>
      </c>
      <c r="DV218" s="362">
        <f t="shared" ca="1" si="420"/>
        <v>329</v>
      </c>
      <c r="DW218" s="362">
        <v>210</v>
      </c>
      <c r="DX218" s="371">
        <f t="shared" ca="1" si="421"/>
        <v>0</v>
      </c>
      <c r="DY218" s="359">
        <f t="shared" ca="1" si="367"/>
        <v>0</v>
      </c>
      <c r="DZ218" s="359">
        <f t="shared" ca="1" si="368"/>
        <v>0</v>
      </c>
      <c r="EA218" s="359">
        <f t="shared" ca="1" si="369"/>
        <v>0</v>
      </c>
      <c r="EB218" s="359">
        <f t="shared" ca="1" si="370"/>
        <v>0</v>
      </c>
      <c r="EC218" s="359">
        <f t="shared" ca="1" si="394"/>
        <v>0</v>
      </c>
      <c r="EE218" s="362">
        <f t="shared" ca="1" si="422"/>
        <v>329</v>
      </c>
      <c r="EF218" s="362">
        <v>210</v>
      </c>
      <c r="EG218" s="371">
        <f t="shared" ca="1" si="423"/>
        <v>0</v>
      </c>
      <c r="EH218" s="359">
        <f t="shared" ca="1" si="371"/>
        <v>0</v>
      </c>
      <c r="EI218" s="359">
        <f t="shared" ca="1" si="372"/>
        <v>0</v>
      </c>
      <c r="EJ218" s="359">
        <f t="shared" ca="1" si="373"/>
        <v>0</v>
      </c>
      <c r="EK218" s="359">
        <f t="shared" ca="1" si="374"/>
        <v>0</v>
      </c>
      <c r="EL218" s="359">
        <f t="shared" ca="1" si="395"/>
        <v>0</v>
      </c>
    </row>
    <row r="219" spans="6:142" x14ac:dyDescent="0.35">
      <c r="F219" s="372">
        <f ca="1">IFERROR(INDEX('Inflation Rates'!$A$16:$H$138,MATCH('TSP Traditional'!$H219,'Inflation Rates'!$A$16:$A$138,0),8)/INDEX('Inflation Rates'!$A$16:$H$138,MATCH('TSP Traditional'!$H219,'Inflation Rates'!$A$16:$A$138,0)-1,8)-1,F218)</f>
        <v>2.0000000000000018E-2</v>
      </c>
      <c r="G219" s="372">
        <f ca="1">IFERROR(INDEX('Inflation Rates'!$A$16:$H$138,MATCH('TSP Traditional'!$H219,'Inflation Rates'!$A$16:$A$138,0),6)/INDEX('Inflation Rates'!$A$16:$H$138,MATCH('TSP Traditional'!$H219,'Inflation Rates'!$A$16:$A$138,0)-1,6)-1,G218)</f>
        <v>2.0999999999999908E-2</v>
      </c>
      <c r="H219" s="362">
        <f t="shared" ca="1" si="424"/>
        <v>2230</v>
      </c>
      <c r="I219" s="362">
        <f t="shared" ca="1" si="425"/>
        <v>330</v>
      </c>
      <c r="J219" s="362">
        <v>211</v>
      </c>
      <c r="K219" s="371">
        <f t="shared" ca="1" si="322"/>
        <v>0</v>
      </c>
      <c r="L219" s="359">
        <f t="shared" ca="1" si="375"/>
        <v>0</v>
      </c>
      <c r="M219" s="359">
        <f t="shared" ca="1" si="376"/>
        <v>0</v>
      </c>
      <c r="N219" s="359">
        <f t="shared" ca="1" si="377"/>
        <v>0</v>
      </c>
      <c r="O219" s="359">
        <f t="shared" ca="1" si="378"/>
        <v>0</v>
      </c>
      <c r="P219" s="359">
        <f t="shared" ca="1" si="396"/>
        <v>0</v>
      </c>
      <c r="R219" s="362">
        <f t="shared" ca="1" si="426"/>
        <v>330</v>
      </c>
      <c r="S219" s="362">
        <v>210</v>
      </c>
      <c r="T219" s="371">
        <f t="shared" ca="1" si="427"/>
        <v>0</v>
      </c>
      <c r="U219" s="359">
        <f t="shared" ca="1" si="379"/>
        <v>0</v>
      </c>
      <c r="V219" s="359">
        <f t="shared" ca="1" si="380"/>
        <v>0</v>
      </c>
      <c r="W219" s="359">
        <f t="shared" ca="1" si="381"/>
        <v>0</v>
      </c>
      <c r="X219" s="359">
        <f t="shared" ca="1" si="382"/>
        <v>0</v>
      </c>
      <c r="Y219" s="359">
        <f t="shared" ca="1" si="397"/>
        <v>0</v>
      </c>
      <c r="AA219" s="362">
        <f t="shared" ca="1" si="398"/>
        <v>330</v>
      </c>
      <c r="AB219" s="362">
        <v>211</v>
      </c>
      <c r="AC219" s="371">
        <f t="shared" ca="1" si="399"/>
        <v>0</v>
      </c>
      <c r="AD219" s="359">
        <f t="shared" ca="1" si="323"/>
        <v>0</v>
      </c>
      <c r="AE219" s="359">
        <f t="shared" ca="1" si="324"/>
        <v>0</v>
      </c>
      <c r="AF219" s="359">
        <f t="shared" ca="1" si="325"/>
        <v>0</v>
      </c>
      <c r="AG219" s="359">
        <f t="shared" ca="1" si="326"/>
        <v>0</v>
      </c>
      <c r="AH219" s="359">
        <f t="shared" ca="1" si="383"/>
        <v>0</v>
      </c>
      <c r="AJ219" s="362">
        <f t="shared" ca="1" si="400"/>
        <v>330</v>
      </c>
      <c r="AK219" s="362">
        <v>211</v>
      </c>
      <c r="AL219" s="371">
        <f t="shared" ca="1" si="401"/>
        <v>0</v>
      </c>
      <c r="AM219" s="359">
        <f t="shared" ca="1" si="327"/>
        <v>0</v>
      </c>
      <c r="AN219" s="359">
        <f t="shared" ca="1" si="328"/>
        <v>0</v>
      </c>
      <c r="AO219" s="359">
        <f t="shared" ca="1" si="329"/>
        <v>0</v>
      </c>
      <c r="AP219" s="359">
        <f t="shared" ca="1" si="330"/>
        <v>0</v>
      </c>
      <c r="AQ219" s="359">
        <f t="shared" ca="1" si="384"/>
        <v>0</v>
      </c>
      <c r="AS219" s="362">
        <f t="shared" ca="1" si="402"/>
        <v>330</v>
      </c>
      <c r="AT219" s="362">
        <v>211</v>
      </c>
      <c r="AU219" s="371">
        <f t="shared" ca="1" si="403"/>
        <v>0</v>
      </c>
      <c r="AV219" s="359">
        <f t="shared" ca="1" si="331"/>
        <v>0</v>
      </c>
      <c r="AW219" s="359">
        <f t="shared" ca="1" si="332"/>
        <v>0</v>
      </c>
      <c r="AX219" s="359">
        <f t="shared" ca="1" si="333"/>
        <v>0</v>
      </c>
      <c r="AY219" s="359">
        <f t="shared" ca="1" si="334"/>
        <v>0</v>
      </c>
      <c r="AZ219" s="359">
        <f t="shared" ca="1" si="385"/>
        <v>0</v>
      </c>
      <c r="BB219" s="362">
        <f t="shared" ca="1" si="404"/>
        <v>330</v>
      </c>
      <c r="BC219" s="362">
        <v>211</v>
      </c>
      <c r="BD219" s="371">
        <f t="shared" ca="1" si="405"/>
        <v>0</v>
      </c>
      <c r="BE219" s="359">
        <f t="shared" ca="1" si="335"/>
        <v>0</v>
      </c>
      <c r="BF219" s="359">
        <f t="shared" ca="1" si="336"/>
        <v>0</v>
      </c>
      <c r="BG219" s="359">
        <f t="shared" ca="1" si="337"/>
        <v>0</v>
      </c>
      <c r="BH219" s="359">
        <f t="shared" ca="1" si="338"/>
        <v>0</v>
      </c>
      <c r="BI219" s="359">
        <f t="shared" ca="1" si="386"/>
        <v>0</v>
      </c>
      <c r="BK219" s="362">
        <f t="shared" ca="1" si="406"/>
        <v>330</v>
      </c>
      <c r="BL219" s="362">
        <v>211</v>
      </c>
      <c r="BM219" s="371">
        <f t="shared" ca="1" si="407"/>
        <v>0</v>
      </c>
      <c r="BN219" s="359">
        <f t="shared" ca="1" si="339"/>
        <v>0</v>
      </c>
      <c r="BO219" s="359">
        <f t="shared" ca="1" si="340"/>
        <v>0</v>
      </c>
      <c r="BP219" s="359">
        <f t="shared" ca="1" si="341"/>
        <v>0</v>
      </c>
      <c r="BQ219" s="359">
        <f t="shared" ca="1" si="342"/>
        <v>0</v>
      </c>
      <c r="BR219" s="359">
        <f t="shared" ca="1" si="387"/>
        <v>0</v>
      </c>
      <c r="BT219" s="362">
        <f t="shared" ca="1" si="408"/>
        <v>330</v>
      </c>
      <c r="BU219" s="362">
        <v>211</v>
      </c>
      <c r="BV219" s="371">
        <f t="shared" ca="1" si="409"/>
        <v>0</v>
      </c>
      <c r="BW219" s="359">
        <f t="shared" ca="1" si="343"/>
        <v>0</v>
      </c>
      <c r="BX219" s="359">
        <f t="shared" ca="1" si="344"/>
        <v>0</v>
      </c>
      <c r="BY219" s="359">
        <f t="shared" ca="1" si="345"/>
        <v>0</v>
      </c>
      <c r="BZ219" s="359">
        <f t="shared" ca="1" si="346"/>
        <v>0</v>
      </c>
      <c r="CA219" s="359">
        <f t="shared" ca="1" si="388"/>
        <v>0</v>
      </c>
      <c r="CC219" s="362">
        <f t="shared" ca="1" si="410"/>
        <v>330</v>
      </c>
      <c r="CD219" s="362">
        <v>211</v>
      </c>
      <c r="CE219" s="371">
        <f t="shared" ca="1" si="411"/>
        <v>0</v>
      </c>
      <c r="CF219" s="359">
        <f t="shared" ca="1" si="347"/>
        <v>0</v>
      </c>
      <c r="CG219" s="359">
        <f t="shared" ca="1" si="348"/>
        <v>0</v>
      </c>
      <c r="CH219" s="359">
        <f t="shared" ca="1" si="349"/>
        <v>0</v>
      </c>
      <c r="CI219" s="359">
        <f t="shared" ca="1" si="350"/>
        <v>0</v>
      </c>
      <c r="CJ219" s="359">
        <f t="shared" ca="1" si="389"/>
        <v>0</v>
      </c>
      <c r="CL219" s="362">
        <f t="shared" ca="1" si="412"/>
        <v>330</v>
      </c>
      <c r="CM219" s="362">
        <v>211</v>
      </c>
      <c r="CN219" s="371">
        <f t="shared" ca="1" si="413"/>
        <v>0</v>
      </c>
      <c r="CO219" s="359">
        <f t="shared" ca="1" si="351"/>
        <v>0</v>
      </c>
      <c r="CP219" s="359">
        <f t="shared" ca="1" si="352"/>
        <v>0</v>
      </c>
      <c r="CQ219" s="359">
        <f t="shared" ca="1" si="353"/>
        <v>0</v>
      </c>
      <c r="CR219" s="359">
        <f t="shared" ca="1" si="354"/>
        <v>0</v>
      </c>
      <c r="CS219" s="359">
        <f t="shared" ca="1" si="390"/>
        <v>0</v>
      </c>
      <c r="CU219" s="362">
        <f t="shared" ca="1" si="414"/>
        <v>330</v>
      </c>
      <c r="CV219" s="362">
        <v>211</v>
      </c>
      <c r="CW219" s="371">
        <f t="shared" ca="1" si="415"/>
        <v>0</v>
      </c>
      <c r="CX219" s="359">
        <f t="shared" ca="1" si="355"/>
        <v>0</v>
      </c>
      <c r="CY219" s="359">
        <f t="shared" ca="1" si="356"/>
        <v>0</v>
      </c>
      <c r="CZ219" s="359">
        <f t="shared" ca="1" si="357"/>
        <v>0</v>
      </c>
      <c r="DA219" s="359">
        <f t="shared" ca="1" si="358"/>
        <v>0</v>
      </c>
      <c r="DB219" s="359">
        <f t="shared" ca="1" si="391"/>
        <v>0</v>
      </c>
      <c r="DD219" s="362">
        <f t="shared" ca="1" si="416"/>
        <v>330</v>
      </c>
      <c r="DE219" s="362">
        <v>211</v>
      </c>
      <c r="DF219" s="371">
        <f t="shared" ca="1" si="417"/>
        <v>0</v>
      </c>
      <c r="DG219" s="359">
        <f t="shared" ca="1" si="359"/>
        <v>0</v>
      </c>
      <c r="DH219" s="359">
        <f t="shared" ca="1" si="360"/>
        <v>0</v>
      </c>
      <c r="DI219" s="359">
        <f t="shared" ca="1" si="361"/>
        <v>0</v>
      </c>
      <c r="DJ219" s="359">
        <f t="shared" ca="1" si="362"/>
        <v>0</v>
      </c>
      <c r="DK219" s="359">
        <f t="shared" ca="1" si="392"/>
        <v>0</v>
      </c>
      <c r="DM219" s="362">
        <f t="shared" ca="1" si="418"/>
        <v>330</v>
      </c>
      <c r="DN219" s="362">
        <v>211</v>
      </c>
      <c r="DO219" s="371">
        <f t="shared" ca="1" si="419"/>
        <v>0</v>
      </c>
      <c r="DP219" s="359">
        <f t="shared" ca="1" si="363"/>
        <v>0</v>
      </c>
      <c r="DQ219" s="359">
        <f t="shared" ca="1" si="364"/>
        <v>0</v>
      </c>
      <c r="DR219" s="359">
        <f t="shared" ca="1" si="365"/>
        <v>0</v>
      </c>
      <c r="DS219" s="359">
        <f t="shared" ca="1" si="366"/>
        <v>0</v>
      </c>
      <c r="DT219" s="359">
        <f t="shared" ca="1" si="393"/>
        <v>0</v>
      </c>
      <c r="DV219" s="362">
        <f t="shared" ca="1" si="420"/>
        <v>330</v>
      </c>
      <c r="DW219" s="362">
        <v>211</v>
      </c>
      <c r="DX219" s="371">
        <f t="shared" ca="1" si="421"/>
        <v>0</v>
      </c>
      <c r="DY219" s="359">
        <f t="shared" ca="1" si="367"/>
        <v>0</v>
      </c>
      <c r="DZ219" s="359">
        <f t="shared" ca="1" si="368"/>
        <v>0</v>
      </c>
      <c r="EA219" s="359">
        <f t="shared" ca="1" si="369"/>
        <v>0</v>
      </c>
      <c r="EB219" s="359">
        <f t="shared" ca="1" si="370"/>
        <v>0</v>
      </c>
      <c r="EC219" s="359">
        <f t="shared" ca="1" si="394"/>
        <v>0</v>
      </c>
      <c r="EE219" s="362">
        <f t="shared" ca="1" si="422"/>
        <v>330</v>
      </c>
      <c r="EF219" s="362">
        <v>211</v>
      </c>
      <c r="EG219" s="371">
        <f t="shared" ca="1" si="423"/>
        <v>0</v>
      </c>
      <c r="EH219" s="359">
        <f t="shared" ca="1" si="371"/>
        <v>0</v>
      </c>
      <c r="EI219" s="359">
        <f t="shared" ca="1" si="372"/>
        <v>0</v>
      </c>
      <c r="EJ219" s="359">
        <f t="shared" ca="1" si="373"/>
        <v>0</v>
      </c>
      <c r="EK219" s="359">
        <f t="shared" ca="1" si="374"/>
        <v>0</v>
      </c>
      <c r="EL219" s="359">
        <f t="shared" ca="1" si="395"/>
        <v>0</v>
      </c>
    </row>
    <row r="220" spans="6:142" x14ac:dyDescent="0.35">
      <c r="G220" s="372">
        <f ca="1">IFERROR(INDEX('Inflation Rates'!$A$16:$H$138,MATCH('TSP Traditional'!$H220,'Inflation Rates'!$A$16:$A$138,0),6)/INDEX('Inflation Rates'!$A$16:$H$138,MATCH('TSP Traditional'!$H220,'Inflation Rates'!$A$16:$A$138,0)-1,6)-1,G219)</f>
        <v>2.0999999999999908E-2</v>
      </c>
      <c r="H220" s="362">
        <f t="shared" ca="1" si="424"/>
        <v>2231</v>
      </c>
      <c r="I220" s="362">
        <f t="shared" ca="1" si="425"/>
        <v>331</v>
      </c>
      <c r="J220" s="362">
        <v>212</v>
      </c>
      <c r="K220" s="371">
        <f t="shared" ca="1" si="322"/>
        <v>0</v>
      </c>
      <c r="L220" s="359">
        <f t="shared" ca="1" si="375"/>
        <v>0</v>
      </c>
      <c r="M220" s="359">
        <f t="shared" ca="1" si="376"/>
        <v>0</v>
      </c>
      <c r="N220" s="359">
        <f t="shared" ca="1" si="377"/>
        <v>0</v>
      </c>
      <c r="O220" s="359">
        <f t="shared" ca="1" si="378"/>
        <v>0</v>
      </c>
      <c r="P220" s="359">
        <f t="shared" ca="1" si="396"/>
        <v>0</v>
      </c>
      <c r="R220" s="362">
        <f t="shared" ca="1" si="426"/>
        <v>331</v>
      </c>
      <c r="S220" s="362">
        <v>211</v>
      </c>
      <c r="T220" s="371">
        <f t="shared" ca="1" si="427"/>
        <v>0</v>
      </c>
      <c r="U220" s="359">
        <f t="shared" ca="1" si="379"/>
        <v>0</v>
      </c>
      <c r="V220" s="359">
        <f t="shared" ca="1" si="380"/>
        <v>0</v>
      </c>
      <c r="W220" s="359">
        <f t="shared" ca="1" si="381"/>
        <v>0</v>
      </c>
      <c r="X220" s="359">
        <f t="shared" ca="1" si="382"/>
        <v>0</v>
      </c>
      <c r="Y220" s="359">
        <f t="shared" ca="1" si="397"/>
        <v>0</v>
      </c>
      <c r="AA220" s="362">
        <f t="shared" ca="1" si="398"/>
        <v>331</v>
      </c>
      <c r="AB220" s="362">
        <v>212</v>
      </c>
      <c r="AC220" s="371">
        <f t="shared" ca="1" si="399"/>
        <v>0</v>
      </c>
      <c r="AD220" s="359">
        <f t="shared" ca="1" si="323"/>
        <v>0</v>
      </c>
      <c r="AE220" s="359">
        <f t="shared" ca="1" si="324"/>
        <v>0</v>
      </c>
      <c r="AF220" s="359">
        <f t="shared" ca="1" si="325"/>
        <v>0</v>
      </c>
      <c r="AG220" s="359">
        <f t="shared" ca="1" si="326"/>
        <v>0</v>
      </c>
      <c r="AH220" s="359">
        <f t="shared" ca="1" si="383"/>
        <v>0</v>
      </c>
      <c r="AJ220" s="362">
        <f t="shared" ca="1" si="400"/>
        <v>331</v>
      </c>
      <c r="AK220" s="362">
        <v>212</v>
      </c>
      <c r="AL220" s="371">
        <f t="shared" ca="1" si="401"/>
        <v>0</v>
      </c>
      <c r="AM220" s="359">
        <f t="shared" ca="1" si="327"/>
        <v>0</v>
      </c>
      <c r="AN220" s="359">
        <f t="shared" ca="1" si="328"/>
        <v>0</v>
      </c>
      <c r="AO220" s="359">
        <f t="shared" ca="1" si="329"/>
        <v>0</v>
      </c>
      <c r="AP220" s="359">
        <f t="shared" ca="1" si="330"/>
        <v>0</v>
      </c>
      <c r="AQ220" s="359">
        <f t="shared" ca="1" si="384"/>
        <v>0</v>
      </c>
      <c r="AS220" s="362">
        <f t="shared" ca="1" si="402"/>
        <v>331</v>
      </c>
      <c r="AT220" s="362">
        <v>212</v>
      </c>
      <c r="AU220" s="371">
        <f t="shared" ca="1" si="403"/>
        <v>0</v>
      </c>
      <c r="AV220" s="359">
        <f t="shared" ca="1" si="331"/>
        <v>0</v>
      </c>
      <c r="AW220" s="359">
        <f t="shared" ca="1" si="332"/>
        <v>0</v>
      </c>
      <c r="AX220" s="359">
        <f t="shared" ca="1" si="333"/>
        <v>0</v>
      </c>
      <c r="AY220" s="359">
        <f t="shared" ca="1" si="334"/>
        <v>0</v>
      </c>
      <c r="AZ220" s="359">
        <f t="shared" ca="1" si="385"/>
        <v>0</v>
      </c>
      <c r="BB220" s="362">
        <f t="shared" ca="1" si="404"/>
        <v>331</v>
      </c>
      <c r="BC220" s="362">
        <v>212</v>
      </c>
      <c r="BD220" s="371">
        <f t="shared" ca="1" si="405"/>
        <v>0</v>
      </c>
      <c r="BE220" s="359">
        <f t="shared" ca="1" si="335"/>
        <v>0</v>
      </c>
      <c r="BF220" s="359">
        <f t="shared" ca="1" si="336"/>
        <v>0</v>
      </c>
      <c r="BG220" s="359">
        <f t="shared" ca="1" si="337"/>
        <v>0</v>
      </c>
      <c r="BH220" s="359">
        <f t="shared" ca="1" si="338"/>
        <v>0</v>
      </c>
      <c r="BI220" s="359">
        <f t="shared" ca="1" si="386"/>
        <v>0</v>
      </c>
      <c r="BK220" s="362">
        <f t="shared" ca="1" si="406"/>
        <v>331</v>
      </c>
      <c r="BL220" s="362">
        <v>212</v>
      </c>
      <c r="BM220" s="371">
        <f t="shared" ca="1" si="407"/>
        <v>0</v>
      </c>
      <c r="BN220" s="359">
        <f t="shared" ca="1" si="339"/>
        <v>0</v>
      </c>
      <c r="BO220" s="359">
        <f t="shared" ca="1" si="340"/>
        <v>0</v>
      </c>
      <c r="BP220" s="359">
        <f t="shared" ca="1" si="341"/>
        <v>0</v>
      </c>
      <c r="BQ220" s="359">
        <f t="shared" ca="1" si="342"/>
        <v>0</v>
      </c>
      <c r="BR220" s="359">
        <f t="shared" ca="1" si="387"/>
        <v>0</v>
      </c>
      <c r="BT220" s="362">
        <f t="shared" ca="1" si="408"/>
        <v>331</v>
      </c>
      <c r="BU220" s="362">
        <v>212</v>
      </c>
      <c r="BV220" s="371">
        <f t="shared" ca="1" si="409"/>
        <v>0</v>
      </c>
      <c r="BW220" s="359">
        <f t="shared" ca="1" si="343"/>
        <v>0</v>
      </c>
      <c r="BX220" s="359">
        <f t="shared" ca="1" si="344"/>
        <v>0</v>
      </c>
      <c r="BY220" s="359">
        <f t="shared" ca="1" si="345"/>
        <v>0</v>
      </c>
      <c r="BZ220" s="359">
        <f t="shared" ca="1" si="346"/>
        <v>0</v>
      </c>
      <c r="CA220" s="359">
        <f t="shared" ca="1" si="388"/>
        <v>0</v>
      </c>
      <c r="CC220" s="362">
        <f t="shared" ca="1" si="410"/>
        <v>331</v>
      </c>
      <c r="CD220" s="362">
        <v>212</v>
      </c>
      <c r="CE220" s="371">
        <f t="shared" ca="1" si="411"/>
        <v>0</v>
      </c>
      <c r="CF220" s="359">
        <f t="shared" ca="1" si="347"/>
        <v>0</v>
      </c>
      <c r="CG220" s="359">
        <f t="shared" ca="1" si="348"/>
        <v>0</v>
      </c>
      <c r="CH220" s="359">
        <f t="shared" ca="1" si="349"/>
        <v>0</v>
      </c>
      <c r="CI220" s="359">
        <f t="shared" ca="1" si="350"/>
        <v>0</v>
      </c>
      <c r="CJ220" s="359">
        <f t="shared" ca="1" si="389"/>
        <v>0</v>
      </c>
      <c r="CL220" s="362">
        <f t="shared" ca="1" si="412"/>
        <v>331</v>
      </c>
      <c r="CM220" s="362">
        <v>212</v>
      </c>
      <c r="CN220" s="371">
        <f t="shared" ca="1" si="413"/>
        <v>0</v>
      </c>
      <c r="CO220" s="359">
        <f t="shared" ca="1" si="351"/>
        <v>0</v>
      </c>
      <c r="CP220" s="359">
        <f t="shared" ca="1" si="352"/>
        <v>0</v>
      </c>
      <c r="CQ220" s="359">
        <f t="shared" ca="1" si="353"/>
        <v>0</v>
      </c>
      <c r="CR220" s="359">
        <f t="shared" ca="1" si="354"/>
        <v>0</v>
      </c>
      <c r="CS220" s="359">
        <f t="shared" ca="1" si="390"/>
        <v>0</v>
      </c>
      <c r="CU220" s="362">
        <f t="shared" ca="1" si="414"/>
        <v>331</v>
      </c>
      <c r="CV220" s="362">
        <v>212</v>
      </c>
      <c r="CW220" s="371">
        <f t="shared" ca="1" si="415"/>
        <v>0</v>
      </c>
      <c r="CX220" s="359">
        <f t="shared" ca="1" si="355"/>
        <v>0</v>
      </c>
      <c r="CY220" s="359">
        <f t="shared" ca="1" si="356"/>
        <v>0</v>
      </c>
      <c r="CZ220" s="359">
        <f t="shared" ca="1" si="357"/>
        <v>0</v>
      </c>
      <c r="DA220" s="359">
        <f t="shared" ca="1" si="358"/>
        <v>0</v>
      </c>
      <c r="DB220" s="359">
        <f t="shared" ca="1" si="391"/>
        <v>0</v>
      </c>
      <c r="DD220" s="362">
        <f t="shared" ca="1" si="416"/>
        <v>331</v>
      </c>
      <c r="DE220" s="362">
        <v>212</v>
      </c>
      <c r="DF220" s="371">
        <f t="shared" ca="1" si="417"/>
        <v>0</v>
      </c>
      <c r="DG220" s="359">
        <f t="shared" ca="1" si="359"/>
        <v>0</v>
      </c>
      <c r="DH220" s="359">
        <f t="shared" ca="1" si="360"/>
        <v>0</v>
      </c>
      <c r="DI220" s="359">
        <f t="shared" ca="1" si="361"/>
        <v>0</v>
      </c>
      <c r="DJ220" s="359">
        <f t="shared" ca="1" si="362"/>
        <v>0</v>
      </c>
      <c r="DK220" s="359">
        <f t="shared" ca="1" si="392"/>
        <v>0</v>
      </c>
      <c r="DM220" s="362">
        <f t="shared" ca="1" si="418"/>
        <v>331</v>
      </c>
      <c r="DN220" s="362">
        <v>212</v>
      </c>
      <c r="DO220" s="371">
        <f t="shared" ca="1" si="419"/>
        <v>0</v>
      </c>
      <c r="DP220" s="359">
        <f t="shared" ca="1" si="363"/>
        <v>0</v>
      </c>
      <c r="DQ220" s="359">
        <f t="shared" ca="1" si="364"/>
        <v>0</v>
      </c>
      <c r="DR220" s="359">
        <f t="shared" ca="1" si="365"/>
        <v>0</v>
      </c>
      <c r="DS220" s="359">
        <f t="shared" ca="1" si="366"/>
        <v>0</v>
      </c>
      <c r="DT220" s="359">
        <f t="shared" ca="1" si="393"/>
        <v>0</v>
      </c>
      <c r="DV220" s="362">
        <f t="shared" ca="1" si="420"/>
        <v>331</v>
      </c>
      <c r="DW220" s="362">
        <v>212</v>
      </c>
      <c r="DX220" s="371">
        <f t="shared" ca="1" si="421"/>
        <v>0</v>
      </c>
      <c r="DY220" s="359">
        <f t="shared" ca="1" si="367"/>
        <v>0</v>
      </c>
      <c r="DZ220" s="359">
        <f t="shared" ca="1" si="368"/>
        <v>0</v>
      </c>
      <c r="EA220" s="359">
        <f t="shared" ca="1" si="369"/>
        <v>0</v>
      </c>
      <c r="EB220" s="359">
        <f t="shared" ca="1" si="370"/>
        <v>0</v>
      </c>
      <c r="EC220" s="359">
        <f t="shared" ca="1" si="394"/>
        <v>0</v>
      </c>
      <c r="EE220" s="362">
        <f t="shared" ca="1" si="422"/>
        <v>331</v>
      </c>
      <c r="EF220" s="362">
        <v>212</v>
      </c>
      <c r="EG220" s="371">
        <f t="shared" ca="1" si="423"/>
        <v>0</v>
      </c>
      <c r="EH220" s="359">
        <f t="shared" ca="1" si="371"/>
        <v>0</v>
      </c>
      <c r="EI220" s="359">
        <f t="shared" ca="1" si="372"/>
        <v>0</v>
      </c>
      <c r="EJ220" s="359">
        <f t="shared" ca="1" si="373"/>
        <v>0</v>
      </c>
      <c r="EK220" s="359">
        <f t="shared" ca="1" si="374"/>
        <v>0</v>
      </c>
      <c r="EL220" s="359">
        <f t="shared" ca="1" si="395"/>
        <v>0</v>
      </c>
    </row>
    <row r="221" spans="6:142" x14ac:dyDescent="0.35">
      <c r="G221" s="372">
        <f ca="1">IFERROR(INDEX('Inflation Rates'!$A$16:$H$138,MATCH('TSP Traditional'!$H221,'Inflation Rates'!$A$16:$A$138,0),6)/INDEX('Inflation Rates'!$A$16:$H$138,MATCH('TSP Traditional'!$H221,'Inflation Rates'!$A$16:$A$138,0)-1,6)-1,G220)</f>
        <v>2.0999999999999908E-2</v>
      </c>
      <c r="H221" s="362">
        <f t="shared" ca="1" si="424"/>
        <v>2232</v>
      </c>
      <c r="I221" s="362">
        <f t="shared" ca="1" si="425"/>
        <v>332</v>
      </c>
      <c r="J221" s="362">
        <v>213</v>
      </c>
      <c r="K221" s="371">
        <f t="shared" ca="1" si="322"/>
        <v>0</v>
      </c>
      <c r="L221" s="359">
        <f t="shared" ca="1" si="375"/>
        <v>0</v>
      </c>
      <c r="M221" s="359">
        <f t="shared" ca="1" si="376"/>
        <v>0</v>
      </c>
      <c r="N221" s="359">
        <f t="shared" ca="1" si="377"/>
        <v>0</v>
      </c>
      <c r="O221" s="359">
        <f t="shared" ca="1" si="378"/>
        <v>0</v>
      </c>
      <c r="P221" s="359">
        <f t="shared" ca="1" si="396"/>
        <v>0</v>
      </c>
      <c r="R221" s="362">
        <f t="shared" ca="1" si="426"/>
        <v>332</v>
      </c>
      <c r="S221" s="362">
        <v>212</v>
      </c>
      <c r="T221" s="371">
        <f t="shared" ca="1" si="427"/>
        <v>0</v>
      </c>
      <c r="U221" s="359">
        <f t="shared" ca="1" si="379"/>
        <v>0</v>
      </c>
      <c r="V221" s="359">
        <f t="shared" ca="1" si="380"/>
        <v>0</v>
      </c>
      <c r="W221" s="359">
        <f t="shared" ca="1" si="381"/>
        <v>0</v>
      </c>
      <c r="X221" s="359">
        <f t="shared" ca="1" si="382"/>
        <v>0</v>
      </c>
      <c r="Y221" s="359">
        <f t="shared" ca="1" si="397"/>
        <v>0</v>
      </c>
      <c r="AA221" s="362">
        <f t="shared" ca="1" si="398"/>
        <v>332</v>
      </c>
      <c r="AB221" s="362">
        <v>213</v>
      </c>
      <c r="AC221" s="371">
        <f t="shared" ca="1" si="399"/>
        <v>0</v>
      </c>
      <c r="AD221" s="359">
        <f t="shared" ca="1" si="323"/>
        <v>0</v>
      </c>
      <c r="AE221" s="359">
        <f t="shared" ca="1" si="324"/>
        <v>0</v>
      </c>
      <c r="AF221" s="359">
        <f t="shared" ca="1" si="325"/>
        <v>0</v>
      </c>
      <c r="AG221" s="359">
        <f t="shared" ca="1" si="326"/>
        <v>0</v>
      </c>
      <c r="AH221" s="359">
        <f t="shared" ca="1" si="383"/>
        <v>0</v>
      </c>
      <c r="AJ221" s="362">
        <f t="shared" ca="1" si="400"/>
        <v>332</v>
      </c>
      <c r="AK221" s="362">
        <v>213</v>
      </c>
      <c r="AL221" s="371">
        <f t="shared" ca="1" si="401"/>
        <v>0</v>
      </c>
      <c r="AM221" s="359">
        <f t="shared" ca="1" si="327"/>
        <v>0</v>
      </c>
      <c r="AN221" s="359">
        <f t="shared" ca="1" si="328"/>
        <v>0</v>
      </c>
      <c r="AO221" s="359">
        <f t="shared" ca="1" si="329"/>
        <v>0</v>
      </c>
      <c r="AP221" s="359">
        <f t="shared" ca="1" si="330"/>
        <v>0</v>
      </c>
      <c r="AQ221" s="359">
        <f t="shared" ca="1" si="384"/>
        <v>0</v>
      </c>
      <c r="AS221" s="362">
        <f t="shared" ca="1" si="402"/>
        <v>332</v>
      </c>
      <c r="AT221" s="362">
        <v>213</v>
      </c>
      <c r="AU221" s="371">
        <f t="shared" ca="1" si="403"/>
        <v>0</v>
      </c>
      <c r="AV221" s="359">
        <f t="shared" ca="1" si="331"/>
        <v>0</v>
      </c>
      <c r="AW221" s="359">
        <f t="shared" ca="1" si="332"/>
        <v>0</v>
      </c>
      <c r="AX221" s="359">
        <f t="shared" ca="1" si="333"/>
        <v>0</v>
      </c>
      <c r="AY221" s="359">
        <f t="shared" ca="1" si="334"/>
        <v>0</v>
      </c>
      <c r="AZ221" s="359">
        <f t="shared" ca="1" si="385"/>
        <v>0</v>
      </c>
      <c r="BB221" s="362">
        <f t="shared" ca="1" si="404"/>
        <v>332</v>
      </c>
      <c r="BC221" s="362">
        <v>213</v>
      </c>
      <c r="BD221" s="371">
        <f t="shared" ca="1" si="405"/>
        <v>0</v>
      </c>
      <c r="BE221" s="359">
        <f t="shared" ca="1" si="335"/>
        <v>0</v>
      </c>
      <c r="BF221" s="359">
        <f t="shared" ca="1" si="336"/>
        <v>0</v>
      </c>
      <c r="BG221" s="359">
        <f t="shared" ca="1" si="337"/>
        <v>0</v>
      </c>
      <c r="BH221" s="359">
        <f t="shared" ca="1" si="338"/>
        <v>0</v>
      </c>
      <c r="BI221" s="359">
        <f t="shared" ca="1" si="386"/>
        <v>0</v>
      </c>
      <c r="BK221" s="362">
        <f t="shared" ca="1" si="406"/>
        <v>332</v>
      </c>
      <c r="BL221" s="362">
        <v>213</v>
      </c>
      <c r="BM221" s="371">
        <f t="shared" ca="1" si="407"/>
        <v>0</v>
      </c>
      <c r="BN221" s="359">
        <f t="shared" ca="1" si="339"/>
        <v>0</v>
      </c>
      <c r="BO221" s="359">
        <f t="shared" ca="1" si="340"/>
        <v>0</v>
      </c>
      <c r="BP221" s="359">
        <f t="shared" ca="1" si="341"/>
        <v>0</v>
      </c>
      <c r="BQ221" s="359">
        <f t="shared" ca="1" si="342"/>
        <v>0</v>
      </c>
      <c r="BR221" s="359">
        <f t="shared" ca="1" si="387"/>
        <v>0</v>
      </c>
      <c r="BT221" s="362">
        <f t="shared" ca="1" si="408"/>
        <v>332</v>
      </c>
      <c r="BU221" s="362">
        <v>213</v>
      </c>
      <c r="BV221" s="371">
        <f t="shared" ca="1" si="409"/>
        <v>0</v>
      </c>
      <c r="BW221" s="359">
        <f t="shared" ca="1" si="343"/>
        <v>0</v>
      </c>
      <c r="BX221" s="359">
        <f t="shared" ca="1" si="344"/>
        <v>0</v>
      </c>
      <c r="BY221" s="359">
        <f t="shared" ca="1" si="345"/>
        <v>0</v>
      </c>
      <c r="BZ221" s="359">
        <f t="shared" ca="1" si="346"/>
        <v>0</v>
      </c>
      <c r="CA221" s="359">
        <f t="shared" ca="1" si="388"/>
        <v>0</v>
      </c>
      <c r="CC221" s="362">
        <f t="shared" ca="1" si="410"/>
        <v>332</v>
      </c>
      <c r="CD221" s="362">
        <v>213</v>
      </c>
      <c r="CE221" s="371">
        <f t="shared" ca="1" si="411"/>
        <v>0</v>
      </c>
      <c r="CF221" s="359">
        <f t="shared" ca="1" si="347"/>
        <v>0</v>
      </c>
      <c r="CG221" s="359">
        <f t="shared" ca="1" si="348"/>
        <v>0</v>
      </c>
      <c r="CH221" s="359">
        <f t="shared" ca="1" si="349"/>
        <v>0</v>
      </c>
      <c r="CI221" s="359">
        <f t="shared" ca="1" si="350"/>
        <v>0</v>
      </c>
      <c r="CJ221" s="359">
        <f t="shared" ca="1" si="389"/>
        <v>0</v>
      </c>
      <c r="CL221" s="362">
        <f t="shared" ca="1" si="412"/>
        <v>332</v>
      </c>
      <c r="CM221" s="362">
        <v>213</v>
      </c>
      <c r="CN221" s="371">
        <f t="shared" ca="1" si="413"/>
        <v>0</v>
      </c>
      <c r="CO221" s="359">
        <f t="shared" ca="1" si="351"/>
        <v>0</v>
      </c>
      <c r="CP221" s="359">
        <f t="shared" ca="1" si="352"/>
        <v>0</v>
      </c>
      <c r="CQ221" s="359">
        <f t="shared" ca="1" si="353"/>
        <v>0</v>
      </c>
      <c r="CR221" s="359">
        <f t="shared" ca="1" si="354"/>
        <v>0</v>
      </c>
      <c r="CS221" s="359">
        <f t="shared" ca="1" si="390"/>
        <v>0</v>
      </c>
      <c r="CU221" s="362">
        <f t="shared" ca="1" si="414"/>
        <v>332</v>
      </c>
      <c r="CV221" s="362">
        <v>213</v>
      </c>
      <c r="CW221" s="371">
        <f t="shared" ca="1" si="415"/>
        <v>0</v>
      </c>
      <c r="CX221" s="359">
        <f t="shared" ca="1" si="355"/>
        <v>0</v>
      </c>
      <c r="CY221" s="359">
        <f t="shared" ca="1" si="356"/>
        <v>0</v>
      </c>
      <c r="CZ221" s="359">
        <f t="shared" ca="1" si="357"/>
        <v>0</v>
      </c>
      <c r="DA221" s="359">
        <f t="shared" ca="1" si="358"/>
        <v>0</v>
      </c>
      <c r="DB221" s="359">
        <f t="shared" ca="1" si="391"/>
        <v>0</v>
      </c>
      <c r="DD221" s="362">
        <f t="shared" ca="1" si="416"/>
        <v>332</v>
      </c>
      <c r="DE221" s="362">
        <v>213</v>
      </c>
      <c r="DF221" s="371">
        <f t="shared" ca="1" si="417"/>
        <v>0</v>
      </c>
      <c r="DG221" s="359">
        <f t="shared" ca="1" si="359"/>
        <v>0</v>
      </c>
      <c r="DH221" s="359">
        <f t="shared" ca="1" si="360"/>
        <v>0</v>
      </c>
      <c r="DI221" s="359">
        <f t="shared" ca="1" si="361"/>
        <v>0</v>
      </c>
      <c r="DJ221" s="359">
        <f t="shared" ca="1" si="362"/>
        <v>0</v>
      </c>
      <c r="DK221" s="359">
        <f t="shared" ca="1" si="392"/>
        <v>0</v>
      </c>
      <c r="DM221" s="362">
        <f t="shared" ca="1" si="418"/>
        <v>332</v>
      </c>
      <c r="DN221" s="362">
        <v>213</v>
      </c>
      <c r="DO221" s="371">
        <f t="shared" ca="1" si="419"/>
        <v>0</v>
      </c>
      <c r="DP221" s="359">
        <f t="shared" ca="1" si="363"/>
        <v>0</v>
      </c>
      <c r="DQ221" s="359">
        <f t="shared" ca="1" si="364"/>
        <v>0</v>
      </c>
      <c r="DR221" s="359">
        <f t="shared" ca="1" si="365"/>
        <v>0</v>
      </c>
      <c r="DS221" s="359">
        <f t="shared" ca="1" si="366"/>
        <v>0</v>
      </c>
      <c r="DT221" s="359">
        <f t="shared" ca="1" si="393"/>
        <v>0</v>
      </c>
      <c r="DV221" s="362">
        <f t="shared" ca="1" si="420"/>
        <v>332</v>
      </c>
      <c r="DW221" s="362">
        <v>213</v>
      </c>
      <c r="DX221" s="371">
        <f t="shared" ca="1" si="421"/>
        <v>0</v>
      </c>
      <c r="DY221" s="359">
        <f t="shared" ca="1" si="367"/>
        <v>0</v>
      </c>
      <c r="DZ221" s="359">
        <f t="shared" ca="1" si="368"/>
        <v>0</v>
      </c>
      <c r="EA221" s="359">
        <f t="shared" ca="1" si="369"/>
        <v>0</v>
      </c>
      <c r="EB221" s="359">
        <f t="shared" ca="1" si="370"/>
        <v>0</v>
      </c>
      <c r="EC221" s="359">
        <f t="shared" ca="1" si="394"/>
        <v>0</v>
      </c>
      <c r="EE221" s="362">
        <f t="shared" ca="1" si="422"/>
        <v>332</v>
      </c>
      <c r="EF221" s="362">
        <v>213</v>
      </c>
      <c r="EG221" s="371">
        <f t="shared" ca="1" si="423"/>
        <v>0</v>
      </c>
      <c r="EH221" s="359">
        <f t="shared" ca="1" si="371"/>
        <v>0</v>
      </c>
      <c r="EI221" s="359">
        <f t="shared" ca="1" si="372"/>
        <v>0</v>
      </c>
      <c r="EJ221" s="359">
        <f t="shared" ca="1" si="373"/>
        <v>0</v>
      </c>
      <c r="EK221" s="359">
        <f t="shared" ca="1" si="374"/>
        <v>0</v>
      </c>
      <c r="EL221" s="359">
        <f t="shared" ca="1" si="395"/>
        <v>0</v>
      </c>
    </row>
    <row r="222" spans="6:142" x14ac:dyDescent="0.35">
      <c r="G222" s="372">
        <f ca="1">IFERROR(INDEX('Inflation Rates'!$A$16:$H$138,MATCH('TSP Traditional'!$H222,'Inflation Rates'!$A$16:$A$138,0),6)/INDEX('Inflation Rates'!$A$16:$H$138,MATCH('TSP Traditional'!$H222,'Inflation Rates'!$A$16:$A$138,0)-1,6)-1,G221)</f>
        <v>2.0999999999999908E-2</v>
      </c>
      <c r="H222" s="362">
        <f t="shared" ca="1" si="424"/>
        <v>2233</v>
      </c>
      <c r="I222" s="362">
        <f t="shared" ca="1" si="425"/>
        <v>333</v>
      </c>
      <c r="J222" s="362">
        <v>214</v>
      </c>
      <c r="K222" s="371">
        <f t="shared" ca="1" si="322"/>
        <v>0</v>
      </c>
      <c r="L222" s="359">
        <f t="shared" ca="1" si="375"/>
        <v>0</v>
      </c>
      <c r="M222" s="359">
        <f t="shared" ca="1" si="376"/>
        <v>0</v>
      </c>
      <c r="N222" s="359">
        <f t="shared" ca="1" si="377"/>
        <v>0</v>
      </c>
      <c r="O222" s="359">
        <f t="shared" ca="1" si="378"/>
        <v>0</v>
      </c>
      <c r="P222" s="359">
        <f t="shared" ca="1" si="396"/>
        <v>0</v>
      </c>
      <c r="R222" s="362">
        <f t="shared" ca="1" si="426"/>
        <v>333</v>
      </c>
      <c r="S222" s="362">
        <v>213</v>
      </c>
      <c r="T222" s="371">
        <f t="shared" ca="1" si="427"/>
        <v>0</v>
      </c>
      <c r="U222" s="359">
        <f t="shared" ca="1" si="379"/>
        <v>0</v>
      </c>
      <c r="V222" s="359">
        <f t="shared" ca="1" si="380"/>
        <v>0</v>
      </c>
      <c r="W222" s="359">
        <f t="shared" ca="1" si="381"/>
        <v>0</v>
      </c>
      <c r="X222" s="359">
        <f t="shared" ca="1" si="382"/>
        <v>0</v>
      </c>
      <c r="Y222" s="359">
        <f t="shared" ca="1" si="397"/>
        <v>0</v>
      </c>
      <c r="AA222" s="362">
        <f t="shared" ca="1" si="398"/>
        <v>333</v>
      </c>
      <c r="AB222" s="362">
        <v>214</v>
      </c>
      <c r="AC222" s="371">
        <f t="shared" ca="1" si="399"/>
        <v>0</v>
      </c>
      <c r="AD222" s="359">
        <f t="shared" ca="1" si="323"/>
        <v>0</v>
      </c>
      <c r="AE222" s="359">
        <f t="shared" ca="1" si="324"/>
        <v>0</v>
      </c>
      <c r="AF222" s="359">
        <f t="shared" ca="1" si="325"/>
        <v>0</v>
      </c>
      <c r="AG222" s="359">
        <f t="shared" ca="1" si="326"/>
        <v>0</v>
      </c>
      <c r="AH222" s="359">
        <f t="shared" ca="1" si="383"/>
        <v>0</v>
      </c>
      <c r="AJ222" s="362">
        <f t="shared" ca="1" si="400"/>
        <v>333</v>
      </c>
      <c r="AK222" s="362">
        <v>214</v>
      </c>
      <c r="AL222" s="371">
        <f t="shared" ca="1" si="401"/>
        <v>0</v>
      </c>
      <c r="AM222" s="359">
        <f t="shared" ca="1" si="327"/>
        <v>0</v>
      </c>
      <c r="AN222" s="359">
        <f t="shared" ca="1" si="328"/>
        <v>0</v>
      </c>
      <c r="AO222" s="359">
        <f t="shared" ca="1" si="329"/>
        <v>0</v>
      </c>
      <c r="AP222" s="359">
        <f t="shared" ca="1" si="330"/>
        <v>0</v>
      </c>
      <c r="AQ222" s="359">
        <f t="shared" ca="1" si="384"/>
        <v>0</v>
      </c>
      <c r="AS222" s="362">
        <f t="shared" ca="1" si="402"/>
        <v>333</v>
      </c>
      <c r="AT222" s="362">
        <v>214</v>
      </c>
      <c r="AU222" s="371">
        <f t="shared" ca="1" si="403"/>
        <v>0</v>
      </c>
      <c r="AV222" s="359">
        <f t="shared" ca="1" si="331"/>
        <v>0</v>
      </c>
      <c r="AW222" s="359">
        <f t="shared" ca="1" si="332"/>
        <v>0</v>
      </c>
      <c r="AX222" s="359">
        <f t="shared" ca="1" si="333"/>
        <v>0</v>
      </c>
      <c r="AY222" s="359">
        <f t="shared" ca="1" si="334"/>
        <v>0</v>
      </c>
      <c r="AZ222" s="359">
        <f t="shared" ca="1" si="385"/>
        <v>0</v>
      </c>
      <c r="BB222" s="362">
        <f t="shared" ca="1" si="404"/>
        <v>333</v>
      </c>
      <c r="BC222" s="362">
        <v>214</v>
      </c>
      <c r="BD222" s="371">
        <f t="shared" ca="1" si="405"/>
        <v>0</v>
      </c>
      <c r="BE222" s="359">
        <f t="shared" ca="1" si="335"/>
        <v>0</v>
      </c>
      <c r="BF222" s="359">
        <f t="shared" ca="1" si="336"/>
        <v>0</v>
      </c>
      <c r="BG222" s="359">
        <f t="shared" ca="1" si="337"/>
        <v>0</v>
      </c>
      <c r="BH222" s="359">
        <f t="shared" ca="1" si="338"/>
        <v>0</v>
      </c>
      <c r="BI222" s="359">
        <f t="shared" ca="1" si="386"/>
        <v>0</v>
      </c>
      <c r="BK222" s="362">
        <f t="shared" ca="1" si="406"/>
        <v>333</v>
      </c>
      <c r="BL222" s="362">
        <v>214</v>
      </c>
      <c r="BM222" s="371">
        <f t="shared" ca="1" si="407"/>
        <v>0</v>
      </c>
      <c r="BN222" s="359">
        <f t="shared" ca="1" si="339"/>
        <v>0</v>
      </c>
      <c r="BO222" s="359">
        <f t="shared" ca="1" si="340"/>
        <v>0</v>
      </c>
      <c r="BP222" s="359">
        <f t="shared" ca="1" si="341"/>
        <v>0</v>
      </c>
      <c r="BQ222" s="359">
        <f t="shared" ca="1" si="342"/>
        <v>0</v>
      </c>
      <c r="BR222" s="359">
        <f t="shared" ca="1" si="387"/>
        <v>0</v>
      </c>
      <c r="BT222" s="362">
        <f t="shared" ca="1" si="408"/>
        <v>333</v>
      </c>
      <c r="BU222" s="362">
        <v>214</v>
      </c>
      <c r="BV222" s="371">
        <f t="shared" ca="1" si="409"/>
        <v>0</v>
      </c>
      <c r="BW222" s="359">
        <f t="shared" ca="1" si="343"/>
        <v>0</v>
      </c>
      <c r="BX222" s="359">
        <f t="shared" ca="1" si="344"/>
        <v>0</v>
      </c>
      <c r="BY222" s="359">
        <f t="shared" ca="1" si="345"/>
        <v>0</v>
      </c>
      <c r="BZ222" s="359">
        <f t="shared" ca="1" si="346"/>
        <v>0</v>
      </c>
      <c r="CA222" s="359">
        <f t="shared" ca="1" si="388"/>
        <v>0</v>
      </c>
      <c r="CC222" s="362">
        <f t="shared" ca="1" si="410"/>
        <v>333</v>
      </c>
      <c r="CD222" s="362">
        <v>214</v>
      </c>
      <c r="CE222" s="371">
        <f t="shared" ca="1" si="411"/>
        <v>0</v>
      </c>
      <c r="CF222" s="359">
        <f t="shared" ca="1" si="347"/>
        <v>0</v>
      </c>
      <c r="CG222" s="359">
        <f t="shared" ca="1" si="348"/>
        <v>0</v>
      </c>
      <c r="CH222" s="359">
        <f t="shared" ca="1" si="349"/>
        <v>0</v>
      </c>
      <c r="CI222" s="359">
        <f t="shared" ca="1" si="350"/>
        <v>0</v>
      </c>
      <c r="CJ222" s="359">
        <f t="shared" ca="1" si="389"/>
        <v>0</v>
      </c>
      <c r="CL222" s="362">
        <f t="shared" ca="1" si="412"/>
        <v>333</v>
      </c>
      <c r="CM222" s="362">
        <v>214</v>
      </c>
      <c r="CN222" s="371">
        <f t="shared" ca="1" si="413"/>
        <v>0</v>
      </c>
      <c r="CO222" s="359">
        <f t="shared" ca="1" si="351"/>
        <v>0</v>
      </c>
      <c r="CP222" s="359">
        <f t="shared" ca="1" si="352"/>
        <v>0</v>
      </c>
      <c r="CQ222" s="359">
        <f t="shared" ca="1" si="353"/>
        <v>0</v>
      </c>
      <c r="CR222" s="359">
        <f t="shared" ca="1" si="354"/>
        <v>0</v>
      </c>
      <c r="CS222" s="359">
        <f t="shared" ca="1" si="390"/>
        <v>0</v>
      </c>
      <c r="CU222" s="362">
        <f t="shared" ca="1" si="414"/>
        <v>333</v>
      </c>
      <c r="CV222" s="362">
        <v>214</v>
      </c>
      <c r="CW222" s="371">
        <f t="shared" ca="1" si="415"/>
        <v>0</v>
      </c>
      <c r="CX222" s="359">
        <f t="shared" ca="1" si="355"/>
        <v>0</v>
      </c>
      <c r="CY222" s="359">
        <f t="shared" ca="1" si="356"/>
        <v>0</v>
      </c>
      <c r="CZ222" s="359">
        <f t="shared" ca="1" si="357"/>
        <v>0</v>
      </c>
      <c r="DA222" s="359">
        <f t="shared" ca="1" si="358"/>
        <v>0</v>
      </c>
      <c r="DB222" s="359">
        <f t="shared" ca="1" si="391"/>
        <v>0</v>
      </c>
      <c r="DD222" s="362">
        <f t="shared" ca="1" si="416"/>
        <v>333</v>
      </c>
      <c r="DE222" s="362">
        <v>214</v>
      </c>
      <c r="DF222" s="371">
        <f t="shared" ca="1" si="417"/>
        <v>0</v>
      </c>
      <c r="DG222" s="359">
        <f t="shared" ca="1" si="359"/>
        <v>0</v>
      </c>
      <c r="DH222" s="359">
        <f t="shared" ca="1" si="360"/>
        <v>0</v>
      </c>
      <c r="DI222" s="359">
        <f t="shared" ca="1" si="361"/>
        <v>0</v>
      </c>
      <c r="DJ222" s="359">
        <f t="shared" ca="1" si="362"/>
        <v>0</v>
      </c>
      <c r="DK222" s="359">
        <f t="shared" ca="1" si="392"/>
        <v>0</v>
      </c>
      <c r="DM222" s="362">
        <f t="shared" ca="1" si="418"/>
        <v>333</v>
      </c>
      <c r="DN222" s="362">
        <v>214</v>
      </c>
      <c r="DO222" s="371">
        <f t="shared" ca="1" si="419"/>
        <v>0</v>
      </c>
      <c r="DP222" s="359">
        <f t="shared" ca="1" si="363"/>
        <v>0</v>
      </c>
      <c r="DQ222" s="359">
        <f t="shared" ca="1" si="364"/>
        <v>0</v>
      </c>
      <c r="DR222" s="359">
        <f t="shared" ca="1" si="365"/>
        <v>0</v>
      </c>
      <c r="DS222" s="359">
        <f t="shared" ca="1" si="366"/>
        <v>0</v>
      </c>
      <c r="DT222" s="359">
        <f t="shared" ca="1" si="393"/>
        <v>0</v>
      </c>
      <c r="DV222" s="362">
        <f t="shared" ca="1" si="420"/>
        <v>333</v>
      </c>
      <c r="DW222" s="362">
        <v>214</v>
      </c>
      <c r="DX222" s="371">
        <f t="shared" ca="1" si="421"/>
        <v>0</v>
      </c>
      <c r="DY222" s="359">
        <f t="shared" ca="1" si="367"/>
        <v>0</v>
      </c>
      <c r="DZ222" s="359">
        <f t="shared" ca="1" si="368"/>
        <v>0</v>
      </c>
      <c r="EA222" s="359">
        <f t="shared" ca="1" si="369"/>
        <v>0</v>
      </c>
      <c r="EB222" s="359">
        <f t="shared" ca="1" si="370"/>
        <v>0</v>
      </c>
      <c r="EC222" s="359">
        <f t="shared" ca="1" si="394"/>
        <v>0</v>
      </c>
      <c r="EE222" s="362">
        <f t="shared" ca="1" si="422"/>
        <v>333</v>
      </c>
      <c r="EF222" s="362">
        <v>214</v>
      </c>
      <c r="EG222" s="371">
        <f t="shared" ca="1" si="423"/>
        <v>0</v>
      </c>
      <c r="EH222" s="359">
        <f t="shared" ca="1" si="371"/>
        <v>0</v>
      </c>
      <c r="EI222" s="359">
        <f t="shared" ca="1" si="372"/>
        <v>0</v>
      </c>
      <c r="EJ222" s="359">
        <f t="shared" ca="1" si="373"/>
        <v>0</v>
      </c>
      <c r="EK222" s="359">
        <f t="shared" ca="1" si="374"/>
        <v>0</v>
      </c>
      <c r="EL222" s="359">
        <f t="shared" ca="1" si="395"/>
        <v>0</v>
      </c>
    </row>
    <row r="223" spans="6:142" x14ac:dyDescent="0.35">
      <c r="G223" s="372">
        <f ca="1">IFERROR(INDEX('Inflation Rates'!$A$16:$H$138,MATCH('TSP Traditional'!$H223,'Inflation Rates'!$A$16:$A$138,0),6)/INDEX('Inflation Rates'!$A$16:$H$138,MATCH('TSP Traditional'!$H223,'Inflation Rates'!$A$16:$A$138,0)-1,6)-1,G222)</f>
        <v>2.0999999999999908E-2</v>
      </c>
      <c r="H223" s="362">
        <f t="shared" ca="1" si="424"/>
        <v>2234</v>
      </c>
      <c r="I223" s="362">
        <f t="shared" ca="1" si="425"/>
        <v>334</v>
      </c>
      <c r="J223" s="362">
        <v>215</v>
      </c>
      <c r="K223" s="371">
        <f t="shared" ca="1" si="322"/>
        <v>0</v>
      </c>
      <c r="L223" s="359">
        <f t="shared" ca="1" si="375"/>
        <v>0</v>
      </c>
      <c r="M223" s="359">
        <f t="shared" ca="1" si="376"/>
        <v>0</v>
      </c>
      <c r="N223" s="359">
        <f t="shared" ca="1" si="377"/>
        <v>0</v>
      </c>
      <c r="O223" s="359">
        <f t="shared" ca="1" si="378"/>
        <v>0</v>
      </c>
      <c r="P223" s="359">
        <f t="shared" ca="1" si="396"/>
        <v>0</v>
      </c>
      <c r="R223" s="362">
        <f t="shared" ca="1" si="426"/>
        <v>334</v>
      </c>
      <c r="S223" s="362">
        <v>214</v>
      </c>
      <c r="T223" s="371">
        <f t="shared" ca="1" si="427"/>
        <v>0</v>
      </c>
      <c r="U223" s="359">
        <f t="shared" ca="1" si="379"/>
        <v>0</v>
      </c>
      <c r="V223" s="359">
        <f t="shared" ca="1" si="380"/>
        <v>0</v>
      </c>
      <c r="W223" s="359">
        <f t="shared" ca="1" si="381"/>
        <v>0</v>
      </c>
      <c r="X223" s="359">
        <f t="shared" ca="1" si="382"/>
        <v>0</v>
      </c>
      <c r="Y223" s="359">
        <f t="shared" ca="1" si="397"/>
        <v>0</v>
      </c>
      <c r="AA223" s="362">
        <f t="shared" ca="1" si="398"/>
        <v>334</v>
      </c>
      <c r="AB223" s="362">
        <v>215</v>
      </c>
      <c r="AC223" s="371">
        <f t="shared" ca="1" si="399"/>
        <v>0</v>
      </c>
      <c r="AD223" s="359">
        <f t="shared" ca="1" si="323"/>
        <v>0</v>
      </c>
      <c r="AE223" s="359">
        <f t="shared" ca="1" si="324"/>
        <v>0</v>
      </c>
      <c r="AF223" s="359">
        <f t="shared" ca="1" si="325"/>
        <v>0</v>
      </c>
      <c r="AG223" s="359">
        <f t="shared" ca="1" si="326"/>
        <v>0</v>
      </c>
      <c r="AH223" s="359">
        <f t="shared" ca="1" si="383"/>
        <v>0</v>
      </c>
      <c r="AJ223" s="362">
        <f t="shared" ca="1" si="400"/>
        <v>334</v>
      </c>
      <c r="AK223" s="362">
        <v>215</v>
      </c>
      <c r="AL223" s="371">
        <f t="shared" ca="1" si="401"/>
        <v>0</v>
      </c>
      <c r="AM223" s="359">
        <f t="shared" ca="1" si="327"/>
        <v>0</v>
      </c>
      <c r="AN223" s="359">
        <f t="shared" ca="1" si="328"/>
        <v>0</v>
      </c>
      <c r="AO223" s="359">
        <f t="shared" ca="1" si="329"/>
        <v>0</v>
      </c>
      <c r="AP223" s="359">
        <f t="shared" ca="1" si="330"/>
        <v>0</v>
      </c>
      <c r="AQ223" s="359">
        <f t="shared" ca="1" si="384"/>
        <v>0</v>
      </c>
      <c r="AS223" s="362">
        <f t="shared" ca="1" si="402"/>
        <v>334</v>
      </c>
      <c r="AT223" s="362">
        <v>215</v>
      </c>
      <c r="AU223" s="371">
        <f t="shared" ca="1" si="403"/>
        <v>0</v>
      </c>
      <c r="AV223" s="359">
        <f t="shared" ca="1" si="331"/>
        <v>0</v>
      </c>
      <c r="AW223" s="359">
        <f t="shared" ca="1" si="332"/>
        <v>0</v>
      </c>
      <c r="AX223" s="359">
        <f t="shared" ca="1" si="333"/>
        <v>0</v>
      </c>
      <c r="AY223" s="359">
        <f t="shared" ca="1" si="334"/>
        <v>0</v>
      </c>
      <c r="AZ223" s="359">
        <f t="shared" ca="1" si="385"/>
        <v>0</v>
      </c>
      <c r="BB223" s="362">
        <f t="shared" ca="1" si="404"/>
        <v>334</v>
      </c>
      <c r="BC223" s="362">
        <v>215</v>
      </c>
      <c r="BD223" s="371">
        <f t="shared" ca="1" si="405"/>
        <v>0</v>
      </c>
      <c r="BE223" s="359">
        <f t="shared" ca="1" si="335"/>
        <v>0</v>
      </c>
      <c r="BF223" s="359">
        <f t="shared" ca="1" si="336"/>
        <v>0</v>
      </c>
      <c r="BG223" s="359">
        <f t="shared" ca="1" si="337"/>
        <v>0</v>
      </c>
      <c r="BH223" s="359">
        <f t="shared" ca="1" si="338"/>
        <v>0</v>
      </c>
      <c r="BI223" s="359">
        <f t="shared" ca="1" si="386"/>
        <v>0</v>
      </c>
      <c r="BK223" s="362">
        <f t="shared" ca="1" si="406"/>
        <v>334</v>
      </c>
      <c r="BL223" s="362">
        <v>215</v>
      </c>
      <c r="BM223" s="371">
        <f t="shared" ca="1" si="407"/>
        <v>0</v>
      </c>
      <c r="BN223" s="359">
        <f t="shared" ca="1" si="339"/>
        <v>0</v>
      </c>
      <c r="BO223" s="359">
        <f t="shared" ca="1" si="340"/>
        <v>0</v>
      </c>
      <c r="BP223" s="359">
        <f t="shared" ca="1" si="341"/>
        <v>0</v>
      </c>
      <c r="BQ223" s="359">
        <f t="shared" ca="1" si="342"/>
        <v>0</v>
      </c>
      <c r="BR223" s="359">
        <f t="shared" ca="1" si="387"/>
        <v>0</v>
      </c>
      <c r="BT223" s="362">
        <f t="shared" ca="1" si="408"/>
        <v>334</v>
      </c>
      <c r="BU223" s="362">
        <v>215</v>
      </c>
      <c r="BV223" s="371">
        <f t="shared" ca="1" si="409"/>
        <v>0</v>
      </c>
      <c r="BW223" s="359">
        <f t="shared" ca="1" si="343"/>
        <v>0</v>
      </c>
      <c r="BX223" s="359">
        <f t="shared" ca="1" si="344"/>
        <v>0</v>
      </c>
      <c r="BY223" s="359">
        <f t="shared" ca="1" si="345"/>
        <v>0</v>
      </c>
      <c r="BZ223" s="359">
        <f t="shared" ca="1" si="346"/>
        <v>0</v>
      </c>
      <c r="CA223" s="359">
        <f t="shared" ca="1" si="388"/>
        <v>0</v>
      </c>
      <c r="CC223" s="362">
        <f t="shared" ca="1" si="410"/>
        <v>334</v>
      </c>
      <c r="CD223" s="362">
        <v>215</v>
      </c>
      <c r="CE223" s="371">
        <f t="shared" ca="1" si="411"/>
        <v>0</v>
      </c>
      <c r="CF223" s="359">
        <f t="shared" ca="1" si="347"/>
        <v>0</v>
      </c>
      <c r="CG223" s="359">
        <f t="shared" ca="1" si="348"/>
        <v>0</v>
      </c>
      <c r="CH223" s="359">
        <f t="shared" ca="1" si="349"/>
        <v>0</v>
      </c>
      <c r="CI223" s="359">
        <f t="shared" ca="1" si="350"/>
        <v>0</v>
      </c>
      <c r="CJ223" s="359">
        <f t="shared" ca="1" si="389"/>
        <v>0</v>
      </c>
      <c r="CL223" s="362">
        <f t="shared" ca="1" si="412"/>
        <v>334</v>
      </c>
      <c r="CM223" s="362">
        <v>215</v>
      </c>
      <c r="CN223" s="371">
        <f t="shared" ca="1" si="413"/>
        <v>0</v>
      </c>
      <c r="CO223" s="359">
        <f t="shared" ca="1" si="351"/>
        <v>0</v>
      </c>
      <c r="CP223" s="359">
        <f t="shared" ca="1" si="352"/>
        <v>0</v>
      </c>
      <c r="CQ223" s="359">
        <f t="shared" ca="1" si="353"/>
        <v>0</v>
      </c>
      <c r="CR223" s="359">
        <f t="shared" ca="1" si="354"/>
        <v>0</v>
      </c>
      <c r="CS223" s="359">
        <f t="shared" ca="1" si="390"/>
        <v>0</v>
      </c>
      <c r="CU223" s="362">
        <f t="shared" ca="1" si="414"/>
        <v>334</v>
      </c>
      <c r="CV223" s="362">
        <v>215</v>
      </c>
      <c r="CW223" s="371">
        <f t="shared" ca="1" si="415"/>
        <v>0</v>
      </c>
      <c r="CX223" s="359">
        <f t="shared" ca="1" si="355"/>
        <v>0</v>
      </c>
      <c r="CY223" s="359">
        <f t="shared" ca="1" si="356"/>
        <v>0</v>
      </c>
      <c r="CZ223" s="359">
        <f t="shared" ca="1" si="357"/>
        <v>0</v>
      </c>
      <c r="DA223" s="359">
        <f t="shared" ca="1" si="358"/>
        <v>0</v>
      </c>
      <c r="DB223" s="359">
        <f t="shared" ca="1" si="391"/>
        <v>0</v>
      </c>
      <c r="DD223" s="362">
        <f t="shared" ca="1" si="416"/>
        <v>334</v>
      </c>
      <c r="DE223" s="362">
        <v>215</v>
      </c>
      <c r="DF223" s="371">
        <f t="shared" ca="1" si="417"/>
        <v>0</v>
      </c>
      <c r="DG223" s="359">
        <f t="shared" ca="1" si="359"/>
        <v>0</v>
      </c>
      <c r="DH223" s="359">
        <f t="shared" ca="1" si="360"/>
        <v>0</v>
      </c>
      <c r="DI223" s="359">
        <f t="shared" ca="1" si="361"/>
        <v>0</v>
      </c>
      <c r="DJ223" s="359">
        <f t="shared" ca="1" si="362"/>
        <v>0</v>
      </c>
      <c r="DK223" s="359">
        <f t="shared" ca="1" si="392"/>
        <v>0</v>
      </c>
      <c r="DM223" s="362">
        <f t="shared" ca="1" si="418"/>
        <v>334</v>
      </c>
      <c r="DN223" s="362">
        <v>215</v>
      </c>
      <c r="DO223" s="371">
        <f t="shared" ca="1" si="419"/>
        <v>0</v>
      </c>
      <c r="DP223" s="359">
        <f t="shared" ca="1" si="363"/>
        <v>0</v>
      </c>
      <c r="DQ223" s="359">
        <f t="shared" ca="1" si="364"/>
        <v>0</v>
      </c>
      <c r="DR223" s="359">
        <f t="shared" ca="1" si="365"/>
        <v>0</v>
      </c>
      <c r="DS223" s="359">
        <f t="shared" ca="1" si="366"/>
        <v>0</v>
      </c>
      <c r="DT223" s="359">
        <f t="shared" ca="1" si="393"/>
        <v>0</v>
      </c>
      <c r="DV223" s="362">
        <f t="shared" ca="1" si="420"/>
        <v>334</v>
      </c>
      <c r="DW223" s="362">
        <v>215</v>
      </c>
      <c r="DX223" s="371">
        <f t="shared" ca="1" si="421"/>
        <v>0</v>
      </c>
      <c r="DY223" s="359">
        <f t="shared" ca="1" si="367"/>
        <v>0</v>
      </c>
      <c r="DZ223" s="359">
        <f t="shared" ca="1" si="368"/>
        <v>0</v>
      </c>
      <c r="EA223" s="359">
        <f t="shared" ca="1" si="369"/>
        <v>0</v>
      </c>
      <c r="EB223" s="359">
        <f t="shared" ca="1" si="370"/>
        <v>0</v>
      </c>
      <c r="EC223" s="359">
        <f t="shared" ca="1" si="394"/>
        <v>0</v>
      </c>
      <c r="EE223" s="362">
        <f t="shared" ca="1" si="422"/>
        <v>334</v>
      </c>
      <c r="EF223" s="362">
        <v>215</v>
      </c>
      <c r="EG223" s="371">
        <f t="shared" ca="1" si="423"/>
        <v>0</v>
      </c>
      <c r="EH223" s="359">
        <f t="shared" ca="1" si="371"/>
        <v>0</v>
      </c>
      <c r="EI223" s="359">
        <f t="shared" ca="1" si="372"/>
        <v>0</v>
      </c>
      <c r="EJ223" s="359">
        <f t="shared" ca="1" si="373"/>
        <v>0</v>
      </c>
      <c r="EK223" s="359">
        <f t="shared" ca="1" si="374"/>
        <v>0</v>
      </c>
      <c r="EL223" s="359">
        <f t="shared" ca="1" si="395"/>
        <v>0</v>
      </c>
    </row>
    <row r="224" spans="6:142" x14ac:dyDescent="0.35">
      <c r="G224" s="372">
        <f ca="1">IFERROR(INDEX('Inflation Rates'!$A$16:$H$138,MATCH('TSP Traditional'!$H224,'Inflation Rates'!$A$16:$A$138,0),6)/INDEX('Inflation Rates'!$A$16:$H$138,MATCH('TSP Traditional'!$H224,'Inflation Rates'!$A$16:$A$138,0)-1,6)-1,G223)</f>
        <v>2.0999999999999908E-2</v>
      </c>
      <c r="H224" s="362">
        <f t="shared" ca="1" si="424"/>
        <v>2235</v>
      </c>
      <c r="I224" s="362">
        <f t="shared" ca="1" si="425"/>
        <v>335</v>
      </c>
      <c r="J224" s="362">
        <v>216</v>
      </c>
      <c r="K224" s="371">
        <f t="shared" ca="1" si="322"/>
        <v>0</v>
      </c>
      <c r="L224" s="359">
        <f t="shared" ca="1" si="375"/>
        <v>0</v>
      </c>
      <c r="M224" s="359">
        <f t="shared" ca="1" si="376"/>
        <v>0</v>
      </c>
      <c r="N224" s="359">
        <f t="shared" ca="1" si="377"/>
        <v>0</v>
      </c>
      <c r="O224" s="359">
        <f t="shared" ca="1" si="378"/>
        <v>0</v>
      </c>
      <c r="P224" s="359">
        <f t="shared" ca="1" si="396"/>
        <v>0</v>
      </c>
      <c r="R224" s="362">
        <f t="shared" ca="1" si="426"/>
        <v>335</v>
      </c>
      <c r="S224" s="362">
        <v>215</v>
      </c>
      <c r="T224" s="371">
        <f t="shared" ca="1" si="427"/>
        <v>0</v>
      </c>
      <c r="U224" s="359">
        <f t="shared" ca="1" si="379"/>
        <v>0</v>
      </c>
      <c r="V224" s="359">
        <f t="shared" ca="1" si="380"/>
        <v>0</v>
      </c>
      <c r="W224" s="359">
        <f t="shared" ca="1" si="381"/>
        <v>0</v>
      </c>
      <c r="X224" s="359">
        <f t="shared" ca="1" si="382"/>
        <v>0</v>
      </c>
      <c r="Y224" s="359">
        <f t="shared" ca="1" si="397"/>
        <v>0</v>
      </c>
      <c r="AA224" s="362">
        <f t="shared" ca="1" si="398"/>
        <v>335</v>
      </c>
      <c r="AB224" s="362">
        <v>216</v>
      </c>
      <c r="AC224" s="371">
        <f t="shared" ca="1" si="399"/>
        <v>0</v>
      </c>
      <c r="AD224" s="359">
        <f t="shared" ca="1" si="323"/>
        <v>0</v>
      </c>
      <c r="AE224" s="359">
        <f t="shared" ca="1" si="324"/>
        <v>0</v>
      </c>
      <c r="AF224" s="359">
        <f t="shared" ca="1" si="325"/>
        <v>0</v>
      </c>
      <c r="AG224" s="359">
        <f t="shared" ca="1" si="326"/>
        <v>0</v>
      </c>
      <c r="AH224" s="359">
        <f t="shared" ca="1" si="383"/>
        <v>0</v>
      </c>
      <c r="AJ224" s="362">
        <f t="shared" ca="1" si="400"/>
        <v>335</v>
      </c>
      <c r="AK224" s="362">
        <v>216</v>
      </c>
      <c r="AL224" s="371">
        <f t="shared" ca="1" si="401"/>
        <v>0</v>
      </c>
      <c r="AM224" s="359">
        <f t="shared" ca="1" si="327"/>
        <v>0</v>
      </c>
      <c r="AN224" s="359">
        <f t="shared" ca="1" si="328"/>
        <v>0</v>
      </c>
      <c r="AO224" s="359">
        <f t="shared" ca="1" si="329"/>
        <v>0</v>
      </c>
      <c r="AP224" s="359">
        <f t="shared" ca="1" si="330"/>
        <v>0</v>
      </c>
      <c r="AQ224" s="359">
        <f t="shared" ca="1" si="384"/>
        <v>0</v>
      </c>
      <c r="AS224" s="362">
        <f t="shared" ca="1" si="402"/>
        <v>335</v>
      </c>
      <c r="AT224" s="362">
        <v>216</v>
      </c>
      <c r="AU224" s="371">
        <f t="shared" ca="1" si="403"/>
        <v>0</v>
      </c>
      <c r="AV224" s="359">
        <f t="shared" ca="1" si="331"/>
        <v>0</v>
      </c>
      <c r="AW224" s="359">
        <f t="shared" ca="1" si="332"/>
        <v>0</v>
      </c>
      <c r="AX224" s="359">
        <f t="shared" ca="1" si="333"/>
        <v>0</v>
      </c>
      <c r="AY224" s="359">
        <f t="shared" ca="1" si="334"/>
        <v>0</v>
      </c>
      <c r="AZ224" s="359">
        <f t="shared" ca="1" si="385"/>
        <v>0</v>
      </c>
      <c r="BB224" s="362">
        <f t="shared" ca="1" si="404"/>
        <v>335</v>
      </c>
      <c r="BC224" s="362">
        <v>216</v>
      </c>
      <c r="BD224" s="371">
        <f t="shared" ca="1" si="405"/>
        <v>0</v>
      </c>
      <c r="BE224" s="359">
        <f t="shared" ca="1" si="335"/>
        <v>0</v>
      </c>
      <c r="BF224" s="359">
        <f t="shared" ca="1" si="336"/>
        <v>0</v>
      </c>
      <c r="BG224" s="359">
        <f t="shared" ca="1" si="337"/>
        <v>0</v>
      </c>
      <c r="BH224" s="359">
        <f t="shared" ca="1" si="338"/>
        <v>0</v>
      </c>
      <c r="BI224" s="359">
        <f t="shared" ca="1" si="386"/>
        <v>0</v>
      </c>
      <c r="BK224" s="362">
        <f t="shared" ca="1" si="406"/>
        <v>335</v>
      </c>
      <c r="BL224" s="362">
        <v>216</v>
      </c>
      <c r="BM224" s="371">
        <f t="shared" ca="1" si="407"/>
        <v>0</v>
      </c>
      <c r="BN224" s="359">
        <f t="shared" ca="1" si="339"/>
        <v>0</v>
      </c>
      <c r="BO224" s="359">
        <f t="shared" ca="1" si="340"/>
        <v>0</v>
      </c>
      <c r="BP224" s="359">
        <f t="shared" ca="1" si="341"/>
        <v>0</v>
      </c>
      <c r="BQ224" s="359">
        <f t="shared" ca="1" si="342"/>
        <v>0</v>
      </c>
      <c r="BR224" s="359">
        <f t="shared" ca="1" si="387"/>
        <v>0</v>
      </c>
      <c r="BT224" s="362">
        <f t="shared" ca="1" si="408"/>
        <v>335</v>
      </c>
      <c r="BU224" s="362">
        <v>216</v>
      </c>
      <c r="BV224" s="371">
        <f t="shared" ca="1" si="409"/>
        <v>0</v>
      </c>
      <c r="BW224" s="359">
        <f t="shared" ca="1" si="343"/>
        <v>0</v>
      </c>
      <c r="BX224" s="359">
        <f t="shared" ca="1" si="344"/>
        <v>0</v>
      </c>
      <c r="BY224" s="359">
        <f t="shared" ca="1" si="345"/>
        <v>0</v>
      </c>
      <c r="BZ224" s="359">
        <f t="shared" ca="1" si="346"/>
        <v>0</v>
      </c>
      <c r="CA224" s="359">
        <f t="shared" ca="1" si="388"/>
        <v>0</v>
      </c>
      <c r="CC224" s="362">
        <f t="shared" ca="1" si="410"/>
        <v>335</v>
      </c>
      <c r="CD224" s="362">
        <v>216</v>
      </c>
      <c r="CE224" s="371">
        <f t="shared" ca="1" si="411"/>
        <v>0</v>
      </c>
      <c r="CF224" s="359">
        <f t="shared" ca="1" si="347"/>
        <v>0</v>
      </c>
      <c r="CG224" s="359">
        <f t="shared" ca="1" si="348"/>
        <v>0</v>
      </c>
      <c r="CH224" s="359">
        <f t="shared" ca="1" si="349"/>
        <v>0</v>
      </c>
      <c r="CI224" s="359">
        <f t="shared" ca="1" si="350"/>
        <v>0</v>
      </c>
      <c r="CJ224" s="359">
        <f t="shared" ca="1" si="389"/>
        <v>0</v>
      </c>
      <c r="CL224" s="362">
        <f t="shared" ca="1" si="412"/>
        <v>335</v>
      </c>
      <c r="CM224" s="362">
        <v>216</v>
      </c>
      <c r="CN224" s="371">
        <f t="shared" ca="1" si="413"/>
        <v>0</v>
      </c>
      <c r="CO224" s="359">
        <f t="shared" ca="1" si="351"/>
        <v>0</v>
      </c>
      <c r="CP224" s="359">
        <f t="shared" ca="1" si="352"/>
        <v>0</v>
      </c>
      <c r="CQ224" s="359">
        <f t="shared" ca="1" si="353"/>
        <v>0</v>
      </c>
      <c r="CR224" s="359">
        <f t="shared" ca="1" si="354"/>
        <v>0</v>
      </c>
      <c r="CS224" s="359">
        <f t="shared" ca="1" si="390"/>
        <v>0</v>
      </c>
      <c r="CU224" s="362">
        <f t="shared" ca="1" si="414"/>
        <v>335</v>
      </c>
      <c r="CV224" s="362">
        <v>216</v>
      </c>
      <c r="CW224" s="371">
        <f t="shared" ca="1" si="415"/>
        <v>0</v>
      </c>
      <c r="CX224" s="359">
        <f t="shared" ca="1" si="355"/>
        <v>0</v>
      </c>
      <c r="CY224" s="359">
        <f t="shared" ca="1" si="356"/>
        <v>0</v>
      </c>
      <c r="CZ224" s="359">
        <f t="shared" ca="1" si="357"/>
        <v>0</v>
      </c>
      <c r="DA224" s="359">
        <f t="shared" ca="1" si="358"/>
        <v>0</v>
      </c>
      <c r="DB224" s="359">
        <f t="shared" ca="1" si="391"/>
        <v>0</v>
      </c>
      <c r="DD224" s="362">
        <f t="shared" ca="1" si="416"/>
        <v>335</v>
      </c>
      <c r="DE224" s="362">
        <v>216</v>
      </c>
      <c r="DF224" s="371">
        <f t="shared" ca="1" si="417"/>
        <v>0</v>
      </c>
      <c r="DG224" s="359">
        <f t="shared" ca="1" si="359"/>
        <v>0</v>
      </c>
      <c r="DH224" s="359">
        <f t="shared" ca="1" si="360"/>
        <v>0</v>
      </c>
      <c r="DI224" s="359">
        <f t="shared" ca="1" si="361"/>
        <v>0</v>
      </c>
      <c r="DJ224" s="359">
        <f t="shared" ca="1" si="362"/>
        <v>0</v>
      </c>
      <c r="DK224" s="359">
        <f t="shared" ca="1" si="392"/>
        <v>0</v>
      </c>
      <c r="DM224" s="362">
        <f t="shared" ca="1" si="418"/>
        <v>335</v>
      </c>
      <c r="DN224" s="362">
        <v>216</v>
      </c>
      <c r="DO224" s="371">
        <f t="shared" ca="1" si="419"/>
        <v>0</v>
      </c>
      <c r="DP224" s="359">
        <f t="shared" ca="1" si="363"/>
        <v>0</v>
      </c>
      <c r="DQ224" s="359">
        <f t="shared" ca="1" si="364"/>
        <v>0</v>
      </c>
      <c r="DR224" s="359">
        <f t="shared" ca="1" si="365"/>
        <v>0</v>
      </c>
      <c r="DS224" s="359">
        <f t="shared" ca="1" si="366"/>
        <v>0</v>
      </c>
      <c r="DT224" s="359">
        <f t="shared" ca="1" si="393"/>
        <v>0</v>
      </c>
      <c r="DV224" s="362">
        <f t="shared" ca="1" si="420"/>
        <v>335</v>
      </c>
      <c r="DW224" s="362">
        <v>216</v>
      </c>
      <c r="DX224" s="371">
        <f t="shared" ca="1" si="421"/>
        <v>0</v>
      </c>
      <c r="DY224" s="359">
        <f t="shared" ca="1" si="367"/>
        <v>0</v>
      </c>
      <c r="DZ224" s="359">
        <f t="shared" ca="1" si="368"/>
        <v>0</v>
      </c>
      <c r="EA224" s="359">
        <f t="shared" ca="1" si="369"/>
        <v>0</v>
      </c>
      <c r="EB224" s="359">
        <f t="shared" ca="1" si="370"/>
        <v>0</v>
      </c>
      <c r="EC224" s="359">
        <f t="shared" ca="1" si="394"/>
        <v>0</v>
      </c>
      <c r="EE224" s="362">
        <f t="shared" ca="1" si="422"/>
        <v>335</v>
      </c>
      <c r="EF224" s="362">
        <v>216</v>
      </c>
      <c r="EG224" s="371">
        <f t="shared" ca="1" si="423"/>
        <v>0</v>
      </c>
      <c r="EH224" s="359">
        <f t="shared" ca="1" si="371"/>
        <v>0</v>
      </c>
      <c r="EI224" s="359">
        <f t="shared" ca="1" si="372"/>
        <v>0</v>
      </c>
      <c r="EJ224" s="359">
        <f t="shared" ca="1" si="373"/>
        <v>0</v>
      </c>
      <c r="EK224" s="359">
        <f t="shared" ca="1" si="374"/>
        <v>0</v>
      </c>
      <c r="EL224" s="359">
        <f t="shared" ca="1" si="395"/>
        <v>0</v>
      </c>
    </row>
    <row r="225" spans="7:142" x14ac:dyDescent="0.35">
      <c r="G225" s="372">
        <f ca="1">IFERROR(INDEX('Inflation Rates'!$A$16:$H$138,MATCH('TSP Traditional'!$H225,'Inflation Rates'!$A$16:$A$138,0),6)/INDEX('Inflation Rates'!$A$16:$H$138,MATCH('TSP Traditional'!$H225,'Inflation Rates'!$A$16:$A$138,0)-1,6)-1,G224)</f>
        <v>2.0999999999999908E-2</v>
      </c>
      <c r="H225" s="362">
        <f t="shared" ca="1" si="424"/>
        <v>2236</v>
      </c>
      <c r="I225" s="362">
        <f t="shared" ca="1" si="425"/>
        <v>336</v>
      </c>
      <c r="J225" s="362">
        <v>217</v>
      </c>
      <c r="K225" s="371">
        <f t="shared" ca="1" si="322"/>
        <v>0</v>
      </c>
      <c r="L225" s="359">
        <f t="shared" ca="1" si="375"/>
        <v>0</v>
      </c>
      <c r="M225" s="359">
        <f t="shared" ca="1" si="376"/>
        <v>0</v>
      </c>
      <c r="N225" s="359">
        <f t="shared" ca="1" si="377"/>
        <v>0</v>
      </c>
      <c r="O225" s="359">
        <f t="shared" ca="1" si="378"/>
        <v>0</v>
      </c>
      <c r="P225" s="359">
        <f t="shared" ca="1" si="396"/>
        <v>0</v>
      </c>
      <c r="R225" s="362">
        <f t="shared" ca="1" si="426"/>
        <v>336</v>
      </c>
      <c r="S225" s="362">
        <v>216</v>
      </c>
      <c r="T225" s="371">
        <f t="shared" ca="1" si="427"/>
        <v>0</v>
      </c>
      <c r="U225" s="359">
        <f t="shared" ca="1" si="379"/>
        <v>0</v>
      </c>
      <c r="V225" s="359">
        <f t="shared" ca="1" si="380"/>
        <v>0</v>
      </c>
      <c r="W225" s="359">
        <f t="shared" ca="1" si="381"/>
        <v>0</v>
      </c>
      <c r="X225" s="359">
        <f t="shared" ca="1" si="382"/>
        <v>0</v>
      </c>
      <c r="Y225" s="359">
        <f t="shared" ca="1" si="397"/>
        <v>0</v>
      </c>
      <c r="AA225" s="362">
        <f t="shared" ca="1" si="398"/>
        <v>336</v>
      </c>
      <c r="AB225" s="362">
        <v>217</v>
      </c>
      <c r="AC225" s="371">
        <f t="shared" ca="1" si="399"/>
        <v>0</v>
      </c>
      <c r="AD225" s="359">
        <f t="shared" ca="1" si="323"/>
        <v>0</v>
      </c>
      <c r="AE225" s="359">
        <f t="shared" ca="1" si="324"/>
        <v>0</v>
      </c>
      <c r="AF225" s="359">
        <f t="shared" ca="1" si="325"/>
        <v>0</v>
      </c>
      <c r="AG225" s="359">
        <f t="shared" ca="1" si="326"/>
        <v>0</v>
      </c>
      <c r="AH225" s="359">
        <f t="shared" ca="1" si="383"/>
        <v>0</v>
      </c>
      <c r="AJ225" s="362">
        <f t="shared" ca="1" si="400"/>
        <v>336</v>
      </c>
      <c r="AK225" s="362">
        <v>217</v>
      </c>
      <c r="AL225" s="371">
        <f t="shared" ca="1" si="401"/>
        <v>0</v>
      </c>
      <c r="AM225" s="359">
        <f t="shared" ca="1" si="327"/>
        <v>0</v>
      </c>
      <c r="AN225" s="359">
        <f t="shared" ca="1" si="328"/>
        <v>0</v>
      </c>
      <c r="AO225" s="359">
        <f t="shared" ca="1" si="329"/>
        <v>0</v>
      </c>
      <c r="AP225" s="359">
        <f t="shared" ca="1" si="330"/>
        <v>0</v>
      </c>
      <c r="AQ225" s="359">
        <f t="shared" ca="1" si="384"/>
        <v>0</v>
      </c>
      <c r="AS225" s="362">
        <f t="shared" ca="1" si="402"/>
        <v>336</v>
      </c>
      <c r="AT225" s="362">
        <v>217</v>
      </c>
      <c r="AU225" s="371">
        <f t="shared" ca="1" si="403"/>
        <v>0</v>
      </c>
      <c r="AV225" s="359">
        <f t="shared" ca="1" si="331"/>
        <v>0</v>
      </c>
      <c r="AW225" s="359">
        <f t="shared" ca="1" si="332"/>
        <v>0</v>
      </c>
      <c r="AX225" s="359">
        <f t="shared" ca="1" si="333"/>
        <v>0</v>
      </c>
      <c r="AY225" s="359">
        <f t="shared" ca="1" si="334"/>
        <v>0</v>
      </c>
      <c r="AZ225" s="359">
        <f t="shared" ca="1" si="385"/>
        <v>0</v>
      </c>
      <c r="BB225" s="362">
        <f t="shared" ca="1" si="404"/>
        <v>336</v>
      </c>
      <c r="BC225" s="362">
        <v>217</v>
      </c>
      <c r="BD225" s="371">
        <f t="shared" ca="1" si="405"/>
        <v>0</v>
      </c>
      <c r="BE225" s="359">
        <f t="shared" ca="1" si="335"/>
        <v>0</v>
      </c>
      <c r="BF225" s="359">
        <f t="shared" ca="1" si="336"/>
        <v>0</v>
      </c>
      <c r="BG225" s="359">
        <f t="shared" ca="1" si="337"/>
        <v>0</v>
      </c>
      <c r="BH225" s="359">
        <f t="shared" ca="1" si="338"/>
        <v>0</v>
      </c>
      <c r="BI225" s="359">
        <f t="shared" ca="1" si="386"/>
        <v>0</v>
      </c>
      <c r="BK225" s="362">
        <f t="shared" ca="1" si="406"/>
        <v>336</v>
      </c>
      <c r="BL225" s="362">
        <v>217</v>
      </c>
      <c r="BM225" s="371">
        <f t="shared" ca="1" si="407"/>
        <v>0</v>
      </c>
      <c r="BN225" s="359">
        <f t="shared" ca="1" si="339"/>
        <v>0</v>
      </c>
      <c r="BO225" s="359">
        <f t="shared" ca="1" si="340"/>
        <v>0</v>
      </c>
      <c r="BP225" s="359">
        <f t="shared" ca="1" si="341"/>
        <v>0</v>
      </c>
      <c r="BQ225" s="359">
        <f t="shared" ca="1" si="342"/>
        <v>0</v>
      </c>
      <c r="BR225" s="359">
        <f t="shared" ca="1" si="387"/>
        <v>0</v>
      </c>
      <c r="BT225" s="362">
        <f t="shared" ca="1" si="408"/>
        <v>336</v>
      </c>
      <c r="BU225" s="362">
        <v>217</v>
      </c>
      <c r="BV225" s="371">
        <f t="shared" ca="1" si="409"/>
        <v>0</v>
      </c>
      <c r="BW225" s="359">
        <f t="shared" ca="1" si="343"/>
        <v>0</v>
      </c>
      <c r="BX225" s="359">
        <f t="shared" ca="1" si="344"/>
        <v>0</v>
      </c>
      <c r="BY225" s="359">
        <f t="shared" ca="1" si="345"/>
        <v>0</v>
      </c>
      <c r="BZ225" s="359">
        <f t="shared" ca="1" si="346"/>
        <v>0</v>
      </c>
      <c r="CA225" s="359">
        <f t="shared" ca="1" si="388"/>
        <v>0</v>
      </c>
      <c r="CC225" s="362">
        <f t="shared" ca="1" si="410"/>
        <v>336</v>
      </c>
      <c r="CD225" s="362">
        <v>217</v>
      </c>
      <c r="CE225" s="371">
        <f t="shared" ca="1" si="411"/>
        <v>0</v>
      </c>
      <c r="CF225" s="359">
        <f t="shared" ca="1" si="347"/>
        <v>0</v>
      </c>
      <c r="CG225" s="359">
        <f t="shared" ca="1" si="348"/>
        <v>0</v>
      </c>
      <c r="CH225" s="359">
        <f t="shared" ca="1" si="349"/>
        <v>0</v>
      </c>
      <c r="CI225" s="359">
        <f t="shared" ca="1" si="350"/>
        <v>0</v>
      </c>
      <c r="CJ225" s="359">
        <f t="shared" ca="1" si="389"/>
        <v>0</v>
      </c>
      <c r="CL225" s="362">
        <f t="shared" ca="1" si="412"/>
        <v>336</v>
      </c>
      <c r="CM225" s="362">
        <v>217</v>
      </c>
      <c r="CN225" s="371">
        <f t="shared" ca="1" si="413"/>
        <v>0</v>
      </c>
      <c r="CO225" s="359">
        <f t="shared" ca="1" si="351"/>
        <v>0</v>
      </c>
      <c r="CP225" s="359">
        <f t="shared" ca="1" si="352"/>
        <v>0</v>
      </c>
      <c r="CQ225" s="359">
        <f t="shared" ca="1" si="353"/>
        <v>0</v>
      </c>
      <c r="CR225" s="359">
        <f t="shared" ca="1" si="354"/>
        <v>0</v>
      </c>
      <c r="CS225" s="359">
        <f t="shared" ca="1" si="390"/>
        <v>0</v>
      </c>
      <c r="CU225" s="362">
        <f t="shared" ca="1" si="414"/>
        <v>336</v>
      </c>
      <c r="CV225" s="362">
        <v>217</v>
      </c>
      <c r="CW225" s="371">
        <f t="shared" ca="1" si="415"/>
        <v>0</v>
      </c>
      <c r="CX225" s="359">
        <f t="shared" ca="1" si="355"/>
        <v>0</v>
      </c>
      <c r="CY225" s="359">
        <f t="shared" ca="1" si="356"/>
        <v>0</v>
      </c>
      <c r="CZ225" s="359">
        <f t="shared" ca="1" si="357"/>
        <v>0</v>
      </c>
      <c r="DA225" s="359">
        <f t="shared" ca="1" si="358"/>
        <v>0</v>
      </c>
      <c r="DB225" s="359">
        <f t="shared" ca="1" si="391"/>
        <v>0</v>
      </c>
      <c r="DD225" s="362">
        <f t="shared" ca="1" si="416"/>
        <v>336</v>
      </c>
      <c r="DE225" s="362">
        <v>217</v>
      </c>
      <c r="DF225" s="371">
        <f t="shared" ca="1" si="417"/>
        <v>0</v>
      </c>
      <c r="DG225" s="359">
        <f t="shared" ca="1" si="359"/>
        <v>0</v>
      </c>
      <c r="DH225" s="359">
        <f t="shared" ca="1" si="360"/>
        <v>0</v>
      </c>
      <c r="DI225" s="359">
        <f t="shared" ca="1" si="361"/>
        <v>0</v>
      </c>
      <c r="DJ225" s="359">
        <f t="shared" ca="1" si="362"/>
        <v>0</v>
      </c>
      <c r="DK225" s="359">
        <f t="shared" ca="1" si="392"/>
        <v>0</v>
      </c>
      <c r="DM225" s="362">
        <f t="shared" ca="1" si="418"/>
        <v>336</v>
      </c>
      <c r="DN225" s="362">
        <v>217</v>
      </c>
      <c r="DO225" s="371">
        <f t="shared" ca="1" si="419"/>
        <v>0</v>
      </c>
      <c r="DP225" s="359">
        <f t="shared" ca="1" si="363"/>
        <v>0</v>
      </c>
      <c r="DQ225" s="359">
        <f t="shared" ca="1" si="364"/>
        <v>0</v>
      </c>
      <c r="DR225" s="359">
        <f t="shared" ca="1" si="365"/>
        <v>0</v>
      </c>
      <c r="DS225" s="359">
        <f t="shared" ca="1" si="366"/>
        <v>0</v>
      </c>
      <c r="DT225" s="359">
        <f t="shared" ca="1" si="393"/>
        <v>0</v>
      </c>
      <c r="DV225" s="362">
        <f t="shared" ca="1" si="420"/>
        <v>336</v>
      </c>
      <c r="DW225" s="362">
        <v>217</v>
      </c>
      <c r="DX225" s="371">
        <f t="shared" ca="1" si="421"/>
        <v>0</v>
      </c>
      <c r="DY225" s="359">
        <f t="shared" ca="1" si="367"/>
        <v>0</v>
      </c>
      <c r="DZ225" s="359">
        <f t="shared" ca="1" si="368"/>
        <v>0</v>
      </c>
      <c r="EA225" s="359">
        <f t="shared" ca="1" si="369"/>
        <v>0</v>
      </c>
      <c r="EB225" s="359">
        <f t="shared" ca="1" si="370"/>
        <v>0</v>
      </c>
      <c r="EC225" s="359">
        <f t="shared" ca="1" si="394"/>
        <v>0</v>
      </c>
      <c r="EE225" s="362">
        <f t="shared" ca="1" si="422"/>
        <v>336</v>
      </c>
      <c r="EF225" s="362">
        <v>217</v>
      </c>
      <c r="EG225" s="371">
        <f t="shared" ca="1" si="423"/>
        <v>0</v>
      </c>
      <c r="EH225" s="359">
        <f t="shared" ca="1" si="371"/>
        <v>0</v>
      </c>
      <c r="EI225" s="359">
        <f t="shared" ca="1" si="372"/>
        <v>0</v>
      </c>
      <c r="EJ225" s="359">
        <f t="shared" ca="1" si="373"/>
        <v>0</v>
      </c>
      <c r="EK225" s="359">
        <f t="shared" ca="1" si="374"/>
        <v>0</v>
      </c>
      <c r="EL225" s="359">
        <f t="shared" ca="1" si="395"/>
        <v>0</v>
      </c>
    </row>
    <row r="226" spans="7:142" x14ac:dyDescent="0.35">
      <c r="G226" s="372">
        <f ca="1">IFERROR(INDEX('Inflation Rates'!$A$16:$H$138,MATCH('TSP Traditional'!$H226,'Inflation Rates'!$A$16:$A$138,0),6)/INDEX('Inflation Rates'!$A$16:$H$138,MATCH('TSP Traditional'!$H226,'Inflation Rates'!$A$16:$A$138,0)-1,6)-1,G225)</f>
        <v>2.0999999999999908E-2</v>
      </c>
      <c r="H226" s="362">
        <f t="shared" ca="1" si="424"/>
        <v>2237</v>
      </c>
      <c r="I226" s="362">
        <f t="shared" ca="1" si="425"/>
        <v>337</v>
      </c>
      <c r="J226" s="362">
        <v>218</v>
      </c>
      <c r="K226" s="371">
        <f t="shared" ca="1" si="322"/>
        <v>0</v>
      </c>
      <c r="L226" s="359">
        <f t="shared" ca="1" si="375"/>
        <v>0</v>
      </c>
      <c r="M226" s="359">
        <f t="shared" ca="1" si="376"/>
        <v>0</v>
      </c>
      <c r="N226" s="359">
        <f t="shared" ca="1" si="377"/>
        <v>0</v>
      </c>
      <c r="O226" s="359">
        <f t="shared" ca="1" si="378"/>
        <v>0</v>
      </c>
      <c r="P226" s="359">
        <f t="shared" ca="1" si="396"/>
        <v>0</v>
      </c>
      <c r="R226" s="362">
        <f t="shared" ca="1" si="426"/>
        <v>337</v>
      </c>
      <c r="S226" s="362">
        <v>217</v>
      </c>
      <c r="T226" s="371">
        <f t="shared" ca="1" si="427"/>
        <v>0</v>
      </c>
      <c r="U226" s="359">
        <f t="shared" ca="1" si="379"/>
        <v>0</v>
      </c>
      <c r="V226" s="359">
        <f t="shared" ca="1" si="380"/>
        <v>0</v>
      </c>
      <c r="W226" s="359">
        <f t="shared" ca="1" si="381"/>
        <v>0</v>
      </c>
      <c r="X226" s="359">
        <f t="shared" ca="1" si="382"/>
        <v>0</v>
      </c>
      <c r="Y226" s="359">
        <f t="shared" ca="1" si="397"/>
        <v>0</v>
      </c>
      <c r="AA226" s="362">
        <f t="shared" ca="1" si="398"/>
        <v>337</v>
      </c>
      <c r="AB226" s="362">
        <v>218</v>
      </c>
      <c r="AC226" s="371">
        <f t="shared" ca="1" si="399"/>
        <v>0</v>
      </c>
      <c r="AD226" s="359">
        <f t="shared" ca="1" si="323"/>
        <v>0</v>
      </c>
      <c r="AE226" s="359">
        <f t="shared" ca="1" si="324"/>
        <v>0</v>
      </c>
      <c r="AF226" s="359">
        <f t="shared" ca="1" si="325"/>
        <v>0</v>
      </c>
      <c r="AG226" s="359">
        <f t="shared" ca="1" si="326"/>
        <v>0</v>
      </c>
      <c r="AH226" s="359">
        <f t="shared" ca="1" si="383"/>
        <v>0</v>
      </c>
      <c r="AJ226" s="362">
        <f t="shared" ca="1" si="400"/>
        <v>337</v>
      </c>
      <c r="AK226" s="362">
        <v>218</v>
      </c>
      <c r="AL226" s="371">
        <f t="shared" ca="1" si="401"/>
        <v>0</v>
      </c>
      <c r="AM226" s="359">
        <f t="shared" ca="1" si="327"/>
        <v>0</v>
      </c>
      <c r="AN226" s="359">
        <f t="shared" ca="1" si="328"/>
        <v>0</v>
      </c>
      <c r="AO226" s="359">
        <f t="shared" ca="1" si="329"/>
        <v>0</v>
      </c>
      <c r="AP226" s="359">
        <f t="shared" ca="1" si="330"/>
        <v>0</v>
      </c>
      <c r="AQ226" s="359">
        <f t="shared" ca="1" si="384"/>
        <v>0</v>
      </c>
      <c r="AS226" s="362">
        <f t="shared" ca="1" si="402"/>
        <v>337</v>
      </c>
      <c r="AT226" s="362">
        <v>218</v>
      </c>
      <c r="AU226" s="371">
        <f t="shared" ca="1" si="403"/>
        <v>0</v>
      </c>
      <c r="AV226" s="359">
        <f t="shared" ca="1" si="331"/>
        <v>0</v>
      </c>
      <c r="AW226" s="359">
        <f t="shared" ca="1" si="332"/>
        <v>0</v>
      </c>
      <c r="AX226" s="359">
        <f t="shared" ca="1" si="333"/>
        <v>0</v>
      </c>
      <c r="AY226" s="359">
        <f t="shared" ca="1" si="334"/>
        <v>0</v>
      </c>
      <c r="AZ226" s="359">
        <f t="shared" ca="1" si="385"/>
        <v>0</v>
      </c>
      <c r="BB226" s="362">
        <f t="shared" ca="1" si="404"/>
        <v>337</v>
      </c>
      <c r="BC226" s="362">
        <v>218</v>
      </c>
      <c r="BD226" s="371">
        <f t="shared" ca="1" si="405"/>
        <v>0</v>
      </c>
      <c r="BE226" s="359">
        <f t="shared" ca="1" si="335"/>
        <v>0</v>
      </c>
      <c r="BF226" s="359">
        <f t="shared" ca="1" si="336"/>
        <v>0</v>
      </c>
      <c r="BG226" s="359">
        <f t="shared" ca="1" si="337"/>
        <v>0</v>
      </c>
      <c r="BH226" s="359">
        <f t="shared" ca="1" si="338"/>
        <v>0</v>
      </c>
      <c r="BI226" s="359">
        <f t="shared" ca="1" si="386"/>
        <v>0</v>
      </c>
      <c r="BK226" s="362">
        <f t="shared" ca="1" si="406"/>
        <v>337</v>
      </c>
      <c r="BL226" s="362">
        <v>218</v>
      </c>
      <c r="BM226" s="371">
        <f t="shared" ca="1" si="407"/>
        <v>0</v>
      </c>
      <c r="BN226" s="359">
        <f t="shared" ca="1" si="339"/>
        <v>0</v>
      </c>
      <c r="BO226" s="359">
        <f t="shared" ca="1" si="340"/>
        <v>0</v>
      </c>
      <c r="BP226" s="359">
        <f t="shared" ca="1" si="341"/>
        <v>0</v>
      </c>
      <c r="BQ226" s="359">
        <f t="shared" ca="1" si="342"/>
        <v>0</v>
      </c>
      <c r="BR226" s="359">
        <f t="shared" ca="1" si="387"/>
        <v>0</v>
      </c>
      <c r="BT226" s="362">
        <f t="shared" ca="1" si="408"/>
        <v>337</v>
      </c>
      <c r="BU226" s="362">
        <v>218</v>
      </c>
      <c r="BV226" s="371">
        <f t="shared" ca="1" si="409"/>
        <v>0</v>
      </c>
      <c r="BW226" s="359">
        <f t="shared" ca="1" si="343"/>
        <v>0</v>
      </c>
      <c r="BX226" s="359">
        <f t="shared" ca="1" si="344"/>
        <v>0</v>
      </c>
      <c r="BY226" s="359">
        <f t="shared" ca="1" si="345"/>
        <v>0</v>
      </c>
      <c r="BZ226" s="359">
        <f t="shared" ca="1" si="346"/>
        <v>0</v>
      </c>
      <c r="CA226" s="359">
        <f t="shared" ca="1" si="388"/>
        <v>0</v>
      </c>
      <c r="CC226" s="362">
        <f t="shared" ca="1" si="410"/>
        <v>337</v>
      </c>
      <c r="CD226" s="362">
        <v>218</v>
      </c>
      <c r="CE226" s="371">
        <f t="shared" ca="1" si="411"/>
        <v>0</v>
      </c>
      <c r="CF226" s="359">
        <f t="shared" ca="1" si="347"/>
        <v>0</v>
      </c>
      <c r="CG226" s="359">
        <f t="shared" ca="1" si="348"/>
        <v>0</v>
      </c>
      <c r="CH226" s="359">
        <f t="shared" ca="1" si="349"/>
        <v>0</v>
      </c>
      <c r="CI226" s="359">
        <f t="shared" ca="1" si="350"/>
        <v>0</v>
      </c>
      <c r="CJ226" s="359">
        <f t="shared" ca="1" si="389"/>
        <v>0</v>
      </c>
      <c r="CL226" s="362">
        <f t="shared" ca="1" si="412"/>
        <v>337</v>
      </c>
      <c r="CM226" s="362">
        <v>218</v>
      </c>
      <c r="CN226" s="371">
        <f t="shared" ca="1" si="413"/>
        <v>0</v>
      </c>
      <c r="CO226" s="359">
        <f t="shared" ca="1" si="351"/>
        <v>0</v>
      </c>
      <c r="CP226" s="359">
        <f t="shared" ca="1" si="352"/>
        <v>0</v>
      </c>
      <c r="CQ226" s="359">
        <f t="shared" ca="1" si="353"/>
        <v>0</v>
      </c>
      <c r="CR226" s="359">
        <f t="shared" ca="1" si="354"/>
        <v>0</v>
      </c>
      <c r="CS226" s="359">
        <f t="shared" ca="1" si="390"/>
        <v>0</v>
      </c>
      <c r="CU226" s="362">
        <f t="shared" ca="1" si="414"/>
        <v>337</v>
      </c>
      <c r="CV226" s="362">
        <v>218</v>
      </c>
      <c r="CW226" s="371">
        <f t="shared" ca="1" si="415"/>
        <v>0</v>
      </c>
      <c r="CX226" s="359">
        <f t="shared" ca="1" si="355"/>
        <v>0</v>
      </c>
      <c r="CY226" s="359">
        <f t="shared" ca="1" si="356"/>
        <v>0</v>
      </c>
      <c r="CZ226" s="359">
        <f t="shared" ca="1" si="357"/>
        <v>0</v>
      </c>
      <c r="DA226" s="359">
        <f t="shared" ca="1" si="358"/>
        <v>0</v>
      </c>
      <c r="DB226" s="359">
        <f t="shared" ca="1" si="391"/>
        <v>0</v>
      </c>
      <c r="DD226" s="362">
        <f t="shared" ca="1" si="416"/>
        <v>337</v>
      </c>
      <c r="DE226" s="362">
        <v>218</v>
      </c>
      <c r="DF226" s="371">
        <f t="shared" ca="1" si="417"/>
        <v>0</v>
      </c>
      <c r="DG226" s="359">
        <f t="shared" ca="1" si="359"/>
        <v>0</v>
      </c>
      <c r="DH226" s="359">
        <f t="shared" ca="1" si="360"/>
        <v>0</v>
      </c>
      <c r="DI226" s="359">
        <f t="shared" ca="1" si="361"/>
        <v>0</v>
      </c>
      <c r="DJ226" s="359">
        <f t="shared" ca="1" si="362"/>
        <v>0</v>
      </c>
      <c r="DK226" s="359">
        <f t="shared" ca="1" si="392"/>
        <v>0</v>
      </c>
      <c r="DM226" s="362">
        <f t="shared" ca="1" si="418"/>
        <v>337</v>
      </c>
      <c r="DN226" s="362">
        <v>218</v>
      </c>
      <c r="DO226" s="371">
        <f t="shared" ca="1" si="419"/>
        <v>0</v>
      </c>
      <c r="DP226" s="359">
        <f t="shared" ca="1" si="363"/>
        <v>0</v>
      </c>
      <c r="DQ226" s="359">
        <f t="shared" ca="1" si="364"/>
        <v>0</v>
      </c>
      <c r="DR226" s="359">
        <f t="shared" ca="1" si="365"/>
        <v>0</v>
      </c>
      <c r="DS226" s="359">
        <f t="shared" ca="1" si="366"/>
        <v>0</v>
      </c>
      <c r="DT226" s="359">
        <f t="shared" ca="1" si="393"/>
        <v>0</v>
      </c>
      <c r="DV226" s="362">
        <f t="shared" ca="1" si="420"/>
        <v>337</v>
      </c>
      <c r="DW226" s="362">
        <v>218</v>
      </c>
      <c r="DX226" s="371">
        <f t="shared" ca="1" si="421"/>
        <v>0</v>
      </c>
      <c r="DY226" s="359">
        <f t="shared" ca="1" si="367"/>
        <v>0</v>
      </c>
      <c r="DZ226" s="359">
        <f t="shared" ca="1" si="368"/>
        <v>0</v>
      </c>
      <c r="EA226" s="359">
        <f t="shared" ca="1" si="369"/>
        <v>0</v>
      </c>
      <c r="EB226" s="359">
        <f t="shared" ca="1" si="370"/>
        <v>0</v>
      </c>
      <c r="EC226" s="359">
        <f t="shared" ca="1" si="394"/>
        <v>0</v>
      </c>
      <c r="EE226" s="362">
        <f t="shared" ca="1" si="422"/>
        <v>337</v>
      </c>
      <c r="EF226" s="362">
        <v>218</v>
      </c>
      <c r="EG226" s="371">
        <f t="shared" ca="1" si="423"/>
        <v>0</v>
      </c>
      <c r="EH226" s="359">
        <f t="shared" ca="1" si="371"/>
        <v>0</v>
      </c>
      <c r="EI226" s="359">
        <f t="shared" ca="1" si="372"/>
        <v>0</v>
      </c>
      <c r="EJ226" s="359">
        <f t="shared" ca="1" si="373"/>
        <v>0</v>
      </c>
      <c r="EK226" s="359">
        <f t="shared" ca="1" si="374"/>
        <v>0</v>
      </c>
      <c r="EL226" s="359">
        <f t="shared" ca="1" si="395"/>
        <v>0</v>
      </c>
    </row>
    <row r="227" spans="7:142" x14ac:dyDescent="0.35">
      <c r="G227" s="372">
        <f ca="1">IFERROR(INDEX('Inflation Rates'!$A$16:$H$138,MATCH('TSP Traditional'!$H227,'Inflation Rates'!$A$16:$A$138,0),6)/INDEX('Inflation Rates'!$A$16:$H$138,MATCH('TSP Traditional'!$H227,'Inflation Rates'!$A$16:$A$138,0)-1,6)-1,G226)</f>
        <v>2.0999999999999908E-2</v>
      </c>
      <c r="H227" s="362">
        <f t="shared" ca="1" si="424"/>
        <v>2238</v>
      </c>
      <c r="I227" s="362">
        <f t="shared" ca="1" si="425"/>
        <v>338</v>
      </c>
      <c r="J227" s="362">
        <v>219</v>
      </c>
      <c r="K227" s="371">
        <f t="shared" ca="1" si="322"/>
        <v>0</v>
      </c>
      <c r="L227" s="359">
        <f t="shared" ca="1" si="375"/>
        <v>0</v>
      </c>
      <c r="M227" s="359">
        <f t="shared" ca="1" si="376"/>
        <v>0</v>
      </c>
      <c r="N227" s="359">
        <f t="shared" ca="1" si="377"/>
        <v>0</v>
      </c>
      <c r="O227" s="359">
        <f t="shared" ca="1" si="378"/>
        <v>0</v>
      </c>
      <c r="P227" s="359">
        <f t="shared" ca="1" si="396"/>
        <v>0</v>
      </c>
      <c r="R227" s="362">
        <f t="shared" ca="1" si="426"/>
        <v>338</v>
      </c>
      <c r="S227" s="362">
        <v>218</v>
      </c>
      <c r="T227" s="371">
        <f t="shared" ca="1" si="427"/>
        <v>0</v>
      </c>
      <c r="U227" s="359">
        <f t="shared" ca="1" si="379"/>
        <v>0</v>
      </c>
      <c r="V227" s="359">
        <f t="shared" ca="1" si="380"/>
        <v>0</v>
      </c>
      <c r="W227" s="359">
        <f t="shared" ca="1" si="381"/>
        <v>0</v>
      </c>
      <c r="X227" s="359">
        <f t="shared" ca="1" si="382"/>
        <v>0</v>
      </c>
      <c r="Y227" s="359">
        <f t="shared" ca="1" si="397"/>
        <v>0</v>
      </c>
      <c r="AA227" s="362">
        <f t="shared" ca="1" si="398"/>
        <v>338</v>
      </c>
      <c r="AB227" s="362">
        <v>219</v>
      </c>
      <c r="AC227" s="371">
        <f t="shared" ca="1" si="399"/>
        <v>0</v>
      </c>
      <c r="AD227" s="359">
        <f t="shared" ca="1" si="323"/>
        <v>0</v>
      </c>
      <c r="AE227" s="359">
        <f t="shared" ca="1" si="324"/>
        <v>0</v>
      </c>
      <c r="AF227" s="359">
        <f t="shared" ca="1" si="325"/>
        <v>0</v>
      </c>
      <c r="AG227" s="359">
        <f t="shared" ca="1" si="326"/>
        <v>0</v>
      </c>
      <c r="AH227" s="359">
        <f t="shared" ca="1" si="383"/>
        <v>0</v>
      </c>
      <c r="AJ227" s="362">
        <f t="shared" ca="1" si="400"/>
        <v>338</v>
      </c>
      <c r="AK227" s="362">
        <v>219</v>
      </c>
      <c r="AL227" s="371">
        <f t="shared" ca="1" si="401"/>
        <v>0</v>
      </c>
      <c r="AM227" s="359">
        <f t="shared" ca="1" si="327"/>
        <v>0</v>
      </c>
      <c r="AN227" s="359">
        <f t="shared" ca="1" si="328"/>
        <v>0</v>
      </c>
      <c r="AO227" s="359">
        <f t="shared" ca="1" si="329"/>
        <v>0</v>
      </c>
      <c r="AP227" s="359">
        <f t="shared" ca="1" si="330"/>
        <v>0</v>
      </c>
      <c r="AQ227" s="359">
        <f t="shared" ca="1" si="384"/>
        <v>0</v>
      </c>
      <c r="AS227" s="362">
        <f t="shared" ca="1" si="402"/>
        <v>338</v>
      </c>
      <c r="AT227" s="362">
        <v>219</v>
      </c>
      <c r="AU227" s="371">
        <f t="shared" ca="1" si="403"/>
        <v>0</v>
      </c>
      <c r="AV227" s="359">
        <f t="shared" ca="1" si="331"/>
        <v>0</v>
      </c>
      <c r="AW227" s="359">
        <f t="shared" ca="1" si="332"/>
        <v>0</v>
      </c>
      <c r="AX227" s="359">
        <f t="shared" ca="1" si="333"/>
        <v>0</v>
      </c>
      <c r="AY227" s="359">
        <f t="shared" ca="1" si="334"/>
        <v>0</v>
      </c>
      <c r="AZ227" s="359">
        <f t="shared" ca="1" si="385"/>
        <v>0</v>
      </c>
      <c r="BB227" s="362">
        <f t="shared" ca="1" si="404"/>
        <v>338</v>
      </c>
      <c r="BC227" s="362">
        <v>219</v>
      </c>
      <c r="BD227" s="371">
        <f t="shared" ca="1" si="405"/>
        <v>0</v>
      </c>
      <c r="BE227" s="359">
        <f t="shared" ca="1" si="335"/>
        <v>0</v>
      </c>
      <c r="BF227" s="359">
        <f t="shared" ca="1" si="336"/>
        <v>0</v>
      </c>
      <c r="BG227" s="359">
        <f t="shared" ca="1" si="337"/>
        <v>0</v>
      </c>
      <c r="BH227" s="359">
        <f t="shared" ca="1" si="338"/>
        <v>0</v>
      </c>
      <c r="BI227" s="359">
        <f t="shared" ca="1" si="386"/>
        <v>0</v>
      </c>
      <c r="BK227" s="362">
        <f t="shared" ca="1" si="406"/>
        <v>338</v>
      </c>
      <c r="BL227" s="362">
        <v>219</v>
      </c>
      <c r="BM227" s="371">
        <f t="shared" ca="1" si="407"/>
        <v>0</v>
      </c>
      <c r="BN227" s="359">
        <f t="shared" ca="1" si="339"/>
        <v>0</v>
      </c>
      <c r="BO227" s="359">
        <f t="shared" ca="1" si="340"/>
        <v>0</v>
      </c>
      <c r="BP227" s="359">
        <f t="shared" ca="1" si="341"/>
        <v>0</v>
      </c>
      <c r="BQ227" s="359">
        <f t="shared" ca="1" si="342"/>
        <v>0</v>
      </c>
      <c r="BR227" s="359">
        <f t="shared" ca="1" si="387"/>
        <v>0</v>
      </c>
      <c r="BT227" s="362">
        <f t="shared" ca="1" si="408"/>
        <v>338</v>
      </c>
      <c r="BU227" s="362">
        <v>219</v>
      </c>
      <c r="BV227" s="371">
        <f t="shared" ca="1" si="409"/>
        <v>0</v>
      </c>
      <c r="BW227" s="359">
        <f t="shared" ca="1" si="343"/>
        <v>0</v>
      </c>
      <c r="BX227" s="359">
        <f t="shared" ca="1" si="344"/>
        <v>0</v>
      </c>
      <c r="BY227" s="359">
        <f t="shared" ca="1" si="345"/>
        <v>0</v>
      </c>
      <c r="BZ227" s="359">
        <f t="shared" ca="1" si="346"/>
        <v>0</v>
      </c>
      <c r="CA227" s="359">
        <f t="shared" ca="1" si="388"/>
        <v>0</v>
      </c>
      <c r="CC227" s="362">
        <f t="shared" ca="1" si="410"/>
        <v>338</v>
      </c>
      <c r="CD227" s="362">
        <v>219</v>
      </c>
      <c r="CE227" s="371">
        <f t="shared" ca="1" si="411"/>
        <v>0</v>
      </c>
      <c r="CF227" s="359">
        <f t="shared" ca="1" si="347"/>
        <v>0</v>
      </c>
      <c r="CG227" s="359">
        <f t="shared" ca="1" si="348"/>
        <v>0</v>
      </c>
      <c r="CH227" s="359">
        <f t="shared" ca="1" si="349"/>
        <v>0</v>
      </c>
      <c r="CI227" s="359">
        <f t="shared" ca="1" si="350"/>
        <v>0</v>
      </c>
      <c r="CJ227" s="359">
        <f t="shared" ca="1" si="389"/>
        <v>0</v>
      </c>
      <c r="CL227" s="362">
        <f t="shared" ca="1" si="412"/>
        <v>338</v>
      </c>
      <c r="CM227" s="362">
        <v>219</v>
      </c>
      <c r="CN227" s="371">
        <f t="shared" ca="1" si="413"/>
        <v>0</v>
      </c>
      <c r="CO227" s="359">
        <f t="shared" ca="1" si="351"/>
        <v>0</v>
      </c>
      <c r="CP227" s="359">
        <f t="shared" ca="1" si="352"/>
        <v>0</v>
      </c>
      <c r="CQ227" s="359">
        <f t="shared" ca="1" si="353"/>
        <v>0</v>
      </c>
      <c r="CR227" s="359">
        <f t="shared" ca="1" si="354"/>
        <v>0</v>
      </c>
      <c r="CS227" s="359">
        <f t="shared" ca="1" si="390"/>
        <v>0</v>
      </c>
      <c r="CU227" s="362">
        <f t="shared" ca="1" si="414"/>
        <v>338</v>
      </c>
      <c r="CV227" s="362">
        <v>219</v>
      </c>
      <c r="CW227" s="371">
        <f t="shared" ca="1" si="415"/>
        <v>0</v>
      </c>
      <c r="CX227" s="359">
        <f t="shared" ca="1" si="355"/>
        <v>0</v>
      </c>
      <c r="CY227" s="359">
        <f t="shared" ca="1" si="356"/>
        <v>0</v>
      </c>
      <c r="CZ227" s="359">
        <f t="shared" ca="1" si="357"/>
        <v>0</v>
      </c>
      <c r="DA227" s="359">
        <f t="shared" ca="1" si="358"/>
        <v>0</v>
      </c>
      <c r="DB227" s="359">
        <f t="shared" ca="1" si="391"/>
        <v>0</v>
      </c>
      <c r="DD227" s="362">
        <f t="shared" ca="1" si="416"/>
        <v>338</v>
      </c>
      <c r="DE227" s="362">
        <v>219</v>
      </c>
      <c r="DF227" s="371">
        <f t="shared" ca="1" si="417"/>
        <v>0</v>
      </c>
      <c r="DG227" s="359">
        <f t="shared" ca="1" si="359"/>
        <v>0</v>
      </c>
      <c r="DH227" s="359">
        <f t="shared" ca="1" si="360"/>
        <v>0</v>
      </c>
      <c r="DI227" s="359">
        <f t="shared" ca="1" si="361"/>
        <v>0</v>
      </c>
      <c r="DJ227" s="359">
        <f t="shared" ca="1" si="362"/>
        <v>0</v>
      </c>
      <c r="DK227" s="359">
        <f t="shared" ca="1" si="392"/>
        <v>0</v>
      </c>
      <c r="DM227" s="362">
        <f t="shared" ca="1" si="418"/>
        <v>338</v>
      </c>
      <c r="DN227" s="362">
        <v>219</v>
      </c>
      <c r="DO227" s="371">
        <f t="shared" ca="1" si="419"/>
        <v>0</v>
      </c>
      <c r="DP227" s="359">
        <f t="shared" ca="1" si="363"/>
        <v>0</v>
      </c>
      <c r="DQ227" s="359">
        <f t="shared" ca="1" si="364"/>
        <v>0</v>
      </c>
      <c r="DR227" s="359">
        <f t="shared" ca="1" si="365"/>
        <v>0</v>
      </c>
      <c r="DS227" s="359">
        <f t="shared" ca="1" si="366"/>
        <v>0</v>
      </c>
      <c r="DT227" s="359">
        <f t="shared" ca="1" si="393"/>
        <v>0</v>
      </c>
      <c r="DV227" s="362">
        <f t="shared" ca="1" si="420"/>
        <v>338</v>
      </c>
      <c r="DW227" s="362">
        <v>219</v>
      </c>
      <c r="DX227" s="371">
        <f t="shared" ca="1" si="421"/>
        <v>0</v>
      </c>
      <c r="DY227" s="359">
        <f t="shared" ca="1" si="367"/>
        <v>0</v>
      </c>
      <c r="DZ227" s="359">
        <f t="shared" ca="1" si="368"/>
        <v>0</v>
      </c>
      <c r="EA227" s="359">
        <f t="shared" ca="1" si="369"/>
        <v>0</v>
      </c>
      <c r="EB227" s="359">
        <f t="shared" ca="1" si="370"/>
        <v>0</v>
      </c>
      <c r="EC227" s="359">
        <f t="shared" ca="1" si="394"/>
        <v>0</v>
      </c>
      <c r="EE227" s="362">
        <f t="shared" ca="1" si="422"/>
        <v>338</v>
      </c>
      <c r="EF227" s="362">
        <v>219</v>
      </c>
      <c r="EG227" s="371">
        <f t="shared" ca="1" si="423"/>
        <v>0</v>
      </c>
      <c r="EH227" s="359">
        <f t="shared" ca="1" si="371"/>
        <v>0</v>
      </c>
      <c r="EI227" s="359">
        <f t="shared" ca="1" si="372"/>
        <v>0</v>
      </c>
      <c r="EJ227" s="359">
        <f t="shared" ca="1" si="373"/>
        <v>0</v>
      </c>
      <c r="EK227" s="359">
        <f t="shared" ca="1" si="374"/>
        <v>0</v>
      </c>
      <c r="EL227" s="359">
        <f t="shared" ca="1" si="395"/>
        <v>0</v>
      </c>
    </row>
    <row r="228" spans="7:142" x14ac:dyDescent="0.35">
      <c r="G228" s="372">
        <f ca="1">IFERROR(INDEX('Inflation Rates'!$A$16:$H$138,MATCH('TSP Traditional'!$H228,'Inflation Rates'!$A$16:$A$138,0),6)/INDEX('Inflation Rates'!$A$16:$H$138,MATCH('TSP Traditional'!$H228,'Inflation Rates'!$A$16:$A$138,0)-1,6)-1,G227)</f>
        <v>2.0999999999999908E-2</v>
      </c>
      <c r="H228" s="362">
        <f t="shared" ca="1" si="424"/>
        <v>2239</v>
      </c>
      <c r="I228" s="362">
        <f t="shared" ca="1" si="425"/>
        <v>339</v>
      </c>
      <c r="J228" s="362">
        <v>220</v>
      </c>
      <c r="K228" s="371">
        <f t="shared" ca="1" si="322"/>
        <v>0</v>
      </c>
      <c r="L228" s="359">
        <f t="shared" ca="1" si="375"/>
        <v>0</v>
      </c>
      <c r="M228" s="359">
        <f t="shared" ca="1" si="376"/>
        <v>0</v>
      </c>
      <c r="N228" s="359">
        <f t="shared" ca="1" si="377"/>
        <v>0</v>
      </c>
      <c r="O228" s="359">
        <f t="shared" ca="1" si="378"/>
        <v>0</v>
      </c>
      <c r="P228" s="359">
        <f t="shared" ca="1" si="396"/>
        <v>0</v>
      </c>
      <c r="R228" s="362">
        <f t="shared" ca="1" si="426"/>
        <v>339</v>
      </c>
      <c r="S228" s="362">
        <v>219</v>
      </c>
      <c r="T228" s="371">
        <f t="shared" ca="1" si="427"/>
        <v>0</v>
      </c>
      <c r="U228" s="359">
        <f t="shared" ca="1" si="379"/>
        <v>0</v>
      </c>
      <c r="V228" s="359">
        <f t="shared" ca="1" si="380"/>
        <v>0</v>
      </c>
      <c r="W228" s="359">
        <f t="shared" ca="1" si="381"/>
        <v>0</v>
      </c>
      <c r="X228" s="359">
        <f t="shared" ca="1" si="382"/>
        <v>0</v>
      </c>
      <c r="Y228" s="359">
        <f t="shared" ca="1" si="397"/>
        <v>0</v>
      </c>
      <c r="AA228" s="362">
        <f t="shared" ca="1" si="398"/>
        <v>339</v>
      </c>
      <c r="AB228" s="362">
        <v>220</v>
      </c>
      <c r="AC228" s="371">
        <f t="shared" ca="1" si="399"/>
        <v>0</v>
      </c>
      <c r="AD228" s="359">
        <f t="shared" ca="1" si="323"/>
        <v>0</v>
      </c>
      <c r="AE228" s="359">
        <f t="shared" ca="1" si="324"/>
        <v>0</v>
      </c>
      <c r="AF228" s="359">
        <f t="shared" ca="1" si="325"/>
        <v>0</v>
      </c>
      <c r="AG228" s="359">
        <f t="shared" ca="1" si="326"/>
        <v>0</v>
      </c>
      <c r="AH228" s="359">
        <f t="shared" ca="1" si="383"/>
        <v>0</v>
      </c>
      <c r="AJ228" s="362">
        <f t="shared" ca="1" si="400"/>
        <v>339</v>
      </c>
      <c r="AK228" s="362">
        <v>220</v>
      </c>
      <c r="AL228" s="371">
        <f t="shared" ca="1" si="401"/>
        <v>0</v>
      </c>
      <c r="AM228" s="359">
        <f t="shared" ca="1" si="327"/>
        <v>0</v>
      </c>
      <c r="AN228" s="359">
        <f t="shared" ca="1" si="328"/>
        <v>0</v>
      </c>
      <c r="AO228" s="359">
        <f t="shared" ca="1" si="329"/>
        <v>0</v>
      </c>
      <c r="AP228" s="359">
        <f t="shared" ca="1" si="330"/>
        <v>0</v>
      </c>
      <c r="AQ228" s="359">
        <f t="shared" ca="1" si="384"/>
        <v>0</v>
      </c>
      <c r="AS228" s="362">
        <f t="shared" ca="1" si="402"/>
        <v>339</v>
      </c>
      <c r="AT228" s="362">
        <v>220</v>
      </c>
      <c r="AU228" s="371">
        <f t="shared" ca="1" si="403"/>
        <v>0</v>
      </c>
      <c r="AV228" s="359">
        <f t="shared" ca="1" si="331"/>
        <v>0</v>
      </c>
      <c r="AW228" s="359">
        <f t="shared" ca="1" si="332"/>
        <v>0</v>
      </c>
      <c r="AX228" s="359">
        <f t="shared" ca="1" si="333"/>
        <v>0</v>
      </c>
      <c r="AY228" s="359">
        <f t="shared" ca="1" si="334"/>
        <v>0</v>
      </c>
      <c r="AZ228" s="359">
        <f t="shared" ca="1" si="385"/>
        <v>0</v>
      </c>
      <c r="BB228" s="362">
        <f t="shared" ca="1" si="404"/>
        <v>339</v>
      </c>
      <c r="BC228" s="362">
        <v>220</v>
      </c>
      <c r="BD228" s="371">
        <f t="shared" ca="1" si="405"/>
        <v>0</v>
      </c>
      <c r="BE228" s="359">
        <f t="shared" ca="1" si="335"/>
        <v>0</v>
      </c>
      <c r="BF228" s="359">
        <f t="shared" ca="1" si="336"/>
        <v>0</v>
      </c>
      <c r="BG228" s="359">
        <f t="shared" ca="1" si="337"/>
        <v>0</v>
      </c>
      <c r="BH228" s="359">
        <f t="shared" ca="1" si="338"/>
        <v>0</v>
      </c>
      <c r="BI228" s="359">
        <f t="shared" ca="1" si="386"/>
        <v>0</v>
      </c>
      <c r="BK228" s="362">
        <f t="shared" ca="1" si="406"/>
        <v>339</v>
      </c>
      <c r="BL228" s="362">
        <v>220</v>
      </c>
      <c r="BM228" s="371">
        <f t="shared" ca="1" si="407"/>
        <v>0</v>
      </c>
      <c r="BN228" s="359">
        <f t="shared" ca="1" si="339"/>
        <v>0</v>
      </c>
      <c r="BO228" s="359">
        <f t="shared" ca="1" si="340"/>
        <v>0</v>
      </c>
      <c r="BP228" s="359">
        <f t="shared" ca="1" si="341"/>
        <v>0</v>
      </c>
      <c r="BQ228" s="359">
        <f t="shared" ca="1" si="342"/>
        <v>0</v>
      </c>
      <c r="BR228" s="359">
        <f t="shared" ca="1" si="387"/>
        <v>0</v>
      </c>
      <c r="BT228" s="362">
        <f t="shared" ca="1" si="408"/>
        <v>339</v>
      </c>
      <c r="BU228" s="362">
        <v>220</v>
      </c>
      <c r="BV228" s="371">
        <f t="shared" ca="1" si="409"/>
        <v>0</v>
      </c>
      <c r="BW228" s="359">
        <f t="shared" ca="1" si="343"/>
        <v>0</v>
      </c>
      <c r="BX228" s="359">
        <f t="shared" ca="1" si="344"/>
        <v>0</v>
      </c>
      <c r="BY228" s="359">
        <f t="shared" ca="1" si="345"/>
        <v>0</v>
      </c>
      <c r="BZ228" s="359">
        <f t="shared" ca="1" si="346"/>
        <v>0</v>
      </c>
      <c r="CA228" s="359">
        <f t="shared" ca="1" si="388"/>
        <v>0</v>
      </c>
      <c r="CC228" s="362">
        <f t="shared" ca="1" si="410"/>
        <v>339</v>
      </c>
      <c r="CD228" s="362">
        <v>220</v>
      </c>
      <c r="CE228" s="371">
        <f t="shared" ca="1" si="411"/>
        <v>0</v>
      </c>
      <c r="CF228" s="359">
        <f t="shared" ca="1" si="347"/>
        <v>0</v>
      </c>
      <c r="CG228" s="359">
        <f t="shared" ca="1" si="348"/>
        <v>0</v>
      </c>
      <c r="CH228" s="359">
        <f t="shared" ca="1" si="349"/>
        <v>0</v>
      </c>
      <c r="CI228" s="359">
        <f t="shared" ca="1" si="350"/>
        <v>0</v>
      </c>
      <c r="CJ228" s="359">
        <f t="shared" ca="1" si="389"/>
        <v>0</v>
      </c>
      <c r="CL228" s="362">
        <f t="shared" ca="1" si="412"/>
        <v>339</v>
      </c>
      <c r="CM228" s="362">
        <v>220</v>
      </c>
      <c r="CN228" s="371">
        <f t="shared" ca="1" si="413"/>
        <v>0</v>
      </c>
      <c r="CO228" s="359">
        <f t="shared" ca="1" si="351"/>
        <v>0</v>
      </c>
      <c r="CP228" s="359">
        <f t="shared" ca="1" si="352"/>
        <v>0</v>
      </c>
      <c r="CQ228" s="359">
        <f t="shared" ca="1" si="353"/>
        <v>0</v>
      </c>
      <c r="CR228" s="359">
        <f t="shared" ca="1" si="354"/>
        <v>0</v>
      </c>
      <c r="CS228" s="359">
        <f t="shared" ca="1" si="390"/>
        <v>0</v>
      </c>
      <c r="CU228" s="362">
        <f t="shared" ca="1" si="414"/>
        <v>339</v>
      </c>
      <c r="CV228" s="362">
        <v>220</v>
      </c>
      <c r="CW228" s="371">
        <f t="shared" ca="1" si="415"/>
        <v>0</v>
      </c>
      <c r="CX228" s="359">
        <f t="shared" ca="1" si="355"/>
        <v>0</v>
      </c>
      <c r="CY228" s="359">
        <f t="shared" ca="1" si="356"/>
        <v>0</v>
      </c>
      <c r="CZ228" s="359">
        <f t="shared" ca="1" si="357"/>
        <v>0</v>
      </c>
      <c r="DA228" s="359">
        <f t="shared" ca="1" si="358"/>
        <v>0</v>
      </c>
      <c r="DB228" s="359">
        <f t="shared" ca="1" si="391"/>
        <v>0</v>
      </c>
      <c r="DD228" s="362">
        <f t="shared" ca="1" si="416"/>
        <v>339</v>
      </c>
      <c r="DE228" s="362">
        <v>220</v>
      </c>
      <c r="DF228" s="371">
        <f t="shared" ca="1" si="417"/>
        <v>0</v>
      </c>
      <c r="DG228" s="359">
        <f t="shared" ca="1" si="359"/>
        <v>0</v>
      </c>
      <c r="DH228" s="359">
        <f t="shared" ca="1" si="360"/>
        <v>0</v>
      </c>
      <c r="DI228" s="359">
        <f t="shared" ca="1" si="361"/>
        <v>0</v>
      </c>
      <c r="DJ228" s="359">
        <f t="shared" ca="1" si="362"/>
        <v>0</v>
      </c>
      <c r="DK228" s="359">
        <f t="shared" ca="1" si="392"/>
        <v>0</v>
      </c>
      <c r="DM228" s="362">
        <f t="shared" ca="1" si="418"/>
        <v>339</v>
      </c>
      <c r="DN228" s="362">
        <v>220</v>
      </c>
      <c r="DO228" s="371">
        <f t="shared" ca="1" si="419"/>
        <v>0</v>
      </c>
      <c r="DP228" s="359">
        <f t="shared" ca="1" si="363"/>
        <v>0</v>
      </c>
      <c r="DQ228" s="359">
        <f t="shared" ca="1" si="364"/>
        <v>0</v>
      </c>
      <c r="DR228" s="359">
        <f t="shared" ca="1" si="365"/>
        <v>0</v>
      </c>
      <c r="DS228" s="359">
        <f t="shared" ca="1" si="366"/>
        <v>0</v>
      </c>
      <c r="DT228" s="359">
        <f t="shared" ca="1" si="393"/>
        <v>0</v>
      </c>
      <c r="DV228" s="362">
        <f t="shared" ca="1" si="420"/>
        <v>339</v>
      </c>
      <c r="DW228" s="362">
        <v>220</v>
      </c>
      <c r="DX228" s="371">
        <f t="shared" ca="1" si="421"/>
        <v>0</v>
      </c>
      <c r="DY228" s="359">
        <f t="shared" ca="1" si="367"/>
        <v>0</v>
      </c>
      <c r="DZ228" s="359">
        <f t="shared" ca="1" si="368"/>
        <v>0</v>
      </c>
      <c r="EA228" s="359">
        <f t="shared" ca="1" si="369"/>
        <v>0</v>
      </c>
      <c r="EB228" s="359">
        <f t="shared" ca="1" si="370"/>
        <v>0</v>
      </c>
      <c r="EC228" s="359">
        <f t="shared" ca="1" si="394"/>
        <v>0</v>
      </c>
      <c r="EE228" s="362">
        <f t="shared" ca="1" si="422"/>
        <v>339</v>
      </c>
      <c r="EF228" s="362">
        <v>220</v>
      </c>
      <c r="EG228" s="371">
        <f t="shared" ca="1" si="423"/>
        <v>0</v>
      </c>
      <c r="EH228" s="359">
        <f t="shared" ca="1" si="371"/>
        <v>0</v>
      </c>
      <c r="EI228" s="359">
        <f t="shared" ca="1" si="372"/>
        <v>0</v>
      </c>
      <c r="EJ228" s="359">
        <f t="shared" ca="1" si="373"/>
        <v>0</v>
      </c>
      <c r="EK228" s="359">
        <f t="shared" ca="1" si="374"/>
        <v>0</v>
      </c>
      <c r="EL228" s="359">
        <f t="shared" ca="1" si="395"/>
        <v>0</v>
      </c>
    </row>
    <row r="229" spans="7:142" x14ac:dyDescent="0.35">
      <c r="G229" s="372">
        <f ca="1">IFERROR(INDEX('Inflation Rates'!$A$16:$H$138,MATCH('TSP Traditional'!$H229,'Inflation Rates'!$A$16:$A$138,0),6)/INDEX('Inflation Rates'!$A$16:$H$138,MATCH('TSP Traditional'!$H229,'Inflation Rates'!$A$16:$A$138,0)-1,6)-1,G228)</f>
        <v>2.0999999999999908E-2</v>
      </c>
      <c r="H229" s="362">
        <f t="shared" ca="1" si="424"/>
        <v>2240</v>
      </c>
      <c r="I229" s="362">
        <f t="shared" ca="1" si="425"/>
        <v>340</v>
      </c>
      <c r="J229" s="362">
        <v>221</v>
      </c>
      <c r="K229" s="371">
        <f t="shared" ca="1" si="322"/>
        <v>0</v>
      </c>
      <c r="L229" s="359">
        <f t="shared" ca="1" si="375"/>
        <v>0</v>
      </c>
      <c r="M229" s="359">
        <f t="shared" ca="1" si="376"/>
        <v>0</v>
      </c>
      <c r="N229" s="359">
        <f t="shared" ca="1" si="377"/>
        <v>0</v>
      </c>
      <c r="O229" s="359">
        <f t="shared" ca="1" si="378"/>
        <v>0</v>
      </c>
      <c r="P229" s="359">
        <f t="shared" ca="1" si="396"/>
        <v>0</v>
      </c>
      <c r="R229" s="362">
        <f t="shared" ca="1" si="426"/>
        <v>340</v>
      </c>
      <c r="S229" s="362">
        <v>220</v>
      </c>
      <c r="T229" s="371">
        <f t="shared" ca="1" si="427"/>
        <v>0</v>
      </c>
      <c r="U229" s="359">
        <f t="shared" ca="1" si="379"/>
        <v>0</v>
      </c>
      <c r="V229" s="359">
        <f t="shared" ca="1" si="380"/>
        <v>0</v>
      </c>
      <c r="W229" s="359">
        <f t="shared" ca="1" si="381"/>
        <v>0</v>
      </c>
      <c r="X229" s="359">
        <f t="shared" ca="1" si="382"/>
        <v>0</v>
      </c>
      <c r="Y229" s="359">
        <f t="shared" ca="1" si="397"/>
        <v>0</v>
      </c>
      <c r="AA229" s="362">
        <f t="shared" ca="1" si="398"/>
        <v>340</v>
      </c>
      <c r="AB229" s="362">
        <v>221</v>
      </c>
      <c r="AC229" s="371">
        <f t="shared" ca="1" si="399"/>
        <v>0</v>
      </c>
      <c r="AD229" s="359">
        <f t="shared" ca="1" si="323"/>
        <v>0</v>
      </c>
      <c r="AE229" s="359">
        <f t="shared" ca="1" si="324"/>
        <v>0</v>
      </c>
      <c r="AF229" s="359">
        <f t="shared" ca="1" si="325"/>
        <v>0</v>
      </c>
      <c r="AG229" s="359">
        <f t="shared" ca="1" si="326"/>
        <v>0</v>
      </c>
      <c r="AH229" s="359">
        <f t="shared" ca="1" si="383"/>
        <v>0</v>
      </c>
      <c r="AJ229" s="362">
        <f t="shared" ca="1" si="400"/>
        <v>340</v>
      </c>
      <c r="AK229" s="362">
        <v>221</v>
      </c>
      <c r="AL229" s="371">
        <f t="shared" ca="1" si="401"/>
        <v>0</v>
      </c>
      <c r="AM229" s="359">
        <f t="shared" ca="1" si="327"/>
        <v>0</v>
      </c>
      <c r="AN229" s="359">
        <f t="shared" ca="1" si="328"/>
        <v>0</v>
      </c>
      <c r="AO229" s="359">
        <f t="shared" ca="1" si="329"/>
        <v>0</v>
      </c>
      <c r="AP229" s="359">
        <f t="shared" ca="1" si="330"/>
        <v>0</v>
      </c>
      <c r="AQ229" s="359">
        <f t="shared" ca="1" si="384"/>
        <v>0</v>
      </c>
      <c r="AS229" s="362">
        <f t="shared" ca="1" si="402"/>
        <v>340</v>
      </c>
      <c r="AT229" s="362">
        <v>221</v>
      </c>
      <c r="AU229" s="371">
        <f t="shared" ca="1" si="403"/>
        <v>0</v>
      </c>
      <c r="AV229" s="359">
        <f t="shared" ca="1" si="331"/>
        <v>0</v>
      </c>
      <c r="AW229" s="359">
        <f t="shared" ca="1" si="332"/>
        <v>0</v>
      </c>
      <c r="AX229" s="359">
        <f t="shared" ca="1" si="333"/>
        <v>0</v>
      </c>
      <c r="AY229" s="359">
        <f t="shared" ca="1" si="334"/>
        <v>0</v>
      </c>
      <c r="AZ229" s="359">
        <f t="shared" ca="1" si="385"/>
        <v>0</v>
      </c>
      <c r="BB229" s="362">
        <f t="shared" ca="1" si="404"/>
        <v>340</v>
      </c>
      <c r="BC229" s="362">
        <v>221</v>
      </c>
      <c r="BD229" s="371">
        <f t="shared" ca="1" si="405"/>
        <v>0</v>
      </c>
      <c r="BE229" s="359">
        <f t="shared" ca="1" si="335"/>
        <v>0</v>
      </c>
      <c r="BF229" s="359">
        <f t="shared" ca="1" si="336"/>
        <v>0</v>
      </c>
      <c r="BG229" s="359">
        <f t="shared" ca="1" si="337"/>
        <v>0</v>
      </c>
      <c r="BH229" s="359">
        <f t="shared" ca="1" si="338"/>
        <v>0</v>
      </c>
      <c r="BI229" s="359">
        <f t="shared" ca="1" si="386"/>
        <v>0</v>
      </c>
      <c r="BK229" s="362">
        <f t="shared" ca="1" si="406"/>
        <v>340</v>
      </c>
      <c r="BL229" s="362">
        <v>221</v>
      </c>
      <c r="BM229" s="371">
        <f t="shared" ca="1" si="407"/>
        <v>0</v>
      </c>
      <c r="BN229" s="359">
        <f t="shared" ca="1" si="339"/>
        <v>0</v>
      </c>
      <c r="BO229" s="359">
        <f t="shared" ca="1" si="340"/>
        <v>0</v>
      </c>
      <c r="BP229" s="359">
        <f t="shared" ca="1" si="341"/>
        <v>0</v>
      </c>
      <c r="BQ229" s="359">
        <f t="shared" ca="1" si="342"/>
        <v>0</v>
      </c>
      <c r="BR229" s="359">
        <f t="shared" ca="1" si="387"/>
        <v>0</v>
      </c>
      <c r="BT229" s="362">
        <f t="shared" ca="1" si="408"/>
        <v>340</v>
      </c>
      <c r="BU229" s="362">
        <v>221</v>
      </c>
      <c r="BV229" s="371">
        <f t="shared" ca="1" si="409"/>
        <v>0</v>
      </c>
      <c r="BW229" s="359">
        <f t="shared" ca="1" si="343"/>
        <v>0</v>
      </c>
      <c r="BX229" s="359">
        <f t="shared" ca="1" si="344"/>
        <v>0</v>
      </c>
      <c r="BY229" s="359">
        <f t="shared" ca="1" si="345"/>
        <v>0</v>
      </c>
      <c r="BZ229" s="359">
        <f t="shared" ca="1" si="346"/>
        <v>0</v>
      </c>
      <c r="CA229" s="359">
        <f t="shared" ca="1" si="388"/>
        <v>0</v>
      </c>
      <c r="CC229" s="362">
        <f t="shared" ca="1" si="410"/>
        <v>340</v>
      </c>
      <c r="CD229" s="362">
        <v>221</v>
      </c>
      <c r="CE229" s="371">
        <f t="shared" ca="1" si="411"/>
        <v>0</v>
      </c>
      <c r="CF229" s="359">
        <f t="shared" ca="1" si="347"/>
        <v>0</v>
      </c>
      <c r="CG229" s="359">
        <f t="shared" ca="1" si="348"/>
        <v>0</v>
      </c>
      <c r="CH229" s="359">
        <f t="shared" ca="1" si="349"/>
        <v>0</v>
      </c>
      <c r="CI229" s="359">
        <f t="shared" ca="1" si="350"/>
        <v>0</v>
      </c>
      <c r="CJ229" s="359">
        <f t="shared" ca="1" si="389"/>
        <v>0</v>
      </c>
      <c r="CL229" s="362">
        <f t="shared" ca="1" si="412"/>
        <v>340</v>
      </c>
      <c r="CM229" s="362">
        <v>221</v>
      </c>
      <c r="CN229" s="371">
        <f t="shared" ca="1" si="413"/>
        <v>0</v>
      </c>
      <c r="CO229" s="359">
        <f t="shared" ca="1" si="351"/>
        <v>0</v>
      </c>
      <c r="CP229" s="359">
        <f t="shared" ca="1" si="352"/>
        <v>0</v>
      </c>
      <c r="CQ229" s="359">
        <f t="shared" ca="1" si="353"/>
        <v>0</v>
      </c>
      <c r="CR229" s="359">
        <f t="shared" ca="1" si="354"/>
        <v>0</v>
      </c>
      <c r="CS229" s="359">
        <f t="shared" ca="1" si="390"/>
        <v>0</v>
      </c>
      <c r="CU229" s="362">
        <f t="shared" ca="1" si="414"/>
        <v>340</v>
      </c>
      <c r="CV229" s="362">
        <v>221</v>
      </c>
      <c r="CW229" s="371">
        <f t="shared" ca="1" si="415"/>
        <v>0</v>
      </c>
      <c r="CX229" s="359">
        <f t="shared" ca="1" si="355"/>
        <v>0</v>
      </c>
      <c r="CY229" s="359">
        <f t="shared" ca="1" si="356"/>
        <v>0</v>
      </c>
      <c r="CZ229" s="359">
        <f t="shared" ca="1" si="357"/>
        <v>0</v>
      </c>
      <c r="DA229" s="359">
        <f t="shared" ca="1" si="358"/>
        <v>0</v>
      </c>
      <c r="DB229" s="359">
        <f t="shared" ca="1" si="391"/>
        <v>0</v>
      </c>
      <c r="DD229" s="362">
        <f t="shared" ca="1" si="416"/>
        <v>340</v>
      </c>
      <c r="DE229" s="362">
        <v>221</v>
      </c>
      <c r="DF229" s="371">
        <f t="shared" ca="1" si="417"/>
        <v>0</v>
      </c>
      <c r="DG229" s="359">
        <f t="shared" ca="1" si="359"/>
        <v>0</v>
      </c>
      <c r="DH229" s="359">
        <f t="shared" ca="1" si="360"/>
        <v>0</v>
      </c>
      <c r="DI229" s="359">
        <f t="shared" ca="1" si="361"/>
        <v>0</v>
      </c>
      <c r="DJ229" s="359">
        <f t="shared" ca="1" si="362"/>
        <v>0</v>
      </c>
      <c r="DK229" s="359">
        <f t="shared" ca="1" si="392"/>
        <v>0</v>
      </c>
      <c r="DM229" s="362">
        <f t="shared" ca="1" si="418"/>
        <v>340</v>
      </c>
      <c r="DN229" s="362">
        <v>221</v>
      </c>
      <c r="DO229" s="371">
        <f t="shared" ca="1" si="419"/>
        <v>0</v>
      </c>
      <c r="DP229" s="359">
        <f t="shared" ca="1" si="363"/>
        <v>0</v>
      </c>
      <c r="DQ229" s="359">
        <f t="shared" ca="1" si="364"/>
        <v>0</v>
      </c>
      <c r="DR229" s="359">
        <f t="shared" ca="1" si="365"/>
        <v>0</v>
      </c>
      <c r="DS229" s="359">
        <f t="shared" ca="1" si="366"/>
        <v>0</v>
      </c>
      <c r="DT229" s="359">
        <f t="shared" ca="1" si="393"/>
        <v>0</v>
      </c>
      <c r="DV229" s="362">
        <f t="shared" ca="1" si="420"/>
        <v>340</v>
      </c>
      <c r="DW229" s="362">
        <v>221</v>
      </c>
      <c r="DX229" s="371">
        <f t="shared" ca="1" si="421"/>
        <v>0</v>
      </c>
      <c r="DY229" s="359">
        <f t="shared" ca="1" si="367"/>
        <v>0</v>
      </c>
      <c r="DZ229" s="359">
        <f t="shared" ca="1" si="368"/>
        <v>0</v>
      </c>
      <c r="EA229" s="359">
        <f t="shared" ca="1" si="369"/>
        <v>0</v>
      </c>
      <c r="EB229" s="359">
        <f t="shared" ca="1" si="370"/>
        <v>0</v>
      </c>
      <c r="EC229" s="359">
        <f t="shared" ca="1" si="394"/>
        <v>0</v>
      </c>
      <c r="EE229" s="362">
        <f t="shared" ca="1" si="422"/>
        <v>340</v>
      </c>
      <c r="EF229" s="362">
        <v>221</v>
      </c>
      <c r="EG229" s="371">
        <f t="shared" ca="1" si="423"/>
        <v>0</v>
      </c>
      <c r="EH229" s="359">
        <f t="shared" ca="1" si="371"/>
        <v>0</v>
      </c>
      <c r="EI229" s="359">
        <f t="shared" ca="1" si="372"/>
        <v>0</v>
      </c>
      <c r="EJ229" s="359">
        <f t="shared" ca="1" si="373"/>
        <v>0</v>
      </c>
      <c r="EK229" s="359">
        <f t="shared" ca="1" si="374"/>
        <v>0</v>
      </c>
      <c r="EL229" s="359">
        <f t="shared" ca="1" si="395"/>
        <v>0</v>
      </c>
    </row>
    <row r="230" spans="7:142" x14ac:dyDescent="0.35">
      <c r="G230" s="372">
        <f ca="1">IFERROR(INDEX('Inflation Rates'!$A$16:$H$138,MATCH('TSP Traditional'!$H230,'Inflation Rates'!$A$16:$A$138,0),6)/INDEX('Inflation Rates'!$A$16:$H$138,MATCH('TSP Traditional'!$H230,'Inflation Rates'!$A$16:$A$138,0)-1,6)-1,G229)</f>
        <v>2.0999999999999908E-2</v>
      </c>
      <c r="H230" s="362">
        <f t="shared" ca="1" si="424"/>
        <v>2241</v>
      </c>
      <c r="I230" s="362">
        <f t="shared" ca="1" si="425"/>
        <v>341</v>
      </c>
      <c r="J230" s="362">
        <v>222</v>
      </c>
      <c r="K230" s="371">
        <f t="shared" ca="1" si="322"/>
        <v>0</v>
      </c>
      <c r="L230" s="359">
        <f t="shared" ca="1" si="375"/>
        <v>0</v>
      </c>
      <c r="M230" s="359">
        <f t="shared" ca="1" si="376"/>
        <v>0</v>
      </c>
      <c r="N230" s="359">
        <f t="shared" ca="1" si="377"/>
        <v>0</v>
      </c>
      <c r="O230" s="359">
        <f t="shared" ca="1" si="378"/>
        <v>0</v>
      </c>
      <c r="P230" s="359">
        <f t="shared" ca="1" si="396"/>
        <v>0</v>
      </c>
      <c r="R230" s="362">
        <f t="shared" ca="1" si="426"/>
        <v>341</v>
      </c>
      <c r="S230" s="362">
        <v>221</v>
      </c>
      <c r="T230" s="371">
        <f t="shared" ca="1" si="427"/>
        <v>0</v>
      </c>
      <c r="U230" s="359">
        <f t="shared" ca="1" si="379"/>
        <v>0</v>
      </c>
      <c r="V230" s="359">
        <f t="shared" ca="1" si="380"/>
        <v>0</v>
      </c>
      <c r="W230" s="359">
        <f t="shared" ca="1" si="381"/>
        <v>0</v>
      </c>
      <c r="X230" s="359">
        <f t="shared" ca="1" si="382"/>
        <v>0</v>
      </c>
      <c r="Y230" s="359">
        <f t="shared" ca="1" si="397"/>
        <v>0</v>
      </c>
      <c r="AA230" s="362">
        <f t="shared" ca="1" si="398"/>
        <v>341</v>
      </c>
      <c r="AB230" s="362">
        <v>222</v>
      </c>
      <c r="AC230" s="371">
        <f t="shared" ca="1" si="399"/>
        <v>0</v>
      </c>
      <c r="AD230" s="359">
        <f t="shared" ca="1" si="323"/>
        <v>0</v>
      </c>
      <c r="AE230" s="359">
        <f t="shared" ca="1" si="324"/>
        <v>0</v>
      </c>
      <c r="AF230" s="359">
        <f t="shared" ca="1" si="325"/>
        <v>0</v>
      </c>
      <c r="AG230" s="359">
        <f t="shared" ca="1" si="326"/>
        <v>0</v>
      </c>
      <c r="AH230" s="359">
        <f t="shared" ca="1" si="383"/>
        <v>0</v>
      </c>
      <c r="AJ230" s="362">
        <f t="shared" ca="1" si="400"/>
        <v>341</v>
      </c>
      <c r="AK230" s="362">
        <v>222</v>
      </c>
      <c r="AL230" s="371">
        <f t="shared" ca="1" si="401"/>
        <v>0</v>
      </c>
      <c r="AM230" s="359">
        <f t="shared" ca="1" si="327"/>
        <v>0</v>
      </c>
      <c r="AN230" s="359">
        <f t="shared" ca="1" si="328"/>
        <v>0</v>
      </c>
      <c r="AO230" s="359">
        <f t="shared" ca="1" si="329"/>
        <v>0</v>
      </c>
      <c r="AP230" s="359">
        <f t="shared" ca="1" si="330"/>
        <v>0</v>
      </c>
      <c r="AQ230" s="359">
        <f t="shared" ca="1" si="384"/>
        <v>0</v>
      </c>
      <c r="AS230" s="362">
        <f t="shared" ca="1" si="402"/>
        <v>341</v>
      </c>
      <c r="AT230" s="362">
        <v>222</v>
      </c>
      <c r="AU230" s="371">
        <f t="shared" ca="1" si="403"/>
        <v>0</v>
      </c>
      <c r="AV230" s="359">
        <f t="shared" ca="1" si="331"/>
        <v>0</v>
      </c>
      <c r="AW230" s="359">
        <f t="shared" ca="1" si="332"/>
        <v>0</v>
      </c>
      <c r="AX230" s="359">
        <f t="shared" ca="1" si="333"/>
        <v>0</v>
      </c>
      <c r="AY230" s="359">
        <f t="shared" ca="1" si="334"/>
        <v>0</v>
      </c>
      <c r="AZ230" s="359">
        <f t="shared" ca="1" si="385"/>
        <v>0</v>
      </c>
      <c r="BB230" s="362">
        <f t="shared" ca="1" si="404"/>
        <v>341</v>
      </c>
      <c r="BC230" s="362">
        <v>222</v>
      </c>
      <c r="BD230" s="371">
        <f t="shared" ca="1" si="405"/>
        <v>0</v>
      </c>
      <c r="BE230" s="359">
        <f t="shared" ca="1" si="335"/>
        <v>0</v>
      </c>
      <c r="BF230" s="359">
        <f t="shared" ca="1" si="336"/>
        <v>0</v>
      </c>
      <c r="BG230" s="359">
        <f t="shared" ca="1" si="337"/>
        <v>0</v>
      </c>
      <c r="BH230" s="359">
        <f t="shared" ca="1" si="338"/>
        <v>0</v>
      </c>
      <c r="BI230" s="359">
        <f t="shared" ca="1" si="386"/>
        <v>0</v>
      </c>
      <c r="BK230" s="362">
        <f t="shared" ca="1" si="406"/>
        <v>341</v>
      </c>
      <c r="BL230" s="362">
        <v>222</v>
      </c>
      <c r="BM230" s="371">
        <f t="shared" ca="1" si="407"/>
        <v>0</v>
      </c>
      <c r="BN230" s="359">
        <f t="shared" ca="1" si="339"/>
        <v>0</v>
      </c>
      <c r="BO230" s="359">
        <f t="shared" ca="1" si="340"/>
        <v>0</v>
      </c>
      <c r="BP230" s="359">
        <f t="shared" ca="1" si="341"/>
        <v>0</v>
      </c>
      <c r="BQ230" s="359">
        <f t="shared" ca="1" si="342"/>
        <v>0</v>
      </c>
      <c r="BR230" s="359">
        <f t="shared" ca="1" si="387"/>
        <v>0</v>
      </c>
      <c r="BT230" s="362">
        <f t="shared" ca="1" si="408"/>
        <v>341</v>
      </c>
      <c r="BU230" s="362">
        <v>222</v>
      </c>
      <c r="BV230" s="371">
        <f t="shared" ca="1" si="409"/>
        <v>0</v>
      </c>
      <c r="BW230" s="359">
        <f t="shared" ca="1" si="343"/>
        <v>0</v>
      </c>
      <c r="BX230" s="359">
        <f t="shared" ca="1" si="344"/>
        <v>0</v>
      </c>
      <c r="BY230" s="359">
        <f t="shared" ca="1" si="345"/>
        <v>0</v>
      </c>
      <c r="BZ230" s="359">
        <f t="shared" ca="1" si="346"/>
        <v>0</v>
      </c>
      <c r="CA230" s="359">
        <f t="shared" ca="1" si="388"/>
        <v>0</v>
      </c>
      <c r="CC230" s="362">
        <f t="shared" ca="1" si="410"/>
        <v>341</v>
      </c>
      <c r="CD230" s="362">
        <v>222</v>
      </c>
      <c r="CE230" s="371">
        <f t="shared" ca="1" si="411"/>
        <v>0</v>
      </c>
      <c r="CF230" s="359">
        <f t="shared" ca="1" si="347"/>
        <v>0</v>
      </c>
      <c r="CG230" s="359">
        <f t="shared" ca="1" si="348"/>
        <v>0</v>
      </c>
      <c r="CH230" s="359">
        <f t="shared" ca="1" si="349"/>
        <v>0</v>
      </c>
      <c r="CI230" s="359">
        <f t="shared" ca="1" si="350"/>
        <v>0</v>
      </c>
      <c r="CJ230" s="359">
        <f t="shared" ca="1" si="389"/>
        <v>0</v>
      </c>
      <c r="CL230" s="362">
        <f t="shared" ca="1" si="412"/>
        <v>341</v>
      </c>
      <c r="CM230" s="362">
        <v>222</v>
      </c>
      <c r="CN230" s="371">
        <f t="shared" ca="1" si="413"/>
        <v>0</v>
      </c>
      <c r="CO230" s="359">
        <f t="shared" ca="1" si="351"/>
        <v>0</v>
      </c>
      <c r="CP230" s="359">
        <f t="shared" ca="1" si="352"/>
        <v>0</v>
      </c>
      <c r="CQ230" s="359">
        <f t="shared" ca="1" si="353"/>
        <v>0</v>
      </c>
      <c r="CR230" s="359">
        <f t="shared" ca="1" si="354"/>
        <v>0</v>
      </c>
      <c r="CS230" s="359">
        <f t="shared" ca="1" si="390"/>
        <v>0</v>
      </c>
      <c r="CU230" s="362">
        <f t="shared" ca="1" si="414"/>
        <v>341</v>
      </c>
      <c r="CV230" s="362">
        <v>222</v>
      </c>
      <c r="CW230" s="371">
        <f t="shared" ca="1" si="415"/>
        <v>0</v>
      </c>
      <c r="CX230" s="359">
        <f t="shared" ca="1" si="355"/>
        <v>0</v>
      </c>
      <c r="CY230" s="359">
        <f t="shared" ca="1" si="356"/>
        <v>0</v>
      </c>
      <c r="CZ230" s="359">
        <f t="shared" ca="1" si="357"/>
        <v>0</v>
      </c>
      <c r="DA230" s="359">
        <f t="shared" ca="1" si="358"/>
        <v>0</v>
      </c>
      <c r="DB230" s="359">
        <f t="shared" ca="1" si="391"/>
        <v>0</v>
      </c>
      <c r="DD230" s="362">
        <f t="shared" ca="1" si="416"/>
        <v>341</v>
      </c>
      <c r="DE230" s="362">
        <v>222</v>
      </c>
      <c r="DF230" s="371">
        <f t="shared" ca="1" si="417"/>
        <v>0</v>
      </c>
      <c r="DG230" s="359">
        <f t="shared" ca="1" si="359"/>
        <v>0</v>
      </c>
      <c r="DH230" s="359">
        <f t="shared" ca="1" si="360"/>
        <v>0</v>
      </c>
      <c r="DI230" s="359">
        <f t="shared" ca="1" si="361"/>
        <v>0</v>
      </c>
      <c r="DJ230" s="359">
        <f t="shared" ca="1" si="362"/>
        <v>0</v>
      </c>
      <c r="DK230" s="359">
        <f t="shared" ca="1" si="392"/>
        <v>0</v>
      </c>
      <c r="DM230" s="362">
        <f t="shared" ca="1" si="418"/>
        <v>341</v>
      </c>
      <c r="DN230" s="362">
        <v>222</v>
      </c>
      <c r="DO230" s="371">
        <f t="shared" ca="1" si="419"/>
        <v>0</v>
      </c>
      <c r="DP230" s="359">
        <f t="shared" ca="1" si="363"/>
        <v>0</v>
      </c>
      <c r="DQ230" s="359">
        <f t="shared" ca="1" si="364"/>
        <v>0</v>
      </c>
      <c r="DR230" s="359">
        <f t="shared" ca="1" si="365"/>
        <v>0</v>
      </c>
      <c r="DS230" s="359">
        <f t="shared" ca="1" si="366"/>
        <v>0</v>
      </c>
      <c r="DT230" s="359">
        <f t="shared" ca="1" si="393"/>
        <v>0</v>
      </c>
      <c r="DV230" s="362">
        <f t="shared" ca="1" si="420"/>
        <v>341</v>
      </c>
      <c r="DW230" s="362">
        <v>222</v>
      </c>
      <c r="DX230" s="371">
        <f t="shared" ca="1" si="421"/>
        <v>0</v>
      </c>
      <c r="DY230" s="359">
        <f t="shared" ca="1" si="367"/>
        <v>0</v>
      </c>
      <c r="DZ230" s="359">
        <f t="shared" ca="1" si="368"/>
        <v>0</v>
      </c>
      <c r="EA230" s="359">
        <f t="shared" ca="1" si="369"/>
        <v>0</v>
      </c>
      <c r="EB230" s="359">
        <f t="shared" ca="1" si="370"/>
        <v>0</v>
      </c>
      <c r="EC230" s="359">
        <f t="shared" ca="1" si="394"/>
        <v>0</v>
      </c>
      <c r="EE230" s="362">
        <f t="shared" ca="1" si="422"/>
        <v>341</v>
      </c>
      <c r="EF230" s="362">
        <v>222</v>
      </c>
      <c r="EG230" s="371">
        <f t="shared" ca="1" si="423"/>
        <v>0</v>
      </c>
      <c r="EH230" s="359">
        <f t="shared" ca="1" si="371"/>
        <v>0</v>
      </c>
      <c r="EI230" s="359">
        <f t="shared" ca="1" si="372"/>
        <v>0</v>
      </c>
      <c r="EJ230" s="359">
        <f t="shared" ca="1" si="373"/>
        <v>0</v>
      </c>
      <c r="EK230" s="359">
        <f t="shared" ca="1" si="374"/>
        <v>0</v>
      </c>
      <c r="EL230" s="359">
        <f t="shared" ca="1" si="395"/>
        <v>0</v>
      </c>
    </row>
    <row r="231" spans="7:142" x14ac:dyDescent="0.35">
      <c r="G231" s="372">
        <f ca="1">IFERROR(INDEX('Inflation Rates'!$A$16:$H$138,MATCH('TSP Traditional'!$H231,'Inflation Rates'!$A$16:$A$138,0),6)/INDEX('Inflation Rates'!$A$16:$H$138,MATCH('TSP Traditional'!$H231,'Inflation Rates'!$A$16:$A$138,0)-1,6)-1,G230)</f>
        <v>2.0999999999999908E-2</v>
      </c>
      <c r="H231" s="362">
        <f t="shared" ca="1" si="424"/>
        <v>2242</v>
      </c>
      <c r="I231" s="362">
        <f t="shared" ca="1" si="425"/>
        <v>342</v>
      </c>
      <c r="J231" s="362">
        <v>223</v>
      </c>
      <c r="K231" s="371">
        <f t="shared" ca="1" si="322"/>
        <v>0</v>
      </c>
      <c r="L231" s="359">
        <f t="shared" ca="1" si="375"/>
        <v>0</v>
      </c>
      <c r="M231" s="359">
        <f t="shared" ca="1" si="376"/>
        <v>0</v>
      </c>
      <c r="N231" s="359">
        <f t="shared" ca="1" si="377"/>
        <v>0</v>
      </c>
      <c r="O231" s="359">
        <f t="shared" ca="1" si="378"/>
        <v>0</v>
      </c>
      <c r="P231" s="359">
        <f t="shared" ca="1" si="396"/>
        <v>0</v>
      </c>
      <c r="R231" s="362">
        <f t="shared" ca="1" si="426"/>
        <v>342</v>
      </c>
      <c r="S231" s="362">
        <v>222</v>
      </c>
      <c r="T231" s="371">
        <f t="shared" ca="1" si="427"/>
        <v>0</v>
      </c>
      <c r="U231" s="359">
        <f t="shared" ca="1" si="379"/>
        <v>0</v>
      </c>
      <c r="V231" s="359">
        <f t="shared" ca="1" si="380"/>
        <v>0</v>
      </c>
      <c r="W231" s="359">
        <f t="shared" ca="1" si="381"/>
        <v>0</v>
      </c>
      <c r="X231" s="359">
        <f t="shared" ca="1" si="382"/>
        <v>0</v>
      </c>
      <c r="Y231" s="359">
        <f t="shared" ca="1" si="397"/>
        <v>0</v>
      </c>
      <c r="AA231" s="362">
        <f t="shared" ca="1" si="398"/>
        <v>342</v>
      </c>
      <c r="AB231" s="362">
        <v>223</v>
      </c>
      <c r="AC231" s="371">
        <f t="shared" ca="1" si="399"/>
        <v>0</v>
      </c>
      <c r="AD231" s="359">
        <f t="shared" ca="1" si="323"/>
        <v>0</v>
      </c>
      <c r="AE231" s="359">
        <f t="shared" ca="1" si="324"/>
        <v>0</v>
      </c>
      <c r="AF231" s="359">
        <f t="shared" ca="1" si="325"/>
        <v>0</v>
      </c>
      <c r="AG231" s="359">
        <f t="shared" ca="1" si="326"/>
        <v>0</v>
      </c>
      <c r="AH231" s="359">
        <f t="shared" ca="1" si="383"/>
        <v>0</v>
      </c>
      <c r="AJ231" s="362">
        <f t="shared" ca="1" si="400"/>
        <v>342</v>
      </c>
      <c r="AK231" s="362">
        <v>223</v>
      </c>
      <c r="AL231" s="371">
        <f t="shared" ca="1" si="401"/>
        <v>0</v>
      </c>
      <c r="AM231" s="359">
        <f t="shared" ca="1" si="327"/>
        <v>0</v>
      </c>
      <c r="AN231" s="359">
        <f t="shared" ca="1" si="328"/>
        <v>0</v>
      </c>
      <c r="AO231" s="359">
        <f t="shared" ca="1" si="329"/>
        <v>0</v>
      </c>
      <c r="AP231" s="359">
        <f t="shared" ca="1" si="330"/>
        <v>0</v>
      </c>
      <c r="AQ231" s="359">
        <f t="shared" ca="1" si="384"/>
        <v>0</v>
      </c>
      <c r="AS231" s="362">
        <f t="shared" ca="1" si="402"/>
        <v>342</v>
      </c>
      <c r="AT231" s="362">
        <v>223</v>
      </c>
      <c r="AU231" s="371">
        <f t="shared" ca="1" si="403"/>
        <v>0</v>
      </c>
      <c r="AV231" s="359">
        <f t="shared" ca="1" si="331"/>
        <v>0</v>
      </c>
      <c r="AW231" s="359">
        <f t="shared" ca="1" si="332"/>
        <v>0</v>
      </c>
      <c r="AX231" s="359">
        <f t="shared" ca="1" si="333"/>
        <v>0</v>
      </c>
      <c r="AY231" s="359">
        <f t="shared" ca="1" si="334"/>
        <v>0</v>
      </c>
      <c r="AZ231" s="359">
        <f t="shared" ca="1" si="385"/>
        <v>0</v>
      </c>
      <c r="BB231" s="362">
        <f t="shared" ca="1" si="404"/>
        <v>342</v>
      </c>
      <c r="BC231" s="362">
        <v>223</v>
      </c>
      <c r="BD231" s="371">
        <f t="shared" ca="1" si="405"/>
        <v>0</v>
      </c>
      <c r="BE231" s="359">
        <f t="shared" ca="1" si="335"/>
        <v>0</v>
      </c>
      <c r="BF231" s="359">
        <f t="shared" ca="1" si="336"/>
        <v>0</v>
      </c>
      <c r="BG231" s="359">
        <f t="shared" ca="1" si="337"/>
        <v>0</v>
      </c>
      <c r="BH231" s="359">
        <f t="shared" ca="1" si="338"/>
        <v>0</v>
      </c>
      <c r="BI231" s="359">
        <f t="shared" ca="1" si="386"/>
        <v>0</v>
      </c>
      <c r="BK231" s="362">
        <f t="shared" ca="1" si="406"/>
        <v>342</v>
      </c>
      <c r="BL231" s="362">
        <v>223</v>
      </c>
      <c r="BM231" s="371">
        <f t="shared" ca="1" si="407"/>
        <v>0</v>
      </c>
      <c r="BN231" s="359">
        <f t="shared" ca="1" si="339"/>
        <v>0</v>
      </c>
      <c r="BO231" s="359">
        <f t="shared" ca="1" si="340"/>
        <v>0</v>
      </c>
      <c r="BP231" s="359">
        <f t="shared" ca="1" si="341"/>
        <v>0</v>
      </c>
      <c r="BQ231" s="359">
        <f t="shared" ca="1" si="342"/>
        <v>0</v>
      </c>
      <c r="BR231" s="359">
        <f t="shared" ca="1" si="387"/>
        <v>0</v>
      </c>
      <c r="BT231" s="362">
        <f t="shared" ca="1" si="408"/>
        <v>342</v>
      </c>
      <c r="BU231" s="362">
        <v>223</v>
      </c>
      <c r="BV231" s="371">
        <f t="shared" ca="1" si="409"/>
        <v>0</v>
      </c>
      <c r="BW231" s="359">
        <f t="shared" ca="1" si="343"/>
        <v>0</v>
      </c>
      <c r="BX231" s="359">
        <f t="shared" ca="1" si="344"/>
        <v>0</v>
      </c>
      <c r="BY231" s="359">
        <f t="shared" ca="1" si="345"/>
        <v>0</v>
      </c>
      <c r="BZ231" s="359">
        <f t="shared" ca="1" si="346"/>
        <v>0</v>
      </c>
      <c r="CA231" s="359">
        <f t="shared" ca="1" si="388"/>
        <v>0</v>
      </c>
      <c r="CC231" s="362">
        <f t="shared" ca="1" si="410"/>
        <v>342</v>
      </c>
      <c r="CD231" s="362">
        <v>223</v>
      </c>
      <c r="CE231" s="371">
        <f t="shared" ca="1" si="411"/>
        <v>0</v>
      </c>
      <c r="CF231" s="359">
        <f t="shared" ca="1" si="347"/>
        <v>0</v>
      </c>
      <c r="CG231" s="359">
        <f t="shared" ca="1" si="348"/>
        <v>0</v>
      </c>
      <c r="CH231" s="359">
        <f t="shared" ca="1" si="349"/>
        <v>0</v>
      </c>
      <c r="CI231" s="359">
        <f t="shared" ca="1" si="350"/>
        <v>0</v>
      </c>
      <c r="CJ231" s="359">
        <f t="shared" ca="1" si="389"/>
        <v>0</v>
      </c>
      <c r="CL231" s="362">
        <f t="shared" ca="1" si="412"/>
        <v>342</v>
      </c>
      <c r="CM231" s="362">
        <v>223</v>
      </c>
      <c r="CN231" s="371">
        <f t="shared" ca="1" si="413"/>
        <v>0</v>
      </c>
      <c r="CO231" s="359">
        <f t="shared" ca="1" si="351"/>
        <v>0</v>
      </c>
      <c r="CP231" s="359">
        <f t="shared" ca="1" si="352"/>
        <v>0</v>
      </c>
      <c r="CQ231" s="359">
        <f t="shared" ca="1" si="353"/>
        <v>0</v>
      </c>
      <c r="CR231" s="359">
        <f t="shared" ca="1" si="354"/>
        <v>0</v>
      </c>
      <c r="CS231" s="359">
        <f t="shared" ca="1" si="390"/>
        <v>0</v>
      </c>
      <c r="CU231" s="362">
        <f t="shared" ca="1" si="414"/>
        <v>342</v>
      </c>
      <c r="CV231" s="362">
        <v>223</v>
      </c>
      <c r="CW231" s="371">
        <f t="shared" ca="1" si="415"/>
        <v>0</v>
      </c>
      <c r="CX231" s="359">
        <f t="shared" ca="1" si="355"/>
        <v>0</v>
      </c>
      <c r="CY231" s="359">
        <f t="shared" ca="1" si="356"/>
        <v>0</v>
      </c>
      <c r="CZ231" s="359">
        <f t="shared" ca="1" si="357"/>
        <v>0</v>
      </c>
      <c r="DA231" s="359">
        <f t="shared" ca="1" si="358"/>
        <v>0</v>
      </c>
      <c r="DB231" s="359">
        <f t="shared" ca="1" si="391"/>
        <v>0</v>
      </c>
      <c r="DD231" s="362">
        <f t="shared" ca="1" si="416"/>
        <v>342</v>
      </c>
      <c r="DE231" s="362">
        <v>223</v>
      </c>
      <c r="DF231" s="371">
        <f t="shared" ca="1" si="417"/>
        <v>0</v>
      </c>
      <c r="DG231" s="359">
        <f t="shared" ca="1" si="359"/>
        <v>0</v>
      </c>
      <c r="DH231" s="359">
        <f t="shared" ca="1" si="360"/>
        <v>0</v>
      </c>
      <c r="DI231" s="359">
        <f t="shared" ca="1" si="361"/>
        <v>0</v>
      </c>
      <c r="DJ231" s="359">
        <f t="shared" ca="1" si="362"/>
        <v>0</v>
      </c>
      <c r="DK231" s="359">
        <f t="shared" ca="1" si="392"/>
        <v>0</v>
      </c>
      <c r="DM231" s="362">
        <f t="shared" ca="1" si="418"/>
        <v>342</v>
      </c>
      <c r="DN231" s="362">
        <v>223</v>
      </c>
      <c r="DO231" s="371">
        <f t="shared" ca="1" si="419"/>
        <v>0</v>
      </c>
      <c r="DP231" s="359">
        <f t="shared" ca="1" si="363"/>
        <v>0</v>
      </c>
      <c r="DQ231" s="359">
        <f t="shared" ca="1" si="364"/>
        <v>0</v>
      </c>
      <c r="DR231" s="359">
        <f t="shared" ca="1" si="365"/>
        <v>0</v>
      </c>
      <c r="DS231" s="359">
        <f t="shared" ca="1" si="366"/>
        <v>0</v>
      </c>
      <c r="DT231" s="359">
        <f t="shared" ca="1" si="393"/>
        <v>0</v>
      </c>
      <c r="DV231" s="362">
        <f t="shared" ca="1" si="420"/>
        <v>342</v>
      </c>
      <c r="DW231" s="362">
        <v>223</v>
      </c>
      <c r="DX231" s="371">
        <f t="shared" ca="1" si="421"/>
        <v>0</v>
      </c>
      <c r="DY231" s="359">
        <f t="shared" ca="1" si="367"/>
        <v>0</v>
      </c>
      <c r="DZ231" s="359">
        <f t="shared" ca="1" si="368"/>
        <v>0</v>
      </c>
      <c r="EA231" s="359">
        <f t="shared" ca="1" si="369"/>
        <v>0</v>
      </c>
      <c r="EB231" s="359">
        <f t="shared" ca="1" si="370"/>
        <v>0</v>
      </c>
      <c r="EC231" s="359">
        <f t="shared" ca="1" si="394"/>
        <v>0</v>
      </c>
      <c r="EE231" s="362">
        <f t="shared" ca="1" si="422"/>
        <v>342</v>
      </c>
      <c r="EF231" s="362">
        <v>223</v>
      </c>
      <c r="EG231" s="371">
        <f t="shared" ca="1" si="423"/>
        <v>0</v>
      </c>
      <c r="EH231" s="359">
        <f t="shared" ca="1" si="371"/>
        <v>0</v>
      </c>
      <c r="EI231" s="359">
        <f t="shared" ca="1" si="372"/>
        <v>0</v>
      </c>
      <c r="EJ231" s="359">
        <f t="shared" ca="1" si="373"/>
        <v>0</v>
      </c>
      <c r="EK231" s="359">
        <f t="shared" ca="1" si="374"/>
        <v>0</v>
      </c>
      <c r="EL231" s="359">
        <f t="shared" ca="1" si="395"/>
        <v>0</v>
      </c>
    </row>
    <row r="232" spans="7:142" x14ac:dyDescent="0.35">
      <c r="G232" s="372">
        <f ca="1">IFERROR(INDEX('Inflation Rates'!$A$16:$H$138,MATCH('TSP Traditional'!$H232,'Inflation Rates'!$A$16:$A$138,0),6)/INDEX('Inflation Rates'!$A$16:$H$138,MATCH('TSP Traditional'!$H232,'Inflation Rates'!$A$16:$A$138,0)-1,6)-1,G231)</f>
        <v>2.0999999999999908E-2</v>
      </c>
      <c r="H232" s="362">
        <f t="shared" ca="1" si="424"/>
        <v>2243</v>
      </c>
      <c r="I232" s="362">
        <f t="shared" ca="1" si="425"/>
        <v>343</v>
      </c>
      <c r="J232" s="362">
        <v>224</v>
      </c>
      <c r="K232" s="371">
        <f t="shared" ca="1" si="322"/>
        <v>0</v>
      </c>
      <c r="L232" s="359">
        <f t="shared" ca="1" si="375"/>
        <v>0</v>
      </c>
      <c r="M232" s="359">
        <f t="shared" ca="1" si="376"/>
        <v>0</v>
      </c>
      <c r="N232" s="359">
        <f t="shared" ca="1" si="377"/>
        <v>0</v>
      </c>
      <c r="O232" s="359">
        <f t="shared" ca="1" si="378"/>
        <v>0</v>
      </c>
      <c r="P232" s="359">
        <f t="shared" ca="1" si="396"/>
        <v>0</v>
      </c>
      <c r="R232" s="362">
        <f t="shared" ca="1" si="426"/>
        <v>343</v>
      </c>
      <c r="S232" s="362">
        <v>223</v>
      </c>
      <c r="T232" s="371">
        <f t="shared" ca="1" si="427"/>
        <v>0</v>
      </c>
      <c r="U232" s="359">
        <f t="shared" ca="1" si="379"/>
        <v>0</v>
      </c>
      <c r="V232" s="359">
        <f t="shared" ca="1" si="380"/>
        <v>0</v>
      </c>
      <c r="W232" s="359">
        <f t="shared" ca="1" si="381"/>
        <v>0</v>
      </c>
      <c r="X232" s="359">
        <f t="shared" ca="1" si="382"/>
        <v>0</v>
      </c>
      <c r="Y232" s="359">
        <f t="shared" ca="1" si="397"/>
        <v>0</v>
      </c>
      <c r="AA232" s="362">
        <f t="shared" ca="1" si="398"/>
        <v>343</v>
      </c>
      <c r="AB232" s="362">
        <v>224</v>
      </c>
      <c r="AC232" s="371">
        <f t="shared" ca="1" si="399"/>
        <v>0</v>
      </c>
      <c r="AD232" s="359">
        <f t="shared" ca="1" si="323"/>
        <v>0</v>
      </c>
      <c r="AE232" s="359">
        <f t="shared" ca="1" si="324"/>
        <v>0</v>
      </c>
      <c r="AF232" s="359">
        <f t="shared" ca="1" si="325"/>
        <v>0</v>
      </c>
      <c r="AG232" s="359">
        <f t="shared" ca="1" si="326"/>
        <v>0</v>
      </c>
      <c r="AH232" s="359">
        <f t="shared" ca="1" si="383"/>
        <v>0</v>
      </c>
      <c r="AJ232" s="362">
        <f t="shared" ca="1" si="400"/>
        <v>343</v>
      </c>
      <c r="AK232" s="362">
        <v>224</v>
      </c>
      <c r="AL232" s="371">
        <f t="shared" ca="1" si="401"/>
        <v>0</v>
      </c>
      <c r="AM232" s="359">
        <f t="shared" ca="1" si="327"/>
        <v>0</v>
      </c>
      <c r="AN232" s="359">
        <f t="shared" ca="1" si="328"/>
        <v>0</v>
      </c>
      <c r="AO232" s="359">
        <f t="shared" ca="1" si="329"/>
        <v>0</v>
      </c>
      <c r="AP232" s="359">
        <f t="shared" ca="1" si="330"/>
        <v>0</v>
      </c>
      <c r="AQ232" s="359">
        <f t="shared" ca="1" si="384"/>
        <v>0</v>
      </c>
      <c r="AS232" s="362">
        <f t="shared" ca="1" si="402"/>
        <v>343</v>
      </c>
      <c r="AT232" s="362">
        <v>224</v>
      </c>
      <c r="AU232" s="371">
        <f t="shared" ca="1" si="403"/>
        <v>0</v>
      </c>
      <c r="AV232" s="359">
        <f t="shared" ca="1" si="331"/>
        <v>0</v>
      </c>
      <c r="AW232" s="359">
        <f t="shared" ca="1" si="332"/>
        <v>0</v>
      </c>
      <c r="AX232" s="359">
        <f t="shared" ca="1" si="333"/>
        <v>0</v>
      </c>
      <c r="AY232" s="359">
        <f t="shared" ca="1" si="334"/>
        <v>0</v>
      </c>
      <c r="AZ232" s="359">
        <f t="shared" ca="1" si="385"/>
        <v>0</v>
      </c>
      <c r="BB232" s="362">
        <f t="shared" ca="1" si="404"/>
        <v>343</v>
      </c>
      <c r="BC232" s="362">
        <v>224</v>
      </c>
      <c r="BD232" s="371">
        <f t="shared" ca="1" si="405"/>
        <v>0</v>
      </c>
      <c r="BE232" s="359">
        <f t="shared" ca="1" si="335"/>
        <v>0</v>
      </c>
      <c r="BF232" s="359">
        <f t="shared" ca="1" si="336"/>
        <v>0</v>
      </c>
      <c r="BG232" s="359">
        <f t="shared" ca="1" si="337"/>
        <v>0</v>
      </c>
      <c r="BH232" s="359">
        <f t="shared" ca="1" si="338"/>
        <v>0</v>
      </c>
      <c r="BI232" s="359">
        <f t="shared" ca="1" si="386"/>
        <v>0</v>
      </c>
      <c r="BK232" s="362">
        <f t="shared" ca="1" si="406"/>
        <v>343</v>
      </c>
      <c r="BL232" s="362">
        <v>224</v>
      </c>
      <c r="BM232" s="371">
        <f t="shared" ca="1" si="407"/>
        <v>0</v>
      </c>
      <c r="BN232" s="359">
        <f t="shared" ca="1" si="339"/>
        <v>0</v>
      </c>
      <c r="BO232" s="359">
        <f t="shared" ca="1" si="340"/>
        <v>0</v>
      </c>
      <c r="BP232" s="359">
        <f t="shared" ca="1" si="341"/>
        <v>0</v>
      </c>
      <c r="BQ232" s="359">
        <f t="shared" ca="1" si="342"/>
        <v>0</v>
      </c>
      <c r="BR232" s="359">
        <f t="shared" ca="1" si="387"/>
        <v>0</v>
      </c>
      <c r="BT232" s="362">
        <f t="shared" ca="1" si="408"/>
        <v>343</v>
      </c>
      <c r="BU232" s="362">
        <v>224</v>
      </c>
      <c r="BV232" s="371">
        <f t="shared" ca="1" si="409"/>
        <v>0</v>
      </c>
      <c r="BW232" s="359">
        <f t="shared" ca="1" si="343"/>
        <v>0</v>
      </c>
      <c r="BX232" s="359">
        <f t="shared" ca="1" si="344"/>
        <v>0</v>
      </c>
      <c r="BY232" s="359">
        <f t="shared" ca="1" si="345"/>
        <v>0</v>
      </c>
      <c r="BZ232" s="359">
        <f t="shared" ca="1" si="346"/>
        <v>0</v>
      </c>
      <c r="CA232" s="359">
        <f t="shared" ca="1" si="388"/>
        <v>0</v>
      </c>
      <c r="CC232" s="362">
        <f t="shared" ca="1" si="410"/>
        <v>343</v>
      </c>
      <c r="CD232" s="362">
        <v>224</v>
      </c>
      <c r="CE232" s="371">
        <f t="shared" ca="1" si="411"/>
        <v>0</v>
      </c>
      <c r="CF232" s="359">
        <f t="shared" ca="1" si="347"/>
        <v>0</v>
      </c>
      <c r="CG232" s="359">
        <f t="shared" ca="1" si="348"/>
        <v>0</v>
      </c>
      <c r="CH232" s="359">
        <f t="shared" ca="1" si="349"/>
        <v>0</v>
      </c>
      <c r="CI232" s="359">
        <f t="shared" ca="1" si="350"/>
        <v>0</v>
      </c>
      <c r="CJ232" s="359">
        <f t="shared" ca="1" si="389"/>
        <v>0</v>
      </c>
      <c r="CL232" s="362">
        <f t="shared" ca="1" si="412"/>
        <v>343</v>
      </c>
      <c r="CM232" s="362">
        <v>224</v>
      </c>
      <c r="CN232" s="371">
        <f t="shared" ca="1" si="413"/>
        <v>0</v>
      </c>
      <c r="CO232" s="359">
        <f t="shared" ca="1" si="351"/>
        <v>0</v>
      </c>
      <c r="CP232" s="359">
        <f t="shared" ca="1" si="352"/>
        <v>0</v>
      </c>
      <c r="CQ232" s="359">
        <f t="shared" ca="1" si="353"/>
        <v>0</v>
      </c>
      <c r="CR232" s="359">
        <f t="shared" ca="1" si="354"/>
        <v>0</v>
      </c>
      <c r="CS232" s="359">
        <f t="shared" ca="1" si="390"/>
        <v>0</v>
      </c>
      <c r="CU232" s="362">
        <f t="shared" ca="1" si="414"/>
        <v>343</v>
      </c>
      <c r="CV232" s="362">
        <v>224</v>
      </c>
      <c r="CW232" s="371">
        <f t="shared" ca="1" si="415"/>
        <v>0</v>
      </c>
      <c r="CX232" s="359">
        <f t="shared" ca="1" si="355"/>
        <v>0</v>
      </c>
      <c r="CY232" s="359">
        <f t="shared" ca="1" si="356"/>
        <v>0</v>
      </c>
      <c r="CZ232" s="359">
        <f t="shared" ca="1" si="357"/>
        <v>0</v>
      </c>
      <c r="DA232" s="359">
        <f t="shared" ca="1" si="358"/>
        <v>0</v>
      </c>
      <c r="DB232" s="359">
        <f t="shared" ca="1" si="391"/>
        <v>0</v>
      </c>
      <c r="DD232" s="362">
        <f t="shared" ca="1" si="416"/>
        <v>343</v>
      </c>
      <c r="DE232" s="362">
        <v>224</v>
      </c>
      <c r="DF232" s="371">
        <f t="shared" ca="1" si="417"/>
        <v>0</v>
      </c>
      <c r="DG232" s="359">
        <f t="shared" ca="1" si="359"/>
        <v>0</v>
      </c>
      <c r="DH232" s="359">
        <f t="shared" ca="1" si="360"/>
        <v>0</v>
      </c>
      <c r="DI232" s="359">
        <f t="shared" ca="1" si="361"/>
        <v>0</v>
      </c>
      <c r="DJ232" s="359">
        <f t="shared" ca="1" si="362"/>
        <v>0</v>
      </c>
      <c r="DK232" s="359">
        <f t="shared" ca="1" si="392"/>
        <v>0</v>
      </c>
      <c r="DM232" s="362">
        <f t="shared" ca="1" si="418"/>
        <v>343</v>
      </c>
      <c r="DN232" s="362">
        <v>224</v>
      </c>
      <c r="DO232" s="371">
        <f t="shared" ca="1" si="419"/>
        <v>0</v>
      </c>
      <c r="DP232" s="359">
        <f t="shared" ca="1" si="363"/>
        <v>0</v>
      </c>
      <c r="DQ232" s="359">
        <f t="shared" ca="1" si="364"/>
        <v>0</v>
      </c>
      <c r="DR232" s="359">
        <f t="shared" ca="1" si="365"/>
        <v>0</v>
      </c>
      <c r="DS232" s="359">
        <f t="shared" ca="1" si="366"/>
        <v>0</v>
      </c>
      <c r="DT232" s="359">
        <f t="shared" ca="1" si="393"/>
        <v>0</v>
      </c>
      <c r="DV232" s="362">
        <f t="shared" ca="1" si="420"/>
        <v>343</v>
      </c>
      <c r="DW232" s="362">
        <v>224</v>
      </c>
      <c r="DX232" s="371">
        <f t="shared" ca="1" si="421"/>
        <v>0</v>
      </c>
      <c r="DY232" s="359">
        <f t="shared" ca="1" si="367"/>
        <v>0</v>
      </c>
      <c r="DZ232" s="359">
        <f t="shared" ca="1" si="368"/>
        <v>0</v>
      </c>
      <c r="EA232" s="359">
        <f t="shared" ca="1" si="369"/>
        <v>0</v>
      </c>
      <c r="EB232" s="359">
        <f t="shared" ca="1" si="370"/>
        <v>0</v>
      </c>
      <c r="EC232" s="359">
        <f t="shared" ca="1" si="394"/>
        <v>0</v>
      </c>
      <c r="EE232" s="362">
        <f t="shared" ca="1" si="422"/>
        <v>343</v>
      </c>
      <c r="EF232" s="362">
        <v>224</v>
      </c>
      <c r="EG232" s="371">
        <f t="shared" ca="1" si="423"/>
        <v>0</v>
      </c>
      <c r="EH232" s="359">
        <f t="shared" ca="1" si="371"/>
        <v>0</v>
      </c>
      <c r="EI232" s="359">
        <f t="shared" ca="1" si="372"/>
        <v>0</v>
      </c>
      <c r="EJ232" s="359">
        <f t="shared" ca="1" si="373"/>
        <v>0</v>
      </c>
      <c r="EK232" s="359">
        <f t="shared" ca="1" si="374"/>
        <v>0</v>
      </c>
      <c r="EL232" s="359">
        <f t="shared" ca="1" si="395"/>
        <v>0</v>
      </c>
    </row>
    <row r="233" spans="7:142" x14ac:dyDescent="0.35">
      <c r="G233" s="372">
        <f ca="1">IFERROR(INDEX('Inflation Rates'!$A$16:$H$138,MATCH('TSP Traditional'!$H233,'Inflation Rates'!$A$16:$A$138,0),6)/INDEX('Inflation Rates'!$A$16:$H$138,MATCH('TSP Traditional'!$H233,'Inflation Rates'!$A$16:$A$138,0)-1,6)-1,G232)</f>
        <v>2.0999999999999908E-2</v>
      </c>
      <c r="H233" s="362">
        <f t="shared" ca="1" si="424"/>
        <v>2244</v>
      </c>
      <c r="I233" s="362">
        <f t="shared" ca="1" si="425"/>
        <v>344</v>
      </c>
      <c r="J233" s="362">
        <v>225</v>
      </c>
      <c r="K233" s="371">
        <f t="shared" ca="1" si="322"/>
        <v>0</v>
      </c>
      <c r="L233" s="359">
        <f t="shared" ca="1" si="375"/>
        <v>0</v>
      </c>
      <c r="M233" s="359">
        <f t="shared" ca="1" si="376"/>
        <v>0</v>
      </c>
      <c r="N233" s="359">
        <f t="shared" ca="1" si="377"/>
        <v>0</v>
      </c>
      <c r="O233" s="359">
        <f t="shared" ca="1" si="378"/>
        <v>0</v>
      </c>
      <c r="P233" s="359">
        <f t="shared" ca="1" si="396"/>
        <v>0</v>
      </c>
      <c r="R233" s="362">
        <f t="shared" ca="1" si="426"/>
        <v>344</v>
      </c>
      <c r="S233" s="362">
        <v>224</v>
      </c>
      <c r="T233" s="371">
        <f t="shared" ca="1" si="427"/>
        <v>0</v>
      </c>
      <c r="U233" s="359">
        <f t="shared" ca="1" si="379"/>
        <v>0</v>
      </c>
      <c r="V233" s="359">
        <f t="shared" ca="1" si="380"/>
        <v>0</v>
      </c>
      <c r="W233" s="359">
        <f t="shared" ca="1" si="381"/>
        <v>0</v>
      </c>
      <c r="X233" s="359">
        <f t="shared" ca="1" si="382"/>
        <v>0</v>
      </c>
      <c r="Y233" s="359">
        <f t="shared" ca="1" si="397"/>
        <v>0</v>
      </c>
      <c r="AA233" s="362">
        <f t="shared" ca="1" si="398"/>
        <v>344</v>
      </c>
      <c r="AB233" s="362">
        <v>225</v>
      </c>
      <c r="AC233" s="371">
        <f t="shared" ca="1" si="399"/>
        <v>0</v>
      </c>
      <c r="AD233" s="359">
        <f t="shared" ca="1" si="323"/>
        <v>0</v>
      </c>
      <c r="AE233" s="359">
        <f t="shared" ca="1" si="324"/>
        <v>0</v>
      </c>
      <c r="AF233" s="359">
        <f t="shared" ca="1" si="325"/>
        <v>0</v>
      </c>
      <c r="AG233" s="359">
        <f t="shared" ca="1" si="326"/>
        <v>0</v>
      </c>
      <c r="AH233" s="359">
        <f t="shared" ca="1" si="383"/>
        <v>0</v>
      </c>
      <c r="AJ233" s="362">
        <f t="shared" ca="1" si="400"/>
        <v>344</v>
      </c>
      <c r="AK233" s="362">
        <v>225</v>
      </c>
      <c r="AL233" s="371">
        <f t="shared" ca="1" si="401"/>
        <v>0</v>
      </c>
      <c r="AM233" s="359">
        <f t="shared" ca="1" si="327"/>
        <v>0</v>
      </c>
      <c r="AN233" s="359">
        <f t="shared" ca="1" si="328"/>
        <v>0</v>
      </c>
      <c r="AO233" s="359">
        <f t="shared" ca="1" si="329"/>
        <v>0</v>
      </c>
      <c r="AP233" s="359">
        <f t="shared" ca="1" si="330"/>
        <v>0</v>
      </c>
      <c r="AQ233" s="359">
        <f t="shared" ca="1" si="384"/>
        <v>0</v>
      </c>
      <c r="AS233" s="362">
        <f t="shared" ca="1" si="402"/>
        <v>344</v>
      </c>
      <c r="AT233" s="362">
        <v>225</v>
      </c>
      <c r="AU233" s="371">
        <f t="shared" ca="1" si="403"/>
        <v>0</v>
      </c>
      <c r="AV233" s="359">
        <f t="shared" ca="1" si="331"/>
        <v>0</v>
      </c>
      <c r="AW233" s="359">
        <f t="shared" ca="1" si="332"/>
        <v>0</v>
      </c>
      <c r="AX233" s="359">
        <f t="shared" ca="1" si="333"/>
        <v>0</v>
      </c>
      <c r="AY233" s="359">
        <f t="shared" ca="1" si="334"/>
        <v>0</v>
      </c>
      <c r="AZ233" s="359">
        <f t="shared" ca="1" si="385"/>
        <v>0</v>
      </c>
      <c r="BB233" s="362">
        <f t="shared" ca="1" si="404"/>
        <v>344</v>
      </c>
      <c r="BC233" s="362">
        <v>225</v>
      </c>
      <c r="BD233" s="371">
        <f t="shared" ca="1" si="405"/>
        <v>0</v>
      </c>
      <c r="BE233" s="359">
        <f t="shared" ca="1" si="335"/>
        <v>0</v>
      </c>
      <c r="BF233" s="359">
        <f t="shared" ca="1" si="336"/>
        <v>0</v>
      </c>
      <c r="BG233" s="359">
        <f t="shared" ca="1" si="337"/>
        <v>0</v>
      </c>
      <c r="BH233" s="359">
        <f t="shared" ca="1" si="338"/>
        <v>0</v>
      </c>
      <c r="BI233" s="359">
        <f t="shared" ca="1" si="386"/>
        <v>0</v>
      </c>
      <c r="BK233" s="362">
        <f t="shared" ca="1" si="406"/>
        <v>344</v>
      </c>
      <c r="BL233" s="362">
        <v>225</v>
      </c>
      <c r="BM233" s="371">
        <f t="shared" ca="1" si="407"/>
        <v>0</v>
      </c>
      <c r="BN233" s="359">
        <f t="shared" ca="1" si="339"/>
        <v>0</v>
      </c>
      <c r="BO233" s="359">
        <f t="shared" ca="1" si="340"/>
        <v>0</v>
      </c>
      <c r="BP233" s="359">
        <f t="shared" ca="1" si="341"/>
        <v>0</v>
      </c>
      <c r="BQ233" s="359">
        <f t="shared" ca="1" si="342"/>
        <v>0</v>
      </c>
      <c r="BR233" s="359">
        <f t="shared" ca="1" si="387"/>
        <v>0</v>
      </c>
      <c r="BT233" s="362">
        <f t="shared" ca="1" si="408"/>
        <v>344</v>
      </c>
      <c r="BU233" s="362">
        <v>225</v>
      </c>
      <c r="BV233" s="371">
        <f t="shared" ca="1" si="409"/>
        <v>0</v>
      </c>
      <c r="BW233" s="359">
        <f t="shared" ca="1" si="343"/>
        <v>0</v>
      </c>
      <c r="BX233" s="359">
        <f t="shared" ca="1" si="344"/>
        <v>0</v>
      </c>
      <c r="BY233" s="359">
        <f t="shared" ca="1" si="345"/>
        <v>0</v>
      </c>
      <c r="BZ233" s="359">
        <f t="shared" ca="1" si="346"/>
        <v>0</v>
      </c>
      <c r="CA233" s="359">
        <f t="shared" ca="1" si="388"/>
        <v>0</v>
      </c>
      <c r="CC233" s="362">
        <f t="shared" ca="1" si="410"/>
        <v>344</v>
      </c>
      <c r="CD233" s="362">
        <v>225</v>
      </c>
      <c r="CE233" s="371">
        <f t="shared" ca="1" si="411"/>
        <v>0</v>
      </c>
      <c r="CF233" s="359">
        <f t="shared" ca="1" si="347"/>
        <v>0</v>
      </c>
      <c r="CG233" s="359">
        <f t="shared" ca="1" si="348"/>
        <v>0</v>
      </c>
      <c r="CH233" s="359">
        <f t="shared" ca="1" si="349"/>
        <v>0</v>
      </c>
      <c r="CI233" s="359">
        <f t="shared" ca="1" si="350"/>
        <v>0</v>
      </c>
      <c r="CJ233" s="359">
        <f t="shared" ca="1" si="389"/>
        <v>0</v>
      </c>
      <c r="CL233" s="362">
        <f t="shared" ca="1" si="412"/>
        <v>344</v>
      </c>
      <c r="CM233" s="362">
        <v>225</v>
      </c>
      <c r="CN233" s="371">
        <f t="shared" ca="1" si="413"/>
        <v>0</v>
      </c>
      <c r="CO233" s="359">
        <f t="shared" ca="1" si="351"/>
        <v>0</v>
      </c>
      <c r="CP233" s="359">
        <f t="shared" ca="1" si="352"/>
        <v>0</v>
      </c>
      <c r="CQ233" s="359">
        <f t="shared" ca="1" si="353"/>
        <v>0</v>
      </c>
      <c r="CR233" s="359">
        <f t="shared" ca="1" si="354"/>
        <v>0</v>
      </c>
      <c r="CS233" s="359">
        <f t="shared" ca="1" si="390"/>
        <v>0</v>
      </c>
      <c r="CU233" s="362">
        <f t="shared" ca="1" si="414"/>
        <v>344</v>
      </c>
      <c r="CV233" s="362">
        <v>225</v>
      </c>
      <c r="CW233" s="371">
        <f t="shared" ca="1" si="415"/>
        <v>0</v>
      </c>
      <c r="CX233" s="359">
        <f t="shared" ca="1" si="355"/>
        <v>0</v>
      </c>
      <c r="CY233" s="359">
        <f t="shared" ca="1" si="356"/>
        <v>0</v>
      </c>
      <c r="CZ233" s="359">
        <f t="shared" ca="1" si="357"/>
        <v>0</v>
      </c>
      <c r="DA233" s="359">
        <f t="shared" ca="1" si="358"/>
        <v>0</v>
      </c>
      <c r="DB233" s="359">
        <f t="shared" ca="1" si="391"/>
        <v>0</v>
      </c>
      <c r="DD233" s="362">
        <f t="shared" ca="1" si="416"/>
        <v>344</v>
      </c>
      <c r="DE233" s="362">
        <v>225</v>
      </c>
      <c r="DF233" s="371">
        <f t="shared" ca="1" si="417"/>
        <v>0</v>
      </c>
      <c r="DG233" s="359">
        <f t="shared" ca="1" si="359"/>
        <v>0</v>
      </c>
      <c r="DH233" s="359">
        <f t="shared" ca="1" si="360"/>
        <v>0</v>
      </c>
      <c r="DI233" s="359">
        <f t="shared" ca="1" si="361"/>
        <v>0</v>
      </c>
      <c r="DJ233" s="359">
        <f t="shared" ca="1" si="362"/>
        <v>0</v>
      </c>
      <c r="DK233" s="359">
        <f t="shared" ca="1" si="392"/>
        <v>0</v>
      </c>
      <c r="DM233" s="362">
        <f t="shared" ca="1" si="418"/>
        <v>344</v>
      </c>
      <c r="DN233" s="362">
        <v>225</v>
      </c>
      <c r="DO233" s="371">
        <f t="shared" ca="1" si="419"/>
        <v>0</v>
      </c>
      <c r="DP233" s="359">
        <f t="shared" ca="1" si="363"/>
        <v>0</v>
      </c>
      <c r="DQ233" s="359">
        <f t="shared" ca="1" si="364"/>
        <v>0</v>
      </c>
      <c r="DR233" s="359">
        <f t="shared" ca="1" si="365"/>
        <v>0</v>
      </c>
      <c r="DS233" s="359">
        <f t="shared" ca="1" si="366"/>
        <v>0</v>
      </c>
      <c r="DT233" s="359">
        <f t="shared" ca="1" si="393"/>
        <v>0</v>
      </c>
      <c r="DV233" s="362">
        <f t="shared" ca="1" si="420"/>
        <v>344</v>
      </c>
      <c r="DW233" s="362">
        <v>225</v>
      </c>
      <c r="DX233" s="371">
        <f t="shared" ca="1" si="421"/>
        <v>0</v>
      </c>
      <c r="DY233" s="359">
        <f t="shared" ca="1" si="367"/>
        <v>0</v>
      </c>
      <c r="DZ233" s="359">
        <f t="shared" ca="1" si="368"/>
        <v>0</v>
      </c>
      <c r="EA233" s="359">
        <f t="shared" ca="1" si="369"/>
        <v>0</v>
      </c>
      <c r="EB233" s="359">
        <f t="shared" ca="1" si="370"/>
        <v>0</v>
      </c>
      <c r="EC233" s="359">
        <f t="shared" ca="1" si="394"/>
        <v>0</v>
      </c>
      <c r="EE233" s="362">
        <f t="shared" ca="1" si="422"/>
        <v>344</v>
      </c>
      <c r="EF233" s="362">
        <v>225</v>
      </c>
      <c r="EG233" s="371">
        <f t="shared" ca="1" si="423"/>
        <v>0</v>
      </c>
      <c r="EH233" s="359">
        <f t="shared" ca="1" si="371"/>
        <v>0</v>
      </c>
      <c r="EI233" s="359">
        <f t="shared" ca="1" si="372"/>
        <v>0</v>
      </c>
      <c r="EJ233" s="359">
        <f t="shared" ca="1" si="373"/>
        <v>0</v>
      </c>
      <c r="EK233" s="359">
        <f t="shared" ca="1" si="374"/>
        <v>0</v>
      </c>
      <c r="EL233" s="359">
        <f t="shared" ca="1" si="395"/>
        <v>0</v>
      </c>
    </row>
    <row r="234" spans="7:142" x14ac:dyDescent="0.35">
      <c r="G234" s="372">
        <f ca="1">IFERROR(INDEX('Inflation Rates'!$A$16:$H$138,MATCH('TSP Traditional'!$H234,'Inflation Rates'!$A$16:$A$138,0),6)/INDEX('Inflation Rates'!$A$16:$H$138,MATCH('TSP Traditional'!$H234,'Inflation Rates'!$A$16:$A$138,0)-1,6)-1,G233)</f>
        <v>2.0999999999999908E-2</v>
      </c>
      <c r="H234" s="362">
        <f t="shared" ca="1" si="424"/>
        <v>2245</v>
      </c>
      <c r="I234" s="362">
        <f t="shared" ca="1" si="425"/>
        <v>345</v>
      </c>
      <c r="J234" s="362">
        <v>226</v>
      </c>
      <c r="K234" s="371">
        <f t="shared" ca="1" si="322"/>
        <v>0</v>
      </c>
      <c r="L234" s="359">
        <f t="shared" ca="1" si="375"/>
        <v>0</v>
      </c>
      <c r="M234" s="359">
        <f t="shared" ca="1" si="376"/>
        <v>0</v>
      </c>
      <c r="N234" s="359">
        <f t="shared" ca="1" si="377"/>
        <v>0</v>
      </c>
      <c r="O234" s="359">
        <f t="shared" ca="1" si="378"/>
        <v>0</v>
      </c>
      <c r="P234" s="359">
        <f t="shared" ca="1" si="396"/>
        <v>0</v>
      </c>
      <c r="R234" s="362">
        <f t="shared" ca="1" si="426"/>
        <v>345</v>
      </c>
      <c r="S234" s="362">
        <v>225</v>
      </c>
      <c r="T234" s="371">
        <f t="shared" ca="1" si="427"/>
        <v>0</v>
      </c>
      <c r="U234" s="359">
        <f t="shared" ca="1" si="379"/>
        <v>0</v>
      </c>
      <c r="V234" s="359">
        <f t="shared" ca="1" si="380"/>
        <v>0</v>
      </c>
      <c r="W234" s="359">
        <f t="shared" ca="1" si="381"/>
        <v>0</v>
      </c>
      <c r="X234" s="359">
        <f t="shared" ca="1" si="382"/>
        <v>0</v>
      </c>
      <c r="Y234" s="359">
        <f t="shared" ca="1" si="397"/>
        <v>0</v>
      </c>
      <c r="AA234" s="362">
        <f t="shared" ca="1" si="398"/>
        <v>345</v>
      </c>
      <c r="AB234" s="362">
        <v>226</v>
      </c>
      <c r="AC234" s="371">
        <f t="shared" ca="1" si="399"/>
        <v>0</v>
      </c>
      <c r="AD234" s="359">
        <f t="shared" ca="1" si="323"/>
        <v>0</v>
      </c>
      <c r="AE234" s="359">
        <f t="shared" ca="1" si="324"/>
        <v>0</v>
      </c>
      <c r="AF234" s="359">
        <f t="shared" ca="1" si="325"/>
        <v>0</v>
      </c>
      <c r="AG234" s="359">
        <f t="shared" ca="1" si="326"/>
        <v>0</v>
      </c>
      <c r="AH234" s="359">
        <f t="shared" ca="1" si="383"/>
        <v>0</v>
      </c>
      <c r="AJ234" s="362">
        <f t="shared" ca="1" si="400"/>
        <v>345</v>
      </c>
      <c r="AK234" s="362">
        <v>226</v>
      </c>
      <c r="AL234" s="371">
        <f t="shared" ca="1" si="401"/>
        <v>0</v>
      </c>
      <c r="AM234" s="359">
        <f t="shared" ca="1" si="327"/>
        <v>0</v>
      </c>
      <c r="AN234" s="359">
        <f t="shared" ca="1" si="328"/>
        <v>0</v>
      </c>
      <c r="AO234" s="359">
        <f t="shared" ca="1" si="329"/>
        <v>0</v>
      </c>
      <c r="AP234" s="359">
        <f t="shared" ca="1" si="330"/>
        <v>0</v>
      </c>
      <c r="AQ234" s="359">
        <f t="shared" ca="1" si="384"/>
        <v>0</v>
      </c>
      <c r="AS234" s="362">
        <f t="shared" ca="1" si="402"/>
        <v>345</v>
      </c>
      <c r="AT234" s="362">
        <v>226</v>
      </c>
      <c r="AU234" s="371">
        <f t="shared" ca="1" si="403"/>
        <v>0</v>
      </c>
      <c r="AV234" s="359">
        <f t="shared" ca="1" si="331"/>
        <v>0</v>
      </c>
      <c r="AW234" s="359">
        <f t="shared" ca="1" si="332"/>
        <v>0</v>
      </c>
      <c r="AX234" s="359">
        <f t="shared" ca="1" si="333"/>
        <v>0</v>
      </c>
      <c r="AY234" s="359">
        <f t="shared" ca="1" si="334"/>
        <v>0</v>
      </c>
      <c r="AZ234" s="359">
        <f t="shared" ca="1" si="385"/>
        <v>0</v>
      </c>
      <c r="BB234" s="362">
        <f t="shared" ca="1" si="404"/>
        <v>345</v>
      </c>
      <c r="BC234" s="362">
        <v>226</v>
      </c>
      <c r="BD234" s="371">
        <f t="shared" ca="1" si="405"/>
        <v>0</v>
      </c>
      <c r="BE234" s="359">
        <f t="shared" ca="1" si="335"/>
        <v>0</v>
      </c>
      <c r="BF234" s="359">
        <f t="shared" ca="1" si="336"/>
        <v>0</v>
      </c>
      <c r="BG234" s="359">
        <f t="shared" ca="1" si="337"/>
        <v>0</v>
      </c>
      <c r="BH234" s="359">
        <f t="shared" ca="1" si="338"/>
        <v>0</v>
      </c>
      <c r="BI234" s="359">
        <f t="shared" ca="1" si="386"/>
        <v>0</v>
      </c>
      <c r="BK234" s="362">
        <f t="shared" ca="1" si="406"/>
        <v>345</v>
      </c>
      <c r="BL234" s="362">
        <v>226</v>
      </c>
      <c r="BM234" s="371">
        <f t="shared" ca="1" si="407"/>
        <v>0</v>
      </c>
      <c r="BN234" s="359">
        <f t="shared" ca="1" si="339"/>
        <v>0</v>
      </c>
      <c r="BO234" s="359">
        <f t="shared" ca="1" si="340"/>
        <v>0</v>
      </c>
      <c r="BP234" s="359">
        <f t="shared" ca="1" si="341"/>
        <v>0</v>
      </c>
      <c r="BQ234" s="359">
        <f t="shared" ca="1" si="342"/>
        <v>0</v>
      </c>
      <c r="BR234" s="359">
        <f t="shared" ca="1" si="387"/>
        <v>0</v>
      </c>
      <c r="BT234" s="362">
        <f t="shared" ca="1" si="408"/>
        <v>345</v>
      </c>
      <c r="BU234" s="362">
        <v>226</v>
      </c>
      <c r="BV234" s="371">
        <f t="shared" ca="1" si="409"/>
        <v>0</v>
      </c>
      <c r="BW234" s="359">
        <f t="shared" ca="1" si="343"/>
        <v>0</v>
      </c>
      <c r="BX234" s="359">
        <f t="shared" ca="1" si="344"/>
        <v>0</v>
      </c>
      <c r="BY234" s="359">
        <f t="shared" ca="1" si="345"/>
        <v>0</v>
      </c>
      <c r="BZ234" s="359">
        <f t="shared" ca="1" si="346"/>
        <v>0</v>
      </c>
      <c r="CA234" s="359">
        <f t="shared" ca="1" si="388"/>
        <v>0</v>
      </c>
      <c r="CC234" s="362">
        <f t="shared" ca="1" si="410"/>
        <v>345</v>
      </c>
      <c r="CD234" s="362">
        <v>226</v>
      </c>
      <c r="CE234" s="371">
        <f t="shared" ca="1" si="411"/>
        <v>0</v>
      </c>
      <c r="CF234" s="359">
        <f t="shared" ca="1" si="347"/>
        <v>0</v>
      </c>
      <c r="CG234" s="359">
        <f t="shared" ca="1" si="348"/>
        <v>0</v>
      </c>
      <c r="CH234" s="359">
        <f t="shared" ca="1" si="349"/>
        <v>0</v>
      </c>
      <c r="CI234" s="359">
        <f t="shared" ca="1" si="350"/>
        <v>0</v>
      </c>
      <c r="CJ234" s="359">
        <f t="shared" ca="1" si="389"/>
        <v>0</v>
      </c>
      <c r="CL234" s="362">
        <f t="shared" ca="1" si="412"/>
        <v>345</v>
      </c>
      <c r="CM234" s="362">
        <v>226</v>
      </c>
      <c r="CN234" s="371">
        <f t="shared" ca="1" si="413"/>
        <v>0</v>
      </c>
      <c r="CO234" s="359">
        <f t="shared" ca="1" si="351"/>
        <v>0</v>
      </c>
      <c r="CP234" s="359">
        <f t="shared" ca="1" si="352"/>
        <v>0</v>
      </c>
      <c r="CQ234" s="359">
        <f t="shared" ca="1" si="353"/>
        <v>0</v>
      </c>
      <c r="CR234" s="359">
        <f t="shared" ca="1" si="354"/>
        <v>0</v>
      </c>
      <c r="CS234" s="359">
        <f t="shared" ca="1" si="390"/>
        <v>0</v>
      </c>
      <c r="CU234" s="362">
        <f t="shared" ca="1" si="414"/>
        <v>345</v>
      </c>
      <c r="CV234" s="362">
        <v>226</v>
      </c>
      <c r="CW234" s="371">
        <f t="shared" ca="1" si="415"/>
        <v>0</v>
      </c>
      <c r="CX234" s="359">
        <f t="shared" ca="1" si="355"/>
        <v>0</v>
      </c>
      <c r="CY234" s="359">
        <f t="shared" ca="1" si="356"/>
        <v>0</v>
      </c>
      <c r="CZ234" s="359">
        <f t="shared" ca="1" si="357"/>
        <v>0</v>
      </c>
      <c r="DA234" s="359">
        <f t="shared" ca="1" si="358"/>
        <v>0</v>
      </c>
      <c r="DB234" s="359">
        <f t="shared" ca="1" si="391"/>
        <v>0</v>
      </c>
      <c r="DD234" s="362">
        <f t="shared" ca="1" si="416"/>
        <v>345</v>
      </c>
      <c r="DE234" s="362">
        <v>226</v>
      </c>
      <c r="DF234" s="371">
        <f t="shared" ca="1" si="417"/>
        <v>0</v>
      </c>
      <c r="DG234" s="359">
        <f t="shared" ca="1" si="359"/>
        <v>0</v>
      </c>
      <c r="DH234" s="359">
        <f t="shared" ca="1" si="360"/>
        <v>0</v>
      </c>
      <c r="DI234" s="359">
        <f t="shared" ca="1" si="361"/>
        <v>0</v>
      </c>
      <c r="DJ234" s="359">
        <f t="shared" ca="1" si="362"/>
        <v>0</v>
      </c>
      <c r="DK234" s="359">
        <f t="shared" ca="1" si="392"/>
        <v>0</v>
      </c>
      <c r="DM234" s="362">
        <f t="shared" ca="1" si="418"/>
        <v>345</v>
      </c>
      <c r="DN234" s="362">
        <v>226</v>
      </c>
      <c r="DO234" s="371">
        <f t="shared" ca="1" si="419"/>
        <v>0</v>
      </c>
      <c r="DP234" s="359">
        <f t="shared" ca="1" si="363"/>
        <v>0</v>
      </c>
      <c r="DQ234" s="359">
        <f t="shared" ca="1" si="364"/>
        <v>0</v>
      </c>
      <c r="DR234" s="359">
        <f t="shared" ca="1" si="365"/>
        <v>0</v>
      </c>
      <c r="DS234" s="359">
        <f t="shared" ca="1" si="366"/>
        <v>0</v>
      </c>
      <c r="DT234" s="359">
        <f t="shared" ca="1" si="393"/>
        <v>0</v>
      </c>
      <c r="DV234" s="362">
        <f t="shared" ca="1" si="420"/>
        <v>345</v>
      </c>
      <c r="DW234" s="362">
        <v>226</v>
      </c>
      <c r="DX234" s="371">
        <f t="shared" ca="1" si="421"/>
        <v>0</v>
      </c>
      <c r="DY234" s="359">
        <f t="shared" ca="1" si="367"/>
        <v>0</v>
      </c>
      <c r="DZ234" s="359">
        <f t="shared" ca="1" si="368"/>
        <v>0</v>
      </c>
      <c r="EA234" s="359">
        <f t="shared" ca="1" si="369"/>
        <v>0</v>
      </c>
      <c r="EB234" s="359">
        <f t="shared" ca="1" si="370"/>
        <v>0</v>
      </c>
      <c r="EC234" s="359">
        <f t="shared" ca="1" si="394"/>
        <v>0</v>
      </c>
      <c r="EE234" s="362">
        <f t="shared" ca="1" si="422"/>
        <v>345</v>
      </c>
      <c r="EF234" s="362">
        <v>226</v>
      </c>
      <c r="EG234" s="371">
        <f t="shared" ca="1" si="423"/>
        <v>0</v>
      </c>
      <c r="EH234" s="359">
        <f t="shared" ca="1" si="371"/>
        <v>0</v>
      </c>
      <c r="EI234" s="359">
        <f t="shared" ca="1" si="372"/>
        <v>0</v>
      </c>
      <c r="EJ234" s="359">
        <f t="shared" ca="1" si="373"/>
        <v>0</v>
      </c>
      <c r="EK234" s="359">
        <f t="shared" ca="1" si="374"/>
        <v>0</v>
      </c>
      <c r="EL234" s="359">
        <f t="shared" ca="1" si="395"/>
        <v>0</v>
      </c>
    </row>
    <row r="235" spans="7:142" x14ac:dyDescent="0.35">
      <c r="G235" s="372">
        <f ca="1">IFERROR(INDEX('Inflation Rates'!$A$16:$H$138,MATCH('TSP Traditional'!$H235,'Inflation Rates'!$A$16:$A$138,0),6)/INDEX('Inflation Rates'!$A$16:$H$138,MATCH('TSP Traditional'!$H235,'Inflation Rates'!$A$16:$A$138,0)-1,6)-1,G234)</f>
        <v>2.0999999999999908E-2</v>
      </c>
      <c r="H235" s="362">
        <f t="shared" ca="1" si="424"/>
        <v>2246</v>
      </c>
      <c r="I235" s="362">
        <f t="shared" ca="1" si="425"/>
        <v>346</v>
      </c>
      <c r="J235" s="362">
        <v>227</v>
      </c>
      <c r="K235" s="371">
        <f t="shared" ca="1" si="322"/>
        <v>0</v>
      </c>
      <c r="L235" s="359">
        <f t="shared" ca="1" si="375"/>
        <v>0</v>
      </c>
      <c r="M235" s="359">
        <f t="shared" ca="1" si="376"/>
        <v>0</v>
      </c>
      <c r="N235" s="359">
        <f t="shared" ca="1" si="377"/>
        <v>0</v>
      </c>
      <c r="O235" s="359">
        <f t="shared" ca="1" si="378"/>
        <v>0</v>
      </c>
      <c r="P235" s="359">
        <f t="shared" ca="1" si="396"/>
        <v>0</v>
      </c>
      <c r="R235" s="362">
        <f t="shared" ca="1" si="426"/>
        <v>346</v>
      </c>
      <c r="S235" s="362">
        <v>226</v>
      </c>
      <c r="T235" s="371">
        <f t="shared" ca="1" si="427"/>
        <v>0</v>
      </c>
      <c r="U235" s="359">
        <f t="shared" ca="1" si="379"/>
        <v>0</v>
      </c>
      <c r="V235" s="359">
        <f t="shared" ca="1" si="380"/>
        <v>0</v>
      </c>
      <c r="W235" s="359">
        <f t="shared" ca="1" si="381"/>
        <v>0</v>
      </c>
      <c r="X235" s="359">
        <f t="shared" ca="1" si="382"/>
        <v>0</v>
      </c>
      <c r="Y235" s="359">
        <f t="shared" ca="1" si="397"/>
        <v>0</v>
      </c>
      <c r="AA235" s="362">
        <f t="shared" ca="1" si="398"/>
        <v>346</v>
      </c>
      <c r="AB235" s="362">
        <v>227</v>
      </c>
      <c r="AC235" s="371">
        <f t="shared" ca="1" si="399"/>
        <v>0</v>
      </c>
      <c r="AD235" s="359">
        <f t="shared" ca="1" si="323"/>
        <v>0</v>
      </c>
      <c r="AE235" s="359">
        <f t="shared" ca="1" si="324"/>
        <v>0</v>
      </c>
      <c r="AF235" s="359">
        <f t="shared" ca="1" si="325"/>
        <v>0</v>
      </c>
      <c r="AG235" s="359">
        <f t="shared" ca="1" si="326"/>
        <v>0</v>
      </c>
      <c r="AH235" s="359">
        <f t="shared" ca="1" si="383"/>
        <v>0</v>
      </c>
      <c r="AJ235" s="362">
        <f t="shared" ca="1" si="400"/>
        <v>346</v>
      </c>
      <c r="AK235" s="362">
        <v>227</v>
      </c>
      <c r="AL235" s="371">
        <f t="shared" ca="1" si="401"/>
        <v>0</v>
      </c>
      <c r="AM235" s="359">
        <f t="shared" ca="1" si="327"/>
        <v>0</v>
      </c>
      <c r="AN235" s="359">
        <f t="shared" ca="1" si="328"/>
        <v>0</v>
      </c>
      <c r="AO235" s="359">
        <f t="shared" ca="1" si="329"/>
        <v>0</v>
      </c>
      <c r="AP235" s="359">
        <f t="shared" ca="1" si="330"/>
        <v>0</v>
      </c>
      <c r="AQ235" s="359">
        <f t="shared" ca="1" si="384"/>
        <v>0</v>
      </c>
      <c r="AS235" s="362">
        <f t="shared" ca="1" si="402"/>
        <v>346</v>
      </c>
      <c r="AT235" s="362">
        <v>227</v>
      </c>
      <c r="AU235" s="371">
        <f t="shared" ca="1" si="403"/>
        <v>0</v>
      </c>
      <c r="AV235" s="359">
        <f t="shared" ca="1" si="331"/>
        <v>0</v>
      </c>
      <c r="AW235" s="359">
        <f t="shared" ca="1" si="332"/>
        <v>0</v>
      </c>
      <c r="AX235" s="359">
        <f t="shared" ca="1" si="333"/>
        <v>0</v>
      </c>
      <c r="AY235" s="359">
        <f t="shared" ca="1" si="334"/>
        <v>0</v>
      </c>
      <c r="AZ235" s="359">
        <f t="shared" ca="1" si="385"/>
        <v>0</v>
      </c>
      <c r="BB235" s="362">
        <f t="shared" ca="1" si="404"/>
        <v>346</v>
      </c>
      <c r="BC235" s="362">
        <v>227</v>
      </c>
      <c r="BD235" s="371">
        <f t="shared" ca="1" si="405"/>
        <v>0</v>
      </c>
      <c r="BE235" s="359">
        <f t="shared" ca="1" si="335"/>
        <v>0</v>
      </c>
      <c r="BF235" s="359">
        <f t="shared" ca="1" si="336"/>
        <v>0</v>
      </c>
      <c r="BG235" s="359">
        <f t="shared" ca="1" si="337"/>
        <v>0</v>
      </c>
      <c r="BH235" s="359">
        <f t="shared" ca="1" si="338"/>
        <v>0</v>
      </c>
      <c r="BI235" s="359">
        <f t="shared" ca="1" si="386"/>
        <v>0</v>
      </c>
      <c r="BK235" s="362">
        <f t="shared" ca="1" si="406"/>
        <v>346</v>
      </c>
      <c r="BL235" s="362">
        <v>227</v>
      </c>
      <c r="BM235" s="371">
        <f t="shared" ca="1" si="407"/>
        <v>0</v>
      </c>
      <c r="BN235" s="359">
        <f t="shared" ca="1" si="339"/>
        <v>0</v>
      </c>
      <c r="BO235" s="359">
        <f t="shared" ca="1" si="340"/>
        <v>0</v>
      </c>
      <c r="BP235" s="359">
        <f t="shared" ca="1" si="341"/>
        <v>0</v>
      </c>
      <c r="BQ235" s="359">
        <f t="shared" ca="1" si="342"/>
        <v>0</v>
      </c>
      <c r="BR235" s="359">
        <f t="shared" ca="1" si="387"/>
        <v>0</v>
      </c>
      <c r="BT235" s="362">
        <f t="shared" ca="1" si="408"/>
        <v>346</v>
      </c>
      <c r="BU235" s="362">
        <v>227</v>
      </c>
      <c r="BV235" s="371">
        <f t="shared" ca="1" si="409"/>
        <v>0</v>
      </c>
      <c r="BW235" s="359">
        <f t="shared" ca="1" si="343"/>
        <v>0</v>
      </c>
      <c r="BX235" s="359">
        <f t="shared" ca="1" si="344"/>
        <v>0</v>
      </c>
      <c r="BY235" s="359">
        <f t="shared" ca="1" si="345"/>
        <v>0</v>
      </c>
      <c r="BZ235" s="359">
        <f t="shared" ca="1" si="346"/>
        <v>0</v>
      </c>
      <c r="CA235" s="359">
        <f t="shared" ca="1" si="388"/>
        <v>0</v>
      </c>
      <c r="CC235" s="362">
        <f t="shared" ca="1" si="410"/>
        <v>346</v>
      </c>
      <c r="CD235" s="362">
        <v>227</v>
      </c>
      <c r="CE235" s="371">
        <f t="shared" ca="1" si="411"/>
        <v>0</v>
      </c>
      <c r="CF235" s="359">
        <f t="shared" ca="1" si="347"/>
        <v>0</v>
      </c>
      <c r="CG235" s="359">
        <f t="shared" ca="1" si="348"/>
        <v>0</v>
      </c>
      <c r="CH235" s="359">
        <f t="shared" ca="1" si="349"/>
        <v>0</v>
      </c>
      <c r="CI235" s="359">
        <f t="shared" ca="1" si="350"/>
        <v>0</v>
      </c>
      <c r="CJ235" s="359">
        <f t="shared" ca="1" si="389"/>
        <v>0</v>
      </c>
      <c r="CL235" s="362">
        <f t="shared" ca="1" si="412"/>
        <v>346</v>
      </c>
      <c r="CM235" s="362">
        <v>227</v>
      </c>
      <c r="CN235" s="371">
        <f t="shared" ca="1" si="413"/>
        <v>0</v>
      </c>
      <c r="CO235" s="359">
        <f t="shared" ca="1" si="351"/>
        <v>0</v>
      </c>
      <c r="CP235" s="359">
        <f t="shared" ca="1" si="352"/>
        <v>0</v>
      </c>
      <c r="CQ235" s="359">
        <f t="shared" ca="1" si="353"/>
        <v>0</v>
      </c>
      <c r="CR235" s="359">
        <f t="shared" ca="1" si="354"/>
        <v>0</v>
      </c>
      <c r="CS235" s="359">
        <f t="shared" ca="1" si="390"/>
        <v>0</v>
      </c>
      <c r="CU235" s="362">
        <f t="shared" ca="1" si="414"/>
        <v>346</v>
      </c>
      <c r="CV235" s="362">
        <v>227</v>
      </c>
      <c r="CW235" s="371">
        <f t="shared" ca="1" si="415"/>
        <v>0</v>
      </c>
      <c r="CX235" s="359">
        <f t="shared" ca="1" si="355"/>
        <v>0</v>
      </c>
      <c r="CY235" s="359">
        <f t="shared" ca="1" si="356"/>
        <v>0</v>
      </c>
      <c r="CZ235" s="359">
        <f t="shared" ca="1" si="357"/>
        <v>0</v>
      </c>
      <c r="DA235" s="359">
        <f t="shared" ca="1" si="358"/>
        <v>0</v>
      </c>
      <c r="DB235" s="359">
        <f t="shared" ca="1" si="391"/>
        <v>0</v>
      </c>
      <c r="DD235" s="362">
        <f t="shared" ca="1" si="416"/>
        <v>346</v>
      </c>
      <c r="DE235" s="362">
        <v>227</v>
      </c>
      <c r="DF235" s="371">
        <f t="shared" ca="1" si="417"/>
        <v>0</v>
      </c>
      <c r="DG235" s="359">
        <f t="shared" ca="1" si="359"/>
        <v>0</v>
      </c>
      <c r="DH235" s="359">
        <f t="shared" ca="1" si="360"/>
        <v>0</v>
      </c>
      <c r="DI235" s="359">
        <f t="shared" ca="1" si="361"/>
        <v>0</v>
      </c>
      <c r="DJ235" s="359">
        <f t="shared" ca="1" si="362"/>
        <v>0</v>
      </c>
      <c r="DK235" s="359">
        <f t="shared" ca="1" si="392"/>
        <v>0</v>
      </c>
      <c r="DM235" s="362">
        <f t="shared" ca="1" si="418"/>
        <v>346</v>
      </c>
      <c r="DN235" s="362">
        <v>227</v>
      </c>
      <c r="DO235" s="371">
        <f t="shared" ca="1" si="419"/>
        <v>0</v>
      </c>
      <c r="DP235" s="359">
        <f t="shared" ca="1" si="363"/>
        <v>0</v>
      </c>
      <c r="DQ235" s="359">
        <f t="shared" ca="1" si="364"/>
        <v>0</v>
      </c>
      <c r="DR235" s="359">
        <f t="shared" ca="1" si="365"/>
        <v>0</v>
      </c>
      <c r="DS235" s="359">
        <f t="shared" ca="1" si="366"/>
        <v>0</v>
      </c>
      <c r="DT235" s="359">
        <f t="shared" ca="1" si="393"/>
        <v>0</v>
      </c>
      <c r="DV235" s="362">
        <f t="shared" ca="1" si="420"/>
        <v>346</v>
      </c>
      <c r="DW235" s="362">
        <v>227</v>
      </c>
      <c r="DX235" s="371">
        <f t="shared" ca="1" si="421"/>
        <v>0</v>
      </c>
      <c r="DY235" s="359">
        <f t="shared" ca="1" si="367"/>
        <v>0</v>
      </c>
      <c r="DZ235" s="359">
        <f t="shared" ca="1" si="368"/>
        <v>0</v>
      </c>
      <c r="EA235" s="359">
        <f t="shared" ca="1" si="369"/>
        <v>0</v>
      </c>
      <c r="EB235" s="359">
        <f t="shared" ca="1" si="370"/>
        <v>0</v>
      </c>
      <c r="EC235" s="359">
        <f t="shared" ca="1" si="394"/>
        <v>0</v>
      </c>
      <c r="EE235" s="362">
        <f t="shared" ca="1" si="422"/>
        <v>346</v>
      </c>
      <c r="EF235" s="362">
        <v>227</v>
      </c>
      <c r="EG235" s="371">
        <f t="shared" ca="1" si="423"/>
        <v>0</v>
      </c>
      <c r="EH235" s="359">
        <f t="shared" ca="1" si="371"/>
        <v>0</v>
      </c>
      <c r="EI235" s="359">
        <f t="shared" ca="1" si="372"/>
        <v>0</v>
      </c>
      <c r="EJ235" s="359">
        <f t="shared" ca="1" si="373"/>
        <v>0</v>
      </c>
      <c r="EK235" s="359">
        <f t="shared" ca="1" si="374"/>
        <v>0</v>
      </c>
      <c r="EL235" s="359">
        <f t="shared" ca="1" si="395"/>
        <v>0</v>
      </c>
    </row>
    <row r="236" spans="7:142" x14ac:dyDescent="0.35">
      <c r="G236" s="372">
        <f ca="1">IFERROR(INDEX('Inflation Rates'!$A$16:$H$138,MATCH('TSP Traditional'!$H236,'Inflation Rates'!$A$16:$A$138,0),6)/INDEX('Inflation Rates'!$A$16:$H$138,MATCH('TSP Traditional'!$H236,'Inflation Rates'!$A$16:$A$138,0)-1,6)-1,G235)</f>
        <v>2.0999999999999908E-2</v>
      </c>
      <c r="H236" s="362">
        <f t="shared" ca="1" si="424"/>
        <v>2247</v>
      </c>
      <c r="I236" s="362">
        <f t="shared" ca="1" si="425"/>
        <v>347</v>
      </c>
      <c r="J236" s="362">
        <v>228</v>
      </c>
      <c r="K236" s="371">
        <f t="shared" ca="1" si="322"/>
        <v>0</v>
      </c>
      <c r="L236" s="359">
        <f t="shared" ca="1" si="375"/>
        <v>0</v>
      </c>
      <c r="M236" s="359">
        <f t="shared" ca="1" si="376"/>
        <v>0</v>
      </c>
      <c r="N236" s="359">
        <f t="shared" ca="1" si="377"/>
        <v>0</v>
      </c>
      <c r="O236" s="359">
        <f t="shared" ca="1" si="378"/>
        <v>0</v>
      </c>
      <c r="P236" s="359">
        <f t="shared" ca="1" si="396"/>
        <v>0</v>
      </c>
      <c r="R236" s="362">
        <f t="shared" ca="1" si="426"/>
        <v>347</v>
      </c>
      <c r="S236" s="362">
        <v>227</v>
      </c>
      <c r="T236" s="371">
        <f t="shared" ca="1" si="427"/>
        <v>0</v>
      </c>
      <c r="U236" s="359">
        <f t="shared" ca="1" si="379"/>
        <v>0</v>
      </c>
      <c r="V236" s="359">
        <f t="shared" ca="1" si="380"/>
        <v>0</v>
      </c>
      <c r="W236" s="359">
        <f t="shared" ca="1" si="381"/>
        <v>0</v>
      </c>
      <c r="X236" s="359">
        <f t="shared" ca="1" si="382"/>
        <v>0</v>
      </c>
      <c r="Y236" s="359">
        <f t="shared" ca="1" si="397"/>
        <v>0</v>
      </c>
      <c r="AA236" s="362">
        <f t="shared" ca="1" si="398"/>
        <v>347</v>
      </c>
      <c r="AB236" s="362">
        <v>228</v>
      </c>
      <c r="AC236" s="371">
        <f t="shared" ca="1" si="399"/>
        <v>0</v>
      </c>
      <c r="AD236" s="359">
        <f t="shared" ca="1" si="323"/>
        <v>0</v>
      </c>
      <c r="AE236" s="359">
        <f t="shared" ca="1" si="324"/>
        <v>0</v>
      </c>
      <c r="AF236" s="359">
        <f t="shared" ca="1" si="325"/>
        <v>0</v>
      </c>
      <c r="AG236" s="359">
        <f t="shared" ca="1" si="326"/>
        <v>0</v>
      </c>
      <c r="AH236" s="359">
        <f t="shared" ca="1" si="383"/>
        <v>0</v>
      </c>
      <c r="AJ236" s="362">
        <f t="shared" ca="1" si="400"/>
        <v>347</v>
      </c>
      <c r="AK236" s="362">
        <v>228</v>
      </c>
      <c r="AL236" s="371">
        <f t="shared" ca="1" si="401"/>
        <v>0</v>
      </c>
      <c r="AM236" s="359">
        <f t="shared" ca="1" si="327"/>
        <v>0</v>
      </c>
      <c r="AN236" s="359">
        <f t="shared" ca="1" si="328"/>
        <v>0</v>
      </c>
      <c r="AO236" s="359">
        <f t="shared" ca="1" si="329"/>
        <v>0</v>
      </c>
      <c r="AP236" s="359">
        <f t="shared" ca="1" si="330"/>
        <v>0</v>
      </c>
      <c r="AQ236" s="359">
        <f t="shared" ca="1" si="384"/>
        <v>0</v>
      </c>
      <c r="AS236" s="362">
        <f t="shared" ca="1" si="402"/>
        <v>347</v>
      </c>
      <c r="AT236" s="362">
        <v>228</v>
      </c>
      <c r="AU236" s="371">
        <f t="shared" ca="1" si="403"/>
        <v>0</v>
      </c>
      <c r="AV236" s="359">
        <f t="shared" ca="1" si="331"/>
        <v>0</v>
      </c>
      <c r="AW236" s="359">
        <f t="shared" ca="1" si="332"/>
        <v>0</v>
      </c>
      <c r="AX236" s="359">
        <f t="shared" ca="1" si="333"/>
        <v>0</v>
      </c>
      <c r="AY236" s="359">
        <f t="shared" ca="1" si="334"/>
        <v>0</v>
      </c>
      <c r="AZ236" s="359">
        <f t="shared" ca="1" si="385"/>
        <v>0</v>
      </c>
      <c r="BB236" s="362">
        <f t="shared" ca="1" si="404"/>
        <v>347</v>
      </c>
      <c r="BC236" s="362">
        <v>228</v>
      </c>
      <c r="BD236" s="371">
        <f t="shared" ca="1" si="405"/>
        <v>0</v>
      </c>
      <c r="BE236" s="359">
        <f t="shared" ca="1" si="335"/>
        <v>0</v>
      </c>
      <c r="BF236" s="359">
        <f t="shared" ca="1" si="336"/>
        <v>0</v>
      </c>
      <c r="BG236" s="359">
        <f t="shared" ca="1" si="337"/>
        <v>0</v>
      </c>
      <c r="BH236" s="359">
        <f t="shared" ca="1" si="338"/>
        <v>0</v>
      </c>
      <c r="BI236" s="359">
        <f t="shared" ca="1" si="386"/>
        <v>0</v>
      </c>
      <c r="BK236" s="362">
        <f t="shared" ca="1" si="406"/>
        <v>347</v>
      </c>
      <c r="BL236" s="362">
        <v>228</v>
      </c>
      <c r="BM236" s="371">
        <f t="shared" ca="1" si="407"/>
        <v>0</v>
      </c>
      <c r="BN236" s="359">
        <f t="shared" ca="1" si="339"/>
        <v>0</v>
      </c>
      <c r="BO236" s="359">
        <f t="shared" ca="1" si="340"/>
        <v>0</v>
      </c>
      <c r="BP236" s="359">
        <f t="shared" ca="1" si="341"/>
        <v>0</v>
      </c>
      <c r="BQ236" s="359">
        <f t="shared" ca="1" si="342"/>
        <v>0</v>
      </c>
      <c r="BR236" s="359">
        <f t="shared" ca="1" si="387"/>
        <v>0</v>
      </c>
      <c r="BT236" s="362">
        <f t="shared" ca="1" si="408"/>
        <v>347</v>
      </c>
      <c r="BU236" s="362">
        <v>228</v>
      </c>
      <c r="BV236" s="371">
        <f t="shared" ca="1" si="409"/>
        <v>0</v>
      </c>
      <c r="BW236" s="359">
        <f t="shared" ca="1" si="343"/>
        <v>0</v>
      </c>
      <c r="BX236" s="359">
        <f t="shared" ca="1" si="344"/>
        <v>0</v>
      </c>
      <c r="BY236" s="359">
        <f t="shared" ca="1" si="345"/>
        <v>0</v>
      </c>
      <c r="BZ236" s="359">
        <f t="shared" ca="1" si="346"/>
        <v>0</v>
      </c>
      <c r="CA236" s="359">
        <f t="shared" ca="1" si="388"/>
        <v>0</v>
      </c>
      <c r="CC236" s="362">
        <f t="shared" ca="1" si="410"/>
        <v>347</v>
      </c>
      <c r="CD236" s="362">
        <v>228</v>
      </c>
      <c r="CE236" s="371">
        <f t="shared" ca="1" si="411"/>
        <v>0</v>
      </c>
      <c r="CF236" s="359">
        <f t="shared" ca="1" si="347"/>
        <v>0</v>
      </c>
      <c r="CG236" s="359">
        <f t="shared" ca="1" si="348"/>
        <v>0</v>
      </c>
      <c r="CH236" s="359">
        <f t="shared" ca="1" si="349"/>
        <v>0</v>
      </c>
      <c r="CI236" s="359">
        <f t="shared" ca="1" si="350"/>
        <v>0</v>
      </c>
      <c r="CJ236" s="359">
        <f t="shared" ca="1" si="389"/>
        <v>0</v>
      </c>
      <c r="CL236" s="362">
        <f t="shared" ca="1" si="412"/>
        <v>347</v>
      </c>
      <c r="CM236" s="362">
        <v>228</v>
      </c>
      <c r="CN236" s="371">
        <f t="shared" ca="1" si="413"/>
        <v>0</v>
      </c>
      <c r="CO236" s="359">
        <f t="shared" ca="1" si="351"/>
        <v>0</v>
      </c>
      <c r="CP236" s="359">
        <f t="shared" ca="1" si="352"/>
        <v>0</v>
      </c>
      <c r="CQ236" s="359">
        <f t="shared" ca="1" si="353"/>
        <v>0</v>
      </c>
      <c r="CR236" s="359">
        <f t="shared" ca="1" si="354"/>
        <v>0</v>
      </c>
      <c r="CS236" s="359">
        <f t="shared" ca="1" si="390"/>
        <v>0</v>
      </c>
      <c r="CU236" s="362">
        <f t="shared" ca="1" si="414"/>
        <v>347</v>
      </c>
      <c r="CV236" s="362">
        <v>228</v>
      </c>
      <c r="CW236" s="371">
        <f t="shared" ca="1" si="415"/>
        <v>0</v>
      </c>
      <c r="CX236" s="359">
        <f t="shared" ca="1" si="355"/>
        <v>0</v>
      </c>
      <c r="CY236" s="359">
        <f t="shared" ca="1" si="356"/>
        <v>0</v>
      </c>
      <c r="CZ236" s="359">
        <f t="shared" ca="1" si="357"/>
        <v>0</v>
      </c>
      <c r="DA236" s="359">
        <f t="shared" ca="1" si="358"/>
        <v>0</v>
      </c>
      <c r="DB236" s="359">
        <f t="shared" ca="1" si="391"/>
        <v>0</v>
      </c>
      <c r="DD236" s="362">
        <f t="shared" ca="1" si="416"/>
        <v>347</v>
      </c>
      <c r="DE236" s="362">
        <v>228</v>
      </c>
      <c r="DF236" s="371">
        <f t="shared" ca="1" si="417"/>
        <v>0</v>
      </c>
      <c r="DG236" s="359">
        <f t="shared" ca="1" si="359"/>
        <v>0</v>
      </c>
      <c r="DH236" s="359">
        <f t="shared" ca="1" si="360"/>
        <v>0</v>
      </c>
      <c r="DI236" s="359">
        <f t="shared" ca="1" si="361"/>
        <v>0</v>
      </c>
      <c r="DJ236" s="359">
        <f t="shared" ca="1" si="362"/>
        <v>0</v>
      </c>
      <c r="DK236" s="359">
        <f t="shared" ca="1" si="392"/>
        <v>0</v>
      </c>
      <c r="DM236" s="362">
        <f t="shared" ca="1" si="418"/>
        <v>347</v>
      </c>
      <c r="DN236" s="362">
        <v>228</v>
      </c>
      <c r="DO236" s="371">
        <f t="shared" ca="1" si="419"/>
        <v>0</v>
      </c>
      <c r="DP236" s="359">
        <f t="shared" ca="1" si="363"/>
        <v>0</v>
      </c>
      <c r="DQ236" s="359">
        <f t="shared" ca="1" si="364"/>
        <v>0</v>
      </c>
      <c r="DR236" s="359">
        <f t="shared" ca="1" si="365"/>
        <v>0</v>
      </c>
      <c r="DS236" s="359">
        <f t="shared" ca="1" si="366"/>
        <v>0</v>
      </c>
      <c r="DT236" s="359">
        <f t="shared" ca="1" si="393"/>
        <v>0</v>
      </c>
      <c r="DV236" s="362">
        <f t="shared" ca="1" si="420"/>
        <v>347</v>
      </c>
      <c r="DW236" s="362">
        <v>228</v>
      </c>
      <c r="DX236" s="371">
        <f t="shared" ca="1" si="421"/>
        <v>0</v>
      </c>
      <c r="DY236" s="359">
        <f t="shared" ca="1" si="367"/>
        <v>0</v>
      </c>
      <c r="DZ236" s="359">
        <f t="shared" ca="1" si="368"/>
        <v>0</v>
      </c>
      <c r="EA236" s="359">
        <f t="shared" ca="1" si="369"/>
        <v>0</v>
      </c>
      <c r="EB236" s="359">
        <f t="shared" ca="1" si="370"/>
        <v>0</v>
      </c>
      <c r="EC236" s="359">
        <f t="shared" ca="1" si="394"/>
        <v>0</v>
      </c>
      <c r="EE236" s="362">
        <f t="shared" ca="1" si="422"/>
        <v>347</v>
      </c>
      <c r="EF236" s="362">
        <v>228</v>
      </c>
      <c r="EG236" s="371">
        <f t="shared" ca="1" si="423"/>
        <v>0</v>
      </c>
      <c r="EH236" s="359">
        <f t="shared" ca="1" si="371"/>
        <v>0</v>
      </c>
      <c r="EI236" s="359">
        <f t="shared" ca="1" si="372"/>
        <v>0</v>
      </c>
      <c r="EJ236" s="359">
        <f t="shared" ca="1" si="373"/>
        <v>0</v>
      </c>
      <c r="EK236" s="359">
        <f t="shared" ca="1" si="374"/>
        <v>0</v>
      </c>
      <c r="EL236" s="359">
        <f t="shared" ca="1" si="395"/>
        <v>0</v>
      </c>
    </row>
    <row r="237" spans="7:142" x14ac:dyDescent="0.35">
      <c r="G237" s="372">
        <f ca="1">IFERROR(INDEX('Inflation Rates'!$A$16:$H$138,MATCH('TSP Traditional'!$H237,'Inflation Rates'!$A$16:$A$138,0),6)/INDEX('Inflation Rates'!$A$16:$H$138,MATCH('TSP Traditional'!$H237,'Inflation Rates'!$A$16:$A$138,0)-1,6)-1,G236)</f>
        <v>2.0999999999999908E-2</v>
      </c>
      <c r="H237" s="362">
        <f t="shared" ca="1" si="424"/>
        <v>2248</v>
      </c>
      <c r="I237" s="362">
        <f t="shared" ca="1" si="425"/>
        <v>348</v>
      </c>
      <c r="J237" s="362">
        <v>229</v>
      </c>
      <c r="K237" s="371">
        <f t="shared" ca="1" si="322"/>
        <v>0</v>
      </c>
      <c r="L237" s="359">
        <f t="shared" ca="1" si="375"/>
        <v>0</v>
      </c>
      <c r="M237" s="359">
        <f t="shared" ca="1" si="376"/>
        <v>0</v>
      </c>
      <c r="N237" s="359">
        <f t="shared" ca="1" si="377"/>
        <v>0</v>
      </c>
      <c r="O237" s="359">
        <f t="shared" ca="1" si="378"/>
        <v>0</v>
      </c>
      <c r="P237" s="359">
        <f t="shared" ca="1" si="396"/>
        <v>0</v>
      </c>
      <c r="R237" s="362">
        <f t="shared" ca="1" si="426"/>
        <v>348</v>
      </c>
      <c r="S237" s="362">
        <v>228</v>
      </c>
      <c r="T237" s="371">
        <f t="shared" ca="1" si="427"/>
        <v>0</v>
      </c>
      <c r="U237" s="359">
        <f t="shared" ca="1" si="379"/>
        <v>0</v>
      </c>
      <c r="V237" s="359">
        <f t="shared" ca="1" si="380"/>
        <v>0</v>
      </c>
      <c r="W237" s="359">
        <f t="shared" ca="1" si="381"/>
        <v>0</v>
      </c>
      <c r="X237" s="359">
        <f t="shared" ca="1" si="382"/>
        <v>0</v>
      </c>
      <c r="Y237" s="359">
        <f t="shared" ca="1" si="397"/>
        <v>0</v>
      </c>
      <c r="AA237" s="362">
        <f t="shared" ca="1" si="398"/>
        <v>348</v>
      </c>
      <c r="AB237" s="362">
        <v>229</v>
      </c>
      <c r="AC237" s="371">
        <f t="shared" ca="1" si="399"/>
        <v>0</v>
      </c>
      <c r="AD237" s="359">
        <f t="shared" ca="1" si="323"/>
        <v>0</v>
      </c>
      <c r="AE237" s="359">
        <f t="shared" ca="1" si="324"/>
        <v>0</v>
      </c>
      <c r="AF237" s="359">
        <f t="shared" ca="1" si="325"/>
        <v>0</v>
      </c>
      <c r="AG237" s="359">
        <f t="shared" ca="1" si="326"/>
        <v>0</v>
      </c>
      <c r="AH237" s="359">
        <f t="shared" ca="1" si="383"/>
        <v>0</v>
      </c>
      <c r="AJ237" s="362">
        <f t="shared" ca="1" si="400"/>
        <v>348</v>
      </c>
      <c r="AK237" s="362">
        <v>229</v>
      </c>
      <c r="AL237" s="371">
        <f t="shared" ca="1" si="401"/>
        <v>0</v>
      </c>
      <c r="AM237" s="359">
        <f t="shared" ca="1" si="327"/>
        <v>0</v>
      </c>
      <c r="AN237" s="359">
        <f t="shared" ca="1" si="328"/>
        <v>0</v>
      </c>
      <c r="AO237" s="359">
        <f t="shared" ca="1" si="329"/>
        <v>0</v>
      </c>
      <c r="AP237" s="359">
        <f t="shared" ca="1" si="330"/>
        <v>0</v>
      </c>
      <c r="AQ237" s="359">
        <f t="shared" ca="1" si="384"/>
        <v>0</v>
      </c>
      <c r="AS237" s="362">
        <f t="shared" ca="1" si="402"/>
        <v>348</v>
      </c>
      <c r="AT237" s="362">
        <v>229</v>
      </c>
      <c r="AU237" s="371">
        <f t="shared" ca="1" si="403"/>
        <v>0</v>
      </c>
      <c r="AV237" s="359">
        <f t="shared" ca="1" si="331"/>
        <v>0</v>
      </c>
      <c r="AW237" s="359">
        <f t="shared" ca="1" si="332"/>
        <v>0</v>
      </c>
      <c r="AX237" s="359">
        <f t="shared" ca="1" si="333"/>
        <v>0</v>
      </c>
      <c r="AY237" s="359">
        <f t="shared" ca="1" si="334"/>
        <v>0</v>
      </c>
      <c r="AZ237" s="359">
        <f t="shared" ca="1" si="385"/>
        <v>0</v>
      </c>
      <c r="BB237" s="362">
        <f t="shared" ca="1" si="404"/>
        <v>348</v>
      </c>
      <c r="BC237" s="362">
        <v>229</v>
      </c>
      <c r="BD237" s="371">
        <f t="shared" ca="1" si="405"/>
        <v>0</v>
      </c>
      <c r="BE237" s="359">
        <f t="shared" ca="1" si="335"/>
        <v>0</v>
      </c>
      <c r="BF237" s="359">
        <f t="shared" ca="1" si="336"/>
        <v>0</v>
      </c>
      <c r="BG237" s="359">
        <f t="shared" ca="1" si="337"/>
        <v>0</v>
      </c>
      <c r="BH237" s="359">
        <f t="shared" ca="1" si="338"/>
        <v>0</v>
      </c>
      <c r="BI237" s="359">
        <f t="shared" ca="1" si="386"/>
        <v>0</v>
      </c>
      <c r="BK237" s="362">
        <f t="shared" ca="1" si="406"/>
        <v>348</v>
      </c>
      <c r="BL237" s="362">
        <v>229</v>
      </c>
      <c r="BM237" s="371">
        <f t="shared" ca="1" si="407"/>
        <v>0</v>
      </c>
      <c r="BN237" s="359">
        <f t="shared" ca="1" si="339"/>
        <v>0</v>
      </c>
      <c r="BO237" s="359">
        <f t="shared" ca="1" si="340"/>
        <v>0</v>
      </c>
      <c r="BP237" s="359">
        <f t="shared" ca="1" si="341"/>
        <v>0</v>
      </c>
      <c r="BQ237" s="359">
        <f t="shared" ca="1" si="342"/>
        <v>0</v>
      </c>
      <c r="BR237" s="359">
        <f t="shared" ca="1" si="387"/>
        <v>0</v>
      </c>
      <c r="BT237" s="362">
        <f t="shared" ca="1" si="408"/>
        <v>348</v>
      </c>
      <c r="BU237" s="362">
        <v>229</v>
      </c>
      <c r="BV237" s="371">
        <f t="shared" ca="1" si="409"/>
        <v>0</v>
      </c>
      <c r="BW237" s="359">
        <f t="shared" ca="1" si="343"/>
        <v>0</v>
      </c>
      <c r="BX237" s="359">
        <f t="shared" ca="1" si="344"/>
        <v>0</v>
      </c>
      <c r="BY237" s="359">
        <f t="shared" ca="1" si="345"/>
        <v>0</v>
      </c>
      <c r="BZ237" s="359">
        <f t="shared" ca="1" si="346"/>
        <v>0</v>
      </c>
      <c r="CA237" s="359">
        <f t="shared" ca="1" si="388"/>
        <v>0</v>
      </c>
      <c r="CC237" s="362">
        <f t="shared" ca="1" si="410"/>
        <v>348</v>
      </c>
      <c r="CD237" s="362">
        <v>229</v>
      </c>
      <c r="CE237" s="371">
        <f t="shared" ca="1" si="411"/>
        <v>0</v>
      </c>
      <c r="CF237" s="359">
        <f t="shared" ca="1" si="347"/>
        <v>0</v>
      </c>
      <c r="CG237" s="359">
        <f t="shared" ca="1" si="348"/>
        <v>0</v>
      </c>
      <c r="CH237" s="359">
        <f t="shared" ca="1" si="349"/>
        <v>0</v>
      </c>
      <c r="CI237" s="359">
        <f t="shared" ca="1" si="350"/>
        <v>0</v>
      </c>
      <c r="CJ237" s="359">
        <f t="shared" ca="1" si="389"/>
        <v>0</v>
      </c>
      <c r="CL237" s="362">
        <f t="shared" ca="1" si="412"/>
        <v>348</v>
      </c>
      <c r="CM237" s="362">
        <v>229</v>
      </c>
      <c r="CN237" s="371">
        <f t="shared" ca="1" si="413"/>
        <v>0</v>
      </c>
      <c r="CO237" s="359">
        <f t="shared" ca="1" si="351"/>
        <v>0</v>
      </c>
      <c r="CP237" s="359">
        <f t="shared" ca="1" si="352"/>
        <v>0</v>
      </c>
      <c r="CQ237" s="359">
        <f t="shared" ca="1" si="353"/>
        <v>0</v>
      </c>
      <c r="CR237" s="359">
        <f t="shared" ca="1" si="354"/>
        <v>0</v>
      </c>
      <c r="CS237" s="359">
        <f t="shared" ca="1" si="390"/>
        <v>0</v>
      </c>
      <c r="CU237" s="362">
        <f t="shared" ca="1" si="414"/>
        <v>348</v>
      </c>
      <c r="CV237" s="362">
        <v>229</v>
      </c>
      <c r="CW237" s="371">
        <f t="shared" ca="1" si="415"/>
        <v>0</v>
      </c>
      <c r="CX237" s="359">
        <f t="shared" ca="1" si="355"/>
        <v>0</v>
      </c>
      <c r="CY237" s="359">
        <f t="shared" ca="1" si="356"/>
        <v>0</v>
      </c>
      <c r="CZ237" s="359">
        <f t="shared" ca="1" si="357"/>
        <v>0</v>
      </c>
      <c r="DA237" s="359">
        <f t="shared" ca="1" si="358"/>
        <v>0</v>
      </c>
      <c r="DB237" s="359">
        <f t="shared" ca="1" si="391"/>
        <v>0</v>
      </c>
      <c r="DD237" s="362">
        <f t="shared" ca="1" si="416"/>
        <v>348</v>
      </c>
      <c r="DE237" s="362">
        <v>229</v>
      </c>
      <c r="DF237" s="371">
        <f t="shared" ca="1" si="417"/>
        <v>0</v>
      </c>
      <c r="DG237" s="359">
        <f t="shared" ca="1" si="359"/>
        <v>0</v>
      </c>
      <c r="DH237" s="359">
        <f t="shared" ca="1" si="360"/>
        <v>0</v>
      </c>
      <c r="DI237" s="359">
        <f t="shared" ca="1" si="361"/>
        <v>0</v>
      </c>
      <c r="DJ237" s="359">
        <f t="shared" ca="1" si="362"/>
        <v>0</v>
      </c>
      <c r="DK237" s="359">
        <f t="shared" ca="1" si="392"/>
        <v>0</v>
      </c>
      <c r="DM237" s="362">
        <f t="shared" ca="1" si="418"/>
        <v>348</v>
      </c>
      <c r="DN237" s="362">
        <v>229</v>
      </c>
      <c r="DO237" s="371">
        <f t="shared" ca="1" si="419"/>
        <v>0</v>
      </c>
      <c r="DP237" s="359">
        <f t="shared" ca="1" si="363"/>
        <v>0</v>
      </c>
      <c r="DQ237" s="359">
        <f t="shared" ca="1" si="364"/>
        <v>0</v>
      </c>
      <c r="DR237" s="359">
        <f t="shared" ca="1" si="365"/>
        <v>0</v>
      </c>
      <c r="DS237" s="359">
        <f t="shared" ca="1" si="366"/>
        <v>0</v>
      </c>
      <c r="DT237" s="359">
        <f t="shared" ca="1" si="393"/>
        <v>0</v>
      </c>
      <c r="DV237" s="362">
        <f t="shared" ca="1" si="420"/>
        <v>348</v>
      </c>
      <c r="DW237" s="362">
        <v>229</v>
      </c>
      <c r="DX237" s="371">
        <f t="shared" ca="1" si="421"/>
        <v>0</v>
      </c>
      <c r="DY237" s="359">
        <f t="shared" ca="1" si="367"/>
        <v>0</v>
      </c>
      <c r="DZ237" s="359">
        <f t="shared" ca="1" si="368"/>
        <v>0</v>
      </c>
      <c r="EA237" s="359">
        <f t="shared" ca="1" si="369"/>
        <v>0</v>
      </c>
      <c r="EB237" s="359">
        <f t="shared" ca="1" si="370"/>
        <v>0</v>
      </c>
      <c r="EC237" s="359">
        <f t="shared" ca="1" si="394"/>
        <v>0</v>
      </c>
      <c r="EE237" s="362">
        <f t="shared" ca="1" si="422"/>
        <v>348</v>
      </c>
      <c r="EF237" s="362">
        <v>229</v>
      </c>
      <c r="EG237" s="371">
        <f t="shared" ca="1" si="423"/>
        <v>0</v>
      </c>
      <c r="EH237" s="359">
        <f t="shared" ca="1" si="371"/>
        <v>0</v>
      </c>
      <c r="EI237" s="359">
        <f t="shared" ca="1" si="372"/>
        <v>0</v>
      </c>
      <c r="EJ237" s="359">
        <f t="shared" ca="1" si="373"/>
        <v>0</v>
      </c>
      <c r="EK237" s="359">
        <f t="shared" ca="1" si="374"/>
        <v>0</v>
      </c>
      <c r="EL237" s="359">
        <f t="shared" ca="1" si="395"/>
        <v>0</v>
      </c>
    </row>
    <row r="238" spans="7:142" x14ac:dyDescent="0.35">
      <c r="G238" s="372">
        <f ca="1">IFERROR(INDEX('Inflation Rates'!$A$16:$H$138,MATCH('TSP Traditional'!$H238,'Inflation Rates'!$A$16:$A$138,0),6)/INDEX('Inflation Rates'!$A$16:$H$138,MATCH('TSP Traditional'!$H238,'Inflation Rates'!$A$16:$A$138,0)-1,6)-1,G237)</f>
        <v>2.0999999999999908E-2</v>
      </c>
      <c r="H238" s="362">
        <f t="shared" ca="1" si="424"/>
        <v>2249</v>
      </c>
      <c r="I238" s="362">
        <f t="shared" ca="1" si="425"/>
        <v>349</v>
      </c>
      <c r="J238" s="362">
        <v>230</v>
      </c>
      <c r="K238" s="371">
        <f t="shared" ca="1" si="322"/>
        <v>0</v>
      </c>
      <c r="L238" s="359">
        <f t="shared" ca="1" si="375"/>
        <v>0</v>
      </c>
      <c r="M238" s="359">
        <f t="shared" ca="1" si="376"/>
        <v>0</v>
      </c>
      <c r="N238" s="359">
        <f t="shared" ca="1" si="377"/>
        <v>0</v>
      </c>
      <c r="O238" s="359">
        <f t="shared" ca="1" si="378"/>
        <v>0</v>
      </c>
      <c r="P238" s="359">
        <f t="shared" ca="1" si="396"/>
        <v>0</v>
      </c>
      <c r="R238" s="362">
        <f t="shared" ca="1" si="426"/>
        <v>349</v>
      </c>
      <c r="S238" s="362">
        <v>229</v>
      </c>
      <c r="T238" s="371">
        <f t="shared" ca="1" si="427"/>
        <v>0</v>
      </c>
      <c r="U238" s="359">
        <f t="shared" ca="1" si="379"/>
        <v>0</v>
      </c>
      <c r="V238" s="359">
        <f t="shared" ca="1" si="380"/>
        <v>0</v>
      </c>
      <c r="W238" s="359">
        <f t="shared" ca="1" si="381"/>
        <v>0</v>
      </c>
      <c r="X238" s="359">
        <f t="shared" ca="1" si="382"/>
        <v>0</v>
      </c>
      <c r="Y238" s="359">
        <f t="shared" ca="1" si="397"/>
        <v>0</v>
      </c>
      <c r="AA238" s="362">
        <f t="shared" ca="1" si="398"/>
        <v>349</v>
      </c>
      <c r="AB238" s="362">
        <v>230</v>
      </c>
      <c r="AC238" s="371">
        <f t="shared" ca="1" si="399"/>
        <v>0</v>
      </c>
      <c r="AD238" s="359">
        <f t="shared" ca="1" si="323"/>
        <v>0</v>
      </c>
      <c r="AE238" s="359">
        <f t="shared" ca="1" si="324"/>
        <v>0</v>
      </c>
      <c r="AF238" s="359">
        <f t="shared" ca="1" si="325"/>
        <v>0</v>
      </c>
      <c r="AG238" s="359">
        <f t="shared" ca="1" si="326"/>
        <v>0</v>
      </c>
      <c r="AH238" s="359">
        <f t="shared" ca="1" si="383"/>
        <v>0</v>
      </c>
      <c r="AJ238" s="362">
        <f t="shared" ca="1" si="400"/>
        <v>349</v>
      </c>
      <c r="AK238" s="362">
        <v>230</v>
      </c>
      <c r="AL238" s="371">
        <f t="shared" ca="1" si="401"/>
        <v>0</v>
      </c>
      <c r="AM238" s="359">
        <f t="shared" ca="1" si="327"/>
        <v>0</v>
      </c>
      <c r="AN238" s="359">
        <f t="shared" ca="1" si="328"/>
        <v>0</v>
      </c>
      <c r="AO238" s="359">
        <f t="shared" ca="1" si="329"/>
        <v>0</v>
      </c>
      <c r="AP238" s="359">
        <f t="shared" ca="1" si="330"/>
        <v>0</v>
      </c>
      <c r="AQ238" s="359">
        <f t="shared" ca="1" si="384"/>
        <v>0</v>
      </c>
      <c r="AS238" s="362">
        <f t="shared" ca="1" si="402"/>
        <v>349</v>
      </c>
      <c r="AT238" s="362">
        <v>230</v>
      </c>
      <c r="AU238" s="371">
        <f t="shared" ca="1" si="403"/>
        <v>0</v>
      </c>
      <c r="AV238" s="359">
        <f t="shared" ca="1" si="331"/>
        <v>0</v>
      </c>
      <c r="AW238" s="359">
        <f t="shared" ca="1" si="332"/>
        <v>0</v>
      </c>
      <c r="AX238" s="359">
        <f t="shared" ca="1" si="333"/>
        <v>0</v>
      </c>
      <c r="AY238" s="359">
        <f t="shared" ca="1" si="334"/>
        <v>0</v>
      </c>
      <c r="AZ238" s="359">
        <f t="shared" ca="1" si="385"/>
        <v>0</v>
      </c>
      <c r="BB238" s="362">
        <f t="shared" ca="1" si="404"/>
        <v>349</v>
      </c>
      <c r="BC238" s="362">
        <v>230</v>
      </c>
      <c r="BD238" s="371">
        <f t="shared" ca="1" si="405"/>
        <v>0</v>
      </c>
      <c r="BE238" s="359">
        <f t="shared" ca="1" si="335"/>
        <v>0</v>
      </c>
      <c r="BF238" s="359">
        <f t="shared" ca="1" si="336"/>
        <v>0</v>
      </c>
      <c r="BG238" s="359">
        <f t="shared" ca="1" si="337"/>
        <v>0</v>
      </c>
      <c r="BH238" s="359">
        <f t="shared" ca="1" si="338"/>
        <v>0</v>
      </c>
      <c r="BI238" s="359">
        <f t="shared" ca="1" si="386"/>
        <v>0</v>
      </c>
      <c r="BK238" s="362">
        <f t="shared" ca="1" si="406"/>
        <v>349</v>
      </c>
      <c r="BL238" s="362">
        <v>230</v>
      </c>
      <c r="BM238" s="371">
        <f t="shared" ca="1" si="407"/>
        <v>0</v>
      </c>
      <c r="BN238" s="359">
        <f t="shared" ca="1" si="339"/>
        <v>0</v>
      </c>
      <c r="BO238" s="359">
        <f t="shared" ca="1" si="340"/>
        <v>0</v>
      </c>
      <c r="BP238" s="359">
        <f t="shared" ca="1" si="341"/>
        <v>0</v>
      </c>
      <c r="BQ238" s="359">
        <f t="shared" ca="1" si="342"/>
        <v>0</v>
      </c>
      <c r="BR238" s="359">
        <f t="shared" ca="1" si="387"/>
        <v>0</v>
      </c>
      <c r="BT238" s="362">
        <f t="shared" ca="1" si="408"/>
        <v>349</v>
      </c>
      <c r="BU238" s="362">
        <v>230</v>
      </c>
      <c r="BV238" s="371">
        <f t="shared" ca="1" si="409"/>
        <v>0</v>
      </c>
      <c r="BW238" s="359">
        <f t="shared" ca="1" si="343"/>
        <v>0</v>
      </c>
      <c r="BX238" s="359">
        <f t="shared" ca="1" si="344"/>
        <v>0</v>
      </c>
      <c r="BY238" s="359">
        <f t="shared" ca="1" si="345"/>
        <v>0</v>
      </c>
      <c r="BZ238" s="359">
        <f t="shared" ca="1" si="346"/>
        <v>0</v>
      </c>
      <c r="CA238" s="359">
        <f t="shared" ca="1" si="388"/>
        <v>0</v>
      </c>
      <c r="CC238" s="362">
        <f t="shared" ca="1" si="410"/>
        <v>349</v>
      </c>
      <c r="CD238" s="362">
        <v>230</v>
      </c>
      <c r="CE238" s="371">
        <f t="shared" ca="1" si="411"/>
        <v>0</v>
      </c>
      <c r="CF238" s="359">
        <f t="shared" ca="1" si="347"/>
        <v>0</v>
      </c>
      <c r="CG238" s="359">
        <f t="shared" ca="1" si="348"/>
        <v>0</v>
      </c>
      <c r="CH238" s="359">
        <f t="shared" ca="1" si="349"/>
        <v>0</v>
      </c>
      <c r="CI238" s="359">
        <f t="shared" ca="1" si="350"/>
        <v>0</v>
      </c>
      <c r="CJ238" s="359">
        <f t="shared" ca="1" si="389"/>
        <v>0</v>
      </c>
      <c r="CL238" s="362">
        <f t="shared" ca="1" si="412"/>
        <v>349</v>
      </c>
      <c r="CM238" s="362">
        <v>230</v>
      </c>
      <c r="CN238" s="371">
        <f t="shared" ca="1" si="413"/>
        <v>0</v>
      </c>
      <c r="CO238" s="359">
        <f t="shared" ca="1" si="351"/>
        <v>0</v>
      </c>
      <c r="CP238" s="359">
        <f t="shared" ca="1" si="352"/>
        <v>0</v>
      </c>
      <c r="CQ238" s="359">
        <f t="shared" ca="1" si="353"/>
        <v>0</v>
      </c>
      <c r="CR238" s="359">
        <f t="shared" ca="1" si="354"/>
        <v>0</v>
      </c>
      <c r="CS238" s="359">
        <f t="shared" ca="1" si="390"/>
        <v>0</v>
      </c>
      <c r="CU238" s="362">
        <f t="shared" ca="1" si="414"/>
        <v>349</v>
      </c>
      <c r="CV238" s="362">
        <v>230</v>
      </c>
      <c r="CW238" s="371">
        <f t="shared" ca="1" si="415"/>
        <v>0</v>
      </c>
      <c r="CX238" s="359">
        <f t="shared" ca="1" si="355"/>
        <v>0</v>
      </c>
      <c r="CY238" s="359">
        <f t="shared" ca="1" si="356"/>
        <v>0</v>
      </c>
      <c r="CZ238" s="359">
        <f t="shared" ca="1" si="357"/>
        <v>0</v>
      </c>
      <c r="DA238" s="359">
        <f t="shared" ca="1" si="358"/>
        <v>0</v>
      </c>
      <c r="DB238" s="359">
        <f t="shared" ca="1" si="391"/>
        <v>0</v>
      </c>
      <c r="DD238" s="362">
        <f t="shared" ca="1" si="416"/>
        <v>349</v>
      </c>
      <c r="DE238" s="362">
        <v>230</v>
      </c>
      <c r="DF238" s="371">
        <f t="shared" ca="1" si="417"/>
        <v>0</v>
      </c>
      <c r="DG238" s="359">
        <f t="shared" ca="1" si="359"/>
        <v>0</v>
      </c>
      <c r="DH238" s="359">
        <f t="shared" ca="1" si="360"/>
        <v>0</v>
      </c>
      <c r="DI238" s="359">
        <f t="shared" ca="1" si="361"/>
        <v>0</v>
      </c>
      <c r="DJ238" s="359">
        <f t="shared" ca="1" si="362"/>
        <v>0</v>
      </c>
      <c r="DK238" s="359">
        <f t="shared" ca="1" si="392"/>
        <v>0</v>
      </c>
      <c r="DM238" s="362">
        <f t="shared" ca="1" si="418"/>
        <v>349</v>
      </c>
      <c r="DN238" s="362">
        <v>230</v>
      </c>
      <c r="DO238" s="371">
        <f t="shared" ca="1" si="419"/>
        <v>0</v>
      </c>
      <c r="DP238" s="359">
        <f t="shared" ca="1" si="363"/>
        <v>0</v>
      </c>
      <c r="DQ238" s="359">
        <f t="shared" ca="1" si="364"/>
        <v>0</v>
      </c>
      <c r="DR238" s="359">
        <f t="shared" ca="1" si="365"/>
        <v>0</v>
      </c>
      <c r="DS238" s="359">
        <f t="shared" ca="1" si="366"/>
        <v>0</v>
      </c>
      <c r="DT238" s="359">
        <f t="shared" ca="1" si="393"/>
        <v>0</v>
      </c>
      <c r="DV238" s="362">
        <f t="shared" ca="1" si="420"/>
        <v>349</v>
      </c>
      <c r="DW238" s="362">
        <v>230</v>
      </c>
      <c r="DX238" s="371">
        <f t="shared" ca="1" si="421"/>
        <v>0</v>
      </c>
      <c r="DY238" s="359">
        <f t="shared" ca="1" si="367"/>
        <v>0</v>
      </c>
      <c r="DZ238" s="359">
        <f t="shared" ca="1" si="368"/>
        <v>0</v>
      </c>
      <c r="EA238" s="359">
        <f t="shared" ca="1" si="369"/>
        <v>0</v>
      </c>
      <c r="EB238" s="359">
        <f t="shared" ca="1" si="370"/>
        <v>0</v>
      </c>
      <c r="EC238" s="359">
        <f t="shared" ca="1" si="394"/>
        <v>0</v>
      </c>
      <c r="EE238" s="362">
        <f t="shared" ca="1" si="422"/>
        <v>349</v>
      </c>
      <c r="EF238" s="362">
        <v>230</v>
      </c>
      <c r="EG238" s="371">
        <f t="shared" ca="1" si="423"/>
        <v>0</v>
      </c>
      <c r="EH238" s="359">
        <f t="shared" ca="1" si="371"/>
        <v>0</v>
      </c>
      <c r="EI238" s="359">
        <f t="shared" ca="1" si="372"/>
        <v>0</v>
      </c>
      <c r="EJ238" s="359">
        <f t="shared" ca="1" si="373"/>
        <v>0</v>
      </c>
      <c r="EK238" s="359">
        <f t="shared" ca="1" si="374"/>
        <v>0</v>
      </c>
      <c r="EL238" s="359">
        <f t="shared" ca="1" si="395"/>
        <v>0</v>
      </c>
    </row>
    <row r="239" spans="7:142" x14ac:dyDescent="0.35">
      <c r="G239" s="372">
        <f ca="1">IFERROR(INDEX('Inflation Rates'!$A$16:$H$138,MATCH('TSP Traditional'!$H239,'Inflation Rates'!$A$16:$A$138,0),6)/INDEX('Inflation Rates'!$A$16:$H$138,MATCH('TSP Traditional'!$H239,'Inflation Rates'!$A$16:$A$138,0)-1,6)-1,G238)</f>
        <v>2.0999999999999908E-2</v>
      </c>
      <c r="H239" s="362">
        <f t="shared" ca="1" si="424"/>
        <v>2250</v>
      </c>
      <c r="I239" s="362">
        <f t="shared" ca="1" si="425"/>
        <v>350</v>
      </c>
      <c r="J239" s="362">
        <v>231</v>
      </c>
      <c r="K239" s="371">
        <f t="shared" ca="1" si="322"/>
        <v>0</v>
      </c>
      <c r="L239" s="359">
        <f t="shared" ca="1" si="375"/>
        <v>0</v>
      </c>
      <c r="M239" s="359">
        <f t="shared" ca="1" si="376"/>
        <v>0</v>
      </c>
      <c r="N239" s="359">
        <f t="shared" ca="1" si="377"/>
        <v>0</v>
      </c>
      <c r="O239" s="359">
        <f t="shared" ca="1" si="378"/>
        <v>0</v>
      </c>
      <c r="P239" s="359">
        <f t="shared" ca="1" si="396"/>
        <v>0</v>
      </c>
      <c r="R239" s="362">
        <f t="shared" ca="1" si="426"/>
        <v>350</v>
      </c>
      <c r="S239" s="362">
        <v>230</v>
      </c>
      <c r="T239" s="371">
        <f t="shared" ca="1" si="427"/>
        <v>0</v>
      </c>
      <c r="U239" s="359">
        <f t="shared" ca="1" si="379"/>
        <v>0</v>
      </c>
      <c r="V239" s="359">
        <f t="shared" ca="1" si="380"/>
        <v>0</v>
      </c>
      <c r="W239" s="359">
        <f t="shared" ca="1" si="381"/>
        <v>0</v>
      </c>
      <c r="X239" s="359">
        <f t="shared" ca="1" si="382"/>
        <v>0</v>
      </c>
      <c r="Y239" s="359">
        <f t="shared" ca="1" si="397"/>
        <v>0</v>
      </c>
      <c r="AA239" s="362">
        <f t="shared" ca="1" si="398"/>
        <v>350</v>
      </c>
      <c r="AB239" s="362">
        <v>231</v>
      </c>
      <c r="AC239" s="371">
        <f t="shared" ca="1" si="399"/>
        <v>0</v>
      </c>
      <c r="AD239" s="359">
        <f t="shared" ca="1" si="323"/>
        <v>0</v>
      </c>
      <c r="AE239" s="359">
        <f t="shared" ca="1" si="324"/>
        <v>0</v>
      </c>
      <c r="AF239" s="359">
        <f t="shared" ca="1" si="325"/>
        <v>0</v>
      </c>
      <c r="AG239" s="359">
        <f t="shared" ca="1" si="326"/>
        <v>0</v>
      </c>
      <c r="AH239" s="359">
        <f t="shared" ca="1" si="383"/>
        <v>0</v>
      </c>
      <c r="AJ239" s="362">
        <f t="shared" ca="1" si="400"/>
        <v>350</v>
      </c>
      <c r="AK239" s="362">
        <v>231</v>
      </c>
      <c r="AL239" s="371">
        <f t="shared" ca="1" si="401"/>
        <v>0</v>
      </c>
      <c r="AM239" s="359">
        <f t="shared" ca="1" si="327"/>
        <v>0</v>
      </c>
      <c r="AN239" s="359">
        <f t="shared" ca="1" si="328"/>
        <v>0</v>
      </c>
      <c r="AO239" s="359">
        <f t="shared" ca="1" si="329"/>
        <v>0</v>
      </c>
      <c r="AP239" s="359">
        <f t="shared" ca="1" si="330"/>
        <v>0</v>
      </c>
      <c r="AQ239" s="359">
        <f t="shared" ca="1" si="384"/>
        <v>0</v>
      </c>
      <c r="AS239" s="362">
        <f t="shared" ca="1" si="402"/>
        <v>350</v>
      </c>
      <c r="AT239" s="362">
        <v>231</v>
      </c>
      <c r="AU239" s="371">
        <f t="shared" ca="1" si="403"/>
        <v>0</v>
      </c>
      <c r="AV239" s="359">
        <f t="shared" ca="1" si="331"/>
        <v>0</v>
      </c>
      <c r="AW239" s="359">
        <f t="shared" ca="1" si="332"/>
        <v>0</v>
      </c>
      <c r="AX239" s="359">
        <f t="shared" ca="1" si="333"/>
        <v>0</v>
      </c>
      <c r="AY239" s="359">
        <f t="shared" ca="1" si="334"/>
        <v>0</v>
      </c>
      <c r="AZ239" s="359">
        <f t="shared" ca="1" si="385"/>
        <v>0</v>
      </c>
      <c r="BB239" s="362">
        <f t="shared" ca="1" si="404"/>
        <v>350</v>
      </c>
      <c r="BC239" s="362">
        <v>231</v>
      </c>
      <c r="BD239" s="371">
        <f t="shared" ca="1" si="405"/>
        <v>0</v>
      </c>
      <c r="BE239" s="359">
        <f t="shared" ca="1" si="335"/>
        <v>0</v>
      </c>
      <c r="BF239" s="359">
        <f t="shared" ca="1" si="336"/>
        <v>0</v>
      </c>
      <c r="BG239" s="359">
        <f t="shared" ca="1" si="337"/>
        <v>0</v>
      </c>
      <c r="BH239" s="359">
        <f t="shared" ca="1" si="338"/>
        <v>0</v>
      </c>
      <c r="BI239" s="359">
        <f t="shared" ca="1" si="386"/>
        <v>0</v>
      </c>
      <c r="BK239" s="362">
        <f t="shared" ca="1" si="406"/>
        <v>350</v>
      </c>
      <c r="BL239" s="362">
        <v>231</v>
      </c>
      <c r="BM239" s="371">
        <f t="shared" ca="1" si="407"/>
        <v>0</v>
      </c>
      <c r="BN239" s="359">
        <f t="shared" ca="1" si="339"/>
        <v>0</v>
      </c>
      <c r="BO239" s="359">
        <f t="shared" ca="1" si="340"/>
        <v>0</v>
      </c>
      <c r="BP239" s="359">
        <f t="shared" ca="1" si="341"/>
        <v>0</v>
      </c>
      <c r="BQ239" s="359">
        <f t="shared" ca="1" si="342"/>
        <v>0</v>
      </c>
      <c r="BR239" s="359">
        <f t="shared" ca="1" si="387"/>
        <v>0</v>
      </c>
      <c r="BT239" s="362">
        <f t="shared" ca="1" si="408"/>
        <v>350</v>
      </c>
      <c r="BU239" s="362">
        <v>231</v>
      </c>
      <c r="BV239" s="371">
        <f t="shared" ca="1" si="409"/>
        <v>0</v>
      </c>
      <c r="BW239" s="359">
        <f t="shared" ca="1" si="343"/>
        <v>0</v>
      </c>
      <c r="BX239" s="359">
        <f t="shared" ca="1" si="344"/>
        <v>0</v>
      </c>
      <c r="BY239" s="359">
        <f t="shared" ca="1" si="345"/>
        <v>0</v>
      </c>
      <c r="BZ239" s="359">
        <f t="shared" ca="1" si="346"/>
        <v>0</v>
      </c>
      <c r="CA239" s="359">
        <f t="shared" ca="1" si="388"/>
        <v>0</v>
      </c>
      <c r="CC239" s="362">
        <f t="shared" ca="1" si="410"/>
        <v>350</v>
      </c>
      <c r="CD239" s="362">
        <v>231</v>
      </c>
      <c r="CE239" s="371">
        <f t="shared" ca="1" si="411"/>
        <v>0</v>
      </c>
      <c r="CF239" s="359">
        <f t="shared" ca="1" si="347"/>
        <v>0</v>
      </c>
      <c r="CG239" s="359">
        <f t="shared" ca="1" si="348"/>
        <v>0</v>
      </c>
      <c r="CH239" s="359">
        <f t="shared" ca="1" si="349"/>
        <v>0</v>
      </c>
      <c r="CI239" s="359">
        <f t="shared" ca="1" si="350"/>
        <v>0</v>
      </c>
      <c r="CJ239" s="359">
        <f t="shared" ca="1" si="389"/>
        <v>0</v>
      </c>
      <c r="CL239" s="362">
        <f t="shared" ca="1" si="412"/>
        <v>350</v>
      </c>
      <c r="CM239" s="362">
        <v>231</v>
      </c>
      <c r="CN239" s="371">
        <f t="shared" ca="1" si="413"/>
        <v>0</v>
      </c>
      <c r="CO239" s="359">
        <f t="shared" ca="1" si="351"/>
        <v>0</v>
      </c>
      <c r="CP239" s="359">
        <f t="shared" ca="1" si="352"/>
        <v>0</v>
      </c>
      <c r="CQ239" s="359">
        <f t="shared" ca="1" si="353"/>
        <v>0</v>
      </c>
      <c r="CR239" s="359">
        <f t="shared" ca="1" si="354"/>
        <v>0</v>
      </c>
      <c r="CS239" s="359">
        <f t="shared" ca="1" si="390"/>
        <v>0</v>
      </c>
      <c r="CU239" s="362">
        <f t="shared" ca="1" si="414"/>
        <v>350</v>
      </c>
      <c r="CV239" s="362">
        <v>231</v>
      </c>
      <c r="CW239" s="371">
        <f t="shared" ca="1" si="415"/>
        <v>0</v>
      </c>
      <c r="CX239" s="359">
        <f t="shared" ca="1" si="355"/>
        <v>0</v>
      </c>
      <c r="CY239" s="359">
        <f t="shared" ca="1" si="356"/>
        <v>0</v>
      </c>
      <c r="CZ239" s="359">
        <f t="shared" ca="1" si="357"/>
        <v>0</v>
      </c>
      <c r="DA239" s="359">
        <f t="shared" ca="1" si="358"/>
        <v>0</v>
      </c>
      <c r="DB239" s="359">
        <f t="shared" ca="1" si="391"/>
        <v>0</v>
      </c>
      <c r="DD239" s="362">
        <f t="shared" ca="1" si="416"/>
        <v>350</v>
      </c>
      <c r="DE239" s="362">
        <v>231</v>
      </c>
      <c r="DF239" s="371">
        <f t="shared" ca="1" si="417"/>
        <v>0</v>
      </c>
      <c r="DG239" s="359">
        <f t="shared" ca="1" si="359"/>
        <v>0</v>
      </c>
      <c r="DH239" s="359">
        <f t="shared" ca="1" si="360"/>
        <v>0</v>
      </c>
      <c r="DI239" s="359">
        <f t="shared" ca="1" si="361"/>
        <v>0</v>
      </c>
      <c r="DJ239" s="359">
        <f t="shared" ca="1" si="362"/>
        <v>0</v>
      </c>
      <c r="DK239" s="359">
        <f t="shared" ca="1" si="392"/>
        <v>0</v>
      </c>
      <c r="DM239" s="362">
        <f t="shared" ca="1" si="418"/>
        <v>350</v>
      </c>
      <c r="DN239" s="362">
        <v>231</v>
      </c>
      <c r="DO239" s="371">
        <f t="shared" ca="1" si="419"/>
        <v>0</v>
      </c>
      <c r="DP239" s="359">
        <f t="shared" ca="1" si="363"/>
        <v>0</v>
      </c>
      <c r="DQ239" s="359">
        <f t="shared" ca="1" si="364"/>
        <v>0</v>
      </c>
      <c r="DR239" s="359">
        <f t="shared" ca="1" si="365"/>
        <v>0</v>
      </c>
      <c r="DS239" s="359">
        <f t="shared" ca="1" si="366"/>
        <v>0</v>
      </c>
      <c r="DT239" s="359">
        <f t="shared" ca="1" si="393"/>
        <v>0</v>
      </c>
      <c r="DV239" s="362">
        <f t="shared" ca="1" si="420"/>
        <v>350</v>
      </c>
      <c r="DW239" s="362">
        <v>231</v>
      </c>
      <c r="DX239" s="371">
        <f t="shared" ca="1" si="421"/>
        <v>0</v>
      </c>
      <c r="DY239" s="359">
        <f t="shared" ca="1" si="367"/>
        <v>0</v>
      </c>
      <c r="DZ239" s="359">
        <f t="shared" ca="1" si="368"/>
        <v>0</v>
      </c>
      <c r="EA239" s="359">
        <f t="shared" ca="1" si="369"/>
        <v>0</v>
      </c>
      <c r="EB239" s="359">
        <f t="shared" ca="1" si="370"/>
        <v>0</v>
      </c>
      <c r="EC239" s="359">
        <f t="shared" ca="1" si="394"/>
        <v>0</v>
      </c>
      <c r="EE239" s="362">
        <f t="shared" ca="1" si="422"/>
        <v>350</v>
      </c>
      <c r="EF239" s="362">
        <v>231</v>
      </c>
      <c r="EG239" s="371">
        <f t="shared" ca="1" si="423"/>
        <v>0</v>
      </c>
      <c r="EH239" s="359">
        <f t="shared" ca="1" si="371"/>
        <v>0</v>
      </c>
      <c r="EI239" s="359">
        <f t="shared" ca="1" si="372"/>
        <v>0</v>
      </c>
      <c r="EJ239" s="359">
        <f t="shared" ca="1" si="373"/>
        <v>0</v>
      </c>
      <c r="EK239" s="359">
        <f t="shared" ca="1" si="374"/>
        <v>0</v>
      </c>
      <c r="EL239" s="359">
        <f t="shared" ca="1" si="395"/>
        <v>0</v>
      </c>
    </row>
    <row r="240" spans="7:142" x14ac:dyDescent="0.35">
      <c r="G240" s="372">
        <f ca="1">IFERROR(INDEX('Inflation Rates'!$A$16:$H$138,MATCH('TSP Traditional'!$H240,'Inflation Rates'!$A$16:$A$138,0),6)/INDEX('Inflation Rates'!$A$16:$H$138,MATCH('TSP Traditional'!$H240,'Inflation Rates'!$A$16:$A$138,0)-1,6)-1,G239)</f>
        <v>2.0999999999999908E-2</v>
      </c>
      <c r="H240" s="362">
        <f t="shared" ca="1" si="424"/>
        <v>2251</v>
      </c>
      <c r="I240" s="362">
        <f t="shared" ca="1" si="425"/>
        <v>351</v>
      </c>
      <c r="J240" s="362">
        <v>232</v>
      </c>
      <c r="K240" s="371">
        <f t="shared" ca="1" si="322"/>
        <v>0</v>
      </c>
      <c r="L240" s="359">
        <f t="shared" ca="1" si="375"/>
        <v>0</v>
      </c>
      <c r="M240" s="359">
        <f t="shared" ca="1" si="376"/>
        <v>0</v>
      </c>
      <c r="N240" s="359">
        <f t="shared" ca="1" si="377"/>
        <v>0</v>
      </c>
      <c r="O240" s="359">
        <f t="shared" ca="1" si="378"/>
        <v>0</v>
      </c>
      <c r="P240" s="359">
        <f t="shared" ca="1" si="396"/>
        <v>0</v>
      </c>
      <c r="R240" s="362">
        <f t="shared" ca="1" si="426"/>
        <v>351</v>
      </c>
      <c r="S240" s="362">
        <v>231</v>
      </c>
      <c r="T240" s="371">
        <f t="shared" ca="1" si="427"/>
        <v>0</v>
      </c>
      <c r="U240" s="359">
        <f t="shared" ca="1" si="379"/>
        <v>0</v>
      </c>
      <c r="V240" s="359">
        <f t="shared" ca="1" si="380"/>
        <v>0</v>
      </c>
      <c r="W240" s="359">
        <f t="shared" ca="1" si="381"/>
        <v>0</v>
      </c>
      <c r="X240" s="359">
        <f t="shared" ca="1" si="382"/>
        <v>0</v>
      </c>
      <c r="Y240" s="359">
        <f t="shared" ca="1" si="397"/>
        <v>0</v>
      </c>
      <c r="AA240" s="362">
        <f t="shared" ca="1" si="398"/>
        <v>351</v>
      </c>
      <c r="AB240" s="362">
        <v>232</v>
      </c>
      <c r="AC240" s="371">
        <f t="shared" ca="1" si="399"/>
        <v>0</v>
      </c>
      <c r="AD240" s="359">
        <f t="shared" ca="1" si="323"/>
        <v>0</v>
      </c>
      <c r="AE240" s="359">
        <f t="shared" ca="1" si="324"/>
        <v>0</v>
      </c>
      <c r="AF240" s="359">
        <f t="shared" ca="1" si="325"/>
        <v>0</v>
      </c>
      <c r="AG240" s="359">
        <f t="shared" ca="1" si="326"/>
        <v>0</v>
      </c>
      <c r="AH240" s="359">
        <f t="shared" ca="1" si="383"/>
        <v>0</v>
      </c>
      <c r="AJ240" s="362">
        <f t="shared" ca="1" si="400"/>
        <v>351</v>
      </c>
      <c r="AK240" s="362">
        <v>232</v>
      </c>
      <c r="AL240" s="371">
        <f t="shared" ca="1" si="401"/>
        <v>0</v>
      </c>
      <c r="AM240" s="359">
        <f t="shared" ca="1" si="327"/>
        <v>0</v>
      </c>
      <c r="AN240" s="359">
        <f t="shared" ca="1" si="328"/>
        <v>0</v>
      </c>
      <c r="AO240" s="359">
        <f t="shared" ca="1" si="329"/>
        <v>0</v>
      </c>
      <c r="AP240" s="359">
        <f t="shared" ca="1" si="330"/>
        <v>0</v>
      </c>
      <c r="AQ240" s="359">
        <f t="shared" ca="1" si="384"/>
        <v>0</v>
      </c>
      <c r="AS240" s="362">
        <f t="shared" ca="1" si="402"/>
        <v>351</v>
      </c>
      <c r="AT240" s="362">
        <v>232</v>
      </c>
      <c r="AU240" s="371">
        <f t="shared" ca="1" si="403"/>
        <v>0</v>
      </c>
      <c r="AV240" s="359">
        <f t="shared" ca="1" si="331"/>
        <v>0</v>
      </c>
      <c r="AW240" s="359">
        <f t="shared" ca="1" si="332"/>
        <v>0</v>
      </c>
      <c r="AX240" s="359">
        <f t="shared" ca="1" si="333"/>
        <v>0</v>
      </c>
      <c r="AY240" s="359">
        <f t="shared" ca="1" si="334"/>
        <v>0</v>
      </c>
      <c r="AZ240" s="359">
        <f t="shared" ca="1" si="385"/>
        <v>0</v>
      </c>
      <c r="BB240" s="362">
        <f t="shared" ca="1" si="404"/>
        <v>351</v>
      </c>
      <c r="BC240" s="362">
        <v>232</v>
      </c>
      <c r="BD240" s="371">
        <f t="shared" ca="1" si="405"/>
        <v>0</v>
      </c>
      <c r="BE240" s="359">
        <f t="shared" ca="1" si="335"/>
        <v>0</v>
      </c>
      <c r="BF240" s="359">
        <f t="shared" ca="1" si="336"/>
        <v>0</v>
      </c>
      <c r="BG240" s="359">
        <f t="shared" ca="1" si="337"/>
        <v>0</v>
      </c>
      <c r="BH240" s="359">
        <f t="shared" ca="1" si="338"/>
        <v>0</v>
      </c>
      <c r="BI240" s="359">
        <f t="shared" ca="1" si="386"/>
        <v>0</v>
      </c>
      <c r="BK240" s="362">
        <f t="shared" ca="1" si="406"/>
        <v>351</v>
      </c>
      <c r="BL240" s="362">
        <v>232</v>
      </c>
      <c r="BM240" s="371">
        <f t="shared" ca="1" si="407"/>
        <v>0</v>
      </c>
      <c r="BN240" s="359">
        <f t="shared" ca="1" si="339"/>
        <v>0</v>
      </c>
      <c r="BO240" s="359">
        <f t="shared" ca="1" si="340"/>
        <v>0</v>
      </c>
      <c r="BP240" s="359">
        <f t="shared" ca="1" si="341"/>
        <v>0</v>
      </c>
      <c r="BQ240" s="359">
        <f t="shared" ca="1" si="342"/>
        <v>0</v>
      </c>
      <c r="BR240" s="359">
        <f t="shared" ca="1" si="387"/>
        <v>0</v>
      </c>
      <c r="BT240" s="362">
        <f t="shared" ca="1" si="408"/>
        <v>351</v>
      </c>
      <c r="BU240" s="362">
        <v>232</v>
      </c>
      <c r="BV240" s="371">
        <f t="shared" ca="1" si="409"/>
        <v>0</v>
      </c>
      <c r="BW240" s="359">
        <f t="shared" ca="1" si="343"/>
        <v>0</v>
      </c>
      <c r="BX240" s="359">
        <f t="shared" ca="1" si="344"/>
        <v>0</v>
      </c>
      <c r="BY240" s="359">
        <f t="shared" ca="1" si="345"/>
        <v>0</v>
      </c>
      <c r="BZ240" s="359">
        <f t="shared" ca="1" si="346"/>
        <v>0</v>
      </c>
      <c r="CA240" s="359">
        <f t="shared" ca="1" si="388"/>
        <v>0</v>
      </c>
      <c r="CC240" s="362">
        <f t="shared" ca="1" si="410"/>
        <v>351</v>
      </c>
      <c r="CD240" s="362">
        <v>232</v>
      </c>
      <c r="CE240" s="371">
        <f t="shared" ca="1" si="411"/>
        <v>0</v>
      </c>
      <c r="CF240" s="359">
        <f t="shared" ca="1" si="347"/>
        <v>0</v>
      </c>
      <c r="CG240" s="359">
        <f t="shared" ca="1" si="348"/>
        <v>0</v>
      </c>
      <c r="CH240" s="359">
        <f t="shared" ca="1" si="349"/>
        <v>0</v>
      </c>
      <c r="CI240" s="359">
        <f t="shared" ca="1" si="350"/>
        <v>0</v>
      </c>
      <c r="CJ240" s="359">
        <f t="shared" ca="1" si="389"/>
        <v>0</v>
      </c>
      <c r="CL240" s="362">
        <f t="shared" ca="1" si="412"/>
        <v>351</v>
      </c>
      <c r="CM240" s="362">
        <v>232</v>
      </c>
      <c r="CN240" s="371">
        <f t="shared" ca="1" si="413"/>
        <v>0</v>
      </c>
      <c r="CO240" s="359">
        <f t="shared" ca="1" si="351"/>
        <v>0</v>
      </c>
      <c r="CP240" s="359">
        <f t="shared" ca="1" si="352"/>
        <v>0</v>
      </c>
      <c r="CQ240" s="359">
        <f t="shared" ca="1" si="353"/>
        <v>0</v>
      </c>
      <c r="CR240" s="359">
        <f t="shared" ca="1" si="354"/>
        <v>0</v>
      </c>
      <c r="CS240" s="359">
        <f t="shared" ca="1" si="390"/>
        <v>0</v>
      </c>
      <c r="CU240" s="362">
        <f t="shared" ca="1" si="414"/>
        <v>351</v>
      </c>
      <c r="CV240" s="362">
        <v>232</v>
      </c>
      <c r="CW240" s="371">
        <f t="shared" ca="1" si="415"/>
        <v>0</v>
      </c>
      <c r="CX240" s="359">
        <f t="shared" ca="1" si="355"/>
        <v>0</v>
      </c>
      <c r="CY240" s="359">
        <f t="shared" ca="1" si="356"/>
        <v>0</v>
      </c>
      <c r="CZ240" s="359">
        <f t="shared" ca="1" si="357"/>
        <v>0</v>
      </c>
      <c r="DA240" s="359">
        <f t="shared" ca="1" si="358"/>
        <v>0</v>
      </c>
      <c r="DB240" s="359">
        <f t="shared" ca="1" si="391"/>
        <v>0</v>
      </c>
      <c r="DD240" s="362">
        <f t="shared" ca="1" si="416"/>
        <v>351</v>
      </c>
      <c r="DE240" s="362">
        <v>232</v>
      </c>
      <c r="DF240" s="371">
        <f t="shared" ca="1" si="417"/>
        <v>0</v>
      </c>
      <c r="DG240" s="359">
        <f t="shared" ca="1" si="359"/>
        <v>0</v>
      </c>
      <c r="DH240" s="359">
        <f t="shared" ca="1" si="360"/>
        <v>0</v>
      </c>
      <c r="DI240" s="359">
        <f t="shared" ca="1" si="361"/>
        <v>0</v>
      </c>
      <c r="DJ240" s="359">
        <f t="shared" ca="1" si="362"/>
        <v>0</v>
      </c>
      <c r="DK240" s="359">
        <f t="shared" ca="1" si="392"/>
        <v>0</v>
      </c>
      <c r="DM240" s="362">
        <f t="shared" ca="1" si="418"/>
        <v>351</v>
      </c>
      <c r="DN240" s="362">
        <v>232</v>
      </c>
      <c r="DO240" s="371">
        <f t="shared" ca="1" si="419"/>
        <v>0</v>
      </c>
      <c r="DP240" s="359">
        <f t="shared" ca="1" si="363"/>
        <v>0</v>
      </c>
      <c r="DQ240" s="359">
        <f t="shared" ca="1" si="364"/>
        <v>0</v>
      </c>
      <c r="DR240" s="359">
        <f t="shared" ca="1" si="365"/>
        <v>0</v>
      </c>
      <c r="DS240" s="359">
        <f t="shared" ca="1" si="366"/>
        <v>0</v>
      </c>
      <c r="DT240" s="359">
        <f t="shared" ca="1" si="393"/>
        <v>0</v>
      </c>
      <c r="DV240" s="362">
        <f t="shared" ca="1" si="420"/>
        <v>351</v>
      </c>
      <c r="DW240" s="362">
        <v>232</v>
      </c>
      <c r="DX240" s="371">
        <f t="shared" ca="1" si="421"/>
        <v>0</v>
      </c>
      <c r="DY240" s="359">
        <f t="shared" ca="1" si="367"/>
        <v>0</v>
      </c>
      <c r="DZ240" s="359">
        <f t="shared" ca="1" si="368"/>
        <v>0</v>
      </c>
      <c r="EA240" s="359">
        <f t="shared" ca="1" si="369"/>
        <v>0</v>
      </c>
      <c r="EB240" s="359">
        <f t="shared" ca="1" si="370"/>
        <v>0</v>
      </c>
      <c r="EC240" s="359">
        <f t="shared" ca="1" si="394"/>
        <v>0</v>
      </c>
      <c r="EE240" s="362">
        <f t="shared" ca="1" si="422"/>
        <v>351</v>
      </c>
      <c r="EF240" s="362">
        <v>232</v>
      </c>
      <c r="EG240" s="371">
        <f t="shared" ca="1" si="423"/>
        <v>0</v>
      </c>
      <c r="EH240" s="359">
        <f t="shared" ca="1" si="371"/>
        <v>0</v>
      </c>
      <c r="EI240" s="359">
        <f t="shared" ca="1" si="372"/>
        <v>0</v>
      </c>
      <c r="EJ240" s="359">
        <f t="shared" ca="1" si="373"/>
        <v>0</v>
      </c>
      <c r="EK240" s="359">
        <f t="shared" ca="1" si="374"/>
        <v>0</v>
      </c>
      <c r="EL240" s="359">
        <f t="shared" ca="1" si="395"/>
        <v>0</v>
      </c>
    </row>
    <row r="241" spans="7:142" x14ac:dyDescent="0.35">
      <c r="G241" s="372">
        <f ca="1">IFERROR(INDEX('Inflation Rates'!$A$16:$H$138,MATCH('TSP Traditional'!$H241,'Inflation Rates'!$A$16:$A$138,0),6)/INDEX('Inflation Rates'!$A$16:$H$138,MATCH('TSP Traditional'!$H241,'Inflation Rates'!$A$16:$A$138,0)-1,6)-1,G240)</f>
        <v>2.0999999999999908E-2</v>
      </c>
      <c r="H241" s="362">
        <f t="shared" ca="1" si="424"/>
        <v>2252</v>
      </c>
      <c r="I241" s="362">
        <f t="shared" ca="1" si="425"/>
        <v>352</v>
      </c>
      <c r="J241" s="362">
        <v>233</v>
      </c>
      <c r="K241" s="371">
        <f t="shared" ca="1" si="322"/>
        <v>0</v>
      </c>
      <c r="L241" s="359">
        <f t="shared" ca="1" si="375"/>
        <v>0</v>
      </c>
      <c r="M241" s="359">
        <f t="shared" ca="1" si="376"/>
        <v>0</v>
      </c>
      <c r="N241" s="359">
        <f t="shared" ca="1" si="377"/>
        <v>0</v>
      </c>
      <c r="O241" s="359">
        <f t="shared" ca="1" si="378"/>
        <v>0</v>
      </c>
      <c r="P241" s="359">
        <f t="shared" ca="1" si="396"/>
        <v>0</v>
      </c>
      <c r="R241" s="362">
        <f t="shared" ca="1" si="426"/>
        <v>352</v>
      </c>
      <c r="S241" s="362">
        <v>232</v>
      </c>
      <c r="T241" s="371">
        <f t="shared" ca="1" si="427"/>
        <v>0</v>
      </c>
      <c r="U241" s="359">
        <f t="shared" ca="1" si="379"/>
        <v>0</v>
      </c>
      <c r="V241" s="359">
        <f t="shared" ca="1" si="380"/>
        <v>0</v>
      </c>
      <c r="W241" s="359">
        <f t="shared" ca="1" si="381"/>
        <v>0</v>
      </c>
      <c r="X241" s="359">
        <f t="shared" ca="1" si="382"/>
        <v>0</v>
      </c>
      <c r="Y241" s="359">
        <f t="shared" ca="1" si="397"/>
        <v>0</v>
      </c>
      <c r="AA241" s="362">
        <f t="shared" ca="1" si="398"/>
        <v>352</v>
      </c>
      <c r="AB241" s="362">
        <v>233</v>
      </c>
      <c r="AC241" s="371">
        <f t="shared" ca="1" si="399"/>
        <v>0</v>
      </c>
      <c r="AD241" s="359">
        <f t="shared" ca="1" si="323"/>
        <v>0</v>
      </c>
      <c r="AE241" s="359">
        <f t="shared" ca="1" si="324"/>
        <v>0</v>
      </c>
      <c r="AF241" s="359">
        <f t="shared" ca="1" si="325"/>
        <v>0</v>
      </c>
      <c r="AG241" s="359">
        <f t="shared" ca="1" si="326"/>
        <v>0</v>
      </c>
      <c r="AH241" s="359">
        <f t="shared" ca="1" si="383"/>
        <v>0</v>
      </c>
      <c r="AJ241" s="362">
        <f t="shared" ca="1" si="400"/>
        <v>352</v>
      </c>
      <c r="AK241" s="362">
        <v>233</v>
      </c>
      <c r="AL241" s="371">
        <f t="shared" ca="1" si="401"/>
        <v>0</v>
      </c>
      <c r="AM241" s="359">
        <f t="shared" ca="1" si="327"/>
        <v>0</v>
      </c>
      <c r="AN241" s="359">
        <f t="shared" ca="1" si="328"/>
        <v>0</v>
      </c>
      <c r="AO241" s="359">
        <f t="shared" ca="1" si="329"/>
        <v>0</v>
      </c>
      <c r="AP241" s="359">
        <f t="shared" ca="1" si="330"/>
        <v>0</v>
      </c>
      <c r="AQ241" s="359">
        <f t="shared" ca="1" si="384"/>
        <v>0</v>
      </c>
      <c r="AS241" s="362">
        <f t="shared" ca="1" si="402"/>
        <v>352</v>
      </c>
      <c r="AT241" s="362">
        <v>233</v>
      </c>
      <c r="AU241" s="371">
        <f t="shared" ca="1" si="403"/>
        <v>0</v>
      </c>
      <c r="AV241" s="359">
        <f t="shared" ca="1" si="331"/>
        <v>0</v>
      </c>
      <c r="AW241" s="359">
        <f t="shared" ca="1" si="332"/>
        <v>0</v>
      </c>
      <c r="AX241" s="359">
        <f t="shared" ca="1" si="333"/>
        <v>0</v>
      </c>
      <c r="AY241" s="359">
        <f t="shared" ca="1" si="334"/>
        <v>0</v>
      </c>
      <c r="AZ241" s="359">
        <f t="shared" ca="1" si="385"/>
        <v>0</v>
      </c>
      <c r="BB241" s="362">
        <f t="shared" ca="1" si="404"/>
        <v>352</v>
      </c>
      <c r="BC241" s="362">
        <v>233</v>
      </c>
      <c r="BD241" s="371">
        <f t="shared" ca="1" si="405"/>
        <v>0</v>
      </c>
      <c r="BE241" s="359">
        <f t="shared" ca="1" si="335"/>
        <v>0</v>
      </c>
      <c r="BF241" s="359">
        <f t="shared" ca="1" si="336"/>
        <v>0</v>
      </c>
      <c r="BG241" s="359">
        <f t="shared" ca="1" si="337"/>
        <v>0</v>
      </c>
      <c r="BH241" s="359">
        <f t="shared" ca="1" si="338"/>
        <v>0</v>
      </c>
      <c r="BI241" s="359">
        <f t="shared" ca="1" si="386"/>
        <v>0</v>
      </c>
      <c r="BK241" s="362">
        <f t="shared" ca="1" si="406"/>
        <v>352</v>
      </c>
      <c r="BL241" s="362">
        <v>233</v>
      </c>
      <c r="BM241" s="371">
        <f t="shared" ca="1" si="407"/>
        <v>0</v>
      </c>
      <c r="BN241" s="359">
        <f t="shared" ca="1" si="339"/>
        <v>0</v>
      </c>
      <c r="BO241" s="359">
        <f t="shared" ca="1" si="340"/>
        <v>0</v>
      </c>
      <c r="BP241" s="359">
        <f t="shared" ca="1" si="341"/>
        <v>0</v>
      </c>
      <c r="BQ241" s="359">
        <f t="shared" ca="1" si="342"/>
        <v>0</v>
      </c>
      <c r="BR241" s="359">
        <f t="shared" ca="1" si="387"/>
        <v>0</v>
      </c>
      <c r="BT241" s="362">
        <f t="shared" ca="1" si="408"/>
        <v>352</v>
      </c>
      <c r="BU241" s="362">
        <v>233</v>
      </c>
      <c r="BV241" s="371">
        <f t="shared" ca="1" si="409"/>
        <v>0</v>
      </c>
      <c r="BW241" s="359">
        <f t="shared" ca="1" si="343"/>
        <v>0</v>
      </c>
      <c r="BX241" s="359">
        <f t="shared" ca="1" si="344"/>
        <v>0</v>
      </c>
      <c r="BY241" s="359">
        <f t="shared" ca="1" si="345"/>
        <v>0</v>
      </c>
      <c r="BZ241" s="359">
        <f t="shared" ca="1" si="346"/>
        <v>0</v>
      </c>
      <c r="CA241" s="359">
        <f t="shared" ca="1" si="388"/>
        <v>0</v>
      </c>
      <c r="CC241" s="362">
        <f t="shared" ca="1" si="410"/>
        <v>352</v>
      </c>
      <c r="CD241" s="362">
        <v>233</v>
      </c>
      <c r="CE241" s="371">
        <f t="shared" ca="1" si="411"/>
        <v>0</v>
      </c>
      <c r="CF241" s="359">
        <f t="shared" ca="1" si="347"/>
        <v>0</v>
      </c>
      <c r="CG241" s="359">
        <f t="shared" ca="1" si="348"/>
        <v>0</v>
      </c>
      <c r="CH241" s="359">
        <f t="shared" ca="1" si="349"/>
        <v>0</v>
      </c>
      <c r="CI241" s="359">
        <f t="shared" ca="1" si="350"/>
        <v>0</v>
      </c>
      <c r="CJ241" s="359">
        <f t="shared" ca="1" si="389"/>
        <v>0</v>
      </c>
      <c r="CL241" s="362">
        <f t="shared" ca="1" si="412"/>
        <v>352</v>
      </c>
      <c r="CM241" s="362">
        <v>233</v>
      </c>
      <c r="CN241" s="371">
        <f t="shared" ca="1" si="413"/>
        <v>0</v>
      </c>
      <c r="CO241" s="359">
        <f t="shared" ca="1" si="351"/>
        <v>0</v>
      </c>
      <c r="CP241" s="359">
        <f t="shared" ca="1" si="352"/>
        <v>0</v>
      </c>
      <c r="CQ241" s="359">
        <f t="shared" ca="1" si="353"/>
        <v>0</v>
      </c>
      <c r="CR241" s="359">
        <f t="shared" ca="1" si="354"/>
        <v>0</v>
      </c>
      <c r="CS241" s="359">
        <f t="shared" ca="1" si="390"/>
        <v>0</v>
      </c>
      <c r="CU241" s="362">
        <f t="shared" ca="1" si="414"/>
        <v>352</v>
      </c>
      <c r="CV241" s="362">
        <v>233</v>
      </c>
      <c r="CW241" s="371">
        <f t="shared" ca="1" si="415"/>
        <v>0</v>
      </c>
      <c r="CX241" s="359">
        <f t="shared" ca="1" si="355"/>
        <v>0</v>
      </c>
      <c r="CY241" s="359">
        <f t="shared" ca="1" si="356"/>
        <v>0</v>
      </c>
      <c r="CZ241" s="359">
        <f t="shared" ca="1" si="357"/>
        <v>0</v>
      </c>
      <c r="DA241" s="359">
        <f t="shared" ca="1" si="358"/>
        <v>0</v>
      </c>
      <c r="DB241" s="359">
        <f t="shared" ca="1" si="391"/>
        <v>0</v>
      </c>
      <c r="DD241" s="362">
        <f t="shared" ca="1" si="416"/>
        <v>352</v>
      </c>
      <c r="DE241" s="362">
        <v>233</v>
      </c>
      <c r="DF241" s="371">
        <f t="shared" ca="1" si="417"/>
        <v>0</v>
      </c>
      <c r="DG241" s="359">
        <f t="shared" ca="1" si="359"/>
        <v>0</v>
      </c>
      <c r="DH241" s="359">
        <f t="shared" ca="1" si="360"/>
        <v>0</v>
      </c>
      <c r="DI241" s="359">
        <f t="shared" ca="1" si="361"/>
        <v>0</v>
      </c>
      <c r="DJ241" s="359">
        <f t="shared" ca="1" si="362"/>
        <v>0</v>
      </c>
      <c r="DK241" s="359">
        <f t="shared" ca="1" si="392"/>
        <v>0</v>
      </c>
      <c r="DM241" s="362">
        <f t="shared" ca="1" si="418"/>
        <v>352</v>
      </c>
      <c r="DN241" s="362">
        <v>233</v>
      </c>
      <c r="DO241" s="371">
        <f t="shared" ca="1" si="419"/>
        <v>0</v>
      </c>
      <c r="DP241" s="359">
        <f t="shared" ca="1" si="363"/>
        <v>0</v>
      </c>
      <c r="DQ241" s="359">
        <f t="shared" ca="1" si="364"/>
        <v>0</v>
      </c>
      <c r="DR241" s="359">
        <f t="shared" ca="1" si="365"/>
        <v>0</v>
      </c>
      <c r="DS241" s="359">
        <f t="shared" ca="1" si="366"/>
        <v>0</v>
      </c>
      <c r="DT241" s="359">
        <f t="shared" ca="1" si="393"/>
        <v>0</v>
      </c>
      <c r="DV241" s="362">
        <f t="shared" ca="1" si="420"/>
        <v>352</v>
      </c>
      <c r="DW241" s="362">
        <v>233</v>
      </c>
      <c r="DX241" s="371">
        <f t="shared" ca="1" si="421"/>
        <v>0</v>
      </c>
      <c r="DY241" s="359">
        <f t="shared" ca="1" si="367"/>
        <v>0</v>
      </c>
      <c r="DZ241" s="359">
        <f t="shared" ca="1" si="368"/>
        <v>0</v>
      </c>
      <c r="EA241" s="359">
        <f t="shared" ca="1" si="369"/>
        <v>0</v>
      </c>
      <c r="EB241" s="359">
        <f t="shared" ca="1" si="370"/>
        <v>0</v>
      </c>
      <c r="EC241" s="359">
        <f t="shared" ca="1" si="394"/>
        <v>0</v>
      </c>
      <c r="EE241" s="362">
        <f t="shared" ca="1" si="422"/>
        <v>352</v>
      </c>
      <c r="EF241" s="362">
        <v>233</v>
      </c>
      <c r="EG241" s="371">
        <f t="shared" ca="1" si="423"/>
        <v>0</v>
      </c>
      <c r="EH241" s="359">
        <f t="shared" ca="1" si="371"/>
        <v>0</v>
      </c>
      <c r="EI241" s="359">
        <f t="shared" ca="1" si="372"/>
        <v>0</v>
      </c>
      <c r="EJ241" s="359">
        <f t="shared" ca="1" si="373"/>
        <v>0</v>
      </c>
      <c r="EK241" s="359">
        <f t="shared" ca="1" si="374"/>
        <v>0</v>
      </c>
      <c r="EL241" s="359">
        <f t="shared" ca="1" si="395"/>
        <v>0</v>
      </c>
    </row>
    <row r="242" spans="7:142" x14ac:dyDescent="0.35">
      <c r="G242" s="372">
        <f ca="1">IFERROR(INDEX('Inflation Rates'!$A$16:$H$138,MATCH('TSP Traditional'!$H242,'Inflation Rates'!$A$16:$A$138,0),6)/INDEX('Inflation Rates'!$A$16:$H$138,MATCH('TSP Traditional'!$H242,'Inflation Rates'!$A$16:$A$138,0)-1,6)-1,G241)</f>
        <v>2.0999999999999908E-2</v>
      </c>
      <c r="H242" s="362">
        <f t="shared" ca="1" si="424"/>
        <v>2253</v>
      </c>
      <c r="I242" s="362">
        <f t="shared" ca="1" si="425"/>
        <v>353</v>
      </c>
      <c r="J242" s="362">
        <v>234</v>
      </c>
      <c r="K242" s="371">
        <f t="shared" ca="1" si="322"/>
        <v>0</v>
      </c>
      <c r="L242" s="359">
        <f t="shared" ca="1" si="375"/>
        <v>0</v>
      </c>
      <c r="M242" s="359">
        <f t="shared" ca="1" si="376"/>
        <v>0</v>
      </c>
      <c r="N242" s="359">
        <f t="shared" ca="1" si="377"/>
        <v>0</v>
      </c>
      <c r="O242" s="359">
        <f t="shared" ca="1" si="378"/>
        <v>0</v>
      </c>
      <c r="P242" s="359">
        <f t="shared" ca="1" si="396"/>
        <v>0</v>
      </c>
      <c r="R242" s="362">
        <f t="shared" ca="1" si="426"/>
        <v>353</v>
      </c>
      <c r="S242" s="362">
        <v>233</v>
      </c>
      <c r="T242" s="371">
        <f t="shared" ca="1" si="427"/>
        <v>0</v>
      </c>
      <c r="U242" s="359">
        <f t="shared" ca="1" si="379"/>
        <v>0</v>
      </c>
      <c r="V242" s="359">
        <f t="shared" ca="1" si="380"/>
        <v>0</v>
      </c>
      <c r="W242" s="359">
        <f t="shared" ca="1" si="381"/>
        <v>0</v>
      </c>
      <c r="X242" s="359">
        <f t="shared" ca="1" si="382"/>
        <v>0</v>
      </c>
      <c r="Y242" s="359">
        <f t="shared" ca="1" si="397"/>
        <v>0</v>
      </c>
      <c r="AA242" s="362">
        <f t="shared" ca="1" si="398"/>
        <v>353</v>
      </c>
      <c r="AB242" s="362">
        <v>234</v>
      </c>
      <c r="AC242" s="371">
        <f t="shared" ca="1" si="399"/>
        <v>0</v>
      </c>
      <c r="AD242" s="359">
        <f t="shared" ca="1" si="323"/>
        <v>0</v>
      </c>
      <c r="AE242" s="359">
        <f t="shared" ca="1" si="324"/>
        <v>0</v>
      </c>
      <c r="AF242" s="359">
        <f t="shared" ca="1" si="325"/>
        <v>0</v>
      </c>
      <c r="AG242" s="359">
        <f t="shared" ca="1" si="326"/>
        <v>0</v>
      </c>
      <c r="AH242" s="359">
        <f t="shared" ca="1" si="383"/>
        <v>0</v>
      </c>
      <c r="AJ242" s="362">
        <f t="shared" ca="1" si="400"/>
        <v>353</v>
      </c>
      <c r="AK242" s="362">
        <v>234</v>
      </c>
      <c r="AL242" s="371">
        <f t="shared" ca="1" si="401"/>
        <v>0</v>
      </c>
      <c r="AM242" s="359">
        <f t="shared" ca="1" si="327"/>
        <v>0</v>
      </c>
      <c r="AN242" s="359">
        <f t="shared" ca="1" si="328"/>
        <v>0</v>
      </c>
      <c r="AO242" s="359">
        <f t="shared" ca="1" si="329"/>
        <v>0</v>
      </c>
      <c r="AP242" s="359">
        <f t="shared" ca="1" si="330"/>
        <v>0</v>
      </c>
      <c r="AQ242" s="359">
        <f t="shared" ca="1" si="384"/>
        <v>0</v>
      </c>
      <c r="AS242" s="362">
        <f t="shared" ca="1" si="402"/>
        <v>353</v>
      </c>
      <c r="AT242" s="362">
        <v>234</v>
      </c>
      <c r="AU242" s="371">
        <f t="shared" ca="1" si="403"/>
        <v>0</v>
      </c>
      <c r="AV242" s="359">
        <f t="shared" ca="1" si="331"/>
        <v>0</v>
      </c>
      <c r="AW242" s="359">
        <f t="shared" ca="1" si="332"/>
        <v>0</v>
      </c>
      <c r="AX242" s="359">
        <f t="shared" ca="1" si="333"/>
        <v>0</v>
      </c>
      <c r="AY242" s="359">
        <f t="shared" ca="1" si="334"/>
        <v>0</v>
      </c>
      <c r="AZ242" s="359">
        <f t="shared" ca="1" si="385"/>
        <v>0</v>
      </c>
      <c r="BB242" s="362">
        <f t="shared" ca="1" si="404"/>
        <v>353</v>
      </c>
      <c r="BC242" s="362">
        <v>234</v>
      </c>
      <c r="BD242" s="371">
        <f t="shared" ca="1" si="405"/>
        <v>0</v>
      </c>
      <c r="BE242" s="359">
        <f t="shared" ca="1" si="335"/>
        <v>0</v>
      </c>
      <c r="BF242" s="359">
        <f t="shared" ca="1" si="336"/>
        <v>0</v>
      </c>
      <c r="BG242" s="359">
        <f t="shared" ca="1" si="337"/>
        <v>0</v>
      </c>
      <c r="BH242" s="359">
        <f t="shared" ca="1" si="338"/>
        <v>0</v>
      </c>
      <c r="BI242" s="359">
        <f t="shared" ca="1" si="386"/>
        <v>0</v>
      </c>
      <c r="BK242" s="362">
        <f t="shared" ca="1" si="406"/>
        <v>353</v>
      </c>
      <c r="BL242" s="362">
        <v>234</v>
      </c>
      <c r="BM242" s="371">
        <f t="shared" ca="1" si="407"/>
        <v>0</v>
      </c>
      <c r="BN242" s="359">
        <f t="shared" ca="1" si="339"/>
        <v>0</v>
      </c>
      <c r="BO242" s="359">
        <f t="shared" ca="1" si="340"/>
        <v>0</v>
      </c>
      <c r="BP242" s="359">
        <f t="shared" ca="1" si="341"/>
        <v>0</v>
      </c>
      <c r="BQ242" s="359">
        <f t="shared" ca="1" si="342"/>
        <v>0</v>
      </c>
      <c r="BR242" s="359">
        <f t="shared" ca="1" si="387"/>
        <v>0</v>
      </c>
      <c r="BT242" s="362">
        <f t="shared" ca="1" si="408"/>
        <v>353</v>
      </c>
      <c r="BU242" s="362">
        <v>234</v>
      </c>
      <c r="BV242" s="371">
        <f t="shared" ca="1" si="409"/>
        <v>0</v>
      </c>
      <c r="BW242" s="359">
        <f t="shared" ca="1" si="343"/>
        <v>0</v>
      </c>
      <c r="BX242" s="359">
        <f t="shared" ca="1" si="344"/>
        <v>0</v>
      </c>
      <c r="BY242" s="359">
        <f t="shared" ca="1" si="345"/>
        <v>0</v>
      </c>
      <c r="BZ242" s="359">
        <f t="shared" ca="1" si="346"/>
        <v>0</v>
      </c>
      <c r="CA242" s="359">
        <f t="shared" ca="1" si="388"/>
        <v>0</v>
      </c>
      <c r="CC242" s="362">
        <f t="shared" ca="1" si="410"/>
        <v>353</v>
      </c>
      <c r="CD242" s="362">
        <v>234</v>
      </c>
      <c r="CE242" s="371">
        <f t="shared" ca="1" si="411"/>
        <v>0</v>
      </c>
      <c r="CF242" s="359">
        <f t="shared" ca="1" si="347"/>
        <v>0</v>
      </c>
      <c r="CG242" s="359">
        <f t="shared" ca="1" si="348"/>
        <v>0</v>
      </c>
      <c r="CH242" s="359">
        <f t="shared" ca="1" si="349"/>
        <v>0</v>
      </c>
      <c r="CI242" s="359">
        <f t="shared" ca="1" si="350"/>
        <v>0</v>
      </c>
      <c r="CJ242" s="359">
        <f t="shared" ca="1" si="389"/>
        <v>0</v>
      </c>
      <c r="CL242" s="362">
        <f t="shared" ca="1" si="412"/>
        <v>353</v>
      </c>
      <c r="CM242" s="362">
        <v>234</v>
      </c>
      <c r="CN242" s="371">
        <f t="shared" ca="1" si="413"/>
        <v>0</v>
      </c>
      <c r="CO242" s="359">
        <f t="shared" ca="1" si="351"/>
        <v>0</v>
      </c>
      <c r="CP242" s="359">
        <f t="shared" ca="1" si="352"/>
        <v>0</v>
      </c>
      <c r="CQ242" s="359">
        <f t="shared" ca="1" si="353"/>
        <v>0</v>
      </c>
      <c r="CR242" s="359">
        <f t="shared" ca="1" si="354"/>
        <v>0</v>
      </c>
      <c r="CS242" s="359">
        <f t="shared" ca="1" si="390"/>
        <v>0</v>
      </c>
      <c r="CU242" s="362">
        <f t="shared" ca="1" si="414"/>
        <v>353</v>
      </c>
      <c r="CV242" s="362">
        <v>234</v>
      </c>
      <c r="CW242" s="371">
        <f t="shared" ca="1" si="415"/>
        <v>0</v>
      </c>
      <c r="CX242" s="359">
        <f t="shared" ca="1" si="355"/>
        <v>0</v>
      </c>
      <c r="CY242" s="359">
        <f t="shared" ca="1" si="356"/>
        <v>0</v>
      </c>
      <c r="CZ242" s="359">
        <f t="shared" ca="1" si="357"/>
        <v>0</v>
      </c>
      <c r="DA242" s="359">
        <f t="shared" ca="1" si="358"/>
        <v>0</v>
      </c>
      <c r="DB242" s="359">
        <f t="shared" ca="1" si="391"/>
        <v>0</v>
      </c>
      <c r="DD242" s="362">
        <f t="shared" ca="1" si="416"/>
        <v>353</v>
      </c>
      <c r="DE242" s="362">
        <v>234</v>
      </c>
      <c r="DF242" s="371">
        <f t="shared" ca="1" si="417"/>
        <v>0</v>
      </c>
      <c r="DG242" s="359">
        <f t="shared" ca="1" si="359"/>
        <v>0</v>
      </c>
      <c r="DH242" s="359">
        <f t="shared" ca="1" si="360"/>
        <v>0</v>
      </c>
      <c r="DI242" s="359">
        <f t="shared" ca="1" si="361"/>
        <v>0</v>
      </c>
      <c r="DJ242" s="359">
        <f t="shared" ca="1" si="362"/>
        <v>0</v>
      </c>
      <c r="DK242" s="359">
        <f t="shared" ca="1" si="392"/>
        <v>0</v>
      </c>
      <c r="DM242" s="362">
        <f t="shared" ca="1" si="418"/>
        <v>353</v>
      </c>
      <c r="DN242" s="362">
        <v>234</v>
      </c>
      <c r="DO242" s="371">
        <f t="shared" ca="1" si="419"/>
        <v>0</v>
      </c>
      <c r="DP242" s="359">
        <f t="shared" ca="1" si="363"/>
        <v>0</v>
      </c>
      <c r="DQ242" s="359">
        <f t="shared" ca="1" si="364"/>
        <v>0</v>
      </c>
      <c r="DR242" s="359">
        <f t="shared" ca="1" si="365"/>
        <v>0</v>
      </c>
      <c r="DS242" s="359">
        <f t="shared" ca="1" si="366"/>
        <v>0</v>
      </c>
      <c r="DT242" s="359">
        <f t="shared" ca="1" si="393"/>
        <v>0</v>
      </c>
      <c r="DV242" s="362">
        <f t="shared" ca="1" si="420"/>
        <v>353</v>
      </c>
      <c r="DW242" s="362">
        <v>234</v>
      </c>
      <c r="DX242" s="371">
        <f t="shared" ca="1" si="421"/>
        <v>0</v>
      </c>
      <c r="DY242" s="359">
        <f t="shared" ca="1" si="367"/>
        <v>0</v>
      </c>
      <c r="DZ242" s="359">
        <f t="shared" ca="1" si="368"/>
        <v>0</v>
      </c>
      <c r="EA242" s="359">
        <f t="shared" ca="1" si="369"/>
        <v>0</v>
      </c>
      <c r="EB242" s="359">
        <f t="shared" ca="1" si="370"/>
        <v>0</v>
      </c>
      <c r="EC242" s="359">
        <f t="shared" ca="1" si="394"/>
        <v>0</v>
      </c>
      <c r="EE242" s="362">
        <f t="shared" ca="1" si="422"/>
        <v>353</v>
      </c>
      <c r="EF242" s="362">
        <v>234</v>
      </c>
      <c r="EG242" s="371">
        <f t="shared" ca="1" si="423"/>
        <v>0</v>
      </c>
      <c r="EH242" s="359">
        <f t="shared" ca="1" si="371"/>
        <v>0</v>
      </c>
      <c r="EI242" s="359">
        <f t="shared" ca="1" si="372"/>
        <v>0</v>
      </c>
      <c r="EJ242" s="359">
        <f t="shared" ca="1" si="373"/>
        <v>0</v>
      </c>
      <c r="EK242" s="359">
        <f t="shared" ca="1" si="374"/>
        <v>0</v>
      </c>
      <c r="EL242" s="359">
        <f t="shared" ca="1" si="395"/>
        <v>0</v>
      </c>
    </row>
    <row r="243" spans="7:142" x14ac:dyDescent="0.35">
      <c r="G243" s="372">
        <f ca="1">IFERROR(INDEX('Inflation Rates'!$A$16:$H$138,MATCH('TSP Traditional'!$H243,'Inflation Rates'!$A$16:$A$138,0),6)/INDEX('Inflation Rates'!$A$16:$H$138,MATCH('TSP Traditional'!$H243,'Inflation Rates'!$A$16:$A$138,0)-1,6)-1,G242)</f>
        <v>2.0999999999999908E-2</v>
      </c>
      <c r="H243" s="362">
        <f t="shared" ca="1" si="424"/>
        <v>2254</v>
      </c>
      <c r="I243" s="362">
        <f t="shared" ca="1" si="425"/>
        <v>354</v>
      </c>
      <c r="J243" s="362">
        <v>235</v>
      </c>
      <c r="K243" s="371">
        <f t="shared" ca="1" si="322"/>
        <v>0</v>
      </c>
      <c r="L243" s="359">
        <f t="shared" ca="1" si="375"/>
        <v>0</v>
      </c>
      <c r="M243" s="359">
        <f t="shared" ca="1" si="376"/>
        <v>0</v>
      </c>
      <c r="N243" s="359">
        <f t="shared" ca="1" si="377"/>
        <v>0</v>
      </c>
      <c r="O243" s="359">
        <f t="shared" ca="1" si="378"/>
        <v>0</v>
      </c>
      <c r="P243" s="359">
        <f t="shared" ca="1" si="396"/>
        <v>0</v>
      </c>
      <c r="R243" s="362">
        <f t="shared" ca="1" si="426"/>
        <v>354</v>
      </c>
      <c r="S243" s="362">
        <v>234</v>
      </c>
      <c r="T243" s="371">
        <f t="shared" ca="1" si="427"/>
        <v>0</v>
      </c>
      <c r="U243" s="359">
        <f t="shared" ca="1" si="379"/>
        <v>0</v>
      </c>
      <c r="V243" s="359">
        <f t="shared" ca="1" si="380"/>
        <v>0</v>
      </c>
      <c r="W243" s="359">
        <f t="shared" ca="1" si="381"/>
        <v>0</v>
      </c>
      <c r="X243" s="359">
        <f t="shared" ca="1" si="382"/>
        <v>0</v>
      </c>
      <c r="Y243" s="359">
        <f t="shared" ca="1" si="397"/>
        <v>0</v>
      </c>
      <c r="AA243" s="362">
        <f t="shared" ca="1" si="398"/>
        <v>354</v>
      </c>
      <c r="AB243" s="362">
        <v>235</v>
      </c>
      <c r="AC243" s="371">
        <f t="shared" ca="1" si="399"/>
        <v>0</v>
      </c>
      <c r="AD243" s="359">
        <f t="shared" ca="1" si="323"/>
        <v>0</v>
      </c>
      <c r="AE243" s="359">
        <f t="shared" ca="1" si="324"/>
        <v>0</v>
      </c>
      <c r="AF243" s="359">
        <f t="shared" ca="1" si="325"/>
        <v>0</v>
      </c>
      <c r="AG243" s="359">
        <f t="shared" ca="1" si="326"/>
        <v>0</v>
      </c>
      <c r="AH243" s="359">
        <f t="shared" ca="1" si="383"/>
        <v>0</v>
      </c>
      <c r="AJ243" s="362">
        <f t="shared" ca="1" si="400"/>
        <v>354</v>
      </c>
      <c r="AK243" s="362">
        <v>235</v>
      </c>
      <c r="AL243" s="371">
        <f t="shared" ca="1" si="401"/>
        <v>0</v>
      </c>
      <c r="AM243" s="359">
        <f t="shared" ca="1" si="327"/>
        <v>0</v>
      </c>
      <c r="AN243" s="359">
        <f t="shared" ca="1" si="328"/>
        <v>0</v>
      </c>
      <c r="AO243" s="359">
        <f t="shared" ca="1" si="329"/>
        <v>0</v>
      </c>
      <c r="AP243" s="359">
        <f t="shared" ca="1" si="330"/>
        <v>0</v>
      </c>
      <c r="AQ243" s="359">
        <f t="shared" ca="1" si="384"/>
        <v>0</v>
      </c>
      <c r="AS243" s="362">
        <f t="shared" ca="1" si="402"/>
        <v>354</v>
      </c>
      <c r="AT243" s="362">
        <v>235</v>
      </c>
      <c r="AU243" s="371">
        <f t="shared" ca="1" si="403"/>
        <v>0</v>
      </c>
      <c r="AV243" s="359">
        <f t="shared" ca="1" si="331"/>
        <v>0</v>
      </c>
      <c r="AW243" s="359">
        <f t="shared" ca="1" si="332"/>
        <v>0</v>
      </c>
      <c r="AX243" s="359">
        <f t="shared" ca="1" si="333"/>
        <v>0</v>
      </c>
      <c r="AY243" s="359">
        <f t="shared" ca="1" si="334"/>
        <v>0</v>
      </c>
      <c r="AZ243" s="359">
        <f t="shared" ca="1" si="385"/>
        <v>0</v>
      </c>
      <c r="BB243" s="362">
        <f t="shared" ca="1" si="404"/>
        <v>354</v>
      </c>
      <c r="BC243" s="362">
        <v>235</v>
      </c>
      <c r="BD243" s="371">
        <f t="shared" ca="1" si="405"/>
        <v>0</v>
      </c>
      <c r="BE243" s="359">
        <f t="shared" ca="1" si="335"/>
        <v>0</v>
      </c>
      <c r="BF243" s="359">
        <f t="shared" ca="1" si="336"/>
        <v>0</v>
      </c>
      <c r="BG243" s="359">
        <f t="shared" ca="1" si="337"/>
        <v>0</v>
      </c>
      <c r="BH243" s="359">
        <f t="shared" ca="1" si="338"/>
        <v>0</v>
      </c>
      <c r="BI243" s="359">
        <f t="shared" ca="1" si="386"/>
        <v>0</v>
      </c>
      <c r="BK243" s="362">
        <f t="shared" ca="1" si="406"/>
        <v>354</v>
      </c>
      <c r="BL243" s="362">
        <v>235</v>
      </c>
      <c r="BM243" s="371">
        <f t="shared" ca="1" si="407"/>
        <v>0</v>
      </c>
      <c r="BN243" s="359">
        <f t="shared" ca="1" si="339"/>
        <v>0</v>
      </c>
      <c r="BO243" s="359">
        <f t="shared" ca="1" si="340"/>
        <v>0</v>
      </c>
      <c r="BP243" s="359">
        <f t="shared" ca="1" si="341"/>
        <v>0</v>
      </c>
      <c r="BQ243" s="359">
        <f t="shared" ca="1" si="342"/>
        <v>0</v>
      </c>
      <c r="BR243" s="359">
        <f t="shared" ca="1" si="387"/>
        <v>0</v>
      </c>
      <c r="BT243" s="362">
        <f t="shared" ca="1" si="408"/>
        <v>354</v>
      </c>
      <c r="BU243" s="362">
        <v>235</v>
      </c>
      <c r="BV243" s="371">
        <f t="shared" ca="1" si="409"/>
        <v>0</v>
      </c>
      <c r="BW243" s="359">
        <f t="shared" ca="1" si="343"/>
        <v>0</v>
      </c>
      <c r="BX243" s="359">
        <f t="shared" ca="1" si="344"/>
        <v>0</v>
      </c>
      <c r="BY243" s="359">
        <f t="shared" ca="1" si="345"/>
        <v>0</v>
      </c>
      <c r="BZ243" s="359">
        <f t="shared" ca="1" si="346"/>
        <v>0</v>
      </c>
      <c r="CA243" s="359">
        <f t="shared" ca="1" si="388"/>
        <v>0</v>
      </c>
      <c r="CC243" s="362">
        <f t="shared" ca="1" si="410"/>
        <v>354</v>
      </c>
      <c r="CD243" s="362">
        <v>235</v>
      </c>
      <c r="CE243" s="371">
        <f t="shared" ca="1" si="411"/>
        <v>0</v>
      </c>
      <c r="CF243" s="359">
        <f t="shared" ca="1" si="347"/>
        <v>0</v>
      </c>
      <c r="CG243" s="359">
        <f t="shared" ca="1" si="348"/>
        <v>0</v>
      </c>
      <c r="CH243" s="359">
        <f t="shared" ca="1" si="349"/>
        <v>0</v>
      </c>
      <c r="CI243" s="359">
        <f t="shared" ca="1" si="350"/>
        <v>0</v>
      </c>
      <c r="CJ243" s="359">
        <f t="shared" ca="1" si="389"/>
        <v>0</v>
      </c>
      <c r="CL243" s="362">
        <f t="shared" ca="1" si="412"/>
        <v>354</v>
      </c>
      <c r="CM243" s="362">
        <v>235</v>
      </c>
      <c r="CN243" s="371">
        <f t="shared" ca="1" si="413"/>
        <v>0</v>
      </c>
      <c r="CO243" s="359">
        <f t="shared" ca="1" si="351"/>
        <v>0</v>
      </c>
      <c r="CP243" s="359">
        <f t="shared" ca="1" si="352"/>
        <v>0</v>
      </c>
      <c r="CQ243" s="359">
        <f t="shared" ca="1" si="353"/>
        <v>0</v>
      </c>
      <c r="CR243" s="359">
        <f t="shared" ca="1" si="354"/>
        <v>0</v>
      </c>
      <c r="CS243" s="359">
        <f t="shared" ca="1" si="390"/>
        <v>0</v>
      </c>
      <c r="CU243" s="362">
        <f t="shared" ca="1" si="414"/>
        <v>354</v>
      </c>
      <c r="CV243" s="362">
        <v>235</v>
      </c>
      <c r="CW243" s="371">
        <f t="shared" ca="1" si="415"/>
        <v>0</v>
      </c>
      <c r="CX243" s="359">
        <f t="shared" ca="1" si="355"/>
        <v>0</v>
      </c>
      <c r="CY243" s="359">
        <f t="shared" ca="1" si="356"/>
        <v>0</v>
      </c>
      <c r="CZ243" s="359">
        <f t="shared" ca="1" si="357"/>
        <v>0</v>
      </c>
      <c r="DA243" s="359">
        <f t="shared" ca="1" si="358"/>
        <v>0</v>
      </c>
      <c r="DB243" s="359">
        <f t="shared" ca="1" si="391"/>
        <v>0</v>
      </c>
      <c r="DD243" s="362">
        <f t="shared" ca="1" si="416"/>
        <v>354</v>
      </c>
      <c r="DE243" s="362">
        <v>235</v>
      </c>
      <c r="DF243" s="371">
        <f t="shared" ca="1" si="417"/>
        <v>0</v>
      </c>
      <c r="DG243" s="359">
        <f t="shared" ca="1" si="359"/>
        <v>0</v>
      </c>
      <c r="DH243" s="359">
        <f t="shared" ca="1" si="360"/>
        <v>0</v>
      </c>
      <c r="DI243" s="359">
        <f t="shared" ca="1" si="361"/>
        <v>0</v>
      </c>
      <c r="DJ243" s="359">
        <f t="shared" ca="1" si="362"/>
        <v>0</v>
      </c>
      <c r="DK243" s="359">
        <f t="shared" ca="1" si="392"/>
        <v>0</v>
      </c>
      <c r="DM243" s="362">
        <f t="shared" ca="1" si="418"/>
        <v>354</v>
      </c>
      <c r="DN243" s="362">
        <v>235</v>
      </c>
      <c r="DO243" s="371">
        <f t="shared" ca="1" si="419"/>
        <v>0</v>
      </c>
      <c r="DP243" s="359">
        <f t="shared" ca="1" si="363"/>
        <v>0</v>
      </c>
      <c r="DQ243" s="359">
        <f t="shared" ca="1" si="364"/>
        <v>0</v>
      </c>
      <c r="DR243" s="359">
        <f t="shared" ca="1" si="365"/>
        <v>0</v>
      </c>
      <c r="DS243" s="359">
        <f t="shared" ca="1" si="366"/>
        <v>0</v>
      </c>
      <c r="DT243" s="359">
        <f t="shared" ca="1" si="393"/>
        <v>0</v>
      </c>
      <c r="DV243" s="362">
        <f t="shared" ca="1" si="420"/>
        <v>354</v>
      </c>
      <c r="DW243" s="362">
        <v>235</v>
      </c>
      <c r="DX243" s="371">
        <f t="shared" ca="1" si="421"/>
        <v>0</v>
      </c>
      <c r="DY243" s="359">
        <f t="shared" ca="1" si="367"/>
        <v>0</v>
      </c>
      <c r="DZ243" s="359">
        <f t="shared" ca="1" si="368"/>
        <v>0</v>
      </c>
      <c r="EA243" s="359">
        <f t="shared" ca="1" si="369"/>
        <v>0</v>
      </c>
      <c r="EB243" s="359">
        <f t="shared" ca="1" si="370"/>
        <v>0</v>
      </c>
      <c r="EC243" s="359">
        <f t="shared" ca="1" si="394"/>
        <v>0</v>
      </c>
      <c r="EE243" s="362">
        <f t="shared" ca="1" si="422"/>
        <v>354</v>
      </c>
      <c r="EF243" s="362">
        <v>235</v>
      </c>
      <c r="EG243" s="371">
        <f t="shared" ca="1" si="423"/>
        <v>0</v>
      </c>
      <c r="EH243" s="359">
        <f t="shared" ca="1" si="371"/>
        <v>0</v>
      </c>
      <c r="EI243" s="359">
        <f t="shared" ca="1" si="372"/>
        <v>0</v>
      </c>
      <c r="EJ243" s="359">
        <f t="shared" ca="1" si="373"/>
        <v>0</v>
      </c>
      <c r="EK243" s="359">
        <f t="shared" ca="1" si="374"/>
        <v>0</v>
      </c>
      <c r="EL243" s="359">
        <f t="shared" ca="1" si="395"/>
        <v>0</v>
      </c>
    </row>
    <row r="244" spans="7:142" x14ac:dyDescent="0.35">
      <c r="G244" s="372">
        <f ca="1">IFERROR(INDEX('Inflation Rates'!$A$16:$H$138,MATCH('TSP Traditional'!$H244,'Inflation Rates'!$A$16:$A$138,0),6)/INDEX('Inflation Rates'!$A$16:$H$138,MATCH('TSP Traditional'!$H244,'Inflation Rates'!$A$16:$A$138,0)-1,6)-1,G243)</f>
        <v>2.0999999999999908E-2</v>
      </c>
      <c r="H244" s="362">
        <f t="shared" ca="1" si="424"/>
        <v>2255</v>
      </c>
      <c r="I244" s="362">
        <f t="shared" ca="1" si="425"/>
        <v>355</v>
      </c>
      <c r="J244" s="362">
        <v>236</v>
      </c>
      <c r="K244" s="371">
        <f t="shared" ca="1" si="322"/>
        <v>0</v>
      </c>
      <c r="L244" s="359">
        <f t="shared" ca="1" si="375"/>
        <v>0</v>
      </c>
      <c r="M244" s="359">
        <f t="shared" ca="1" si="376"/>
        <v>0</v>
      </c>
      <c r="N244" s="359">
        <f t="shared" ca="1" si="377"/>
        <v>0</v>
      </c>
      <c r="O244" s="359">
        <f t="shared" ca="1" si="378"/>
        <v>0</v>
      </c>
      <c r="P244" s="359">
        <f t="shared" ca="1" si="396"/>
        <v>0</v>
      </c>
      <c r="R244" s="362">
        <f t="shared" ca="1" si="426"/>
        <v>355</v>
      </c>
      <c r="S244" s="362">
        <v>235</v>
      </c>
      <c r="T244" s="371">
        <f t="shared" ca="1" si="427"/>
        <v>0</v>
      </c>
      <c r="U244" s="359">
        <f t="shared" ca="1" si="379"/>
        <v>0</v>
      </c>
      <c r="V244" s="359">
        <f t="shared" ca="1" si="380"/>
        <v>0</v>
      </c>
      <c r="W244" s="359">
        <f t="shared" ca="1" si="381"/>
        <v>0</v>
      </c>
      <c r="X244" s="359">
        <f t="shared" ca="1" si="382"/>
        <v>0</v>
      </c>
      <c r="Y244" s="359">
        <f t="shared" ca="1" si="397"/>
        <v>0</v>
      </c>
      <c r="AA244" s="362">
        <f t="shared" ca="1" si="398"/>
        <v>355</v>
      </c>
      <c r="AB244" s="362">
        <v>236</v>
      </c>
      <c r="AC244" s="371">
        <f t="shared" ca="1" si="399"/>
        <v>0</v>
      </c>
      <c r="AD244" s="359">
        <f t="shared" ca="1" si="323"/>
        <v>0</v>
      </c>
      <c r="AE244" s="359">
        <f t="shared" ca="1" si="324"/>
        <v>0</v>
      </c>
      <c r="AF244" s="359">
        <f t="shared" ca="1" si="325"/>
        <v>0</v>
      </c>
      <c r="AG244" s="359">
        <f t="shared" ca="1" si="326"/>
        <v>0</v>
      </c>
      <c r="AH244" s="359">
        <f t="shared" ca="1" si="383"/>
        <v>0</v>
      </c>
      <c r="AJ244" s="362">
        <f t="shared" ca="1" si="400"/>
        <v>355</v>
      </c>
      <c r="AK244" s="362">
        <v>236</v>
      </c>
      <c r="AL244" s="371">
        <f t="shared" ca="1" si="401"/>
        <v>0</v>
      </c>
      <c r="AM244" s="359">
        <f t="shared" ca="1" si="327"/>
        <v>0</v>
      </c>
      <c r="AN244" s="359">
        <f t="shared" ca="1" si="328"/>
        <v>0</v>
      </c>
      <c r="AO244" s="359">
        <f t="shared" ca="1" si="329"/>
        <v>0</v>
      </c>
      <c r="AP244" s="359">
        <f t="shared" ca="1" si="330"/>
        <v>0</v>
      </c>
      <c r="AQ244" s="359">
        <f t="shared" ca="1" si="384"/>
        <v>0</v>
      </c>
      <c r="AS244" s="362">
        <f t="shared" ca="1" si="402"/>
        <v>355</v>
      </c>
      <c r="AT244" s="362">
        <v>236</v>
      </c>
      <c r="AU244" s="371">
        <f t="shared" ca="1" si="403"/>
        <v>0</v>
      </c>
      <c r="AV244" s="359">
        <f t="shared" ca="1" si="331"/>
        <v>0</v>
      </c>
      <c r="AW244" s="359">
        <f t="shared" ca="1" si="332"/>
        <v>0</v>
      </c>
      <c r="AX244" s="359">
        <f t="shared" ca="1" si="333"/>
        <v>0</v>
      </c>
      <c r="AY244" s="359">
        <f t="shared" ca="1" si="334"/>
        <v>0</v>
      </c>
      <c r="AZ244" s="359">
        <f t="shared" ca="1" si="385"/>
        <v>0</v>
      </c>
      <c r="BB244" s="362">
        <f t="shared" ca="1" si="404"/>
        <v>355</v>
      </c>
      <c r="BC244" s="362">
        <v>236</v>
      </c>
      <c r="BD244" s="371">
        <f t="shared" ca="1" si="405"/>
        <v>0</v>
      </c>
      <c r="BE244" s="359">
        <f t="shared" ca="1" si="335"/>
        <v>0</v>
      </c>
      <c r="BF244" s="359">
        <f t="shared" ca="1" si="336"/>
        <v>0</v>
      </c>
      <c r="BG244" s="359">
        <f t="shared" ca="1" si="337"/>
        <v>0</v>
      </c>
      <c r="BH244" s="359">
        <f t="shared" ca="1" si="338"/>
        <v>0</v>
      </c>
      <c r="BI244" s="359">
        <f t="shared" ca="1" si="386"/>
        <v>0</v>
      </c>
      <c r="BK244" s="362">
        <f t="shared" ca="1" si="406"/>
        <v>355</v>
      </c>
      <c r="BL244" s="362">
        <v>236</v>
      </c>
      <c r="BM244" s="371">
        <f t="shared" ca="1" si="407"/>
        <v>0</v>
      </c>
      <c r="BN244" s="359">
        <f t="shared" ca="1" si="339"/>
        <v>0</v>
      </c>
      <c r="BO244" s="359">
        <f t="shared" ca="1" si="340"/>
        <v>0</v>
      </c>
      <c r="BP244" s="359">
        <f t="shared" ca="1" si="341"/>
        <v>0</v>
      </c>
      <c r="BQ244" s="359">
        <f t="shared" ca="1" si="342"/>
        <v>0</v>
      </c>
      <c r="BR244" s="359">
        <f t="shared" ca="1" si="387"/>
        <v>0</v>
      </c>
      <c r="BT244" s="362">
        <f t="shared" ca="1" si="408"/>
        <v>355</v>
      </c>
      <c r="BU244" s="362">
        <v>236</v>
      </c>
      <c r="BV244" s="371">
        <f t="shared" ca="1" si="409"/>
        <v>0</v>
      </c>
      <c r="BW244" s="359">
        <f t="shared" ca="1" si="343"/>
        <v>0</v>
      </c>
      <c r="BX244" s="359">
        <f t="shared" ca="1" si="344"/>
        <v>0</v>
      </c>
      <c r="BY244" s="359">
        <f t="shared" ca="1" si="345"/>
        <v>0</v>
      </c>
      <c r="BZ244" s="359">
        <f t="shared" ca="1" si="346"/>
        <v>0</v>
      </c>
      <c r="CA244" s="359">
        <f t="shared" ca="1" si="388"/>
        <v>0</v>
      </c>
      <c r="CC244" s="362">
        <f t="shared" ca="1" si="410"/>
        <v>355</v>
      </c>
      <c r="CD244" s="362">
        <v>236</v>
      </c>
      <c r="CE244" s="371">
        <f t="shared" ca="1" si="411"/>
        <v>0</v>
      </c>
      <c r="CF244" s="359">
        <f t="shared" ca="1" si="347"/>
        <v>0</v>
      </c>
      <c r="CG244" s="359">
        <f t="shared" ca="1" si="348"/>
        <v>0</v>
      </c>
      <c r="CH244" s="359">
        <f t="shared" ca="1" si="349"/>
        <v>0</v>
      </c>
      <c r="CI244" s="359">
        <f t="shared" ca="1" si="350"/>
        <v>0</v>
      </c>
      <c r="CJ244" s="359">
        <f t="shared" ca="1" si="389"/>
        <v>0</v>
      </c>
      <c r="CL244" s="362">
        <f t="shared" ca="1" si="412"/>
        <v>355</v>
      </c>
      <c r="CM244" s="362">
        <v>236</v>
      </c>
      <c r="CN244" s="371">
        <f t="shared" ca="1" si="413"/>
        <v>0</v>
      </c>
      <c r="CO244" s="359">
        <f t="shared" ca="1" si="351"/>
        <v>0</v>
      </c>
      <c r="CP244" s="359">
        <f t="shared" ca="1" si="352"/>
        <v>0</v>
      </c>
      <c r="CQ244" s="359">
        <f t="shared" ca="1" si="353"/>
        <v>0</v>
      </c>
      <c r="CR244" s="359">
        <f t="shared" ca="1" si="354"/>
        <v>0</v>
      </c>
      <c r="CS244" s="359">
        <f t="shared" ca="1" si="390"/>
        <v>0</v>
      </c>
      <c r="CU244" s="362">
        <f t="shared" ca="1" si="414"/>
        <v>355</v>
      </c>
      <c r="CV244" s="362">
        <v>236</v>
      </c>
      <c r="CW244" s="371">
        <f t="shared" ca="1" si="415"/>
        <v>0</v>
      </c>
      <c r="CX244" s="359">
        <f t="shared" ca="1" si="355"/>
        <v>0</v>
      </c>
      <c r="CY244" s="359">
        <f t="shared" ca="1" si="356"/>
        <v>0</v>
      </c>
      <c r="CZ244" s="359">
        <f t="shared" ca="1" si="357"/>
        <v>0</v>
      </c>
      <c r="DA244" s="359">
        <f t="shared" ca="1" si="358"/>
        <v>0</v>
      </c>
      <c r="DB244" s="359">
        <f t="shared" ca="1" si="391"/>
        <v>0</v>
      </c>
      <c r="DD244" s="362">
        <f t="shared" ca="1" si="416"/>
        <v>355</v>
      </c>
      <c r="DE244" s="362">
        <v>236</v>
      </c>
      <c r="DF244" s="371">
        <f t="shared" ca="1" si="417"/>
        <v>0</v>
      </c>
      <c r="DG244" s="359">
        <f t="shared" ca="1" si="359"/>
        <v>0</v>
      </c>
      <c r="DH244" s="359">
        <f t="shared" ca="1" si="360"/>
        <v>0</v>
      </c>
      <c r="DI244" s="359">
        <f t="shared" ca="1" si="361"/>
        <v>0</v>
      </c>
      <c r="DJ244" s="359">
        <f t="shared" ca="1" si="362"/>
        <v>0</v>
      </c>
      <c r="DK244" s="359">
        <f t="shared" ca="1" si="392"/>
        <v>0</v>
      </c>
      <c r="DM244" s="362">
        <f t="shared" ca="1" si="418"/>
        <v>355</v>
      </c>
      <c r="DN244" s="362">
        <v>236</v>
      </c>
      <c r="DO244" s="371">
        <f t="shared" ca="1" si="419"/>
        <v>0</v>
      </c>
      <c r="DP244" s="359">
        <f t="shared" ca="1" si="363"/>
        <v>0</v>
      </c>
      <c r="DQ244" s="359">
        <f t="shared" ca="1" si="364"/>
        <v>0</v>
      </c>
      <c r="DR244" s="359">
        <f t="shared" ca="1" si="365"/>
        <v>0</v>
      </c>
      <c r="DS244" s="359">
        <f t="shared" ca="1" si="366"/>
        <v>0</v>
      </c>
      <c r="DT244" s="359">
        <f t="shared" ca="1" si="393"/>
        <v>0</v>
      </c>
      <c r="DV244" s="362">
        <f t="shared" ca="1" si="420"/>
        <v>355</v>
      </c>
      <c r="DW244" s="362">
        <v>236</v>
      </c>
      <c r="DX244" s="371">
        <f t="shared" ca="1" si="421"/>
        <v>0</v>
      </c>
      <c r="DY244" s="359">
        <f t="shared" ca="1" si="367"/>
        <v>0</v>
      </c>
      <c r="DZ244" s="359">
        <f t="shared" ca="1" si="368"/>
        <v>0</v>
      </c>
      <c r="EA244" s="359">
        <f t="shared" ca="1" si="369"/>
        <v>0</v>
      </c>
      <c r="EB244" s="359">
        <f t="shared" ca="1" si="370"/>
        <v>0</v>
      </c>
      <c r="EC244" s="359">
        <f t="shared" ca="1" si="394"/>
        <v>0</v>
      </c>
      <c r="EE244" s="362">
        <f t="shared" ca="1" si="422"/>
        <v>355</v>
      </c>
      <c r="EF244" s="362">
        <v>236</v>
      </c>
      <c r="EG244" s="371">
        <f t="shared" ca="1" si="423"/>
        <v>0</v>
      </c>
      <c r="EH244" s="359">
        <f t="shared" ca="1" si="371"/>
        <v>0</v>
      </c>
      <c r="EI244" s="359">
        <f t="shared" ca="1" si="372"/>
        <v>0</v>
      </c>
      <c r="EJ244" s="359">
        <f t="shared" ca="1" si="373"/>
        <v>0</v>
      </c>
      <c r="EK244" s="359">
        <f t="shared" ca="1" si="374"/>
        <v>0</v>
      </c>
      <c r="EL244" s="359">
        <f t="shared" ca="1" si="395"/>
        <v>0</v>
      </c>
    </row>
    <row r="245" spans="7:142" x14ac:dyDescent="0.35">
      <c r="G245" s="372">
        <f ca="1">IFERROR(INDEX('Inflation Rates'!$A$16:$H$138,MATCH('TSP Traditional'!$H245,'Inflation Rates'!$A$16:$A$138,0),6)/INDEX('Inflation Rates'!$A$16:$H$138,MATCH('TSP Traditional'!$H245,'Inflation Rates'!$A$16:$A$138,0)-1,6)-1,G244)</f>
        <v>2.0999999999999908E-2</v>
      </c>
      <c r="H245" s="362">
        <f t="shared" ca="1" si="424"/>
        <v>2256</v>
      </c>
      <c r="I245" s="362">
        <f t="shared" ca="1" si="425"/>
        <v>356</v>
      </c>
      <c r="J245" s="362">
        <v>237</v>
      </c>
      <c r="K245" s="371">
        <f t="shared" ca="1" si="322"/>
        <v>0</v>
      </c>
      <c r="L245" s="359">
        <f t="shared" ca="1" si="375"/>
        <v>0</v>
      </c>
      <c r="M245" s="359">
        <f t="shared" ca="1" si="376"/>
        <v>0</v>
      </c>
      <c r="N245" s="359">
        <f t="shared" ca="1" si="377"/>
        <v>0</v>
      </c>
      <c r="O245" s="359">
        <f t="shared" ca="1" si="378"/>
        <v>0</v>
      </c>
      <c r="P245" s="359">
        <f t="shared" ca="1" si="396"/>
        <v>0</v>
      </c>
      <c r="R245" s="362">
        <f t="shared" ca="1" si="426"/>
        <v>356</v>
      </c>
      <c r="S245" s="362">
        <v>236</v>
      </c>
      <c r="T245" s="371">
        <f t="shared" ca="1" si="427"/>
        <v>0</v>
      </c>
      <c r="U245" s="359">
        <f t="shared" ca="1" si="379"/>
        <v>0</v>
      </c>
      <c r="V245" s="359">
        <f t="shared" ca="1" si="380"/>
        <v>0</v>
      </c>
      <c r="W245" s="359">
        <f t="shared" ca="1" si="381"/>
        <v>0</v>
      </c>
      <c r="X245" s="359">
        <f t="shared" ca="1" si="382"/>
        <v>0</v>
      </c>
      <c r="Y245" s="359">
        <f t="shared" ca="1" si="397"/>
        <v>0</v>
      </c>
      <c r="AA245" s="362">
        <f t="shared" ca="1" si="398"/>
        <v>356</v>
      </c>
      <c r="AB245" s="362">
        <v>237</v>
      </c>
      <c r="AC245" s="371">
        <f t="shared" ca="1" si="399"/>
        <v>0</v>
      </c>
      <c r="AD245" s="359">
        <f t="shared" ca="1" si="323"/>
        <v>0</v>
      </c>
      <c r="AE245" s="359">
        <f t="shared" ca="1" si="324"/>
        <v>0</v>
      </c>
      <c r="AF245" s="359">
        <f t="shared" ca="1" si="325"/>
        <v>0</v>
      </c>
      <c r="AG245" s="359">
        <f t="shared" ca="1" si="326"/>
        <v>0</v>
      </c>
      <c r="AH245" s="359">
        <f t="shared" ca="1" si="383"/>
        <v>0</v>
      </c>
      <c r="AJ245" s="362">
        <f t="shared" ca="1" si="400"/>
        <v>356</v>
      </c>
      <c r="AK245" s="362">
        <v>237</v>
      </c>
      <c r="AL245" s="371">
        <f t="shared" ca="1" si="401"/>
        <v>0</v>
      </c>
      <c r="AM245" s="359">
        <f t="shared" ca="1" si="327"/>
        <v>0</v>
      </c>
      <c r="AN245" s="359">
        <f t="shared" ca="1" si="328"/>
        <v>0</v>
      </c>
      <c r="AO245" s="359">
        <f t="shared" ca="1" si="329"/>
        <v>0</v>
      </c>
      <c r="AP245" s="359">
        <f t="shared" ca="1" si="330"/>
        <v>0</v>
      </c>
      <c r="AQ245" s="359">
        <f t="shared" ca="1" si="384"/>
        <v>0</v>
      </c>
      <c r="AS245" s="362">
        <f t="shared" ca="1" si="402"/>
        <v>356</v>
      </c>
      <c r="AT245" s="362">
        <v>237</v>
      </c>
      <c r="AU245" s="371">
        <f t="shared" ca="1" si="403"/>
        <v>0</v>
      </c>
      <c r="AV245" s="359">
        <f t="shared" ca="1" si="331"/>
        <v>0</v>
      </c>
      <c r="AW245" s="359">
        <f t="shared" ca="1" si="332"/>
        <v>0</v>
      </c>
      <c r="AX245" s="359">
        <f t="shared" ca="1" si="333"/>
        <v>0</v>
      </c>
      <c r="AY245" s="359">
        <f t="shared" ca="1" si="334"/>
        <v>0</v>
      </c>
      <c r="AZ245" s="359">
        <f t="shared" ca="1" si="385"/>
        <v>0</v>
      </c>
      <c r="BB245" s="362">
        <f t="shared" ca="1" si="404"/>
        <v>356</v>
      </c>
      <c r="BC245" s="362">
        <v>237</v>
      </c>
      <c r="BD245" s="371">
        <f t="shared" ca="1" si="405"/>
        <v>0</v>
      </c>
      <c r="BE245" s="359">
        <f t="shared" ca="1" si="335"/>
        <v>0</v>
      </c>
      <c r="BF245" s="359">
        <f t="shared" ca="1" si="336"/>
        <v>0</v>
      </c>
      <c r="BG245" s="359">
        <f t="shared" ca="1" si="337"/>
        <v>0</v>
      </c>
      <c r="BH245" s="359">
        <f t="shared" ca="1" si="338"/>
        <v>0</v>
      </c>
      <c r="BI245" s="359">
        <f t="shared" ca="1" si="386"/>
        <v>0</v>
      </c>
      <c r="BK245" s="362">
        <f t="shared" ca="1" si="406"/>
        <v>356</v>
      </c>
      <c r="BL245" s="362">
        <v>237</v>
      </c>
      <c r="BM245" s="371">
        <f t="shared" ca="1" si="407"/>
        <v>0</v>
      </c>
      <c r="BN245" s="359">
        <f t="shared" ca="1" si="339"/>
        <v>0</v>
      </c>
      <c r="BO245" s="359">
        <f t="shared" ca="1" si="340"/>
        <v>0</v>
      </c>
      <c r="BP245" s="359">
        <f t="shared" ca="1" si="341"/>
        <v>0</v>
      </c>
      <c r="BQ245" s="359">
        <f t="shared" ca="1" si="342"/>
        <v>0</v>
      </c>
      <c r="BR245" s="359">
        <f t="shared" ca="1" si="387"/>
        <v>0</v>
      </c>
      <c r="BT245" s="362">
        <f t="shared" ca="1" si="408"/>
        <v>356</v>
      </c>
      <c r="BU245" s="362">
        <v>237</v>
      </c>
      <c r="BV245" s="371">
        <f t="shared" ca="1" si="409"/>
        <v>0</v>
      </c>
      <c r="BW245" s="359">
        <f t="shared" ca="1" si="343"/>
        <v>0</v>
      </c>
      <c r="BX245" s="359">
        <f t="shared" ca="1" si="344"/>
        <v>0</v>
      </c>
      <c r="BY245" s="359">
        <f t="shared" ca="1" si="345"/>
        <v>0</v>
      </c>
      <c r="BZ245" s="359">
        <f t="shared" ca="1" si="346"/>
        <v>0</v>
      </c>
      <c r="CA245" s="359">
        <f t="shared" ca="1" si="388"/>
        <v>0</v>
      </c>
      <c r="CC245" s="362">
        <f t="shared" ca="1" si="410"/>
        <v>356</v>
      </c>
      <c r="CD245" s="362">
        <v>237</v>
      </c>
      <c r="CE245" s="371">
        <f t="shared" ca="1" si="411"/>
        <v>0</v>
      </c>
      <c r="CF245" s="359">
        <f t="shared" ca="1" si="347"/>
        <v>0</v>
      </c>
      <c r="CG245" s="359">
        <f t="shared" ca="1" si="348"/>
        <v>0</v>
      </c>
      <c r="CH245" s="359">
        <f t="shared" ca="1" si="349"/>
        <v>0</v>
      </c>
      <c r="CI245" s="359">
        <f t="shared" ca="1" si="350"/>
        <v>0</v>
      </c>
      <c r="CJ245" s="359">
        <f t="shared" ca="1" si="389"/>
        <v>0</v>
      </c>
      <c r="CL245" s="362">
        <f t="shared" ca="1" si="412"/>
        <v>356</v>
      </c>
      <c r="CM245" s="362">
        <v>237</v>
      </c>
      <c r="CN245" s="371">
        <f t="shared" ca="1" si="413"/>
        <v>0</v>
      </c>
      <c r="CO245" s="359">
        <f t="shared" ca="1" si="351"/>
        <v>0</v>
      </c>
      <c r="CP245" s="359">
        <f t="shared" ca="1" si="352"/>
        <v>0</v>
      </c>
      <c r="CQ245" s="359">
        <f t="shared" ca="1" si="353"/>
        <v>0</v>
      </c>
      <c r="CR245" s="359">
        <f t="shared" ca="1" si="354"/>
        <v>0</v>
      </c>
      <c r="CS245" s="359">
        <f t="shared" ca="1" si="390"/>
        <v>0</v>
      </c>
      <c r="CU245" s="362">
        <f t="shared" ca="1" si="414"/>
        <v>356</v>
      </c>
      <c r="CV245" s="362">
        <v>237</v>
      </c>
      <c r="CW245" s="371">
        <f t="shared" ca="1" si="415"/>
        <v>0</v>
      </c>
      <c r="CX245" s="359">
        <f t="shared" ca="1" si="355"/>
        <v>0</v>
      </c>
      <c r="CY245" s="359">
        <f t="shared" ca="1" si="356"/>
        <v>0</v>
      </c>
      <c r="CZ245" s="359">
        <f t="shared" ca="1" si="357"/>
        <v>0</v>
      </c>
      <c r="DA245" s="359">
        <f t="shared" ca="1" si="358"/>
        <v>0</v>
      </c>
      <c r="DB245" s="359">
        <f t="shared" ca="1" si="391"/>
        <v>0</v>
      </c>
      <c r="DD245" s="362">
        <f t="shared" ca="1" si="416"/>
        <v>356</v>
      </c>
      <c r="DE245" s="362">
        <v>237</v>
      </c>
      <c r="DF245" s="371">
        <f t="shared" ca="1" si="417"/>
        <v>0</v>
      </c>
      <c r="DG245" s="359">
        <f t="shared" ca="1" si="359"/>
        <v>0</v>
      </c>
      <c r="DH245" s="359">
        <f t="shared" ca="1" si="360"/>
        <v>0</v>
      </c>
      <c r="DI245" s="359">
        <f t="shared" ca="1" si="361"/>
        <v>0</v>
      </c>
      <c r="DJ245" s="359">
        <f t="shared" ca="1" si="362"/>
        <v>0</v>
      </c>
      <c r="DK245" s="359">
        <f t="shared" ca="1" si="392"/>
        <v>0</v>
      </c>
      <c r="DM245" s="362">
        <f t="shared" ca="1" si="418"/>
        <v>356</v>
      </c>
      <c r="DN245" s="362">
        <v>237</v>
      </c>
      <c r="DO245" s="371">
        <f t="shared" ca="1" si="419"/>
        <v>0</v>
      </c>
      <c r="DP245" s="359">
        <f t="shared" ca="1" si="363"/>
        <v>0</v>
      </c>
      <c r="DQ245" s="359">
        <f t="shared" ca="1" si="364"/>
        <v>0</v>
      </c>
      <c r="DR245" s="359">
        <f t="shared" ca="1" si="365"/>
        <v>0</v>
      </c>
      <c r="DS245" s="359">
        <f t="shared" ca="1" si="366"/>
        <v>0</v>
      </c>
      <c r="DT245" s="359">
        <f t="shared" ca="1" si="393"/>
        <v>0</v>
      </c>
      <c r="DV245" s="362">
        <f t="shared" ca="1" si="420"/>
        <v>356</v>
      </c>
      <c r="DW245" s="362">
        <v>237</v>
      </c>
      <c r="DX245" s="371">
        <f t="shared" ca="1" si="421"/>
        <v>0</v>
      </c>
      <c r="DY245" s="359">
        <f t="shared" ca="1" si="367"/>
        <v>0</v>
      </c>
      <c r="DZ245" s="359">
        <f t="shared" ca="1" si="368"/>
        <v>0</v>
      </c>
      <c r="EA245" s="359">
        <f t="shared" ca="1" si="369"/>
        <v>0</v>
      </c>
      <c r="EB245" s="359">
        <f t="shared" ca="1" si="370"/>
        <v>0</v>
      </c>
      <c r="EC245" s="359">
        <f t="shared" ca="1" si="394"/>
        <v>0</v>
      </c>
      <c r="EE245" s="362">
        <f t="shared" ca="1" si="422"/>
        <v>356</v>
      </c>
      <c r="EF245" s="362">
        <v>237</v>
      </c>
      <c r="EG245" s="371">
        <f t="shared" ca="1" si="423"/>
        <v>0</v>
      </c>
      <c r="EH245" s="359">
        <f t="shared" ca="1" si="371"/>
        <v>0</v>
      </c>
      <c r="EI245" s="359">
        <f t="shared" ca="1" si="372"/>
        <v>0</v>
      </c>
      <c r="EJ245" s="359">
        <f t="shared" ca="1" si="373"/>
        <v>0</v>
      </c>
      <c r="EK245" s="359">
        <f t="shared" ca="1" si="374"/>
        <v>0</v>
      </c>
      <c r="EL245" s="359">
        <f t="shared" ca="1" si="395"/>
        <v>0</v>
      </c>
    </row>
    <row r="246" spans="7:142" x14ac:dyDescent="0.35">
      <c r="G246" s="372">
        <f ca="1">IFERROR(INDEX('Inflation Rates'!$A$16:$H$138,MATCH('TSP Traditional'!$H246,'Inflation Rates'!$A$16:$A$138,0),6)/INDEX('Inflation Rates'!$A$16:$H$138,MATCH('TSP Traditional'!$H246,'Inflation Rates'!$A$16:$A$138,0)-1,6)-1,G245)</f>
        <v>2.0999999999999908E-2</v>
      </c>
      <c r="H246" s="362">
        <f t="shared" ca="1" si="424"/>
        <v>2257</v>
      </c>
      <c r="I246" s="362">
        <f t="shared" ca="1" si="425"/>
        <v>357</v>
      </c>
      <c r="J246" s="362">
        <v>238</v>
      </c>
      <c r="K246" s="371">
        <f t="shared" ca="1" si="322"/>
        <v>0</v>
      </c>
      <c r="L246" s="359">
        <f t="shared" ca="1" si="375"/>
        <v>0</v>
      </c>
      <c r="M246" s="359">
        <f t="shared" ca="1" si="376"/>
        <v>0</v>
      </c>
      <c r="N246" s="359">
        <f t="shared" ca="1" si="377"/>
        <v>0</v>
      </c>
      <c r="O246" s="359">
        <f t="shared" ca="1" si="378"/>
        <v>0</v>
      </c>
      <c r="P246" s="359">
        <f t="shared" ca="1" si="396"/>
        <v>0</v>
      </c>
      <c r="R246" s="362">
        <f t="shared" ca="1" si="426"/>
        <v>357</v>
      </c>
      <c r="S246" s="362">
        <v>237</v>
      </c>
      <c r="T246" s="371">
        <f t="shared" ca="1" si="427"/>
        <v>0</v>
      </c>
      <c r="U246" s="359">
        <f t="shared" ca="1" si="379"/>
        <v>0</v>
      </c>
      <c r="V246" s="359">
        <f t="shared" ca="1" si="380"/>
        <v>0</v>
      </c>
      <c r="W246" s="359">
        <f t="shared" ca="1" si="381"/>
        <v>0</v>
      </c>
      <c r="X246" s="359">
        <f t="shared" ca="1" si="382"/>
        <v>0</v>
      </c>
      <c r="Y246" s="359">
        <f t="shared" ca="1" si="397"/>
        <v>0</v>
      </c>
      <c r="AA246" s="362">
        <f t="shared" ca="1" si="398"/>
        <v>357</v>
      </c>
      <c r="AB246" s="362">
        <v>238</v>
      </c>
      <c r="AC246" s="371">
        <f t="shared" ca="1" si="399"/>
        <v>0</v>
      </c>
      <c r="AD246" s="359">
        <f t="shared" ca="1" si="323"/>
        <v>0</v>
      </c>
      <c r="AE246" s="359">
        <f t="shared" ca="1" si="324"/>
        <v>0</v>
      </c>
      <c r="AF246" s="359">
        <f t="shared" ca="1" si="325"/>
        <v>0</v>
      </c>
      <c r="AG246" s="359">
        <f t="shared" ca="1" si="326"/>
        <v>0</v>
      </c>
      <c r="AH246" s="359">
        <f t="shared" ca="1" si="383"/>
        <v>0</v>
      </c>
      <c r="AJ246" s="362">
        <f t="shared" ca="1" si="400"/>
        <v>357</v>
      </c>
      <c r="AK246" s="362">
        <v>238</v>
      </c>
      <c r="AL246" s="371">
        <f t="shared" ca="1" si="401"/>
        <v>0</v>
      </c>
      <c r="AM246" s="359">
        <f t="shared" ca="1" si="327"/>
        <v>0</v>
      </c>
      <c r="AN246" s="359">
        <f t="shared" ca="1" si="328"/>
        <v>0</v>
      </c>
      <c r="AO246" s="359">
        <f t="shared" ca="1" si="329"/>
        <v>0</v>
      </c>
      <c r="AP246" s="359">
        <f t="shared" ca="1" si="330"/>
        <v>0</v>
      </c>
      <c r="AQ246" s="359">
        <f t="shared" ca="1" si="384"/>
        <v>0</v>
      </c>
      <c r="AS246" s="362">
        <f t="shared" ca="1" si="402"/>
        <v>357</v>
      </c>
      <c r="AT246" s="362">
        <v>238</v>
      </c>
      <c r="AU246" s="371">
        <f t="shared" ca="1" si="403"/>
        <v>0</v>
      </c>
      <c r="AV246" s="359">
        <f t="shared" ca="1" si="331"/>
        <v>0</v>
      </c>
      <c r="AW246" s="359">
        <f t="shared" ca="1" si="332"/>
        <v>0</v>
      </c>
      <c r="AX246" s="359">
        <f t="shared" ca="1" si="333"/>
        <v>0</v>
      </c>
      <c r="AY246" s="359">
        <f t="shared" ca="1" si="334"/>
        <v>0</v>
      </c>
      <c r="AZ246" s="359">
        <f t="shared" ca="1" si="385"/>
        <v>0</v>
      </c>
      <c r="BB246" s="362">
        <f t="shared" ca="1" si="404"/>
        <v>357</v>
      </c>
      <c r="BC246" s="362">
        <v>238</v>
      </c>
      <c r="BD246" s="371">
        <f t="shared" ca="1" si="405"/>
        <v>0</v>
      </c>
      <c r="BE246" s="359">
        <f t="shared" ca="1" si="335"/>
        <v>0</v>
      </c>
      <c r="BF246" s="359">
        <f t="shared" ca="1" si="336"/>
        <v>0</v>
      </c>
      <c r="BG246" s="359">
        <f t="shared" ca="1" si="337"/>
        <v>0</v>
      </c>
      <c r="BH246" s="359">
        <f t="shared" ca="1" si="338"/>
        <v>0</v>
      </c>
      <c r="BI246" s="359">
        <f t="shared" ca="1" si="386"/>
        <v>0</v>
      </c>
      <c r="BK246" s="362">
        <f t="shared" ca="1" si="406"/>
        <v>357</v>
      </c>
      <c r="BL246" s="362">
        <v>238</v>
      </c>
      <c r="BM246" s="371">
        <f t="shared" ca="1" si="407"/>
        <v>0</v>
      </c>
      <c r="BN246" s="359">
        <f t="shared" ca="1" si="339"/>
        <v>0</v>
      </c>
      <c r="BO246" s="359">
        <f t="shared" ca="1" si="340"/>
        <v>0</v>
      </c>
      <c r="BP246" s="359">
        <f t="shared" ca="1" si="341"/>
        <v>0</v>
      </c>
      <c r="BQ246" s="359">
        <f t="shared" ca="1" si="342"/>
        <v>0</v>
      </c>
      <c r="BR246" s="359">
        <f t="shared" ca="1" si="387"/>
        <v>0</v>
      </c>
      <c r="BT246" s="362">
        <f t="shared" ca="1" si="408"/>
        <v>357</v>
      </c>
      <c r="BU246" s="362">
        <v>238</v>
      </c>
      <c r="BV246" s="371">
        <f t="shared" ca="1" si="409"/>
        <v>0</v>
      </c>
      <c r="BW246" s="359">
        <f t="shared" ca="1" si="343"/>
        <v>0</v>
      </c>
      <c r="BX246" s="359">
        <f t="shared" ca="1" si="344"/>
        <v>0</v>
      </c>
      <c r="BY246" s="359">
        <f t="shared" ca="1" si="345"/>
        <v>0</v>
      </c>
      <c r="BZ246" s="359">
        <f t="shared" ca="1" si="346"/>
        <v>0</v>
      </c>
      <c r="CA246" s="359">
        <f t="shared" ca="1" si="388"/>
        <v>0</v>
      </c>
      <c r="CC246" s="362">
        <f t="shared" ca="1" si="410"/>
        <v>357</v>
      </c>
      <c r="CD246" s="362">
        <v>238</v>
      </c>
      <c r="CE246" s="371">
        <f t="shared" ca="1" si="411"/>
        <v>0</v>
      </c>
      <c r="CF246" s="359">
        <f t="shared" ca="1" si="347"/>
        <v>0</v>
      </c>
      <c r="CG246" s="359">
        <f t="shared" ca="1" si="348"/>
        <v>0</v>
      </c>
      <c r="CH246" s="359">
        <f t="shared" ca="1" si="349"/>
        <v>0</v>
      </c>
      <c r="CI246" s="359">
        <f t="shared" ca="1" si="350"/>
        <v>0</v>
      </c>
      <c r="CJ246" s="359">
        <f t="shared" ca="1" si="389"/>
        <v>0</v>
      </c>
      <c r="CL246" s="362">
        <f t="shared" ca="1" si="412"/>
        <v>357</v>
      </c>
      <c r="CM246" s="362">
        <v>238</v>
      </c>
      <c r="CN246" s="371">
        <f t="shared" ca="1" si="413"/>
        <v>0</v>
      </c>
      <c r="CO246" s="359">
        <f t="shared" ca="1" si="351"/>
        <v>0</v>
      </c>
      <c r="CP246" s="359">
        <f t="shared" ca="1" si="352"/>
        <v>0</v>
      </c>
      <c r="CQ246" s="359">
        <f t="shared" ca="1" si="353"/>
        <v>0</v>
      </c>
      <c r="CR246" s="359">
        <f t="shared" ca="1" si="354"/>
        <v>0</v>
      </c>
      <c r="CS246" s="359">
        <f t="shared" ca="1" si="390"/>
        <v>0</v>
      </c>
      <c r="CU246" s="362">
        <f t="shared" ca="1" si="414"/>
        <v>357</v>
      </c>
      <c r="CV246" s="362">
        <v>238</v>
      </c>
      <c r="CW246" s="371">
        <f t="shared" ca="1" si="415"/>
        <v>0</v>
      </c>
      <c r="CX246" s="359">
        <f t="shared" ca="1" si="355"/>
        <v>0</v>
      </c>
      <c r="CY246" s="359">
        <f t="shared" ca="1" si="356"/>
        <v>0</v>
      </c>
      <c r="CZ246" s="359">
        <f t="shared" ca="1" si="357"/>
        <v>0</v>
      </c>
      <c r="DA246" s="359">
        <f t="shared" ca="1" si="358"/>
        <v>0</v>
      </c>
      <c r="DB246" s="359">
        <f t="shared" ca="1" si="391"/>
        <v>0</v>
      </c>
      <c r="DD246" s="362">
        <f t="shared" ca="1" si="416"/>
        <v>357</v>
      </c>
      <c r="DE246" s="362">
        <v>238</v>
      </c>
      <c r="DF246" s="371">
        <f t="shared" ca="1" si="417"/>
        <v>0</v>
      </c>
      <c r="DG246" s="359">
        <f t="shared" ca="1" si="359"/>
        <v>0</v>
      </c>
      <c r="DH246" s="359">
        <f t="shared" ca="1" si="360"/>
        <v>0</v>
      </c>
      <c r="DI246" s="359">
        <f t="shared" ca="1" si="361"/>
        <v>0</v>
      </c>
      <c r="DJ246" s="359">
        <f t="shared" ca="1" si="362"/>
        <v>0</v>
      </c>
      <c r="DK246" s="359">
        <f t="shared" ca="1" si="392"/>
        <v>0</v>
      </c>
      <c r="DM246" s="362">
        <f t="shared" ca="1" si="418"/>
        <v>357</v>
      </c>
      <c r="DN246" s="362">
        <v>238</v>
      </c>
      <c r="DO246" s="371">
        <f t="shared" ca="1" si="419"/>
        <v>0</v>
      </c>
      <c r="DP246" s="359">
        <f t="shared" ca="1" si="363"/>
        <v>0</v>
      </c>
      <c r="DQ246" s="359">
        <f t="shared" ca="1" si="364"/>
        <v>0</v>
      </c>
      <c r="DR246" s="359">
        <f t="shared" ca="1" si="365"/>
        <v>0</v>
      </c>
      <c r="DS246" s="359">
        <f t="shared" ca="1" si="366"/>
        <v>0</v>
      </c>
      <c r="DT246" s="359">
        <f t="shared" ca="1" si="393"/>
        <v>0</v>
      </c>
      <c r="DV246" s="362">
        <f t="shared" ca="1" si="420"/>
        <v>357</v>
      </c>
      <c r="DW246" s="362">
        <v>238</v>
      </c>
      <c r="DX246" s="371">
        <f t="shared" ca="1" si="421"/>
        <v>0</v>
      </c>
      <c r="DY246" s="359">
        <f t="shared" ca="1" si="367"/>
        <v>0</v>
      </c>
      <c r="DZ246" s="359">
        <f t="shared" ca="1" si="368"/>
        <v>0</v>
      </c>
      <c r="EA246" s="359">
        <f t="shared" ca="1" si="369"/>
        <v>0</v>
      </c>
      <c r="EB246" s="359">
        <f t="shared" ca="1" si="370"/>
        <v>0</v>
      </c>
      <c r="EC246" s="359">
        <f t="shared" ca="1" si="394"/>
        <v>0</v>
      </c>
      <c r="EE246" s="362">
        <f t="shared" ca="1" si="422"/>
        <v>357</v>
      </c>
      <c r="EF246" s="362">
        <v>238</v>
      </c>
      <c r="EG246" s="371">
        <f t="shared" ca="1" si="423"/>
        <v>0</v>
      </c>
      <c r="EH246" s="359">
        <f t="shared" ca="1" si="371"/>
        <v>0</v>
      </c>
      <c r="EI246" s="359">
        <f t="shared" ca="1" si="372"/>
        <v>0</v>
      </c>
      <c r="EJ246" s="359">
        <f t="shared" ca="1" si="373"/>
        <v>0</v>
      </c>
      <c r="EK246" s="359">
        <f t="shared" ca="1" si="374"/>
        <v>0</v>
      </c>
      <c r="EL246" s="359">
        <f t="shared" ca="1" si="395"/>
        <v>0</v>
      </c>
    </row>
    <row r="247" spans="7:142" x14ac:dyDescent="0.35">
      <c r="G247" s="372">
        <f ca="1">IFERROR(INDEX('Inflation Rates'!$A$16:$H$138,MATCH('TSP Traditional'!$H247,'Inflation Rates'!$A$16:$A$138,0),6)/INDEX('Inflation Rates'!$A$16:$H$138,MATCH('TSP Traditional'!$H247,'Inflation Rates'!$A$16:$A$138,0)-1,6)-1,G246)</f>
        <v>2.0999999999999908E-2</v>
      </c>
      <c r="H247" s="362">
        <f t="shared" ca="1" si="424"/>
        <v>2258</v>
      </c>
      <c r="I247" s="362">
        <f t="shared" ca="1" si="425"/>
        <v>358</v>
      </c>
      <c r="J247" s="362">
        <v>239</v>
      </c>
      <c r="K247" s="371">
        <f t="shared" ca="1" si="322"/>
        <v>0</v>
      </c>
      <c r="L247" s="359">
        <f t="shared" ca="1" si="375"/>
        <v>0</v>
      </c>
      <c r="M247" s="359">
        <f t="shared" ca="1" si="376"/>
        <v>0</v>
      </c>
      <c r="N247" s="359">
        <f t="shared" ca="1" si="377"/>
        <v>0</v>
      </c>
      <c r="O247" s="359">
        <f t="shared" ca="1" si="378"/>
        <v>0</v>
      </c>
      <c r="P247" s="359">
        <f t="shared" ca="1" si="396"/>
        <v>0</v>
      </c>
      <c r="R247" s="362">
        <f t="shared" ca="1" si="426"/>
        <v>358</v>
      </c>
      <c r="S247" s="362">
        <v>238</v>
      </c>
      <c r="T247" s="371">
        <f t="shared" ca="1" si="427"/>
        <v>0</v>
      </c>
      <c r="U247" s="359">
        <f t="shared" ca="1" si="379"/>
        <v>0</v>
      </c>
      <c r="V247" s="359">
        <f t="shared" ca="1" si="380"/>
        <v>0</v>
      </c>
      <c r="W247" s="359">
        <f t="shared" ca="1" si="381"/>
        <v>0</v>
      </c>
      <c r="X247" s="359">
        <f t="shared" ca="1" si="382"/>
        <v>0</v>
      </c>
      <c r="Y247" s="359">
        <f t="shared" ca="1" si="397"/>
        <v>0</v>
      </c>
      <c r="AA247" s="362">
        <f t="shared" ca="1" si="398"/>
        <v>358</v>
      </c>
      <c r="AB247" s="362">
        <v>239</v>
      </c>
      <c r="AC247" s="371">
        <f t="shared" ca="1" si="399"/>
        <v>0</v>
      </c>
      <c r="AD247" s="359">
        <f t="shared" ca="1" si="323"/>
        <v>0</v>
      </c>
      <c r="AE247" s="359">
        <f t="shared" ca="1" si="324"/>
        <v>0</v>
      </c>
      <c r="AF247" s="359">
        <f t="shared" ca="1" si="325"/>
        <v>0</v>
      </c>
      <c r="AG247" s="359">
        <f t="shared" ca="1" si="326"/>
        <v>0</v>
      </c>
      <c r="AH247" s="359">
        <f t="shared" ca="1" si="383"/>
        <v>0</v>
      </c>
      <c r="AJ247" s="362">
        <f t="shared" ca="1" si="400"/>
        <v>358</v>
      </c>
      <c r="AK247" s="362">
        <v>239</v>
      </c>
      <c r="AL247" s="371">
        <f t="shared" ca="1" si="401"/>
        <v>0</v>
      </c>
      <c r="AM247" s="359">
        <f t="shared" ca="1" si="327"/>
        <v>0</v>
      </c>
      <c r="AN247" s="359">
        <f t="shared" ca="1" si="328"/>
        <v>0</v>
      </c>
      <c r="AO247" s="359">
        <f t="shared" ca="1" si="329"/>
        <v>0</v>
      </c>
      <c r="AP247" s="359">
        <f t="shared" ca="1" si="330"/>
        <v>0</v>
      </c>
      <c r="AQ247" s="359">
        <f t="shared" ca="1" si="384"/>
        <v>0</v>
      </c>
      <c r="AS247" s="362">
        <f t="shared" ca="1" si="402"/>
        <v>358</v>
      </c>
      <c r="AT247" s="362">
        <v>239</v>
      </c>
      <c r="AU247" s="371">
        <f t="shared" ca="1" si="403"/>
        <v>0</v>
      </c>
      <c r="AV247" s="359">
        <f t="shared" ca="1" si="331"/>
        <v>0</v>
      </c>
      <c r="AW247" s="359">
        <f t="shared" ca="1" si="332"/>
        <v>0</v>
      </c>
      <c r="AX247" s="359">
        <f t="shared" ca="1" si="333"/>
        <v>0</v>
      </c>
      <c r="AY247" s="359">
        <f t="shared" ca="1" si="334"/>
        <v>0</v>
      </c>
      <c r="AZ247" s="359">
        <f t="shared" ca="1" si="385"/>
        <v>0</v>
      </c>
      <c r="BB247" s="362">
        <f t="shared" ca="1" si="404"/>
        <v>358</v>
      </c>
      <c r="BC247" s="362">
        <v>239</v>
      </c>
      <c r="BD247" s="371">
        <f t="shared" ca="1" si="405"/>
        <v>0</v>
      </c>
      <c r="BE247" s="359">
        <f t="shared" ca="1" si="335"/>
        <v>0</v>
      </c>
      <c r="BF247" s="359">
        <f t="shared" ca="1" si="336"/>
        <v>0</v>
      </c>
      <c r="BG247" s="359">
        <f t="shared" ca="1" si="337"/>
        <v>0</v>
      </c>
      <c r="BH247" s="359">
        <f t="shared" ca="1" si="338"/>
        <v>0</v>
      </c>
      <c r="BI247" s="359">
        <f t="shared" ca="1" si="386"/>
        <v>0</v>
      </c>
      <c r="BK247" s="362">
        <f t="shared" ca="1" si="406"/>
        <v>358</v>
      </c>
      <c r="BL247" s="362">
        <v>239</v>
      </c>
      <c r="BM247" s="371">
        <f t="shared" ca="1" si="407"/>
        <v>0</v>
      </c>
      <c r="BN247" s="359">
        <f t="shared" ca="1" si="339"/>
        <v>0</v>
      </c>
      <c r="BO247" s="359">
        <f t="shared" ca="1" si="340"/>
        <v>0</v>
      </c>
      <c r="BP247" s="359">
        <f t="shared" ca="1" si="341"/>
        <v>0</v>
      </c>
      <c r="BQ247" s="359">
        <f t="shared" ca="1" si="342"/>
        <v>0</v>
      </c>
      <c r="BR247" s="359">
        <f t="shared" ca="1" si="387"/>
        <v>0</v>
      </c>
      <c r="BT247" s="362">
        <f t="shared" ca="1" si="408"/>
        <v>358</v>
      </c>
      <c r="BU247" s="362">
        <v>239</v>
      </c>
      <c r="BV247" s="371">
        <f t="shared" ca="1" si="409"/>
        <v>0</v>
      </c>
      <c r="BW247" s="359">
        <f t="shared" ca="1" si="343"/>
        <v>0</v>
      </c>
      <c r="BX247" s="359">
        <f t="shared" ca="1" si="344"/>
        <v>0</v>
      </c>
      <c r="BY247" s="359">
        <f t="shared" ca="1" si="345"/>
        <v>0</v>
      </c>
      <c r="BZ247" s="359">
        <f t="shared" ca="1" si="346"/>
        <v>0</v>
      </c>
      <c r="CA247" s="359">
        <f t="shared" ca="1" si="388"/>
        <v>0</v>
      </c>
      <c r="CC247" s="362">
        <f t="shared" ca="1" si="410"/>
        <v>358</v>
      </c>
      <c r="CD247" s="362">
        <v>239</v>
      </c>
      <c r="CE247" s="371">
        <f t="shared" ca="1" si="411"/>
        <v>0</v>
      </c>
      <c r="CF247" s="359">
        <f t="shared" ca="1" si="347"/>
        <v>0</v>
      </c>
      <c r="CG247" s="359">
        <f t="shared" ca="1" si="348"/>
        <v>0</v>
      </c>
      <c r="CH247" s="359">
        <f t="shared" ca="1" si="349"/>
        <v>0</v>
      </c>
      <c r="CI247" s="359">
        <f t="shared" ca="1" si="350"/>
        <v>0</v>
      </c>
      <c r="CJ247" s="359">
        <f t="shared" ca="1" si="389"/>
        <v>0</v>
      </c>
      <c r="CL247" s="362">
        <f t="shared" ca="1" si="412"/>
        <v>358</v>
      </c>
      <c r="CM247" s="362">
        <v>239</v>
      </c>
      <c r="CN247" s="371">
        <f t="shared" ca="1" si="413"/>
        <v>0</v>
      </c>
      <c r="CO247" s="359">
        <f t="shared" ca="1" si="351"/>
        <v>0</v>
      </c>
      <c r="CP247" s="359">
        <f t="shared" ca="1" si="352"/>
        <v>0</v>
      </c>
      <c r="CQ247" s="359">
        <f t="shared" ca="1" si="353"/>
        <v>0</v>
      </c>
      <c r="CR247" s="359">
        <f t="shared" ca="1" si="354"/>
        <v>0</v>
      </c>
      <c r="CS247" s="359">
        <f t="shared" ca="1" si="390"/>
        <v>0</v>
      </c>
      <c r="CU247" s="362">
        <f t="shared" ca="1" si="414"/>
        <v>358</v>
      </c>
      <c r="CV247" s="362">
        <v>239</v>
      </c>
      <c r="CW247" s="371">
        <f t="shared" ca="1" si="415"/>
        <v>0</v>
      </c>
      <c r="CX247" s="359">
        <f t="shared" ca="1" si="355"/>
        <v>0</v>
      </c>
      <c r="CY247" s="359">
        <f t="shared" ca="1" si="356"/>
        <v>0</v>
      </c>
      <c r="CZ247" s="359">
        <f t="shared" ca="1" si="357"/>
        <v>0</v>
      </c>
      <c r="DA247" s="359">
        <f t="shared" ca="1" si="358"/>
        <v>0</v>
      </c>
      <c r="DB247" s="359">
        <f t="shared" ca="1" si="391"/>
        <v>0</v>
      </c>
      <c r="DD247" s="362">
        <f t="shared" ca="1" si="416"/>
        <v>358</v>
      </c>
      <c r="DE247" s="362">
        <v>239</v>
      </c>
      <c r="DF247" s="371">
        <f t="shared" ca="1" si="417"/>
        <v>0</v>
      </c>
      <c r="DG247" s="359">
        <f t="shared" ca="1" si="359"/>
        <v>0</v>
      </c>
      <c r="DH247" s="359">
        <f t="shared" ca="1" si="360"/>
        <v>0</v>
      </c>
      <c r="DI247" s="359">
        <f t="shared" ca="1" si="361"/>
        <v>0</v>
      </c>
      <c r="DJ247" s="359">
        <f t="shared" ca="1" si="362"/>
        <v>0</v>
      </c>
      <c r="DK247" s="359">
        <f t="shared" ca="1" si="392"/>
        <v>0</v>
      </c>
      <c r="DM247" s="362">
        <f t="shared" ca="1" si="418"/>
        <v>358</v>
      </c>
      <c r="DN247" s="362">
        <v>239</v>
      </c>
      <c r="DO247" s="371">
        <f t="shared" ca="1" si="419"/>
        <v>0</v>
      </c>
      <c r="DP247" s="359">
        <f t="shared" ca="1" si="363"/>
        <v>0</v>
      </c>
      <c r="DQ247" s="359">
        <f t="shared" ca="1" si="364"/>
        <v>0</v>
      </c>
      <c r="DR247" s="359">
        <f t="shared" ca="1" si="365"/>
        <v>0</v>
      </c>
      <c r="DS247" s="359">
        <f t="shared" ca="1" si="366"/>
        <v>0</v>
      </c>
      <c r="DT247" s="359">
        <f t="shared" ca="1" si="393"/>
        <v>0</v>
      </c>
      <c r="DV247" s="362">
        <f t="shared" ca="1" si="420"/>
        <v>358</v>
      </c>
      <c r="DW247" s="362">
        <v>239</v>
      </c>
      <c r="DX247" s="371">
        <f t="shared" ca="1" si="421"/>
        <v>0</v>
      </c>
      <c r="DY247" s="359">
        <f t="shared" ca="1" si="367"/>
        <v>0</v>
      </c>
      <c r="DZ247" s="359">
        <f t="shared" ca="1" si="368"/>
        <v>0</v>
      </c>
      <c r="EA247" s="359">
        <f t="shared" ca="1" si="369"/>
        <v>0</v>
      </c>
      <c r="EB247" s="359">
        <f t="shared" ca="1" si="370"/>
        <v>0</v>
      </c>
      <c r="EC247" s="359">
        <f t="shared" ca="1" si="394"/>
        <v>0</v>
      </c>
      <c r="EE247" s="362">
        <f t="shared" ca="1" si="422"/>
        <v>358</v>
      </c>
      <c r="EF247" s="362">
        <v>239</v>
      </c>
      <c r="EG247" s="371">
        <f t="shared" ca="1" si="423"/>
        <v>0</v>
      </c>
      <c r="EH247" s="359">
        <f t="shared" ca="1" si="371"/>
        <v>0</v>
      </c>
      <c r="EI247" s="359">
        <f t="shared" ca="1" si="372"/>
        <v>0</v>
      </c>
      <c r="EJ247" s="359">
        <f t="shared" ca="1" si="373"/>
        <v>0</v>
      </c>
      <c r="EK247" s="359">
        <f t="shared" ca="1" si="374"/>
        <v>0</v>
      </c>
      <c r="EL247" s="359">
        <f t="shared" ca="1" si="395"/>
        <v>0</v>
      </c>
    </row>
    <row r="248" spans="7:142" x14ac:dyDescent="0.35">
      <c r="G248" s="372">
        <f ca="1">IFERROR(INDEX('Inflation Rates'!$A$16:$H$138,MATCH('TSP Traditional'!$H248,'Inflation Rates'!$A$16:$A$138,0),6)/INDEX('Inflation Rates'!$A$16:$H$138,MATCH('TSP Traditional'!$H248,'Inflation Rates'!$A$16:$A$138,0)-1,6)-1,G247)</f>
        <v>2.0999999999999908E-2</v>
      </c>
      <c r="H248" s="362">
        <f t="shared" ca="1" si="424"/>
        <v>2259</v>
      </c>
      <c r="I248" s="362">
        <f t="shared" ca="1" si="425"/>
        <v>359</v>
      </c>
      <c r="J248" s="362">
        <v>240</v>
      </c>
      <c r="K248" s="371">
        <f t="shared" ca="1" si="322"/>
        <v>0</v>
      </c>
      <c r="L248" s="359">
        <f t="shared" ca="1" si="375"/>
        <v>0</v>
      </c>
      <c r="M248" s="359">
        <f t="shared" ca="1" si="376"/>
        <v>0</v>
      </c>
      <c r="N248" s="359">
        <f t="shared" ca="1" si="377"/>
        <v>0</v>
      </c>
      <c r="O248" s="359">
        <f t="shared" ca="1" si="378"/>
        <v>0</v>
      </c>
      <c r="P248" s="359">
        <f t="shared" ca="1" si="396"/>
        <v>0</v>
      </c>
      <c r="R248" s="362">
        <f t="shared" ca="1" si="426"/>
        <v>359</v>
      </c>
      <c r="S248" s="362">
        <v>239</v>
      </c>
      <c r="T248" s="371">
        <f t="shared" ca="1" si="427"/>
        <v>0</v>
      </c>
      <c r="U248" s="359">
        <f t="shared" ca="1" si="379"/>
        <v>0</v>
      </c>
      <c r="V248" s="359">
        <f t="shared" ca="1" si="380"/>
        <v>0</v>
      </c>
      <c r="W248" s="359">
        <f t="shared" ca="1" si="381"/>
        <v>0</v>
      </c>
      <c r="X248" s="359">
        <f t="shared" ca="1" si="382"/>
        <v>0</v>
      </c>
      <c r="Y248" s="359">
        <f t="shared" ca="1" si="397"/>
        <v>0</v>
      </c>
      <c r="AA248" s="362">
        <f t="shared" ca="1" si="398"/>
        <v>359</v>
      </c>
      <c r="AB248" s="362">
        <v>240</v>
      </c>
      <c r="AC248" s="371">
        <f t="shared" ca="1" si="399"/>
        <v>0</v>
      </c>
      <c r="AD248" s="359">
        <f t="shared" ca="1" si="323"/>
        <v>0</v>
      </c>
      <c r="AE248" s="359">
        <f t="shared" ca="1" si="324"/>
        <v>0</v>
      </c>
      <c r="AF248" s="359">
        <f t="shared" ca="1" si="325"/>
        <v>0</v>
      </c>
      <c r="AG248" s="359">
        <f t="shared" ca="1" si="326"/>
        <v>0</v>
      </c>
      <c r="AH248" s="359">
        <f t="shared" ca="1" si="383"/>
        <v>0</v>
      </c>
      <c r="AJ248" s="362">
        <f t="shared" ca="1" si="400"/>
        <v>359</v>
      </c>
      <c r="AK248" s="362">
        <v>240</v>
      </c>
      <c r="AL248" s="371">
        <f t="shared" ca="1" si="401"/>
        <v>0</v>
      </c>
      <c r="AM248" s="359">
        <f t="shared" ca="1" si="327"/>
        <v>0</v>
      </c>
      <c r="AN248" s="359">
        <f t="shared" ca="1" si="328"/>
        <v>0</v>
      </c>
      <c r="AO248" s="359">
        <f t="shared" ca="1" si="329"/>
        <v>0</v>
      </c>
      <c r="AP248" s="359">
        <f t="shared" ca="1" si="330"/>
        <v>0</v>
      </c>
      <c r="AQ248" s="359">
        <f t="shared" ca="1" si="384"/>
        <v>0</v>
      </c>
      <c r="AS248" s="362">
        <f t="shared" ca="1" si="402"/>
        <v>359</v>
      </c>
      <c r="AT248" s="362">
        <v>240</v>
      </c>
      <c r="AU248" s="371">
        <f t="shared" ca="1" si="403"/>
        <v>0</v>
      </c>
      <c r="AV248" s="359">
        <f t="shared" ca="1" si="331"/>
        <v>0</v>
      </c>
      <c r="AW248" s="359">
        <f t="shared" ca="1" si="332"/>
        <v>0</v>
      </c>
      <c r="AX248" s="359">
        <f t="shared" ca="1" si="333"/>
        <v>0</v>
      </c>
      <c r="AY248" s="359">
        <f t="shared" ca="1" si="334"/>
        <v>0</v>
      </c>
      <c r="AZ248" s="359">
        <f t="shared" ca="1" si="385"/>
        <v>0</v>
      </c>
      <c r="BB248" s="362">
        <f t="shared" ca="1" si="404"/>
        <v>359</v>
      </c>
      <c r="BC248" s="362">
        <v>240</v>
      </c>
      <c r="BD248" s="371">
        <f t="shared" ca="1" si="405"/>
        <v>0</v>
      </c>
      <c r="BE248" s="359">
        <f t="shared" ca="1" si="335"/>
        <v>0</v>
      </c>
      <c r="BF248" s="359">
        <f t="shared" ca="1" si="336"/>
        <v>0</v>
      </c>
      <c r="BG248" s="359">
        <f t="shared" ca="1" si="337"/>
        <v>0</v>
      </c>
      <c r="BH248" s="359">
        <f t="shared" ca="1" si="338"/>
        <v>0</v>
      </c>
      <c r="BI248" s="359">
        <f t="shared" ca="1" si="386"/>
        <v>0</v>
      </c>
      <c r="BK248" s="362">
        <f t="shared" ca="1" si="406"/>
        <v>359</v>
      </c>
      <c r="BL248" s="362">
        <v>240</v>
      </c>
      <c r="BM248" s="371">
        <f t="shared" ca="1" si="407"/>
        <v>0</v>
      </c>
      <c r="BN248" s="359">
        <f t="shared" ca="1" si="339"/>
        <v>0</v>
      </c>
      <c r="BO248" s="359">
        <f t="shared" ca="1" si="340"/>
        <v>0</v>
      </c>
      <c r="BP248" s="359">
        <f t="shared" ca="1" si="341"/>
        <v>0</v>
      </c>
      <c r="BQ248" s="359">
        <f t="shared" ca="1" si="342"/>
        <v>0</v>
      </c>
      <c r="BR248" s="359">
        <f t="shared" ca="1" si="387"/>
        <v>0</v>
      </c>
      <c r="BT248" s="362">
        <f t="shared" ca="1" si="408"/>
        <v>359</v>
      </c>
      <c r="BU248" s="362">
        <v>240</v>
      </c>
      <c r="BV248" s="371">
        <f t="shared" ca="1" si="409"/>
        <v>0</v>
      </c>
      <c r="BW248" s="359">
        <f t="shared" ca="1" si="343"/>
        <v>0</v>
      </c>
      <c r="BX248" s="359">
        <f t="shared" ca="1" si="344"/>
        <v>0</v>
      </c>
      <c r="BY248" s="359">
        <f t="shared" ca="1" si="345"/>
        <v>0</v>
      </c>
      <c r="BZ248" s="359">
        <f t="shared" ca="1" si="346"/>
        <v>0</v>
      </c>
      <c r="CA248" s="359">
        <f t="shared" ca="1" si="388"/>
        <v>0</v>
      </c>
      <c r="CC248" s="362">
        <f t="shared" ca="1" si="410"/>
        <v>359</v>
      </c>
      <c r="CD248" s="362">
        <v>240</v>
      </c>
      <c r="CE248" s="371">
        <f t="shared" ca="1" si="411"/>
        <v>0</v>
      </c>
      <c r="CF248" s="359">
        <f t="shared" ca="1" si="347"/>
        <v>0</v>
      </c>
      <c r="CG248" s="359">
        <f t="shared" ca="1" si="348"/>
        <v>0</v>
      </c>
      <c r="CH248" s="359">
        <f t="shared" ca="1" si="349"/>
        <v>0</v>
      </c>
      <c r="CI248" s="359">
        <f t="shared" ca="1" si="350"/>
        <v>0</v>
      </c>
      <c r="CJ248" s="359">
        <f t="shared" ca="1" si="389"/>
        <v>0</v>
      </c>
      <c r="CL248" s="362">
        <f t="shared" ca="1" si="412"/>
        <v>359</v>
      </c>
      <c r="CM248" s="362">
        <v>240</v>
      </c>
      <c r="CN248" s="371">
        <f t="shared" ca="1" si="413"/>
        <v>0</v>
      </c>
      <c r="CO248" s="359">
        <f t="shared" ca="1" si="351"/>
        <v>0</v>
      </c>
      <c r="CP248" s="359">
        <f t="shared" ca="1" si="352"/>
        <v>0</v>
      </c>
      <c r="CQ248" s="359">
        <f t="shared" ca="1" si="353"/>
        <v>0</v>
      </c>
      <c r="CR248" s="359">
        <f t="shared" ca="1" si="354"/>
        <v>0</v>
      </c>
      <c r="CS248" s="359">
        <f t="shared" ca="1" si="390"/>
        <v>0</v>
      </c>
      <c r="CU248" s="362">
        <f t="shared" ca="1" si="414"/>
        <v>359</v>
      </c>
      <c r="CV248" s="362">
        <v>240</v>
      </c>
      <c r="CW248" s="371">
        <f t="shared" ca="1" si="415"/>
        <v>0</v>
      </c>
      <c r="CX248" s="359">
        <f t="shared" ca="1" si="355"/>
        <v>0</v>
      </c>
      <c r="CY248" s="359">
        <f t="shared" ca="1" si="356"/>
        <v>0</v>
      </c>
      <c r="CZ248" s="359">
        <f t="shared" ca="1" si="357"/>
        <v>0</v>
      </c>
      <c r="DA248" s="359">
        <f t="shared" ca="1" si="358"/>
        <v>0</v>
      </c>
      <c r="DB248" s="359">
        <f t="shared" ca="1" si="391"/>
        <v>0</v>
      </c>
      <c r="DD248" s="362">
        <f t="shared" ca="1" si="416"/>
        <v>359</v>
      </c>
      <c r="DE248" s="362">
        <v>240</v>
      </c>
      <c r="DF248" s="371">
        <f t="shared" ca="1" si="417"/>
        <v>0</v>
      </c>
      <c r="DG248" s="359">
        <f t="shared" ca="1" si="359"/>
        <v>0</v>
      </c>
      <c r="DH248" s="359">
        <f t="shared" ca="1" si="360"/>
        <v>0</v>
      </c>
      <c r="DI248" s="359">
        <f t="shared" ca="1" si="361"/>
        <v>0</v>
      </c>
      <c r="DJ248" s="359">
        <f t="shared" ca="1" si="362"/>
        <v>0</v>
      </c>
      <c r="DK248" s="359">
        <f t="shared" ca="1" si="392"/>
        <v>0</v>
      </c>
      <c r="DM248" s="362">
        <f t="shared" ca="1" si="418"/>
        <v>359</v>
      </c>
      <c r="DN248" s="362">
        <v>240</v>
      </c>
      <c r="DO248" s="371">
        <f t="shared" ca="1" si="419"/>
        <v>0</v>
      </c>
      <c r="DP248" s="359">
        <f t="shared" ca="1" si="363"/>
        <v>0</v>
      </c>
      <c r="DQ248" s="359">
        <f t="shared" ca="1" si="364"/>
        <v>0</v>
      </c>
      <c r="DR248" s="359">
        <f t="shared" ca="1" si="365"/>
        <v>0</v>
      </c>
      <c r="DS248" s="359">
        <f t="shared" ca="1" si="366"/>
        <v>0</v>
      </c>
      <c r="DT248" s="359">
        <f t="shared" ca="1" si="393"/>
        <v>0</v>
      </c>
      <c r="DV248" s="362">
        <f t="shared" ca="1" si="420"/>
        <v>359</v>
      </c>
      <c r="DW248" s="362">
        <v>240</v>
      </c>
      <c r="DX248" s="371">
        <f t="shared" ca="1" si="421"/>
        <v>0</v>
      </c>
      <c r="DY248" s="359">
        <f t="shared" ca="1" si="367"/>
        <v>0</v>
      </c>
      <c r="DZ248" s="359">
        <f t="shared" ca="1" si="368"/>
        <v>0</v>
      </c>
      <c r="EA248" s="359">
        <f t="shared" ca="1" si="369"/>
        <v>0</v>
      </c>
      <c r="EB248" s="359">
        <f t="shared" ca="1" si="370"/>
        <v>0</v>
      </c>
      <c r="EC248" s="359">
        <f t="shared" ca="1" si="394"/>
        <v>0</v>
      </c>
      <c r="EE248" s="362">
        <f t="shared" ca="1" si="422"/>
        <v>359</v>
      </c>
      <c r="EF248" s="362">
        <v>240</v>
      </c>
      <c r="EG248" s="371">
        <f t="shared" ca="1" si="423"/>
        <v>0</v>
      </c>
      <c r="EH248" s="359">
        <f t="shared" ca="1" si="371"/>
        <v>0</v>
      </c>
      <c r="EI248" s="359">
        <f t="shared" ca="1" si="372"/>
        <v>0</v>
      </c>
      <c r="EJ248" s="359">
        <f t="shared" ca="1" si="373"/>
        <v>0</v>
      </c>
      <c r="EK248" s="359">
        <f t="shared" ca="1" si="374"/>
        <v>0</v>
      </c>
      <c r="EL248" s="359">
        <f t="shared" ca="1" si="395"/>
        <v>0</v>
      </c>
    </row>
    <row r="249" spans="7:142" x14ac:dyDescent="0.35">
      <c r="G249" s="372">
        <f ca="1">IFERROR(INDEX('Inflation Rates'!$A$16:$H$138,MATCH('TSP Traditional'!$H249,'Inflation Rates'!$A$16:$A$138,0),6)/INDEX('Inflation Rates'!$A$16:$H$138,MATCH('TSP Traditional'!$H249,'Inflation Rates'!$A$16:$A$138,0)-1,6)-1,G248)</f>
        <v>2.0999999999999908E-2</v>
      </c>
      <c r="H249" s="362">
        <f t="shared" ca="1" si="424"/>
        <v>2260</v>
      </c>
      <c r="I249" s="362">
        <f t="shared" ca="1" si="425"/>
        <v>360</v>
      </c>
      <c r="J249" s="362">
        <v>241</v>
      </c>
      <c r="K249" s="371">
        <f t="shared" ca="1" si="322"/>
        <v>0</v>
      </c>
      <c r="L249" s="359">
        <f t="shared" ca="1" si="375"/>
        <v>0</v>
      </c>
      <c r="M249" s="359">
        <f t="shared" ca="1" si="376"/>
        <v>0</v>
      </c>
      <c r="N249" s="359">
        <f t="shared" ca="1" si="377"/>
        <v>0</v>
      </c>
      <c r="O249" s="359">
        <f t="shared" ca="1" si="378"/>
        <v>0</v>
      </c>
      <c r="P249" s="359">
        <f t="shared" ca="1" si="396"/>
        <v>0</v>
      </c>
      <c r="R249" s="362">
        <f t="shared" ca="1" si="426"/>
        <v>360</v>
      </c>
      <c r="S249" s="362">
        <v>240</v>
      </c>
      <c r="T249" s="371">
        <f t="shared" ca="1" si="427"/>
        <v>0</v>
      </c>
      <c r="U249" s="359">
        <f t="shared" ca="1" si="379"/>
        <v>0</v>
      </c>
      <c r="V249" s="359">
        <f t="shared" ca="1" si="380"/>
        <v>0</v>
      </c>
      <c r="W249" s="359">
        <f t="shared" ca="1" si="381"/>
        <v>0</v>
      </c>
      <c r="X249" s="359">
        <f t="shared" ca="1" si="382"/>
        <v>0</v>
      </c>
      <c r="Y249" s="359">
        <f t="shared" ca="1" si="397"/>
        <v>0</v>
      </c>
      <c r="AA249" s="362">
        <f t="shared" ca="1" si="398"/>
        <v>360</v>
      </c>
      <c r="AB249" s="362">
        <v>241</v>
      </c>
      <c r="AC249" s="371">
        <f t="shared" ca="1" si="399"/>
        <v>0</v>
      </c>
      <c r="AD249" s="359">
        <f t="shared" ca="1" si="323"/>
        <v>0</v>
      </c>
      <c r="AE249" s="359">
        <f t="shared" ca="1" si="324"/>
        <v>0</v>
      </c>
      <c r="AF249" s="359">
        <f t="shared" ca="1" si="325"/>
        <v>0</v>
      </c>
      <c r="AG249" s="359">
        <f t="shared" ca="1" si="326"/>
        <v>0</v>
      </c>
      <c r="AH249" s="359">
        <f t="shared" ca="1" si="383"/>
        <v>0</v>
      </c>
      <c r="AJ249" s="362">
        <f t="shared" ca="1" si="400"/>
        <v>360</v>
      </c>
      <c r="AK249" s="362">
        <v>241</v>
      </c>
      <c r="AL249" s="371">
        <f t="shared" ca="1" si="401"/>
        <v>0</v>
      </c>
      <c r="AM249" s="359">
        <f t="shared" ca="1" si="327"/>
        <v>0</v>
      </c>
      <c r="AN249" s="359">
        <f t="shared" ca="1" si="328"/>
        <v>0</v>
      </c>
      <c r="AO249" s="359">
        <f t="shared" ca="1" si="329"/>
        <v>0</v>
      </c>
      <c r="AP249" s="359">
        <f t="shared" ca="1" si="330"/>
        <v>0</v>
      </c>
      <c r="AQ249" s="359">
        <f t="shared" ca="1" si="384"/>
        <v>0</v>
      </c>
      <c r="AS249" s="362">
        <f t="shared" ca="1" si="402"/>
        <v>360</v>
      </c>
      <c r="AT249" s="362">
        <v>241</v>
      </c>
      <c r="AU249" s="371">
        <f t="shared" ca="1" si="403"/>
        <v>0</v>
      </c>
      <c r="AV249" s="359">
        <f t="shared" ca="1" si="331"/>
        <v>0</v>
      </c>
      <c r="AW249" s="359">
        <f t="shared" ca="1" si="332"/>
        <v>0</v>
      </c>
      <c r="AX249" s="359">
        <f t="shared" ca="1" si="333"/>
        <v>0</v>
      </c>
      <c r="AY249" s="359">
        <f t="shared" ca="1" si="334"/>
        <v>0</v>
      </c>
      <c r="AZ249" s="359">
        <f t="shared" ca="1" si="385"/>
        <v>0</v>
      </c>
      <c r="BB249" s="362">
        <f t="shared" ca="1" si="404"/>
        <v>360</v>
      </c>
      <c r="BC249" s="362">
        <v>241</v>
      </c>
      <c r="BD249" s="371">
        <f t="shared" ca="1" si="405"/>
        <v>0</v>
      </c>
      <c r="BE249" s="359">
        <f t="shared" ca="1" si="335"/>
        <v>0</v>
      </c>
      <c r="BF249" s="359">
        <f t="shared" ca="1" si="336"/>
        <v>0</v>
      </c>
      <c r="BG249" s="359">
        <f t="shared" ca="1" si="337"/>
        <v>0</v>
      </c>
      <c r="BH249" s="359">
        <f t="shared" ca="1" si="338"/>
        <v>0</v>
      </c>
      <c r="BI249" s="359">
        <f t="shared" ca="1" si="386"/>
        <v>0</v>
      </c>
      <c r="BK249" s="362">
        <f t="shared" ca="1" si="406"/>
        <v>360</v>
      </c>
      <c r="BL249" s="362">
        <v>241</v>
      </c>
      <c r="BM249" s="371">
        <f t="shared" ca="1" si="407"/>
        <v>0</v>
      </c>
      <c r="BN249" s="359">
        <f t="shared" ca="1" si="339"/>
        <v>0</v>
      </c>
      <c r="BO249" s="359">
        <f t="shared" ca="1" si="340"/>
        <v>0</v>
      </c>
      <c r="BP249" s="359">
        <f t="shared" ca="1" si="341"/>
        <v>0</v>
      </c>
      <c r="BQ249" s="359">
        <f t="shared" ca="1" si="342"/>
        <v>0</v>
      </c>
      <c r="BR249" s="359">
        <f t="shared" ca="1" si="387"/>
        <v>0</v>
      </c>
      <c r="BT249" s="362">
        <f t="shared" ca="1" si="408"/>
        <v>360</v>
      </c>
      <c r="BU249" s="362">
        <v>241</v>
      </c>
      <c r="BV249" s="371">
        <f t="shared" ca="1" si="409"/>
        <v>0</v>
      </c>
      <c r="BW249" s="359">
        <f t="shared" ca="1" si="343"/>
        <v>0</v>
      </c>
      <c r="BX249" s="359">
        <f t="shared" ca="1" si="344"/>
        <v>0</v>
      </c>
      <c r="BY249" s="359">
        <f t="shared" ca="1" si="345"/>
        <v>0</v>
      </c>
      <c r="BZ249" s="359">
        <f t="shared" ca="1" si="346"/>
        <v>0</v>
      </c>
      <c r="CA249" s="359">
        <f t="shared" ca="1" si="388"/>
        <v>0</v>
      </c>
      <c r="CC249" s="362">
        <f t="shared" ca="1" si="410"/>
        <v>360</v>
      </c>
      <c r="CD249" s="362">
        <v>241</v>
      </c>
      <c r="CE249" s="371">
        <f t="shared" ca="1" si="411"/>
        <v>0</v>
      </c>
      <c r="CF249" s="359">
        <f t="shared" ca="1" si="347"/>
        <v>0</v>
      </c>
      <c r="CG249" s="359">
        <f t="shared" ca="1" si="348"/>
        <v>0</v>
      </c>
      <c r="CH249" s="359">
        <f t="shared" ca="1" si="349"/>
        <v>0</v>
      </c>
      <c r="CI249" s="359">
        <f t="shared" ca="1" si="350"/>
        <v>0</v>
      </c>
      <c r="CJ249" s="359">
        <f t="shared" ca="1" si="389"/>
        <v>0</v>
      </c>
      <c r="CL249" s="362">
        <f t="shared" ca="1" si="412"/>
        <v>360</v>
      </c>
      <c r="CM249" s="362">
        <v>241</v>
      </c>
      <c r="CN249" s="371">
        <f t="shared" ca="1" si="413"/>
        <v>0</v>
      </c>
      <c r="CO249" s="359">
        <f t="shared" ca="1" si="351"/>
        <v>0</v>
      </c>
      <c r="CP249" s="359">
        <f t="shared" ca="1" si="352"/>
        <v>0</v>
      </c>
      <c r="CQ249" s="359">
        <f t="shared" ca="1" si="353"/>
        <v>0</v>
      </c>
      <c r="CR249" s="359">
        <f t="shared" ca="1" si="354"/>
        <v>0</v>
      </c>
      <c r="CS249" s="359">
        <f t="shared" ca="1" si="390"/>
        <v>0</v>
      </c>
      <c r="CU249" s="362">
        <f t="shared" ca="1" si="414"/>
        <v>360</v>
      </c>
      <c r="CV249" s="362">
        <v>241</v>
      </c>
      <c r="CW249" s="371">
        <f t="shared" ca="1" si="415"/>
        <v>0</v>
      </c>
      <c r="CX249" s="359">
        <f t="shared" ca="1" si="355"/>
        <v>0</v>
      </c>
      <c r="CY249" s="359">
        <f t="shared" ca="1" si="356"/>
        <v>0</v>
      </c>
      <c r="CZ249" s="359">
        <f t="shared" ca="1" si="357"/>
        <v>0</v>
      </c>
      <c r="DA249" s="359">
        <f t="shared" ca="1" si="358"/>
        <v>0</v>
      </c>
      <c r="DB249" s="359">
        <f t="shared" ca="1" si="391"/>
        <v>0</v>
      </c>
      <c r="DD249" s="362">
        <f t="shared" ca="1" si="416"/>
        <v>360</v>
      </c>
      <c r="DE249" s="362">
        <v>241</v>
      </c>
      <c r="DF249" s="371">
        <f t="shared" ca="1" si="417"/>
        <v>0</v>
      </c>
      <c r="DG249" s="359">
        <f t="shared" ca="1" si="359"/>
        <v>0</v>
      </c>
      <c r="DH249" s="359">
        <f t="shared" ca="1" si="360"/>
        <v>0</v>
      </c>
      <c r="DI249" s="359">
        <f t="shared" ca="1" si="361"/>
        <v>0</v>
      </c>
      <c r="DJ249" s="359">
        <f t="shared" ca="1" si="362"/>
        <v>0</v>
      </c>
      <c r="DK249" s="359">
        <f t="shared" ca="1" si="392"/>
        <v>0</v>
      </c>
      <c r="DM249" s="362">
        <f t="shared" ca="1" si="418"/>
        <v>360</v>
      </c>
      <c r="DN249" s="362">
        <v>241</v>
      </c>
      <c r="DO249" s="371">
        <f t="shared" ca="1" si="419"/>
        <v>0</v>
      </c>
      <c r="DP249" s="359">
        <f t="shared" ca="1" si="363"/>
        <v>0</v>
      </c>
      <c r="DQ249" s="359">
        <f t="shared" ca="1" si="364"/>
        <v>0</v>
      </c>
      <c r="DR249" s="359">
        <f t="shared" ca="1" si="365"/>
        <v>0</v>
      </c>
      <c r="DS249" s="359">
        <f t="shared" ca="1" si="366"/>
        <v>0</v>
      </c>
      <c r="DT249" s="359">
        <f t="shared" ca="1" si="393"/>
        <v>0</v>
      </c>
      <c r="DV249" s="362">
        <f t="shared" ca="1" si="420"/>
        <v>360</v>
      </c>
      <c r="DW249" s="362">
        <v>241</v>
      </c>
      <c r="DX249" s="371">
        <f t="shared" ca="1" si="421"/>
        <v>0</v>
      </c>
      <c r="DY249" s="359">
        <f t="shared" ca="1" si="367"/>
        <v>0</v>
      </c>
      <c r="DZ249" s="359">
        <f t="shared" ca="1" si="368"/>
        <v>0</v>
      </c>
      <c r="EA249" s="359">
        <f t="shared" ca="1" si="369"/>
        <v>0</v>
      </c>
      <c r="EB249" s="359">
        <f t="shared" ca="1" si="370"/>
        <v>0</v>
      </c>
      <c r="EC249" s="359">
        <f t="shared" ca="1" si="394"/>
        <v>0</v>
      </c>
      <c r="EE249" s="362">
        <f t="shared" ca="1" si="422"/>
        <v>360</v>
      </c>
      <c r="EF249" s="362">
        <v>241</v>
      </c>
      <c r="EG249" s="371">
        <f t="shared" ca="1" si="423"/>
        <v>0</v>
      </c>
      <c r="EH249" s="359">
        <f t="shared" ca="1" si="371"/>
        <v>0</v>
      </c>
      <c r="EI249" s="359">
        <f t="shared" ca="1" si="372"/>
        <v>0</v>
      </c>
      <c r="EJ249" s="359">
        <f t="shared" ca="1" si="373"/>
        <v>0</v>
      </c>
      <c r="EK249" s="359">
        <f t="shared" ca="1" si="374"/>
        <v>0</v>
      </c>
      <c r="EL249" s="359">
        <f t="shared" ca="1" si="395"/>
        <v>0</v>
      </c>
    </row>
    <row r="250" spans="7:142" x14ac:dyDescent="0.35">
      <c r="G250" s="372">
        <f ca="1">IFERROR(INDEX('Inflation Rates'!$A$16:$H$138,MATCH('TSP Traditional'!$H250,'Inflation Rates'!$A$16:$A$138,0),6)/INDEX('Inflation Rates'!$A$16:$H$138,MATCH('TSP Traditional'!$H250,'Inflation Rates'!$A$16:$A$138,0)-1,6)-1,G249)</f>
        <v>2.0999999999999908E-2</v>
      </c>
      <c r="H250" s="362">
        <f t="shared" ca="1" si="424"/>
        <v>2261</v>
      </c>
      <c r="I250" s="362">
        <f t="shared" ca="1" si="425"/>
        <v>361</v>
      </c>
      <c r="J250" s="362">
        <v>242</v>
      </c>
      <c r="K250" s="371">
        <f t="shared" ca="1" si="322"/>
        <v>0</v>
      </c>
      <c r="L250" s="359">
        <f t="shared" ca="1" si="375"/>
        <v>0</v>
      </c>
      <c r="M250" s="359">
        <f t="shared" ca="1" si="376"/>
        <v>0</v>
      </c>
      <c r="N250" s="359">
        <f t="shared" ca="1" si="377"/>
        <v>0</v>
      </c>
      <c r="O250" s="359">
        <f t="shared" ca="1" si="378"/>
        <v>0</v>
      </c>
      <c r="P250" s="359">
        <f t="shared" ca="1" si="396"/>
        <v>0</v>
      </c>
      <c r="R250" s="362">
        <f t="shared" ca="1" si="426"/>
        <v>361</v>
      </c>
      <c r="S250" s="362">
        <v>241</v>
      </c>
      <c r="T250" s="371">
        <f t="shared" ca="1" si="427"/>
        <v>0</v>
      </c>
      <c r="U250" s="359">
        <f t="shared" ca="1" si="379"/>
        <v>0</v>
      </c>
      <c r="V250" s="359">
        <f t="shared" ca="1" si="380"/>
        <v>0</v>
      </c>
      <c r="W250" s="359">
        <f t="shared" ca="1" si="381"/>
        <v>0</v>
      </c>
      <c r="X250" s="359">
        <f t="shared" ca="1" si="382"/>
        <v>0</v>
      </c>
      <c r="Y250" s="359">
        <f t="shared" ca="1" si="397"/>
        <v>0</v>
      </c>
      <c r="AA250" s="362">
        <f t="shared" ca="1" si="398"/>
        <v>361</v>
      </c>
      <c r="AB250" s="362">
        <v>242</v>
      </c>
      <c r="AC250" s="371">
        <f t="shared" ca="1" si="399"/>
        <v>0</v>
      </c>
      <c r="AD250" s="359">
        <f t="shared" ca="1" si="323"/>
        <v>0</v>
      </c>
      <c r="AE250" s="359">
        <f t="shared" ca="1" si="324"/>
        <v>0</v>
      </c>
      <c r="AF250" s="359">
        <f t="shared" ca="1" si="325"/>
        <v>0</v>
      </c>
      <c r="AG250" s="359">
        <f t="shared" ca="1" si="326"/>
        <v>0</v>
      </c>
      <c r="AH250" s="359">
        <f t="shared" ca="1" si="383"/>
        <v>0</v>
      </c>
      <c r="AJ250" s="362">
        <f t="shared" ca="1" si="400"/>
        <v>361</v>
      </c>
      <c r="AK250" s="362">
        <v>242</v>
      </c>
      <c r="AL250" s="371">
        <f t="shared" ca="1" si="401"/>
        <v>0</v>
      </c>
      <c r="AM250" s="359">
        <f t="shared" ca="1" si="327"/>
        <v>0</v>
      </c>
      <c r="AN250" s="359">
        <f t="shared" ca="1" si="328"/>
        <v>0</v>
      </c>
      <c r="AO250" s="359">
        <f t="shared" ca="1" si="329"/>
        <v>0</v>
      </c>
      <c r="AP250" s="359">
        <f t="shared" ca="1" si="330"/>
        <v>0</v>
      </c>
      <c r="AQ250" s="359">
        <f t="shared" ca="1" si="384"/>
        <v>0</v>
      </c>
      <c r="AS250" s="362">
        <f t="shared" ca="1" si="402"/>
        <v>361</v>
      </c>
      <c r="AT250" s="362">
        <v>242</v>
      </c>
      <c r="AU250" s="371">
        <f t="shared" ca="1" si="403"/>
        <v>0</v>
      </c>
      <c r="AV250" s="359">
        <f t="shared" ca="1" si="331"/>
        <v>0</v>
      </c>
      <c r="AW250" s="359">
        <f t="shared" ca="1" si="332"/>
        <v>0</v>
      </c>
      <c r="AX250" s="359">
        <f t="shared" ca="1" si="333"/>
        <v>0</v>
      </c>
      <c r="AY250" s="359">
        <f t="shared" ca="1" si="334"/>
        <v>0</v>
      </c>
      <c r="AZ250" s="359">
        <f t="shared" ca="1" si="385"/>
        <v>0</v>
      </c>
      <c r="BB250" s="362">
        <f t="shared" ca="1" si="404"/>
        <v>361</v>
      </c>
      <c r="BC250" s="362">
        <v>242</v>
      </c>
      <c r="BD250" s="371">
        <f t="shared" ca="1" si="405"/>
        <v>0</v>
      </c>
      <c r="BE250" s="359">
        <f t="shared" ca="1" si="335"/>
        <v>0</v>
      </c>
      <c r="BF250" s="359">
        <f t="shared" ca="1" si="336"/>
        <v>0</v>
      </c>
      <c r="BG250" s="359">
        <f t="shared" ca="1" si="337"/>
        <v>0</v>
      </c>
      <c r="BH250" s="359">
        <f t="shared" ca="1" si="338"/>
        <v>0</v>
      </c>
      <c r="BI250" s="359">
        <f t="shared" ca="1" si="386"/>
        <v>0</v>
      </c>
      <c r="BK250" s="362">
        <f t="shared" ca="1" si="406"/>
        <v>361</v>
      </c>
      <c r="BL250" s="362">
        <v>242</v>
      </c>
      <c r="BM250" s="371">
        <f t="shared" ca="1" si="407"/>
        <v>0</v>
      </c>
      <c r="BN250" s="359">
        <f t="shared" ca="1" si="339"/>
        <v>0</v>
      </c>
      <c r="BO250" s="359">
        <f t="shared" ca="1" si="340"/>
        <v>0</v>
      </c>
      <c r="BP250" s="359">
        <f t="shared" ca="1" si="341"/>
        <v>0</v>
      </c>
      <c r="BQ250" s="359">
        <f t="shared" ca="1" si="342"/>
        <v>0</v>
      </c>
      <c r="BR250" s="359">
        <f t="shared" ca="1" si="387"/>
        <v>0</v>
      </c>
      <c r="BT250" s="362">
        <f t="shared" ca="1" si="408"/>
        <v>361</v>
      </c>
      <c r="BU250" s="362">
        <v>242</v>
      </c>
      <c r="BV250" s="371">
        <f t="shared" ca="1" si="409"/>
        <v>0</v>
      </c>
      <c r="BW250" s="359">
        <f t="shared" ca="1" si="343"/>
        <v>0</v>
      </c>
      <c r="BX250" s="359">
        <f t="shared" ca="1" si="344"/>
        <v>0</v>
      </c>
      <c r="BY250" s="359">
        <f t="shared" ca="1" si="345"/>
        <v>0</v>
      </c>
      <c r="BZ250" s="359">
        <f t="shared" ca="1" si="346"/>
        <v>0</v>
      </c>
      <c r="CA250" s="359">
        <f t="shared" ca="1" si="388"/>
        <v>0</v>
      </c>
      <c r="CC250" s="362">
        <f t="shared" ca="1" si="410"/>
        <v>361</v>
      </c>
      <c r="CD250" s="362">
        <v>242</v>
      </c>
      <c r="CE250" s="371">
        <f t="shared" ca="1" si="411"/>
        <v>0</v>
      </c>
      <c r="CF250" s="359">
        <f t="shared" ca="1" si="347"/>
        <v>0</v>
      </c>
      <c r="CG250" s="359">
        <f t="shared" ca="1" si="348"/>
        <v>0</v>
      </c>
      <c r="CH250" s="359">
        <f t="shared" ca="1" si="349"/>
        <v>0</v>
      </c>
      <c r="CI250" s="359">
        <f t="shared" ca="1" si="350"/>
        <v>0</v>
      </c>
      <c r="CJ250" s="359">
        <f t="shared" ca="1" si="389"/>
        <v>0</v>
      </c>
      <c r="CL250" s="362">
        <f t="shared" ca="1" si="412"/>
        <v>361</v>
      </c>
      <c r="CM250" s="362">
        <v>242</v>
      </c>
      <c r="CN250" s="371">
        <f t="shared" ca="1" si="413"/>
        <v>0</v>
      </c>
      <c r="CO250" s="359">
        <f t="shared" ca="1" si="351"/>
        <v>0</v>
      </c>
      <c r="CP250" s="359">
        <f t="shared" ca="1" si="352"/>
        <v>0</v>
      </c>
      <c r="CQ250" s="359">
        <f t="shared" ca="1" si="353"/>
        <v>0</v>
      </c>
      <c r="CR250" s="359">
        <f t="shared" ca="1" si="354"/>
        <v>0</v>
      </c>
      <c r="CS250" s="359">
        <f t="shared" ca="1" si="390"/>
        <v>0</v>
      </c>
      <c r="CU250" s="362">
        <f t="shared" ca="1" si="414"/>
        <v>361</v>
      </c>
      <c r="CV250" s="362">
        <v>242</v>
      </c>
      <c r="CW250" s="371">
        <f t="shared" ca="1" si="415"/>
        <v>0</v>
      </c>
      <c r="CX250" s="359">
        <f t="shared" ca="1" si="355"/>
        <v>0</v>
      </c>
      <c r="CY250" s="359">
        <f t="shared" ca="1" si="356"/>
        <v>0</v>
      </c>
      <c r="CZ250" s="359">
        <f t="shared" ca="1" si="357"/>
        <v>0</v>
      </c>
      <c r="DA250" s="359">
        <f t="shared" ca="1" si="358"/>
        <v>0</v>
      </c>
      <c r="DB250" s="359">
        <f t="shared" ca="1" si="391"/>
        <v>0</v>
      </c>
      <c r="DD250" s="362">
        <f t="shared" ca="1" si="416"/>
        <v>361</v>
      </c>
      <c r="DE250" s="362">
        <v>242</v>
      </c>
      <c r="DF250" s="371">
        <f t="shared" ca="1" si="417"/>
        <v>0</v>
      </c>
      <c r="DG250" s="359">
        <f t="shared" ca="1" si="359"/>
        <v>0</v>
      </c>
      <c r="DH250" s="359">
        <f t="shared" ca="1" si="360"/>
        <v>0</v>
      </c>
      <c r="DI250" s="359">
        <f t="shared" ca="1" si="361"/>
        <v>0</v>
      </c>
      <c r="DJ250" s="359">
        <f t="shared" ca="1" si="362"/>
        <v>0</v>
      </c>
      <c r="DK250" s="359">
        <f t="shared" ca="1" si="392"/>
        <v>0</v>
      </c>
      <c r="DM250" s="362">
        <f t="shared" ca="1" si="418"/>
        <v>361</v>
      </c>
      <c r="DN250" s="362">
        <v>242</v>
      </c>
      <c r="DO250" s="371">
        <f t="shared" ca="1" si="419"/>
        <v>0</v>
      </c>
      <c r="DP250" s="359">
        <f t="shared" ca="1" si="363"/>
        <v>0</v>
      </c>
      <c r="DQ250" s="359">
        <f t="shared" ca="1" si="364"/>
        <v>0</v>
      </c>
      <c r="DR250" s="359">
        <f t="shared" ca="1" si="365"/>
        <v>0</v>
      </c>
      <c r="DS250" s="359">
        <f t="shared" ca="1" si="366"/>
        <v>0</v>
      </c>
      <c r="DT250" s="359">
        <f t="shared" ca="1" si="393"/>
        <v>0</v>
      </c>
      <c r="DV250" s="362">
        <f t="shared" ca="1" si="420"/>
        <v>361</v>
      </c>
      <c r="DW250" s="362">
        <v>242</v>
      </c>
      <c r="DX250" s="371">
        <f t="shared" ca="1" si="421"/>
        <v>0</v>
      </c>
      <c r="DY250" s="359">
        <f t="shared" ca="1" si="367"/>
        <v>0</v>
      </c>
      <c r="DZ250" s="359">
        <f t="shared" ca="1" si="368"/>
        <v>0</v>
      </c>
      <c r="EA250" s="359">
        <f t="shared" ca="1" si="369"/>
        <v>0</v>
      </c>
      <c r="EB250" s="359">
        <f t="shared" ca="1" si="370"/>
        <v>0</v>
      </c>
      <c r="EC250" s="359">
        <f t="shared" ca="1" si="394"/>
        <v>0</v>
      </c>
      <c r="EE250" s="362">
        <f t="shared" ca="1" si="422"/>
        <v>361</v>
      </c>
      <c r="EF250" s="362">
        <v>242</v>
      </c>
      <c r="EG250" s="371">
        <f t="shared" ca="1" si="423"/>
        <v>0</v>
      </c>
      <c r="EH250" s="359">
        <f t="shared" ca="1" si="371"/>
        <v>0</v>
      </c>
      <c r="EI250" s="359">
        <f t="shared" ca="1" si="372"/>
        <v>0</v>
      </c>
      <c r="EJ250" s="359">
        <f t="shared" ca="1" si="373"/>
        <v>0</v>
      </c>
      <c r="EK250" s="359">
        <f t="shared" ca="1" si="374"/>
        <v>0</v>
      </c>
      <c r="EL250" s="359">
        <f t="shared" ca="1" si="395"/>
        <v>0</v>
      </c>
    </row>
    <row r="251" spans="7:142" x14ac:dyDescent="0.35">
      <c r="G251" s="372">
        <f ca="1">IFERROR(INDEX('Inflation Rates'!$A$16:$H$138,MATCH('TSP Traditional'!$H251,'Inflation Rates'!$A$16:$A$138,0),6)/INDEX('Inflation Rates'!$A$16:$H$138,MATCH('TSP Traditional'!$H251,'Inflation Rates'!$A$16:$A$138,0)-1,6)-1,G250)</f>
        <v>2.0999999999999908E-2</v>
      </c>
      <c r="H251" s="362">
        <f t="shared" ca="1" si="424"/>
        <v>2262</v>
      </c>
      <c r="I251" s="362">
        <f t="shared" ca="1" si="425"/>
        <v>362</v>
      </c>
      <c r="J251" s="362">
        <v>243</v>
      </c>
      <c r="K251" s="371">
        <f t="shared" ca="1" si="322"/>
        <v>0</v>
      </c>
      <c r="L251" s="359">
        <f t="shared" ca="1" si="375"/>
        <v>0</v>
      </c>
      <c r="M251" s="359">
        <f t="shared" ca="1" si="376"/>
        <v>0</v>
      </c>
      <c r="N251" s="359">
        <f t="shared" ca="1" si="377"/>
        <v>0</v>
      </c>
      <c r="O251" s="359">
        <f t="shared" ca="1" si="378"/>
        <v>0</v>
      </c>
      <c r="P251" s="359">
        <f t="shared" ca="1" si="396"/>
        <v>0</v>
      </c>
      <c r="R251" s="362">
        <f t="shared" ca="1" si="426"/>
        <v>362</v>
      </c>
      <c r="S251" s="362">
        <v>242</v>
      </c>
      <c r="T251" s="371">
        <f t="shared" ca="1" si="427"/>
        <v>0</v>
      </c>
      <c r="U251" s="359">
        <f t="shared" ca="1" si="379"/>
        <v>0</v>
      </c>
      <c r="V251" s="359">
        <f t="shared" ca="1" si="380"/>
        <v>0</v>
      </c>
      <c r="W251" s="359">
        <f t="shared" ca="1" si="381"/>
        <v>0</v>
      </c>
      <c r="X251" s="359">
        <f t="shared" ca="1" si="382"/>
        <v>0</v>
      </c>
      <c r="Y251" s="359">
        <f t="shared" ca="1" si="397"/>
        <v>0</v>
      </c>
      <c r="AA251" s="362">
        <f t="shared" ca="1" si="398"/>
        <v>362</v>
      </c>
      <c r="AB251" s="362">
        <v>243</v>
      </c>
      <c r="AC251" s="371">
        <f t="shared" ca="1" si="399"/>
        <v>0</v>
      </c>
      <c r="AD251" s="359">
        <f t="shared" ca="1" si="323"/>
        <v>0</v>
      </c>
      <c r="AE251" s="359">
        <f t="shared" ca="1" si="324"/>
        <v>0</v>
      </c>
      <c r="AF251" s="359">
        <f t="shared" ca="1" si="325"/>
        <v>0</v>
      </c>
      <c r="AG251" s="359">
        <f t="shared" ca="1" si="326"/>
        <v>0</v>
      </c>
      <c r="AH251" s="359">
        <f t="shared" ca="1" si="383"/>
        <v>0</v>
      </c>
      <c r="AJ251" s="362">
        <f t="shared" ca="1" si="400"/>
        <v>362</v>
      </c>
      <c r="AK251" s="362">
        <v>243</v>
      </c>
      <c r="AL251" s="371">
        <f t="shared" ca="1" si="401"/>
        <v>0</v>
      </c>
      <c r="AM251" s="359">
        <f t="shared" ca="1" si="327"/>
        <v>0</v>
      </c>
      <c r="AN251" s="359">
        <f t="shared" ca="1" si="328"/>
        <v>0</v>
      </c>
      <c r="AO251" s="359">
        <f t="shared" ca="1" si="329"/>
        <v>0</v>
      </c>
      <c r="AP251" s="359">
        <f t="shared" ca="1" si="330"/>
        <v>0</v>
      </c>
      <c r="AQ251" s="359">
        <f t="shared" ca="1" si="384"/>
        <v>0</v>
      </c>
      <c r="AS251" s="362">
        <f t="shared" ca="1" si="402"/>
        <v>362</v>
      </c>
      <c r="AT251" s="362">
        <v>243</v>
      </c>
      <c r="AU251" s="371">
        <f t="shared" ca="1" si="403"/>
        <v>0</v>
      </c>
      <c r="AV251" s="359">
        <f t="shared" ca="1" si="331"/>
        <v>0</v>
      </c>
      <c r="AW251" s="359">
        <f t="shared" ca="1" si="332"/>
        <v>0</v>
      </c>
      <c r="AX251" s="359">
        <f t="shared" ca="1" si="333"/>
        <v>0</v>
      </c>
      <c r="AY251" s="359">
        <f t="shared" ca="1" si="334"/>
        <v>0</v>
      </c>
      <c r="AZ251" s="359">
        <f t="shared" ca="1" si="385"/>
        <v>0</v>
      </c>
      <c r="BB251" s="362">
        <f t="shared" ca="1" si="404"/>
        <v>362</v>
      </c>
      <c r="BC251" s="362">
        <v>243</v>
      </c>
      <c r="BD251" s="371">
        <f t="shared" ca="1" si="405"/>
        <v>0</v>
      </c>
      <c r="BE251" s="359">
        <f t="shared" ca="1" si="335"/>
        <v>0</v>
      </c>
      <c r="BF251" s="359">
        <f t="shared" ca="1" si="336"/>
        <v>0</v>
      </c>
      <c r="BG251" s="359">
        <f t="shared" ca="1" si="337"/>
        <v>0</v>
      </c>
      <c r="BH251" s="359">
        <f t="shared" ca="1" si="338"/>
        <v>0</v>
      </c>
      <c r="BI251" s="359">
        <f t="shared" ca="1" si="386"/>
        <v>0</v>
      </c>
      <c r="BK251" s="362">
        <f t="shared" ca="1" si="406"/>
        <v>362</v>
      </c>
      <c r="BL251" s="362">
        <v>243</v>
      </c>
      <c r="BM251" s="371">
        <f t="shared" ca="1" si="407"/>
        <v>0</v>
      </c>
      <c r="BN251" s="359">
        <f t="shared" ca="1" si="339"/>
        <v>0</v>
      </c>
      <c r="BO251" s="359">
        <f t="shared" ca="1" si="340"/>
        <v>0</v>
      </c>
      <c r="BP251" s="359">
        <f t="shared" ca="1" si="341"/>
        <v>0</v>
      </c>
      <c r="BQ251" s="359">
        <f t="shared" ca="1" si="342"/>
        <v>0</v>
      </c>
      <c r="BR251" s="359">
        <f t="shared" ca="1" si="387"/>
        <v>0</v>
      </c>
      <c r="BT251" s="362">
        <f t="shared" ca="1" si="408"/>
        <v>362</v>
      </c>
      <c r="BU251" s="362">
        <v>243</v>
      </c>
      <c r="BV251" s="371">
        <f t="shared" ca="1" si="409"/>
        <v>0</v>
      </c>
      <c r="BW251" s="359">
        <f t="shared" ca="1" si="343"/>
        <v>0</v>
      </c>
      <c r="BX251" s="359">
        <f t="shared" ca="1" si="344"/>
        <v>0</v>
      </c>
      <c r="BY251" s="359">
        <f t="shared" ca="1" si="345"/>
        <v>0</v>
      </c>
      <c r="BZ251" s="359">
        <f t="shared" ca="1" si="346"/>
        <v>0</v>
      </c>
      <c r="CA251" s="359">
        <f t="shared" ca="1" si="388"/>
        <v>0</v>
      </c>
      <c r="CC251" s="362">
        <f t="shared" ca="1" si="410"/>
        <v>362</v>
      </c>
      <c r="CD251" s="362">
        <v>243</v>
      </c>
      <c r="CE251" s="371">
        <f t="shared" ca="1" si="411"/>
        <v>0</v>
      </c>
      <c r="CF251" s="359">
        <f t="shared" ca="1" si="347"/>
        <v>0</v>
      </c>
      <c r="CG251" s="359">
        <f t="shared" ca="1" si="348"/>
        <v>0</v>
      </c>
      <c r="CH251" s="359">
        <f t="shared" ca="1" si="349"/>
        <v>0</v>
      </c>
      <c r="CI251" s="359">
        <f t="shared" ca="1" si="350"/>
        <v>0</v>
      </c>
      <c r="CJ251" s="359">
        <f t="shared" ca="1" si="389"/>
        <v>0</v>
      </c>
      <c r="CL251" s="362">
        <f t="shared" ca="1" si="412"/>
        <v>362</v>
      </c>
      <c r="CM251" s="362">
        <v>243</v>
      </c>
      <c r="CN251" s="371">
        <f t="shared" ca="1" si="413"/>
        <v>0</v>
      </c>
      <c r="CO251" s="359">
        <f t="shared" ca="1" si="351"/>
        <v>0</v>
      </c>
      <c r="CP251" s="359">
        <f t="shared" ca="1" si="352"/>
        <v>0</v>
      </c>
      <c r="CQ251" s="359">
        <f t="shared" ca="1" si="353"/>
        <v>0</v>
      </c>
      <c r="CR251" s="359">
        <f t="shared" ca="1" si="354"/>
        <v>0</v>
      </c>
      <c r="CS251" s="359">
        <f t="shared" ca="1" si="390"/>
        <v>0</v>
      </c>
      <c r="CU251" s="362">
        <f t="shared" ca="1" si="414"/>
        <v>362</v>
      </c>
      <c r="CV251" s="362">
        <v>243</v>
      </c>
      <c r="CW251" s="371">
        <f t="shared" ca="1" si="415"/>
        <v>0</v>
      </c>
      <c r="CX251" s="359">
        <f t="shared" ca="1" si="355"/>
        <v>0</v>
      </c>
      <c r="CY251" s="359">
        <f t="shared" ca="1" si="356"/>
        <v>0</v>
      </c>
      <c r="CZ251" s="359">
        <f t="shared" ca="1" si="357"/>
        <v>0</v>
      </c>
      <c r="DA251" s="359">
        <f t="shared" ca="1" si="358"/>
        <v>0</v>
      </c>
      <c r="DB251" s="359">
        <f t="shared" ca="1" si="391"/>
        <v>0</v>
      </c>
      <c r="DD251" s="362">
        <f t="shared" ca="1" si="416"/>
        <v>362</v>
      </c>
      <c r="DE251" s="362">
        <v>243</v>
      </c>
      <c r="DF251" s="371">
        <f t="shared" ca="1" si="417"/>
        <v>0</v>
      </c>
      <c r="DG251" s="359">
        <f t="shared" ca="1" si="359"/>
        <v>0</v>
      </c>
      <c r="DH251" s="359">
        <f t="shared" ca="1" si="360"/>
        <v>0</v>
      </c>
      <c r="DI251" s="359">
        <f t="shared" ca="1" si="361"/>
        <v>0</v>
      </c>
      <c r="DJ251" s="359">
        <f t="shared" ca="1" si="362"/>
        <v>0</v>
      </c>
      <c r="DK251" s="359">
        <f t="shared" ca="1" si="392"/>
        <v>0</v>
      </c>
      <c r="DM251" s="362">
        <f t="shared" ca="1" si="418"/>
        <v>362</v>
      </c>
      <c r="DN251" s="362">
        <v>243</v>
      </c>
      <c r="DO251" s="371">
        <f t="shared" ca="1" si="419"/>
        <v>0</v>
      </c>
      <c r="DP251" s="359">
        <f t="shared" ca="1" si="363"/>
        <v>0</v>
      </c>
      <c r="DQ251" s="359">
        <f t="shared" ca="1" si="364"/>
        <v>0</v>
      </c>
      <c r="DR251" s="359">
        <f t="shared" ca="1" si="365"/>
        <v>0</v>
      </c>
      <c r="DS251" s="359">
        <f t="shared" ca="1" si="366"/>
        <v>0</v>
      </c>
      <c r="DT251" s="359">
        <f t="shared" ca="1" si="393"/>
        <v>0</v>
      </c>
      <c r="DV251" s="362">
        <f t="shared" ca="1" si="420"/>
        <v>362</v>
      </c>
      <c r="DW251" s="362">
        <v>243</v>
      </c>
      <c r="DX251" s="371">
        <f t="shared" ca="1" si="421"/>
        <v>0</v>
      </c>
      <c r="DY251" s="359">
        <f t="shared" ca="1" si="367"/>
        <v>0</v>
      </c>
      <c r="DZ251" s="359">
        <f t="shared" ca="1" si="368"/>
        <v>0</v>
      </c>
      <c r="EA251" s="359">
        <f t="shared" ca="1" si="369"/>
        <v>0</v>
      </c>
      <c r="EB251" s="359">
        <f t="shared" ca="1" si="370"/>
        <v>0</v>
      </c>
      <c r="EC251" s="359">
        <f t="shared" ca="1" si="394"/>
        <v>0</v>
      </c>
      <c r="EE251" s="362">
        <f t="shared" ca="1" si="422"/>
        <v>362</v>
      </c>
      <c r="EF251" s="362">
        <v>243</v>
      </c>
      <c r="EG251" s="371">
        <f t="shared" ca="1" si="423"/>
        <v>0</v>
      </c>
      <c r="EH251" s="359">
        <f t="shared" ca="1" si="371"/>
        <v>0</v>
      </c>
      <c r="EI251" s="359">
        <f t="shared" ca="1" si="372"/>
        <v>0</v>
      </c>
      <c r="EJ251" s="359">
        <f t="shared" ca="1" si="373"/>
        <v>0</v>
      </c>
      <c r="EK251" s="359">
        <f t="shared" ca="1" si="374"/>
        <v>0</v>
      </c>
      <c r="EL251" s="359">
        <f t="shared" ca="1" si="395"/>
        <v>0</v>
      </c>
    </row>
    <row r="252" spans="7:142" x14ac:dyDescent="0.35">
      <c r="G252" s="372">
        <f ca="1">IFERROR(INDEX('Inflation Rates'!$A$16:$H$138,MATCH('TSP Traditional'!$H252,'Inflation Rates'!$A$16:$A$138,0),6)/INDEX('Inflation Rates'!$A$16:$H$138,MATCH('TSP Traditional'!$H252,'Inflation Rates'!$A$16:$A$138,0)-1,6)-1,G251)</f>
        <v>2.0999999999999908E-2</v>
      </c>
      <c r="H252" s="362">
        <f t="shared" ca="1" si="424"/>
        <v>2263</v>
      </c>
      <c r="I252" s="362">
        <f t="shared" ca="1" si="425"/>
        <v>363</v>
      </c>
      <c r="J252" s="362">
        <v>244</v>
      </c>
      <c r="K252" s="371">
        <f t="shared" ref="K252:K281" ca="1" si="428">P251</f>
        <v>0</v>
      </c>
      <c r="L252" s="359">
        <f t="shared" ca="1" si="375"/>
        <v>0</v>
      </c>
      <c r="M252" s="359">
        <f t="shared" ca="1" si="376"/>
        <v>0</v>
      </c>
      <c r="N252" s="359">
        <f t="shared" ca="1" si="377"/>
        <v>0</v>
      </c>
      <c r="O252" s="359">
        <f t="shared" ca="1" si="378"/>
        <v>0</v>
      </c>
      <c r="P252" s="359">
        <f t="shared" ca="1" si="396"/>
        <v>0</v>
      </c>
      <c r="R252" s="362">
        <f t="shared" ca="1" si="426"/>
        <v>363</v>
      </c>
      <c r="S252" s="362">
        <v>243</v>
      </c>
      <c r="T252" s="371">
        <f t="shared" ca="1" si="427"/>
        <v>0</v>
      </c>
      <c r="U252" s="359">
        <f t="shared" ca="1" si="379"/>
        <v>0</v>
      </c>
      <c r="V252" s="359">
        <f t="shared" ca="1" si="380"/>
        <v>0</v>
      </c>
      <c r="W252" s="359">
        <f t="shared" ca="1" si="381"/>
        <v>0</v>
      </c>
      <c r="X252" s="359">
        <f t="shared" ca="1" si="382"/>
        <v>0</v>
      </c>
      <c r="Y252" s="359">
        <f t="shared" ca="1" si="397"/>
        <v>0</v>
      </c>
      <c r="AA252" s="362">
        <f t="shared" ca="1" si="398"/>
        <v>363</v>
      </c>
      <c r="AB252" s="362">
        <v>244</v>
      </c>
      <c r="AC252" s="371">
        <f t="shared" ca="1" si="399"/>
        <v>0</v>
      </c>
      <c r="AD252" s="359">
        <f t="shared" ca="1" si="323"/>
        <v>0</v>
      </c>
      <c r="AE252" s="359">
        <f t="shared" ca="1" si="324"/>
        <v>0</v>
      </c>
      <c r="AF252" s="359">
        <f t="shared" ca="1" si="325"/>
        <v>0</v>
      </c>
      <c r="AG252" s="359">
        <f t="shared" ca="1" si="326"/>
        <v>0</v>
      </c>
      <c r="AH252" s="359">
        <f t="shared" ca="1" si="383"/>
        <v>0</v>
      </c>
      <c r="AJ252" s="362">
        <f t="shared" ca="1" si="400"/>
        <v>363</v>
      </c>
      <c r="AK252" s="362">
        <v>244</v>
      </c>
      <c r="AL252" s="371">
        <f t="shared" ca="1" si="401"/>
        <v>0</v>
      </c>
      <c r="AM252" s="359">
        <f t="shared" ca="1" si="327"/>
        <v>0</v>
      </c>
      <c r="AN252" s="359">
        <f t="shared" ca="1" si="328"/>
        <v>0</v>
      </c>
      <c r="AO252" s="359">
        <f t="shared" ca="1" si="329"/>
        <v>0</v>
      </c>
      <c r="AP252" s="359">
        <f t="shared" ca="1" si="330"/>
        <v>0</v>
      </c>
      <c r="AQ252" s="359">
        <f t="shared" ca="1" si="384"/>
        <v>0</v>
      </c>
      <c r="AS252" s="362">
        <f t="shared" ca="1" si="402"/>
        <v>363</v>
      </c>
      <c r="AT252" s="362">
        <v>244</v>
      </c>
      <c r="AU252" s="371">
        <f t="shared" ca="1" si="403"/>
        <v>0</v>
      </c>
      <c r="AV252" s="359">
        <f t="shared" ca="1" si="331"/>
        <v>0</v>
      </c>
      <c r="AW252" s="359">
        <f t="shared" ca="1" si="332"/>
        <v>0</v>
      </c>
      <c r="AX252" s="359">
        <f t="shared" ca="1" si="333"/>
        <v>0</v>
      </c>
      <c r="AY252" s="359">
        <f t="shared" ca="1" si="334"/>
        <v>0</v>
      </c>
      <c r="AZ252" s="359">
        <f t="shared" ca="1" si="385"/>
        <v>0</v>
      </c>
      <c r="BB252" s="362">
        <f t="shared" ca="1" si="404"/>
        <v>363</v>
      </c>
      <c r="BC252" s="362">
        <v>244</v>
      </c>
      <c r="BD252" s="371">
        <f t="shared" ca="1" si="405"/>
        <v>0</v>
      </c>
      <c r="BE252" s="359">
        <f t="shared" ca="1" si="335"/>
        <v>0</v>
      </c>
      <c r="BF252" s="359">
        <f t="shared" ca="1" si="336"/>
        <v>0</v>
      </c>
      <c r="BG252" s="359">
        <f t="shared" ca="1" si="337"/>
        <v>0</v>
      </c>
      <c r="BH252" s="359">
        <f t="shared" ca="1" si="338"/>
        <v>0</v>
      </c>
      <c r="BI252" s="359">
        <f t="shared" ca="1" si="386"/>
        <v>0</v>
      </c>
      <c r="BK252" s="362">
        <f t="shared" ca="1" si="406"/>
        <v>363</v>
      </c>
      <c r="BL252" s="362">
        <v>244</v>
      </c>
      <c r="BM252" s="371">
        <f t="shared" ca="1" si="407"/>
        <v>0</v>
      </c>
      <c r="BN252" s="359">
        <f t="shared" ca="1" si="339"/>
        <v>0</v>
      </c>
      <c r="BO252" s="359">
        <f t="shared" ca="1" si="340"/>
        <v>0</v>
      </c>
      <c r="BP252" s="359">
        <f t="shared" ca="1" si="341"/>
        <v>0</v>
      </c>
      <c r="BQ252" s="359">
        <f t="shared" ca="1" si="342"/>
        <v>0</v>
      </c>
      <c r="BR252" s="359">
        <f t="shared" ca="1" si="387"/>
        <v>0</v>
      </c>
      <c r="BT252" s="362">
        <f t="shared" ca="1" si="408"/>
        <v>363</v>
      </c>
      <c r="BU252" s="362">
        <v>244</v>
      </c>
      <c r="BV252" s="371">
        <f t="shared" ca="1" si="409"/>
        <v>0</v>
      </c>
      <c r="BW252" s="359">
        <f t="shared" ca="1" si="343"/>
        <v>0</v>
      </c>
      <c r="BX252" s="359">
        <f t="shared" ca="1" si="344"/>
        <v>0</v>
      </c>
      <c r="BY252" s="359">
        <f t="shared" ca="1" si="345"/>
        <v>0</v>
      </c>
      <c r="BZ252" s="359">
        <f t="shared" ca="1" si="346"/>
        <v>0</v>
      </c>
      <c r="CA252" s="359">
        <f t="shared" ca="1" si="388"/>
        <v>0</v>
      </c>
      <c r="CC252" s="362">
        <f t="shared" ca="1" si="410"/>
        <v>363</v>
      </c>
      <c r="CD252" s="362">
        <v>244</v>
      </c>
      <c r="CE252" s="371">
        <f t="shared" ca="1" si="411"/>
        <v>0</v>
      </c>
      <c r="CF252" s="359">
        <f t="shared" ca="1" si="347"/>
        <v>0</v>
      </c>
      <c r="CG252" s="359">
        <f t="shared" ca="1" si="348"/>
        <v>0</v>
      </c>
      <c r="CH252" s="359">
        <f t="shared" ca="1" si="349"/>
        <v>0</v>
      </c>
      <c r="CI252" s="359">
        <f t="shared" ca="1" si="350"/>
        <v>0</v>
      </c>
      <c r="CJ252" s="359">
        <f t="shared" ca="1" si="389"/>
        <v>0</v>
      </c>
      <c r="CL252" s="362">
        <f t="shared" ca="1" si="412"/>
        <v>363</v>
      </c>
      <c r="CM252" s="362">
        <v>244</v>
      </c>
      <c r="CN252" s="371">
        <f t="shared" ca="1" si="413"/>
        <v>0</v>
      </c>
      <c r="CO252" s="359">
        <f t="shared" ca="1" si="351"/>
        <v>0</v>
      </c>
      <c r="CP252" s="359">
        <f t="shared" ca="1" si="352"/>
        <v>0</v>
      </c>
      <c r="CQ252" s="359">
        <f t="shared" ca="1" si="353"/>
        <v>0</v>
      </c>
      <c r="CR252" s="359">
        <f t="shared" ca="1" si="354"/>
        <v>0</v>
      </c>
      <c r="CS252" s="359">
        <f t="shared" ca="1" si="390"/>
        <v>0</v>
      </c>
      <c r="CU252" s="362">
        <f t="shared" ca="1" si="414"/>
        <v>363</v>
      </c>
      <c r="CV252" s="362">
        <v>244</v>
      </c>
      <c r="CW252" s="371">
        <f t="shared" ca="1" si="415"/>
        <v>0</v>
      </c>
      <c r="CX252" s="359">
        <f t="shared" ca="1" si="355"/>
        <v>0</v>
      </c>
      <c r="CY252" s="359">
        <f t="shared" ca="1" si="356"/>
        <v>0</v>
      </c>
      <c r="CZ252" s="359">
        <f t="shared" ca="1" si="357"/>
        <v>0</v>
      </c>
      <c r="DA252" s="359">
        <f t="shared" ca="1" si="358"/>
        <v>0</v>
      </c>
      <c r="DB252" s="359">
        <f t="shared" ca="1" si="391"/>
        <v>0</v>
      </c>
      <c r="DD252" s="362">
        <f t="shared" ca="1" si="416"/>
        <v>363</v>
      </c>
      <c r="DE252" s="362">
        <v>244</v>
      </c>
      <c r="DF252" s="371">
        <f t="shared" ca="1" si="417"/>
        <v>0</v>
      </c>
      <c r="DG252" s="359">
        <f t="shared" ca="1" si="359"/>
        <v>0</v>
      </c>
      <c r="DH252" s="359">
        <f t="shared" ca="1" si="360"/>
        <v>0</v>
      </c>
      <c r="DI252" s="359">
        <f t="shared" ca="1" si="361"/>
        <v>0</v>
      </c>
      <c r="DJ252" s="359">
        <f t="shared" ca="1" si="362"/>
        <v>0</v>
      </c>
      <c r="DK252" s="359">
        <f t="shared" ca="1" si="392"/>
        <v>0</v>
      </c>
      <c r="DM252" s="362">
        <f t="shared" ca="1" si="418"/>
        <v>363</v>
      </c>
      <c r="DN252" s="362">
        <v>244</v>
      </c>
      <c r="DO252" s="371">
        <f t="shared" ca="1" si="419"/>
        <v>0</v>
      </c>
      <c r="DP252" s="359">
        <f t="shared" ca="1" si="363"/>
        <v>0</v>
      </c>
      <c r="DQ252" s="359">
        <f t="shared" ca="1" si="364"/>
        <v>0</v>
      </c>
      <c r="DR252" s="359">
        <f t="shared" ca="1" si="365"/>
        <v>0</v>
      </c>
      <c r="DS252" s="359">
        <f t="shared" ca="1" si="366"/>
        <v>0</v>
      </c>
      <c r="DT252" s="359">
        <f t="shared" ca="1" si="393"/>
        <v>0</v>
      </c>
      <c r="DV252" s="362">
        <f t="shared" ca="1" si="420"/>
        <v>363</v>
      </c>
      <c r="DW252" s="362">
        <v>244</v>
      </c>
      <c r="DX252" s="371">
        <f t="shared" ca="1" si="421"/>
        <v>0</v>
      </c>
      <c r="DY252" s="359">
        <f t="shared" ca="1" si="367"/>
        <v>0</v>
      </c>
      <c r="DZ252" s="359">
        <f t="shared" ca="1" si="368"/>
        <v>0</v>
      </c>
      <c r="EA252" s="359">
        <f t="shared" ca="1" si="369"/>
        <v>0</v>
      </c>
      <c r="EB252" s="359">
        <f t="shared" ca="1" si="370"/>
        <v>0</v>
      </c>
      <c r="EC252" s="359">
        <f t="shared" ca="1" si="394"/>
        <v>0</v>
      </c>
      <c r="EE252" s="362">
        <f t="shared" ca="1" si="422"/>
        <v>363</v>
      </c>
      <c r="EF252" s="362">
        <v>244</v>
      </c>
      <c r="EG252" s="371">
        <f t="shared" ca="1" si="423"/>
        <v>0</v>
      </c>
      <c r="EH252" s="359">
        <f t="shared" ca="1" si="371"/>
        <v>0</v>
      </c>
      <c r="EI252" s="359">
        <f t="shared" ca="1" si="372"/>
        <v>0</v>
      </c>
      <c r="EJ252" s="359">
        <f t="shared" ca="1" si="373"/>
        <v>0</v>
      </c>
      <c r="EK252" s="359">
        <f t="shared" ca="1" si="374"/>
        <v>0</v>
      </c>
      <c r="EL252" s="359">
        <f t="shared" ca="1" si="395"/>
        <v>0</v>
      </c>
    </row>
    <row r="253" spans="7:142" x14ac:dyDescent="0.35">
      <c r="G253" s="372">
        <f ca="1">IFERROR(INDEX('Inflation Rates'!$A$16:$H$138,MATCH('TSP Traditional'!$H253,'Inflation Rates'!$A$16:$A$138,0),6)/INDEX('Inflation Rates'!$A$16:$H$138,MATCH('TSP Traditional'!$H253,'Inflation Rates'!$A$16:$A$138,0)-1,6)-1,G252)</f>
        <v>2.0999999999999908E-2</v>
      </c>
      <c r="H253" s="362">
        <f t="shared" ca="1" si="424"/>
        <v>2264</v>
      </c>
      <c r="I253" s="362">
        <f t="shared" ca="1" si="425"/>
        <v>364</v>
      </c>
      <c r="J253" s="362">
        <v>245</v>
      </c>
      <c r="K253" s="371">
        <f t="shared" ca="1" si="428"/>
        <v>0</v>
      </c>
      <c r="L253" s="359">
        <f t="shared" ca="1" si="375"/>
        <v>0</v>
      </c>
      <c r="M253" s="359">
        <f t="shared" ca="1" si="376"/>
        <v>0</v>
      </c>
      <c r="N253" s="359">
        <f t="shared" ca="1" si="377"/>
        <v>0</v>
      </c>
      <c r="O253" s="359">
        <f t="shared" ca="1" si="378"/>
        <v>0</v>
      </c>
      <c r="P253" s="359">
        <f t="shared" ca="1" si="396"/>
        <v>0</v>
      </c>
      <c r="R253" s="362">
        <f t="shared" ca="1" si="426"/>
        <v>364</v>
      </c>
      <c r="S253" s="362">
        <v>244</v>
      </c>
      <c r="T253" s="371">
        <f t="shared" ca="1" si="427"/>
        <v>0</v>
      </c>
      <c r="U253" s="359">
        <f t="shared" ca="1" si="379"/>
        <v>0</v>
      </c>
      <c r="V253" s="359">
        <f t="shared" ca="1" si="380"/>
        <v>0</v>
      </c>
      <c r="W253" s="359">
        <f t="shared" ca="1" si="381"/>
        <v>0</v>
      </c>
      <c r="X253" s="359">
        <f t="shared" ca="1" si="382"/>
        <v>0</v>
      </c>
      <c r="Y253" s="359">
        <f t="shared" ca="1" si="397"/>
        <v>0</v>
      </c>
      <c r="AA253" s="362">
        <f t="shared" ca="1" si="398"/>
        <v>364</v>
      </c>
      <c r="AB253" s="362">
        <v>245</v>
      </c>
      <c r="AC253" s="371">
        <f t="shared" ca="1" si="399"/>
        <v>0</v>
      </c>
      <c r="AD253" s="359">
        <f t="shared" ca="1" si="323"/>
        <v>0</v>
      </c>
      <c r="AE253" s="359">
        <f t="shared" ca="1" si="324"/>
        <v>0</v>
      </c>
      <c r="AF253" s="359">
        <f t="shared" ca="1" si="325"/>
        <v>0</v>
      </c>
      <c r="AG253" s="359">
        <f t="shared" ca="1" si="326"/>
        <v>0</v>
      </c>
      <c r="AH253" s="359">
        <f t="shared" ca="1" si="383"/>
        <v>0</v>
      </c>
      <c r="AJ253" s="362">
        <f t="shared" ca="1" si="400"/>
        <v>364</v>
      </c>
      <c r="AK253" s="362">
        <v>245</v>
      </c>
      <c r="AL253" s="371">
        <f t="shared" ca="1" si="401"/>
        <v>0</v>
      </c>
      <c r="AM253" s="359">
        <f t="shared" ca="1" si="327"/>
        <v>0</v>
      </c>
      <c r="AN253" s="359">
        <f t="shared" ca="1" si="328"/>
        <v>0</v>
      </c>
      <c r="AO253" s="359">
        <f t="shared" ca="1" si="329"/>
        <v>0</v>
      </c>
      <c r="AP253" s="359">
        <f t="shared" ca="1" si="330"/>
        <v>0</v>
      </c>
      <c r="AQ253" s="359">
        <f t="shared" ca="1" si="384"/>
        <v>0</v>
      </c>
      <c r="AS253" s="362">
        <f t="shared" ca="1" si="402"/>
        <v>364</v>
      </c>
      <c r="AT253" s="362">
        <v>245</v>
      </c>
      <c r="AU253" s="371">
        <f t="shared" ca="1" si="403"/>
        <v>0</v>
      </c>
      <c r="AV253" s="359">
        <f t="shared" ca="1" si="331"/>
        <v>0</v>
      </c>
      <c r="AW253" s="359">
        <f t="shared" ca="1" si="332"/>
        <v>0</v>
      </c>
      <c r="AX253" s="359">
        <f t="shared" ca="1" si="333"/>
        <v>0</v>
      </c>
      <c r="AY253" s="359">
        <f t="shared" ca="1" si="334"/>
        <v>0</v>
      </c>
      <c r="AZ253" s="359">
        <f t="shared" ca="1" si="385"/>
        <v>0</v>
      </c>
      <c r="BB253" s="362">
        <f t="shared" ca="1" si="404"/>
        <v>364</v>
      </c>
      <c r="BC253" s="362">
        <v>245</v>
      </c>
      <c r="BD253" s="371">
        <f t="shared" ca="1" si="405"/>
        <v>0</v>
      </c>
      <c r="BE253" s="359">
        <f t="shared" ca="1" si="335"/>
        <v>0</v>
      </c>
      <c r="BF253" s="359">
        <f t="shared" ca="1" si="336"/>
        <v>0</v>
      </c>
      <c r="BG253" s="359">
        <f t="shared" ca="1" si="337"/>
        <v>0</v>
      </c>
      <c r="BH253" s="359">
        <f t="shared" ca="1" si="338"/>
        <v>0</v>
      </c>
      <c r="BI253" s="359">
        <f t="shared" ca="1" si="386"/>
        <v>0</v>
      </c>
      <c r="BK253" s="362">
        <f t="shared" ca="1" si="406"/>
        <v>364</v>
      </c>
      <c r="BL253" s="362">
        <v>245</v>
      </c>
      <c r="BM253" s="371">
        <f t="shared" ca="1" si="407"/>
        <v>0</v>
      </c>
      <c r="BN253" s="359">
        <f t="shared" ca="1" si="339"/>
        <v>0</v>
      </c>
      <c r="BO253" s="359">
        <f t="shared" ca="1" si="340"/>
        <v>0</v>
      </c>
      <c r="BP253" s="359">
        <f t="shared" ca="1" si="341"/>
        <v>0</v>
      </c>
      <c r="BQ253" s="359">
        <f t="shared" ca="1" si="342"/>
        <v>0</v>
      </c>
      <c r="BR253" s="359">
        <f t="shared" ca="1" si="387"/>
        <v>0</v>
      </c>
      <c r="BT253" s="362">
        <f t="shared" ca="1" si="408"/>
        <v>364</v>
      </c>
      <c r="BU253" s="362">
        <v>245</v>
      </c>
      <c r="BV253" s="371">
        <f t="shared" ca="1" si="409"/>
        <v>0</v>
      </c>
      <c r="BW253" s="359">
        <f t="shared" ca="1" si="343"/>
        <v>0</v>
      </c>
      <c r="BX253" s="359">
        <f t="shared" ca="1" si="344"/>
        <v>0</v>
      </c>
      <c r="BY253" s="359">
        <f t="shared" ca="1" si="345"/>
        <v>0</v>
      </c>
      <c r="BZ253" s="359">
        <f t="shared" ca="1" si="346"/>
        <v>0</v>
      </c>
      <c r="CA253" s="359">
        <f t="shared" ca="1" si="388"/>
        <v>0</v>
      </c>
      <c r="CC253" s="362">
        <f t="shared" ca="1" si="410"/>
        <v>364</v>
      </c>
      <c r="CD253" s="362">
        <v>245</v>
      </c>
      <c r="CE253" s="371">
        <f t="shared" ca="1" si="411"/>
        <v>0</v>
      </c>
      <c r="CF253" s="359">
        <f t="shared" ca="1" si="347"/>
        <v>0</v>
      </c>
      <c r="CG253" s="359">
        <f t="shared" ca="1" si="348"/>
        <v>0</v>
      </c>
      <c r="CH253" s="359">
        <f t="shared" ca="1" si="349"/>
        <v>0</v>
      </c>
      <c r="CI253" s="359">
        <f t="shared" ca="1" si="350"/>
        <v>0</v>
      </c>
      <c r="CJ253" s="359">
        <f t="shared" ca="1" si="389"/>
        <v>0</v>
      </c>
      <c r="CL253" s="362">
        <f t="shared" ca="1" si="412"/>
        <v>364</v>
      </c>
      <c r="CM253" s="362">
        <v>245</v>
      </c>
      <c r="CN253" s="371">
        <f t="shared" ca="1" si="413"/>
        <v>0</v>
      </c>
      <c r="CO253" s="359">
        <f t="shared" ca="1" si="351"/>
        <v>0</v>
      </c>
      <c r="CP253" s="359">
        <f t="shared" ca="1" si="352"/>
        <v>0</v>
      </c>
      <c r="CQ253" s="359">
        <f t="shared" ca="1" si="353"/>
        <v>0</v>
      </c>
      <c r="CR253" s="359">
        <f t="shared" ca="1" si="354"/>
        <v>0</v>
      </c>
      <c r="CS253" s="359">
        <f t="shared" ca="1" si="390"/>
        <v>0</v>
      </c>
      <c r="CU253" s="362">
        <f t="shared" ca="1" si="414"/>
        <v>364</v>
      </c>
      <c r="CV253" s="362">
        <v>245</v>
      </c>
      <c r="CW253" s="371">
        <f t="shared" ca="1" si="415"/>
        <v>0</v>
      </c>
      <c r="CX253" s="359">
        <f t="shared" ca="1" si="355"/>
        <v>0</v>
      </c>
      <c r="CY253" s="359">
        <f t="shared" ca="1" si="356"/>
        <v>0</v>
      </c>
      <c r="CZ253" s="359">
        <f t="shared" ca="1" si="357"/>
        <v>0</v>
      </c>
      <c r="DA253" s="359">
        <f t="shared" ca="1" si="358"/>
        <v>0</v>
      </c>
      <c r="DB253" s="359">
        <f t="shared" ca="1" si="391"/>
        <v>0</v>
      </c>
      <c r="DD253" s="362">
        <f t="shared" ca="1" si="416"/>
        <v>364</v>
      </c>
      <c r="DE253" s="362">
        <v>245</v>
      </c>
      <c r="DF253" s="371">
        <f t="shared" ca="1" si="417"/>
        <v>0</v>
      </c>
      <c r="DG253" s="359">
        <f t="shared" ca="1" si="359"/>
        <v>0</v>
      </c>
      <c r="DH253" s="359">
        <f t="shared" ca="1" si="360"/>
        <v>0</v>
      </c>
      <c r="DI253" s="359">
        <f t="shared" ca="1" si="361"/>
        <v>0</v>
      </c>
      <c r="DJ253" s="359">
        <f t="shared" ca="1" si="362"/>
        <v>0</v>
      </c>
      <c r="DK253" s="359">
        <f t="shared" ca="1" si="392"/>
        <v>0</v>
      </c>
      <c r="DM253" s="362">
        <f t="shared" ca="1" si="418"/>
        <v>364</v>
      </c>
      <c r="DN253" s="362">
        <v>245</v>
      </c>
      <c r="DO253" s="371">
        <f t="shared" ca="1" si="419"/>
        <v>0</v>
      </c>
      <c r="DP253" s="359">
        <f t="shared" ca="1" si="363"/>
        <v>0</v>
      </c>
      <c r="DQ253" s="359">
        <f t="shared" ca="1" si="364"/>
        <v>0</v>
      </c>
      <c r="DR253" s="359">
        <f t="shared" ca="1" si="365"/>
        <v>0</v>
      </c>
      <c r="DS253" s="359">
        <f t="shared" ca="1" si="366"/>
        <v>0</v>
      </c>
      <c r="DT253" s="359">
        <f t="shared" ca="1" si="393"/>
        <v>0</v>
      </c>
      <c r="DV253" s="362">
        <f t="shared" ca="1" si="420"/>
        <v>364</v>
      </c>
      <c r="DW253" s="362">
        <v>245</v>
      </c>
      <c r="DX253" s="371">
        <f t="shared" ca="1" si="421"/>
        <v>0</v>
      </c>
      <c r="DY253" s="359">
        <f t="shared" ca="1" si="367"/>
        <v>0</v>
      </c>
      <c r="DZ253" s="359">
        <f t="shared" ca="1" si="368"/>
        <v>0</v>
      </c>
      <c r="EA253" s="359">
        <f t="shared" ca="1" si="369"/>
        <v>0</v>
      </c>
      <c r="EB253" s="359">
        <f t="shared" ca="1" si="370"/>
        <v>0</v>
      </c>
      <c r="EC253" s="359">
        <f t="shared" ca="1" si="394"/>
        <v>0</v>
      </c>
      <c r="EE253" s="362">
        <f t="shared" ca="1" si="422"/>
        <v>364</v>
      </c>
      <c r="EF253" s="362">
        <v>245</v>
      </c>
      <c r="EG253" s="371">
        <f t="shared" ca="1" si="423"/>
        <v>0</v>
      </c>
      <c r="EH253" s="359">
        <f t="shared" ca="1" si="371"/>
        <v>0</v>
      </c>
      <c r="EI253" s="359">
        <f t="shared" ca="1" si="372"/>
        <v>0</v>
      </c>
      <c r="EJ253" s="359">
        <f t="shared" ca="1" si="373"/>
        <v>0</v>
      </c>
      <c r="EK253" s="359">
        <f t="shared" ca="1" si="374"/>
        <v>0</v>
      </c>
      <c r="EL253" s="359">
        <f t="shared" ca="1" si="395"/>
        <v>0</v>
      </c>
    </row>
    <row r="254" spans="7:142" x14ac:dyDescent="0.35">
      <c r="G254" s="372">
        <f ca="1">IFERROR(INDEX('Inflation Rates'!$A$16:$H$138,MATCH('TSP Traditional'!$H254,'Inflation Rates'!$A$16:$A$138,0),6)/INDEX('Inflation Rates'!$A$16:$H$138,MATCH('TSP Traditional'!$H254,'Inflation Rates'!$A$16:$A$138,0)-1,6)-1,G253)</f>
        <v>2.0999999999999908E-2</v>
      </c>
      <c r="H254" s="362">
        <f t="shared" ca="1" si="424"/>
        <v>2265</v>
      </c>
      <c r="I254" s="362">
        <f t="shared" ca="1" si="425"/>
        <v>365</v>
      </c>
      <c r="J254" s="362">
        <v>246</v>
      </c>
      <c r="K254" s="371">
        <f t="shared" ca="1" si="428"/>
        <v>0</v>
      </c>
      <c r="L254" s="359">
        <f t="shared" ca="1" si="375"/>
        <v>0</v>
      </c>
      <c r="M254" s="359">
        <f t="shared" ca="1" si="376"/>
        <v>0</v>
      </c>
      <c r="N254" s="359">
        <f t="shared" ca="1" si="377"/>
        <v>0</v>
      </c>
      <c r="O254" s="359">
        <f t="shared" ca="1" si="378"/>
        <v>0</v>
      </c>
      <c r="P254" s="359">
        <f t="shared" ca="1" si="396"/>
        <v>0</v>
      </c>
      <c r="R254" s="362">
        <f t="shared" ca="1" si="426"/>
        <v>365</v>
      </c>
      <c r="S254" s="362">
        <v>245</v>
      </c>
      <c r="T254" s="371">
        <f t="shared" ca="1" si="427"/>
        <v>0</v>
      </c>
      <c r="U254" s="359">
        <f t="shared" ca="1" si="379"/>
        <v>0</v>
      </c>
      <c r="V254" s="359">
        <f t="shared" ca="1" si="380"/>
        <v>0</v>
      </c>
      <c r="W254" s="359">
        <f t="shared" ca="1" si="381"/>
        <v>0</v>
      </c>
      <c r="X254" s="359">
        <f t="shared" ca="1" si="382"/>
        <v>0</v>
      </c>
      <c r="Y254" s="359">
        <f t="shared" ca="1" si="397"/>
        <v>0</v>
      </c>
      <c r="AA254" s="362">
        <f t="shared" ca="1" si="398"/>
        <v>365</v>
      </c>
      <c r="AB254" s="362">
        <v>246</v>
      </c>
      <c r="AC254" s="371">
        <f t="shared" ca="1" si="399"/>
        <v>0</v>
      </c>
      <c r="AD254" s="359">
        <f t="shared" ca="1" si="323"/>
        <v>0</v>
      </c>
      <c r="AE254" s="359">
        <f t="shared" ca="1" si="324"/>
        <v>0</v>
      </c>
      <c r="AF254" s="359">
        <f t="shared" ca="1" si="325"/>
        <v>0</v>
      </c>
      <c r="AG254" s="359">
        <f t="shared" ca="1" si="326"/>
        <v>0</v>
      </c>
      <c r="AH254" s="359">
        <f t="shared" ca="1" si="383"/>
        <v>0</v>
      </c>
      <c r="AJ254" s="362">
        <f t="shared" ca="1" si="400"/>
        <v>365</v>
      </c>
      <c r="AK254" s="362">
        <v>246</v>
      </c>
      <c r="AL254" s="371">
        <f t="shared" ca="1" si="401"/>
        <v>0</v>
      </c>
      <c r="AM254" s="359">
        <f t="shared" ca="1" si="327"/>
        <v>0</v>
      </c>
      <c r="AN254" s="359">
        <f t="shared" ca="1" si="328"/>
        <v>0</v>
      </c>
      <c r="AO254" s="359">
        <f t="shared" ca="1" si="329"/>
        <v>0</v>
      </c>
      <c r="AP254" s="359">
        <f t="shared" ca="1" si="330"/>
        <v>0</v>
      </c>
      <c r="AQ254" s="359">
        <f t="shared" ca="1" si="384"/>
        <v>0</v>
      </c>
      <c r="AS254" s="362">
        <f t="shared" ca="1" si="402"/>
        <v>365</v>
      </c>
      <c r="AT254" s="362">
        <v>246</v>
      </c>
      <c r="AU254" s="371">
        <f t="shared" ca="1" si="403"/>
        <v>0</v>
      </c>
      <c r="AV254" s="359">
        <f t="shared" ca="1" si="331"/>
        <v>0</v>
      </c>
      <c r="AW254" s="359">
        <f t="shared" ca="1" si="332"/>
        <v>0</v>
      </c>
      <c r="AX254" s="359">
        <f t="shared" ca="1" si="333"/>
        <v>0</v>
      </c>
      <c r="AY254" s="359">
        <f t="shared" ca="1" si="334"/>
        <v>0</v>
      </c>
      <c r="AZ254" s="359">
        <f t="shared" ca="1" si="385"/>
        <v>0</v>
      </c>
      <c r="BB254" s="362">
        <f t="shared" ca="1" si="404"/>
        <v>365</v>
      </c>
      <c r="BC254" s="362">
        <v>246</v>
      </c>
      <c r="BD254" s="371">
        <f t="shared" ca="1" si="405"/>
        <v>0</v>
      </c>
      <c r="BE254" s="359">
        <f t="shared" ca="1" si="335"/>
        <v>0</v>
      </c>
      <c r="BF254" s="359">
        <f t="shared" ca="1" si="336"/>
        <v>0</v>
      </c>
      <c r="BG254" s="359">
        <f t="shared" ca="1" si="337"/>
        <v>0</v>
      </c>
      <c r="BH254" s="359">
        <f t="shared" ca="1" si="338"/>
        <v>0</v>
      </c>
      <c r="BI254" s="359">
        <f t="shared" ca="1" si="386"/>
        <v>0</v>
      </c>
      <c r="BK254" s="362">
        <f t="shared" ca="1" si="406"/>
        <v>365</v>
      </c>
      <c r="BL254" s="362">
        <v>246</v>
      </c>
      <c r="BM254" s="371">
        <f t="shared" ca="1" si="407"/>
        <v>0</v>
      </c>
      <c r="BN254" s="359">
        <f t="shared" ca="1" si="339"/>
        <v>0</v>
      </c>
      <c r="BO254" s="359">
        <f t="shared" ca="1" si="340"/>
        <v>0</v>
      </c>
      <c r="BP254" s="359">
        <f t="shared" ca="1" si="341"/>
        <v>0</v>
      </c>
      <c r="BQ254" s="359">
        <f t="shared" ca="1" si="342"/>
        <v>0</v>
      </c>
      <c r="BR254" s="359">
        <f t="shared" ca="1" si="387"/>
        <v>0</v>
      </c>
      <c r="BT254" s="362">
        <f t="shared" ca="1" si="408"/>
        <v>365</v>
      </c>
      <c r="BU254" s="362">
        <v>246</v>
      </c>
      <c r="BV254" s="371">
        <f t="shared" ca="1" si="409"/>
        <v>0</v>
      </c>
      <c r="BW254" s="359">
        <f t="shared" ca="1" si="343"/>
        <v>0</v>
      </c>
      <c r="BX254" s="359">
        <f t="shared" ca="1" si="344"/>
        <v>0</v>
      </c>
      <c r="BY254" s="359">
        <f t="shared" ca="1" si="345"/>
        <v>0</v>
      </c>
      <c r="BZ254" s="359">
        <f t="shared" ca="1" si="346"/>
        <v>0</v>
      </c>
      <c r="CA254" s="359">
        <f t="shared" ca="1" si="388"/>
        <v>0</v>
      </c>
      <c r="CC254" s="362">
        <f t="shared" ca="1" si="410"/>
        <v>365</v>
      </c>
      <c r="CD254" s="362">
        <v>246</v>
      </c>
      <c r="CE254" s="371">
        <f t="shared" ca="1" si="411"/>
        <v>0</v>
      </c>
      <c r="CF254" s="359">
        <f t="shared" ca="1" si="347"/>
        <v>0</v>
      </c>
      <c r="CG254" s="359">
        <f t="shared" ca="1" si="348"/>
        <v>0</v>
      </c>
      <c r="CH254" s="359">
        <f t="shared" ca="1" si="349"/>
        <v>0</v>
      </c>
      <c r="CI254" s="359">
        <f t="shared" ca="1" si="350"/>
        <v>0</v>
      </c>
      <c r="CJ254" s="359">
        <f t="shared" ca="1" si="389"/>
        <v>0</v>
      </c>
      <c r="CL254" s="362">
        <f t="shared" ca="1" si="412"/>
        <v>365</v>
      </c>
      <c r="CM254" s="362">
        <v>246</v>
      </c>
      <c r="CN254" s="371">
        <f t="shared" ca="1" si="413"/>
        <v>0</v>
      </c>
      <c r="CO254" s="359">
        <f t="shared" ca="1" si="351"/>
        <v>0</v>
      </c>
      <c r="CP254" s="359">
        <f t="shared" ca="1" si="352"/>
        <v>0</v>
      </c>
      <c r="CQ254" s="359">
        <f t="shared" ca="1" si="353"/>
        <v>0</v>
      </c>
      <c r="CR254" s="359">
        <f t="shared" ca="1" si="354"/>
        <v>0</v>
      </c>
      <c r="CS254" s="359">
        <f t="shared" ca="1" si="390"/>
        <v>0</v>
      </c>
      <c r="CU254" s="362">
        <f t="shared" ca="1" si="414"/>
        <v>365</v>
      </c>
      <c r="CV254" s="362">
        <v>246</v>
      </c>
      <c r="CW254" s="371">
        <f t="shared" ca="1" si="415"/>
        <v>0</v>
      </c>
      <c r="CX254" s="359">
        <f t="shared" ca="1" si="355"/>
        <v>0</v>
      </c>
      <c r="CY254" s="359">
        <f t="shared" ca="1" si="356"/>
        <v>0</v>
      </c>
      <c r="CZ254" s="359">
        <f t="shared" ca="1" si="357"/>
        <v>0</v>
      </c>
      <c r="DA254" s="359">
        <f t="shared" ca="1" si="358"/>
        <v>0</v>
      </c>
      <c r="DB254" s="359">
        <f t="shared" ca="1" si="391"/>
        <v>0</v>
      </c>
      <c r="DD254" s="362">
        <f t="shared" ca="1" si="416"/>
        <v>365</v>
      </c>
      <c r="DE254" s="362">
        <v>246</v>
      </c>
      <c r="DF254" s="371">
        <f t="shared" ca="1" si="417"/>
        <v>0</v>
      </c>
      <c r="DG254" s="359">
        <f t="shared" ca="1" si="359"/>
        <v>0</v>
      </c>
      <c r="DH254" s="359">
        <f t="shared" ca="1" si="360"/>
        <v>0</v>
      </c>
      <c r="DI254" s="359">
        <f t="shared" ca="1" si="361"/>
        <v>0</v>
      </c>
      <c r="DJ254" s="359">
        <f t="shared" ca="1" si="362"/>
        <v>0</v>
      </c>
      <c r="DK254" s="359">
        <f t="shared" ca="1" si="392"/>
        <v>0</v>
      </c>
      <c r="DM254" s="362">
        <f t="shared" ca="1" si="418"/>
        <v>365</v>
      </c>
      <c r="DN254" s="362">
        <v>246</v>
      </c>
      <c r="DO254" s="371">
        <f t="shared" ca="1" si="419"/>
        <v>0</v>
      </c>
      <c r="DP254" s="359">
        <f t="shared" ca="1" si="363"/>
        <v>0</v>
      </c>
      <c r="DQ254" s="359">
        <f t="shared" ca="1" si="364"/>
        <v>0</v>
      </c>
      <c r="DR254" s="359">
        <f t="shared" ca="1" si="365"/>
        <v>0</v>
      </c>
      <c r="DS254" s="359">
        <f t="shared" ca="1" si="366"/>
        <v>0</v>
      </c>
      <c r="DT254" s="359">
        <f t="shared" ca="1" si="393"/>
        <v>0</v>
      </c>
      <c r="DV254" s="362">
        <f t="shared" ca="1" si="420"/>
        <v>365</v>
      </c>
      <c r="DW254" s="362">
        <v>246</v>
      </c>
      <c r="DX254" s="371">
        <f t="shared" ca="1" si="421"/>
        <v>0</v>
      </c>
      <c r="DY254" s="359">
        <f t="shared" ca="1" si="367"/>
        <v>0</v>
      </c>
      <c r="DZ254" s="359">
        <f t="shared" ca="1" si="368"/>
        <v>0</v>
      </c>
      <c r="EA254" s="359">
        <f t="shared" ca="1" si="369"/>
        <v>0</v>
      </c>
      <c r="EB254" s="359">
        <f t="shared" ca="1" si="370"/>
        <v>0</v>
      </c>
      <c r="EC254" s="359">
        <f t="shared" ca="1" si="394"/>
        <v>0</v>
      </c>
      <c r="EE254" s="362">
        <f t="shared" ca="1" si="422"/>
        <v>365</v>
      </c>
      <c r="EF254" s="362">
        <v>246</v>
      </c>
      <c r="EG254" s="371">
        <f t="shared" ca="1" si="423"/>
        <v>0</v>
      </c>
      <c r="EH254" s="359">
        <f t="shared" ca="1" si="371"/>
        <v>0</v>
      </c>
      <c r="EI254" s="359">
        <f t="shared" ca="1" si="372"/>
        <v>0</v>
      </c>
      <c r="EJ254" s="359">
        <f t="shared" ca="1" si="373"/>
        <v>0</v>
      </c>
      <c r="EK254" s="359">
        <f t="shared" ca="1" si="374"/>
        <v>0</v>
      </c>
      <c r="EL254" s="359">
        <f t="shared" ca="1" si="395"/>
        <v>0</v>
      </c>
    </row>
    <row r="255" spans="7:142" x14ac:dyDescent="0.35">
      <c r="G255" s="372">
        <f ca="1">IFERROR(INDEX('Inflation Rates'!$A$16:$H$138,MATCH('TSP Traditional'!$H255,'Inflation Rates'!$A$16:$A$138,0),6)/INDEX('Inflation Rates'!$A$16:$H$138,MATCH('TSP Traditional'!$H255,'Inflation Rates'!$A$16:$A$138,0)-1,6)-1,G254)</f>
        <v>2.0999999999999908E-2</v>
      </c>
      <c r="H255" s="362">
        <f t="shared" ca="1" si="424"/>
        <v>2266</v>
      </c>
      <c r="I255" s="362">
        <f t="shared" ca="1" si="425"/>
        <v>366</v>
      </c>
      <c r="J255" s="362">
        <v>247</v>
      </c>
      <c r="K255" s="371">
        <f t="shared" ca="1" si="428"/>
        <v>0</v>
      </c>
      <c r="L255" s="359">
        <f t="shared" ca="1" si="375"/>
        <v>0</v>
      </c>
      <c r="M255" s="359">
        <f t="shared" ca="1" si="376"/>
        <v>0</v>
      </c>
      <c r="N255" s="359">
        <f t="shared" ca="1" si="377"/>
        <v>0</v>
      </c>
      <c r="O255" s="359">
        <f t="shared" ca="1" si="378"/>
        <v>0</v>
      </c>
      <c r="P255" s="359">
        <f t="shared" ca="1" si="396"/>
        <v>0</v>
      </c>
      <c r="R255" s="362">
        <f t="shared" ca="1" si="426"/>
        <v>366</v>
      </c>
      <c r="S255" s="362">
        <v>246</v>
      </c>
      <c r="T255" s="371">
        <f t="shared" ca="1" si="427"/>
        <v>0</v>
      </c>
      <c r="U255" s="359">
        <f t="shared" ca="1" si="379"/>
        <v>0</v>
      </c>
      <c r="V255" s="359">
        <f t="shared" ca="1" si="380"/>
        <v>0</v>
      </c>
      <c r="W255" s="359">
        <f t="shared" ca="1" si="381"/>
        <v>0</v>
      </c>
      <c r="X255" s="359">
        <f t="shared" ca="1" si="382"/>
        <v>0</v>
      </c>
      <c r="Y255" s="359">
        <f t="shared" ca="1" si="397"/>
        <v>0</v>
      </c>
      <c r="AA255" s="362">
        <f t="shared" ca="1" si="398"/>
        <v>366</v>
      </c>
      <c r="AB255" s="362">
        <v>247</v>
      </c>
      <c r="AC255" s="371">
        <f t="shared" ca="1" si="399"/>
        <v>0</v>
      </c>
      <c r="AD255" s="359">
        <f t="shared" ca="1" si="323"/>
        <v>0</v>
      </c>
      <c r="AE255" s="359">
        <f t="shared" ca="1" si="324"/>
        <v>0</v>
      </c>
      <c r="AF255" s="359">
        <f t="shared" ca="1" si="325"/>
        <v>0</v>
      </c>
      <c r="AG255" s="359">
        <f t="shared" ca="1" si="326"/>
        <v>0</v>
      </c>
      <c r="AH255" s="359">
        <f t="shared" ca="1" si="383"/>
        <v>0</v>
      </c>
      <c r="AJ255" s="362">
        <f t="shared" ca="1" si="400"/>
        <v>366</v>
      </c>
      <c r="AK255" s="362">
        <v>247</v>
      </c>
      <c r="AL255" s="371">
        <f t="shared" ca="1" si="401"/>
        <v>0</v>
      </c>
      <c r="AM255" s="359">
        <f t="shared" ca="1" si="327"/>
        <v>0</v>
      </c>
      <c r="AN255" s="359">
        <f t="shared" ca="1" si="328"/>
        <v>0</v>
      </c>
      <c r="AO255" s="359">
        <f t="shared" ca="1" si="329"/>
        <v>0</v>
      </c>
      <c r="AP255" s="359">
        <f t="shared" ca="1" si="330"/>
        <v>0</v>
      </c>
      <c r="AQ255" s="359">
        <f t="shared" ca="1" si="384"/>
        <v>0</v>
      </c>
      <c r="AS255" s="362">
        <f t="shared" ca="1" si="402"/>
        <v>366</v>
      </c>
      <c r="AT255" s="362">
        <v>247</v>
      </c>
      <c r="AU255" s="371">
        <f t="shared" ca="1" si="403"/>
        <v>0</v>
      </c>
      <c r="AV255" s="359">
        <f t="shared" ca="1" si="331"/>
        <v>0</v>
      </c>
      <c r="AW255" s="359">
        <f t="shared" ca="1" si="332"/>
        <v>0</v>
      </c>
      <c r="AX255" s="359">
        <f t="shared" ca="1" si="333"/>
        <v>0</v>
      </c>
      <c r="AY255" s="359">
        <f t="shared" ca="1" si="334"/>
        <v>0</v>
      </c>
      <c r="AZ255" s="359">
        <f t="shared" ca="1" si="385"/>
        <v>0</v>
      </c>
      <c r="BB255" s="362">
        <f t="shared" ca="1" si="404"/>
        <v>366</v>
      </c>
      <c r="BC255" s="362">
        <v>247</v>
      </c>
      <c r="BD255" s="371">
        <f t="shared" ca="1" si="405"/>
        <v>0</v>
      </c>
      <c r="BE255" s="359">
        <f t="shared" ca="1" si="335"/>
        <v>0</v>
      </c>
      <c r="BF255" s="359">
        <f t="shared" ca="1" si="336"/>
        <v>0</v>
      </c>
      <c r="BG255" s="359">
        <f t="shared" ca="1" si="337"/>
        <v>0</v>
      </c>
      <c r="BH255" s="359">
        <f t="shared" ca="1" si="338"/>
        <v>0</v>
      </c>
      <c r="BI255" s="359">
        <f t="shared" ca="1" si="386"/>
        <v>0</v>
      </c>
      <c r="BK255" s="362">
        <f t="shared" ca="1" si="406"/>
        <v>366</v>
      </c>
      <c r="BL255" s="362">
        <v>247</v>
      </c>
      <c r="BM255" s="371">
        <f t="shared" ca="1" si="407"/>
        <v>0</v>
      </c>
      <c r="BN255" s="359">
        <f t="shared" ca="1" si="339"/>
        <v>0</v>
      </c>
      <c r="BO255" s="359">
        <f t="shared" ca="1" si="340"/>
        <v>0</v>
      </c>
      <c r="BP255" s="359">
        <f t="shared" ca="1" si="341"/>
        <v>0</v>
      </c>
      <c r="BQ255" s="359">
        <f t="shared" ca="1" si="342"/>
        <v>0</v>
      </c>
      <c r="BR255" s="359">
        <f t="shared" ca="1" si="387"/>
        <v>0</v>
      </c>
      <c r="BT255" s="362">
        <f t="shared" ca="1" si="408"/>
        <v>366</v>
      </c>
      <c r="BU255" s="362">
        <v>247</v>
      </c>
      <c r="BV255" s="371">
        <f t="shared" ca="1" si="409"/>
        <v>0</v>
      </c>
      <c r="BW255" s="359">
        <f t="shared" ca="1" si="343"/>
        <v>0</v>
      </c>
      <c r="BX255" s="359">
        <f t="shared" ca="1" si="344"/>
        <v>0</v>
      </c>
      <c r="BY255" s="359">
        <f t="shared" ca="1" si="345"/>
        <v>0</v>
      </c>
      <c r="BZ255" s="359">
        <f t="shared" ca="1" si="346"/>
        <v>0</v>
      </c>
      <c r="CA255" s="359">
        <f t="shared" ca="1" si="388"/>
        <v>0</v>
      </c>
      <c r="CC255" s="362">
        <f t="shared" ca="1" si="410"/>
        <v>366</v>
      </c>
      <c r="CD255" s="362">
        <v>247</v>
      </c>
      <c r="CE255" s="371">
        <f t="shared" ca="1" si="411"/>
        <v>0</v>
      </c>
      <c r="CF255" s="359">
        <f t="shared" ca="1" si="347"/>
        <v>0</v>
      </c>
      <c r="CG255" s="359">
        <f t="shared" ca="1" si="348"/>
        <v>0</v>
      </c>
      <c r="CH255" s="359">
        <f t="shared" ca="1" si="349"/>
        <v>0</v>
      </c>
      <c r="CI255" s="359">
        <f t="shared" ca="1" si="350"/>
        <v>0</v>
      </c>
      <c r="CJ255" s="359">
        <f t="shared" ca="1" si="389"/>
        <v>0</v>
      </c>
      <c r="CL255" s="362">
        <f t="shared" ca="1" si="412"/>
        <v>366</v>
      </c>
      <c r="CM255" s="362">
        <v>247</v>
      </c>
      <c r="CN255" s="371">
        <f t="shared" ca="1" si="413"/>
        <v>0</v>
      </c>
      <c r="CO255" s="359">
        <f t="shared" ca="1" si="351"/>
        <v>0</v>
      </c>
      <c r="CP255" s="359">
        <f t="shared" ca="1" si="352"/>
        <v>0</v>
      </c>
      <c r="CQ255" s="359">
        <f t="shared" ca="1" si="353"/>
        <v>0</v>
      </c>
      <c r="CR255" s="359">
        <f t="shared" ca="1" si="354"/>
        <v>0</v>
      </c>
      <c r="CS255" s="359">
        <f t="shared" ca="1" si="390"/>
        <v>0</v>
      </c>
      <c r="CU255" s="362">
        <f t="shared" ca="1" si="414"/>
        <v>366</v>
      </c>
      <c r="CV255" s="362">
        <v>247</v>
      </c>
      <c r="CW255" s="371">
        <f t="shared" ca="1" si="415"/>
        <v>0</v>
      </c>
      <c r="CX255" s="359">
        <f t="shared" ca="1" si="355"/>
        <v>0</v>
      </c>
      <c r="CY255" s="359">
        <f t="shared" ca="1" si="356"/>
        <v>0</v>
      </c>
      <c r="CZ255" s="359">
        <f t="shared" ca="1" si="357"/>
        <v>0</v>
      </c>
      <c r="DA255" s="359">
        <f t="shared" ca="1" si="358"/>
        <v>0</v>
      </c>
      <c r="DB255" s="359">
        <f t="shared" ca="1" si="391"/>
        <v>0</v>
      </c>
      <c r="DD255" s="362">
        <f t="shared" ca="1" si="416"/>
        <v>366</v>
      </c>
      <c r="DE255" s="362">
        <v>247</v>
      </c>
      <c r="DF255" s="371">
        <f t="shared" ca="1" si="417"/>
        <v>0</v>
      </c>
      <c r="DG255" s="359">
        <f t="shared" ca="1" si="359"/>
        <v>0</v>
      </c>
      <c r="DH255" s="359">
        <f t="shared" ca="1" si="360"/>
        <v>0</v>
      </c>
      <c r="DI255" s="359">
        <f t="shared" ca="1" si="361"/>
        <v>0</v>
      </c>
      <c r="DJ255" s="359">
        <f t="shared" ca="1" si="362"/>
        <v>0</v>
      </c>
      <c r="DK255" s="359">
        <f t="shared" ca="1" si="392"/>
        <v>0</v>
      </c>
      <c r="DM255" s="362">
        <f t="shared" ca="1" si="418"/>
        <v>366</v>
      </c>
      <c r="DN255" s="362">
        <v>247</v>
      </c>
      <c r="DO255" s="371">
        <f t="shared" ca="1" si="419"/>
        <v>0</v>
      </c>
      <c r="DP255" s="359">
        <f t="shared" ca="1" si="363"/>
        <v>0</v>
      </c>
      <c r="DQ255" s="359">
        <f t="shared" ca="1" si="364"/>
        <v>0</v>
      </c>
      <c r="DR255" s="359">
        <f t="shared" ca="1" si="365"/>
        <v>0</v>
      </c>
      <c r="DS255" s="359">
        <f t="shared" ca="1" si="366"/>
        <v>0</v>
      </c>
      <c r="DT255" s="359">
        <f t="shared" ca="1" si="393"/>
        <v>0</v>
      </c>
      <c r="DV255" s="362">
        <f t="shared" ca="1" si="420"/>
        <v>366</v>
      </c>
      <c r="DW255" s="362">
        <v>247</v>
      </c>
      <c r="DX255" s="371">
        <f t="shared" ca="1" si="421"/>
        <v>0</v>
      </c>
      <c r="DY255" s="359">
        <f t="shared" ca="1" si="367"/>
        <v>0</v>
      </c>
      <c r="DZ255" s="359">
        <f t="shared" ca="1" si="368"/>
        <v>0</v>
      </c>
      <c r="EA255" s="359">
        <f t="shared" ca="1" si="369"/>
        <v>0</v>
      </c>
      <c r="EB255" s="359">
        <f t="shared" ca="1" si="370"/>
        <v>0</v>
      </c>
      <c r="EC255" s="359">
        <f t="shared" ca="1" si="394"/>
        <v>0</v>
      </c>
      <c r="EE255" s="362">
        <f t="shared" ca="1" si="422"/>
        <v>366</v>
      </c>
      <c r="EF255" s="362">
        <v>247</v>
      </c>
      <c r="EG255" s="371">
        <f t="shared" ca="1" si="423"/>
        <v>0</v>
      </c>
      <c r="EH255" s="359">
        <f t="shared" ca="1" si="371"/>
        <v>0</v>
      </c>
      <c r="EI255" s="359">
        <f t="shared" ca="1" si="372"/>
        <v>0</v>
      </c>
      <c r="EJ255" s="359">
        <f t="shared" ca="1" si="373"/>
        <v>0</v>
      </c>
      <c r="EK255" s="359">
        <f t="shared" ca="1" si="374"/>
        <v>0</v>
      </c>
      <c r="EL255" s="359">
        <f t="shared" ca="1" si="395"/>
        <v>0</v>
      </c>
    </row>
    <row r="256" spans="7:142" x14ac:dyDescent="0.35">
      <c r="G256" s="372">
        <f ca="1">IFERROR(INDEX('Inflation Rates'!$A$16:$H$138,MATCH('TSP Traditional'!$H256,'Inflation Rates'!$A$16:$A$138,0),6)/INDEX('Inflation Rates'!$A$16:$H$138,MATCH('TSP Traditional'!$H256,'Inflation Rates'!$A$16:$A$138,0)-1,6)-1,G255)</f>
        <v>2.0999999999999908E-2</v>
      </c>
      <c r="H256" s="362">
        <f t="shared" ca="1" si="424"/>
        <v>2267</v>
      </c>
      <c r="I256" s="362">
        <f t="shared" ca="1" si="425"/>
        <v>367</v>
      </c>
      <c r="J256" s="362">
        <v>248</v>
      </c>
      <c r="K256" s="371">
        <f t="shared" ca="1" si="428"/>
        <v>0</v>
      </c>
      <c r="L256" s="359">
        <f t="shared" ca="1" si="375"/>
        <v>0</v>
      </c>
      <c r="M256" s="359">
        <f t="shared" ca="1" si="376"/>
        <v>0</v>
      </c>
      <c r="N256" s="359">
        <f t="shared" ca="1" si="377"/>
        <v>0</v>
      </c>
      <c r="O256" s="359">
        <f t="shared" ca="1" si="378"/>
        <v>0</v>
      </c>
      <c r="P256" s="359">
        <f t="shared" ca="1" si="396"/>
        <v>0</v>
      </c>
      <c r="R256" s="362">
        <f t="shared" ca="1" si="426"/>
        <v>367</v>
      </c>
      <c r="S256" s="362">
        <v>247</v>
      </c>
      <c r="T256" s="371">
        <f t="shared" ca="1" si="427"/>
        <v>0</v>
      </c>
      <c r="U256" s="359">
        <f t="shared" ca="1" si="379"/>
        <v>0</v>
      </c>
      <c r="V256" s="359">
        <f t="shared" ca="1" si="380"/>
        <v>0</v>
      </c>
      <c r="W256" s="359">
        <f t="shared" ca="1" si="381"/>
        <v>0</v>
      </c>
      <c r="X256" s="359">
        <f t="shared" ca="1" si="382"/>
        <v>0</v>
      </c>
      <c r="Y256" s="359">
        <f t="shared" ca="1" si="397"/>
        <v>0</v>
      </c>
      <c r="AA256" s="362">
        <f t="shared" ca="1" si="398"/>
        <v>367</v>
      </c>
      <c r="AB256" s="362">
        <v>248</v>
      </c>
      <c r="AC256" s="371">
        <f t="shared" ca="1" si="399"/>
        <v>0</v>
      </c>
      <c r="AD256" s="359">
        <f t="shared" ca="1" si="323"/>
        <v>0</v>
      </c>
      <c r="AE256" s="359">
        <f t="shared" ca="1" si="324"/>
        <v>0</v>
      </c>
      <c r="AF256" s="359">
        <f t="shared" ca="1" si="325"/>
        <v>0</v>
      </c>
      <c r="AG256" s="359">
        <f t="shared" ca="1" si="326"/>
        <v>0</v>
      </c>
      <c r="AH256" s="359">
        <f t="shared" ca="1" si="383"/>
        <v>0</v>
      </c>
      <c r="AJ256" s="362">
        <f t="shared" ca="1" si="400"/>
        <v>367</v>
      </c>
      <c r="AK256" s="362">
        <v>248</v>
      </c>
      <c r="AL256" s="371">
        <f t="shared" ca="1" si="401"/>
        <v>0</v>
      </c>
      <c r="AM256" s="359">
        <f t="shared" ca="1" si="327"/>
        <v>0</v>
      </c>
      <c r="AN256" s="359">
        <f t="shared" ca="1" si="328"/>
        <v>0</v>
      </c>
      <c r="AO256" s="359">
        <f t="shared" ca="1" si="329"/>
        <v>0</v>
      </c>
      <c r="AP256" s="359">
        <f t="shared" ca="1" si="330"/>
        <v>0</v>
      </c>
      <c r="AQ256" s="359">
        <f t="shared" ca="1" si="384"/>
        <v>0</v>
      </c>
      <c r="AS256" s="362">
        <f t="shared" ca="1" si="402"/>
        <v>367</v>
      </c>
      <c r="AT256" s="362">
        <v>248</v>
      </c>
      <c r="AU256" s="371">
        <f t="shared" ca="1" si="403"/>
        <v>0</v>
      </c>
      <c r="AV256" s="359">
        <f t="shared" ca="1" si="331"/>
        <v>0</v>
      </c>
      <c r="AW256" s="359">
        <f t="shared" ca="1" si="332"/>
        <v>0</v>
      </c>
      <c r="AX256" s="359">
        <f t="shared" ca="1" si="333"/>
        <v>0</v>
      </c>
      <c r="AY256" s="359">
        <f t="shared" ca="1" si="334"/>
        <v>0</v>
      </c>
      <c r="AZ256" s="359">
        <f t="shared" ca="1" si="385"/>
        <v>0</v>
      </c>
      <c r="BB256" s="362">
        <f t="shared" ca="1" si="404"/>
        <v>367</v>
      </c>
      <c r="BC256" s="362">
        <v>248</v>
      </c>
      <c r="BD256" s="371">
        <f t="shared" ca="1" si="405"/>
        <v>0</v>
      </c>
      <c r="BE256" s="359">
        <f t="shared" ca="1" si="335"/>
        <v>0</v>
      </c>
      <c r="BF256" s="359">
        <f t="shared" ca="1" si="336"/>
        <v>0</v>
      </c>
      <c r="BG256" s="359">
        <f t="shared" ca="1" si="337"/>
        <v>0</v>
      </c>
      <c r="BH256" s="359">
        <f t="shared" ca="1" si="338"/>
        <v>0</v>
      </c>
      <c r="BI256" s="359">
        <f t="shared" ca="1" si="386"/>
        <v>0</v>
      </c>
      <c r="BK256" s="362">
        <f t="shared" ca="1" si="406"/>
        <v>367</v>
      </c>
      <c r="BL256" s="362">
        <v>248</v>
      </c>
      <c r="BM256" s="371">
        <f t="shared" ca="1" si="407"/>
        <v>0</v>
      </c>
      <c r="BN256" s="359">
        <f t="shared" ca="1" si="339"/>
        <v>0</v>
      </c>
      <c r="BO256" s="359">
        <f t="shared" ca="1" si="340"/>
        <v>0</v>
      </c>
      <c r="BP256" s="359">
        <f t="shared" ca="1" si="341"/>
        <v>0</v>
      </c>
      <c r="BQ256" s="359">
        <f t="shared" ca="1" si="342"/>
        <v>0</v>
      </c>
      <c r="BR256" s="359">
        <f t="shared" ca="1" si="387"/>
        <v>0</v>
      </c>
      <c r="BT256" s="362">
        <f t="shared" ca="1" si="408"/>
        <v>367</v>
      </c>
      <c r="BU256" s="362">
        <v>248</v>
      </c>
      <c r="BV256" s="371">
        <f t="shared" ca="1" si="409"/>
        <v>0</v>
      </c>
      <c r="BW256" s="359">
        <f t="shared" ca="1" si="343"/>
        <v>0</v>
      </c>
      <c r="BX256" s="359">
        <f t="shared" ca="1" si="344"/>
        <v>0</v>
      </c>
      <c r="BY256" s="359">
        <f t="shared" ca="1" si="345"/>
        <v>0</v>
      </c>
      <c r="BZ256" s="359">
        <f t="shared" ca="1" si="346"/>
        <v>0</v>
      </c>
      <c r="CA256" s="359">
        <f t="shared" ca="1" si="388"/>
        <v>0</v>
      </c>
      <c r="CC256" s="362">
        <f t="shared" ca="1" si="410"/>
        <v>367</v>
      </c>
      <c r="CD256" s="362">
        <v>248</v>
      </c>
      <c r="CE256" s="371">
        <f t="shared" ca="1" si="411"/>
        <v>0</v>
      </c>
      <c r="CF256" s="359">
        <f t="shared" ca="1" si="347"/>
        <v>0</v>
      </c>
      <c r="CG256" s="359">
        <f t="shared" ca="1" si="348"/>
        <v>0</v>
      </c>
      <c r="CH256" s="359">
        <f t="shared" ca="1" si="349"/>
        <v>0</v>
      </c>
      <c r="CI256" s="359">
        <f t="shared" ca="1" si="350"/>
        <v>0</v>
      </c>
      <c r="CJ256" s="359">
        <f t="shared" ca="1" si="389"/>
        <v>0</v>
      </c>
      <c r="CL256" s="362">
        <f t="shared" ca="1" si="412"/>
        <v>367</v>
      </c>
      <c r="CM256" s="362">
        <v>248</v>
      </c>
      <c r="CN256" s="371">
        <f t="shared" ca="1" si="413"/>
        <v>0</v>
      </c>
      <c r="CO256" s="359">
        <f t="shared" ca="1" si="351"/>
        <v>0</v>
      </c>
      <c r="CP256" s="359">
        <f t="shared" ca="1" si="352"/>
        <v>0</v>
      </c>
      <c r="CQ256" s="359">
        <f t="shared" ca="1" si="353"/>
        <v>0</v>
      </c>
      <c r="CR256" s="359">
        <f t="shared" ca="1" si="354"/>
        <v>0</v>
      </c>
      <c r="CS256" s="359">
        <f t="shared" ca="1" si="390"/>
        <v>0</v>
      </c>
      <c r="CU256" s="362">
        <f t="shared" ca="1" si="414"/>
        <v>367</v>
      </c>
      <c r="CV256" s="362">
        <v>248</v>
      </c>
      <c r="CW256" s="371">
        <f t="shared" ca="1" si="415"/>
        <v>0</v>
      </c>
      <c r="CX256" s="359">
        <f t="shared" ca="1" si="355"/>
        <v>0</v>
      </c>
      <c r="CY256" s="359">
        <f t="shared" ca="1" si="356"/>
        <v>0</v>
      </c>
      <c r="CZ256" s="359">
        <f t="shared" ca="1" si="357"/>
        <v>0</v>
      </c>
      <c r="DA256" s="359">
        <f t="shared" ca="1" si="358"/>
        <v>0</v>
      </c>
      <c r="DB256" s="359">
        <f t="shared" ca="1" si="391"/>
        <v>0</v>
      </c>
      <c r="DD256" s="362">
        <f t="shared" ca="1" si="416"/>
        <v>367</v>
      </c>
      <c r="DE256" s="362">
        <v>248</v>
      </c>
      <c r="DF256" s="371">
        <f t="shared" ca="1" si="417"/>
        <v>0</v>
      </c>
      <c r="DG256" s="359">
        <f t="shared" ca="1" si="359"/>
        <v>0</v>
      </c>
      <c r="DH256" s="359">
        <f t="shared" ca="1" si="360"/>
        <v>0</v>
      </c>
      <c r="DI256" s="359">
        <f t="shared" ca="1" si="361"/>
        <v>0</v>
      </c>
      <c r="DJ256" s="359">
        <f t="shared" ca="1" si="362"/>
        <v>0</v>
      </c>
      <c r="DK256" s="359">
        <f t="shared" ca="1" si="392"/>
        <v>0</v>
      </c>
      <c r="DM256" s="362">
        <f t="shared" ca="1" si="418"/>
        <v>367</v>
      </c>
      <c r="DN256" s="362">
        <v>248</v>
      </c>
      <c r="DO256" s="371">
        <f t="shared" ca="1" si="419"/>
        <v>0</v>
      </c>
      <c r="DP256" s="359">
        <f t="shared" ca="1" si="363"/>
        <v>0</v>
      </c>
      <c r="DQ256" s="359">
        <f t="shared" ca="1" si="364"/>
        <v>0</v>
      </c>
      <c r="DR256" s="359">
        <f t="shared" ca="1" si="365"/>
        <v>0</v>
      </c>
      <c r="DS256" s="359">
        <f t="shared" ca="1" si="366"/>
        <v>0</v>
      </c>
      <c r="DT256" s="359">
        <f t="shared" ca="1" si="393"/>
        <v>0</v>
      </c>
      <c r="DV256" s="362">
        <f t="shared" ca="1" si="420"/>
        <v>367</v>
      </c>
      <c r="DW256" s="362">
        <v>248</v>
      </c>
      <c r="DX256" s="371">
        <f t="shared" ca="1" si="421"/>
        <v>0</v>
      </c>
      <c r="DY256" s="359">
        <f t="shared" ca="1" si="367"/>
        <v>0</v>
      </c>
      <c r="DZ256" s="359">
        <f t="shared" ca="1" si="368"/>
        <v>0</v>
      </c>
      <c r="EA256" s="359">
        <f t="shared" ca="1" si="369"/>
        <v>0</v>
      </c>
      <c r="EB256" s="359">
        <f t="shared" ca="1" si="370"/>
        <v>0</v>
      </c>
      <c r="EC256" s="359">
        <f t="shared" ca="1" si="394"/>
        <v>0</v>
      </c>
      <c r="EE256" s="362">
        <f t="shared" ca="1" si="422"/>
        <v>367</v>
      </c>
      <c r="EF256" s="362">
        <v>248</v>
      </c>
      <c r="EG256" s="371">
        <f t="shared" ca="1" si="423"/>
        <v>0</v>
      </c>
      <c r="EH256" s="359">
        <f t="shared" ca="1" si="371"/>
        <v>0</v>
      </c>
      <c r="EI256" s="359">
        <f t="shared" ca="1" si="372"/>
        <v>0</v>
      </c>
      <c r="EJ256" s="359">
        <f t="shared" ca="1" si="373"/>
        <v>0</v>
      </c>
      <c r="EK256" s="359">
        <f t="shared" ca="1" si="374"/>
        <v>0</v>
      </c>
      <c r="EL256" s="359">
        <f t="shared" ca="1" si="395"/>
        <v>0</v>
      </c>
    </row>
    <row r="257" spans="7:142" x14ac:dyDescent="0.35">
      <c r="G257" s="372">
        <f ca="1">IFERROR(INDEX('Inflation Rates'!$A$16:$H$138,MATCH('TSP Traditional'!$H257,'Inflation Rates'!$A$16:$A$138,0),6)/INDEX('Inflation Rates'!$A$16:$H$138,MATCH('TSP Traditional'!$H257,'Inflation Rates'!$A$16:$A$138,0)-1,6)-1,G256)</f>
        <v>2.0999999999999908E-2</v>
      </c>
      <c r="H257" s="362">
        <f t="shared" ca="1" si="424"/>
        <v>2268</v>
      </c>
      <c r="I257" s="362">
        <f t="shared" ca="1" si="425"/>
        <v>368</v>
      </c>
      <c r="J257" s="362">
        <v>249</v>
      </c>
      <c r="K257" s="371">
        <f t="shared" ca="1" si="428"/>
        <v>0</v>
      </c>
      <c r="L257" s="359">
        <f t="shared" ca="1" si="375"/>
        <v>0</v>
      </c>
      <c r="M257" s="359">
        <f t="shared" ca="1" si="376"/>
        <v>0</v>
      </c>
      <c r="N257" s="359">
        <f t="shared" ca="1" si="377"/>
        <v>0</v>
      </c>
      <c r="O257" s="359">
        <f t="shared" ca="1" si="378"/>
        <v>0</v>
      </c>
      <c r="P257" s="359">
        <f t="shared" ca="1" si="396"/>
        <v>0</v>
      </c>
      <c r="R257" s="362">
        <f t="shared" ca="1" si="426"/>
        <v>368</v>
      </c>
      <c r="S257" s="362">
        <v>248</v>
      </c>
      <c r="T257" s="371">
        <f t="shared" ca="1" si="427"/>
        <v>0</v>
      </c>
      <c r="U257" s="359">
        <f t="shared" ca="1" si="379"/>
        <v>0</v>
      </c>
      <c r="V257" s="359">
        <f t="shared" ca="1" si="380"/>
        <v>0</v>
      </c>
      <c r="W257" s="359">
        <f t="shared" ca="1" si="381"/>
        <v>0</v>
      </c>
      <c r="X257" s="359">
        <f t="shared" ca="1" si="382"/>
        <v>0</v>
      </c>
      <c r="Y257" s="359">
        <f t="shared" ca="1" si="397"/>
        <v>0</v>
      </c>
      <c r="AA257" s="362">
        <f t="shared" ca="1" si="398"/>
        <v>368</v>
      </c>
      <c r="AB257" s="362">
        <v>249</v>
      </c>
      <c r="AC257" s="371">
        <f t="shared" ca="1" si="399"/>
        <v>0</v>
      </c>
      <c r="AD257" s="359">
        <f t="shared" ca="1" si="323"/>
        <v>0</v>
      </c>
      <c r="AE257" s="359">
        <f t="shared" ca="1" si="324"/>
        <v>0</v>
      </c>
      <c r="AF257" s="359">
        <f t="shared" ca="1" si="325"/>
        <v>0</v>
      </c>
      <c r="AG257" s="359">
        <f t="shared" ca="1" si="326"/>
        <v>0</v>
      </c>
      <c r="AH257" s="359">
        <f t="shared" ca="1" si="383"/>
        <v>0</v>
      </c>
      <c r="AJ257" s="362">
        <f t="shared" ca="1" si="400"/>
        <v>368</v>
      </c>
      <c r="AK257" s="362">
        <v>249</v>
      </c>
      <c r="AL257" s="371">
        <f t="shared" ca="1" si="401"/>
        <v>0</v>
      </c>
      <c r="AM257" s="359">
        <f t="shared" ca="1" si="327"/>
        <v>0</v>
      </c>
      <c r="AN257" s="359">
        <f t="shared" ca="1" si="328"/>
        <v>0</v>
      </c>
      <c r="AO257" s="359">
        <f t="shared" ca="1" si="329"/>
        <v>0</v>
      </c>
      <c r="AP257" s="359">
        <f t="shared" ca="1" si="330"/>
        <v>0</v>
      </c>
      <c r="AQ257" s="359">
        <f t="shared" ca="1" si="384"/>
        <v>0</v>
      </c>
      <c r="AS257" s="362">
        <f t="shared" ca="1" si="402"/>
        <v>368</v>
      </c>
      <c r="AT257" s="362">
        <v>249</v>
      </c>
      <c r="AU257" s="371">
        <f t="shared" ca="1" si="403"/>
        <v>0</v>
      </c>
      <c r="AV257" s="359">
        <f t="shared" ca="1" si="331"/>
        <v>0</v>
      </c>
      <c r="AW257" s="359">
        <f t="shared" ca="1" si="332"/>
        <v>0</v>
      </c>
      <c r="AX257" s="359">
        <f t="shared" ca="1" si="333"/>
        <v>0</v>
      </c>
      <c r="AY257" s="359">
        <f t="shared" ca="1" si="334"/>
        <v>0</v>
      </c>
      <c r="AZ257" s="359">
        <f t="shared" ca="1" si="385"/>
        <v>0</v>
      </c>
      <c r="BB257" s="362">
        <f t="shared" ca="1" si="404"/>
        <v>368</v>
      </c>
      <c r="BC257" s="362">
        <v>249</v>
      </c>
      <c r="BD257" s="371">
        <f t="shared" ca="1" si="405"/>
        <v>0</v>
      </c>
      <c r="BE257" s="359">
        <f t="shared" ca="1" si="335"/>
        <v>0</v>
      </c>
      <c r="BF257" s="359">
        <f t="shared" ca="1" si="336"/>
        <v>0</v>
      </c>
      <c r="BG257" s="359">
        <f t="shared" ca="1" si="337"/>
        <v>0</v>
      </c>
      <c r="BH257" s="359">
        <f t="shared" ca="1" si="338"/>
        <v>0</v>
      </c>
      <c r="BI257" s="359">
        <f t="shared" ca="1" si="386"/>
        <v>0</v>
      </c>
      <c r="BK257" s="362">
        <f t="shared" ca="1" si="406"/>
        <v>368</v>
      </c>
      <c r="BL257" s="362">
        <v>249</v>
      </c>
      <c r="BM257" s="371">
        <f t="shared" ca="1" si="407"/>
        <v>0</v>
      </c>
      <c r="BN257" s="359">
        <f t="shared" ca="1" si="339"/>
        <v>0</v>
      </c>
      <c r="BO257" s="359">
        <f t="shared" ca="1" si="340"/>
        <v>0</v>
      </c>
      <c r="BP257" s="359">
        <f t="shared" ca="1" si="341"/>
        <v>0</v>
      </c>
      <c r="BQ257" s="359">
        <f t="shared" ca="1" si="342"/>
        <v>0</v>
      </c>
      <c r="BR257" s="359">
        <f t="shared" ca="1" si="387"/>
        <v>0</v>
      </c>
      <c r="BT257" s="362">
        <f t="shared" ca="1" si="408"/>
        <v>368</v>
      </c>
      <c r="BU257" s="362">
        <v>249</v>
      </c>
      <c r="BV257" s="371">
        <f t="shared" ca="1" si="409"/>
        <v>0</v>
      </c>
      <c r="BW257" s="359">
        <f t="shared" ca="1" si="343"/>
        <v>0</v>
      </c>
      <c r="BX257" s="359">
        <f t="shared" ca="1" si="344"/>
        <v>0</v>
      </c>
      <c r="BY257" s="359">
        <f t="shared" ca="1" si="345"/>
        <v>0</v>
      </c>
      <c r="BZ257" s="359">
        <f t="shared" ca="1" si="346"/>
        <v>0</v>
      </c>
      <c r="CA257" s="359">
        <f t="shared" ca="1" si="388"/>
        <v>0</v>
      </c>
      <c r="CC257" s="362">
        <f t="shared" ca="1" si="410"/>
        <v>368</v>
      </c>
      <c r="CD257" s="362">
        <v>249</v>
      </c>
      <c r="CE257" s="371">
        <f t="shared" ca="1" si="411"/>
        <v>0</v>
      </c>
      <c r="CF257" s="359">
        <f t="shared" ca="1" si="347"/>
        <v>0</v>
      </c>
      <c r="CG257" s="359">
        <f t="shared" ca="1" si="348"/>
        <v>0</v>
      </c>
      <c r="CH257" s="359">
        <f t="shared" ca="1" si="349"/>
        <v>0</v>
      </c>
      <c r="CI257" s="359">
        <f t="shared" ca="1" si="350"/>
        <v>0</v>
      </c>
      <c r="CJ257" s="359">
        <f t="shared" ca="1" si="389"/>
        <v>0</v>
      </c>
      <c r="CL257" s="362">
        <f t="shared" ca="1" si="412"/>
        <v>368</v>
      </c>
      <c r="CM257" s="362">
        <v>249</v>
      </c>
      <c r="CN257" s="371">
        <f t="shared" ca="1" si="413"/>
        <v>0</v>
      </c>
      <c r="CO257" s="359">
        <f t="shared" ca="1" si="351"/>
        <v>0</v>
      </c>
      <c r="CP257" s="359">
        <f t="shared" ca="1" si="352"/>
        <v>0</v>
      </c>
      <c r="CQ257" s="359">
        <f t="shared" ca="1" si="353"/>
        <v>0</v>
      </c>
      <c r="CR257" s="359">
        <f t="shared" ca="1" si="354"/>
        <v>0</v>
      </c>
      <c r="CS257" s="359">
        <f t="shared" ca="1" si="390"/>
        <v>0</v>
      </c>
      <c r="CU257" s="362">
        <f t="shared" ca="1" si="414"/>
        <v>368</v>
      </c>
      <c r="CV257" s="362">
        <v>249</v>
      </c>
      <c r="CW257" s="371">
        <f t="shared" ca="1" si="415"/>
        <v>0</v>
      </c>
      <c r="CX257" s="359">
        <f t="shared" ca="1" si="355"/>
        <v>0</v>
      </c>
      <c r="CY257" s="359">
        <f t="shared" ca="1" si="356"/>
        <v>0</v>
      </c>
      <c r="CZ257" s="359">
        <f t="shared" ca="1" si="357"/>
        <v>0</v>
      </c>
      <c r="DA257" s="359">
        <f t="shared" ca="1" si="358"/>
        <v>0</v>
      </c>
      <c r="DB257" s="359">
        <f t="shared" ca="1" si="391"/>
        <v>0</v>
      </c>
      <c r="DD257" s="362">
        <f t="shared" ca="1" si="416"/>
        <v>368</v>
      </c>
      <c r="DE257" s="362">
        <v>249</v>
      </c>
      <c r="DF257" s="371">
        <f t="shared" ca="1" si="417"/>
        <v>0</v>
      </c>
      <c r="DG257" s="359">
        <f t="shared" ca="1" si="359"/>
        <v>0</v>
      </c>
      <c r="DH257" s="359">
        <f t="shared" ca="1" si="360"/>
        <v>0</v>
      </c>
      <c r="DI257" s="359">
        <f t="shared" ca="1" si="361"/>
        <v>0</v>
      </c>
      <c r="DJ257" s="359">
        <f t="shared" ca="1" si="362"/>
        <v>0</v>
      </c>
      <c r="DK257" s="359">
        <f t="shared" ca="1" si="392"/>
        <v>0</v>
      </c>
      <c r="DM257" s="362">
        <f t="shared" ca="1" si="418"/>
        <v>368</v>
      </c>
      <c r="DN257" s="362">
        <v>249</v>
      </c>
      <c r="DO257" s="371">
        <f t="shared" ca="1" si="419"/>
        <v>0</v>
      </c>
      <c r="DP257" s="359">
        <f t="shared" ca="1" si="363"/>
        <v>0</v>
      </c>
      <c r="DQ257" s="359">
        <f t="shared" ca="1" si="364"/>
        <v>0</v>
      </c>
      <c r="DR257" s="359">
        <f t="shared" ca="1" si="365"/>
        <v>0</v>
      </c>
      <c r="DS257" s="359">
        <f t="shared" ca="1" si="366"/>
        <v>0</v>
      </c>
      <c r="DT257" s="359">
        <f t="shared" ca="1" si="393"/>
        <v>0</v>
      </c>
      <c r="DV257" s="362">
        <f t="shared" ca="1" si="420"/>
        <v>368</v>
      </c>
      <c r="DW257" s="362">
        <v>249</v>
      </c>
      <c r="DX257" s="371">
        <f t="shared" ca="1" si="421"/>
        <v>0</v>
      </c>
      <c r="DY257" s="359">
        <f t="shared" ca="1" si="367"/>
        <v>0</v>
      </c>
      <c r="DZ257" s="359">
        <f t="shared" ca="1" si="368"/>
        <v>0</v>
      </c>
      <c r="EA257" s="359">
        <f t="shared" ca="1" si="369"/>
        <v>0</v>
      </c>
      <c r="EB257" s="359">
        <f t="shared" ca="1" si="370"/>
        <v>0</v>
      </c>
      <c r="EC257" s="359">
        <f t="shared" ca="1" si="394"/>
        <v>0</v>
      </c>
      <c r="EE257" s="362">
        <f t="shared" ca="1" si="422"/>
        <v>368</v>
      </c>
      <c r="EF257" s="362">
        <v>249</v>
      </c>
      <c r="EG257" s="371">
        <f t="shared" ca="1" si="423"/>
        <v>0</v>
      </c>
      <c r="EH257" s="359">
        <f t="shared" ca="1" si="371"/>
        <v>0</v>
      </c>
      <c r="EI257" s="359">
        <f t="shared" ca="1" si="372"/>
        <v>0</v>
      </c>
      <c r="EJ257" s="359">
        <f t="shared" ca="1" si="373"/>
        <v>0</v>
      </c>
      <c r="EK257" s="359">
        <f t="shared" ca="1" si="374"/>
        <v>0</v>
      </c>
      <c r="EL257" s="359">
        <f t="shared" ca="1" si="395"/>
        <v>0</v>
      </c>
    </row>
    <row r="258" spans="7:142" x14ac:dyDescent="0.35">
      <c r="G258" s="372">
        <f ca="1">IFERROR(INDEX('Inflation Rates'!$A$16:$H$138,MATCH('TSP Traditional'!$H258,'Inflation Rates'!$A$16:$A$138,0),6)/INDEX('Inflation Rates'!$A$16:$H$138,MATCH('TSP Traditional'!$H258,'Inflation Rates'!$A$16:$A$138,0)-1,6)-1,G257)</f>
        <v>2.0999999999999908E-2</v>
      </c>
      <c r="H258" s="362">
        <f t="shared" ca="1" si="424"/>
        <v>2269</v>
      </c>
      <c r="I258" s="362">
        <f t="shared" ca="1" si="425"/>
        <v>369</v>
      </c>
      <c r="J258" s="362">
        <v>250</v>
      </c>
      <c r="K258" s="371">
        <f t="shared" ca="1" si="428"/>
        <v>0</v>
      </c>
      <c r="L258" s="359">
        <f t="shared" ca="1" si="375"/>
        <v>0</v>
      </c>
      <c r="M258" s="359">
        <f t="shared" ca="1" si="376"/>
        <v>0</v>
      </c>
      <c r="N258" s="359">
        <f t="shared" ca="1" si="377"/>
        <v>0</v>
      </c>
      <c r="O258" s="359">
        <f t="shared" ca="1" si="378"/>
        <v>0</v>
      </c>
      <c r="P258" s="359">
        <f t="shared" ca="1" si="396"/>
        <v>0</v>
      </c>
      <c r="R258" s="362">
        <f t="shared" ca="1" si="426"/>
        <v>369</v>
      </c>
      <c r="S258" s="362">
        <v>249</v>
      </c>
      <c r="T258" s="371">
        <f t="shared" ca="1" si="427"/>
        <v>0</v>
      </c>
      <c r="U258" s="359">
        <f t="shared" ca="1" si="379"/>
        <v>0</v>
      </c>
      <c r="V258" s="359">
        <f t="shared" ca="1" si="380"/>
        <v>0</v>
      </c>
      <c r="W258" s="359">
        <f t="shared" ca="1" si="381"/>
        <v>0</v>
      </c>
      <c r="X258" s="359">
        <f t="shared" ca="1" si="382"/>
        <v>0</v>
      </c>
      <c r="Y258" s="359">
        <f t="shared" ca="1" si="397"/>
        <v>0</v>
      </c>
      <c r="AA258" s="362">
        <f t="shared" ca="1" si="398"/>
        <v>369</v>
      </c>
      <c r="AB258" s="362">
        <v>250</v>
      </c>
      <c r="AC258" s="371">
        <f t="shared" ca="1" si="399"/>
        <v>0</v>
      </c>
      <c r="AD258" s="359">
        <f t="shared" ca="1" si="323"/>
        <v>0</v>
      </c>
      <c r="AE258" s="359">
        <f t="shared" ca="1" si="324"/>
        <v>0</v>
      </c>
      <c r="AF258" s="359">
        <f t="shared" ca="1" si="325"/>
        <v>0</v>
      </c>
      <c r="AG258" s="359">
        <f t="shared" ca="1" si="326"/>
        <v>0</v>
      </c>
      <c r="AH258" s="359">
        <f t="shared" ca="1" si="383"/>
        <v>0</v>
      </c>
      <c r="AJ258" s="362">
        <f t="shared" ca="1" si="400"/>
        <v>369</v>
      </c>
      <c r="AK258" s="362">
        <v>250</v>
      </c>
      <c r="AL258" s="371">
        <f t="shared" ca="1" si="401"/>
        <v>0</v>
      </c>
      <c r="AM258" s="359">
        <f t="shared" ca="1" si="327"/>
        <v>0</v>
      </c>
      <c r="AN258" s="359">
        <f t="shared" ca="1" si="328"/>
        <v>0</v>
      </c>
      <c r="AO258" s="359">
        <f t="shared" ca="1" si="329"/>
        <v>0</v>
      </c>
      <c r="AP258" s="359">
        <f t="shared" ca="1" si="330"/>
        <v>0</v>
      </c>
      <c r="AQ258" s="359">
        <f t="shared" ca="1" si="384"/>
        <v>0</v>
      </c>
      <c r="AS258" s="362">
        <f t="shared" ca="1" si="402"/>
        <v>369</v>
      </c>
      <c r="AT258" s="362">
        <v>250</v>
      </c>
      <c r="AU258" s="371">
        <f t="shared" ca="1" si="403"/>
        <v>0</v>
      </c>
      <c r="AV258" s="359">
        <f t="shared" ca="1" si="331"/>
        <v>0</v>
      </c>
      <c r="AW258" s="359">
        <f t="shared" ca="1" si="332"/>
        <v>0</v>
      </c>
      <c r="AX258" s="359">
        <f t="shared" ca="1" si="333"/>
        <v>0</v>
      </c>
      <c r="AY258" s="359">
        <f t="shared" ca="1" si="334"/>
        <v>0</v>
      </c>
      <c r="AZ258" s="359">
        <f t="shared" ca="1" si="385"/>
        <v>0</v>
      </c>
      <c r="BB258" s="362">
        <f t="shared" ca="1" si="404"/>
        <v>369</v>
      </c>
      <c r="BC258" s="362">
        <v>250</v>
      </c>
      <c r="BD258" s="371">
        <f t="shared" ca="1" si="405"/>
        <v>0</v>
      </c>
      <c r="BE258" s="359">
        <f t="shared" ca="1" si="335"/>
        <v>0</v>
      </c>
      <c r="BF258" s="359">
        <f t="shared" ca="1" si="336"/>
        <v>0</v>
      </c>
      <c r="BG258" s="359">
        <f t="shared" ca="1" si="337"/>
        <v>0</v>
      </c>
      <c r="BH258" s="359">
        <f t="shared" ca="1" si="338"/>
        <v>0</v>
      </c>
      <c r="BI258" s="359">
        <f t="shared" ca="1" si="386"/>
        <v>0</v>
      </c>
      <c r="BK258" s="362">
        <f t="shared" ca="1" si="406"/>
        <v>369</v>
      </c>
      <c r="BL258" s="362">
        <v>250</v>
      </c>
      <c r="BM258" s="371">
        <f t="shared" ca="1" si="407"/>
        <v>0</v>
      </c>
      <c r="BN258" s="359">
        <f t="shared" ca="1" si="339"/>
        <v>0</v>
      </c>
      <c r="BO258" s="359">
        <f t="shared" ca="1" si="340"/>
        <v>0</v>
      </c>
      <c r="BP258" s="359">
        <f t="shared" ca="1" si="341"/>
        <v>0</v>
      </c>
      <c r="BQ258" s="359">
        <f t="shared" ca="1" si="342"/>
        <v>0</v>
      </c>
      <c r="BR258" s="359">
        <f t="shared" ca="1" si="387"/>
        <v>0</v>
      </c>
      <c r="BT258" s="362">
        <f t="shared" ca="1" si="408"/>
        <v>369</v>
      </c>
      <c r="BU258" s="362">
        <v>250</v>
      </c>
      <c r="BV258" s="371">
        <f t="shared" ca="1" si="409"/>
        <v>0</v>
      </c>
      <c r="BW258" s="359">
        <f t="shared" ca="1" si="343"/>
        <v>0</v>
      </c>
      <c r="BX258" s="359">
        <f t="shared" ca="1" si="344"/>
        <v>0</v>
      </c>
      <c r="BY258" s="359">
        <f t="shared" ca="1" si="345"/>
        <v>0</v>
      </c>
      <c r="BZ258" s="359">
        <f t="shared" ca="1" si="346"/>
        <v>0</v>
      </c>
      <c r="CA258" s="359">
        <f t="shared" ca="1" si="388"/>
        <v>0</v>
      </c>
      <c r="CC258" s="362">
        <f t="shared" ca="1" si="410"/>
        <v>369</v>
      </c>
      <c r="CD258" s="362">
        <v>250</v>
      </c>
      <c r="CE258" s="371">
        <f t="shared" ca="1" si="411"/>
        <v>0</v>
      </c>
      <c r="CF258" s="359">
        <f t="shared" ca="1" si="347"/>
        <v>0</v>
      </c>
      <c r="CG258" s="359">
        <f t="shared" ca="1" si="348"/>
        <v>0</v>
      </c>
      <c r="CH258" s="359">
        <f t="shared" ca="1" si="349"/>
        <v>0</v>
      </c>
      <c r="CI258" s="359">
        <f t="shared" ca="1" si="350"/>
        <v>0</v>
      </c>
      <c r="CJ258" s="359">
        <f t="shared" ca="1" si="389"/>
        <v>0</v>
      </c>
      <c r="CL258" s="362">
        <f t="shared" ca="1" si="412"/>
        <v>369</v>
      </c>
      <c r="CM258" s="362">
        <v>250</v>
      </c>
      <c r="CN258" s="371">
        <f t="shared" ca="1" si="413"/>
        <v>0</v>
      </c>
      <c r="CO258" s="359">
        <f t="shared" ca="1" si="351"/>
        <v>0</v>
      </c>
      <c r="CP258" s="359">
        <f t="shared" ca="1" si="352"/>
        <v>0</v>
      </c>
      <c r="CQ258" s="359">
        <f t="shared" ca="1" si="353"/>
        <v>0</v>
      </c>
      <c r="CR258" s="359">
        <f t="shared" ca="1" si="354"/>
        <v>0</v>
      </c>
      <c r="CS258" s="359">
        <f t="shared" ca="1" si="390"/>
        <v>0</v>
      </c>
      <c r="CU258" s="362">
        <f t="shared" ca="1" si="414"/>
        <v>369</v>
      </c>
      <c r="CV258" s="362">
        <v>250</v>
      </c>
      <c r="CW258" s="371">
        <f t="shared" ca="1" si="415"/>
        <v>0</v>
      </c>
      <c r="CX258" s="359">
        <f t="shared" ca="1" si="355"/>
        <v>0</v>
      </c>
      <c r="CY258" s="359">
        <f t="shared" ca="1" si="356"/>
        <v>0</v>
      </c>
      <c r="CZ258" s="359">
        <f t="shared" ca="1" si="357"/>
        <v>0</v>
      </c>
      <c r="DA258" s="359">
        <f t="shared" ca="1" si="358"/>
        <v>0</v>
      </c>
      <c r="DB258" s="359">
        <f t="shared" ca="1" si="391"/>
        <v>0</v>
      </c>
      <c r="DD258" s="362">
        <f t="shared" ca="1" si="416"/>
        <v>369</v>
      </c>
      <c r="DE258" s="362">
        <v>250</v>
      </c>
      <c r="DF258" s="371">
        <f t="shared" ca="1" si="417"/>
        <v>0</v>
      </c>
      <c r="DG258" s="359">
        <f t="shared" ca="1" si="359"/>
        <v>0</v>
      </c>
      <c r="DH258" s="359">
        <f t="shared" ca="1" si="360"/>
        <v>0</v>
      </c>
      <c r="DI258" s="359">
        <f t="shared" ca="1" si="361"/>
        <v>0</v>
      </c>
      <c r="DJ258" s="359">
        <f t="shared" ca="1" si="362"/>
        <v>0</v>
      </c>
      <c r="DK258" s="359">
        <f t="shared" ca="1" si="392"/>
        <v>0</v>
      </c>
      <c r="DM258" s="362">
        <f t="shared" ca="1" si="418"/>
        <v>369</v>
      </c>
      <c r="DN258" s="362">
        <v>250</v>
      </c>
      <c r="DO258" s="371">
        <f t="shared" ca="1" si="419"/>
        <v>0</v>
      </c>
      <c r="DP258" s="359">
        <f t="shared" ca="1" si="363"/>
        <v>0</v>
      </c>
      <c r="DQ258" s="359">
        <f t="shared" ca="1" si="364"/>
        <v>0</v>
      </c>
      <c r="DR258" s="359">
        <f t="shared" ca="1" si="365"/>
        <v>0</v>
      </c>
      <c r="DS258" s="359">
        <f t="shared" ca="1" si="366"/>
        <v>0</v>
      </c>
      <c r="DT258" s="359">
        <f t="shared" ca="1" si="393"/>
        <v>0</v>
      </c>
      <c r="DV258" s="362">
        <f t="shared" ca="1" si="420"/>
        <v>369</v>
      </c>
      <c r="DW258" s="362">
        <v>250</v>
      </c>
      <c r="DX258" s="371">
        <f t="shared" ca="1" si="421"/>
        <v>0</v>
      </c>
      <c r="DY258" s="359">
        <f t="shared" ca="1" si="367"/>
        <v>0</v>
      </c>
      <c r="DZ258" s="359">
        <f t="shared" ca="1" si="368"/>
        <v>0</v>
      </c>
      <c r="EA258" s="359">
        <f t="shared" ca="1" si="369"/>
        <v>0</v>
      </c>
      <c r="EB258" s="359">
        <f t="shared" ca="1" si="370"/>
        <v>0</v>
      </c>
      <c r="EC258" s="359">
        <f t="shared" ca="1" si="394"/>
        <v>0</v>
      </c>
      <c r="EE258" s="362">
        <f t="shared" ca="1" si="422"/>
        <v>369</v>
      </c>
      <c r="EF258" s="362">
        <v>250</v>
      </c>
      <c r="EG258" s="371">
        <f t="shared" ca="1" si="423"/>
        <v>0</v>
      </c>
      <c r="EH258" s="359">
        <f t="shared" ca="1" si="371"/>
        <v>0</v>
      </c>
      <c r="EI258" s="359">
        <f t="shared" ca="1" si="372"/>
        <v>0</v>
      </c>
      <c r="EJ258" s="359">
        <f t="shared" ca="1" si="373"/>
        <v>0</v>
      </c>
      <c r="EK258" s="359">
        <f t="shared" ca="1" si="374"/>
        <v>0</v>
      </c>
      <c r="EL258" s="359">
        <f t="shared" ca="1" si="395"/>
        <v>0</v>
      </c>
    </row>
    <row r="259" spans="7:142" x14ac:dyDescent="0.35">
      <c r="G259" s="372">
        <f ca="1">IFERROR(INDEX('Inflation Rates'!$A$16:$H$138,MATCH('TSP Traditional'!$H259,'Inflation Rates'!$A$16:$A$138,0),6)/INDEX('Inflation Rates'!$A$16:$H$138,MATCH('TSP Traditional'!$H259,'Inflation Rates'!$A$16:$A$138,0)-1,6)-1,G258)</f>
        <v>2.0999999999999908E-2</v>
      </c>
      <c r="H259" s="362">
        <f t="shared" ca="1" si="424"/>
        <v>2270</v>
      </c>
      <c r="I259" s="362">
        <f t="shared" ca="1" si="425"/>
        <v>370</v>
      </c>
      <c r="J259" s="362">
        <v>251</v>
      </c>
      <c r="K259" s="371">
        <f t="shared" ca="1" si="428"/>
        <v>0</v>
      </c>
      <c r="L259" s="359">
        <f t="shared" ca="1" si="375"/>
        <v>0</v>
      </c>
      <c r="M259" s="359">
        <f t="shared" ca="1" si="376"/>
        <v>0</v>
      </c>
      <c r="N259" s="359">
        <f t="shared" ca="1" si="377"/>
        <v>0</v>
      </c>
      <c r="O259" s="359">
        <f t="shared" ca="1" si="378"/>
        <v>0</v>
      </c>
      <c r="P259" s="359">
        <f t="shared" ca="1" si="396"/>
        <v>0</v>
      </c>
      <c r="R259" s="362">
        <f t="shared" ca="1" si="426"/>
        <v>370</v>
      </c>
      <c r="S259" s="362">
        <v>250</v>
      </c>
      <c r="T259" s="371">
        <f t="shared" ca="1" si="427"/>
        <v>0</v>
      </c>
      <c r="U259" s="359">
        <f t="shared" ca="1" si="379"/>
        <v>0</v>
      </c>
      <c r="V259" s="359">
        <f t="shared" ca="1" si="380"/>
        <v>0</v>
      </c>
      <c r="W259" s="359">
        <f t="shared" ca="1" si="381"/>
        <v>0</v>
      </c>
      <c r="X259" s="359">
        <f t="shared" ca="1" si="382"/>
        <v>0</v>
      </c>
      <c r="Y259" s="359">
        <f t="shared" ca="1" si="397"/>
        <v>0</v>
      </c>
      <c r="AA259" s="362">
        <f t="shared" ca="1" si="398"/>
        <v>370</v>
      </c>
      <c r="AB259" s="362">
        <v>251</v>
      </c>
      <c r="AC259" s="371">
        <f t="shared" ca="1" si="399"/>
        <v>0</v>
      </c>
      <c r="AD259" s="359">
        <f t="shared" ca="1" si="323"/>
        <v>0</v>
      </c>
      <c r="AE259" s="359">
        <f t="shared" ca="1" si="324"/>
        <v>0</v>
      </c>
      <c r="AF259" s="359">
        <f t="shared" ca="1" si="325"/>
        <v>0</v>
      </c>
      <c r="AG259" s="359">
        <f t="shared" ca="1" si="326"/>
        <v>0</v>
      </c>
      <c r="AH259" s="359">
        <f t="shared" ca="1" si="383"/>
        <v>0</v>
      </c>
      <c r="AJ259" s="362">
        <f t="shared" ca="1" si="400"/>
        <v>370</v>
      </c>
      <c r="AK259" s="362">
        <v>251</v>
      </c>
      <c r="AL259" s="371">
        <f t="shared" ca="1" si="401"/>
        <v>0</v>
      </c>
      <c r="AM259" s="359">
        <f t="shared" ca="1" si="327"/>
        <v>0</v>
      </c>
      <c r="AN259" s="359">
        <f t="shared" ca="1" si="328"/>
        <v>0</v>
      </c>
      <c r="AO259" s="359">
        <f t="shared" ca="1" si="329"/>
        <v>0</v>
      </c>
      <c r="AP259" s="359">
        <f t="shared" ca="1" si="330"/>
        <v>0</v>
      </c>
      <c r="AQ259" s="359">
        <f t="shared" ca="1" si="384"/>
        <v>0</v>
      </c>
      <c r="AS259" s="362">
        <f t="shared" ca="1" si="402"/>
        <v>370</v>
      </c>
      <c r="AT259" s="362">
        <v>251</v>
      </c>
      <c r="AU259" s="371">
        <f t="shared" ca="1" si="403"/>
        <v>0</v>
      </c>
      <c r="AV259" s="359">
        <f t="shared" ca="1" si="331"/>
        <v>0</v>
      </c>
      <c r="AW259" s="359">
        <f t="shared" ca="1" si="332"/>
        <v>0</v>
      </c>
      <c r="AX259" s="359">
        <f t="shared" ca="1" si="333"/>
        <v>0</v>
      </c>
      <c r="AY259" s="359">
        <f t="shared" ca="1" si="334"/>
        <v>0</v>
      </c>
      <c r="AZ259" s="359">
        <f t="shared" ca="1" si="385"/>
        <v>0</v>
      </c>
      <c r="BB259" s="362">
        <f t="shared" ca="1" si="404"/>
        <v>370</v>
      </c>
      <c r="BC259" s="362">
        <v>251</v>
      </c>
      <c r="BD259" s="371">
        <f t="shared" ca="1" si="405"/>
        <v>0</v>
      </c>
      <c r="BE259" s="359">
        <f t="shared" ca="1" si="335"/>
        <v>0</v>
      </c>
      <c r="BF259" s="359">
        <f t="shared" ca="1" si="336"/>
        <v>0</v>
      </c>
      <c r="BG259" s="359">
        <f t="shared" ca="1" si="337"/>
        <v>0</v>
      </c>
      <c r="BH259" s="359">
        <f t="shared" ca="1" si="338"/>
        <v>0</v>
      </c>
      <c r="BI259" s="359">
        <f t="shared" ca="1" si="386"/>
        <v>0</v>
      </c>
      <c r="BK259" s="362">
        <f t="shared" ca="1" si="406"/>
        <v>370</v>
      </c>
      <c r="BL259" s="362">
        <v>251</v>
      </c>
      <c r="BM259" s="371">
        <f t="shared" ca="1" si="407"/>
        <v>0</v>
      </c>
      <c r="BN259" s="359">
        <f t="shared" ca="1" si="339"/>
        <v>0</v>
      </c>
      <c r="BO259" s="359">
        <f t="shared" ca="1" si="340"/>
        <v>0</v>
      </c>
      <c r="BP259" s="359">
        <f t="shared" ca="1" si="341"/>
        <v>0</v>
      </c>
      <c r="BQ259" s="359">
        <f t="shared" ca="1" si="342"/>
        <v>0</v>
      </c>
      <c r="BR259" s="359">
        <f t="shared" ca="1" si="387"/>
        <v>0</v>
      </c>
      <c r="BT259" s="362">
        <f t="shared" ca="1" si="408"/>
        <v>370</v>
      </c>
      <c r="BU259" s="362">
        <v>251</v>
      </c>
      <c r="BV259" s="371">
        <f t="shared" ca="1" si="409"/>
        <v>0</v>
      </c>
      <c r="BW259" s="359">
        <f t="shared" ca="1" si="343"/>
        <v>0</v>
      </c>
      <c r="BX259" s="359">
        <f t="shared" ca="1" si="344"/>
        <v>0</v>
      </c>
      <c r="BY259" s="359">
        <f t="shared" ca="1" si="345"/>
        <v>0</v>
      </c>
      <c r="BZ259" s="359">
        <f t="shared" ca="1" si="346"/>
        <v>0</v>
      </c>
      <c r="CA259" s="359">
        <f t="shared" ca="1" si="388"/>
        <v>0</v>
      </c>
      <c r="CC259" s="362">
        <f t="shared" ca="1" si="410"/>
        <v>370</v>
      </c>
      <c r="CD259" s="362">
        <v>251</v>
      </c>
      <c r="CE259" s="371">
        <f t="shared" ca="1" si="411"/>
        <v>0</v>
      </c>
      <c r="CF259" s="359">
        <f t="shared" ca="1" si="347"/>
        <v>0</v>
      </c>
      <c r="CG259" s="359">
        <f t="shared" ca="1" si="348"/>
        <v>0</v>
      </c>
      <c r="CH259" s="359">
        <f t="shared" ca="1" si="349"/>
        <v>0</v>
      </c>
      <c r="CI259" s="359">
        <f t="shared" ca="1" si="350"/>
        <v>0</v>
      </c>
      <c r="CJ259" s="359">
        <f t="shared" ca="1" si="389"/>
        <v>0</v>
      </c>
      <c r="CL259" s="362">
        <f t="shared" ca="1" si="412"/>
        <v>370</v>
      </c>
      <c r="CM259" s="362">
        <v>251</v>
      </c>
      <c r="CN259" s="371">
        <f t="shared" ca="1" si="413"/>
        <v>0</v>
      </c>
      <c r="CO259" s="359">
        <f t="shared" ca="1" si="351"/>
        <v>0</v>
      </c>
      <c r="CP259" s="359">
        <f t="shared" ca="1" si="352"/>
        <v>0</v>
      </c>
      <c r="CQ259" s="359">
        <f t="shared" ca="1" si="353"/>
        <v>0</v>
      </c>
      <c r="CR259" s="359">
        <f t="shared" ca="1" si="354"/>
        <v>0</v>
      </c>
      <c r="CS259" s="359">
        <f t="shared" ca="1" si="390"/>
        <v>0</v>
      </c>
      <c r="CU259" s="362">
        <f t="shared" ca="1" si="414"/>
        <v>370</v>
      </c>
      <c r="CV259" s="362">
        <v>251</v>
      </c>
      <c r="CW259" s="371">
        <f t="shared" ca="1" si="415"/>
        <v>0</v>
      </c>
      <c r="CX259" s="359">
        <f t="shared" ca="1" si="355"/>
        <v>0</v>
      </c>
      <c r="CY259" s="359">
        <f t="shared" ca="1" si="356"/>
        <v>0</v>
      </c>
      <c r="CZ259" s="359">
        <f t="shared" ca="1" si="357"/>
        <v>0</v>
      </c>
      <c r="DA259" s="359">
        <f t="shared" ca="1" si="358"/>
        <v>0</v>
      </c>
      <c r="DB259" s="359">
        <f t="shared" ca="1" si="391"/>
        <v>0</v>
      </c>
      <c r="DD259" s="362">
        <f t="shared" ca="1" si="416"/>
        <v>370</v>
      </c>
      <c r="DE259" s="362">
        <v>251</v>
      </c>
      <c r="DF259" s="371">
        <f t="shared" ca="1" si="417"/>
        <v>0</v>
      </c>
      <c r="DG259" s="359">
        <f t="shared" ca="1" si="359"/>
        <v>0</v>
      </c>
      <c r="DH259" s="359">
        <f t="shared" ca="1" si="360"/>
        <v>0</v>
      </c>
      <c r="DI259" s="359">
        <f t="shared" ca="1" si="361"/>
        <v>0</v>
      </c>
      <c r="DJ259" s="359">
        <f t="shared" ca="1" si="362"/>
        <v>0</v>
      </c>
      <c r="DK259" s="359">
        <f t="shared" ca="1" si="392"/>
        <v>0</v>
      </c>
      <c r="DM259" s="362">
        <f t="shared" ca="1" si="418"/>
        <v>370</v>
      </c>
      <c r="DN259" s="362">
        <v>251</v>
      </c>
      <c r="DO259" s="371">
        <f t="shared" ca="1" si="419"/>
        <v>0</v>
      </c>
      <c r="DP259" s="359">
        <f t="shared" ca="1" si="363"/>
        <v>0</v>
      </c>
      <c r="DQ259" s="359">
        <f t="shared" ca="1" si="364"/>
        <v>0</v>
      </c>
      <c r="DR259" s="359">
        <f t="shared" ca="1" si="365"/>
        <v>0</v>
      </c>
      <c r="DS259" s="359">
        <f t="shared" ca="1" si="366"/>
        <v>0</v>
      </c>
      <c r="DT259" s="359">
        <f t="shared" ca="1" si="393"/>
        <v>0</v>
      </c>
      <c r="DV259" s="362">
        <f t="shared" ca="1" si="420"/>
        <v>370</v>
      </c>
      <c r="DW259" s="362">
        <v>251</v>
      </c>
      <c r="DX259" s="371">
        <f t="shared" ca="1" si="421"/>
        <v>0</v>
      </c>
      <c r="DY259" s="359">
        <f t="shared" ca="1" si="367"/>
        <v>0</v>
      </c>
      <c r="DZ259" s="359">
        <f t="shared" ca="1" si="368"/>
        <v>0</v>
      </c>
      <c r="EA259" s="359">
        <f t="shared" ca="1" si="369"/>
        <v>0</v>
      </c>
      <c r="EB259" s="359">
        <f t="shared" ca="1" si="370"/>
        <v>0</v>
      </c>
      <c r="EC259" s="359">
        <f t="shared" ca="1" si="394"/>
        <v>0</v>
      </c>
      <c r="EE259" s="362">
        <f t="shared" ca="1" si="422"/>
        <v>370</v>
      </c>
      <c r="EF259" s="362">
        <v>251</v>
      </c>
      <c r="EG259" s="371">
        <f t="shared" ca="1" si="423"/>
        <v>0</v>
      </c>
      <c r="EH259" s="359">
        <f t="shared" ca="1" si="371"/>
        <v>0</v>
      </c>
      <c r="EI259" s="359">
        <f t="shared" ca="1" si="372"/>
        <v>0</v>
      </c>
      <c r="EJ259" s="359">
        <f t="shared" ca="1" si="373"/>
        <v>0</v>
      </c>
      <c r="EK259" s="359">
        <f t="shared" ca="1" si="374"/>
        <v>0</v>
      </c>
      <c r="EL259" s="359">
        <f t="shared" ca="1" si="395"/>
        <v>0</v>
      </c>
    </row>
    <row r="260" spans="7:142" x14ac:dyDescent="0.35">
      <c r="G260" s="372">
        <f ca="1">IFERROR(INDEX('Inflation Rates'!$A$16:$H$138,MATCH('TSP Traditional'!$H260,'Inflation Rates'!$A$16:$A$138,0),6)/INDEX('Inflation Rates'!$A$16:$H$138,MATCH('TSP Traditional'!$H260,'Inflation Rates'!$A$16:$A$138,0)-1,6)-1,G259)</f>
        <v>2.0999999999999908E-2</v>
      </c>
      <c r="H260" s="362">
        <f t="shared" ca="1" si="424"/>
        <v>2271</v>
      </c>
      <c r="I260" s="362">
        <f t="shared" ca="1" si="425"/>
        <v>371</v>
      </c>
      <c r="J260" s="362">
        <v>252</v>
      </c>
      <c r="K260" s="371">
        <f t="shared" ca="1" si="428"/>
        <v>0</v>
      </c>
      <c r="L260" s="359">
        <f t="shared" ca="1" si="375"/>
        <v>0</v>
      </c>
      <c r="M260" s="359">
        <f t="shared" ca="1" si="376"/>
        <v>0</v>
      </c>
      <c r="N260" s="359">
        <f t="shared" ca="1" si="377"/>
        <v>0</v>
      </c>
      <c r="O260" s="359">
        <f t="shared" ca="1" si="378"/>
        <v>0</v>
      </c>
      <c r="P260" s="359">
        <f t="shared" ca="1" si="396"/>
        <v>0</v>
      </c>
      <c r="R260" s="362">
        <f t="shared" ca="1" si="426"/>
        <v>371</v>
      </c>
      <c r="S260" s="362">
        <v>251</v>
      </c>
      <c r="T260" s="371">
        <f t="shared" ca="1" si="427"/>
        <v>0</v>
      </c>
      <c r="U260" s="359">
        <f t="shared" ca="1" si="379"/>
        <v>0</v>
      </c>
      <c r="V260" s="359">
        <f t="shared" ca="1" si="380"/>
        <v>0</v>
      </c>
      <c r="W260" s="359">
        <f t="shared" ca="1" si="381"/>
        <v>0</v>
      </c>
      <c r="X260" s="359">
        <f t="shared" ca="1" si="382"/>
        <v>0</v>
      </c>
      <c r="Y260" s="359">
        <f t="shared" ca="1" si="397"/>
        <v>0</v>
      </c>
      <c r="AA260" s="362">
        <f t="shared" ca="1" si="398"/>
        <v>371</v>
      </c>
      <c r="AB260" s="362">
        <v>252</v>
      </c>
      <c r="AC260" s="371">
        <f t="shared" ca="1" si="399"/>
        <v>0</v>
      </c>
      <c r="AD260" s="359">
        <f t="shared" ca="1" si="323"/>
        <v>0</v>
      </c>
      <c r="AE260" s="359">
        <f t="shared" ca="1" si="324"/>
        <v>0</v>
      </c>
      <c r="AF260" s="359">
        <f t="shared" ca="1" si="325"/>
        <v>0</v>
      </c>
      <c r="AG260" s="359">
        <f t="shared" ca="1" si="326"/>
        <v>0</v>
      </c>
      <c r="AH260" s="359">
        <f t="shared" ca="1" si="383"/>
        <v>0</v>
      </c>
      <c r="AJ260" s="362">
        <f t="shared" ca="1" si="400"/>
        <v>371</v>
      </c>
      <c r="AK260" s="362">
        <v>252</v>
      </c>
      <c r="AL260" s="371">
        <f t="shared" ca="1" si="401"/>
        <v>0</v>
      </c>
      <c r="AM260" s="359">
        <f t="shared" ca="1" si="327"/>
        <v>0</v>
      </c>
      <c r="AN260" s="359">
        <f t="shared" ca="1" si="328"/>
        <v>0</v>
      </c>
      <c r="AO260" s="359">
        <f t="shared" ca="1" si="329"/>
        <v>0</v>
      </c>
      <c r="AP260" s="359">
        <f t="shared" ca="1" si="330"/>
        <v>0</v>
      </c>
      <c r="AQ260" s="359">
        <f t="shared" ca="1" si="384"/>
        <v>0</v>
      </c>
      <c r="AS260" s="362">
        <f t="shared" ca="1" si="402"/>
        <v>371</v>
      </c>
      <c r="AT260" s="362">
        <v>252</v>
      </c>
      <c r="AU260" s="371">
        <f t="shared" ca="1" si="403"/>
        <v>0</v>
      </c>
      <c r="AV260" s="359">
        <f t="shared" ca="1" si="331"/>
        <v>0</v>
      </c>
      <c r="AW260" s="359">
        <f t="shared" ca="1" si="332"/>
        <v>0</v>
      </c>
      <c r="AX260" s="359">
        <f t="shared" ca="1" si="333"/>
        <v>0</v>
      </c>
      <c r="AY260" s="359">
        <f t="shared" ca="1" si="334"/>
        <v>0</v>
      </c>
      <c r="AZ260" s="359">
        <f t="shared" ca="1" si="385"/>
        <v>0</v>
      </c>
      <c r="BB260" s="362">
        <f t="shared" ca="1" si="404"/>
        <v>371</v>
      </c>
      <c r="BC260" s="362">
        <v>252</v>
      </c>
      <c r="BD260" s="371">
        <f t="shared" ca="1" si="405"/>
        <v>0</v>
      </c>
      <c r="BE260" s="359">
        <f t="shared" ca="1" si="335"/>
        <v>0</v>
      </c>
      <c r="BF260" s="359">
        <f t="shared" ca="1" si="336"/>
        <v>0</v>
      </c>
      <c r="BG260" s="359">
        <f t="shared" ca="1" si="337"/>
        <v>0</v>
      </c>
      <c r="BH260" s="359">
        <f t="shared" ca="1" si="338"/>
        <v>0</v>
      </c>
      <c r="BI260" s="359">
        <f t="shared" ca="1" si="386"/>
        <v>0</v>
      </c>
      <c r="BK260" s="362">
        <f t="shared" ca="1" si="406"/>
        <v>371</v>
      </c>
      <c r="BL260" s="362">
        <v>252</v>
      </c>
      <c r="BM260" s="371">
        <f t="shared" ca="1" si="407"/>
        <v>0</v>
      </c>
      <c r="BN260" s="359">
        <f t="shared" ca="1" si="339"/>
        <v>0</v>
      </c>
      <c r="BO260" s="359">
        <f t="shared" ca="1" si="340"/>
        <v>0</v>
      </c>
      <c r="BP260" s="359">
        <f t="shared" ca="1" si="341"/>
        <v>0</v>
      </c>
      <c r="BQ260" s="359">
        <f t="shared" ca="1" si="342"/>
        <v>0</v>
      </c>
      <c r="BR260" s="359">
        <f t="shared" ca="1" si="387"/>
        <v>0</v>
      </c>
      <c r="BT260" s="362">
        <f t="shared" ca="1" si="408"/>
        <v>371</v>
      </c>
      <c r="BU260" s="362">
        <v>252</v>
      </c>
      <c r="BV260" s="371">
        <f t="shared" ca="1" si="409"/>
        <v>0</v>
      </c>
      <c r="BW260" s="359">
        <f t="shared" ca="1" si="343"/>
        <v>0</v>
      </c>
      <c r="BX260" s="359">
        <f t="shared" ca="1" si="344"/>
        <v>0</v>
      </c>
      <c r="BY260" s="359">
        <f t="shared" ca="1" si="345"/>
        <v>0</v>
      </c>
      <c r="BZ260" s="359">
        <f t="shared" ca="1" si="346"/>
        <v>0</v>
      </c>
      <c r="CA260" s="359">
        <f t="shared" ca="1" si="388"/>
        <v>0</v>
      </c>
      <c r="CC260" s="362">
        <f t="shared" ca="1" si="410"/>
        <v>371</v>
      </c>
      <c r="CD260" s="362">
        <v>252</v>
      </c>
      <c r="CE260" s="371">
        <f t="shared" ca="1" si="411"/>
        <v>0</v>
      </c>
      <c r="CF260" s="359">
        <f t="shared" ca="1" si="347"/>
        <v>0</v>
      </c>
      <c r="CG260" s="359">
        <f t="shared" ca="1" si="348"/>
        <v>0</v>
      </c>
      <c r="CH260" s="359">
        <f t="shared" ca="1" si="349"/>
        <v>0</v>
      </c>
      <c r="CI260" s="359">
        <f t="shared" ca="1" si="350"/>
        <v>0</v>
      </c>
      <c r="CJ260" s="359">
        <f t="shared" ca="1" si="389"/>
        <v>0</v>
      </c>
      <c r="CL260" s="362">
        <f t="shared" ca="1" si="412"/>
        <v>371</v>
      </c>
      <c r="CM260" s="362">
        <v>252</v>
      </c>
      <c r="CN260" s="371">
        <f t="shared" ca="1" si="413"/>
        <v>0</v>
      </c>
      <c r="CO260" s="359">
        <f t="shared" ca="1" si="351"/>
        <v>0</v>
      </c>
      <c r="CP260" s="359">
        <f t="shared" ca="1" si="352"/>
        <v>0</v>
      </c>
      <c r="CQ260" s="359">
        <f t="shared" ca="1" si="353"/>
        <v>0</v>
      </c>
      <c r="CR260" s="359">
        <f t="shared" ca="1" si="354"/>
        <v>0</v>
      </c>
      <c r="CS260" s="359">
        <f t="shared" ca="1" si="390"/>
        <v>0</v>
      </c>
      <c r="CU260" s="362">
        <f t="shared" ca="1" si="414"/>
        <v>371</v>
      </c>
      <c r="CV260" s="362">
        <v>252</v>
      </c>
      <c r="CW260" s="371">
        <f t="shared" ca="1" si="415"/>
        <v>0</v>
      </c>
      <c r="CX260" s="359">
        <f t="shared" ca="1" si="355"/>
        <v>0</v>
      </c>
      <c r="CY260" s="359">
        <f t="shared" ca="1" si="356"/>
        <v>0</v>
      </c>
      <c r="CZ260" s="359">
        <f t="shared" ca="1" si="357"/>
        <v>0</v>
      </c>
      <c r="DA260" s="359">
        <f t="shared" ca="1" si="358"/>
        <v>0</v>
      </c>
      <c r="DB260" s="359">
        <f t="shared" ca="1" si="391"/>
        <v>0</v>
      </c>
      <c r="DD260" s="362">
        <f t="shared" ca="1" si="416"/>
        <v>371</v>
      </c>
      <c r="DE260" s="362">
        <v>252</v>
      </c>
      <c r="DF260" s="371">
        <f t="shared" ca="1" si="417"/>
        <v>0</v>
      </c>
      <c r="DG260" s="359">
        <f t="shared" ca="1" si="359"/>
        <v>0</v>
      </c>
      <c r="DH260" s="359">
        <f t="shared" ca="1" si="360"/>
        <v>0</v>
      </c>
      <c r="DI260" s="359">
        <f t="shared" ca="1" si="361"/>
        <v>0</v>
      </c>
      <c r="DJ260" s="359">
        <f t="shared" ca="1" si="362"/>
        <v>0</v>
      </c>
      <c r="DK260" s="359">
        <f t="shared" ca="1" si="392"/>
        <v>0</v>
      </c>
      <c r="DM260" s="362">
        <f t="shared" ca="1" si="418"/>
        <v>371</v>
      </c>
      <c r="DN260" s="362">
        <v>252</v>
      </c>
      <c r="DO260" s="371">
        <f t="shared" ca="1" si="419"/>
        <v>0</v>
      </c>
      <c r="DP260" s="359">
        <f t="shared" ca="1" si="363"/>
        <v>0</v>
      </c>
      <c r="DQ260" s="359">
        <f t="shared" ca="1" si="364"/>
        <v>0</v>
      </c>
      <c r="DR260" s="359">
        <f t="shared" ca="1" si="365"/>
        <v>0</v>
      </c>
      <c r="DS260" s="359">
        <f t="shared" ca="1" si="366"/>
        <v>0</v>
      </c>
      <c r="DT260" s="359">
        <f t="shared" ca="1" si="393"/>
        <v>0</v>
      </c>
      <c r="DV260" s="362">
        <f t="shared" ca="1" si="420"/>
        <v>371</v>
      </c>
      <c r="DW260" s="362">
        <v>252</v>
      </c>
      <c r="DX260" s="371">
        <f t="shared" ca="1" si="421"/>
        <v>0</v>
      </c>
      <c r="DY260" s="359">
        <f t="shared" ca="1" si="367"/>
        <v>0</v>
      </c>
      <c r="DZ260" s="359">
        <f t="shared" ca="1" si="368"/>
        <v>0</v>
      </c>
      <c r="EA260" s="359">
        <f t="shared" ca="1" si="369"/>
        <v>0</v>
      </c>
      <c r="EB260" s="359">
        <f t="shared" ca="1" si="370"/>
        <v>0</v>
      </c>
      <c r="EC260" s="359">
        <f t="shared" ca="1" si="394"/>
        <v>0</v>
      </c>
      <c r="EE260" s="362">
        <f t="shared" ca="1" si="422"/>
        <v>371</v>
      </c>
      <c r="EF260" s="362">
        <v>252</v>
      </c>
      <c r="EG260" s="371">
        <f t="shared" ca="1" si="423"/>
        <v>0</v>
      </c>
      <c r="EH260" s="359">
        <f t="shared" ca="1" si="371"/>
        <v>0</v>
      </c>
      <c r="EI260" s="359">
        <f t="shared" ca="1" si="372"/>
        <v>0</v>
      </c>
      <c r="EJ260" s="359">
        <f t="shared" ca="1" si="373"/>
        <v>0</v>
      </c>
      <c r="EK260" s="359">
        <f t="shared" ca="1" si="374"/>
        <v>0</v>
      </c>
      <c r="EL260" s="359">
        <f t="shared" ca="1" si="395"/>
        <v>0</v>
      </c>
    </row>
    <row r="261" spans="7:142" x14ac:dyDescent="0.35">
      <c r="G261" s="372">
        <f ca="1">IFERROR(INDEX('Inflation Rates'!$A$16:$H$138,MATCH('TSP Traditional'!$H261,'Inflation Rates'!$A$16:$A$138,0),6)/INDEX('Inflation Rates'!$A$16:$H$138,MATCH('TSP Traditional'!$H261,'Inflation Rates'!$A$16:$A$138,0)-1,6)-1,G260)</f>
        <v>2.0999999999999908E-2</v>
      </c>
      <c r="H261" s="362">
        <f t="shared" ca="1" si="424"/>
        <v>2272</v>
      </c>
      <c r="I261" s="362">
        <f t="shared" ca="1" si="425"/>
        <v>372</v>
      </c>
      <c r="J261" s="362">
        <v>253</v>
      </c>
      <c r="K261" s="371">
        <f t="shared" ca="1" si="428"/>
        <v>0</v>
      </c>
      <c r="L261" s="359">
        <f t="shared" ca="1" si="375"/>
        <v>0</v>
      </c>
      <c r="M261" s="359">
        <f t="shared" ca="1" si="376"/>
        <v>0</v>
      </c>
      <c r="N261" s="359">
        <f t="shared" ca="1" si="377"/>
        <v>0</v>
      </c>
      <c r="O261" s="359">
        <f t="shared" ca="1" si="378"/>
        <v>0</v>
      </c>
      <c r="P261" s="359">
        <f t="shared" ca="1" si="396"/>
        <v>0</v>
      </c>
      <c r="R261" s="362">
        <f t="shared" ca="1" si="426"/>
        <v>372</v>
      </c>
      <c r="S261" s="362">
        <v>252</v>
      </c>
      <c r="T261" s="371">
        <f t="shared" ca="1" si="427"/>
        <v>0</v>
      </c>
      <c r="U261" s="359">
        <f t="shared" ca="1" si="379"/>
        <v>0</v>
      </c>
      <c r="V261" s="359">
        <f t="shared" ca="1" si="380"/>
        <v>0</v>
      </c>
      <c r="W261" s="359">
        <f t="shared" ca="1" si="381"/>
        <v>0</v>
      </c>
      <c r="X261" s="359">
        <f t="shared" ca="1" si="382"/>
        <v>0</v>
      </c>
      <c r="Y261" s="359">
        <f t="shared" ca="1" si="397"/>
        <v>0</v>
      </c>
      <c r="AA261" s="362">
        <f t="shared" ca="1" si="398"/>
        <v>372</v>
      </c>
      <c r="AB261" s="362">
        <v>253</v>
      </c>
      <c r="AC261" s="371">
        <f t="shared" ca="1" si="399"/>
        <v>0</v>
      </c>
      <c r="AD261" s="359">
        <f t="shared" ca="1" si="323"/>
        <v>0</v>
      </c>
      <c r="AE261" s="359">
        <f t="shared" ca="1" si="324"/>
        <v>0</v>
      </c>
      <c r="AF261" s="359">
        <f t="shared" ca="1" si="325"/>
        <v>0</v>
      </c>
      <c r="AG261" s="359">
        <f t="shared" ca="1" si="326"/>
        <v>0</v>
      </c>
      <c r="AH261" s="359">
        <f t="shared" ca="1" si="383"/>
        <v>0</v>
      </c>
      <c r="AJ261" s="362">
        <f t="shared" ca="1" si="400"/>
        <v>372</v>
      </c>
      <c r="AK261" s="362">
        <v>253</v>
      </c>
      <c r="AL261" s="371">
        <f t="shared" ca="1" si="401"/>
        <v>0</v>
      </c>
      <c r="AM261" s="359">
        <f t="shared" ca="1" si="327"/>
        <v>0</v>
      </c>
      <c r="AN261" s="359">
        <f t="shared" ca="1" si="328"/>
        <v>0</v>
      </c>
      <c r="AO261" s="359">
        <f t="shared" ca="1" si="329"/>
        <v>0</v>
      </c>
      <c r="AP261" s="359">
        <f t="shared" ca="1" si="330"/>
        <v>0</v>
      </c>
      <c r="AQ261" s="359">
        <f t="shared" ca="1" si="384"/>
        <v>0</v>
      </c>
      <c r="AS261" s="362">
        <f t="shared" ca="1" si="402"/>
        <v>372</v>
      </c>
      <c r="AT261" s="362">
        <v>253</v>
      </c>
      <c r="AU261" s="371">
        <f t="shared" ca="1" si="403"/>
        <v>0</v>
      </c>
      <c r="AV261" s="359">
        <f t="shared" ca="1" si="331"/>
        <v>0</v>
      </c>
      <c r="AW261" s="359">
        <f t="shared" ca="1" si="332"/>
        <v>0</v>
      </c>
      <c r="AX261" s="359">
        <f t="shared" ca="1" si="333"/>
        <v>0</v>
      </c>
      <c r="AY261" s="359">
        <f t="shared" ca="1" si="334"/>
        <v>0</v>
      </c>
      <c r="AZ261" s="359">
        <f t="shared" ca="1" si="385"/>
        <v>0</v>
      </c>
      <c r="BB261" s="362">
        <f t="shared" ca="1" si="404"/>
        <v>372</v>
      </c>
      <c r="BC261" s="362">
        <v>253</v>
      </c>
      <c r="BD261" s="371">
        <f t="shared" ca="1" si="405"/>
        <v>0</v>
      </c>
      <c r="BE261" s="359">
        <f t="shared" ca="1" si="335"/>
        <v>0</v>
      </c>
      <c r="BF261" s="359">
        <f t="shared" ca="1" si="336"/>
        <v>0</v>
      </c>
      <c r="BG261" s="359">
        <f t="shared" ca="1" si="337"/>
        <v>0</v>
      </c>
      <c r="BH261" s="359">
        <f t="shared" ca="1" si="338"/>
        <v>0</v>
      </c>
      <c r="BI261" s="359">
        <f t="shared" ca="1" si="386"/>
        <v>0</v>
      </c>
      <c r="BK261" s="362">
        <f t="shared" ca="1" si="406"/>
        <v>372</v>
      </c>
      <c r="BL261" s="362">
        <v>253</v>
      </c>
      <c r="BM261" s="371">
        <f t="shared" ca="1" si="407"/>
        <v>0</v>
      </c>
      <c r="BN261" s="359">
        <f t="shared" ca="1" si="339"/>
        <v>0</v>
      </c>
      <c r="BO261" s="359">
        <f t="shared" ca="1" si="340"/>
        <v>0</v>
      </c>
      <c r="BP261" s="359">
        <f t="shared" ca="1" si="341"/>
        <v>0</v>
      </c>
      <c r="BQ261" s="359">
        <f t="shared" ca="1" si="342"/>
        <v>0</v>
      </c>
      <c r="BR261" s="359">
        <f t="shared" ca="1" si="387"/>
        <v>0</v>
      </c>
      <c r="BT261" s="362">
        <f t="shared" ca="1" si="408"/>
        <v>372</v>
      </c>
      <c r="BU261" s="362">
        <v>253</v>
      </c>
      <c r="BV261" s="371">
        <f t="shared" ca="1" si="409"/>
        <v>0</v>
      </c>
      <c r="BW261" s="359">
        <f t="shared" ca="1" si="343"/>
        <v>0</v>
      </c>
      <c r="BX261" s="359">
        <f t="shared" ca="1" si="344"/>
        <v>0</v>
      </c>
      <c r="BY261" s="359">
        <f t="shared" ca="1" si="345"/>
        <v>0</v>
      </c>
      <c r="BZ261" s="359">
        <f t="shared" ca="1" si="346"/>
        <v>0</v>
      </c>
      <c r="CA261" s="359">
        <f t="shared" ca="1" si="388"/>
        <v>0</v>
      </c>
      <c r="CC261" s="362">
        <f t="shared" ca="1" si="410"/>
        <v>372</v>
      </c>
      <c r="CD261" s="362">
        <v>253</v>
      </c>
      <c r="CE261" s="371">
        <f t="shared" ca="1" si="411"/>
        <v>0</v>
      </c>
      <c r="CF261" s="359">
        <f t="shared" ca="1" si="347"/>
        <v>0</v>
      </c>
      <c r="CG261" s="359">
        <f t="shared" ca="1" si="348"/>
        <v>0</v>
      </c>
      <c r="CH261" s="359">
        <f t="shared" ca="1" si="349"/>
        <v>0</v>
      </c>
      <c r="CI261" s="359">
        <f t="shared" ca="1" si="350"/>
        <v>0</v>
      </c>
      <c r="CJ261" s="359">
        <f t="shared" ca="1" si="389"/>
        <v>0</v>
      </c>
      <c r="CL261" s="362">
        <f t="shared" ca="1" si="412"/>
        <v>372</v>
      </c>
      <c r="CM261" s="362">
        <v>253</v>
      </c>
      <c r="CN261" s="371">
        <f t="shared" ca="1" si="413"/>
        <v>0</v>
      </c>
      <c r="CO261" s="359">
        <f t="shared" ca="1" si="351"/>
        <v>0</v>
      </c>
      <c r="CP261" s="359">
        <f t="shared" ca="1" si="352"/>
        <v>0</v>
      </c>
      <c r="CQ261" s="359">
        <f t="shared" ca="1" si="353"/>
        <v>0</v>
      </c>
      <c r="CR261" s="359">
        <f t="shared" ca="1" si="354"/>
        <v>0</v>
      </c>
      <c r="CS261" s="359">
        <f t="shared" ca="1" si="390"/>
        <v>0</v>
      </c>
      <c r="CU261" s="362">
        <f t="shared" ca="1" si="414"/>
        <v>372</v>
      </c>
      <c r="CV261" s="362">
        <v>253</v>
      </c>
      <c r="CW261" s="371">
        <f t="shared" ca="1" si="415"/>
        <v>0</v>
      </c>
      <c r="CX261" s="359">
        <f t="shared" ca="1" si="355"/>
        <v>0</v>
      </c>
      <c r="CY261" s="359">
        <f t="shared" ca="1" si="356"/>
        <v>0</v>
      </c>
      <c r="CZ261" s="359">
        <f t="shared" ca="1" si="357"/>
        <v>0</v>
      </c>
      <c r="DA261" s="359">
        <f t="shared" ca="1" si="358"/>
        <v>0</v>
      </c>
      <c r="DB261" s="359">
        <f t="shared" ca="1" si="391"/>
        <v>0</v>
      </c>
      <c r="DD261" s="362">
        <f t="shared" ca="1" si="416"/>
        <v>372</v>
      </c>
      <c r="DE261" s="362">
        <v>253</v>
      </c>
      <c r="DF261" s="371">
        <f t="shared" ca="1" si="417"/>
        <v>0</v>
      </c>
      <c r="DG261" s="359">
        <f t="shared" ca="1" si="359"/>
        <v>0</v>
      </c>
      <c r="DH261" s="359">
        <f t="shared" ca="1" si="360"/>
        <v>0</v>
      </c>
      <c r="DI261" s="359">
        <f t="shared" ca="1" si="361"/>
        <v>0</v>
      </c>
      <c r="DJ261" s="359">
        <f t="shared" ca="1" si="362"/>
        <v>0</v>
      </c>
      <c r="DK261" s="359">
        <f t="shared" ca="1" si="392"/>
        <v>0</v>
      </c>
      <c r="DM261" s="362">
        <f t="shared" ca="1" si="418"/>
        <v>372</v>
      </c>
      <c r="DN261" s="362">
        <v>253</v>
      </c>
      <c r="DO261" s="371">
        <f t="shared" ca="1" si="419"/>
        <v>0</v>
      </c>
      <c r="DP261" s="359">
        <f t="shared" ca="1" si="363"/>
        <v>0</v>
      </c>
      <c r="DQ261" s="359">
        <f t="shared" ca="1" si="364"/>
        <v>0</v>
      </c>
      <c r="DR261" s="359">
        <f t="shared" ca="1" si="365"/>
        <v>0</v>
      </c>
      <c r="DS261" s="359">
        <f t="shared" ca="1" si="366"/>
        <v>0</v>
      </c>
      <c r="DT261" s="359">
        <f t="shared" ca="1" si="393"/>
        <v>0</v>
      </c>
      <c r="DV261" s="362">
        <f t="shared" ca="1" si="420"/>
        <v>372</v>
      </c>
      <c r="DW261" s="362">
        <v>253</v>
      </c>
      <c r="DX261" s="371">
        <f t="shared" ca="1" si="421"/>
        <v>0</v>
      </c>
      <c r="DY261" s="359">
        <f t="shared" ca="1" si="367"/>
        <v>0</v>
      </c>
      <c r="DZ261" s="359">
        <f t="shared" ca="1" si="368"/>
        <v>0</v>
      </c>
      <c r="EA261" s="359">
        <f t="shared" ca="1" si="369"/>
        <v>0</v>
      </c>
      <c r="EB261" s="359">
        <f t="shared" ca="1" si="370"/>
        <v>0</v>
      </c>
      <c r="EC261" s="359">
        <f t="shared" ca="1" si="394"/>
        <v>0</v>
      </c>
      <c r="EE261" s="362">
        <f t="shared" ca="1" si="422"/>
        <v>372</v>
      </c>
      <c r="EF261" s="362">
        <v>253</v>
      </c>
      <c r="EG261" s="371">
        <f t="shared" ca="1" si="423"/>
        <v>0</v>
      </c>
      <c r="EH261" s="359">
        <f t="shared" ca="1" si="371"/>
        <v>0</v>
      </c>
      <c r="EI261" s="359">
        <f t="shared" ca="1" si="372"/>
        <v>0</v>
      </c>
      <c r="EJ261" s="359">
        <f t="shared" ca="1" si="373"/>
        <v>0</v>
      </c>
      <c r="EK261" s="359">
        <f t="shared" ca="1" si="374"/>
        <v>0</v>
      </c>
      <c r="EL261" s="359">
        <f t="shared" ca="1" si="395"/>
        <v>0</v>
      </c>
    </row>
    <row r="262" spans="7:142" x14ac:dyDescent="0.35">
      <c r="G262" s="372">
        <f ca="1">IFERROR(INDEX('Inflation Rates'!$A$16:$H$138,MATCH('TSP Traditional'!$H262,'Inflation Rates'!$A$16:$A$138,0),6)/INDEX('Inflation Rates'!$A$16:$H$138,MATCH('TSP Traditional'!$H262,'Inflation Rates'!$A$16:$A$138,0)-1,6)-1,G261)</f>
        <v>2.0999999999999908E-2</v>
      </c>
      <c r="H262" s="362">
        <f t="shared" ca="1" si="424"/>
        <v>2273</v>
      </c>
      <c r="I262" s="362">
        <f t="shared" ca="1" si="425"/>
        <v>373</v>
      </c>
      <c r="J262" s="362">
        <v>254</v>
      </c>
      <c r="K262" s="371">
        <f t="shared" ca="1" si="428"/>
        <v>0</v>
      </c>
      <c r="L262" s="359">
        <f t="shared" ca="1" si="375"/>
        <v>0</v>
      </c>
      <c r="M262" s="359">
        <f t="shared" ca="1" si="376"/>
        <v>0</v>
      </c>
      <c r="N262" s="359">
        <f t="shared" ca="1" si="377"/>
        <v>0</v>
      </c>
      <c r="O262" s="359">
        <f t="shared" ca="1" si="378"/>
        <v>0</v>
      </c>
      <c r="P262" s="359">
        <f t="shared" ca="1" si="396"/>
        <v>0</v>
      </c>
      <c r="R262" s="362">
        <f t="shared" ca="1" si="426"/>
        <v>373</v>
      </c>
      <c r="S262" s="362">
        <v>253</v>
      </c>
      <c r="T262" s="371">
        <f t="shared" ca="1" si="427"/>
        <v>0</v>
      </c>
      <c r="U262" s="359">
        <f t="shared" ca="1" si="379"/>
        <v>0</v>
      </c>
      <c r="V262" s="359">
        <f t="shared" ca="1" si="380"/>
        <v>0</v>
      </c>
      <c r="W262" s="359">
        <f t="shared" ca="1" si="381"/>
        <v>0</v>
      </c>
      <c r="X262" s="359">
        <f t="shared" ca="1" si="382"/>
        <v>0</v>
      </c>
      <c r="Y262" s="359">
        <f t="shared" ca="1" si="397"/>
        <v>0</v>
      </c>
      <c r="AA262" s="362">
        <f t="shared" ca="1" si="398"/>
        <v>373</v>
      </c>
      <c r="AB262" s="362">
        <v>254</v>
      </c>
      <c r="AC262" s="371">
        <f t="shared" ca="1" si="399"/>
        <v>0</v>
      </c>
      <c r="AD262" s="359">
        <f t="shared" ca="1" si="323"/>
        <v>0</v>
      </c>
      <c r="AE262" s="359">
        <f t="shared" ca="1" si="324"/>
        <v>0</v>
      </c>
      <c r="AF262" s="359">
        <f t="shared" ca="1" si="325"/>
        <v>0</v>
      </c>
      <c r="AG262" s="359">
        <f t="shared" ca="1" si="326"/>
        <v>0</v>
      </c>
      <c r="AH262" s="359">
        <f t="shared" ca="1" si="383"/>
        <v>0</v>
      </c>
      <c r="AJ262" s="362">
        <f t="shared" ca="1" si="400"/>
        <v>373</v>
      </c>
      <c r="AK262" s="362">
        <v>254</v>
      </c>
      <c r="AL262" s="371">
        <f t="shared" ca="1" si="401"/>
        <v>0</v>
      </c>
      <c r="AM262" s="359">
        <f t="shared" ca="1" si="327"/>
        <v>0</v>
      </c>
      <c r="AN262" s="359">
        <f t="shared" ca="1" si="328"/>
        <v>0</v>
      </c>
      <c r="AO262" s="359">
        <f t="shared" ca="1" si="329"/>
        <v>0</v>
      </c>
      <c r="AP262" s="359">
        <f t="shared" ca="1" si="330"/>
        <v>0</v>
      </c>
      <c r="AQ262" s="359">
        <f t="shared" ca="1" si="384"/>
        <v>0</v>
      </c>
      <c r="AS262" s="362">
        <f t="shared" ca="1" si="402"/>
        <v>373</v>
      </c>
      <c r="AT262" s="362">
        <v>254</v>
      </c>
      <c r="AU262" s="371">
        <f t="shared" ca="1" si="403"/>
        <v>0</v>
      </c>
      <c r="AV262" s="359">
        <f t="shared" ca="1" si="331"/>
        <v>0</v>
      </c>
      <c r="AW262" s="359">
        <f t="shared" ca="1" si="332"/>
        <v>0</v>
      </c>
      <c r="AX262" s="359">
        <f t="shared" ca="1" si="333"/>
        <v>0</v>
      </c>
      <c r="AY262" s="359">
        <f t="shared" ca="1" si="334"/>
        <v>0</v>
      </c>
      <c r="AZ262" s="359">
        <f t="shared" ca="1" si="385"/>
        <v>0</v>
      </c>
      <c r="BB262" s="362">
        <f t="shared" ca="1" si="404"/>
        <v>373</v>
      </c>
      <c r="BC262" s="362">
        <v>254</v>
      </c>
      <c r="BD262" s="371">
        <f t="shared" ca="1" si="405"/>
        <v>0</v>
      </c>
      <c r="BE262" s="359">
        <f t="shared" ca="1" si="335"/>
        <v>0</v>
      </c>
      <c r="BF262" s="359">
        <f t="shared" ca="1" si="336"/>
        <v>0</v>
      </c>
      <c r="BG262" s="359">
        <f t="shared" ca="1" si="337"/>
        <v>0</v>
      </c>
      <c r="BH262" s="359">
        <f t="shared" ca="1" si="338"/>
        <v>0</v>
      </c>
      <c r="BI262" s="359">
        <f t="shared" ca="1" si="386"/>
        <v>0</v>
      </c>
      <c r="BK262" s="362">
        <f t="shared" ca="1" si="406"/>
        <v>373</v>
      </c>
      <c r="BL262" s="362">
        <v>254</v>
      </c>
      <c r="BM262" s="371">
        <f t="shared" ca="1" si="407"/>
        <v>0</v>
      </c>
      <c r="BN262" s="359">
        <f t="shared" ca="1" si="339"/>
        <v>0</v>
      </c>
      <c r="BO262" s="359">
        <f t="shared" ca="1" si="340"/>
        <v>0</v>
      </c>
      <c r="BP262" s="359">
        <f t="shared" ca="1" si="341"/>
        <v>0</v>
      </c>
      <c r="BQ262" s="359">
        <f t="shared" ca="1" si="342"/>
        <v>0</v>
      </c>
      <c r="BR262" s="359">
        <f t="shared" ca="1" si="387"/>
        <v>0</v>
      </c>
      <c r="BT262" s="362">
        <f t="shared" ca="1" si="408"/>
        <v>373</v>
      </c>
      <c r="BU262" s="362">
        <v>254</v>
      </c>
      <c r="BV262" s="371">
        <f t="shared" ca="1" si="409"/>
        <v>0</v>
      </c>
      <c r="BW262" s="359">
        <f t="shared" ca="1" si="343"/>
        <v>0</v>
      </c>
      <c r="BX262" s="359">
        <f t="shared" ca="1" si="344"/>
        <v>0</v>
      </c>
      <c r="BY262" s="359">
        <f t="shared" ca="1" si="345"/>
        <v>0</v>
      </c>
      <c r="BZ262" s="359">
        <f t="shared" ca="1" si="346"/>
        <v>0</v>
      </c>
      <c r="CA262" s="359">
        <f t="shared" ca="1" si="388"/>
        <v>0</v>
      </c>
      <c r="CC262" s="362">
        <f t="shared" ca="1" si="410"/>
        <v>373</v>
      </c>
      <c r="CD262" s="362">
        <v>254</v>
      </c>
      <c r="CE262" s="371">
        <f t="shared" ca="1" si="411"/>
        <v>0</v>
      </c>
      <c r="CF262" s="359">
        <f t="shared" ca="1" si="347"/>
        <v>0</v>
      </c>
      <c r="CG262" s="359">
        <f t="shared" ca="1" si="348"/>
        <v>0</v>
      </c>
      <c r="CH262" s="359">
        <f t="shared" ca="1" si="349"/>
        <v>0</v>
      </c>
      <c r="CI262" s="359">
        <f t="shared" ca="1" si="350"/>
        <v>0</v>
      </c>
      <c r="CJ262" s="359">
        <f t="shared" ca="1" si="389"/>
        <v>0</v>
      </c>
      <c r="CL262" s="362">
        <f t="shared" ca="1" si="412"/>
        <v>373</v>
      </c>
      <c r="CM262" s="362">
        <v>254</v>
      </c>
      <c r="CN262" s="371">
        <f t="shared" ca="1" si="413"/>
        <v>0</v>
      </c>
      <c r="CO262" s="359">
        <f t="shared" ca="1" si="351"/>
        <v>0</v>
      </c>
      <c r="CP262" s="359">
        <f t="shared" ca="1" si="352"/>
        <v>0</v>
      </c>
      <c r="CQ262" s="359">
        <f t="shared" ca="1" si="353"/>
        <v>0</v>
      </c>
      <c r="CR262" s="359">
        <f t="shared" ca="1" si="354"/>
        <v>0</v>
      </c>
      <c r="CS262" s="359">
        <f t="shared" ca="1" si="390"/>
        <v>0</v>
      </c>
      <c r="CU262" s="362">
        <f t="shared" ca="1" si="414"/>
        <v>373</v>
      </c>
      <c r="CV262" s="362">
        <v>254</v>
      </c>
      <c r="CW262" s="371">
        <f t="shared" ca="1" si="415"/>
        <v>0</v>
      </c>
      <c r="CX262" s="359">
        <f t="shared" ca="1" si="355"/>
        <v>0</v>
      </c>
      <c r="CY262" s="359">
        <f t="shared" ca="1" si="356"/>
        <v>0</v>
      </c>
      <c r="CZ262" s="359">
        <f t="shared" ca="1" si="357"/>
        <v>0</v>
      </c>
      <c r="DA262" s="359">
        <f t="shared" ca="1" si="358"/>
        <v>0</v>
      </c>
      <c r="DB262" s="359">
        <f t="shared" ca="1" si="391"/>
        <v>0</v>
      </c>
      <c r="DD262" s="362">
        <f t="shared" ca="1" si="416"/>
        <v>373</v>
      </c>
      <c r="DE262" s="362">
        <v>254</v>
      </c>
      <c r="DF262" s="371">
        <f t="shared" ca="1" si="417"/>
        <v>0</v>
      </c>
      <c r="DG262" s="359">
        <f t="shared" ca="1" si="359"/>
        <v>0</v>
      </c>
      <c r="DH262" s="359">
        <f t="shared" ca="1" si="360"/>
        <v>0</v>
      </c>
      <c r="DI262" s="359">
        <f t="shared" ca="1" si="361"/>
        <v>0</v>
      </c>
      <c r="DJ262" s="359">
        <f t="shared" ca="1" si="362"/>
        <v>0</v>
      </c>
      <c r="DK262" s="359">
        <f t="shared" ca="1" si="392"/>
        <v>0</v>
      </c>
      <c r="DM262" s="362">
        <f t="shared" ca="1" si="418"/>
        <v>373</v>
      </c>
      <c r="DN262" s="362">
        <v>254</v>
      </c>
      <c r="DO262" s="371">
        <f t="shared" ca="1" si="419"/>
        <v>0</v>
      </c>
      <c r="DP262" s="359">
        <f t="shared" ca="1" si="363"/>
        <v>0</v>
      </c>
      <c r="DQ262" s="359">
        <f t="shared" ca="1" si="364"/>
        <v>0</v>
      </c>
      <c r="DR262" s="359">
        <f t="shared" ca="1" si="365"/>
        <v>0</v>
      </c>
      <c r="DS262" s="359">
        <f t="shared" ca="1" si="366"/>
        <v>0</v>
      </c>
      <c r="DT262" s="359">
        <f t="shared" ca="1" si="393"/>
        <v>0</v>
      </c>
      <c r="DV262" s="362">
        <f t="shared" ca="1" si="420"/>
        <v>373</v>
      </c>
      <c r="DW262" s="362">
        <v>254</v>
      </c>
      <c r="DX262" s="371">
        <f t="shared" ca="1" si="421"/>
        <v>0</v>
      </c>
      <c r="DY262" s="359">
        <f t="shared" ca="1" si="367"/>
        <v>0</v>
      </c>
      <c r="DZ262" s="359">
        <f t="shared" ca="1" si="368"/>
        <v>0</v>
      </c>
      <c r="EA262" s="359">
        <f t="shared" ca="1" si="369"/>
        <v>0</v>
      </c>
      <c r="EB262" s="359">
        <f t="shared" ca="1" si="370"/>
        <v>0</v>
      </c>
      <c r="EC262" s="359">
        <f t="shared" ca="1" si="394"/>
        <v>0</v>
      </c>
      <c r="EE262" s="362">
        <f t="shared" ca="1" si="422"/>
        <v>373</v>
      </c>
      <c r="EF262" s="362">
        <v>254</v>
      </c>
      <c r="EG262" s="371">
        <f t="shared" ca="1" si="423"/>
        <v>0</v>
      </c>
      <c r="EH262" s="359">
        <f t="shared" ca="1" si="371"/>
        <v>0</v>
      </c>
      <c r="EI262" s="359">
        <f t="shared" ca="1" si="372"/>
        <v>0</v>
      </c>
      <c r="EJ262" s="359">
        <f t="shared" ca="1" si="373"/>
        <v>0</v>
      </c>
      <c r="EK262" s="359">
        <f t="shared" ca="1" si="374"/>
        <v>0</v>
      </c>
      <c r="EL262" s="359">
        <f t="shared" ca="1" si="395"/>
        <v>0</v>
      </c>
    </row>
    <row r="263" spans="7:142" x14ac:dyDescent="0.35">
      <c r="G263" s="372">
        <f ca="1">IFERROR(INDEX('Inflation Rates'!$A$16:$H$138,MATCH('TSP Traditional'!$H263,'Inflation Rates'!$A$16:$A$138,0),6)/INDEX('Inflation Rates'!$A$16:$H$138,MATCH('TSP Traditional'!$H263,'Inflation Rates'!$A$16:$A$138,0)-1,6)-1,G262)</f>
        <v>2.0999999999999908E-2</v>
      </c>
      <c r="H263" s="362">
        <f t="shared" ca="1" si="424"/>
        <v>2274</v>
      </c>
      <c r="I263" s="362">
        <f t="shared" ca="1" si="425"/>
        <v>374</v>
      </c>
      <c r="J263" s="362">
        <v>255</v>
      </c>
      <c r="K263" s="371">
        <f t="shared" ca="1" si="428"/>
        <v>0</v>
      </c>
      <c r="L263" s="359">
        <f t="shared" ca="1" si="375"/>
        <v>0</v>
      </c>
      <c r="M263" s="359">
        <f t="shared" ca="1" si="376"/>
        <v>0</v>
      </c>
      <c r="N263" s="359">
        <f t="shared" ca="1" si="377"/>
        <v>0</v>
      </c>
      <c r="O263" s="359">
        <f t="shared" ca="1" si="378"/>
        <v>0</v>
      </c>
      <c r="P263" s="359">
        <f t="shared" ca="1" si="396"/>
        <v>0</v>
      </c>
      <c r="R263" s="362">
        <f t="shared" ca="1" si="426"/>
        <v>374</v>
      </c>
      <c r="S263" s="362">
        <v>254</v>
      </c>
      <c r="T263" s="371">
        <f t="shared" ca="1" si="427"/>
        <v>0</v>
      </c>
      <c r="U263" s="359">
        <f t="shared" ca="1" si="379"/>
        <v>0</v>
      </c>
      <c r="V263" s="359">
        <f t="shared" ca="1" si="380"/>
        <v>0</v>
      </c>
      <c r="W263" s="359">
        <f t="shared" ca="1" si="381"/>
        <v>0</v>
      </c>
      <c r="X263" s="359">
        <f t="shared" ca="1" si="382"/>
        <v>0</v>
      </c>
      <c r="Y263" s="359">
        <f t="shared" ca="1" si="397"/>
        <v>0</v>
      </c>
      <c r="AA263" s="362">
        <f t="shared" ca="1" si="398"/>
        <v>374</v>
      </c>
      <c r="AB263" s="362">
        <v>255</v>
      </c>
      <c r="AC263" s="371">
        <f t="shared" ca="1" si="399"/>
        <v>0</v>
      </c>
      <c r="AD263" s="359">
        <f t="shared" ca="1" si="323"/>
        <v>0</v>
      </c>
      <c r="AE263" s="359">
        <f t="shared" ca="1" si="324"/>
        <v>0</v>
      </c>
      <c r="AF263" s="359">
        <f t="shared" ca="1" si="325"/>
        <v>0</v>
      </c>
      <c r="AG263" s="359">
        <f t="shared" ca="1" si="326"/>
        <v>0</v>
      </c>
      <c r="AH263" s="359">
        <f t="shared" ca="1" si="383"/>
        <v>0</v>
      </c>
      <c r="AJ263" s="362">
        <f t="shared" ca="1" si="400"/>
        <v>374</v>
      </c>
      <c r="AK263" s="362">
        <v>255</v>
      </c>
      <c r="AL263" s="371">
        <f t="shared" ca="1" si="401"/>
        <v>0</v>
      </c>
      <c r="AM263" s="359">
        <f t="shared" ca="1" si="327"/>
        <v>0</v>
      </c>
      <c r="AN263" s="359">
        <f t="shared" ca="1" si="328"/>
        <v>0</v>
      </c>
      <c r="AO263" s="359">
        <f t="shared" ca="1" si="329"/>
        <v>0</v>
      </c>
      <c r="AP263" s="359">
        <f t="shared" ca="1" si="330"/>
        <v>0</v>
      </c>
      <c r="AQ263" s="359">
        <f t="shared" ca="1" si="384"/>
        <v>0</v>
      </c>
      <c r="AS263" s="362">
        <f t="shared" ca="1" si="402"/>
        <v>374</v>
      </c>
      <c r="AT263" s="362">
        <v>255</v>
      </c>
      <c r="AU263" s="371">
        <f t="shared" ca="1" si="403"/>
        <v>0</v>
      </c>
      <c r="AV263" s="359">
        <f t="shared" ca="1" si="331"/>
        <v>0</v>
      </c>
      <c r="AW263" s="359">
        <f t="shared" ca="1" si="332"/>
        <v>0</v>
      </c>
      <c r="AX263" s="359">
        <f t="shared" ca="1" si="333"/>
        <v>0</v>
      </c>
      <c r="AY263" s="359">
        <f t="shared" ca="1" si="334"/>
        <v>0</v>
      </c>
      <c r="AZ263" s="359">
        <f t="shared" ca="1" si="385"/>
        <v>0</v>
      </c>
      <c r="BB263" s="362">
        <f t="shared" ca="1" si="404"/>
        <v>374</v>
      </c>
      <c r="BC263" s="362">
        <v>255</v>
      </c>
      <c r="BD263" s="371">
        <f t="shared" ca="1" si="405"/>
        <v>0</v>
      </c>
      <c r="BE263" s="359">
        <f t="shared" ca="1" si="335"/>
        <v>0</v>
      </c>
      <c r="BF263" s="359">
        <f t="shared" ca="1" si="336"/>
        <v>0</v>
      </c>
      <c r="BG263" s="359">
        <f t="shared" ca="1" si="337"/>
        <v>0</v>
      </c>
      <c r="BH263" s="359">
        <f t="shared" ca="1" si="338"/>
        <v>0</v>
      </c>
      <c r="BI263" s="359">
        <f t="shared" ca="1" si="386"/>
        <v>0</v>
      </c>
      <c r="BK263" s="362">
        <f t="shared" ca="1" si="406"/>
        <v>374</v>
      </c>
      <c r="BL263" s="362">
        <v>255</v>
      </c>
      <c r="BM263" s="371">
        <f t="shared" ca="1" si="407"/>
        <v>0</v>
      </c>
      <c r="BN263" s="359">
        <f t="shared" ca="1" si="339"/>
        <v>0</v>
      </c>
      <c r="BO263" s="359">
        <f t="shared" ca="1" si="340"/>
        <v>0</v>
      </c>
      <c r="BP263" s="359">
        <f t="shared" ca="1" si="341"/>
        <v>0</v>
      </c>
      <c r="BQ263" s="359">
        <f t="shared" ca="1" si="342"/>
        <v>0</v>
      </c>
      <c r="BR263" s="359">
        <f t="shared" ca="1" si="387"/>
        <v>0</v>
      </c>
      <c r="BT263" s="362">
        <f t="shared" ca="1" si="408"/>
        <v>374</v>
      </c>
      <c r="BU263" s="362">
        <v>255</v>
      </c>
      <c r="BV263" s="371">
        <f t="shared" ca="1" si="409"/>
        <v>0</v>
      </c>
      <c r="BW263" s="359">
        <f t="shared" ca="1" si="343"/>
        <v>0</v>
      </c>
      <c r="BX263" s="359">
        <f t="shared" ca="1" si="344"/>
        <v>0</v>
      </c>
      <c r="BY263" s="359">
        <f t="shared" ca="1" si="345"/>
        <v>0</v>
      </c>
      <c r="BZ263" s="359">
        <f t="shared" ca="1" si="346"/>
        <v>0</v>
      </c>
      <c r="CA263" s="359">
        <f t="shared" ca="1" si="388"/>
        <v>0</v>
      </c>
      <c r="CC263" s="362">
        <f t="shared" ca="1" si="410"/>
        <v>374</v>
      </c>
      <c r="CD263" s="362">
        <v>255</v>
      </c>
      <c r="CE263" s="371">
        <f t="shared" ca="1" si="411"/>
        <v>0</v>
      </c>
      <c r="CF263" s="359">
        <f t="shared" ca="1" si="347"/>
        <v>0</v>
      </c>
      <c r="CG263" s="359">
        <f t="shared" ca="1" si="348"/>
        <v>0</v>
      </c>
      <c r="CH263" s="359">
        <f t="shared" ca="1" si="349"/>
        <v>0</v>
      </c>
      <c r="CI263" s="359">
        <f t="shared" ca="1" si="350"/>
        <v>0</v>
      </c>
      <c r="CJ263" s="359">
        <f t="shared" ca="1" si="389"/>
        <v>0</v>
      </c>
      <c r="CL263" s="362">
        <f t="shared" ca="1" si="412"/>
        <v>374</v>
      </c>
      <c r="CM263" s="362">
        <v>255</v>
      </c>
      <c r="CN263" s="371">
        <f t="shared" ca="1" si="413"/>
        <v>0</v>
      </c>
      <c r="CO263" s="359">
        <f t="shared" ca="1" si="351"/>
        <v>0</v>
      </c>
      <c r="CP263" s="359">
        <f t="shared" ca="1" si="352"/>
        <v>0</v>
      </c>
      <c r="CQ263" s="359">
        <f t="shared" ca="1" si="353"/>
        <v>0</v>
      </c>
      <c r="CR263" s="359">
        <f t="shared" ca="1" si="354"/>
        <v>0</v>
      </c>
      <c r="CS263" s="359">
        <f t="shared" ca="1" si="390"/>
        <v>0</v>
      </c>
      <c r="CU263" s="362">
        <f t="shared" ca="1" si="414"/>
        <v>374</v>
      </c>
      <c r="CV263" s="362">
        <v>255</v>
      </c>
      <c r="CW263" s="371">
        <f t="shared" ca="1" si="415"/>
        <v>0</v>
      </c>
      <c r="CX263" s="359">
        <f t="shared" ca="1" si="355"/>
        <v>0</v>
      </c>
      <c r="CY263" s="359">
        <f t="shared" ca="1" si="356"/>
        <v>0</v>
      </c>
      <c r="CZ263" s="359">
        <f t="shared" ca="1" si="357"/>
        <v>0</v>
      </c>
      <c r="DA263" s="359">
        <f t="shared" ca="1" si="358"/>
        <v>0</v>
      </c>
      <c r="DB263" s="359">
        <f t="shared" ca="1" si="391"/>
        <v>0</v>
      </c>
      <c r="DD263" s="362">
        <f t="shared" ca="1" si="416"/>
        <v>374</v>
      </c>
      <c r="DE263" s="362">
        <v>255</v>
      </c>
      <c r="DF263" s="371">
        <f t="shared" ca="1" si="417"/>
        <v>0</v>
      </c>
      <c r="DG263" s="359">
        <f t="shared" ca="1" si="359"/>
        <v>0</v>
      </c>
      <c r="DH263" s="359">
        <f t="shared" ca="1" si="360"/>
        <v>0</v>
      </c>
      <c r="DI263" s="359">
        <f t="shared" ca="1" si="361"/>
        <v>0</v>
      </c>
      <c r="DJ263" s="359">
        <f t="shared" ca="1" si="362"/>
        <v>0</v>
      </c>
      <c r="DK263" s="359">
        <f t="shared" ca="1" si="392"/>
        <v>0</v>
      </c>
      <c r="DM263" s="362">
        <f t="shared" ca="1" si="418"/>
        <v>374</v>
      </c>
      <c r="DN263" s="362">
        <v>255</v>
      </c>
      <c r="DO263" s="371">
        <f t="shared" ca="1" si="419"/>
        <v>0</v>
      </c>
      <c r="DP263" s="359">
        <f t="shared" ca="1" si="363"/>
        <v>0</v>
      </c>
      <c r="DQ263" s="359">
        <f t="shared" ca="1" si="364"/>
        <v>0</v>
      </c>
      <c r="DR263" s="359">
        <f t="shared" ca="1" si="365"/>
        <v>0</v>
      </c>
      <c r="DS263" s="359">
        <f t="shared" ca="1" si="366"/>
        <v>0</v>
      </c>
      <c r="DT263" s="359">
        <f t="shared" ca="1" si="393"/>
        <v>0</v>
      </c>
      <c r="DV263" s="362">
        <f t="shared" ca="1" si="420"/>
        <v>374</v>
      </c>
      <c r="DW263" s="362">
        <v>255</v>
      </c>
      <c r="DX263" s="371">
        <f t="shared" ca="1" si="421"/>
        <v>0</v>
      </c>
      <c r="DY263" s="359">
        <f t="shared" ca="1" si="367"/>
        <v>0</v>
      </c>
      <c r="DZ263" s="359">
        <f t="shared" ca="1" si="368"/>
        <v>0</v>
      </c>
      <c r="EA263" s="359">
        <f t="shared" ca="1" si="369"/>
        <v>0</v>
      </c>
      <c r="EB263" s="359">
        <f t="shared" ca="1" si="370"/>
        <v>0</v>
      </c>
      <c r="EC263" s="359">
        <f t="shared" ca="1" si="394"/>
        <v>0</v>
      </c>
      <c r="EE263" s="362">
        <f t="shared" ca="1" si="422"/>
        <v>374</v>
      </c>
      <c r="EF263" s="362">
        <v>255</v>
      </c>
      <c r="EG263" s="371">
        <f t="shared" ca="1" si="423"/>
        <v>0</v>
      </c>
      <c r="EH263" s="359">
        <f t="shared" ca="1" si="371"/>
        <v>0</v>
      </c>
      <c r="EI263" s="359">
        <f t="shared" ca="1" si="372"/>
        <v>0</v>
      </c>
      <c r="EJ263" s="359">
        <f t="shared" ca="1" si="373"/>
        <v>0</v>
      </c>
      <c r="EK263" s="359">
        <f t="shared" ca="1" si="374"/>
        <v>0</v>
      </c>
      <c r="EL263" s="359">
        <f t="shared" ca="1" si="395"/>
        <v>0</v>
      </c>
    </row>
    <row r="264" spans="7:142" x14ac:dyDescent="0.35">
      <c r="G264" s="372">
        <f ca="1">IFERROR(INDEX('Inflation Rates'!$A$16:$H$138,MATCH('TSP Traditional'!$H264,'Inflation Rates'!$A$16:$A$138,0),6)/INDEX('Inflation Rates'!$A$16:$H$138,MATCH('TSP Traditional'!$H264,'Inflation Rates'!$A$16:$A$138,0)-1,6)-1,G263)</f>
        <v>2.0999999999999908E-2</v>
      </c>
      <c r="H264" s="362">
        <f t="shared" ca="1" si="424"/>
        <v>2275</v>
      </c>
      <c r="I264" s="362">
        <f t="shared" ca="1" si="425"/>
        <v>375</v>
      </c>
      <c r="J264" s="362">
        <v>256</v>
      </c>
      <c r="K264" s="371">
        <f t="shared" ca="1" si="428"/>
        <v>0</v>
      </c>
      <c r="L264" s="359">
        <f t="shared" ca="1" si="375"/>
        <v>0</v>
      </c>
      <c r="M264" s="359">
        <f t="shared" ca="1" si="376"/>
        <v>0</v>
      </c>
      <c r="N264" s="359">
        <f t="shared" ca="1" si="377"/>
        <v>0</v>
      </c>
      <c r="O264" s="359">
        <f t="shared" ca="1" si="378"/>
        <v>0</v>
      </c>
      <c r="P264" s="359">
        <f t="shared" ca="1" si="396"/>
        <v>0</v>
      </c>
      <c r="R264" s="362">
        <f t="shared" ca="1" si="426"/>
        <v>375</v>
      </c>
      <c r="S264" s="362">
        <v>255</v>
      </c>
      <c r="T264" s="371">
        <f t="shared" ca="1" si="427"/>
        <v>0</v>
      </c>
      <c r="U264" s="359">
        <f t="shared" ca="1" si="379"/>
        <v>0</v>
      </c>
      <c r="V264" s="359">
        <f t="shared" ca="1" si="380"/>
        <v>0</v>
      </c>
      <c r="W264" s="359">
        <f t="shared" ca="1" si="381"/>
        <v>0</v>
      </c>
      <c r="X264" s="359">
        <f t="shared" ca="1" si="382"/>
        <v>0</v>
      </c>
      <c r="Y264" s="359">
        <f t="shared" ca="1" si="397"/>
        <v>0</v>
      </c>
      <c r="AA264" s="362">
        <f t="shared" ca="1" si="398"/>
        <v>375</v>
      </c>
      <c r="AB264" s="362">
        <v>256</v>
      </c>
      <c r="AC264" s="371">
        <f t="shared" ca="1" si="399"/>
        <v>0</v>
      </c>
      <c r="AD264" s="359">
        <f t="shared" ca="1" si="323"/>
        <v>0</v>
      </c>
      <c r="AE264" s="359">
        <f t="shared" ca="1" si="324"/>
        <v>0</v>
      </c>
      <c r="AF264" s="359">
        <f t="shared" ca="1" si="325"/>
        <v>0</v>
      </c>
      <c r="AG264" s="359">
        <f t="shared" ca="1" si="326"/>
        <v>0</v>
      </c>
      <c r="AH264" s="359">
        <f t="shared" ca="1" si="383"/>
        <v>0</v>
      </c>
      <c r="AJ264" s="362">
        <f t="shared" ca="1" si="400"/>
        <v>375</v>
      </c>
      <c r="AK264" s="362">
        <v>256</v>
      </c>
      <c r="AL264" s="371">
        <f t="shared" ca="1" si="401"/>
        <v>0</v>
      </c>
      <c r="AM264" s="359">
        <f t="shared" ca="1" si="327"/>
        <v>0</v>
      </c>
      <c r="AN264" s="359">
        <f t="shared" ca="1" si="328"/>
        <v>0</v>
      </c>
      <c r="AO264" s="359">
        <f t="shared" ca="1" si="329"/>
        <v>0</v>
      </c>
      <c r="AP264" s="359">
        <f t="shared" ca="1" si="330"/>
        <v>0</v>
      </c>
      <c r="AQ264" s="359">
        <f t="shared" ca="1" si="384"/>
        <v>0</v>
      </c>
      <c r="AS264" s="362">
        <f t="shared" ca="1" si="402"/>
        <v>375</v>
      </c>
      <c r="AT264" s="362">
        <v>256</v>
      </c>
      <c r="AU264" s="371">
        <f t="shared" ca="1" si="403"/>
        <v>0</v>
      </c>
      <c r="AV264" s="359">
        <f t="shared" ca="1" si="331"/>
        <v>0</v>
      </c>
      <c r="AW264" s="359">
        <f t="shared" ca="1" si="332"/>
        <v>0</v>
      </c>
      <c r="AX264" s="359">
        <f t="shared" ca="1" si="333"/>
        <v>0</v>
      </c>
      <c r="AY264" s="359">
        <f t="shared" ca="1" si="334"/>
        <v>0</v>
      </c>
      <c r="AZ264" s="359">
        <f t="shared" ca="1" si="385"/>
        <v>0</v>
      </c>
      <c r="BB264" s="362">
        <f t="shared" ca="1" si="404"/>
        <v>375</v>
      </c>
      <c r="BC264" s="362">
        <v>256</v>
      </c>
      <c r="BD264" s="371">
        <f t="shared" ca="1" si="405"/>
        <v>0</v>
      </c>
      <c r="BE264" s="359">
        <f t="shared" ca="1" si="335"/>
        <v>0</v>
      </c>
      <c r="BF264" s="359">
        <f t="shared" ca="1" si="336"/>
        <v>0</v>
      </c>
      <c r="BG264" s="359">
        <f t="shared" ca="1" si="337"/>
        <v>0</v>
      </c>
      <c r="BH264" s="359">
        <f t="shared" ca="1" si="338"/>
        <v>0</v>
      </c>
      <c r="BI264" s="359">
        <f t="shared" ca="1" si="386"/>
        <v>0</v>
      </c>
      <c r="BK264" s="362">
        <f t="shared" ca="1" si="406"/>
        <v>375</v>
      </c>
      <c r="BL264" s="362">
        <v>256</v>
      </c>
      <c r="BM264" s="371">
        <f t="shared" ca="1" si="407"/>
        <v>0</v>
      </c>
      <c r="BN264" s="359">
        <f t="shared" ca="1" si="339"/>
        <v>0</v>
      </c>
      <c r="BO264" s="359">
        <f t="shared" ca="1" si="340"/>
        <v>0</v>
      </c>
      <c r="BP264" s="359">
        <f t="shared" ca="1" si="341"/>
        <v>0</v>
      </c>
      <c r="BQ264" s="359">
        <f t="shared" ca="1" si="342"/>
        <v>0</v>
      </c>
      <c r="BR264" s="359">
        <f t="shared" ca="1" si="387"/>
        <v>0</v>
      </c>
      <c r="BT264" s="362">
        <f t="shared" ca="1" si="408"/>
        <v>375</v>
      </c>
      <c r="BU264" s="362">
        <v>256</v>
      </c>
      <c r="BV264" s="371">
        <f t="shared" ca="1" si="409"/>
        <v>0</v>
      </c>
      <c r="BW264" s="359">
        <f t="shared" ca="1" si="343"/>
        <v>0</v>
      </c>
      <c r="BX264" s="359">
        <f t="shared" ca="1" si="344"/>
        <v>0</v>
      </c>
      <c r="BY264" s="359">
        <f t="shared" ca="1" si="345"/>
        <v>0</v>
      </c>
      <c r="BZ264" s="359">
        <f t="shared" ca="1" si="346"/>
        <v>0</v>
      </c>
      <c r="CA264" s="359">
        <f t="shared" ca="1" si="388"/>
        <v>0</v>
      </c>
      <c r="CC264" s="362">
        <f t="shared" ca="1" si="410"/>
        <v>375</v>
      </c>
      <c r="CD264" s="362">
        <v>256</v>
      </c>
      <c r="CE264" s="371">
        <f t="shared" ca="1" si="411"/>
        <v>0</v>
      </c>
      <c r="CF264" s="359">
        <f t="shared" ca="1" si="347"/>
        <v>0</v>
      </c>
      <c r="CG264" s="359">
        <f t="shared" ca="1" si="348"/>
        <v>0</v>
      </c>
      <c r="CH264" s="359">
        <f t="shared" ca="1" si="349"/>
        <v>0</v>
      </c>
      <c r="CI264" s="359">
        <f t="shared" ca="1" si="350"/>
        <v>0</v>
      </c>
      <c r="CJ264" s="359">
        <f t="shared" ca="1" si="389"/>
        <v>0</v>
      </c>
      <c r="CL264" s="362">
        <f t="shared" ca="1" si="412"/>
        <v>375</v>
      </c>
      <c r="CM264" s="362">
        <v>256</v>
      </c>
      <c r="CN264" s="371">
        <f t="shared" ca="1" si="413"/>
        <v>0</v>
      </c>
      <c r="CO264" s="359">
        <f t="shared" ca="1" si="351"/>
        <v>0</v>
      </c>
      <c r="CP264" s="359">
        <f t="shared" ca="1" si="352"/>
        <v>0</v>
      </c>
      <c r="CQ264" s="359">
        <f t="shared" ca="1" si="353"/>
        <v>0</v>
      </c>
      <c r="CR264" s="359">
        <f t="shared" ca="1" si="354"/>
        <v>0</v>
      </c>
      <c r="CS264" s="359">
        <f t="shared" ca="1" si="390"/>
        <v>0</v>
      </c>
      <c r="CU264" s="362">
        <f t="shared" ca="1" si="414"/>
        <v>375</v>
      </c>
      <c r="CV264" s="362">
        <v>256</v>
      </c>
      <c r="CW264" s="371">
        <f t="shared" ca="1" si="415"/>
        <v>0</v>
      </c>
      <c r="CX264" s="359">
        <f t="shared" ca="1" si="355"/>
        <v>0</v>
      </c>
      <c r="CY264" s="359">
        <f t="shared" ca="1" si="356"/>
        <v>0</v>
      </c>
      <c r="CZ264" s="359">
        <f t="shared" ca="1" si="357"/>
        <v>0</v>
      </c>
      <c r="DA264" s="359">
        <f t="shared" ca="1" si="358"/>
        <v>0</v>
      </c>
      <c r="DB264" s="359">
        <f t="shared" ca="1" si="391"/>
        <v>0</v>
      </c>
      <c r="DD264" s="362">
        <f t="shared" ca="1" si="416"/>
        <v>375</v>
      </c>
      <c r="DE264" s="362">
        <v>256</v>
      </c>
      <c r="DF264" s="371">
        <f t="shared" ca="1" si="417"/>
        <v>0</v>
      </c>
      <c r="DG264" s="359">
        <f t="shared" ca="1" si="359"/>
        <v>0</v>
      </c>
      <c r="DH264" s="359">
        <f t="shared" ca="1" si="360"/>
        <v>0</v>
      </c>
      <c r="DI264" s="359">
        <f t="shared" ca="1" si="361"/>
        <v>0</v>
      </c>
      <c r="DJ264" s="359">
        <f t="shared" ca="1" si="362"/>
        <v>0</v>
      </c>
      <c r="DK264" s="359">
        <f t="shared" ca="1" si="392"/>
        <v>0</v>
      </c>
      <c r="DM264" s="362">
        <f t="shared" ca="1" si="418"/>
        <v>375</v>
      </c>
      <c r="DN264" s="362">
        <v>256</v>
      </c>
      <c r="DO264" s="371">
        <f t="shared" ca="1" si="419"/>
        <v>0</v>
      </c>
      <c r="DP264" s="359">
        <f t="shared" ca="1" si="363"/>
        <v>0</v>
      </c>
      <c r="DQ264" s="359">
        <f t="shared" ca="1" si="364"/>
        <v>0</v>
      </c>
      <c r="DR264" s="359">
        <f t="shared" ca="1" si="365"/>
        <v>0</v>
      </c>
      <c r="DS264" s="359">
        <f t="shared" ca="1" si="366"/>
        <v>0</v>
      </c>
      <c r="DT264" s="359">
        <f t="shared" ca="1" si="393"/>
        <v>0</v>
      </c>
      <c r="DV264" s="362">
        <f t="shared" ca="1" si="420"/>
        <v>375</v>
      </c>
      <c r="DW264" s="362">
        <v>256</v>
      </c>
      <c r="DX264" s="371">
        <f t="shared" ca="1" si="421"/>
        <v>0</v>
      </c>
      <c r="DY264" s="359">
        <f t="shared" ca="1" si="367"/>
        <v>0</v>
      </c>
      <c r="DZ264" s="359">
        <f t="shared" ca="1" si="368"/>
        <v>0</v>
      </c>
      <c r="EA264" s="359">
        <f t="shared" ca="1" si="369"/>
        <v>0</v>
      </c>
      <c r="EB264" s="359">
        <f t="shared" ca="1" si="370"/>
        <v>0</v>
      </c>
      <c r="EC264" s="359">
        <f t="shared" ca="1" si="394"/>
        <v>0</v>
      </c>
      <c r="EE264" s="362">
        <f t="shared" ca="1" si="422"/>
        <v>375</v>
      </c>
      <c r="EF264" s="362">
        <v>256</v>
      </c>
      <c r="EG264" s="371">
        <f t="shared" ca="1" si="423"/>
        <v>0</v>
      </c>
      <c r="EH264" s="359">
        <f t="shared" ca="1" si="371"/>
        <v>0</v>
      </c>
      <c r="EI264" s="359">
        <f t="shared" ca="1" si="372"/>
        <v>0</v>
      </c>
      <c r="EJ264" s="359">
        <f t="shared" ca="1" si="373"/>
        <v>0</v>
      </c>
      <c r="EK264" s="359">
        <f t="shared" ca="1" si="374"/>
        <v>0</v>
      </c>
      <c r="EL264" s="359">
        <f t="shared" ca="1" si="395"/>
        <v>0</v>
      </c>
    </row>
    <row r="265" spans="7:142" x14ac:dyDescent="0.35">
      <c r="G265" s="372">
        <f ca="1">IFERROR(INDEX('Inflation Rates'!$A$16:$H$138,MATCH('TSP Traditional'!$H265,'Inflation Rates'!$A$16:$A$138,0),6)/INDEX('Inflation Rates'!$A$16:$H$138,MATCH('TSP Traditional'!$H265,'Inflation Rates'!$A$16:$A$138,0)-1,6)-1,G264)</f>
        <v>2.0999999999999908E-2</v>
      </c>
      <c r="H265" s="362">
        <f t="shared" ca="1" si="424"/>
        <v>2276</v>
      </c>
      <c r="I265" s="362">
        <f t="shared" ca="1" si="425"/>
        <v>376</v>
      </c>
      <c r="J265" s="362">
        <v>257</v>
      </c>
      <c r="K265" s="371">
        <f t="shared" ca="1" si="428"/>
        <v>0</v>
      </c>
      <c r="L265" s="359">
        <f t="shared" ca="1" si="375"/>
        <v>0</v>
      </c>
      <c r="M265" s="359">
        <f t="shared" ca="1" si="376"/>
        <v>0</v>
      </c>
      <c r="N265" s="359">
        <f t="shared" ca="1" si="377"/>
        <v>0</v>
      </c>
      <c r="O265" s="359">
        <f t="shared" ca="1" si="378"/>
        <v>0</v>
      </c>
      <c r="P265" s="359">
        <f t="shared" ca="1" si="396"/>
        <v>0</v>
      </c>
      <c r="R265" s="362">
        <f t="shared" ca="1" si="426"/>
        <v>376</v>
      </c>
      <c r="S265" s="362">
        <v>256</v>
      </c>
      <c r="T265" s="371">
        <f t="shared" ca="1" si="427"/>
        <v>0</v>
      </c>
      <c r="U265" s="359">
        <f t="shared" ca="1" si="379"/>
        <v>0</v>
      </c>
      <c r="V265" s="359">
        <f t="shared" ca="1" si="380"/>
        <v>0</v>
      </c>
      <c r="W265" s="359">
        <f t="shared" ca="1" si="381"/>
        <v>0</v>
      </c>
      <c r="X265" s="359">
        <f t="shared" ca="1" si="382"/>
        <v>0</v>
      </c>
      <c r="Y265" s="359">
        <f t="shared" ca="1" si="397"/>
        <v>0</v>
      </c>
      <c r="AA265" s="362">
        <f t="shared" ca="1" si="398"/>
        <v>376</v>
      </c>
      <c r="AB265" s="362">
        <v>257</v>
      </c>
      <c r="AC265" s="371">
        <f t="shared" ca="1" si="399"/>
        <v>0</v>
      </c>
      <c r="AD265" s="359">
        <f t="shared" ref="AD265:AD280" ca="1" si="429">IF(AA265&lt;AH$7,$B$7*((1+$G266)^(AB265-1))*$B$2,0)</f>
        <v>0</v>
      </c>
      <c r="AE265" s="359">
        <f t="shared" ref="AE265:AE280" ca="1" si="430">IF(AA265&lt;AH$7,$B$3*$B$7*(1+$G266)^(AB265-1),0)</f>
        <v>0</v>
      </c>
      <c r="AF265" s="359">
        <f t="shared" ref="AF265:AF280" ca="1" si="431">(AC265+(AD265+AE265)*0.5)*$B$6</f>
        <v>0</v>
      </c>
      <c r="AG265" s="359">
        <f t="shared" ref="AG265:AG280" ca="1" si="432">IF(AH264=0,0,IFERROR(IF(AA265=AH$7,-$B$8*AC265,-ABS(AG264*(1+$F266))),0))</f>
        <v>0</v>
      </c>
      <c r="AH265" s="359">
        <f t="shared" ca="1" si="383"/>
        <v>0</v>
      </c>
      <c r="AJ265" s="362">
        <f t="shared" ca="1" si="400"/>
        <v>376</v>
      </c>
      <c r="AK265" s="362">
        <v>257</v>
      </c>
      <c r="AL265" s="371">
        <f t="shared" ca="1" si="401"/>
        <v>0</v>
      </c>
      <c r="AM265" s="359">
        <f t="shared" ref="AM265:AM280" ca="1" si="433">IF(AJ265&lt;AQ$7,$B$7*((1+$G266)^(AK265-1))*$B$2,0)</f>
        <v>0</v>
      </c>
      <c r="AN265" s="359">
        <f t="shared" ref="AN265:AN280" ca="1" si="434">IF(AJ265&lt;AQ$7,$B$3*$B$7*(1+$G266)^(AK265-1),0)</f>
        <v>0</v>
      </c>
      <c r="AO265" s="359">
        <f t="shared" ref="AO265:AO280" ca="1" si="435">(AL265+(AM265+AN265)*0.5)*$B$6</f>
        <v>0</v>
      </c>
      <c r="AP265" s="359">
        <f t="shared" ref="AP265:AP280" ca="1" si="436">IF(AQ264=0,0,IFERROR(IF(AJ265=AQ$7,-$B$8*AL265,-ABS(AP264*(1+$F266))),0))</f>
        <v>0</v>
      </c>
      <c r="AQ265" s="359">
        <f t="shared" ca="1" si="384"/>
        <v>0</v>
      </c>
      <c r="AS265" s="362">
        <f t="shared" ca="1" si="402"/>
        <v>376</v>
      </c>
      <c r="AT265" s="362">
        <v>257</v>
      </c>
      <c r="AU265" s="371">
        <f t="shared" ca="1" si="403"/>
        <v>0</v>
      </c>
      <c r="AV265" s="359">
        <f t="shared" ref="AV265:AV280" ca="1" si="437">IF(AS265&lt;AZ$7,$B$7*((1+$G266)^(AT265-1))*$B$2,0)</f>
        <v>0</v>
      </c>
      <c r="AW265" s="359">
        <f t="shared" ref="AW265:AW280" ca="1" si="438">IF(AS265&lt;AZ$7,$B$3*$B$7*(1+$G266)^(AT265-1),0)</f>
        <v>0</v>
      </c>
      <c r="AX265" s="359">
        <f t="shared" ref="AX265:AX280" ca="1" si="439">(AU265+(AV265+AW265)*0.5)*$B$6</f>
        <v>0</v>
      </c>
      <c r="AY265" s="359">
        <f t="shared" ref="AY265:AY280" ca="1" si="440">IF(AZ264=0,0,IFERROR(IF(AS265=AZ$7,-$B$8*AU265,-ABS(AY264*(1+$F266))),0))</f>
        <v>0</v>
      </c>
      <c r="AZ265" s="359">
        <f t="shared" ca="1" si="385"/>
        <v>0</v>
      </c>
      <c r="BB265" s="362">
        <f t="shared" ca="1" si="404"/>
        <v>376</v>
      </c>
      <c r="BC265" s="362">
        <v>257</v>
      </c>
      <c r="BD265" s="371">
        <f t="shared" ca="1" si="405"/>
        <v>0</v>
      </c>
      <c r="BE265" s="359">
        <f t="shared" ref="BE265:BE280" ca="1" si="441">IF(BB265&lt;BI$7,$B$7*((1+$G266)^(BC265-1))*$B$2,0)</f>
        <v>0</v>
      </c>
      <c r="BF265" s="359">
        <f t="shared" ref="BF265:BF280" ca="1" si="442">IF(BB265&lt;BI$7,$B$3*$B$7*(1+$G266)^(BC265-1),0)</f>
        <v>0</v>
      </c>
      <c r="BG265" s="359">
        <f t="shared" ref="BG265:BG280" ca="1" si="443">(BD265+(BE265+BF265)*0.5)*$B$6</f>
        <v>0</v>
      </c>
      <c r="BH265" s="359">
        <f t="shared" ref="BH265:BH280" ca="1" si="444">IF(BI264=0,0,IFERROR(IF(BB265=BI$7,-$B$8*BD265,-ABS(BH264*(1+$F266))),0))</f>
        <v>0</v>
      </c>
      <c r="BI265" s="359">
        <f t="shared" ca="1" si="386"/>
        <v>0</v>
      </c>
      <c r="BK265" s="362">
        <f t="shared" ca="1" si="406"/>
        <v>376</v>
      </c>
      <c r="BL265" s="362">
        <v>257</v>
      </c>
      <c r="BM265" s="371">
        <f t="shared" ca="1" si="407"/>
        <v>0</v>
      </c>
      <c r="BN265" s="359">
        <f t="shared" ref="BN265:BN280" ca="1" si="445">IF(BK265&lt;BR$7,$B$7*((1+$G266)^(BL265-1))*$B$2,0)</f>
        <v>0</v>
      </c>
      <c r="BO265" s="359">
        <f t="shared" ref="BO265:BO280" ca="1" si="446">IF(BK265&lt;BR$7,$B$3*$B$7*(1+$G266)^(BL265-1),0)</f>
        <v>0</v>
      </c>
      <c r="BP265" s="359">
        <f t="shared" ref="BP265:BP280" ca="1" si="447">(BM265+(BN265+BO265)*0.5)*$B$6</f>
        <v>0</v>
      </c>
      <c r="BQ265" s="359">
        <f t="shared" ref="BQ265:BQ280" ca="1" si="448">IF(BR264=0,0,IFERROR(IF(BK265=BR$7,-$B$8*BM265,-ABS(BQ264*(1+$F266))),0))</f>
        <v>0</v>
      </c>
      <c r="BR265" s="359">
        <f t="shared" ca="1" si="387"/>
        <v>0</v>
      </c>
      <c r="BT265" s="362">
        <f t="shared" ca="1" si="408"/>
        <v>376</v>
      </c>
      <c r="BU265" s="362">
        <v>257</v>
      </c>
      <c r="BV265" s="371">
        <f t="shared" ca="1" si="409"/>
        <v>0</v>
      </c>
      <c r="BW265" s="359">
        <f t="shared" ref="BW265:BW280" ca="1" si="449">IF(BT265&lt;CA$7,$B$7*((1+$G266)^(BU265-1))*$B$2,0)</f>
        <v>0</v>
      </c>
      <c r="BX265" s="359">
        <f t="shared" ref="BX265:BX280" ca="1" si="450">IF(BT265&lt;CA$7,$B$3*$B$7*(1+$G266)^(BU265-1),0)</f>
        <v>0</v>
      </c>
      <c r="BY265" s="359">
        <f t="shared" ref="BY265:BY280" ca="1" si="451">(BV265+(BW265+BX265)*0.5)*$B$6</f>
        <v>0</v>
      </c>
      <c r="BZ265" s="359">
        <f t="shared" ref="BZ265:BZ280" ca="1" si="452">IF(CA264=0,0,IFERROR(IF(BT265=CA$7,-$B$8*BV265,-ABS(BZ264*(1+$F266))),0))</f>
        <v>0</v>
      </c>
      <c r="CA265" s="359">
        <f t="shared" ca="1" si="388"/>
        <v>0</v>
      </c>
      <c r="CC265" s="362">
        <f t="shared" ca="1" si="410"/>
        <v>376</v>
      </c>
      <c r="CD265" s="362">
        <v>257</v>
      </c>
      <c r="CE265" s="371">
        <f t="shared" ca="1" si="411"/>
        <v>0</v>
      </c>
      <c r="CF265" s="359">
        <f t="shared" ref="CF265:CF280" ca="1" si="453">IF(CC265&lt;CJ$7,$B$7*((1+$G266)^(CD265-1))*$B$2,0)</f>
        <v>0</v>
      </c>
      <c r="CG265" s="359">
        <f t="shared" ref="CG265:CG280" ca="1" si="454">IF(CC265&lt;CJ$7,$B$3*$B$7*(1+$G266)^(CD265-1),0)</f>
        <v>0</v>
      </c>
      <c r="CH265" s="359">
        <f t="shared" ref="CH265:CH280" ca="1" si="455">(CE265+(CF265+CG265)*0.5)*$B$6</f>
        <v>0</v>
      </c>
      <c r="CI265" s="359">
        <f t="shared" ref="CI265:CI280" ca="1" si="456">IF(CJ264=0,0,IFERROR(IF(CC265=CJ$7,-$B$8*CE265,-ABS(CI264*(1+$F266))),0))</f>
        <v>0</v>
      </c>
      <c r="CJ265" s="359">
        <f t="shared" ca="1" si="389"/>
        <v>0</v>
      </c>
      <c r="CL265" s="362">
        <f t="shared" ca="1" si="412"/>
        <v>376</v>
      </c>
      <c r="CM265" s="362">
        <v>257</v>
      </c>
      <c r="CN265" s="371">
        <f t="shared" ca="1" si="413"/>
        <v>0</v>
      </c>
      <c r="CO265" s="359">
        <f t="shared" ref="CO265:CO280" ca="1" si="457">IF(CL265&lt;CS$7,$B$7*((1+$G266)^(CM265-1))*$B$2,0)</f>
        <v>0</v>
      </c>
      <c r="CP265" s="359">
        <f t="shared" ref="CP265:CP280" ca="1" si="458">IF(CL265&lt;CS$7,$B$3*$B$7*(1+$G266)^(CM265-1),0)</f>
        <v>0</v>
      </c>
      <c r="CQ265" s="359">
        <f t="shared" ref="CQ265:CQ280" ca="1" si="459">(CN265+(CO265+CP265)*0.5)*$B$6</f>
        <v>0</v>
      </c>
      <c r="CR265" s="359">
        <f t="shared" ref="CR265:CR280" ca="1" si="460">IF(CS264=0,0,IFERROR(IF(CL265=CS$7,-$B$8*CN265,-ABS(CR264*(1+$F266))),0))</f>
        <v>0</v>
      </c>
      <c r="CS265" s="359">
        <f t="shared" ca="1" si="390"/>
        <v>0</v>
      </c>
      <c r="CU265" s="362">
        <f t="shared" ca="1" si="414"/>
        <v>376</v>
      </c>
      <c r="CV265" s="362">
        <v>257</v>
      </c>
      <c r="CW265" s="371">
        <f t="shared" ca="1" si="415"/>
        <v>0</v>
      </c>
      <c r="CX265" s="359">
        <f t="shared" ref="CX265:CX280" ca="1" si="461">IF(CU265&lt;DB$7,$B$7*((1+$G266)^(CV265-1))*$B$2,0)</f>
        <v>0</v>
      </c>
      <c r="CY265" s="359">
        <f t="shared" ref="CY265:CY280" ca="1" si="462">IF(CU265&lt;DB$7,$B$3*$B$7*(1+$G266)^(CV265-1),0)</f>
        <v>0</v>
      </c>
      <c r="CZ265" s="359">
        <f ca="1">(CW265+(CX265+CY265)*0.5)*$B$6</f>
        <v>0</v>
      </c>
      <c r="DA265" s="359">
        <f t="shared" ref="DA265:DA280" ca="1" si="463">IF(DB264=0,0,IFERROR(IF(CU265=DB$7,-$B$8*CW265,-ABS(DA264*(1+$F266))),0))</f>
        <v>0</v>
      </c>
      <c r="DB265" s="359">
        <f t="shared" ca="1" si="391"/>
        <v>0</v>
      </c>
      <c r="DD265" s="362">
        <f t="shared" ca="1" si="416"/>
        <v>376</v>
      </c>
      <c r="DE265" s="362">
        <v>257</v>
      </c>
      <c r="DF265" s="371">
        <f t="shared" ca="1" si="417"/>
        <v>0</v>
      </c>
      <c r="DG265" s="359">
        <f t="shared" ref="DG265:DG280" ca="1" si="464">IF(DD265&lt;DK$7,$B$7*((1+$G266)^(DE265-1))*$B$2,0)</f>
        <v>0</v>
      </c>
      <c r="DH265" s="359">
        <f t="shared" ref="DH265:DH280" ca="1" si="465">IF(DD265&lt;DK$7,$B$3*$B$7*(1+$G266)^(DE265-1),0)</f>
        <v>0</v>
      </c>
      <c r="DI265" s="359">
        <f t="shared" ref="DI265:DI280" ca="1" si="466">(DF265+(DG265+DH265)*0.5)*$B$6</f>
        <v>0</v>
      </c>
      <c r="DJ265" s="359">
        <f t="shared" ref="DJ265:DJ280" ca="1" si="467">IF(DK264=0,0,IFERROR(IF(DD265=DK$7,-$B$8*DF265,-ABS(DJ264*(1+$F266))),0))</f>
        <v>0</v>
      </c>
      <c r="DK265" s="359">
        <f t="shared" ca="1" si="392"/>
        <v>0</v>
      </c>
      <c r="DM265" s="362">
        <f t="shared" ca="1" si="418"/>
        <v>376</v>
      </c>
      <c r="DN265" s="362">
        <v>257</v>
      </c>
      <c r="DO265" s="371">
        <f t="shared" ca="1" si="419"/>
        <v>0</v>
      </c>
      <c r="DP265" s="359">
        <f t="shared" ref="DP265:DP280" ca="1" si="468">IF(DM265&lt;DT$7,$B$7*((1+$G266)^(DN265-1))*$B$2,0)</f>
        <v>0</v>
      </c>
      <c r="DQ265" s="359">
        <f t="shared" ref="DQ265:DQ280" ca="1" si="469">IF(DM265&lt;DT$7,$B$3*$B$7*(1+$G266)^(DN265-1),0)</f>
        <v>0</v>
      </c>
      <c r="DR265" s="359">
        <f t="shared" ref="DR265:DR280" ca="1" si="470">(DO265+(DP265+DQ265)*0.5)*$B$6</f>
        <v>0</v>
      </c>
      <c r="DS265" s="359">
        <f t="shared" ref="DS265:DS280" ca="1" si="471">IF(DT264=0,0,IFERROR(IF(DM265=DT$7,-$B$8*DO265,-ABS(DS264*(1+$F266))),0))</f>
        <v>0</v>
      </c>
      <c r="DT265" s="359">
        <f t="shared" ca="1" si="393"/>
        <v>0</v>
      </c>
      <c r="DV265" s="362">
        <f t="shared" ca="1" si="420"/>
        <v>376</v>
      </c>
      <c r="DW265" s="362">
        <v>257</v>
      </c>
      <c r="DX265" s="371">
        <f t="shared" ca="1" si="421"/>
        <v>0</v>
      </c>
      <c r="DY265" s="359">
        <f t="shared" ref="DY265:DY280" ca="1" si="472">IF(DV265&lt;EC$7,$B$7*((1+$G266)^(DW265-1))*$B$2,0)</f>
        <v>0</v>
      </c>
      <c r="DZ265" s="359">
        <f t="shared" ref="DZ265:DZ280" ca="1" si="473">IF(DV265&lt;EC$7,$B$3*$B$7*(1+$G266)^(DW265-1),0)</f>
        <v>0</v>
      </c>
      <c r="EA265" s="359">
        <f t="shared" ref="EA265:EA280" ca="1" si="474">(DX265+(DY265+DZ265)*0.5)*$B$6</f>
        <v>0</v>
      </c>
      <c r="EB265" s="359">
        <f t="shared" ref="EB265:EB280" ca="1" si="475">IF(EC264=0,0,IFERROR(IF(DV265=EC$7,-$B$8*DX265,-ABS(EB264*(1+$F266))),0))</f>
        <v>0</v>
      </c>
      <c r="EC265" s="359">
        <f t="shared" ca="1" si="394"/>
        <v>0</v>
      </c>
      <c r="EE265" s="362">
        <f t="shared" ca="1" si="422"/>
        <v>376</v>
      </c>
      <c r="EF265" s="362">
        <v>257</v>
      </c>
      <c r="EG265" s="371">
        <f t="shared" ca="1" si="423"/>
        <v>0</v>
      </c>
      <c r="EH265" s="359">
        <f t="shared" ref="EH265:EH280" ca="1" si="476">IF(EE265&lt;EL$7,$B$7*((1+$G266)^(EF265-1))*$B$2,0)</f>
        <v>0</v>
      </c>
      <c r="EI265" s="359">
        <f t="shared" ref="EI265:EI280" ca="1" si="477">IF(EE265&lt;EL$7,$B$3*$B$7*(1+$G266)^(EF265-1),0)</f>
        <v>0</v>
      </c>
      <c r="EJ265" s="359">
        <f t="shared" ref="EJ265:EJ280" ca="1" si="478">(EG265+(EH265+EI265)*0.5)*$B$6</f>
        <v>0</v>
      </c>
      <c r="EK265" s="359">
        <f t="shared" ref="EK265:EK280" ca="1" si="479">IF(EL264=0,0,IFERROR(IF(EE265=EL$7,-$B$8*EG265,-ABS(EK264*(1+$F266))),0))</f>
        <v>0</v>
      </c>
      <c r="EL265" s="359">
        <f t="shared" ca="1" si="395"/>
        <v>0</v>
      </c>
    </row>
    <row r="266" spans="7:142" x14ac:dyDescent="0.35">
      <c r="G266" s="372">
        <f ca="1">IFERROR(INDEX('Inflation Rates'!$A$16:$H$138,MATCH('TSP Traditional'!$H266,'Inflation Rates'!$A$16:$A$138,0),6)/INDEX('Inflation Rates'!$A$16:$H$138,MATCH('TSP Traditional'!$H266,'Inflation Rates'!$A$16:$A$138,0)-1,6)-1,G265)</f>
        <v>2.0999999999999908E-2</v>
      </c>
      <c r="H266" s="362">
        <f t="shared" ca="1" si="424"/>
        <v>2277</v>
      </c>
      <c r="I266" s="362">
        <f t="shared" ca="1" si="425"/>
        <v>377</v>
      </c>
      <c r="J266" s="362">
        <v>258</v>
      </c>
      <c r="K266" s="371">
        <f t="shared" ca="1" si="428"/>
        <v>0</v>
      </c>
      <c r="L266" s="359">
        <f t="shared" ref="L266:L281" ca="1" si="480">IF(I266&lt;P$7,$B$7*((1+$G266)^(J266-1))*$B$2,0)</f>
        <v>0</v>
      </c>
      <c r="M266" s="359">
        <f t="shared" ref="M266:M281" ca="1" si="481">IF(I266&lt;P$7,$B$3*$B$7*(1+$G266)^(J266-1),0)</f>
        <v>0</v>
      </c>
      <c r="N266" s="359">
        <f t="shared" ref="N266:N281" ca="1" si="482">(K266+(L266+M266)*0.5)*$B$6</f>
        <v>0</v>
      </c>
      <c r="O266" s="359">
        <f t="shared" ref="O266:O281" ca="1" si="483">IF(P265=0,0,IFERROR(IF(I266=P$7,-$B$8*K266,-ABS(O265*(1+$F266))),0))</f>
        <v>0</v>
      </c>
      <c r="P266" s="359">
        <f t="shared" ca="1" si="396"/>
        <v>0</v>
      </c>
      <c r="R266" s="362">
        <f t="shared" ca="1" si="426"/>
        <v>377</v>
      </c>
      <c r="S266" s="362">
        <v>257</v>
      </c>
      <c r="T266" s="371">
        <f t="shared" ca="1" si="427"/>
        <v>0</v>
      </c>
      <c r="U266" s="359">
        <f t="shared" ref="U266:U281" ca="1" si="484">IF(R266&lt;Y$7,$B$7*((1+$G266)^(S266-1))*$B$2,0)</f>
        <v>0</v>
      </c>
      <c r="V266" s="359">
        <f t="shared" ref="V266:V281" ca="1" si="485">IF(R266&lt;Y$7,$B$3*$B$7*(1+$G266)^(S266-1),0)</f>
        <v>0</v>
      </c>
      <c r="W266" s="359">
        <f t="shared" ref="W266:W281" ca="1" si="486">(T266+(U266+V266)*0.5)*$B$6</f>
        <v>0</v>
      </c>
      <c r="X266" s="359">
        <f t="shared" ref="X266:X281" ca="1" si="487">IF(Y265=0,0,IFERROR(IF(R266=Y$7,-$B$8*T266,-ABS(X265*(1+$F266))),0))</f>
        <v>0</v>
      </c>
      <c r="Y266" s="359">
        <f t="shared" ca="1" si="397"/>
        <v>0</v>
      </c>
      <c r="AA266" s="362">
        <f t="shared" ca="1" si="398"/>
        <v>377</v>
      </c>
      <c r="AB266" s="362">
        <v>258</v>
      </c>
      <c r="AC266" s="371">
        <f t="shared" ca="1" si="399"/>
        <v>0</v>
      </c>
      <c r="AD266" s="359">
        <f t="shared" ca="1" si="429"/>
        <v>0</v>
      </c>
      <c r="AE266" s="359">
        <f t="shared" ca="1" si="430"/>
        <v>0</v>
      </c>
      <c r="AF266" s="359">
        <f t="shared" ca="1" si="431"/>
        <v>0</v>
      </c>
      <c r="AG266" s="359">
        <f t="shared" ca="1" si="432"/>
        <v>0</v>
      </c>
      <c r="AH266" s="359">
        <f t="shared" ref="AH266:AH280" ca="1" si="488">IF(SUM(AC266:AG266)&lt;0,0,SUM(AC266:AG266))</f>
        <v>0</v>
      </c>
      <c r="AJ266" s="362">
        <f t="shared" ca="1" si="400"/>
        <v>377</v>
      </c>
      <c r="AK266" s="362">
        <v>258</v>
      </c>
      <c r="AL266" s="371">
        <f t="shared" ca="1" si="401"/>
        <v>0</v>
      </c>
      <c r="AM266" s="359">
        <f t="shared" ca="1" si="433"/>
        <v>0</v>
      </c>
      <c r="AN266" s="359">
        <f t="shared" ca="1" si="434"/>
        <v>0</v>
      </c>
      <c r="AO266" s="359">
        <f t="shared" ca="1" si="435"/>
        <v>0</v>
      </c>
      <c r="AP266" s="359">
        <f t="shared" ca="1" si="436"/>
        <v>0</v>
      </c>
      <c r="AQ266" s="359">
        <f t="shared" ref="AQ266:AQ280" ca="1" si="489">IF(SUM(AL266:AP266)&lt;0,0,SUM(AL266:AP266))</f>
        <v>0</v>
      </c>
      <c r="AS266" s="362">
        <f t="shared" ca="1" si="402"/>
        <v>377</v>
      </c>
      <c r="AT266" s="362">
        <v>258</v>
      </c>
      <c r="AU266" s="371">
        <f t="shared" ca="1" si="403"/>
        <v>0</v>
      </c>
      <c r="AV266" s="359">
        <f t="shared" ca="1" si="437"/>
        <v>0</v>
      </c>
      <c r="AW266" s="359">
        <f t="shared" ca="1" si="438"/>
        <v>0</v>
      </c>
      <c r="AX266" s="359">
        <f t="shared" ca="1" si="439"/>
        <v>0</v>
      </c>
      <c r="AY266" s="359">
        <f t="shared" ca="1" si="440"/>
        <v>0</v>
      </c>
      <c r="AZ266" s="359">
        <f t="shared" ref="AZ266:AZ280" ca="1" si="490">IF(SUM(AU266:AY266)&lt;0,0,SUM(AU266:AY266))</f>
        <v>0</v>
      </c>
      <c r="BB266" s="362">
        <f t="shared" ca="1" si="404"/>
        <v>377</v>
      </c>
      <c r="BC266" s="362">
        <v>258</v>
      </c>
      <c r="BD266" s="371">
        <f t="shared" ca="1" si="405"/>
        <v>0</v>
      </c>
      <c r="BE266" s="359">
        <f t="shared" ca="1" si="441"/>
        <v>0</v>
      </c>
      <c r="BF266" s="359">
        <f t="shared" ca="1" si="442"/>
        <v>0</v>
      </c>
      <c r="BG266" s="359">
        <f t="shared" ca="1" si="443"/>
        <v>0</v>
      </c>
      <c r="BH266" s="359">
        <f t="shared" ca="1" si="444"/>
        <v>0</v>
      </c>
      <c r="BI266" s="359">
        <f t="shared" ref="BI266:BI280" ca="1" si="491">IF(SUM(BD266:BH266)&lt;0,0,SUM(BD266:BH266))</f>
        <v>0</v>
      </c>
      <c r="BK266" s="362">
        <f t="shared" ca="1" si="406"/>
        <v>377</v>
      </c>
      <c r="BL266" s="362">
        <v>258</v>
      </c>
      <c r="BM266" s="371">
        <f t="shared" ca="1" si="407"/>
        <v>0</v>
      </c>
      <c r="BN266" s="359">
        <f t="shared" ca="1" si="445"/>
        <v>0</v>
      </c>
      <c r="BO266" s="359">
        <f t="shared" ca="1" si="446"/>
        <v>0</v>
      </c>
      <c r="BP266" s="359">
        <f t="shared" ca="1" si="447"/>
        <v>0</v>
      </c>
      <c r="BQ266" s="359">
        <f t="shared" ca="1" si="448"/>
        <v>0</v>
      </c>
      <c r="BR266" s="359">
        <f t="shared" ref="BR266:BR280" ca="1" si="492">IF(SUM(BM266:BQ266)&lt;0,0,SUM(BM266:BQ266))</f>
        <v>0</v>
      </c>
      <c r="BT266" s="362">
        <f t="shared" ca="1" si="408"/>
        <v>377</v>
      </c>
      <c r="BU266" s="362">
        <v>258</v>
      </c>
      <c r="BV266" s="371">
        <f t="shared" ca="1" si="409"/>
        <v>0</v>
      </c>
      <c r="BW266" s="359">
        <f t="shared" ca="1" si="449"/>
        <v>0</v>
      </c>
      <c r="BX266" s="359">
        <f t="shared" ca="1" si="450"/>
        <v>0</v>
      </c>
      <c r="BY266" s="359">
        <f t="shared" ca="1" si="451"/>
        <v>0</v>
      </c>
      <c r="BZ266" s="359">
        <f t="shared" ca="1" si="452"/>
        <v>0</v>
      </c>
      <c r="CA266" s="359">
        <f t="shared" ref="CA266:CA280" ca="1" si="493">IF(SUM(BV266:BZ266)&lt;0,0,SUM(BV266:BZ266))</f>
        <v>0</v>
      </c>
      <c r="CC266" s="362">
        <f t="shared" ca="1" si="410"/>
        <v>377</v>
      </c>
      <c r="CD266" s="362">
        <v>258</v>
      </c>
      <c r="CE266" s="371">
        <f t="shared" ca="1" si="411"/>
        <v>0</v>
      </c>
      <c r="CF266" s="359">
        <f t="shared" ca="1" si="453"/>
        <v>0</v>
      </c>
      <c r="CG266" s="359">
        <f t="shared" ca="1" si="454"/>
        <v>0</v>
      </c>
      <c r="CH266" s="359">
        <f t="shared" ca="1" si="455"/>
        <v>0</v>
      </c>
      <c r="CI266" s="359">
        <f t="shared" ca="1" si="456"/>
        <v>0</v>
      </c>
      <c r="CJ266" s="359">
        <f t="shared" ref="CJ266:CJ280" ca="1" si="494">IF(SUM(CE266:CI266)&lt;0,0,SUM(CE266:CI266))</f>
        <v>0</v>
      </c>
      <c r="CL266" s="362">
        <f t="shared" ca="1" si="412"/>
        <v>377</v>
      </c>
      <c r="CM266" s="362">
        <v>258</v>
      </c>
      <c r="CN266" s="371">
        <f t="shared" ca="1" si="413"/>
        <v>0</v>
      </c>
      <c r="CO266" s="359">
        <f t="shared" ca="1" si="457"/>
        <v>0</v>
      </c>
      <c r="CP266" s="359">
        <f t="shared" ca="1" si="458"/>
        <v>0</v>
      </c>
      <c r="CQ266" s="359">
        <f t="shared" ca="1" si="459"/>
        <v>0</v>
      </c>
      <c r="CR266" s="359">
        <f t="shared" ca="1" si="460"/>
        <v>0</v>
      </c>
      <c r="CS266" s="359">
        <f t="shared" ref="CS266:CS280" ca="1" si="495">IF(SUM(CN266:CR266)&lt;0,0,SUM(CN266:CR266))</f>
        <v>0</v>
      </c>
      <c r="CU266" s="362">
        <f t="shared" ca="1" si="414"/>
        <v>377</v>
      </c>
      <c r="CV266" s="362">
        <v>258</v>
      </c>
      <c r="CW266" s="371">
        <f t="shared" ca="1" si="415"/>
        <v>0</v>
      </c>
      <c r="CX266" s="359">
        <f t="shared" ca="1" si="461"/>
        <v>0</v>
      </c>
      <c r="CY266" s="359">
        <f t="shared" ca="1" si="462"/>
        <v>0</v>
      </c>
      <c r="CZ266" s="359">
        <f t="shared" ref="CZ266:CZ280" ca="1" si="496">(CW266+(CX266+CY266)*0.5)*$B$6</f>
        <v>0</v>
      </c>
      <c r="DA266" s="359">
        <f t="shared" ca="1" si="463"/>
        <v>0</v>
      </c>
      <c r="DB266" s="359">
        <f t="shared" ref="DB266:DB280" ca="1" si="497">IF(SUM(CW266:DA266)&lt;0,0,SUM(CW266:DA266))</f>
        <v>0</v>
      </c>
      <c r="DD266" s="362">
        <f t="shared" ca="1" si="416"/>
        <v>377</v>
      </c>
      <c r="DE266" s="362">
        <v>258</v>
      </c>
      <c r="DF266" s="371">
        <f t="shared" ca="1" si="417"/>
        <v>0</v>
      </c>
      <c r="DG266" s="359">
        <f t="shared" ca="1" si="464"/>
        <v>0</v>
      </c>
      <c r="DH266" s="359">
        <f t="shared" ca="1" si="465"/>
        <v>0</v>
      </c>
      <c r="DI266" s="359">
        <f t="shared" ca="1" si="466"/>
        <v>0</v>
      </c>
      <c r="DJ266" s="359">
        <f t="shared" ca="1" si="467"/>
        <v>0</v>
      </c>
      <c r="DK266" s="359">
        <f t="shared" ref="DK266:DK280" ca="1" si="498">IF(SUM(DF266:DJ266)&lt;0,0,SUM(DF266:DJ266))</f>
        <v>0</v>
      </c>
      <c r="DM266" s="362">
        <f t="shared" ca="1" si="418"/>
        <v>377</v>
      </c>
      <c r="DN266" s="362">
        <v>258</v>
      </c>
      <c r="DO266" s="371">
        <f t="shared" ca="1" si="419"/>
        <v>0</v>
      </c>
      <c r="DP266" s="359">
        <f t="shared" ca="1" si="468"/>
        <v>0</v>
      </c>
      <c r="DQ266" s="359">
        <f t="shared" ca="1" si="469"/>
        <v>0</v>
      </c>
      <c r="DR266" s="359">
        <f t="shared" ca="1" si="470"/>
        <v>0</v>
      </c>
      <c r="DS266" s="359">
        <f t="shared" ca="1" si="471"/>
        <v>0</v>
      </c>
      <c r="DT266" s="359">
        <f t="shared" ref="DT266:DT280" ca="1" si="499">IF(SUM(DO266:DS266)&lt;0,0,SUM(DO266:DS266))</f>
        <v>0</v>
      </c>
      <c r="DV266" s="362">
        <f t="shared" ca="1" si="420"/>
        <v>377</v>
      </c>
      <c r="DW266" s="362">
        <v>258</v>
      </c>
      <c r="DX266" s="371">
        <f t="shared" ca="1" si="421"/>
        <v>0</v>
      </c>
      <c r="DY266" s="359">
        <f t="shared" ca="1" si="472"/>
        <v>0</v>
      </c>
      <c r="DZ266" s="359">
        <f t="shared" ca="1" si="473"/>
        <v>0</v>
      </c>
      <c r="EA266" s="359">
        <f t="shared" ca="1" si="474"/>
        <v>0</v>
      </c>
      <c r="EB266" s="359">
        <f t="shared" ca="1" si="475"/>
        <v>0</v>
      </c>
      <c r="EC266" s="359">
        <f t="shared" ref="EC266:EC280" ca="1" si="500">IF(SUM(DX266:EB266)&lt;0,0,SUM(DX266:EB266))</f>
        <v>0</v>
      </c>
      <c r="EE266" s="362">
        <f t="shared" ca="1" si="422"/>
        <v>377</v>
      </c>
      <c r="EF266" s="362">
        <v>258</v>
      </c>
      <c r="EG266" s="371">
        <f t="shared" ca="1" si="423"/>
        <v>0</v>
      </c>
      <c r="EH266" s="359">
        <f t="shared" ca="1" si="476"/>
        <v>0</v>
      </c>
      <c r="EI266" s="359">
        <f t="shared" ca="1" si="477"/>
        <v>0</v>
      </c>
      <c r="EJ266" s="359">
        <f t="shared" ca="1" si="478"/>
        <v>0</v>
      </c>
      <c r="EK266" s="359">
        <f t="shared" ca="1" si="479"/>
        <v>0</v>
      </c>
      <c r="EL266" s="359">
        <f t="shared" ref="EL266:EL280" ca="1" si="501">IF(SUM(EG266:EK266)&lt;0,0,SUM(EG266:EK266))</f>
        <v>0</v>
      </c>
    </row>
    <row r="267" spans="7:142" x14ac:dyDescent="0.35">
      <c r="G267" s="372">
        <f ca="1">IFERROR(INDEX('Inflation Rates'!$A$16:$H$138,MATCH('TSP Traditional'!$H267,'Inflation Rates'!$A$16:$A$138,0),6)/INDEX('Inflation Rates'!$A$16:$H$138,MATCH('TSP Traditional'!$H267,'Inflation Rates'!$A$16:$A$138,0)-1,6)-1,G266)</f>
        <v>2.0999999999999908E-2</v>
      </c>
      <c r="H267" s="362">
        <f t="shared" ca="1" si="424"/>
        <v>2278</v>
      </c>
      <c r="I267" s="362">
        <f t="shared" ca="1" si="425"/>
        <v>378</v>
      </c>
      <c r="J267" s="362">
        <v>259</v>
      </c>
      <c r="K267" s="371">
        <f t="shared" ca="1" si="428"/>
        <v>0</v>
      </c>
      <c r="L267" s="359">
        <f t="shared" ca="1" si="480"/>
        <v>0</v>
      </c>
      <c r="M267" s="359">
        <f t="shared" ca="1" si="481"/>
        <v>0</v>
      </c>
      <c r="N267" s="359">
        <f t="shared" ca="1" si="482"/>
        <v>0</v>
      </c>
      <c r="O267" s="359">
        <f t="shared" ca="1" si="483"/>
        <v>0</v>
      </c>
      <c r="P267" s="359">
        <f t="shared" ref="P267:P281" ca="1" si="502">IF(SUM(K267:O267)&lt;0,0,SUM(K267:O267))</f>
        <v>0</v>
      </c>
      <c r="R267" s="362">
        <f t="shared" ca="1" si="426"/>
        <v>378</v>
      </c>
      <c r="S267" s="362">
        <v>258</v>
      </c>
      <c r="T267" s="371">
        <f t="shared" ca="1" si="427"/>
        <v>0</v>
      </c>
      <c r="U267" s="359">
        <f t="shared" ca="1" si="484"/>
        <v>0</v>
      </c>
      <c r="V267" s="359">
        <f t="shared" ca="1" si="485"/>
        <v>0</v>
      </c>
      <c r="W267" s="359">
        <f t="shared" ca="1" si="486"/>
        <v>0</v>
      </c>
      <c r="X267" s="359">
        <f t="shared" ca="1" si="487"/>
        <v>0</v>
      </c>
      <c r="Y267" s="359">
        <f t="shared" ref="Y267:Y281" ca="1" si="503">IF(SUM(T267:X267)&lt;0,0,SUM(T267:X267))</f>
        <v>0</v>
      </c>
      <c r="AA267" s="362">
        <f t="shared" ref="AA267:AA280" ca="1" si="504">AA266+1</f>
        <v>378</v>
      </c>
      <c r="AB267" s="362">
        <v>259</v>
      </c>
      <c r="AC267" s="371">
        <f t="shared" ref="AC267:AC280" ca="1" si="505">AH266</f>
        <v>0</v>
      </c>
      <c r="AD267" s="359">
        <f t="shared" ca="1" si="429"/>
        <v>0</v>
      </c>
      <c r="AE267" s="359">
        <f t="shared" ca="1" si="430"/>
        <v>0</v>
      </c>
      <c r="AF267" s="359">
        <f t="shared" ca="1" si="431"/>
        <v>0</v>
      </c>
      <c r="AG267" s="359">
        <f t="shared" ca="1" si="432"/>
        <v>0</v>
      </c>
      <c r="AH267" s="359">
        <f t="shared" ca="1" si="488"/>
        <v>0</v>
      </c>
      <c r="AJ267" s="362">
        <f t="shared" ref="AJ267:AJ280" ca="1" si="506">AJ266+1</f>
        <v>378</v>
      </c>
      <c r="AK267" s="362">
        <v>259</v>
      </c>
      <c r="AL267" s="371">
        <f t="shared" ref="AL267:AL280" ca="1" si="507">AQ266</f>
        <v>0</v>
      </c>
      <c r="AM267" s="359">
        <f t="shared" ca="1" si="433"/>
        <v>0</v>
      </c>
      <c r="AN267" s="359">
        <f t="shared" ca="1" si="434"/>
        <v>0</v>
      </c>
      <c r="AO267" s="359">
        <f t="shared" ca="1" si="435"/>
        <v>0</v>
      </c>
      <c r="AP267" s="359">
        <f t="shared" ca="1" si="436"/>
        <v>0</v>
      </c>
      <c r="AQ267" s="359">
        <f t="shared" ca="1" si="489"/>
        <v>0</v>
      </c>
      <c r="AS267" s="362">
        <f t="shared" ref="AS267:AS280" ca="1" si="508">AS266+1</f>
        <v>378</v>
      </c>
      <c r="AT267" s="362">
        <v>259</v>
      </c>
      <c r="AU267" s="371">
        <f t="shared" ref="AU267:AU280" ca="1" si="509">AZ266</f>
        <v>0</v>
      </c>
      <c r="AV267" s="359">
        <f t="shared" ca="1" si="437"/>
        <v>0</v>
      </c>
      <c r="AW267" s="359">
        <f t="shared" ca="1" si="438"/>
        <v>0</v>
      </c>
      <c r="AX267" s="359">
        <f t="shared" ca="1" si="439"/>
        <v>0</v>
      </c>
      <c r="AY267" s="359">
        <f t="shared" ca="1" si="440"/>
        <v>0</v>
      </c>
      <c r="AZ267" s="359">
        <f t="shared" ca="1" si="490"/>
        <v>0</v>
      </c>
      <c r="BB267" s="362">
        <f t="shared" ref="BB267:BB280" ca="1" si="510">BB266+1</f>
        <v>378</v>
      </c>
      <c r="BC267" s="362">
        <v>259</v>
      </c>
      <c r="BD267" s="371">
        <f t="shared" ref="BD267:BD280" ca="1" si="511">BI266</f>
        <v>0</v>
      </c>
      <c r="BE267" s="359">
        <f t="shared" ca="1" si="441"/>
        <v>0</v>
      </c>
      <c r="BF267" s="359">
        <f t="shared" ca="1" si="442"/>
        <v>0</v>
      </c>
      <c r="BG267" s="359">
        <f t="shared" ca="1" si="443"/>
        <v>0</v>
      </c>
      <c r="BH267" s="359">
        <f t="shared" ca="1" si="444"/>
        <v>0</v>
      </c>
      <c r="BI267" s="359">
        <f t="shared" ca="1" si="491"/>
        <v>0</v>
      </c>
      <c r="BK267" s="362">
        <f t="shared" ref="BK267:BK280" ca="1" si="512">BK266+1</f>
        <v>378</v>
      </c>
      <c r="BL267" s="362">
        <v>259</v>
      </c>
      <c r="BM267" s="371">
        <f t="shared" ref="BM267:BM280" ca="1" si="513">BR266</f>
        <v>0</v>
      </c>
      <c r="BN267" s="359">
        <f t="shared" ca="1" si="445"/>
        <v>0</v>
      </c>
      <c r="BO267" s="359">
        <f t="shared" ca="1" si="446"/>
        <v>0</v>
      </c>
      <c r="BP267" s="359">
        <f t="shared" ca="1" si="447"/>
        <v>0</v>
      </c>
      <c r="BQ267" s="359">
        <f t="shared" ca="1" si="448"/>
        <v>0</v>
      </c>
      <c r="BR267" s="359">
        <f t="shared" ca="1" si="492"/>
        <v>0</v>
      </c>
      <c r="BT267" s="362">
        <f t="shared" ref="BT267:BT280" ca="1" si="514">BT266+1</f>
        <v>378</v>
      </c>
      <c r="BU267" s="362">
        <v>259</v>
      </c>
      <c r="BV267" s="371">
        <f t="shared" ref="BV267:BV280" ca="1" si="515">CA266</f>
        <v>0</v>
      </c>
      <c r="BW267" s="359">
        <f t="shared" ca="1" si="449"/>
        <v>0</v>
      </c>
      <c r="BX267" s="359">
        <f t="shared" ca="1" si="450"/>
        <v>0</v>
      </c>
      <c r="BY267" s="359">
        <f t="shared" ca="1" si="451"/>
        <v>0</v>
      </c>
      <c r="BZ267" s="359">
        <f t="shared" ca="1" si="452"/>
        <v>0</v>
      </c>
      <c r="CA267" s="359">
        <f t="shared" ca="1" si="493"/>
        <v>0</v>
      </c>
      <c r="CC267" s="362">
        <f t="shared" ref="CC267:CC280" ca="1" si="516">CC266+1</f>
        <v>378</v>
      </c>
      <c r="CD267" s="362">
        <v>259</v>
      </c>
      <c r="CE267" s="371">
        <f t="shared" ref="CE267:CE280" ca="1" si="517">CJ266</f>
        <v>0</v>
      </c>
      <c r="CF267" s="359">
        <f t="shared" ca="1" si="453"/>
        <v>0</v>
      </c>
      <c r="CG267" s="359">
        <f t="shared" ca="1" si="454"/>
        <v>0</v>
      </c>
      <c r="CH267" s="359">
        <f t="shared" ca="1" si="455"/>
        <v>0</v>
      </c>
      <c r="CI267" s="359">
        <f t="shared" ca="1" si="456"/>
        <v>0</v>
      </c>
      <c r="CJ267" s="359">
        <f t="shared" ca="1" si="494"/>
        <v>0</v>
      </c>
      <c r="CL267" s="362">
        <f t="shared" ref="CL267:CL280" ca="1" si="518">CL266+1</f>
        <v>378</v>
      </c>
      <c r="CM267" s="362">
        <v>259</v>
      </c>
      <c r="CN267" s="371">
        <f t="shared" ref="CN267:CN280" ca="1" si="519">CS266</f>
        <v>0</v>
      </c>
      <c r="CO267" s="359">
        <f t="shared" ca="1" si="457"/>
        <v>0</v>
      </c>
      <c r="CP267" s="359">
        <f t="shared" ca="1" si="458"/>
        <v>0</v>
      </c>
      <c r="CQ267" s="359">
        <f t="shared" ca="1" si="459"/>
        <v>0</v>
      </c>
      <c r="CR267" s="359">
        <f t="shared" ca="1" si="460"/>
        <v>0</v>
      </c>
      <c r="CS267" s="359">
        <f t="shared" ca="1" si="495"/>
        <v>0</v>
      </c>
      <c r="CU267" s="362">
        <f t="shared" ref="CU267:CU280" ca="1" si="520">CU266+1</f>
        <v>378</v>
      </c>
      <c r="CV267" s="362">
        <v>259</v>
      </c>
      <c r="CW267" s="371">
        <f t="shared" ref="CW267:CW280" ca="1" si="521">DB266</f>
        <v>0</v>
      </c>
      <c r="CX267" s="359">
        <f t="shared" ca="1" si="461"/>
        <v>0</v>
      </c>
      <c r="CY267" s="359">
        <f t="shared" ca="1" si="462"/>
        <v>0</v>
      </c>
      <c r="CZ267" s="359">
        <f t="shared" ca="1" si="496"/>
        <v>0</v>
      </c>
      <c r="DA267" s="359">
        <f t="shared" ca="1" si="463"/>
        <v>0</v>
      </c>
      <c r="DB267" s="359">
        <f t="shared" ca="1" si="497"/>
        <v>0</v>
      </c>
      <c r="DD267" s="362">
        <f t="shared" ref="DD267:DD280" ca="1" si="522">DD266+1</f>
        <v>378</v>
      </c>
      <c r="DE267" s="362">
        <v>259</v>
      </c>
      <c r="DF267" s="371">
        <f t="shared" ref="DF267:DF280" ca="1" si="523">DK266</f>
        <v>0</v>
      </c>
      <c r="DG267" s="359">
        <f t="shared" ca="1" si="464"/>
        <v>0</v>
      </c>
      <c r="DH267" s="359">
        <f t="shared" ca="1" si="465"/>
        <v>0</v>
      </c>
      <c r="DI267" s="359">
        <f t="shared" ca="1" si="466"/>
        <v>0</v>
      </c>
      <c r="DJ267" s="359">
        <f t="shared" ca="1" si="467"/>
        <v>0</v>
      </c>
      <c r="DK267" s="359">
        <f t="shared" ca="1" si="498"/>
        <v>0</v>
      </c>
      <c r="DM267" s="362">
        <f t="shared" ref="DM267:DM280" ca="1" si="524">DM266+1</f>
        <v>378</v>
      </c>
      <c r="DN267" s="362">
        <v>259</v>
      </c>
      <c r="DO267" s="371">
        <f t="shared" ref="DO267:DO280" ca="1" si="525">DT266</f>
        <v>0</v>
      </c>
      <c r="DP267" s="359">
        <f t="shared" ca="1" si="468"/>
        <v>0</v>
      </c>
      <c r="DQ267" s="359">
        <f t="shared" ca="1" si="469"/>
        <v>0</v>
      </c>
      <c r="DR267" s="359">
        <f t="shared" ca="1" si="470"/>
        <v>0</v>
      </c>
      <c r="DS267" s="359">
        <f t="shared" ca="1" si="471"/>
        <v>0</v>
      </c>
      <c r="DT267" s="359">
        <f t="shared" ca="1" si="499"/>
        <v>0</v>
      </c>
      <c r="DV267" s="362">
        <f t="shared" ref="DV267:DV280" ca="1" si="526">DV266+1</f>
        <v>378</v>
      </c>
      <c r="DW267" s="362">
        <v>259</v>
      </c>
      <c r="DX267" s="371">
        <f t="shared" ref="DX267:DX280" ca="1" si="527">EC266</f>
        <v>0</v>
      </c>
      <c r="DY267" s="359">
        <f t="shared" ca="1" si="472"/>
        <v>0</v>
      </c>
      <c r="DZ267" s="359">
        <f t="shared" ca="1" si="473"/>
        <v>0</v>
      </c>
      <c r="EA267" s="359">
        <f t="shared" ca="1" si="474"/>
        <v>0</v>
      </c>
      <c r="EB267" s="359">
        <f t="shared" ca="1" si="475"/>
        <v>0</v>
      </c>
      <c r="EC267" s="359">
        <f t="shared" ca="1" si="500"/>
        <v>0</v>
      </c>
      <c r="EE267" s="362">
        <f t="shared" ref="EE267:EE280" ca="1" si="528">EE266+1</f>
        <v>378</v>
      </c>
      <c r="EF267" s="362">
        <v>259</v>
      </c>
      <c r="EG267" s="371">
        <f t="shared" ref="EG267:EG280" ca="1" si="529">EL266</f>
        <v>0</v>
      </c>
      <c r="EH267" s="359">
        <f t="shared" ca="1" si="476"/>
        <v>0</v>
      </c>
      <c r="EI267" s="359">
        <f t="shared" ca="1" si="477"/>
        <v>0</v>
      </c>
      <c r="EJ267" s="359">
        <f t="shared" ca="1" si="478"/>
        <v>0</v>
      </c>
      <c r="EK267" s="359">
        <f t="shared" ca="1" si="479"/>
        <v>0</v>
      </c>
      <c r="EL267" s="359">
        <f t="shared" ca="1" si="501"/>
        <v>0</v>
      </c>
    </row>
    <row r="268" spans="7:142" x14ac:dyDescent="0.35">
      <c r="G268" s="372">
        <f ca="1">IFERROR(INDEX('Inflation Rates'!$A$16:$H$138,MATCH('TSP Traditional'!$H268,'Inflation Rates'!$A$16:$A$138,0),6)/INDEX('Inflation Rates'!$A$16:$H$138,MATCH('TSP Traditional'!$H268,'Inflation Rates'!$A$16:$A$138,0)-1,6)-1,G267)</f>
        <v>2.0999999999999908E-2</v>
      </c>
      <c r="H268" s="362">
        <f t="shared" ref="H268:H281" ca="1" si="530">H267+1</f>
        <v>2279</v>
      </c>
      <c r="I268" s="362">
        <f t="shared" ref="I268:I281" ca="1" si="531">I267+1</f>
        <v>379</v>
      </c>
      <c r="J268" s="362">
        <v>260</v>
      </c>
      <c r="K268" s="371">
        <f t="shared" ca="1" si="428"/>
        <v>0</v>
      </c>
      <c r="L268" s="359">
        <f t="shared" ca="1" si="480"/>
        <v>0</v>
      </c>
      <c r="M268" s="359">
        <f t="shared" ca="1" si="481"/>
        <v>0</v>
      </c>
      <c r="N268" s="359">
        <f t="shared" ca="1" si="482"/>
        <v>0</v>
      </c>
      <c r="O268" s="359">
        <f t="shared" ca="1" si="483"/>
        <v>0</v>
      </c>
      <c r="P268" s="359">
        <f t="shared" ca="1" si="502"/>
        <v>0</v>
      </c>
      <c r="R268" s="362">
        <f t="shared" ref="R268:R281" ca="1" si="532">R267+1</f>
        <v>379</v>
      </c>
      <c r="S268" s="362">
        <v>259</v>
      </c>
      <c r="T268" s="371">
        <f t="shared" ref="T268:T281" ca="1" si="533">Y267</f>
        <v>0</v>
      </c>
      <c r="U268" s="359">
        <f t="shared" ca="1" si="484"/>
        <v>0</v>
      </c>
      <c r="V268" s="359">
        <f t="shared" ca="1" si="485"/>
        <v>0</v>
      </c>
      <c r="W268" s="359">
        <f t="shared" ca="1" si="486"/>
        <v>0</v>
      </c>
      <c r="X268" s="359">
        <f t="shared" ca="1" si="487"/>
        <v>0</v>
      </c>
      <c r="Y268" s="359">
        <f t="shared" ca="1" si="503"/>
        <v>0</v>
      </c>
      <c r="AA268" s="362">
        <f t="shared" ca="1" si="504"/>
        <v>379</v>
      </c>
      <c r="AB268" s="362">
        <v>260</v>
      </c>
      <c r="AC268" s="371">
        <f t="shared" ca="1" si="505"/>
        <v>0</v>
      </c>
      <c r="AD268" s="359">
        <f t="shared" ca="1" si="429"/>
        <v>0</v>
      </c>
      <c r="AE268" s="359">
        <f t="shared" ca="1" si="430"/>
        <v>0</v>
      </c>
      <c r="AF268" s="359">
        <f t="shared" ca="1" si="431"/>
        <v>0</v>
      </c>
      <c r="AG268" s="359">
        <f t="shared" ca="1" si="432"/>
        <v>0</v>
      </c>
      <c r="AH268" s="359">
        <f t="shared" ca="1" si="488"/>
        <v>0</v>
      </c>
      <c r="AJ268" s="362">
        <f t="shared" ca="1" si="506"/>
        <v>379</v>
      </c>
      <c r="AK268" s="362">
        <v>260</v>
      </c>
      <c r="AL268" s="371">
        <f t="shared" ca="1" si="507"/>
        <v>0</v>
      </c>
      <c r="AM268" s="359">
        <f t="shared" ca="1" si="433"/>
        <v>0</v>
      </c>
      <c r="AN268" s="359">
        <f t="shared" ca="1" si="434"/>
        <v>0</v>
      </c>
      <c r="AO268" s="359">
        <f t="shared" ca="1" si="435"/>
        <v>0</v>
      </c>
      <c r="AP268" s="359">
        <f t="shared" ca="1" si="436"/>
        <v>0</v>
      </c>
      <c r="AQ268" s="359">
        <f t="shared" ca="1" si="489"/>
        <v>0</v>
      </c>
      <c r="AS268" s="362">
        <f t="shared" ca="1" si="508"/>
        <v>379</v>
      </c>
      <c r="AT268" s="362">
        <v>260</v>
      </c>
      <c r="AU268" s="371">
        <f t="shared" ca="1" si="509"/>
        <v>0</v>
      </c>
      <c r="AV268" s="359">
        <f t="shared" ca="1" si="437"/>
        <v>0</v>
      </c>
      <c r="AW268" s="359">
        <f t="shared" ca="1" si="438"/>
        <v>0</v>
      </c>
      <c r="AX268" s="359">
        <f t="shared" ca="1" si="439"/>
        <v>0</v>
      </c>
      <c r="AY268" s="359">
        <f t="shared" ca="1" si="440"/>
        <v>0</v>
      </c>
      <c r="AZ268" s="359">
        <f t="shared" ca="1" si="490"/>
        <v>0</v>
      </c>
      <c r="BB268" s="362">
        <f t="shared" ca="1" si="510"/>
        <v>379</v>
      </c>
      <c r="BC268" s="362">
        <v>260</v>
      </c>
      <c r="BD268" s="371">
        <f t="shared" ca="1" si="511"/>
        <v>0</v>
      </c>
      <c r="BE268" s="359">
        <f t="shared" ca="1" si="441"/>
        <v>0</v>
      </c>
      <c r="BF268" s="359">
        <f t="shared" ca="1" si="442"/>
        <v>0</v>
      </c>
      <c r="BG268" s="359">
        <f t="shared" ca="1" si="443"/>
        <v>0</v>
      </c>
      <c r="BH268" s="359">
        <f t="shared" ca="1" si="444"/>
        <v>0</v>
      </c>
      <c r="BI268" s="359">
        <f t="shared" ca="1" si="491"/>
        <v>0</v>
      </c>
      <c r="BK268" s="362">
        <f t="shared" ca="1" si="512"/>
        <v>379</v>
      </c>
      <c r="BL268" s="362">
        <v>260</v>
      </c>
      <c r="BM268" s="371">
        <f t="shared" ca="1" si="513"/>
        <v>0</v>
      </c>
      <c r="BN268" s="359">
        <f t="shared" ca="1" si="445"/>
        <v>0</v>
      </c>
      <c r="BO268" s="359">
        <f t="shared" ca="1" si="446"/>
        <v>0</v>
      </c>
      <c r="BP268" s="359">
        <f t="shared" ca="1" si="447"/>
        <v>0</v>
      </c>
      <c r="BQ268" s="359">
        <f t="shared" ca="1" si="448"/>
        <v>0</v>
      </c>
      <c r="BR268" s="359">
        <f t="shared" ca="1" si="492"/>
        <v>0</v>
      </c>
      <c r="BT268" s="362">
        <f t="shared" ca="1" si="514"/>
        <v>379</v>
      </c>
      <c r="BU268" s="362">
        <v>260</v>
      </c>
      <c r="BV268" s="371">
        <f t="shared" ca="1" si="515"/>
        <v>0</v>
      </c>
      <c r="BW268" s="359">
        <f t="shared" ca="1" si="449"/>
        <v>0</v>
      </c>
      <c r="BX268" s="359">
        <f t="shared" ca="1" si="450"/>
        <v>0</v>
      </c>
      <c r="BY268" s="359">
        <f t="shared" ca="1" si="451"/>
        <v>0</v>
      </c>
      <c r="BZ268" s="359">
        <f t="shared" ca="1" si="452"/>
        <v>0</v>
      </c>
      <c r="CA268" s="359">
        <f t="shared" ca="1" si="493"/>
        <v>0</v>
      </c>
      <c r="CC268" s="362">
        <f t="shared" ca="1" si="516"/>
        <v>379</v>
      </c>
      <c r="CD268" s="362">
        <v>260</v>
      </c>
      <c r="CE268" s="371">
        <f t="shared" ca="1" si="517"/>
        <v>0</v>
      </c>
      <c r="CF268" s="359">
        <f t="shared" ca="1" si="453"/>
        <v>0</v>
      </c>
      <c r="CG268" s="359">
        <f t="shared" ca="1" si="454"/>
        <v>0</v>
      </c>
      <c r="CH268" s="359">
        <f t="shared" ca="1" si="455"/>
        <v>0</v>
      </c>
      <c r="CI268" s="359">
        <f t="shared" ca="1" si="456"/>
        <v>0</v>
      </c>
      <c r="CJ268" s="359">
        <f t="shared" ca="1" si="494"/>
        <v>0</v>
      </c>
      <c r="CL268" s="362">
        <f t="shared" ca="1" si="518"/>
        <v>379</v>
      </c>
      <c r="CM268" s="362">
        <v>260</v>
      </c>
      <c r="CN268" s="371">
        <f t="shared" ca="1" si="519"/>
        <v>0</v>
      </c>
      <c r="CO268" s="359">
        <f t="shared" ca="1" si="457"/>
        <v>0</v>
      </c>
      <c r="CP268" s="359">
        <f t="shared" ca="1" si="458"/>
        <v>0</v>
      </c>
      <c r="CQ268" s="359">
        <f t="shared" ca="1" si="459"/>
        <v>0</v>
      </c>
      <c r="CR268" s="359">
        <f t="shared" ca="1" si="460"/>
        <v>0</v>
      </c>
      <c r="CS268" s="359">
        <f t="shared" ca="1" si="495"/>
        <v>0</v>
      </c>
      <c r="CU268" s="362">
        <f t="shared" ca="1" si="520"/>
        <v>379</v>
      </c>
      <c r="CV268" s="362">
        <v>260</v>
      </c>
      <c r="CW268" s="371">
        <f t="shared" ca="1" si="521"/>
        <v>0</v>
      </c>
      <c r="CX268" s="359">
        <f t="shared" ca="1" si="461"/>
        <v>0</v>
      </c>
      <c r="CY268" s="359">
        <f t="shared" ca="1" si="462"/>
        <v>0</v>
      </c>
      <c r="CZ268" s="359">
        <f t="shared" ca="1" si="496"/>
        <v>0</v>
      </c>
      <c r="DA268" s="359">
        <f t="shared" ca="1" si="463"/>
        <v>0</v>
      </c>
      <c r="DB268" s="359">
        <f t="shared" ca="1" si="497"/>
        <v>0</v>
      </c>
      <c r="DD268" s="362">
        <f t="shared" ca="1" si="522"/>
        <v>379</v>
      </c>
      <c r="DE268" s="362">
        <v>260</v>
      </c>
      <c r="DF268" s="371">
        <f t="shared" ca="1" si="523"/>
        <v>0</v>
      </c>
      <c r="DG268" s="359">
        <f t="shared" ca="1" si="464"/>
        <v>0</v>
      </c>
      <c r="DH268" s="359">
        <f t="shared" ca="1" si="465"/>
        <v>0</v>
      </c>
      <c r="DI268" s="359">
        <f t="shared" ca="1" si="466"/>
        <v>0</v>
      </c>
      <c r="DJ268" s="359">
        <f t="shared" ca="1" si="467"/>
        <v>0</v>
      </c>
      <c r="DK268" s="359">
        <f t="shared" ca="1" si="498"/>
        <v>0</v>
      </c>
      <c r="DM268" s="362">
        <f t="shared" ca="1" si="524"/>
        <v>379</v>
      </c>
      <c r="DN268" s="362">
        <v>260</v>
      </c>
      <c r="DO268" s="371">
        <f t="shared" ca="1" si="525"/>
        <v>0</v>
      </c>
      <c r="DP268" s="359">
        <f t="shared" ca="1" si="468"/>
        <v>0</v>
      </c>
      <c r="DQ268" s="359">
        <f t="shared" ca="1" si="469"/>
        <v>0</v>
      </c>
      <c r="DR268" s="359">
        <f t="shared" ca="1" si="470"/>
        <v>0</v>
      </c>
      <c r="DS268" s="359">
        <f t="shared" ca="1" si="471"/>
        <v>0</v>
      </c>
      <c r="DT268" s="359">
        <f t="shared" ca="1" si="499"/>
        <v>0</v>
      </c>
      <c r="DV268" s="362">
        <f t="shared" ca="1" si="526"/>
        <v>379</v>
      </c>
      <c r="DW268" s="362">
        <v>260</v>
      </c>
      <c r="DX268" s="371">
        <f t="shared" ca="1" si="527"/>
        <v>0</v>
      </c>
      <c r="DY268" s="359">
        <f t="shared" ca="1" si="472"/>
        <v>0</v>
      </c>
      <c r="DZ268" s="359">
        <f t="shared" ca="1" si="473"/>
        <v>0</v>
      </c>
      <c r="EA268" s="359">
        <f t="shared" ca="1" si="474"/>
        <v>0</v>
      </c>
      <c r="EB268" s="359">
        <f t="shared" ca="1" si="475"/>
        <v>0</v>
      </c>
      <c r="EC268" s="359">
        <f t="shared" ca="1" si="500"/>
        <v>0</v>
      </c>
      <c r="EE268" s="362">
        <f t="shared" ca="1" si="528"/>
        <v>379</v>
      </c>
      <c r="EF268" s="362">
        <v>260</v>
      </c>
      <c r="EG268" s="371">
        <f t="shared" ca="1" si="529"/>
        <v>0</v>
      </c>
      <c r="EH268" s="359">
        <f t="shared" ca="1" si="476"/>
        <v>0</v>
      </c>
      <c r="EI268" s="359">
        <f t="shared" ca="1" si="477"/>
        <v>0</v>
      </c>
      <c r="EJ268" s="359">
        <f t="shared" ca="1" si="478"/>
        <v>0</v>
      </c>
      <c r="EK268" s="359">
        <f t="shared" ca="1" si="479"/>
        <v>0</v>
      </c>
      <c r="EL268" s="359">
        <f t="shared" ca="1" si="501"/>
        <v>0</v>
      </c>
    </row>
    <row r="269" spans="7:142" x14ac:dyDescent="0.35">
      <c r="G269" s="372">
        <f ca="1">IFERROR(INDEX('Inflation Rates'!$A$16:$H$138,MATCH('TSP Traditional'!$H269,'Inflation Rates'!$A$16:$A$138,0),6)/INDEX('Inflation Rates'!$A$16:$H$138,MATCH('TSP Traditional'!$H269,'Inflation Rates'!$A$16:$A$138,0)-1,6)-1,G268)</f>
        <v>2.0999999999999908E-2</v>
      </c>
      <c r="H269" s="362">
        <f t="shared" ca="1" si="530"/>
        <v>2280</v>
      </c>
      <c r="I269" s="362">
        <f t="shared" ca="1" si="531"/>
        <v>380</v>
      </c>
      <c r="J269" s="362">
        <v>261</v>
      </c>
      <c r="K269" s="371">
        <f t="shared" ca="1" si="428"/>
        <v>0</v>
      </c>
      <c r="L269" s="359">
        <f t="shared" ca="1" si="480"/>
        <v>0</v>
      </c>
      <c r="M269" s="359">
        <f t="shared" ca="1" si="481"/>
        <v>0</v>
      </c>
      <c r="N269" s="359">
        <f t="shared" ca="1" si="482"/>
        <v>0</v>
      </c>
      <c r="O269" s="359">
        <f t="shared" ca="1" si="483"/>
        <v>0</v>
      </c>
      <c r="P269" s="359">
        <f t="shared" ca="1" si="502"/>
        <v>0</v>
      </c>
      <c r="R269" s="362">
        <f t="shared" ca="1" si="532"/>
        <v>380</v>
      </c>
      <c r="S269" s="362">
        <v>260</v>
      </c>
      <c r="T269" s="371">
        <f t="shared" ca="1" si="533"/>
        <v>0</v>
      </c>
      <c r="U269" s="359">
        <f t="shared" ca="1" si="484"/>
        <v>0</v>
      </c>
      <c r="V269" s="359">
        <f t="shared" ca="1" si="485"/>
        <v>0</v>
      </c>
      <c r="W269" s="359">
        <f t="shared" ca="1" si="486"/>
        <v>0</v>
      </c>
      <c r="X269" s="359">
        <f t="shared" ca="1" si="487"/>
        <v>0</v>
      </c>
      <c r="Y269" s="359">
        <f t="shared" ca="1" si="503"/>
        <v>0</v>
      </c>
      <c r="AA269" s="362">
        <f t="shared" ca="1" si="504"/>
        <v>380</v>
      </c>
      <c r="AB269" s="362">
        <v>261</v>
      </c>
      <c r="AC269" s="371">
        <f t="shared" ca="1" si="505"/>
        <v>0</v>
      </c>
      <c r="AD269" s="359">
        <f t="shared" ca="1" si="429"/>
        <v>0</v>
      </c>
      <c r="AE269" s="359">
        <f t="shared" ca="1" si="430"/>
        <v>0</v>
      </c>
      <c r="AF269" s="359">
        <f t="shared" ca="1" si="431"/>
        <v>0</v>
      </c>
      <c r="AG269" s="359">
        <f t="shared" ca="1" si="432"/>
        <v>0</v>
      </c>
      <c r="AH269" s="359">
        <f t="shared" ca="1" si="488"/>
        <v>0</v>
      </c>
      <c r="AJ269" s="362">
        <f t="shared" ca="1" si="506"/>
        <v>380</v>
      </c>
      <c r="AK269" s="362">
        <v>261</v>
      </c>
      <c r="AL269" s="371">
        <f t="shared" ca="1" si="507"/>
        <v>0</v>
      </c>
      <c r="AM269" s="359">
        <f t="shared" ca="1" si="433"/>
        <v>0</v>
      </c>
      <c r="AN269" s="359">
        <f t="shared" ca="1" si="434"/>
        <v>0</v>
      </c>
      <c r="AO269" s="359">
        <f t="shared" ca="1" si="435"/>
        <v>0</v>
      </c>
      <c r="AP269" s="359">
        <f t="shared" ca="1" si="436"/>
        <v>0</v>
      </c>
      <c r="AQ269" s="359">
        <f t="shared" ca="1" si="489"/>
        <v>0</v>
      </c>
      <c r="AS269" s="362">
        <f t="shared" ca="1" si="508"/>
        <v>380</v>
      </c>
      <c r="AT269" s="362">
        <v>261</v>
      </c>
      <c r="AU269" s="371">
        <f t="shared" ca="1" si="509"/>
        <v>0</v>
      </c>
      <c r="AV269" s="359">
        <f t="shared" ca="1" si="437"/>
        <v>0</v>
      </c>
      <c r="AW269" s="359">
        <f t="shared" ca="1" si="438"/>
        <v>0</v>
      </c>
      <c r="AX269" s="359">
        <f t="shared" ca="1" si="439"/>
        <v>0</v>
      </c>
      <c r="AY269" s="359">
        <f t="shared" ca="1" si="440"/>
        <v>0</v>
      </c>
      <c r="AZ269" s="359">
        <f t="shared" ca="1" si="490"/>
        <v>0</v>
      </c>
      <c r="BB269" s="362">
        <f t="shared" ca="1" si="510"/>
        <v>380</v>
      </c>
      <c r="BC269" s="362">
        <v>261</v>
      </c>
      <c r="BD269" s="371">
        <f t="shared" ca="1" si="511"/>
        <v>0</v>
      </c>
      <c r="BE269" s="359">
        <f t="shared" ca="1" si="441"/>
        <v>0</v>
      </c>
      <c r="BF269" s="359">
        <f t="shared" ca="1" si="442"/>
        <v>0</v>
      </c>
      <c r="BG269" s="359">
        <f t="shared" ca="1" si="443"/>
        <v>0</v>
      </c>
      <c r="BH269" s="359">
        <f t="shared" ca="1" si="444"/>
        <v>0</v>
      </c>
      <c r="BI269" s="359">
        <f t="shared" ca="1" si="491"/>
        <v>0</v>
      </c>
      <c r="BK269" s="362">
        <f t="shared" ca="1" si="512"/>
        <v>380</v>
      </c>
      <c r="BL269" s="362">
        <v>261</v>
      </c>
      <c r="BM269" s="371">
        <f t="shared" ca="1" si="513"/>
        <v>0</v>
      </c>
      <c r="BN269" s="359">
        <f t="shared" ca="1" si="445"/>
        <v>0</v>
      </c>
      <c r="BO269" s="359">
        <f t="shared" ca="1" si="446"/>
        <v>0</v>
      </c>
      <c r="BP269" s="359">
        <f t="shared" ca="1" si="447"/>
        <v>0</v>
      </c>
      <c r="BQ269" s="359">
        <f t="shared" ca="1" si="448"/>
        <v>0</v>
      </c>
      <c r="BR269" s="359">
        <f t="shared" ca="1" si="492"/>
        <v>0</v>
      </c>
      <c r="BT269" s="362">
        <f t="shared" ca="1" si="514"/>
        <v>380</v>
      </c>
      <c r="BU269" s="362">
        <v>261</v>
      </c>
      <c r="BV269" s="371">
        <f t="shared" ca="1" si="515"/>
        <v>0</v>
      </c>
      <c r="BW269" s="359">
        <f t="shared" ca="1" si="449"/>
        <v>0</v>
      </c>
      <c r="BX269" s="359">
        <f t="shared" ca="1" si="450"/>
        <v>0</v>
      </c>
      <c r="BY269" s="359">
        <f t="shared" ca="1" si="451"/>
        <v>0</v>
      </c>
      <c r="BZ269" s="359">
        <f t="shared" ca="1" si="452"/>
        <v>0</v>
      </c>
      <c r="CA269" s="359">
        <f t="shared" ca="1" si="493"/>
        <v>0</v>
      </c>
      <c r="CC269" s="362">
        <f t="shared" ca="1" si="516"/>
        <v>380</v>
      </c>
      <c r="CD269" s="362">
        <v>261</v>
      </c>
      <c r="CE269" s="371">
        <f t="shared" ca="1" si="517"/>
        <v>0</v>
      </c>
      <c r="CF269" s="359">
        <f t="shared" ca="1" si="453"/>
        <v>0</v>
      </c>
      <c r="CG269" s="359">
        <f t="shared" ca="1" si="454"/>
        <v>0</v>
      </c>
      <c r="CH269" s="359">
        <f t="shared" ca="1" si="455"/>
        <v>0</v>
      </c>
      <c r="CI269" s="359">
        <f t="shared" ca="1" si="456"/>
        <v>0</v>
      </c>
      <c r="CJ269" s="359">
        <f t="shared" ca="1" si="494"/>
        <v>0</v>
      </c>
      <c r="CL269" s="362">
        <f t="shared" ca="1" si="518"/>
        <v>380</v>
      </c>
      <c r="CM269" s="362">
        <v>261</v>
      </c>
      <c r="CN269" s="371">
        <f t="shared" ca="1" si="519"/>
        <v>0</v>
      </c>
      <c r="CO269" s="359">
        <f t="shared" ca="1" si="457"/>
        <v>0</v>
      </c>
      <c r="CP269" s="359">
        <f t="shared" ca="1" si="458"/>
        <v>0</v>
      </c>
      <c r="CQ269" s="359">
        <f t="shared" ca="1" si="459"/>
        <v>0</v>
      </c>
      <c r="CR269" s="359">
        <f t="shared" ca="1" si="460"/>
        <v>0</v>
      </c>
      <c r="CS269" s="359">
        <f t="shared" ca="1" si="495"/>
        <v>0</v>
      </c>
      <c r="CU269" s="362">
        <f t="shared" ca="1" si="520"/>
        <v>380</v>
      </c>
      <c r="CV269" s="362">
        <v>261</v>
      </c>
      <c r="CW269" s="371">
        <f t="shared" ca="1" si="521"/>
        <v>0</v>
      </c>
      <c r="CX269" s="359">
        <f t="shared" ca="1" si="461"/>
        <v>0</v>
      </c>
      <c r="CY269" s="359">
        <f t="shared" ca="1" si="462"/>
        <v>0</v>
      </c>
      <c r="CZ269" s="359">
        <f t="shared" ca="1" si="496"/>
        <v>0</v>
      </c>
      <c r="DA269" s="359">
        <f t="shared" ca="1" si="463"/>
        <v>0</v>
      </c>
      <c r="DB269" s="359">
        <f t="shared" ca="1" si="497"/>
        <v>0</v>
      </c>
      <c r="DD269" s="362">
        <f t="shared" ca="1" si="522"/>
        <v>380</v>
      </c>
      <c r="DE269" s="362">
        <v>261</v>
      </c>
      <c r="DF269" s="371">
        <f t="shared" ca="1" si="523"/>
        <v>0</v>
      </c>
      <c r="DG269" s="359">
        <f t="shared" ca="1" si="464"/>
        <v>0</v>
      </c>
      <c r="DH269" s="359">
        <f t="shared" ca="1" si="465"/>
        <v>0</v>
      </c>
      <c r="DI269" s="359">
        <f t="shared" ca="1" si="466"/>
        <v>0</v>
      </c>
      <c r="DJ269" s="359">
        <f t="shared" ca="1" si="467"/>
        <v>0</v>
      </c>
      <c r="DK269" s="359">
        <f t="shared" ca="1" si="498"/>
        <v>0</v>
      </c>
      <c r="DM269" s="362">
        <f t="shared" ca="1" si="524"/>
        <v>380</v>
      </c>
      <c r="DN269" s="362">
        <v>261</v>
      </c>
      <c r="DO269" s="371">
        <f t="shared" ca="1" si="525"/>
        <v>0</v>
      </c>
      <c r="DP269" s="359">
        <f t="shared" ca="1" si="468"/>
        <v>0</v>
      </c>
      <c r="DQ269" s="359">
        <f t="shared" ca="1" si="469"/>
        <v>0</v>
      </c>
      <c r="DR269" s="359">
        <f t="shared" ca="1" si="470"/>
        <v>0</v>
      </c>
      <c r="DS269" s="359">
        <f t="shared" ca="1" si="471"/>
        <v>0</v>
      </c>
      <c r="DT269" s="359">
        <f t="shared" ca="1" si="499"/>
        <v>0</v>
      </c>
      <c r="DV269" s="362">
        <f t="shared" ca="1" si="526"/>
        <v>380</v>
      </c>
      <c r="DW269" s="362">
        <v>261</v>
      </c>
      <c r="DX269" s="371">
        <f t="shared" ca="1" si="527"/>
        <v>0</v>
      </c>
      <c r="DY269" s="359">
        <f t="shared" ca="1" si="472"/>
        <v>0</v>
      </c>
      <c r="DZ269" s="359">
        <f t="shared" ca="1" si="473"/>
        <v>0</v>
      </c>
      <c r="EA269" s="359">
        <f t="shared" ca="1" si="474"/>
        <v>0</v>
      </c>
      <c r="EB269" s="359">
        <f t="shared" ca="1" si="475"/>
        <v>0</v>
      </c>
      <c r="EC269" s="359">
        <f t="shared" ca="1" si="500"/>
        <v>0</v>
      </c>
      <c r="EE269" s="362">
        <f t="shared" ca="1" si="528"/>
        <v>380</v>
      </c>
      <c r="EF269" s="362">
        <v>261</v>
      </c>
      <c r="EG269" s="371">
        <f t="shared" ca="1" si="529"/>
        <v>0</v>
      </c>
      <c r="EH269" s="359">
        <f t="shared" ca="1" si="476"/>
        <v>0</v>
      </c>
      <c r="EI269" s="359">
        <f t="shared" ca="1" si="477"/>
        <v>0</v>
      </c>
      <c r="EJ269" s="359">
        <f t="shared" ca="1" si="478"/>
        <v>0</v>
      </c>
      <c r="EK269" s="359">
        <f t="shared" ca="1" si="479"/>
        <v>0</v>
      </c>
      <c r="EL269" s="359">
        <f t="shared" ca="1" si="501"/>
        <v>0</v>
      </c>
    </row>
    <row r="270" spans="7:142" x14ac:dyDescent="0.35">
      <c r="G270" s="372">
        <f ca="1">IFERROR(INDEX('Inflation Rates'!$A$16:$H$138,MATCH('TSP Traditional'!$H270,'Inflation Rates'!$A$16:$A$138,0),6)/INDEX('Inflation Rates'!$A$16:$H$138,MATCH('TSP Traditional'!$H270,'Inflation Rates'!$A$16:$A$138,0)-1,6)-1,G269)</f>
        <v>2.0999999999999908E-2</v>
      </c>
      <c r="H270" s="362">
        <f t="shared" ca="1" si="530"/>
        <v>2281</v>
      </c>
      <c r="I270" s="362">
        <f t="shared" ca="1" si="531"/>
        <v>381</v>
      </c>
      <c r="J270" s="362">
        <v>262</v>
      </c>
      <c r="K270" s="371">
        <f t="shared" ca="1" si="428"/>
        <v>0</v>
      </c>
      <c r="L270" s="359">
        <f t="shared" ca="1" si="480"/>
        <v>0</v>
      </c>
      <c r="M270" s="359">
        <f t="shared" ca="1" si="481"/>
        <v>0</v>
      </c>
      <c r="N270" s="359">
        <f t="shared" ca="1" si="482"/>
        <v>0</v>
      </c>
      <c r="O270" s="359">
        <f t="shared" ca="1" si="483"/>
        <v>0</v>
      </c>
      <c r="P270" s="359">
        <f t="shared" ca="1" si="502"/>
        <v>0</v>
      </c>
      <c r="R270" s="362">
        <f t="shared" ca="1" si="532"/>
        <v>381</v>
      </c>
      <c r="S270" s="362">
        <v>261</v>
      </c>
      <c r="T270" s="371">
        <f t="shared" ca="1" si="533"/>
        <v>0</v>
      </c>
      <c r="U270" s="359">
        <f t="shared" ca="1" si="484"/>
        <v>0</v>
      </c>
      <c r="V270" s="359">
        <f t="shared" ca="1" si="485"/>
        <v>0</v>
      </c>
      <c r="W270" s="359">
        <f t="shared" ca="1" si="486"/>
        <v>0</v>
      </c>
      <c r="X270" s="359">
        <f t="shared" ca="1" si="487"/>
        <v>0</v>
      </c>
      <c r="Y270" s="359">
        <f t="shared" ca="1" si="503"/>
        <v>0</v>
      </c>
      <c r="AA270" s="362">
        <f t="shared" ca="1" si="504"/>
        <v>381</v>
      </c>
      <c r="AB270" s="362">
        <v>262</v>
      </c>
      <c r="AC270" s="371">
        <f t="shared" ca="1" si="505"/>
        <v>0</v>
      </c>
      <c r="AD270" s="359">
        <f t="shared" ca="1" si="429"/>
        <v>0</v>
      </c>
      <c r="AE270" s="359">
        <f t="shared" ca="1" si="430"/>
        <v>0</v>
      </c>
      <c r="AF270" s="359">
        <f t="shared" ca="1" si="431"/>
        <v>0</v>
      </c>
      <c r="AG270" s="359">
        <f t="shared" ca="1" si="432"/>
        <v>0</v>
      </c>
      <c r="AH270" s="359">
        <f t="shared" ca="1" si="488"/>
        <v>0</v>
      </c>
      <c r="AJ270" s="362">
        <f t="shared" ca="1" si="506"/>
        <v>381</v>
      </c>
      <c r="AK270" s="362">
        <v>262</v>
      </c>
      <c r="AL270" s="371">
        <f t="shared" ca="1" si="507"/>
        <v>0</v>
      </c>
      <c r="AM270" s="359">
        <f t="shared" ca="1" si="433"/>
        <v>0</v>
      </c>
      <c r="AN270" s="359">
        <f t="shared" ca="1" si="434"/>
        <v>0</v>
      </c>
      <c r="AO270" s="359">
        <f t="shared" ca="1" si="435"/>
        <v>0</v>
      </c>
      <c r="AP270" s="359">
        <f t="shared" ca="1" si="436"/>
        <v>0</v>
      </c>
      <c r="AQ270" s="359">
        <f t="shared" ca="1" si="489"/>
        <v>0</v>
      </c>
      <c r="AS270" s="362">
        <f t="shared" ca="1" si="508"/>
        <v>381</v>
      </c>
      <c r="AT270" s="362">
        <v>262</v>
      </c>
      <c r="AU270" s="371">
        <f t="shared" ca="1" si="509"/>
        <v>0</v>
      </c>
      <c r="AV270" s="359">
        <f t="shared" ca="1" si="437"/>
        <v>0</v>
      </c>
      <c r="AW270" s="359">
        <f t="shared" ca="1" si="438"/>
        <v>0</v>
      </c>
      <c r="AX270" s="359">
        <f t="shared" ca="1" si="439"/>
        <v>0</v>
      </c>
      <c r="AY270" s="359">
        <f t="shared" ca="1" si="440"/>
        <v>0</v>
      </c>
      <c r="AZ270" s="359">
        <f t="shared" ca="1" si="490"/>
        <v>0</v>
      </c>
      <c r="BB270" s="362">
        <f t="shared" ca="1" si="510"/>
        <v>381</v>
      </c>
      <c r="BC270" s="362">
        <v>262</v>
      </c>
      <c r="BD270" s="371">
        <f t="shared" ca="1" si="511"/>
        <v>0</v>
      </c>
      <c r="BE270" s="359">
        <f t="shared" ca="1" si="441"/>
        <v>0</v>
      </c>
      <c r="BF270" s="359">
        <f t="shared" ca="1" si="442"/>
        <v>0</v>
      </c>
      <c r="BG270" s="359">
        <f t="shared" ca="1" si="443"/>
        <v>0</v>
      </c>
      <c r="BH270" s="359">
        <f t="shared" ca="1" si="444"/>
        <v>0</v>
      </c>
      <c r="BI270" s="359">
        <f t="shared" ca="1" si="491"/>
        <v>0</v>
      </c>
      <c r="BK270" s="362">
        <f t="shared" ca="1" si="512"/>
        <v>381</v>
      </c>
      <c r="BL270" s="362">
        <v>262</v>
      </c>
      <c r="BM270" s="371">
        <f t="shared" ca="1" si="513"/>
        <v>0</v>
      </c>
      <c r="BN270" s="359">
        <f t="shared" ca="1" si="445"/>
        <v>0</v>
      </c>
      <c r="BO270" s="359">
        <f t="shared" ca="1" si="446"/>
        <v>0</v>
      </c>
      <c r="BP270" s="359">
        <f t="shared" ca="1" si="447"/>
        <v>0</v>
      </c>
      <c r="BQ270" s="359">
        <f t="shared" ca="1" si="448"/>
        <v>0</v>
      </c>
      <c r="BR270" s="359">
        <f t="shared" ca="1" si="492"/>
        <v>0</v>
      </c>
      <c r="BT270" s="362">
        <f t="shared" ca="1" si="514"/>
        <v>381</v>
      </c>
      <c r="BU270" s="362">
        <v>262</v>
      </c>
      <c r="BV270" s="371">
        <f t="shared" ca="1" si="515"/>
        <v>0</v>
      </c>
      <c r="BW270" s="359">
        <f t="shared" ca="1" si="449"/>
        <v>0</v>
      </c>
      <c r="BX270" s="359">
        <f t="shared" ca="1" si="450"/>
        <v>0</v>
      </c>
      <c r="BY270" s="359">
        <f t="shared" ca="1" si="451"/>
        <v>0</v>
      </c>
      <c r="BZ270" s="359">
        <f t="shared" ca="1" si="452"/>
        <v>0</v>
      </c>
      <c r="CA270" s="359">
        <f t="shared" ca="1" si="493"/>
        <v>0</v>
      </c>
      <c r="CC270" s="362">
        <f t="shared" ca="1" si="516"/>
        <v>381</v>
      </c>
      <c r="CD270" s="362">
        <v>262</v>
      </c>
      <c r="CE270" s="371">
        <f t="shared" ca="1" si="517"/>
        <v>0</v>
      </c>
      <c r="CF270" s="359">
        <f t="shared" ca="1" si="453"/>
        <v>0</v>
      </c>
      <c r="CG270" s="359">
        <f t="shared" ca="1" si="454"/>
        <v>0</v>
      </c>
      <c r="CH270" s="359">
        <f t="shared" ca="1" si="455"/>
        <v>0</v>
      </c>
      <c r="CI270" s="359">
        <f t="shared" ca="1" si="456"/>
        <v>0</v>
      </c>
      <c r="CJ270" s="359">
        <f t="shared" ca="1" si="494"/>
        <v>0</v>
      </c>
      <c r="CL270" s="362">
        <f t="shared" ca="1" si="518"/>
        <v>381</v>
      </c>
      <c r="CM270" s="362">
        <v>262</v>
      </c>
      <c r="CN270" s="371">
        <f t="shared" ca="1" si="519"/>
        <v>0</v>
      </c>
      <c r="CO270" s="359">
        <f t="shared" ca="1" si="457"/>
        <v>0</v>
      </c>
      <c r="CP270" s="359">
        <f t="shared" ca="1" si="458"/>
        <v>0</v>
      </c>
      <c r="CQ270" s="359">
        <f t="shared" ca="1" si="459"/>
        <v>0</v>
      </c>
      <c r="CR270" s="359">
        <f t="shared" ca="1" si="460"/>
        <v>0</v>
      </c>
      <c r="CS270" s="359">
        <f t="shared" ca="1" si="495"/>
        <v>0</v>
      </c>
      <c r="CU270" s="362">
        <f t="shared" ca="1" si="520"/>
        <v>381</v>
      </c>
      <c r="CV270" s="362">
        <v>262</v>
      </c>
      <c r="CW270" s="371">
        <f t="shared" ca="1" si="521"/>
        <v>0</v>
      </c>
      <c r="CX270" s="359">
        <f t="shared" ca="1" si="461"/>
        <v>0</v>
      </c>
      <c r="CY270" s="359">
        <f t="shared" ca="1" si="462"/>
        <v>0</v>
      </c>
      <c r="CZ270" s="359">
        <f t="shared" ca="1" si="496"/>
        <v>0</v>
      </c>
      <c r="DA270" s="359">
        <f t="shared" ca="1" si="463"/>
        <v>0</v>
      </c>
      <c r="DB270" s="359">
        <f t="shared" ca="1" si="497"/>
        <v>0</v>
      </c>
      <c r="DD270" s="362">
        <f t="shared" ca="1" si="522"/>
        <v>381</v>
      </c>
      <c r="DE270" s="362">
        <v>262</v>
      </c>
      <c r="DF270" s="371">
        <f t="shared" ca="1" si="523"/>
        <v>0</v>
      </c>
      <c r="DG270" s="359">
        <f t="shared" ca="1" si="464"/>
        <v>0</v>
      </c>
      <c r="DH270" s="359">
        <f t="shared" ca="1" si="465"/>
        <v>0</v>
      </c>
      <c r="DI270" s="359">
        <f t="shared" ca="1" si="466"/>
        <v>0</v>
      </c>
      <c r="DJ270" s="359">
        <f t="shared" ca="1" si="467"/>
        <v>0</v>
      </c>
      <c r="DK270" s="359">
        <f t="shared" ca="1" si="498"/>
        <v>0</v>
      </c>
      <c r="DM270" s="362">
        <f t="shared" ca="1" si="524"/>
        <v>381</v>
      </c>
      <c r="DN270" s="362">
        <v>262</v>
      </c>
      <c r="DO270" s="371">
        <f t="shared" ca="1" si="525"/>
        <v>0</v>
      </c>
      <c r="DP270" s="359">
        <f t="shared" ca="1" si="468"/>
        <v>0</v>
      </c>
      <c r="DQ270" s="359">
        <f t="shared" ca="1" si="469"/>
        <v>0</v>
      </c>
      <c r="DR270" s="359">
        <f t="shared" ca="1" si="470"/>
        <v>0</v>
      </c>
      <c r="DS270" s="359">
        <f t="shared" ca="1" si="471"/>
        <v>0</v>
      </c>
      <c r="DT270" s="359">
        <f t="shared" ca="1" si="499"/>
        <v>0</v>
      </c>
      <c r="DV270" s="362">
        <f t="shared" ca="1" si="526"/>
        <v>381</v>
      </c>
      <c r="DW270" s="362">
        <v>262</v>
      </c>
      <c r="DX270" s="371">
        <f t="shared" ca="1" si="527"/>
        <v>0</v>
      </c>
      <c r="DY270" s="359">
        <f t="shared" ca="1" si="472"/>
        <v>0</v>
      </c>
      <c r="DZ270" s="359">
        <f t="shared" ca="1" si="473"/>
        <v>0</v>
      </c>
      <c r="EA270" s="359">
        <f t="shared" ca="1" si="474"/>
        <v>0</v>
      </c>
      <c r="EB270" s="359">
        <f t="shared" ca="1" si="475"/>
        <v>0</v>
      </c>
      <c r="EC270" s="359">
        <f t="shared" ca="1" si="500"/>
        <v>0</v>
      </c>
      <c r="EE270" s="362">
        <f t="shared" ca="1" si="528"/>
        <v>381</v>
      </c>
      <c r="EF270" s="362">
        <v>262</v>
      </c>
      <c r="EG270" s="371">
        <f t="shared" ca="1" si="529"/>
        <v>0</v>
      </c>
      <c r="EH270" s="359">
        <f t="shared" ca="1" si="476"/>
        <v>0</v>
      </c>
      <c r="EI270" s="359">
        <f t="shared" ca="1" si="477"/>
        <v>0</v>
      </c>
      <c r="EJ270" s="359">
        <f t="shared" ca="1" si="478"/>
        <v>0</v>
      </c>
      <c r="EK270" s="359">
        <f t="shared" ca="1" si="479"/>
        <v>0</v>
      </c>
      <c r="EL270" s="359">
        <f t="shared" ca="1" si="501"/>
        <v>0</v>
      </c>
    </row>
    <row r="271" spans="7:142" x14ac:dyDescent="0.35">
      <c r="G271" s="372">
        <f ca="1">IFERROR(INDEX('Inflation Rates'!$A$16:$H$138,MATCH('TSP Traditional'!$H271,'Inflation Rates'!$A$16:$A$138,0),6)/INDEX('Inflation Rates'!$A$16:$H$138,MATCH('TSP Traditional'!$H271,'Inflation Rates'!$A$16:$A$138,0)-1,6)-1,G270)</f>
        <v>2.0999999999999908E-2</v>
      </c>
      <c r="H271" s="362">
        <f t="shared" ca="1" si="530"/>
        <v>2282</v>
      </c>
      <c r="I271" s="362">
        <f t="shared" ca="1" si="531"/>
        <v>382</v>
      </c>
      <c r="J271" s="362">
        <v>263</v>
      </c>
      <c r="K271" s="371">
        <f t="shared" ca="1" si="428"/>
        <v>0</v>
      </c>
      <c r="L271" s="359">
        <f t="shared" ca="1" si="480"/>
        <v>0</v>
      </c>
      <c r="M271" s="359">
        <f t="shared" ca="1" si="481"/>
        <v>0</v>
      </c>
      <c r="N271" s="359">
        <f t="shared" ca="1" si="482"/>
        <v>0</v>
      </c>
      <c r="O271" s="359">
        <f t="shared" ca="1" si="483"/>
        <v>0</v>
      </c>
      <c r="P271" s="359">
        <f t="shared" ca="1" si="502"/>
        <v>0</v>
      </c>
      <c r="R271" s="362">
        <f t="shared" ca="1" si="532"/>
        <v>382</v>
      </c>
      <c r="S271" s="362">
        <v>262</v>
      </c>
      <c r="T271" s="371">
        <f t="shared" ca="1" si="533"/>
        <v>0</v>
      </c>
      <c r="U271" s="359">
        <f t="shared" ca="1" si="484"/>
        <v>0</v>
      </c>
      <c r="V271" s="359">
        <f t="shared" ca="1" si="485"/>
        <v>0</v>
      </c>
      <c r="W271" s="359">
        <f t="shared" ca="1" si="486"/>
        <v>0</v>
      </c>
      <c r="X271" s="359">
        <f t="shared" ca="1" si="487"/>
        <v>0</v>
      </c>
      <c r="Y271" s="359">
        <f t="shared" ca="1" si="503"/>
        <v>0</v>
      </c>
      <c r="AA271" s="362">
        <f t="shared" ca="1" si="504"/>
        <v>382</v>
      </c>
      <c r="AB271" s="362">
        <v>263</v>
      </c>
      <c r="AC271" s="371">
        <f t="shared" ca="1" si="505"/>
        <v>0</v>
      </c>
      <c r="AD271" s="359">
        <f t="shared" ca="1" si="429"/>
        <v>0</v>
      </c>
      <c r="AE271" s="359">
        <f t="shared" ca="1" si="430"/>
        <v>0</v>
      </c>
      <c r="AF271" s="359">
        <f t="shared" ca="1" si="431"/>
        <v>0</v>
      </c>
      <c r="AG271" s="359">
        <f t="shared" ca="1" si="432"/>
        <v>0</v>
      </c>
      <c r="AH271" s="359">
        <f t="shared" ca="1" si="488"/>
        <v>0</v>
      </c>
      <c r="AJ271" s="362">
        <f t="shared" ca="1" si="506"/>
        <v>382</v>
      </c>
      <c r="AK271" s="362">
        <v>263</v>
      </c>
      <c r="AL271" s="371">
        <f t="shared" ca="1" si="507"/>
        <v>0</v>
      </c>
      <c r="AM271" s="359">
        <f t="shared" ca="1" si="433"/>
        <v>0</v>
      </c>
      <c r="AN271" s="359">
        <f t="shared" ca="1" si="434"/>
        <v>0</v>
      </c>
      <c r="AO271" s="359">
        <f t="shared" ca="1" si="435"/>
        <v>0</v>
      </c>
      <c r="AP271" s="359">
        <f t="shared" ca="1" si="436"/>
        <v>0</v>
      </c>
      <c r="AQ271" s="359">
        <f t="shared" ca="1" si="489"/>
        <v>0</v>
      </c>
      <c r="AS271" s="362">
        <f t="shared" ca="1" si="508"/>
        <v>382</v>
      </c>
      <c r="AT271" s="362">
        <v>263</v>
      </c>
      <c r="AU271" s="371">
        <f t="shared" ca="1" si="509"/>
        <v>0</v>
      </c>
      <c r="AV271" s="359">
        <f t="shared" ca="1" si="437"/>
        <v>0</v>
      </c>
      <c r="AW271" s="359">
        <f t="shared" ca="1" si="438"/>
        <v>0</v>
      </c>
      <c r="AX271" s="359">
        <f t="shared" ca="1" si="439"/>
        <v>0</v>
      </c>
      <c r="AY271" s="359">
        <f t="shared" ca="1" si="440"/>
        <v>0</v>
      </c>
      <c r="AZ271" s="359">
        <f t="shared" ca="1" si="490"/>
        <v>0</v>
      </c>
      <c r="BB271" s="362">
        <f t="shared" ca="1" si="510"/>
        <v>382</v>
      </c>
      <c r="BC271" s="362">
        <v>263</v>
      </c>
      <c r="BD271" s="371">
        <f t="shared" ca="1" si="511"/>
        <v>0</v>
      </c>
      <c r="BE271" s="359">
        <f t="shared" ca="1" si="441"/>
        <v>0</v>
      </c>
      <c r="BF271" s="359">
        <f t="shared" ca="1" si="442"/>
        <v>0</v>
      </c>
      <c r="BG271" s="359">
        <f t="shared" ca="1" si="443"/>
        <v>0</v>
      </c>
      <c r="BH271" s="359">
        <f t="shared" ca="1" si="444"/>
        <v>0</v>
      </c>
      <c r="BI271" s="359">
        <f t="shared" ca="1" si="491"/>
        <v>0</v>
      </c>
      <c r="BK271" s="362">
        <f t="shared" ca="1" si="512"/>
        <v>382</v>
      </c>
      <c r="BL271" s="362">
        <v>263</v>
      </c>
      <c r="BM271" s="371">
        <f t="shared" ca="1" si="513"/>
        <v>0</v>
      </c>
      <c r="BN271" s="359">
        <f t="shared" ca="1" si="445"/>
        <v>0</v>
      </c>
      <c r="BO271" s="359">
        <f t="shared" ca="1" si="446"/>
        <v>0</v>
      </c>
      <c r="BP271" s="359">
        <f t="shared" ca="1" si="447"/>
        <v>0</v>
      </c>
      <c r="BQ271" s="359">
        <f t="shared" ca="1" si="448"/>
        <v>0</v>
      </c>
      <c r="BR271" s="359">
        <f t="shared" ca="1" si="492"/>
        <v>0</v>
      </c>
      <c r="BT271" s="362">
        <f t="shared" ca="1" si="514"/>
        <v>382</v>
      </c>
      <c r="BU271" s="362">
        <v>263</v>
      </c>
      <c r="BV271" s="371">
        <f t="shared" ca="1" si="515"/>
        <v>0</v>
      </c>
      <c r="BW271" s="359">
        <f t="shared" ca="1" si="449"/>
        <v>0</v>
      </c>
      <c r="BX271" s="359">
        <f t="shared" ca="1" si="450"/>
        <v>0</v>
      </c>
      <c r="BY271" s="359">
        <f t="shared" ca="1" si="451"/>
        <v>0</v>
      </c>
      <c r="BZ271" s="359">
        <f t="shared" ca="1" si="452"/>
        <v>0</v>
      </c>
      <c r="CA271" s="359">
        <f t="shared" ca="1" si="493"/>
        <v>0</v>
      </c>
      <c r="CC271" s="362">
        <f t="shared" ca="1" si="516"/>
        <v>382</v>
      </c>
      <c r="CD271" s="362">
        <v>263</v>
      </c>
      <c r="CE271" s="371">
        <f t="shared" ca="1" si="517"/>
        <v>0</v>
      </c>
      <c r="CF271" s="359">
        <f t="shared" ca="1" si="453"/>
        <v>0</v>
      </c>
      <c r="CG271" s="359">
        <f t="shared" ca="1" si="454"/>
        <v>0</v>
      </c>
      <c r="CH271" s="359">
        <f t="shared" ca="1" si="455"/>
        <v>0</v>
      </c>
      <c r="CI271" s="359">
        <f t="shared" ca="1" si="456"/>
        <v>0</v>
      </c>
      <c r="CJ271" s="359">
        <f t="shared" ca="1" si="494"/>
        <v>0</v>
      </c>
      <c r="CL271" s="362">
        <f t="shared" ca="1" si="518"/>
        <v>382</v>
      </c>
      <c r="CM271" s="362">
        <v>263</v>
      </c>
      <c r="CN271" s="371">
        <f t="shared" ca="1" si="519"/>
        <v>0</v>
      </c>
      <c r="CO271" s="359">
        <f t="shared" ca="1" si="457"/>
        <v>0</v>
      </c>
      <c r="CP271" s="359">
        <f t="shared" ca="1" si="458"/>
        <v>0</v>
      </c>
      <c r="CQ271" s="359">
        <f t="shared" ca="1" si="459"/>
        <v>0</v>
      </c>
      <c r="CR271" s="359">
        <f t="shared" ca="1" si="460"/>
        <v>0</v>
      </c>
      <c r="CS271" s="359">
        <f t="shared" ca="1" si="495"/>
        <v>0</v>
      </c>
      <c r="CU271" s="362">
        <f t="shared" ca="1" si="520"/>
        <v>382</v>
      </c>
      <c r="CV271" s="362">
        <v>263</v>
      </c>
      <c r="CW271" s="371">
        <f t="shared" ca="1" si="521"/>
        <v>0</v>
      </c>
      <c r="CX271" s="359">
        <f t="shared" ca="1" si="461"/>
        <v>0</v>
      </c>
      <c r="CY271" s="359">
        <f t="shared" ca="1" si="462"/>
        <v>0</v>
      </c>
      <c r="CZ271" s="359">
        <f t="shared" ca="1" si="496"/>
        <v>0</v>
      </c>
      <c r="DA271" s="359">
        <f t="shared" ca="1" si="463"/>
        <v>0</v>
      </c>
      <c r="DB271" s="359">
        <f t="shared" ca="1" si="497"/>
        <v>0</v>
      </c>
      <c r="DD271" s="362">
        <f t="shared" ca="1" si="522"/>
        <v>382</v>
      </c>
      <c r="DE271" s="362">
        <v>263</v>
      </c>
      <c r="DF271" s="371">
        <f t="shared" ca="1" si="523"/>
        <v>0</v>
      </c>
      <c r="DG271" s="359">
        <f t="shared" ca="1" si="464"/>
        <v>0</v>
      </c>
      <c r="DH271" s="359">
        <f t="shared" ca="1" si="465"/>
        <v>0</v>
      </c>
      <c r="DI271" s="359">
        <f t="shared" ca="1" si="466"/>
        <v>0</v>
      </c>
      <c r="DJ271" s="359">
        <f t="shared" ca="1" si="467"/>
        <v>0</v>
      </c>
      <c r="DK271" s="359">
        <f t="shared" ca="1" si="498"/>
        <v>0</v>
      </c>
      <c r="DM271" s="362">
        <f t="shared" ca="1" si="524"/>
        <v>382</v>
      </c>
      <c r="DN271" s="362">
        <v>263</v>
      </c>
      <c r="DO271" s="371">
        <f t="shared" ca="1" si="525"/>
        <v>0</v>
      </c>
      <c r="DP271" s="359">
        <f t="shared" ca="1" si="468"/>
        <v>0</v>
      </c>
      <c r="DQ271" s="359">
        <f t="shared" ca="1" si="469"/>
        <v>0</v>
      </c>
      <c r="DR271" s="359">
        <f t="shared" ca="1" si="470"/>
        <v>0</v>
      </c>
      <c r="DS271" s="359">
        <f t="shared" ca="1" si="471"/>
        <v>0</v>
      </c>
      <c r="DT271" s="359">
        <f t="shared" ca="1" si="499"/>
        <v>0</v>
      </c>
      <c r="DV271" s="362">
        <f t="shared" ca="1" si="526"/>
        <v>382</v>
      </c>
      <c r="DW271" s="362">
        <v>263</v>
      </c>
      <c r="DX271" s="371">
        <f t="shared" ca="1" si="527"/>
        <v>0</v>
      </c>
      <c r="DY271" s="359">
        <f t="shared" ca="1" si="472"/>
        <v>0</v>
      </c>
      <c r="DZ271" s="359">
        <f t="shared" ca="1" si="473"/>
        <v>0</v>
      </c>
      <c r="EA271" s="359">
        <f t="shared" ca="1" si="474"/>
        <v>0</v>
      </c>
      <c r="EB271" s="359">
        <f t="shared" ca="1" si="475"/>
        <v>0</v>
      </c>
      <c r="EC271" s="359">
        <f t="shared" ca="1" si="500"/>
        <v>0</v>
      </c>
      <c r="EE271" s="362">
        <f t="shared" ca="1" si="528"/>
        <v>382</v>
      </c>
      <c r="EF271" s="362">
        <v>263</v>
      </c>
      <c r="EG271" s="371">
        <f t="shared" ca="1" si="529"/>
        <v>0</v>
      </c>
      <c r="EH271" s="359">
        <f t="shared" ca="1" si="476"/>
        <v>0</v>
      </c>
      <c r="EI271" s="359">
        <f t="shared" ca="1" si="477"/>
        <v>0</v>
      </c>
      <c r="EJ271" s="359">
        <f t="shared" ca="1" si="478"/>
        <v>0</v>
      </c>
      <c r="EK271" s="359">
        <f t="shared" ca="1" si="479"/>
        <v>0</v>
      </c>
      <c r="EL271" s="359">
        <f t="shared" ca="1" si="501"/>
        <v>0</v>
      </c>
    </row>
    <row r="272" spans="7:142" x14ac:dyDescent="0.35">
      <c r="G272" s="372">
        <f ca="1">IFERROR(INDEX('Inflation Rates'!$A$16:$H$138,MATCH('TSP Traditional'!$H272,'Inflation Rates'!$A$16:$A$138,0),6)/INDEX('Inflation Rates'!$A$16:$H$138,MATCH('TSP Traditional'!$H272,'Inflation Rates'!$A$16:$A$138,0)-1,6)-1,G271)</f>
        <v>2.0999999999999908E-2</v>
      </c>
      <c r="H272" s="362">
        <f t="shared" ca="1" si="530"/>
        <v>2283</v>
      </c>
      <c r="I272" s="362">
        <f t="shared" ca="1" si="531"/>
        <v>383</v>
      </c>
      <c r="J272" s="362">
        <v>264</v>
      </c>
      <c r="K272" s="371">
        <f t="shared" ca="1" si="428"/>
        <v>0</v>
      </c>
      <c r="L272" s="359">
        <f t="shared" ca="1" si="480"/>
        <v>0</v>
      </c>
      <c r="M272" s="359">
        <f t="shared" ca="1" si="481"/>
        <v>0</v>
      </c>
      <c r="N272" s="359">
        <f t="shared" ca="1" si="482"/>
        <v>0</v>
      </c>
      <c r="O272" s="359">
        <f t="shared" ca="1" si="483"/>
        <v>0</v>
      </c>
      <c r="P272" s="359">
        <f t="shared" ca="1" si="502"/>
        <v>0</v>
      </c>
      <c r="R272" s="362">
        <f t="shared" ca="1" si="532"/>
        <v>383</v>
      </c>
      <c r="S272" s="362">
        <v>263</v>
      </c>
      <c r="T272" s="371">
        <f t="shared" ca="1" si="533"/>
        <v>0</v>
      </c>
      <c r="U272" s="359">
        <f t="shared" ca="1" si="484"/>
        <v>0</v>
      </c>
      <c r="V272" s="359">
        <f t="shared" ca="1" si="485"/>
        <v>0</v>
      </c>
      <c r="W272" s="359">
        <f t="shared" ca="1" si="486"/>
        <v>0</v>
      </c>
      <c r="X272" s="359">
        <f t="shared" ca="1" si="487"/>
        <v>0</v>
      </c>
      <c r="Y272" s="359">
        <f t="shared" ca="1" si="503"/>
        <v>0</v>
      </c>
      <c r="AA272" s="362">
        <f t="shared" ca="1" si="504"/>
        <v>383</v>
      </c>
      <c r="AB272" s="362">
        <v>264</v>
      </c>
      <c r="AC272" s="371">
        <f t="shared" ca="1" si="505"/>
        <v>0</v>
      </c>
      <c r="AD272" s="359">
        <f t="shared" ca="1" si="429"/>
        <v>0</v>
      </c>
      <c r="AE272" s="359">
        <f t="shared" ca="1" si="430"/>
        <v>0</v>
      </c>
      <c r="AF272" s="359">
        <f t="shared" ca="1" si="431"/>
        <v>0</v>
      </c>
      <c r="AG272" s="359">
        <f t="shared" ca="1" si="432"/>
        <v>0</v>
      </c>
      <c r="AH272" s="359">
        <f t="shared" ca="1" si="488"/>
        <v>0</v>
      </c>
      <c r="AJ272" s="362">
        <f t="shared" ca="1" si="506"/>
        <v>383</v>
      </c>
      <c r="AK272" s="362">
        <v>264</v>
      </c>
      <c r="AL272" s="371">
        <f t="shared" ca="1" si="507"/>
        <v>0</v>
      </c>
      <c r="AM272" s="359">
        <f t="shared" ca="1" si="433"/>
        <v>0</v>
      </c>
      <c r="AN272" s="359">
        <f t="shared" ca="1" si="434"/>
        <v>0</v>
      </c>
      <c r="AO272" s="359">
        <f t="shared" ca="1" si="435"/>
        <v>0</v>
      </c>
      <c r="AP272" s="359">
        <f t="shared" ca="1" si="436"/>
        <v>0</v>
      </c>
      <c r="AQ272" s="359">
        <f t="shared" ca="1" si="489"/>
        <v>0</v>
      </c>
      <c r="AS272" s="362">
        <f t="shared" ca="1" si="508"/>
        <v>383</v>
      </c>
      <c r="AT272" s="362">
        <v>264</v>
      </c>
      <c r="AU272" s="371">
        <f t="shared" ca="1" si="509"/>
        <v>0</v>
      </c>
      <c r="AV272" s="359">
        <f t="shared" ca="1" si="437"/>
        <v>0</v>
      </c>
      <c r="AW272" s="359">
        <f t="shared" ca="1" si="438"/>
        <v>0</v>
      </c>
      <c r="AX272" s="359">
        <f t="shared" ca="1" si="439"/>
        <v>0</v>
      </c>
      <c r="AY272" s="359">
        <f t="shared" ca="1" si="440"/>
        <v>0</v>
      </c>
      <c r="AZ272" s="359">
        <f t="shared" ca="1" si="490"/>
        <v>0</v>
      </c>
      <c r="BB272" s="362">
        <f t="shared" ca="1" si="510"/>
        <v>383</v>
      </c>
      <c r="BC272" s="362">
        <v>264</v>
      </c>
      <c r="BD272" s="371">
        <f t="shared" ca="1" si="511"/>
        <v>0</v>
      </c>
      <c r="BE272" s="359">
        <f t="shared" ca="1" si="441"/>
        <v>0</v>
      </c>
      <c r="BF272" s="359">
        <f t="shared" ca="1" si="442"/>
        <v>0</v>
      </c>
      <c r="BG272" s="359">
        <f t="shared" ca="1" si="443"/>
        <v>0</v>
      </c>
      <c r="BH272" s="359">
        <f t="shared" ca="1" si="444"/>
        <v>0</v>
      </c>
      <c r="BI272" s="359">
        <f t="shared" ca="1" si="491"/>
        <v>0</v>
      </c>
      <c r="BK272" s="362">
        <f t="shared" ca="1" si="512"/>
        <v>383</v>
      </c>
      <c r="BL272" s="362">
        <v>264</v>
      </c>
      <c r="BM272" s="371">
        <f t="shared" ca="1" si="513"/>
        <v>0</v>
      </c>
      <c r="BN272" s="359">
        <f t="shared" ca="1" si="445"/>
        <v>0</v>
      </c>
      <c r="BO272" s="359">
        <f t="shared" ca="1" si="446"/>
        <v>0</v>
      </c>
      <c r="BP272" s="359">
        <f t="shared" ca="1" si="447"/>
        <v>0</v>
      </c>
      <c r="BQ272" s="359">
        <f t="shared" ca="1" si="448"/>
        <v>0</v>
      </c>
      <c r="BR272" s="359">
        <f t="shared" ca="1" si="492"/>
        <v>0</v>
      </c>
      <c r="BT272" s="362">
        <f t="shared" ca="1" si="514"/>
        <v>383</v>
      </c>
      <c r="BU272" s="362">
        <v>264</v>
      </c>
      <c r="BV272" s="371">
        <f t="shared" ca="1" si="515"/>
        <v>0</v>
      </c>
      <c r="BW272" s="359">
        <f t="shared" ca="1" si="449"/>
        <v>0</v>
      </c>
      <c r="BX272" s="359">
        <f t="shared" ca="1" si="450"/>
        <v>0</v>
      </c>
      <c r="BY272" s="359">
        <f t="shared" ca="1" si="451"/>
        <v>0</v>
      </c>
      <c r="BZ272" s="359">
        <f t="shared" ca="1" si="452"/>
        <v>0</v>
      </c>
      <c r="CA272" s="359">
        <f t="shared" ca="1" si="493"/>
        <v>0</v>
      </c>
      <c r="CC272" s="362">
        <f t="shared" ca="1" si="516"/>
        <v>383</v>
      </c>
      <c r="CD272" s="362">
        <v>264</v>
      </c>
      <c r="CE272" s="371">
        <f t="shared" ca="1" si="517"/>
        <v>0</v>
      </c>
      <c r="CF272" s="359">
        <f t="shared" ca="1" si="453"/>
        <v>0</v>
      </c>
      <c r="CG272" s="359">
        <f t="shared" ca="1" si="454"/>
        <v>0</v>
      </c>
      <c r="CH272" s="359">
        <f t="shared" ca="1" si="455"/>
        <v>0</v>
      </c>
      <c r="CI272" s="359">
        <f t="shared" ca="1" si="456"/>
        <v>0</v>
      </c>
      <c r="CJ272" s="359">
        <f t="shared" ca="1" si="494"/>
        <v>0</v>
      </c>
      <c r="CL272" s="362">
        <f t="shared" ca="1" si="518"/>
        <v>383</v>
      </c>
      <c r="CM272" s="362">
        <v>264</v>
      </c>
      <c r="CN272" s="371">
        <f t="shared" ca="1" si="519"/>
        <v>0</v>
      </c>
      <c r="CO272" s="359">
        <f t="shared" ca="1" si="457"/>
        <v>0</v>
      </c>
      <c r="CP272" s="359">
        <f t="shared" ca="1" si="458"/>
        <v>0</v>
      </c>
      <c r="CQ272" s="359">
        <f t="shared" ca="1" si="459"/>
        <v>0</v>
      </c>
      <c r="CR272" s="359">
        <f t="shared" ca="1" si="460"/>
        <v>0</v>
      </c>
      <c r="CS272" s="359">
        <f t="shared" ca="1" si="495"/>
        <v>0</v>
      </c>
      <c r="CU272" s="362">
        <f t="shared" ca="1" si="520"/>
        <v>383</v>
      </c>
      <c r="CV272" s="362">
        <v>264</v>
      </c>
      <c r="CW272" s="371">
        <f t="shared" ca="1" si="521"/>
        <v>0</v>
      </c>
      <c r="CX272" s="359">
        <f t="shared" ca="1" si="461"/>
        <v>0</v>
      </c>
      <c r="CY272" s="359">
        <f t="shared" ca="1" si="462"/>
        <v>0</v>
      </c>
      <c r="CZ272" s="359">
        <f t="shared" ca="1" si="496"/>
        <v>0</v>
      </c>
      <c r="DA272" s="359">
        <f t="shared" ca="1" si="463"/>
        <v>0</v>
      </c>
      <c r="DB272" s="359">
        <f t="shared" ca="1" si="497"/>
        <v>0</v>
      </c>
      <c r="DD272" s="362">
        <f t="shared" ca="1" si="522"/>
        <v>383</v>
      </c>
      <c r="DE272" s="362">
        <v>264</v>
      </c>
      <c r="DF272" s="371">
        <f t="shared" ca="1" si="523"/>
        <v>0</v>
      </c>
      <c r="DG272" s="359">
        <f t="shared" ca="1" si="464"/>
        <v>0</v>
      </c>
      <c r="DH272" s="359">
        <f t="shared" ca="1" si="465"/>
        <v>0</v>
      </c>
      <c r="DI272" s="359">
        <f t="shared" ca="1" si="466"/>
        <v>0</v>
      </c>
      <c r="DJ272" s="359">
        <f t="shared" ca="1" si="467"/>
        <v>0</v>
      </c>
      <c r="DK272" s="359">
        <f t="shared" ca="1" si="498"/>
        <v>0</v>
      </c>
      <c r="DM272" s="362">
        <f t="shared" ca="1" si="524"/>
        <v>383</v>
      </c>
      <c r="DN272" s="362">
        <v>264</v>
      </c>
      <c r="DO272" s="371">
        <f t="shared" ca="1" si="525"/>
        <v>0</v>
      </c>
      <c r="DP272" s="359">
        <f t="shared" ca="1" si="468"/>
        <v>0</v>
      </c>
      <c r="DQ272" s="359">
        <f t="shared" ca="1" si="469"/>
        <v>0</v>
      </c>
      <c r="DR272" s="359">
        <f t="shared" ca="1" si="470"/>
        <v>0</v>
      </c>
      <c r="DS272" s="359">
        <f t="shared" ca="1" si="471"/>
        <v>0</v>
      </c>
      <c r="DT272" s="359">
        <f t="shared" ca="1" si="499"/>
        <v>0</v>
      </c>
      <c r="DV272" s="362">
        <f t="shared" ca="1" si="526"/>
        <v>383</v>
      </c>
      <c r="DW272" s="362">
        <v>264</v>
      </c>
      <c r="DX272" s="371">
        <f t="shared" ca="1" si="527"/>
        <v>0</v>
      </c>
      <c r="DY272" s="359">
        <f t="shared" ca="1" si="472"/>
        <v>0</v>
      </c>
      <c r="DZ272" s="359">
        <f t="shared" ca="1" si="473"/>
        <v>0</v>
      </c>
      <c r="EA272" s="359">
        <f t="shared" ca="1" si="474"/>
        <v>0</v>
      </c>
      <c r="EB272" s="359">
        <f t="shared" ca="1" si="475"/>
        <v>0</v>
      </c>
      <c r="EC272" s="359">
        <f t="shared" ca="1" si="500"/>
        <v>0</v>
      </c>
      <c r="EE272" s="362">
        <f t="shared" ca="1" si="528"/>
        <v>383</v>
      </c>
      <c r="EF272" s="362">
        <v>264</v>
      </c>
      <c r="EG272" s="371">
        <f t="shared" ca="1" si="529"/>
        <v>0</v>
      </c>
      <c r="EH272" s="359">
        <f t="shared" ca="1" si="476"/>
        <v>0</v>
      </c>
      <c r="EI272" s="359">
        <f t="shared" ca="1" si="477"/>
        <v>0</v>
      </c>
      <c r="EJ272" s="359">
        <f t="shared" ca="1" si="478"/>
        <v>0</v>
      </c>
      <c r="EK272" s="359">
        <f t="shared" ca="1" si="479"/>
        <v>0</v>
      </c>
      <c r="EL272" s="359">
        <f t="shared" ca="1" si="501"/>
        <v>0</v>
      </c>
    </row>
    <row r="273" spans="7:142" x14ac:dyDescent="0.35">
      <c r="G273" s="372">
        <f ca="1">IFERROR(INDEX('Inflation Rates'!$A$16:$H$138,MATCH('TSP Traditional'!$H273,'Inflation Rates'!$A$16:$A$138,0),6)/INDEX('Inflation Rates'!$A$16:$H$138,MATCH('TSP Traditional'!$H273,'Inflation Rates'!$A$16:$A$138,0)-1,6)-1,G272)</f>
        <v>2.0999999999999908E-2</v>
      </c>
      <c r="H273" s="362">
        <f t="shared" ca="1" si="530"/>
        <v>2284</v>
      </c>
      <c r="I273" s="362">
        <f t="shared" ca="1" si="531"/>
        <v>384</v>
      </c>
      <c r="J273" s="362">
        <v>265</v>
      </c>
      <c r="K273" s="371">
        <f t="shared" ca="1" si="428"/>
        <v>0</v>
      </c>
      <c r="L273" s="359">
        <f t="shared" ca="1" si="480"/>
        <v>0</v>
      </c>
      <c r="M273" s="359">
        <f t="shared" ca="1" si="481"/>
        <v>0</v>
      </c>
      <c r="N273" s="359">
        <f t="shared" ca="1" si="482"/>
        <v>0</v>
      </c>
      <c r="O273" s="359">
        <f t="shared" ca="1" si="483"/>
        <v>0</v>
      </c>
      <c r="P273" s="359">
        <f t="shared" ca="1" si="502"/>
        <v>0</v>
      </c>
      <c r="R273" s="362">
        <f t="shared" ca="1" si="532"/>
        <v>384</v>
      </c>
      <c r="S273" s="362">
        <v>264</v>
      </c>
      <c r="T273" s="371">
        <f t="shared" ca="1" si="533"/>
        <v>0</v>
      </c>
      <c r="U273" s="359">
        <f t="shared" ca="1" si="484"/>
        <v>0</v>
      </c>
      <c r="V273" s="359">
        <f t="shared" ca="1" si="485"/>
        <v>0</v>
      </c>
      <c r="W273" s="359">
        <f t="shared" ca="1" si="486"/>
        <v>0</v>
      </c>
      <c r="X273" s="359">
        <f t="shared" ca="1" si="487"/>
        <v>0</v>
      </c>
      <c r="Y273" s="359">
        <f t="shared" ca="1" si="503"/>
        <v>0</v>
      </c>
      <c r="AA273" s="362">
        <f t="shared" ca="1" si="504"/>
        <v>384</v>
      </c>
      <c r="AB273" s="362">
        <v>265</v>
      </c>
      <c r="AC273" s="371">
        <f t="shared" ca="1" si="505"/>
        <v>0</v>
      </c>
      <c r="AD273" s="359">
        <f t="shared" ca="1" si="429"/>
        <v>0</v>
      </c>
      <c r="AE273" s="359">
        <f t="shared" ca="1" si="430"/>
        <v>0</v>
      </c>
      <c r="AF273" s="359">
        <f t="shared" ca="1" si="431"/>
        <v>0</v>
      </c>
      <c r="AG273" s="359">
        <f t="shared" ca="1" si="432"/>
        <v>0</v>
      </c>
      <c r="AH273" s="359">
        <f t="shared" ca="1" si="488"/>
        <v>0</v>
      </c>
      <c r="AJ273" s="362">
        <f t="shared" ca="1" si="506"/>
        <v>384</v>
      </c>
      <c r="AK273" s="362">
        <v>265</v>
      </c>
      <c r="AL273" s="371">
        <f t="shared" ca="1" si="507"/>
        <v>0</v>
      </c>
      <c r="AM273" s="359">
        <f t="shared" ca="1" si="433"/>
        <v>0</v>
      </c>
      <c r="AN273" s="359">
        <f t="shared" ca="1" si="434"/>
        <v>0</v>
      </c>
      <c r="AO273" s="359">
        <f t="shared" ca="1" si="435"/>
        <v>0</v>
      </c>
      <c r="AP273" s="359">
        <f t="shared" ca="1" si="436"/>
        <v>0</v>
      </c>
      <c r="AQ273" s="359">
        <f t="shared" ca="1" si="489"/>
        <v>0</v>
      </c>
      <c r="AS273" s="362">
        <f t="shared" ca="1" si="508"/>
        <v>384</v>
      </c>
      <c r="AT273" s="362">
        <v>265</v>
      </c>
      <c r="AU273" s="371">
        <f t="shared" ca="1" si="509"/>
        <v>0</v>
      </c>
      <c r="AV273" s="359">
        <f t="shared" ca="1" si="437"/>
        <v>0</v>
      </c>
      <c r="AW273" s="359">
        <f t="shared" ca="1" si="438"/>
        <v>0</v>
      </c>
      <c r="AX273" s="359">
        <f t="shared" ca="1" si="439"/>
        <v>0</v>
      </c>
      <c r="AY273" s="359">
        <f t="shared" ca="1" si="440"/>
        <v>0</v>
      </c>
      <c r="AZ273" s="359">
        <f t="shared" ca="1" si="490"/>
        <v>0</v>
      </c>
      <c r="BB273" s="362">
        <f t="shared" ca="1" si="510"/>
        <v>384</v>
      </c>
      <c r="BC273" s="362">
        <v>265</v>
      </c>
      <c r="BD273" s="371">
        <f t="shared" ca="1" si="511"/>
        <v>0</v>
      </c>
      <c r="BE273" s="359">
        <f t="shared" ca="1" si="441"/>
        <v>0</v>
      </c>
      <c r="BF273" s="359">
        <f t="shared" ca="1" si="442"/>
        <v>0</v>
      </c>
      <c r="BG273" s="359">
        <f t="shared" ca="1" si="443"/>
        <v>0</v>
      </c>
      <c r="BH273" s="359">
        <f t="shared" ca="1" si="444"/>
        <v>0</v>
      </c>
      <c r="BI273" s="359">
        <f t="shared" ca="1" si="491"/>
        <v>0</v>
      </c>
      <c r="BK273" s="362">
        <f t="shared" ca="1" si="512"/>
        <v>384</v>
      </c>
      <c r="BL273" s="362">
        <v>265</v>
      </c>
      <c r="BM273" s="371">
        <f t="shared" ca="1" si="513"/>
        <v>0</v>
      </c>
      <c r="BN273" s="359">
        <f t="shared" ca="1" si="445"/>
        <v>0</v>
      </c>
      <c r="BO273" s="359">
        <f t="shared" ca="1" si="446"/>
        <v>0</v>
      </c>
      <c r="BP273" s="359">
        <f t="shared" ca="1" si="447"/>
        <v>0</v>
      </c>
      <c r="BQ273" s="359">
        <f t="shared" ca="1" si="448"/>
        <v>0</v>
      </c>
      <c r="BR273" s="359">
        <f t="shared" ca="1" si="492"/>
        <v>0</v>
      </c>
      <c r="BT273" s="362">
        <f t="shared" ca="1" si="514"/>
        <v>384</v>
      </c>
      <c r="BU273" s="362">
        <v>265</v>
      </c>
      <c r="BV273" s="371">
        <f t="shared" ca="1" si="515"/>
        <v>0</v>
      </c>
      <c r="BW273" s="359">
        <f t="shared" ca="1" si="449"/>
        <v>0</v>
      </c>
      <c r="BX273" s="359">
        <f t="shared" ca="1" si="450"/>
        <v>0</v>
      </c>
      <c r="BY273" s="359">
        <f t="shared" ca="1" si="451"/>
        <v>0</v>
      </c>
      <c r="BZ273" s="359">
        <f t="shared" ca="1" si="452"/>
        <v>0</v>
      </c>
      <c r="CA273" s="359">
        <f t="shared" ca="1" si="493"/>
        <v>0</v>
      </c>
      <c r="CC273" s="362">
        <f t="shared" ca="1" si="516"/>
        <v>384</v>
      </c>
      <c r="CD273" s="362">
        <v>265</v>
      </c>
      <c r="CE273" s="371">
        <f t="shared" ca="1" si="517"/>
        <v>0</v>
      </c>
      <c r="CF273" s="359">
        <f t="shared" ca="1" si="453"/>
        <v>0</v>
      </c>
      <c r="CG273" s="359">
        <f t="shared" ca="1" si="454"/>
        <v>0</v>
      </c>
      <c r="CH273" s="359">
        <f t="shared" ca="1" si="455"/>
        <v>0</v>
      </c>
      <c r="CI273" s="359">
        <f t="shared" ca="1" si="456"/>
        <v>0</v>
      </c>
      <c r="CJ273" s="359">
        <f t="shared" ca="1" si="494"/>
        <v>0</v>
      </c>
      <c r="CL273" s="362">
        <f t="shared" ca="1" si="518"/>
        <v>384</v>
      </c>
      <c r="CM273" s="362">
        <v>265</v>
      </c>
      <c r="CN273" s="371">
        <f t="shared" ca="1" si="519"/>
        <v>0</v>
      </c>
      <c r="CO273" s="359">
        <f t="shared" ca="1" si="457"/>
        <v>0</v>
      </c>
      <c r="CP273" s="359">
        <f t="shared" ca="1" si="458"/>
        <v>0</v>
      </c>
      <c r="CQ273" s="359">
        <f t="shared" ca="1" si="459"/>
        <v>0</v>
      </c>
      <c r="CR273" s="359">
        <f t="shared" ca="1" si="460"/>
        <v>0</v>
      </c>
      <c r="CS273" s="359">
        <f t="shared" ca="1" si="495"/>
        <v>0</v>
      </c>
      <c r="CU273" s="362">
        <f t="shared" ca="1" si="520"/>
        <v>384</v>
      </c>
      <c r="CV273" s="362">
        <v>265</v>
      </c>
      <c r="CW273" s="371">
        <f t="shared" ca="1" si="521"/>
        <v>0</v>
      </c>
      <c r="CX273" s="359">
        <f t="shared" ca="1" si="461"/>
        <v>0</v>
      </c>
      <c r="CY273" s="359">
        <f t="shared" ca="1" si="462"/>
        <v>0</v>
      </c>
      <c r="CZ273" s="359">
        <f t="shared" ca="1" si="496"/>
        <v>0</v>
      </c>
      <c r="DA273" s="359">
        <f t="shared" ca="1" si="463"/>
        <v>0</v>
      </c>
      <c r="DB273" s="359">
        <f t="shared" ca="1" si="497"/>
        <v>0</v>
      </c>
      <c r="DD273" s="362">
        <f t="shared" ca="1" si="522"/>
        <v>384</v>
      </c>
      <c r="DE273" s="362">
        <v>265</v>
      </c>
      <c r="DF273" s="371">
        <f t="shared" ca="1" si="523"/>
        <v>0</v>
      </c>
      <c r="DG273" s="359">
        <f t="shared" ca="1" si="464"/>
        <v>0</v>
      </c>
      <c r="DH273" s="359">
        <f t="shared" ca="1" si="465"/>
        <v>0</v>
      </c>
      <c r="DI273" s="359">
        <f t="shared" ca="1" si="466"/>
        <v>0</v>
      </c>
      <c r="DJ273" s="359">
        <f t="shared" ca="1" si="467"/>
        <v>0</v>
      </c>
      <c r="DK273" s="359">
        <f t="shared" ca="1" si="498"/>
        <v>0</v>
      </c>
      <c r="DM273" s="362">
        <f t="shared" ca="1" si="524"/>
        <v>384</v>
      </c>
      <c r="DN273" s="362">
        <v>265</v>
      </c>
      <c r="DO273" s="371">
        <f t="shared" ca="1" si="525"/>
        <v>0</v>
      </c>
      <c r="DP273" s="359">
        <f t="shared" ca="1" si="468"/>
        <v>0</v>
      </c>
      <c r="DQ273" s="359">
        <f t="shared" ca="1" si="469"/>
        <v>0</v>
      </c>
      <c r="DR273" s="359">
        <f t="shared" ca="1" si="470"/>
        <v>0</v>
      </c>
      <c r="DS273" s="359">
        <f t="shared" ca="1" si="471"/>
        <v>0</v>
      </c>
      <c r="DT273" s="359">
        <f t="shared" ca="1" si="499"/>
        <v>0</v>
      </c>
      <c r="DV273" s="362">
        <f t="shared" ca="1" si="526"/>
        <v>384</v>
      </c>
      <c r="DW273" s="362">
        <v>265</v>
      </c>
      <c r="DX273" s="371">
        <f t="shared" ca="1" si="527"/>
        <v>0</v>
      </c>
      <c r="DY273" s="359">
        <f t="shared" ca="1" si="472"/>
        <v>0</v>
      </c>
      <c r="DZ273" s="359">
        <f t="shared" ca="1" si="473"/>
        <v>0</v>
      </c>
      <c r="EA273" s="359">
        <f t="shared" ca="1" si="474"/>
        <v>0</v>
      </c>
      <c r="EB273" s="359">
        <f t="shared" ca="1" si="475"/>
        <v>0</v>
      </c>
      <c r="EC273" s="359">
        <f t="shared" ca="1" si="500"/>
        <v>0</v>
      </c>
      <c r="EE273" s="362">
        <f t="shared" ca="1" si="528"/>
        <v>384</v>
      </c>
      <c r="EF273" s="362">
        <v>265</v>
      </c>
      <c r="EG273" s="371">
        <f t="shared" ca="1" si="529"/>
        <v>0</v>
      </c>
      <c r="EH273" s="359">
        <f t="shared" ca="1" si="476"/>
        <v>0</v>
      </c>
      <c r="EI273" s="359">
        <f t="shared" ca="1" si="477"/>
        <v>0</v>
      </c>
      <c r="EJ273" s="359">
        <f t="shared" ca="1" si="478"/>
        <v>0</v>
      </c>
      <c r="EK273" s="359">
        <f t="shared" ca="1" si="479"/>
        <v>0</v>
      </c>
      <c r="EL273" s="359">
        <f t="shared" ca="1" si="501"/>
        <v>0</v>
      </c>
    </row>
    <row r="274" spans="7:142" x14ac:dyDescent="0.35">
      <c r="G274" s="372">
        <f ca="1">IFERROR(INDEX('Inflation Rates'!$A$16:$H$138,MATCH('TSP Traditional'!$H274,'Inflation Rates'!$A$16:$A$138,0),6)/INDEX('Inflation Rates'!$A$16:$H$138,MATCH('TSP Traditional'!$H274,'Inflation Rates'!$A$16:$A$138,0)-1,6)-1,G273)</f>
        <v>2.0999999999999908E-2</v>
      </c>
      <c r="H274" s="362">
        <f t="shared" ca="1" si="530"/>
        <v>2285</v>
      </c>
      <c r="I274" s="362">
        <f t="shared" ca="1" si="531"/>
        <v>385</v>
      </c>
      <c r="J274" s="362">
        <v>266</v>
      </c>
      <c r="K274" s="371">
        <f t="shared" ca="1" si="428"/>
        <v>0</v>
      </c>
      <c r="L274" s="359">
        <f t="shared" ca="1" si="480"/>
        <v>0</v>
      </c>
      <c r="M274" s="359">
        <f t="shared" ca="1" si="481"/>
        <v>0</v>
      </c>
      <c r="N274" s="359">
        <f t="shared" ca="1" si="482"/>
        <v>0</v>
      </c>
      <c r="O274" s="359">
        <f t="shared" ca="1" si="483"/>
        <v>0</v>
      </c>
      <c r="P274" s="359">
        <f t="shared" ca="1" si="502"/>
        <v>0</v>
      </c>
      <c r="R274" s="362">
        <f t="shared" ca="1" si="532"/>
        <v>385</v>
      </c>
      <c r="S274" s="362">
        <v>265</v>
      </c>
      <c r="T274" s="371">
        <f t="shared" ca="1" si="533"/>
        <v>0</v>
      </c>
      <c r="U274" s="359">
        <f t="shared" ca="1" si="484"/>
        <v>0</v>
      </c>
      <c r="V274" s="359">
        <f t="shared" ca="1" si="485"/>
        <v>0</v>
      </c>
      <c r="W274" s="359">
        <f t="shared" ca="1" si="486"/>
        <v>0</v>
      </c>
      <c r="X274" s="359">
        <f t="shared" ca="1" si="487"/>
        <v>0</v>
      </c>
      <c r="Y274" s="359">
        <f t="shared" ca="1" si="503"/>
        <v>0</v>
      </c>
      <c r="AA274" s="362">
        <f t="shared" ca="1" si="504"/>
        <v>385</v>
      </c>
      <c r="AB274" s="362">
        <v>266</v>
      </c>
      <c r="AC274" s="371">
        <f t="shared" ca="1" si="505"/>
        <v>0</v>
      </c>
      <c r="AD274" s="359">
        <f t="shared" ca="1" si="429"/>
        <v>0</v>
      </c>
      <c r="AE274" s="359">
        <f t="shared" ca="1" si="430"/>
        <v>0</v>
      </c>
      <c r="AF274" s="359">
        <f t="shared" ca="1" si="431"/>
        <v>0</v>
      </c>
      <c r="AG274" s="359">
        <f t="shared" ca="1" si="432"/>
        <v>0</v>
      </c>
      <c r="AH274" s="359">
        <f t="shared" ca="1" si="488"/>
        <v>0</v>
      </c>
      <c r="AJ274" s="362">
        <f t="shared" ca="1" si="506"/>
        <v>385</v>
      </c>
      <c r="AK274" s="362">
        <v>266</v>
      </c>
      <c r="AL274" s="371">
        <f t="shared" ca="1" si="507"/>
        <v>0</v>
      </c>
      <c r="AM274" s="359">
        <f t="shared" ca="1" si="433"/>
        <v>0</v>
      </c>
      <c r="AN274" s="359">
        <f t="shared" ca="1" si="434"/>
        <v>0</v>
      </c>
      <c r="AO274" s="359">
        <f t="shared" ca="1" si="435"/>
        <v>0</v>
      </c>
      <c r="AP274" s="359">
        <f t="shared" ca="1" si="436"/>
        <v>0</v>
      </c>
      <c r="AQ274" s="359">
        <f t="shared" ca="1" si="489"/>
        <v>0</v>
      </c>
      <c r="AS274" s="362">
        <f t="shared" ca="1" si="508"/>
        <v>385</v>
      </c>
      <c r="AT274" s="362">
        <v>266</v>
      </c>
      <c r="AU274" s="371">
        <f t="shared" ca="1" si="509"/>
        <v>0</v>
      </c>
      <c r="AV274" s="359">
        <f t="shared" ca="1" si="437"/>
        <v>0</v>
      </c>
      <c r="AW274" s="359">
        <f t="shared" ca="1" si="438"/>
        <v>0</v>
      </c>
      <c r="AX274" s="359">
        <f t="shared" ca="1" si="439"/>
        <v>0</v>
      </c>
      <c r="AY274" s="359">
        <f t="shared" ca="1" si="440"/>
        <v>0</v>
      </c>
      <c r="AZ274" s="359">
        <f t="shared" ca="1" si="490"/>
        <v>0</v>
      </c>
      <c r="BB274" s="362">
        <f t="shared" ca="1" si="510"/>
        <v>385</v>
      </c>
      <c r="BC274" s="362">
        <v>266</v>
      </c>
      <c r="BD274" s="371">
        <f t="shared" ca="1" si="511"/>
        <v>0</v>
      </c>
      <c r="BE274" s="359">
        <f t="shared" ca="1" si="441"/>
        <v>0</v>
      </c>
      <c r="BF274" s="359">
        <f t="shared" ca="1" si="442"/>
        <v>0</v>
      </c>
      <c r="BG274" s="359">
        <f t="shared" ca="1" si="443"/>
        <v>0</v>
      </c>
      <c r="BH274" s="359">
        <f t="shared" ca="1" si="444"/>
        <v>0</v>
      </c>
      <c r="BI274" s="359">
        <f t="shared" ca="1" si="491"/>
        <v>0</v>
      </c>
      <c r="BK274" s="362">
        <f t="shared" ca="1" si="512"/>
        <v>385</v>
      </c>
      <c r="BL274" s="362">
        <v>266</v>
      </c>
      <c r="BM274" s="371">
        <f t="shared" ca="1" si="513"/>
        <v>0</v>
      </c>
      <c r="BN274" s="359">
        <f t="shared" ca="1" si="445"/>
        <v>0</v>
      </c>
      <c r="BO274" s="359">
        <f t="shared" ca="1" si="446"/>
        <v>0</v>
      </c>
      <c r="BP274" s="359">
        <f t="shared" ca="1" si="447"/>
        <v>0</v>
      </c>
      <c r="BQ274" s="359">
        <f t="shared" ca="1" si="448"/>
        <v>0</v>
      </c>
      <c r="BR274" s="359">
        <f t="shared" ca="1" si="492"/>
        <v>0</v>
      </c>
      <c r="BT274" s="362">
        <f t="shared" ca="1" si="514"/>
        <v>385</v>
      </c>
      <c r="BU274" s="362">
        <v>266</v>
      </c>
      <c r="BV274" s="371">
        <f t="shared" ca="1" si="515"/>
        <v>0</v>
      </c>
      <c r="BW274" s="359">
        <f t="shared" ca="1" si="449"/>
        <v>0</v>
      </c>
      <c r="BX274" s="359">
        <f t="shared" ca="1" si="450"/>
        <v>0</v>
      </c>
      <c r="BY274" s="359">
        <f t="shared" ca="1" si="451"/>
        <v>0</v>
      </c>
      <c r="BZ274" s="359">
        <f t="shared" ca="1" si="452"/>
        <v>0</v>
      </c>
      <c r="CA274" s="359">
        <f t="shared" ca="1" si="493"/>
        <v>0</v>
      </c>
      <c r="CC274" s="362">
        <f t="shared" ca="1" si="516"/>
        <v>385</v>
      </c>
      <c r="CD274" s="362">
        <v>266</v>
      </c>
      <c r="CE274" s="371">
        <f t="shared" ca="1" si="517"/>
        <v>0</v>
      </c>
      <c r="CF274" s="359">
        <f t="shared" ca="1" si="453"/>
        <v>0</v>
      </c>
      <c r="CG274" s="359">
        <f t="shared" ca="1" si="454"/>
        <v>0</v>
      </c>
      <c r="CH274" s="359">
        <f t="shared" ca="1" si="455"/>
        <v>0</v>
      </c>
      <c r="CI274" s="359">
        <f t="shared" ca="1" si="456"/>
        <v>0</v>
      </c>
      <c r="CJ274" s="359">
        <f t="shared" ca="1" si="494"/>
        <v>0</v>
      </c>
      <c r="CL274" s="362">
        <f t="shared" ca="1" si="518"/>
        <v>385</v>
      </c>
      <c r="CM274" s="362">
        <v>266</v>
      </c>
      <c r="CN274" s="371">
        <f t="shared" ca="1" si="519"/>
        <v>0</v>
      </c>
      <c r="CO274" s="359">
        <f t="shared" ca="1" si="457"/>
        <v>0</v>
      </c>
      <c r="CP274" s="359">
        <f t="shared" ca="1" si="458"/>
        <v>0</v>
      </c>
      <c r="CQ274" s="359">
        <f t="shared" ca="1" si="459"/>
        <v>0</v>
      </c>
      <c r="CR274" s="359">
        <f t="shared" ca="1" si="460"/>
        <v>0</v>
      </c>
      <c r="CS274" s="359">
        <f t="shared" ca="1" si="495"/>
        <v>0</v>
      </c>
      <c r="CU274" s="362">
        <f t="shared" ca="1" si="520"/>
        <v>385</v>
      </c>
      <c r="CV274" s="362">
        <v>266</v>
      </c>
      <c r="CW274" s="371">
        <f t="shared" ca="1" si="521"/>
        <v>0</v>
      </c>
      <c r="CX274" s="359">
        <f t="shared" ca="1" si="461"/>
        <v>0</v>
      </c>
      <c r="CY274" s="359">
        <f t="shared" ca="1" si="462"/>
        <v>0</v>
      </c>
      <c r="CZ274" s="359">
        <f t="shared" ca="1" si="496"/>
        <v>0</v>
      </c>
      <c r="DA274" s="359">
        <f t="shared" ca="1" si="463"/>
        <v>0</v>
      </c>
      <c r="DB274" s="359">
        <f t="shared" ca="1" si="497"/>
        <v>0</v>
      </c>
      <c r="DD274" s="362">
        <f t="shared" ca="1" si="522"/>
        <v>385</v>
      </c>
      <c r="DE274" s="362">
        <v>266</v>
      </c>
      <c r="DF274" s="371">
        <f t="shared" ca="1" si="523"/>
        <v>0</v>
      </c>
      <c r="DG274" s="359">
        <f t="shared" ca="1" si="464"/>
        <v>0</v>
      </c>
      <c r="DH274" s="359">
        <f t="shared" ca="1" si="465"/>
        <v>0</v>
      </c>
      <c r="DI274" s="359">
        <f t="shared" ca="1" si="466"/>
        <v>0</v>
      </c>
      <c r="DJ274" s="359">
        <f t="shared" ca="1" si="467"/>
        <v>0</v>
      </c>
      <c r="DK274" s="359">
        <f t="shared" ca="1" si="498"/>
        <v>0</v>
      </c>
      <c r="DM274" s="362">
        <f t="shared" ca="1" si="524"/>
        <v>385</v>
      </c>
      <c r="DN274" s="362">
        <v>266</v>
      </c>
      <c r="DO274" s="371">
        <f t="shared" ca="1" si="525"/>
        <v>0</v>
      </c>
      <c r="DP274" s="359">
        <f t="shared" ca="1" si="468"/>
        <v>0</v>
      </c>
      <c r="DQ274" s="359">
        <f t="shared" ca="1" si="469"/>
        <v>0</v>
      </c>
      <c r="DR274" s="359">
        <f t="shared" ca="1" si="470"/>
        <v>0</v>
      </c>
      <c r="DS274" s="359">
        <f t="shared" ca="1" si="471"/>
        <v>0</v>
      </c>
      <c r="DT274" s="359">
        <f t="shared" ca="1" si="499"/>
        <v>0</v>
      </c>
      <c r="DV274" s="362">
        <f t="shared" ca="1" si="526"/>
        <v>385</v>
      </c>
      <c r="DW274" s="362">
        <v>266</v>
      </c>
      <c r="DX274" s="371">
        <f t="shared" ca="1" si="527"/>
        <v>0</v>
      </c>
      <c r="DY274" s="359">
        <f t="shared" ca="1" si="472"/>
        <v>0</v>
      </c>
      <c r="DZ274" s="359">
        <f t="shared" ca="1" si="473"/>
        <v>0</v>
      </c>
      <c r="EA274" s="359">
        <f t="shared" ca="1" si="474"/>
        <v>0</v>
      </c>
      <c r="EB274" s="359">
        <f t="shared" ca="1" si="475"/>
        <v>0</v>
      </c>
      <c r="EC274" s="359">
        <f t="shared" ca="1" si="500"/>
        <v>0</v>
      </c>
      <c r="EE274" s="362">
        <f t="shared" ca="1" si="528"/>
        <v>385</v>
      </c>
      <c r="EF274" s="362">
        <v>266</v>
      </c>
      <c r="EG274" s="371">
        <f t="shared" ca="1" si="529"/>
        <v>0</v>
      </c>
      <c r="EH274" s="359">
        <f t="shared" ca="1" si="476"/>
        <v>0</v>
      </c>
      <c r="EI274" s="359">
        <f t="shared" ca="1" si="477"/>
        <v>0</v>
      </c>
      <c r="EJ274" s="359">
        <f t="shared" ca="1" si="478"/>
        <v>0</v>
      </c>
      <c r="EK274" s="359">
        <f t="shared" ca="1" si="479"/>
        <v>0</v>
      </c>
      <c r="EL274" s="359">
        <f t="shared" ca="1" si="501"/>
        <v>0</v>
      </c>
    </row>
    <row r="275" spans="7:142" x14ac:dyDescent="0.35">
      <c r="G275" s="372">
        <f ca="1">IFERROR(INDEX('Inflation Rates'!$A$16:$H$138,MATCH('TSP Traditional'!$H275,'Inflation Rates'!$A$16:$A$138,0),6)/INDEX('Inflation Rates'!$A$16:$H$138,MATCH('TSP Traditional'!$H275,'Inflation Rates'!$A$16:$A$138,0)-1,6)-1,G274)</f>
        <v>2.0999999999999908E-2</v>
      </c>
      <c r="H275" s="362">
        <f t="shared" ca="1" si="530"/>
        <v>2286</v>
      </c>
      <c r="I275" s="362">
        <f t="shared" ca="1" si="531"/>
        <v>386</v>
      </c>
      <c r="J275" s="362">
        <v>267</v>
      </c>
      <c r="K275" s="371">
        <f t="shared" ca="1" si="428"/>
        <v>0</v>
      </c>
      <c r="L275" s="359">
        <f t="shared" ca="1" si="480"/>
        <v>0</v>
      </c>
      <c r="M275" s="359">
        <f t="shared" ca="1" si="481"/>
        <v>0</v>
      </c>
      <c r="N275" s="359">
        <f t="shared" ca="1" si="482"/>
        <v>0</v>
      </c>
      <c r="O275" s="359">
        <f t="shared" ca="1" si="483"/>
        <v>0</v>
      </c>
      <c r="P275" s="359">
        <f t="shared" ca="1" si="502"/>
        <v>0</v>
      </c>
      <c r="R275" s="362">
        <f t="shared" ca="1" si="532"/>
        <v>386</v>
      </c>
      <c r="S275" s="362">
        <v>266</v>
      </c>
      <c r="T275" s="371">
        <f t="shared" ca="1" si="533"/>
        <v>0</v>
      </c>
      <c r="U275" s="359">
        <f t="shared" ca="1" si="484"/>
        <v>0</v>
      </c>
      <c r="V275" s="359">
        <f t="shared" ca="1" si="485"/>
        <v>0</v>
      </c>
      <c r="W275" s="359">
        <f t="shared" ca="1" si="486"/>
        <v>0</v>
      </c>
      <c r="X275" s="359">
        <f t="shared" ca="1" si="487"/>
        <v>0</v>
      </c>
      <c r="Y275" s="359">
        <f t="shared" ca="1" si="503"/>
        <v>0</v>
      </c>
      <c r="AA275" s="362">
        <f t="shared" ca="1" si="504"/>
        <v>386</v>
      </c>
      <c r="AB275" s="362">
        <v>267</v>
      </c>
      <c r="AC275" s="371">
        <f t="shared" ca="1" si="505"/>
        <v>0</v>
      </c>
      <c r="AD275" s="359">
        <f t="shared" ca="1" si="429"/>
        <v>0</v>
      </c>
      <c r="AE275" s="359">
        <f t="shared" ca="1" si="430"/>
        <v>0</v>
      </c>
      <c r="AF275" s="359">
        <f t="shared" ca="1" si="431"/>
        <v>0</v>
      </c>
      <c r="AG275" s="359">
        <f t="shared" ca="1" si="432"/>
        <v>0</v>
      </c>
      <c r="AH275" s="359">
        <f t="shared" ca="1" si="488"/>
        <v>0</v>
      </c>
      <c r="AJ275" s="362">
        <f t="shared" ca="1" si="506"/>
        <v>386</v>
      </c>
      <c r="AK275" s="362">
        <v>267</v>
      </c>
      <c r="AL275" s="371">
        <f t="shared" ca="1" si="507"/>
        <v>0</v>
      </c>
      <c r="AM275" s="359">
        <f t="shared" ca="1" si="433"/>
        <v>0</v>
      </c>
      <c r="AN275" s="359">
        <f t="shared" ca="1" si="434"/>
        <v>0</v>
      </c>
      <c r="AO275" s="359">
        <f t="shared" ca="1" si="435"/>
        <v>0</v>
      </c>
      <c r="AP275" s="359">
        <f t="shared" ca="1" si="436"/>
        <v>0</v>
      </c>
      <c r="AQ275" s="359">
        <f t="shared" ca="1" si="489"/>
        <v>0</v>
      </c>
      <c r="AS275" s="362">
        <f t="shared" ca="1" si="508"/>
        <v>386</v>
      </c>
      <c r="AT275" s="362">
        <v>267</v>
      </c>
      <c r="AU275" s="371">
        <f t="shared" ca="1" si="509"/>
        <v>0</v>
      </c>
      <c r="AV275" s="359">
        <f t="shared" ca="1" si="437"/>
        <v>0</v>
      </c>
      <c r="AW275" s="359">
        <f t="shared" ca="1" si="438"/>
        <v>0</v>
      </c>
      <c r="AX275" s="359">
        <f t="shared" ca="1" si="439"/>
        <v>0</v>
      </c>
      <c r="AY275" s="359">
        <f t="shared" ca="1" si="440"/>
        <v>0</v>
      </c>
      <c r="AZ275" s="359">
        <f t="shared" ca="1" si="490"/>
        <v>0</v>
      </c>
      <c r="BB275" s="362">
        <f t="shared" ca="1" si="510"/>
        <v>386</v>
      </c>
      <c r="BC275" s="362">
        <v>267</v>
      </c>
      <c r="BD275" s="371">
        <f t="shared" ca="1" si="511"/>
        <v>0</v>
      </c>
      <c r="BE275" s="359">
        <f t="shared" ca="1" si="441"/>
        <v>0</v>
      </c>
      <c r="BF275" s="359">
        <f t="shared" ca="1" si="442"/>
        <v>0</v>
      </c>
      <c r="BG275" s="359">
        <f t="shared" ca="1" si="443"/>
        <v>0</v>
      </c>
      <c r="BH275" s="359">
        <f t="shared" ca="1" si="444"/>
        <v>0</v>
      </c>
      <c r="BI275" s="359">
        <f t="shared" ca="1" si="491"/>
        <v>0</v>
      </c>
      <c r="BK275" s="362">
        <f t="shared" ca="1" si="512"/>
        <v>386</v>
      </c>
      <c r="BL275" s="362">
        <v>267</v>
      </c>
      <c r="BM275" s="371">
        <f t="shared" ca="1" si="513"/>
        <v>0</v>
      </c>
      <c r="BN275" s="359">
        <f t="shared" ca="1" si="445"/>
        <v>0</v>
      </c>
      <c r="BO275" s="359">
        <f t="shared" ca="1" si="446"/>
        <v>0</v>
      </c>
      <c r="BP275" s="359">
        <f t="shared" ca="1" si="447"/>
        <v>0</v>
      </c>
      <c r="BQ275" s="359">
        <f t="shared" ca="1" si="448"/>
        <v>0</v>
      </c>
      <c r="BR275" s="359">
        <f t="shared" ca="1" si="492"/>
        <v>0</v>
      </c>
      <c r="BT275" s="362">
        <f t="shared" ca="1" si="514"/>
        <v>386</v>
      </c>
      <c r="BU275" s="362">
        <v>267</v>
      </c>
      <c r="BV275" s="371">
        <f t="shared" ca="1" si="515"/>
        <v>0</v>
      </c>
      <c r="BW275" s="359">
        <f t="shared" ca="1" si="449"/>
        <v>0</v>
      </c>
      <c r="BX275" s="359">
        <f t="shared" ca="1" si="450"/>
        <v>0</v>
      </c>
      <c r="BY275" s="359">
        <f t="shared" ca="1" si="451"/>
        <v>0</v>
      </c>
      <c r="BZ275" s="359">
        <f t="shared" ca="1" si="452"/>
        <v>0</v>
      </c>
      <c r="CA275" s="359">
        <f t="shared" ca="1" si="493"/>
        <v>0</v>
      </c>
      <c r="CC275" s="362">
        <f t="shared" ca="1" si="516"/>
        <v>386</v>
      </c>
      <c r="CD275" s="362">
        <v>267</v>
      </c>
      <c r="CE275" s="371">
        <f t="shared" ca="1" si="517"/>
        <v>0</v>
      </c>
      <c r="CF275" s="359">
        <f t="shared" ca="1" si="453"/>
        <v>0</v>
      </c>
      <c r="CG275" s="359">
        <f t="shared" ca="1" si="454"/>
        <v>0</v>
      </c>
      <c r="CH275" s="359">
        <f t="shared" ca="1" si="455"/>
        <v>0</v>
      </c>
      <c r="CI275" s="359">
        <f t="shared" ca="1" si="456"/>
        <v>0</v>
      </c>
      <c r="CJ275" s="359">
        <f t="shared" ca="1" si="494"/>
        <v>0</v>
      </c>
      <c r="CL275" s="362">
        <f t="shared" ca="1" si="518"/>
        <v>386</v>
      </c>
      <c r="CM275" s="362">
        <v>267</v>
      </c>
      <c r="CN275" s="371">
        <f t="shared" ca="1" si="519"/>
        <v>0</v>
      </c>
      <c r="CO275" s="359">
        <f t="shared" ca="1" si="457"/>
        <v>0</v>
      </c>
      <c r="CP275" s="359">
        <f t="shared" ca="1" si="458"/>
        <v>0</v>
      </c>
      <c r="CQ275" s="359">
        <f t="shared" ca="1" si="459"/>
        <v>0</v>
      </c>
      <c r="CR275" s="359">
        <f t="shared" ca="1" si="460"/>
        <v>0</v>
      </c>
      <c r="CS275" s="359">
        <f t="shared" ca="1" si="495"/>
        <v>0</v>
      </c>
      <c r="CU275" s="362">
        <f t="shared" ca="1" si="520"/>
        <v>386</v>
      </c>
      <c r="CV275" s="362">
        <v>267</v>
      </c>
      <c r="CW275" s="371">
        <f t="shared" ca="1" si="521"/>
        <v>0</v>
      </c>
      <c r="CX275" s="359">
        <f t="shared" ca="1" si="461"/>
        <v>0</v>
      </c>
      <c r="CY275" s="359">
        <f t="shared" ca="1" si="462"/>
        <v>0</v>
      </c>
      <c r="CZ275" s="359">
        <f t="shared" ca="1" si="496"/>
        <v>0</v>
      </c>
      <c r="DA275" s="359">
        <f t="shared" ca="1" si="463"/>
        <v>0</v>
      </c>
      <c r="DB275" s="359">
        <f t="shared" ca="1" si="497"/>
        <v>0</v>
      </c>
      <c r="DD275" s="362">
        <f t="shared" ca="1" si="522"/>
        <v>386</v>
      </c>
      <c r="DE275" s="362">
        <v>267</v>
      </c>
      <c r="DF275" s="371">
        <f t="shared" ca="1" si="523"/>
        <v>0</v>
      </c>
      <c r="DG275" s="359">
        <f t="shared" ca="1" si="464"/>
        <v>0</v>
      </c>
      <c r="DH275" s="359">
        <f t="shared" ca="1" si="465"/>
        <v>0</v>
      </c>
      <c r="DI275" s="359">
        <f t="shared" ca="1" si="466"/>
        <v>0</v>
      </c>
      <c r="DJ275" s="359">
        <f t="shared" ca="1" si="467"/>
        <v>0</v>
      </c>
      <c r="DK275" s="359">
        <f t="shared" ca="1" si="498"/>
        <v>0</v>
      </c>
      <c r="DM275" s="362">
        <f t="shared" ca="1" si="524"/>
        <v>386</v>
      </c>
      <c r="DN275" s="362">
        <v>267</v>
      </c>
      <c r="DO275" s="371">
        <f t="shared" ca="1" si="525"/>
        <v>0</v>
      </c>
      <c r="DP275" s="359">
        <f t="shared" ca="1" si="468"/>
        <v>0</v>
      </c>
      <c r="DQ275" s="359">
        <f t="shared" ca="1" si="469"/>
        <v>0</v>
      </c>
      <c r="DR275" s="359">
        <f t="shared" ca="1" si="470"/>
        <v>0</v>
      </c>
      <c r="DS275" s="359">
        <f t="shared" ca="1" si="471"/>
        <v>0</v>
      </c>
      <c r="DT275" s="359">
        <f t="shared" ca="1" si="499"/>
        <v>0</v>
      </c>
      <c r="DV275" s="362">
        <f t="shared" ca="1" si="526"/>
        <v>386</v>
      </c>
      <c r="DW275" s="362">
        <v>267</v>
      </c>
      <c r="DX275" s="371">
        <f t="shared" ca="1" si="527"/>
        <v>0</v>
      </c>
      <c r="DY275" s="359">
        <f t="shared" ca="1" si="472"/>
        <v>0</v>
      </c>
      <c r="DZ275" s="359">
        <f t="shared" ca="1" si="473"/>
        <v>0</v>
      </c>
      <c r="EA275" s="359">
        <f t="shared" ca="1" si="474"/>
        <v>0</v>
      </c>
      <c r="EB275" s="359">
        <f t="shared" ca="1" si="475"/>
        <v>0</v>
      </c>
      <c r="EC275" s="359">
        <f t="shared" ca="1" si="500"/>
        <v>0</v>
      </c>
      <c r="EE275" s="362">
        <f t="shared" ca="1" si="528"/>
        <v>386</v>
      </c>
      <c r="EF275" s="362">
        <v>267</v>
      </c>
      <c r="EG275" s="371">
        <f t="shared" ca="1" si="529"/>
        <v>0</v>
      </c>
      <c r="EH275" s="359">
        <f t="shared" ca="1" si="476"/>
        <v>0</v>
      </c>
      <c r="EI275" s="359">
        <f t="shared" ca="1" si="477"/>
        <v>0</v>
      </c>
      <c r="EJ275" s="359">
        <f t="shared" ca="1" si="478"/>
        <v>0</v>
      </c>
      <c r="EK275" s="359">
        <f t="shared" ca="1" si="479"/>
        <v>0</v>
      </c>
      <c r="EL275" s="359">
        <f t="shared" ca="1" si="501"/>
        <v>0</v>
      </c>
    </row>
    <row r="276" spans="7:142" x14ac:dyDescent="0.35">
      <c r="G276" s="372">
        <f ca="1">IFERROR(INDEX('Inflation Rates'!$A$16:$H$138,MATCH('TSP Traditional'!$H276,'Inflation Rates'!$A$16:$A$138,0),6)/INDEX('Inflation Rates'!$A$16:$H$138,MATCH('TSP Traditional'!$H276,'Inflation Rates'!$A$16:$A$138,0)-1,6)-1,G275)</f>
        <v>2.0999999999999908E-2</v>
      </c>
      <c r="H276" s="362">
        <f t="shared" ca="1" si="530"/>
        <v>2287</v>
      </c>
      <c r="I276" s="362">
        <f t="shared" ca="1" si="531"/>
        <v>387</v>
      </c>
      <c r="J276" s="362">
        <v>268</v>
      </c>
      <c r="K276" s="371">
        <f t="shared" ca="1" si="428"/>
        <v>0</v>
      </c>
      <c r="L276" s="359">
        <f t="shared" ca="1" si="480"/>
        <v>0</v>
      </c>
      <c r="M276" s="359">
        <f t="shared" ca="1" si="481"/>
        <v>0</v>
      </c>
      <c r="N276" s="359">
        <f t="shared" ca="1" si="482"/>
        <v>0</v>
      </c>
      <c r="O276" s="359">
        <f t="shared" ca="1" si="483"/>
        <v>0</v>
      </c>
      <c r="P276" s="359">
        <f t="shared" ca="1" si="502"/>
        <v>0</v>
      </c>
      <c r="R276" s="362">
        <f t="shared" ca="1" si="532"/>
        <v>387</v>
      </c>
      <c r="S276" s="362">
        <v>267</v>
      </c>
      <c r="T276" s="371">
        <f t="shared" ca="1" si="533"/>
        <v>0</v>
      </c>
      <c r="U276" s="359">
        <f t="shared" ca="1" si="484"/>
        <v>0</v>
      </c>
      <c r="V276" s="359">
        <f t="shared" ca="1" si="485"/>
        <v>0</v>
      </c>
      <c r="W276" s="359">
        <f t="shared" ca="1" si="486"/>
        <v>0</v>
      </c>
      <c r="X276" s="359">
        <f t="shared" ca="1" si="487"/>
        <v>0</v>
      </c>
      <c r="Y276" s="359">
        <f t="shared" ca="1" si="503"/>
        <v>0</v>
      </c>
      <c r="AA276" s="362">
        <f t="shared" ca="1" si="504"/>
        <v>387</v>
      </c>
      <c r="AB276" s="362">
        <v>268</v>
      </c>
      <c r="AC276" s="371">
        <f t="shared" ca="1" si="505"/>
        <v>0</v>
      </c>
      <c r="AD276" s="359">
        <f t="shared" ca="1" si="429"/>
        <v>0</v>
      </c>
      <c r="AE276" s="359">
        <f t="shared" ca="1" si="430"/>
        <v>0</v>
      </c>
      <c r="AF276" s="359">
        <f t="shared" ca="1" si="431"/>
        <v>0</v>
      </c>
      <c r="AG276" s="359">
        <f t="shared" ca="1" si="432"/>
        <v>0</v>
      </c>
      <c r="AH276" s="359">
        <f t="shared" ca="1" si="488"/>
        <v>0</v>
      </c>
      <c r="AJ276" s="362">
        <f t="shared" ca="1" si="506"/>
        <v>387</v>
      </c>
      <c r="AK276" s="362">
        <v>268</v>
      </c>
      <c r="AL276" s="371">
        <f t="shared" ca="1" si="507"/>
        <v>0</v>
      </c>
      <c r="AM276" s="359">
        <f t="shared" ca="1" si="433"/>
        <v>0</v>
      </c>
      <c r="AN276" s="359">
        <f t="shared" ca="1" si="434"/>
        <v>0</v>
      </c>
      <c r="AO276" s="359">
        <f t="shared" ca="1" si="435"/>
        <v>0</v>
      </c>
      <c r="AP276" s="359">
        <f t="shared" ca="1" si="436"/>
        <v>0</v>
      </c>
      <c r="AQ276" s="359">
        <f t="shared" ca="1" si="489"/>
        <v>0</v>
      </c>
      <c r="AS276" s="362">
        <f t="shared" ca="1" si="508"/>
        <v>387</v>
      </c>
      <c r="AT276" s="362">
        <v>268</v>
      </c>
      <c r="AU276" s="371">
        <f t="shared" ca="1" si="509"/>
        <v>0</v>
      </c>
      <c r="AV276" s="359">
        <f t="shared" ca="1" si="437"/>
        <v>0</v>
      </c>
      <c r="AW276" s="359">
        <f t="shared" ca="1" si="438"/>
        <v>0</v>
      </c>
      <c r="AX276" s="359">
        <f t="shared" ca="1" si="439"/>
        <v>0</v>
      </c>
      <c r="AY276" s="359">
        <f t="shared" ca="1" si="440"/>
        <v>0</v>
      </c>
      <c r="AZ276" s="359">
        <f t="shared" ca="1" si="490"/>
        <v>0</v>
      </c>
      <c r="BB276" s="362">
        <f t="shared" ca="1" si="510"/>
        <v>387</v>
      </c>
      <c r="BC276" s="362">
        <v>268</v>
      </c>
      <c r="BD276" s="371">
        <f t="shared" ca="1" si="511"/>
        <v>0</v>
      </c>
      <c r="BE276" s="359">
        <f t="shared" ca="1" si="441"/>
        <v>0</v>
      </c>
      <c r="BF276" s="359">
        <f t="shared" ca="1" si="442"/>
        <v>0</v>
      </c>
      <c r="BG276" s="359">
        <f t="shared" ca="1" si="443"/>
        <v>0</v>
      </c>
      <c r="BH276" s="359">
        <f t="shared" ca="1" si="444"/>
        <v>0</v>
      </c>
      <c r="BI276" s="359">
        <f t="shared" ca="1" si="491"/>
        <v>0</v>
      </c>
      <c r="BK276" s="362">
        <f t="shared" ca="1" si="512"/>
        <v>387</v>
      </c>
      <c r="BL276" s="362">
        <v>268</v>
      </c>
      <c r="BM276" s="371">
        <f t="shared" ca="1" si="513"/>
        <v>0</v>
      </c>
      <c r="BN276" s="359">
        <f t="shared" ca="1" si="445"/>
        <v>0</v>
      </c>
      <c r="BO276" s="359">
        <f t="shared" ca="1" si="446"/>
        <v>0</v>
      </c>
      <c r="BP276" s="359">
        <f t="shared" ca="1" si="447"/>
        <v>0</v>
      </c>
      <c r="BQ276" s="359">
        <f t="shared" ca="1" si="448"/>
        <v>0</v>
      </c>
      <c r="BR276" s="359">
        <f t="shared" ca="1" si="492"/>
        <v>0</v>
      </c>
      <c r="BT276" s="362">
        <f t="shared" ca="1" si="514"/>
        <v>387</v>
      </c>
      <c r="BU276" s="362">
        <v>268</v>
      </c>
      <c r="BV276" s="371">
        <f t="shared" ca="1" si="515"/>
        <v>0</v>
      </c>
      <c r="BW276" s="359">
        <f t="shared" ca="1" si="449"/>
        <v>0</v>
      </c>
      <c r="BX276" s="359">
        <f t="shared" ca="1" si="450"/>
        <v>0</v>
      </c>
      <c r="BY276" s="359">
        <f t="shared" ca="1" si="451"/>
        <v>0</v>
      </c>
      <c r="BZ276" s="359">
        <f t="shared" ca="1" si="452"/>
        <v>0</v>
      </c>
      <c r="CA276" s="359">
        <f t="shared" ca="1" si="493"/>
        <v>0</v>
      </c>
      <c r="CC276" s="362">
        <f t="shared" ca="1" si="516"/>
        <v>387</v>
      </c>
      <c r="CD276" s="362">
        <v>268</v>
      </c>
      <c r="CE276" s="371">
        <f t="shared" ca="1" si="517"/>
        <v>0</v>
      </c>
      <c r="CF276" s="359">
        <f t="shared" ca="1" si="453"/>
        <v>0</v>
      </c>
      <c r="CG276" s="359">
        <f t="shared" ca="1" si="454"/>
        <v>0</v>
      </c>
      <c r="CH276" s="359">
        <f t="shared" ca="1" si="455"/>
        <v>0</v>
      </c>
      <c r="CI276" s="359">
        <f t="shared" ca="1" si="456"/>
        <v>0</v>
      </c>
      <c r="CJ276" s="359">
        <f t="shared" ca="1" si="494"/>
        <v>0</v>
      </c>
      <c r="CL276" s="362">
        <f t="shared" ca="1" si="518"/>
        <v>387</v>
      </c>
      <c r="CM276" s="362">
        <v>268</v>
      </c>
      <c r="CN276" s="371">
        <f t="shared" ca="1" si="519"/>
        <v>0</v>
      </c>
      <c r="CO276" s="359">
        <f t="shared" ca="1" si="457"/>
        <v>0</v>
      </c>
      <c r="CP276" s="359">
        <f t="shared" ca="1" si="458"/>
        <v>0</v>
      </c>
      <c r="CQ276" s="359">
        <f t="shared" ca="1" si="459"/>
        <v>0</v>
      </c>
      <c r="CR276" s="359">
        <f t="shared" ca="1" si="460"/>
        <v>0</v>
      </c>
      <c r="CS276" s="359">
        <f t="shared" ca="1" si="495"/>
        <v>0</v>
      </c>
      <c r="CU276" s="362">
        <f t="shared" ca="1" si="520"/>
        <v>387</v>
      </c>
      <c r="CV276" s="362">
        <v>268</v>
      </c>
      <c r="CW276" s="371">
        <f t="shared" ca="1" si="521"/>
        <v>0</v>
      </c>
      <c r="CX276" s="359">
        <f t="shared" ca="1" si="461"/>
        <v>0</v>
      </c>
      <c r="CY276" s="359">
        <f t="shared" ca="1" si="462"/>
        <v>0</v>
      </c>
      <c r="CZ276" s="359">
        <f t="shared" ca="1" si="496"/>
        <v>0</v>
      </c>
      <c r="DA276" s="359">
        <f t="shared" ca="1" si="463"/>
        <v>0</v>
      </c>
      <c r="DB276" s="359">
        <f t="shared" ca="1" si="497"/>
        <v>0</v>
      </c>
      <c r="DD276" s="362">
        <f t="shared" ca="1" si="522"/>
        <v>387</v>
      </c>
      <c r="DE276" s="362">
        <v>268</v>
      </c>
      <c r="DF276" s="371">
        <f t="shared" ca="1" si="523"/>
        <v>0</v>
      </c>
      <c r="DG276" s="359">
        <f t="shared" ca="1" si="464"/>
        <v>0</v>
      </c>
      <c r="DH276" s="359">
        <f t="shared" ca="1" si="465"/>
        <v>0</v>
      </c>
      <c r="DI276" s="359">
        <f t="shared" ca="1" si="466"/>
        <v>0</v>
      </c>
      <c r="DJ276" s="359">
        <f t="shared" ca="1" si="467"/>
        <v>0</v>
      </c>
      <c r="DK276" s="359">
        <f t="shared" ca="1" si="498"/>
        <v>0</v>
      </c>
      <c r="DM276" s="362">
        <f t="shared" ca="1" si="524"/>
        <v>387</v>
      </c>
      <c r="DN276" s="362">
        <v>268</v>
      </c>
      <c r="DO276" s="371">
        <f t="shared" ca="1" si="525"/>
        <v>0</v>
      </c>
      <c r="DP276" s="359">
        <f t="shared" ca="1" si="468"/>
        <v>0</v>
      </c>
      <c r="DQ276" s="359">
        <f t="shared" ca="1" si="469"/>
        <v>0</v>
      </c>
      <c r="DR276" s="359">
        <f t="shared" ca="1" si="470"/>
        <v>0</v>
      </c>
      <c r="DS276" s="359">
        <f t="shared" ca="1" si="471"/>
        <v>0</v>
      </c>
      <c r="DT276" s="359">
        <f t="shared" ca="1" si="499"/>
        <v>0</v>
      </c>
      <c r="DV276" s="362">
        <f t="shared" ca="1" si="526"/>
        <v>387</v>
      </c>
      <c r="DW276" s="362">
        <v>268</v>
      </c>
      <c r="DX276" s="371">
        <f t="shared" ca="1" si="527"/>
        <v>0</v>
      </c>
      <c r="DY276" s="359">
        <f t="shared" ca="1" si="472"/>
        <v>0</v>
      </c>
      <c r="DZ276" s="359">
        <f t="shared" ca="1" si="473"/>
        <v>0</v>
      </c>
      <c r="EA276" s="359">
        <f t="shared" ca="1" si="474"/>
        <v>0</v>
      </c>
      <c r="EB276" s="359">
        <f t="shared" ca="1" si="475"/>
        <v>0</v>
      </c>
      <c r="EC276" s="359">
        <f t="shared" ca="1" si="500"/>
        <v>0</v>
      </c>
      <c r="EE276" s="362">
        <f t="shared" ca="1" si="528"/>
        <v>387</v>
      </c>
      <c r="EF276" s="362">
        <v>268</v>
      </c>
      <c r="EG276" s="371">
        <f t="shared" ca="1" si="529"/>
        <v>0</v>
      </c>
      <c r="EH276" s="359">
        <f t="shared" ca="1" si="476"/>
        <v>0</v>
      </c>
      <c r="EI276" s="359">
        <f t="shared" ca="1" si="477"/>
        <v>0</v>
      </c>
      <c r="EJ276" s="359">
        <f t="shared" ca="1" si="478"/>
        <v>0</v>
      </c>
      <c r="EK276" s="359">
        <f t="shared" ca="1" si="479"/>
        <v>0</v>
      </c>
      <c r="EL276" s="359">
        <f t="shared" ca="1" si="501"/>
        <v>0</v>
      </c>
    </row>
    <row r="277" spans="7:142" x14ac:dyDescent="0.35">
      <c r="G277" s="372">
        <f ca="1">IFERROR(INDEX('Inflation Rates'!$A$16:$H$138,MATCH('TSP Traditional'!$H277,'Inflation Rates'!$A$16:$A$138,0),6)/INDEX('Inflation Rates'!$A$16:$H$138,MATCH('TSP Traditional'!$H277,'Inflation Rates'!$A$16:$A$138,0)-1,6)-1,G276)</f>
        <v>2.0999999999999908E-2</v>
      </c>
      <c r="H277" s="362">
        <f t="shared" ca="1" si="530"/>
        <v>2288</v>
      </c>
      <c r="I277" s="362">
        <f t="shared" ca="1" si="531"/>
        <v>388</v>
      </c>
      <c r="J277" s="362">
        <v>269</v>
      </c>
      <c r="K277" s="371">
        <f t="shared" ca="1" si="428"/>
        <v>0</v>
      </c>
      <c r="L277" s="359">
        <f t="shared" ca="1" si="480"/>
        <v>0</v>
      </c>
      <c r="M277" s="359">
        <f t="shared" ca="1" si="481"/>
        <v>0</v>
      </c>
      <c r="N277" s="359">
        <f t="shared" ca="1" si="482"/>
        <v>0</v>
      </c>
      <c r="O277" s="359">
        <f t="shared" ca="1" si="483"/>
        <v>0</v>
      </c>
      <c r="P277" s="359">
        <f t="shared" ca="1" si="502"/>
        <v>0</v>
      </c>
      <c r="R277" s="362">
        <f t="shared" ca="1" si="532"/>
        <v>388</v>
      </c>
      <c r="S277" s="362">
        <v>268</v>
      </c>
      <c r="T277" s="371">
        <f t="shared" ca="1" si="533"/>
        <v>0</v>
      </c>
      <c r="U277" s="359">
        <f t="shared" ca="1" si="484"/>
        <v>0</v>
      </c>
      <c r="V277" s="359">
        <f t="shared" ca="1" si="485"/>
        <v>0</v>
      </c>
      <c r="W277" s="359">
        <f t="shared" ca="1" si="486"/>
        <v>0</v>
      </c>
      <c r="X277" s="359">
        <f t="shared" ca="1" si="487"/>
        <v>0</v>
      </c>
      <c r="Y277" s="359">
        <f t="shared" ca="1" si="503"/>
        <v>0</v>
      </c>
      <c r="AA277" s="362">
        <f t="shared" ca="1" si="504"/>
        <v>388</v>
      </c>
      <c r="AB277" s="362">
        <v>269</v>
      </c>
      <c r="AC277" s="371">
        <f t="shared" ca="1" si="505"/>
        <v>0</v>
      </c>
      <c r="AD277" s="359">
        <f t="shared" ca="1" si="429"/>
        <v>0</v>
      </c>
      <c r="AE277" s="359">
        <f t="shared" ca="1" si="430"/>
        <v>0</v>
      </c>
      <c r="AF277" s="359">
        <f t="shared" ca="1" si="431"/>
        <v>0</v>
      </c>
      <c r="AG277" s="359">
        <f t="shared" ca="1" si="432"/>
        <v>0</v>
      </c>
      <c r="AH277" s="359">
        <f t="shared" ca="1" si="488"/>
        <v>0</v>
      </c>
      <c r="AJ277" s="362">
        <f t="shared" ca="1" si="506"/>
        <v>388</v>
      </c>
      <c r="AK277" s="362">
        <v>269</v>
      </c>
      <c r="AL277" s="371">
        <f t="shared" ca="1" si="507"/>
        <v>0</v>
      </c>
      <c r="AM277" s="359">
        <f t="shared" ca="1" si="433"/>
        <v>0</v>
      </c>
      <c r="AN277" s="359">
        <f t="shared" ca="1" si="434"/>
        <v>0</v>
      </c>
      <c r="AO277" s="359">
        <f t="shared" ca="1" si="435"/>
        <v>0</v>
      </c>
      <c r="AP277" s="359">
        <f t="shared" ca="1" si="436"/>
        <v>0</v>
      </c>
      <c r="AQ277" s="359">
        <f t="shared" ca="1" si="489"/>
        <v>0</v>
      </c>
      <c r="AS277" s="362">
        <f t="shared" ca="1" si="508"/>
        <v>388</v>
      </c>
      <c r="AT277" s="362">
        <v>269</v>
      </c>
      <c r="AU277" s="371">
        <f t="shared" ca="1" si="509"/>
        <v>0</v>
      </c>
      <c r="AV277" s="359">
        <f t="shared" ca="1" si="437"/>
        <v>0</v>
      </c>
      <c r="AW277" s="359">
        <f t="shared" ca="1" si="438"/>
        <v>0</v>
      </c>
      <c r="AX277" s="359">
        <f t="shared" ca="1" si="439"/>
        <v>0</v>
      </c>
      <c r="AY277" s="359">
        <f t="shared" ca="1" si="440"/>
        <v>0</v>
      </c>
      <c r="AZ277" s="359">
        <f t="shared" ca="1" si="490"/>
        <v>0</v>
      </c>
      <c r="BB277" s="362">
        <f t="shared" ca="1" si="510"/>
        <v>388</v>
      </c>
      <c r="BC277" s="362">
        <v>269</v>
      </c>
      <c r="BD277" s="371">
        <f t="shared" ca="1" si="511"/>
        <v>0</v>
      </c>
      <c r="BE277" s="359">
        <f t="shared" ca="1" si="441"/>
        <v>0</v>
      </c>
      <c r="BF277" s="359">
        <f t="shared" ca="1" si="442"/>
        <v>0</v>
      </c>
      <c r="BG277" s="359">
        <f t="shared" ca="1" si="443"/>
        <v>0</v>
      </c>
      <c r="BH277" s="359">
        <f t="shared" ca="1" si="444"/>
        <v>0</v>
      </c>
      <c r="BI277" s="359">
        <f t="shared" ca="1" si="491"/>
        <v>0</v>
      </c>
      <c r="BK277" s="362">
        <f t="shared" ca="1" si="512"/>
        <v>388</v>
      </c>
      <c r="BL277" s="362">
        <v>269</v>
      </c>
      <c r="BM277" s="371">
        <f t="shared" ca="1" si="513"/>
        <v>0</v>
      </c>
      <c r="BN277" s="359">
        <f t="shared" ca="1" si="445"/>
        <v>0</v>
      </c>
      <c r="BO277" s="359">
        <f t="shared" ca="1" si="446"/>
        <v>0</v>
      </c>
      <c r="BP277" s="359">
        <f t="shared" ca="1" si="447"/>
        <v>0</v>
      </c>
      <c r="BQ277" s="359">
        <f t="shared" ca="1" si="448"/>
        <v>0</v>
      </c>
      <c r="BR277" s="359">
        <f t="shared" ca="1" si="492"/>
        <v>0</v>
      </c>
      <c r="BT277" s="362">
        <f t="shared" ca="1" si="514"/>
        <v>388</v>
      </c>
      <c r="BU277" s="362">
        <v>269</v>
      </c>
      <c r="BV277" s="371">
        <f t="shared" ca="1" si="515"/>
        <v>0</v>
      </c>
      <c r="BW277" s="359">
        <f t="shared" ca="1" si="449"/>
        <v>0</v>
      </c>
      <c r="BX277" s="359">
        <f t="shared" ca="1" si="450"/>
        <v>0</v>
      </c>
      <c r="BY277" s="359">
        <f t="shared" ca="1" si="451"/>
        <v>0</v>
      </c>
      <c r="BZ277" s="359">
        <f t="shared" ca="1" si="452"/>
        <v>0</v>
      </c>
      <c r="CA277" s="359">
        <f t="shared" ca="1" si="493"/>
        <v>0</v>
      </c>
      <c r="CC277" s="362">
        <f t="shared" ca="1" si="516"/>
        <v>388</v>
      </c>
      <c r="CD277" s="362">
        <v>269</v>
      </c>
      <c r="CE277" s="371">
        <f t="shared" ca="1" si="517"/>
        <v>0</v>
      </c>
      <c r="CF277" s="359">
        <f t="shared" ca="1" si="453"/>
        <v>0</v>
      </c>
      <c r="CG277" s="359">
        <f t="shared" ca="1" si="454"/>
        <v>0</v>
      </c>
      <c r="CH277" s="359">
        <f t="shared" ca="1" si="455"/>
        <v>0</v>
      </c>
      <c r="CI277" s="359">
        <f t="shared" ca="1" si="456"/>
        <v>0</v>
      </c>
      <c r="CJ277" s="359">
        <f t="shared" ca="1" si="494"/>
        <v>0</v>
      </c>
      <c r="CL277" s="362">
        <f t="shared" ca="1" si="518"/>
        <v>388</v>
      </c>
      <c r="CM277" s="362">
        <v>269</v>
      </c>
      <c r="CN277" s="371">
        <f t="shared" ca="1" si="519"/>
        <v>0</v>
      </c>
      <c r="CO277" s="359">
        <f t="shared" ca="1" si="457"/>
        <v>0</v>
      </c>
      <c r="CP277" s="359">
        <f t="shared" ca="1" si="458"/>
        <v>0</v>
      </c>
      <c r="CQ277" s="359">
        <f t="shared" ca="1" si="459"/>
        <v>0</v>
      </c>
      <c r="CR277" s="359">
        <f t="shared" ca="1" si="460"/>
        <v>0</v>
      </c>
      <c r="CS277" s="359">
        <f t="shared" ca="1" si="495"/>
        <v>0</v>
      </c>
      <c r="CU277" s="362">
        <f t="shared" ca="1" si="520"/>
        <v>388</v>
      </c>
      <c r="CV277" s="362">
        <v>269</v>
      </c>
      <c r="CW277" s="371">
        <f t="shared" ca="1" si="521"/>
        <v>0</v>
      </c>
      <c r="CX277" s="359">
        <f t="shared" ca="1" si="461"/>
        <v>0</v>
      </c>
      <c r="CY277" s="359">
        <f t="shared" ca="1" si="462"/>
        <v>0</v>
      </c>
      <c r="CZ277" s="359">
        <f t="shared" ca="1" si="496"/>
        <v>0</v>
      </c>
      <c r="DA277" s="359">
        <f t="shared" ca="1" si="463"/>
        <v>0</v>
      </c>
      <c r="DB277" s="359">
        <f t="shared" ca="1" si="497"/>
        <v>0</v>
      </c>
      <c r="DD277" s="362">
        <f t="shared" ca="1" si="522"/>
        <v>388</v>
      </c>
      <c r="DE277" s="362">
        <v>269</v>
      </c>
      <c r="DF277" s="371">
        <f t="shared" ca="1" si="523"/>
        <v>0</v>
      </c>
      <c r="DG277" s="359">
        <f t="shared" ca="1" si="464"/>
        <v>0</v>
      </c>
      <c r="DH277" s="359">
        <f t="shared" ca="1" si="465"/>
        <v>0</v>
      </c>
      <c r="DI277" s="359">
        <f t="shared" ca="1" si="466"/>
        <v>0</v>
      </c>
      <c r="DJ277" s="359">
        <f t="shared" ca="1" si="467"/>
        <v>0</v>
      </c>
      <c r="DK277" s="359">
        <f t="shared" ca="1" si="498"/>
        <v>0</v>
      </c>
      <c r="DM277" s="362">
        <f t="shared" ca="1" si="524"/>
        <v>388</v>
      </c>
      <c r="DN277" s="362">
        <v>269</v>
      </c>
      <c r="DO277" s="371">
        <f t="shared" ca="1" si="525"/>
        <v>0</v>
      </c>
      <c r="DP277" s="359">
        <f t="shared" ca="1" si="468"/>
        <v>0</v>
      </c>
      <c r="DQ277" s="359">
        <f t="shared" ca="1" si="469"/>
        <v>0</v>
      </c>
      <c r="DR277" s="359">
        <f t="shared" ca="1" si="470"/>
        <v>0</v>
      </c>
      <c r="DS277" s="359">
        <f t="shared" ca="1" si="471"/>
        <v>0</v>
      </c>
      <c r="DT277" s="359">
        <f t="shared" ca="1" si="499"/>
        <v>0</v>
      </c>
      <c r="DV277" s="362">
        <f t="shared" ca="1" si="526"/>
        <v>388</v>
      </c>
      <c r="DW277" s="362">
        <v>269</v>
      </c>
      <c r="DX277" s="371">
        <f t="shared" ca="1" si="527"/>
        <v>0</v>
      </c>
      <c r="DY277" s="359">
        <f t="shared" ca="1" si="472"/>
        <v>0</v>
      </c>
      <c r="DZ277" s="359">
        <f t="shared" ca="1" si="473"/>
        <v>0</v>
      </c>
      <c r="EA277" s="359">
        <f t="shared" ca="1" si="474"/>
        <v>0</v>
      </c>
      <c r="EB277" s="359">
        <f t="shared" ca="1" si="475"/>
        <v>0</v>
      </c>
      <c r="EC277" s="359">
        <f t="shared" ca="1" si="500"/>
        <v>0</v>
      </c>
      <c r="EE277" s="362">
        <f t="shared" ca="1" si="528"/>
        <v>388</v>
      </c>
      <c r="EF277" s="362">
        <v>269</v>
      </c>
      <c r="EG277" s="371">
        <f t="shared" ca="1" si="529"/>
        <v>0</v>
      </c>
      <c r="EH277" s="359">
        <f t="shared" ca="1" si="476"/>
        <v>0</v>
      </c>
      <c r="EI277" s="359">
        <f t="shared" ca="1" si="477"/>
        <v>0</v>
      </c>
      <c r="EJ277" s="359">
        <f t="shared" ca="1" si="478"/>
        <v>0</v>
      </c>
      <c r="EK277" s="359">
        <f t="shared" ca="1" si="479"/>
        <v>0</v>
      </c>
      <c r="EL277" s="359">
        <f t="shared" ca="1" si="501"/>
        <v>0</v>
      </c>
    </row>
    <row r="278" spans="7:142" x14ac:dyDescent="0.35">
      <c r="G278" s="372">
        <f ca="1">IFERROR(INDEX('Inflation Rates'!$A$16:$H$138,MATCH('TSP Traditional'!$H278,'Inflation Rates'!$A$16:$A$138,0),6)/INDEX('Inflation Rates'!$A$16:$H$138,MATCH('TSP Traditional'!$H278,'Inflation Rates'!$A$16:$A$138,0)-1,6)-1,G277)</f>
        <v>2.0999999999999908E-2</v>
      </c>
      <c r="H278" s="362">
        <f t="shared" ca="1" si="530"/>
        <v>2289</v>
      </c>
      <c r="I278" s="362">
        <f t="shared" ca="1" si="531"/>
        <v>389</v>
      </c>
      <c r="J278" s="362">
        <v>270</v>
      </c>
      <c r="K278" s="371">
        <f t="shared" ca="1" si="428"/>
        <v>0</v>
      </c>
      <c r="L278" s="359">
        <f t="shared" ca="1" si="480"/>
        <v>0</v>
      </c>
      <c r="M278" s="359">
        <f t="shared" ca="1" si="481"/>
        <v>0</v>
      </c>
      <c r="N278" s="359">
        <f t="shared" ca="1" si="482"/>
        <v>0</v>
      </c>
      <c r="O278" s="359">
        <f t="shared" ca="1" si="483"/>
        <v>0</v>
      </c>
      <c r="P278" s="359">
        <f t="shared" ca="1" si="502"/>
        <v>0</v>
      </c>
      <c r="R278" s="362">
        <f t="shared" ca="1" si="532"/>
        <v>389</v>
      </c>
      <c r="S278" s="362">
        <v>269</v>
      </c>
      <c r="T278" s="371">
        <f t="shared" ca="1" si="533"/>
        <v>0</v>
      </c>
      <c r="U278" s="359">
        <f t="shared" ca="1" si="484"/>
        <v>0</v>
      </c>
      <c r="V278" s="359">
        <f t="shared" ca="1" si="485"/>
        <v>0</v>
      </c>
      <c r="W278" s="359">
        <f t="shared" ca="1" si="486"/>
        <v>0</v>
      </c>
      <c r="X278" s="359">
        <f t="shared" ca="1" si="487"/>
        <v>0</v>
      </c>
      <c r="Y278" s="359">
        <f t="shared" ca="1" si="503"/>
        <v>0</v>
      </c>
      <c r="AA278" s="362">
        <f t="shared" ca="1" si="504"/>
        <v>389</v>
      </c>
      <c r="AB278" s="362">
        <v>270</v>
      </c>
      <c r="AC278" s="371">
        <f t="shared" ca="1" si="505"/>
        <v>0</v>
      </c>
      <c r="AD278" s="359">
        <f t="shared" ca="1" si="429"/>
        <v>0</v>
      </c>
      <c r="AE278" s="359">
        <f t="shared" ca="1" si="430"/>
        <v>0</v>
      </c>
      <c r="AF278" s="359">
        <f t="shared" ca="1" si="431"/>
        <v>0</v>
      </c>
      <c r="AG278" s="359">
        <f t="shared" ca="1" si="432"/>
        <v>0</v>
      </c>
      <c r="AH278" s="359">
        <f t="shared" ca="1" si="488"/>
        <v>0</v>
      </c>
      <c r="AJ278" s="362">
        <f t="shared" ca="1" si="506"/>
        <v>389</v>
      </c>
      <c r="AK278" s="362">
        <v>270</v>
      </c>
      <c r="AL278" s="371">
        <f t="shared" ca="1" si="507"/>
        <v>0</v>
      </c>
      <c r="AM278" s="359">
        <f t="shared" ca="1" si="433"/>
        <v>0</v>
      </c>
      <c r="AN278" s="359">
        <f t="shared" ca="1" si="434"/>
        <v>0</v>
      </c>
      <c r="AO278" s="359">
        <f t="shared" ca="1" si="435"/>
        <v>0</v>
      </c>
      <c r="AP278" s="359">
        <f t="shared" ca="1" si="436"/>
        <v>0</v>
      </c>
      <c r="AQ278" s="359">
        <f t="shared" ca="1" si="489"/>
        <v>0</v>
      </c>
      <c r="AS278" s="362">
        <f t="shared" ca="1" si="508"/>
        <v>389</v>
      </c>
      <c r="AT278" s="362">
        <v>270</v>
      </c>
      <c r="AU278" s="371">
        <f t="shared" ca="1" si="509"/>
        <v>0</v>
      </c>
      <c r="AV278" s="359">
        <f t="shared" ca="1" si="437"/>
        <v>0</v>
      </c>
      <c r="AW278" s="359">
        <f t="shared" ca="1" si="438"/>
        <v>0</v>
      </c>
      <c r="AX278" s="359">
        <f t="shared" ca="1" si="439"/>
        <v>0</v>
      </c>
      <c r="AY278" s="359">
        <f t="shared" ca="1" si="440"/>
        <v>0</v>
      </c>
      <c r="AZ278" s="359">
        <f t="shared" ca="1" si="490"/>
        <v>0</v>
      </c>
      <c r="BB278" s="362">
        <f t="shared" ca="1" si="510"/>
        <v>389</v>
      </c>
      <c r="BC278" s="362">
        <v>270</v>
      </c>
      <c r="BD278" s="371">
        <f t="shared" ca="1" si="511"/>
        <v>0</v>
      </c>
      <c r="BE278" s="359">
        <f t="shared" ca="1" si="441"/>
        <v>0</v>
      </c>
      <c r="BF278" s="359">
        <f t="shared" ca="1" si="442"/>
        <v>0</v>
      </c>
      <c r="BG278" s="359">
        <f t="shared" ca="1" si="443"/>
        <v>0</v>
      </c>
      <c r="BH278" s="359">
        <f t="shared" ca="1" si="444"/>
        <v>0</v>
      </c>
      <c r="BI278" s="359">
        <f t="shared" ca="1" si="491"/>
        <v>0</v>
      </c>
      <c r="BK278" s="362">
        <f t="shared" ca="1" si="512"/>
        <v>389</v>
      </c>
      <c r="BL278" s="362">
        <v>270</v>
      </c>
      <c r="BM278" s="371">
        <f t="shared" ca="1" si="513"/>
        <v>0</v>
      </c>
      <c r="BN278" s="359">
        <f t="shared" ca="1" si="445"/>
        <v>0</v>
      </c>
      <c r="BO278" s="359">
        <f t="shared" ca="1" si="446"/>
        <v>0</v>
      </c>
      <c r="BP278" s="359">
        <f t="shared" ca="1" si="447"/>
        <v>0</v>
      </c>
      <c r="BQ278" s="359">
        <f t="shared" ca="1" si="448"/>
        <v>0</v>
      </c>
      <c r="BR278" s="359">
        <f t="shared" ca="1" si="492"/>
        <v>0</v>
      </c>
      <c r="BT278" s="362">
        <f t="shared" ca="1" si="514"/>
        <v>389</v>
      </c>
      <c r="BU278" s="362">
        <v>270</v>
      </c>
      <c r="BV278" s="371">
        <f t="shared" ca="1" si="515"/>
        <v>0</v>
      </c>
      <c r="BW278" s="359">
        <f t="shared" ca="1" si="449"/>
        <v>0</v>
      </c>
      <c r="BX278" s="359">
        <f t="shared" ca="1" si="450"/>
        <v>0</v>
      </c>
      <c r="BY278" s="359">
        <f t="shared" ca="1" si="451"/>
        <v>0</v>
      </c>
      <c r="BZ278" s="359">
        <f t="shared" ca="1" si="452"/>
        <v>0</v>
      </c>
      <c r="CA278" s="359">
        <f t="shared" ca="1" si="493"/>
        <v>0</v>
      </c>
      <c r="CC278" s="362">
        <f t="shared" ca="1" si="516"/>
        <v>389</v>
      </c>
      <c r="CD278" s="362">
        <v>270</v>
      </c>
      <c r="CE278" s="371">
        <f t="shared" ca="1" si="517"/>
        <v>0</v>
      </c>
      <c r="CF278" s="359">
        <f t="shared" ca="1" si="453"/>
        <v>0</v>
      </c>
      <c r="CG278" s="359">
        <f t="shared" ca="1" si="454"/>
        <v>0</v>
      </c>
      <c r="CH278" s="359">
        <f t="shared" ca="1" si="455"/>
        <v>0</v>
      </c>
      <c r="CI278" s="359">
        <f t="shared" ca="1" si="456"/>
        <v>0</v>
      </c>
      <c r="CJ278" s="359">
        <f t="shared" ca="1" si="494"/>
        <v>0</v>
      </c>
      <c r="CL278" s="362">
        <f t="shared" ca="1" si="518"/>
        <v>389</v>
      </c>
      <c r="CM278" s="362">
        <v>270</v>
      </c>
      <c r="CN278" s="371">
        <f t="shared" ca="1" si="519"/>
        <v>0</v>
      </c>
      <c r="CO278" s="359">
        <f t="shared" ca="1" si="457"/>
        <v>0</v>
      </c>
      <c r="CP278" s="359">
        <f t="shared" ca="1" si="458"/>
        <v>0</v>
      </c>
      <c r="CQ278" s="359">
        <f t="shared" ca="1" si="459"/>
        <v>0</v>
      </c>
      <c r="CR278" s="359">
        <f t="shared" ca="1" si="460"/>
        <v>0</v>
      </c>
      <c r="CS278" s="359">
        <f t="shared" ca="1" si="495"/>
        <v>0</v>
      </c>
      <c r="CU278" s="362">
        <f t="shared" ca="1" si="520"/>
        <v>389</v>
      </c>
      <c r="CV278" s="362">
        <v>270</v>
      </c>
      <c r="CW278" s="371">
        <f t="shared" ca="1" si="521"/>
        <v>0</v>
      </c>
      <c r="CX278" s="359">
        <f t="shared" ca="1" si="461"/>
        <v>0</v>
      </c>
      <c r="CY278" s="359">
        <f t="shared" ca="1" si="462"/>
        <v>0</v>
      </c>
      <c r="CZ278" s="359">
        <f t="shared" ca="1" si="496"/>
        <v>0</v>
      </c>
      <c r="DA278" s="359">
        <f t="shared" ca="1" si="463"/>
        <v>0</v>
      </c>
      <c r="DB278" s="359">
        <f t="shared" ca="1" si="497"/>
        <v>0</v>
      </c>
      <c r="DD278" s="362">
        <f t="shared" ca="1" si="522"/>
        <v>389</v>
      </c>
      <c r="DE278" s="362">
        <v>270</v>
      </c>
      <c r="DF278" s="371">
        <f t="shared" ca="1" si="523"/>
        <v>0</v>
      </c>
      <c r="DG278" s="359">
        <f t="shared" ca="1" si="464"/>
        <v>0</v>
      </c>
      <c r="DH278" s="359">
        <f t="shared" ca="1" si="465"/>
        <v>0</v>
      </c>
      <c r="DI278" s="359">
        <f t="shared" ca="1" si="466"/>
        <v>0</v>
      </c>
      <c r="DJ278" s="359">
        <f t="shared" ca="1" si="467"/>
        <v>0</v>
      </c>
      <c r="DK278" s="359">
        <f t="shared" ca="1" si="498"/>
        <v>0</v>
      </c>
      <c r="DM278" s="362">
        <f t="shared" ca="1" si="524"/>
        <v>389</v>
      </c>
      <c r="DN278" s="362">
        <v>270</v>
      </c>
      <c r="DO278" s="371">
        <f t="shared" ca="1" si="525"/>
        <v>0</v>
      </c>
      <c r="DP278" s="359">
        <f t="shared" ca="1" si="468"/>
        <v>0</v>
      </c>
      <c r="DQ278" s="359">
        <f t="shared" ca="1" si="469"/>
        <v>0</v>
      </c>
      <c r="DR278" s="359">
        <f t="shared" ca="1" si="470"/>
        <v>0</v>
      </c>
      <c r="DS278" s="359">
        <f t="shared" ca="1" si="471"/>
        <v>0</v>
      </c>
      <c r="DT278" s="359">
        <f t="shared" ca="1" si="499"/>
        <v>0</v>
      </c>
      <c r="DV278" s="362">
        <f t="shared" ca="1" si="526"/>
        <v>389</v>
      </c>
      <c r="DW278" s="362">
        <v>270</v>
      </c>
      <c r="DX278" s="371">
        <f t="shared" ca="1" si="527"/>
        <v>0</v>
      </c>
      <c r="DY278" s="359">
        <f t="shared" ca="1" si="472"/>
        <v>0</v>
      </c>
      <c r="DZ278" s="359">
        <f t="shared" ca="1" si="473"/>
        <v>0</v>
      </c>
      <c r="EA278" s="359">
        <f t="shared" ca="1" si="474"/>
        <v>0</v>
      </c>
      <c r="EB278" s="359">
        <f t="shared" ca="1" si="475"/>
        <v>0</v>
      </c>
      <c r="EC278" s="359">
        <f t="shared" ca="1" si="500"/>
        <v>0</v>
      </c>
      <c r="EE278" s="362">
        <f t="shared" ca="1" si="528"/>
        <v>389</v>
      </c>
      <c r="EF278" s="362">
        <v>270</v>
      </c>
      <c r="EG278" s="371">
        <f t="shared" ca="1" si="529"/>
        <v>0</v>
      </c>
      <c r="EH278" s="359">
        <f t="shared" ca="1" si="476"/>
        <v>0</v>
      </c>
      <c r="EI278" s="359">
        <f t="shared" ca="1" si="477"/>
        <v>0</v>
      </c>
      <c r="EJ278" s="359">
        <f t="shared" ca="1" si="478"/>
        <v>0</v>
      </c>
      <c r="EK278" s="359">
        <f t="shared" ca="1" si="479"/>
        <v>0</v>
      </c>
      <c r="EL278" s="359">
        <f t="shared" ca="1" si="501"/>
        <v>0</v>
      </c>
    </row>
    <row r="279" spans="7:142" x14ac:dyDescent="0.35">
      <c r="G279" s="372">
        <f ca="1">IFERROR(INDEX('Inflation Rates'!$A$16:$H$138,MATCH('TSP Traditional'!$H279,'Inflation Rates'!$A$16:$A$138,0),6)/INDEX('Inflation Rates'!$A$16:$H$138,MATCH('TSP Traditional'!$H279,'Inflation Rates'!$A$16:$A$138,0)-1,6)-1,G278)</f>
        <v>2.0999999999999908E-2</v>
      </c>
      <c r="H279" s="362">
        <f t="shared" ca="1" si="530"/>
        <v>2290</v>
      </c>
      <c r="I279" s="362">
        <f t="shared" ca="1" si="531"/>
        <v>390</v>
      </c>
      <c r="J279" s="362">
        <v>271</v>
      </c>
      <c r="K279" s="371">
        <f t="shared" ca="1" si="428"/>
        <v>0</v>
      </c>
      <c r="L279" s="359">
        <f t="shared" ca="1" si="480"/>
        <v>0</v>
      </c>
      <c r="M279" s="359">
        <f t="shared" ca="1" si="481"/>
        <v>0</v>
      </c>
      <c r="N279" s="359">
        <f t="shared" ca="1" si="482"/>
        <v>0</v>
      </c>
      <c r="O279" s="359">
        <f t="shared" ca="1" si="483"/>
        <v>0</v>
      </c>
      <c r="P279" s="359">
        <f t="shared" ca="1" si="502"/>
        <v>0</v>
      </c>
      <c r="R279" s="362">
        <f t="shared" ca="1" si="532"/>
        <v>390</v>
      </c>
      <c r="S279" s="362">
        <v>270</v>
      </c>
      <c r="T279" s="371">
        <f t="shared" ca="1" si="533"/>
        <v>0</v>
      </c>
      <c r="U279" s="359">
        <f t="shared" ca="1" si="484"/>
        <v>0</v>
      </c>
      <c r="V279" s="359">
        <f t="shared" ca="1" si="485"/>
        <v>0</v>
      </c>
      <c r="W279" s="359">
        <f t="shared" ca="1" si="486"/>
        <v>0</v>
      </c>
      <c r="X279" s="359">
        <f t="shared" ca="1" si="487"/>
        <v>0</v>
      </c>
      <c r="Y279" s="359">
        <f t="shared" ca="1" si="503"/>
        <v>0</v>
      </c>
      <c r="AA279" s="362">
        <f t="shared" ca="1" si="504"/>
        <v>390</v>
      </c>
      <c r="AB279" s="362">
        <v>271</v>
      </c>
      <c r="AC279" s="371">
        <f t="shared" ca="1" si="505"/>
        <v>0</v>
      </c>
      <c r="AD279" s="359">
        <f t="shared" ca="1" si="429"/>
        <v>0</v>
      </c>
      <c r="AE279" s="359">
        <f t="shared" ca="1" si="430"/>
        <v>0</v>
      </c>
      <c r="AF279" s="359">
        <f t="shared" ca="1" si="431"/>
        <v>0</v>
      </c>
      <c r="AG279" s="359">
        <f t="shared" ca="1" si="432"/>
        <v>0</v>
      </c>
      <c r="AH279" s="359">
        <f t="shared" ca="1" si="488"/>
        <v>0</v>
      </c>
      <c r="AJ279" s="362">
        <f t="shared" ca="1" si="506"/>
        <v>390</v>
      </c>
      <c r="AK279" s="362">
        <v>271</v>
      </c>
      <c r="AL279" s="371">
        <f t="shared" ca="1" si="507"/>
        <v>0</v>
      </c>
      <c r="AM279" s="359">
        <f t="shared" ca="1" si="433"/>
        <v>0</v>
      </c>
      <c r="AN279" s="359">
        <f t="shared" ca="1" si="434"/>
        <v>0</v>
      </c>
      <c r="AO279" s="359">
        <f t="shared" ca="1" si="435"/>
        <v>0</v>
      </c>
      <c r="AP279" s="359">
        <f t="shared" ca="1" si="436"/>
        <v>0</v>
      </c>
      <c r="AQ279" s="359">
        <f t="shared" ca="1" si="489"/>
        <v>0</v>
      </c>
      <c r="AS279" s="362">
        <f t="shared" ca="1" si="508"/>
        <v>390</v>
      </c>
      <c r="AT279" s="362">
        <v>271</v>
      </c>
      <c r="AU279" s="371">
        <f t="shared" ca="1" si="509"/>
        <v>0</v>
      </c>
      <c r="AV279" s="359">
        <f t="shared" ca="1" si="437"/>
        <v>0</v>
      </c>
      <c r="AW279" s="359">
        <f t="shared" ca="1" si="438"/>
        <v>0</v>
      </c>
      <c r="AX279" s="359">
        <f t="shared" ca="1" si="439"/>
        <v>0</v>
      </c>
      <c r="AY279" s="359">
        <f t="shared" ca="1" si="440"/>
        <v>0</v>
      </c>
      <c r="AZ279" s="359">
        <f t="shared" ca="1" si="490"/>
        <v>0</v>
      </c>
      <c r="BB279" s="362">
        <f t="shared" ca="1" si="510"/>
        <v>390</v>
      </c>
      <c r="BC279" s="362">
        <v>271</v>
      </c>
      <c r="BD279" s="371">
        <f t="shared" ca="1" si="511"/>
        <v>0</v>
      </c>
      <c r="BE279" s="359">
        <f t="shared" ca="1" si="441"/>
        <v>0</v>
      </c>
      <c r="BF279" s="359">
        <f t="shared" ca="1" si="442"/>
        <v>0</v>
      </c>
      <c r="BG279" s="359">
        <f t="shared" ca="1" si="443"/>
        <v>0</v>
      </c>
      <c r="BH279" s="359">
        <f t="shared" ca="1" si="444"/>
        <v>0</v>
      </c>
      <c r="BI279" s="359">
        <f t="shared" ca="1" si="491"/>
        <v>0</v>
      </c>
      <c r="BK279" s="362">
        <f t="shared" ca="1" si="512"/>
        <v>390</v>
      </c>
      <c r="BL279" s="362">
        <v>271</v>
      </c>
      <c r="BM279" s="371">
        <f t="shared" ca="1" si="513"/>
        <v>0</v>
      </c>
      <c r="BN279" s="359">
        <f t="shared" ca="1" si="445"/>
        <v>0</v>
      </c>
      <c r="BO279" s="359">
        <f t="shared" ca="1" si="446"/>
        <v>0</v>
      </c>
      <c r="BP279" s="359">
        <f t="shared" ca="1" si="447"/>
        <v>0</v>
      </c>
      <c r="BQ279" s="359">
        <f t="shared" ca="1" si="448"/>
        <v>0</v>
      </c>
      <c r="BR279" s="359">
        <f t="shared" ca="1" si="492"/>
        <v>0</v>
      </c>
      <c r="BT279" s="362">
        <f t="shared" ca="1" si="514"/>
        <v>390</v>
      </c>
      <c r="BU279" s="362">
        <v>271</v>
      </c>
      <c r="BV279" s="371">
        <f t="shared" ca="1" si="515"/>
        <v>0</v>
      </c>
      <c r="BW279" s="359">
        <f t="shared" ca="1" si="449"/>
        <v>0</v>
      </c>
      <c r="BX279" s="359">
        <f t="shared" ca="1" si="450"/>
        <v>0</v>
      </c>
      <c r="BY279" s="359">
        <f t="shared" ca="1" si="451"/>
        <v>0</v>
      </c>
      <c r="BZ279" s="359">
        <f t="shared" ca="1" si="452"/>
        <v>0</v>
      </c>
      <c r="CA279" s="359">
        <f t="shared" ca="1" si="493"/>
        <v>0</v>
      </c>
      <c r="CC279" s="362">
        <f t="shared" ca="1" si="516"/>
        <v>390</v>
      </c>
      <c r="CD279" s="362">
        <v>271</v>
      </c>
      <c r="CE279" s="371">
        <f t="shared" ca="1" si="517"/>
        <v>0</v>
      </c>
      <c r="CF279" s="359">
        <f t="shared" ca="1" si="453"/>
        <v>0</v>
      </c>
      <c r="CG279" s="359">
        <f t="shared" ca="1" si="454"/>
        <v>0</v>
      </c>
      <c r="CH279" s="359">
        <f t="shared" ca="1" si="455"/>
        <v>0</v>
      </c>
      <c r="CI279" s="359">
        <f t="shared" ca="1" si="456"/>
        <v>0</v>
      </c>
      <c r="CJ279" s="359">
        <f t="shared" ca="1" si="494"/>
        <v>0</v>
      </c>
      <c r="CL279" s="362">
        <f t="shared" ca="1" si="518"/>
        <v>390</v>
      </c>
      <c r="CM279" s="362">
        <v>271</v>
      </c>
      <c r="CN279" s="371">
        <f t="shared" ca="1" si="519"/>
        <v>0</v>
      </c>
      <c r="CO279" s="359">
        <f t="shared" ca="1" si="457"/>
        <v>0</v>
      </c>
      <c r="CP279" s="359">
        <f t="shared" ca="1" si="458"/>
        <v>0</v>
      </c>
      <c r="CQ279" s="359">
        <f t="shared" ca="1" si="459"/>
        <v>0</v>
      </c>
      <c r="CR279" s="359">
        <f t="shared" ca="1" si="460"/>
        <v>0</v>
      </c>
      <c r="CS279" s="359">
        <f t="shared" ca="1" si="495"/>
        <v>0</v>
      </c>
      <c r="CU279" s="362">
        <f t="shared" ca="1" si="520"/>
        <v>390</v>
      </c>
      <c r="CV279" s="362">
        <v>271</v>
      </c>
      <c r="CW279" s="371">
        <f t="shared" ca="1" si="521"/>
        <v>0</v>
      </c>
      <c r="CX279" s="359">
        <f t="shared" ca="1" si="461"/>
        <v>0</v>
      </c>
      <c r="CY279" s="359">
        <f t="shared" ca="1" si="462"/>
        <v>0</v>
      </c>
      <c r="CZ279" s="359">
        <f t="shared" ca="1" si="496"/>
        <v>0</v>
      </c>
      <c r="DA279" s="359">
        <f t="shared" ca="1" si="463"/>
        <v>0</v>
      </c>
      <c r="DB279" s="359">
        <f t="shared" ca="1" si="497"/>
        <v>0</v>
      </c>
      <c r="DD279" s="362">
        <f t="shared" ca="1" si="522"/>
        <v>390</v>
      </c>
      <c r="DE279" s="362">
        <v>271</v>
      </c>
      <c r="DF279" s="371">
        <f t="shared" ca="1" si="523"/>
        <v>0</v>
      </c>
      <c r="DG279" s="359">
        <f t="shared" ca="1" si="464"/>
        <v>0</v>
      </c>
      <c r="DH279" s="359">
        <f t="shared" ca="1" si="465"/>
        <v>0</v>
      </c>
      <c r="DI279" s="359">
        <f t="shared" ca="1" si="466"/>
        <v>0</v>
      </c>
      <c r="DJ279" s="359">
        <f t="shared" ca="1" si="467"/>
        <v>0</v>
      </c>
      <c r="DK279" s="359">
        <f t="shared" ca="1" si="498"/>
        <v>0</v>
      </c>
      <c r="DM279" s="362">
        <f t="shared" ca="1" si="524"/>
        <v>390</v>
      </c>
      <c r="DN279" s="362">
        <v>271</v>
      </c>
      <c r="DO279" s="371">
        <f t="shared" ca="1" si="525"/>
        <v>0</v>
      </c>
      <c r="DP279" s="359">
        <f t="shared" ca="1" si="468"/>
        <v>0</v>
      </c>
      <c r="DQ279" s="359">
        <f t="shared" ca="1" si="469"/>
        <v>0</v>
      </c>
      <c r="DR279" s="359">
        <f t="shared" ca="1" si="470"/>
        <v>0</v>
      </c>
      <c r="DS279" s="359">
        <f t="shared" ca="1" si="471"/>
        <v>0</v>
      </c>
      <c r="DT279" s="359">
        <f t="shared" ca="1" si="499"/>
        <v>0</v>
      </c>
      <c r="DV279" s="362">
        <f t="shared" ca="1" si="526"/>
        <v>390</v>
      </c>
      <c r="DW279" s="362">
        <v>271</v>
      </c>
      <c r="DX279" s="371">
        <f t="shared" ca="1" si="527"/>
        <v>0</v>
      </c>
      <c r="DY279" s="359">
        <f t="shared" ca="1" si="472"/>
        <v>0</v>
      </c>
      <c r="DZ279" s="359">
        <f t="shared" ca="1" si="473"/>
        <v>0</v>
      </c>
      <c r="EA279" s="359">
        <f t="shared" ca="1" si="474"/>
        <v>0</v>
      </c>
      <c r="EB279" s="359">
        <f t="shared" ca="1" si="475"/>
        <v>0</v>
      </c>
      <c r="EC279" s="359">
        <f t="shared" ca="1" si="500"/>
        <v>0</v>
      </c>
      <c r="EE279" s="362">
        <f t="shared" ca="1" si="528"/>
        <v>390</v>
      </c>
      <c r="EF279" s="362">
        <v>271</v>
      </c>
      <c r="EG279" s="371">
        <f t="shared" ca="1" si="529"/>
        <v>0</v>
      </c>
      <c r="EH279" s="359">
        <f t="shared" ca="1" si="476"/>
        <v>0</v>
      </c>
      <c r="EI279" s="359">
        <f t="shared" ca="1" si="477"/>
        <v>0</v>
      </c>
      <c r="EJ279" s="359">
        <f t="shared" ca="1" si="478"/>
        <v>0</v>
      </c>
      <c r="EK279" s="359">
        <f t="shared" ca="1" si="479"/>
        <v>0</v>
      </c>
      <c r="EL279" s="359">
        <f t="shared" ca="1" si="501"/>
        <v>0</v>
      </c>
    </row>
    <row r="280" spans="7:142" x14ac:dyDescent="0.35">
      <c r="G280" s="372">
        <f ca="1">IFERROR(INDEX('Inflation Rates'!$A$16:$H$138,MATCH('TSP Traditional'!$H280,'Inflation Rates'!$A$16:$A$138,0),6)/INDEX('Inflation Rates'!$A$16:$H$138,MATCH('TSP Traditional'!$H280,'Inflation Rates'!$A$16:$A$138,0)-1,6)-1,G279)</f>
        <v>2.0999999999999908E-2</v>
      </c>
      <c r="H280" s="362">
        <f t="shared" ca="1" si="530"/>
        <v>2291</v>
      </c>
      <c r="I280" s="362">
        <f t="shared" ca="1" si="531"/>
        <v>391</v>
      </c>
      <c r="J280" s="362">
        <v>272</v>
      </c>
      <c r="K280" s="371">
        <f t="shared" ca="1" si="428"/>
        <v>0</v>
      </c>
      <c r="L280" s="359">
        <f t="shared" ca="1" si="480"/>
        <v>0</v>
      </c>
      <c r="M280" s="359">
        <f t="shared" ca="1" si="481"/>
        <v>0</v>
      </c>
      <c r="N280" s="359">
        <f t="shared" ca="1" si="482"/>
        <v>0</v>
      </c>
      <c r="O280" s="359">
        <f t="shared" ca="1" si="483"/>
        <v>0</v>
      </c>
      <c r="P280" s="359">
        <f t="shared" ca="1" si="502"/>
        <v>0</v>
      </c>
      <c r="R280" s="362">
        <f t="shared" ca="1" si="532"/>
        <v>391</v>
      </c>
      <c r="S280" s="362">
        <v>271</v>
      </c>
      <c r="T280" s="371">
        <f t="shared" ca="1" si="533"/>
        <v>0</v>
      </c>
      <c r="U280" s="359">
        <f t="shared" ca="1" si="484"/>
        <v>0</v>
      </c>
      <c r="V280" s="359">
        <f t="shared" ca="1" si="485"/>
        <v>0</v>
      </c>
      <c r="W280" s="359">
        <f t="shared" ca="1" si="486"/>
        <v>0</v>
      </c>
      <c r="X280" s="359">
        <f t="shared" ca="1" si="487"/>
        <v>0</v>
      </c>
      <c r="Y280" s="359">
        <f t="shared" ca="1" si="503"/>
        <v>0</v>
      </c>
      <c r="AA280" s="362">
        <f t="shared" ca="1" si="504"/>
        <v>391</v>
      </c>
      <c r="AB280" s="362">
        <v>272</v>
      </c>
      <c r="AC280" s="371">
        <f t="shared" ca="1" si="505"/>
        <v>0</v>
      </c>
      <c r="AD280" s="359">
        <f t="shared" ca="1" si="429"/>
        <v>0</v>
      </c>
      <c r="AE280" s="359">
        <f t="shared" ca="1" si="430"/>
        <v>0</v>
      </c>
      <c r="AF280" s="359">
        <f t="shared" ca="1" si="431"/>
        <v>0</v>
      </c>
      <c r="AG280" s="359">
        <f t="shared" ca="1" si="432"/>
        <v>0</v>
      </c>
      <c r="AH280" s="359">
        <f t="shared" ca="1" si="488"/>
        <v>0</v>
      </c>
      <c r="AJ280" s="362">
        <f t="shared" ca="1" si="506"/>
        <v>391</v>
      </c>
      <c r="AK280" s="362">
        <v>272</v>
      </c>
      <c r="AL280" s="371">
        <f t="shared" ca="1" si="507"/>
        <v>0</v>
      </c>
      <c r="AM280" s="359">
        <f t="shared" ca="1" si="433"/>
        <v>0</v>
      </c>
      <c r="AN280" s="359">
        <f t="shared" ca="1" si="434"/>
        <v>0</v>
      </c>
      <c r="AO280" s="359">
        <f t="shared" ca="1" si="435"/>
        <v>0</v>
      </c>
      <c r="AP280" s="359">
        <f t="shared" ca="1" si="436"/>
        <v>0</v>
      </c>
      <c r="AQ280" s="359">
        <f t="shared" ca="1" si="489"/>
        <v>0</v>
      </c>
      <c r="AS280" s="362">
        <f t="shared" ca="1" si="508"/>
        <v>391</v>
      </c>
      <c r="AT280" s="362">
        <v>272</v>
      </c>
      <c r="AU280" s="371">
        <f t="shared" ca="1" si="509"/>
        <v>0</v>
      </c>
      <c r="AV280" s="359">
        <f t="shared" ca="1" si="437"/>
        <v>0</v>
      </c>
      <c r="AW280" s="359">
        <f t="shared" ca="1" si="438"/>
        <v>0</v>
      </c>
      <c r="AX280" s="359">
        <f t="shared" ca="1" si="439"/>
        <v>0</v>
      </c>
      <c r="AY280" s="359">
        <f t="shared" ca="1" si="440"/>
        <v>0</v>
      </c>
      <c r="AZ280" s="359">
        <f t="shared" ca="1" si="490"/>
        <v>0</v>
      </c>
      <c r="BB280" s="362">
        <f t="shared" ca="1" si="510"/>
        <v>391</v>
      </c>
      <c r="BC280" s="362">
        <v>272</v>
      </c>
      <c r="BD280" s="371">
        <f t="shared" ca="1" si="511"/>
        <v>0</v>
      </c>
      <c r="BE280" s="359">
        <f t="shared" ca="1" si="441"/>
        <v>0</v>
      </c>
      <c r="BF280" s="359">
        <f t="shared" ca="1" si="442"/>
        <v>0</v>
      </c>
      <c r="BG280" s="359">
        <f t="shared" ca="1" si="443"/>
        <v>0</v>
      </c>
      <c r="BH280" s="359">
        <f t="shared" ca="1" si="444"/>
        <v>0</v>
      </c>
      <c r="BI280" s="359">
        <f t="shared" ca="1" si="491"/>
        <v>0</v>
      </c>
      <c r="BK280" s="362">
        <f t="shared" ca="1" si="512"/>
        <v>391</v>
      </c>
      <c r="BL280" s="362">
        <v>272</v>
      </c>
      <c r="BM280" s="371">
        <f t="shared" ca="1" si="513"/>
        <v>0</v>
      </c>
      <c r="BN280" s="359">
        <f t="shared" ca="1" si="445"/>
        <v>0</v>
      </c>
      <c r="BO280" s="359">
        <f t="shared" ca="1" si="446"/>
        <v>0</v>
      </c>
      <c r="BP280" s="359">
        <f t="shared" ca="1" si="447"/>
        <v>0</v>
      </c>
      <c r="BQ280" s="359">
        <f t="shared" ca="1" si="448"/>
        <v>0</v>
      </c>
      <c r="BR280" s="359">
        <f t="shared" ca="1" si="492"/>
        <v>0</v>
      </c>
      <c r="BT280" s="362">
        <f t="shared" ca="1" si="514"/>
        <v>391</v>
      </c>
      <c r="BU280" s="362">
        <v>272</v>
      </c>
      <c r="BV280" s="371">
        <f t="shared" ca="1" si="515"/>
        <v>0</v>
      </c>
      <c r="BW280" s="359">
        <f t="shared" ca="1" si="449"/>
        <v>0</v>
      </c>
      <c r="BX280" s="359">
        <f t="shared" ca="1" si="450"/>
        <v>0</v>
      </c>
      <c r="BY280" s="359">
        <f t="shared" ca="1" si="451"/>
        <v>0</v>
      </c>
      <c r="BZ280" s="359">
        <f t="shared" ca="1" si="452"/>
        <v>0</v>
      </c>
      <c r="CA280" s="359">
        <f t="shared" ca="1" si="493"/>
        <v>0</v>
      </c>
      <c r="CC280" s="362">
        <f t="shared" ca="1" si="516"/>
        <v>391</v>
      </c>
      <c r="CD280" s="362">
        <v>272</v>
      </c>
      <c r="CE280" s="371">
        <f t="shared" ca="1" si="517"/>
        <v>0</v>
      </c>
      <c r="CF280" s="359">
        <f t="shared" ca="1" si="453"/>
        <v>0</v>
      </c>
      <c r="CG280" s="359">
        <f t="shared" ca="1" si="454"/>
        <v>0</v>
      </c>
      <c r="CH280" s="359">
        <f t="shared" ca="1" si="455"/>
        <v>0</v>
      </c>
      <c r="CI280" s="359">
        <f t="shared" ca="1" si="456"/>
        <v>0</v>
      </c>
      <c r="CJ280" s="359">
        <f t="shared" ca="1" si="494"/>
        <v>0</v>
      </c>
      <c r="CL280" s="362">
        <f t="shared" ca="1" si="518"/>
        <v>391</v>
      </c>
      <c r="CM280" s="362">
        <v>272</v>
      </c>
      <c r="CN280" s="371">
        <f t="shared" ca="1" si="519"/>
        <v>0</v>
      </c>
      <c r="CO280" s="359">
        <f t="shared" ca="1" si="457"/>
        <v>0</v>
      </c>
      <c r="CP280" s="359">
        <f t="shared" ca="1" si="458"/>
        <v>0</v>
      </c>
      <c r="CQ280" s="359">
        <f t="shared" ca="1" si="459"/>
        <v>0</v>
      </c>
      <c r="CR280" s="359">
        <f t="shared" ca="1" si="460"/>
        <v>0</v>
      </c>
      <c r="CS280" s="359">
        <f t="shared" ca="1" si="495"/>
        <v>0</v>
      </c>
      <c r="CU280" s="362">
        <f t="shared" ca="1" si="520"/>
        <v>391</v>
      </c>
      <c r="CV280" s="362">
        <v>272</v>
      </c>
      <c r="CW280" s="371">
        <f t="shared" ca="1" si="521"/>
        <v>0</v>
      </c>
      <c r="CX280" s="359">
        <f t="shared" ca="1" si="461"/>
        <v>0</v>
      </c>
      <c r="CY280" s="359">
        <f t="shared" ca="1" si="462"/>
        <v>0</v>
      </c>
      <c r="CZ280" s="359">
        <f t="shared" ca="1" si="496"/>
        <v>0</v>
      </c>
      <c r="DA280" s="359">
        <f t="shared" ca="1" si="463"/>
        <v>0</v>
      </c>
      <c r="DB280" s="359">
        <f t="shared" ca="1" si="497"/>
        <v>0</v>
      </c>
      <c r="DD280" s="362">
        <f t="shared" ca="1" si="522"/>
        <v>391</v>
      </c>
      <c r="DE280" s="362">
        <v>272</v>
      </c>
      <c r="DF280" s="371">
        <f t="shared" ca="1" si="523"/>
        <v>0</v>
      </c>
      <c r="DG280" s="359">
        <f t="shared" ca="1" si="464"/>
        <v>0</v>
      </c>
      <c r="DH280" s="359">
        <f t="shared" ca="1" si="465"/>
        <v>0</v>
      </c>
      <c r="DI280" s="359">
        <f t="shared" ca="1" si="466"/>
        <v>0</v>
      </c>
      <c r="DJ280" s="359">
        <f t="shared" ca="1" si="467"/>
        <v>0</v>
      </c>
      <c r="DK280" s="359">
        <f t="shared" ca="1" si="498"/>
        <v>0</v>
      </c>
      <c r="DM280" s="362">
        <f t="shared" ca="1" si="524"/>
        <v>391</v>
      </c>
      <c r="DN280" s="362">
        <v>272</v>
      </c>
      <c r="DO280" s="371">
        <f t="shared" ca="1" si="525"/>
        <v>0</v>
      </c>
      <c r="DP280" s="359">
        <f t="shared" ca="1" si="468"/>
        <v>0</v>
      </c>
      <c r="DQ280" s="359">
        <f t="shared" ca="1" si="469"/>
        <v>0</v>
      </c>
      <c r="DR280" s="359">
        <f t="shared" ca="1" si="470"/>
        <v>0</v>
      </c>
      <c r="DS280" s="359">
        <f t="shared" ca="1" si="471"/>
        <v>0</v>
      </c>
      <c r="DT280" s="359">
        <f t="shared" ca="1" si="499"/>
        <v>0</v>
      </c>
      <c r="DV280" s="362">
        <f t="shared" ca="1" si="526"/>
        <v>391</v>
      </c>
      <c r="DW280" s="362">
        <v>272</v>
      </c>
      <c r="DX280" s="371">
        <f t="shared" ca="1" si="527"/>
        <v>0</v>
      </c>
      <c r="DY280" s="359">
        <f t="shared" ca="1" si="472"/>
        <v>0</v>
      </c>
      <c r="DZ280" s="359">
        <f t="shared" ca="1" si="473"/>
        <v>0</v>
      </c>
      <c r="EA280" s="359">
        <f t="shared" ca="1" si="474"/>
        <v>0</v>
      </c>
      <c r="EB280" s="359">
        <f t="shared" ca="1" si="475"/>
        <v>0</v>
      </c>
      <c r="EC280" s="359">
        <f t="shared" ca="1" si="500"/>
        <v>0</v>
      </c>
      <c r="EE280" s="362">
        <f t="shared" ca="1" si="528"/>
        <v>391</v>
      </c>
      <c r="EF280" s="362">
        <v>272</v>
      </c>
      <c r="EG280" s="371">
        <f t="shared" ca="1" si="529"/>
        <v>0</v>
      </c>
      <c r="EH280" s="359">
        <f t="shared" ca="1" si="476"/>
        <v>0</v>
      </c>
      <c r="EI280" s="359">
        <f t="shared" ca="1" si="477"/>
        <v>0</v>
      </c>
      <c r="EJ280" s="359">
        <f t="shared" ca="1" si="478"/>
        <v>0</v>
      </c>
      <c r="EK280" s="359">
        <f t="shared" ca="1" si="479"/>
        <v>0</v>
      </c>
      <c r="EL280" s="359">
        <f t="shared" ca="1" si="501"/>
        <v>0</v>
      </c>
    </row>
    <row r="281" spans="7:142" x14ac:dyDescent="0.35">
      <c r="G281" s="372">
        <f ca="1">IFERROR(INDEX('Inflation Rates'!$A$16:$H$138,MATCH('TSP Traditional'!$H281,'Inflation Rates'!$A$16:$A$138,0),6)/INDEX('Inflation Rates'!$A$16:$H$138,MATCH('TSP Traditional'!$H281,'Inflation Rates'!$A$16:$A$138,0)-1,6)-1,G280)</f>
        <v>2.0999999999999908E-2</v>
      </c>
      <c r="H281" s="362">
        <f t="shared" ca="1" si="530"/>
        <v>2292</v>
      </c>
      <c r="I281" s="362">
        <f t="shared" ca="1" si="531"/>
        <v>392</v>
      </c>
      <c r="J281" s="362">
        <v>273</v>
      </c>
      <c r="K281" s="371">
        <f t="shared" ca="1" si="428"/>
        <v>0</v>
      </c>
      <c r="L281" s="359">
        <f t="shared" ca="1" si="480"/>
        <v>0</v>
      </c>
      <c r="M281" s="359">
        <f t="shared" ca="1" si="481"/>
        <v>0</v>
      </c>
      <c r="N281" s="359">
        <f t="shared" ca="1" si="482"/>
        <v>0</v>
      </c>
      <c r="O281" s="359">
        <f t="shared" ca="1" si="483"/>
        <v>0</v>
      </c>
      <c r="P281" s="359">
        <f t="shared" ca="1" si="502"/>
        <v>0</v>
      </c>
      <c r="R281" s="362">
        <f t="shared" ca="1" si="532"/>
        <v>392</v>
      </c>
      <c r="S281" s="362">
        <v>272</v>
      </c>
      <c r="T281" s="371">
        <f t="shared" ca="1" si="533"/>
        <v>0</v>
      </c>
      <c r="U281" s="359">
        <f t="shared" ca="1" si="484"/>
        <v>0</v>
      </c>
      <c r="V281" s="359">
        <f t="shared" ca="1" si="485"/>
        <v>0</v>
      </c>
      <c r="W281" s="359">
        <f t="shared" ca="1" si="486"/>
        <v>0</v>
      </c>
      <c r="X281" s="359">
        <f t="shared" ca="1" si="487"/>
        <v>0</v>
      </c>
      <c r="Y281" s="359">
        <f t="shared" ca="1" si="503"/>
        <v>0</v>
      </c>
    </row>
  </sheetData>
  <sheetProtection sheet="1" objects="1" scenarios="1"/>
  <mergeCells count="1">
    <mergeCell ref="A1:B1"/>
  </mergeCells>
  <pageMargins left="0.7" right="0.7" top="0.75" bottom="0.75" header="0.3" footer="0.3"/>
  <pageSetup orientation="portrait" horizontalDpi="1200" verticalDpi="12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EL281"/>
  <sheetViews>
    <sheetView workbookViewId="0">
      <selection sqref="A1:B1"/>
    </sheetView>
  </sheetViews>
  <sheetFormatPr defaultColWidth="9.1796875" defaultRowHeight="14.5" x14ac:dyDescent="0.35"/>
  <cols>
    <col min="1" max="1" width="30.1796875" style="362" bestFit="1" customWidth="1"/>
    <col min="2" max="2" width="14.54296875" style="362" customWidth="1"/>
    <col min="3" max="3" width="9.1796875" style="362"/>
    <col min="4" max="4" width="9.1796875" style="362" customWidth="1"/>
    <col min="5" max="5" width="16.54296875" style="362" customWidth="1"/>
    <col min="6" max="6" width="11.54296875" style="362" customWidth="1"/>
    <col min="7" max="7" width="13.453125" style="362" bestFit="1" customWidth="1"/>
    <col min="8" max="8" width="9.453125" style="362" bestFit="1" customWidth="1"/>
    <col min="9" max="9" width="16.453125" style="362" bestFit="1" customWidth="1"/>
    <col min="10" max="10" width="11.81640625" style="362" bestFit="1" customWidth="1"/>
    <col min="11" max="11" width="20.26953125" style="362" bestFit="1" customWidth="1"/>
    <col min="12" max="13" width="15.26953125" style="362" bestFit="1" customWidth="1"/>
    <col min="14" max="14" width="19.7265625" style="362" bestFit="1" customWidth="1"/>
    <col min="15" max="15" width="15.26953125" style="362" bestFit="1" customWidth="1"/>
    <col min="16" max="16" width="20.26953125" style="362" customWidth="1"/>
    <col min="17" max="17" width="12" style="362" bestFit="1" customWidth="1"/>
    <col min="18" max="18" width="10.54296875" style="362" customWidth="1"/>
    <col min="19" max="19" width="12" style="362" bestFit="1" customWidth="1"/>
    <col min="20" max="20" width="20.26953125" style="362" customWidth="1"/>
    <col min="21" max="21" width="15.26953125" style="362" bestFit="1" customWidth="1"/>
    <col min="22" max="22" width="21.1796875" style="362" bestFit="1" customWidth="1"/>
    <col min="23" max="23" width="23.7265625" style="362" bestFit="1" customWidth="1"/>
    <col min="24" max="24" width="18.54296875" style="362" bestFit="1" customWidth="1"/>
    <col min="25" max="25" width="25.26953125" style="362" bestFit="1" customWidth="1"/>
    <col min="26" max="26" width="11.54296875" style="362" bestFit="1" customWidth="1"/>
    <col min="27" max="27" width="4.7265625" style="362" bestFit="1" customWidth="1"/>
    <col min="28" max="28" width="5.1796875" style="362" bestFit="1" customWidth="1"/>
    <col min="29" max="29" width="20.26953125" style="362" bestFit="1" customWidth="1"/>
    <col min="30" max="30" width="14.26953125" style="362" bestFit="1" customWidth="1"/>
    <col min="31" max="31" width="18" style="362" bestFit="1" customWidth="1"/>
    <col min="32" max="33" width="19.54296875" style="362" bestFit="1" customWidth="1"/>
    <col min="34" max="34" width="20" style="362" bestFit="1" customWidth="1"/>
    <col min="35" max="35" width="9.1796875" style="362"/>
    <col min="36" max="36" width="4.7265625" style="362" bestFit="1" customWidth="1"/>
    <col min="37" max="37" width="5.1796875" style="362" bestFit="1" customWidth="1"/>
    <col min="38" max="38" width="20.26953125" style="362" bestFit="1" customWidth="1"/>
    <col min="39" max="39" width="14.26953125" style="362" bestFit="1" customWidth="1"/>
    <col min="40" max="40" width="18" style="362" bestFit="1" customWidth="1"/>
    <col min="41" max="42" width="19.54296875" style="362" bestFit="1" customWidth="1"/>
    <col min="43" max="43" width="20" style="362" bestFit="1" customWidth="1"/>
    <col min="44" max="44" width="9.1796875" style="362"/>
    <col min="45" max="45" width="4.7265625" style="362" bestFit="1" customWidth="1"/>
    <col min="46" max="46" width="5.1796875" style="362" bestFit="1" customWidth="1"/>
    <col min="47" max="47" width="20.26953125" style="362" bestFit="1" customWidth="1"/>
    <col min="48" max="48" width="14.26953125" style="362" bestFit="1" customWidth="1"/>
    <col min="49" max="49" width="18" style="362" bestFit="1" customWidth="1"/>
    <col min="50" max="51" width="19.54296875" style="362" bestFit="1" customWidth="1"/>
    <col min="52" max="52" width="20" style="362" bestFit="1" customWidth="1"/>
    <col min="53" max="53" width="9.1796875" style="362"/>
    <col min="54" max="54" width="4.7265625" style="362" bestFit="1" customWidth="1"/>
    <col min="55" max="55" width="5.1796875" style="362" bestFit="1" customWidth="1"/>
    <col min="56" max="56" width="20.26953125" style="362" bestFit="1" customWidth="1"/>
    <col min="57" max="57" width="14.26953125" style="362" bestFit="1" customWidth="1"/>
    <col min="58" max="58" width="18" style="362" bestFit="1" customWidth="1"/>
    <col min="59" max="60" width="19.54296875" style="362" bestFit="1" customWidth="1"/>
    <col min="61" max="61" width="20" style="362" bestFit="1" customWidth="1"/>
    <col min="62" max="62" width="9.1796875" style="362"/>
    <col min="63" max="63" width="4.7265625" style="362" bestFit="1" customWidth="1"/>
    <col min="64" max="64" width="5.1796875" style="362" bestFit="1" customWidth="1"/>
    <col min="65" max="65" width="20.26953125" style="362" bestFit="1" customWidth="1"/>
    <col min="66" max="66" width="14.26953125" style="362" bestFit="1" customWidth="1"/>
    <col min="67" max="67" width="18" style="362" bestFit="1" customWidth="1"/>
    <col min="68" max="69" width="19.54296875" style="362" bestFit="1" customWidth="1"/>
    <col min="70" max="70" width="20" style="362" bestFit="1" customWidth="1"/>
    <col min="71" max="71" width="9.1796875" style="362"/>
    <col min="72" max="72" width="4.7265625" style="362" bestFit="1" customWidth="1"/>
    <col min="73" max="73" width="5.1796875" style="362" bestFit="1" customWidth="1"/>
    <col min="74" max="74" width="20.26953125" style="362" bestFit="1" customWidth="1"/>
    <col min="75" max="75" width="14.26953125" style="362" bestFit="1" customWidth="1"/>
    <col min="76" max="76" width="18" style="362" bestFit="1" customWidth="1"/>
    <col min="77" max="78" width="19.54296875" style="362" bestFit="1" customWidth="1"/>
    <col min="79" max="79" width="20" style="362" bestFit="1" customWidth="1"/>
    <col min="80" max="80" width="9.1796875" style="362"/>
    <col min="81" max="81" width="4.7265625" style="362" bestFit="1" customWidth="1"/>
    <col min="82" max="82" width="5.1796875" style="362" bestFit="1" customWidth="1"/>
    <col min="83" max="83" width="20.26953125" style="362" bestFit="1" customWidth="1"/>
    <col min="84" max="84" width="14.26953125" style="362" bestFit="1" customWidth="1"/>
    <col min="85" max="85" width="18" style="362" bestFit="1" customWidth="1"/>
    <col min="86" max="87" width="19.54296875" style="362" bestFit="1" customWidth="1"/>
    <col min="88" max="88" width="20" style="362" bestFit="1" customWidth="1"/>
    <col min="89" max="89" width="9.1796875" style="362"/>
    <col min="90" max="90" width="4.7265625" style="362" bestFit="1" customWidth="1"/>
    <col min="91" max="91" width="5.1796875" style="362" bestFit="1" customWidth="1"/>
    <col min="92" max="92" width="20.26953125" style="362" bestFit="1" customWidth="1"/>
    <col min="93" max="93" width="14.26953125" style="362" bestFit="1" customWidth="1"/>
    <col min="94" max="94" width="18" style="362" bestFit="1" customWidth="1"/>
    <col min="95" max="96" width="19.54296875" style="362" bestFit="1" customWidth="1"/>
    <col min="97" max="97" width="20" style="362" bestFit="1" customWidth="1"/>
    <col min="98" max="98" width="9.1796875" style="362"/>
    <col min="99" max="99" width="4.7265625" style="362" bestFit="1" customWidth="1"/>
    <col min="100" max="100" width="5.1796875" style="362" bestFit="1" customWidth="1"/>
    <col min="101" max="101" width="20.26953125" style="362" bestFit="1" customWidth="1"/>
    <col min="102" max="102" width="14.26953125" style="362" bestFit="1" customWidth="1"/>
    <col min="103" max="103" width="18" style="362" bestFit="1" customWidth="1"/>
    <col min="104" max="104" width="19.54296875" style="362" bestFit="1" customWidth="1"/>
    <col min="105" max="105" width="15.453125" style="362" customWidth="1"/>
    <col min="106" max="106" width="20" style="362" bestFit="1" customWidth="1"/>
    <col min="107" max="107" width="9.1796875" style="362"/>
    <col min="108" max="109" width="9.453125" style="362" bestFit="1" customWidth="1"/>
    <col min="110" max="110" width="15.453125" style="362" bestFit="1" customWidth="1"/>
    <col min="111" max="112" width="9.453125" style="362" bestFit="1" customWidth="1"/>
    <col min="113" max="113" width="14.26953125" style="362" bestFit="1" customWidth="1"/>
    <col min="114" max="114" width="15" style="362" bestFit="1" customWidth="1"/>
    <col min="115" max="115" width="15.26953125" style="362" bestFit="1" customWidth="1"/>
    <col min="116" max="116" width="9.1796875" style="362"/>
    <col min="117" max="118" width="9.453125" style="362" bestFit="1" customWidth="1"/>
    <col min="119" max="119" width="15.453125" style="362" bestFit="1" customWidth="1"/>
    <col min="120" max="121" width="9.453125" style="362" bestFit="1" customWidth="1"/>
    <col min="122" max="122" width="14.26953125" style="362" bestFit="1" customWidth="1"/>
    <col min="123" max="123" width="15" style="362" bestFit="1" customWidth="1"/>
    <col min="124" max="124" width="15.26953125" style="362" bestFit="1" customWidth="1"/>
    <col min="125" max="125" width="9.1796875" style="362"/>
    <col min="126" max="127" width="9.453125" style="362" bestFit="1" customWidth="1"/>
    <col min="128" max="128" width="15.453125" style="362" bestFit="1" customWidth="1"/>
    <col min="129" max="130" width="9.453125" style="362" bestFit="1" customWidth="1"/>
    <col min="131" max="131" width="14.26953125" style="362" bestFit="1" customWidth="1"/>
    <col min="132" max="132" width="15" style="362" bestFit="1" customWidth="1"/>
    <col min="133" max="133" width="15.26953125" style="362" bestFit="1" customWidth="1"/>
    <col min="134" max="134" width="9.1796875" style="362"/>
    <col min="135" max="136" width="9.453125" style="362" bestFit="1" customWidth="1"/>
    <col min="137" max="137" width="15.453125" style="362" bestFit="1" customWidth="1"/>
    <col min="138" max="139" width="9.453125" style="362" bestFit="1" customWidth="1"/>
    <col min="140" max="140" width="14.26953125" style="362" bestFit="1" customWidth="1"/>
    <col min="141" max="141" width="15" style="362" bestFit="1" customWidth="1"/>
    <col min="142" max="142" width="15.26953125" style="362" bestFit="1" customWidth="1"/>
    <col min="143" max="16384" width="9.1796875" style="362"/>
  </cols>
  <sheetData>
    <row r="1" spans="1:142" x14ac:dyDescent="0.35">
      <c r="A1" s="556" t="s">
        <v>103</v>
      </c>
      <c r="B1" s="557"/>
      <c r="I1" s="367" t="s">
        <v>110</v>
      </c>
      <c r="J1" s="367"/>
      <c r="K1" s="367"/>
      <c r="L1" s="367"/>
      <c r="M1" s="367"/>
      <c r="N1" s="367"/>
      <c r="O1" s="367"/>
      <c r="P1" s="367"/>
      <c r="Q1" s="367"/>
      <c r="R1" s="367"/>
      <c r="S1" s="367"/>
      <c r="T1" s="367"/>
    </row>
    <row r="2" spans="1:142" x14ac:dyDescent="0.35">
      <c r="A2" s="374" t="s">
        <v>148</v>
      </c>
      <c r="B2" s="375">
        <f>Inputs!$B$31</f>
        <v>0</v>
      </c>
      <c r="F2" s="359"/>
      <c r="J2" s="368">
        <v>56</v>
      </c>
      <c r="K2" s="362">
        <v>57</v>
      </c>
      <c r="L2" s="362">
        <v>58</v>
      </c>
      <c r="M2" s="362">
        <v>59</v>
      </c>
      <c r="N2" s="362">
        <v>60</v>
      </c>
      <c r="O2" s="362">
        <v>61</v>
      </c>
      <c r="P2" s="362">
        <v>62</v>
      </c>
      <c r="Q2" s="362">
        <v>63</v>
      </c>
      <c r="R2" s="362">
        <v>64</v>
      </c>
      <c r="S2" s="362">
        <v>65</v>
      </c>
      <c r="T2" s="362">
        <v>66</v>
      </c>
      <c r="U2" s="362">
        <v>67</v>
      </c>
      <c r="V2" s="362">
        <v>68</v>
      </c>
      <c r="W2" s="362">
        <v>69</v>
      </c>
      <c r="X2" s="362">
        <v>70</v>
      </c>
    </row>
    <row r="3" spans="1:142" x14ac:dyDescent="0.35">
      <c r="A3" s="374" t="s">
        <v>132</v>
      </c>
      <c r="B3" s="360">
        <v>0</v>
      </c>
      <c r="F3" s="359"/>
      <c r="I3" s="362" t="s">
        <v>128</v>
      </c>
      <c r="J3" s="369">
        <f ca="1">IF(Inputs!$Y7&gt;'IRA Traditional'!J2,0,IF(Inputs!$AA7&gt;'IRA Traditional'!J2,0,-INDEX(I7:$EL$281,MATCH(J2,$I$7:$I$281,0),MATCH(J2,I7:$EL$7,0)-1)))</f>
        <v>0</v>
      </c>
      <c r="K3" s="369">
        <f ca="1">IF(Inputs!$Y7&gt;'IRA Traditional'!K2,0,IF(Inputs!$AA7&gt;'IRA Traditional'!K2,0,-INDEX(J7:$EL$281,MATCH(K2,$I$7:$I$281,0),MATCH(K2,J7:$EL$7,0)-1)))</f>
        <v>0</v>
      </c>
      <c r="L3" s="369">
        <f ca="1">IF(Inputs!$Y7&gt;'IRA Traditional'!L2,0,IF(Inputs!$AA7&gt;'IRA Traditional'!L2,0,-INDEX(K7:$EL$281,MATCH(L2,$I$7:$I$281,0),MATCH(L2,K7:$EL$7,0)-1)))</f>
        <v>0</v>
      </c>
      <c r="M3" s="369">
        <f ca="1">IF(Inputs!$Y7&gt;'IRA Traditional'!M2,0,IF(Inputs!$AA7&gt;'IRA Traditional'!M2,0,-INDEX(L7:$EL$281,MATCH(M2,$I$7:$I$281,0),MATCH(M2,L7:$EL$7,0)-1)))</f>
        <v>0</v>
      </c>
      <c r="N3" s="369">
        <f ca="1">IF(Inputs!$Y7&gt;'IRA Traditional'!N2,0,IF(Inputs!$AA7&gt;'IRA Traditional'!N2,0,-INDEX(M7:$EL$281,MATCH(N2,$I$7:$I$281,0),MATCH(N2,M7:$EL$7,0)-1)))</f>
        <v>0</v>
      </c>
      <c r="O3" s="369">
        <f ca="1">IF(Inputs!$Y7&gt;'IRA Traditional'!O2,0,IF(Inputs!$AA7&gt;'IRA Traditional'!O2,0,-INDEX(N7:$EL$281,MATCH(O2,$I$7:$I$281,0),MATCH(O2,N7:$EL$7,0)-1)))</f>
        <v>0</v>
      </c>
      <c r="P3" s="369">
        <f ca="1">IF(Inputs!$Y7&gt;'IRA Traditional'!P2,0,IF(Inputs!$AA7&gt;'IRA Traditional'!P2,0,-INDEX(O7:$EL$281,MATCH(P2,$I$7:$I$281,0),MATCH(P2,O7:$EL$7,0)-1)))</f>
        <v>0</v>
      </c>
      <c r="Q3" s="369">
        <f ca="1">IF(Inputs!$Y7&gt;'IRA Traditional'!Q2,0,IF(Inputs!$AA7&gt;'IRA Traditional'!Q2,0,-INDEX(P7:$EL$281,MATCH(Q2,$I$7:$I$281,0),MATCH(Q2,P7:$EL$7,0)-1)))</f>
        <v>0</v>
      </c>
      <c r="R3" s="369">
        <f ca="1">IF(Inputs!$Y7&gt;'IRA Traditional'!R2,0,IF(Inputs!$AA7&gt;'IRA Traditional'!R2,0,-INDEX(Q7:$EL$281,MATCH(R2,$I$7:$I$281,0),MATCH(R2,Q7:$EL$7,0)-1)))</f>
        <v>0</v>
      </c>
      <c r="S3" s="369">
        <f ca="1">IF(Inputs!$Y7&gt;'IRA Traditional'!S2,0,IF(Inputs!$AA7&gt;'IRA Traditional'!S2,0,-INDEX(R7:$EL$281,MATCH(S2,$I$7:$I$281,0),MATCH(S2,R7:$EL$7,0)-1)))</f>
        <v>0</v>
      </c>
      <c r="T3" s="369">
        <f ca="1">IF(Inputs!$Y7&gt;'IRA Traditional'!T2,0,IF(Inputs!$AA7&gt;'IRA Traditional'!T2,0,-INDEX(S7:$EL$281,MATCH(T2,$I$7:$I$281,0),MATCH(T2,S7:$EL$7,0)-1)))</f>
        <v>0</v>
      </c>
      <c r="U3" s="369">
        <f ca="1">IF(Inputs!$Y7&gt;'IRA Traditional'!U2,0,IF(Inputs!$AA7&gt;'IRA Traditional'!U2,0,-INDEX(T7:$EL$281,MATCH(U2,$I$7:$I$281,0),MATCH(U2,T7:$EL$7,0)-1)))</f>
        <v>0</v>
      </c>
      <c r="V3" s="369">
        <f ca="1">IF(Inputs!$Y7&gt;'IRA Traditional'!V2,0,IF(Inputs!$AA7&gt;'IRA Traditional'!V2,0,-INDEX(U7:$EL$281,MATCH(V2,$I$7:$I$281,0),MATCH(V2,U7:$EL$7,0)-1)))</f>
        <v>0</v>
      </c>
      <c r="W3" s="369">
        <f ca="1">IF(Inputs!$Y7&gt;'IRA Traditional'!W2,0,IF(Inputs!$AA7&gt;'IRA Traditional'!W2,0,-INDEX(V7:$EL$281,MATCH(W2,$I$7:$I$281,0),MATCH(W2,V7:$EL$7,0)-1)))</f>
        <v>0</v>
      </c>
      <c r="X3" s="369">
        <f ca="1">IF(Inputs!$Y7&gt;'IRA Traditional'!X2,0,IF(Inputs!$AA7&gt;'IRA Traditional'!X2,0,-INDEX(W7:$EL$281,MATCH(X2,$I$7:$I$281,0),MATCH(X2,W7:$EL$7,0)-1)))</f>
        <v>0</v>
      </c>
    </row>
    <row r="4" spans="1:142" x14ac:dyDescent="0.35">
      <c r="A4" s="374" t="s">
        <v>112</v>
      </c>
      <c r="B4" s="361">
        <f ca="1">Inputs!$AA$7</f>
        <v>120</v>
      </c>
      <c r="I4" s="362" t="s">
        <v>114</v>
      </c>
      <c r="J4" s="369">
        <f ca="1">J3/12</f>
        <v>0</v>
      </c>
      <c r="K4" s="369">
        <f t="shared" ref="K4:T4" ca="1" si="0">K3/12</f>
        <v>0</v>
      </c>
      <c r="L4" s="369">
        <f t="shared" ca="1" si="0"/>
        <v>0</v>
      </c>
      <c r="M4" s="369">
        <f t="shared" ca="1" si="0"/>
        <v>0</v>
      </c>
      <c r="N4" s="369">
        <f t="shared" ca="1" si="0"/>
        <v>0</v>
      </c>
      <c r="O4" s="369">
        <f t="shared" ca="1" si="0"/>
        <v>0</v>
      </c>
      <c r="P4" s="369">
        <f t="shared" ca="1" si="0"/>
        <v>0</v>
      </c>
      <c r="Q4" s="369">
        <f t="shared" ca="1" si="0"/>
        <v>0</v>
      </c>
      <c r="R4" s="369">
        <f t="shared" ca="1" si="0"/>
        <v>0</v>
      </c>
      <c r="S4" s="369">
        <f t="shared" ca="1" si="0"/>
        <v>0</v>
      </c>
      <c r="T4" s="369">
        <f t="shared" ca="1" si="0"/>
        <v>0</v>
      </c>
      <c r="U4" s="369">
        <f ca="1">U3/12</f>
        <v>0</v>
      </c>
      <c r="V4" s="369">
        <f ca="1">V3/12</f>
        <v>0</v>
      </c>
      <c r="W4" s="369">
        <f ca="1">W3/12</f>
        <v>0</v>
      </c>
      <c r="X4" s="369">
        <f ca="1">X3/12</f>
        <v>0</v>
      </c>
    </row>
    <row r="5" spans="1:142" x14ac:dyDescent="0.35">
      <c r="A5" s="374" t="s">
        <v>147</v>
      </c>
      <c r="B5" s="364">
        <f>Inputs!$B$41</f>
        <v>0</v>
      </c>
      <c r="I5" s="362" t="s">
        <v>126</v>
      </c>
      <c r="J5" s="370" t="str">
        <f ca="1">IF(J2&lt;Inputs!Y7,"",IF(($B$2+$B$5)=0,"N/A",INDEX($M$7:$EL$7,1,MATCH(J2,$M$7:$EL$7,0)-3)))</f>
        <v>N/A</v>
      </c>
      <c r="K5" s="370" t="str">
        <f t="shared" ref="K5:X5" si="1">IF(($B$2+$B$5)=0,"N/A",INDEX($M$7:$EL$7,1,MATCH(K2,$M$7:$EL$7,0)-3))</f>
        <v>N/A</v>
      </c>
      <c r="L5" s="370" t="str">
        <f t="shared" si="1"/>
        <v>N/A</v>
      </c>
      <c r="M5" s="370" t="str">
        <f t="shared" si="1"/>
        <v>N/A</v>
      </c>
      <c r="N5" s="370" t="str">
        <f t="shared" si="1"/>
        <v>N/A</v>
      </c>
      <c r="O5" s="370" t="str">
        <f t="shared" si="1"/>
        <v>N/A</v>
      </c>
      <c r="P5" s="370" t="str">
        <f t="shared" si="1"/>
        <v>N/A</v>
      </c>
      <c r="Q5" s="370" t="str">
        <f t="shared" si="1"/>
        <v>N/A</v>
      </c>
      <c r="R5" s="370" t="str">
        <f t="shared" si="1"/>
        <v>N/A</v>
      </c>
      <c r="S5" s="370" t="str">
        <f t="shared" si="1"/>
        <v>N/A</v>
      </c>
      <c r="T5" s="370" t="str">
        <f t="shared" si="1"/>
        <v>N/A</v>
      </c>
      <c r="U5" s="370" t="str">
        <f t="shared" si="1"/>
        <v>N/A</v>
      </c>
      <c r="V5" s="370" t="str">
        <f t="shared" si="1"/>
        <v>N/A</v>
      </c>
      <c r="W5" s="370" t="str">
        <f t="shared" si="1"/>
        <v>N/A</v>
      </c>
      <c r="X5" s="370" t="str">
        <f t="shared" si="1"/>
        <v>N/A</v>
      </c>
      <c r="CH5" s="371"/>
    </row>
    <row r="6" spans="1:142" x14ac:dyDescent="0.35">
      <c r="A6" s="374" t="s">
        <v>115</v>
      </c>
      <c r="B6" s="365">
        <f>IF(ISBLANK(Inputs!$B$44),0.05,Inputs!$B$44)</f>
        <v>0.05</v>
      </c>
      <c r="P6" s="359"/>
    </row>
    <row r="7" spans="1:142" x14ac:dyDescent="0.35">
      <c r="A7" s="374" t="s">
        <v>116</v>
      </c>
      <c r="B7" s="366">
        <v>0</v>
      </c>
      <c r="L7" s="362" t="s">
        <v>121</v>
      </c>
      <c r="M7" s="362">
        <f ca="1">IFERROR(MATCH(0,P10:P281,0)+I10-1,"No end date expected")</f>
        <v>121</v>
      </c>
      <c r="O7" s="362" t="s">
        <v>120</v>
      </c>
      <c r="P7" s="362">
        <v>56</v>
      </c>
      <c r="Q7" s="359"/>
      <c r="U7" s="362" t="s">
        <v>121</v>
      </c>
      <c r="V7" s="362">
        <f ca="1">IFERROR(MATCH(0,Y9:Y280,0)+R9-1,"No end date expected")</f>
        <v>120</v>
      </c>
      <c r="X7" s="362" t="s">
        <v>120</v>
      </c>
      <c r="Y7" s="362">
        <v>57</v>
      </c>
      <c r="AD7" s="362" t="s">
        <v>121</v>
      </c>
      <c r="AE7" s="362">
        <f ca="1">IFERROR(MATCH(0,AH9:AH280,0)+AA9-1,"No end date expected")</f>
        <v>120</v>
      </c>
      <c r="AG7" s="362" t="s">
        <v>120</v>
      </c>
      <c r="AH7" s="362">
        <v>58</v>
      </c>
      <c r="AM7" s="362" t="s">
        <v>121</v>
      </c>
      <c r="AN7" s="362">
        <f ca="1">IFERROR(MATCH(0,AQ9:AQ280,0)+AJ9-1,"No end date expected")</f>
        <v>120</v>
      </c>
      <c r="AP7" s="362" t="s">
        <v>120</v>
      </c>
      <c r="AQ7" s="362">
        <v>59</v>
      </c>
      <c r="AV7" s="362" t="s">
        <v>121</v>
      </c>
      <c r="AW7" s="362">
        <f ca="1">IFERROR(MATCH(0,AZ9:AZ280,0)+AS9-1,"No end date expected")</f>
        <v>120</v>
      </c>
      <c r="AY7" s="362" t="s">
        <v>120</v>
      </c>
      <c r="AZ7" s="362">
        <v>60</v>
      </c>
      <c r="BE7" s="362" t="s">
        <v>121</v>
      </c>
      <c r="BF7" s="362">
        <f ca="1">IFERROR(MATCH(0,BI9:BI280,0)+BB9-1,"No end date expected")</f>
        <v>120</v>
      </c>
      <c r="BH7" s="362" t="s">
        <v>120</v>
      </c>
      <c r="BI7" s="362">
        <v>61</v>
      </c>
      <c r="BN7" s="362" t="s">
        <v>121</v>
      </c>
      <c r="BO7" s="362">
        <f ca="1">IFERROR(MATCH(0,BR9:BR280,0)+BK9-1,"No end date expected")</f>
        <v>120</v>
      </c>
      <c r="BQ7" s="362" t="s">
        <v>120</v>
      </c>
      <c r="BR7" s="362">
        <v>62</v>
      </c>
      <c r="BW7" s="362" t="s">
        <v>121</v>
      </c>
      <c r="BX7" s="362">
        <f ca="1">IFERROR(MATCH(0,CA9:CA280,0)+BT9-1,"No end date expected")</f>
        <v>120</v>
      </c>
      <c r="BZ7" s="362" t="s">
        <v>120</v>
      </c>
      <c r="CA7" s="362">
        <v>63</v>
      </c>
      <c r="CF7" s="362" t="s">
        <v>121</v>
      </c>
      <c r="CG7" s="362">
        <f ca="1">IFERROR(MATCH(0,CJ9:CJ280,0)+CC9-1,"No end date expected")</f>
        <v>120</v>
      </c>
      <c r="CI7" s="362" t="s">
        <v>120</v>
      </c>
      <c r="CJ7" s="362">
        <v>64</v>
      </c>
      <c r="CO7" s="362" t="s">
        <v>121</v>
      </c>
      <c r="CP7" s="362">
        <f ca="1">IFERROR(MATCH(0,CS9:CS280,0)+CL9-1,"No end date expected")</f>
        <v>120</v>
      </c>
      <c r="CR7" s="362" t="s">
        <v>120</v>
      </c>
      <c r="CS7" s="362">
        <v>65</v>
      </c>
      <c r="CX7" s="362" t="s">
        <v>121</v>
      </c>
      <c r="CY7" s="362">
        <f ca="1">IFERROR(MATCH(0,DB9:DB280,0)+CU9-1,"No end date expected")</f>
        <v>120</v>
      </c>
      <c r="DA7" s="362" t="s">
        <v>120</v>
      </c>
      <c r="DB7" s="362">
        <v>66</v>
      </c>
      <c r="DG7" s="362" t="s">
        <v>121</v>
      </c>
      <c r="DH7" s="362">
        <f ca="1">IFERROR(MATCH(0,DK9:DK280,0)+DD9-1,"No end date expected")</f>
        <v>120</v>
      </c>
      <c r="DJ7" s="362" t="s">
        <v>120</v>
      </c>
      <c r="DK7" s="362">
        <v>67</v>
      </c>
      <c r="DP7" s="362" t="s">
        <v>121</v>
      </c>
      <c r="DQ7" s="362">
        <f ca="1">IFERROR(MATCH(0,DT9:DT280,0)+DM9-1,"No end date expected")</f>
        <v>120</v>
      </c>
      <c r="DS7" s="362" t="s">
        <v>120</v>
      </c>
      <c r="DT7" s="362">
        <v>68</v>
      </c>
      <c r="DY7" s="362" t="s">
        <v>121</v>
      </c>
      <c r="DZ7" s="362">
        <f ca="1">IFERROR(MATCH(0,EC9:EC280,0)+DV9-1,"No end date expected")</f>
        <v>120</v>
      </c>
      <c r="EB7" s="362" t="s">
        <v>120</v>
      </c>
      <c r="EC7" s="362">
        <v>69</v>
      </c>
      <c r="EH7" s="362" t="s">
        <v>121</v>
      </c>
      <c r="EI7" s="362">
        <f ca="1">IFERROR(MATCH(0,EL9:EL280,0)+EE9-1,"No end date expected")</f>
        <v>120</v>
      </c>
      <c r="EK7" s="362" t="s">
        <v>120</v>
      </c>
      <c r="EL7" s="362">
        <v>70</v>
      </c>
    </row>
    <row r="8" spans="1:142" x14ac:dyDescent="0.35">
      <c r="A8" s="362" t="s">
        <v>119</v>
      </c>
      <c r="B8" s="365">
        <f>IF(ISBLANK(Inputs!$B$45),0.04,Inputs!$B$45)</f>
        <v>0.04</v>
      </c>
      <c r="F8" s="362" t="s">
        <v>127</v>
      </c>
      <c r="G8" s="362" t="s">
        <v>129</v>
      </c>
      <c r="H8" s="362" t="s">
        <v>64</v>
      </c>
      <c r="I8" s="362" t="s">
        <v>104</v>
      </c>
      <c r="J8" s="362" t="s">
        <v>64</v>
      </c>
      <c r="K8" s="362" t="s">
        <v>105</v>
      </c>
      <c r="L8" s="362" t="s">
        <v>106</v>
      </c>
      <c r="M8" s="362" t="s">
        <v>107</v>
      </c>
      <c r="N8" s="362" t="s">
        <v>108</v>
      </c>
      <c r="O8" s="362" t="s">
        <v>128</v>
      </c>
      <c r="P8" s="362" t="s">
        <v>109</v>
      </c>
      <c r="Q8" s="359"/>
      <c r="R8" s="362" t="s">
        <v>104</v>
      </c>
      <c r="S8" s="362" t="s">
        <v>64</v>
      </c>
      <c r="T8" s="362" t="s">
        <v>105</v>
      </c>
      <c r="U8" s="362" t="s">
        <v>106</v>
      </c>
      <c r="V8" s="362" t="s">
        <v>107</v>
      </c>
      <c r="W8" s="362" t="s">
        <v>108</v>
      </c>
      <c r="X8" s="362" t="s">
        <v>128</v>
      </c>
      <c r="Y8" s="362" t="s">
        <v>109</v>
      </c>
      <c r="AA8" s="362" t="s">
        <v>104</v>
      </c>
      <c r="AB8" s="362" t="s">
        <v>64</v>
      </c>
      <c r="AC8" s="362" t="s">
        <v>105</v>
      </c>
      <c r="AD8" s="362" t="s">
        <v>106</v>
      </c>
      <c r="AE8" s="362" t="s">
        <v>107</v>
      </c>
      <c r="AF8" s="362" t="s">
        <v>108</v>
      </c>
      <c r="AG8" s="362" t="s">
        <v>128</v>
      </c>
      <c r="AH8" s="362" t="s">
        <v>109</v>
      </c>
      <c r="AJ8" s="362" t="s">
        <v>104</v>
      </c>
      <c r="AK8" s="362" t="s">
        <v>64</v>
      </c>
      <c r="AL8" s="362" t="s">
        <v>105</v>
      </c>
      <c r="AM8" s="362" t="s">
        <v>106</v>
      </c>
      <c r="AN8" s="362" t="s">
        <v>107</v>
      </c>
      <c r="AO8" s="362" t="s">
        <v>108</v>
      </c>
      <c r="AP8" s="362" t="s">
        <v>128</v>
      </c>
      <c r="AQ8" s="362" t="s">
        <v>109</v>
      </c>
      <c r="AS8" s="362" t="s">
        <v>104</v>
      </c>
      <c r="AT8" s="362" t="s">
        <v>64</v>
      </c>
      <c r="AU8" s="362" t="s">
        <v>105</v>
      </c>
      <c r="AV8" s="362" t="s">
        <v>106</v>
      </c>
      <c r="AW8" s="362" t="s">
        <v>107</v>
      </c>
      <c r="AX8" s="362" t="s">
        <v>108</v>
      </c>
      <c r="AY8" s="362" t="s">
        <v>128</v>
      </c>
      <c r="AZ8" s="362" t="s">
        <v>109</v>
      </c>
      <c r="BB8" s="362" t="s">
        <v>104</v>
      </c>
      <c r="BC8" s="362" t="s">
        <v>64</v>
      </c>
      <c r="BD8" s="362" t="s">
        <v>105</v>
      </c>
      <c r="BE8" s="362" t="s">
        <v>106</v>
      </c>
      <c r="BF8" s="362" t="s">
        <v>107</v>
      </c>
      <c r="BG8" s="362" t="s">
        <v>108</v>
      </c>
      <c r="BH8" s="362" t="s">
        <v>128</v>
      </c>
      <c r="BI8" s="362" t="s">
        <v>109</v>
      </c>
      <c r="BK8" s="362" t="s">
        <v>104</v>
      </c>
      <c r="BL8" s="362" t="s">
        <v>64</v>
      </c>
      <c r="BM8" s="362" t="s">
        <v>105</v>
      </c>
      <c r="BN8" s="362" t="s">
        <v>106</v>
      </c>
      <c r="BO8" s="362" t="s">
        <v>107</v>
      </c>
      <c r="BP8" s="362" t="s">
        <v>108</v>
      </c>
      <c r="BQ8" s="362" t="s">
        <v>128</v>
      </c>
      <c r="BR8" s="362" t="s">
        <v>109</v>
      </c>
      <c r="BT8" s="362" t="s">
        <v>104</v>
      </c>
      <c r="BU8" s="362" t="s">
        <v>64</v>
      </c>
      <c r="BV8" s="362" t="s">
        <v>105</v>
      </c>
      <c r="BW8" s="362" t="s">
        <v>106</v>
      </c>
      <c r="BX8" s="362" t="s">
        <v>107</v>
      </c>
      <c r="BY8" s="362" t="s">
        <v>108</v>
      </c>
      <c r="BZ8" s="362" t="s">
        <v>128</v>
      </c>
      <c r="CA8" s="362" t="s">
        <v>109</v>
      </c>
      <c r="CC8" s="362" t="s">
        <v>104</v>
      </c>
      <c r="CD8" s="362" t="s">
        <v>64</v>
      </c>
      <c r="CE8" s="362" t="s">
        <v>105</v>
      </c>
      <c r="CF8" s="362" t="s">
        <v>106</v>
      </c>
      <c r="CG8" s="362" t="s">
        <v>107</v>
      </c>
      <c r="CH8" s="362" t="s">
        <v>108</v>
      </c>
      <c r="CI8" s="362" t="s">
        <v>128</v>
      </c>
      <c r="CJ8" s="362" t="s">
        <v>109</v>
      </c>
      <c r="CL8" s="362" t="s">
        <v>104</v>
      </c>
      <c r="CM8" s="362" t="s">
        <v>64</v>
      </c>
      <c r="CN8" s="362" t="s">
        <v>105</v>
      </c>
      <c r="CO8" s="362" t="s">
        <v>106</v>
      </c>
      <c r="CP8" s="362" t="s">
        <v>107</v>
      </c>
      <c r="CQ8" s="362" t="s">
        <v>108</v>
      </c>
      <c r="CR8" s="362" t="s">
        <v>128</v>
      </c>
      <c r="CS8" s="362" t="s">
        <v>109</v>
      </c>
      <c r="CU8" s="362" t="s">
        <v>104</v>
      </c>
      <c r="CV8" s="362" t="s">
        <v>64</v>
      </c>
      <c r="CW8" s="362" t="s">
        <v>105</v>
      </c>
      <c r="CX8" s="362" t="s">
        <v>106</v>
      </c>
      <c r="CY8" s="362" t="s">
        <v>107</v>
      </c>
      <c r="CZ8" s="362" t="s">
        <v>108</v>
      </c>
      <c r="DA8" s="362" t="s">
        <v>128</v>
      </c>
      <c r="DB8" s="362" t="s">
        <v>109</v>
      </c>
      <c r="DD8" s="362" t="s">
        <v>104</v>
      </c>
      <c r="DE8" s="362" t="s">
        <v>64</v>
      </c>
      <c r="DF8" s="362" t="s">
        <v>105</v>
      </c>
      <c r="DG8" s="362" t="s">
        <v>106</v>
      </c>
      <c r="DH8" s="362" t="s">
        <v>107</v>
      </c>
      <c r="DI8" s="362" t="s">
        <v>108</v>
      </c>
      <c r="DJ8" s="362" t="s">
        <v>128</v>
      </c>
      <c r="DK8" s="362" t="s">
        <v>109</v>
      </c>
      <c r="DM8" s="362" t="s">
        <v>104</v>
      </c>
      <c r="DN8" s="362" t="s">
        <v>64</v>
      </c>
      <c r="DO8" s="362" t="s">
        <v>105</v>
      </c>
      <c r="DP8" s="362" t="s">
        <v>106</v>
      </c>
      <c r="DQ8" s="362" t="s">
        <v>107</v>
      </c>
      <c r="DR8" s="362" t="s">
        <v>108</v>
      </c>
      <c r="DS8" s="362" t="s">
        <v>128</v>
      </c>
      <c r="DT8" s="362" t="s">
        <v>109</v>
      </c>
      <c r="DV8" s="362" t="s">
        <v>104</v>
      </c>
      <c r="DW8" s="362" t="s">
        <v>64</v>
      </c>
      <c r="DX8" s="362" t="s">
        <v>105</v>
      </c>
      <c r="DY8" s="362" t="s">
        <v>106</v>
      </c>
      <c r="DZ8" s="362" t="s">
        <v>107</v>
      </c>
      <c r="EA8" s="362" t="s">
        <v>108</v>
      </c>
      <c r="EB8" s="362" t="s">
        <v>128</v>
      </c>
      <c r="EC8" s="362" t="s">
        <v>109</v>
      </c>
      <c r="EE8" s="362" t="s">
        <v>104</v>
      </c>
      <c r="EF8" s="362" t="s">
        <v>64</v>
      </c>
      <c r="EG8" s="362" t="s">
        <v>105</v>
      </c>
      <c r="EH8" s="362" t="s">
        <v>106</v>
      </c>
      <c r="EI8" s="362" t="s">
        <v>107</v>
      </c>
      <c r="EJ8" s="362" t="s">
        <v>108</v>
      </c>
      <c r="EK8" s="362" t="s">
        <v>128</v>
      </c>
      <c r="EL8" s="362" t="s">
        <v>109</v>
      </c>
    </row>
    <row r="9" spans="1:142" x14ac:dyDescent="0.35">
      <c r="F9" s="372">
        <f>IFERROR(INDEX('Inflation Rates'!$A$16:$H$138,MATCH('IRA Traditional'!$H9,'Inflation Rates'!$A$16:$A$138,0),8)/INDEX('Inflation Rates'!$A$16:$H$138,MATCH('IRA Traditional'!$H9,'Inflation Rates'!$A$16:$A$138,0)-1,8)-1,F7)</f>
        <v>2.0000000000000018E-2</v>
      </c>
      <c r="G9" s="372">
        <f>IFERROR(INDEX('Inflation Rates'!$A$16:$H$138,MATCH('IRA Traditional'!$H9,'Inflation Rates'!$A$16:$A$138,0),6)/INDEX('Inflation Rates'!$A$16:$H$138,MATCH('IRA Traditional'!$H9,'Inflation Rates'!$A$16:$A$138,0)-1,6)-1,G7)</f>
        <v>2.7700000000000058E-2</v>
      </c>
      <c r="H9" s="362">
        <v>2020</v>
      </c>
      <c r="I9" s="373">
        <f ca="1">B4</f>
        <v>120</v>
      </c>
      <c r="J9" s="362">
        <v>1</v>
      </c>
      <c r="K9" s="359">
        <f>$B5</f>
        <v>0</v>
      </c>
      <c r="L9" s="359">
        <f t="shared" ref="L9:L73" ca="1" si="2">IF(I9&lt;P$7,$B$2,0)</f>
        <v>0</v>
      </c>
      <c r="M9" s="359">
        <f t="shared" ref="M9:M73" ca="1" si="3">IF(I9&lt;P$7,($B$12+IF($B$3&gt;$B$14,0.04,IF($B$3&gt;$B$13,($B$13+($B$3-$B$13)*0.5),$B$3)))*$B$7*(1+$G9)^(J9-1),0)</f>
        <v>0</v>
      </c>
      <c r="N9" s="359">
        <f t="shared" ref="N9:N73" ca="1" si="4">(K9+(L9+M9)*0.5)*$B$6</f>
        <v>0</v>
      </c>
      <c r="O9" s="359">
        <f ca="1">IF(P8=0,0,IFERROR(IF(I9=60,-$B$8*K9,-ABS(O8*(1+$F9))),0))</f>
        <v>0</v>
      </c>
      <c r="P9" s="359">
        <f ca="1">IF(SUM(K9:O9)&lt;0,0,SUM(K9:O9))</f>
        <v>0</v>
      </c>
      <c r="Q9" s="359"/>
      <c r="R9" s="373">
        <f ca="1">$B4</f>
        <v>120</v>
      </c>
      <c r="S9" s="362">
        <v>1</v>
      </c>
      <c r="T9" s="359">
        <f>$B5</f>
        <v>0</v>
      </c>
      <c r="U9" s="359">
        <f t="shared" ref="U9:U40" ca="1" si="5">IF(R9&lt;Y$7,$B$2,0)</f>
        <v>0</v>
      </c>
      <c r="V9" s="359">
        <f t="shared" ref="V9:V72" ca="1" si="6">IF(R9&lt;Y$7,($B$12+IF($B$3&gt;$B$14,0.04,IF($B$3&gt;$B$13,($B$13+($B$3-$B$13)*0.5),$B$3)))*$B$7*(1+$G10)^(S9-1),0)</f>
        <v>0</v>
      </c>
      <c r="W9" s="359">
        <f t="shared" ref="W9:W72" ca="1" si="7">(T9+(U9+V9)*0.5)*$B$6</f>
        <v>0</v>
      </c>
      <c r="X9" s="359">
        <f t="shared" ref="X9:X72" ca="1" si="8">IF(Y8=0,0,IFERROR(IF(R9=60,-$B$8*T9,-ABS(X8*(1+$F10))),0))</f>
        <v>0</v>
      </c>
      <c r="Y9" s="359">
        <f ca="1">IF(SUM(T9:X9)&lt;0,0,SUM(T9:X9))</f>
        <v>0</v>
      </c>
      <c r="AA9" s="373">
        <f ca="1">$B4</f>
        <v>120</v>
      </c>
      <c r="AB9" s="362">
        <v>1</v>
      </c>
      <c r="AC9" s="359">
        <f>$B5</f>
        <v>0</v>
      </c>
      <c r="AD9" s="359">
        <f t="shared" ref="AD9:AD40" ca="1" si="9">IF(AA9&lt;AH$7,$B$2,0)</f>
        <v>0</v>
      </c>
      <c r="AE9" s="359">
        <f t="shared" ref="AE9:AE72" ca="1" si="10">IF(AA9&lt;AH$7,($B$12+IF($B$3&gt;$B$14,0.04,IF($B$3&gt;$B$13,($B$13+($B$3-$B$13)*0.5),$B$3)))*$B$7*(1+$G10)^(AB9-1),0)</f>
        <v>0</v>
      </c>
      <c r="AF9" s="359">
        <f t="shared" ref="AF9:AF72" ca="1" si="11">(AC9+(AD9+AE9)*0.5)*$B$6</f>
        <v>0</v>
      </c>
      <c r="AG9" s="359">
        <f t="shared" ref="AG9:AG72" ca="1" si="12">IF(AH8=0,0,IFERROR(IF(AA9=60,-$B$8*AC9,-ABS(AG8*(1+$F10))),0))</f>
        <v>0</v>
      </c>
      <c r="AH9" s="359">
        <f ca="1">IF(SUM(AC9:AG9)&lt;0,0,SUM(AC9:AG9))</f>
        <v>0</v>
      </c>
      <c r="AJ9" s="373">
        <f ca="1">$B4</f>
        <v>120</v>
      </c>
      <c r="AK9" s="362">
        <v>1</v>
      </c>
      <c r="AL9" s="359">
        <f>$B5</f>
        <v>0</v>
      </c>
      <c r="AM9" s="359">
        <f t="shared" ref="AM9:AM40" ca="1" si="13">IF(AJ9&lt;AQ$7,$B$2,0)</f>
        <v>0</v>
      </c>
      <c r="AN9" s="359">
        <f t="shared" ref="AN9:AN72" ca="1" si="14">IF(AJ9&lt;AQ$7,($B$12+IF($B$3&gt;$B$14,0.04,IF($B$3&gt;$B$13,($B$13+($B$3-$B$13)*0.5),$B$3)))*$B$7*(1+$G10)^(AK9-1),0)</f>
        <v>0</v>
      </c>
      <c r="AO9" s="359">
        <f t="shared" ref="AO9:AO72" ca="1" si="15">(AL9+(AM9+AN9)*0.5)*$B$6</f>
        <v>0</v>
      </c>
      <c r="AP9" s="359">
        <f t="shared" ref="AP9:AP72" ca="1" si="16">IF(AQ8=0,0,IFERROR(IF(AJ9=60,-$B$8*AL9,-ABS(AP8*(1+$F10))),0))</f>
        <v>0</v>
      </c>
      <c r="AQ9" s="359">
        <f ca="1">IF(SUM(AL9:AP9)&lt;0,0,SUM(AL9:AP9))</f>
        <v>0</v>
      </c>
      <c r="AS9" s="373">
        <f ca="1">$B4</f>
        <v>120</v>
      </c>
      <c r="AT9" s="362">
        <v>1</v>
      </c>
      <c r="AU9" s="359">
        <f>$B5</f>
        <v>0</v>
      </c>
      <c r="AV9" s="359">
        <f t="shared" ref="AV9:AV40" ca="1" si="17">IF(AS9&lt;AZ$7,$B$2,0)</f>
        <v>0</v>
      </c>
      <c r="AW9" s="359">
        <f t="shared" ref="AW9:AW72" ca="1" si="18">IF(AS9&lt;AZ$7,($B$12+IF($B$3&gt;$B$14,0.04,IF($B$3&gt;$B$13,($B$13+($B$3-$B$13)*0.5),$B$3)))*$B$7*(1+$G10)^(AT9-1),0)</f>
        <v>0</v>
      </c>
      <c r="AX9" s="359">
        <f t="shared" ref="AX9:AX72" ca="1" si="19">(AU9+(AV9+AW9)*0.5)*$B$6</f>
        <v>0</v>
      </c>
      <c r="AY9" s="359">
        <f t="shared" ref="AY9:AY72" ca="1" si="20">IF(AZ8=0,0,IFERROR(IF(AS9=AZ$7,-$B$8*AU9,-ABS(AY8*(1+$F10))),0))</f>
        <v>0</v>
      </c>
      <c r="AZ9" s="359">
        <f ca="1">IF(SUM(AU9:AY9)&lt;0,0,SUM(AU9:AY9))</f>
        <v>0</v>
      </c>
      <c r="BB9" s="373">
        <f ca="1">$B4</f>
        <v>120</v>
      </c>
      <c r="BC9" s="362">
        <v>1</v>
      </c>
      <c r="BD9" s="359">
        <f>$B5</f>
        <v>0</v>
      </c>
      <c r="BE9" s="359">
        <f t="shared" ref="BE9:BE40" ca="1" si="21">IF(BB9&lt;BI$7,$B$2,0)</f>
        <v>0</v>
      </c>
      <c r="BF9" s="359">
        <f t="shared" ref="BF9:BF72" ca="1" si="22">IF(BB9&lt;BI$7,($B$12+IF($B$3&gt;$B$14,0.04,IF($B$3&gt;$B$13,($B$13+($B$3-$B$13)*0.5),$B$3)))*$B$7*(1+$G10)^(BC9-1),0)</f>
        <v>0</v>
      </c>
      <c r="BG9" s="359">
        <f t="shared" ref="BG9:BG72" ca="1" si="23">(BD9+(BE9+BF9)*0.5)*$B$6</f>
        <v>0</v>
      </c>
      <c r="BH9" s="359">
        <f t="shared" ref="BH9:BH72" ca="1" si="24">IF(BI8=0,0,IFERROR(IF(BB9=BI$7,-$B$8*BD9,-ABS(BH8*(1+$F10))),0))</f>
        <v>0</v>
      </c>
      <c r="BI9" s="359">
        <f ca="1">IF(SUM(BD9:BH9)&lt;0,0,SUM(BD9:BH9))</f>
        <v>0</v>
      </c>
      <c r="BK9" s="373">
        <f ca="1">$B4</f>
        <v>120</v>
      </c>
      <c r="BL9" s="362">
        <v>1</v>
      </c>
      <c r="BM9" s="359">
        <f>$B5</f>
        <v>0</v>
      </c>
      <c r="BN9" s="359">
        <f t="shared" ref="BN9:BN40" ca="1" si="25">IF(BK9&lt;BR$7,$B$2,0)</f>
        <v>0</v>
      </c>
      <c r="BO9" s="359">
        <f t="shared" ref="BO9:BO72" ca="1" si="26">IF(BK9&lt;BR$7,($B$12+IF($B$3&gt;$B$14,0.04,IF($B$3&gt;$B$13,($B$13+($B$3-$B$13)*0.5),$B$3)))*$B$7*(1+$G10)^(BL9-1),0)</f>
        <v>0</v>
      </c>
      <c r="BP9" s="359">
        <f t="shared" ref="BP9:BP72" ca="1" si="27">(BM9+(BN9+BO9)*0.5)*$B$6</f>
        <v>0</v>
      </c>
      <c r="BQ9" s="359">
        <f t="shared" ref="BQ9:BQ72" ca="1" si="28">IF(BR8=0,0,IFERROR(IF(BK9=BR$7,-$B$8*BM9,-ABS(BQ8*(1+$F10))),0))</f>
        <v>0</v>
      </c>
      <c r="BR9" s="359">
        <f ca="1">IF(SUM(BM9:BQ9)&lt;0,0,SUM(BM9:BQ9))</f>
        <v>0</v>
      </c>
      <c r="BT9" s="373">
        <f ca="1">$B4</f>
        <v>120</v>
      </c>
      <c r="BU9" s="362">
        <v>1</v>
      </c>
      <c r="BV9" s="359">
        <f>$B5</f>
        <v>0</v>
      </c>
      <c r="BW9" s="359">
        <f t="shared" ref="BW9:BW40" ca="1" si="29">IF(BT9&lt;CA$7,$B$2,0)</f>
        <v>0</v>
      </c>
      <c r="BX9" s="359">
        <f t="shared" ref="BX9:BX72" ca="1" si="30">IF(BT9&lt;CA$7,($B$12+IF($B$3&gt;$B$14,0.04,IF($B$3&gt;$B$13,($B$13+($B$3-$B$13)*0.5),$B$3)))*$B$7*(1+$G10)^(BU9-1),0)</f>
        <v>0</v>
      </c>
      <c r="BY9" s="359">
        <f t="shared" ref="BY9:BY72" ca="1" si="31">(BV9+(BW9+BX9)*0.5)*$B$6</f>
        <v>0</v>
      </c>
      <c r="BZ9" s="359">
        <f t="shared" ref="BZ9:BZ72" ca="1" si="32">IF(CA8=0,0,IFERROR(IF(BT9=CA$7,-$B$8*BV9,-ABS(BZ8*(1+$F10))),0))</f>
        <v>0</v>
      </c>
      <c r="CA9" s="359">
        <f ca="1">IF(SUM(BV9:BZ9)&lt;0,0,SUM(BV9:BZ9))</f>
        <v>0</v>
      </c>
      <c r="CC9" s="373">
        <f ca="1">$B4</f>
        <v>120</v>
      </c>
      <c r="CD9" s="362">
        <v>1</v>
      </c>
      <c r="CE9" s="359">
        <f>$B5</f>
        <v>0</v>
      </c>
      <c r="CF9" s="359">
        <f t="shared" ref="CF9:CF40" ca="1" si="33">IF(CC9&lt;CJ$7,$B$2,0)</f>
        <v>0</v>
      </c>
      <c r="CG9" s="359">
        <f t="shared" ref="CG9:CG72" ca="1" si="34">IF(CC9&lt;CJ$7,($B$12+IF($B$3&gt;$B$14,0.04,IF($B$3&gt;$B$13,($B$13+($B$3-$B$13)*0.5),$B$3)))*$B$7*(1+$G10)^(CD9-1),0)</f>
        <v>0</v>
      </c>
      <c r="CH9" s="359">
        <f t="shared" ref="CH9:CH72" ca="1" si="35">(CE9+(CF9+CG9)*0.5)*$B$6</f>
        <v>0</v>
      </c>
      <c r="CI9" s="359">
        <f t="shared" ref="CI9:CI72" ca="1" si="36">IF(CJ8=0,0,IFERROR(IF(CC9=CJ$7,-$B$8*CE9,-ABS(CI8*(1+$F10))),0))</f>
        <v>0</v>
      </c>
      <c r="CJ9" s="359">
        <f ca="1">IF(SUM(CE9:CI9)&lt;0,0,SUM(CE9:CI9))</f>
        <v>0</v>
      </c>
      <c r="CL9" s="373">
        <f ca="1">$B4</f>
        <v>120</v>
      </c>
      <c r="CM9" s="362">
        <v>1</v>
      </c>
      <c r="CN9" s="359">
        <f>$B5</f>
        <v>0</v>
      </c>
      <c r="CO9" s="359">
        <f t="shared" ref="CO9:CO40" ca="1" si="37">IF(CL9&lt;CS$7,$B$2,0)</f>
        <v>0</v>
      </c>
      <c r="CP9" s="359">
        <f t="shared" ref="CP9:CP72" ca="1" si="38">IF(CL9&lt;CS$7,($B$12+IF($B$3&gt;$B$14,0.04,IF($B$3&gt;$B$13,($B$13+($B$3-$B$13)*0.5),$B$3)))*$B$7*(1+$G10)^(CM9-1),0)</f>
        <v>0</v>
      </c>
      <c r="CQ9" s="359">
        <f t="shared" ref="CQ9:CQ72" ca="1" si="39">(CN9+(CO9+CP9)*0.5)*$B$6</f>
        <v>0</v>
      </c>
      <c r="CR9" s="359">
        <f t="shared" ref="CR9:CR72" ca="1" si="40">IF(CS8=0,0,IFERROR(IF(CL9=CS$7,-$B$8*CN9,-ABS(CR8*(1+$F10))),0))</f>
        <v>0</v>
      </c>
      <c r="CS9" s="359">
        <f ca="1">IF(SUM(CN9:CR9)&lt;0,0,SUM(CN9:CR9))</f>
        <v>0</v>
      </c>
      <c r="CU9" s="373">
        <f ca="1">$B4</f>
        <v>120</v>
      </c>
      <c r="CV9" s="362">
        <v>1</v>
      </c>
      <c r="CW9" s="359">
        <f>$B5</f>
        <v>0</v>
      </c>
      <c r="CX9" s="359">
        <f t="shared" ref="CX9:CX40" ca="1" si="41">IF(CU9&lt;DB$7,$B$2,0)</f>
        <v>0</v>
      </c>
      <c r="CY9" s="359">
        <f t="shared" ref="CY9:CY72" ca="1" si="42">IF(CU9&lt;DB$7,($B$12+IF($B$3&gt;$B$14,0.04,IF($B$3&gt;$B$13,($B$13+($B$3-$B$13)*0.5),$B$3)))*$B$7*(1+$G10)^(CV9-1),0)</f>
        <v>0</v>
      </c>
      <c r="CZ9" s="359">
        <f t="shared" ref="CZ9:CZ72" ca="1" si="43">(CW9+(CX9+CY9)*0.5)*$B$6</f>
        <v>0</v>
      </c>
      <c r="DA9" s="359">
        <f t="shared" ref="DA9:DA72" ca="1" si="44">IF(DB8=0,0,IFERROR(IF(CU9=DB$7,-$B$8*CW9,-ABS(DA8*(1+$F10))),0))</f>
        <v>0</v>
      </c>
      <c r="DB9" s="359">
        <f ca="1">IF(SUM(CW9:DA9)&lt;0,0,SUM(CW9:DA9))</f>
        <v>0</v>
      </c>
      <c r="DD9" s="373">
        <f ca="1">$B4</f>
        <v>120</v>
      </c>
      <c r="DE9" s="362">
        <v>1</v>
      </c>
      <c r="DF9" s="359">
        <f>$B5</f>
        <v>0</v>
      </c>
      <c r="DG9" s="359">
        <f t="shared" ref="DG9:DG40" ca="1" si="45">IF(DD9&lt;DK$7,$B$2,0)</f>
        <v>0</v>
      </c>
      <c r="DH9" s="359">
        <f t="shared" ref="DH9:DH72" ca="1" si="46">IF(DD9&lt;DK$7,($B$12+IF($B$3&gt;$B$14,0.04,IF($B$3&gt;$B$13,($B$13+($B$3-$B$13)*0.5),$B$3)))*$B$7*(1+$G10)^(DE9-1),0)</f>
        <v>0</v>
      </c>
      <c r="DI9" s="359">
        <f t="shared" ref="DI9:DI72" ca="1" si="47">(DF9+(DG9+DH9)*0.5)*$B$6</f>
        <v>0</v>
      </c>
      <c r="DJ9" s="359">
        <f t="shared" ref="DJ9:DJ72" ca="1" si="48">IF(DK8=0,0,IFERROR(IF(DD9=DK$7,-$B$8*DF9,-ABS(DJ8*(1+$F10))),0))</f>
        <v>0</v>
      </c>
      <c r="DK9" s="359">
        <f ca="1">IF(SUM(DF9:DJ9)&lt;0,0,SUM(DF9:DJ9))</f>
        <v>0</v>
      </c>
      <c r="DM9" s="373">
        <f ca="1">$B4</f>
        <v>120</v>
      </c>
      <c r="DN9" s="362">
        <v>1</v>
      </c>
      <c r="DO9" s="359">
        <f>$B5</f>
        <v>0</v>
      </c>
      <c r="DP9" s="359">
        <f t="shared" ref="DP9:DP40" ca="1" si="49">IF(DM9&lt;DT$7,$B$2,0)</f>
        <v>0</v>
      </c>
      <c r="DQ9" s="359">
        <f t="shared" ref="DQ9:DQ72" ca="1" si="50">IF(DM9&lt;DT$7,($B$12+IF($B$3&gt;$B$14,0.04,IF($B$3&gt;$B$13,($B$13+($B$3-$B$13)*0.5),$B$3)))*$B$7*(1+$G10)^(DN9-1),0)</f>
        <v>0</v>
      </c>
      <c r="DR9" s="359">
        <f t="shared" ref="DR9:DR72" ca="1" si="51">(DO9+(DP9+DQ9)*0.5)*$B$6</f>
        <v>0</v>
      </c>
      <c r="DS9" s="359">
        <f t="shared" ref="DS9:DS72" ca="1" si="52">IF(DT8=0,0,IFERROR(IF(DM9=DT$7,-$B$8*DO9,-ABS(DS8*(1+$F10))),0))</f>
        <v>0</v>
      </c>
      <c r="DT9" s="359">
        <f ca="1">IF(SUM(DO9:DS9)&lt;0,0,SUM(DO9:DS9))</f>
        <v>0</v>
      </c>
      <c r="DV9" s="373">
        <f ca="1">$B4</f>
        <v>120</v>
      </c>
      <c r="DW9" s="362">
        <v>1</v>
      </c>
      <c r="DX9" s="359">
        <f>$B5</f>
        <v>0</v>
      </c>
      <c r="DY9" s="359">
        <f t="shared" ref="DY9:DY40" ca="1" si="53">IF(DV9&lt;EC$7,$B$2,0)</f>
        <v>0</v>
      </c>
      <c r="DZ9" s="359">
        <f t="shared" ref="DZ9:DZ72" ca="1" si="54">IF(DV9&lt;EC$7,($B$12+IF($B$3&gt;$B$14,0.04,IF($B$3&gt;$B$13,($B$13+($B$3-$B$13)*0.5),$B$3)))*$B$7*(1+$G10)^(DW9-1),0)</f>
        <v>0</v>
      </c>
      <c r="EA9" s="359">
        <f t="shared" ref="EA9:EA72" ca="1" si="55">(DX9+(DY9+DZ9)*0.5)*$B$6</f>
        <v>0</v>
      </c>
      <c r="EB9" s="359">
        <f t="shared" ref="EB9:EB72" ca="1" si="56">IF(EC8=0,0,IFERROR(IF(DV9=EC$7,-$B$8*DX9,-ABS(EB8*(1+$F10))),0))</f>
        <v>0</v>
      </c>
      <c r="EC9" s="359">
        <f ca="1">IF(SUM(DX9:EB9)&lt;0,0,SUM(DX9:EB9))</f>
        <v>0</v>
      </c>
      <c r="EE9" s="373">
        <f ca="1">$B4</f>
        <v>120</v>
      </c>
      <c r="EF9" s="362">
        <v>1</v>
      </c>
      <c r="EG9" s="359">
        <f>$B5</f>
        <v>0</v>
      </c>
      <c r="EH9" s="359">
        <f t="shared" ref="EH9:EH40" ca="1" si="57">IF(EE9&lt;EL$7,$B$2,0)</f>
        <v>0</v>
      </c>
      <c r="EI9" s="359">
        <f t="shared" ref="EI9:EI72" ca="1" si="58">IF(EE9&lt;EL$7,($B$12+IF($B$3&gt;$B$14,0.04,IF($B$3&gt;$B$13,($B$13+($B$3-$B$13)*0.5),$B$3)))*$B$7*(1+$G10)^(EF9-1),0)</f>
        <v>0</v>
      </c>
      <c r="EJ9" s="359">
        <f t="shared" ref="EJ9:EJ72" ca="1" si="59">(EG9+(EH9+EI9)*0.5)*$B$6</f>
        <v>0</v>
      </c>
      <c r="EK9" s="359">
        <f t="shared" ref="EK9:EK72" ca="1" si="60">IF(EL8=0,0,IFERROR(IF(EE9=EL$7,-$B$8*EG9,-ABS(EK8*(1+$F10))),0))</f>
        <v>0</v>
      </c>
      <c r="EL9" s="359">
        <f ca="1">IF(SUM(EG9:EK9)&lt;0,0,SUM(EG9:EK9))</f>
        <v>0</v>
      </c>
    </row>
    <row r="10" spans="1:142" x14ac:dyDescent="0.35">
      <c r="F10" s="372">
        <f>IFERROR(INDEX('Inflation Rates'!$A$16:$H$138,MATCH('IRA Traditional'!$H10,'Inflation Rates'!$A$16:$A$138,0),8)/INDEX('Inflation Rates'!$A$16:$H$138,MATCH('IRA Traditional'!$H10,'Inflation Rates'!$A$16:$A$138,0)-1,8)-1,F8)</f>
        <v>2.0000000000000018E-2</v>
      </c>
      <c r="G10" s="372">
        <f>IFERROR(INDEX('Inflation Rates'!$A$16:$H$138,MATCH('IRA Traditional'!$H10,'Inflation Rates'!$A$16:$A$138,0),6)/INDEX('Inflation Rates'!$A$16:$H$138,MATCH('IRA Traditional'!$H10,'Inflation Rates'!$A$16:$A$138,0)-1,6)-1,G8)</f>
        <v>1.5770000000000062E-2</v>
      </c>
      <c r="H10" s="362">
        <v>2021</v>
      </c>
      <c r="I10" s="373">
        <f ca="1">I9+1</f>
        <v>121</v>
      </c>
      <c r="J10" s="362">
        <v>2</v>
      </c>
      <c r="K10" s="371">
        <f ca="1">P9</f>
        <v>0</v>
      </c>
      <c r="L10" s="359">
        <f t="shared" ca="1" si="2"/>
        <v>0</v>
      </c>
      <c r="M10" s="359">
        <f t="shared" ca="1" si="3"/>
        <v>0</v>
      </c>
      <c r="N10" s="359">
        <f t="shared" ca="1" si="4"/>
        <v>0</v>
      </c>
      <c r="O10" s="359">
        <f t="shared" ref="O10:O73" ca="1" si="61">IF(P9=0,0,IFERROR(IF(I10=60,-$B$8*K10,-ABS(O9*(1+$F10))),0))</f>
        <v>0</v>
      </c>
      <c r="P10" s="359">
        <f ca="1">IF(SUM(K10:O10)&lt;0,0,SUM(K10:O10))</f>
        <v>0</v>
      </c>
      <c r="Q10" s="359"/>
      <c r="R10" s="362">
        <f ca="1">R9+1</f>
        <v>121</v>
      </c>
      <c r="S10" s="362">
        <v>2</v>
      </c>
      <c r="T10" s="371">
        <f ca="1">Y9</f>
        <v>0</v>
      </c>
      <c r="U10" s="359">
        <f t="shared" ca="1" si="5"/>
        <v>0</v>
      </c>
      <c r="V10" s="359">
        <f t="shared" ca="1" si="6"/>
        <v>0</v>
      </c>
      <c r="W10" s="359">
        <f t="shared" ca="1" si="7"/>
        <v>0</v>
      </c>
      <c r="X10" s="359">
        <f t="shared" ca="1" si="8"/>
        <v>0</v>
      </c>
      <c r="Y10" s="359">
        <f t="shared" ref="Y10:Y73" ca="1" si="62">IF(SUM(T10:X10)&lt;0,0,SUM(T10:X10))</f>
        <v>0</v>
      </c>
      <c r="AA10" s="362">
        <f ca="1">AA9+1</f>
        <v>121</v>
      </c>
      <c r="AB10" s="362">
        <v>2</v>
      </c>
      <c r="AC10" s="371">
        <f ca="1">AH9</f>
        <v>0</v>
      </c>
      <c r="AD10" s="359">
        <f t="shared" ca="1" si="9"/>
        <v>0</v>
      </c>
      <c r="AE10" s="359">
        <f t="shared" ca="1" si="10"/>
        <v>0</v>
      </c>
      <c r="AF10" s="359">
        <f t="shared" ca="1" si="11"/>
        <v>0</v>
      </c>
      <c r="AG10" s="359">
        <f t="shared" ca="1" si="12"/>
        <v>0</v>
      </c>
      <c r="AH10" s="359">
        <f t="shared" ref="AH10:AH73" ca="1" si="63">IF(SUM(AC10:AG10)&lt;0,0,SUM(AC10:AG10))</f>
        <v>0</v>
      </c>
      <c r="AJ10" s="362">
        <f ca="1">AJ9+1</f>
        <v>121</v>
      </c>
      <c r="AK10" s="362">
        <v>2</v>
      </c>
      <c r="AL10" s="371">
        <f ca="1">AQ9</f>
        <v>0</v>
      </c>
      <c r="AM10" s="359">
        <f t="shared" ca="1" si="13"/>
        <v>0</v>
      </c>
      <c r="AN10" s="359">
        <f t="shared" ca="1" si="14"/>
        <v>0</v>
      </c>
      <c r="AO10" s="359">
        <f t="shared" ca="1" si="15"/>
        <v>0</v>
      </c>
      <c r="AP10" s="359">
        <f t="shared" ca="1" si="16"/>
        <v>0</v>
      </c>
      <c r="AQ10" s="359">
        <f t="shared" ref="AQ10:AQ73" ca="1" si="64">IF(SUM(AL10:AP10)&lt;0,0,SUM(AL10:AP10))</f>
        <v>0</v>
      </c>
      <c r="AS10" s="362">
        <f ca="1">AS9+1</f>
        <v>121</v>
      </c>
      <c r="AT10" s="362">
        <v>2</v>
      </c>
      <c r="AU10" s="371">
        <f ca="1">AZ9</f>
        <v>0</v>
      </c>
      <c r="AV10" s="359">
        <f t="shared" ca="1" si="17"/>
        <v>0</v>
      </c>
      <c r="AW10" s="359">
        <f t="shared" ca="1" si="18"/>
        <v>0</v>
      </c>
      <c r="AX10" s="359">
        <f t="shared" ca="1" si="19"/>
        <v>0</v>
      </c>
      <c r="AY10" s="359">
        <f t="shared" ca="1" si="20"/>
        <v>0</v>
      </c>
      <c r="AZ10" s="359">
        <f t="shared" ref="AZ10:AZ73" ca="1" si="65">IF(SUM(AU10:AY10)&lt;0,0,SUM(AU10:AY10))</f>
        <v>0</v>
      </c>
      <c r="BB10" s="362">
        <f ca="1">BB9+1</f>
        <v>121</v>
      </c>
      <c r="BC10" s="362">
        <v>2</v>
      </c>
      <c r="BD10" s="371">
        <f ca="1">BI9</f>
        <v>0</v>
      </c>
      <c r="BE10" s="359">
        <f t="shared" ca="1" si="21"/>
        <v>0</v>
      </c>
      <c r="BF10" s="359">
        <f t="shared" ca="1" si="22"/>
        <v>0</v>
      </c>
      <c r="BG10" s="359">
        <f t="shared" ca="1" si="23"/>
        <v>0</v>
      </c>
      <c r="BH10" s="359">
        <f t="shared" ca="1" si="24"/>
        <v>0</v>
      </c>
      <c r="BI10" s="359">
        <f t="shared" ref="BI10:BI73" ca="1" si="66">IF(SUM(BD10:BH10)&lt;0,0,SUM(BD10:BH10))</f>
        <v>0</v>
      </c>
      <c r="BK10" s="362">
        <f ca="1">BK9+1</f>
        <v>121</v>
      </c>
      <c r="BL10" s="362">
        <v>2</v>
      </c>
      <c r="BM10" s="371">
        <f ca="1">BR9</f>
        <v>0</v>
      </c>
      <c r="BN10" s="359">
        <f t="shared" ca="1" si="25"/>
        <v>0</v>
      </c>
      <c r="BO10" s="359">
        <f t="shared" ca="1" si="26"/>
        <v>0</v>
      </c>
      <c r="BP10" s="359">
        <f t="shared" ca="1" si="27"/>
        <v>0</v>
      </c>
      <c r="BQ10" s="359">
        <f t="shared" ca="1" si="28"/>
        <v>0</v>
      </c>
      <c r="BR10" s="359">
        <f t="shared" ref="BR10:BR73" ca="1" si="67">IF(SUM(BM10:BQ10)&lt;0,0,SUM(BM10:BQ10))</f>
        <v>0</v>
      </c>
      <c r="BT10" s="362">
        <f ca="1">BT9+1</f>
        <v>121</v>
      </c>
      <c r="BU10" s="362">
        <v>2</v>
      </c>
      <c r="BV10" s="371">
        <f ca="1">CA9</f>
        <v>0</v>
      </c>
      <c r="BW10" s="359">
        <f t="shared" ca="1" si="29"/>
        <v>0</v>
      </c>
      <c r="BX10" s="359">
        <f t="shared" ca="1" si="30"/>
        <v>0</v>
      </c>
      <c r="BY10" s="359">
        <f t="shared" ca="1" si="31"/>
        <v>0</v>
      </c>
      <c r="BZ10" s="359">
        <f t="shared" ca="1" si="32"/>
        <v>0</v>
      </c>
      <c r="CA10" s="359">
        <f t="shared" ref="CA10:CA73" ca="1" si="68">IF(SUM(BV10:BZ10)&lt;0,0,SUM(BV10:BZ10))</f>
        <v>0</v>
      </c>
      <c r="CC10" s="362">
        <f ca="1">CC9+1</f>
        <v>121</v>
      </c>
      <c r="CD10" s="362">
        <v>2</v>
      </c>
      <c r="CE10" s="371">
        <f ca="1">CJ9</f>
        <v>0</v>
      </c>
      <c r="CF10" s="359">
        <f t="shared" ca="1" si="33"/>
        <v>0</v>
      </c>
      <c r="CG10" s="359">
        <f t="shared" ca="1" si="34"/>
        <v>0</v>
      </c>
      <c r="CH10" s="359">
        <f t="shared" ca="1" si="35"/>
        <v>0</v>
      </c>
      <c r="CI10" s="359">
        <f t="shared" ca="1" si="36"/>
        <v>0</v>
      </c>
      <c r="CJ10" s="359">
        <f t="shared" ref="CJ10:CJ73" ca="1" si="69">IF(SUM(CE10:CI10)&lt;0,0,SUM(CE10:CI10))</f>
        <v>0</v>
      </c>
      <c r="CL10" s="362">
        <f ca="1">CL9+1</f>
        <v>121</v>
      </c>
      <c r="CM10" s="362">
        <v>2</v>
      </c>
      <c r="CN10" s="371">
        <f ca="1">CS9</f>
        <v>0</v>
      </c>
      <c r="CO10" s="359">
        <f t="shared" ca="1" si="37"/>
        <v>0</v>
      </c>
      <c r="CP10" s="359">
        <f t="shared" ca="1" si="38"/>
        <v>0</v>
      </c>
      <c r="CQ10" s="359">
        <f t="shared" ca="1" si="39"/>
        <v>0</v>
      </c>
      <c r="CR10" s="359">
        <f t="shared" ca="1" si="40"/>
        <v>0</v>
      </c>
      <c r="CS10" s="359">
        <f t="shared" ref="CS10:CS73" ca="1" si="70">IF(SUM(CN10:CR10)&lt;0,0,SUM(CN10:CR10))</f>
        <v>0</v>
      </c>
      <c r="CU10" s="362">
        <f ca="1">CU9+1</f>
        <v>121</v>
      </c>
      <c r="CV10" s="362">
        <v>2</v>
      </c>
      <c r="CW10" s="371">
        <f ca="1">DB9</f>
        <v>0</v>
      </c>
      <c r="CX10" s="359">
        <f t="shared" ca="1" si="41"/>
        <v>0</v>
      </c>
      <c r="CY10" s="359">
        <f t="shared" ca="1" si="42"/>
        <v>0</v>
      </c>
      <c r="CZ10" s="359">
        <f t="shared" ca="1" si="43"/>
        <v>0</v>
      </c>
      <c r="DA10" s="359">
        <f t="shared" ca="1" si="44"/>
        <v>0</v>
      </c>
      <c r="DB10" s="359">
        <f t="shared" ref="DB10:DB73" ca="1" si="71">IF(SUM(CW10:DA10)&lt;0,0,SUM(CW10:DA10))</f>
        <v>0</v>
      </c>
      <c r="DD10" s="362">
        <f ca="1">DD9+1</f>
        <v>121</v>
      </c>
      <c r="DE10" s="362">
        <v>2</v>
      </c>
      <c r="DF10" s="371">
        <f ca="1">DK9</f>
        <v>0</v>
      </c>
      <c r="DG10" s="359">
        <f t="shared" ca="1" si="45"/>
        <v>0</v>
      </c>
      <c r="DH10" s="359">
        <f t="shared" ca="1" si="46"/>
        <v>0</v>
      </c>
      <c r="DI10" s="359">
        <f t="shared" ca="1" si="47"/>
        <v>0</v>
      </c>
      <c r="DJ10" s="359">
        <f t="shared" ca="1" si="48"/>
        <v>0</v>
      </c>
      <c r="DK10" s="359">
        <f t="shared" ref="DK10:DK73" ca="1" si="72">IF(SUM(DF10:DJ10)&lt;0,0,SUM(DF10:DJ10))</f>
        <v>0</v>
      </c>
      <c r="DM10" s="362">
        <f ca="1">DM9+1</f>
        <v>121</v>
      </c>
      <c r="DN10" s="362">
        <v>2</v>
      </c>
      <c r="DO10" s="371">
        <f ca="1">DT9</f>
        <v>0</v>
      </c>
      <c r="DP10" s="359">
        <f t="shared" ca="1" si="49"/>
        <v>0</v>
      </c>
      <c r="DQ10" s="359">
        <f t="shared" ca="1" si="50"/>
        <v>0</v>
      </c>
      <c r="DR10" s="359">
        <f t="shared" ca="1" si="51"/>
        <v>0</v>
      </c>
      <c r="DS10" s="359">
        <f t="shared" ca="1" si="52"/>
        <v>0</v>
      </c>
      <c r="DT10" s="359">
        <f t="shared" ref="DT10:DT73" ca="1" si="73">IF(SUM(DO10:DS10)&lt;0,0,SUM(DO10:DS10))</f>
        <v>0</v>
      </c>
      <c r="DV10" s="362">
        <f ca="1">DV9+1</f>
        <v>121</v>
      </c>
      <c r="DW10" s="362">
        <v>2</v>
      </c>
      <c r="DX10" s="371">
        <f ca="1">EC9</f>
        <v>0</v>
      </c>
      <c r="DY10" s="359">
        <f t="shared" ca="1" si="53"/>
        <v>0</v>
      </c>
      <c r="DZ10" s="359">
        <f t="shared" ca="1" si="54"/>
        <v>0</v>
      </c>
      <c r="EA10" s="359">
        <f t="shared" ca="1" si="55"/>
        <v>0</v>
      </c>
      <c r="EB10" s="359">
        <f t="shared" ca="1" si="56"/>
        <v>0</v>
      </c>
      <c r="EC10" s="359">
        <f t="shared" ref="EC10:EC73" ca="1" si="74">IF(SUM(DX10:EB10)&lt;0,0,SUM(DX10:EB10))</f>
        <v>0</v>
      </c>
      <c r="EE10" s="362">
        <f ca="1">EE9+1</f>
        <v>121</v>
      </c>
      <c r="EF10" s="362">
        <v>2</v>
      </c>
      <c r="EG10" s="371">
        <f ca="1">EL9</f>
        <v>0</v>
      </c>
      <c r="EH10" s="359">
        <f t="shared" ca="1" si="57"/>
        <v>0</v>
      </c>
      <c r="EI10" s="359">
        <f t="shared" ca="1" si="58"/>
        <v>0</v>
      </c>
      <c r="EJ10" s="359">
        <f t="shared" ca="1" si="59"/>
        <v>0</v>
      </c>
      <c r="EK10" s="359">
        <f t="shared" ca="1" si="60"/>
        <v>0</v>
      </c>
      <c r="EL10" s="359">
        <f t="shared" ref="EL10:EL73" ca="1" si="75">IF(SUM(EG10:EK10)&lt;0,0,SUM(EG10:EK10))</f>
        <v>0</v>
      </c>
    </row>
    <row r="11" spans="1:142" x14ac:dyDescent="0.35">
      <c r="A11" s="362" t="s">
        <v>122</v>
      </c>
      <c r="F11" s="372">
        <f>IFERROR(INDEX('Inflation Rates'!$A$16:$H$138,MATCH('IRA Traditional'!$H11,'Inflation Rates'!$A$16:$A$138,0),8)/INDEX('Inflation Rates'!$A$16:$H$138,MATCH('IRA Traditional'!$H11,'Inflation Rates'!$A$16:$A$138,0)-1,8)-1,F10)</f>
        <v>2.0000000000000018E-2</v>
      </c>
      <c r="G11" s="372">
        <f>IFERROR(INDEX('Inflation Rates'!$A$16:$H$138,MATCH('IRA Traditional'!$H11,'Inflation Rates'!$A$16:$A$138,0),6)/INDEX('Inflation Rates'!$A$16:$H$138,MATCH('IRA Traditional'!$H11,'Inflation Rates'!$A$16:$A$138,0)-1,6)-1,G10)</f>
        <v>1.7980000000000107E-2</v>
      </c>
      <c r="H11" s="362">
        <v>2022</v>
      </c>
      <c r="I11" s="362">
        <f ca="1">I10+1</f>
        <v>122</v>
      </c>
      <c r="J11" s="362">
        <v>3</v>
      </c>
      <c r="K11" s="371">
        <f ca="1">P10</f>
        <v>0</v>
      </c>
      <c r="L11" s="359">
        <f t="shared" ca="1" si="2"/>
        <v>0</v>
      </c>
      <c r="M11" s="359">
        <f t="shared" ca="1" si="3"/>
        <v>0</v>
      </c>
      <c r="N11" s="359">
        <f t="shared" ca="1" si="4"/>
        <v>0</v>
      </c>
      <c r="O11" s="359">
        <f t="shared" ca="1" si="61"/>
        <v>0</v>
      </c>
      <c r="P11" s="359">
        <f t="shared" ref="P11:P74" ca="1" si="76">IF(SUM(K11:O11)&lt;0,0,SUM(K11:O11))</f>
        <v>0</v>
      </c>
      <c r="Q11" s="359"/>
      <c r="R11" s="362">
        <f t="shared" ref="R11:R74" ca="1" si="77">R10+1</f>
        <v>122</v>
      </c>
      <c r="S11" s="362">
        <v>3</v>
      </c>
      <c r="T11" s="371">
        <f t="shared" ref="T11:T74" ca="1" si="78">Y10</f>
        <v>0</v>
      </c>
      <c r="U11" s="359">
        <f t="shared" ca="1" si="5"/>
        <v>0</v>
      </c>
      <c r="V11" s="359">
        <f t="shared" ca="1" si="6"/>
        <v>0</v>
      </c>
      <c r="W11" s="359">
        <f t="shared" ca="1" si="7"/>
        <v>0</v>
      </c>
      <c r="X11" s="359">
        <f t="shared" ca="1" si="8"/>
        <v>0</v>
      </c>
      <c r="Y11" s="359">
        <f t="shared" ca="1" si="62"/>
        <v>0</v>
      </c>
      <c r="AA11" s="362">
        <f t="shared" ref="AA11:AA74" ca="1" si="79">AA10+1</f>
        <v>122</v>
      </c>
      <c r="AB11" s="362">
        <v>3</v>
      </c>
      <c r="AC11" s="371">
        <f t="shared" ref="AC11:AC74" ca="1" si="80">AH10</f>
        <v>0</v>
      </c>
      <c r="AD11" s="359">
        <f t="shared" ca="1" si="9"/>
        <v>0</v>
      </c>
      <c r="AE11" s="359">
        <f t="shared" ca="1" si="10"/>
        <v>0</v>
      </c>
      <c r="AF11" s="359">
        <f t="shared" ca="1" si="11"/>
        <v>0</v>
      </c>
      <c r="AG11" s="359">
        <f t="shared" ca="1" si="12"/>
        <v>0</v>
      </c>
      <c r="AH11" s="359">
        <f t="shared" ca="1" si="63"/>
        <v>0</v>
      </c>
      <c r="AJ11" s="362">
        <f t="shared" ref="AJ11:AJ74" ca="1" si="81">AJ10+1</f>
        <v>122</v>
      </c>
      <c r="AK11" s="362">
        <v>3</v>
      </c>
      <c r="AL11" s="371">
        <f t="shared" ref="AL11:AL74" ca="1" si="82">AQ10</f>
        <v>0</v>
      </c>
      <c r="AM11" s="359">
        <f t="shared" ca="1" si="13"/>
        <v>0</v>
      </c>
      <c r="AN11" s="359">
        <f t="shared" ca="1" si="14"/>
        <v>0</v>
      </c>
      <c r="AO11" s="359">
        <f t="shared" ca="1" si="15"/>
        <v>0</v>
      </c>
      <c r="AP11" s="359">
        <f t="shared" ca="1" si="16"/>
        <v>0</v>
      </c>
      <c r="AQ11" s="359">
        <f t="shared" ca="1" si="64"/>
        <v>0</v>
      </c>
      <c r="AS11" s="362">
        <f t="shared" ref="AS11:AS74" ca="1" si="83">AS10+1</f>
        <v>122</v>
      </c>
      <c r="AT11" s="362">
        <v>3</v>
      </c>
      <c r="AU11" s="371">
        <f t="shared" ref="AU11:AU74" ca="1" si="84">AZ10</f>
        <v>0</v>
      </c>
      <c r="AV11" s="359">
        <f t="shared" ca="1" si="17"/>
        <v>0</v>
      </c>
      <c r="AW11" s="359">
        <f t="shared" ca="1" si="18"/>
        <v>0</v>
      </c>
      <c r="AX11" s="359">
        <f t="shared" ca="1" si="19"/>
        <v>0</v>
      </c>
      <c r="AY11" s="359">
        <f t="shared" ca="1" si="20"/>
        <v>0</v>
      </c>
      <c r="AZ11" s="359">
        <f t="shared" ca="1" si="65"/>
        <v>0</v>
      </c>
      <c r="BB11" s="362">
        <f t="shared" ref="BB11:BB74" ca="1" si="85">BB10+1</f>
        <v>122</v>
      </c>
      <c r="BC11" s="362">
        <v>3</v>
      </c>
      <c r="BD11" s="371">
        <f t="shared" ref="BD11:BD74" ca="1" si="86">BI10</f>
        <v>0</v>
      </c>
      <c r="BE11" s="359">
        <f t="shared" ca="1" si="21"/>
        <v>0</v>
      </c>
      <c r="BF11" s="359">
        <f t="shared" ca="1" si="22"/>
        <v>0</v>
      </c>
      <c r="BG11" s="359">
        <f t="shared" ca="1" si="23"/>
        <v>0</v>
      </c>
      <c r="BH11" s="359">
        <f t="shared" ca="1" si="24"/>
        <v>0</v>
      </c>
      <c r="BI11" s="359">
        <f t="shared" ca="1" si="66"/>
        <v>0</v>
      </c>
      <c r="BK11" s="362">
        <f t="shared" ref="BK11:BK74" ca="1" si="87">BK10+1</f>
        <v>122</v>
      </c>
      <c r="BL11" s="362">
        <v>3</v>
      </c>
      <c r="BM11" s="371">
        <f t="shared" ref="BM11:BM74" ca="1" si="88">BR10</f>
        <v>0</v>
      </c>
      <c r="BN11" s="359">
        <f t="shared" ca="1" si="25"/>
        <v>0</v>
      </c>
      <c r="BO11" s="359">
        <f t="shared" ca="1" si="26"/>
        <v>0</v>
      </c>
      <c r="BP11" s="359">
        <f t="shared" ca="1" si="27"/>
        <v>0</v>
      </c>
      <c r="BQ11" s="359">
        <f t="shared" ca="1" si="28"/>
        <v>0</v>
      </c>
      <c r="BR11" s="359">
        <f t="shared" ca="1" si="67"/>
        <v>0</v>
      </c>
      <c r="BT11" s="362">
        <f t="shared" ref="BT11:BT74" ca="1" si="89">BT10+1</f>
        <v>122</v>
      </c>
      <c r="BU11" s="362">
        <v>3</v>
      </c>
      <c r="BV11" s="371">
        <f t="shared" ref="BV11:BV74" ca="1" si="90">CA10</f>
        <v>0</v>
      </c>
      <c r="BW11" s="359">
        <f t="shared" ca="1" si="29"/>
        <v>0</v>
      </c>
      <c r="BX11" s="359">
        <f t="shared" ca="1" si="30"/>
        <v>0</v>
      </c>
      <c r="BY11" s="359">
        <f t="shared" ca="1" si="31"/>
        <v>0</v>
      </c>
      <c r="BZ11" s="359">
        <f t="shared" ca="1" si="32"/>
        <v>0</v>
      </c>
      <c r="CA11" s="359">
        <f t="shared" ca="1" si="68"/>
        <v>0</v>
      </c>
      <c r="CC11" s="362">
        <f t="shared" ref="CC11:CC74" ca="1" si="91">CC10+1</f>
        <v>122</v>
      </c>
      <c r="CD11" s="362">
        <v>3</v>
      </c>
      <c r="CE11" s="371">
        <f t="shared" ref="CE11:CE74" ca="1" si="92">CJ10</f>
        <v>0</v>
      </c>
      <c r="CF11" s="359">
        <f t="shared" ca="1" si="33"/>
        <v>0</v>
      </c>
      <c r="CG11" s="359">
        <f t="shared" ca="1" si="34"/>
        <v>0</v>
      </c>
      <c r="CH11" s="359">
        <f t="shared" ca="1" si="35"/>
        <v>0</v>
      </c>
      <c r="CI11" s="359">
        <f t="shared" ca="1" si="36"/>
        <v>0</v>
      </c>
      <c r="CJ11" s="359">
        <f t="shared" ca="1" si="69"/>
        <v>0</v>
      </c>
      <c r="CL11" s="362">
        <f t="shared" ref="CL11:CL74" ca="1" si="93">CL10+1</f>
        <v>122</v>
      </c>
      <c r="CM11" s="362">
        <v>3</v>
      </c>
      <c r="CN11" s="371">
        <f t="shared" ref="CN11:CN74" ca="1" si="94">CS10</f>
        <v>0</v>
      </c>
      <c r="CO11" s="359">
        <f t="shared" ca="1" si="37"/>
        <v>0</v>
      </c>
      <c r="CP11" s="359">
        <f t="shared" ca="1" si="38"/>
        <v>0</v>
      </c>
      <c r="CQ11" s="359">
        <f t="shared" ca="1" si="39"/>
        <v>0</v>
      </c>
      <c r="CR11" s="359">
        <f t="shared" ca="1" si="40"/>
        <v>0</v>
      </c>
      <c r="CS11" s="359">
        <f t="shared" ca="1" si="70"/>
        <v>0</v>
      </c>
      <c r="CU11" s="362">
        <f t="shared" ref="CU11:CU74" ca="1" si="95">CU10+1</f>
        <v>122</v>
      </c>
      <c r="CV11" s="362">
        <v>3</v>
      </c>
      <c r="CW11" s="371">
        <f t="shared" ref="CW11:CW74" ca="1" si="96">DB10</f>
        <v>0</v>
      </c>
      <c r="CX11" s="359">
        <f t="shared" ca="1" si="41"/>
        <v>0</v>
      </c>
      <c r="CY11" s="359">
        <f t="shared" ca="1" si="42"/>
        <v>0</v>
      </c>
      <c r="CZ11" s="359">
        <f t="shared" ca="1" si="43"/>
        <v>0</v>
      </c>
      <c r="DA11" s="359">
        <f t="shared" ca="1" si="44"/>
        <v>0</v>
      </c>
      <c r="DB11" s="359">
        <f t="shared" ca="1" si="71"/>
        <v>0</v>
      </c>
      <c r="DD11" s="362">
        <f t="shared" ref="DD11:DD74" ca="1" si="97">DD10+1</f>
        <v>122</v>
      </c>
      <c r="DE11" s="362">
        <v>3</v>
      </c>
      <c r="DF11" s="371">
        <f t="shared" ref="DF11:DF74" ca="1" si="98">DK10</f>
        <v>0</v>
      </c>
      <c r="DG11" s="359">
        <f t="shared" ca="1" si="45"/>
        <v>0</v>
      </c>
      <c r="DH11" s="359">
        <f t="shared" ca="1" si="46"/>
        <v>0</v>
      </c>
      <c r="DI11" s="359">
        <f t="shared" ca="1" si="47"/>
        <v>0</v>
      </c>
      <c r="DJ11" s="359">
        <f t="shared" ca="1" si="48"/>
        <v>0</v>
      </c>
      <c r="DK11" s="359">
        <f t="shared" ca="1" si="72"/>
        <v>0</v>
      </c>
      <c r="DM11" s="362">
        <f t="shared" ref="DM11:DM74" ca="1" si="99">DM10+1</f>
        <v>122</v>
      </c>
      <c r="DN11" s="362">
        <v>3</v>
      </c>
      <c r="DO11" s="371">
        <f t="shared" ref="DO11:DO74" ca="1" si="100">DT10</f>
        <v>0</v>
      </c>
      <c r="DP11" s="359">
        <f t="shared" ca="1" si="49"/>
        <v>0</v>
      </c>
      <c r="DQ11" s="359">
        <f t="shared" ca="1" si="50"/>
        <v>0</v>
      </c>
      <c r="DR11" s="359">
        <f t="shared" ca="1" si="51"/>
        <v>0</v>
      </c>
      <c r="DS11" s="359">
        <f t="shared" ca="1" si="52"/>
        <v>0</v>
      </c>
      <c r="DT11" s="359">
        <f t="shared" ca="1" si="73"/>
        <v>0</v>
      </c>
      <c r="DV11" s="362">
        <f t="shared" ref="DV11:DV74" ca="1" si="101">DV10+1</f>
        <v>122</v>
      </c>
      <c r="DW11" s="362">
        <v>3</v>
      </c>
      <c r="DX11" s="371">
        <f t="shared" ref="DX11:DX74" ca="1" si="102">EC10</f>
        <v>0</v>
      </c>
      <c r="DY11" s="359">
        <f t="shared" ca="1" si="53"/>
        <v>0</v>
      </c>
      <c r="DZ11" s="359">
        <f t="shared" ca="1" si="54"/>
        <v>0</v>
      </c>
      <c r="EA11" s="359">
        <f t="shared" ca="1" si="55"/>
        <v>0</v>
      </c>
      <c r="EB11" s="359">
        <f t="shared" ca="1" si="56"/>
        <v>0</v>
      </c>
      <c r="EC11" s="359">
        <f t="shared" ca="1" si="74"/>
        <v>0</v>
      </c>
      <c r="EE11" s="362">
        <f t="shared" ref="EE11:EE74" ca="1" si="103">EE10+1</f>
        <v>122</v>
      </c>
      <c r="EF11" s="362">
        <v>3</v>
      </c>
      <c r="EG11" s="371">
        <f t="shared" ref="EG11:EG74" ca="1" si="104">EL10</f>
        <v>0</v>
      </c>
      <c r="EH11" s="359">
        <f t="shared" ca="1" si="57"/>
        <v>0</v>
      </c>
      <c r="EI11" s="359">
        <f t="shared" ca="1" si="58"/>
        <v>0</v>
      </c>
      <c r="EJ11" s="359">
        <f t="shared" ca="1" si="59"/>
        <v>0</v>
      </c>
      <c r="EK11" s="359">
        <f t="shared" ca="1" si="60"/>
        <v>0</v>
      </c>
      <c r="EL11" s="359">
        <f t="shared" ca="1" si="75"/>
        <v>0</v>
      </c>
    </row>
    <row r="12" spans="1:142" x14ac:dyDescent="0.35">
      <c r="A12" s="362" t="s">
        <v>123</v>
      </c>
      <c r="B12" s="363">
        <v>0</v>
      </c>
      <c r="F12" s="372">
        <f>IFERROR(INDEX('Inflation Rates'!$A$16:$H$138,MATCH('IRA Traditional'!$H12,'Inflation Rates'!$A$16:$A$138,0),8)/INDEX('Inflation Rates'!$A$16:$H$138,MATCH('IRA Traditional'!$H12,'Inflation Rates'!$A$16:$A$138,0)-1,8)-1,F11)</f>
        <v>2.0000000000000018E-2</v>
      </c>
      <c r="G12" s="372">
        <f>IFERROR(INDEX('Inflation Rates'!$A$16:$H$138,MATCH('IRA Traditional'!$H12,'Inflation Rates'!$A$16:$A$138,0),6)/INDEX('Inflation Rates'!$A$16:$H$138,MATCH('IRA Traditional'!$H12,'Inflation Rates'!$A$16:$A$138,0)-1,6)-1,G11)</f>
        <v>2.0999999999999908E-2</v>
      </c>
      <c r="H12" s="362">
        <v>2023</v>
      </c>
      <c r="I12" s="362">
        <f t="shared" ref="I12:I27" ca="1" si="105">I11+1</f>
        <v>123</v>
      </c>
      <c r="J12" s="362">
        <v>4</v>
      </c>
      <c r="K12" s="371">
        <f t="shared" ref="K12:K75" ca="1" si="106">P11</f>
        <v>0</v>
      </c>
      <c r="L12" s="359">
        <f t="shared" ca="1" si="2"/>
        <v>0</v>
      </c>
      <c r="M12" s="359">
        <f t="shared" ca="1" si="3"/>
        <v>0</v>
      </c>
      <c r="N12" s="359">
        <f t="shared" ca="1" si="4"/>
        <v>0</v>
      </c>
      <c r="O12" s="359">
        <f t="shared" ca="1" si="61"/>
        <v>0</v>
      </c>
      <c r="P12" s="359">
        <f t="shared" ca="1" si="76"/>
        <v>0</v>
      </c>
      <c r="Q12" s="359"/>
      <c r="R12" s="362">
        <f t="shared" ca="1" si="77"/>
        <v>123</v>
      </c>
      <c r="S12" s="362">
        <v>4</v>
      </c>
      <c r="T12" s="371">
        <f t="shared" ca="1" si="78"/>
        <v>0</v>
      </c>
      <c r="U12" s="359">
        <f t="shared" ca="1" si="5"/>
        <v>0</v>
      </c>
      <c r="V12" s="359">
        <f t="shared" ca="1" si="6"/>
        <v>0</v>
      </c>
      <c r="W12" s="359">
        <f t="shared" ca="1" si="7"/>
        <v>0</v>
      </c>
      <c r="X12" s="359">
        <f t="shared" ca="1" si="8"/>
        <v>0</v>
      </c>
      <c r="Y12" s="359">
        <f t="shared" ca="1" si="62"/>
        <v>0</v>
      </c>
      <c r="AA12" s="362">
        <f t="shared" ca="1" si="79"/>
        <v>123</v>
      </c>
      <c r="AB12" s="362">
        <v>4</v>
      </c>
      <c r="AC12" s="371">
        <f t="shared" ca="1" si="80"/>
        <v>0</v>
      </c>
      <c r="AD12" s="359">
        <f t="shared" ca="1" si="9"/>
        <v>0</v>
      </c>
      <c r="AE12" s="359">
        <f t="shared" ca="1" si="10"/>
        <v>0</v>
      </c>
      <c r="AF12" s="359">
        <f t="shared" ca="1" si="11"/>
        <v>0</v>
      </c>
      <c r="AG12" s="359">
        <f t="shared" ca="1" si="12"/>
        <v>0</v>
      </c>
      <c r="AH12" s="359">
        <f t="shared" ca="1" si="63"/>
        <v>0</v>
      </c>
      <c r="AJ12" s="362">
        <f t="shared" ca="1" si="81"/>
        <v>123</v>
      </c>
      <c r="AK12" s="362">
        <v>4</v>
      </c>
      <c r="AL12" s="371">
        <f t="shared" ca="1" si="82"/>
        <v>0</v>
      </c>
      <c r="AM12" s="359">
        <f t="shared" ca="1" si="13"/>
        <v>0</v>
      </c>
      <c r="AN12" s="359">
        <f t="shared" ca="1" si="14"/>
        <v>0</v>
      </c>
      <c r="AO12" s="359">
        <f t="shared" ca="1" si="15"/>
        <v>0</v>
      </c>
      <c r="AP12" s="359">
        <f t="shared" ca="1" si="16"/>
        <v>0</v>
      </c>
      <c r="AQ12" s="359">
        <f t="shared" ca="1" si="64"/>
        <v>0</v>
      </c>
      <c r="AS12" s="362">
        <f t="shared" ca="1" si="83"/>
        <v>123</v>
      </c>
      <c r="AT12" s="362">
        <v>4</v>
      </c>
      <c r="AU12" s="371">
        <f t="shared" ca="1" si="84"/>
        <v>0</v>
      </c>
      <c r="AV12" s="359">
        <f t="shared" ca="1" si="17"/>
        <v>0</v>
      </c>
      <c r="AW12" s="359">
        <f t="shared" ca="1" si="18"/>
        <v>0</v>
      </c>
      <c r="AX12" s="359">
        <f t="shared" ca="1" si="19"/>
        <v>0</v>
      </c>
      <c r="AY12" s="359">
        <f t="shared" ca="1" si="20"/>
        <v>0</v>
      </c>
      <c r="AZ12" s="359">
        <f t="shared" ca="1" si="65"/>
        <v>0</v>
      </c>
      <c r="BB12" s="362">
        <f t="shared" ca="1" si="85"/>
        <v>123</v>
      </c>
      <c r="BC12" s="362">
        <v>4</v>
      </c>
      <c r="BD12" s="371">
        <f t="shared" ca="1" si="86"/>
        <v>0</v>
      </c>
      <c r="BE12" s="359">
        <f t="shared" ca="1" si="21"/>
        <v>0</v>
      </c>
      <c r="BF12" s="359">
        <f t="shared" ca="1" si="22"/>
        <v>0</v>
      </c>
      <c r="BG12" s="359">
        <f t="shared" ca="1" si="23"/>
        <v>0</v>
      </c>
      <c r="BH12" s="359">
        <f t="shared" ca="1" si="24"/>
        <v>0</v>
      </c>
      <c r="BI12" s="359">
        <f t="shared" ca="1" si="66"/>
        <v>0</v>
      </c>
      <c r="BK12" s="362">
        <f t="shared" ca="1" si="87"/>
        <v>123</v>
      </c>
      <c r="BL12" s="362">
        <v>4</v>
      </c>
      <c r="BM12" s="371">
        <f t="shared" ca="1" si="88"/>
        <v>0</v>
      </c>
      <c r="BN12" s="359">
        <f t="shared" ca="1" si="25"/>
        <v>0</v>
      </c>
      <c r="BO12" s="359">
        <f t="shared" ca="1" si="26"/>
        <v>0</v>
      </c>
      <c r="BP12" s="359">
        <f t="shared" ca="1" si="27"/>
        <v>0</v>
      </c>
      <c r="BQ12" s="359">
        <f t="shared" ca="1" si="28"/>
        <v>0</v>
      </c>
      <c r="BR12" s="359">
        <f t="shared" ca="1" si="67"/>
        <v>0</v>
      </c>
      <c r="BT12" s="362">
        <f t="shared" ca="1" si="89"/>
        <v>123</v>
      </c>
      <c r="BU12" s="362">
        <v>4</v>
      </c>
      <c r="BV12" s="371">
        <f t="shared" ca="1" si="90"/>
        <v>0</v>
      </c>
      <c r="BW12" s="359">
        <f t="shared" ca="1" si="29"/>
        <v>0</v>
      </c>
      <c r="BX12" s="359">
        <f t="shared" ca="1" si="30"/>
        <v>0</v>
      </c>
      <c r="BY12" s="359">
        <f t="shared" ca="1" si="31"/>
        <v>0</v>
      </c>
      <c r="BZ12" s="359">
        <f t="shared" ca="1" si="32"/>
        <v>0</v>
      </c>
      <c r="CA12" s="359">
        <f t="shared" ca="1" si="68"/>
        <v>0</v>
      </c>
      <c r="CC12" s="362">
        <f t="shared" ca="1" si="91"/>
        <v>123</v>
      </c>
      <c r="CD12" s="362">
        <v>4</v>
      </c>
      <c r="CE12" s="371">
        <f t="shared" ca="1" si="92"/>
        <v>0</v>
      </c>
      <c r="CF12" s="359">
        <f t="shared" ca="1" si="33"/>
        <v>0</v>
      </c>
      <c r="CG12" s="359">
        <f t="shared" ca="1" si="34"/>
        <v>0</v>
      </c>
      <c r="CH12" s="359">
        <f t="shared" ca="1" si="35"/>
        <v>0</v>
      </c>
      <c r="CI12" s="359">
        <f t="shared" ca="1" si="36"/>
        <v>0</v>
      </c>
      <c r="CJ12" s="359">
        <f t="shared" ca="1" si="69"/>
        <v>0</v>
      </c>
      <c r="CL12" s="362">
        <f t="shared" ca="1" si="93"/>
        <v>123</v>
      </c>
      <c r="CM12" s="362">
        <v>4</v>
      </c>
      <c r="CN12" s="371">
        <f t="shared" ca="1" si="94"/>
        <v>0</v>
      </c>
      <c r="CO12" s="359">
        <f t="shared" ca="1" si="37"/>
        <v>0</v>
      </c>
      <c r="CP12" s="359">
        <f t="shared" ca="1" si="38"/>
        <v>0</v>
      </c>
      <c r="CQ12" s="359">
        <f t="shared" ca="1" si="39"/>
        <v>0</v>
      </c>
      <c r="CR12" s="359">
        <f t="shared" ca="1" si="40"/>
        <v>0</v>
      </c>
      <c r="CS12" s="359">
        <f t="shared" ca="1" si="70"/>
        <v>0</v>
      </c>
      <c r="CU12" s="362">
        <f t="shared" ca="1" si="95"/>
        <v>123</v>
      </c>
      <c r="CV12" s="362">
        <v>4</v>
      </c>
      <c r="CW12" s="371">
        <f t="shared" ca="1" si="96"/>
        <v>0</v>
      </c>
      <c r="CX12" s="359">
        <f t="shared" ca="1" si="41"/>
        <v>0</v>
      </c>
      <c r="CY12" s="359">
        <f t="shared" ca="1" si="42"/>
        <v>0</v>
      </c>
      <c r="CZ12" s="359">
        <f t="shared" ca="1" si="43"/>
        <v>0</v>
      </c>
      <c r="DA12" s="359">
        <f t="shared" ca="1" si="44"/>
        <v>0</v>
      </c>
      <c r="DB12" s="359">
        <f t="shared" ca="1" si="71"/>
        <v>0</v>
      </c>
      <c r="DD12" s="362">
        <f t="shared" ca="1" si="97"/>
        <v>123</v>
      </c>
      <c r="DE12" s="362">
        <v>4</v>
      </c>
      <c r="DF12" s="371">
        <f t="shared" ca="1" si="98"/>
        <v>0</v>
      </c>
      <c r="DG12" s="359">
        <f t="shared" ca="1" si="45"/>
        <v>0</v>
      </c>
      <c r="DH12" s="359">
        <f t="shared" ca="1" si="46"/>
        <v>0</v>
      </c>
      <c r="DI12" s="359">
        <f t="shared" ca="1" si="47"/>
        <v>0</v>
      </c>
      <c r="DJ12" s="359">
        <f t="shared" ca="1" si="48"/>
        <v>0</v>
      </c>
      <c r="DK12" s="359">
        <f t="shared" ca="1" si="72"/>
        <v>0</v>
      </c>
      <c r="DM12" s="362">
        <f t="shared" ca="1" si="99"/>
        <v>123</v>
      </c>
      <c r="DN12" s="362">
        <v>4</v>
      </c>
      <c r="DO12" s="371">
        <f t="shared" ca="1" si="100"/>
        <v>0</v>
      </c>
      <c r="DP12" s="359">
        <f t="shared" ca="1" si="49"/>
        <v>0</v>
      </c>
      <c r="DQ12" s="359">
        <f t="shared" ca="1" si="50"/>
        <v>0</v>
      </c>
      <c r="DR12" s="359">
        <f t="shared" ca="1" si="51"/>
        <v>0</v>
      </c>
      <c r="DS12" s="359">
        <f t="shared" ca="1" si="52"/>
        <v>0</v>
      </c>
      <c r="DT12" s="359">
        <f t="shared" ca="1" si="73"/>
        <v>0</v>
      </c>
      <c r="DV12" s="362">
        <f t="shared" ca="1" si="101"/>
        <v>123</v>
      </c>
      <c r="DW12" s="362">
        <v>4</v>
      </c>
      <c r="DX12" s="371">
        <f t="shared" ca="1" si="102"/>
        <v>0</v>
      </c>
      <c r="DY12" s="359">
        <f t="shared" ca="1" si="53"/>
        <v>0</v>
      </c>
      <c r="DZ12" s="359">
        <f t="shared" ca="1" si="54"/>
        <v>0</v>
      </c>
      <c r="EA12" s="359">
        <f t="shared" ca="1" si="55"/>
        <v>0</v>
      </c>
      <c r="EB12" s="359">
        <f t="shared" ca="1" si="56"/>
        <v>0</v>
      </c>
      <c r="EC12" s="359">
        <f t="shared" ca="1" si="74"/>
        <v>0</v>
      </c>
      <c r="EE12" s="362">
        <f t="shared" ca="1" si="103"/>
        <v>123</v>
      </c>
      <c r="EF12" s="362">
        <v>4</v>
      </c>
      <c r="EG12" s="371">
        <f t="shared" ca="1" si="104"/>
        <v>0</v>
      </c>
      <c r="EH12" s="359">
        <f t="shared" ca="1" si="57"/>
        <v>0</v>
      </c>
      <c r="EI12" s="359">
        <f t="shared" ca="1" si="58"/>
        <v>0</v>
      </c>
      <c r="EJ12" s="359">
        <f t="shared" ca="1" si="59"/>
        <v>0</v>
      </c>
      <c r="EK12" s="359">
        <f t="shared" ca="1" si="60"/>
        <v>0</v>
      </c>
      <c r="EL12" s="359">
        <f t="shared" ca="1" si="75"/>
        <v>0</v>
      </c>
    </row>
    <row r="13" spans="1:142" x14ac:dyDescent="0.35">
      <c r="A13" s="362" t="s">
        <v>124</v>
      </c>
      <c r="B13" s="363">
        <v>0</v>
      </c>
      <c r="F13" s="372">
        <f>IFERROR(INDEX('Inflation Rates'!$A$16:$H$138,MATCH('IRA Traditional'!$H13,'Inflation Rates'!$A$16:$A$138,0),8)/INDEX('Inflation Rates'!$A$16:$H$138,MATCH('IRA Traditional'!$H13,'Inflation Rates'!$A$16:$A$138,0)-1,8)-1,F12)</f>
        <v>2.0000000000000018E-2</v>
      </c>
      <c r="G13" s="372">
        <f>IFERROR(INDEX('Inflation Rates'!$A$16:$H$138,MATCH('IRA Traditional'!$H13,'Inflation Rates'!$A$16:$A$138,0),6)/INDEX('Inflation Rates'!$A$16:$H$138,MATCH('IRA Traditional'!$H13,'Inflation Rates'!$A$16:$A$138,0)-1,6)-1,G12)</f>
        <v>2.0999999999999908E-2</v>
      </c>
      <c r="H13" s="362">
        <v>2024</v>
      </c>
      <c r="I13" s="362">
        <f t="shared" ca="1" si="105"/>
        <v>124</v>
      </c>
      <c r="J13" s="362">
        <v>5</v>
      </c>
      <c r="K13" s="371">
        <f t="shared" ca="1" si="106"/>
        <v>0</v>
      </c>
      <c r="L13" s="359">
        <f t="shared" ca="1" si="2"/>
        <v>0</v>
      </c>
      <c r="M13" s="359">
        <f t="shared" ca="1" si="3"/>
        <v>0</v>
      </c>
      <c r="N13" s="359">
        <f t="shared" ca="1" si="4"/>
        <v>0</v>
      </c>
      <c r="O13" s="359">
        <f t="shared" ca="1" si="61"/>
        <v>0</v>
      </c>
      <c r="P13" s="359">
        <f t="shared" ca="1" si="76"/>
        <v>0</v>
      </c>
      <c r="Q13" s="359"/>
      <c r="R13" s="362">
        <f t="shared" ca="1" si="77"/>
        <v>124</v>
      </c>
      <c r="S13" s="362">
        <v>5</v>
      </c>
      <c r="T13" s="371">
        <f t="shared" ca="1" si="78"/>
        <v>0</v>
      </c>
      <c r="U13" s="359">
        <f t="shared" ca="1" si="5"/>
        <v>0</v>
      </c>
      <c r="V13" s="359">
        <f t="shared" ca="1" si="6"/>
        <v>0</v>
      </c>
      <c r="W13" s="359">
        <f t="shared" ca="1" si="7"/>
        <v>0</v>
      </c>
      <c r="X13" s="359">
        <f t="shared" ca="1" si="8"/>
        <v>0</v>
      </c>
      <c r="Y13" s="359">
        <f t="shared" ca="1" si="62"/>
        <v>0</v>
      </c>
      <c r="AA13" s="362">
        <f t="shared" ca="1" si="79"/>
        <v>124</v>
      </c>
      <c r="AB13" s="362">
        <v>5</v>
      </c>
      <c r="AC13" s="371">
        <f t="shared" ca="1" si="80"/>
        <v>0</v>
      </c>
      <c r="AD13" s="359">
        <f t="shared" ca="1" si="9"/>
        <v>0</v>
      </c>
      <c r="AE13" s="359">
        <f t="shared" ca="1" si="10"/>
        <v>0</v>
      </c>
      <c r="AF13" s="359">
        <f t="shared" ca="1" si="11"/>
        <v>0</v>
      </c>
      <c r="AG13" s="359">
        <f t="shared" ca="1" si="12"/>
        <v>0</v>
      </c>
      <c r="AH13" s="359">
        <f t="shared" ca="1" si="63"/>
        <v>0</v>
      </c>
      <c r="AJ13" s="362">
        <f t="shared" ca="1" si="81"/>
        <v>124</v>
      </c>
      <c r="AK13" s="362">
        <v>5</v>
      </c>
      <c r="AL13" s="371">
        <f t="shared" ca="1" si="82"/>
        <v>0</v>
      </c>
      <c r="AM13" s="359">
        <f t="shared" ca="1" si="13"/>
        <v>0</v>
      </c>
      <c r="AN13" s="359">
        <f t="shared" ca="1" si="14"/>
        <v>0</v>
      </c>
      <c r="AO13" s="359">
        <f t="shared" ca="1" si="15"/>
        <v>0</v>
      </c>
      <c r="AP13" s="359">
        <f t="shared" ca="1" si="16"/>
        <v>0</v>
      </c>
      <c r="AQ13" s="359">
        <f t="shared" ca="1" si="64"/>
        <v>0</v>
      </c>
      <c r="AS13" s="362">
        <f t="shared" ca="1" si="83"/>
        <v>124</v>
      </c>
      <c r="AT13" s="362">
        <v>5</v>
      </c>
      <c r="AU13" s="371">
        <f t="shared" ca="1" si="84"/>
        <v>0</v>
      </c>
      <c r="AV13" s="359">
        <f t="shared" ca="1" si="17"/>
        <v>0</v>
      </c>
      <c r="AW13" s="359">
        <f t="shared" ca="1" si="18"/>
        <v>0</v>
      </c>
      <c r="AX13" s="359">
        <f t="shared" ca="1" si="19"/>
        <v>0</v>
      </c>
      <c r="AY13" s="359">
        <f t="shared" ca="1" si="20"/>
        <v>0</v>
      </c>
      <c r="AZ13" s="359">
        <f t="shared" ca="1" si="65"/>
        <v>0</v>
      </c>
      <c r="BB13" s="362">
        <f t="shared" ca="1" si="85"/>
        <v>124</v>
      </c>
      <c r="BC13" s="362">
        <v>5</v>
      </c>
      <c r="BD13" s="371">
        <f t="shared" ca="1" si="86"/>
        <v>0</v>
      </c>
      <c r="BE13" s="359">
        <f t="shared" ca="1" si="21"/>
        <v>0</v>
      </c>
      <c r="BF13" s="359">
        <f t="shared" ca="1" si="22"/>
        <v>0</v>
      </c>
      <c r="BG13" s="359">
        <f t="shared" ca="1" si="23"/>
        <v>0</v>
      </c>
      <c r="BH13" s="359">
        <f t="shared" ca="1" si="24"/>
        <v>0</v>
      </c>
      <c r="BI13" s="359">
        <f t="shared" ca="1" si="66"/>
        <v>0</v>
      </c>
      <c r="BK13" s="362">
        <f t="shared" ca="1" si="87"/>
        <v>124</v>
      </c>
      <c r="BL13" s="362">
        <v>5</v>
      </c>
      <c r="BM13" s="371">
        <f t="shared" ca="1" si="88"/>
        <v>0</v>
      </c>
      <c r="BN13" s="359">
        <f t="shared" ca="1" si="25"/>
        <v>0</v>
      </c>
      <c r="BO13" s="359">
        <f t="shared" ca="1" si="26"/>
        <v>0</v>
      </c>
      <c r="BP13" s="359">
        <f t="shared" ca="1" si="27"/>
        <v>0</v>
      </c>
      <c r="BQ13" s="359">
        <f t="shared" ca="1" si="28"/>
        <v>0</v>
      </c>
      <c r="BR13" s="359">
        <f t="shared" ca="1" si="67"/>
        <v>0</v>
      </c>
      <c r="BT13" s="362">
        <f t="shared" ca="1" si="89"/>
        <v>124</v>
      </c>
      <c r="BU13" s="362">
        <v>5</v>
      </c>
      <c r="BV13" s="371">
        <f t="shared" ca="1" si="90"/>
        <v>0</v>
      </c>
      <c r="BW13" s="359">
        <f t="shared" ca="1" si="29"/>
        <v>0</v>
      </c>
      <c r="BX13" s="359">
        <f t="shared" ca="1" si="30"/>
        <v>0</v>
      </c>
      <c r="BY13" s="359">
        <f t="shared" ca="1" si="31"/>
        <v>0</v>
      </c>
      <c r="BZ13" s="359">
        <f t="shared" ca="1" si="32"/>
        <v>0</v>
      </c>
      <c r="CA13" s="359">
        <f t="shared" ca="1" si="68"/>
        <v>0</v>
      </c>
      <c r="CC13" s="362">
        <f t="shared" ca="1" si="91"/>
        <v>124</v>
      </c>
      <c r="CD13" s="362">
        <v>5</v>
      </c>
      <c r="CE13" s="371">
        <f t="shared" ca="1" si="92"/>
        <v>0</v>
      </c>
      <c r="CF13" s="359">
        <f t="shared" ca="1" si="33"/>
        <v>0</v>
      </c>
      <c r="CG13" s="359">
        <f t="shared" ca="1" si="34"/>
        <v>0</v>
      </c>
      <c r="CH13" s="359">
        <f t="shared" ca="1" si="35"/>
        <v>0</v>
      </c>
      <c r="CI13" s="359">
        <f t="shared" ca="1" si="36"/>
        <v>0</v>
      </c>
      <c r="CJ13" s="359">
        <f t="shared" ca="1" si="69"/>
        <v>0</v>
      </c>
      <c r="CL13" s="362">
        <f t="shared" ca="1" si="93"/>
        <v>124</v>
      </c>
      <c r="CM13" s="362">
        <v>5</v>
      </c>
      <c r="CN13" s="371">
        <f t="shared" ca="1" si="94"/>
        <v>0</v>
      </c>
      <c r="CO13" s="359">
        <f t="shared" ca="1" si="37"/>
        <v>0</v>
      </c>
      <c r="CP13" s="359">
        <f t="shared" ca="1" si="38"/>
        <v>0</v>
      </c>
      <c r="CQ13" s="359">
        <f t="shared" ca="1" si="39"/>
        <v>0</v>
      </c>
      <c r="CR13" s="359">
        <f t="shared" ca="1" si="40"/>
        <v>0</v>
      </c>
      <c r="CS13" s="359">
        <f t="shared" ca="1" si="70"/>
        <v>0</v>
      </c>
      <c r="CU13" s="362">
        <f t="shared" ca="1" si="95"/>
        <v>124</v>
      </c>
      <c r="CV13" s="362">
        <v>5</v>
      </c>
      <c r="CW13" s="371">
        <f t="shared" ca="1" si="96"/>
        <v>0</v>
      </c>
      <c r="CX13" s="359">
        <f t="shared" ca="1" si="41"/>
        <v>0</v>
      </c>
      <c r="CY13" s="359">
        <f t="shared" ca="1" si="42"/>
        <v>0</v>
      </c>
      <c r="CZ13" s="359">
        <f t="shared" ca="1" si="43"/>
        <v>0</v>
      </c>
      <c r="DA13" s="359">
        <f t="shared" ca="1" si="44"/>
        <v>0</v>
      </c>
      <c r="DB13" s="359">
        <f t="shared" ca="1" si="71"/>
        <v>0</v>
      </c>
      <c r="DD13" s="362">
        <f t="shared" ca="1" si="97"/>
        <v>124</v>
      </c>
      <c r="DE13" s="362">
        <v>5</v>
      </c>
      <c r="DF13" s="371">
        <f t="shared" ca="1" si="98"/>
        <v>0</v>
      </c>
      <c r="DG13" s="359">
        <f t="shared" ca="1" si="45"/>
        <v>0</v>
      </c>
      <c r="DH13" s="359">
        <f t="shared" ca="1" si="46"/>
        <v>0</v>
      </c>
      <c r="DI13" s="359">
        <f t="shared" ca="1" si="47"/>
        <v>0</v>
      </c>
      <c r="DJ13" s="359">
        <f t="shared" ca="1" si="48"/>
        <v>0</v>
      </c>
      <c r="DK13" s="359">
        <f t="shared" ca="1" si="72"/>
        <v>0</v>
      </c>
      <c r="DM13" s="362">
        <f t="shared" ca="1" si="99"/>
        <v>124</v>
      </c>
      <c r="DN13" s="362">
        <v>5</v>
      </c>
      <c r="DO13" s="371">
        <f t="shared" ca="1" si="100"/>
        <v>0</v>
      </c>
      <c r="DP13" s="359">
        <f t="shared" ca="1" si="49"/>
        <v>0</v>
      </c>
      <c r="DQ13" s="359">
        <f t="shared" ca="1" si="50"/>
        <v>0</v>
      </c>
      <c r="DR13" s="359">
        <f t="shared" ca="1" si="51"/>
        <v>0</v>
      </c>
      <c r="DS13" s="359">
        <f t="shared" ca="1" si="52"/>
        <v>0</v>
      </c>
      <c r="DT13" s="359">
        <f t="shared" ca="1" si="73"/>
        <v>0</v>
      </c>
      <c r="DV13" s="362">
        <f t="shared" ca="1" si="101"/>
        <v>124</v>
      </c>
      <c r="DW13" s="362">
        <v>5</v>
      </c>
      <c r="DX13" s="371">
        <f t="shared" ca="1" si="102"/>
        <v>0</v>
      </c>
      <c r="DY13" s="359">
        <f t="shared" ca="1" si="53"/>
        <v>0</v>
      </c>
      <c r="DZ13" s="359">
        <f t="shared" ca="1" si="54"/>
        <v>0</v>
      </c>
      <c r="EA13" s="359">
        <f t="shared" ca="1" si="55"/>
        <v>0</v>
      </c>
      <c r="EB13" s="359">
        <f t="shared" ca="1" si="56"/>
        <v>0</v>
      </c>
      <c r="EC13" s="359">
        <f t="shared" ca="1" si="74"/>
        <v>0</v>
      </c>
      <c r="EE13" s="362">
        <f t="shared" ca="1" si="103"/>
        <v>124</v>
      </c>
      <c r="EF13" s="362">
        <v>5</v>
      </c>
      <c r="EG13" s="371">
        <f t="shared" ca="1" si="104"/>
        <v>0</v>
      </c>
      <c r="EH13" s="359">
        <f t="shared" ca="1" si="57"/>
        <v>0</v>
      </c>
      <c r="EI13" s="359">
        <f t="shared" ca="1" si="58"/>
        <v>0</v>
      </c>
      <c r="EJ13" s="359">
        <f t="shared" ca="1" si="59"/>
        <v>0</v>
      </c>
      <c r="EK13" s="359">
        <f t="shared" ca="1" si="60"/>
        <v>0</v>
      </c>
      <c r="EL13" s="359">
        <f t="shared" ca="1" si="75"/>
        <v>0</v>
      </c>
    </row>
    <row r="14" spans="1:142" x14ac:dyDescent="0.35">
      <c r="A14" s="362" t="s">
        <v>125</v>
      </c>
      <c r="B14" s="363">
        <v>0</v>
      </c>
      <c r="F14" s="372">
        <f>IFERROR(INDEX('Inflation Rates'!$A$16:$H$138,MATCH('IRA Traditional'!$H14,'Inflation Rates'!$A$16:$A$138,0),8)/INDEX('Inflation Rates'!$A$16:$H$138,MATCH('IRA Traditional'!$H14,'Inflation Rates'!$A$16:$A$138,0)-1,8)-1,F13)</f>
        <v>2.0000000000000018E-2</v>
      </c>
      <c r="G14" s="372">
        <f>IFERROR(INDEX('Inflation Rates'!$A$16:$H$138,MATCH('IRA Traditional'!$H14,'Inflation Rates'!$A$16:$A$138,0),6)/INDEX('Inflation Rates'!$A$16:$H$138,MATCH('IRA Traditional'!$H14,'Inflation Rates'!$A$16:$A$138,0)-1,6)-1,G13)</f>
        <v>2.0999999999999908E-2</v>
      </c>
      <c r="H14" s="362">
        <v>2025</v>
      </c>
      <c r="I14" s="362">
        <f t="shared" ca="1" si="105"/>
        <v>125</v>
      </c>
      <c r="J14" s="362">
        <v>6</v>
      </c>
      <c r="K14" s="371">
        <f t="shared" ca="1" si="106"/>
        <v>0</v>
      </c>
      <c r="L14" s="359">
        <f t="shared" ca="1" si="2"/>
        <v>0</v>
      </c>
      <c r="M14" s="359">
        <f t="shared" ca="1" si="3"/>
        <v>0</v>
      </c>
      <c r="N14" s="359">
        <f t="shared" ca="1" si="4"/>
        <v>0</v>
      </c>
      <c r="O14" s="359">
        <f t="shared" ca="1" si="61"/>
        <v>0</v>
      </c>
      <c r="P14" s="359">
        <f t="shared" ca="1" si="76"/>
        <v>0</v>
      </c>
      <c r="Q14" s="359"/>
      <c r="R14" s="362">
        <f t="shared" ca="1" si="77"/>
        <v>125</v>
      </c>
      <c r="S14" s="362">
        <v>6</v>
      </c>
      <c r="T14" s="371">
        <f t="shared" ca="1" si="78"/>
        <v>0</v>
      </c>
      <c r="U14" s="359">
        <f t="shared" ca="1" si="5"/>
        <v>0</v>
      </c>
      <c r="V14" s="359">
        <f t="shared" ca="1" si="6"/>
        <v>0</v>
      </c>
      <c r="W14" s="359">
        <f t="shared" ca="1" si="7"/>
        <v>0</v>
      </c>
      <c r="X14" s="359">
        <f t="shared" ca="1" si="8"/>
        <v>0</v>
      </c>
      <c r="Y14" s="359">
        <f t="shared" ca="1" si="62"/>
        <v>0</v>
      </c>
      <c r="AA14" s="362">
        <f t="shared" ca="1" si="79"/>
        <v>125</v>
      </c>
      <c r="AB14" s="362">
        <v>6</v>
      </c>
      <c r="AC14" s="371">
        <f t="shared" ca="1" si="80"/>
        <v>0</v>
      </c>
      <c r="AD14" s="359">
        <f t="shared" ca="1" si="9"/>
        <v>0</v>
      </c>
      <c r="AE14" s="359">
        <f t="shared" ca="1" si="10"/>
        <v>0</v>
      </c>
      <c r="AF14" s="359">
        <f t="shared" ca="1" si="11"/>
        <v>0</v>
      </c>
      <c r="AG14" s="359">
        <f t="shared" ca="1" si="12"/>
        <v>0</v>
      </c>
      <c r="AH14" s="359">
        <f t="shared" ca="1" si="63"/>
        <v>0</v>
      </c>
      <c r="AJ14" s="362">
        <f t="shared" ca="1" si="81"/>
        <v>125</v>
      </c>
      <c r="AK14" s="362">
        <v>6</v>
      </c>
      <c r="AL14" s="371">
        <f t="shared" ca="1" si="82"/>
        <v>0</v>
      </c>
      <c r="AM14" s="359">
        <f t="shared" ca="1" si="13"/>
        <v>0</v>
      </c>
      <c r="AN14" s="359">
        <f t="shared" ca="1" si="14"/>
        <v>0</v>
      </c>
      <c r="AO14" s="359">
        <f t="shared" ca="1" si="15"/>
        <v>0</v>
      </c>
      <c r="AP14" s="359">
        <f t="shared" ca="1" si="16"/>
        <v>0</v>
      </c>
      <c r="AQ14" s="359">
        <f t="shared" ca="1" si="64"/>
        <v>0</v>
      </c>
      <c r="AS14" s="362">
        <f t="shared" ca="1" si="83"/>
        <v>125</v>
      </c>
      <c r="AT14" s="362">
        <v>6</v>
      </c>
      <c r="AU14" s="371">
        <f t="shared" ca="1" si="84"/>
        <v>0</v>
      </c>
      <c r="AV14" s="359">
        <f t="shared" ca="1" si="17"/>
        <v>0</v>
      </c>
      <c r="AW14" s="359">
        <f t="shared" ca="1" si="18"/>
        <v>0</v>
      </c>
      <c r="AX14" s="359">
        <f t="shared" ca="1" si="19"/>
        <v>0</v>
      </c>
      <c r="AY14" s="359">
        <f t="shared" ca="1" si="20"/>
        <v>0</v>
      </c>
      <c r="AZ14" s="359">
        <f t="shared" ca="1" si="65"/>
        <v>0</v>
      </c>
      <c r="BB14" s="362">
        <f t="shared" ca="1" si="85"/>
        <v>125</v>
      </c>
      <c r="BC14" s="362">
        <v>6</v>
      </c>
      <c r="BD14" s="371">
        <f t="shared" ca="1" si="86"/>
        <v>0</v>
      </c>
      <c r="BE14" s="359">
        <f t="shared" ca="1" si="21"/>
        <v>0</v>
      </c>
      <c r="BF14" s="359">
        <f t="shared" ca="1" si="22"/>
        <v>0</v>
      </c>
      <c r="BG14" s="359">
        <f t="shared" ca="1" si="23"/>
        <v>0</v>
      </c>
      <c r="BH14" s="359">
        <f t="shared" ca="1" si="24"/>
        <v>0</v>
      </c>
      <c r="BI14" s="359">
        <f t="shared" ca="1" si="66"/>
        <v>0</v>
      </c>
      <c r="BK14" s="362">
        <f t="shared" ca="1" si="87"/>
        <v>125</v>
      </c>
      <c r="BL14" s="362">
        <v>6</v>
      </c>
      <c r="BM14" s="371">
        <f t="shared" ca="1" si="88"/>
        <v>0</v>
      </c>
      <c r="BN14" s="359">
        <f t="shared" ca="1" si="25"/>
        <v>0</v>
      </c>
      <c r="BO14" s="359">
        <f t="shared" ca="1" si="26"/>
        <v>0</v>
      </c>
      <c r="BP14" s="359">
        <f t="shared" ca="1" si="27"/>
        <v>0</v>
      </c>
      <c r="BQ14" s="359">
        <f t="shared" ca="1" si="28"/>
        <v>0</v>
      </c>
      <c r="BR14" s="359">
        <f t="shared" ca="1" si="67"/>
        <v>0</v>
      </c>
      <c r="BT14" s="362">
        <f t="shared" ca="1" si="89"/>
        <v>125</v>
      </c>
      <c r="BU14" s="362">
        <v>6</v>
      </c>
      <c r="BV14" s="371">
        <f t="shared" ca="1" si="90"/>
        <v>0</v>
      </c>
      <c r="BW14" s="359">
        <f t="shared" ca="1" si="29"/>
        <v>0</v>
      </c>
      <c r="BX14" s="359">
        <f t="shared" ca="1" si="30"/>
        <v>0</v>
      </c>
      <c r="BY14" s="359">
        <f t="shared" ca="1" si="31"/>
        <v>0</v>
      </c>
      <c r="BZ14" s="359">
        <f t="shared" ca="1" si="32"/>
        <v>0</v>
      </c>
      <c r="CA14" s="359">
        <f t="shared" ca="1" si="68"/>
        <v>0</v>
      </c>
      <c r="CC14" s="362">
        <f t="shared" ca="1" si="91"/>
        <v>125</v>
      </c>
      <c r="CD14" s="362">
        <v>6</v>
      </c>
      <c r="CE14" s="371">
        <f t="shared" ca="1" si="92"/>
        <v>0</v>
      </c>
      <c r="CF14" s="359">
        <f t="shared" ca="1" si="33"/>
        <v>0</v>
      </c>
      <c r="CG14" s="359">
        <f t="shared" ca="1" si="34"/>
        <v>0</v>
      </c>
      <c r="CH14" s="359">
        <f t="shared" ca="1" si="35"/>
        <v>0</v>
      </c>
      <c r="CI14" s="359">
        <f t="shared" ca="1" si="36"/>
        <v>0</v>
      </c>
      <c r="CJ14" s="359">
        <f t="shared" ca="1" si="69"/>
        <v>0</v>
      </c>
      <c r="CL14" s="362">
        <f t="shared" ca="1" si="93"/>
        <v>125</v>
      </c>
      <c r="CM14" s="362">
        <v>6</v>
      </c>
      <c r="CN14" s="371">
        <f t="shared" ca="1" si="94"/>
        <v>0</v>
      </c>
      <c r="CO14" s="359">
        <f t="shared" ca="1" si="37"/>
        <v>0</v>
      </c>
      <c r="CP14" s="359">
        <f t="shared" ca="1" si="38"/>
        <v>0</v>
      </c>
      <c r="CQ14" s="359">
        <f t="shared" ca="1" si="39"/>
        <v>0</v>
      </c>
      <c r="CR14" s="359">
        <f t="shared" ca="1" si="40"/>
        <v>0</v>
      </c>
      <c r="CS14" s="359">
        <f t="shared" ca="1" si="70"/>
        <v>0</v>
      </c>
      <c r="CU14" s="362">
        <f t="shared" ca="1" si="95"/>
        <v>125</v>
      </c>
      <c r="CV14" s="362">
        <v>6</v>
      </c>
      <c r="CW14" s="371">
        <f t="shared" ca="1" si="96"/>
        <v>0</v>
      </c>
      <c r="CX14" s="359">
        <f t="shared" ca="1" si="41"/>
        <v>0</v>
      </c>
      <c r="CY14" s="359">
        <f t="shared" ca="1" si="42"/>
        <v>0</v>
      </c>
      <c r="CZ14" s="359">
        <f t="shared" ca="1" si="43"/>
        <v>0</v>
      </c>
      <c r="DA14" s="359">
        <f t="shared" ca="1" si="44"/>
        <v>0</v>
      </c>
      <c r="DB14" s="359">
        <f t="shared" ca="1" si="71"/>
        <v>0</v>
      </c>
      <c r="DD14" s="362">
        <f t="shared" ca="1" si="97"/>
        <v>125</v>
      </c>
      <c r="DE14" s="362">
        <v>6</v>
      </c>
      <c r="DF14" s="371">
        <f t="shared" ca="1" si="98"/>
        <v>0</v>
      </c>
      <c r="DG14" s="359">
        <f t="shared" ca="1" si="45"/>
        <v>0</v>
      </c>
      <c r="DH14" s="359">
        <f t="shared" ca="1" si="46"/>
        <v>0</v>
      </c>
      <c r="DI14" s="359">
        <f t="shared" ca="1" si="47"/>
        <v>0</v>
      </c>
      <c r="DJ14" s="359">
        <f t="shared" ca="1" si="48"/>
        <v>0</v>
      </c>
      <c r="DK14" s="359">
        <f t="shared" ca="1" si="72"/>
        <v>0</v>
      </c>
      <c r="DM14" s="362">
        <f t="shared" ca="1" si="99"/>
        <v>125</v>
      </c>
      <c r="DN14" s="362">
        <v>6</v>
      </c>
      <c r="DO14" s="371">
        <f t="shared" ca="1" si="100"/>
        <v>0</v>
      </c>
      <c r="DP14" s="359">
        <f t="shared" ca="1" si="49"/>
        <v>0</v>
      </c>
      <c r="DQ14" s="359">
        <f t="shared" ca="1" si="50"/>
        <v>0</v>
      </c>
      <c r="DR14" s="359">
        <f t="shared" ca="1" si="51"/>
        <v>0</v>
      </c>
      <c r="DS14" s="359">
        <f t="shared" ca="1" si="52"/>
        <v>0</v>
      </c>
      <c r="DT14" s="359">
        <f t="shared" ca="1" si="73"/>
        <v>0</v>
      </c>
      <c r="DV14" s="362">
        <f t="shared" ca="1" si="101"/>
        <v>125</v>
      </c>
      <c r="DW14" s="362">
        <v>6</v>
      </c>
      <c r="DX14" s="371">
        <f t="shared" ca="1" si="102"/>
        <v>0</v>
      </c>
      <c r="DY14" s="359">
        <f t="shared" ca="1" si="53"/>
        <v>0</v>
      </c>
      <c r="DZ14" s="359">
        <f t="shared" ca="1" si="54"/>
        <v>0</v>
      </c>
      <c r="EA14" s="359">
        <f t="shared" ca="1" si="55"/>
        <v>0</v>
      </c>
      <c r="EB14" s="359">
        <f t="shared" ca="1" si="56"/>
        <v>0</v>
      </c>
      <c r="EC14" s="359">
        <f t="shared" ca="1" si="74"/>
        <v>0</v>
      </c>
      <c r="EE14" s="362">
        <f t="shared" ca="1" si="103"/>
        <v>125</v>
      </c>
      <c r="EF14" s="362">
        <v>6</v>
      </c>
      <c r="EG14" s="371">
        <f t="shared" ca="1" si="104"/>
        <v>0</v>
      </c>
      <c r="EH14" s="359">
        <f t="shared" ca="1" si="57"/>
        <v>0</v>
      </c>
      <c r="EI14" s="359">
        <f t="shared" ca="1" si="58"/>
        <v>0</v>
      </c>
      <c r="EJ14" s="359">
        <f t="shared" ca="1" si="59"/>
        <v>0</v>
      </c>
      <c r="EK14" s="359">
        <f t="shared" ca="1" si="60"/>
        <v>0</v>
      </c>
      <c r="EL14" s="359">
        <f t="shared" ca="1" si="75"/>
        <v>0</v>
      </c>
    </row>
    <row r="15" spans="1:142" x14ac:dyDescent="0.35">
      <c r="F15" s="372">
        <f>IFERROR(INDEX('Inflation Rates'!$A$16:$H$138,MATCH('IRA Traditional'!$H15,'Inflation Rates'!$A$16:$A$138,0),8)/INDEX('Inflation Rates'!$A$16:$H$138,MATCH('IRA Traditional'!$H15,'Inflation Rates'!$A$16:$A$138,0)-1,8)-1,F14)</f>
        <v>2.0000000000000018E-2</v>
      </c>
      <c r="G15" s="372">
        <f>IFERROR(INDEX('Inflation Rates'!$A$16:$H$138,MATCH('IRA Traditional'!$H15,'Inflation Rates'!$A$16:$A$138,0),6)/INDEX('Inflation Rates'!$A$16:$H$138,MATCH('IRA Traditional'!$H15,'Inflation Rates'!$A$16:$A$138,0)-1,6)-1,G14)</f>
        <v>2.0999999999999908E-2</v>
      </c>
      <c r="H15" s="362">
        <v>2026</v>
      </c>
      <c r="I15" s="362">
        <f t="shared" ca="1" si="105"/>
        <v>126</v>
      </c>
      <c r="J15" s="362">
        <v>7</v>
      </c>
      <c r="K15" s="371">
        <f t="shared" ca="1" si="106"/>
        <v>0</v>
      </c>
      <c r="L15" s="359">
        <f t="shared" ca="1" si="2"/>
        <v>0</v>
      </c>
      <c r="M15" s="359">
        <f t="shared" ca="1" si="3"/>
        <v>0</v>
      </c>
      <c r="N15" s="359">
        <f t="shared" ca="1" si="4"/>
        <v>0</v>
      </c>
      <c r="O15" s="359">
        <f t="shared" ca="1" si="61"/>
        <v>0</v>
      </c>
      <c r="P15" s="359">
        <f t="shared" ca="1" si="76"/>
        <v>0</v>
      </c>
      <c r="Q15" s="359"/>
      <c r="R15" s="362">
        <f t="shared" ca="1" si="77"/>
        <v>126</v>
      </c>
      <c r="S15" s="362">
        <v>7</v>
      </c>
      <c r="T15" s="371">
        <f t="shared" ca="1" si="78"/>
        <v>0</v>
      </c>
      <c r="U15" s="359">
        <f t="shared" ca="1" si="5"/>
        <v>0</v>
      </c>
      <c r="V15" s="359">
        <f t="shared" ca="1" si="6"/>
        <v>0</v>
      </c>
      <c r="W15" s="359">
        <f t="shared" ca="1" si="7"/>
        <v>0</v>
      </c>
      <c r="X15" s="359">
        <f t="shared" ca="1" si="8"/>
        <v>0</v>
      </c>
      <c r="Y15" s="359">
        <f t="shared" ca="1" si="62"/>
        <v>0</v>
      </c>
      <c r="AA15" s="362">
        <f t="shared" ca="1" si="79"/>
        <v>126</v>
      </c>
      <c r="AB15" s="362">
        <v>7</v>
      </c>
      <c r="AC15" s="371">
        <f t="shared" ca="1" si="80"/>
        <v>0</v>
      </c>
      <c r="AD15" s="359">
        <f t="shared" ca="1" si="9"/>
        <v>0</v>
      </c>
      <c r="AE15" s="359">
        <f t="shared" ca="1" si="10"/>
        <v>0</v>
      </c>
      <c r="AF15" s="359">
        <f t="shared" ca="1" si="11"/>
        <v>0</v>
      </c>
      <c r="AG15" s="359">
        <f t="shared" ca="1" si="12"/>
        <v>0</v>
      </c>
      <c r="AH15" s="359">
        <f t="shared" ca="1" si="63"/>
        <v>0</v>
      </c>
      <c r="AJ15" s="362">
        <f t="shared" ca="1" si="81"/>
        <v>126</v>
      </c>
      <c r="AK15" s="362">
        <v>7</v>
      </c>
      <c r="AL15" s="371">
        <f t="shared" ca="1" si="82"/>
        <v>0</v>
      </c>
      <c r="AM15" s="359">
        <f t="shared" ca="1" si="13"/>
        <v>0</v>
      </c>
      <c r="AN15" s="359">
        <f t="shared" ca="1" si="14"/>
        <v>0</v>
      </c>
      <c r="AO15" s="359">
        <f t="shared" ca="1" si="15"/>
        <v>0</v>
      </c>
      <c r="AP15" s="359">
        <f t="shared" ca="1" si="16"/>
        <v>0</v>
      </c>
      <c r="AQ15" s="359">
        <f t="shared" ca="1" si="64"/>
        <v>0</v>
      </c>
      <c r="AS15" s="362">
        <f t="shared" ca="1" si="83"/>
        <v>126</v>
      </c>
      <c r="AT15" s="362">
        <v>7</v>
      </c>
      <c r="AU15" s="371">
        <f t="shared" ca="1" si="84"/>
        <v>0</v>
      </c>
      <c r="AV15" s="359">
        <f t="shared" ca="1" si="17"/>
        <v>0</v>
      </c>
      <c r="AW15" s="359">
        <f t="shared" ca="1" si="18"/>
        <v>0</v>
      </c>
      <c r="AX15" s="359">
        <f t="shared" ca="1" si="19"/>
        <v>0</v>
      </c>
      <c r="AY15" s="359">
        <f t="shared" ca="1" si="20"/>
        <v>0</v>
      </c>
      <c r="AZ15" s="359">
        <f t="shared" ca="1" si="65"/>
        <v>0</v>
      </c>
      <c r="BB15" s="362">
        <f t="shared" ca="1" si="85"/>
        <v>126</v>
      </c>
      <c r="BC15" s="362">
        <v>7</v>
      </c>
      <c r="BD15" s="371">
        <f t="shared" ca="1" si="86"/>
        <v>0</v>
      </c>
      <c r="BE15" s="359">
        <f t="shared" ca="1" si="21"/>
        <v>0</v>
      </c>
      <c r="BF15" s="359">
        <f t="shared" ca="1" si="22"/>
        <v>0</v>
      </c>
      <c r="BG15" s="359">
        <f t="shared" ca="1" si="23"/>
        <v>0</v>
      </c>
      <c r="BH15" s="359">
        <f t="shared" ca="1" si="24"/>
        <v>0</v>
      </c>
      <c r="BI15" s="359">
        <f t="shared" ca="1" si="66"/>
        <v>0</v>
      </c>
      <c r="BK15" s="362">
        <f t="shared" ca="1" si="87"/>
        <v>126</v>
      </c>
      <c r="BL15" s="362">
        <v>7</v>
      </c>
      <c r="BM15" s="371">
        <f t="shared" ca="1" si="88"/>
        <v>0</v>
      </c>
      <c r="BN15" s="359">
        <f t="shared" ca="1" si="25"/>
        <v>0</v>
      </c>
      <c r="BO15" s="359">
        <f t="shared" ca="1" si="26"/>
        <v>0</v>
      </c>
      <c r="BP15" s="359">
        <f t="shared" ca="1" si="27"/>
        <v>0</v>
      </c>
      <c r="BQ15" s="359">
        <f t="shared" ca="1" si="28"/>
        <v>0</v>
      </c>
      <c r="BR15" s="359">
        <f t="shared" ca="1" si="67"/>
        <v>0</v>
      </c>
      <c r="BT15" s="362">
        <f t="shared" ca="1" si="89"/>
        <v>126</v>
      </c>
      <c r="BU15" s="362">
        <v>7</v>
      </c>
      <c r="BV15" s="371">
        <f t="shared" ca="1" si="90"/>
        <v>0</v>
      </c>
      <c r="BW15" s="359">
        <f t="shared" ca="1" si="29"/>
        <v>0</v>
      </c>
      <c r="BX15" s="359">
        <f t="shared" ca="1" si="30"/>
        <v>0</v>
      </c>
      <c r="BY15" s="359">
        <f t="shared" ca="1" si="31"/>
        <v>0</v>
      </c>
      <c r="BZ15" s="359">
        <f t="shared" ca="1" si="32"/>
        <v>0</v>
      </c>
      <c r="CA15" s="359">
        <f t="shared" ca="1" si="68"/>
        <v>0</v>
      </c>
      <c r="CC15" s="362">
        <f t="shared" ca="1" si="91"/>
        <v>126</v>
      </c>
      <c r="CD15" s="362">
        <v>7</v>
      </c>
      <c r="CE15" s="371">
        <f t="shared" ca="1" si="92"/>
        <v>0</v>
      </c>
      <c r="CF15" s="359">
        <f t="shared" ca="1" si="33"/>
        <v>0</v>
      </c>
      <c r="CG15" s="359">
        <f t="shared" ca="1" si="34"/>
        <v>0</v>
      </c>
      <c r="CH15" s="359">
        <f t="shared" ca="1" si="35"/>
        <v>0</v>
      </c>
      <c r="CI15" s="359">
        <f t="shared" ca="1" si="36"/>
        <v>0</v>
      </c>
      <c r="CJ15" s="359">
        <f t="shared" ca="1" si="69"/>
        <v>0</v>
      </c>
      <c r="CL15" s="362">
        <f t="shared" ca="1" si="93"/>
        <v>126</v>
      </c>
      <c r="CM15" s="362">
        <v>7</v>
      </c>
      <c r="CN15" s="371">
        <f t="shared" ca="1" si="94"/>
        <v>0</v>
      </c>
      <c r="CO15" s="359">
        <f t="shared" ca="1" si="37"/>
        <v>0</v>
      </c>
      <c r="CP15" s="359">
        <f t="shared" ca="1" si="38"/>
        <v>0</v>
      </c>
      <c r="CQ15" s="359">
        <f t="shared" ca="1" si="39"/>
        <v>0</v>
      </c>
      <c r="CR15" s="359">
        <f t="shared" ca="1" si="40"/>
        <v>0</v>
      </c>
      <c r="CS15" s="359">
        <f t="shared" ca="1" si="70"/>
        <v>0</v>
      </c>
      <c r="CU15" s="362">
        <f t="shared" ca="1" si="95"/>
        <v>126</v>
      </c>
      <c r="CV15" s="362">
        <v>7</v>
      </c>
      <c r="CW15" s="371">
        <f t="shared" ca="1" si="96"/>
        <v>0</v>
      </c>
      <c r="CX15" s="359">
        <f t="shared" ca="1" si="41"/>
        <v>0</v>
      </c>
      <c r="CY15" s="359">
        <f t="shared" ca="1" si="42"/>
        <v>0</v>
      </c>
      <c r="CZ15" s="359">
        <f t="shared" ca="1" si="43"/>
        <v>0</v>
      </c>
      <c r="DA15" s="359">
        <f t="shared" ca="1" si="44"/>
        <v>0</v>
      </c>
      <c r="DB15" s="359">
        <f t="shared" ca="1" si="71"/>
        <v>0</v>
      </c>
      <c r="DD15" s="362">
        <f t="shared" ca="1" si="97"/>
        <v>126</v>
      </c>
      <c r="DE15" s="362">
        <v>7</v>
      </c>
      <c r="DF15" s="371">
        <f t="shared" ca="1" si="98"/>
        <v>0</v>
      </c>
      <c r="DG15" s="359">
        <f t="shared" ca="1" si="45"/>
        <v>0</v>
      </c>
      <c r="DH15" s="359">
        <f t="shared" ca="1" si="46"/>
        <v>0</v>
      </c>
      <c r="DI15" s="359">
        <f t="shared" ca="1" si="47"/>
        <v>0</v>
      </c>
      <c r="DJ15" s="359">
        <f t="shared" ca="1" si="48"/>
        <v>0</v>
      </c>
      <c r="DK15" s="359">
        <f t="shared" ca="1" si="72"/>
        <v>0</v>
      </c>
      <c r="DM15" s="362">
        <f t="shared" ca="1" si="99"/>
        <v>126</v>
      </c>
      <c r="DN15" s="362">
        <v>7</v>
      </c>
      <c r="DO15" s="371">
        <f t="shared" ca="1" si="100"/>
        <v>0</v>
      </c>
      <c r="DP15" s="359">
        <f t="shared" ca="1" si="49"/>
        <v>0</v>
      </c>
      <c r="DQ15" s="359">
        <f t="shared" ca="1" si="50"/>
        <v>0</v>
      </c>
      <c r="DR15" s="359">
        <f t="shared" ca="1" si="51"/>
        <v>0</v>
      </c>
      <c r="DS15" s="359">
        <f t="shared" ca="1" si="52"/>
        <v>0</v>
      </c>
      <c r="DT15" s="359">
        <f t="shared" ca="1" si="73"/>
        <v>0</v>
      </c>
      <c r="DV15" s="362">
        <f t="shared" ca="1" si="101"/>
        <v>126</v>
      </c>
      <c r="DW15" s="362">
        <v>7</v>
      </c>
      <c r="DX15" s="371">
        <f t="shared" ca="1" si="102"/>
        <v>0</v>
      </c>
      <c r="DY15" s="359">
        <f t="shared" ca="1" si="53"/>
        <v>0</v>
      </c>
      <c r="DZ15" s="359">
        <f t="shared" ca="1" si="54"/>
        <v>0</v>
      </c>
      <c r="EA15" s="359">
        <f t="shared" ca="1" si="55"/>
        <v>0</v>
      </c>
      <c r="EB15" s="359">
        <f t="shared" ca="1" si="56"/>
        <v>0</v>
      </c>
      <c r="EC15" s="359">
        <f t="shared" ca="1" si="74"/>
        <v>0</v>
      </c>
      <c r="EE15" s="362">
        <f t="shared" ca="1" si="103"/>
        <v>126</v>
      </c>
      <c r="EF15" s="362">
        <v>7</v>
      </c>
      <c r="EG15" s="371">
        <f t="shared" ca="1" si="104"/>
        <v>0</v>
      </c>
      <c r="EH15" s="359">
        <f t="shared" ca="1" si="57"/>
        <v>0</v>
      </c>
      <c r="EI15" s="359">
        <f t="shared" ca="1" si="58"/>
        <v>0</v>
      </c>
      <c r="EJ15" s="359">
        <f t="shared" ca="1" si="59"/>
        <v>0</v>
      </c>
      <c r="EK15" s="359">
        <f t="shared" ca="1" si="60"/>
        <v>0</v>
      </c>
      <c r="EL15" s="359">
        <f t="shared" ca="1" si="75"/>
        <v>0</v>
      </c>
    </row>
    <row r="16" spans="1:142" x14ac:dyDescent="0.35">
      <c r="F16" s="372">
        <f>IFERROR(INDEX('Inflation Rates'!$A$16:$H$138,MATCH('IRA Traditional'!$H16,'Inflation Rates'!$A$16:$A$138,0),8)/INDEX('Inflation Rates'!$A$16:$H$138,MATCH('IRA Traditional'!$H16,'Inflation Rates'!$A$16:$A$138,0)-1,8)-1,F15)</f>
        <v>2.0000000000000018E-2</v>
      </c>
      <c r="G16" s="372">
        <f>IFERROR(INDEX('Inflation Rates'!$A$16:$H$138,MATCH('IRA Traditional'!$H16,'Inflation Rates'!$A$16:$A$138,0),6)/INDEX('Inflation Rates'!$A$16:$H$138,MATCH('IRA Traditional'!$H16,'Inflation Rates'!$A$16:$A$138,0)-1,6)-1,G15)</f>
        <v>2.0999999999999908E-2</v>
      </c>
      <c r="H16" s="362">
        <v>2027</v>
      </c>
      <c r="I16" s="362">
        <f t="shared" ca="1" si="105"/>
        <v>127</v>
      </c>
      <c r="J16" s="362">
        <v>8</v>
      </c>
      <c r="K16" s="371">
        <f t="shared" ca="1" si="106"/>
        <v>0</v>
      </c>
      <c r="L16" s="359">
        <f t="shared" ca="1" si="2"/>
        <v>0</v>
      </c>
      <c r="M16" s="359">
        <f t="shared" ca="1" si="3"/>
        <v>0</v>
      </c>
      <c r="N16" s="359">
        <f t="shared" ca="1" si="4"/>
        <v>0</v>
      </c>
      <c r="O16" s="359">
        <f t="shared" ca="1" si="61"/>
        <v>0</v>
      </c>
      <c r="P16" s="359">
        <f t="shared" ca="1" si="76"/>
        <v>0</v>
      </c>
      <c r="Q16" s="359"/>
      <c r="R16" s="362">
        <f t="shared" ca="1" si="77"/>
        <v>127</v>
      </c>
      <c r="S16" s="362">
        <v>8</v>
      </c>
      <c r="T16" s="371">
        <f t="shared" ca="1" si="78"/>
        <v>0</v>
      </c>
      <c r="U16" s="359">
        <f t="shared" ca="1" si="5"/>
        <v>0</v>
      </c>
      <c r="V16" s="359">
        <f t="shared" ca="1" si="6"/>
        <v>0</v>
      </c>
      <c r="W16" s="359">
        <f t="shared" ca="1" si="7"/>
        <v>0</v>
      </c>
      <c r="X16" s="359">
        <f t="shared" ca="1" si="8"/>
        <v>0</v>
      </c>
      <c r="Y16" s="359">
        <f t="shared" ca="1" si="62"/>
        <v>0</v>
      </c>
      <c r="AA16" s="362">
        <f t="shared" ca="1" si="79"/>
        <v>127</v>
      </c>
      <c r="AB16" s="362">
        <v>8</v>
      </c>
      <c r="AC16" s="371">
        <f t="shared" ca="1" si="80"/>
        <v>0</v>
      </c>
      <c r="AD16" s="359">
        <f t="shared" ca="1" si="9"/>
        <v>0</v>
      </c>
      <c r="AE16" s="359">
        <f t="shared" ca="1" si="10"/>
        <v>0</v>
      </c>
      <c r="AF16" s="359">
        <f t="shared" ca="1" si="11"/>
        <v>0</v>
      </c>
      <c r="AG16" s="359">
        <f t="shared" ca="1" si="12"/>
        <v>0</v>
      </c>
      <c r="AH16" s="359">
        <f t="shared" ca="1" si="63"/>
        <v>0</v>
      </c>
      <c r="AJ16" s="362">
        <f t="shared" ca="1" si="81"/>
        <v>127</v>
      </c>
      <c r="AK16" s="362">
        <v>8</v>
      </c>
      <c r="AL16" s="371">
        <f t="shared" ca="1" si="82"/>
        <v>0</v>
      </c>
      <c r="AM16" s="359">
        <f t="shared" ca="1" si="13"/>
        <v>0</v>
      </c>
      <c r="AN16" s="359">
        <f t="shared" ca="1" si="14"/>
        <v>0</v>
      </c>
      <c r="AO16" s="359">
        <f t="shared" ca="1" si="15"/>
        <v>0</v>
      </c>
      <c r="AP16" s="359">
        <f t="shared" ca="1" si="16"/>
        <v>0</v>
      </c>
      <c r="AQ16" s="359">
        <f t="shared" ca="1" si="64"/>
        <v>0</v>
      </c>
      <c r="AS16" s="362">
        <f t="shared" ca="1" si="83"/>
        <v>127</v>
      </c>
      <c r="AT16" s="362">
        <v>8</v>
      </c>
      <c r="AU16" s="371">
        <f t="shared" ca="1" si="84"/>
        <v>0</v>
      </c>
      <c r="AV16" s="359">
        <f t="shared" ca="1" si="17"/>
        <v>0</v>
      </c>
      <c r="AW16" s="359">
        <f t="shared" ca="1" si="18"/>
        <v>0</v>
      </c>
      <c r="AX16" s="359">
        <f t="shared" ca="1" si="19"/>
        <v>0</v>
      </c>
      <c r="AY16" s="359">
        <f t="shared" ca="1" si="20"/>
        <v>0</v>
      </c>
      <c r="AZ16" s="359">
        <f t="shared" ca="1" si="65"/>
        <v>0</v>
      </c>
      <c r="BB16" s="362">
        <f t="shared" ca="1" si="85"/>
        <v>127</v>
      </c>
      <c r="BC16" s="362">
        <v>8</v>
      </c>
      <c r="BD16" s="371">
        <f t="shared" ca="1" si="86"/>
        <v>0</v>
      </c>
      <c r="BE16" s="359">
        <f t="shared" ca="1" si="21"/>
        <v>0</v>
      </c>
      <c r="BF16" s="359">
        <f t="shared" ca="1" si="22"/>
        <v>0</v>
      </c>
      <c r="BG16" s="359">
        <f t="shared" ca="1" si="23"/>
        <v>0</v>
      </c>
      <c r="BH16" s="359">
        <f t="shared" ca="1" si="24"/>
        <v>0</v>
      </c>
      <c r="BI16" s="359">
        <f t="shared" ca="1" si="66"/>
        <v>0</v>
      </c>
      <c r="BK16" s="362">
        <f t="shared" ca="1" si="87"/>
        <v>127</v>
      </c>
      <c r="BL16" s="362">
        <v>8</v>
      </c>
      <c r="BM16" s="371">
        <f t="shared" ca="1" si="88"/>
        <v>0</v>
      </c>
      <c r="BN16" s="359">
        <f t="shared" ca="1" si="25"/>
        <v>0</v>
      </c>
      <c r="BO16" s="359">
        <f t="shared" ca="1" si="26"/>
        <v>0</v>
      </c>
      <c r="BP16" s="359">
        <f t="shared" ca="1" si="27"/>
        <v>0</v>
      </c>
      <c r="BQ16" s="359">
        <f t="shared" ca="1" si="28"/>
        <v>0</v>
      </c>
      <c r="BR16" s="359">
        <f t="shared" ca="1" si="67"/>
        <v>0</v>
      </c>
      <c r="BT16" s="362">
        <f t="shared" ca="1" si="89"/>
        <v>127</v>
      </c>
      <c r="BU16" s="362">
        <v>8</v>
      </c>
      <c r="BV16" s="371">
        <f t="shared" ca="1" si="90"/>
        <v>0</v>
      </c>
      <c r="BW16" s="359">
        <f t="shared" ca="1" si="29"/>
        <v>0</v>
      </c>
      <c r="BX16" s="359">
        <f t="shared" ca="1" si="30"/>
        <v>0</v>
      </c>
      <c r="BY16" s="359">
        <f t="shared" ca="1" si="31"/>
        <v>0</v>
      </c>
      <c r="BZ16" s="359">
        <f t="shared" ca="1" si="32"/>
        <v>0</v>
      </c>
      <c r="CA16" s="359">
        <f t="shared" ca="1" si="68"/>
        <v>0</v>
      </c>
      <c r="CC16" s="362">
        <f t="shared" ca="1" si="91"/>
        <v>127</v>
      </c>
      <c r="CD16" s="362">
        <v>8</v>
      </c>
      <c r="CE16" s="371">
        <f t="shared" ca="1" si="92"/>
        <v>0</v>
      </c>
      <c r="CF16" s="359">
        <f t="shared" ca="1" si="33"/>
        <v>0</v>
      </c>
      <c r="CG16" s="359">
        <f t="shared" ca="1" si="34"/>
        <v>0</v>
      </c>
      <c r="CH16" s="359">
        <f t="shared" ca="1" si="35"/>
        <v>0</v>
      </c>
      <c r="CI16" s="359">
        <f t="shared" ca="1" si="36"/>
        <v>0</v>
      </c>
      <c r="CJ16" s="359">
        <f t="shared" ca="1" si="69"/>
        <v>0</v>
      </c>
      <c r="CL16" s="362">
        <f t="shared" ca="1" si="93"/>
        <v>127</v>
      </c>
      <c r="CM16" s="362">
        <v>8</v>
      </c>
      <c r="CN16" s="371">
        <f t="shared" ca="1" si="94"/>
        <v>0</v>
      </c>
      <c r="CO16" s="359">
        <f t="shared" ca="1" si="37"/>
        <v>0</v>
      </c>
      <c r="CP16" s="359">
        <f t="shared" ca="1" si="38"/>
        <v>0</v>
      </c>
      <c r="CQ16" s="359">
        <f t="shared" ca="1" si="39"/>
        <v>0</v>
      </c>
      <c r="CR16" s="359">
        <f t="shared" ca="1" si="40"/>
        <v>0</v>
      </c>
      <c r="CS16" s="359">
        <f t="shared" ca="1" si="70"/>
        <v>0</v>
      </c>
      <c r="CU16" s="362">
        <f t="shared" ca="1" si="95"/>
        <v>127</v>
      </c>
      <c r="CV16" s="362">
        <v>8</v>
      </c>
      <c r="CW16" s="371">
        <f t="shared" ca="1" si="96"/>
        <v>0</v>
      </c>
      <c r="CX16" s="359">
        <f t="shared" ca="1" si="41"/>
        <v>0</v>
      </c>
      <c r="CY16" s="359">
        <f t="shared" ca="1" si="42"/>
        <v>0</v>
      </c>
      <c r="CZ16" s="359">
        <f t="shared" ca="1" si="43"/>
        <v>0</v>
      </c>
      <c r="DA16" s="359">
        <f t="shared" ca="1" si="44"/>
        <v>0</v>
      </c>
      <c r="DB16" s="359">
        <f t="shared" ca="1" si="71"/>
        <v>0</v>
      </c>
      <c r="DD16" s="362">
        <f t="shared" ca="1" si="97"/>
        <v>127</v>
      </c>
      <c r="DE16" s="362">
        <v>8</v>
      </c>
      <c r="DF16" s="371">
        <f t="shared" ca="1" si="98"/>
        <v>0</v>
      </c>
      <c r="DG16" s="359">
        <f t="shared" ca="1" si="45"/>
        <v>0</v>
      </c>
      <c r="DH16" s="359">
        <f t="shared" ca="1" si="46"/>
        <v>0</v>
      </c>
      <c r="DI16" s="359">
        <f t="shared" ca="1" si="47"/>
        <v>0</v>
      </c>
      <c r="DJ16" s="359">
        <f t="shared" ca="1" si="48"/>
        <v>0</v>
      </c>
      <c r="DK16" s="359">
        <f t="shared" ca="1" si="72"/>
        <v>0</v>
      </c>
      <c r="DM16" s="362">
        <f t="shared" ca="1" si="99"/>
        <v>127</v>
      </c>
      <c r="DN16" s="362">
        <v>8</v>
      </c>
      <c r="DO16" s="371">
        <f t="shared" ca="1" si="100"/>
        <v>0</v>
      </c>
      <c r="DP16" s="359">
        <f t="shared" ca="1" si="49"/>
        <v>0</v>
      </c>
      <c r="DQ16" s="359">
        <f t="shared" ca="1" si="50"/>
        <v>0</v>
      </c>
      <c r="DR16" s="359">
        <f t="shared" ca="1" si="51"/>
        <v>0</v>
      </c>
      <c r="DS16" s="359">
        <f t="shared" ca="1" si="52"/>
        <v>0</v>
      </c>
      <c r="DT16" s="359">
        <f t="shared" ca="1" si="73"/>
        <v>0</v>
      </c>
      <c r="DV16" s="362">
        <f t="shared" ca="1" si="101"/>
        <v>127</v>
      </c>
      <c r="DW16" s="362">
        <v>8</v>
      </c>
      <c r="DX16" s="371">
        <f t="shared" ca="1" si="102"/>
        <v>0</v>
      </c>
      <c r="DY16" s="359">
        <f t="shared" ca="1" si="53"/>
        <v>0</v>
      </c>
      <c r="DZ16" s="359">
        <f t="shared" ca="1" si="54"/>
        <v>0</v>
      </c>
      <c r="EA16" s="359">
        <f t="shared" ca="1" si="55"/>
        <v>0</v>
      </c>
      <c r="EB16" s="359">
        <f t="shared" ca="1" si="56"/>
        <v>0</v>
      </c>
      <c r="EC16" s="359">
        <f t="shared" ca="1" si="74"/>
        <v>0</v>
      </c>
      <c r="EE16" s="362">
        <f t="shared" ca="1" si="103"/>
        <v>127</v>
      </c>
      <c r="EF16" s="362">
        <v>8</v>
      </c>
      <c r="EG16" s="371">
        <f t="shared" ca="1" si="104"/>
        <v>0</v>
      </c>
      <c r="EH16" s="359">
        <f t="shared" ca="1" si="57"/>
        <v>0</v>
      </c>
      <c r="EI16" s="359">
        <f t="shared" ca="1" si="58"/>
        <v>0</v>
      </c>
      <c r="EJ16" s="359">
        <f t="shared" ca="1" si="59"/>
        <v>0</v>
      </c>
      <c r="EK16" s="359">
        <f t="shared" ca="1" si="60"/>
        <v>0</v>
      </c>
      <c r="EL16" s="359">
        <f t="shared" ca="1" si="75"/>
        <v>0</v>
      </c>
    </row>
    <row r="17" spans="6:142" x14ac:dyDescent="0.35">
      <c r="F17" s="372">
        <f>IFERROR(INDEX('Inflation Rates'!$A$16:$H$138,MATCH('IRA Traditional'!$H17,'Inflation Rates'!$A$16:$A$138,0),8)/INDEX('Inflation Rates'!$A$16:$H$138,MATCH('IRA Traditional'!$H17,'Inflation Rates'!$A$16:$A$138,0)-1,8)-1,F16)</f>
        <v>2.0000000000000018E-2</v>
      </c>
      <c r="G17" s="372">
        <f>IFERROR(INDEX('Inflation Rates'!$A$16:$H$138,MATCH('IRA Traditional'!$H17,'Inflation Rates'!$A$16:$A$138,0),6)/INDEX('Inflation Rates'!$A$16:$H$138,MATCH('IRA Traditional'!$H17,'Inflation Rates'!$A$16:$A$138,0)-1,6)-1,G16)</f>
        <v>2.0999999999999908E-2</v>
      </c>
      <c r="H17" s="362">
        <v>2028</v>
      </c>
      <c r="I17" s="362">
        <f t="shared" ca="1" si="105"/>
        <v>128</v>
      </c>
      <c r="J17" s="362">
        <v>9</v>
      </c>
      <c r="K17" s="371">
        <f t="shared" ca="1" si="106"/>
        <v>0</v>
      </c>
      <c r="L17" s="359">
        <f t="shared" ca="1" si="2"/>
        <v>0</v>
      </c>
      <c r="M17" s="359">
        <f t="shared" ca="1" si="3"/>
        <v>0</v>
      </c>
      <c r="N17" s="359">
        <f t="shared" ca="1" si="4"/>
        <v>0</v>
      </c>
      <c r="O17" s="359">
        <f t="shared" ca="1" si="61"/>
        <v>0</v>
      </c>
      <c r="P17" s="359">
        <f t="shared" ca="1" si="76"/>
        <v>0</v>
      </c>
      <c r="Q17" s="359"/>
      <c r="R17" s="362">
        <f t="shared" ca="1" si="77"/>
        <v>128</v>
      </c>
      <c r="S17" s="362">
        <v>9</v>
      </c>
      <c r="T17" s="371">
        <f t="shared" ca="1" si="78"/>
        <v>0</v>
      </c>
      <c r="U17" s="359">
        <f t="shared" ca="1" si="5"/>
        <v>0</v>
      </c>
      <c r="V17" s="359">
        <f t="shared" ca="1" si="6"/>
        <v>0</v>
      </c>
      <c r="W17" s="359">
        <f t="shared" ca="1" si="7"/>
        <v>0</v>
      </c>
      <c r="X17" s="359">
        <f t="shared" ca="1" si="8"/>
        <v>0</v>
      </c>
      <c r="Y17" s="359">
        <f t="shared" ca="1" si="62"/>
        <v>0</v>
      </c>
      <c r="AA17" s="362">
        <f t="shared" ca="1" si="79"/>
        <v>128</v>
      </c>
      <c r="AB17" s="362">
        <v>9</v>
      </c>
      <c r="AC17" s="371">
        <f t="shared" ca="1" si="80"/>
        <v>0</v>
      </c>
      <c r="AD17" s="359">
        <f t="shared" ca="1" si="9"/>
        <v>0</v>
      </c>
      <c r="AE17" s="359">
        <f t="shared" ca="1" si="10"/>
        <v>0</v>
      </c>
      <c r="AF17" s="359">
        <f t="shared" ca="1" si="11"/>
        <v>0</v>
      </c>
      <c r="AG17" s="359">
        <f t="shared" ca="1" si="12"/>
        <v>0</v>
      </c>
      <c r="AH17" s="359">
        <f t="shared" ca="1" si="63"/>
        <v>0</v>
      </c>
      <c r="AJ17" s="362">
        <f t="shared" ca="1" si="81"/>
        <v>128</v>
      </c>
      <c r="AK17" s="362">
        <v>9</v>
      </c>
      <c r="AL17" s="371">
        <f t="shared" ca="1" si="82"/>
        <v>0</v>
      </c>
      <c r="AM17" s="359">
        <f t="shared" ca="1" si="13"/>
        <v>0</v>
      </c>
      <c r="AN17" s="359">
        <f t="shared" ca="1" si="14"/>
        <v>0</v>
      </c>
      <c r="AO17" s="359">
        <f t="shared" ca="1" si="15"/>
        <v>0</v>
      </c>
      <c r="AP17" s="359">
        <f t="shared" ca="1" si="16"/>
        <v>0</v>
      </c>
      <c r="AQ17" s="359">
        <f t="shared" ca="1" si="64"/>
        <v>0</v>
      </c>
      <c r="AS17" s="362">
        <f t="shared" ca="1" si="83"/>
        <v>128</v>
      </c>
      <c r="AT17" s="362">
        <v>9</v>
      </c>
      <c r="AU17" s="371">
        <f t="shared" ca="1" si="84"/>
        <v>0</v>
      </c>
      <c r="AV17" s="359">
        <f t="shared" ca="1" si="17"/>
        <v>0</v>
      </c>
      <c r="AW17" s="359">
        <f t="shared" ca="1" si="18"/>
        <v>0</v>
      </c>
      <c r="AX17" s="359">
        <f t="shared" ca="1" si="19"/>
        <v>0</v>
      </c>
      <c r="AY17" s="359">
        <f t="shared" ca="1" si="20"/>
        <v>0</v>
      </c>
      <c r="AZ17" s="359">
        <f t="shared" ca="1" si="65"/>
        <v>0</v>
      </c>
      <c r="BB17" s="362">
        <f t="shared" ca="1" si="85"/>
        <v>128</v>
      </c>
      <c r="BC17" s="362">
        <v>9</v>
      </c>
      <c r="BD17" s="371">
        <f t="shared" ca="1" si="86"/>
        <v>0</v>
      </c>
      <c r="BE17" s="359">
        <f t="shared" ca="1" si="21"/>
        <v>0</v>
      </c>
      <c r="BF17" s="359">
        <f t="shared" ca="1" si="22"/>
        <v>0</v>
      </c>
      <c r="BG17" s="359">
        <f t="shared" ca="1" si="23"/>
        <v>0</v>
      </c>
      <c r="BH17" s="359">
        <f t="shared" ca="1" si="24"/>
        <v>0</v>
      </c>
      <c r="BI17" s="359">
        <f t="shared" ca="1" si="66"/>
        <v>0</v>
      </c>
      <c r="BK17" s="362">
        <f t="shared" ca="1" si="87"/>
        <v>128</v>
      </c>
      <c r="BL17" s="362">
        <v>9</v>
      </c>
      <c r="BM17" s="371">
        <f t="shared" ca="1" si="88"/>
        <v>0</v>
      </c>
      <c r="BN17" s="359">
        <f t="shared" ca="1" si="25"/>
        <v>0</v>
      </c>
      <c r="BO17" s="359">
        <f t="shared" ca="1" si="26"/>
        <v>0</v>
      </c>
      <c r="BP17" s="359">
        <f t="shared" ca="1" si="27"/>
        <v>0</v>
      </c>
      <c r="BQ17" s="359">
        <f t="shared" ca="1" si="28"/>
        <v>0</v>
      </c>
      <c r="BR17" s="359">
        <f t="shared" ca="1" si="67"/>
        <v>0</v>
      </c>
      <c r="BT17" s="362">
        <f t="shared" ca="1" si="89"/>
        <v>128</v>
      </c>
      <c r="BU17" s="362">
        <v>9</v>
      </c>
      <c r="BV17" s="371">
        <f t="shared" ca="1" si="90"/>
        <v>0</v>
      </c>
      <c r="BW17" s="359">
        <f t="shared" ca="1" si="29"/>
        <v>0</v>
      </c>
      <c r="BX17" s="359">
        <f t="shared" ca="1" si="30"/>
        <v>0</v>
      </c>
      <c r="BY17" s="359">
        <f t="shared" ca="1" si="31"/>
        <v>0</v>
      </c>
      <c r="BZ17" s="359">
        <f t="shared" ca="1" si="32"/>
        <v>0</v>
      </c>
      <c r="CA17" s="359">
        <f t="shared" ca="1" si="68"/>
        <v>0</v>
      </c>
      <c r="CC17" s="362">
        <f t="shared" ca="1" si="91"/>
        <v>128</v>
      </c>
      <c r="CD17" s="362">
        <v>9</v>
      </c>
      <c r="CE17" s="371">
        <f t="shared" ca="1" si="92"/>
        <v>0</v>
      </c>
      <c r="CF17" s="359">
        <f t="shared" ca="1" si="33"/>
        <v>0</v>
      </c>
      <c r="CG17" s="359">
        <f t="shared" ca="1" si="34"/>
        <v>0</v>
      </c>
      <c r="CH17" s="359">
        <f t="shared" ca="1" si="35"/>
        <v>0</v>
      </c>
      <c r="CI17" s="359">
        <f t="shared" ca="1" si="36"/>
        <v>0</v>
      </c>
      <c r="CJ17" s="359">
        <f t="shared" ca="1" si="69"/>
        <v>0</v>
      </c>
      <c r="CL17" s="362">
        <f t="shared" ca="1" si="93"/>
        <v>128</v>
      </c>
      <c r="CM17" s="362">
        <v>9</v>
      </c>
      <c r="CN17" s="371">
        <f t="shared" ca="1" si="94"/>
        <v>0</v>
      </c>
      <c r="CO17" s="359">
        <f t="shared" ca="1" si="37"/>
        <v>0</v>
      </c>
      <c r="CP17" s="359">
        <f t="shared" ca="1" si="38"/>
        <v>0</v>
      </c>
      <c r="CQ17" s="359">
        <f t="shared" ca="1" si="39"/>
        <v>0</v>
      </c>
      <c r="CR17" s="359">
        <f t="shared" ca="1" si="40"/>
        <v>0</v>
      </c>
      <c r="CS17" s="359">
        <f t="shared" ca="1" si="70"/>
        <v>0</v>
      </c>
      <c r="CU17" s="362">
        <f t="shared" ca="1" si="95"/>
        <v>128</v>
      </c>
      <c r="CV17" s="362">
        <v>9</v>
      </c>
      <c r="CW17" s="371">
        <f t="shared" ca="1" si="96"/>
        <v>0</v>
      </c>
      <c r="CX17" s="359">
        <f t="shared" ca="1" si="41"/>
        <v>0</v>
      </c>
      <c r="CY17" s="359">
        <f t="shared" ca="1" si="42"/>
        <v>0</v>
      </c>
      <c r="CZ17" s="359">
        <f t="shared" ca="1" si="43"/>
        <v>0</v>
      </c>
      <c r="DA17" s="359">
        <f t="shared" ca="1" si="44"/>
        <v>0</v>
      </c>
      <c r="DB17" s="359">
        <f t="shared" ca="1" si="71"/>
        <v>0</v>
      </c>
      <c r="DD17" s="362">
        <f t="shared" ca="1" si="97"/>
        <v>128</v>
      </c>
      <c r="DE17" s="362">
        <v>9</v>
      </c>
      <c r="DF17" s="371">
        <f t="shared" ca="1" si="98"/>
        <v>0</v>
      </c>
      <c r="DG17" s="359">
        <f t="shared" ca="1" si="45"/>
        <v>0</v>
      </c>
      <c r="DH17" s="359">
        <f t="shared" ca="1" si="46"/>
        <v>0</v>
      </c>
      <c r="DI17" s="359">
        <f t="shared" ca="1" si="47"/>
        <v>0</v>
      </c>
      <c r="DJ17" s="359">
        <f t="shared" ca="1" si="48"/>
        <v>0</v>
      </c>
      <c r="DK17" s="359">
        <f t="shared" ca="1" si="72"/>
        <v>0</v>
      </c>
      <c r="DM17" s="362">
        <f t="shared" ca="1" si="99"/>
        <v>128</v>
      </c>
      <c r="DN17" s="362">
        <v>9</v>
      </c>
      <c r="DO17" s="371">
        <f t="shared" ca="1" si="100"/>
        <v>0</v>
      </c>
      <c r="DP17" s="359">
        <f t="shared" ca="1" si="49"/>
        <v>0</v>
      </c>
      <c r="DQ17" s="359">
        <f t="shared" ca="1" si="50"/>
        <v>0</v>
      </c>
      <c r="DR17" s="359">
        <f t="shared" ca="1" si="51"/>
        <v>0</v>
      </c>
      <c r="DS17" s="359">
        <f t="shared" ca="1" si="52"/>
        <v>0</v>
      </c>
      <c r="DT17" s="359">
        <f t="shared" ca="1" si="73"/>
        <v>0</v>
      </c>
      <c r="DV17" s="362">
        <f t="shared" ca="1" si="101"/>
        <v>128</v>
      </c>
      <c r="DW17" s="362">
        <v>9</v>
      </c>
      <c r="DX17" s="371">
        <f t="shared" ca="1" si="102"/>
        <v>0</v>
      </c>
      <c r="DY17" s="359">
        <f t="shared" ca="1" si="53"/>
        <v>0</v>
      </c>
      <c r="DZ17" s="359">
        <f t="shared" ca="1" si="54"/>
        <v>0</v>
      </c>
      <c r="EA17" s="359">
        <f t="shared" ca="1" si="55"/>
        <v>0</v>
      </c>
      <c r="EB17" s="359">
        <f t="shared" ca="1" si="56"/>
        <v>0</v>
      </c>
      <c r="EC17" s="359">
        <f t="shared" ca="1" si="74"/>
        <v>0</v>
      </c>
      <c r="EE17" s="362">
        <f t="shared" ca="1" si="103"/>
        <v>128</v>
      </c>
      <c r="EF17" s="362">
        <v>9</v>
      </c>
      <c r="EG17" s="371">
        <f t="shared" ca="1" si="104"/>
        <v>0</v>
      </c>
      <c r="EH17" s="359">
        <f t="shared" ca="1" si="57"/>
        <v>0</v>
      </c>
      <c r="EI17" s="359">
        <f t="shared" ca="1" si="58"/>
        <v>0</v>
      </c>
      <c r="EJ17" s="359">
        <f t="shared" ca="1" si="59"/>
        <v>0</v>
      </c>
      <c r="EK17" s="359">
        <f t="shared" ca="1" si="60"/>
        <v>0</v>
      </c>
      <c r="EL17" s="359">
        <f t="shared" ca="1" si="75"/>
        <v>0</v>
      </c>
    </row>
    <row r="18" spans="6:142" x14ac:dyDescent="0.35">
      <c r="F18" s="372">
        <f>IFERROR(INDEX('Inflation Rates'!$A$16:$H$138,MATCH('IRA Traditional'!$H18,'Inflation Rates'!$A$16:$A$138,0),8)/INDEX('Inflation Rates'!$A$16:$H$138,MATCH('IRA Traditional'!$H18,'Inflation Rates'!$A$16:$A$138,0)-1,8)-1,F17)</f>
        <v>2.0000000000000018E-2</v>
      </c>
      <c r="G18" s="372">
        <f>IFERROR(INDEX('Inflation Rates'!$A$16:$H$138,MATCH('IRA Traditional'!$H18,'Inflation Rates'!$A$16:$A$138,0),6)/INDEX('Inflation Rates'!$A$16:$H$138,MATCH('IRA Traditional'!$H18,'Inflation Rates'!$A$16:$A$138,0)-1,6)-1,G17)</f>
        <v>2.0999999999999908E-2</v>
      </c>
      <c r="H18" s="362">
        <v>2029</v>
      </c>
      <c r="I18" s="362">
        <f t="shared" ca="1" si="105"/>
        <v>129</v>
      </c>
      <c r="J18" s="362">
        <v>10</v>
      </c>
      <c r="K18" s="371">
        <f t="shared" ca="1" si="106"/>
        <v>0</v>
      </c>
      <c r="L18" s="359">
        <f t="shared" ca="1" si="2"/>
        <v>0</v>
      </c>
      <c r="M18" s="359">
        <f t="shared" ca="1" si="3"/>
        <v>0</v>
      </c>
      <c r="N18" s="359">
        <f t="shared" ca="1" si="4"/>
        <v>0</v>
      </c>
      <c r="O18" s="359">
        <f t="shared" ca="1" si="61"/>
        <v>0</v>
      </c>
      <c r="P18" s="359">
        <f t="shared" ca="1" si="76"/>
        <v>0</v>
      </c>
      <c r="Q18" s="359"/>
      <c r="R18" s="362">
        <f t="shared" ca="1" si="77"/>
        <v>129</v>
      </c>
      <c r="S18" s="362">
        <v>10</v>
      </c>
      <c r="T18" s="371">
        <f t="shared" ca="1" si="78"/>
        <v>0</v>
      </c>
      <c r="U18" s="359">
        <f t="shared" ca="1" si="5"/>
        <v>0</v>
      </c>
      <c r="V18" s="359">
        <f t="shared" ca="1" si="6"/>
        <v>0</v>
      </c>
      <c r="W18" s="359">
        <f t="shared" ca="1" si="7"/>
        <v>0</v>
      </c>
      <c r="X18" s="359">
        <f t="shared" ca="1" si="8"/>
        <v>0</v>
      </c>
      <c r="Y18" s="359">
        <f t="shared" ca="1" si="62"/>
        <v>0</v>
      </c>
      <c r="AA18" s="362">
        <f t="shared" ca="1" si="79"/>
        <v>129</v>
      </c>
      <c r="AB18" s="362">
        <v>10</v>
      </c>
      <c r="AC18" s="371">
        <f t="shared" ca="1" si="80"/>
        <v>0</v>
      </c>
      <c r="AD18" s="359">
        <f t="shared" ca="1" si="9"/>
        <v>0</v>
      </c>
      <c r="AE18" s="359">
        <f t="shared" ca="1" si="10"/>
        <v>0</v>
      </c>
      <c r="AF18" s="359">
        <f t="shared" ca="1" si="11"/>
        <v>0</v>
      </c>
      <c r="AG18" s="359">
        <f t="shared" ca="1" si="12"/>
        <v>0</v>
      </c>
      <c r="AH18" s="359">
        <f t="shared" ca="1" si="63"/>
        <v>0</v>
      </c>
      <c r="AJ18" s="362">
        <f t="shared" ca="1" si="81"/>
        <v>129</v>
      </c>
      <c r="AK18" s="362">
        <v>10</v>
      </c>
      <c r="AL18" s="371">
        <f t="shared" ca="1" si="82"/>
        <v>0</v>
      </c>
      <c r="AM18" s="359">
        <f t="shared" ca="1" si="13"/>
        <v>0</v>
      </c>
      <c r="AN18" s="359">
        <f t="shared" ca="1" si="14"/>
        <v>0</v>
      </c>
      <c r="AO18" s="359">
        <f t="shared" ca="1" si="15"/>
        <v>0</v>
      </c>
      <c r="AP18" s="359">
        <f t="shared" ca="1" si="16"/>
        <v>0</v>
      </c>
      <c r="AQ18" s="359">
        <f t="shared" ca="1" si="64"/>
        <v>0</v>
      </c>
      <c r="AS18" s="362">
        <f t="shared" ca="1" si="83"/>
        <v>129</v>
      </c>
      <c r="AT18" s="362">
        <v>10</v>
      </c>
      <c r="AU18" s="371">
        <f t="shared" ca="1" si="84"/>
        <v>0</v>
      </c>
      <c r="AV18" s="359">
        <f t="shared" ca="1" si="17"/>
        <v>0</v>
      </c>
      <c r="AW18" s="359">
        <f t="shared" ca="1" si="18"/>
        <v>0</v>
      </c>
      <c r="AX18" s="359">
        <f t="shared" ca="1" si="19"/>
        <v>0</v>
      </c>
      <c r="AY18" s="359">
        <f t="shared" ca="1" si="20"/>
        <v>0</v>
      </c>
      <c r="AZ18" s="359">
        <f t="shared" ca="1" si="65"/>
        <v>0</v>
      </c>
      <c r="BB18" s="362">
        <f t="shared" ca="1" si="85"/>
        <v>129</v>
      </c>
      <c r="BC18" s="362">
        <v>10</v>
      </c>
      <c r="BD18" s="371">
        <f t="shared" ca="1" si="86"/>
        <v>0</v>
      </c>
      <c r="BE18" s="359">
        <f t="shared" ca="1" si="21"/>
        <v>0</v>
      </c>
      <c r="BF18" s="359">
        <f t="shared" ca="1" si="22"/>
        <v>0</v>
      </c>
      <c r="BG18" s="359">
        <f t="shared" ca="1" si="23"/>
        <v>0</v>
      </c>
      <c r="BH18" s="359">
        <f t="shared" ca="1" si="24"/>
        <v>0</v>
      </c>
      <c r="BI18" s="359">
        <f t="shared" ca="1" si="66"/>
        <v>0</v>
      </c>
      <c r="BK18" s="362">
        <f t="shared" ca="1" si="87"/>
        <v>129</v>
      </c>
      <c r="BL18" s="362">
        <v>10</v>
      </c>
      <c r="BM18" s="371">
        <f t="shared" ca="1" si="88"/>
        <v>0</v>
      </c>
      <c r="BN18" s="359">
        <f t="shared" ca="1" si="25"/>
        <v>0</v>
      </c>
      <c r="BO18" s="359">
        <f t="shared" ca="1" si="26"/>
        <v>0</v>
      </c>
      <c r="BP18" s="359">
        <f t="shared" ca="1" si="27"/>
        <v>0</v>
      </c>
      <c r="BQ18" s="359">
        <f t="shared" ca="1" si="28"/>
        <v>0</v>
      </c>
      <c r="BR18" s="359">
        <f t="shared" ca="1" si="67"/>
        <v>0</v>
      </c>
      <c r="BT18" s="362">
        <f t="shared" ca="1" si="89"/>
        <v>129</v>
      </c>
      <c r="BU18" s="362">
        <v>10</v>
      </c>
      <c r="BV18" s="371">
        <f t="shared" ca="1" si="90"/>
        <v>0</v>
      </c>
      <c r="BW18" s="359">
        <f t="shared" ca="1" si="29"/>
        <v>0</v>
      </c>
      <c r="BX18" s="359">
        <f t="shared" ca="1" si="30"/>
        <v>0</v>
      </c>
      <c r="BY18" s="359">
        <f t="shared" ca="1" si="31"/>
        <v>0</v>
      </c>
      <c r="BZ18" s="359">
        <f t="shared" ca="1" si="32"/>
        <v>0</v>
      </c>
      <c r="CA18" s="359">
        <f t="shared" ca="1" si="68"/>
        <v>0</v>
      </c>
      <c r="CC18" s="362">
        <f t="shared" ca="1" si="91"/>
        <v>129</v>
      </c>
      <c r="CD18" s="362">
        <v>10</v>
      </c>
      <c r="CE18" s="371">
        <f t="shared" ca="1" si="92"/>
        <v>0</v>
      </c>
      <c r="CF18" s="359">
        <f t="shared" ca="1" si="33"/>
        <v>0</v>
      </c>
      <c r="CG18" s="359">
        <f t="shared" ca="1" si="34"/>
        <v>0</v>
      </c>
      <c r="CH18" s="359">
        <f t="shared" ca="1" si="35"/>
        <v>0</v>
      </c>
      <c r="CI18" s="359">
        <f t="shared" ca="1" si="36"/>
        <v>0</v>
      </c>
      <c r="CJ18" s="359">
        <f t="shared" ca="1" si="69"/>
        <v>0</v>
      </c>
      <c r="CL18" s="362">
        <f t="shared" ca="1" si="93"/>
        <v>129</v>
      </c>
      <c r="CM18" s="362">
        <v>10</v>
      </c>
      <c r="CN18" s="371">
        <f t="shared" ca="1" si="94"/>
        <v>0</v>
      </c>
      <c r="CO18" s="359">
        <f t="shared" ca="1" si="37"/>
        <v>0</v>
      </c>
      <c r="CP18" s="359">
        <f t="shared" ca="1" si="38"/>
        <v>0</v>
      </c>
      <c r="CQ18" s="359">
        <f t="shared" ca="1" si="39"/>
        <v>0</v>
      </c>
      <c r="CR18" s="359">
        <f t="shared" ca="1" si="40"/>
        <v>0</v>
      </c>
      <c r="CS18" s="359">
        <f t="shared" ca="1" si="70"/>
        <v>0</v>
      </c>
      <c r="CU18" s="362">
        <f t="shared" ca="1" si="95"/>
        <v>129</v>
      </c>
      <c r="CV18" s="362">
        <v>10</v>
      </c>
      <c r="CW18" s="371">
        <f t="shared" ca="1" si="96"/>
        <v>0</v>
      </c>
      <c r="CX18" s="359">
        <f t="shared" ca="1" si="41"/>
        <v>0</v>
      </c>
      <c r="CY18" s="359">
        <f t="shared" ca="1" si="42"/>
        <v>0</v>
      </c>
      <c r="CZ18" s="359">
        <f t="shared" ca="1" si="43"/>
        <v>0</v>
      </c>
      <c r="DA18" s="359">
        <f t="shared" ca="1" si="44"/>
        <v>0</v>
      </c>
      <c r="DB18" s="359">
        <f t="shared" ca="1" si="71"/>
        <v>0</v>
      </c>
      <c r="DD18" s="362">
        <f t="shared" ca="1" si="97"/>
        <v>129</v>
      </c>
      <c r="DE18" s="362">
        <v>10</v>
      </c>
      <c r="DF18" s="371">
        <f t="shared" ca="1" si="98"/>
        <v>0</v>
      </c>
      <c r="DG18" s="359">
        <f t="shared" ca="1" si="45"/>
        <v>0</v>
      </c>
      <c r="DH18" s="359">
        <f t="shared" ca="1" si="46"/>
        <v>0</v>
      </c>
      <c r="DI18" s="359">
        <f t="shared" ca="1" si="47"/>
        <v>0</v>
      </c>
      <c r="DJ18" s="359">
        <f t="shared" ca="1" si="48"/>
        <v>0</v>
      </c>
      <c r="DK18" s="359">
        <f t="shared" ca="1" si="72"/>
        <v>0</v>
      </c>
      <c r="DM18" s="362">
        <f t="shared" ca="1" si="99"/>
        <v>129</v>
      </c>
      <c r="DN18" s="362">
        <v>10</v>
      </c>
      <c r="DO18" s="371">
        <f t="shared" ca="1" si="100"/>
        <v>0</v>
      </c>
      <c r="DP18" s="359">
        <f t="shared" ca="1" si="49"/>
        <v>0</v>
      </c>
      <c r="DQ18" s="359">
        <f t="shared" ca="1" si="50"/>
        <v>0</v>
      </c>
      <c r="DR18" s="359">
        <f t="shared" ca="1" si="51"/>
        <v>0</v>
      </c>
      <c r="DS18" s="359">
        <f t="shared" ca="1" si="52"/>
        <v>0</v>
      </c>
      <c r="DT18" s="359">
        <f t="shared" ca="1" si="73"/>
        <v>0</v>
      </c>
      <c r="DV18" s="362">
        <f t="shared" ca="1" si="101"/>
        <v>129</v>
      </c>
      <c r="DW18" s="362">
        <v>10</v>
      </c>
      <c r="DX18" s="371">
        <f t="shared" ca="1" si="102"/>
        <v>0</v>
      </c>
      <c r="DY18" s="359">
        <f t="shared" ca="1" si="53"/>
        <v>0</v>
      </c>
      <c r="DZ18" s="359">
        <f t="shared" ca="1" si="54"/>
        <v>0</v>
      </c>
      <c r="EA18" s="359">
        <f t="shared" ca="1" si="55"/>
        <v>0</v>
      </c>
      <c r="EB18" s="359">
        <f t="shared" ca="1" si="56"/>
        <v>0</v>
      </c>
      <c r="EC18" s="359">
        <f t="shared" ca="1" si="74"/>
        <v>0</v>
      </c>
      <c r="EE18" s="362">
        <f t="shared" ca="1" si="103"/>
        <v>129</v>
      </c>
      <c r="EF18" s="362">
        <v>10</v>
      </c>
      <c r="EG18" s="371">
        <f t="shared" ca="1" si="104"/>
        <v>0</v>
      </c>
      <c r="EH18" s="359">
        <f t="shared" ca="1" si="57"/>
        <v>0</v>
      </c>
      <c r="EI18" s="359">
        <f t="shared" ca="1" si="58"/>
        <v>0</v>
      </c>
      <c r="EJ18" s="359">
        <f t="shared" ca="1" si="59"/>
        <v>0</v>
      </c>
      <c r="EK18" s="359">
        <f t="shared" ca="1" si="60"/>
        <v>0</v>
      </c>
      <c r="EL18" s="359">
        <f t="shared" ca="1" si="75"/>
        <v>0</v>
      </c>
    </row>
    <row r="19" spans="6:142" x14ac:dyDescent="0.35">
      <c r="F19" s="372">
        <f>IFERROR(INDEX('Inflation Rates'!$A$16:$H$138,MATCH('IRA Traditional'!$H19,'Inflation Rates'!$A$16:$A$138,0),8)/INDEX('Inflation Rates'!$A$16:$H$138,MATCH('IRA Traditional'!$H19,'Inflation Rates'!$A$16:$A$138,0)-1,8)-1,F18)</f>
        <v>2.0000000000000018E-2</v>
      </c>
      <c r="G19" s="372">
        <f>IFERROR(INDEX('Inflation Rates'!$A$16:$H$138,MATCH('IRA Traditional'!$H19,'Inflation Rates'!$A$16:$A$138,0),6)/INDEX('Inflation Rates'!$A$16:$H$138,MATCH('IRA Traditional'!$H19,'Inflation Rates'!$A$16:$A$138,0)-1,6)-1,G18)</f>
        <v>2.0999999999999908E-2</v>
      </c>
      <c r="H19" s="362">
        <v>2030</v>
      </c>
      <c r="I19" s="362">
        <f t="shared" ca="1" si="105"/>
        <v>130</v>
      </c>
      <c r="J19" s="362">
        <v>11</v>
      </c>
      <c r="K19" s="371">
        <f t="shared" ca="1" si="106"/>
        <v>0</v>
      </c>
      <c r="L19" s="359">
        <f t="shared" ca="1" si="2"/>
        <v>0</v>
      </c>
      <c r="M19" s="359">
        <f t="shared" ca="1" si="3"/>
        <v>0</v>
      </c>
      <c r="N19" s="359">
        <f t="shared" ca="1" si="4"/>
        <v>0</v>
      </c>
      <c r="O19" s="359">
        <f t="shared" ca="1" si="61"/>
        <v>0</v>
      </c>
      <c r="P19" s="359">
        <f t="shared" ca="1" si="76"/>
        <v>0</v>
      </c>
      <c r="Q19" s="359"/>
      <c r="R19" s="362">
        <f t="shared" ca="1" si="77"/>
        <v>130</v>
      </c>
      <c r="S19" s="362">
        <v>11</v>
      </c>
      <c r="T19" s="371">
        <f t="shared" ca="1" si="78"/>
        <v>0</v>
      </c>
      <c r="U19" s="359">
        <f t="shared" ca="1" si="5"/>
        <v>0</v>
      </c>
      <c r="V19" s="359">
        <f t="shared" ca="1" si="6"/>
        <v>0</v>
      </c>
      <c r="W19" s="359">
        <f t="shared" ca="1" si="7"/>
        <v>0</v>
      </c>
      <c r="X19" s="359">
        <f t="shared" ca="1" si="8"/>
        <v>0</v>
      </c>
      <c r="Y19" s="359">
        <f t="shared" ca="1" si="62"/>
        <v>0</v>
      </c>
      <c r="AA19" s="362">
        <f t="shared" ca="1" si="79"/>
        <v>130</v>
      </c>
      <c r="AB19" s="362">
        <v>11</v>
      </c>
      <c r="AC19" s="371">
        <f t="shared" ca="1" si="80"/>
        <v>0</v>
      </c>
      <c r="AD19" s="359">
        <f t="shared" ca="1" si="9"/>
        <v>0</v>
      </c>
      <c r="AE19" s="359">
        <f t="shared" ca="1" si="10"/>
        <v>0</v>
      </c>
      <c r="AF19" s="359">
        <f t="shared" ca="1" si="11"/>
        <v>0</v>
      </c>
      <c r="AG19" s="359">
        <f t="shared" ca="1" si="12"/>
        <v>0</v>
      </c>
      <c r="AH19" s="359">
        <f t="shared" ca="1" si="63"/>
        <v>0</v>
      </c>
      <c r="AJ19" s="362">
        <f t="shared" ca="1" si="81"/>
        <v>130</v>
      </c>
      <c r="AK19" s="362">
        <v>11</v>
      </c>
      <c r="AL19" s="371">
        <f t="shared" ca="1" si="82"/>
        <v>0</v>
      </c>
      <c r="AM19" s="359">
        <f t="shared" ca="1" si="13"/>
        <v>0</v>
      </c>
      <c r="AN19" s="359">
        <f t="shared" ca="1" si="14"/>
        <v>0</v>
      </c>
      <c r="AO19" s="359">
        <f t="shared" ca="1" si="15"/>
        <v>0</v>
      </c>
      <c r="AP19" s="359">
        <f t="shared" ca="1" si="16"/>
        <v>0</v>
      </c>
      <c r="AQ19" s="359">
        <f t="shared" ca="1" si="64"/>
        <v>0</v>
      </c>
      <c r="AS19" s="362">
        <f t="shared" ca="1" si="83"/>
        <v>130</v>
      </c>
      <c r="AT19" s="362">
        <v>11</v>
      </c>
      <c r="AU19" s="371">
        <f t="shared" ca="1" si="84"/>
        <v>0</v>
      </c>
      <c r="AV19" s="359">
        <f t="shared" ca="1" si="17"/>
        <v>0</v>
      </c>
      <c r="AW19" s="359">
        <f t="shared" ca="1" si="18"/>
        <v>0</v>
      </c>
      <c r="AX19" s="359">
        <f t="shared" ca="1" si="19"/>
        <v>0</v>
      </c>
      <c r="AY19" s="359">
        <f t="shared" ca="1" si="20"/>
        <v>0</v>
      </c>
      <c r="AZ19" s="359">
        <f t="shared" ca="1" si="65"/>
        <v>0</v>
      </c>
      <c r="BB19" s="362">
        <f t="shared" ca="1" si="85"/>
        <v>130</v>
      </c>
      <c r="BC19" s="362">
        <v>11</v>
      </c>
      <c r="BD19" s="371">
        <f t="shared" ca="1" si="86"/>
        <v>0</v>
      </c>
      <c r="BE19" s="359">
        <f t="shared" ca="1" si="21"/>
        <v>0</v>
      </c>
      <c r="BF19" s="359">
        <f t="shared" ca="1" si="22"/>
        <v>0</v>
      </c>
      <c r="BG19" s="359">
        <f t="shared" ca="1" si="23"/>
        <v>0</v>
      </c>
      <c r="BH19" s="359">
        <f t="shared" ca="1" si="24"/>
        <v>0</v>
      </c>
      <c r="BI19" s="359">
        <f t="shared" ca="1" si="66"/>
        <v>0</v>
      </c>
      <c r="BK19" s="362">
        <f t="shared" ca="1" si="87"/>
        <v>130</v>
      </c>
      <c r="BL19" s="362">
        <v>11</v>
      </c>
      <c r="BM19" s="371">
        <f t="shared" ca="1" si="88"/>
        <v>0</v>
      </c>
      <c r="BN19" s="359">
        <f t="shared" ca="1" si="25"/>
        <v>0</v>
      </c>
      <c r="BO19" s="359">
        <f t="shared" ca="1" si="26"/>
        <v>0</v>
      </c>
      <c r="BP19" s="359">
        <f t="shared" ca="1" si="27"/>
        <v>0</v>
      </c>
      <c r="BQ19" s="359">
        <f t="shared" ca="1" si="28"/>
        <v>0</v>
      </c>
      <c r="BR19" s="359">
        <f t="shared" ca="1" si="67"/>
        <v>0</v>
      </c>
      <c r="BT19" s="362">
        <f t="shared" ca="1" si="89"/>
        <v>130</v>
      </c>
      <c r="BU19" s="362">
        <v>11</v>
      </c>
      <c r="BV19" s="371">
        <f t="shared" ca="1" si="90"/>
        <v>0</v>
      </c>
      <c r="BW19" s="359">
        <f t="shared" ca="1" si="29"/>
        <v>0</v>
      </c>
      <c r="BX19" s="359">
        <f t="shared" ca="1" si="30"/>
        <v>0</v>
      </c>
      <c r="BY19" s="359">
        <f t="shared" ca="1" si="31"/>
        <v>0</v>
      </c>
      <c r="BZ19" s="359">
        <f t="shared" ca="1" si="32"/>
        <v>0</v>
      </c>
      <c r="CA19" s="359">
        <f t="shared" ca="1" si="68"/>
        <v>0</v>
      </c>
      <c r="CC19" s="362">
        <f t="shared" ca="1" si="91"/>
        <v>130</v>
      </c>
      <c r="CD19" s="362">
        <v>11</v>
      </c>
      <c r="CE19" s="371">
        <f t="shared" ca="1" si="92"/>
        <v>0</v>
      </c>
      <c r="CF19" s="359">
        <f t="shared" ca="1" si="33"/>
        <v>0</v>
      </c>
      <c r="CG19" s="359">
        <f t="shared" ca="1" si="34"/>
        <v>0</v>
      </c>
      <c r="CH19" s="359">
        <f t="shared" ca="1" si="35"/>
        <v>0</v>
      </c>
      <c r="CI19" s="359">
        <f t="shared" ca="1" si="36"/>
        <v>0</v>
      </c>
      <c r="CJ19" s="359">
        <f t="shared" ca="1" si="69"/>
        <v>0</v>
      </c>
      <c r="CL19" s="362">
        <f t="shared" ca="1" si="93"/>
        <v>130</v>
      </c>
      <c r="CM19" s="362">
        <v>11</v>
      </c>
      <c r="CN19" s="371">
        <f t="shared" ca="1" si="94"/>
        <v>0</v>
      </c>
      <c r="CO19" s="359">
        <f t="shared" ca="1" si="37"/>
        <v>0</v>
      </c>
      <c r="CP19" s="359">
        <f t="shared" ca="1" si="38"/>
        <v>0</v>
      </c>
      <c r="CQ19" s="359">
        <f t="shared" ca="1" si="39"/>
        <v>0</v>
      </c>
      <c r="CR19" s="359">
        <f t="shared" ca="1" si="40"/>
        <v>0</v>
      </c>
      <c r="CS19" s="359">
        <f t="shared" ca="1" si="70"/>
        <v>0</v>
      </c>
      <c r="CU19" s="362">
        <f t="shared" ca="1" si="95"/>
        <v>130</v>
      </c>
      <c r="CV19" s="362">
        <v>11</v>
      </c>
      <c r="CW19" s="371">
        <f t="shared" ca="1" si="96"/>
        <v>0</v>
      </c>
      <c r="CX19" s="359">
        <f t="shared" ca="1" si="41"/>
        <v>0</v>
      </c>
      <c r="CY19" s="359">
        <f t="shared" ca="1" si="42"/>
        <v>0</v>
      </c>
      <c r="CZ19" s="359">
        <f t="shared" ca="1" si="43"/>
        <v>0</v>
      </c>
      <c r="DA19" s="359">
        <f t="shared" ca="1" si="44"/>
        <v>0</v>
      </c>
      <c r="DB19" s="359">
        <f t="shared" ca="1" si="71"/>
        <v>0</v>
      </c>
      <c r="DD19" s="362">
        <f t="shared" ca="1" si="97"/>
        <v>130</v>
      </c>
      <c r="DE19" s="362">
        <v>11</v>
      </c>
      <c r="DF19" s="371">
        <f t="shared" ca="1" si="98"/>
        <v>0</v>
      </c>
      <c r="DG19" s="359">
        <f t="shared" ca="1" si="45"/>
        <v>0</v>
      </c>
      <c r="DH19" s="359">
        <f t="shared" ca="1" si="46"/>
        <v>0</v>
      </c>
      <c r="DI19" s="359">
        <f t="shared" ca="1" si="47"/>
        <v>0</v>
      </c>
      <c r="DJ19" s="359">
        <f t="shared" ca="1" si="48"/>
        <v>0</v>
      </c>
      <c r="DK19" s="359">
        <f t="shared" ca="1" si="72"/>
        <v>0</v>
      </c>
      <c r="DM19" s="362">
        <f t="shared" ca="1" si="99"/>
        <v>130</v>
      </c>
      <c r="DN19" s="362">
        <v>11</v>
      </c>
      <c r="DO19" s="371">
        <f t="shared" ca="1" si="100"/>
        <v>0</v>
      </c>
      <c r="DP19" s="359">
        <f t="shared" ca="1" si="49"/>
        <v>0</v>
      </c>
      <c r="DQ19" s="359">
        <f t="shared" ca="1" si="50"/>
        <v>0</v>
      </c>
      <c r="DR19" s="359">
        <f t="shared" ca="1" si="51"/>
        <v>0</v>
      </c>
      <c r="DS19" s="359">
        <f t="shared" ca="1" si="52"/>
        <v>0</v>
      </c>
      <c r="DT19" s="359">
        <f t="shared" ca="1" si="73"/>
        <v>0</v>
      </c>
      <c r="DV19" s="362">
        <f t="shared" ca="1" si="101"/>
        <v>130</v>
      </c>
      <c r="DW19" s="362">
        <v>11</v>
      </c>
      <c r="DX19" s="371">
        <f t="shared" ca="1" si="102"/>
        <v>0</v>
      </c>
      <c r="DY19" s="359">
        <f t="shared" ca="1" si="53"/>
        <v>0</v>
      </c>
      <c r="DZ19" s="359">
        <f t="shared" ca="1" si="54"/>
        <v>0</v>
      </c>
      <c r="EA19" s="359">
        <f t="shared" ca="1" si="55"/>
        <v>0</v>
      </c>
      <c r="EB19" s="359">
        <f t="shared" ca="1" si="56"/>
        <v>0</v>
      </c>
      <c r="EC19" s="359">
        <f t="shared" ca="1" si="74"/>
        <v>0</v>
      </c>
      <c r="EE19" s="362">
        <f t="shared" ca="1" si="103"/>
        <v>130</v>
      </c>
      <c r="EF19" s="362">
        <v>11</v>
      </c>
      <c r="EG19" s="371">
        <f t="shared" ca="1" si="104"/>
        <v>0</v>
      </c>
      <c r="EH19" s="359">
        <f t="shared" ca="1" si="57"/>
        <v>0</v>
      </c>
      <c r="EI19" s="359">
        <f t="shared" ca="1" si="58"/>
        <v>0</v>
      </c>
      <c r="EJ19" s="359">
        <f t="shared" ca="1" si="59"/>
        <v>0</v>
      </c>
      <c r="EK19" s="359">
        <f t="shared" ca="1" si="60"/>
        <v>0</v>
      </c>
      <c r="EL19" s="359">
        <f t="shared" ca="1" si="75"/>
        <v>0</v>
      </c>
    </row>
    <row r="20" spans="6:142" x14ac:dyDescent="0.35">
      <c r="F20" s="372">
        <f>IFERROR(INDEX('Inflation Rates'!$A$16:$H$138,MATCH('IRA Traditional'!$H20,'Inflation Rates'!$A$16:$A$138,0),8)/INDEX('Inflation Rates'!$A$16:$H$138,MATCH('IRA Traditional'!$H20,'Inflation Rates'!$A$16:$A$138,0)-1,8)-1,F19)</f>
        <v>2.0000000000000018E-2</v>
      </c>
      <c r="G20" s="372">
        <f>IFERROR(INDEX('Inflation Rates'!$A$16:$H$138,MATCH('IRA Traditional'!$H20,'Inflation Rates'!$A$16:$A$138,0),6)/INDEX('Inflation Rates'!$A$16:$H$138,MATCH('IRA Traditional'!$H20,'Inflation Rates'!$A$16:$A$138,0)-1,6)-1,G19)</f>
        <v>2.0999999999999908E-2</v>
      </c>
      <c r="H20" s="362">
        <v>2031</v>
      </c>
      <c r="I20" s="362">
        <f t="shared" ca="1" si="105"/>
        <v>131</v>
      </c>
      <c r="J20" s="362">
        <v>12</v>
      </c>
      <c r="K20" s="371">
        <f t="shared" ca="1" si="106"/>
        <v>0</v>
      </c>
      <c r="L20" s="359">
        <f t="shared" ca="1" si="2"/>
        <v>0</v>
      </c>
      <c r="M20" s="359">
        <f t="shared" ca="1" si="3"/>
        <v>0</v>
      </c>
      <c r="N20" s="359">
        <f t="shared" ca="1" si="4"/>
        <v>0</v>
      </c>
      <c r="O20" s="359">
        <f t="shared" ca="1" si="61"/>
        <v>0</v>
      </c>
      <c r="P20" s="359">
        <f t="shared" ca="1" si="76"/>
        <v>0</v>
      </c>
      <c r="Q20" s="359"/>
      <c r="R20" s="362">
        <f t="shared" ca="1" si="77"/>
        <v>131</v>
      </c>
      <c r="S20" s="362">
        <v>12</v>
      </c>
      <c r="T20" s="371">
        <f t="shared" ca="1" si="78"/>
        <v>0</v>
      </c>
      <c r="U20" s="359">
        <f t="shared" ca="1" si="5"/>
        <v>0</v>
      </c>
      <c r="V20" s="359">
        <f t="shared" ca="1" si="6"/>
        <v>0</v>
      </c>
      <c r="W20" s="359">
        <f t="shared" ca="1" si="7"/>
        <v>0</v>
      </c>
      <c r="X20" s="359">
        <f t="shared" ca="1" si="8"/>
        <v>0</v>
      </c>
      <c r="Y20" s="359">
        <f t="shared" ca="1" si="62"/>
        <v>0</v>
      </c>
      <c r="AA20" s="362">
        <f t="shared" ca="1" si="79"/>
        <v>131</v>
      </c>
      <c r="AB20" s="362">
        <v>12</v>
      </c>
      <c r="AC20" s="371">
        <f t="shared" ca="1" si="80"/>
        <v>0</v>
      </c>
      <c r="AD20" s="359">
        <f t="shared" ca="1" si="9"/>
        <v>0</v>
      </c>
      <c r="AE20" s="359">
        <f t="shared" ca="1" si="10"/>
        <v>0</v>
      </c>
      <c r="AF20" s="359">
        <f t="shared" ca="1" si="11"/>
        <v>0</v>
      </c>
      <c r="AG20" s="359">
        <f t="shared" ca="1" si="12"/>
        <v>0</v>
      </c>
      <c r="AH20" s="359">
        <f t="shared" ca="1" si="63"/>
        <v>0</v>
      </c>
      <c r="AJ20" s="362">
        <f t="shared" ca="1" si="81"/>
        <v>131</v>
      </c>
      <c r="AK20" s="362">
        <v>12</v>
      </c>
      <c r="AL20" s="371">
        <f t="shared" ca="1" si="82"/>
        <v>0</v>
      </c>
      <c r="AM20" s="359">
        <f t="shared" ca="1" si="13"/>
        <v>0</v>
      </c>
      <c r="AN20" s="359">
        <f t="shared" ca="1" si="14"/>
        <v>0</v>
      </c>
      <c r="AO20" s="359">
        <f t="shared" ca="1" si="15"/>
        <v>0</v>
      </c>
      <c r="AP20" s="359">
        <f t="shared" ca="1" si="16"/>
        <v>0</v>
      </c>
      <c r="AQ20" s="359">
        <f t="shared" ca="1" si="64"/>
        <v>0</v>
      </c>
      <c r="AS20" s="362">
        <f t="shared" ca="1" si="83"/>
        <v>131</v>
      </c>
      <c r="AT20" s="362">
        <v>12</v>
      </c>
      <c r="AU20" s="371">
        <f t="shared" ca="1" si="84"/>
        <v>0</v>
      </c>
      <c r="AV20" s="359">
        <f t="shared" ca="1" si="17"/>
        <v>0</v>
      </c>
      <c r="AW20" s="359">
        <f t="shared" ca="1" si="18"/>
        <v>0</v>
      </c>
      <c r="AX20" s="359">
        <f t="shared" ca="1" si="19"/>
        <v>0</v>
      </c>
      <c r="AY20" s="359">
        <f t="shared" ca="1" si="20"/>
        <v>0</v>
      </c>
      <c r="AZ20" s="359">
        <f t="shared" ca="1" si="65"/>
        <v>0</v>
      </c>
      <c r="BB20" s="362">
        <f t="shared" ca="1" si="85"/>
        <v>131</v>
      </c>
      <c r="BC20" s="362">
        <v>12</v>
      </c>
      <c r="BD20" s="371">
        <f t="shared" ca="1" si="86"/>
        <v>0</v>
      </c>
      <c r="BE20" s="359">
        <f t="shared" ca="1" si="21"/>
        <v>0</v>
      </c>
      <c r="BF20" s="359">
        <f t="shared" ca="1" si="22"/>
        <v>0</v>
      </c>
      <c r="BG20" s="359">
        <f t="shared" ca="1" si="23"/>
        <v>0</v>
      </c>
      <c r="BH20" s="359">
        <f t="shared" ca="1" si="24"/>
        <v>0</v>
      </c>
      <c r="BI20" s="359">
        <f t="shared" ca="1" si="66"/>
        <v>0</v>
      </c>
      <c r="BK20" s="362">
        <f t="shared" ca="1" si="87"/>
        <v>131</v>
      </c>
      <c r="BL20" s="362">
        <v>12</v>
      </c>
      <c r="BM20" s="371">
        <f t="shared" ca="1" si="88"/>
        <v>0</v>
      </c>
      <c r="BN20" s="359">
        <f t="shared" ca="1" si="25"/>
        <v>0</v>
      </c>
      <c r="BO20" s="359">
        <f t="shared" ca="1" si="26"/>
        <v>0</v>
      </c>
      <c r="BP20" s="359">
        <f t="shared" ca="1" si="27"/>
        <v>0</v>
      </c>
      <c r="BQ20" s="359">
        <f t="shared" ca="1" si="28"/>
        <v>0</v>
      </c>
      <c r="BR20" s="359">
        <f t="shared" ca="1" si="67"/>
        <v>0</v>
      </c>
      <c r="BT20" s="362">
        <f t="shared" ca="1" si="89"/>
        <v>131</v>
      </c>
      <c r="BU20" s="362">
        <v>12</v>
      </c>
      <c r="BV20" s="371">
        <f t="shared" ca="1" si="90"/>
        <v>0</v>
      </c>
      <c r="BW20" s="359">
        <f t="shared" ca="1" si="29"/>
        <v>0</v>
      </c>
      <c r="BX20" s="359">
        <f t="shared" ca="1" si="30"/>
        <v>0</v>
      </c>
      <c r="BY20" s="359">
        <f t="shared" ca="1" si="31"/>
        <v>0</v>
      </c>
      <c r="BZ20" s="359">
        <f t="shared" ca="1" si="32"/>
        <v>0</v>
      </c>
      <c r="CA20" s="359">
        <f t="shared" ca="1" si="68"/>
        <v>0</v>
      </c>
      <c r="CC20" s="362">
        <f t="shared" ca="1" si="91"/>
        <v>131</v>
      </c>
      <c r="CD20" s="362">
        <v>12</v>
      </c>
      <c r="CE20" s="371">
        <f t="shared" ca="1" si="92"/>
        <v>0</v>
      </c>
      <c r="CF20" s="359">
        <f t="shared" ca="1" si="33"/>
        <v>0</v>
      </c>
      <c r="CG20" s="359">
        <f t="shared" ca="1" si="34"/>
        <v>0</v>
      </c>
      <c r="CH20" s="359">
        <f t="shared" ca="1" si="35"/>
        <v>0</v>
      </c>
      <c r="CI20" s="359">
        <f t="shared" ca="1" si="36"/>
        <v>0</v>
      </c>
      <c r="CJ20" s="359">
        <f t="shared" ca="1" si="69"/>
        <v>0</v>
      </c>
      <c r="CL20" s="362">
        <f t="shared" ca="1" si="93"/>
        <v>131</v>
      </c>
      <c r="CM20" s="362">
        <v>12</v>
      </c>
      <c r="CN20" s="371">
        <f t="shared" ca="1" si="94"/>
        <v>0</v>
      </c>
      <c r="CO20" s="359">
        <f t="shared" ca="1" si="37"/>
        <v>0</v>
      </c>
      <c r="CP20" s="359">
        <f t="shared" ca="1" si="38"/>
        <v>0</v>
      </c>
      <c r="CQ20" s="359">
        <f t="shared" ca="1" si="39"/>
        <v>0</v>
      </c>
      <c r="CR20" s="359">
        <f t="shared" ca="1" si="40"/>
        <v>0</v>
      </c>
      <c r="CS20" s="359">
        <f t="shared" ca="1" si="70"/>
        <v>0</v>
      </c>
      <c r="CU20" s="362">
        <f t="shared" ca="1" si="95"/>
        <v>131</v>
      </c>
      <c r="CV20" s="362">
        <v>12</v>
      </c>
      <c r="CW20" s="371">
        <f t="shared" ca="1" si="96"/>
        <v>0</v>
      </c>
      <c r="CX20" s="359">
        <f t="shared" ca="1" si="41"/>
        <v>0</v>
      </c>
      <c r="CY20" s="359">
        <f t="shared" ca="1" si="42"/>
        <v>0</v>
      </c>
      <c r="CZ20" s="359">
        <f t="shared" ca="1" si="43"/>
        <v>0</v>
      </c>
      <c r="DA20" s="359">
        <f t="shared" ca="1" si="44"/>
        <v>0</v>
      </c>
      <c r="DB20" s="359">
        <f t="shared" ca="1" si="71"/>
        <v>0</v>
      </c>
      <c r="DD20" s="362">
        <f t="shared" ca="1" si="97"/>
        <v>131</v>
      </c>
      <c r="DE20" s="362">
        <v>12</v>
      </c>
      <c r="DF20" s="371">
        <f t="shared" ca="1" si="98"/>
        <v>0</v>
      </c>
      <c r="DG20" s="359">
        <f t="shared" ca="1" si="45"/>
        <v>0</v>
      </c>
      <c r="DH20" s="359">
        <f t="shared" ca="1" si="46"/>
        <v>0</v>
      </c>
      <c r="DI20" s="359">
        <f t="shared" ca="1" si="47"/>
        <v>0</v>
      </c>
      <c r="DJ20" s="359">
        <f t="shared" ca="1" si="48"/>
        <v>0</v>
      </c>
      <c r="DK20" s="359">
        <f t="shared" ca="1" si="72"/>
        <v>0</v>
      </c>
      <c r="DM20" s="362">
        <f t="shared" ca="1" si="99"/>
        <v>131</v>
      </c>
      <c r="DN20" s="362">
        <v>12</v>
      </c>
      <c r="DO20" s="371">
        <f t="shared" ca="1" si="100"/>
        <v>0</v>
      </c>
      <c r="DP20" s="359">
        <f t="shared" ca="1" si="49"/>
        <v>0</v>
      </c>
      <c r="DQ20" s="359">
        <f t="shared" ca="1" si="50"/>
        <v>0</v>
      </c>
      <c r="DR20" s="359">
        <f t="shared" ca="1" si="51"/>
        <v>0</v>
      </c>
      <c r="DS20" s="359">
        <f t="shared" ca="1" si="52"/>
        <v>0</v>
      </c>
      <c r="DT20" s="359">
        <f t="shared" ca="1" si="73"/>
        <v>0</v>
      </c>
      <c r="DV20" s="362">
        <f t="shared" ca="1" si="101"/>
        <v>131</v>
      </c>
      <c r="DW20" s="362">
        <v>12</v>
      </c>
      <c r="DX20" s="371">
        <f t="shared" ca="1" si="102"/>
        <v>0</v>
      </c>
      <c r="DY20" s="359">
        <f t="shared" ca="1" si="53"/>
        <v>0</v>
      </c>
      <c r="DZ20" s="359">
        <f t="shared" ca="1" si="54"/>
        <v>0</v>
      </c>
      <c r="EA20" s="359">
        <f t="shared" ca="1" si="55"/>
        <v>0</v>
      </c>
      <c r="EB20" s="359">
        <f t="shared" ca="1" si="56"/>
        <v>0</v>
      </c>
      <c r="EC20" s="359">
        <f t="shared" ca="1" si="74"/>
        <v>0</v>
      </c>
      <c r="EE20" s="362">
        <f t="shared" ca="1" si="103"/>
        <v>131</v>
      </c>
      <c r="EF20" s="362">
        <v>12</v>
      </c>
      <c r="EG20" s="371">
        <f t="shared" ca="1" si="104"/>
        <v>0</v>
      </c>
      <c r="EH20" s="359">
        <f t="shared" ca="1" si="57"/>
        <v>0</v>
      </c>
      <c r="EI20" s="359">
        <f t="shared" ca="1" si="58"/>
        <v>0</v>
      </c>
      <c r="EJ20" s="359">
        <f t="shared" ca="1" si="59"/>
        <v>0</v>
      </c>
      <c r="EK20" s="359">
        <f t="shared" ca="1" si="60"/>
        <v>0</v>
      </c>
      <c r="EL20" s="359">
        <f t="shared" ca="1" si="75"/>
        <v>0</v>
      </c>
    </row>
    <row r="21" spans="6:142" x14ac:dyDescent="0.35">
      <c r="F21" s="372">
        <f>IFERROR(INDEX('Inflation Rates'!$A$16:$H$138,MATCH('IRA Traditional'!$H21,'Inflation Rates'!$A$16:$A$138,0),8)/INDEX('Inflation Rates'!$A$16:$H$138,MATCH('IRA Traditional'!$H21,'Inflation Rates'!$A$16:$A$138,0)-1,8)-1,F20)</f>
        <v>2.0000000000000018E-2</v>
      </c>
      <c r="G21" s="372">
        <f>IFERROR(INDEX('Inflation Rates'!$A$16:$H$138,MATCH('IRA Traditional'!$H21,'Inflation Rates'!$A$16:$A$138,0),6)/INDEX('Inflation Rates'!$A$16:$H$138,MATCH('IRA Traditional'!$H21,'Inflation Rates'!$A$16:$A$138,0)-1,6)-1,G20)</f>
        <v>2.0999999999999908E-2</v>
      </c>
      <c r="H21" s="362">
        <v>2032</v>
      </c>
      <c r="I21" s="362">
        <f t="shared" ca="1" si="105"/>
        <v>132</v>
      </c>
      <c r="J21" s="362">
        <v>13</v>
      </c>
      <c r="K21" s="371">
        <f t="shared" ca="1" si="106"/>
        <v>0</v>
      </c>
      <c r="L21" s="359">
        <f t="shared" ca="1" si="2"/>
        <v>0</v>
      </c>
      <c r="M21" s="359">
        <f t="shared" ca="1" si="3"/>
        <v>0</v>
      </c>
      <c r="N21" s="359">
        <f t="shared" ca="1" si="4"/>
        <v>0</v>
      </c>
      <c r="O21" s="359">
        <f t="shared" ca="1" si="61"/>
        <v>0</v>
      </c>
      <c r="P21" s="359">
        <f t="shared" ca="1" si="76"/>
        <v>0</v>
      </c>
      <c r="Q21" s="359"/>
      <c r="R21" s="362">
        <f t="shared" ca="1" si="77"/>
        <v>132</v>
      </c>
      <c r="S21" s="362">
        <v>13</v>
      </c>
      <c r="T21" s="371">
        <f t="shared" ca="1" si="78"/>
        <v>0</v>
      </c>
      <c r="U21" s="359">
        <f t="shared" ca="1" si="5"/>
        <v>0</v>
      </c>
      <c r="V21" s="359">
        <f t="shared" ca="1" si="6"/>
        <v>0</v>
      </c>
      <c r="W21" s="359">
        <f t="shared" ca="1" si="7"/>
        <v>0</v>
      </c>
      <c r="X21" s="359">
        <f t="shared" ca="1" si="8"/>
        <v>0</v>
      </c>
      <c r="Y21" s="359">
        <f t="shared" ca="1" si="62"/>
        <v>0</v>
      </c>
      <c r="AA21" s="362">
        <f t="shared" ca="1" si="79"/>
        <v>132</v>
      </c>
      <c r="AB21" s="362">
        <v>13</v>
      </c>
      <c r="AC21" s="371">
        <f t="shared" ca="1" si="80"/>
        <v>0</v>
      </c>
      <c r="AD21" s="359">
        <f t="shared" ca="1" si="9"/>
        <v>0</v>
      </c>
      <c r="AE21" s="359">
        <f t="shared" ca="1" si="10"/>
        <v>0</v>
      </c>
      <c r="AF21" s="359">
        <f t="shared" ca="1" si="11"/>
        <v>0</v>
      </c>
      <c r="AG21" s="359">
        <f t="shared" ca="1" si="12"/>
        <v>0</v>
      </c>
      <c r="AH21" s="359">
        <f t="shared" ca="1" si="63"/>
        <v>0</v>
      </c>
      <c r="AJ21" s="362">
        <f t="shared" ca="1" si="81"/>
        <v>132</v>
      </c>
      <c r="AK21" s="362">
        <v>13</v>
      </c>
      <c r="AL21" s="371">
        <f t="shared" ca="1" si="82"/>
        <v>0</v>
      </c>
      <c r="AM21" s="359">
        <f t="shared" ca="1" si="13"/>
        <v>0</v>
      </c>
      <c r="AN21" s="359">
        <f t="shared" ca="1" si="14"/>
        <v>0</v>
      </c>
      <c r="AO21" s="359">
        <f t="shared" ca="1" si="15"/>
        <v>0</v>
      </c>
      <c r="AP21" s="359">
        <f t="shared" ca="1" si="16"/>
        <v>0</v>
      </c>
      <c r="AQ21" s="359">
        <f t="shared" ca="1" si="64"/>
        <v>0</v>
      </c>
      <c r="AS21" s="362">
        <f t="shared" ca="1" si="83"/>
        <v>132</v>
      </c>
      <c r="AT21" s="362">
        <v>13</v>
      </c>
      <c r="AU21" s="371">
        <f t="shared" ca="1" si="84"/>
        <v>0</v>
      </c>
      <c r="AV21" s="359">
        <f t="shared" ca="1" si="17"/>
        <v>0</v>
      </c>
      <c r="AW21" s="359">
        <f t="shared" ca="1" si="18"/>
        <v>0</v>
      </c>
      <c r="AX21" s="359">
        <f t="shared" ca="1" si="19"/>
        <v>0</v>
      </c>
      <c r="AY21" s="359">
        <f t="shared" ca="1" si="20"/>
        <v>0</v>
      </c>
      <c r="AZ21" s="359">
        <f t="shared" ca="1" si="65"/>
        <v>0</v>
      </c>
      <c r="BB21" s="362">
        <f t="shared" ca="1" si="85"/>
        <v>132</v>
      </c>
      <c r="BC21" s="362">
        <v>13</v>
      </c>
      <c r="BD21" s="371">
        <f t="shared" ca="1" si="86"/>
        <v>0</v>
      </c>
      <c r="BE21" s="359">
        <f t="shared" ca="1" si="21"/>
        <v>0</v>
      </c>
      <c r="BF21" s="359">
        <f t="shared" ca="1" si="22"/>
        <v>0</v>
      </c>
      <c r="BG21" s="359">
        <f t="shared" ca="1" si="23"/>
        <v>0</v>
      </c>
      <c r="BH21" s="359">
        <f t="shared" ca="1" si="24"/>
        <v>0</v>
      </c>
      <c r="BI21" s="359">
        <f t="shared" ca="1" si="66"/>
        <v>0</v>
      </c>
      <c r="BK21" s="362">
        <f t="shared" ca="1" si="87"/>
        <v>132</v>
      </c>
      <c r="BL21" s="362">
        <v>13</v>
      </c>
      <c r="BM21" s="371">
        <f t="shared" ca="1" si="88"/>
        <v>0</v>
      </c>
      <c r="BN21" s="359">
        <f t="shared" ca="1" si="25"/>
        <v>0</v>
      </c>
      <c r="BO21" s="359">
        <f t="shared" ca="1" si="26"/>
        <v>0</v>
      </c>
      <c r="BP21" s="359">
        <f t="shared" ca="1" si="27"/>
        <v>0</v>
      </c>
      <c r="BQ21" s="359">
        <f t="shared" ca="1" si="28"/>
        <v>0</v>
      </c>
      <c r="BR21" s="359">
        <f t="shared" ca="1" si="67"/>
        <v>0</v>
      </c>
      <c r="BT21" s="362">
        <f t="shared" ca="1" si="89"/>
        <v>132</v>
      </c>
      <c r="BU21" s="362">
        <v>13</v>
      </c>
      <c r="BV21" s="371">
        <f t="shared" ca="1" si="90"/>
        <v>0</v>
      </c>
      <c r="BW21" s="359">
        <f t="shared" ca="1" si="29"/>
        <v>0</v>
      </c>
      <c r="BX21" s="359">
        <f t="shared" ca="1" si="30"/>
        <v>0</v>
      </c>
      <c r="BY21" s="359">
        <f t="shared" ca="1" si="31"/>
        <v>0</v>
      </c>
      <c r="BZ21" s="359">
        <f t="shared" ca="1" si="32"/>
        <v>0</v>
      </c>
      <c r="CA21" s="359">
        <f t="shared" ca="1" si="68"/>
        <v>0</v>
      </c>
      <c r="CC21" s="362">
        <f t="shared" ca="1" si="91"/>
        <v>132</v>
      </c>
      <c r="CD21" s="362">
        <v>13</v>
      </c>
      <c r="CE21" s="371">
        <f t="shared" ca="1" si="92"/>
        <v>0</v>
      </c>
      <c r="CF21" s="359">
        <f t="shared" ca="1" si="33"/>
        <v>0</v>
      </c>
      <c r="CG21" s="359">
        <f t="shared" ca="1" si="34"/>
        <v>0</v>
      </c>
      <c r="CH21" s="359">
        <f t="shared" ca="1" si="35"/>
        <v>0</v>
      </c>
      <c r="CI21" s="359">
        <f t="shared" ca="1" si="36"/>
        <v>0</v>
      </c>
      <c r="CJ21" s="359">
        <f t="shared" ca="1" si="69"/>
        <v>0</v>
      </c>
      <c r="CL21" s="362">
        <f t="shared" ca="1" si="93"/>
        <v>132</v>
      </c>
      <c r="CM21" s="362">
        <v>13</v>
      </c>
      <c r="CN21" s="371">
        <f t="shared" ca="1" si="94"/>
        <v>0</v>
      </c>
      <c r="CO21" s="359">
        <f t="shared" ca="1" si="37"/>
        <v>0</v>
      </c>
      <c r="CP21" s="359">
        <f t="shared" ca="1" si="38"/>
        <v>0</v>
      </c>
      <c r="CQ21" s="359">
        <f t="shared" ca="1" si="39"/>
        <v>0</v>
      </c>
      <c r="CR21" s="359">
        <f t="shared" ca="1" si="40"/>
        <v>0</v>
      </c>
      <c r="CS21" s="359">
        <f t="shared" ca="1" si="70"/>
        <v>0</v>
      </c>
      <c r="CU21" s="362">
        <f t="shared" ca="1" si="95"/>
        <v>132</v>
      </c>
      <c r="CV21" s="362">
        <v>13</v>
      </c>
      <c r="CW21" s="371">
        <f t="shared" ca="1" si="96"/>
        <v>0</v>
      </c>
      <c r="CX21" s="359">
        <f t="shared" ca="1" si="41"/>
        <v>0</v>
      </c>
      <c r="CY21" s="359">
        <f t="shared" ca="1" si="42"/>
        <v>0</v>
      </c>
      <c r="CZ21" s="359">
        <f t="shared" ca="1" si="43"/>
        <v>0</v>
      </c>
      <c r="DA21" s="359">
        <f t="shared" ca="1" si="44"/>
        <v>0</v>
      </c>
      <c r="DB21" s="359">
        <f t="shared" ca="1" si="71"/>
        <v>0</v>
      </c>
      <c r="DD21" s="362">
        <f t="shared" ca="1" si="97"/>
        <v>132</v>
      </c>
      <c r="DE21" s="362">
        <v>13</v>
      </c>
      <c r="DF21" s="371">
        <f t="shared" ca="1" si="98"/>
        <v>0</v>
      </c>
      <c r="DG21" s="359">
        <f t="shared" ca="1" si="45"/>
        <v>0</v>
      </c>
      <c r="DH21" s="359">
        <f t="shared" ca="1" si="46"/>
        <v>0</v>
      </c>
      <c r="DI21" s="359">
        <f t="shared" ca="1" si="47"/>
        <v>0</v>
      </c>
      <c r="DJ21" s="359">
        <f t="shared" ca="1" si="48"/>
        <v>0</v>
      </c>
      <c r="DK21" s="359">
        <f t="shared" ca="1" si="72"/>
        <v>0</v>
      </c>
      <c r="DM21" s="362">
        <f t="shared" ca="1" si="99"/>
        <v>132</v>
      </c>
      <c r="DN21" s="362">
        <v>13</v>
      </c>
      <c r="DO21" s="371">
        <f t="shared" ca="1" si="100"/>
        <v>0</v>
      </c>
      <c r="DP21" s="359">
        <f t="shared" ca="1" si="49"/>
        <v>0</v>
      </c>
      <c r="DQ21" s="359">
        <f t="shared" ca="1" si="50"/>
        <v>0</v>
      </c>
      <c r="DR21" s="359">
        <f t="shared" ca="1" si="51"/>
        <v>0</v>
      </c>
      <c r="DS21" s="359">
        <f t="shared" ca="1" si="52"/>
        <v>0</v>
      </c>
      <c r="DT21" s="359">
        <f t="shared" ca="1" si="73"/>
        <v>0</v>
      </c>
      <c r="DV21" s="362">
        <f t="shared" ca="1" si="101"/>
        <v>132</v>
      </c>
      <c r="DW21" s="362">
        <v>13</v>
      </c>
      <c r="DX21" s="371">
        <f t="shared" ca="1" si="102"/>
        <v>0</v>
      </c>
      <c r="DY21" s="359">
        <f t="shared" ca="1" si="53"/>
        <v>0</v>
      </c>
      <c r="DZ21" s="359">
        <f t="shared" ca="1" si="54"/>
        <v>0</v>
      </c>
      <c r="EA21" s="359">
        <f t="shared" ca="1" si="55"/>
        <v>0</v>
      </c>
      <c r="EB21" s="359">
        <f t="shared" ca="1" si="56"/>
        <v>0</v>
      </c>
      <c r="EC21" s="359">
        <f t="shared" ca="1" si="74"/>
        <v>0</v>
      </c>
      <c r="EE21" s="362">
        <f t="shared" ca="1" si="103"/>
        <v>132</v>
      </c>
      <c r="EF21" s="362">
        <v>13</v>
      </c>
      <c r="EG21" s="371">
        <f t="shared" ca="1" si="104"/>
        <v>0</v>
      </c>
      <c r="EH21" s="359">
        <f t="shared" ca="1" si="57"/>
        <v>0</v>
      </c>
      <c r="EI21" s="359">
        <f t="shared" ca="1" si="58"/>
        <v>0</v>
      </c>
      <c r="EJ21" s="359">
        <f t="shared" ca="1" si="59"/>
        <v>0</v>
      </c>
      <c r="EK21" s="359">
        <f t="shared" ca="1" si="60"/>
        <v>0</v>
      </c>
      <c r="EL21" s="359">
        <f t="shared" ca="1" si="75"/>
        <v>0</v>
      </c>
    </row>
    <row r="22" spans="6:142" x14ac:dyDescent="0.35">
      <c r="F22" s="372">
        <f>IFERROR(INDEX('Inflation Rates'!$A$16:$H$138,MATCH('IRA Traditional'!$H22,'Inflation Rates'!$A$16:$A$138,0),8)/INDEX('Inflation Rates'!$A$16:$H$138,MATCH('IRA Traditional'!$H22,'Inflation Rates'!$A$16:$A$138,0)-1,8)-1,F21)</f>
        <v>2.0000000000000018E-2</v>
      </c>
      <c r="G22" s="372">
        <f>IFERROR(INDEX('Inflation Rates'!$A$16:$H$138,MATCH('IRA Traditional'!$H22,'Inflation Rates'!$A$16:$A$138,0),6)/INDEX('Inflation Rates'!$A$16:$H$138,MATCH('IRA Traditional'!$H22,'Inflation Rates'!$A$16:$A$138,0)-1,6)-1,G21)</f>
        <v>2.0999999999999908E-2</v>
      </c>
      <c r="H22" s="362">
        <v>2033</v>
      </c>
      <c r="I22" s="362">
        <f t="shared" ca="1" si="105"/>
        <v>133</v>
      </c>
      <c r="J22" s="362">
        <v>14</v>
      </c>
      <c r="K22" s="371">
        <f t="shared" ca="1" si="106"/>
        <v>0</v>
      </c>
      <c r="L22" s="359">
        <f t="shared" ca="1" si="2"/>
        <v>0</v>
      </c>
      <c r="M22" s="359">
        <f t="shared" ca="1" si="3"/>
        <v>0</v>
      </c>
      <c r="N22" s="359">
        <f t="shared" ca="1" si="4"/>
        <v>0</v>
      </c>
      <c r="O22" s="359">
        <f t="shared" ca="1" si="61"/>
        <v>0</v>
      </c>
      <c r="P22" s="359">
        <f t="shared" ca="1" si="76"/>
        <v>0</v>
      </c>
      <c r="Q22" s="359"/>
      <c r="R22" s="362">
        <f t="shared" ca="1" si="77"/>
        <v>133</v>
      </c>
      <c r="S22" s="362">
        <v>14</v>
      </c>
      <c r="T22" s="371">
        <f t="shared" ca="1" si="78"/>
        <v>0</v>
      </c>
      <c r="U22" s="359">
        <f t="shared" ca="1" si="5"/>
        <v>0</v>
      </c>
      <c r="V22" s="359">
        <f t="shared" ca="1" si="6"/>
        <v>0</v>
      </c>
      <c r="W22" s="359">
        <f t="shared" ca="1" si="7"/>
        <v>0</v>
      </c>
      <c r="X22" s="359">
        <f t="shared" ca="1" si="8"/>
        <v>0</v>
      </c>
      <c r="Y22" s="359">
        <f t="shared" ca="1" si="62"/>
        <v>0</v>
      </c>
      <c r="AA22" s="362">
        <f t="shared" ca="1" si="79"/>
        <v>133</v>
      </c>
      <c r="AB22" s="362">
        <v>14</v>
      </c>
      <c r="AC22" s="371">
        <f t="shared" ca="1" si="80"/>
        <v>0</v>
      </c>
      <c r="AD22" s="359">
        <f t="shared" ca="1" si="9"/>
        <v>0</v>
      </c>
      <c r="AE22" s="359">
        <f t="shared" ca="1" si="10"/>
        <v>0</v>
      </c>
      <c r="AF22" s="359">
        <f t="shared" ca="1" si="11"/>
        <v>0</v>
      </c>
      <c r="AG22" s="359">
        <f t="shared" ca="1" si="12"/>
        <v>0</v>
      </c>
      <c r="AH22" s="359">
        <f t="shared" ca="1" si="63"/>
        <v>0</v>
      </c>
      <c r="AJ22" s="362">
        <f t="shared" ca="1" si="81"/>
        <v>133</v>
      </c>
      <c r="AK22" s="362">
        <v>14</v>
      </c>
      <c r="AL22" s="371">
        <f t="shared" ca="1" si="82"/>
        <v>0</v>
      </c>
      <c r="AM22" s="359">
        <f t="shared" ca="1" si="13"/>
        <v>0</v>
      </c>
      <c r="AN22" s="359">
        <f t="shared" ca="1" si="14"/>
        <v>0</v>
      </c>
      <c r="AO22" s="359">
        <f t="shared" ca="1" si="15"/>
        <v>0</v>
      </c>
      <c r="AP22" s="359">
        <f t="shared" ca="1" si="16"/>
        <v>0</v>
      </c>
      <c r="AQ22" s="359">
        <f t="shared" ca="1" si="64"/>
        <v>0</v>
      </c>
      <c r="AS22" s="362">
        <f t="shared" ca="1" si="83"/>
        <v>133</v>
      </c>
      <c r="AT22" s="362">
        <v>14</v>
      </c>
      <c r="AU22" s="371">
        <f t="shared" ca="1" si="84"/>
        <v>0</v>
      </c>
      <c r="AV22" s="359">
        <f t="shared" ca="1" si="17"/>
        <v>0</v>
      </c>
      <c r="AW22" s="359">
        <f t="shared" ca="1" si="18"/>
        <v>0</v>
      </c>
      <c r="AX22" s="359">
        <f t="shared" ca="1" si="19"/>
        <v>0</v>
      </c>
      <c r="AY22" s="359">
        <f t="shared" ca="1" si="20"/>
        <v>0</v>
      </c>
      <c r="AZ22" s="359">
        <f t="shared" ca="1" si="65"/>
        <v>0</v>
      </c>
      <c r="BB22" s="362">
        <f t="shared" ca="1" si="85"/>
        <v>133</v>
      </c>
      <c r="BC22" s="362">
        <v>14</v>
      </c>
      <c r="BD22" s="371">
        <f t="shared" ca="1" si="86"/>
        <v>0</v>
      </c>
      <c r="BE22" s="359">
        <f t="shared" ca="1" si="21"/>
        <v>0</v>
      </c>
      <c r="BF22" s="359">
        <f t="shared" ca="1" si="22"/>
        <v>0</v>
      </c>
      <c r="BG22" s="359">
        <f t="shared" ca="1" si="23"/>
        <v>0</v>
      </c>
      <c r="BH22" s="359">
        <f t="shared" ca="1" si="24"/>
        <v>0</v>
      </c>
      <c r="BI22" s="359">
        <f t="shared" ca="1" si="66"/>
        <v>0</v>
      </c>
      <c r="BK22" s="362">
        <f t="shared" ca="1" si="87"/>
        <v>133</v>
      </c>
      <c r="BL22" s="362">
        <v>14</v>
      </c>
      <c r="BM22" s="371">
        <f t="shared" ca="1" si="88"/>
        <v>0</v>
      </c>
      <c r="BN22" s="359">
        <f t="shared" ca="1" si="25"/>
        <v>0</v>
      </c>
      <c r="BO22" s="359">
        <f t="shared" ca="1" si="26"/>
        <v>0</v>
      </c>
      <c r="BP22" s="359">
        <f t="shared" ca="1" si="27"/>
        <v>0</v>
      </c>
      <c r="BQ22" s="359">
        <f t="shared" ca="1" si="28"/>
        <v>0</v>
      </c>
      <c r="BR22" s="359">
        <f t="shared" ca="1" si="67"/>
        <v>0</v>
      </c>
      <c r="BT22" s="362">
        <f t="shared" ca="1" si="89"/>
        <v>133</v>
      </c>
      <c r="BU22" s="362">
        <v>14</v>
      </c>
      <c r="BV22" s="371">
        <f t="shared" ca="1" si="90"/>
        <v>0</v>
      </c>
      <c r="BW22" s="359">
        <f t="shared" ca="1" si="29"/>
        <v>0</v>
      </c>
      <c r="BX22" s="359">
        <f t="shared" ca="1" si="30"/>
        <v>0</v>
      </c>
      <c r="BY22" s="359">
        <f t="shared" ca="1" si="31"/>
        <v>0</v>
      </c>
      <c r="BZ22" s="359">
        <f t="shared" ca="1" si="32"/>
        <v>0</v>
      </c>
      <c r="CA22" s="359">
        <f t="shared" ca="1" si="68"/>
        <v>0</v>
      </c>
      <c r="CC22" s="362">
        <f t="shared" ca="1" si="91"/>
        <v>133</v>
      </c>
      <c r="CD22" s="362">
        <v>14</v>
      </c>
      <c r="CE22" s="371">
        <f t="shared" ca="1" si="92"/>
        <v>0</v>
      </c>
      <c r="CF22" s="359">
        <f t="shared" ca="1" si="33"/>
        <v>0</v>
      </c>
      <c r="CG22" s="359">
        <f t="shared" ca="1" si="34"/>
        <v>0</v>
      </c>
      <c r="CH22" s="359">
        <f t="shared" ca="1" si="35"/>
        <v>0</v>
      </c>
      <c r="CI22" s="359">
        <f t="shared" ca="1" si="36"/>
        <v>0</v>
      </c>
      <c r="CJ22" s="359">
        <f t="shared" ca="1" si="69"/>
        <v>0</v>
      </c>
      <c r="CL22" s="362">
        <f t="shared" ca="1" si="93"/>
        <v>133</v>
      </c>
      <c r="CM22" s="362">
        <v>14</v>
      </c>
      <c r="CN22" s="371">
        <f t="shared" ca="1" si="94"/>
        <v>0</v>
      </c>
      <c r="CO22" s="359">
        <f t="shared" ca="1" si="37"/>
        <v>0</v>
      </c>
      <c r="CP22" s="359">
        <f t="shared" ca="1" si="38"/>
        <v>0</v>
      </c>
      <c r="CQ22" s="359">
        <f t="shared" ca="1" si="39"/>
        <v>0</v>
      </c>
      <c r="CR22" s="359">
        <f t="shared" ca="1" si="40"/>
        <v>0</v>
      </c>
      <c r="CS22" s="359">
        <f t="shared" ca="1" si="70"/>
        <v>0</v>
      </c>
      <c r="CU22" s="362">
        <f t="shared" ca="1" si="95"/>
        <v>133</v>
      </c>
      <c r="CV22" s="362">
        <v>14</v>
      </c>
      <c r="CW22" s="371">
        <f t="shared" ca="1" si="96"/>
        <v>0</v>
      </c>
      <c r="CX22" s="359">
        <f t="shared" ca="1" si="41"/>
        <v>0</v>
      </c>
      <c r="CY22" s="359">
        <f t="shared" ca="1" si="42"/>
        <v>0</v>
      </c>
      <c r="CZ22" s="359">
        <f t="shared" ca="1" si="43"/>
        <v>0</v>
      </c>
      <c r="DA22" s="359">
        <f t="shared" ca="1" si="44"/>
        <v>0</v>
      </c>
      <c r="DB22" s="359">
        <f t="shared" ca="1" si="71"/>
        <v>0</v>
      </c>
      <c r="DD22" s="362">
        <f t="shared" ca="1" si="97"/>
        <v>133</v>
      </c>
      <c r="DE22" s="362">
        <v>14</v>
      </c>
      <c r="DF22" s="371">
        <f t="shared" ca="1" si="98"/>
        <v>0</v>
      </c>
      <c r="DG22" s="359">
        <f t="shared" ca="1" si="45"/>
        <v>0</v>
      </c>
      <c r="DH22" s="359">
        <f t="shared" ca="1" si="46"/>
        <v>0</v>
      </c>
      <c r="DI22" s="359">
        <f t="shared" ca="1" si="47"/>
        <v>0</v>
      </c>
      <c r="DJ22" s="359">
        <f t="shared" ca="1" si="48"/>
        <v>0</v>
      </c>
      <c r="DK22" s="359">
        <f t="shared" ca="1" si="72"/>
        <v>0</v>
      </c>
      <c r="DM22" s="362">
        <f t="shared" ca="1" si="99"/>
        <v>133</v>
      </c>
      <c r="DN22" s="362">
        <v>14</v>
      </c>
      <c r="DO22" s="371">
        <f t="shared" ca="1" si="100"/>
        <v>0</v>
      </c>
      <c r="DP22" s="359">
        <f t="shared" ca="1" si="49"/>
        <v>0</v>
      </c>
      <c r="DQ22" s="359">
        <f t="shared" ca="1" si="50"/>
        <v>0</v>
      </c>
      <c r="DR22" s="359">
        <f t="shared" ca="1" si="51"/>
        <v>0</v>
      </c>
      <c r="DS22" s="359">
        <f t="shared" ca="1" si="52"/>
        <v>0</v>
      </c>
      <c r="DT22" s="359">
        <f t="shared" ca="1" si="73"/>
        <v>0</v>
      </c>
      <c r="DV22" s="362">
        <f t="shared" ca="1" si="101"/>
        <v>133</v>
      </c>
      <c r="DW22" s="362">
        <v>14</v>
      </c>
      <c r="DX22" s="371">
        <f t="shared" ca="1" si="102"/>
        <v>0</v>
      </c>
      <c r="DY22" s="359">
        <f t="shared" ca="1" si="53"/>
        <v>0</v>
      </c>
      <c r="DZ22" s="359">
        <f t="shared" ca="1" si="54"/>
        <v>0</v>
      </c>
      <c r="EA22" s="359">
        <f t="shared" ca="1" si="55"/>
        <v>0</v>
      </c>
      <c r="EB22" s="359">
        <f t="shared" ca="1" si="56"/>
        <v>0</v>
      </c>
      <c r="EC22" s="359">
        <f t="shared" ca="1" si="74"/>
        <v>0</v>
      </c>
      <c r="EE22" s="362">
        <f t="shared" ca="1" si="103"/>
        <v>133</v>
      </c>
      <c r="EF22" s="362">
        <v>14</v>
      </c>
      <c r="EG22" s="371">
        <f t="shared" ca="1" si="104"/>
        <v>0</v>
      </c>
      <c r="EH22" s="359">
        <f t="shared" ca="1" si="57"/>
        <v>0</v>
      </c>
      <c r="EI22" s="359">
        <f t="shared" ca="1" si="58"/>
        <v>0</v>
      </c>
      <c r="EJ22" s="359">
        <f t="shared" ca="1" si="59"/>
        <v>0</v>
      </c>
      <c r="EK22" s="359">
        <f t="shared" ca="1" si="60"/>
        <v>0</v>
      </c>
      <c r="EL22" s="359">
        <f t="shared" ca="1" si="75"/>
        <v>0</v>
      </c>
    </row>
    <row r="23" spans="6:142" x14ac:dyDescent="0.35">
      <c r="F23" s="372">
        <f>IFERROR(INDEX('Inflation Rates'!$A$16:$H$138,MATCH('IRA Traditional'!$H23,'Inflation Rates'!$A$16:$A$138,0),8)/INDEX('Inflation Rates'!$A$16:$H$138,MATCH('IRA Traditional'!$H23,'Inflation Rates'!$A$16:$A$138,0)-1,8)-1,F22)</f>
        <v>2.0000000000000018E-2</v>
      </c>
      <c r="G23" s="372">
        <f>IFERROR(INDEX('Inflation Rates'!$A$16:$H$138,MATCH('IRA Traditional'!$H23,'Inflation Rates'!$A$16:$A$138,0),6)/INDEX('Inflation Rates'!$A$16:$H$138,MATCH('IRA Traditional'!$H23,'Inflation Rates'!$A$16:$A$138,0)-1,6)-1,G22)</f>
        <v>2.0999999999999908E-2</v>
      </c>
      <c r="H23" s="362">
        <v>2034</v>
      </c>
      <c r="I23" s="362">
        <f t="shared" ca="1" si="105"/>
        <v>134</v>
      </c>
      <c r="J23" s="362">
        <v>15</v>
      </c>
      <c r="K23" s="371">
        <f t="shared" ca="1" si="106"/>
        <v>0</v>
      </c>
      <c r="L23" s="359">
        <f t="shared" ca="1" si="2"/>
        <v>0</v>
      </c>
      <c r="M23" s="359">
        <f t="shared" ca="1" si="3"/>
        <v>0</v>
      </c>
      <c r="N23" s="359">
        <f t="shared" ca="1" si="4"/>
        <v>0</v>
      </c>
      <c r="O23" s="359">
        <f t="shared" ca="1" si="61"/>
        <v>0</v>
      </c>
      <c r="P23" s="359">
        <f t="shared" ca="1" si="76"/>
        <v>0</v>
      </c>
      <c r="Q23" s="359"/>
      <c r="R23" s="362">
        <f t="shared" ca="1" si="77"/>
        <v>134</v>
      </c>
      <c r="S23" s="362">
        <v>15</v>
      </c>
      <c r="T23" s="371">
        <f t="shared" ca="1" si="78"/>
        <v>0</v>
      </c>
      <c r="U23" s="359">
        <f t="shared" ca="1" si="5"/>
        <v>0</v>
      </c>
      <c r="V23" s="359">
        <f t="shared" ca="1" si="6"/>
        <v>0</v>
      </c>
      <c r="W23" s="359">
        <f t="shared" ca="1" si="7"/>
        <v>0</v>
      </c>
      <c r="X23" s="359">
        <f t="shared" ca="1" si="8"/>
        <v>0</v>
      </c>
      <c r="Y23" s="359">
        <f t="shared" ca="1" si="62"/>
        <v>0</v>
      </c>
      <c r="AA23" s="362">
        <f t="shared" ca="1" si="79"/>
        <v>134</v>
      </c>
      <c r="AB23" s="362">
        <v>15</v>
      </c>
      <c r="AC23" s="371">
        <f t="shared" ca="1" si="80"/>
        <v>0</v>
      </c>
      <c r="AD23" s="359">
        <f t="shared" ca="1" si="9"/>
        <v>0</v>
      </c>
      <c r="AE23" s="359">
        <f t="shared" ca="1" si="10"/>
        <v>0</v>
      </c>
      <c r="AF23" s="359">
        <f t="shared" ca="1" si="11"/>
        <v>0</v>
      </c>
      <c r="AG23" s="359">
        <f t="shared" ca="1" si="12"/>
        <v>0</v>
      </c>
      <c r="AH23" s="359">
        <f t="shared" ca="1" si="63"/>
        <v>0</v>
      </c>
      <c r="AJ23" s="362">
        <f t="shared" ca="1" si="81"/>
        <v>134</v>
      </c>
      <c r="AK23" s="362">
        <v>15</v>
      </c>
      <c r="AL23" s="371">
        <f t="shared" ca="1" si="82"/>
        <v>0</v>
      </c>
      <c r="AM23" s="359">
        <f t="shared" ca="1" si="13"/>
        <v>0</v>
      </c>
      <c r="AN23" s="359">
        <f t="shared" ca="1" si="14"/>
        <v>0</v>
      </c>
      <c r="AO23" s="359">
        <f t="shared" ca="1" si="15"/>
        <v>0</v>
      </c>
      <c r="AP23" s="359">
        <f t="shared" ca="1" si="16"/>
        <v>0</v>
      </c>
      <c r="AQ23" s="359">
        <f t="shared" ca="1" si="64"/>
        <v>0</v>
      </c>
      <c r="AS23" s="362">
        <f t="shared" ca="1" si="83"/>
        <v>134</v>
      </c>
      <c r="AT23" s="362">
        <v>15</v>
      </c>
      <c r="AU23" s="371">
        <f t="shared" ca="1" si="84"/>
        <v>0</v>
      </c>
      <c r="AV23" s="359">
        <f t="shared" ca="1" si="17"/>
        <v>0</v>
      </c>
      <c r="AW23" s="359">
        <f t="shared" ca="1" si="18"/>
        <v>0</v>
      </c>
      <c r="AX23" s="359">
        <f t="shared" ca="1" si="19"/>
        <v>0</v>
      </c>
      <c r="AY23" s="359">
        <f t="shared" ca="1" si="20"/>
        <v>0</v>
      </c>
      <c r="AZ23" s="359">
        <f t="shared" ca="1" si="65"/>
        <v>0</v>
      </c>
      <c r="BB23" s="362">
        <f t="shared" ca="1" si="85"/>
        <v>134</v>
      </c>
      <c r="BC23" s="362">
        <v>15</v>
      </c>
      <c r="BD23" s="371">
        <f t="shared" ca="1" si="86"/>
        <v>0</v>
      </c>
      <c r="BE23" s="359">
        <f t="shared" ca="1" si="21"/>
        <v>0</v>
      </c>
      <c r="BF23" s="359">
        <f t="shared" ca="1" si="22"/>
        <v>0</v>
      </c>
      <c r="BG23" s="359">
        <f t="shared" ca="1" si="23"/>
        <v>0</v>
      </c>
      <c r="BH23" s="359">
        <f t="shared" ca="1" si="24"/>
        <v>0</v>
      </c>
      <c r="BI23" s="359">
        <f t="shared" ca="1" si="66"/>
        <v>0</v>
      </c>
      <c r="BK23" s="362">
        <f t="shared" ca="1" si="87"/>
        <v>134</v>
      </c>
      <c r="BL23" s="362">
        <v>15</v>
      </c>
      <c r="BM23" s="371">
        <f t="shared" ca="1" si="88"/>
        <v>0</v>
      </c>
      <c r="BN23" s="359">
        <f t="shared" ca="1" si="25"/>
        <v>0</v>
      </c>
      <c r="BO23" s="359">
        <f t="shared" ca="1" si="26"/>
        <v>0</v>
      </c>
      <c r="BP23" s="359">
        <f t="shared" ca="1" si="27"/>
        <v>0</v>
      </c>
      <c r="BQ23" s="359">
        <f t="shared" ca="1" si="28"/>
        <v>0</v>
      </c>
      <c r="BR23" s="359">
        <f t="shared" ca="1" si="67"/>
        <v>0</v>
      </c>
      <c r="BT23" s="362">
        <f t="shared" ca="1" si="89"/>
        <v>134</v>
      </c>
      <c r="BU23" s="362">
        <v>15</v>
      </c>
      <c r="BV23" s="371">
        <f t="shared" ca="1" si="90"/>
        <v>0</v>
      </c>
      <c r="BW23" s="359">
        <f t="shared" ca="1" si="29"/>
        <v>0</v>
      </c>
      <c r="BX23" s="359">
        <f t="shared" ca="1" si="30"/>
        <v>0</v>
      </c>
      <c r="BY23" s="359">
        <f t="shared" ca="1" si="31"/>
        <v>0</v>
      </c>
      <c r="BZ23" s="359">
        <f t="shared" ca="1" si="32"/>
        <v>0</v>
      </c>
      <c r="CA23" s="359">
        <f t="shared" ca="1" si="68"/>
        <v>0</v>
      </c>
      <c r="CC23" s="362">
        <f t="shared" ca="1" si="91"/>
        <v>134</v>
      </c>
      <c r="CD23" s="362">
        <v>15</v>
      </c>
      <c r="CE23" s="371">
        <f t="shared" ca="1" si="92"/>
        <v>0</v>
      </c>
      <c r="CF23" s="359">
        <f t="shared" ca="1" si="33"/>
        <v>0</v>
      </c>
      <c r="CG23" s="359">
        <f t="shared" ca="1" si="34"/>
        <v>0</v>
      </c>
      <c r="CH23" s="359">
        <f t="shared" ca="1" si="35"/>
        <v>0</v>
      </c>
      <c r="CI23" s="359">
        <f t="shared" ca="1" si="36"/>
        <v>0</v>
      </c>
      <c r="CJ23" s="359">
        <f t="shared" ca="1" si="69"/>
        <v>0</v>
      </c>
      <c r="CL23" s="362">
        <f t="shared" ca="1" si="93"/>
        <v>134</v>
      </c>
      <c r="CM23" s="362">
        <v>15</v>
      </c>
      <c r="CN23" s="371">
        <f t="shared" ca="1" si="94"/>
        <v>0</v>
      </c>
      <c r="CO23" s="359">
        <f t="shared" ca="1" si="37"/>
        <v>0</v>
      </c>
      <c r="CP23" s="359">
        <f t="shared" ca="1" si="38"/>
        <v>0</v>
      </c>
      <c r="CQ23" s="359">
        <f t="shared" ca="1" si="39"/>
        <v>0</v>
      </c>
      <c r="CR23" s="359">
        <f t="shared" ca="1" si="40"/>
        <v>0</v>
      </c>
      <c r="CS23" s="359">
        <f t="shared" ca="1" si="70"/>
        <v>0</v>
      </c>
      <c r="CU23" s="362">
        <f t="shared" ca="1" si="95"/>
        <v>134</v>
      </c>
      <c r="CV23" s="362">
        <v>15</v>
      </c>
      <c r="CW23" s="371">
        <f t="shared" ca="1" si="96"/>
        <v>0</v>
      </c>
      <c r="CX23" s="359">
        <f t="shared" ca="1" si="41"/>
        <v>0</v>
      </c>
      <c r="CY23" s="359">
        <f t="shared" ca="1" si="42"/>
        <v>0</v>
      </c>
      <c r="CZ23" s="359">
        <f t="shared" ca="1" si="43"/>
        <v>0</v>
      </c>
      <c r="DA23" s="359">
        <f t="shared" ca="1" si="44"/>
        <v>0</v>
      </c>
      <c r="DB23" s="359">
        <f t="shared" ca="1" si="71"/>
        <v>0</v>
      </c>
      <c r="DD23" s="362">
        <f t="shared" ca="1" si="97"/>
        <v>134</v>
      </c>
      <c r="DE23" s="362">
        <v>15</v>
      </c>
      <c r="DF23" s="371">
        <f t="shared" ca="1" si="98"/>
        <v>0</v>
      </c>
      <c r="DG23" s="359">
        <f t="shared" ca="1" si="45"/>
        <v>0</v>
      </c>
      <c r="DH23" s="359">
        <f t="shared" ca="1" si="46"/>
        <v>0</v>
      </c>
      <c r="DI23" s="359">
        <f t="shared" ca="1" si="47"/>
        <v>0</v>
      </c>
      <c r="DJ23" s="359">
        <f t="shared" ca="1" si="48"/>
        <v>0</v>
      </c>
      <c r="DK23" s="359">
        <f t="shared" ca="1" si="72"/>
        <v>0</v>
      </c>
      <c r="DM23" s="362">
        <f t="shared" ca="1" si="99"/>
        <v>134</v>
      </c>
      <c r="DN23" s="362">
        <v>15</v>
      </c>
      <c r="DO23" s="371">
        <f t="shared" ca="1" si="100"/>
        <v>0</v>
      </c>
      <c r="DP23" s="359">
        <f t="shared" ca="1" si="49"/>
        <v>0</v>
      </c>
      <c r="DQ23" s="359">
        <f t="shared" ca="1" si="50"/>
        <v>0</v>
      </c>
      <c r="DR23" s="359">
        <f t="shared" ca="1" si="51"/>
        <v>0</v>
      </c>
      <c r="DS23" s="359">
        <f t="shared" ca="1" si="52"/>
        <v>0</v>
      </c>
      <c r="DT23" s="359">
        <f t="shared" ca="1" si="73"/>
        <v>0</v>
      </c>
      <c r="DV23" s="362">
        <f t="shared" ca="1" si="101"/>
        <v>134</v>
      </c>
      <c r="DW23" s="362">
        <v>15</v>
      </c>
      <c r="DX23" s="371">
        <f t="shared" ca="1" si="102"/>
        <v>0</v>
      </c>
      <c r="DY23" s="359">
        <f t="shared" ca="1" si="53"/>
        <v>0</v>
      </c>
      <c r="DZ23" s="359">
        <f t="shared" ca="1" si="54"/>
        <v>0</v>
      </c>
      <c r="EA23" s="359">
        <f t="shared" ca="1" si="55"/>
        <v>0</v>
      </c>
      <c r="EB23" s="359">
        <f t="shared" ca="1" si="56"/>
        <v>0</v>
      </c>
      <c r="EC23" s="359">
        <f t="shared" ca="1" si="74"/>
        <v>0</v>
      </c>
      <c r="EE23" s="362">
        <f t="shared" ca="1" si="103"/>
        <v>134</v>
      </c>
      <c r="EF23" s="362">
        <v>15</v>
      </c>
      <c r="EG23" s="371">
        <f t="shared" ca="1" si="104"/>
        <v>0</v>
      </c>
      <c r="EH23" s="359">
        <f t="shared" ca="1" si="57"/>
        <v>0</v>
      </c>
      <c r="EI23" s="359">
        <f t="shared" ca="1" si="58"/>
        <v>0</v>
      </c>
      <c r="EJ23" s="359">
        <f t="shared" ca="1" si="59"/>
        <v>0</v>
      </c>
      <c r="EK23" s="359">
        <f t="shared" ca="1" si="60"/>
        <v>0</v>
      </c>
      <c r="EL23" s="359">
        <f t="shared" ca="1" si="75"/>
        <v>0</v>
      </c>
    </row>
    <row r="24" spans="6:142" x14ac:dyDescent="0.35">
      <c r="F24" s="372">
        <f>IFERROR(INDEX('Inflation Rates'!$A$16:$H$138,MATCH('IRA Traditional'!$H24,'Inflation Rates'!$A$16:$A$138,0),8)/INDEX('Inflation Rates'!$A$16:$H$138,MATCH('IRA Traditional'!$H24,'Inflation Rates'!$A$16:$A$138,0)-1,8)-1,F23)</f>
        <v>2.0000000000000018E-2</v>
      </c>
      <c r="G24" s="372">
        <f>IFERROR(INDEX('Inflation Rates'!$A$16:$H$138,MATCH('IRA Traditional'!$H24,'Inflation Rates'!$A$16:$A$138,0),6)/INDEX('Inflation Rates'!$A$16:$H$138,MATCH('IRA Traditional'!$H24,'Inflation Rates'!$A$16:$A$138,0)-1,6)-1,G23)</f>
        <v>2.0999999999999908E-2</v>
      </c>
      <c r="H24" s="362">
        <v>2035</v>
      </c>
      <c r="I24" s="362">
        <f t="shared" ca="1" si="105"/>
        <v>135</v>
      </c>
      <c r="J24" s="362">
        <v>16</v>
      </c>
      <c r="K24" s="371">
        <f t="shared" ca="1" si="106"/>
        <v>0</v>
      </c>
      <c r="L24" s="359">
        <f t="shared" ca="1" si="2"/>
        <v>0</v>
      </c>
      <c r="M24" s="359">
        <f t="shared" ca="1" si="3"/>
        <v>0</v>
      </c>
      <c r="N24" s="359">
        <f t="shared" ca="1" si="4"/>
        <v>0</v>
      </c>
      <c r="O24" s="359">
        <f t="shared" ca="1" si="61"/>
        <v>0</v>
      </c>
      <c r="P24" s="359">
        <f t="shared" ca="1" si="76"/>
        <v>0</v>
      </c>
      <c r="Q24" s="359"/>
      <c r="R24" s="362">
        <f t="shared" ca="1" si="77"/>
        <v>135</v>
      </c>
      <c r="S24" s="362">
        <v>16</v>
      </c>
      <c r="T24" s="371">
        <f t="shared" ca="1" si="78"/>
        <v>0</v>
      </c>
      <c r="U24" s="359">
        <f t="shared" ca="1" si="5"/>
        <v>0</v>
      </c>
      <c r="V24" s="359">
        <f t="shared" ca="1" si="6"/>
        <v>0</v>
      </c>
      <c r="W24" s="359">
        <f t="shared" ca="1" si="7"/>
        <v>0</v>
      </c>
      <c r="X24" s="359">
        <f t="shared" ca="1" si="8"/>
        <v>0</v>
      </c>
      <c r="Y24" s="359">
        <f t="shared" ca="1" si="62"/>
        <v>0</v>
      </c>
      <c r="AA24" s="362">
        <f t="shared" ca="1" si="79"/>
        <v>135</v>
      </c>
      <c r="AB24" s="362">
        <v>16</v>
      </c>
      <c r="AC24" s="371">
        <f t="shared" ca="1" si="80"/>
        <v>0</v>
      </c>
      <c r="AD24" s="359">
        <f t="shared" ca="1" si="9"/>
        <v>0</v>
      </c>
      <c r="AE24" s="359">
        <f t="shared" ca="1" si="10"/>
        <v>0</v>
      </c>
      <c r="AF24" s="359">
        <f t="shared" ca="1" si="11"/>
        <v>0</v>
      </c>
      <c r="AG24" s="359">
        <f t="shared" ca="1" si="12"/>
        <v>0</v>
      </c>
      <c r="AH24" s="359">
        <f t="shared" ca="1" si="63"/>
        <v>0</v>
      </c>
      <c r="AJ24" s="362">
        <f t="shared" ca="1" si="81"/>
        <v>135</v>
      </c>
      <c r="AK24" s="362">
        <v>16</v>
      </c>
      <c r="AL24" s="371">
        <f t="shared" ca="1" si="82"/>
        <v>0</v>
      </c>
      <c r="AM24" s="359">
        <f t="shared" ca="1" si="13"/>
        <v>0</v>
      </c>
      <c r="AN24" s="359">
        <f t="shared" ca="1" si="14"/>
        <v>0</v>
      </c>
      <c r="AO24" s="359">
        <f t="shared" ca="1" si="15"/>
        <v>0</v>
      </c>
      <c r="AP24" s="359">
        <f t="shared" ca="1" si="16"/>
        <v>0</v>
      </c>
      <c r="AQ24" s="359">
        <f t="shared" ca="1" si="64"/>
        <v>0</v>
      </c>
      <c r="AS24" s="362">
        <f t="shared" ca="1" si="83"/>
        <v>135</v>
      </c>
      <c r="AT24" s="362">
        <v>16</v>
      </c>
      <c r="AU24" s="371">
        <f t="shared" ca="1" si="84"/>
        <v>0</v>
      </c>
      <c r="AV24" s="359">
        <f t="shared" ca="1" si="17"/>
        <v>0</v>
      </c>
      <c r="AW24" s="359">
        <f t="shared" ca="1" si="18"/>
        <v>0</v>
      </c>
      <c r="AX24" s="359">
        <f t="shared" ca="1" si="19"/>
        <v>0</v>
      </c>
      <c r="AY24" s="359">
        <f t="shared" ca="1" si="20"/>
        <v>0</v>
      </c>
      <c r="AZ24" s="359">
        <f t="shared" ca="1" si="65"/>
        <v>0</v>
      </c>
      <c r="BB24" s="362">
        <f t="shared" ca="1" si="85"/>
        <v>135</v>
      </c>
      <c r="BC24" s="362">
        <v>16</v>
      </c>
      <c r="BD24" s="371">
        <f t="shared" ca="1" si="86"/>
        <v>0</v>
      </c>
      <c r="BE24" s="359">
        <f t="shared" ca="1" si="21"/>
        <v>0</v>
      </c>
      <c r="BF24" s="359">
        <f t="shared" ca="1" si="22"/>
        <v>0</v>
      </c>
      <c r="BG24" s="359">
        <f t="shared" ca="1" si="23"/>
        <v>0</v>
      </c>
      <c r="BH24" s="359">
        <f t="shared" ca="1" si="24"/>
        <v>0</v>
      </c>
      <c r="BI24" s="359">
        <f t="shared" ca="1" si="66"/>
        <v>0</v>
      </c>
      <c r="BK24" s="362">
        <f t="shared" ca="1" si="87"/>
        <v>135</v>
      </c>
      <c r="BL24" s="362">
        <v>16</v>
      </c>
      <c r="BM24" s="371">
        <f t="shared" ca="1" si="88"/>
        <v>0</v>
      </c>
      <c r="BN24" s="359">
        <f t="shared" ca="1" si="25"/>
        <v>0</v>
      </c>
      <c r="BO24" s="359">
        <f t="shared" ca="1" si="26"/>
        <v>0</v>
      </c>
      <c r="BP24" s="359">
        <f t="shared" ca="1" si="27"/>
        <v>0</v>
      </c>
      <c r="BQ24" s="359">
        <f t="shared" ca="1" si="28"/>
        <v>0</v>
      </c>
      <c r="BR24" s="359">
        <f t="shared" ca="1" si="67"/>
        <v>0</v>
      </c>
      <c r="BT24" s="362">
        <f t="shared" ca="1" si="89"/>
        <v>135</v>
      </c>
      <c r="BU24" s="362">
        <v>16</v>
      </c>
      <c r="BV24" s="371">
        <f t="shared" ca="1" si="90"/>
        <v>0</v>
      </c>
      <c r="BW24" s="359">
        <f t="shared" ca="1" si="29"/>
        <v>0</v>
      </c>
      <c r="BX24" s="359">
        <f t="shared" ca="1" si="30"/>
        <v>0</v>
      </c>
      <c r="BY24" s="359">
        <f t="shared" ca="1" si="31"/>
        <v>0</v>
      </c>
      <c r="BZ24" s="359">
        <f t="shared" ca="1" si="32"/>
        <v>0</v>
      </c>
      <c r="CA24" s="359">
        <f t="shared" ca="1" si="68"/>
        <v>0</v>
      </c>
      <c r="CC24" s="362">
        <f t="shared" ca="1" si="91"/>
        <v>135</v>
      </c>
      <c r="CD24" s="362">
        <v>16</v>
      </c>
      <c r="CE24" s="371">
        <f t="shared" ca="1" si="92"/>
        <v>0</v>
      </c>
      <c r="CF24" s="359">
        <f t="shared" ca="1" si="33"/>
        <v>0</v>
      </c>
      <c r="CG24" s="359">
        <f t="shared" ca="1" si="34"/>
        <v>0</v>
      </c>
      <c r="CH24" s="359">
        <f t="shared" ca="1" si="35"/>
        <v>0</v>
      </c>
      <c r="CI24" s="359">
        <f t="shared" ca="1" si="36"/>
        <v>0</v>
      </c>
      <c r="CJ24" s="359">
        <f t="shared" ca="1" si="69"/>
        <v>0</v>
      </c>
      <c r="CL24" s="362">
        <f t="shared" ca="1" si="93"/>
        <v>135</v>
      </c>
      <c r="CM24" s="362">
        <v>16</v>
      </c>
      <c r="CN24" s="371">
        <f t="shared" ca="1" si="94"/>
        <v>0</v>
      </c>
      <c r="CO24" s="359">
        <f t="shared" ca="1" si="37"/>
        <v>0</v>
      </c>
      <c r="CP24" s="359">
        <f t="shared" ca="1" si="38"/>
        <v>0</v>
      </c>
      <c r="CQ24" s="359">
        <f t="shared" ca="1" si="39"/>
        <v>0</v>
      </c>
      <c r="CR24" s="359">
        <f t="shared" ca="1" si="40"/>
        <v>0</v>
      </c>
      <c r="CS24" s="359">
        <f t="shared" ca="1" si="70"/>
        <v>0</v>
      </c>
      <c r="CU24" s="362">
        <f t="shared" ca="1" si="95"/>
        <v>135</v>
      </c>
      <c r="CV24" s="362">
        <v>16</v>
      </c>
      <c r="CW24" s="371">
        <f t="shared" ca="1" si="96"/>
        <v>0</v>
      </c>
      <c r="CX24" s="359">
        <f t="shared" ca="1" si="41"/>
        <v>0</v>
      </c>
      <c r="CY24" s="359">
        <f t="shared" ca="1" si="42"/>
        <v>0</v>
      </c>
      <c r="CZ24" s="359">
        <f t="shared" ca="1" si="43"/>
        <v>0</v>
      </c>
      <c r="DA24" s="359">
        <f t="shared" ca="1" si="44"/>
        <v>0</v>
      </c>
      <c r="DB24" s="359">
        <f t="shared" ca="1" si="71"/>
        <v>0</v>
      </c>
      <c r="DD24" s="362">
        <f t="shared" ca="1" si="97"/>
        <v>135</v>
      </c>
      <c r="DE24" s="362">
        <v>16</v>
      </c>
      <c r="DF24" s="371">
        <f t="shared" ca="1" si="98"/>
        <v>0</v>
      </c>
      <c r="DG24" s="359">
        <f t="shared" ca="1" si="45"/>
        <v>0</v>
      </c>
      <c r="DH24" s="359">
        <f t="shared" ca="1" si="46"/>
        <v>0</v>
      </c>
      <c r="DI24" s="359">
        <f t="shared" ca="1" si="47"/>
        <v>0</v>
      </c>
      <c r="DJ24" s="359">
        <f t="shared" ca="1" si="48"/>
        <v>0</v>
      </c>
      <c r="DK24" s="359">
        <f t="shared" ca="1" si="72"/>
        <v>0</v>
      </c>
      <c r="DM24" s="362">
        <f t="shared" ca="1" si="99"/>
        <v>135</v>
      </c>
      <c r="DN24" s="362">
        <v>16</v>
      </c>
      <c r="DO24" s="371">
        <f t="shared" ca="1" si="100"/>
        <v>0</v>
      </c>
      <c r="DP24" s="359">
        <f t="shared" ca="1" si="49"/>
        <v>0</v>
      </c>
      <c r="DQ24" s="359">
        <f t="shared" ca="1" si="50"/>
        <v>0</v>
      </c>
      <c r="DR24" s="359">
        <f t="shared" ca="1" si="51"/>
        <v>0</v>
      </c>
      <c r="DS24" s="359">
        <f t="shared" ca="1" si="52"/>
        <v>0</v>
      </c>
      <c r="DT24" s="359">
        <f t="shared" ca="1" si="73"/>
        <v>0</v>
      </c>
      <c r="DV24" s="362">
        <f t="shared" ca="1" si="101"/>
        <v>135</v>
      </c>
      <c r="DW24" s="362">
        <v>16</v>
      </c>
      <c r="DX24" s="371">
        <f t="shared" ca="1" si="102"/>
        <v>0</v>
      </c>
      <c r="DY24" s="359">
        <f t="shared" ca="1" si="53"/>
        <v>0</v>
      </c>
      <c r="DZ24" s="359">
        <f t="shared" ca="1" si="54"/>
        <v>0</v>
      </c>
      <c r="EA24" s="359">
        <f t="shared" ca="1" si="55"/>
        <v>0</v>
      </c>
      <c r="EB24" s="359">
        <f t="shared" ca="1" si="56"/>
        <v>0</v>
      </c>
      <c r="EC24" s="359">
        <f t="shared" ca="1" si="74"/>
        <v>0</v>
      </c>
      <c r="EE24" s="362">
        <f t="shared" ca="1" si="103"/>
        <v>135</v>
      </c>
      <c r="EF24" s="362">
        <v>16</v>
      </c>
      <c r="EG24" s="371">
        <f t="shared" ca="1" si="104"/>
        <v>0</v>
      </c>
      <c r="EH24" s="359">
        <f t="shared" ca="1" si="57"/>
        <v>0</v>
      </c>
      <c r="EI24" s="359">
        <f t="shared" ca="1" si="58"/>
        <v>0</v>
      </c>
      <c r="EJ24" s="359">
        <f t="shared" ca="1" si="59"/>
        <v>0</v>
      </c>
      <c r="EK24" s="359">
        <f t="shared" ca="1" si="60"/>
        <v>0</v>
      </c>
      <c r="EL24" s="359">
        <f t="shared" ca="1" si="75"/>
        <v>0</v>
      </c>
    </row>
    <row r="25" spans="6:142" x14ac:dyDescent="0.35">
      <c r="F25" s="372">
        <f>IFERROR(INDEX('Inflation Rates'!$A$16:$H$138,MATCH('IRA Traditional'!$H25,'Inflation Rates'!$A$16:$A$138,0),8)/INDEX('Inflation Rates'!$A$16:$H$138,MATCH('IRA Traditional'!$H25,'Inflation Rates'!$A$16:$A$138,0)-1,8)-1,F24)</f>
        <v>2.0000000000000018E-2</v>
      </c>
      <c r="G25" s="372">
        <f>IFERROR(INDEX('Inflation Rates'!$A$16:$H$138,MATCH('IRA Traditional'!$H25,'Inflation Rates'!$A$16:$A$138,0),6)/INDEX('Inflation Rates'!$A$16:$H$138,MATCH('IRA Traditional'!$H25,'Inflation Rates'!$A$16:$A$138,0)-1,6)-1,G24)</f>
        <v>2.0999999999999908E-2</v>
      </c>
      <c r="H25" s="362">
        <v>2036</v>
      </c>
      <c r="I25" s="362">
        <f t="shared" ca="1" si="105"/>
        <v>136</v>
      </c>
      <c r="J25" s="362">
        <v>17</v>
      </c>
      <c r="K25" s="371">
        <f t="shared" ca="1" si="106"/>
        <v>0</v>
      </c>
      <c r="L25" s="359">
        <f t="shared" ca="1" si="2"/>
        <v>0</v>
      </c>
      <c r="M25" s="359">
        <f t="shared" ca="1" si="3"/>
        <v>0</v>
      </c>
      <c r="N25" s="359">
        <f t="shared" ca="1" si="4"/>
        <v>0</v>
      </c>
      <c r="O25" s="359">
        <f t="shared" ca="1" si="61"/>
        <v>0</v>
      </c>
      <c r="P25" s="359">
        <f t="shared" ca="1" si="76"/>
        <v>0</v>
      </c>
      <c r="Q25" s="359"/>
      <c r="R25" s="362">
        <f t="shared" ca="1" si="77"/>
        <v>136</v>
      </c>
      <c r="S25" s="362">
        <v>17</v>
      </c>
      <c r="T25" s="371">
        <f t="shared" ca="1" si="78"/>
        <v>0</v>
      </c>
      <c r="U25" s="359">
        <f t="shared" ca="1" si="5"/>
        <v>0</v>
      </c>
      <c r="V25" s="359">
        <f t="shared" ca="1" si="6"/>
        <v>0</v>
      </c>
      <c r="W25" s="359">
        <f t="shared" ca="1" si="7"/>
        <v>0</v>
      </c>
      <c r="X25" s="359">
        <f t="shared" ca="1" si="8"/>
        <v>0</v>
      </c>
      <c r="Y25" s="359">
        <f t="shared" ca="1" si="62"/>
        <v>0</v>
      </c>
      <c r="AA25" s="362">
        <f t="shared" ca="1" si="79"/>
        <v>136</v>
      </c>
      <c r="AB25" s="362">
        <v>17</v>
      </c>
      <c r="AC25" s="371">
        <f t="shared" ca="1" si="80"/>
        <v>0</v>
      </c>
      <c r="AD25" s="359">
        <f t="shared" ca="1" si="9"/>
        <v>0</v>
      </c>
      <c r="AE25" s="359">
        <f t="shared" ca="1" si="10"/>
        <v>0</v>
      </c>
      <c r="AF25" s="359">
        <f t="shared" ca="1" si="11"/>
        <v>0</v>
      </c>
      <c r="AG25" s="359">
        <f t="shared" ca="1" si="12"/>
        <v>0</v>
      </c>
      <c r="AH25" s="359">
        <f t="shared" ca="1" si="63"/>
        <v>0</v>
      </c>
      <c r="AJ25" s="362">
        <f t="shared" ca="1" si="81"/>
        <v>136</v>
      </c>
      <c r="AK25" s="362">
        <v>17</v>
      </c>
      <c r="AL25" s="371">
        <f t="shared" ca="1" si="82"/>
        <v>0</v>
      </c>
      <c r="AM25" s="359">
        <f t="shared" ca="1" si="13"/>
        <v>0</v>
      </c>
      <c r="AN25" s="359">
        <f t="shared" ca="1" si="14"/>
        <v>0</v>
      </c>
      <c r="AO25" s="359">
        <f t="shared" ca="1" si="15"/>
        <v>0</v>
      </c>
      <c r="AP25" s="359">
        <f t="shared" ca="1" si="16"/>
        <v>0</v>
      </c>
      <c r="AQ25" s="359">
        <f t="shared" ca="1" si="64"/>
        <v>0</v>
      </c>
      <c r="AS25" s="362">
        <f t="shared" ca="1" si="83"/>
        <v>136</v>
      </c>
      <c r="AT25" s="362">
        <v>17</v>
      </c>
      <c r="AU25" s="371">
        <f t="shared" ca="1" si="84"/>
        <v>0</v>
      </c>
      <c r="AV25" s="359">
        <f t="shared" ca="1" si="17"/>
        <v>0</v>
      </c>
      <c r="AW25" s="359">
        <f t="shared" ca="1" si="18"/>
        <v>0</v>
      </c>
      <c r="AX25" s="359">
        <f t="shared" ca="1" si="19"/>
        <v>0</v>
      </c>
      <c r="AY25" s="359">
        <f t="shared" ca="1" si="20"/>
        <v>0</v>
      </c>
      <c r="AZ25" s="359">
        <f t="shared" ca="1" si="65"/>
        <v>0</v>
      </c>
      <c r="BB25" s="362">
        <f t="shared" ca="1" si="85"/>
        <v>136</v>
      </c>
      <c r="BC25" s="362">
        <v>17</v>
      </c>
      <c r="BD25" s="371">
        <f t="shared" ca="1" si="86"/>
        <v>0</v>
      </c>
      <c r="BE25" s="359">
        <f t="shared" ca="1" si="21"/>
        <v>0</v>
      </c>
      <c r="BF25" s="359">
        <f t="shared" ca="1" si="22"/>
        <v>0</v>
      </c>
      <c r="BG25" s="359">
        <f t="shared" ca="1" si="23"/>
        <v>0</v>
      </c>
      <c r="BH25" s="359">
        <f t="shared" ca="1" si="24"/>
        <v>0</v>
      </c>
      <c r="BI25" s="359">
        <f t="shared" ca="1" si="66"/>
        <v>0</v>
      </c>
      <c r="BK25" s="362">
        <f t="shared" ca="1" si="87"/>
        <v>136</v>
      </c>
      <c r="BL25" s="362">
        <v>17</v>
      </c>
      <c r="BM25" s="371">
        <f t="shared" ca="1" si="88"/>
        <v>0</v>
      </c>
      <c r="BN25" s="359">
        <f t="shared" ca="1" si="25"/>
        <v>0</v>
      </c>
      <c r="BO25" s="359">
        <f t="shared" ca="1" si="26"/>
        <v>0</v>
      </c>
      <c r="BP25" s="359">
        <f t="shared" ca="1" si="27"/>
        <v>0</v>
      </c>
      <c r="BQ25" s="359">
        <f t="shared" ca="1" si="28"/>
        <v>0</v>
      </c>
      <c r="BR25" s="359">
        <f t="shared" ca="1" si="67"/>
        <v>0</v>
      </c>
      <c r="BT25" s="362">
        <f t="shared" ca="1" si="89"/>
        <v>136</v>
      </c>
      <c r="BU25" s="362">
        <v>17</v>
      </c>
      <c r="BV25" s="371">
        <f t="shared" ca="1" si="90"/>
        <v>0</v>
      </c>
      <c r="BW25" s="359">
        <f t="shared" ca="1" si="29"/>
        <v>0</v>
      </c>
      <c r="BX25" s="359">
        <f t="shared" ca="1" si="30"/>
        <v>0</v>
      </c>
      <c r="BY25" s="359">
        <f t="shared" ca="1" si="31"/>
        <v>0</v>
      </c>
      <c r="BZ25" s="359">
        <f t="shared" ca="1" si="32"/>
        <v>0</v>
      </c>
      <c r="CA25" s="359">
        <f t="shared" ca="1" si="68"/>
        <v>0</v>
      </c>
      <c r="CC25" s="362">
        <f t="shared" ca="1" si="91"/>
        <v>136</v>
      </c>
      <c r="CD25" s="362">
        <v>17</v>
      </c>
      <c r="CE25" s="371">
        <f t="shared" ca="1" si="92"/>
        <v>0</v>
      </c>
      <c r="CF25" s="359">
        <f t="shared" ca="1" si="33"/>
        <v>0</v>
      </c>
      <c r="CG25" s="359">
        <f t="shared" ca="1" si="34"/>
        <v>0</v>
      </c>
      <c r="CH25" s="359">
        <f t="shared" ca="1" si="35"/>
        <v>0</v>
      </c>
      <c r="CI25" s="359">
        <f t="shared" ca="1" si="36"/>
        <v>0</v>
      </c>
      <c r="CJ25" s="359">
        <f t="shared" ca="1" si="69"/>
        <v>0</v>
      </c>
      <c r="CL25" s="362">
        <f t="shared" ca="1" si="93"/>
        <v>136</v>
      </c>
      <c r="CM25" s="362">
        <v>17</v>
      </c>
      <c r="CN25" s="371">
        <f t="shared" ca="1" si="94"/>
        <v>0</v>
      </c>
      <c r="CO25" s="359">
        <f t="shared" ca="1" si="37"/>
        <v>0</v>
      </c>
      <c r="CP25" s="359">
        <f t="shared" ca="1" si="38"/>
        <v>0</v>
      </c>
      <c r="CQ25" s="359">
        <f t="shared" ca="1" si="39"/>
        <v>0</v>
      </c>
      <c r="CR25" s="359">
        <f t="shared" ca="1" si="40"/>
        <v>0</v>
      </c>
      <c r="CS25" s="359">
        <f t="shared" ca="1" si="70"/>
        <v>0</v>
      </c>
      <c r="CU25" s="362">
        <f t="shared" ca="1" si="95"/>
        <v>136</v>
      </c>
      <c r="CV25" s="362">
        <v>17</v>
      </c>
      <c r="CW25" s="371">
        <f t="shared" ca="1" si="96"/>
        <v>0</v>
      </c>
      <c r="CX25" s="359">
        <f t="shared" ca="1" si="41"/>
        <v>0</v>
      </c>
      <c r="CY25" s="359">
        <f t="shared" ca="1" si="42"/>
        <v>0</v>
      </c>
      <c r="CZ25" s="359">
        <f t="shared" ca="1" si="43"/>
        <v>0</v>
      </c>
      <c r="DA25" s="359">
        <f t="shared" ca="1" si="44"/>
        <v>0</v>
      </c>
      <c r="DB25" s="359">
        <f t="shared" ca="1" si="71"/>
        <v>0</v>
      </c>
      <c r="DD25" s="362">
        <f t="shared" ca="1" si="97"/>
        <v>136</v>
      </c>
      <c r="DE25" s="362">
        <v>17</v>
      </c>
      <c r="DF25" s="371">
        <f t="shared" ca="1" si="98"/>
        <v>0</v>
      </c>
      <c r="DG25" s="359">
        <f t="shared" ca="1" si="45"/>
        <v>0</v>
      </c>
      <c r="DH25" s="359">
        <f t="shared" ca="1" si="46"/>
        <v>0</v>
      </c>
      <c r="DI25" s="359">
        <f t="shared" ca="1" si="47"/>
        <v>0</v>
      </c>
      <c r="DJ25" s="359">
        <f t="shared" ca="1" si="48"/>
        <v>0</v>
      </c>
      <c r="DK25" s="359">
        <f t="shared" ca="1" si="72"/>
        <v>0</v>
      </c>
      <c r="DM25" s="362">
        <f t="shared" ca="1" si="99"/>
        <v>136</v>
      </c>
      <c r="DN25" s="362">
        <v>17</v>
      </c>
      <c r="DO25" s="371">
        <f t="shared" ca="1" si="100"/>
        <v>0</v>
      </c>
      <c r="DP25" s="359">
        <f t="shared" ca="1" si="49"/>
        <v>0</v>
      </c>
      <c r="DQ25" s="359">
        <f t="shared" ca="1" si="50"/>
        <v>0</v>
      </c>
      <c r="DR25" s="359">
        <f t="shared" ca="1" si="51"/>
        <v>0</v>
      </c>
      <c r="DS25" s="359">
        <f t="shared" ca="1" si="52"/>
        <v>0</v>
      </c>
      <c r="DT25" s="359">
        <f t="shared" ca="1" si="73"/>
        <v>0</v>
      </c>
      <c r="DV25" s="362">
        <f t="shared" ca="1" si="101"/>
        <v>136</v>
      </c>
      <c r="DW25" s="362">
        <v>17</v>
      </c>
      <c r="DX25" s="371">
        <f t="shared" ca="1" si="102"/>
        <v>0</v>
      </c>
      <c r="DY25" s="359">
        <f t="shared" ca="1" si="53"/>
        <v>0</v>
      </c>
      <c r="DZ25" s="359">
        <f t="shared" ca="1" si="54"/>
        <v>0</v>
      </c>
      <c r="EA25" s="359">
        <f t="shared" ca="1" si="55"/>
        <v>0</v>
      </c>
      <c r="EB25" s="359">
        <f t="shared" ca="1" si="56"/>
        <v>0</v>
      </c>
      <c r="EC25" s="359">
        <f t="shared" ca="1" si="74"/>
        <v>0</v>
      </c>
      <c r="EE25" s="362">
        <f t="shared" ca="1" si="103"/>
        <v>136</v>
      </c>
      <c r="EF25" s="362">
        <v>17</v>
      </c>
      <c r="EG25" s="371">
        <f t="shared" ca="1" si="104"/>
        <v>0</v>
      </c>
      <c r="EH25" s="359">
        <f t="shared" ca="1" si="57"/>
        <v>0</v>
      </c>
      <c r="EI25" s="359">
        <f t="shared" ca="1" si="58"/>
        <v>0</v>
      </c>
      <c r="EJ25" s="359">
        <f t="shared" ca="1" si="59"/>
        <v>0</v>
      </c>
      <c r="EK25" s="359">
        <f t="shared" ca="1" si="60"/>
        <v>0</v>
      </c>
      <c r="EL25" s="359">
        <f t="shared" ca="1" si="75"/>
        <v>0</v>
      </c>
    </row>
    <row r="26" spans="6:142" x14ac:dyDescent="0.35">
      <c r="F26" s="372">
        <f>IFERROR(INDEX('Inflation Rates'!$A$16:$H$138,MATCH('IRA Traditional'!$H26,'Inflation Rates'!$A$16:$A$138,0),8)/INDEX('Inflation Rates'!$A$16:$H$138,MATCH('IRA Traditional'!$H26,'Inflation Rates'!$A$16:$A$138,0)-1,8)-1,F25)</f>
        <v>2.0000000000000018E-2</v>
      </c>
      <c r="G26" s="372">
        <f>IFERROR(INDEX('Inflation Rates'!$A$16:$H$138,MATCH('IRA Traditional'!$H26,'Inflation Rates'!$A$16:$A$138,0),6)/INDEX('Inflation Rates'!$A$16:$H$138,MATCH('IRA Traditional'!$H26,'Inflation Rates'!$A$16:$A$138,0)-1,6)-1,G25)</f>
        <v>2.0999999999999908E-2</v>
      </c>
      <c r="H26" s="362">
        <v>2037</v>
      </c>
      <c r="I26" s="362">
        <f t="shared" ca="1" si="105"/>
        <v>137</v>
      </c>
      <c r="J26" s="362">
        <v>18</v>
      </c>
      <c r="K26" s="371">
        <f t="shared" ca="1" si="106"/>
        <v>0</v>
      </c>
      <c r="L26" s="359">
        <f t="shared" ca="1" si="2"/>
        <v>0</v>
      </c>
      <c r="M26" s="359">
        <f t="shared" ca="1" si="3"/>
        <v>0</v>
      </c>
      <c r="N26" s="359">
        <f t="shared" ca="1" si="4"/>
        <v>0</v>
      </c>
      <c r="O26" s="359">
        <f t="shared" ca="1" si="61"/>
        <v>0</v>
      </c>
      <c r="P26" s="359">
        <f t="shared" ca="1" si="76"/>
        <v>0</v>
      </c>
      <c r="Q26" s="359"/>
      <c r="R26" s="362">
        <f t="shared" ca="1" si="77"/>
        <v>137</v>
      </c>
      <c r="S26" s="362">
        <v>18</v>
      </c>
      <c r="T26" s="371">
        <f t="shared" ca="1" si="78"/>
        <v>0</v>
      </c>
      <c r="U26" s="359">
        <f t="shared" ca="1" si="5"/>
        <v>0</v>
      </c>
      <c r="V26" s="359">
        <f t="shared" ca="1" si="6"/>
        <v>0</v>
      </c>
      <c r="W26" s="359">
        <f t="shared" ca="1" si="7"/>
        <v>0</v>
      </c>
      <c r="X26" s="359">
        <f t="shared" ca="1" si="8"/>
        <v>0</v>
      </c>
      <c r="Y26" s="359">
        <f t="shared" ca="1" si="62"/>
        <v>0</v>
      </c>
      <c r="AA26" s="362">
        <f t="shared" ca="1" si="79"/>
        <v>137</v>
      </c>
      <c r="AB26" s="362">
        <v>18</v>
      </c>
      <c r="AC26" s="371">
        <f t="shared" ca="1" si="80"/>
        <v>0</v>
      </c>
      <c r="AD26" s="359">
        <f t="shared" ca="1" si="9"/>
        <v>0</v>
      </c>
      <c r="AE26" s="359">
        <f t="shared" ca="1" si="10"/>
        <v>0</v>
      </c>
      <c r="AF26" s="359">
        <f t="shared" ca="1" si="11"/>
        <v>0</v>
      </c>
      <c r="AG26" s="359">
        <f t="shared" ca="1" si="12"/>
        <v>0</v>
      </c>
      <c r="AH26" s="359">
        <f t="shared" ca="1" si="63"/>
        <v>0</v>
      </c>
      <c r="AJ26" s="362">
        <f t="shared" ca="1" si="81"/>
        <v>137</v>
      </c>
      <c r="AK26" s="362">
        <v>18</v>
      </c>
      <c r="AL26" s="371">
        <f t="shared" ca="1" si="82"/>
        <v>0</v>
      </c>
      <c r="AM26" s="359">
        <f t="shared" ca="1" si="13"/>
        <v>0</v>
      </c>
      <c r="AN26" s="359">
        <f t="shared" ca="1" si="14"/>
        <v>0</v>
      </c>
      <c r="AO26" s="359">
        <f t="shared" ca="1" si="15"/>
        <v>0</v>
      </c>
      <c r="AP26" s="359">
        <f t="shared" ca="1" si="16"/>
        <v>0</v>
      </c>
      <c r="AQ26" s="359">
        <f t="shared" ca="1" si="64"/>
        <v>0</v>
      </c>
      <c r="AS26" s="362">
        <f t="shared" ca="1" si="83"/>
        <v>137</v>
      </c>
      <c r="AT26" s="362">
        <v>18</v>
      </c>
      <c r="AU26" s="371">
        <f t="shared" ca="1" si="84"/>
        <v>0</v>
      </c>
      <c r="AV26" s="359">
        <f t="shared" ca="1" si="17"/>
        <v>0</v>
      </c>
      <c r="AW26" s="359">
        <f t="shared" ca="1" si="18"/>
        <v>0</v>
      </c>
      <c r="AX26" s="359">
        <f t="shared" ca="1" si="19"/>
        <v>0</v>
      </c>
      <c r="AY26" s="359">
        <f t="shared" ca="1" si="20"/>
        <v>0</v>
      </c>
      <c r="AZ26" s="359">
        <f t="shared" ca="1" si="65"/>
        <v>0</v>
      </c>
      <c r="BB26" s="362">
        <f t="shared" ca="1" si="85"/>
        <v>137</v>
      </c>
      <c r="BC26" s="362">
        <v>18</v>
      </c>
      <c r="BD26" s="371">
        <f t="shared" ca="1" si="86"/>
        <v>0</v>
      </c>
      <c r="BE26" s="359">
        <f t="shared" ca="1" si="21"/>
        <v>0</v>
      </c>
      <c r="BF26" s="359">
        <f t="shared" ca="1" si="22"/>
        <v>0</v>
      </c>
      <c r="BG26" s="359">
        <f t="shared" ca="1" si="23"/>
        <v>0</v>
      </c>
      <c r="BH26" s="359">
        <f t="shared" ca="1" si="24"/>
        <v>0</v>
      </c>
      <c r="BI26" s="359">
        <f t="shared" ca="1" si="66"/>
        <v>0</v>
      </c>
      <c r="BK26" s="362">
        <f t="shared" ca="1" si="87"/>
        <v>137</v>
      </c>
      <c r="BL26" s="362">
        <v>18</v>
      </c>
      <c r="BM26" s="371">
        <f t="shared" ca="1" si="88"/>
        <v>0</v>
      </c>
      <c r="BN26" s="359">
        <f t="shared" ca="1" si="25"/>
        <v>0</v>
      </c>
      <c r="BO26" s="359">
        <f t="shared" ca="1" si="26"/>
        <v>0</v>
      </c>
      <c r="BP26" s="359">
        <f t="shared" ca="1" si="27"/>
        <v>0</v>
      </c>
      <c r="BQ26" s="359">
        <f t="shared" ca="1" si="28"/>
        <v>0</v>
      </c>
      <c r="BR26" s="359">
        <f t="shared" ca="1" si="67"/>
        <v>0</v>
      </c>
      <c r="BT26" s="362">
        <f t="shared" ca="1" si="89"/>
        <v>137</v>
      </c>
      <c r="BU26" s="362">
        <v>18</v>
      </c>
      <c r="BV26" s="371">
        <f t="shared" ca="1" si="90"/>
        <v>0</v>
      </c>
      <c r="BW26" s="359">
        <f t="shared" ca="1" si="29"/>
        <v>0</v>
      </c>
      <c r="BX26" s="359">
        <f t="shared" ca="1" si="30"/>
        <v>0</v>
      </c>
      <c r="BY26" s="359">
        <f t="shared" ca="1" si="31"/>
        <v>0</v>
      </c>
      <c r="BZ26" s="359">
        <f t="shared" ca="1" si="32"/>
        <v>0</v>
      </c>
      <c r="CA26" s="359">
        <f t="shared" ca="1" si="68"/>
        <v>0</v>
      </c>
      <c r="CC26" s="362">
        <f t="shared" ca="1" si="91"/>
        <v>137</v>
      </c>
      <c r="CD26" s="362">
        <v>18</v>
      </c>
      <c r="CE26" s="371">
        <f t="shared" ca="1" si="92"/>
        <v>0</v>
      </c>
      <c r="CF26" s="359">
        <f t="shared" ca="1" si="33"/>
        <v>0</v>
      </c>
      <c r="CG26" s="359">
        <f t="shared" ca="1" si="34"/>
        <v>0</v>
      </c>
      <c r="CH26" s="359">
        <f t="shared" ca="1" si="35"/>
        <v>0</v>
      </c>
      <c r="CI26" s="359">
        <f t="shared" ca="1" si="36"/>
        <v>0</v>
      </c>
      <c r="CJ26" s="359">
        <f t="shared" ca="1" si="69"/>
        <v>0</v>
      </c>
      <c r="CL26" s="362">
        <f t="shared" ca="1" si="93"/>
        <v>137</v>
      </c>
      <c r="CM26" s="362">
        <v>18</v>
      </c>
      <c r="CN26" s="371">
        <f t="shared" ca="1" si="94"/>
        <v>0</v>
      </c>
      <c r="CO26" s="359">
        <f t="shared" ca="1" si="37"/>
        <v>0</v>
      </c>
      <c r="CP26" s="359">
        <f t="shared" ca="1" si="38"/>
        <v>0</v>
      </c>
      <c r="CQ26" s="359">
        <f t="shared" ca="1" si="39"/>
        <v>0</v>
      </c>
      <c r="CR26" s="359">
        <f t="shared" ca="1" si="40"/>
        <v>0</v>
      </c>
      <c r="CS26" s="359">
        <f t="shared" ca="1" si="70"/>
        <v>0</v>
      </c>
      <c r="CU26" s="362">
        <f t="shared" ca="1" si="95"/>
        <v>137</v>
      </c>
      <c r="CV26" s="362">
        <v>18</v>
      </c>
      <c r="CW26" s="371">
        <f t="shared" ca="1" si="96"/>
        <v>0</v>
      </c>
      <c r="CX26" s="359">
        <f t="shared" ca="1" si="41"/>
        <v>0</v>
      </c>
      <c r="CY26" s="359">
        <f t="shared" ca="1" si="42"/>
        <v>0</v>
      </c>
      <c r="CZ26" s="359">
        <f t="shared" ca="1" si="43"/>
        <v>0</v>
      </c>
      <c r="DA26" s="359">
        <f t="shared" ca="1" si="44"/>
        <v>0</v>
      </c>
      <c r="DB26" s="359">
        <f t="shared" ca="1" si="71"/>
        <v>0</v>
      </c>
      <c r="DD26" s="362">
        <f t="shared" ca="1" si="97"/>
        <v>137</v>
      </c>
      <c r="DE26" s="362">
        <v>18</v>
      </c>
      <c r="DF26" s="371">
        <f t="shared" ca="1" si="98"/>
        <v>0</v>
      </c>
      <c r="DG26" s="359">
        <f t="shared" ca="1" si="45"/>
        <v>0</v>
      </c>
      <c r="DH26" s="359">
        <f t="shared" ca="1" si="46"/>
        <v>0</v>
      </c>
      <c r="DI26" s="359">
        <f t="shared" ca="1" si="47"/>
        <v>0</v>
      </c>
      <c r="DJ26" s="359">
        <f t="shared" ca="1" si="48"/>
        <v>0</v>
      </c>
      <c r="DK26" s="359">
        <f t="shared" ca="1" si="72"/>
        <v>0</v>
      </c>
      <c r="DM26" s="362">
        <f t="shared" ca="1" si="99"/>
        <v>137</v>
      </c>
      <c r="DN26" s="362">
        <v>18</v>
      </c>
      <c r="DO26" s="371">
        <f t="shared" ca="1" si="100"/>
        <v>0</v>
      </c>
      <c r="DP26" s="359">
        <f t="shared" ca="1" si="49"/>
        <v>0</v>
      </c>
      <c r="DQ26" s="359">
        <f t="shared" ca="1" si="50"/>
        <v>0</v>
      </c>
      <c r="DR26" s="359">
        <f t="shared" ca="1" si="51"/>
        <v>0</v>
      </c>
      <c r="DS26" s="359">
        <f t="shared" ca="1" si="52"/>
        <v>0</v>
      </c>
      <c r="DT26" s="359">
        <f t="shared" ca="1" si="73"/>
        <v>0</v>
      </c>
      <c r="DV26" s="362">
        <f t="shared" ca="1" si="101"/>
        <v>137</v>
      </c>
      <c r="DW26" s="362">
        <v>18</v>
      </c>
      <c r="DX26" s="371">
        <f t="shared" ca="1" si="102"/>
        <v>0</v>
      </c>
      <c r="DY26" s="359">
        <f t="shared" ca="1" si="53"/>
        <v>0</v>
      </c>
      <c r="DZ26" s="359">
        <f t="shared" ca="1" si="54"/>
        <v>0</v>
      </c>
      <c r="EA26" s="359">
        <f t="shared" ca="1" si="55"/>
        <v>0</v>
      </c>
      <c r="EB26" s="359">
        <f t="shared" ca="1" si="56"/>
        <v>0</v>
      </c>
      <c r="EC26" s="359">
        <f t="shared" ca="1" si="74"/>
        <v>0</v>
      </c>
      <c r="EE26" s="362">
        <f t="shared" ca="1" si="103"/>
        <v>137</v>
      </c>
      <c r="EF26" s="362">
        <v>18</v>
      </c>
      <c r="EG26" s="371">
        <f t="shared" ca="1" si="104"/>
        <v>0</v>
      </c>
      <c r="EH26" s="359">
        <f t="shared" ca="1" si="57"/>
        <v>0</v>
      </c>
      <c r="EI26" s="359">
        <f t="shared" ca="1" si="58"/>
        <v>0</v>
      </c>
      <c r="EJ26" s="359">
        <f t="shared" ca="1" si="59"/>
        <v>0</v>
      </c>
      <c r="EK26" s="359">
        <f t="shared" ca="1" si="60"/>
        <v>0</v>
      </c>
      <c r="EL26" s="359">
        <f t="shared" ca="1" si="75"/>
        <v>0</v>
      </c>
    </row>
    <row r="27" spans="6:142" x14ac:dyDescent="0.35">
      <c r="F27" s="372">
        <f>IFERROR(INDEX('Inflation Rates'!$A$16:$H$138,MATCH('IRA Traditional'!$H27,'Inflation Rates'!$A$16:$A$138,0),8)/INDEX('Inflation Rates'!$A$16:$H$138,MATCH('IRA Traditional'!$H27,'Inflation Rates'!$A$16:$A$138,0)-1,8)-1,F26)</f>
        <v>2.0000000000000018E-2</v>
      </c>
      <c r="G27" s="372">
        <f>IFERROR(INDEX('Inflation Rates'!$A$16:$H$138,MATCH('IRA Traditional'!$H27,'Inflation Rates'!$A$16:$A$138,0),6)/INDEX('Inflation Rates'!$A$16:$H$138,MATCH('IRA Traditional'!$H27,'Inflation Rates'!$A$16:$A$138,0)-1,6)-1,G26)</f>
        <v>2.0999999999999908E-2</v>
      </c>
      <c r="H27" s="362">
        <v>2038</v>
      </c>
      <c r="I27" s="362">
        <f t="shared" ca="1" si="105"/>
        <v>138</v>
      </c>
      <c r="J27" s="362">
        <v>19</v>
      </c>
      <c r="K27" s="371">
        <f t="shared" ca="1" si="106"/>
        <v>0</v>
      </c>
      <c r="L27" s="359">
        <f t="shared" ca="1" si="2"/>
        <v>0</v>
      </c>
      <c r="M27" s="359">
        <f t="shared" ca="1" si="3"/>
        <v>0</v>
      </c>
      <c r="N27" s="359">
        <f t="shared" ca="1" si="4"/>
        <v>0</v>
      </c>
      <c r="O27" s="359">
        <f t="shared" ca="1" si="61"/>
        <v>0</v>
      </c>
      <c r="P27" s="359">
        <f t="shared" ca="1" si="76"/>
        <v>0</v>
      </c>
      <c r="Q27" s="359"/>
      <c r="R27" s="362">
        <f t="shared" ca="1" si="77"/>
        <v>138</v>
      </c>
      <c r="S27" s="362">
        <v>19</v>
      </c>
      <c r="T27" s="371">
        <f t="shared" ca="1" si="78"/>
        <v>0</v>
      </c>
      <c r="U27" s="359">
        <f t="shared" ca="1" si="5"/>
        <v>0</v>
      </c>
      <c r="V27" s="359">
        <f t="shared" ca="1" si="6"/>
        <v>0</v>
      </c>
      <c r="W27" s="359">
        <f t="shared" ca="1" si="7"/>
        <v>0</v>
      </c>
      <c r="X27" s="359">
        <f t="shared" ca="1" si="8"/>
        <v>0</v>
      </c>
      <c r="Y27" s="359">
        <f t="shared" ca="1" si="62"/>
        <v>0</v>
      </c>
      <c r="AA27" s="362">
        <f t="shared" ca="1" si="79"/>
        <v>138</v>
      </c>
      <c r="AB27" s="362">
        <v>19</v>
      </c>
      <c r="AC27" s="371">
        <f t="shared" ca="1" si="80"/>
        <v>0</v>
      </c>
      <c r="AD27" s="359">
        <f t="shared" ca="1" si="9"/>
        <v>0</v>
      </c>
      <c r="AE27" s="359">
        <f t="shared" ca="1" si="10"/>
        <v>0</v>
      </c>
      <c r="AF27" s="359">
        <f t="shared" ca="1" si="11"/>
        <v>0</v>
      </c>
      <c r="AG27" s="359">
        <f t="shared" ca="1" si="12"/>
        <v>0</v>
      </c>
      <c r="AH27" s="359">
        <f t="shared" ca="1" si="63"/>
        <v>0</v>
      </c>
      <c r="AJ27" s="362">
        <f t="shared" ca="1" si="81"/>
        <v>138</v>
      </c>
      <c r="AK27" s="362">
        <v>19</v>
      </c>
      <c r="AL27" s="371">
        <f t="shared" ca="1" si="82"/>
        <v>0</v>
      </c>
      <c r="AM27" s="359">
        <f t="shared" ca="1" si="13"/>
        <v>0</v>
      </c>
      <c r="AN27" s="359">
        <f t="shared" ca="1" si="14"/>
        <v>0</v>
      </c>
      <c r="AO27" s="359">
        <f t="shared" ca="1" si="15"/>
        <v>0</v>
      </c>
      <c r="AP27" s="359">
        <f t="shared" ca="1" si="16"/>
        <v>0</v>
      </c>
      <c r="AQ27" s="359">
        <f t="shared" ca="1" si="64"/>
        <v>0</v>
      </c>
      <c r="AS27" s="362">
        <f t="shared" ca="1" si="83"/>
        <v>138</v>
      </c>
      <c r="AT27" s="362">
        <v>19</v>
      </c>
      <c r="AU27" s="371">
        <f t="shared" ca="1" si="84"/>
        <v>0</v>
      </c>
      <c r="AV27" s="359">
        <f t="shared" ca="1" si="17"/>
        <v>0</v>
      </c>
      <c r="AW27" s="359">
        <f t="shared" ca="1" si="18"/>
        <v>0</v>
      </c>
      <c r="AX27" s="359">
        <f t="shared" ca="1" si="19"/>
        <v>0</v>
      </c>
      <c r="AY27" s="359">
        <f t="shared" ca="1" si="20"/>
        <v>0</v>
      </c>
      <c r="AZ27" s="359">
        <f t="shared" ca="1" si="65"/>
        <v>0</v>
      </c>
      <c r="BB27" s="362">
        <f t="shared" ca="1" si="85"/>
        <v>138</v>
      </c>
      <c r="BC27" s="362">
        <v>19</v>
      </c>
      <c r="BD27" s="371">
        <f t="shared" ca="1" si="86"/>
        <v>0</v>
      </c>
      <c r="BE27" s="359">
        <f t="shared" ca="1" si="21"/>
        <v>0</v>
      </c>
      <c r="BF27" s="359">
        <f t="shared" ca="1" si="22"/>
        <v>0</v>
      </c>
      <c r="BG27" s="359">
        <f t="shared" ca="1" si="23"/>
        <v>0</v>
      </c>
      <c r="BH27" s="359">
        <f t="shared" ca="1" si="24"/>
        <v>0</v>
      </c>
      <c r="BI27" s="359">
        <f t="shared" ca="1" si="66"/>
        <v>0</v>
      </c>
      <c r="BK27" s="362">
        <f t="shared" ca="1" si="87"/>
        <v>138</v>
      </c>
      <c r="BL27" s="362">
        <v>19</v>
      </c>
      <c r="BM27" s="371">
        <f t="shared" ca="1" si="88"/>
        <v>0</v>
      </c>
      <c r="BN27" s="359">
        <f t="shared" ca="1" si="25"/>
        <v>0</v>
      </c>
      <c r="BO27" s="359">
        <f t="shared" ca="1" si="26"/>
        <v>0</v>
      </c>
      <c r="BP27" s="359">
        <f t="shared" ca="1" si="27"/>
        <v>0</v>
      </c>
      <c r="BQ27" s="359">
        <f t="shared" ca="1" si="28"/>
        <v>0</v>
      </c>
      <c r="BR27" s="359">
        <f t="shared" ca="1" si="67"/>
        <v>0</v>
      </c>
      <c r="BT27" s="362">
        <f t="shared" ca="1" si="89"/>
        <v>138</v>
      </c>
      <c r="BU27" s="362">
        <v>19</v>
      </c>
      <c r="BV27" s="371">
        <f t="shared" ca="1" si="90"/>
        <v>0</v>
      </c>
      <c r="BW27" s="359">
        <f t="shared" ca="1" si="29"/>
        <v>0</v>
      </c>
      <c r="BX27" s="359">
        <f t="shared" ca="1" si="30"/>
        <v>0</v>
      </c>
      <c r="BY27" s="359">
        <f t="shared" ca="1" si="31"/>
        <v>0</v>
      </c>
      <c r="BZ27" s="359">
        <f t="shared" ca="1" si="32"/>
        <v>0</v>
      </c>
      <c r="CA27" s="359">
        <f t="shared" ca="1" si="68"/>
        <v>0</v>
      </c>
      <c r="CC27" s="362">
        <f t="shared" ca="1" si="91"/>
        <v>138</v>
      </c>
      <c r="CD27" s="362">
        <v>19</v>
      </c>
      <c r="CE27" s="371">
        <f t="shared" ca="1" si="92"/>
        <v>0</v>
      </c>
      <c r="CF27" s="359">
        <f t="shared" ca="1" si="33"/>
        <v>0</v>
      </c>
      <c r="CG27" s="359">
        <f t="shared" ca="1" si="34"/>
        <v>0</v>
      </c>
      <c r="CH27" s="359">
        <f t="shared" ca="1" si="35"/>
        <v>0</v>
      </c>
      <c r="CI27" s="359">
        <f t="shared" ca="1" si="36"/>
        <v>0</v>
      </c>
      <c r="CJ27" s="359">
        <f t="shared" ca="1" si="69"/>
        <v>0</v>
      </c>
      <c r="CL27" s="362">
        <f t="shared" ca="1" si="93"/>
        <v>138</v>
      </c>
      <c r="CM27" s="362">
        <v>19</v>
      </c>
      <c r="CN27" s="371">
        <f t="shared" ca="1" si="94"/>
        <v>0</v>
      </c>
      <c r="CO27" s="359">
        <f t="shared" ca="1" si="37"/>
        <v>0</v>
      </c>
      <c r="CP27" s="359">
        <f t="shared" ca="1" si="38"/>
        <v>0</v>
      </c>
      <c r="CQ27" s="359">
        <f t="shared" ca="1" si="39"/>
        <v>0</v>
      </c>
      <c r="CR27" s="359">
        <f t="shared" ca="1" si="40"/>
        <v>0</v>
      </c>
      <c r="CS27" s="359">
        <f t="shared" ca="1" si="70"/>
        <v>0</v>
      </c>
      <c r="CU27" s="362">
        <f t="shared" ca="1" si="95"/>
        <v>138</v>
      </c>
      <c r="CV27" s="362">
        <v>19</v>
      </c>
      <c r="CW27" s="371">
        <f t="shared" ca="1" si="96"/>
        <v>0</v>
      </c>
      <c r="CX27" s="359">
        <f t="shared" ca="1" si="41"/>
        <v>0</v>
      </c>
      <c r="CY27" s="359">
        <f t="shared" ca="1" si="42"/>
        <v>0</v>
      </c>
      <c r="CZ27" s="359">
        <f t="shared" ca="1" si="43"/>
        <v>0</v>
      </c>
      <c r="DA27" s="359">
        <f t="shared" ca="1" si="44"/>
        <v>0</v>
      </c>
      <c r="DB27" s="359">
        <f t="shared" ca="1" si="71"/>
        <v>0</v>
      </c>
      <c r="DD27" s="362">
        <f t="shared" ca="1" si="97"/>
        <v>138</v>
      </c>
      <c r="DE27" s="362">
        <v>19</v>
      </c>
      <c r="DF27" s="371">
        <f t="shared" ca="1" si="98"/>
        <v>0</v>
      </c>
      <c r="DG27" s="359">
        <f t="shared" ca="1" si="45"/>
        <v>0</v>
      </c>
      <c r="DH27" s="359">
        <f t="shared" ca="1" si="46"/>
        <v>0</v>
      </c>
      <c r="DI27" s="359">
        <f t="shared" ca="1" si="47"/>
        <v>0</v>
      </c>
      <c r="DJ27" s="359">
        <f t="shared" ca="1" si="48"/>
        <v>0</v>
      </c>
      <c r="DK27" s="359">
        <f t="shared" ca="1" si="72"/>
        <v>0</v>
      </c>
      <c r="DM27" s="362">
        <f t="shared" ca="1" si="99"/>
        <v>138</v>
      </c>
      <c r="DN27" s="362">
        <v>19</v>
      </c>
      <c r="DO27" s="371">
        <f t="shared" ca="1" si="100"/>
        <v>0</v>
      </c>
      <c r="DP27" s="359">
        <f t="shared" ca="1" si="49"/>
        <v>0</v>
      </c>
      <c r="DQ27" s="359">
        <f t="shared" ca="1" si="50"/>
        <v>0</v>
      </c>
      <c r="DR27" s="359">
        <f t="shared" ca="1" si="51"/>
        <v>0</v>
      </c>
      <c r="DS27" s="359">
        <f t="shared" ca="1" si="52"/>
        <v>0</v>
      </c>
      <c r="DT27" s="359">
        <f t="shared" ca="1" si="73"/>
        <v>0</v>
      </c>
      <c r="DV27" s="362">
        <f t="shared" ca="1" si="101"/>
        <v>138</v>
      </c>
      <c r="DW27" s="362">
        <v>19</v>
      </c>
      <c r="DX27" s="371">
        <f t="shared" ca="1" si="102"/>
        <v>0</v>
      </c>
      <c r="DY27" s="359">
        <f t="shared" ca="1" si="53"/>
        <v>0</v>
      </c>
      <c r="DZ27" s="359">
        <f t="shared" ca="1" si="54"/>
        <v>0</v>
      </c>
      <c r="EA27" s="359">
        <f t="shared" ca="1" si="55"/>
        <v>0</v>
      </c>
      <c r="EB27" s="359">
        <f t="shared" ca="1" si="56"/>
        <v>0</v>
      </c>
      <c r="EC27" s="359">
        <f t="shared" ca="1" si="74"/>
        <v>0</v>
      </c>
      <c r="EE27" s="362">
        <f t="shared" ca="1" si="103"/>
        <v>138</v>
      </c>
      <c r="EF27" s="362">
        <v>19</v>
      </c>
      <c r="EG27" s="371">
        <f t="shared" ca="1" si="104"/>
        <v>0</v>
      </c>
      <c r="EH27" s="359">
        <f t="shared" ca="1" si="57"/>
        <v>0</v>
      </c>
      <c r="EI27" s="359">
        <f t="shared" ca="1" si="58"/>
        <v>0</v>
      </c>
      <c r="EJ27" s="359">
        <f t="shared" ca="1" si="59"/>
        <v>0</v>
      </c>
      <c r="EK27" s="359">
        <f t="shared" ca="1" si="60"/>
        <v>0</v>
      </c>
      <c r="EL27" s="359">
        <f t="shared" ca="1" si="75"/>
        <v>0</v>
      </c>
    </row>
    <row r="28" spans="6:142" x14ac:dyDescent="0.35">
      <c r="F28" s="372">
        <f>IFERROR(INDEX('Inflation Rates'!$A$16:$H$138,MATCH('IRA Traditional'!$H28,'Inflation Rates'!$A$16:$A$138,0),8)/INDEX('Inflation Rates'!$A$16:$H$138,MATCH('IRA Traditional'!$H28,'Inflation Rates'!$A$16:$A$138,0)-1,8)-1,F27)</f>
        <v>2.0000000000000018E-2</v>
      </c>
      <c r="G28" s="372">
        <f>IFERROR(INDEX('Inflation Rates'!$A$16:$H$138,MATCH('IRA Traditional'!$H28,'Inflation Rates'!$A$16:$A$138,0),6)/INDEX('Inflation Rates'!$A$16:$H$138,MATCH('IRA Traditional'!$H28,'Inflation Rates'!$A$16:$A$138,0)-1,6)-1,G27)</f>
        <v>2.0999999999999908E-2</v>
      </c>
      <c r="H28" s="362">
        <v>2039</v>
      </c>
      <c r="I28" s="362">
        <f t="shared" ref="I28:I43" ca="1" si="107">I27+1</f>
        <v>139</v>
      </c>
      <c r="J28" s="362">
        <v>20</v>
      </c>
      <c r="K28" s="371">
        <f t="shared" ca="1" si="106"/>
        <v>0</v>
      </c>
      <c r="L28" s="359">
        <f t="shared" ca="1" si="2"/>
        <v>0</v>
      </c>
      <c r="M28" s="359">
        <f t="shared" ca="1" si="3"/>
        <v>0</v>
      </c>
      <c r="N28" s="359">
        <f t="shared" ca="1" si="4"/>
        <v>0</v>
      </c>
      <c r="O28" s="359">
        <f t="shared" ca="1" si="61"/>
        <v>0</v>
      </c>
      <c r="P28" s="359">
        <f t="shared" ca="1" si="76"/>
        <v>0</v>
      </c>
      <c r="Q28" s="359"/>
      <c r="R28" s="362">
        <f t="shared" ca="1" si="77"/>
        <v>139</v>
      </c>
      <c r="S28" s="362">
        <v>20</v>
      </c>
      <c r="T28" s="371">
        <f t="shared" ca="1" si="78"/>
        <v>0</v>
      </c>
      <c r="U28" s="359">
        <f t="shared" ca="1" si="5"/>
        <v>0</v>
      </c>
      <c r="V28" s="359">
        <f t="shared" ca="1" si="6"/>
        <v>0</v>
      </c>
      <c r="W28" s="359">
        <f t="shared" ca="1" si="7"/>
        <v>0</v>
      </c>
      <c r="X28" s="359">
        <f t="shared" ca="1" si="8"/>
        <v>0</v>
      </c>
      <c r="Y28" s="359">
        <f t="shared" ca="1" si="62"/>
        <v>0</v>
      </c>
      <c r="AA28" s="362">
        <f t="shared" ca="1" si="79"/>
        <v>139</v>
      </c>
      <c r="AB28" s="362">
        <v>20</v>
      </c>
      <c r="AC28" s="371">
        <f t="shared" ca="1" si="80"/>
        <v>0</v>
      </c>
      <c r="AD28" s="359">
        <f t="shared" ca="1" si="9"/>
        <v>0</v>
      </c>
      <c r="AE28" s="359">
        <f t="shared" ca="1" si="10"/>
        <v>0</v>
      </c>
      <c r="AF28" s="359">
        <f t="shared" ca="1" si="11"/>
        <v>0</v>
      </c>
      <c r="AG28" s="359">
        <f t="shared" ca="1" si="12"/>
        <v>0</v>
      </c>
      <c r="AH28" s="359">
        <f t="shared" ca="1" si="63"/>
        <v>0</v>
      </c>
      <c r="AJ28" s="362">
        <f t="shared" ca="1" si="81"/>
        <v>139</v>
      </c>
      <c r="AK28" s="362">
        <v>20</v>
      </c>
      <c r="AL28" s="371">
        <f t="shared" ca="1" si="82"/>
        <v>0</v>
      </c>
      <c r="AM28" s="359">
        <f t="shared" ca="1" si="13"/>
        <v>0</v>
      </c>
      <c r="AN28" s="359">
        <f t="shared" ca="1" si="14"/>
        <v>0</v>
      </c>
      <c r="AO28" s="359">
        <f t="shared" ca="1" si="15"/>
        <v>0</v>
      </c>
      <c r="AP28" s="359">
        <f t="shared" ca="1" si="16"/>
        <v>0</v>
      </c>
      <c r="AQ28" s="359">
        <f t="shared" ca="1" si="64"/>
        <v>0</v>
      </c>
      <c r="AS28" s="362">
        <f t="shared" ca="1" si="83"/>
        <v>139</v>
      </c>
      <c r="AT28" s="362">
        <v>20</v>
      </c>
      <c r="AU28" s="371">
        <f t="shared" ca="1" si="84"/>
        <v>0</v>
      </c>
      <c r="AV28" s="359">
        <f t="shared" ca="1" si="17"/>
        <v>0</v>
      </c>
      <c r="AW28" s="359">
        <f t="shared" ca="1" si="18"/>
        <v>0</v>
      </c>
      <c r="AX28" s="359">
        <f t="shared" ca="1" si="19"/>
        <v>0</v>
      </c>
      <c r="AY28" s="359">
        <f t="shared" ca="1" si="20"/>
        <v>0</v>
      </c>
      <c r="AZ28" s="359">
        <f t="shared" ca="1" si="65"/>
        <v>0</v>
      </c>
      <c r="BB28" s="362">
        <f t="shared" ca="1" si="85"/>
        <v>139</v>
      </c>
      <c r="BC28" s="362">
        <v>20</v>
      </c>
      <c r="BD28" s="371">
        <f t="shared" ca="1" si="86"/>
        <v>0</v>
      </c>
      <c r="BE28" s="359">
        <f t="shared" ca="1" si="21"/>
        <v>0</v>
      </c>
      <c r="BF28" s="359">
        <f t="shared" ca="1" si="22"/>
        <v>0</v>
      </c>
      <c r="BG28" s="359">
        <f t="shared" ca="1" si="23"/>
        <v>0</v>
      </c>
      <c r="BH28" s="359">
        <f t="shared" ca="1" si="24"/>
        <v>0</v>
      </c>
      <c r="BI28" s="359">
        <f t="shared" ca="1" si="66"/>
        <v>0</v>
      </c>
      <c r="BK28" s="362">
        <f t="shared" ca="1" si="87"/>
        <v>139</v>
      </c>
      <c r="BL28" s="362">
        <v>20</v>
      </c>
      <c r="BM28" s="371">
        <f t="shared" ca="1" si="88"/>
        <v>0</v>
      </c>
      <c r="BN28" s="359">
        <f t="shared" ca="1" si="25"/>
        <v>0</v>
      </c>
      <c r="BO28" s="359">
        <f t="shared" ca="1" si="26"/>
        <v>0</v>
      </c>
      <c r="BP28" s="359">
        <f t="shared" ca="1" si="27"/>
        <v>0</v>
      </c>
      <c r="BQ28" s="359">
        <f t="shared" ca="1" si="28"/>
        <v>0</v>
      </c>
      <c r="BR28" s="359">
        <f t="shared" ca="1" si="67"/>
        <v>0</v>
      </c>
      <c r="BT28" s="362">
        <f t="shared" ca="1" si="89"/>
        <v>139</v>
      </c>
      <c r="BU28" s="362">
        <v>20</v>
      </c>
      <c r="BV28" s="371">
        <f t="shared" ca="1" si="90"/>
        <v>0</v>
      </c>
      <c r="BW28" s="359">
        <f t="shared" ca="1" si="29"/>
        <v>0</v>
      </c>
      <c r="BX28" s="359">
        <f t="shared" ca="1" si="30"/>
        <v>0</v>
      </c>
      <c r="BY28" s="359">
        <f t="shared" ca="1" si="31"/>
        <v>0</v>
      </c>
      <c r="BZ28" s="359">
        <f t="shared" ca="1" si="32"/>
        <v>0</v>
      </c>
      <c r="CA28" s="359">
        <f t="shared" ca="1" si="68"/>
        <v>0</v>
      </c>
      <c r="CC28" s="362">
        <f t="shared" ca="1" si="91"/>
        <v>139</v>
      </c>
      <c r="CD28" s="362">
        <v>20</v>
      </c>
      <c r="CE28" s="371">
        <f t="shared" ca="1" si="92"/>
        <v>0</v>
      </c>
      <c r="CF28" s="359">
        <f t="shared" ca="1" si="33"/>
        <v>0</v>
      </c>
      <c r="CG28" s="359">
        <f t="shared" ca="1" si="34"/>
        <v>0</v>
      </c>
      <c r="CH28" s="359">
        <f t="shared" ca="1" si="35"/>
        <v>0</v>
      </c>
      <c r="CI28" s="359">
        <f t="shared" ca="1" si="36"/>
        <v>0</v>
      </c>
      <c r="CJ28" s="359">
        <f t="shared" ca="1" si="69"/>
        <v>0</v>
      </c>
      <c r="CL28" s="362">
        <f t="shared" ca="1" si="93"/>
        <v>139</v>
      </c>
      <c r="CM28" s="362">
        <v>20</v>
      </c>
      <c r="CN28" s="371">
        <f t="shared" ca="1" si="94"/>
        <v>0</v>
      </c>
      <c r="CO28" s="359">
        <f t="shared" ca="1" si="37"/>
        <v>0</v>
      </c>
      <c r="CP28" s="359">
        <f t="shared" ca="1" si="38"/>
        <v>0</v>
      </c>
      <c r="CQ28" s="359">
        <f t="shared" ca="1" si="39"/>
        <v>0</v>
      </c>
      <c r="CR28" s="359">
        <f t="shared" ca="1" si="40"/>
        <v>0</v>
      </c>
      <c r="CS28" s="359">
        <f t="shared" ca="1" si="70"/>
        <v>0</v>
      </c>
      <c r="CU28" s="362">
        <f t="shared" ca="1" si="95"/>
        <v>139</v>
      </c>
      <c r="CV28" s="362">
        <v>20</v>
      </c>
      <c r="CW28" s="371">
        <f t="shared" ca="1" si="96"/>
        <v>0</v>
      </c>
      <c r="CX28" s="359">
        <f t="shared" ca="1" si="41"/>
        <v>0</v>
      </c>
      <c r="CY28" s="359">
        <f t="shared" ca="1" si="42"/>
        <v>0</v>
      </c>
      <c r="CZ28" s="359">
        <f t="shared" ca="1" si="43"/>
        <v>0</v>
      </c>
      <c r="DA28" s="359">
        <f t="shared" ca="1" si="44"/>
        <v>0</v>
      </c>
      <c r="DB28" s="359">
        <f t="shared" ca="1" si="71"/>
        <v>0</v>
      </c>
      <c r="DD28" s="362">
        <f t="shared" ca="1" si="97"/>
        <v>139</v>
      </c>
      <c r="DE28" s="362">
        <v>20</v>
      </c>
      <c r="DF28" s="371">
        <f t="shared" ca="1" si="98"/>
        <v>0</v>
      </c>
      <c r="DG28" s="359">
        <f t="shared" ca="1" si="45"/>
        <v>0</v>
      </c>
      <c r="DH28" s="359">
        <f t="shared" ca="1" si="46"/>
        <v>0</v>
      </c>
      <c r="DI28" s="359">
        <f t="shared" ca="1" si="47"/>
        <v>0</v>
      </c>
      <c r="DJ28" s="359">
        <f t="shared" ca="1" si="48"/>
        <v>0</v>
      </c>
      <c r="DK28" s="359">
        <f t="shared" ca="1" si="72"/>
        <v>0</v>
      </c>
      <c r="DM28" s="362">
        <f t="shared" ca="1" si="99"/>
        <v>139</v>
      </c>
      <c r="DN28" s="362">
        <v>20</v>
      </c>
      <c r="DO28" s="371">
        <f t="shared" ca="1" si="100"/>
        <v>0</v>
      </c>
      <c r="DP28" s="359">
        <f t="shared" ca="1" si="49"/>
        <v>0</v>
      </c>
      <c r="DQ28" s="359">
        <f t="shared" ca="1" si="50"/>
        <v>0</v>
      </c>
      <c r="DR28" s="359">
        <f t="shared" ca="1" si="51"/>
        <v>0</v>
      </c>
      <c r="DS28" s="359">
        <f t="shared" ca="1" si="52"/>
        <v>0</v>
      </c>
      <c r="DT28" s="359">
        <f t="shared" ca="1" si="73"/>
        <v>0</v>
      </c>
      <c r="DV28" s="362">
        <f t="shared" ca="1" si="101"/>
        <v>139</v>
      </c>
      <c r="DW28" s="362">
        <v>20</v>
      </c>
      <c r="DX28" s="371">
        <f t="shared" ca="1" si="102"/>
        <v>0</v>
      </c>
      <c r="DY28" s="359">
        <f t="shared" ca="1" si="53"/>
        <v>0</v>
      </c>
      <c r="DZ28" s="359">
        <f t="shared" ca="1" si="54"/>
        <v>0</v>
      </c>
      <c r="EA28" s="359">
        <f t="shared" ca="1" si="55"/>
        <v>0</v>
      </c>
      <c r="EB28" s="359">
        <f t="shared" ca="1" si="56"/>
        <v>0</v>
      </c>
      <c r="EC28" s="359">
        <f t="shared" ca="1" si="74"/>
        <v>0</v>
      </c>
      <c r="EE28" s="362">
        <f t="shared" ca="1" si="103"/>
        <v>139</v>
      </c>
      <c r="EF28" s="362">
        <v>20</v>
      </c>
      <c r="EG28" s="371">
        <f t="shared" ca="1" si="104"/>
        <v>0</v>
      </c>
      <c r="EH28" s="359">
        <f t="shared" ca="1" si="57"/>
        <v>0</v>
      </c>
      <c r="EI28" s="359">
        <f t="shared" ca="1" si="58"/>
        <v>0</v>
      </c>
      <c r="EJ28" s="359">
        <f t="shared" ca="1" si="59"/>
        <v>0</v>
      </c>
      <c r="EK28" s="359">
        <f t="shared" ca="1" si="60"/>
        <v>0</v>
      </c>
      <c r="EL28" s="359">
        <f t="shared" ca="1" si="75"/>
        <v>0</v>
      </c>
    </row>
    <row r="29" spans="6:142" x14ac:dyDescent="0.35">
      <c r="F29" s="372">
        <f>IFERROR(INDEX('Inflation Rates'!$A$16:$H$138,MATCH('IRA Traditional'!$H29,'Inflation Rates'!$A$16:$A$138,0),8)/INDEX('Inflation Rates'!$A$16:$H$138,MATCH('IRA Traditional'!$H29,'Inflation Rates'!$A$16:$A$138,0)-1,8)-1,F28)</f>
        <v>2.0000000000000018E-2</v>
      </c>
      <c r="G29" s="372">
        <f>IFERROR(INDEX('Inflation Rates'!$A$16:$H$138,MATCH('IRA Traditional'!$H29,'Inflation Rates'!$A$16:$A$138,0),6)/INDEX('Inflation Rates'!$A$16:$H$138,MATCH('IRA Traditional'!$H29,'Inflation Rates'!$A$16:$A$138,0)-1,6)-1,G28)</f>
        <v>2.0999999999999908E-2</v>
      </c>
      <c r="H29" s="362">
        <v>2040</v>
      </c>
      <c r="I29" s="362">
        <f t="shared" ca="1" si="107"/>
        <v>140</v>
      </c>
      <c r="J29" s="362">
        <v>21</v>
      </c>
      <c r="K29" s="371">
        <f t="shared" ca="1" si="106"/>
        <v>0</v>
      </c>
      <c r="L29" s="359">
        <f t="shared" ca="1" si="2"/>
        <v>0</v>
      </c>
      <c r="M29" s="359">
        <f t="shared" ca="1" si="3"/>
        <v>0</v>
      </c>
      <c r="N29" s="359">
        <f t="shared" ca="1" si="4"/>
        <v>0</v>
      </c>
      <c r="O29" s="359">
        <f t="shared" ca="1" si="61"/>
        <v>0</v>
      </c>
      <c r="P29" s="359">
        <f t="shared" ca="1" si="76"/>
        <v>0</v>
      </c>
      <c r="Q29" s="359"/>
      <c r="R29" s="362">
        <f t="shared" ca="1" si="77"/>
        <v>140</v>
      </c>
      <c r="S29" s="362">
        <v>21</v>
      </c>
      <c r="T29" s="371">
        <f t="shared" ca="1" si="78"/>
        <v>0</v>
      </c>
      <c r="U29" s="359">
        <f t="shared" ca="1" si="5"/>
        <v>0</v>
      </c>
      <c r="V29" s="359">
        <f t="shared" ca="1" si="6"/>
        <v>0</v>
      </c>
      <c r="W29" s="359">
        <f t="shared" ca="1" si="7"/>
        <v>0</v>
      </c>
      <c r="X29" s="359">
        <f t="shared" ca="1" si="8"/>
        <v>0</v>
      </c>
      <c r="Y29" s="359">
        <f t="shared" ca="1" si="62"/>
        <v>0</v>
      </c>
      <c r="AA29" s="362">
        <f t="shared" ca="1" si="79"/>
        <v>140</v>
      </c>
      <c r="AB29" s="362">
        <v>21</v>
      </c>
      <c r="AC29" s="371">
        <f t="shared" ca="1" si="80"/>
        <v>0</v>
      </c>
      <c r="AD29" s="359">
        <f t="shared" ca="1" si="9"/>
        <v>0</v>
      </c>
      <c r="AE29" s="359">
        <f t="shared" ca="1" si="10"/>
        <v>0</v>
      </c>
      <c r="AF29" s="359">
        <f t="shared" ca="1" si="11"/>
        <v>0</v>
      </c>
      <c r="AG29" s="359">
        <f t="shared" ca="1" si="12"/>
        <v>0</v>
      </c>
      <c r="AH29" s="359">
        <f t="shared" ca="1" si="63"/>
        <v>0</v>
      </c>
      <c r="AJ29" s="362">
        <f t="shared" ca="1" si="81"/>
        <v>140</v>
      </c>
      <c r="AK29" s="362">
        <v>21</v>
      </c>
      <c r="AL29" s="371">
        <f t="shared" ca="1" si="82"/>
        <v>0</v>
      </c>
      <c r="AM29" s="359">
        <f t="shared" ca="1" si="13"/>
        <v>0</v>
      </c>
      <c r="AN29" s="359">
        <f t="shared" ca="1" si="14"/>
        <v>0</v>
      </c>
      <c r="AO29" s="359">
        <f t="shared" ca="1" si="15"/>
        <v>0</v>
      </c>
      <c r="AP29" s="359">
        <f t="shared" ca="1" si="16"/>
        <v>0</v>
      </c>
      <c r="AQ29" s="359">
        <f t="shared" ca="1" si="64"/>
        <v>0</v>
      </c>
      <c r="AS29" s="362">
        <f t="shared" ca="1" si="83"/>
        <v>140</v>
      </c>
      <c r="AT29" s="362">
        <v>21</v>
      </c>
      <c r="AU29" s="371">
        <f t="shared" ca="1" si="84"/>
        <v>0</v>
      </c>
      <c r="AV29" s="359">
        <f t="shared" ca="1" si="17"/>
        <v>0</v>
      </c>
      <c r="AW29" s="359">
        <f t="shared" ca="1" si="18"/>
        <v>0</v>
      </c>
      <c r="AX29" s="359">
        <f t="shared" ca="1" si="19"/>
        <v>0</v>
      </c>
      <c r="AY29" s="359">
        <f t="shared" ca="1" si="20"/>
        <v>0</v>
      </c>
      <c r="AZ29" s="359">
        <f t="shared" ca="1" si="65"/>
        <v>0</v>
      </c>
      <c r="BB29" s="362">
        <f t="shared" ca="1" si="85"/>
        <v>140</v>
      </c>
      <c r="BC29" s="362">
        <v>21</v>
      </c>
      <c r="BD29" s="371">
        <f t="shared" ca="1" si="86"/>
        <v>0</v>
      </c>
      <c r="BE29" s="359">
        <f t="shared" ca="1" si="21"/>
        <v>0</v>
      </c>
      <c r="BF29" s="359">
        <f t="shared" ca="1" si="22"/>
        <v>0</v>
      </c>
      <c r="BG29" s="359">
        <f t="shared" ca="1" si="23"/>
        <v>0</v>
      </c>
      <c r="BH29" s="359">
        <f t="shared" ca="1" si="24"/>
        <v>0</v>
      </c>
      <c r="BI29" s="359">
        <f t="shared" ca="1" si="66"/>
        <v>0</v>
      </c>
      <c r="BK29" s="362">
        <f t="shared" ca="1" si="87"/>
        <v>140</v>
      </c>
      <c r="BL29" s="362">
        <v>21</v>
      </c>
      <c r="BM29" s="371">
        <f t="shared" ca="1" si="88"/>
        <v>0</v>
      </c>
      <c r="BN29" s="359">
        <f t="shared" ca="1" si="25"/>
        <v>0</v>
      </c>
      <c r="BO29" s="359">
        <f t="shared" ca="1" si="26"/>
        <v>0</v>
      </c>
      <c r="BP29" s="359">
        <f t="shared" ca="1" si="27"/>
        <v>0</v>
      </c>
      <c r="BQ29" s="359">
        <f t="shared" ca="1" si="28"/>
        <v>0</v>
      </c>
      <c r="BR29" s="359">
        <f t="shared" ca="1" si="67"/>
        <v>0</v>
      </c>
      <c r="BT29" s="362">
        <f t="shared" ca="1" si="89"/>
        <v>140</v>
      </c>
      <c r="BU29" s="362">
        <v>21</v>
      </c>
      <c r="BV29" s="371">
        <f t="shared" ca="1" si="90"/>
        <v>0</v>
      </c>
      <c r="BW29" s="359">
        <f t="shared" ca="1" si="29"/>
        <v>0</v>
      </c>
      <c r="BX29" s="359">
        <f t="shared" ca="1" si="30"/>
        <v>0</v>
      </c>
      <c r="BY29" s="359">
        <f t="shared" ca="1" si="31"/>
        <v>0</v>
      </c>
      <c r="BZ29" s="359">
        <f t="shared" ca="1" si="32"/>
        <v>0</v>
      </c>
      <c r="CA29" s="359">
        <f t="shared" ca="1" si="68"/>
        <v>0</v>
      </c>
      <c r="CC29" s="362">
        <f t="shared" ca="1" si="91"/>
        <v>140</v>
      </c>
      <c r="CD29" s="362">
        <v>21</v>
      </c>
      <c r="CE29" s="371">
        <f t="shared" ca="1" si="92"/>
        <v>0</v>
      </c>
      <c r="CF29" s="359">
        <f t="shared" ca="1" si="33"/>
        <v>0</v>
      </c>
      <c r="CG29" s="359">
        <f t="shared" ca="1" si="34"/>
        <v>0</v>
      </c>
      <c r="CH29" s="359">
        <f t="shared" ca="1" si="35"/>
        <v>0</v>
      </c>
      <c r="CI29" s="359">
        <f t="shared" ca="1" si="36"/>
        <v>0</v>
      </c>
      <c r="CJ29" s="359">
        <f t="shared" ca="1" si="69"/>
        <v>0</v>
      </c>
      <c r="CL29" s="362">
        <f t="shared" ca="1" si="93"/>
        <v>140</v>
      </c>
      <c r="CM29" s="362">
        <v>21</v>
      </c>
      <c r="CN29" s="371">
        <f t="shared" ca="1" si="94"/>
        <v>0</v>
      </c>
      <c r="CO29" s="359">
        <f t="shared" ca="1" si="37"/>
        <v>0</v>
      </c>
      <c r="CP29" s="359">
        <f t="shared" ca="1" si="38"/>
        <v>0</v>
      </c>
      <c r="CQ29" s="359">
        <f t="shared" ca="1" si="39"/>
        <v>0</v>
      </c>
      <c r="CR29" s="359">
        <f t="shared" ca="1" si="40"/>
        <v>0</v>
      </c>
      <c r="CS29" s="359">
        <f t="shared" ca="1" si="70"/>
        <v>0</v>
      </c>
      <c r="CU29" s="362">
        <f t="shared" ca="1" si="95"/>
        <v>140</v>
      </c>
      <c r="CV29" s="362">
        <v>21</v>
      </c>
      <c r="CW29" s="371">
        <f t="shared" ca="1" si="96"/>
        <v>0</v>
      </c>
      <c r="CX29" s="359">
        <f t="shared" ca="1" si="41"/>
        <v>0</v>
      </c>
      <c r="CY29" s="359">
        <f t="shared" ca="1" si="42"/>
        <v>0</v>
      </c>
      <c r="CZ29" s="359">
        <f t="shared" ca="1" si="43"/>
        <v>0</v>
      </c>
      <c r="DA29" s="359">
        <f t="shared" ca="1" si="44"/>
        <v>0</v>
      </c>
      <c r="DB29" s="359">
        <f t="shared" ca="1" si="71"/>
        <v>0</v>
      </c>
      <c r="DD29" s="362">
        <f t="shared" ca="1" si="97"/>
        <v>140</v>
      </c>
      <c r="DE29" s="362">
        <v>21</v>
      </c>
      <c r="DF29" s="371">
        <f t="shared" ca="1" si="98"/>
        <v>0</v>
      </c>
      <c r="DG29" s="359">
        <f t="shared" ca="1" si="45"/>
        <v>0</v>
      </c>
      <c r="DH29" s="359">
        <f t="shared" ca="1" si="46"/>
        <v>0</v>
      </c>
      <c r="DI29" s="359">
        <f t="shared" ca="1" si="47"/>
        <v>0</v>
      </c>
      <c r="DJ29" s="359">
        <f t="shared" ca="1" si="48"/>
        <v>0</v>
      </c>
      <c r="DK29" s="359">
        <f t="shared" ca="1" si="72"/>
        <v>0</v>
      </c>
      <c r="DM29" s="362">
        <f t="shared" ca="1" si="99"/>
        <v>140</v>
      </c>
      <c r="DN29" s="362">
        <v>21</v>
      </c>
      <c r="DO29" s="371">
        <f t="shared" ca="1" si="100"/>
        <v>0</v>
      </c>
      <c r="DP29" s="359">
        <f t="shared" ca="1" si="49"/>
        <v>0</v>
      </c>
      <c r="DQ29" s="359">
        <f t="shared" ca="1" si="50"/>
        <v>0</v>
      </c>
      <c r="DR29" s="359">
        <f t="shared" ca="1" si="51"/>
        <v>0</v>
      </c>
      <c r="DS29" s="359">
        <f t="shared" ca="1" si="52"/>
        <v>0</v>
      </c>
      <c r="DT29" s="359">
        <f t="shared" ca="1" si="73"/>
        <v>0</v>
      </c>
      <c r="DV29" s="362">
        <f t="shared" ca="1" si="101"/>
        <v>140</v>
      </c>
      <c r="DW29" s="362">
        <v>21</v>
      </c>
      <c r="DX29" s="371">
        <f t="shared" ca="1" si="102"/>
        <v>0</v>
      </c>
      <c r="DY29" s="359">
        <f t="shared" ca="1" si="53"/>
        <v>0</v>
      </c>
      <c r="DZ29" s="359">
        <f t="shared" ca="1" si="54"/>
        <v>0</v>
      </c>
      <c r="EA29" s="359">
        <f t="shared" ca="1" si="55"/>
        <v>0</v>
      </c>
      <c r="EB29" s="359">
        <f t="shared" ca="1" si="56"/>
        <v>0</v>
      </c>
      <c r="EC29" s="359">
        <f t="shared" ca="1" si="74"/>
        <v>0</v>
      </c>
      <c r="EE29" s="362">
        <f t="shared" ca="1" si="103"/>
        <v>140</v>
      </c>
      <c r="EF29" s="362">
        <v>21</v>
      </c>
      <c r="EG29" s="371">
        <f t="shared" ca="1" si="104"/>
        <v>0</v>
      </c>
      <c r="EH29" s="359">
        <f t="shared" ca="1" si="57"/>
        <v>0</v>
      </c>
      <c r="EI29" s="359">
        <f t="shared" ca="1" si="58"/>
        <v>0</v>
      </c>
      <c r="EJ29" s="359">
        <f t="shared" ca="1" si="59"/>
        <v>0</v>
      </c>
      <c r="EK29" s="359">
        <f t="shared" ca="1" si="60"/>
        <v>0</v>
      </c>
      <c r="EL29" s="359">
        <f t="shared" ca="1" si="75"/>
        <v>0</v>
      </c>
    </row>
    <row r="30" spans="6:142" x14ac:dyDescent="0.35">
      <c r="F30" s="372">
        <f>IFERROR(INDEX('Inflation Rates'!$A$16:$H$138,MATCH('IRA Traditional'!$H30,'Inflation Rates'!$A$16:$A$138,0),8)/INDEX('Inflation Rates'!$A$16:$H$138,MATCH('IRA Traditional'!$H30,'Inflation Rates'!$A$16:$A$138,0)-1,8)-1,F29)</f>
        <v>2.0000000000000018E-2</v>
      </c>
      <c r="G30" s="372">
        <f>IFERROR(INDEX('Inflation Rates'!$A$16:$H$138,MATCH('IRA Traditional'!$H30,'Inflation Rates'!$A$16:$A$138,0),6)/INDEX('Inflation Rates'!$A$16:$H$138,MATCH('IRA Traditional'!$H30,'Inflation Rates'!$A$16:$A$138,0)-1,6)-1,G29)</f>
        <v>2.0999999999999908E-2</v>
      </c>
      <c r="H30" s="362">
        <v>2041</v>
      </c>
      <c r="I30" s="362">
        <f t="shared" ca="1" si="107"/>
        <v>141</v>
      </c>
      <c r="J30" s="362">
        <v>22</v>
      </c>
      <c r="K30" s="371">
        <f t="shared" ca="1" si="106"/>
        <v>0</v>
      </c>
      <c r="L30" s="359">
        <f t="shared" ca="1" si="2"/>
        <v>0</v>
      </c>
      <c r="M30" s="359">
        <f t="shared" ca="1" si="3"/>
        <v>0</v>
      </c>
      <c r="N30" s="359">
        <f t="shared" ca="1" si="4"/>
        <v>0</v>
      </c>
      <c r="O30" s="359">
        <f t="shared" ca="1" si="61"/>
        <v>0</v>
      </c>
      <c r="P30" s="359">
        <f t="shared" ca="1" si="76"/>
        <v>0</v>
      </c>
      <c r="Q30" s="359"/>
      <c r="R30" s="362">
        <f t="shared" ca="1" si="77"/>
        <v>141</v>
      </c>
      <c r="S30" s="362">
        <v>22</v>
      </c>
      <c r="T30" s="371">
        <f t="shared" ca="1" si="78"/>
        <v>0</v>
      </c>
      <c r="U30" s="359">
        <f t="shared" ca="1" si="5"/>
        <v>0</v>
      </c>
      <c r="V30" s="359">
        <f t="shared" ca="1" si="6"/>
        <v>0</v>
      </c>
      <c r="W30" s="359">
        <f t="shared" ca="1" si="7"/>
        <v>0</v>
      </c>
      <c r="X30" s="359">
        <f t="shared" ca="1" si="8"/>
        <v>0</v>
      </c>
      <c r="Y30" s="359">
        <f t="shared" ca="1" si="62"/>
        <v>0</v>
      </c>
      <c r="AA30" s="362">
        <f t="shared" ca="1" si="79"/>
        <v>141</v>
      </c>
      <c r="AB30" s="362">
        <v>22</v>
      </c>
      <c r="AC30" s="371">
        <f t="shared" ca="1" si="80"/>
        <v>0</v>
      </c>
      <c r="AD30" s="359">
        <f t="shared" ca="1" si="9"/>
        <v>0</v>
      </c>
      <c r="AE30" s="359">
        <f t="shared" ca="1" si="10"/>
        <v>0</v>
      </c>
      <c r="AF30" s="359">
        <f t="shared" ca="1" si="11"/>
        <v>0</v>
      </c>
      <c r="AG30" s="359">
        <f t="shared" ca="1" si="12"/>
        <v>0</v>
      </c>
      <c r="AH30" s="359">
        <f t="shared" ca="1" si="63"/>
        <v>0</v>
      </c>
      <c r="AJ30" s="362">
        <f t="shared" ca="1" si="81"/>
        <v>141</v>
      </c>
      <c r="AK30" s="362">
        <v>22</v>
      </c>
      <c r="AL30" s="371">
        <f t="shared" ca="1" si="82"/>
        <v>0</v>
      </c>
      <c r="AM30" s="359">
        <f t="shared" ca="1" si="13"/>
        <v>0</v>
      </c>
      <c r="AN30" s="359">
        <f t="shared" ca="1" si="14"/>
        <v>0</v>
      </c>
      <c r="AO30" s="359">
        <f t="shared" ca="1" si="15"/>
        <v>0</v>
      </c>
      <c r="AP30" s="359">
        <f t="shared" ca="1" si="16"/>
        <v>0</v>
      </c>
      <c r="AQ30" s="359">
        <f t="shared" ca="1" si="64"/>
        <v>0</v>
      </c>
      <c r="AS30" s="362">
        <f t="shared" ca="1" si="83"/>
        <v>141</v>
      </c>
      <c r="AT30" s="362">
        <v>22</v>
      </c>
      <c r="AU30" s="371">
        <f t="shared" ca="1" si="84"/>
        <v>0</v>
      </c>
      <c r="AV30" s="359">
        <f t="shared" ca="1" si="17"/>
        <v>0</v>
      </c>
      <c r="AW30" s="359">
        <f t="shared" ca="1" si="18"/>
        <v>0</v>
      </c>
      <c r="AX30" s="359">
        <f t="shared" ca="1" si="19"/>
        <v>0</v>
      </c>
      <c r="AY30" s="359">
        <f t="shared" ca="1" si="20"/>
        <v>0</v>
      </c>
      <c r="AZ30" s="359">
        <f t="shared" ca="1" si="65"/>
        <v>0</v>
      </c>
      <c r="BB30" s="362">
        <f t="shared" ca="1" si="85"/>
        <v>141</v>
      </c>
      <c r="BC30" s="362">
        <v>22</v>
      </c>
      <c r="BD30" s="371">
        <f t="shared" ca="1" si="86"/>
        <v>0</v>
      </c>
      <c r="BE30" s="359">
        <f t="shared" ca="1" si="21"/>
        <v>0</v>
      </c>
      <c r="BF30" s="359">
        <f t="shared" ca="1" si="22"/>
        <v>0</v>
      </c>
      <c r="BG30" s="359">
        <f t="shared" ca="1" si="23"/>
        <v>0</v>
      </c>
      <c r="BH30" s="359">
        <f t="shared" ca="1" si="24"/>
        <v>0</v>
      </c>
      <c r="BI30" s="359">
        <f t="shared" ca="1" si="66"/>
        <v>0</v>
      </c>
      <c r="BK30" s="362">
        <f t="shared" ca="1" si="87"/>
        <v>141</v>
      </c>
      <c r="BL30" s="362">
        <v>22</v>
      </c>
      <c r="BM30" s="371">
        <f t="shared" ca="1" si="88"/>
        <v>0</v>
      </c>
      <c r="BN30" s="359">
        <f t="shared" ca="1" si="25"/>
        <v>0</v>
      </c>
      <c r="BO30" s="359">
        <f t="shared" ca="1" si="26"/>
        <v>0</v>
      </c>
      <c r="BP30" s="359">
        <f t="shared" ca="1" si="27"/>
        <v>0</v>
      </c>
      <c r="BQ30" s="359">
        <f t="shared" ca="1" si="28"/>
        <v>0</v>
      </c>
      <c r="BR30" s="359">
        <f t="shared" ca="1" si="67"/>
        <v>0</v>
      </c>
      <c r="BT30" s="362">
        <f t="shared" ca="1" si="89"/>
        <v>141</v>
      </c>
      <c r="BU30" s="362">
        <v>22</v>
      </c>
      <c r="BV30" s="371">
        <f t="shared" ca="1" si="90"/>
        <v>0</v>
      </c>
      <c r="BW30" s="359">
        <f t="shared" ca="1" si="29"/>
        <v>0</v>
      </c>
      <c r="BX30" s="359">
        <f t="shared" ca="1" si="30"/>
        <v>0</v>
      </c>
      <c r="BY30" s="359">
        <f t="shared" ca="1" si="31"/>
        <v>0</v>
      </c>
      <c r="BZ30" s="359">
        <f t="shared" ca="1" si="32"/>
        <v>0</v>
      </c>
      <c r="CA30" s="359">
        <f t="shared" ca="1" si="68"/>
        <v>0</v>
      </c>
      <c r="CC30" s="362">
        <f t="shared" ca="1" si="91"/>
        <v>141</v>
      </c>
      <c r="CD30" s="362">
        <v>22</v>
      </c>
      <c r="CE30" s="371">
        <f t="shared" ca="1" si="92"/>
        <v>0</v>
      </c>
      <c r="CF30" s="359">
        <f t="shared" ca="1" si="33"/>
        <v>0</v>
      </c>
      <c r="CG30" s="359">
        <f t="shared" ca="1" si="34"/>
        <v>0</v>
      </c>
      <c r="CH30" s="359">
        <f t="shared" ca="1" si="35"/>
        <v>0</v>
      </c>
      <c r="CI30" s="359">
        <f t="shared" ca="1" si="36"/>
        <v>0</v>
      </c>
      <c r="CJ30" s="359">
        <f t="shared" ca="1" si="69"/>
        <v>0</v>
      </c>
      <c r="CL30" s="362">
        <f t="shared" ca="1" si="93"/>
        <v>141</v>
      </c>
      <c r="CM30" s="362">
        <v>22</v>
      </c>
      <c r="CN30" s="371">
        <f t="shared" ca="1" si="94"/>
        <v>0</v>
      </c>
      <c r="CO30" s="359">
        <f t="shared" ca="1" si="37"/>
        <v>0</v>
      </c>
      <c r="CP30" s="359">
        <f t="shared" ca="1" si="38"/>
        <v>0</v>
      </c>
      <c r="CQ30" s="359">
        <f t="shared" ca="1" si="39"/>
        <v>0</v>
      </c>
      <c r="CR30" s="359">
        <f t="shared" ca="1" si="40"/>
        <v>0</v>
      </c>
      <c r="CS30" s="359">
        <f t="shared" ca="1" si="70"/>
        <v>0</v>
      </c>
      <c r="CU30" s="362">
        <f t="shared" ca="1" si="95"/>
        <v>141</v>
      </c>
      <c r="CV30" s="362">
        <v>22</v>
      </c>
      <c r="CW30" s="371">
        <f t="shared" ca="1" si="96"/>
        <v>0</v>
      </c>
      <c r="CX30" s="359">
        <f t="shared" ca="1" si="41"/>
        <v>0</v>
      </c>
      <c r="CY30" s="359">
        <f t="shared" ca="1" si="42"/>
        <v>0</v>
      </c>
      <c r="CZ30" s="359">
        <f t="shared" ca="1" si="43"/>
        <v>0</v>
      </c>
      <c r="DA30" s="359">
        <f t="shared" ca="1" si="44"/>
        <v>0</v>
      </c>
      <c r="DB30" s="359">
        <f t="shared" ca="1" si="71"/>
        <v>0</v>
      </c>
      <c r="DD30" s="362">
        <f t="shared" ca="1" si="97"/>
        <v>141</v>
      </c>
      <c r="DE30" s="362">
        <v>22</v>
      </c>
      <c r="DF30" s="371">
        <f t="shared" ca="1" si="98"/>
        <v>0</v>
      </c>
      <c r="DG30" s="359">
        <f t="shared" ca="1" si="45"/>
        <v>0</v>
      </c>
      <c r="DH30" s="359">
        <f t="shared" ca="1" si="46"/>
        <v>0</v>
      </c>
      <c r="DI30" s="359">
        <f t="shared" ca="1" si="47"/>
        <v>0</v>
      </c>
      <c r="DJ30" s="359">
        <f t="shared" ca="1" si="48"/>
        <v>0</v>
      </c>
      <c r="DK30" s="359">
        <f t="shared" ca="1" si="72"/>
        <v>0</v>
      </c>
      <c r="DM30" s="362">
        <f t="shared" ca="1" si="99"/>
        <v>141</v>
      </c>
      <c r="DN30" s="362">
        <v>22</v>
      </c>
      <c r="DO30" s="371">
        <f t="shared" ca="1" si="100"/>
        <v>0</v>
      </c>
      <c r="DP30" s="359">
        <f t="shared" ca="1" si="49"/>
        <v>0</v>
      </c>
      <c r="DQ30" s="359">
        <f t="shared" ca="1" si="50"/>
        <v>0</v>
      </c>
      <c r="DR30" s="359">
        <f t="shared" ca="1" si="51"/>
        <v>0</v>
      </c>
      <c r="DS30" s="359">
        <f t="shared" ca="1" si="52"/>
        <v>0</v>
      </c>
      <c r="DT30" s="359">
        <f t="shared" ca="1" si="73"/>
        <v>0</v>
      </c>
      <c r="DV30" s="362">
        <f t="shared" ca="1" si="101"/>
        <v>141</v>
      </c>
      <c r="DW30" s="362">
        <v>22</v>
      </c>
      <c r="DX30" s="371">
        <f t="shared" ca="1" si="102"/>
        <v>0</v>
      </c>
      <c r="DY30" s="359">
        <f t="shared" ca="1" si="53"/>
        <v>0</v>
      </c>
      <c r="DZ30" s="359">
        <f t="shared" ca="1" si="54"/>
        <v>0</v>
      </c>
      <c r="EA30" s="359">
        <f t="shared" ca="1" si="55"/>
        <v>0</v>
      </c>
      <c r="EB30" s="359">
        <f t="shared" ca="1" si="56"/>
        <v>0</v>
      </c>
      <c r="EC30" s="359">
        <f t="shared" ca="1" si="74"/>
        <v>0</v>
      </c>
      <c r="EE30" s="362">
        <f t="shared" ca="1" si="103"/>
        <v>141</v>
      </c>
      <c r="EF30" s="362">
        <v>22</v>
      </c>
      <c r="EG30" s="371">
        <f t="shared" ca="1" si="104"/>
        <v>0</v>
      </c>
      <c r="EH30" s="359">
        <f t="shared" ca="1" si="57"/>
        <v>0</v>
      </c>
      <c r="EI30" s="359">
        <f t="shared" ca="1" si="58"/>
        <v>0</v>
      </c>
      <c r="EJ30" s="359">
        <f t="shared" ca="1" si="59"/>
        <v>0</v>
      </c>
      <c r="EK30" s="359">
        <f t="shared" ca="1" si="60"/>
        <v>0</v>
      </c>
      <c r="EL30" s="359">
        <f t="shared" ca="1" si="75"/>
        <v>0</v>
      </c>
    </row>
    <row r="31" spans="6:142" x14ac:dyDescent="0.35">
      <c r="F31" s="372">
        <f>IFERROR(INDEX('Inflation Rates'!$A$16:$H$138,MATCH('IRA Traditional'!$H31,'Inflation Rates'!$A$16:$A$138,0),8)/INDEX('Inflation Rates'!$A$16:$H$138,MATCH('IRA Traditional'!$H31,'Inflation Rates'!$A$16:$A$138,0)-1,8)-1,F30)</f>
        <v>2.0000000000000018E-2</v>
      </c>
      <c r="G31" s="372">
        <f>IFERROR(INDEX('Inflation Rates'!$A$16:$H$138,MATCH('IRA Traditional'!$H31,'Inflation Rates'!$A$16:$A$138,0),6)/INDEX('Inflation Rates'!$A$16:$H$138,MATCH('IRA Traditional'!$H31,'Inflation Rates'!$A$16:$A$138,0)-1,6)-1,G30)</f>
        <v>2.0999999999999908E-2</v>
      </c>
      <c r="H31" s="362">
        <v>2042</v>
      </c>
      <c r="I31" s="362">
        <f t="shared" ca="1" si="107"/>
        <v>142</v>
      </c>
      <c r="J31" s="362">
        <v>23</v>
      </c>
      <c r="K31" s="371">
        <f t="shared" ca="1" si="106"/>
        <v>0</v>
      </c>
      <c r="L31" s="359">
        <f t="shared" ca="1" si="2"/>
        <v>0</v>
      </c>
      <c r="M31" s="359">
        <f t="shared" ca="1" si="3"/>
        <v>0</v>
      </c>
      <c r="N31" s="359">
        <f t="shared" ca="1" si="4"/>
        <v>0</v>
      </c>
      <c r="O31" s="359">
        <f t="shared" ca="1" si="61"/>
        <v>0</v>
      </c>
      <c r="P31" s="359">
        <f t="shared" ca="1" si="76"/>
        <v>0</v>
      </c>
      <c r="Q31" s="359"/>
      <c r="R31" s="362">
        <f t="shared" ca="1" si="77"/>
        <v>142</v>
      </c>
      <c r="S31" s="362">
        <v>23</v>
      </c>
      <c r="T31" s="371">
        <f t="shared" ca="1" si="78"/>
        <v>0</v>
      </c>
      <c r="U31" s="359">
        <f t="shared" ca="1" si="5"/>
        <v>0</v>
      </c>
      <c r="V31" s="359">
        <f t="shared" ca="1" si="6"/>
        <v>0</v>
      </c>
      <c r="W31" s="359">
        <f t="shared" ca="1" si="7"/>
        <v>0</v>
      </c>
      <c r="X31" s="359">
        <f t="shared" ca="1" si="8"/>
        <v>0</v>
      </c>
      <c r="Y31" s="359">
        <f t="shared" ca="1" si="62"/>
        <v>0</v>
      </c>
      <c r="AA31" s="362">
        <f t="shared" ca="1" si="79"/>
        <v>142</v>
      </c>
      <c r="AB31" s="362">
        <v>23</v>
      </c>
      <c r="AC31" s="371">
        <f t="shared" ca="1" si="80"/>
        <v>0</v>
      </c>
      <c r="AD31" s="359">
        <f t="shared" ca="1" si="9"/>
        <v>0</v>
      </c>
      <c r="AE31" s="359">
        <f t="shared" ca="1" si="10"/>
        <v>0</v>
      </c>
      <c r="AF31" s="359">
        <f t="shared" ca="1" si="11"/>
        <v>0</v>
      </c>
      <c r="AG31" s="359">
        <f t="shared" ca="1" si="12"/>
        <v>0</v>
      </c>
      <c r="AH31" s="359">
        <f t="shared" ca="1" si="63"/>
        <v>0</v>
      </c>
      <c r="AJ31" s="362">
        <f t="shared" ca="1" si="81"/>
        <v>142</v>
      </c>
      <c r="AK31" s="362">
        <v>23</v>
      </c>
      <c r="AL31" s="371">
        <f t="shared" ca="1" si="82"/>
        <v>0</v>
      </c>
      <c r="AM31" s="359">
        <f t="shared" ca="1" si="13"/>
        <v>0</v>
      </c>
      <c r="AN31" s="359">
        <f t="shared" ca="1" si="14"/>
        <v>0</v>
      </c>
      <c r="AO31" s="359">
        <f t="shared" ca="1" si="15"/>
        <v>0</v>
      </c>
      <c r="AP31" s="359">
        <f t="shared" ca="1" si="16"/>
        <v>0</v>
      </c>
      <c r="AQ31" s="359">
        <f t="shared" ca="1" si="64"/>
        <v>0</v>
      </c>
      <c r="AS31" s="362">
        <f t="shared" ca="1" si="83"/>
        <v>142</v>
      </c>
      <c r="AT31" s="362">
        <v>23</v>
      </c>
      <c r="AU31" s="371">
        <f t="shared" ca="1" si="84"/>
        <v>0</v>
      </c>
      <c r="AV31" s="359">
        <f t="shared" ca="1" si="17"/>
        <v>0</v>
      </c>
      <c r="AW31" s="359">
        <f t="shared" ca="1" si="18"/>
        <v>0</v>
      </c>
      <c r="AX31" s="359">
        <f t="shared" ca="1" si="19"/>
        <v>0</v>
      </c>
      <c r="AY31" s="359">
        <f t="shared" ca="1" si="20"/>
        <v>0</v>
      </c>
      <c r="AZ31" s="359">
        <f t="shared" ca="1" si="65"/>
        <v>0</v>
      </c>
      <c r="BB31" s="362">
        <f t="shared" ca="1" si="85"/>
        <v>142</v>
      </c>
      <c r="BC31" s="362">
        <v>23</v>
      </c>
      <c r="BD31" s="371">
        <f t="shared" ca="1" si="86"/>
        <v>0</v>
      </c>
      <c r="BE31" s="359">
        <f t="shared" ca="1" si="21"/>
        <v>0</v>
      </c>
      <c r="BF31" s="359">
        <f t="shared" ca="1" si="22"/>
        <v>0</v>
      </c>
      <c r="BG31" s="359">
        <f t="shared" ca="1" si="23"/>
        <v>0</v>
      </c>
      <c r="BH31" s="359">
        <f t="shared" ca="1" si="24"/>
        <v>0</v>
      </c>
      <c r="BI31" s="359">
        <f t="shared" ca="1" si="66"/>
        <v>0</v>
      </c>
      <c r="BK31" s="362">
        <f t="shared" ca="1" si="87"/>
        <v>142</v>
      </c>
      <c r="BL31" s="362">
        <v>23</v>
      </c>
      <c r="BM31" s="371">
        <f t="shared" ca="1" si="88"/>
        <v>0</v>
      </c>
      <c r="BN31" s="359">
        <f t="shared" ca="1" si="25"/>
        <v>0</v>
      </c>
      <c r="BO31" s="359">
        <f t="shared" ca="1" si="26"/>
        <v>0</v>
      </c>
      <c r="BP31" s="359">
        <f t="shared" ca="1" si="27"/>
        <v>0</v>
      </c>
      <c r="BQ31" s="359">
        <f t="shared" ca="1" si="28"/>
        <v>0</v>
      </c>
      <c r="BR31" s="359">
        <f t="shared" ca="1" si="67"/>
        <v>0</v>
      </c>
      <c r="BT31" s="362">
        <f t="shared" ca="1" si="89"/>
        <v>142</v>
      </c>
      <c r="BU31" s="362">
        <v>23</v>
      </c>
      <c r="BV31" s="371">
        <f t="shared" ca="1" si="90"/>
        <v>0</v>
      </c>
      <c r="BW31" s="359">
        <f t="shared" ca="1" si="29"/>
        <v>0</v>
      </c>
      <c r="BX31" s="359">
        <f t="shared" ca="1" si="30"/>
        <v>0</v>
      </c>
      <c r="BY31" s="359">
        <f t="shared" ca="1" si="31"/>
        <v>0</v>
      </c>
      <c r="BZ31" s="359">
        <f t="shared" ca="1" si="32"/>
        <v>0</v>
      </c>
      <c r="CA31" s="359">
        <f t="shared" ca="1" si="68"/>
        <v>0</v>
      </c>
      <c r="CC31" s="362">
        <f t="shared" ca="1" si="91"/>
        <v>142</v>
      </c>
      <c r="CD31" s="362">
        <v>23</v>
      </c>
      <c r="CE31" s="371">
        <f t="shared" ca="1" si="92"/>
        <v>0</v>
      </c>
      <c r="CF31" s="359">
        <f t="shared" ca="1" si="33"/>
        <v>0</v>
      </c>
      <c r="CG31" s="359">
        <f t="shared" ca="1" si="34"/>
        <v>0</v>
      </c>
      <c r="CH31" s="359">
        <f t="shared" ca="1" si="35"/>
        <v>0</v>
      </c>
      <c r="CI31" s="359">
        <f t="shared" ca="1" si="36"/>
        <v>0</v>
      </c>
      <c r="CJ31" s="359">
        <f t="shared" ca="1" si="69"/>
        <v>0</v>
      </c>
      <c r="CL31" s="362">
        <f t="shared" ca="1" si="93"/>
        <v>142</v>
      </c>
      <c r="CM31" s="362">
        <v>23</v>
      </c>
      <c r="CN31" s="371">
        <f t="shared" ca="1" si="94"/>
        <v>0</v>
      </c>
      <c r="CO31" s="359">
        <f t="shared" ca="1" si="37"/>
        <v>0</v>
      </c>
      <c r="CP31" s="359">
        <f t="shared" ca="1" si="38"/>
        <v>0</v>
      </c>
      <c r="CQ31" s="359">
        <f t="shared" ca="1" si="39"/>
        <v>0</v>
      </c>
      <c r="CR31" s="359">
        <f t="shared" ca="1" si="40"/>
        <v>0</v>
      </c>
      <c r="CS31" s="359">
        <f t="shared" ca="1" si="70"/>
        <v>0</v>
      </c>
      <c r="CU31" s="362">
        <f t="shared" ca="1" si="95"/>
        <v>142</v>
      </c>
      <c r="CV31" s="362">
        <v>23</v>
      </c>
      <c r="CW31" s="371">
        <f t="shared" ca="1" si="96"/>
        <v>0</v>
      </c>
      <c r="CX31" s="359">
        <f t="shared" ca="1" si="41"/>
        <v>0</v>
      </c>
      <c r="CY31" s="359">
        <f t="shared" ca="1" si="42"/>
        <v>0</v>
      </c>
      <c r="CZ31" s="359">
        <f t="shared" ca="1" si="43"/>
        <v>0</v>
      </c>
      <c r="DA31" s="359">
        <f t="shared" ca="1" si="44"/>
        <v>0</v>
      </c>
      <c r="DB31" s="359">
        <f t="shared" ca="1" si="71"/>
        <v>0</v>
      </c>
      <c r="DD31" s="362">
        <f t="shared" ca="1" si="97"/>
        <v>142</v>
      </c>
      <c r="DE31" s="362">
        <v>23</v>
      </c>
      <c r="DF31" s="371">
        <f t="shared" ca="1" si="98"/>
        <v>0</v>
      </c>
      <c r="DG31" s="359">
        <f t="shared" ca="1" si="45"/>
        <v>0</v>
      </c>
      <c r="DH31" s="359">
        <f t="shared" ca="1" si="46"/>
        <v>0</v>
      </c>
      <c r="DI31" s="359">
        <f t="shared" ca="1" si="47"/>
        <v>0</v>
      </c>
      <c r="DJ31" s="359">
        <f t="shared" ca="1" si="48"/>
        <v>0</v>
      </c>
      <c r="DK31" s="359">
        <f t="shared" ca="1" si="72"/>
        <v>0</v>
      </c>
      <c r="DM31" s="362">
        <f t="shared" ca="1" si="99"/>
        <v>142</v>
      </c>
      <c r="DN31" s="362">
        <v>23</v>
      </c>
      <c r="DO31" s="371">
        <f t="shared" ca="1" si="100"/>
        <v>0</v>
      </c>
      <c r="DP31" s="359">
        <f t="shared" ca="1" si="49"/>
        <v>0</v>
      </c>
      <c r="DQ31" s="359">
        <f t="shared" ca="1" si="50"/>
        <v>0</v>
      </c>
      <c r="DR31" s="359">
        <f t="shared" ca="1" si="51"/>
        <v>0</v>
      </c>
      <c r="DS31" s="359">
        <f t="shared" ca="1" si="52"/>
        <v>0</v>
      </c>
      <c r="DT31" s="359">
        <f t="shared" ca="1" si="73"/>
        <v>0</v>
      </c>
      <c r="DV31" s="362">
        <f t="shared" ca="1" si="101"/>
        <v>142</v>
      </c>
      <c r="DW31" s="362">
        <v>23</v>
      </c>
      <c r="DX31" s="371">
        <f t="shared" ca="1" si="102"/>
        <v>0</v>
      </c>
      <c r="DY31" s="359">
        <f t="shared" ca="1" si="53"/>
        <v>0</v>
      </c>
      <c r="DZ31" s="359">
        <f t="shared" ca="1" si="54"/>
        <v>0</v>
      </c>
      <c r="EA31" s="359">
        <f t="shared" ca="1" si="55"/>
        <v>0</v>
      </c>
      <c r="EB31" s="359">
        <f t="shared" ca="1" si="56"/>
        <v>0</v>
      </c>
      <c r="EC31" s="359">
        <f t="shared" ca="1" si="74"/>
        <v>0</v>
      </c>
      <c r="EE31" s="362">
        <f t="shared" ca="1" si="103"/>
        <v>142</v>
      </c>
      <c r="EF31" s="362">
        <v>23</v>
      </c>
      <c r="EG31" s="371">
        <f t="shared" ca="1" si="104"/>
        <v>0</v>
      </c>
      <c r="EH31" s="359">
        <f t="shared" ca="1" si="57"/>
        <v>0</v>
      </c>
      <c r="EI31" s="359">
        <f t="shared" ca="1" si="58"/>
        <v>0</v>
      </c>
      <c r="EJ31" s="359">
        <f t="shared" ca="1" si="59"/>
        <v>0</v>
      </c>
      <c r="EK31" s="359">
        <f t="shared" ca="1" si="60"/>
        <v>0</v>
      </c>
      <c r="EL31" s="359">
        <f t="shared" ca="1" si="75"/>
        <v>0</v>
      </c>
    </row>
    <row r="32" spans="6:142" x14ac:dyDescent="0.35">
      <c r="F32" s="372">
        <f>IFERROR(INDEX('Inflation Rates'!$A$16:$H$138,MATCH('IRA Traditional'!$H32,'Inflation Rates'!$A$16:$A$138,0),8)/INDEX('Inflation Rates'!$A$16:$H$138,MATCH('IRA Traditional'!$H32,'Inflation Rates'!$A$16:$A$138,0)-1,8)-1,F31)</f>
        <v>2.0000000000000018E-2</v>
      </c>
      <c r="G32" s="372">
        <f>IFERROR(INDEX('Inflation Rates'!$A$16:$H$138,MATCH('IRA Traditional'!$H32,'Inflation Rates'!$A$16:$A$138,0),6)/INDEX('Inflation Rates'!$A$16:$H$138,MATCH('IRA Traditional'!$H32,'Inflation Rates'!$A$16:$A$138,0)-1,6)-1,G31)</f>
        <v>2.0999999999999908E-2</v>
      </c>
      <c r="H32" s="362">
        <v>2043</v>
      </c>
      <c r="I32" s="362">
        <f t="shared" ca="1" si="107"/>
        <v>143</v>
      </c>
      <c r="J32" s="362">
        <v>24</v>
      </c>
      <c r="K32" s="371">
        <f t="shared" ca="1" si="106"/>
        <v>0</v>
      </c>
      <c r="L32" s="359">
        <f t="shared" ca="1" si="2"/>
        <v>0</v>
      </c>
      <c r="M32" s="359">
        <f t="shared" ca="1" si="3"/>
        <v>0</v>
      </c>
      <c r="N32" s="359">
        <f t="shared" ca="1" si="4"/>
        <v>0</v>
      </c>
      <c r="O32" s="359">
        <f t="shared" ca="1" si="61"/>
        <v>0</v>
      </c>
      <c r="P32" s="359">
        <f t="shared" ca="1" si="76"/>
        <v>0</v>
      </c>
      <c r="Q32" s="359"/>
      <c r="R32" s="362">
        <f t="shared" ca="1" si="77"/>
        <v>143</v>
      </c>
      <c r="S32" s="362">
        <v>24</v>
      </c>
      <c r="T32" s="371">
        <f t="shared" ca="1" si="78"/>
        <v>0</v>
      </c>
      <c r="U32" s="359">
        <f t="shared" ca="1" si="5"/>
        <v>0</v>
      </c>
      <c r="V32" s="359">
        <f t="shared" ca="1" si="6"/>
        <v>0</v>
      </c>
      <c r="W32" s="359">
        <f t="shared" ca="1" si="7"/>
        <v>0</v>
      </c>
      <c r="X32" s="359">
        <f t="shared" ca="1" si="8"/>
        <v>0</v>
      </c>
      <c r="Y32" s="359">
        <f t="shared" ca="1" si="62"/>
        <v>0</v>
      </c>
      <c r="AA32" s="362">
        <f t="shared" ca="1" si="79"/>
        <v>143</v>
      </c>
      <c r="AB32" s="362">
        <v>24</v>
      </c>
      <c r="AC32" s="371">
        <f t="shared" ca="1" si="80"/>
        <v>0</v>
      </c>
      <c r="AD32" s="359">
        <f t="shared" ca="1" si="9"/>
        <v>0</v>
      </c>
      <c r="AE32" s="359">
        <f t="shared" ca="1" si="10"/>
        <v>0</v>
      </c>
      <c r="AF32" s="359">
        <f t="shared" ca="1" si="11"/>
        <v>0</v>
      </c>
      <c r="AG32" s="359">
        <f t="shared" ca="1" si="12"/>
        <v>0</v>
      </c>
      <c r="AH32" s="359">
        <f t="shared" ca="1" si="63"/>
        <v>0</v>
      </c>
      <c r="AJ32" s="362">
        <f t="shared" ca="1" si="81"/>
        <v>143</v>
      </c>
      <c r="AK32" s="362">
        <v>24</v>
      </c>
      <c r="AL32" s="371">
        <f t="shared" ca="1" si="82"/>
        <v>0</v>
      </c>
      <c r="AM32" s="359">
        <f t="shared" ca="1" si="13"/>
        <v>0</v>
      </c>
      <c r="AN32" s="359">
        <f t="shared" ca="1" si="14"/>
        <v>0</v>
      </c>
      <c r="AO32" s="359">
        <f t="shared" ca="1" si="15"/>
        <v>0</v>
      </c>
      <c r="AP32" s="359">
        <f t="shared" ca="1" si="16"/>
        <v>0</v>
      </c>
      <c r="AQ32" s="359">
        <f t="shared" ca="1" si="64"/>
        <v>0</v>
      </c>
      <c r="AS32" s="362">
        <f t="shared" ca="1" si="83"/>
        <v>143</v>
      </c>
      <c r="AT32" s="362">
        <v>24</v>
      </c>
      <c r="AU32" s="371">
        <f t="shared" ca="1" si="84"/>
        <v>0</v>
      </c>
      <c r="AV32" s="359">
        <f t="shared" ca="1" si="17"/>
        <v>0</v>
      </c>
      <c r="AW32" s="359">
        <f t="shared" ca="1" si="18"/>
        <v>0</v>
      </c>
      <c r="AX32" s="359">
        <f t="shared" ca="1" si="19"/>
        <v>0</v>
      </c>
      <c r="AY32" s="359">
        <f t="shared" ca="1" si="20"/>
        <v>0</v>
      </c>
      <c r="AZ32" s="359">
        <f t="shared" ca="1" si="65"/>
        <v>0</v>
      </c>
      <c r="BB32" s="362">
        <f t="shared" ca="1" si="85"/>
        <v>143</v>
      </c>
      <c r="BC32" s="362">
        <v>24</v>
      </c>
      <c r="BD32" s="371">
        <f t="shared" ca="1" si="86"/>
        <v>0</v>
      </c>
      <c r="BE32" s="359">
        <f t="shared" ca="1" si="21"/>
        <v>0</v>
      </c>
      <c r="BF32" s="359">
        <f t="shared" ca="1" si="22"/>
        <v>0</v>
      </c>
      <c r="BG32" s="359">
        <f t="shared" ca="1" si="23"/>
        <v>0</v>
      </c>
      <c r="BH32" s="359">
        <f t="shared" ca="1" si="24"/>
        <v>0</v>
      </c>
      <c r="BI32" s="359">
        <f t="shared" ca="1" si="66"/>
        <v>0</v>
      </c>
      <c r="BK32" s="362">
        <f t="shared" ca="1" si="87"/>
        <v>143</v>
      </c>
      <c r="BL32" s="362">
        <v>24</v>
      </c>
      <c r="BM32" s="371">
        <f t="shared" ca="1" si="88"/>
        <v>0</v>
      </c>
      <c r="BN32" s="359">
        <f t="shared" ca="1" si="25"/>
        <v>0</v>
      </c>
      <c r="BO32" s="359">
        <f t="shared" ca="1" si="26"/>
        <v>0</v>
      </c>
      <c r="BP32" s="359">
        <f t="shared" ca="1" si="27"/>
        <v>0</v>
      </c>
      <c r="BQ32" s="359">
        <f t="shared" ca="1" si="28"/>
        <v>0</v>
      </c>
      <c r="BR32" s="359">
        <f t="shared" ca="1" si="67"/>
        <v>0</v>
      </c>
      <c r="BT32" s="362">
        <f t="shared" ca="1" si="89"/>
        <v>143</v>
      </c>
      <c r="BU32" s="362">
        <v>24</v>
      </c>
      <c r="BV32" s="371">
        <f t="shared" ca="1" si="90"/>
        <v>0</v>
      </c>
      <c r="BW32" s="359">
        <f t="shared" ca="1" si="29"/>
        <v>0</v>
      </c>
      <c r="BX32" s="359">
        <f t="shared" ca="1" si="30"/>
        <v>0</v>
      </c>
      <c r="BY32" s="359">
        <f t="shared" ca="1" si="31"/>
        <v>0</v>
      </c>
      <c r="BZ32" s="359">
        <f t="shared" ca="1" si="32"/>
        <v>0</v>
      </c>
      <c r="CA32" s="359">
        <f t="shared" ca="1" si="68"/>
        <v>0</v>
      </c>
      <c r="CC32" s="362">
        <f t="shared" ca="1" si="91"/>
        <v>143</v>
      </c>
      <c r="CD32" s="362">
        <v>24</v>
      </c>
      <c r="CE32" s="371">
        <f t="shared" ca="1" si="92"/>
        <v>0</v>
      </c>
      <c r="CF32" s="359">
        <f t="shared" ca="1" si="33"/>
        <v>0</v>
      </c>
      <c r="CG32" s="359">
        <f t="shared" ca="1" si="34"/>
        <v>0</v>
      </c>
      <c r="CH32" s="359">
        <f t="shared" ca="1" si="35"/>
        <v>0</v>
      </c>
      <c r="CI32" s="359">
        <f t="shared" ca="1" si="36"/>
        <v>0</v>
      </c>
      <c r="CJ32" s="359">
        <f t="shared" ca="1" si="69"/>
        <v>0</v>
      </c>
      <c r="CL32" s="362">
        <f t="shared" ca="1" si="93"/>
        <v>143</v>
      </c>
      <c r="CM32" s="362">
        <v>24</v>
      </c>
      <c r="CN32" s="371">
        <f t="shared" ca="1" si="94"/>
        <v>0</v>
      </c>
      <c r="CO32" s="359">
        <f t="shared" ca="1" si="37"/>
        <v>0</v>
      </c>
      <c r="CP32" s="359">
        <f t="shared" ca="1" si="38"/>
        <v>0</v>
      </c>
      <c r="CQ32" s="359">
        <f t="shared" ca="1" si="39"/>
        <v>0</v>
      </c>
      <c r="CR32" s="359">
        <f t="shared" ca="1" si="40"/>
        <v>0</v>
      </c>
      <c r="CS32" s="359">
        <f t="shared" ca="1" si="70"/>
        <v>0</v>
      </c>
      <c r="CU32" s="362">
        <f t="shared" ca="1" si="95"/>
        <v>143</v>
      </c>
      <c r="CV32" s="362">
        <v>24</v>
      </c>
      <c r="CW32" s="371">
        <f t="shared" ca="1" si="96"/>
        <v>0</v>
      </c>
      <c r="CX32" s="359">
        <f t="shared" ca="1" si="41"/>
        <v>0</v>
      </c>
      <c r="CY32" s="359">
        <f t="shared" ca="1" si="42"/>
        <v>0</v>
      </c>
      <c r="CZ32" s="359">
        <f t="shared" ca="1" si="43"/>
        <v>0</v>
      </c>
      <c r="DA32" s="359">
        <f t="shared" ca="1" si="44"/>
        <v>0</v>
      </c>
      <c r="DB32" s="359">
        <f t="shared" ca="1" si="71"/>
        <v>0</v>
      </c>
      <c r="DD32" s="362">
        <f t="shared" ca="1" si="97"/>
        <v>143</v>
      </c>
      <c r="DE32" s="362">
        <v>24</v>
      </c>
      <c r="DF32" s="371">
        <f t="shared" ca="1" si="98"/>
        <v>0</v>
      </c>
      <c r="DG32" s="359">
        <f t="shared" ca="1" si="45"/>
        <v>0</v>
      </c>
      <c r="DH32" s="359">
        <f t="shared" ca="1" si="46"/>
        <v>0</v>
      </c>
      <c r="DI32" s="359">
        <f t="shared" ca="1" si="47"/>
        <v>0</v>
      </c>
      <c r="DJ32" s="359">
        <f t="shared" ca="1" si="48"/>
        <v>0</v>
      </c>
      <c r="DK32" s="359">
        <f t="shared" ca="1" si="72"/>
        <v>0</v>
      </c>
      <c r="DM32" s="362">
        <f t="shared" ca="1" si="99"/>
        <v>143</v>
      </c>
      <c r="DN32" s="362">
        <v>24</v>
      </c>
      <c r="DO32" s="371">
        <f t="shared" ca="1" si="100"/>
        <v>0</v>
      </c>
      <c r="DP32" s="359">
        <f t="shared" ca="1" si="49"/>
        <v>0</v>
      </c>
      <c r="DQ32" s="359">
        <f t="shared" ca="1" si="50"/>
        <v>0</v>
      </c>
      <c r="DR32" s="359">
        <f t="shared" ca="1" si="51"/>
        <v>0</v>
      </c>
      <c r="DS32" s="359">
        <f t="shared" ca="1" si="52"/>
        <v>0</v>
      </c>
      <c r="DT32" s="359">
        <f t="shared" ca="1" si="73"/>
        <v>0</v>
      </c>
      <c r="DV32" s="362">
        <f t="shared" ca="1" si="101"/>
        <v>143</v>
      </c>
      <c r="DW32" s="362">
        <v>24</v>
      </c>
      <c r="DX32" s="371">
        <f t="shared" ca="1" si="102"/>
        <v>0</v>
      </c>
      <c r="DY32" s="359">
        <f t="shared" ca="1" si="53"/>
        <v>0</v>
      </c>
      <c r="DZ32" s="359">
        <f t="shared" ca="1" si="54"/>
        <v>0</v>
      </c>
      <c r="EA32" s="359">
        <f t="shared" ca="1" si="55"/>
        <v>0</v>
      </c>
      <c r="EB32" s="359">
        <f t="shared" ca="1" si="56"/>
        <v>0</v>
      </c>
      <c r="EC32" s="359">
        <f t="shared" ca="1" si="74"/>
        <v>0</v>
      </c>
      <c r="EE32" s="362">
        <f t="shared" ca="1" si="103"/>
        <v>143</v>
      </c>
      <c r="EF32" s="362">
        <v>24</v>
      </c>
      <c r="EG32" s="371">
        <f t="shared" ca="1" si="104"/>
        <v>0</v>
      </c>
      <c r="EH32" s="359">
        <f t="shared" ca="1" si="57"/>
        <v>0</v>
      </c>
      <c r="EI32" s="359">
        <f t="shared" ca="1" si="58"/>
        <v>0</v>
      </c>
      <c r="EJ32" s="359">
        <f t="shared" ca="1" si="59"/>
        <v>0</v>
      </c>
      <c r="EK32" s="359">
        <f t="shared" ca="1" si="60"/>
        <v>0</v>
      </c>
      <c r="EL32" s="359">
        <f t="shared" ca="1" si="75"/>
        <v>0</v>
      </c>
    </row>
    <row r="33" spans="6:142" x14ac:dyDescent="0.35">
      <c r="F33" s="372">
        <f>IFERROR(INDEX('Inflation Rates'!$A$16:$H$138,MATCH('IRA Traditional'!$H33,'Inflation Rates'!$A$16:$A$138,0),8)/INDEX('Inflation Rates'!$A$16:$H$138,MATCH('IRA Traditional'!$H33,'Inflation Rates'!$A$16:$A$138,0)-1,8)-1,F32)</f>
        <v>2.0000000000000018E-2</v>
      </c>
      <c r="G33" s="372">
        <f>IFERROR(INDEX('Inflation Rates'!$A$16:$H$138,MATCH('IRA Traditional'!$H33,'Inflation Rates'!$A$16:$A$138,0),6)/INDEX('Inflation Rates'!$A$16:$H$138,MATCH('IRA Traditional'!$H33,'Inflation Rates'!$A$16:$A$138,0)-1,6)-1,G32)</f>
        <v>2.0999999999999908E-2</v>
      </c>
      <c r="H33" s="362">
        <v>2044</v>
      </c>
      <c r="I33" s="362">
        <f t="shared" ca="1" si="107"/>
        <v>144</v>
      </c>
      <c r="J33" s="362">
        <v>25</v>
      </c>
      <c r="K33" s="371">
        <f t="shared" ca="1" si="106"/>
        <v>0</v>
      </c>
      <c r="L33" s="359">
        <f t="shared" ca="1" si="2"/>
        <v>0</v>
      </c>
      <c r="M33" s="359">
        <f t="shared" ca="1" si="3"/>
        <v>0</v>
      </c>
      <c r="N33" s="359">
        <f t="shared" ca="1" si="4"/>
        <v>0</v>
      </c>
      <c r="O33" s="359">
        <f t="shared" ca="1" si="61"/>
        <v>0</v>
      </c>
      <c r="P33" s="359">
        <f t="shared" ca="1" si="76"/>
        <v>0</v>
      </c>
      <c r="Q33" s="359"/>
      <c r="R33" s="362">
        <f t="shared" ca="1" si="77"/>
        <v>144</v>
      </c>
      <c r="S33" s="362">
        <v>25</v>
      </c>
      <c r="T33" s="371">
        <f t="shared" ca="1" si="78"/>
        <v>0</v>
      </c>
      <c r="U33" s="359">
        <f t="shared" ca="1" si="5"/>
        <v>0</v>
      </c>
      <c r="V33" s="359">
        <f t="shared" ca="1" si="6"/>
        <v>0</v>
      </c>
      <c r="W33" s="359">
        <f t="shared" ca="1" si="7"/>
        <v>0</v>
      </c>
      <c r="X33" s="359">
        <f t="shared" ca="1" si="8"/>
        <v>0</v>
      </c>
      <c r="Y33" s="359">
        <f t="shared" ca="1" si="62"/>
        <v>0</v>
      </c>
      <c r="AA33" s="362">
        <f t="shared" ca="1" si="79"/>
        <v>144</v>
      </c>
      <c r="AB33" s="362">
        <v>25</v>
      </c>
      <c r="AC33" s="371">
        <f t="shared" ca="1" si="80"/>
        <v>0</v>
      </c>
      <c r="AD33" s="359">
        <f t="shared" ca="1" si="9"/>
        <v>0</v>
      </c>
      <c r="AE33" s="359">
        <f t="shared" ca="1" si="10"/>
        <v>0</v>
      </c>
      <c r="AF33" s="359">
        <f t="shared" ca="1" si="11"/>
        <v>0</v>
      </c>
      <c r="AG33" s="359">
        <f t="shared" ca="1" si="12"/>
        <v>0</v>
      </c>
      <c r="AH33" s="359">
        <f t="shared" ca="1" si="63"/>
        <v>0</v>
      </c>
      <c r="AJ33" s="362">
        <f t="shared" ca="1" si="81"/>
        <v>144</v>
      </c>
      <c r="AK33" s="362">
        <v>25</v>
      </c>
      <c r="AL33" s="371">
        <f t="shared" ca="1" si="82"/>
        <v>0</v>
      </c>
      <c r="AM33" s="359">
        <f t="shared" ca="1" si="13"/>
        <v>0</v>
      </c>
      <c r="AN33" s="359">
        <f t="shared" ca="1" si="14"/>
        <v>0</v>
      </c>
      <c r="AO33" s="359">
        <f t="shared" ca="1" si="15"/>
        <v>0</v>
      </c>
      <c r="AP33" s="359">
        <f t="shared" ca="1" si="16"/>
        <v>0</v>
      </c>
      <c r="AQ33" s="359">
        <f t="shared" ca="1" si="64"/>
        <v>0</v>
      </c>
      <c r="AS33" s="362">
        <f t="shared" ca="1" si="83"/>
        <v>144</v>
      </c>
      <c r="AT33" s="362">
        <v>25</v>
      </c>
      <c r="AU33" s="371">
        <f t="shared" ca="1" si="84"/>
        <v>0</v>
      </c>
      <c r="AV33" s="359">
        <f t="shared" ca="1" si="17"/>
        <v>0</v>
      </c>
      <c r="AW33" s="359">
        <f t="shared" ca="1" si="18"/>
        <v>0</v>
      </c>
      <c r="AX33" s="359">
        <f t="shared" ca="1" si="19"/>
        <v>0</v>
      </c>
      <c r="AY33" s="359">
        <f t="shared" ca="1" si="20"/>
        <v>0</v>
      </c>
      <c r="AZ33" s="359">
        <f t="shared" ca="1" si="65"/>
        <v>0</v>
      </c>
      <c r="BB33" s="362">
        <f t="shared" ca="1" si="85"/>
        <v>144</v>
      </c>
      <c r="BC33" s="362">
        <v>25</v>
      </c>
      <c r="BD33" s="371">
        <f t="shared" ca="1" si="86"/>
        <v>0</v>
      </c>
      <c r="BE33" s="359">
        <f t="shared" ca="1" si="21"/>
        <v>0</v>
      </c>
      <c r="BF33" s="359">
        <f t="shared" ca="1" si="22"/>
        <v>0</v>
      </c>
      <c r="BG33" s="359">
        <f t="shared" ca="1" si="23"/>
        <v>0</v>
      </c>
      <c r="BH33" s="359">
        <f t="shared" ca="1" si="24"/>
        <v>0</v>
      </c>
      <c r="BI33" s="359">
        <f t="shared" ca="1" si="66"/>
        <v>0</v>
      </c>
      <c r="BK33" s="362">
        <f t="shared" ca="1" si="87"/>
        <v>144</v>
      </c>
      <c r="BL33" s="362">
        <v>25</v>
      </c>
      <c r="BM33" s="371">
        <f t="shared" ca="1" si="88"/>
        <v>0</v>
      </c>
      <c r="BN33" s="359">
        <f t="shared" ca="1" si="25"/>
        <v>0</v>
      </c>
      <c r="BO33" s="359">
        <f t="shared" ca="1" si="26"/>
        <v>0</v>
      </c>
      <c r="BP33" s="359">
        <f t="shared" ca="1" si="27"/>
        <v>0</v>
      </c>
      <c r="BQ33" s="359">
        <f t="shared" ca="1" si="28"/>
        <v>0</v>
      </c>
      <c r="BR33" s="359">
        <f t="shared" ca="1" si="67"/>
        <v>0</v>
      </c>
      <c r="BT33" s="362">
        <f t="shared" ca="1" si="89"/>
        <v>144</v>
      </c>
      <c r="BU33" s="362">
        <v>25</v>
      </c>
      <c r="BV33" s="371">
        <f t="shared" ca="1" si="90"/>
        <v>0</v>
      </c>
      <c r="BW33" s="359">
        <f t="shared" ca="1" si="29"/>
        <v>0</v>
      </c>
      <c r="BX33" s="359">
        <f t="shared" ca="1" si="30"/>
        <v>0</v>
      </c>
      <c r="BY33" s="359">
        <f t="shared" ca="1" si="31"/>
        <v>0</v>
      </c>
      <c r="BZ33" s="359">
        <f t="shared" ca="1" si="32"/>
        <v>0</v>
      </c>
      <c r="CA33" s="359">
        <f t="shared" ca="1" si="68"/>
        <v>0</v>
      </c>
      <c r="CC33" s="362">
        <f t="shared" ca="1" si="91"/>
        <v>144</v>
      </c>
      <c r="CD33" s="362">
        <v>25</v>
      </c>
      <c r="CE33" s="371">
        <f t="shared" ca="1" si="92"/>
        <v>0</v>
      </c>
      <c r="CF33" s="359">
        <f t="shared" ca="1" si="33"/>
        <v>0</v>
      </c>
      <c r="CG33" s="359">
        <f t="shared" ca="1" si="34"/>
        <v>0</v>
      </c>
      <c r="CH33" s="359">
        <f t="shared" ca="1" si="35"/>
        <v>0</v>
      </c>
      <c r="CI33" s="359">
        <f t="shared" ca="1" si="36"/>
        <v>0</v>
      </c>
      <c r="CJ33" s="359">
        <f t="shared" ca="1" si="69"/>
        <v>0</v>
      </c>
      <c r="CL33" s="362">
        <f t="shared" ca="1" si="93"/>
        <v>144</v>
      </c>
      <c r="CM33" s="362">
        <v>25</v>
      </c>
      <c r="CN33" s="371">
        <f t="shared" ca="1" si="94"/>
        <v>0</v>
      </c>
      <c r="CO33" s="359">
        <f t="shared" ca="1" si="37"/>
        <v>0</v>
      </c>
      <c r="CP33" s="359">
        <f t="shared" ca="1" si="38"/>
        <v>0</v>
      </c>
      <c r="CQ33" s="359">
        <f t="shared" ca="1" si="39"/>
        <v>0</v>
      </c>
      <c r="CR33" s="359">
        <f t="shared" ca="1" si="40"/>
        <v>0</v>
      </c>
      <c r="CS33" s="359">
        <f t="shared" ca="1" si="70"/>
        <v>0</v>
      </c>
      <c r="CU33" s="362">
        <f t="shared" ca="1" si="95"/>
        <v>144</v>
      </c>
      <c r="CV33" s="362">
        <v>25</v>
      </c>
      <c r="CW33" s="371">
        <f t="shared" ca="1" si="96"/>
        <v>0</v>
      </c>
      <c r="CX33" s="359">
        <f t="shared" ca="1" si="41"/>
        <v>0</v>
      </c>
      <c r="CY33" s="359">
        <f t="shared" ca="1" si="42"/>
        <v>0</v>
      </c>
      <c r="CZ33" s="359">
        <f t="shared" ca="1" si="43"/>
        <v>0</v>
      </c>
      <c r="DA33" s="359">
        <f t="shared" ca="1" si="44"/>
        <v>0</v>
      </c>
      <c r="DB33" s="359">
        <f t="shared" ca="1" si="71"/>
        <v>0</v>
      </c>
      <c r="DD33" s="362">
        <f t="shared" ca="1" si="97"/>
        <v>144</v>
      </c>
      <c r="DE33" s="362">
        <v>25</v>
      </c>
      <c r="DF33" s="371">
        <f t="shared" ca="1" si="98"/>
        <v>0</v>
      </c>
      <c r="DG33" s="359">
        <f t="shared" ca="1" si="45"/>
        <v>0</v>
      </c>
      <c r="DH33" s="359">
        <f t="shared" ca="1" si="46"/>
        <v>0</v>
      </c>
      <c r="DI33" s="359">
        <f t="shared" ca="1" si="47"/>
        <v>0</v>
      </c>
      <c r="DJ33" s="359">
        <f t="shared" ca="1" si="48"/>
        <v>0</v>
      </c>
      <c r="DK33" s="359">
        <f t="shared" ca="1" si="72"/>
        <v>0</v>
      </c>
      <c r="DM33" s="362">
        <f t="shared" ca="1" si="99"/>
        <v>144</v>
      </c>
      <c r="DN33" s="362">
        <v>25</v>
      </c>
      <c r="DO33" s="371">
        <f t="shared" ca="1" si="100"/>
        <v>0</v>
      </c>
      <c r="DP33" s="359">
        <f t="shared" ca="1" si="49"/>
        <v>0</v>
      </c>
      <c r="DQ33" s="359">
        <f t="shared" ca="1" si="50"/>
        <v>0</v>
      </c>
      <c r="DR33" s="359">
        <f t="shared" ca="1" si="51"/>
        <v>0</v>
      </c>
      <c r="DS33" s="359">
        <f t="shared" ca="1" si="52"/>
        <v>0</v>
      </c>
      <c r="DT33" s="359">
        <f t="shared" ca="1" si="73"/>
        <v>0</v>
      </c>
      <c r="DV33" s="362">
        <f t="shared" ca="1" si="101"/>
        <v>144</v>
      </c>
      <c r="DW33" s="362">
        <v>25</v>
      </c>
      <c r="DX33" s="371">
        <f t="shared" ca="1" si="102"/>
        <v>0</v>
      </c>
      <c r="DY33" s="359">
        <f t="shared" ca="1" si="53"/>
        <v>0</v>
      </c>
      <c r="DZ33" s="359">
        <f t="shared" ca="1" si="54"/>
        <v>0</v>
      </c>
      <c r="EA33" s="359">
        <f t="shared" ca="1" si="55"/>
        <v>0</v>
      </c>
      <c r="EB33" s="359">
        <f t="shared" ca="1" si="56"/>
        <v>0</v>
      </c>
      <c r="EC33" s="359">
        <f t="shared" ca="1" si="74"/>
        <v>0</v>
      </c>
      <c r="EE33" s="362">
        <f t="shared" ca="1" si="103"/>
        <v>144</v>
      </c>
      <c r="EF33" s="362">
        <v>25</v>
      </c>
      <c r="EG33" s="371">
        <f t="shared" ca="1" si="104"/>
        <v>0</v>
      </c>
      <c r="EH33" s="359">
        <f t="shared" ca="1" si="57"/>
        <v>0</v>
      </c>
      <c r="EI33" s="359">
        <f t="shared" ca="1" si="58"/>
        <v>0</v>
      </c>
      <c r="EJ33" s="359">
        <f t="shared" ca="1" si="59"/>
        <v>0</v>
      </c>
      <c r="EK33" s="359">
        <f t="shared" ca="1" si="60"/>
        <v>0</v>
      </c>
      <c r="EL33" s="359">
        <f t="shared" ca="1" si="75"/>
        <v>0</v>
      </c>
    </row>
    <row r="34" spans="6:142" x14ac:dyDescent="0.35">
      <c r="F34" s="372">
        <f>IFERROR(INDEX('Inflation Rates'!$A$16:$H$138,MATCH('IRA Traditional'!$H34,'Inflation Rates'!$A$16:$A$138,0),8)/INDEX('Inflation Rates'!$A$16:$H$138,MATCH('IRA Traditional'!$H34,'Inflation Rates'!$A$16:$A$138,0)-1,8)-1,F33)</f>
        <v>2.0000000000000018E-2</v>
      </c>
      <c r="G34" s="372">
        <f>IFERROR(INDEX('Inflation Rates'!$A$16:$H$138,MATCH('IRA Traditional'!$H34,'Inflation Rates'!$A$16:$A$138,0),6)/INDEX('Inflation Rates'!$A$16:$H$138,MATCH('IRA Traditional'!$H34,'Inflation Rates'!$A$16:$A$138,0)-1,6)-1,G33)</f>
        <v>2.0999999999999908E-2</v>
      </c>
      <c r="H34" s="362">
        <v>2045</v>
      </c>
      <c r="I34" s="362">
        <f t="shared" ca="1" si="107"/>
        <v>145</v>
      </c>
      <c r="J34" s="362">
        <v>26</v>
      </c>
      <c r="K34" s="371">
        <f t="shared" ca="1" si="106"/>
        <v>0</v>
      </c>
      <c r="L34" s="359">
        <f t="shared" ca="1" si="2"/>
        <v>0</v>
      </c>
      <c r="M34" s="359">
        <f t="shared" ca="1" si="3"/>
        <v>0</v>
      </c>
      <c r="N34" s="359">
        <f t="shared" ca="1" si="4"/>
        <v>0</v>
      </c>
      <c r="O34" s="359">
        <f t="shared" ca="1" si="61"/>
        <v>0</v>
      </c>
      <c r="P34" s="359">
        <f t="shared" ca="1" si="76"/>
        <v>0</v>
      </c>
      <c r="Q34" s="359"/>
      <c r="R34" s="362">
        <f t="shared" ca="1" si="77"/>
        <v>145</v>
      </c>
      <c r="S34" s="362">
        <v>26</v>
      </c>
      <c r="T34" s="371">
        <f t="shared" ca="1" si="78"/>
        <v>0</v>
      </c>
      <c r="U34" s="359">
        <f t="shared" ca="1" si="5"/>
        <v>0</v>
      </c>
      <c r="V34" s="359">
        <f t="shared" ca="1" si="6"/>
        <v>0</v>
      </c>
      <c r="W34" s="359">
        <f t="shared" ca="1" si="7"/>
        <v>0</v>
      </c>
      <c r="X34" s="359">
        <f t="shared" ca="1" si="8"/>
        <v>0</v>
      </c>
      <c r="Y34" s="359">
        <f t="shared" ca="1" si="62"/>
        <v>0</v>
      </c>
      <c r="AA34" s="362">
        <f t="shared" ca="1" si="79"/>
        <v>145</v>
      </c>
      <c r="AB34" s="362">
        <v>26</v>
      </c>
      <c r="AC34" s="371">
        <f t="shared" ca="1" si="80"/>
        <v>0</v>
      </c>
      <c r="AD34" s="359">
        <f t="shared" ca="1" si="9"/>
        <v>0</v>
      </c>
      <c r="AE34" s="359">
        <f t="shared" ca="1" si="10"/>
        <v>0</v>
      </c>
      <c r="AF34" s="359">
        <f t="shared" ca="1" si="11"/>
        <v>0</v>
      </c>
      <c r="AG34" s="359">
        <f t="shared" ca="1" si="12"/>
        <v>0</v>
      </c>
      <c r="AH34" s="359">
        <f t="shared" ca="1" si="63"/>
        <v>0</v>
      </c>
      <c r="AJ34" s="362">
        <f t="shared" ca="1" si="81"/>
        <v>145</v>
      </c>
      <c r="AK34" s="362">
        <v>26</v>
      </c>
      <c r="AL34" s="371">
        <f t="shared" ca="1" si="82"/>
        <v>0</v>
      </c>
      <c r="AM34" s="359">
        <f t="shared" ca="1" si="13"/>
        <v>0</v>
      </c>
      <c r="AN34" s="359">
        <f t="shared" ca="1" si="14"/>
        <v>0</v>
      </c>
      <c r="AO34" s="359">
        <f t="shared" ca="1" si="15"/>
        <v>0</v>
      </c>
      <c r="AP34" s="359">
        <f t="shared" ca="1" si="16"/>
        <v>0</v>
      </c>
      <c r="AQ34" s="359">
        <f t="shared" ca="1" si="64"/>
        <v>0</v>
      </c>
      <c r="AS34" s="362">
        <f t="shared" ca="1" si="83"/>
        <v>145</v>
      </c>
      <c r="AT34" s="362">
        <v>26</v>
      </c>
      <c r="AU34" s="371">
        <f t="shared" ca="1" si="84"/>
        <v>0</v>
      </c>
      <c r="AV34" s="359">
        <f t="shared" ca="1" si="17"/>
        <v>0</v>
      </c>
      <c r="AW34" s="359">
        <f t="shared" ca="1" si="18"/>
        <v>0</v>
      </c>
      <c r="AX34" s="359">
        <f t="shared" ca="1" si="19"/>
        <v>0</v>
      </c>
      <c r="AY34" s="359">
        <f t="shared" ca="1" si="20"/>
        <v>0</v>
      </c>
      <c r="AZ34" s="359">
        <f t="shared" ca="1" si="65"/>
        <v>0</v>
      </c>
      <c r="BB34" s="362">
        <f t="shared" ca="1" si="85"/>
        <v>145</v>
      </c>
      <c r="BC34" s="362">
        <v>26</v>
      </c>
      <c r="BD34" s="371">
        <f t="shared" ca="1" si="86"/>
        <v>0</v>
      </c>
      <c r="BE34" s="359">
        <f t="shared" ca="1" si="21"/>
        <v>0</v>
      </c>
      <c r="BF34" s="359">
        <f t="shared" ca="1" si="22"/>
        <v>0</v>
      </c>
      <c r="BG34" s="359">
        <f t="shared" ca="1" si="23"/>
        <v>0</v>
      </c>
      <c r="BH34" s="359">
        <f t="shared" ca="1" si="24"/>
        <v>0</v>
      </c>
      <c r="BI34" s="359">
        <f t="shared" ca="1" si="66"/>
        <v>0</v>
      </c>
      <c r="BK34" s="362">
        <f t="shared" ca="1" si="87"/>
        <v>145</v>
      </c>
      <c r="BL34" s="362">
        <v>26</v>
      </c>
      <c r="BM34" s="371">
        <f t="shared" ca="1" si="88"/>
        <v>0</v>
      </c>
      <c r="BN34" s="359">
        <f t="shared" ca="1" si="25"/>
        <v>0</v>
      </c>
      <c r="BO34" s="359">
        <f t="shared" ca="1" si="26"/>
        <v>0</v>
      </c>
      <c r="BP34" s="359">
        <f t="shared" ca="1" si="27"/>
        <v>0</v>
      </c>
      <c r="BQ34" s="359">
        <f t="shared" ca="1" si="28"/>
        <v>0</v>
      </c>
      <c r="BR34" s="359">
        <f t="shared" ca="1" si="67"/>
        <v>0</v>
      </c>
      <c r="BT34" s="362">
        <f t="shared" ca="1" si="89"/>
        <v>145</v>
      </c>
      <c r="BU34" s="362">
        <v>26</v>
      </c>
      <c r="BV34" s="371">
        <f t="shared" ca="1" si="90"/>
        <v>0</v>
      </c>
      <c r="BW34" s="359">
        <f t="shared" ca="1" si="29"/>
        <v>0</v>
      </c>
      <c r="BX34" s="359">
        <f t="shared" ca="1" si="30"/>
        <v>0</v>
      </c>
      <c r="BY34" s="359">
        <f t="shared" ca="1" si="31"/>
        <v>0</v>
      </c>
      <c r="BZ34" s="359">
        <f t="shared" ca="1" si="32"/>
        <v>0</v>
      </c>
      <c r="CA34" s="359">
        <f t="shared" ca="1" si="68"/>
        <v>0</v>
      </c>
      <c r="CC34" s="362">
        <f t="shared" ca="1" si="91"/>
        <v>145</v>
      </c>
      <c r="CD34" s="362">
        <v>26</v>
      </c>
      <c r="CE34" s="371">
        <f t="shared" ca="1" si="92"/>
        <v>0</v>
      </c>
      <c r="CF34" s="359">
        <f t="shared" ca="1" si="33"/>
        <v>0</v>
      </c>
      <c r="CG34" s="359">
        <f t="shared" ca="1" si="34"/>
        <v>0</v>
      </c>
      <c r="CH34" s="359">
        <f t="shared" ca="1" si="35"/>
        <v>0</v>
      </c>
      <c r="CI34" s="359">
        <f t="shared" ca="1" si="36"/>
        <v>0</v>
      </c>
      <c r="CJ34" s="359">
        <f t="shared" ca="1" si="69"/>
        <v>0</v>
      </c>
      <c r="CL34" s="362">
        <f t="shared" ca="1" si="93"/>
        <v>145</v>
      </c>
      <c r="CM34" s="362">
        <v>26</v>
      </c>
      <c r="CN34" s="371">
        <f t="shared" ca="1" si="94"/>
        <v>0</v>
      </c>
      <c r="CO34" s="359">
        <f t="shared" ca="1" si="37"/>
        <v>0</v>
      </c>
      <c r="CP34" s="359">
        <f t="shared" ca="1" si="38"/>
        <v>0</v>
      </c>
      <c r="CQ34" s="359">
        <f t="shared" ca="1" si="39"/>
        <v>0</v>
      </c>
      <c r="CR34" s="359">
        <f t="shared" ca="1" si="40"/>
        <v>0</v>
      </c>
      <c r="CS34" s="359">
        <f t="shared" ca="1" si="70"/>
        <v>0</v>
      </c>
      <c r="CU34" s="362">
        <f t="shared" ca="1" si="95"/>
        <v>145</v>
      </c>
      <c r="CV34" s="362">
        <v>26</v>
      </c>
      <c r="CW34" s="371">
        <f t="shared" ca="1" si="96"/>
        <v>0</v>
      </c>
      <c r="CX34" s="359">
        <f t="shared" ca="1" si="41"/>
        <v>0</v>
      </c>
      <c r="CY34" s="359">
        <f t="shared" ca="1" si="42"/>
        <v>0</v>
      </c>
      <c r="CZ34" s="359">
        <f t="shared" ca="1" si="43"/>
        <v>0</v>
      </c>
      <c r="DA34" s="359">
        <f t="shared" ca="1" si="44"/>
        <v>0</v>
      </c>
      <c r="DB34" s="359">
        <f t="shared" ca="1" si="71"/>
        <v>0</v>
      </c>
      <c r="DD34" s="362">
        <f t="shared" ca="1" si="97"/>
        <v>145</v>
      </c>
      <c r="DE34" s="362">
        <v>26</v>
      </c>
      <c r="DF34" s="371">
        <f t="shared" ca="1" si="98"/>
        <v>0</v>
      </c>
      <c r="DG34" s="359">
        <f t="shared" ca="1" si="45"/>
        <v>0</v>
      </c>
      <c r="DH34" s="359">
        <f t="shared" ca="1" si="46"/>
        <v>0</v>
      </c>
      <c r="DI34" s="359">
        <f t="shared" ca="1" si="47"/>
        <v>0</v>
      </c>
      <c r="DJ34" s="359">
        <f t="shared" ca="1" si="48"/>
        <v>0</v>
      </c>
      <c r="DK34" s="359">
        <f t="shared" ca="1" si="72"/>
        <v>0</v>
      </c>
      <c r="DM34" s="362">
        <f t="shared" ca="1" si="99"/>
        <v>145</v>
      </c>
      <c r="DN34" s="362">
        <v>26</v>
      </c>
      <c r="DO34" s="371">
        <f t="shared" ca="1" si="100"/>
        <v>0</v>
      </c>
      <c r="DP34" s="359">
        <f t="shared" ca="1" si="49"/>
        <v>0</v>
      </c>
      <c r="DQ34" s="359">
        <f t="shared" ca="1" si="50"/>
        <v>0</v>
      </c>
      <c r="DR34" s="359">
        <f t="shared" ca="1" si="51"/>
        <v>0</v>
      </c>
      <c r="DS34" s="359">
        <f t="shared" ca="1" si="52"/>
        <v>0</v>
      </c>
      <c r="DT34" s="359">
        <f t="shared" ca="1" si="73"/>
        <v>0</v>
      </c>
      <c r="DV34" s="362">
        <f t="shared" ca="1" si="101"/>
        <v>145</v>
      </c>
      <c r="DW34" s="362">
        <v>26</v>
      </c>
      <c r="DX34" s="371">
        <f t="shared" ca="1" si="102"/>
        <v>0</v>
      </c>
      <c r="DY34" s="359">
        <f t="shared" ca="1" si="53"/>
        <v>0</v>
      </c>
      <c r="DZ34" s="359">
        <f t="shared" ca="1" si="54"/>
        <v>0</v>
      </c>
      <c r="EA34" s="359">
        <f t="shared" ca="1" si="55"/>
        <v>0</v>
      </c>
      <c r="EB34" s="359">
        <f t="shared" ca="1" si="56"/>
        <v>0</v>
      </c>
      <c r="EC34" s="359">
        <f t="shared" ca="1" si="74"/>
        <v>0</v>
      </c>
      <c r="EE34" s="362">
        <f t="shared" ca="1" si="103"/>
        <v>145</v>
      </c>
      <c r="EF34" s="362">
        <v>26</v>
      </c>
      <c r="EG34" s="371">
        <f t="shared" ca="1" si="104"/>
        <v>0</v>
      </c>
      <c r="EH34" s="359">
        <f t="shared" ca="1" si="57"/>
        <v>0</v>
      </c>
      <c r="EI34" s="359">
        <f t="shared" ca="1" si="58"/>
        <v>0</v>
      </c>
      <c r="EJ34" s="359">
        <f t="shared" ca="1" si="59"/>
        <v>0</v>
      </c>
      <c r="EK34" s="359">
        <f t="shared" ca="1" si="60"/>
        <v>0</v>
      </c>
      <c r="EL34" s="359">
        <f t="shared" ca="1" si="75"/>
        <v>0</v>
      </c>
    </row>
    <row r="35" spans="6:142" x14ac:dyDescent="0.35">
      <c r="F35" s="372">
        <f>IFERROR(INDEX('Inflation Rates'!$A$16:$H$138,MATCH('IRA Traditional'!$H35,'Inflation Rates'!$A$16:$A$138,0),8)/INDEX('Inflation Rates'!$A$16:$H$138,MATCH('IRA Traditional'!$H35,'Inflation Rates'!$A$16:$A$138,0)-1,8)-1,F34)</f>
        <v>2.0000000000000018E-2</v>
      </c>
      <c r="G35" s="372">
        <f>IFERROR(INDEX('Inflation Rates'!$A$16:$H$138,MATCH('IRA Traditional'!$H35,'Inflation Rates'!$A$16:$A$138,0),6)/INDEX('Inflation Rates'!$A$16:$H$138,MATCH('IRA Traditional'!$H35,'Inflation Rates'!$A$16:$A$138,0)-1,6)-1,G34)</f>
        <v>2.0999999999999908E-2</v>
      </c>
      <c r="H35" s="362">
        <v>2046</v>
      </c>
      <c r="I35" s="362">
        <f t="shared" ca="1" si="107"/>
        <v>146</v>
      </c>
      <c r="J35" s="362">
        <v>27</v>
      </c>
      <c r="K35" s="371">
        <f t="shared" ca="1" si="106"/>
        <v>0</v>
      </c>
      <c r="L35" s="359">
        <f t="shared" ca="1" si="2"/>
        <v>0</v>
      </c>
      <c r="M35" s="359">
        <f t="shared" ca="1" si="3"/>
        <v>0</v>
      </c>
      <c r="N35" s="359">
        <f t="shared" ca="1" si="4"/>
        <v>0</v>
      </c>
      <c r="O35" s="359">
        <f t="shared" ca="1" si="61"/>
        <v>0</v>
      </c>
      <c r="P35" s="359">
        <f t="shared" ca="1" si="76"/>
        <v>0</v>
      </c>
      <c r="Q35" s="359"/>
      <c r="R35" s="362">
        <f t="shared" ca="1" si="77"/>
        <v>146</v>
      </c>
      <c r="S35" s="362">
        <v>27</v>
      </c>
      <c r="T35" s="371">
        <f t="shared" ca="1" si="78"/>
        <v>0</v>
      </c>
      <c r="U35" s="359">
        <f t="shared" ca="1" si="5"/>
        <v>0</v>
      </c>
      <c r="V35" s="359">
        <f t="shared" ca="1" si="6"/>
        <v>0</v>
      </c>
      <c r="W35" s="359">
        <f t="shared" ca="1" si="7"/>
        <v>0</v>
      </c>
      <c r="X35" s="359">
        <f t="shared" ca="1" si="8"/>
        <v>0</v>
      </c>
      <c r="Y35" s="359">
        <f t="shared" ca="1" si="62"/>
        <v>0</v>
      </c>
      <c r="AA35" s="362">
        <f t="shared" ca="1" si="79"/>
        <v>146</v>
      </c>
      <c r="AB35" s="362">
        <v>27</v>
      </c>
      <c r="AC35" s="371">
        <f t="shared" ca="1" si="80"/>
        <v>0</v>
      </c>
      <c r="AD35" s="359">
        <f t="shared" ca="1" si="9"/>
        <v>0</v>
      </c>
      <c r="AE35" s="359">
        <f t="shared" ca="1" si="10"/>
        <v>0</v>
      </c>
      <c r="AF35" s="359">
        <f t="shared" ca="1" si="11"/>
        <v>0</v>
      </c>
      <c r="AG35" s="359">
        <f t="shared" ca="1" si="12"/>
        <v>0</v>
      </c>
      <c r="AH35" s="359">
        <f t="shared" ca="1" si="63"/>
        <v>0</v>
      </c>
      <c r="AJ35" s="362">
        <f t="shared" ca="1" si="81"/>
        <v>146</v>
      </c>
      <c r="AK35" s="362">
        <v>27</v>
      </c>
      <c r="AL35" s="371">
        <f t="shared" ca="1" si="82"/>
        <v>0</v>
      </c>
      <c r="AM35" s="359">
        <f t="shared" ca="1" si="13"/>
        <v>0</v>
      </c>
      <c r="AN35" s="359">
        <f t="shared" ca="1" si="14"/>
        <v>0</v>
      </c>
      <c r="AO35" s="359">
        <f t="shared" ca="1" si="15"/>
        <v>0</v>
      </c>
      <c r="AP35" s="359">
        <f t="shared" ca="1" si="16"/>
        <v>0</v>
      </c>
      <c r="AQ35" s="359">
        <f t="shared" ca="1" si="64"/>
        <v>0</v>
      </c>
      <c r="AS35" s="362">
        <f t="shared" ca="1" si="83"/>
        <v>146</v>
      </c>
      <c r="AT35" s="362">
        <v>27</v>
      </c>
      <c r="AU35" s="371">
        <f t="shared" ca="1" si="84"/>
        <v>0</v>
      </c>
      <c r="AV35" s="359">
        <f t="shared" ca="1" si="17"/>
        <v>0</v>
      </c>
      <c r="AW35" s="359">
        <f t="shared" ca="1" si="18"/>
        <v>0</v>
      </c>
      <c r="AX35" s="359">
        <f t="shared" ca="1" si="19"/>
        <v>0</v>
      </c>
      <c r="AY35" s="359">
        <f t="shared" ca="1" si="20"/>
        <v>0</v>
      </c>
      <c r="AZ35" s="359">
        <f t="shared" ca="1" si="65"/>
        <v>0</v>
      </c>
      <c r="BB35" s="362">
        <f t="shared" ca="1" si="85"/>
        <v>146</v>
      </c>
      <c r="BC35" s="362">
        <v>27</v>
      </c>
      <c r="BD35" s="371">
        <f t="shared" ca="1" si="86"/>
        <v>0</v>
      </c>
      <c r="BE35" s="359">
        <f t="shared" ca="1" si="21"/>
        <v>0</v>
      </c>
      <c r="BF35" s="359">
        <f t="shared" ca="1" si="22"/>
        <v>0</v>
      </c>
      <c r="BG35" s="359">
        <f t="shared" ca="1" si="23"/>
        <v>0</v>
      </c>
      <c r="BH35" s="359">
        <f t="shared" ca="1" si="24"/>
        <v>0</v>
      </c>
      <c r="BI35" s="359">
        <f t="shared" ca="1" si="66"/>
        <v>0</v>
      </c>
      <c r="BK35" s="362">
        <f t="shared" ca="1" si="87"/>
        <v>146</v>
      </c>
      <c r="BL35" s="362">
        <v>27</v>
      </c>
      <c r="BM35" s="371">
        <f t="shared" ca="1" si="88"/>
        <v>0</v>
      </c>
      <c r="BN35" s="359">
        <f t="shared" ca="1" si="25"/>
        <v>0</v>
      </c>
      <c r="BO35" s="359">
        <f t="shared" ca="1" si="26"/>
        <v>0</v>
      </c>
      <c r="BP35" s="359">
        <f t="shared" ca="1" si="27"/>
        <v>0</v>
      </c>
      <c r="BQ35" s="359">
        <f t="shared" ca="1" si="28"/>
        <v>0</v>
      </c>
      <c r="BR35" s="359">
        <f t="shared" ca="1" si="67"/>
        <v>0</v>
      </c>
      <c r="BT35" s="362">
        <f t="shared" ca="1" si="89"/>
        <v>146</v>
      </c>
      <c r="BU35" s="362">
        <v>27</v>
      </c>
      <c r="BV35" s="371">
        <f t="shared" ca="1" si="90"/>
        <v>0</v>
      </c>
      <c r="BW35" s="359">
        <f t="shared" ca="1" si="29"/>
        <v>0</v>
      </c>
      <c r="BX35" s="359">
        <f t="shared" ca="1" si="30"/>
        <v>0</v>
      </c>
      <c r="BY35" s="359">
        <f t="shared" ca="1" si="31"/>
        <v>0</v>
      </c>
      <c r="BZ35" s="359">
        <f t="shared" ca="1" si="32"/>
        <v>0</v>
      </c>
      <c r="CA35" s="359">
        <f t="shared" ca="1" si="68"/>
        <v>0</v>
      </c>
      <c r="CC35" s="362">
        <f t="shared" ca="1" si="91"/>
        <v>146</v>
      </c>
      <c r="CD35" s="362">
        <v>27</v>
      </c>
      <c r="CE35" s="371">
        <f t="shared" ca="1" si="92"/>
        <v>0</v>
      </c>
      <c r="CF35" s="359">
        <f t="shared" ca="1" si="33"/>
        <v>0</v>
      </c>
      <c r="CG35" s="359">
        <f t="shared" ca="1" si="34"/>
        <v>0</v>
      </c>
      <c r="CH35" s="359">
        <f t="shared" ca="1" si="35"/>
        <v>0</v>
      </c>
      <c r="CI35" s="359">
        <f t="shared" ca="1" si="36"/>
        <v>0</v>
      </c>
      <c r="CJ35" s="359">
        <f t="shared" ca="1" si="69"/>
        <v>0</v>
      </c>
      <c r="CL35" s="362">
        <f t="shared" ca="1" si="93"/>
        <v>146</v>
      </c>
      <c r="CM35" s="362">
        <v>27</v>
      </c>
      <c r="CN35" s="371">
        <f t="shared" ca="1" si="94"/>
        <v>0</v>
      </c>
      <c r="CO35" s="359">
        <f t="shared" ca="1" si="37"/>
        <v>0</v>
      </c>
      <c r="CP35" s="359">
        <f t="shared" ca="1" si="38"/>
        <v>0</v>
      </c>
      <c r="CQ35" s="359">
        <f t="shared" ca="1" si="39"/>
        <v>0</v>
      </c>
      <c r="CR35" s="359">
        <f t="shared" ca="1" si="40"/>
        <v>0</v>
      </c>
      <c r="CS35" s="359">
        <f t="shared" ca="1" si="70"/>
        <v>0</v>
      </c>
      <c r="CU35" s="362">
        <f t="shared" ca="1" si="95"/>
        <v>146</v>
      </c>
      <c r="CV35" s="362">
        <v>27</v>
      </c>
      <c r="CW35" s="371">
        <f t="shared" ca="1" si="96"/>
        <v>0</v>
      </c>
      <c r="CX35" s="359">
        <f t="shared" ca="1" si="41"/>
        <v>0</v>
      </c>
      <c r="CY35" s="359">
        <f t="shared" ca="1" si="42"/>
        <v>0</v>
      </c>
      <c r="CZ35" s="359">
        <f t="shared" ca="1" si="43"/>
        <v>0</v>
      </c>
      <c r="DA35" s="359">
        <f t="shared" ca="1" si="44"/>
        <v>0</v>
      </c>
      <c r="DB35" s="359">
        <f t="shared" ca="1" si="71"/>
        <v>0</v>
      </c>
      <c r="DD35" s="362">
        <f t="shared" ca="1" si="97"/>
        <v>146</v>
      </c>
      <c r="DE35" s="362">
        <v>27</v>
      </c>
      <c r="DF35" s="371">
        <f t="shared" ca="1" si="98"/>
        <v>0</v>
      </c>
      <c r="DG35" s="359">
        <f t="shared" ca="1" si="45"/>
        <v>0</v>
      </c>
      <c r="DH35" s="359">
        <f t="shared" ca="1" si="46"/>
        <v>0</v>
      </c>
      <c r="DI35" s="359">
        <f t="shared" ca="1" si="47"/>
        <v>0</v>
      </c>
      <c r="DJ35" s="359">
        <f t="shared" ca="1" si="48"/>
        <v>0</v>
      </c>
      <c r="DK35" s="359">
        <f t="shared" ca="1" si="72"/>
        <v>0</v>
      </c>
      <c r="DM35" s="362">
        <f t="shared" ca="1" si="99"/>
        <v>146</v>
      </c>
      <c r="DN35" s="362">
        <v>27</v>
      </c>
      <c r="DO35" s="371">
        <f t="shared" ca="1" si="100"/>
        <v>0</v>
      </c>
      <c r="DP35" s="359">
        <f t="shared" ca="1" si="49"/>
        <v>0</v>
      </c>
      <c r="DQ35" s="359">
        <f t="shared" ca="1" si="50"/>
        <v>0</v>
      </c>
      <c r="DR35" s="359">
        <f t="shared" ca="1" si="51"/>
        <v>0</v>
      </c>
      <c r="DS35" s="359">
        <f t="shared" ca="1" si="52"/>
        <v>0</v>
      </c>
      <c r="DT35" s="359">
        <f t="shared" ca="1" si="73"/>
        <v>0</v>
      </c>
      <c r="DV35" s="362">
        <f t="shared" ca="1" si="101"/>
        <v>146</v>
      </c>
      <c r="DW35" s="362">
        <v>27</v>
      </c>
      <c r="DX35" s="371">
        <f t="shared" ca="1" si="102"/>
        <v>0</v>
      </c>
      <c r="DY35" s="359">
        <f t="shared" ca="1" si="53"/>
        <v>0</v>
      </c>
      <c r="DZ35" s="359">
        <f t="shared" ca="1" si="54"/>
        <v>0</v>
      </c>
      <c r="EA35" s="359">
        <f t="shared" ca="1" si="55"/>
        <v>0</v>
      </c>
      <c r="EB35" s="359">
        <f t="shared" ca="1" si="56"/>
        <v>0</v>
      </c>
      <c r="EC35" s="359">
        <f t="shared" ca="1" si="74"/>
        <v>0</v>
      </c>
      <c r="EE35" s="362">
        <f t="shared" ca="1" si="103"/>
        <v>146</v>
      </c>
      <c r="EF35" s="362">
        <v>27</v>
      </c>
      <c r="EG35" s="371">
        <f t="shared" ca="1" si="104"/>
        <v>0</v>
      </c>
      <c r="EH35" s="359">
        <f t="shared" ca="1" si="57"/>
        <v>0</v>
      </c>
      <c r="EI35" s="359">
        <f t="shared" ca="1" si="58"/>
        <v>0</v>
      </c>
      <c r="EJ35" s="359">
        <f t="shared" ca="1" si="59"/>
        <v>0</v>
      </c>
      <c r="EK35" s="359">
        <f t="shared" ca="1" si="60"/>
        <v>0</v>
      </c>
      <c r="EL35" s="359">
        <f t="shared" ca="1" si="75"/>
        <v>0</v>
      </c>
    </row>
    <row r="36" spans="6:142" x14ac:dyDescent="0.35">
      <c r="F36" s="372">
        <f>IFERROR(INDEX('Inflation Rates'!$A$16:$H$138,MATCH('IRA Traditional'!$H36,'Inflation Rates'!$A$16:$A$138,0),8)/INDEX('Inflation Rates'!$A$16:$H$138,MATCH('IRA Traditional'!$H36,'Inflation Rates'!$A$16:$A$138,0)-1,8)-1,F35)</f>
        <v>2.0000000000000018E-2</v>
      </c>
      <c r="G36" s="372">
        <f>IFERROR(INDEX('Inflation Rates'!$A$16:$H$138,MATCH('IRA Traditional'!$H36,'Inflation Rates'!$A$16:$A$138,0),6)/INDEX('Inflation Rates'!$A$16:$H$138,MATCH('IRA Traditional'!$H36,'Inflation Rates'!$A$16:$A$138,0)-1,6)-1,G35)</f>
        <v>2.0999999999999908E-2</v>
      </c>
      <c r="H36" s="362">
        <v>2047</v>
      </c>
      <c r="I36" s="362">
        <f t="shared" ca="1" si="107"/>
        <v>147</v>
      </c>
      <c r="J36" s="362">
        <v>28</v>
      </c>
      <c r="K36" s="371">
        <f t="shared" ca="1" si="106"/>
        <v>0</v>
      </c>
      <c r="L36" s="359">
        <f t="shared" ca="1" si="2"/>
        <v>0</v>
      </c>
      <c r="M36" s="359">
        <f t="shared" ca="1" si="3"/>
        <v>0</v>
      </c>
      <c r="N36" s="359">
        <f t="shared" ca="1" si="4"/>
        <v>0</v>
      </c>
      <c r="O36" s="359">
        <f t="shared" ca="1" si="61"/>
        <v>0</v>
      </c>
      <c r="P36" s="359">
        <f t="shared" ca="1" si="76"/>
        <v>0</v>
      </c>
      <c r="Q36" s="359"/>
      <c r="R36" s="362">
        <f t="shared" ca="1" si="77"/>
        <v>147</v>
      </c>
      <c r="S36" s="362">
        <v>28</v>
      </c>
      <c r="T36" s="371">
        <f t="shared" ca="1" si="78"/>
        <v>0</v>
      </c>
      <c r="U36" s="359">
        <f t="shared" ca="1" si="5"/>
        <v>0</v>
      </c>
      <c r="V36" s="359">
        <f t="shared" ca="1" si="6"/>
        <v>0</v>
      </c>
      <c r="W36" s="359">
        <f t="shared" ca="1" si="7"/>
        <v>0</v>
      </c>
      <c r="X36" s="359">
        <f t="shared" ca="1" si="8"/>
        <v>0</v>
      </c>
      <c r="Y36" s="359">
        <f t="shared" ca="1" si="62"/>
        <v>0</v>
      </c>
      <c r="AA36" s="362">
        <f t="shared" ca="1" si="79"/>
        <v>147</v>
      </c>
      <c r="AB36" s="362">
        <v>28</v>
      </c>
      <c r="AC36" s="371">
        <f t="shared" ca="1" si="80"/>
        <v>0</v>
      </c>
      <c r="AD36" s="359">
        <f t="shared" ca="1" si="9"/>
        <v>0</v>
      </c>
      <c r="AE36" s="359">
        <f t="shared" ca="1" si="10"/>
        <v>0</v>
      </c>
      <c r="AF36" s="359">
        <f t="shared" ca="1" si="11"/>
        <v>0</v>
      </c>
      <c r="AG36" s="359">
        <f t="shared" ca="1" si="12"/>
        <v>0</v>
      </c>
      <c r="AH36" s="359">
        <f t="shared" ca="1" si="63"/>
        <v>0</v>
      </c>
      <c r="AJ36" s="362">
        <f t="shared" ca="1" si="81"/>
        <v>147</v>
      </c>
      <c r="AK36" s="362">
        <v>28</v>
      </c>
      <c r="AL36" s="371">
        <f t="shared" ca="1" si="82"/>
        <v>0</v>
      </c>
      <c r="AM36" s="359">
        <f t="shared" ca="1" si="13"/>
        <v>0</v>
      </c>
      <c r="AN36" s="359">
        <f t="shared" ca="1" si="14"/>
        <v>0</v>
      </c>
      <c r="AO36" s="359">
        <f t="shared" ca="1" si="15"/>
        <v>0</v>
      </c>
      <c r="AP36" s="359">
        <f t="shared" ca="1" si="16"/>
        <v>0</v>
      </c>
      <c r="AQ36" s="359">
        <f t="shared" ca="1" si="64"/>
        <v>0</v>
      </c>
      <c r="AS36" s="362">
        <f t="shared" ca="1" si="83"/>
        <v>147</v>
      </c>
      <c r="AT36" s="362">
        <v>28</v>
      </c>
      <c r="AU36" s="371">
        <f t="shared" ca="1" si="84"/>
        <v>0</v>
      </c>
      <c r="AV36" s="359">
        <f t="shared" ca="1" si="17"/>
        <v>0</v>
      </c>
      <c r="AW36" s="359">
        <f t="shared" ca="1" si="18"/>
        <v>0</v>
      </c>
      <c r="AX36" s="359">
        <f t="shared" ca="1" si="19"/>
        <v>0</v>
      </c>
      <c r="AY36" s="359">
        <f t="shared" ca="1" si="20"/>
        <v>0</v>
      </c>
      <c r="AZ36" s="359">
        <f t="shared" ca="1" si="65"/>
        <v>0</v>
      </c>
      <c r="BB36" s="362">
        <f t="shared" ca="1" si="85"/>
        <v>147</v>
      </c>
      <c r="BC36" s="362">
        <v>28</v>
      </c>
      <c r="BD36" s="371">
        <f t="shared" ca="1" si="86"/>
        <v>0</v>
      </c>
      <c r="BE36" s="359">
        <f t="shared" ca="1" si="21"/>
        <v>0</v>
      </c>
      <c r="BF36" s="359">
        <f t="shared" ca="1" si="22"/>
        <v>0</v>
      </c>
      <c r="BG36" s="359">
        <f t="shared" ca="1" si="23"/>
        <v>0</v>
      </c>
      <c r="BH36" s="359">
        <f t="shared" ca="1" si="24"/>
        <v>0</v>
      </c>
      <c r="BI36" s="359">
        <f t="shared" ca="1" si="66"/>
        <v>0</v>
      </c>
      <c r="BK36" s="362">
        <f t="shared" ca="1" si="87"/>
        <v>147</v>
      </c>
      <c r="BL36" s="362">
        <v>28</v>
      </c>
      <c r="BM36" s="371">
        <f t="shared" ca="1" si="88"/>
        <v>0</v>
      </c>
      <c r="BN36" s="359">
        <f t="shared" ca="1" si="25"/>
        <v>0</v>
      </c>
      <c r="BO36" s="359">
        <f t="shared" ca="1" si="26"/>
        <v>0</v>
      </c>
      <c r="BP36" s="359">
        <f t="shared" ca="1" si="27"/>
        <v>0</v>
      </c>
      <c r="BQ36" s="359">
        <f t="shared" ca="1" si="28"/>
        <v>0</v>
      </c>
      <c r="BR36" s="359">
        <f t="shared" ca="1" si="67"/>
        <v>0</v>
      </c>
      <c r="BT36" s="362">
        <f t="shared" ca="1" si="89"/>
        <v>147</v>
      </c>
      <c r="BU36" s="362">
        <v>28</v>
      </c>
      <c r="BV36" s="371">
        <f t="shared" ca="1" si="90"/>
        <v>0</v>
      </c>
      <c r="BW36" s="359">
        <f t="shared" ca="1" si="29"/>
        <v>0</v>
      </c>
      <c r="BX36" s="359">
        <f t="shared" ca="1" si="30"/>
        <v>0</v>
      </c>
      <c r="BY36" s="359">
        <f t="shared" ca="1" si="31"/>
        <v>0</v>
      </c>
      <c r="BZ36" s="359">
        <f t="shared" ca="1" si="32"/>
        <v>0</v>
      </c>
      <c r="CA36" s="359">
        <f t="shared" ca="1" si="68"/>
        <v>0</v>
      </c>
      <c r="CC36" s="362">
        <f t="shared" ca="1" si="91"/>
        <v>147</v>
      </c>
      <c r="CD36" s="362">
        <v>28</v>
      </c>
      <c r="CE36" s="371">
        <f t="shared" ca="1" si="92"/>
        <v>0</v>
      </c>
      <c r="CF36" s="359">
        <f t="shared" ca="1" si="33"/>
        <v>0</v>
      </c>
      <c r="CG36" s="359">
        <f t="shared" ca="1" si="34"/>
        <v>0</v>
      </c>
      <c r="CH36" s="359">
        <f t="shared" ca="1" si="35"/>
        <v>0</v>
      </c>
      <c r="CI36" s="359">
        <f t="shared" ca="1" si="36"/>
        <v>0</v>
      </c>
      <c r="CJ36" s="359">
        <f t="shared" ca="1" si="69"/>
        <v>0</v>
      </c>
      <c r="CL36" s="362">
        <f t="shared" ca="1" si="93"/>
        <v>147</v>
      </c>
      <c r="CM36" s="362">
        <v>28</v>
      </c>
      <c r="CN36" s="371">
        <f t="shared" ca="1" si="94"/>
        <v>0</v>
      </c>
      <c r="CO36" s="359">
        <f t="shared" ca="1" si="37"/>
        <v>0</v>
      </c>
      <c r="CP36" s="359">
        <f t="shared" ca="1" si="38"/>
        <v>0</v>
      </c>
      <c r="CQ36" s="359">
        <f t="shared" ca="1" si="39"/>
        <v>0</v>
      </c>
      <c r="CR36" s="359">
        <f t="shared" ca="1" si="40"/>
        <v>0</v>
      </c>
      <c r="CS36" s="359">
        <f t="shared" ca="1" si="70"/>
        <v>0</v>
      </c>
      <c r="CU36" s="362">
        <f t="shared" ca="1" si="95"/>
        <v>147</v>
      </c>
      <c r="CV36" s="362">
        <v>28</v>
      </c>
      <c r="CW36" s="371">
        <f t="shared" ca="1" si="96"/>
        <v>0</v>
      </c>
      <c r="CX36" s="359">
        <f t="shared" ca="1" si="41"/>
        <v>0</v>
      </c>
      <c r="CY36" s="359">
        <f t="shared" ca="1" si="42"/>
        <v>0</v>
      </c>
      <c r="CZ36" s="359">
        <f t="shared" ca="1" si="43"/>
        <v>0</v>
      </c>
      <c r="DA36" s="359">
        <f t="shared" ca="1" si="44"/>
        <v>0</v>
      </c>
      <c r="DB36" s="359">
        <f t="shared" ca="1" si="71"/>
        <v>0</v>
      </c>
      <c r="DD36" s="362">
        <f t="shared" ca="1" si="97"/>
        <v>147</v>
      </c>
      <c r="DE36" s="362">
        <v>28</v>
      </c>
      <c r="DF36" s="371">
        <f t="shared" ca="1" si="98"/>
        <v>0</v>
      </c>
      <c r="DG36" s="359">
        <f t="shared" ca="1" si="45"/>
        <v>0</v>
      </c>
      <c r="DH36" s="359">
        <f t="shared" ca="1" si="46"/>
        <v>0</v>
      </c>
      <c r="DI36" s="359">
        <f t="shared" ca="1" si="47"/>
        <v>0</v>
      </c>
      <c r="DJ36" s="359">
        <f t="shared" ca="1" si="48"/>
        <v>0</v>
      </c>
      <c r="DK36" s="359">
        <f t="shared" ca="1" si="72"/>
        <v>0</v>
      </c>
      <c r="DM36" s="362">
        <f t="shared" ca="1" si="99"/>
        <v>147</v>
      </c>
      <c r="DN36" s="362">
        <v>28</v>
      </c>
      <c r="DO36" s="371">
        <f t="shared" ca="1" si="100"/>
        <v>0</v>
      </c>
      <c r="DP36" s="359">
        <f t="shared" ca="1" si="49"/>
        <v>0</v>
      </c>
      <c r="DQ36" s="359">
        <f t="shared" ca="1" si="50"/>
        <v>0</v>
      </c>
      <c r="DR36" s="359">
        <f t="shared" ca="1" si="51"/>
        <v>0</v>
      </c>
      <c r="DS36" s="359">
        <f t="shared" ca="1" si="52"/>
        <v>0</v>
      </c>
      <c r="DT36" s="359">
        <f t="shared" ca="1" si="73"/>
        <v>0</v>
      </c>
      <c r="DV36" s="362">
        <f t="shared" ca="1" si="101"/>
        <v>147</v>
      </c>
      <c r="DW36" s="362">
        <v>28</v>
      </c>
      <c r="DX36" s="371">
        <f t="shared" ca="1" si="102"/>
        <v>0</v>
      </c>
      <c r="DY36" s="359">
        <f t="shared" ca="1" si="53"/>
        <v>0</v>
      </c>
      <c r="DZ36" s="359">
        <f t="shared" ca="1" si="54"/>
        <v>0</v>
      </c>
      <c r="EA36" s="359">
        <f t="shared" ca="1" si="55"/>
        <v>0</v>
      </c>
      <c r="EB36" s="359">
        <f t="shared" ca="1" si="56"/>
        <v>0</v>
      </c>
      <c r="EC36" s="359">
        <f t="shared" ca="1" si="74"/>
        <v>0</v>
      </c>
      <c r="EE36" s="362">
        <f t="shared" ca="1" si="103"/>
        <v>147</v>
      </c>
      <c r="EF36" s="362">
        <v>28</v>
      </c>
      <c r="EG36" s="371">
        <f t="shared" ca="1" si="104"/>
        <v>0</v>
      </c>
      <c r="EH36" s="359">
        <f t="shared" ca="1" si="57"/>
        <v>0</v>
      </c>
      <c r="EI36" s="359">
        <f t="shared" ca="1" si="58"/>
        <v>0</v>
      </c>
      <c r="EJ36" s="359">
        <f t="shared" ca="1" si="59"/>
        <v>0</v>
      </c>
      <c r="EK36" s="359">
        <f t="shared" ca="1" si="60"/>
        <v>0</v>
      </c>
      <c r="EL36" s="359">
        <f t="shared" ca="1" si="75"/>
        <v>0</v>
      </c>
    </row>
    <row r="37" spans="6:142" x14ac:dyDescent="0.35">
      <c r="F37" s="372">
        <f>IFERROR(INDEX('Inflation Rates'!$A$16:$H$138,MATCH('IRA Traditional'!$H37,'Inflation Rates'!$A$16:$A$138,0),8)/INDEX('Inflation Rates'!$A$16:$H$138,MATCH('IRA Traditional'!$H37,'Inflation Rates'!$A$16:$A$138,0)-1,8)-1,F36)</f>
        <v>2.0000000000000018E-2</v>
      </c>
      <c r="G37" s="372">
        <f>IFERROR(INDEX('Inflation Rates'!$A$16:$H$138,MATCH('IRA Traditional'!$H37,'Inflation Rates'!$A$16:$A$138,0),6)/INDEX('Inflation Rates'!$A$16:$H$138,MATCH('IRA Traditional'!$H37,'Inflation Rates'!$A$16:$A$138,0)-1,6)-1,G36)</f>
        <v>2.0999999999999908E-2</v>
      </c>
      <c r="H37" s="362">
        <v>2048</v>
      </c>
      <c r="I37" s="362">
        <f t="shared" ca="1" si="107"/>
        <v>148</v>
      </c>
      <c r="J37" s="362">
        <v>29</v>
      </c>
      <c r="K37" s="371">
        <f t="shared" ca="1" si="106"/>
        <v>0</v>
      </c>
      <c r="L37" s="359">
        <f t="shared" ca="1" si="2"/>
        <v>0</v>
      </c>
      <c r="M37" s="359">
        <f t="shared" ca="1" si="3"/>
        <v>0</v>
      </c>
      <c r="N37" s="359">
        <f t="shared" ca="1" si="4"/>
        <v>0</v>
      </c>
      <c r="O37" s="359">
        <f t="shared" ca="1" si="61"/>
        <v>0</v>
      </c>
      <c r="P37" s="359">
        <f t="shared" ca="1" si="76"/>
        <v>0</v>
      </c>
      <c r="Q37" s="359"/>
      <c r="R37" s="362">
        <f t="shared" ca="1" si="77"/>
        <v>148</v>
      </c>
      <c r="S37" s="362">
        <v>29</v>
      </c>
      <c r="T37" s="371">
        <f t="shared" ca="1" si="78"/>
        <v>0</v>
      </c>
      <c r="U37" s="359">
        <f t="shared" ca="1" si="5"/>
        <v>0</v>
      </c>
      <c r="V37" s="359">
        <f t="shared" ca="1" si="6"/>
        <v>0</v>
      </c>
      <c r="W37" s="359">
        <f t="shared" ca="1" si="7"/>
        <v>0</v>
      </c>
      <c r="X37" s="359">
        <f t="shared" ca="1" si="8"/>
        <v>0</v>
      </c>
      <c r="Y37" s="359">
        <f t="shared" ca="1" si="62"/>
        <v>0</v>
      </c>
      <c r="AA37" s="362">
        <f t="shared" ca="1" si="79"/>
        <v>148</v>
      </c>
      <c r="AB37" s="362">
        <v>29</v>
      </c>
      <c r="AC37" s="371">
        <f t="shared" ca="1" si="80"/>
        <v>0</v>
      </c>
      <c r="AD37" s="359">
        <f t="shared" ca="1" si="9"/>
        <v>0</v>
      </c>
      <c r="AE37" s="359">
        <f t="shared" ca="1" si="10"/>
        <v>0</v>
      </c>
      <c r="AF37" s="359">
        <f t="shared" ca="1" si="11"/>
        <v>0</v>
      </c>
      <c r="AG37" s="359">
        <f t="shared" ca="1" si="12"/>
        <v>0</v>
      </c>
      <c r="AH37" s="359">
        <f t="shared" ca="1" si="63"/>
        <v>0</v>
      </c>
      <c r="AJ37" s="362">
        <f t="shared" ca="1" si="81"/>
        <v>148</v>
      </c>
      <c r="AK37" s="362">
        <v>29</v>
      </c>
      <c r="AL37" s="371">
        <f t="shared" ca="1" si="82"/>
        <v>0</v>
      </c>
      <c r="AM37" s="359">
        <f t="shared" ca="1" si="13"/>
        <v>0</v>
      </c>
      <c r="AN37" s="359">
        <f t="shared" ca="1" si="14"/>
        <v>0</v>
      </c>
      <c r="AO37" s="359">
        <f t="shared" ca="1" si="15"/>
        <v>0</v>
      </c>
      <c r="AP37" s="359">
        <f t="shared" ca="1" si="16"/>
        <v>0</v>
      </c>
      <c r="AQ37" s="359">
        <f t="shared" ca="1" si="64"/>
        <v>0</v>
      </c>
      <c r="AS37" s="362">
        <f t="shared" ca="1" si="83"/>
        <v>148</v>
      </c>
      <c r="AT37" s="362">
        <v>29</v>
      </c>
      <c r="AU37" s="371">
        <f t="shared" ca="1" si="84"/>
        <v>0</v>
      </c>
      <c r="AV37" s="359">
        <f t="shared" ca="1" si="17"/>
        <v>0</v>
      </c>
      <c r="AW37" s="359">
        <f t="shared" ca="1" si="18"/>
        <v>0</v>
      </c>
      <c r="AX37" s="359">
        <f t="shared" ca="1" si="19"/>
        <v>0</v>
      </c>
      <c r="AY37" s="359">
        <f t="shared" ca="1" si="20"/>
        <v>0</v>
      </c>
      <c r="AZ37" s="359">
        <f t="shared" ca="1" si="65"/>
        <v>0</v>
      </c>
      <c r="BB37" s="362">
        <f t="shared" ca="1" si="85"/>
        <v>148</v>
      </c>
      <c r="BC37" s="362">
        <v>29</v>
      </c>
      <c r="BD37" s="371">
        <f t="shared" ca="1" si="86"/>
        <v>0</v>
      </c>
      <c r="BE37" s="359">
        <f t="shared" ca="1" si="21"/>
        <v>0</v>
      </c>
      <c r="BF37" s="359">
        <f t="shared" ca="1" si="22"/>
        <v>0</v>
      </c>
      <c r="BG37" s="359">
        <f t="shared" ca="1" si="23"/>
        <v>0</v>
      </c>
      <c r="BH37" s="359">
        <f t="shared" ca="1" si="24"/>
        <v>0</v>
      </c>
      <c r="BI37" s="359">
        <f t="shared" ca="1" si="66"/>
        <v>0</v>
      </c>
      <c r="BK37" s="362">
        <f t="shared" ca="1" si="87"/>
        <v>148</v>
      </c>
      <c r="BL37" s="362">
        <v>29</v>
      </c>
      <c r="BM37" s="371">
        <f t="shared" ca="1" si="88"/>
        <v>0</v>
      </c>
      <c r="BN37" s="359">
        <f t="shared" ca="1" si="25"/>
        <v>0</v>
      </c>
      <c r="BO37" s="359">
        <f t="shared" ca="1" si="26"/>
        <v>0</v>
      </c>
      <c r="BP37" s="359">
        <f t="shared" ca="1" si="27"/>
        <v>0</v>
      </c>
      <c r="BQ37" s="359">
        <f t="shared" ca="1" si="28"/>
        <v>0</v>
      </c>
      <c r="BR37" s="359">
        <f t="shared" ca="1" si="67"/>
        <v>0</v>
      </c>
      <c r="BT37" s="362">
        <f t="shared" ca="1" si="89"/>
        <v>148</v>
      </c>
      <c r="BU37" s="362">
        <v>29</v>
      </c>
      <c r="BV37" s="371">
        <f t="shared" ca="1" si="90"/>
        <v>0</v>
      </c>
      <c r="BW37" s="359">
        <f t="shared" ca="1" si="29"/>
        <v>0</v>
      </c>
      <c r="BX37" s="359">
        <f t="shared" ca="1" si="30"/>
        <v>0</v>
      </c>
      <c r="BY37" s="359">
        <f t="shared" ca="1" si="31"/>
        <v>0</v>
      </c>
      <c r="BZ37" s="359">
        <f t="shared" ca="1" si="32"/>
        <v>0</v>
      </c>
      <c r="CA37" s="359">
        <f t="shared" ca="1" si="68"/>
        <v>0</v>
      </c>
      <c r="CC37" s="362">
        <f t="shared" ca="1" si="91"/>
        <v>148</v>
      </c>
      <c r="CD37" s="362">
        <v>29</v>
      </c>
      <c r="CE37" s="371">
        <f t="shared" ca="1" si="92"/>
        <v>0</v>
      </c>
      <c r="CF37" s="359">
        <f t="shared" ca="1" si="33"/>
        <v>0</v>
      </c>
      <c r="CG37" s="359">
        <f t="shared" ca="1" si="34"/>
        <v>0</v>
      </c>
      <c r="CH37" s="359">
        <f t="shared" ca="1" si="35"/>
        <v>0</v>
      </c>
      <c r="CI37" s="359">
        <f t="shared" ca="1" si="36"/>
        <v>0</v>
      </c>
      <c r="CJ37" s="359">
        <f t="shared" ca="1" si="69"/>
        <v>0</v>
      </c>
      <c r="CL37" s="362">
        <f t="shared" ca="1" si="93"/>
        <v>148</v>
      </c>
      <c r="CM37" s="362">
        <v>29</v>
      </c>
      <c r="CN37" s="371">
        <f t="shared" ca="1" si="94"/>
        <v>0</v>
      </c>
      <c r="CO37" s="359">
        <f t="shared" ca="1" si="37"/>
        <v>0</v>
      </c>
      <c r="CP37" s="359">
        <f t="shared" ca="1" si="38"/>
        <v>0</v>
      </c>
      <c r="CQ37" s="359">
        <f t="shared" ca="1" si="39"/>
        <v>0</v>
      </c>
      <c r="CR37" s="359">
        <f t="shared" ca="1" si="40"/>
        <v>0</v>
      </c>
      <c r="CS37" s="359">
        <f t="shared" ca="1" si="70"/>
        <v>0</v>
      </c>
      <c r="CU37" s="362">
        <f t="shared" ca="1" si="95"/>
        <v>148</v>
      </c>
      <c r="CV37" s="362">
        <v>29</v>
      </c>
      <c r="CW37" s="371">
        <f t="shared" ca="1" si="96"/>
        <v>0</v>
      </c>
      <c r="CX37" s="359">
        <f t="shared" ca="1" si="41"/>
        <v>0</v>
      </c>
      <c r="CY37" s="359">
        <f t="shared" ca="1" si="42"/>
        <v>0</v>
      </c>
      <c r="CZ37" s="359">
        <f t="shared" ca="1" si="43"/>
        <v>0</v>
      </c>
      <c r="DA37" s="359">
        <f t="shared" ca="1" si="44"/>
        <v>0</v>
      </c>
      <c r="DB37" s="359">
        <f t="shared" ca="1" si="71"/>
        <v>0</v>
      </c>
      <c r="DD37" s="362">
        <f t="shared" ca="1" si="97"/>
        <v>148</v>
      </c>
      <c r="DE37" s="362">
        <v>29</v>
      </c>
      <c r="DF37" s="371">
        <f t="shared" ca="1" si="98"/>
        <v>0</v>
      </c>
      <c r="DG37" s="359">
        <f t="shared" ca="1" si="45"/>
        <v>0</v>
      </c>
      <c r="DH37" s="359">
        <f t="shared" ca="1" si="46"/>
        <v>0</v>
      </c>
      <c r="DI37" s="359">
        <f t="shared" ca="1" si="47"/>
        <v>0</v>
      </c>
      <c r="DJ37" s="359">
        <f t="shared" ca="1" si="48"/>
        <v>0</v>
      </c>
      <c r="DK37" s="359">
        <f t="shared" ca="1" si="72"/>
        <v>0</v>
      </c>
      <c r="DM37" s="362">
        <f t="shared" ca="1" si="99"/>
        <v>148</v>
      </c>
      <c r="DN37" s="362">
        <v>29</v>
      </c>
      <c r="DO37" s="371">
        <f t="shared" ca="1" si="100"/>
        <v>0</v>
      </c>
      <c r="DP37" s="359">
        <f t="shared" ca="1" si="49"/>
        <v>0</v>
      </c>
      <c r="DQ37" s="359">
        <f t="shared" ca="1" si="50"/>
        <v>0</v>
      </c>
      <c r="DR37" s="359">
        <f t="shared" ca="1" si="51"/>
        <v>0</v>
      </c>
      <c r="DS37" s="359">
        <f t="shared" ca="1" si="52"/>
        <v>0</v>
      </c>
      <c r="DT37" s="359">
        <f t="shared" ca="1" si="73"/>
        <v>0</v>
      </c>
      <c r="DV37" s="362">
        <f t="shared" ca="1" si="101"/>
        <v>148</v>
      </c>
      <c r="DW37" s="362">
        <v>29</v>
      </c>
      <c r="DX37" s="371">
        <f t="shared" ca="1" si="102"/>
        <v>0</v>
      </c>
      <c r="DY37" s="359">
        <f t="shared" ca="1" si="53"/>
        <v>0</v>
      </c>
      <c r="DZ37" s="359">
        <f t="shared" ca="1" si="54"/>
        <v>0</v>
      </c>
      <c r="EA37" s="359">
        <f t="shared" ca="1" si="55"/>
        <v>0</v>
      </c>
      <c r="EB37" s="359">
        <f t="shared" ca="1" si="56"/>
        <v>0</v>
      </c>
      <c r="EC37" s="359">
        <f t="shared" ca="1" si="74"/>
        <v>0</v>
      </c>
      <c r="EE37" s="362">
        <f t="shared" ca="1" si="103"/>
        <v>148</v>
      </c>
      <c r="EF37" s="362">
        <v>29</v>
      </c>
      <c r="EG37" s="371">
        <f t="shared" ca="1" si="104"/>
        <v>0</v>
      </c>
      <c r="EH37" s="359">
        <f t="shared" ca="1" si="57"/>
        <v>0</v>
      </c>
      <c r="EI37" s="359">
        <f t="shared" ca="1" si="58"/>
        <v>0</v>
      </c>
      <c r="EJ37" s="359">
        <f t="shared" ca="1" si="59"/>
        <v>0</v>
      </c>
      <c r="EK37" s="359">
        <f t="shared" ca="1" si="60"/>
        <v>0</v>
      </c>
      <c r="EL37" s="359">
        <f t="shared" ca="1" si="75"/>
        <v>0</v>
      </c>
    </row>
    <row r="38" spans="6:142" x14ac:dyDescent="0.35">
      <c r="F38" s="372">
        <f>IFERROR(INDEX('Inflation Rates'!$A$16:$H$138,MATCH('IRA Traditional'!$H38,'Inflation Rates'!$A$16:$A$138,0),8)/INDEX('Inflation Rates'!$A$16:$H$138,MATCH('IRA Traditional'!$H38,'Inflation Rates'!$A$16:$A$138,0)-1,8)-1,F37)</f>
        <v>2.0000000000000018E-2</v>
      </c>
      <c r="G38" s="372">
        <f>IFERROR(INDEX('Inflation Rates'!$A$16:$H$138,MATCH('IRA Traditional'!$H38,'Inflation Rates'!$A$16:$A$138,0),6)/INDEX('Inflation Rates'!$A$16:$H$138,MATCH('IRA Traditional'!$H38,'Inflation Rates'!$A$16:$A$138,0)-1,6)-1,G37)</f>
        <v>2.0999999999999908E-2</v>
      </c>
      <c r="H38" s="362">
        <v>2049</v>
      </c>
      <c r="I38" s="362">
        <f t="shared" ca="1" si="107"/>
        <v>149</v>
      </c>
      <c r="J38" s="362">
        <v>30</v>
      </c>
      <c r="K38" s="371">
        <f t="shared" ca="1" si="106"/>
        <v>0</v>
      </c>
      <c r="L38" s="359">
        <f t="shared" ca="1" si="2"/>
        <v>0</v>
      </c>
      <c r="M38" s="359">
        <f t="shared" ca="1" si="3"/>
        <v>0</v>
      </c>
      <c r="N38" s="359">
        <f t="shared" ca="1" si="4"/>
        <v>0</v>
      </c>
      <c r="O38" s="359">
        <f t="shared" ca="1" si="61"/>
        <v>0</v>
      </c>
      <c r="P38" s="359">
        <f t="shared" ca="1" si="76"/>
        <v>0</v>
      </c>
      <c r="Q38" s="359"/>
      <c r="R38" s="362">
        <f t="shared" ca="1" si="77"/>
        <v>149</v>
      </c>
      <c r="S38" s="362">
        <v>30</v>
      </c>
      <c r="T38" s="371">
        <f t="shared" ca="1" si="78"/>
        <v>0</v>
      </c>
      <c r="U38" s="359">
        <f t="shared" ca="1" si="5"/>
        <v>0</v>
      </c>
      <c r="V38" s="359">
        <f t="shared" ca="1" si="6"/>
        <v>0</v>
      </c>
      <c r="W38" s="359">
        <f t="shared" ca="1" si="7"/>
        <v>0</v>
      </c>
      <c r="X38" s="359">
        <f t="shared" ca="1" si="8"/>
        <v>0</v>
      </c>
      <c r="Y38" s="359">
        <f t="shared" ca="1" si="62"/>
        <v>0</v>
      </c>
      <c r="AA38" s="362">
        <f t="shared" ca="1" si="79"/>
        <v>149</v>
      </c>
      <c r="AB38" s="362">
        <v>30</v>
      </c>
      <c r="AC38" s="371">
        <f t="shared" ca="1" si="80"/>
        <v>0</v>
      </c>
      <c r="AD38" s="359">
        <f t="shared" ca="1" si="9"/>
        <v>0</v>
      </c>
      <c r="AE38" s="359">
        <f t="shared" ca="1" si="10"/>
        <v>0</v>
      </c>
      <c r="AF38" s="359">
        <f t="shared" ca="1" si="11"/>
        <v>0</v>
      </c>
      <c r="AG38" s="359">
        <f t="shared" ca="1" si="12"/>
        <v>0</v>
      </c>
      <c r="AH38" s="359">
        <f t="shared" ca="1" si="63"/>
        <v>0</v>
      </c>
      <c r="AJ38" s="362">
        <f t="shared" ca="1" si="81"/>
        <v>149</v>
      </c>
      <c r="AK38" s="362">
        <v>30</v>
      </c>
      <c r="AL38" s="371">
        <f t="shared" ca="1" si="82"/>
        <v>0</v>
      </c>
      <c r="AM38" s="359">
        <f t="shared" ca="1" si="13"/>
        <v>0</v>
      </c>
      <c r="AN38" s="359">
        <f t="shared" ca="1" si="14"/>
        <v>0</v>
      </c>
      <c r="AO38" s="359">
        <f t="shared" ca="1" si="15"/>
        <v>0</v>
      </c>
      <c r="AP38" s="359">
        <f t="shared" ca="1" si="16"/>
        <v>0</v>
      </c>
      <c r="AQ38" s="359">
        <f t="shared" ca="1" si="64"/>
        <v>0</v>
      </c>
      <c r="AS38" s="362">
        <f t="shared" ca="1" si="83"/>
        <v>149</v>
      </c>
      <c r="AT38" s="362">
        <v>30</v>
      </c>
      <c r="AU38" s="371">
        <f t="shared" ca="1" si="84"/>
        <v>0</v>
      </c>
      <c r="AV38" s="359">
        <f t="shared" ca="1" si="17"/>
        <v>0</v>
      </c>
      <c r="AW38" s="359">
        <f t="shared" ca="1" si="18"/>
        <v>0</v>
      </c>
      <c r="AX38" s="359">
        <f t="shared" ca="1" si="19"/>
        <v>0</v>
      </c>
      <c r="AY38" s="359">
        <f t="shared" ca="1" si="20"/>
        <v>0</v>
      </c>
      <c r="AZ38" s="359">
        <f t="shared" ca="1" si="65"/>
        <v>0</v>
      </c>
      <c r="BB38" s="362">
        <f t="shared" ca="1" si="85"/>
        <v>149</v>
      </c>
      <c r="BC38" s="362">
        <v>30</v>
      </c>
      <c r="BD38" s="371">
        <f t="shared" ca="1" si="86"/>
        <v>0</v>
      </c>
      <c r="BE38" s="359">
        <f t="shared" ca="1" si="21"/>
        <v>0</v>
      </c>
      <c r="BF38" s="359">
        <f t="shared" ca="1" si="22"/>
        <v>0</v>
      </c>
      <c r="BG38" s="359">
        <f t="shared" ca="1" si="23"/>
        <v>0</v>
      </c>
      <c r="BH38" s="359">
        <f t="shared" ca="1" si="24"/>
        <v>0</v>
      </c>
      <c r="BI38" s="359">
        <f t="shared" ca="1" si="66"/>
        <v>0</v>
      </c>
      <c r="BK38" s="362">
        <f t="shared" ca="1" si="87"/>
        <v>149</v>
      </c>
      <c r="BL38" s="362">
        <v>30</v>
      </c>
      <c r="BM38" s="371">
        <f t="shared" ca="1" si="88"/>
        <v>0</v>
      </c>
      <c r="BN38" s="359">
        <f t="shared" ca="1" si="25"/>
        <v>0</v>
      </c>
      <c r="BO38" s="359">
        <f t="shared" ca="1" si="26"/>
        <v>0</v>
      </c>
      <c r="BP38" s="359">
        <f t="shared" ca="1" si="27"/>
        <v>0</v>
      </c>
      <c r="BQ38" s="359">
        <f t="shared" ca="1" si="28"/>
        <v>0</v>
      </c>
      <c r="BR38" s="359">
        <f t="shared" ca="1" si="67"/>
        <v>0</v>
      </c>
      <c r="BT38" s="362">
        <f t="shared" ca="1" si="89"/>
        <v>149</v>
      </c>
      <c r="BU38" s="362">
        <v>30</v>
      </c>
      <c r="BV38" s="371">
        <f t="shared" ca="1" si="90"/>
        <v>0</v>
      </c>
      <c r="BW38" s="359">
        <f t="shared" ca="1" si="29"/>
        <v>0</v>
      </c>
      <c r="BX38" s="359">
        <f t="shared" ca="1" si="30"/>
        <v>0</v>
      </c>
      <c r="BY38" s="359">
        <f t="shared" ca="1" si="31"/>
        <v>0</v>
      </c>
      <c r="BZ38" s="359">
        <f t="shared" ca="1" si="32"/>
        <v>0</v>
      </c>
      <c r="CA38" s="359">
        <f t="shared" ca="1" si="68"/>
        <v>0</v>
      </c>
      <c r="CC38" s="362">
        <f t="shared" ca="1" si="91"/>
        <v>149</v>
      </c>
      <c r="CD38" s="362">
        <v>30</v>
      </c>
      <c r="CE38" s="371">
        <f t="shared" ca="1" si="92"/>
        <v>0</v>
      </c>
      <c r="CF38" s="359">
        <f t="shared" ca="1" si="33"/>
        <v>0</v>
      </c>
      <c r="CG38" s="359">
        <f t="shared" ca="1" si="34"/>
        <v>0</v>
      </c>
      <c r="CH38" s="359">
        <f t="shared" ca="1" si="35"/>
        <v>0</v>
      </c>
      <c r="CI38" s="359">
        <f t="shared" ca="1" si="36"/>
        <v>0</v>
      </c>
      <c r="CJ38" s="359">
        <f t="shared" ca="1" si="69"/>
        <v>0</v>
      </c>
      <c r="CL38" s="362">
        <f t="shared" ca="1" si="93"/>
        <v>149</v>
      </c>
      <c r="CM38" s="362">
        <v>30</v>
      </c>
      <c r="CN38" s="371">
        <f t="shared" ca="1" si="94"/>
        <v>0</v>
      </c>
      <c r="CO38" s="359">
        <f t="shared" ca="1" si="37"/>
        <v>0</v>
      </c>
      <c r="CP38" s="359">
        <f t="shared" ca="1" si="38"/>
        <v>0</v>
      </c>
      <c r="CQ38" s="359">
        <f t="shared" ca="1" si="39"/>
        <v>0</v>
      </c>
      <c r="CR38" s="359">
        <f t="shared" ca="1" si="40"/>
        <v>0</v>
      </c>
      <c r="CS38" s="359">
        <f t="shared" ca="1" si="70"/>
        <v>0</v>
      </c>
      <c r="CU38" s="362">
        <f t="shared" ca="1" si="95"/>
        <v>149</v>
      </c>
      <c r="CV38" s="362">
        <v>30</v>
      </c>
      <c r="CW38" s="371">
        <f t="shared" ca="1" si="96"/>
        <v>0</v>
      </c>
      <c r="CX38" s="359">
        <f t="shared" ca="1" si="41"/>
        <v>0</v>
      </c>
      <c r="CY38" s="359">
        <f t="shared" ca="1" si="42"/>
        <v>0</v>
      </c>
      <c r="CZ38" s="359">
        <f t="shared" ca="1" si="43"/>
        <v>0</v>
      </c>
      <c r="DA38" s="359">
        <f t="shared" ca="1" si="44"/>
        <v>0</v>
      </c>
      <c r="DB38" s="359">
        <f t="shared" ca="1" si="71"/>
        <v>0</v>
      </c>
      <c r="DD38" s="362">
        <f t="shared" ca="1" si="97"/>
        <v>149</v>
      </c>
      <c r="DE38" s="362">
        <v>30</v>
      </c>
      <c r="DF38" s="371">
        <f t="shared" ca="1" si="98"/>
        <v>0</v>
      </c>
      <c r="DG38" s="359">
        <f t="shared" ca="1" si="45"/>
        <v>0</v>
      </c>
      <c r="DH38" s="359">
        <f t="shared" ca="1" si="46"/>
        <v>0</v>
      </c>
      <c r="DI38" s="359">
        <f t="shared" ca="1" si="47"/>
        <v>0</v>
      </c>
      <c r="DJ38" s="359">
        <f t="shared" ca="1" si="48"/>
        <v>0</v>
      </c>
      <c r="DK38" s="359">
        <f t="shared" ca="1" si="72"/>
        <v>0</v>
      </c>
      <c r="DM38" s="362">
        <f t="shared" ca="1" si="99"/>
        <v>149</v>
      </c>
      <c r="DN38" s="362">
        <v>30</v>
      </c>
      <c r="DO38" s="371">
        <f t="shared" ca="1" si="100"/>
        <v>0</v>
      </c>
      <c r="DP38" s="359">
        <f t="shared" ca="1" si="49"/>
        <v>0</v>
      </c>
      <c r="DQ38" s="359">
        <f t="shared" ca="1" si="50"/>
        <v>0</v>
      </c>
      <c r="DR38" s="359">
        <f t="shared" ca="1" si="51"/>
        <v>0</v>
      </c>
      <c r="DS38" s="359">
        <f t="shared" ca="1" si="52"/>
        <v>0</v>
      </c>
      <c r="DT38" s="359">
        <f t="shared" ca="1" si="73"/>
        <v>0</v>
      </c>
      <c r="DV38" s="362">
        <f t="shared" ca="1" si="101"/>
        <v>149</v>
      </c>
      <c r="DW38" s="362">
        <v>30</v>
      </c>
      <c r="DX38" s="371">
        <f t="shared" ca="1" si="102"/>
        <v>0</v>
      </c>
      <c r="DY38" s="359">
        <f t="shared" ca="1" si="53"/>
        <v>0</v>
      </c>
      <c r="DZ38" s="359">
        <f t="shared" ca="1" si="54"/>
        <v>0</v>
      </c>
      <c r="EA38" s="359">
        <f t="shared" ca="1" si="55"/>
        <v>0</v>
      </c>
      <c r="EB38" s="359">
        <f t="shared" ca="1" si="56"/>
        <v>0</v>
      </c>
      <c r="EC38" s="359">
        <f t="shared" ca="1" si="74"/>
        <v>0</v>
      </c>
      <c r="EE38" s="362">
        <f t="shared" ca="1" si="103"/>
        <v>149</v>
      </c>
      <c r="EF38" s="362">
        <v>30</v>
      </c>
      <c r="EG38" s="371">
        <f t="shared" ca="1" si="104"/>
        <v>0</v>
      </c>
      <c r="EH38" s="359">
        <f t="shared" ca="1" si="57"/>
        <v>0</v>
      </c>
      <c r="EI38" s="359">
        <f t="shared" ca="1" si="58"/>
        <v>0</v>
      </c>
      <c r="EJ38" s="359">
        <f t="shared" ca="1" si="59"/>
        <v>0</v>
      </c>
      <c r="EK38" s="359">
        <f t="shared" ca="1" si="60"/>
        <v>0</v>
      </c>
      <c r="EL38" s="359">
        <f t="shared" ca="1" si="75"/>
        <v>0</v>
      </c>
    </row>
    <row r="39" spans="6:142" x14ac:dyDescent="0.35">
      <c r="F39" s="372">
        <f>IFERROR(INDEX('Inflation Rates'!$A$16:$H$138,MATCH('IRA Traditional'!$H39,'Inflation Rates'!$A$16:$A$138,0),8)/INDEX('Inflation Rates'!$A$16:$H$138,MATCH('IRA Traditional'!$H39,'Inflation Rates'!$A$16:$A$138,0)-1,8)-1,F38)</f>
        <v>2.0000000000000018E-2</v>
      </c>
      <c r="G39" s="372">
        <f>IFERROR(INDEX('Inflation Rates'!$A$16:$H$138,MATCH('IRA Traditional'!$H39,'Inflation Rates'!$A$16:$A$138,0),6)/INDEX('Inflation Rates'!$A$16:$H$138,MATCH('IRA Traditional'!$H39,'Inflation Rates'!$A$16:$A$138,0)-1,6)-1,G38)</f>
        <v>2.0999999999999908E-2</v>
      </c>
      <c r="H39" s="362">
        <v>2050</v>
      </c>
      <c r="I39" s="362">
        <f t="shared" ca="1" si="107"/>
        <v>150</v>
      </c>
      <c r="J39" s="362">
        <v>31</v>
      </c>
      <c r="K39" s="371">
        <f t="shared" ca="1" si="106"/>
        <v>0</v>
      </c>
      <c r="L39" s="359">
        <f t="shared" ca="1" si="2"/>
        <v>0</v>
      </c>
      <c r="M39" s="359">
        <f t="shared" ca="1" si="3"/>
        <v>0</v>
      </c>
      <c r="N39" s="359">
        <f t="shared" ca="1" si="4"/>
        <v>0</v>
      </c>
      <c r="O39" s="359">
        <f t="shared" ca="1" si="61"/>
        <v>0</v>
      </c>
      <c r="P39" s="359">
        <f t="shared" ca="1" si="76"/>
        <v>0</v>
      </c>
      <c r="Q39" s="359"/>
      <c r="R39" s="362">
        <f t="shared" ca="1" si="77"/>
        <v>150</v>
      </c>
      <c r="S39" s="362">
        <v>31</v>
      </c>
      <c r="T39" s="371">
        <f t="shared" ca="1" si="78"/>
        <v>0</v>
      </c>
      <c r="U39" s="359">
        <f t="shared" ca="1" si="5"/>
        <v>0</v>
      </c>
      <c r="V39" s="359">
        <f t="shared" ca="1" si="6"/>
        <v>0</v>
      </c>
      <c r="W39" s="359">
        <f t="shared" ca="1" si="7"/>
        <v>0</v>
      </c>
      <c r="X39" s="359">
        <f t="shared" ca="1" si="8"/>
        <v>0</v>
      </c>
      <c r="Y39" s="359">
        <f t="shared" ca="1" si="62"/>
        <v>0</v>
      </c>
      <c r="AA39" s="362">
        <f t="shared" ca="1" si="79"/>
        <v>150</v>
      </c>
      <c r="AB39" s="362">
        <v>31</v>
      </c>
      <c r="AC39" s="371">
        <f t="shared" ca="1" si="80"/>
        <v>0</v>
      </c>
      <c r="AD39" s="359">
        <f t="shared" ca="1" si="9"/>
        <v>0</v>
      </c>
      <c r="AE39" s="359">
        <f t="shared" ca="1" si="10"/>
        <v>0</v>
      </c>
      <c r="AF39" s="359">
        <f t="shared" ca="1" si="11"/>
        <v>0</v>
      </c>
      <c r="AG39" s="359">
        <f t="shared" ca="1" si="12"/>
        <v>0</v>
      </c>
      <c r="AH39" s="359">
        <f t="shared" ca="1" si="63"/>
        <v>0</v>
      </c>
      <c r="AJ39" s="362">
        <f t="shared" ca="1" si="81"/>
        <v>150</v>
      </c>
      <c r="AK39" s="362">
        <v>31</v>
      </c>
      <c r="AL39" s="371">
        <f t="shared" ca="1" si="82"/>
        <v>0</v>
      </c>
      <c r="AM39" s="359">
        <f t="shared" ca="1" si="13"/>
        <v>0</v>
      </c>
      <c r="AN39" s="359">
        <f t="shared" ca="1" si="14"/>
        <v>0</v>
      </c>
      <c r="AO39" s="359">
        <f t="shared" ca="1" si="15"/>
        <v>0</v>
      </c>
      <c r="AP39" s="359">
        <f t="shared" ca="1" si="16"/>
        <v>0</v>
      </c>
      <c r="AQ39" s="359">
        <f t="shared" ca="1" si="64"/>
        <v>0</v>
      </c>
      <c r="AS39" s="362">
        <f t="shared" ca="1" si="83"/>
        <v>150</v>
      </c>
      <c r="AT39" s="362">
        <v>31</v>
      </c>
      <c r="AU39" s="371">
        <f t="shared" ca="1" si="84"/>
        <v>0</v>
      </c>
      <c r="AV39" s="359">
        <f t="shared" ca="1" si="17"/>
        <v>0</v>
      </c>
      <c r="AW39" s="359">
        <f t="shared" ca="1" si="18"/>
        <v>0</v>
      </c>
      <c r="AX39" s="359">
        <f t="shared" ca="1" si="19"/>
        <v>0</v>
      </c>
      <c r="AY39" s="359">
        <f t="shared" ca="1" si="20"/>
        <v>0</v>
      </c>
      <c r="AZ39" s="359">
        <f t="shared" ca="1" si="65"/>
        <v>0</v>
      </c>
      <c r="BB39" s="362">
        <f t="shared" ca="1" si="85"/>
        <v>150</v>
      </c>
      <c r="BC39" s="362">
        <v>31</v>
      </c>
      <c r="BD39" s="371">
        <f t="shared" ca="1" si="86"/>
        <v>0</v>
      </c>
      <c r="BE39" s="359">
        <f t="shared" ca="1" si="21"/>
        <v>0</v>
      </c>
      <c r="BF39" s="359">
        <f t="shared" ca="1" si="22"/>
        <v>0</v>
      </c>
      <c r="BG39" s="359">
        <f t="shared" ca="1" si="23"/>
        <v>0</v>
      </c>
      <c r="BH39" s="359">
        <f t="shared" ca="1" si="24"/>
        <v>0</v>
      </c>
      <c r="BI39" s="359">
        <f t="shared" ca="1" si="66"/>
        <v>0</v>
      </c>
      <c r="BK39" s="362">
        <f t="shared" ca="1" si="87"/>
        <v>150</v>
      </c>
      <c r="BL39" s="362">
        <v>31</v>
      </c>
      <c r="BM39" s="371">
        <f t="shared" ca="1" si="88"/>
        <v>0</v>
      </c>
      <c r="BN39" s="359">
        <f t="shared" ca="1" si="25"/>
        <v>0</v>
      </c>
      <c r="BO39" s="359">
        <f t="shared" ca="1" si="26"/>
        <v>0</v>
      </c>
      <c r="BP39" s="359">
        <f t="shared" ca="1" si="27"/>
        <v>0</v>
      </c>
      <c r="BQ39" s="359">
        <f t="shared" ca="1" si="28"/>
        <v>0</v>
      </c>
      <c r="BR39" s="359">
        <f t="shared" ca="1" si="67"/>
        <v>0</v>
      </c>
      <c r="BT39" s="362">
        <f t="shared" ca="1" si="89"/>
        <v>150</v>
      </c>
      <c r="BU39" s="362">
        <v>31</v>
      </c>
      <c r="BV39" s="371">
        <f t="shared" ca="1" si="90"/>
        <v>0</v>
      </c>
      <c r="BW39" s="359">
        <f t="shared" ca="1" si="29"/>
        <v>0</v>
      </c>
      <c r="BX39" s="359">
        <f t="shared" ca="1" si="30"/>
        <v>0</v>
      </c>
      <c r="BY39" s="359">
        <f t="shared" ca="1" si="31"/>
        <v>0</v>
      </c>
      <c r="BZ39" s="359">
        <f t="shared" ca="1" si="32"/>
        <v>0</v>
      </c>
      <c r="CA39" s="359">
        <f t="shared" ca="1" si="68"/>
        <v>0</v>
      </c>
      <c r="CC39" s="362">
        <f t="shared" ca="1" si="91"/>
        <v>150</v>
      </c>
      <c r="CD39" s="362">
        <v>31</v>
      </c>
      <c r="CE39" s="371">
        <f t="shared" ca="1" si="92"/>
        <v>0</v>
      </c>
      <c r="CF39" s="359">
        <f t="shared" ca="1" si="33"/>
        <v>0</v>
      </c>
      <c r="CG39" s="359">
        <f t="shared" ca="1" si="34"/>
        <v>0</v>
      </c>
      <c r="CH39" s="359">
        <f t="shared" ca="1" si="35"/>
        <v>0</v>
      </c>
      <c r="CI39" s="359">
        <f t="shared" ca="1" si="36"/>
        <v>0</v>
      </c>
      <c r="CJ39" s="359">
        <f t="shared" ca="1" si="69"/>
        <v>0</v>
      </c>
      <c r="CL39" s="362">
        <f t="shared" ca="1" si="93"/>
        <v>150</v>
      </c>
      <c r="CM39" s="362">
        <v>31</v>
      </c>
      <c r="CN39" s="371">
        <f t="shared" ca="1" si="94"/>
        <v>0</v>
      </c>
      <c r="CO39" s="359">
        <f t="shared" ca="1" si="37"/>
        <v>0</v>
      </c>
      <c r="CP39" s="359">
        <f t="shared" ca="1" si="38"/>
        <v>0</v>
      </c>
      <c r="CQ39" s="359">
        <f t="shared" ca="1" si="39"/>
        <v>0</v>
      </c>
      <c r="CR39" s="359">
        <f t="shared" ca="1" si="40"/>
        <v>0</v>
      </c>
      <c r="CS39" s="359">
        <f t="shared" ca="1" si="70"/>
        <v>0</v>
      </c>
      <c r="CU39" s="362">
        <f t="shared" ca="1" si="95"/>
        <v>150</v>
      </c>
      <c r="CV39" s="362">
        <v>31</v>
      </c>
      <c r="CW39" s="371">
        <f t="shared" ca="1" si="96"/>
        <v>0</v>
      </c>
      <c r="CX39" s="359">
        <f t="shared" ca="1" si="41"/>
        <v>0</v>
      </c>
      <c r="CY39" s="359">
        <f t="shared" ca="1" si="42"/>
        <v>0</v>
      </c>
      <c r="CZ39" s="359">
        <f t="shared" ca="1" si="43"/>
        <v>0</v>
      </c>
      <c r="DA39" s="359">
        <f t="shared" ca="1" si="44"/>
        <v>0</v>
      </c>
      <c r="DB39" s="359">
        <f t="shared" ca="1" si="71"/>
        <v>0</v>
      </c>
      <c r="DD39" s="362">
        <f t="shared" ca="1" si="97"/>
        <v>150</v>
      </c>
      <c r="DE39" s="362">
        <v>31</v>
      </c>
      <c r="DF39" s="371">
        <f t="shared" ca="1" si="98"/>
        <v>0</v>
      </c>
      <c r="DG39" s="359">
        <f t="shared" ca="1" si="45"/>
        <v>0</v>
      </c>
      <c r="DH39" s="359">
        <f t="shared" ca="1" si="46"/>
        <v>0</v>
      </c>
      <c r="DI39" s="359">
        <f t="shared" ca="1" si="47"/>
        <v>0</v>
      </c>
      <c r="DJ39" s="359">
        <f t="shared" ca="1" si="48"/>
        <v>0</v>
      </c>
      <c r="DK39" s="359">
        <f t="shared" ca="1" si="72"/>
        <v>0</v>
      </c>
      <c r="DM39" s="362">
        <f t="shared" ca="1" si="99"/>
        <v>150</v>
      </c>
      <c r="DN39" s="362">
        <v>31</v>
      </c>
      <c r="DO39" s="371">
        <f t="shared" ca="1" si="100"/>
        <v>0</v>
      </c>
      <c r="DP39" s="359">
        <f t="shared" ca="1" si="49"/>
        <v>0</v>
      </c>
      <c r="DQ39" s="359">
        <f t="shared" ca="1" si="50"/>
        <v>0</v>
      </c>
      <c r="DR39" s="359">
        <f t="shared" ca="1" si="51"/>
        <v>0</v>
      </c>
      <c r="DS39" s="359">
        <f t="shared" ca="1" si="52"/>
        <v>0</v>
      </c>
      <c r="DT39" s="359">
        <f t="shared" ca="1" si="73"/>
        <v>0</v>
      </c>
      <c r="DV39" s="362">
        <f t="shared" ca="1" si="101"/>
        <v>150</v>
      </c>
      <c r="DW39" s="362">
        <v>31</v>
      </c>
      <c r="DX39" s="371">
        <f t="shared" ca="1" si="102"/>
        <v>0</v>
      </c>
      <c r="DY39" s="359">
        <f t="shared" ca="1" si="53"/>
        <v>0</v>
      </c>
      <c r="DZ39" s="359">
        <f t="shared" ca="1" si="54"/>
        <v>0</v>
      </c>
      <c r="EA39" s="359">
        <f t="shared" ca="1" si="55"/>
        <v>0</v>
      </c>
      <c r="EB39" s="359">
        <f t="shared" ca="1" si="56"/>
        <v>0</v>
      </c>
      <c r="EC39" s="359">
        <f t="shared" ca="1" si="74"/>
        <v>0</v>
      </c>
      <c r="EE39" s="362">
        <f t="shared" ca="1" si="103"/>
        <v>150</v>
      </c>
      <c r="EF39" s="362">
        <v>31</v>
      </c>
      <c r="EG39" s="371">
        <f t="shared" ca="1" si="104"/>
        <v>0</v>
      </c>
      <c r="EH39" s="359">
        <f t="shared" ca="1" si="57"/>
        <v>0</v>
      </c>
      <c r="EI39" s="359">
        <f t="shared" ca="1" si="58"/>
        <v>0</v>
      </c>
      <c r="EJ39" s="359">
        <f t="shared" ca="1" si="59"/>
        <v>0</v>
      </c>
      <c r="EK39" s="359">
        <f t="shared" ca="1" si="60"/>
        <v>0</v>
      </c>
      <c r="EL39" s="359">
        <f t="shared" ca="1" si="75"/>
        <v>0</v>
      </c>
    </row>
    <row r="40" spans="6:142" x14ac:dyDescent="0.35">
      <c r="F40" s="372">
        <f>IFERROR(INDEX('Inflation Rates'!$A$16:$H$138,MATCH('IRA Traditional'!$H40,'Inflation Rates'!$A$16:$A$138,0),8)/INDEX('Inflation Rates'!$A$16:$H$138,MATCH('IRA Traditional'!$H40,'Inflation Rates'!$A$16:$A$138,0)-1,8)-1,F39)</f>
        <v>2.0000000000000018E-2</v>
      </c>
      <c r="G40" s="372">
        <f>IFERROR(INDEX('Inflation Rates'!$A$16:$H$138,MATCH('IRA Traditional'!$H40,'Inflation Rates'!$A$16:$A$138,0),6)/INDEX('Inflation Rates'!$A$16:$H$138,MATCH('IRA Traditional'!$H40,'Inflation Rates'!$A$16:$A$138,0)-1,6)-1,G39)</f>
        <v>2.0999999999999908E-2</v>
      </c>
      <c r="H40" s="362">
        <v>2051</v>
      </c>
      <c r="I40" s="362">
        <f t="shared" ca="1" si="107"/>
        <v>151</v>
      </c>
      <c r="J40" s="362">
        <v>32</v>
      </c>
      <c r="K40" s="371">
        <f t="shared" ca="1" si="106"/>
        <v>0</v>
      </c>
      <c r="L40" s="359">
        <f t="shared" ca="1" si="2"/>
        <v>0</v>
      </c>
      <c r="M40" s="359">
        <f t="shared" ca="1" si="3"/>
        <v>0</v>
      </c>
      <c r="N40" s="359">
        <f t="shared" ca="1" si="4"/>
        <v>0</v>
      </c>
      <c r="O40" s="359">
        <f t="shared" ca="1" si="61"/>
        <v>0</v>
      </c>
      <c r="P40" s="359">
        <f t="shared" ca="1" si="76"/>
        <v>0</v>
      </c>
      <c r="Q40" s="359"/>
      <c r="R40" s="362">
        <f t="shared" ca="1" si="77"/>
        <v>151</v>
      </c>
      <c r="S40" s="362">
        <v>32</v>
      </c>
      <c r="T40" s="371">
        <f t="shared" ca="1" si="78"/>
        <v>0</v>
      </c>
      <c r="U40" s="359">
        <f t="shared" ca="1" si="5"/>
        <v>0</v>
      </c>
      <c r="V40" s="359">
        <f t="shared" ca="1" si="6"/>
        <v>0</v>
      </c>
      <c r="W40" s="359">
        <f t="shared" ca="1" si="7"/>
        <v>0</v>
      </c>
      <c r="X40" s="359">
        <f t="shared" ca="1" si="8"/>
        <v>0</v>
      </c>
      <c r="Y40" s="359">
        <f t="shared" ca="1" si="62"/>
        <v>0</v>
      </c>
      <c r="AA40" s="362">
        <f t="shared" ca="1" si="79"/>
        <v>151</v>
      </c>
      <c r="AB40" s="362">
        <v>32</v>
      </c>
      <c r="AC40" s="371">
        <f t="shared" ca="1" si="80"/>
        <v>0</v>
      </c>
      <c r="AD40" s="359">
        <f t="shared" ca="1" si="9"/>
        <v>0</v>
      </c>
      <c r="AE40" s="359">
        <f t="shared" ca="1" si="10"/>
        <v>0</v>
      </c>
      <c r="AF40" s="359">
        <f t="shared" ca="1" si="11"/>
        <v>0</v>
      </c>
      <c r="AG40" s="359">
        <f t="shared" ca="1" si="12"/>
        <v>0</v>
      </c>
      <c r="AH40" s="359">
        <f t="shared" ca="1" si="63"/>
        <v>0</v>
      </c>
      <c r="AJ40" s="362">
        <f t="shared" ca="1" si="81"/>
        <v>151</v>
      </c>
      <c r="AK40" s="362">
        <v>32</v>
      </c>
      <c r="AL40" s="371">
        <f t="shared" ca="1" si="82"/>
        <v>0</v>
      </c>
      <c r="AM40" s="359">
        <f t="shared" ca="1" si="13"/>
        <v>0</v>
      </c>
      <c r="AN40" s="359">
        <f t="shared" ca="1" si="14"/>
        <v>0</v>
      </c>
      <c r="AO40" s="359">
        <f t="shared" ca="1" si="15"/>
        <v>0</v>
      </c>
      <c r="AP40" s="359">
        <f t="shared" ca="1" si="16"/>
        <v>0</v>
      </c>
      <c r="AQ40" s="359">
        <f t="shared" ca="1" si="64"/>
        <v>0</v>
      </c>
      <c r="AS40" s="362">
        <f t="shared" ca="1" si="83"/>
        <v>151</v>
      </c>
      <c r="AT40" s="362">
        <v>32</v>
      </c>
      <c r="AU40" s="371">
        <f t="shared" ca="1" si="84"/>
        <v>0</v>
      </c>
      <c r="AV40" s="359">
        <f t="shared" ca="1" si="17"/>
        <v>0</v>
      </c>
      <c r="AW40" s="359">
        <f t="shared" ca="1" si="18"/>
        <v>0</v>
      </c>
      <c r="AX40" s="359">
        <f t="shared" ca="1" si="19"/>
        <v>0</v>
      </c>
      <c r="AY40" s="359">
        <f t="shared" ca="1" si="20"/>
        <v>0</v>
      </c>
      <c r="AZ40" s="359">
        <f t="shared" ca="1" si="65"/>
        <v>0</v>
      </c>
      <c r="BB40" s="362">
        <f t="shared" ca="1" si="85"/>
        <v>151</v>
      </c>
      <c r="BC40" s="362">
        <v>32</v>
      </c>
      <c r="BD40" s="371">
        <f t="shared" ca="1" si="86"/>
        <v>0</v>
      </c>
      <c r="BE40" s="359">
        <f t="shared" ca="1" si="21"/>
        <v>0</v>
      </c>
      <c r="BF40" s="359">
        <f t="shared" ca="1" si="22"/>
        <v>0</v>
      </c>
      <c r="BG40" s="359">
        <f t="shared" ca="1" si="23"/>
        <v>0</v>
      </c>
      <c r="BH40" s="359">
        <f t="shared" ca="1" si="24"/>
        <v>0</v>
      </c>
      <c r="BI40" s="359">
        <f t="shared" ca="1" si="66"/>
        <v>0</v>
      </c>
      <c r="BK40" s="362">
        <f t="shared" ca="1" si="87"/>
        <v>151</v>
      </c>
      <c r="BL40" s="362">
        <v>32</v>
      </c>
      <c r="BM40" s="371">
        <f t="shared" ca="1" si="88"/>
        <v>0</v>
      </c>
      <c r="BN40" s="359">
        <f t="shared" ca="1" si="25"/>
        <v>0</v>
      </c>
      <c r="BO40" s="359">
        <f t="shared" ca="1" si="26"/>
        <v>0</v>
      </c>
      <c r="BP40" s="359">
        <f t="shared" ca="1" si="27"/>
        <v>0</v>
      </c>
      <c r="BQ40" s="359">
        <f t="shared" ca="1" si="28"/>
        <v>0</v>
      </c>
      <c r="BR40" s="359">
        <f t="shared" ca="1" si="67"/>
        <v>0</v>
      </c>
      <c r="BT40" s="362">
        <f t="shared" ca="1" si="89"/>
        <v>151</v>
      </c>
      <c r="BU40" s="362">
        <v>32</v>
      </c>
      <c r="BV40" s="371">
        <f t="shared" ca="1" si="90"/>
        <v>0</v>
      </c>
      <c r="BW40" s="359">
        <f t="shared" ca="1" si="29"/>
        <v>0</v>
      </c>
      <c r="BX40" s="359">
        <f t="shared" ca="1" si="30"/>
        <v>0</v>
      </c>
      <c r="BY40" s="359">
        <f t="shared" ca="1" si="31"/>
        <v>0</v>
      </c>
      <c r="BZ40" s="359">
        <f t="shared" ca="1" si="32"/>
        <v>0</v>
      </c>
      <c r="CA40" s="359">
        <f t="shared" ca="1" si="68"/>
        <v>0</v>
      </c>
      <c r="CC40" s="362">
        <f t="shared" ca="1" si="91"/>
        <v>151</v>
      </c>
      <c r="CD40" s="362">
        <v>32</v>
      </c>
      <c r="CE40" s="371">
        <f t="shared" ca="1" si="92"/>
        <v>0</v>
      </c>
      <c r="CF40" s="359">
        <f t="shared" ca="1" si="33"/>
        <v>0</v>
      </c>
      <c r="CG40" s="359">
        <f t="shared" ca="1" si="34"/>
        <v>0</v>
      </c>
      <c r="CH40" s="359">
        <f t="shared" ca="1" si="35"/>
        <v>0</v>
      </c>
      <c r="CI40" s="359">
        <f t="shared" ca="1" si="36"/>
        <v>0</v>
      </c>
      <c r="CJ40" s="359">
        <f t="shared" ca="1" si="69"/>
        <v>0</v>
      </c>
      <c r="CL40" s="362">
        <f t="shared" ca="1" si="93"/>
        <v>151</v>
      </c>
      <c r="CM40" s="362">
        <v>32</v>
      </c>
      <c r="CN40" s="371">
        <f t="shared" ca="1" si="94"/>
        <v>0</v>
      </c>
      <c r="CO40" s="359">
        <f t="shared" ca="1" si="37"/>
        <v>0</v>
      </c>
      <c r="CP40" s="359">
        <f t="shared" ca="1" si="38"/>
        <v>0</v>
      </c>
      <c r="CQ40" s="359">
        <f t="shared" ca="1" si="39"/>
        <v>0</v>
      </c>
      <c r="CR40" s="359">
        <f t="shared" ca="1" si="40"/>
        <v>0</v>
      </c>
      <c r="CS40" s="359">
        <f t="shared" ca="1" si="70"/>
        <v>0</v>
      </c>
      <c r="CU40" s="362">
        <f t="shared" ca="1" si="95"/>
        <v>151</v>
      </c>
      <c r="CV40" s="362">
        <v>32</v>
      </c>
      <c r="CW40" s="371">
        <f t="shared" ca="1" si="96"/>
        <v>0</v>
      </c>
      <c r="CX40" s="359">
        <f t="shared" ca="1" si="41"/>
        <v>0</v>
      </c>
      <c r="CY40" s="359">
        <f t="shared" ca="1" si="42"/>
        <v>0</v>
      </c>
      <c r="CZ40" s="359">
        <f t="shared" ca="1" si="43"/>
        <v>0</v>
      </c>
      <c r="DA40" s="359">
        <f t="shared" ca="1" si="44"/>
        <v>0</v>
      </c>
      <c r="DB40" s="359">
        <f t="shared" ca="1" si="71"/>
        <v>0</v>
      </c>
      <c r="DD40" s="362">
        <f t="shared" ca="1" si="97"/>
        <v>151</v>
      </c>
      <c r="DE40" s="362">
        <v>32</v>
      </c>
      <c r="DF40" s="371">
        <f t="shared" ca="1" si="98"/>
        <v>0</v>
      </c>
      <c r="DG40" s="359">
        <f t="shared" ca="1" si="45"/>
        <v>0</v>
      </c>
      <c r="DH40" s="359">
        <f t="shared" ca="1" si="46"/>
        <v>0</v>
      </c>
      <c r="DI40" s="359">
        <f t="shared" ca="1" si="47"/>
        <v>0</v>
      </c>
      <c r="DJ40" s="359">
        <f t="shared" ca="1" si="48"/>
        <v>0</v>
      </c>
      <c r="DK40" s="359">
        <f t="shared" ca="1" si="72"/>
        <v>0</v>
      </c>
      <c r="DM40" s="362">
        <f t="shared" ca="1" si="99"/>
        <v>151</v>
      </c>
      <c r="DN40" s="362">
        <v>32</v>
      </c>
      <c r="DO40" s="371">
        <f t="shared" ca="1" si="100"/>
        <v>0</v>
      </c>
      <c r="DP40" s="359">
        <f t="shared" ca="1" si="49"/>
        <v>0</v>
      </c>
      <c r="DQ40" s="359">
        <f t="shared" ca="1" si="50"/>
        <v>0</v>
      </c>
      <c r="DR40" s="359">
        <f t="shared" ca="1" si="51"/>
        <v>0</v>
      </c>
      <c r="DS40" s="359">
        <f t="shared" ca="1" si="52"/>
        <v>0</v>
      </c>
      <c r="DT40" s="359">
        <f t="shared" ca="1" si="73"/>
        <v>0</v>
      </c>
      <c r="DV40" s="362">
        <f t="shared" ca="1" si="101"/>
        <v>151</v>
      </c>
      <c r="DW40" s="362">
        <v>32</v>
      </c>
      <c r="DX40" s="371">
        <f t="shared" ca="1" si="102"/>
        <v>0</v>
      </c>
      <c r="DY40" s="359">
        <f t="shared" ca="1" si="53"/>
        <v>0</v>
      </c>
      <c r="DZ40" s="359">
        <f t="shared" ca="1" si="54"/>
        <v>0</v>
      </c>
      <c r="EA40" s="359">
        <f t="shared" ca="1" si="55"/>
        <v>0</v>
      </c>
      <c r="EB40" s="359">
        <f t="shared" ca="1" si="56"/>
        <v>0</v>
      </c>
      <c r="EC40" s="359">
        <f t="shared" ca="1" si="74"/>
        <v>0</v>
      </c>
      <c r="EE40" s="362">
        <f t="shared" ca="1" si="103"/>
        <v>151</v>
      </c>
      <c r="EF40" s="362">
        <v>32</v>
      </c>
      <c r="EG40" s="371">
        <f t="shared" ca="1" si="104"/>
        <v>0</v>
      </c>
      <c r="EH40" s="359">
        <f t="shared" ca="1" si="57"/>
        <v>0</v>
      </c>
      <c r="EI40" s="359">
        <f t="shared" ca="1" si="58"/>
        <v>0</v>
      </c>
      <c r="EJ40" s="359">
        <f t="shared" ca="1" si="59"/>
        <v>0</v>
      </c>
      <c r="EK40" s="359">
        <f t="shared" ca="1" si="60"/>
        <v>0</v>
      </c>
      <c r="EL40" s="359">
        <f t="shared" ca="1" si="75"/>
        <v>0</v>
      </c>
    </row>
    <row r="41" spans="6:142" x14ac:dyDescent="0.35">
      <c r="F41" s="372">
        <f>IFERROR(INDEX('Inflation Rates'!$A$16:$H$138,MATCH('IRA Traditional'!$H41,'Inflation Rates'!$A$16:$A$138,0),8)/INDEX('Inflation Rates'!$A$16:$H$138,MATCH('IRA Traditional'!$H41,'Inflation Rates'!$A$16:$A$138,0)-1,8)-1,F40)</f>
        <v>2.0000000000000018E-2</v>
      </c>
      <c r="G41" s="372">
        <f>IFERROR(INDEX('Inflation Rates'!$A$16:$H$138,MATCH('IRA Traditional'!$H41,'Inflation Rates'!$A$16:$A$138,0),6)/INDEX('Inflation Rates'!$A$16:$H$138,MATCH('IRA Traditional'!$H41,'Inflation Rates'!$A$16:$A$138,0)-1,6)-1,G40)</f>
        <v>2.0999999999999908E-2</v>
      </c>
      <c r="H41" s="362">
        <v>2052</v>
      </c>
      <c r="I41" s="362">
        <f t="shared" ca="1" si="107"/>
        <v>152</v>
      </c>
      <c r="J41" s="362">
        <v>33</v>
      </c>
      <c r="K41" s="371">
        <f t="shared" ca="1" si="106"/>
        <v>0</v>
      </c>
      <c r="L41" s="359">
        <f t="shared" ca="1" si="2"/>
        <v>0</v>
      </c>
      <c r="M41" s="359">
        <f t="shared" ca="1" si="3"/>
        <v>0</v>
      </c>
      <c r="N41" s="359">
        <f t="shared" ca="1" si="4"/>
        <v>0</v>
      </c>
      <c r="O41" s="359">
        <f t="shared" ca="1" si="61"/>
        <v>0</v>
      </c>
      <c r="P41" s="359">
        <f t="shared" ca="1" si="76"/>
        <v>0</v>
      </c>
      <c r="Q41" s="359"/>
      <c r="R41" s="362">
        <f t="shared" ca="1" si="77"/>
        <v>152</v>
      </c>
      <c r="S41" s="362">
        <v>33</v>
      </c>
      <c r="T41" s="371">
        <f t="shared" ca="1" si="78"/>
        <v>0</v>
      </c>
      <c r="U41" s="359">
        <f t="shared" ref="U41:U72" ca="1" si="108">IF(R41&lt;Y$7,$B$2,0)</f>
        <v>0</v>
      </c>
      <c r="V41" s="359">
        <f t="shared" ca="1" si="6"/>
        <v>0</v>
      </c>
      <c r="W41" s="359">
        <f t="shared" ca="1" si="7"/>
        <v>0</v>
      </c>
      <c r="X41" s="359">
        <f t="shared" ca="1" si="8"/>
        <v>0</v>
      </c>
      <c r="Y41" s="359">
        <f t="shared" ca="1" si="62"/>
        <v>0</v>
      </c>
      <c r="AA41" s="362">
        <f t="shared" ca="1" si="79"/>
        <v>152</v>
      </c>
      <c r="AB41" s="362">
        <v>33</v>
      </c>
      <c r="AC41" s="371">
        <f t="shared" ca="1" si="80"/>
        <v>0</v>
      </c>
      <c r="AD41" s="359">
        <f t="shared" ref="AD41:AD72" ca="1" si="109">IF(AA41&lt;AH$7,$B$2,0)</f>
        <v>0</v>
      </c>
      <c r="AE41" s="359">
        <f t="shared" ca="1" si="10"/>
        <v>0</v>
      </c>
      <c r="AF41" s="359">
        <f t="shared" ca="1" si="11"/>
        <v>0</v>
      </c>
      <c r="AG41" s="359">
        <f t="shared" ca="1" si="12"/>
        <v>0</v>
      </c>
      <c r="AH41" s="359">
        <f t="shared" ca="1" si="63"/>
        <v>0</v>
      </c>
      <c r="AJ41" s="362">
        <f t="shared" ca="1" si="81"/>
        <v>152</v>
      </c>
      <c r="AK41" s="362">
        <v>33</v>
      </c>
      <c r="AL41" s="371">
        <f t="shared" ca="1" si="82"/>
        <v>0</v>
      </c>
      <c r="AM41" s="359">
        <f t="shared" ref="AM41:AM72" ca="1" si="110">IF(AJ41&lt;AQ$7,$B$2,0)</f>
        <v>0</v>
      </c>
      <c r="AN41" s="359">
        <f t="shared" ca="1" si="14"/>
        <v>0</v>
      </c>
      <c r="AO41" s="359">
        <f t="shared" ca="1" si="15"/>
        <v>0</v>
      </c>
      <c r="AP41" s="359">
        <f t="shared" ca="1" si="16"/>
        <v>0</v>
      </c>
      <c r="AQ41" s="359">
        <f t="shared" ca="1" si="64"/>
        <v>0</v>
      </c>
      <c r="AS41" s="362">
        <f t="shared" ca="1" si="83"/>
        <v>152</v>
      </c>
      <c r="AT41" s="362">
        <v>33</v>
      </c>
      <c r="AU41" s="371">
        <f t="shared" ca="1" si="84"/>
        <v>0</v>
      </c>
      <c r="AV41" s="359">
        <f t="shared" ref="AV41:AV72" ca="1" si="111">IF(AS41&lt;AZ$7,$B$2,0)</f>
        <v>0</v>
      </c>
      <c r="AW41" s="359">
        <f t="shared" ca="1" si="18"/>
        <v>0</v>
      </c>
      <c r="AX41" s="359">
        <f t="shared" ca="1" si="19"/>
        <v>0</v>
      </c>
      <c r="AY41" s="359">
        <f t="shared" ca="1" si="20"/>
        <v>0</v>
      </c>
      <c r="AZ41" s="359">
        <f t="shared" ca="1" si="65"/>
        <v>0</v>
      </c>
      <c r="BB41" s="362">
        <f t="shared" ca="1" si="85"/>
        <v>152</v>
      </c>
      <c r="BC41" s="362">
        <v>33</v>
      </c>
      <c r="BD41" s="371">
        <f t="shared" ca="1" si="86"/>
        <v>0</v>
      </c>
      <c r="BE41" s="359">
        <f t="shared" ref="BE41:BE72" ca="1" si="112">IF(BB41&lt;BI$7,$B$2,0)</f>
        <v>0</v>
      </c>
      <c r="BF41" s="359">
        <f t="shared" ca="1" si="22"/>
        <v>0</v>
      </c>
      <c r="BG41" s="359">
        <f t="shared" ca="1" si="23"/>
        <v>0</v>
      </c>
      <c r="BH41" s="359">
        <f t="shared" ca="1" si="24"/>
        <v>0</v>
      </c>
      <c r="BI41" s="359">
        <f t="shared" ca="1" si="66"/>
        <v>0</v>
      </c>
      <c r="BK41" s="362">
        <f t="shared" ca="1" si="87"/>
        <v>152</v>
      </c>
      <c r="BL41" s="362">
        <v>33</v>
      </c>
      <c r="BM41" s="371">
        <f t="shared" ca="1" si="88"/>
        <v>0</v>
      </c>
      <c r="BN41" s="359">
        <f t="shared" ref="BN41:BN72" ca="1" si="113">IF(BK41&lt;BR$7,$B$2,0)</f>
        <v>0</v>
      </c>
      <c r="BO41" s="359">
        <f t="shared" ca="1" si="26"/>
        <v>0</v>
      </c>
      <c r="BP41" s="359">
        <f t="shared" ca="1" si="27"/>
        <v>0</v>
      </c>
      <c r="BQ41" s="359">
        <f t="shared" ca="1" si="28"/>
        <v>0</v>
      </c>
      <c r="BR41" s="359">
        <f t="shared" ca="1" si="67"/>
        <v>0</v>
      </c>
      <c r="BT41" s="362">
        <f t="shared" ca="1" si="89"/>
        <v>152</v>
      </c>
      <c r="BU41" s="362">
        <v>33</v>
      </c>
      <c r="BV41" s="371">
        <f t="shared" ca="1" si="90"/>
        <v>0</v>
      </c>
      <c r="BW41" s="359">
        <f t="shared" ref="BW41:BW72" ca="1" si="114">IF(BT41&lt;CA$7,$B$2,0)</f>
        <v>0</v>
      </c>
      <c r="BX41" s="359">
        <f t="shared" ca="1" si="30"/>
        <v>0</v>
      </c>
      <c r="BY41" s="359">
        <f t="shared" ca="1" si="31"/>
        <v>0</v>
      </c>
      <c r="BZ41" s="359">
        <f t="shared" ca="1" si="32"/>
        <v>0</v>
      </c>
      <c r="CA41" s="359">
        <f t="shared" ca="1" si="68"/>
        <v>0</v>
      </c>
      <c r="CC41" s="362">
        <f t="shared" ca="1" si="91"/>
        <v>152</v>
      </c>
      <c r="CD41" s="362">
        <v>33</v>
      </c>
      <c r="CE41" s="371">
        <f t="shared" ca="1" si="92"/>
        <v>0</v>
      </c>
      <c r="CF41" s="359">
        <f t="shared" ref="CF41:CF72" ca="1" si="115">IF(CC41&lt;CJ$7,$B$2,0)</f>
        <v>0</v>
      </c>
      <c r="CG41" s="359">
        <f t="shared" ca="1" si="34"/>
        <v>0</v>
      </c>
      <c r="CH41" s="359">
        <f t="shared" ca="1" si="35"/>
        <v>0</v>
      </c>
      <c r="CI41" s="359">
        <f t="shared" ca="1" si="36"/>
        <v>0</v>
      </c>
      <c r="CJ41" s="359">
        <f t="shared" ca="1" si="69"/>
        <v>0</v>
      </c>
      <c r="CL41" s="362">
        <f t="shared" ca="1" si="93"/>
        <v>152</v>
      </c>
      <c r="CM41" s="362">
        <v>33</v>
      </c>
      <c r="CN41" s="371">
        <f t="shared" ca="1" si="94"/>
        <v>0</v>
      </c>
      <c r="CO41" s="359">
        <f t="shared" ref="CO41:CO72" ca="1" si="116">IF(CL41&lt;CS$7,$B$2,0)</f>
        <v>0</v>
      </c>
      <c r="CP41" s="359">
        <f t="shared" ca="1" si="38"/>
        <v>0</v>
      </c>
      <c r="CQ41" s="359">
        <f t="shared" ca="1" si="39"/>
        <v>0</v>
      </c>
      <c r="CR41" s="359">
        <f t="shared" ca="1" si="40"/>
        <v>0</v>
      </c>
      <c r="CS41" s="359">
        <f t="shared" ca="1" si="70"/>
        <v>0</v>
      </c>
      <c r="CU41" s="362">
        <f t="shared" ca="1" si="95"/>
        <v>152</v>
      </c>
      <c r="CV41" s="362">
        <v>33</v>
      </c>
      <c r="CW41" s="371">
        <f t="shared" ca="1" si="96"/>
        <v>0</v>
      </c>
      <c r="CX41" s="359">
        <f t="shared" ref="CX41:CX72" ca="1" si="117">IF(CU41&lt;DB$7,$B$2,0)</f>
        <v>0</v>
      </c>
      <c r="CY41" s="359">
        <f t="shared" ca="1" si="42"/>
        <v>0</v>
      </c>
      <c r="CZ41" s="359">
        <f t="shared" ca="1" si="43"/>
        <v>0</v>
      </c>
      <c r="DA41" s="359">
        <f t="shared" ca="1" si="44"/>
        <v>0</v>
      </c>
      <c r="DB41" s="359">
        <f t="shared" ca="1" si="71"/>
        <v>0</v>
      </c>
      <c r="DD41" s="362">
        <f t="shared" ca="1" si="97"/>
        <v>152</v>
      </c>
      <c r="DE41" s="362">
        <v>33</v>
      </c>
      <c r="DF41" s="371">
        <f t="shared" ca="1" si="98"/>
        <v>0</v>
      </c>
      <c r="DG41" s="359">
        <f t="shared" ref="DG41:DG72" ca="1" si="118">IF(DD41&lt;DK$7,$B$2,0)</f>
        <v>0</v>
      </c>
      <c r="DH41" s="359">
        <f t="shared" ca="1" si="46"/>
        <v>0</v>
      </c>
      <c r="DI41" s="359">
        <f t="shared" ca="1" si="47"/>
        <v>0</v>
      </c>
      <c r="DJ41" s="359">
        <f t="shared" ca="1" si="48"/>
        <v>0</v>
      </c>
      <c r="DK41" s="359">
        <f t="shared" ca="1" si="72"/>
        <v>0</v>
      </c>
      <c r="DM41" s="362">
        <f t="shared" ca="1" si="99"/>
        <v>152</v>
      </c>
      <c r="DN41" s="362">
        <v>33</v>
      </c>
      <c r="DO41" s="371">
        <f t="shared" ca="1" si="100"/>
        <v>0</v>
      </c>
      <c r="DP41" s="359">
        <f t="shared" ref="DP41:DP72" ca="1" si="119">IF(DM41&lt;DT$7,$B$2,0)</f>
        <v>0</v>
      </c>
      <c r="DQ41" s="359">
        <f t="shared" ca="1" si="50"/>
        <v>0</v>
      </c>
      <c r="DR41" s="359">
        <f t="shared" ca="1" si="51"/>
        <v>0</v>
      </c>
      <c r="DS41" s="359">
        <f t="shared" ca="1" si="52"/>
        <v>0</v>
      </c>
      <c r="DT41" s="359">
        <f t="shared" ca="1" si="73"/>
        <v>0</v>
      </c>
      <c r="DV41" s="362">
        <f t="shared" ca="1" si="101"/>
        <v>152</v>
      </c>
      <c r="DW41" s="362">
        <v>33</v>
      </c>
      <c r="DX41" s="371">
        <f t="shared" ca="1" si="102"/>
        <v>0</v>
      </c>
      <c r="DY41" s="359">
        <f t="shared" ref="DY41:DY72" ca="1" si="120">IF(DV41&lt;EC$7,$B$2,0)</f>
        <v>0</v>
      </c>
      <c r="DZ41" s="359">
        <f t="shared" ca="1" si="54"/>
        <v>0</v>
      </c>
      <c r="EA41" s="359">
        <f t="shared" ca="1" si="55"/>
        <v>0</v>
      </c>
      <c r="EB41" s="359">
        <f t="shared" ca="1" si="56"/>
        <v>0</v>
      </c>
      <c r="EC41" s="359">
        <f t="shared" ca="1" si="74"/>
        <v>0</v>
      </c>
      <c r="EE41" s="362">
        <f t="shared" ca="1" si="103"/>
        <v>152</v>
      </c>
      <c r="EF41" s="362">
        <v>33</v>
      </c>
      <c r="EG41" s="371">
        <f t="shared" ca="1" si="104"/>
        <v>0</v>
      </c>
      <c r="EH41" s="359">
        <f t="shared" ref="EH41:EH72" ca="1" si="121">IF(EE41&lt;EL$7,$B$2,0)</f>
        <v>0</v>
      </c>
      <c r="EI41" s="359">
        <f t="shared" ca="1" si="58"/>
        <v>0</v>
      </c>
      <c r="EJ41" s="359">
        <f t="shared" ca="1" si="59"/>
        <v>0</v>
      </c>
      <c r="EK41" s="359">
        <f t="shared" ca="1" si="60"/>
        <v>0</v>
      </c>
      <c r="EL41" s="359">
        <f t="shared" ca="1" si="75"/>
        <v>0</v>
      </c>
    </row>
    <row r="42" spans="6:142" x14ac:dyDescent="0.35">
      <c r="F42" s="372">
        <f>IFERROR(INDEX('Inflation Rates'!$A$16:$H$138,MATCH('IRA Traditional'!$H42,'Inflation Rates'!$A$16:$A$138,0),8)/INDEX('Inflation Rates'!$A$16:$H$138,MATCH('IRA Traditional'!$H42,'Inflation Rates'!$A$16:$A$138,0)-1,8)-1,F41)</f>
        <v>2.0000000000000018E-2</v>
      </c>
      <c r="G42" s="372">
        <f>IFERROR(INDEX('Inflation Rates'!$A$16:$H$138,MATCH('IRA Traditional'!$H42,'Inflation Rates'!$A$16:$A$138,0),6)/INDEX('Inflation Rates'!$A$16:$H$138,MATCH('IRA Traditional'!$H42,'Inflation Rates'!$A$16:$A$138,0)-1,6)-1,G41)</f>
        <v>2.0999999999999908E-2</v>
      </c>
      <c r="H42" s="362">
        <v>2053</v>
      </c>
      <c r="I42" s="362">
        <f t="shared" ca="1" si="107"/>
        <v>153</v>
      </c>
      <c r="J42" s="362">
        <v>34</v>
      </c>
      <c r="K42" s="371">
        <f t="shared" ca="1" si="106"/>
        <v>0</v>
      </c>
      <c r="L42" s="359">
        <f t="shared" ca="1" si="2"/>
        <v>0</v>
      </c>
      <c r="M42" s="359">
        <f t="shared" ca="1" si="3"/>
        <v>0</v>
      </c>
      <c r="N42" s="359">
        <f t="shared" ca="1" si="4"/>
        <v>0</v>
      </c>
      <c r="O42" s="359">
        <f t="shared" ca="1" si="61"/>
        <v>0</v>
      </c>
      <c r="P42" s="359">
        <f t="shared" ca="1" si="76"/>
        <v>0</v>
      </c>
      <c r="Q42" s="359"/>
      <c r="R42" s="362">
        <f t="shared" ca="1" si="77"/>
        <v>153</v>
      </c>
      <c r="S42" s="362">
        <v>34</v>
      </c>
      <c r="T42" s="371">
        <f t="shared" ca="1" si="78"/>
        <v>0</v>
      </c>
      <c r="U42" s="359">
        <f t="shared" ca="1" si="108"/>
        <v>0</v>
      </c>
      <c r="V42" s="359">
        <f t="shared" ca="1" si="6"/>
        <v>0</v>
      </c>
      <c r="W42" s="359">
        <f t="shared" ca="1" si="7"/>
        <v>0</v>
      </c>
      <c r="X42" s="359">
        <f t="shared" ca="1" si="8"/>
        <v>0</v>
      </c>
      <c r="Y42" s="359">
        <f t="shared" ca="1" si="62"/>
        <v>0</v>
      </c>
      <c r="AA42" s="362">
        <f t="shared" ca="1" si="79"/>
        <v>153</v>
      </c>
      <c r="AB42" s="362">
        <v>34</v>
      </c>
      <c r="AC42" s="371">
        <f t="shared" ca="1" si="80"/>
        <v>0</v>
      </c>
      <c r="AD42" s="359">
        <f t="shared" ca="1" si="109"/>
        <v>0</v>
      </c>
      <c r="AE42" s="359">
        <f t="shared" ca="1" si="10"/>
        <v>0</v>
      </c>
      <c r="AF42" s="359">
        <f t="shared" ca="1" si="11"/>
        <v>0</v>
      </c>
      <c r="AG42" s="359">
        <f t="shared" ca="1" si="12"/>
        <v>0</v>
      </c>
      <c r="AH42" s="359">
        <f t="shared" ca="1" si="63"/>
        <v>0</v>
      </c>
      <c r="AJ42" s="362">
        <f t="shared" ca="1" si="81"/>
        <v>153</v>
      </c>
      <c r="AK42" s="362">
        <v>34</v>
      </c>
      <c r="AL42" s="371">
        <f t="shared" ca="1" si="82"/>
        <v>0</v>
      </c>
      <c r="AM42" s="359">
        <f t="shared" ca="1" si="110"/>
        <v>0</v>
      </c>
      <c r="AN42" s="359">
        <f t="shared" ca="1" si="14"/>
        <v>0</v>
      </c>
      <c r="AO42" s="359">
        <f t="shared" ca="1" si="15"/>
        <v>0</v>
      </c>
      <c r="AP42" s="359">
        <f t="shared" ca="1" si="16"/>
        <v>0</v>
      </c>
      <c r="AQ42" s="359">
        <f t="shared" ca="1" si="64"/>
        <v>0</v>
      </c>
      <c r="AS42" s="362">
        <f t="shared" ca="1" si="83"/>
        <v>153</v>
      </c>
      <c r="AT42" s="362">
        <v>34</v>
      </c>
      <c r="AU42" s="371">
        <f t="shared" ca="1" si="84"/>
        <v>0</v>
      </c>
      <c r="AV42" s="359">
        <f t="shared" ca="1" si="111"/>
        <v>0</v>
      </c>
      <c r="AW42" s="359">
        <f t="shared" ca="1" si="18"/>
        <v>0</v>
      </c>
      <c r="AX42" s="359">
        <f t="shared" ca="1" si="19"/>
        <v>0</v>
      </c>
      <c r="AY42" s="359">
        <f t="shared" ca="1" si="20"/>
        <v>0</v>
      </c>
      <c r="AZ42" s="359">
        <f t="shared" ca="1" si="65"/>
        <v>0</v>
      </c>
      <c r="BB42" s="362">
        <f t="shared" ca="1" si="85"/>
        <v>153</v>
      </c>
      <c r="BC42" s="362">
        <v>34</v>
      </c>
      <c r="BD42" s="371">
        <f t="shared" ca="1" si="86"/>
        <v>0</v>
      </c>
      <c r="BE42" s="359">
        <f t="shared" ca="1" si="112"/>
        <v>0</v>
      </c>
      <c r="BF42" s="359">
        <f t="shared" ca="1" si="22"/>
        <v>0</v>
      </c>
      <c r="BG42" s="359">
        <f t="shared" ca="1" si="23"/>
        <v>0</v>
      </c>
      <c r="BH42" s="359">
        <f t="shared" ca="1" si="24"/>
        <v>0</v>
      </c>
      <c r="BI42" s="359">
        <f t="shared" ca="1" si="66"/>
        <v>0</v>
      </c>
      <c r="BK42" s="362">
        <f t="shared" ca="1" si="87"/>
        <v>153</v>
      </c>
      <c r="BL42" s="362">
        <v>34</v>
      </c>
      <c r="BM42" s="371">
        <f t="shared" ca="1" si="88"/>
        <v>0</v>
      </c>
      <c r="BN42" s="359">
        <f t="shared" ca="1" si="113"/>
        <v>0</v>
      </c>
      <c r="BO42" s="359">
        <f t="shared" ca="1" si="26"/>
        <v>0</v>
      </c>
      <c r="BP42" s="359">
        <f t="shared" ca="1" si="27"/>
        <v>0</v>
      </c>
      <c r="BQ42" s="359">
        <f t="shared" ca="1" si="28"/>
        <v>0</v>
      </c>
      <c r="BR42" s="359">
        <f t="shared" ca="1" si="67"/>
        <v>0</v>
      </c>
      <c r="BT42" s="362">
        <f t="shared" ca="1" si="89"/>
        <v>153</v>
      </c>
      <c r="BU42" s="362">
        <v>34</v>
      </c>
      <c r="BV42" s="371">
        <f t="shared" ca="1" si="90"/>
        <v>0</v>
      </c>
      <c r="BW42" s="359">
        <f t="shared" ca="1" si="114"/>
        <v>0</v>
      </c>
      <c r="BX42" s="359">
        <f t="shared" ca="1" si="30"/>
        <v>0</v>
      </c>
      <c r="BY42" s="359">
        <f t="shared" ca="1" si="31"/>
        <v>0</v>
      </c>
      <c r="BZ42" s="359">
        <f t="shared" ca="1" si="32"/>
        <v>0</v>
      </c>
      <c r="CA42" s="359">
        <f t="shared" ca="1" si="68"/>
        <v>0</v>
      </c>
      <c r="CC42" s="362">
        <f t="shared" ca="1" si="91"/>
        <v>153</v>
      </c>
      <c r="CD42" s="362">
        <v>34</v>
      </c>
      <c r="CE42" s="371">
        <f t="shared" ca="1" si="92"/>
        <v>0</v>
      </c>
      <c r="CF42" s="359">
        <f t="shared" ca="1" si="115"/>
        <v>0</v>
      </c>
      <c r="CG42" s="359">
        <f t="shared" ca="1" si="34"/>
        <v>0</v>
      </c>
      <c r="CH42" s="359">
        <f t="shared" ca="1" si="35"/>
        <v>0</v>
      </c>
      <c r="CI42" s="359">
        <f t="shared" ca="1" si="36"/>
        <v>0</v>
      </c>
      <c r="CJ42" s="359">
        <f t="shared" ca="1" si="69"/>
        <v>0</v>
      </c>
      <c r="CL42" s="362">
        <f t="shared" ca="1" si="93"/>
        <v>153</v>
      </c>
      <c r="CM42" s="362">
        <v>34</v>
      </c>
      <c r="CN42" s="371">
        <f t="shared" ca="1" si="94"/>
        <v>0</v>
      </c>
      <c r="CO42" s="359">
        <f t="shared" ca="1" si="116"/>
        <v>0</v>
      </c>
      <c r="CP42" s="359">
        <f t="shared" ca="1" si="38"/>
        <v>0</v>
      </c>
      <c r="CQ42" s="359">
        <f t="shared" ca="1" si="39"/>
        <v>0</v>
      </c>
      <c r="CR42" s="359">
        <f t="shared" ca="1" si="40"/>
        <v>0</v>
      </c>
      <c r="CS42" s="359">
        <f t="shared" ca="1" si="70"/>
        <v>0</v>
      </c>
      <c r="CU42" s="362">
        <f t="shared" ca="1" si="95"/>
        <v>153</v>
      </c>
      <c r="CV42" s="362">
        <v>34</v>
      </c>
      <c r="CW42" s="371">
        <f t="shared" ca="1" si="96"/>
        <v>0</v>
      </c>
      <c r="CX42" s="359">
        <f t="shared" ca="1" si="117"/>
        <v>0</v>
      </c>
      <c r="CY42" s="359">
        <f t="shared" ca="1" si="42"/>
        <v>0</v>
      </c>
      <c r="CZ42" s="359">
        <f t="shared" ca="1" si="43"/>
        <v>0</v>
      </c>
      <c r="DA42" s="359">
        <f t="shared" ca="1" si="44"/>
        <v>0</v>
      </c>
      <c r="DB42" s="359">
        <f t="shared" ca="1" si="71"/>
        <v>0</v>
      </c>
      <c r="DD42" s="362">
        <f t="shared" ca="1" si="97"/>
        <v>153</v>
      </c>
      <c r="DE42" s="362">
        <v>34</v>
      </c>
      <c r="DF42" s="371">
        <f t="shared" ca="1" si="98"/>
        <v>0</v>
      </c>
      <c r="DG42" s="359">
        <f t="shared" ca="1" si="118"/>
        <v>0</v>
      </c>
      <c r="DH42" s="359">
        <f t="shared" ca="1" si="46"/>
        <v>0</v>
      </c>
      <c r="DI42" s="359">
        <f t="shared" ca="1" si="47"/>
        <v>0</v>
      </c>
      <c r="DJ42" s="359">
        <f t="shared" ca="1" si="48"/>
        <v>0</v>
      </c>
      <c r="DK42" s="359">
        <f t="shared" ca="1" si="72"/>
        <v>0</v>
      </c>
      <c r="DM42" s="362">
        <f t="shared" ca="1" si="99"/>
        <v>153</v>
      </c>
      <c r="DN42" s="362">
        <v>34</v>
      </c>
      <c r="DO42" s="371">
        <f t="shared" ca="1" si="100"/>
        <v>0</v>
      </c>
      <c r="DP42" s="359">
        <f t="shared" ca="1" si="119"/>
        <v>0</v>
      </c>
      <c r="DQ42" s="359">
        <f t="shared" ca="1" si="50"/>
        <v>0</v>
      </c>
      <c r="DR42" s="359">
        <f t="shared" ca="1" si="51"/>
        <v>0</v>
      </c>
      <c r="DS42" s="359">
        <f t="shared" ca="1" si="52"/>
        <v>0</v>
      </c>
      <c r="DT42" s="359">
        <f t="shared" ca="1" si="73"/>
        <v>0</v>
      </c>
      <c r="DV42" s="362">
        <f t="shared" ca="1" si="101"/>
        <v>153</v>
      </c>
      <c r="DW42" s="362">
        <v>34</v>
      </c>
      <c r="DX42" s="371">
        <f t="shared" ca="1" si="102"/>
        <v>0</v>
      </c>
      <c r="DY42" s="359">
        <f t="shared" ca="1" si="120"/>
        <v>0</v>
      </c>
      <c r="DZ42" s="359">
        <f t="shared" ca="1" si="54"/>
        <v>0</v>
      </c>
      <c r="EA42" s="359">
        <f t="shared" ca="1" si="55"/>
        <v>0</v>
      </c>
      <c r="EB42" s="359">
        <f t="shared" ca="1" si="56"/>
        <v>0</v>
      </c>
      <c r="EC42" s="359">
        <f t="shared" ca="1" si="74"/>
        <v>0</v>
      </c>
      <c r="EE42" s="362">
        <f t="shared" ca="1" si="103"/>
        <v>153</v>
      </c>
      <c r="EF42" s="362">
        <v>34</v>
      </c>
      <c r="EG42" s="371">
        <f t="shared" ca="1" si="104"/>
        <v>0</v>
      </c>
      <c r="EH42" s="359">
        <f t="shared" ca="1" si="121"/>
        <v>0</v>
      </c>
      <c r="EI42" s="359">
        <f t="shared" ca="1" si="58"/>
        <v>0</v>
      </c>
      <c r="EJ42" s="359">
        <f t="shared" ca="1" si="59"/>
        <v>0</v>
      </c>
      <c r="EK42" s="359">
        <f t="shared" ca="1" si="60"/>
        <v>0</v>
      </c>
      <c r="EL42" s="359">
        <f t="shared" ca="1" si="75"/>
        <v>0</v>
      </c>
    </row>
    <row r="43" spans="6:142" x14ac:dyDescent="0.35">
      <c r="F43" s="372">
        <f>IFERROR(INDEX('Inflation Rates'!$A$16:$H$138,MATCH('IRA Traditional'!$H43,'Inflation Rates'!$A$16:$A$138,0),8)/INDEX('Inflation Rates'!$A$16:$H$138,MATCH('IRA Traditional'!$H43,'Inflation Rates'!$A$16:$A$138,0)-1,8)-1,F42)</f>
        <v>2.0000000000000018E-2</v>
      </c>
      <c r="G43" s="372">
        <f>IFERROR(INDEX('Inflation Rates'!$A$16:$H$138,MATCH('IRA Traditional'!$H43,'Inflation Rates'!$A$16:$A$138,0),6)/INDEX('Inflation Rates'!$A$16:$H$138,MATCH('IRA Traditional'!$H43,'Inflation Rates'!$A$16:$A$138,0)-1,6)-1,G42)</f>
        <v>2.0999999999999908E-2</v>
      </c>
      <c r="H43" s="362">
        <v>2054</v>
      </c>
      <c r="I43" s="362">
        <f t="shared" ca="1" si="107"/>
        <v>154</v>
      </c>
      <c r="J43" s="362">
        <v>35</v>
      </c>
      <c r="K43" s="371">
        <f t="shared" ca="1" si="106"/>
        <v>0</v>
      </c>
      <c r="L43" s="359">
        <f t="shared" ca="1" si="2"/>
        <v>0</v>
      </c>
      <c r="M43" s="359">
        <f t="shared" ca="1" si="3"/>
        <v>0</v>
      </c>
      <c r="N43" s="359">
        <f t="shared" ca="1" si="4"/>
        <v>0</v>
      </c>
      <c r="O43" s="359">
        <f t="shared" ca="1" si="61"/>
        <v>0</v>
      </c>
      <c r="P43" s="359">
        <f t="shared" ca="1" si="76"/>
        <v>0</v>
      </c>
      <c r="Q43" s="359"/>
      <c r="R43" s="362">
        <f t="shared" ca="1" si="77"/>
        <v>154</v>
      </c>
      <c r="S43" s="362">
        <v>35</v>
      </c>
      <c r="T43" s="371">
        <f t="shared" ca="1" si="78"/>
        <v>0</v>
      </c>
      <c r="U43" s="359">
        <f t="shared" ca="1" si="108"/>
        <v>0</v>
      </c>
      <c r="V43" s="359">
        <f t="shared" ca="1" si="6"/>
        <v>0</v>
      </c>
      <c r="W43" s="359">
        <f t="shared" ca="1" si="7"/>
        <v>0</v>
      </c>
      <c r="X43" s="359">
        <f t="shared" ca="1" si="8"/>
        <v>0</v>
      </c>
      <c r="Y43" s="359">
        <f t="shared" ca="1" si="62"/>
        <v>0</v>
      </c>
      <c r="AA43" s="362">
        <f t="shared" ca="1" si="79"/>
        <v>154</v>
      </c>
      <c r="AB43" s="362">
        <v>35</v>
      </c>
      <c r="AC43" s="371">
        <f t="shared" ca="1" si="80"/>
        <v>0</v>
      </c>
      <c r="AD43" s="359">
        <f t="shared" ca="1" si="109"/>
        <v>0</v>
      </c>
      <c r="AE43" s="359">
        <f t="shared" ca="1" si="10"/>
        <v>0</v>
      </c>
      <c r="AF43" s="359">
        <f t="shared" ca="1" si="11"/>
        <v>0</v>
      </c>
      <c r="AG43" s="359">
        <f t="shared" ca="1" si="12"/>
        <v>0</v>
      </c>
      <c r="AH43" s="359">
        <f t="shared" ca="1" si="63"/>
        <v>0</v>
      </c>
      <c r="AJ43" s="362">
        <f t="shared" ca="1" si="81"/>
        <v>154</v>
      </c>
      <c r="AK43" s="362">
        <v>35</v>
      </c>
      <c r="AL43" s="371">
        <f t="shared" ca="1" si="82"/>
        <v>0</v>
      </c>
      <c r="AM43" s="359">
        <f t="shared" ca="1" si="110"/>
        <v>0</v>
      </c>
      <c r="AN43" s="359">
        <f t="shared" ca="1" si="14"/>
        <v>0</v>
      </c>
      <c r="AO43" s="359">
        <f t="shared" ca="1" si="15"/>
        <v>0</v>
      </c>
      <c r="AP43" s="359">
        <f t="shared" ca="1" si="16"/>
        <v>0</v>
      </c>
      <c r="AQ43" s="359">
        <f t="shared" ca="1" si="64"/>
        <v>0</v>
      </c>
      <c r="AS43" s="362">
        <f t="shared" ca="1" si="83"/>
        <v>154</v>
      </c>
      <c r="AT43" s="362">
        <v>35</v>
      </c>
      <c r="AU43" s="371">
        <f t="shared" ca="1" si="84"/>
        <v>0</v>
      </c>
      <c r="AV43" s="359">
        <f t="shared" ca="1" si="111"/>
        <v>0</v>
      </c>
      <c r="AW43" s="359">
        <f t="shared" ca="1" si="18"/>
        <v>0</v>
      </c>
      <c r="AX43" s="359">
        <f t="shared" ca="1" si="19"/>
        <v>0</v>
      </c>
      <c r="AY43" s="359">
        <f t="shared" ca="1" si="20"/>
        <v>0</v>
      </c>
      <c r="AZ43" s="359">
        <f t="shared" ca="1" si="65"/>
        <v>0</v>
      </c>
      <c r="BB43" s="362">
        <f t="shared" ca="1" si="85"/>
        <v>154</v>
      </c>
      <c r="BC43" s="362">
        <v>35</v>
      </c>
      <c r="BD43" s="371">
        <f t="shared" ca="1" si="86"/>
        <v>0</v>
      </c>
      <c r="BE43" s="359">
        <f t="shared" ca="1" si="112"/>
        <v>0</v>
      </c>
      <c r="BF43" s="359">
        <f t="shared" ca="1" si="22"/>
        <v>0</v>
      </c>
      <c r="BG43" s="359">
        <f t="shared" ca="1" si="23"/>
        <v>0</v>
      </c>
      <c r="BH43" s="359">
        <f t="shared" ca="1" si="24"/>
        <v>0</v>
      </c>
      <c r="BI43" s="359">
        <f t="shared" ca="1" si="66"/>
        <v>0</v>
      </c>
      <c r="BK43" s="362">
        <f t="shared" ca="1" si="87"/>
        <v>154</v>
      </c>
      <c r="BL43" s="362">
        <v>35</v>
      </c>
      <c r="BM43" s="371">
        <f t="shared" ca="1" si="88"/>
        <v>0</v>
      </c>
      <c r="BN43" s="359">
        <f t="shared" ca="1" si="113"/>
        <v>0</v>
      </c>
      <c r="BO43" s="359">
        <f t="shared" ca="1" si="26"/>
        <v>0</v>
      </c>
      <c r="BP43" s="359">
        <f t="shared" ca="1" si="27"/>
        <v>0</v>
      </c>
      <c r="BQ43" s="359">
        <f t="shared" ca="1" si="28"/>
        <v>0</v>
      </c>
      <c r="BR43" s="359">
        <f t="shared" ca="1" si="67"/>
        <v>0</v>
      </c>
      <c r="BT43" s="362">
        <f t="shared" ca="1" si="89"/>
        <v>154</v>
      </c>
      <c r="BU43" s="362">
        <v>35</v>
      </c>
      <c r="BV43" s="371">
        <f t="shared" ca="1" si="90"/>
        <v>0</v>
      </c>
      <c r="BW43" s="359">
        <f t="shared" ca="1" si="114"/>
        <v>0</v>
      </c>
      <c r="BX43" s="359">
        <f t="shared" ca="1" si="30"/>
        <v>0</v>
      </c>
      <c r="BY43" s="359">
        <f t="shared" ca="1" si="31"/>
        <v>0</v>
      </c>
      <c r="BZ43" s="359">
        <f t="shared" ca="1" si="32"/>
        <v>0</v>
      </c>
      <c r="CA43" s="359">
        <f t="shared" ca="1" si="68"/>
        <v>0</v>
      </c>
      <c r="CC43" s="362">
        <f t="shared" ca="1" si="91"/>
        <v>154</v>
      </c>
      <c r="CD43" s="362">
        <v>35</v>
      </c>
      <c r="CE43" s="371">
        <f t="shared" ca="1" si="92"/>
        <v>0</v>
      </c>
      <c r="CF43" s="359">
        <f t="shared" ca="1" si="115"/>
        <v>0</v>
      </c>
      <c r="CG43" s="359">
        <f t="shared" ca="1" si="34"/>
        <v>0</v>
      </c>
      <c r="CH43" s="359">
        <f t="shared" ca="1" si="35"/>
        <v>0</v>
      </c>
      <c r="CI43" s="359">
        <f t="shared" ca="1" si="36"/>
        <v>0</v>
      </c>
      <c r="CJ43" s="359">
        <f t="shared" ca="1" si="69"/>
        <v>0</v>
      </c>
      <c r="CL43" s="362">
        <f t="shared" ca="1" si="93"/>
        <v>154</v>
      </c>
      <c r="CM43" s="362">
        <v>35</v>
      </c>
      <c r="CN43" s="371">
        <f t="shared" ca="1" si="94"/>
        <v>0</v>
      </c>
      <c r="CO43" s="359">
        <f t="shared" ca="1" si="116"/>
        <v>0</v>
      </c>
      <c r="CP43" s="359">
        <f t="shared" ca="1" si="38"/>
        <v>0</v>
      </c>
      <c r="CQ43" s="359">
        <f t="shared" ca="1" si="39"/>
        <v>0</v>
      </c>
      <c r="CR43" s="359">
        <f t="shared" ca="1" si="40"/>
        <v>0</v>
      </c>
      <c r="CS43" s="359">
        <f t="shared" ca="1" si="70"/>
        <v>0</v>
      </c>
      <c r="CU43" s="362">
        <f t="shared" ca="1" si="95"/>
        <v>154</v>
      </c>
      <c r="CV43" s="362">
        <v>35</v>
      </c>
      <c r="CW43" s="371">
        <f t="shared" ca="1" si="96"/>
        <v>0</v>
      </c>
      <c r="CX43" s="359">
        <f t="shared" ca="1" si="117"/>
        <v>0</v>
      </c>
      <c r="CY43" s="359">
        <f t="shared" ca="1" si="42"/>
        <v>0</v>
      </c>
      <c r="CZ43" s="359">
        <f t="shared" ca="1" si="43"/>
        <v>0</v>
      </c>
      <c r="DA43" s="359">
        <f t="shared" ca="1" si="44"/>
        <v>0</v>
      </c>
      <c r="DB43" s="359">
        <f t="shared" ca="1" si="71"/>
        <v>0</v>
      </c>
      <c r="DD43" s="362">
        <f t="shared" ca="1" si="97"/>
        <v>154</v>
      </c>
      <c r="DE43" s="362">
        <v>35</v>
      </c>
      <c r="DF43" s="371">
        <f t="shared" ca="1" si="98"/>
        <v>0</v>
      </c>
      <c r="DG43" s="359">
        <f t="shared" ca="1" si="118"/>
        <v>0</v>
      </c>
      <c r="DH43" s="359">
        <f t="shared" ca="1" si="46"/>
        <v>0</v>
      </c>
      <c r="DI43" s="359">
        <f t="shared" ca="1" si="47"/>
        <v>0</v>
      </c>
      <c r="DJ43" s="359">
        <f t="shared" ca="1" si="48"/>
        <v>0</v>
      </c>
      <c r="DK43" s="359">
        <f t="shared" ca="1" si="72"/>
        <v>0</v>
      </c>
      <c r="DM43" s="362">
        <f t="shared" ca="1" si="99"/>
        <v>154</v>
      </c>
      <c r="DN43" s="362">
        <v>35</v>
      </c>
      <c r="DO43" s="371">
        <f t="shared" ca="1" si="100"/>
        <v>0</v>
      </c>
      <c r="DP43" s="359">
        <f t="shared" ca="1" si="119"/>
        <v>0</v>
      </c>
      <c r="DQ43" s="359">
        <f t="shared" ca="1" si="50"/>
        <v>0</v>
      </c>
      <c r="DR43" s="359">
        <f t="shared" ca="1" si="51"/>
        <v>0</v>
      </c>
      <c r="DS43" s="359">
        <f t="shared" ca="1" si="52"/>
        <v>0</v>
      </c>
      <c r="DT43" s="359">
        <f t="shared" ca="1" si="73"/>
        <v>0</v>
      </c>
      <c r="DV43" s="362">
        <f t="shared" ca="1" si="101"/>
        <v>154</v>
      </c>
      <c r="DW43" s="362">
        <v>35</v>
      </c>
      <c r="DX43" s="371">
        <f t="shared" ca="1" si="102"/>
        <v>0</v>
      </c>
      <c r="DY43" s="359">
        <f t="shared" ca="1" si="120"/>
        <v>0</v>
      </c>
      <c r="DZ43" s="359">
        <f t="shared" ca="1" si="54"/>
        <v>0</v>
      </c>
      <c r="EA43" s="359">
        <f t="shared" ca="1" si="55"/>
        <v>0</v>
      </c>
      <c r="EB43" s="359">
        <f t="shared" ca="1" si="56"/>
        <v>0</v>
      </c>
      <c r="EC43" s="359">
        <f t="shared" ca="1" si="74"/>
        <v>0</v>
      </c>
      <c r="EE43" s="362">
        <f t="shared" ca="1" si="103"/>
        <v>154</v>
      </c>
      <c r="EF43" s="362">
        <v>35</v>
      </c>
      <c r="EG43" s="371">
        <f t="shared" ca="1" si="104"/>
        <v>0</v>
      </c>
      <c r="EH43" s="359">
        <f t="shared" ca="1" si="121"/>
        <v>0</v>
      </c>
      <c r="EI43" s="359">
        <f t="shared" ca="1" si="58"/>
        <v>0</v>
      </c>
      <c r="EJ43" s="359">
        <f t="shared" ca="1" si="59"/>
        <v>0</v>
      </c>
      <c r="EK43" s="359">
        <f t="shared" ca="1" si="60"/>
        <v>0</v>
      </c>
      <c r="EL43" s="359">
        <f t="shared" ca="1" si="75"/>
        <v>0</v>
      </c>
    </row>
    <row r="44" spans="6:142" x14ac:dyDescent="0.35">
      <c r="F44" s="372">
        <f>IFERROR(INDEX('Inflation Rates'!$A$16:$H$138,MATCH('IRA Traditional'!$H44,'Inflation Rates'!$A$16:$A$138,0),8)/INDEX('Inflation Rates'!$A$16:$H$138,MATCH('IRA Traditional'!$H44,'Inflation Rates'!$A$16:$A$138,0)-1,8)-1,F43)</f>
        <v>2.0000000000000018E-2</v>
      </c>
      <c r="G44" s="372">
        <f>IFERROR(INDEX('Inflation Rates'!$A$16:$H$138,MATCH('IRA Traditional'!$H44,'Inflation Rates'!$A$16:$A$138,0),6)/INDEX('Inflation Rates'!$A$16:$H$138,MATCH('IRA Traditional'!$H44,'Inflation Rates'!$A$16:$A$138,0)-1,6)-1,G43)</f>
        <v>2.0999999999999908E-2</v>
      </c>
      <c r="H44" s="362">
        <v>2055</v>
      </c>
      <c r="I44" s="362">
        <f t="shared" ref="I44:I59" ca="1" si="122">I43+1</f>
        <v>155</v>
      </c>
      <c r="J44" s="362">
        <v>36</v>
      </c>
      <c r="K44" s="371">
        <f t="shared" ca="1" si="106"/>
        <v>0</v>
      </c>
      <c r="L44" s="359">
        <f t="shared" ca="1" si="2"/>
        <v>0</v>
      </c>
      <c r="M44" s="359">
        <f t="shared" ca="1" si="3"/>
        <v>0</v>
      </c>
      <c r="N44" s="359">
        <f t="shared" ca="1" si="4"/>
        <v>0</v>
      </c>
      <c r="O44" s="359">
        <f t="shared" ca="1" si="61"/>
        <v>0</v>
      </c>
      <c r="P44" s="359">
        <f t="shared" ca="1" si="76"/>
        <v>0</v>
      </c>
      <c r="Q44" s="359"/>
      <c r="R44" s="362">
        <f t="shared" ca="1" si="77"/>
        <v>155</v>
      </c>
      <c r="S44" s="362">
        <v>36</v>
      </c>
      <c r="T44" s="371">
        <f t="shared" ca="1" si="78"/>
        <v>0</v>
      </c>
      <c r="U44" s="359">
        <f t="shared" ca="1" si="108"/>
        <v>0</v>
      </c>
      <c r="V44" s="359">
        <f t="shared" ca="1" si="6"/>
        <v>0</v>
      </c>
      <c r="W44" s="359">
        <f t="shared" ca="1" si="7"/>
        <v>0</v>
      </c>
      <c r="X44" s="359">
        <f t="shared" ca="1" si="8"/>
        <v>0</v>
      </c>
      <c r="Y44" s="359">
        <f t="shared" ca="1" si="62"/>
        <v>0</v>
      </c>
      <c r="AA44" s="362">
        <f t="shared" ca="1" si="79"/>
        <v>155</v>
      </c>
      <c r="AB44" s="362">
        <v>36</v>
      </c>
      <c r="AC44" s="371">
        <f t="shared" ca="1" si="80"/>
        <v>0</v>
      </c>
      <c r="AD44" s="359">
        <f t="shared" ca="1" si="109"/>
        <v>0</v>
      </c>
      <c r="AE44" s="359">
        <f t="shared" ca="1" si="10"/>
        <v>0</v>
      </c>
      <c r="AF44" s="359">
        <f t="shared" ca="1" si="11"/>
        <v>0</v>
      </c>
      <c r="AG44" s="359">
        <f t="shared" ca="1" si="12"/>
        <v>0</v>
      </c>
      <c r="AH44" s="359">
        <f t="shared" ca="1" si="63"/>
        <v>0</v>
      </c>
      <c r="AJ44" s="362">
        <f t="shared" ca="1" si="81"/>
        <v>155</v>
      </c>
      <c r="AK44" s="362">
        <v>36</v>
      </c>
      <c r="AL44" s="371">
        <f t="shared" ca="1" si="82"/>
        <v>0</v>
      </c>
      <c r="AM44" s="359">
        <f t="shared" ca="1" si="110"/>
        <v>0</v>
      </c>
      <c r="AN44" s="359">
        <f t="shared" ca="1" si="14"/>
        <v>0</v>
      </c>
      <c r="AO44" s="359">
        <f t="shared" ca="1" si="15"/>
        <v>0</v>
      </c>
      <c r="AP44" s="359">
        <f t="shared" ca="1" si="16"/>
        <v>0</v>
      </c>
      <c r="AQ44" s="359">
        <f t="shared" ca="1" si="64"/>
        <v>0</v>
      </c>
      <c r="AS44" s="362">
        <f t="shared" ca="1" si="83"/>
        <v>155</v>
      </c>
      <c r="AT44" s="362">
        <v>36</v>
      </c>
      <c r="AU44" s="371">
        <f t="shared" ca="1" si="84"/>
        <v>0</v>
      </c>
      <c r="AV44" s="359">
        <f t="shared" ca="1" si="111"/>
        <v>0</v>
      </c>
      <c r="AW44" s="359">
        <f t="shared" ca="1" si="18"/>
        <v>0</v>
      </c>
      <c r="AX44" s="359">
        <f t="shared" ca="1" si="19"/>
        <v>0</v>
      </c>
      <c r="AY44" s="359">
        <f t="shared" ca="1" si="20"/>
        <v>0</v>
      </c>
      <c r="AZ44" s="359">
        <f t="shared" ca="1" si="65"/>
        <v>0</v>
      </c>
      <c r="BB44" s="362">
        <f t="shared" ca="1" si="85"/>
        <v>155</v>
      </c>
      <c r="BC44" s="362">
        <v>36</v>
      </c>
      <c r="BD44" s="371">
        <f t="shared" ca="1" si="86"/>
        <v>0</v>
      </c>
      <c r="BE44" s="359">
        <f t="shared" ca="1" si="112"/>
        <v>0</v>
      </c>
      <c r="BF44" s="359">
        <f t="shared" ca="1" si="22"/>
        <v>0</v>
      </c>
      <c r="BG44" s="359">
        <f t="shared" ca="1" si="23"/>
        <v>0</v>
      </c>
      <c r="BH44" s="359">
        <f t="shared" ca="1" si="24"/>
        <v>0</v>
      </c>
      <c r="BI44" s="359">
        <f t="shared" ca="1" si="66"/>
        <v>0</v>
      </c>
      <c r="BK44" s="362">
        <f t="shared" ca="1" si="87"/>
        <v>155</v>
      </c>
      <c r="BL44" s="362">
        <v>36</v>
      </c>
      <c r="BM44" s="371">
        <f t="shared" ca="1" si="88"/>
        <v>0</v>
      </c>
      <c r="BN44" s="359">
        <f t="shared" ca="1" si="113"/>
        <v>0</v>
      </c>
      <c r="BO44" s="359">
        <f t="shared" ca="1" si="26"/>
        <v>0</v>
      </c>
      <c r="BP44" s="359">
        <f t="shared" ca="1" si="27"/>
        <v>0</v>
      </c>
      <c r="BQ44" s="359">
        <f t="shared" ca="1" si="28"/>
        <v>0</v>
      </c>
      <c r="BR44" s="359">
        <f t="shared" ca="1" si="67"/>
        <v>0</v>
      </c>
      <c r="BT44" s="362">
        <f t="shared" ca="1" si="89"/>
        <v>155</v>
      </c>
      <c r="BU44" s="362">
        <v>36</v>
      </c>
      <c r="BV44" s="371">
        <f t="shared" ca="1" si="90"/>
        <v>0</v>
      </c>
      <c r="BW44" s="359">
        <f t="shared" ca="1" si="114"/>
        <v>0</v>
      </c>
      <c r="BX44" s="359">
        <f t="shared" ca="1" si="30"/>
        <v>0</v>
      </c>
      <c r="BY44" s="359">
        <f t="shared" ca="1" si="31"/>
        <v>0</v>
      </c>
      <c r="BZ44" s="359">
        <f t="shared" ca="1" si="32"/>
        <v>0</v>
      </c>
      <c r="CA44" s="359">
        <f t="shared" ca="1" si="68"/>
        <v>0</v>
      </c>
      <c r="CC44" s="362">
        <f t="shared" ca="1" si="91"/>
        <v>155</v>
      </c>
      <c r="CD44" s="362">
        <v>36</v>
      </c>
      <c r="CE44" s="371">
        <f t="shared" ca="1" si="92"/>
        <v>0</v>
      </c>
      <c r="CF44" s="359">
        <f t="shared" ca="1" si="115"/>
        <v>0</v>
      </c>
      <c r="CG44" s="359">
        <f t="shared" ca="1" si="34"/>
        <v>0</v>
      </c>
      <c r="CH44" s="359">
        <f t="shared" ca="1" si="35"/>
        <v>0</v>
      </c>
      <c r="CI44" s="359">
        <f t="shared" ca="1" si="36"/>
        <v>0</v>
      </c>
      <c r="CJ44" s="359">
        <f t="shared" ca="1" si="69"/>
        <v>0</v>
      </c>
      <c r="CL44" s="362">
        <f t="shared" ca="1" si="93"/>
        <v>155</v>
      </c>
      <c r="CM44" s="362">
        <v>36</v>
      </c>
      <c r="CN44" s="371">
        <f t="shared" ca="1" si="94"/>
        <v>0</v>
      </c>
      <c r="CO44" s="359">
        <f t="shared" ca="1" si="116"/>
        <v>0</v>
      </c>
      <c r="CP44" s="359">
        <f t="shared" ca="1" si="38"/>
        <v>0</v>
      </c>
      <c r="CQ44" s="359">
        <f t="shared" ca="1" si="39"/>
        <v>0</v>
      </c>
      <c r="CR44" s="359">
        <f t="shared" ca="1" si="40"/>
        <v>0</v>
      </c>
      <c r="CS44" s="359">
        <f t="shared" ca="1" si="70"/>
        <v>0</v>
      </c>
      <c r="CU44" s="362">
        <f t="shared" ca="1" si="95"/>
        <v>155</v>
      </c>
      <c r="CV44" s="362">
        <v>36</v>
      </c>
      <c r="CW44" s="371">
        <f t="shared" ca="1" si="96"/>
        <v>0</v>
      </c>
      <c r="CX44" s="359">
        <f t="shared" ca="1" si="117"/>
        <v>0</v>
      </c>
      <c r="CY44" s="359">
        <f t="shared" ca="1" si="42"/>
        <v>0</v>
      </c>
      <c r="CZ44" s="359">
        <f t="shared" ca="1" si="43"/>
        <v>0</v>
      </c>
      <c r="DA44" s="359">
        <f t="shared" ca="1" si="44"/>
        <v>0</v>
      </c>
      <c r="DB44" s="359">
        <f t="shared" ca="1" si="71"/>
        <v>0</v>
      </c>
      <c r="DD44" s="362">
        <f t="shared" ca="1" si="97"/>
        <v>155</v>
      </c>
      <c r="DE44" s="362">
        <v>36</v>
      </c>
      <c r="DF44" s="371">
        <f t="shared" ca="1" si="98"/>
        <v>0</v>
      </c>
      <c r="DG44" s="359">
        <f t="shared" ca="1" si="118"/>
        <v>0</v>
      </c>
      <c r="DH44" s="359">
        <f t="shared" ca="1" si="46"/>
        <v>0</v>
      </c>
      <c r="DI44" s="359">
        <f t="shared" ca="1" si="47"/>
        <v>0</v>
      </c>
      <c r="DJ44" s="359">
        <f t="shared" ca="1" si="48"/>
        <v>0</v>
      </c>
      <c r="DK44" s="359">
        <f t="shared" ca="1" si="72"/>
        <v>0</v>
      </c>
      <c r="DM44" s="362">
        <f t="shared" ca="1" si="99"/>
        <v>155</v>
      </c>
      <c r="DN44" s="362">
        <v>36</v>
      </c>
      <c r="DO44" s="371">
        <f t="shared" ca="1" si="100"/>
        <v>0</v>
      </c>
      <c r="DP44" s="359">
        <f t="shared" ca="1" si="119"/>
        <v>0</v>
      </c>
      <c r="DQ44" s="359">
        <f t="shared" ca="1" si="50"/>
        <v>0</v>
      </c>
      <c r="DR44" s="359">
        <f t="shared" ca="1" si="51"/>
        <v>0</v>
      </c>
      <c r="DS44" s="359">
        <f t="shared" ca="1" si="52"/>
        <v>0</v>
      </c>
      <c r="DT44" s="359">
        <f t="shared" ca="1" si="73"/>
        <v>0</v>
      </c>
      <c r="DV44" s="362">
        <f t="shared" ca="1" si="101"/>
        <v>155</v>
      </c>
      <c r="DW44" s="362">
        <v>36</v>
      </c>
      <c r="DX44" s="371">
        <f t="shared" ca="1" si="102"/>
        <v>0</v>
      </c>
      <c r="DY44" s="359">
        <f t="shared" ca="1" si="120"/>
        <v>0</v>
      </c>
      <c r="DZ44" s="359">
        <f t="shared" ca="1" si="54"/>
        <v>0</v>
      </c>
      <c r="EA44" s="359">
        <f t="shared" ca="1" si="55"/>
        <v>0</v>
      </c>
      <c r="EB44" s="359">
        <f t="shared" ca="1" si="56"/>
        <v>0</v>
      </c>
      <c r="EC44" s="359">
        <f t="shared" ca="1" si="74"/>
        <v>0</v>
      </c>
      <c r="EE44" s="362">
        <f t="shared" ca="1" si="103"/>
        <v>155</v>
      </c>
      <c r="EF44" s="362">
        <v>36</v>
      </c>
      <c r="EG44" s="371">
        <f t="shared" ca="1" si="104"/>
        <v>0</v>
      </c>
      <c r="EH44" s="359">
        <f t="shared" ca="1" si="121"/>
        <v>0</v>
      </c>
      <c r="EI44" s="359">
        <f t="shared" ca="1" si="58"/>
        <v>0</v>
      </c>
      <c r="EJ44" s="359">
        <f t="shared" ca="1" si="59"/>
        <v>0</v>
      </c>
      <c r="EK44" s="359">
        <f t="shared" ca="1" si="60"/>
        <v>0</v>
      </c>
      <c r="EL44" s="359">
        <f t="shared" ca="1" si="75"/>
        <v>0</v>
      </c>
    </row>
    <row r="45" spans="6:142" x14ac:dyDescent="0.35">
      <c r="F45" s="372">
        <f>IFERROR(INDEX('Inflation Rates'!$A$16:$H$138,MATCH('IRA Traditional'!$H45,'Inflation Rates'!$A$16:$A$138,0),8)/INDEX('Inflation Rates'!$A$16:$H$138,MATCH('IRA Traditional'!$H45,'Inflation Rates'!$A$16:$A$138,0)-1,8)-1,F44)</f>
        <v>2.0000000000000018E-2</v>
      </c>
      <c r="G45" s="372">
        <f>IFERROR(INDEX('Inflation Rates'!$A$16:$H$138,MATCH('IRA Traditional'!$H45,'Inflation Rates'!$A$16:$A$138,0),6)/INDEX('Inflation Rates'!$A$16:$H$138,MATCH('IRA Traditional'!$H45,'Inflation Rates'!$A$16:$A$138,0)-1,6)-1,G44)</f>
        <v>2.0999999999999908E-2</v>
      </c>
      <c r="H45" s="362">
        <v>2056</v>
      </c>
      <c r="I45" s="362">
        <f t="shared" ca="1" si="122"/>
        <v>156</v>
      </c>
      <c r="J45" s="362">
        <v>37</v>
      </c>
      <c r="K45" s="371">
        <f t="shared" ca="1" si="106"/>
        <v>0</v>
      </c>
      <c r="L45" s="359">
        <f t="shared" ca="1" si="2"/>
        <v>0</v>
      </c>
      <c r="M45" s="359">
        <f t="shared" ca="1" si="3"/>
        <v>0</v>
      </c>
      <c r="N45" s="359">
        <f t="shared" ca="1" si="4"/>
        <v>0</v>
      </c>
      <c r="O45" s="359">
        <f t="shared" ca="1" si="61"/>
        <v>0</v>
      </c>
      <c r="P45" s="359">
        <f t="shared" ca="1" si="76"/>
        <v>0</v>
      </c>
      <c r="Q45" s="359"/>
      <c r="R45" s="362">
        <f t="shared" ca="1" si="77"/>
        <v>156</v>
      </c>
      <c r="S45" s="362">
        <v>37</v>
      </c>
      <c r="T45" s="371">
        <f t="shared" ca="1" si="78"/>
        <v>0</v>
      </c>
      <c r="U45" s="359">
        <f t="shared" ca="1" si="108"/>
        <v>0</v>
      </c>
      <c r="V45" s="359">
        <f t="shared" ca="1" si="6"/>
        <v>0</v>
      </c>
      <c r="W45" s="359">
        <f t="shared" ca="1" si="7"/>
        <v>0</v>
      </c>
      <c r="X45" s="359">
        <f t="shared" ca="1" si="8"/>
        <v>0</v>
      </c>
      <c r="Y45" s="359">
        <f t="shared" ca="1" si="62"/>
        <v>0</v>
      </c>
      <c r="AA45" s="362">
        <f t="shared" ca="1" si="79"/>
        <v>156</v>
      </c>
      <c r="AB45" s="362">
        <v>37</v>
      </c>
      <c r="AC45" s="371">
        <f t="shared" ca="1" si="80"/>
        <v>0</v>
      </c>
      <c r="AD45" s="359">
        <f t="shared" ca="1" si="109"/>
        <v>0</v>
      </c>
      <c r="AE45" s="359">
        <f t="shared" ca="1" si="10"/>
        <v>0</v>
      </c>
      <c r="AF45" s="359">
        <f t="shared" ca="1" si="11"/>
        <v>0</v>
      </c>
      <c r="AG45" s="359">
        <f t="shared" ca="1" si="12"/>
        <v>0</v>
      </c>
      <c r="AH45" s="359">
        <f t="shared" ca="1" si="63"/>
        <v>0</v>
      </c>
      <c r="AJ45" s="362">
        <f t="shared" ca="1" si="81"/>
        <v>156</v>
      </c>
      <c r="AK45" s="362">
        <v>37</v>
      </c>
      <c r="AL45" s="371">
        <f t="shared" ca="1" si="82"/>
        <v>0</v>
      </c>
      <c r="AM45" s="359">
        <f t="shared" ca="1" si="110"/>
        <v>0</v>
      </c>
      <c r="AN45" s="359">
        <f t="shared" ca="1" si="14"/>
        <v>0</v>
      </c>
      <c r="AO45" s="359">
        <f t="shared" ca="1" si="15"/>
        <v>0</v>
      </c>
      <c r="AP45" s="359">
        <f t="shared" ca="1" si="16"/>
        <v>0</v>
      </c>
      <c r="AQ45" s="359">
        <f t="shared" ca="1" si="64"/>
        <v>0</v>
      </c>
      <c r="AS45" s="362">
        <f t="shared" ca="1" si="83"/>
        <v>156</v>
      </c>
      <c r="AT45" s="362">
        <v>37</v>
      </c>
      <c r="AU45" s="371">
        <f t="shared" ca="1" si="84"/>
        <v>0</v>
      </c>
      <c r="AV45" s="359">
        <f t="shared" ca="1" si="111"/>
        <v>0</v>
      </c>
      <c r="AW45" s="359">
        <f t="shared" ca="1" si="18"/>
        <v>0</v>
      </c>
      <c r="AX45" s="359">
        <f t="shared" ca="1" si="19"/>
        <v>0</v>
      </c>
      <c r="AY45" s="359">
        <f t="shared" ca="1" si="20"/>
        <v>0</v>
      </c>
      <c r="AZ45" s="359">
        <f t="shared" ca="1" si="65"/>
        <v>0</v>
      </c>
      <c r="BB45" s="362">
        <f t="shared" ca="1" si="85"/>
        <v>156</v>
      </c>
      <c r="BC45" s="362">
        <v>37</v>
      </c>
      <c r="BD45" s="371">
        <f t="shared" ca="1" si="86"/>
        <v>0</v>
      </c>
      <c r="BE45" s="359">
        <f t="shared" ca="1" si="112"/>
        <v>0</v>
      </c>
      <c r="BF45" s="359">
        <f t="shared" ca="1" si="22"/>
        <v>0</v>
      </c>
      <c r="BG45" s="359">
        <f t="shared" ca="1" si="23"/>
        <v>0</v>
      </c>
      <c r="BH45" s="359">
        <f t="shared" ca="1" si="24"/>
        <v>0</v>
      </c>
      <c r="BI45" s="359">
        <f t="shared" ca="1" si="66"/>
        <v>0</v>
      </c>
      <c r="BK45" s="362">
        <f t="shared" ca="1" si="87"/>
        <v>156</v>
      </c>
      <c r="BL45" s="362">
        <v>37</v>
      </c>
      <c r="BM45" s="371">
        <f t="shared" ca="1" si="88"/>
        <v>0</v>
      </c>
      <c r="BN45" s="359">
        <f t="shared" ca="1" si="113"/>
        <v>0</v>
      </c>
      <c r="BO45" s="359">
        <f t="shared" ca="1" si="26"/>
        <v>0</v>
      </c>
      <c r="BP45" s="359">
        <f t="shared" ca="1" si="27"/>
        <v>0</v>
      </c>
      <c r="BQ45" s="359">
        <f t="shared" ca="1" si="28"/>
        <v>0</v>
      </c>
      <c r="BR45" s="359">
        <f t="shared" ca="1" si="67"/>
        <v>0</v>
      </c>
      <c r="BT45" s="362">
        <f t="shared" ca="1" si="89"/>
        <v>156</v>
      </c>
      <c r="BU45" s="362">
        <v>37</v>
      </c>
      <c r="BV45" s="371">
        <f t="shared" ca="1" si="90"/>
        <v>0</v>
      </c>
      <c r="BW45" s="359">
        <f t="shared" ca="1" si="114"/>
        <v>0</v>
      </c>
      <c r="BX45" s="359">
        <f t="shared" ca="1" si="30"/>
        <v>0</v>
      </c>
      <c r="BY45" s="359">
        <f t="shared" ca="1" si="31"/>
        <v>0</v>
      </c>
      <c r="BZ45" s="359">
        <f t="shared" ca="1" si="32"/>
        <v>0</v>
      </c>
      <c r="CA45" s="359">
        <f t="shared" ca="1" si="68"/>
        <v>0</v>
      </c>
      <c r="CC45" s="362">
        <f t="shared" ca="1" si="91"/>
        <v>156</v>
      </c>
      <c r="CD45" s="362">
        <v>37</v>
      </c>
      <c r="CE45" s="371">
        <f t="shared" ca="1" si="92"/>
        <v>0</v>
      </c>
      <c r="CF45" s="359">
        <f t="shared" ca="1" si="115"/>
        <v>0</v>
      </c>
      <c r="CG45" s="359">
        <f t="shared" ca="1" si="34"/>
        <v>0</v>
      </c>
      <c r="CH45" s="359">
        <f t="shared" ca="1" si="35"/>
        <v>0</v>
      </c>
      <c r="CI45" s="359">
        <f t="shared" ca="1" si="36"/>
        <v>0</v>
      </c>
      <c r="CJ45" s="359">
        <f t="shared" ca="1" si="69"/>
        <v>0</v>
      </c>
      <c r="CL45" s="362">
        <f t="shared" ca="1" si="93"/>
        <v>156</v>
      </c>
      <c r="CM45" s="362">
        <v>37</v>
      </c>
      <c r="CN45" s="371">
        <f t="shared" ca="1" si="94"/>
        <v>0</v>
      </c>
      <c r="CO45" s="359">
        <f t="shared" ca="1" si="116"/>
        <v>0</v>
      </c>
      <c r="CP45" s="359">
        <f t="shared" ca="1" si="38"/>
        <v>0</v>
      </c>
      <c r="CQ45" s="359">
        <f t="shared" ca="1" si="39"/>
        <v>0</v>
      </c>
      <c r="CR45" s="359">
        <f t="shared" ca="1" si="40"/>
        <v>0</v>
      </c>
      <c r="CS45" s="359">
        <f t="shared" ca="1" si="70"/>
        <v>0</v>
      </c>
      <c r="CU45" s="362">
        <f t="shared" ca="1" si="95"/>
        <v>156</v>
      </c>
      <c r="CV45" s="362">
        <v>37</v>
      </c>
      <c r="CW45" s="371">
        <f t="shared" ca="1" si="96"/>
        <v>0</v>
      </c>
      <c r="CX45" s="359">
        <f t="shared" ca="1" si="117"/>
        <v>0</v>
      </c>
      <c r="CY45" s="359">
        <f t="shared" ca="1" si="42"/>
        <v>0</v>
      </c>
      <c r="CZ45" s="359">
        <f t="shared" ca="1" si="43"/>
        <v>0</v>
      </c>
      <c r="DA45" s="359">
        <f t="shared" ca="1" si="44"/>
        <v>0</v>
      </c>
      <c r="DB45" s="359">
        <f t="shared" ca="1" si="71"/>
        <v>0</v>
      </c>
      <c r="DD45" s="362">
        <f t="shared" ca="1" si="97"/>
        <v>156</v>
      </c>
      <c r="DE45" s="362">
        <v>37</v>
      </c>
      <c r="DF45" s="371">
        <f t="shared" ca="1" si="98"/>
        <v>0</v>
      </c>
      <c r="DG45" s="359">
        <f t="shared" ca="1" si="118"/>
        <v>0</v>
      </c>
      <c r="DH45" s="359">
        <f t="shared" ca="1" si="46"/>
        <v>0</v>
      </c>
      <c r="DI45" s="359">
        <f t="shared" ca="1" si="47"/>
        <v>0</v>
      </c>
      <c r="DJ45" s="359">
        <f t="shared" ca="1" si="48"/>
        <v>0</v>
      </c>
      <c r="DK45" s="359">
        <f t="shared" ca="1" si="72"/>
        <v>0</v>
      </c>
      <c r="DM45" s="362">
        <f t="shared" ca="1" si="99"/>
        <v>156</v>
      </c>
      <c r="DN45" s="362">
        <v>37</v>
      </c>
      <c r="DO45" s="371">
        <f t="shared" ca="1" si="100"/>
        <v>0</v>
      </c>
      <c r="DP45" s="359">
        <f t="shared" ca="1" si="119"/>
        <v>0</v>
      </c>
      <c r="DQ45" s="359">
        <f t="shared" ca="1" si="50"/>
        <v>0</v>
      </c>
      <c r="DR45" s="359">
        <f t="shared" ca="1" si="51"/>
        <v>0</v>
      </c>
      <c r="DS45" s="359">
        <f t="shared" ca="1" si="52"/>
        <v>0</v>
      </c>
      <c r="DT45" s="359">
        <f t="shared" ca="1" si="73"/>
        <v>0</v>
      </c>
      <c r="DV45" s="362">
        <f t="shared" ca="1" si="101"/>
        <v>156</v>
      </c>
      <c r="DW45" s="362">
        <v>37</v>
      </c>
      <c r="DX45" s="371">
        <f t="shared" ca="1" si="102"/>
        <v>0</v>
      </c>
      <c r="DY45" s="359">
        <f t="shared" ca="1" si="120"/>
        <v>0</v>
      </c>
      <c r="DZ45" s="359">
        <f t="shared" ca="1" si="54"/>
        <v>0</v>
      </c>
      <c r="EA45" s="359">
        <f t="shared" ca="1" si="55"/>
        <v>0</v>
      </c>
      <c r="EB45" s="359">
        <f t="shared" ca="1" si="56"/>
        <v>0</v>
      </c>
      <c r="EC45" s="359">
        <f t="shared" ca="1" si="74"/>
        <v>0</v>
      </c>
      <c r="EE45" s="362">
        <f t="shared" ca="1" si="103"/>
        <v>156</v>
      </c>
      <c r="EF45" s="362">
        <v>37</v>
      </c>
      <c r="EG45" s="371">
        <f t="shared" ca="1" si="104"/>
        <v>0</v>
      </c>
      <c r="EH45" s="359">
        <f t="shared" ca="1" si="121"/>
        <v>0</v>
      </c>
      <c r="EI45" s="359">
        <f t="shared" ca="1" si="58"/>
        <v>0</v>
      </c>
      <c r="EJ45" s="359">
        <f t="shared" ca="1" si="59"/>
        <v>0</v>
      </c>
      <c r="EK45" s="359">
        <f t="shared" ca="1" si="60"/>
        <v>0</v>
      </c>
      <c r="EL45" s="359">
        <f t="shared" ca="1" si="75"/>
        <v>0</v>
      </c>
    </row>
    <row r="46" spans="6:142" x14ac:dyDescent="0.35">
      <c r="F46" s="372">
        <f>IFERROR(INDEX('Inflation Rates'!$A$16:$H$138,MATCH('IRA Traditional'!$H46,'Inflation Rates'!$A$16:$A$138,0),8)/INDEX('Inflation Rates'!$A$16:$H$138,MATCH('IRA Traditional'!$H46,'Inflation Rates'!$A$16:$A$138,0)-1,8)-1,F45)</f>
        <v>2.0000000000000018E-2</v>
      </c>
      <c r="G46" s="372">
        <f>IFERROR(INDEX('Inflation Rates'!$A$16:$H$138,MATCH('IRA Traditional'!$H46,'Inflation Rates'!$A$16:$A$138,0),6)/INDEX('Inflation Rates'!$A$16:$H$138,MATCH('IRA Traditional'!$H46,'Inflation Rates'!$A$16:$A$138,0)-1,6)-1,G45)</f>
        <v>2.0999999999999908E-2</v>
      </c>
      <c r="H46" s="362">
        <v>2057</v>
      </c>
      <c r="I46" s="362">
        <f t="shared" ca="1" si="122"/>
        <v>157</v>
      </c>
      <c r="J46" s="362">
        <v>38</v>
      </c>
      <c r="K46" s="371">
        <f t="shared" ca="1" si="106"/>
        <v>0</v>
      </c>
      <c r="L46" s="359">
        <f t="shared" ca="1" si="2"/>
        <v>0</v>
      </c>
      <c r="M46" s="359">
        <f t="shared" ca="1" si="3"/>
        <v>0</v>
      </c>
      <c r="N46" s="359">
        <f t="shared" ca="1" si="4"/>
        <v>0</v>
      </c>
      <c r="O46" s="359">
        <f t="shared" ca="1" si="61"/>
        <v>0</v>
      </c>
      <c r="P46" s="359">
        <f t="shared" ca="1" si="76"/>
        <v>0</v>
      </c>
      <c r="Q46" s="359"/>
      <c r="R46" s="362">
        <f t="shared" ca="1" si="77"/>
        <v>157</v>
      </c>
      <c r="S46" s="362">
        <v>38</v>
      </c>
      <c r="T46" s="371">
        <f t="shared" ca="1" si="78"/>
        <v>0</v>
      </c>
      <c r="U46" s="359">
        <f t="shared" ca="1" si="108"/>
        <v>0</v>
      </c>
      <c r="V46" s="359">
        <f t="shared" ca="1" si="6"/>
        <v>0</v>
      </c>
      <c r="W46" s="359">
        <f t="shared" ca="1" si="7"/>
        <v>0</v>
      </c>
      <c r="X46" s="359">
        <f t="shared" ca="1" si="8"/>
        <v>0</v>
      </c>
      <c r="Y46" s="359">
        <f t="shared" ca="1" si="62"/>
        <v>0</v>
      </c>
      <c r="AA46" s="362">
        <f t="shared" ca="1" si="79"/>
        <v>157</v>
      </c>
      <c r="AB46" s="362">
        <v>38</v>
      </c>
      <c r="AC46" s="371">
        <f t="shared" ca="1" si="80"/>
        <v>0</v>
      </c>
      <c r="AD46" s="359">
        <f t="shared" ca="1" si="109"/>
        <v>0</v>
      </c>
      <c r="AE46" s="359">
        <f t="shared" ca="1" si="10"/>
        <v>0</v>
      </c>
      <c r="AF46" s="359">
        <f t="shared" ca="1" si="11"/>
        <v>0</v>
      </c>
      <c r="AG46" s="359">
        <f t="shared" ca="1" si="12"/>
        <v>0</v>
      </c>
      <c r="AH46" s="359">
        <f t="shared" ca="1" si="63"/>
        <v>0</v>
      </c>
      <c r="AJ46" s="362">
        <f t="shared" ca="1" si="81"/>
        <v>157</v>
      </c>
      <c r="AK46" s="362">
        <v>38</v>
      </c>
      <c r="AL46" s="371">
        <f t="shared" ca="1" si="82"/>
        <v>0</v>
      </c>
      <c r="AM46" s="359">
        <f t="shared" ca="1" si="110"/>
        <v>0</v>
      </c>
      <c r="AN46" s="359">
        <f t="shared" ca="1" si="14"/>
        <v>0</v>
      </c>
      <c r="AO46" s="359">
        <f t="shared" ca="1" si="15"/>
        <v>0</v>
      </c>
      <c r="AP46" s="359">
        <f t="shared" ca="1" si="16"/>
        <v>0</v>
      </c>
      <c r="AQ46" s="359">
        <f t="shared" ca="1" si="64"/>
        <v>0</v>
      </c>
      <c r="AS46" s="362">
        <f t="shared" ca="1" si="83"/>
        <v>157</v>
      </c>
      <c r="AT46" s="362">
        <v>38</v>
      </c>
      <c r="AU46" s="371">
        <f t="shared" ca="1" si="84"/>
        <v>0</v>
      </c>
      <c r="AV46" s="359">
        <f t="shared" ca="1" si="111"/>
        <v>0</v>
      </c>
      <c r="AW46" s="359">
        <f t="shared" ca="1" si="18"/>
        <v>0</v>
      </c>
      <c r="AX46" s="359">
        <f t="shared" ca="1" si="19"/>
        <v>0</v>
      </c>
      <c r="AY46" s="359">
        <f t="shared" ca="1" si="20"/>
        <v>0</v>
      </c>
      <c r="AZ46" s="359">
        <f t="shared" ca="1" si="65"/>
        <v>0</v>
      </c>
      <c r="BB46" s="362">
        <f t="shared" ca="1" si="85"/>
        <v>157</v>
      </c>
      <c r="BC46" s="362">
        <v>38</v>
      </c>
      <c r="BD46" s="371">
        <f t="shared" ca="1" si="86"/>
        <v>0</v>
      </c>
      <c r="BE46" s="359">
        <f t="shared" ca="1" si="112"/>
        <v>0</v>
      </c>
      <c r="BF46" s="359">
        <f t="shared" ca="1" si="22"/>
        <v>0</v>
      </c>
      <c r="BG46" s="359">
        <f t="shared" ca="1" si="23"/>
        <v>0</v>
      </c>
      <c r="BH46" s="359">
        <f t="shared" ca="1" si="24"/>
        <v>0</v>
      </c>
      <c r="BI46" s="359">
        <f t="shared" ca="1" si="66"/>
        <v>0</v>
      </c>
      <c r="BK46" s="362">
        <f t="shared" ca="1" si="87"/>
        <v>157</v>
      </c>
      <c r="BL46" s="362">
        <v>38</v>
      </c>
      <c r="BM46" s="371">
        <f t="shared" ca="1" si="88"/>
        <v>0</v>
      </c>
      <c r="BN46" s="359">
        <f t="shared" ca="1" si="113"/>
        <v>0</v>
      </c>
      <c r="BO46" s="359">
        <f t="shared" ca="1" si="26"/>
        <v>0</v>
      </c>
      <c r="BP46" s="359">
        <f t="shared" ca="1" si="27"/>
        <v>0</v>
      </c>
      <c r="BQ46" s="359">
        <f t="shared" ca="1" si="28"/>
        <v>0</v>
      </c>
      <c r="BR46" s="359">
        <f t="shared" ca="1" si="67"/>
        <v>0</v>
      </c>
      <c r="BT46" s="362">
        <f t="shared" ca="1" si="89"/>
        <v>157</v>
      </c>
      <c r="BU46" s="362">
        <v>38</v>
      </c>
      <c r="BV46" s="371">
        <f t="shared" ca="1" si="90"/>
        <v>0</v>
      </c>
      <c r="BW46" s="359">
        <f t="shared" ca="1" si="114"/>
        <v>0</v>
      </c>
      <c r="BX46" s="359">
        <f t="shared" ca="1" si="30"/>
        <v>0</v>
      </c>
      <c r="BY46" s="359">
        <f t="shared" ca="1" si="31"/>
        <v>0</v>
      </c>
      <c r="BZ46" s="359">
        <f t="shared" ca="1" si="32"/>
        <v>0</v>
      </c>
      <c r="CA46" s="359">
        <f t="shared" ca="1" si="68"/>
        <v>0</v>
      </c>
      <c r="CC46" s="362">
        <f t="shared" ca="1" si="91"/>
        <v>157</v>
      </c>
      <c r="CD46" s="362">
        <v>38</v>
      </c>
      <c r="CE46" s="371">
        <f t="shared" ca="1" si="92"/>
        <v>0</v>
      </c>
      <c r="CF46" s="359">
        <f t="shared" ca="1" si="115"/>
        <v>0</v>
      </c>
      <c r="CG46" s="359">
        <f t="shared" ca="1" si="34"/>
        <v>0</v>
      </c>
      <c r="CH46" s="359">
        <f t="shared" ca="1" si="35"/>
        <v>0</v>
      </c>
      <c r="CI46" s="359">
        <f t="shared" ca="1" si="36"/>
        <v>0</v>
      </c>
      <c r="CJ46" s="359">
        <f t="shared" ca="1" si="69"/>
        <v>0</v>
      </c>
      <c r="CL46" s="362">
        <f t="shared" ca="1" si="93"/>
        <v>157</v>
      </c>
      <c r="CM46" s="362">
        <v>38</v>
      </c>
      <c r="CN46" s="371">
        <f t="shared" ca="1" si="94"/>
        <v>0</v>
      </c>
      <c r="CO46" s="359">
        <f t="shared" ca="1" si="116"/>
        <v>0</v>
      </c>
      <c r="CP46" s="359">
        <f t="shared" ca="1" si="38"/>
        <v>0</v>
      </c>
      <c r="CQ46" s="359">
        <f t="shared" ca="1" si="39"/>
        <v>0</v>
      </c>
      <c r="CR46" s="359">
        <f t="shared" ca="1" si="40"/>
        <v>0</v>
      </c>
      <c r="CS46" s="359">
        <f t="shared" ca="1" si="70"/>
        <v>0</v>
      </c>
      <c r="CU46" s="362">
        <f t="shared" ca="1" si="95"/>
        <v>157</v>
      </c>
      <c r="CV46" s="362">
        <v>38</v>
      </c>
      <c r="CW46" s="371">
        <f t="shared" ca="1" si="96"/>
        <v>0</v>
      </c>
      <c r="CX46" s="359">
        <f t="shared" ca="1" si="117"/>
        <v>0</v>
      </c>
      <c r="CY46" s="359">
        <f t="shared" ca="1" si="42"/>
        <v>0</v>
      </c>
      <c r="CZ46" s="359">
        <f t="shared" ca="1" si="43"/>
        <v>0</v>
      </c>
      <c r="DA46" s="359">
        <f t="shared" ca="1" si="44"/>
        <v>0</v>
      </c>
      <c r="DB46" s="359">
        <f t="shared" ca="1" si="71"/>
        <v>0</v>
      </c>
      <c r="DD46" s="362">
        <f t="shared" ca="1" si="97"/>
        <v>157</v>
      </c>
      <c r="DE46" s="362">
        <v>38</v>
      </c>
      <c r="DF46" s="371">
        <f t="shared" ca="1" si="98"/>
        <v>0</v>
      </c>
      <c r="DG46" s="359">
        <f t="shared" ca="1" si="118"/>
        <v>0</v>
      </c>
      <c r="DH46" s="359">
        <f t="shared" ca="1" si="46"/>
        <v>0</v>
      </c>
      <c r="DI46" s="359">
        <f t="shared" ca="1" si="47"/>
        <v>0</v>
      </c>
      <c r="DJ46" s="359">
        <f t="shared" ca="1" si="48"/>
        <v>0</v>
      </c>
      <c r="DK46" s="359">
        <f t="shared" ca="1" si="72"/>
        <v>0</v>
      </c>
      <c r="DM46" s="362">
        <f t="shared" ca="1" si="99"/>
        <v>157</v>
      </c>
      <c r="DN46" s="362">
        <v>38</v>
      </c>
      <c r="DO46" s="371">
        <f t="shared" ca="1" si="100"/>
        <v>0</v>
      </c>
      <c r="DP46" s="359">
        <f t="shared" ca="1" si="119"/>
        <v>0</v>
      </c>
      <c r="DQ46" s="359">
        <f t="shared" ca="1" si="50"/>
        <v>0</v>
      </c>
      <c r="DR46" s="359">
        <f t="shared" ca="1" si="51"/>
        <v>0</v>
      </c>
      <c r="DS46" s="359">
        <f t="shared" ca="1" si="52"/>
        <v>0</v>
      </c>
      <c r="DT46" s="359">
        <f t="shared" ca="1" si="73"/>
        <v>0</v>
      </c>
      <c r="DV46" s="362">
        <f t="shared" ca="1" si="101"/>
        <v>157</v>
      </c>
      <c r="DW46" s="362">
        <v>38</v>
      </c>
      <c r="DX46" s="371">
        <f t="shared" ca="1" si="102"/>
        <v>0</v>
      </c>
      <c r="DY46" s="359">
        <f t="shared" ca="1" si="120"/>
        <v>0</v>
      </c>
      <c r="DZ46" s="359">
        <f t="shared" ca="1" si="54"/>
        <v>0</v>
      </c>
      <c r="EA46" s="359">
        <f t="shared" ca="1" si="55"/>
        <v>0</v>
      </c>
      <c r="EB46" s="359">
        <f t="shared" ca="1" si="56"/>
        <v>0</v>
      </c>
      <c r="EC46" s="359">
        <f t="shared" ca="1" si="74"/>
        <v>0</v>
      </c>
      <c r="EE46" s="362">
        <f t="shared" ca="1" si="103"/>
        <v>157</v>
      </c>
      <c r="EF46" s="362">
        <v>38</v>
      </c>
      <c r="EG46" s="371">
        <f t="shared" ca="1" si="104"/>
        <v>0</v>
      </c>
      <c r="EH46" s="359">
        <f t="shared" ca="1" si="121"/>
        <v>0</v>
      </c>
      <c r="EI46" s="359">
        <f t="shared" ca="1" si="58"/>
        <v>0</v>
      </c>
      <c r="EJ46" s="359">
        <f t="shared" ca="1" si="59"/>
        <v>0</v>
      </c>
      <c r="EK46" s="359">
        <f t="shared" ca="1" si="60"/>
        <v>0</v>
      </c>
      <c r="EL46" s="359">
        <f t="shared" ca="1" si="75"/>
        <v>0</v>
      </c>
    </row>
    <row r="47" spans="6:142" x14ac:dyDescent="0.35">
      <c r="F47" s="372">
        <f>IFERROR(INDEX('Inflation Rates'!$A$16:$H$138,MATCH('IRA Traditional'!$H47,'Inflation Rates'!$A$16:$A$138,0),8)/INDEX('Inflation Rates'!$A$16:$H$138,MATCH('IRA Traditional'!$H47,'Inflation Rates'!$A$16:$A$138,0)-1,8)-1,F46)</f>
        <v>2.0000000000000018E-2</v>
      </c>
      <c r="G47" s="372">
        <f>IFERROR(INDEX('Inflation Rates'!$A$16:$H$138,MATCH('IRA Traditional'!$H47,'Inflation Rates'!$A$16:$A$138,0),6)/INDEX('Inflation Rates'!$A$16:$H$138,MATCH('IRA Traditional'!$H47,'Inflation Rates'!$A$16:$A$138,0)-1,6)-1,G46)</f>
        <v>2.0999999999999908E-2</v>
      </c>
      <c r="H47" s="362">
        <v>2058</v>
      </c>
      <c r="I47" s="362">
        <f t="shared" ca="1" si="122"/>
        <v>158</v>
      </c>
      <c r="J47" s="362">
        <v>39</v>
      </c>
      <c r="K47" s="371">
        <f t="shared" ca="1" si="106"/>
        <v>0</v>
      </c>
      <c r="L47" s="359">
        <f t="shared" ca="1" si="2"/>
        <v>0</v>
      </c>
      <c r="M47" s="359">
        <f t="shared" ca="1" si="3"/>
        <v>0</v>
      </c>
      <c r="N47" s="359">
        <f t="shared" ca="1" si="4"/>
        <v>0</v>
      </c>
      <c r="O47" s="359">
        <f t="shared" ca="1" si="61"/>
        <v>0</v>
      </c>
      <c r="P47" s="359">
        <f t="shared" ca="1" si="76"/>
        <v>0</v>
      </c>
      <c r="Q47" s="359"/>
      <c r="R47" s="362">
        <f t="shared" ca="1" si="77"/>
        <v>158</v>
      </c>
      <c r="S47" s="362">
        <v>39</v>
      </c>
      <c r="T47" s="371">
        <f t="shared" ca="1" si="78"/>
        <v>0</v>
      </c>
      <c r="U47" s="359">
        <f t="shared" ca="1" si="108"/>
        <v>0</v>
      </c>
      <c r="V47" s="359">
        <f t="shared" ca="1" si="6"/>
        <v>0</v>
      </c>
      <c r="W47" s="359">
        <f t="shared" ca="1" si="7"/>
        <v>0</v>
      </c>
      <c r="X47" s="359">
        <f t="shared" ca="1" si="8"/>
        <v>0</v>
      </c>
      <c r="Y47" s="359">
        <f t="shared" ca="1" si="62"/>
        <v>0</v>
      </c>
      <c r="AA47" s="362">
        <f t="shared" ca="1" si="79"/>
        <v>158</v>
      </c>
      <c r="AB47" s="362">
        <v>39</v>
      </c>
      <c r="AC47" s="371">
        <f t="shared" ca="1" si="80"/>
        <v>0</v>
      </c>
      <c r="AD47" s="359">
        <f t="shared" ca="1" si="109"/>
        <v>0</v>
      </c>
      <c r="AE47" s="359">
        <f t="shared" ca="1" si="10"/>
        <v>0</v>
      </c>
      <c r="AF47" s="359">
        <f t="shared" ca="1" si="11"/>
        <v>0</v>
      </c>
      <c r="AG47" s="359">
        <f t="shared" ca="1" si="12"/>
        <v>0</v>
      </c>
      <c r="AH47" s="359">
        <f t="shared" ca="1" si="63"/>
        <v>0</v>
      </c>
      <c r="AJ47" s="362">
        <f t="shared" ca="1" si="81"/>
        <v>158</v>
      </c>
      <c r="AK47" s="362">
        <v>39</v>
      </c>
      <c r="AL47" s="371">
        <f t="shared" ca="1" si="82"/>
        <v>0</v>
      </c>
      <c r="AM47" s="359">
        <f t="shared" ca="1" si="110"/>
        <v>0</v>
      </c>
      <c r="AN47" s="359">
        <f t="shared" ca="1" si="14"/>
        <v>0</v>
      </c>
      <c r="AO47" s="359">
        <f t="shared" ca="1" si="15"/>
        <v>0</v>
      </c>
      <c r="AP47" s="359">
        <f t="shared" ca="1" si="16"/>
        <v>0</v>
      </c>
      <c r="AQ47" s="359">
        <f t="shared" ca="1" si="64"/>
        <v>0</v>
      </c>
      <c r="AS47" s="362">
        <f t="shared" ca="1" si="83"/>
        <v>158</v>
      </c>
      <c r="AT47" s="362">
        <v>39</v>
      </c>
      <c r="AU47" s="371">
        <f t="shared" ca="1" si="84"/>
        <v>0</v>
      </c>
      <c r="AV47" s="359">
        <f t="shared" ca="1" si="111"/>
        <v>0</v>
      </c>
      <c r="AW47" s="359">
        <f t="shared" ca="1" si="18"/>
        <v>0</v>
      </c>
      <c r="AX47" s="359">
        <f t="shared" ca="1" si="19"/>
        <v>0</v>
      </c>
      <c r="AY47" s="359">
        <f t="shared" ca="1" si="20"/>
        <v>0</v>
      </c>
      <c r="AZ47" s="359">
        <f t="shared" ca="1" si="65"/>
        <v>0</v>
      </c>
      <c r="BB47" s="362">
        <f t="shared" ca="1" si="85"/>
        <v>158</v>
      </c>
      <c r="BC47" s="362">
        <v>39</v>
      </c>
      <c r="BD47" s="371">
        <f t="shared" ca="1" si="86"/>
        <v>0</v>
      </c>
      <c r="BE47" s="359">
        <f t="shared" ca="1" si="112"/>
        <v>0</v>
      </c>
      <c r="BF47" s="359">
        <f t="shared" ca="1" si="22"/>
        <v>0</v>
      </c>
      <c r="BG47" s="359">
        <f t="shared" ca="1" si="23"/>
        <v>0</v>
      </c>
      <c r="BH47" s="359">
        <f t="shared" ca="1" si="24"/>
        <v>0</v>
      </c>
      <c r="BI47" s="359">
        <f t="shared" ca="1" si="66"/>
        <v>0</v>
      </c>
      <c r="BK47" s="362">
        <f t="shared" ca="1" si="87"/>
        <v>158</v>
      </c>
      <c r="BL47" s="362">
        <v>39</v>
      </c>
      <c r="BM47" s="371">
        <f t="shared" ca="1" si="88"/>
        <v>0</v>
      </c>
      <c r="BN47" s="359">
        <f t="shared" ca="1" si="113"/>
        <v>0</v>
      </c>
      <c r="BO47" s="359">
        <f t="shared" ca="1" si="26"/>
        <v>0</v>
      </c>
      <c r="BP47" s="359">
        <f t="shared" ca="1" si="27"/>
        <v>0</v>
      </c>
      <c r="BQ47" s="359">
        <f t="shared" ca="1" si="28"/>
        <v>0</v>
      </c>
      <c r="BR47" s="359">
        <f t="shared" ca="1" si="67"/>
        <v>0</v>
      </c>
      <c r="BT47" s="362">
        <f t="shared" ca="1" si="89"/>
        <v>158</v>
      </c>
      <c r="BU47" s="362">
        <v>39</v>
      </c>
      <c r="BV47" s="371">
        <f t="shared" ca="1" si="90"/>
        <v>0</v>
      </c>
      <c r="BW47" s="359">
        <f t="shared" ca="1" si="114"/>
        <v>0</v>
      </c>
      <c r="BX47" s="359">
        <f t="shared" ca="1" si="30"/>
        <v>0</v>
      </c>
      <c r="BY47" s="359">
        <f t="shared" ca="1" si="31"/>
        <v>0</v>
      </c>
      <c r="BZ47" s="359">
        <f t="shared" ca="1" si="32"/>
        <v>0</v>
      </c>
      <c r="CA47" s="359">
        <f t="shared" ca="1" si="68"/>
        <v>0</v>
      </c>
      <c r="CC47" s="362">
        <f t="shared" ca="1" si="91"/>
        <v>158</v>
      </c>
      <c r="CD47" s="362">
        <v>39</v>
      </c>
      <c r="CE47" s="371">
        <f t="shared" ca="1" si="92"/>
        <v>0</v>
      </c>
      <c r="CF47" s="359">
        <f t="shared" ca="1" si="115"/>
        <v>0</v>
      </c>
      <c r="CG47" s="359">
        <f t="shared" ca="1" si="34"/>
        <v>0</v>
      </c>
      <c r="CH47" s="359">
        <f t="shared" ca="1" si="35"/>
        <v>0</v>
      </c>
      <c r="CI47" s="359">
        <f t="shared" ca="1" si="36"/>
        <v>0</v>
      </c>
      <c r="CJ47" s="359">
        <f t="shared" ca="1" si="69"/>
        <v>0</v>
      </c>
      <c r="CL47" s="362">
        <f t="shared" ca="1" si="93"/>
        <v>158</v>
      </c>
      <c r="CM47" s="362">
        <v>39</v>
      </c>
      <c r="CN47" s="371">
        <f t="shared" ca="1" si="94"/>
        <v>0</v>
      </c>
      <c r="CO47" s="359">
        <f t="shared" ca="1" si="116"/>
        <v>0</v>
      </c>
      <c r="CP47" s="359">
        <f t="shared" ca="1" si="38"/>
        <v>0</v>
      </c>
      <c r="CQ47" s="359">
        <f t="shared" ca="1" si="39"/>
        <v>0</v>
      </c>
      <c r="CR47" s="359">
        <f t="shared" ca="1" si="40"/>
        <v>0</v>
      </c>
      <c r="CS47" s="359">
        <f t="shared" ca="1" si="70"/>
        <v>0</v>
      </c>
      <c r="CU47" s="362">
        <f t="shared" ca="1" si="95"/>
        <v>158</v>
      </c>
      <c r="CV47" s="362">
        <v>39</v>
      </c>
      <c r="CW47" s="371">
        <f t="shared" ca="1" si="96"/>
        <v>0</v>
      </c>
      <c r="CX47" s="359">
        <f t="shared" ca="1" si="117"/>
        <v>0</v>
      </c>
      <c r="CY47" s="359">
        <f t="shared" ca="1" si="42"/>
        <v>0</v>
      </c>
      <c r="CZ47" s="359">
        <f t="shared" ca="1" si="43"/>
        <v>0</v>
      </c>
      <c r="DA47" s="359">
        <f t="shared" ca="1" si="44"/>
        <v>0</v>
      </c>
      <c r="DB47" s="359">
        <f t="shared" ca="1" si="71"/>
        <v>0</v>
      </c>
      <c r="DD47" s="362">
        <f t="shared" ca="1" si="97"/>
        <v>158</v>
      </c>
      <c r="DE47" s="362">
        <v>39</v>
      </c>
      <c r="DF47" s="371">
        <f t="shared" ca="1" si="98"/>
        <v>0</v>
      </c>
      <c r="DG47" s="359">
        <f t="shared" ca="1" si="118"/>
        <v>0</v>
      </c>
      <c r="DH47" s="359">
        <f t="shared" ca="1" si="46"/>
        <v>0</v>
      </c>
      <c r="DI47" s="359">
        <f t="shared" ca="1" si="47"/>
        <v>0</v>
      </c>
      <c r="DJ47" s="359">
        <f t="shared" ca="1" si="48"/>
        <v>0</v>
      </c>
      <c r="DK47" s="359">
        <f t="shared" ca="1" si="72"/>
        <v>0</v>
      </c>
      <c r="DM47" s="362">
        <f t="shared" ca="1" si="99"/>
        <v>158</v>
      </c>
      <c r="DN47" s="362">
        <v>39</v>
      </c>
      <c r="DO47" s="371">
        <f t="shared" ca="1" si="100"/>
        <v>0</v>
      </c>
      <c r="DP47" s="359">
        <f t="shared" ca="1" si="119"/>
        <v>0</v>
      </c>
      <c r="DQ47" s="359">
        <f t="shared" ca="1" si="50"/>
        <v>0</v>
      </c>
      <c r="DR47" s="359">
        <f t="shared" ca="1" si="51"/>
        <v>0</v>
      </c>
      <c r="DS47" s="359">
        <f t="shared" ca="1" si="52"/>
        <v>0</v>
      </c>
      <c r="DT47" s="359">
        <f t="shared" ca="1" si="73"/>
        <v>0</v>
      </c>
      <c r="DV47" s="362">
        <f t="shared" ca="1" si="101"/>
        <v>158</v>
      </c>
      <c r="DW47" s="362">
        <v>39</v>
      </c>
      <c r="DX47" s="371">
        <f t="shared" ca="1" si="102"/>
        <v>0</v>
      </c>
      <c r="DY47" s="359">
        <f t="shared" ca="1" si="120"/>
        <v>0</v>
      </c>
      <c r="DZ47" s="359">
        <f t="shared" ca="1" si="54"/>
        <v>0</v>
      </c>
      <c r="EA47" s="359">
        <f t="shared" ca="1" si="55"/>
        <v>0</v>
      </c>
      <c r="EB47" s="359">
        <f t="shared" ca="1" si="56"/>
        <v>0</v>
      </c>
      <c r="EC47" s="359">
        <f t="shared" ca="1" si="74"/>
        <v>0</v>
      </c>
      <c r="EE47" s="362">
        <f t="shared" ca="1" si="103"/>
        <v>158</v>
      </c>
      <c r="EF47" s="362">
        <v>39</v>
      </c>
      <c r="EG47" s="371">
        <f t="shared" ca="1" si="104"/>
        <v>0</v>
      </c>
      <c r="EH47" s="359">
        <f t="shared" ca="1" si="121"/>
        <v>0</v>
      </c>
      <c r="EI47" s="359">
        <f t="shared" ca="1" si="58"/>
        <v>0</v>
      </c>
      <c r="EJ47" s="359">
        <f t="shared" ca="1" si="59"/>
        <v>0</v>
      </c>
      <c r="EK47" s="359">
        <f t="shared" ca="1" si="60"/>
        <v>0</v>
      </c>
      <c r="EL47" s="359">
        <f t="shared" ca="1" si="75"/>
        <v>0</v>
      </c>
    </row>
    <row r="48" spans="6:142" x14ac:dyDescent="0.35">
      <c r="F48" s="372">
        <f>IFERROR(INDEX('Inflation Rates'!$A$16:$H$138,MATCH('IRA Traditional'!$H48,'Inflation Rates'!$A$16:$A$138,0),8)/INDEX('Inflation Rates'!$A$16:$H$138,MATCH('IRA Traditional'!$H48,'Inflation Rates'!$A$16:$A$138,0)-1,8)-1,F47)</f>
        <v>2.0000000000000018E-2</v>
      </c>
      <c r="G48" s="372">
        <f>IFERROR(INDEX('Inflation Rates'!$A$16:$H$138,MATCH('IRA Traditional'!$H48,'Inflation Rates'!$A$16:$A$138,0),6)/INDEX('Inflation Rates'!$A$16:$H$138,MATCH('IRA Traditional'!$H48,'Inflation Rates'!$A$16:$A$138,0)-1,6)-1,G47)</f>
        <v>2.0999999999999908E-2</v>
      </c>
      <c r="H48" s="362">
        <v>2059</v>
      </c>
      <c r="I48" s="362">
        <f t="shared" ca="1" si="122"/>
        <v>159</v>
      </c>
      <c r="J48" s="362">
        <v>40</v>
      </c>
      <c r="K48" s="371">
        <f t="shared" ca="1" si="106"/>
        <v>0</v>
      </c>
      <c r="L48" s="359">
        <f t="shared" ca="1" si="2"/>
        <v>0</v>
      </c>
      <c r="M48" s="359">
        <f t="shared" ca="1" si="3"/>
        <v>0</v>
      </c>
      <c r="N48" s="359">
        <f t="shared" ca="1" si="4"/>
        <v>0</v>
      </c>
      <c r="O48" s="359">
        <f t="shared" ca="1" si="61"/>
        <v>0</v>
      </c>
      <c r="P48" s="359">
        <f t="shared" ca="1" si="76"/>
        <v>0</v>
      </c>
      <c r="Q48" s="359"/>
      <c r="R48" s="362">
        <f t="shared" ca="1" si="77"/>
        <v>159</v>
      </c>
      <c r="S48" s="362">
        <v>40</v>
      </c>
      <c r="T48" s="371">
        <f t="shared" ca="1" si="78"/>
        <v>0</v>
      </c>
      <c r="U48" s="359">
        <f t="shared" ca="1" si="108"/>
        <v>0</v>
      </c>
      <c r="V48" s="359">
        <f t="shared" ca="1" si="6"/>
        <v>0</v>
      </c>
      <c r="W48" s="359">
        <f t="shared" ca="1" si="7"/>
        <v>0</v>
      </c>
      <c r="X48" s="359">
        <f t="shared" ca="1" si="8"/>
        <v>0</v>
      </c>
      <c r="Y48" s="359">
        <f t="shared" ca="1" si="62"/>
        <v>0</v>
      </c>
      <c r="AA48" s="362">
        <f t="shared" ca="1" si="79"/>
        <v>159</v>
      </c>
      <c r="AB48" s="362">
        <v>40</v>
      </c>
      <c r="AC48" s="371">
        <f t="shared" ca="1" si="80"/>
        <v>0</v>
      </c>
      <c r="AD48" s="359">
        <f t="shared" ca="1" si="109"/>
        <v>0</v>
      </c>
      <c r="AE48" s="359">
        <f t="shared" ca="1" si="10"/>
        <v>0</v>
      </c>
      <c r="AF48" s="359">
        <f t="shared" ca="1" si="11"/>
        <v>0</v>
      </c>
      <c r="AG48" s="359">
        <f t="shared" ca="1" si="12"/>
        <v>0</v>
      </c>
      <c r="AH48" s="359">
        <f t="shared" ca="1" si="63"/>
        <v>0</v>
      </c>
      <c r="AJ48" s="362">
        <f t="shared" ca="1" si="81"/>
        <v>159</v>
      </c>
      <c r="AK48" s="362">
        <v>40</v>
      </c>
      <c r="AL48" s="371">
        <f t="shared" ca="1" si="82"/>
        <v>0</v>
      </c>
      <c r="AM48" s="359">
        <f t="shared" ca="1" si="110"/>
        <v>0</v>
      </c>
      <c r="AN48" s="359">
        <f t="shared" ca="1" si="14"/>
        <v>0</v>
      </c>
      <c r="AO48" s="359">
        <f t="shared" ca="1" si="15"/>
        <v>0</v>
      </c>
      <c r="AP48" s="359">
        <f t="shared" ca="1" si="16"/>
        <v>0</v>
      </c>
      <c r="AQ48" s="359">
        <f t="shared" ca="1" si="64"/>
        <v>0</v>
      </c>
      <c r="AS48" s="362">
        <f t="shared" ca="1" si="83"/>
        <v>159</v>
      </c>
      <c r="AT48" s="362">
        <v>40</v>
      </c>
      <c r="AU48" s="371">
        <f t="shared" ca="1" si="84"/>
        <v>0</v>
      </c>
      <c r="AV48" s="359">
        <f t="shared" ca="1" si="111"/>
        <v>0</v>
      </c>
      <c r="AW48" s="359">
        <f t="shared" ca="1" si="18"/>
        <v>0</v>
      </c>
      <c r="AX48" s="359">
        <f t="shared" ca="1" si="19"/>
        <v>0</v>
      </c>
      <c r="AY48" s="359">
        <f t="shared" ca="1" si="20"/>
        <v>0</v>
      </c>
      <c r="AZ48" s="359">
        <f t="shared" ca="1" si="65"/>
        <v>0</v>
      </c>
      <c r="BB48" s="362">
        <f t="shared" ca="1" si="85"/>
        <v>159</v>
      </c>
      <c r="BC48" s="362">
        <v>40</v>
      </c>
      <c r="BD48" s="371">
        <f t="shared" ca="1" si="86"/>
        <v>0</v>
      </c>
      <c r="BE48" s="359">
        <f t="shared" ca="1" si="112"/>
        <v>0</v>
      </c>
      <c r="BF48" s="359">
        <f t="shared" ca="1" si="22"/>
        <v>0</v>
      </c>
      <c r="BG48" s="359">
        <f t="shared" ca="1" si="23"/>
        <v>0</v>
      </c>
      <c r="BH48" s="359">
        <f t="shared" ca="1" si="24"/>
        <v>0</v>
      </c>
      <c r="BI48" s="359">
        <f t="shared" ca="1" si="66"/>
        <v>0</v>
      </c>
      <c r="BK48" s="362">
        <f t="shared" ca="1" si="87"/>
        <v>159</v>
      </c>
      <c r="BL48" s="362">
        <v>40</v>
      </c>
      <c r="BM48" s="371">
        <f t="shared" ca="1" si="88"/>
        <v>0</v>
      </c>
      <c r="BN48" s="359">
        <f t="shared" ca="1" si="113"/>
        <v>0</v>
      </c>
      <c r="BO48" s="359">
        <f t="shared" ca="1" si="26"/>
        <v>0</v>
      </c>
      <c r="BP48" s="359">
        <f t="shared" ca="1" si="27"/>
        <v>0</v>
      </c>
      <c r="BQ48" s="359">
        <f t="shared" ca="1" si="28"/>
        <v>0</v>
      </c>
      <c r="BR48" s="359">
        <f t="shared" ca="1" si="67"/>
        <v>0</v>
      </c>
      <c r="BT48" s="362">
        <f t="shared" ca="1" si="89"/>
        <v>159</v>
      </c>
      <c r="BU48" s="362">
        <v>40</v>
      </c>
      <c r="BV48" s="371">
        <f t="shared" ca="1" si="90"/>
        <v>0</v>
      </c>
      <c r="BW48" s="359">
        <f t="shared" ca="1" si="114"/>
        <v>0</v>
      </c>
      <c r="BX48" s="359">
        <f t="shared" ca="1" si="30"/>
        <v>0</v>
      </c>
      <c r="BY48" s="359">
        <f t="shared" ca="1" si="31"/>
        <v>0</v>
      </c>
      <c r="BZ48" s="359">
        <f t="shared" ca="1" si="32"/>
        <v>0</v>
      </c>
      <c r="CA48" s="359">
        <f t="shared" ca="1" si="68"/>
        <v>0</v>
      </c>
      <c r="CC48" s="362">
        <f t="shared" ca="1" si="91"/>
        <v>159</v>
      </c>
      <c r="CD48" s="362">
        <v>40</v>
      </c>
      <c r="CE48" s="371">
        <f t="shared" ca="1" si="92"/>
        <v>0</v>
      </c>
      <c r="CF48" s="359">
        <f t="shared" ca="1" si="115"/>
        <v>0</v>
      </c>
      <c r="CG48" s="359">
        <f t="shared" ca="1" si="34"/>
        <v>0</v>
      </c>
      <c r="CH48" s="359">
        <f t="shared" ca="1" si="35"/>
        <v>0</v>
      </c>
      <c r="CI48" s="359">
        <f t="shared" ca="1" si="36"/>
        <v>0</v>
      </c>
      <c r="CJ48" s="359">
        <f t="shared" ca="1" si="69"/>
        <v>0</v>
      </c>
      <c r="CL48" s="362">
        <f t="shared" ca="1" si="93"/>
        <v>159</v>
      </c>
      <c r="CM48" s="362">
        <v>40</v>
      </c>
      <c r="CN48" s="371">
        <f t="shared" ca="1" si="94"/>
        <v>0</v>
      </c>
      <c r="CO48" s="359">
        <f t="shared" ca="1" si="116"/>
        <v>0</v>
      </c>
      <c r="CP48" s="359">
        <f t="shared" ca="1" si="38"/>
        <v>0</v>
      </c>
      <c r="CQ48" s="359">
        <f t="shared" ca="1" si="39"/>
        <v>0</v>
      </c>
      <c r="CR48" s="359">
        <f t="shared" ca="1" si="40"/>
        <v>0</v>
      </c>
      <c r="CS48" s="359">
        <f t="shared" ca="1" si="70"/>
        <v>0</v>
      </c>
      <c r="CU48" s="362">
        <f t="shared" ca="1" si="95"/>
        <v>159</v>
      </c>
      <c r="CV48" s="362">
        <v>40</v>
      </c>
      <c r="CW48" s="371">
        <f t="shared" ca="1" si="96"/>
        <v>0</v>
      </c>
      <c r="CX48" s="359">
        <f t="shared" ca="1" si="117"/>
        <v>0</v>
      </c>
      <c r="CY48" s="359">
        <f t="shared" ca="1" si="42"/>
        <v>0</v>
      </c>
      <c r="CZ48" s="359">
        <f t="shared" ca="1" si="43"/>
        <v>0</v>
      </c>
      <c r="DA48" s="359">
        <f t="shared" ca="1" si="44"/>
        <v>0</v>
      </c>
      <c r="DB48" s="359">
        <f t="shared" ca="1" si="71"/>
        <v>0</v>
      </c>
      <c r="DD48" s="362">
        <f t="shared" ca="1" si="97"/>
        <v>159</v>
      </c>
      <c r="DE48" s="362">
        <v>40</v>
      </c>
      <c r="DF48" s="371">
        <f t="shared" ca="1" si="98"/>
        <v>0</v>
      </c>
      <c r="DG48" s="359">
        <f t="shared" ca="1" si="118"/>
        <v>0</v>
      </c>
      <c r="DH48" s="359">
        <f t="shared" ca="1" si="46"/>
        <v>0</v>
      </c>
      <c r="DI48" s="359">
        <f t="shared" ca="1" si="47"/>
        <v>0</v>
      </c>
      <c r="DJ48" s="359">
        <f t="shared" ca="1" si="48"/>
        <v>0</v>
      </c>
      <c r="DK48" s="359">
        <f t="shared" ca="1" si="72"/>
        <v>0</v>
      </c>
      <c r="DM48" s="362">
        <f t="shared" ca="1" si="99"/>
        <v>159</v>
      </c>
      <c r="DN48" s="362">
        <v>40</v>
      </c>
      <c r="DO48" s="371">
        <f t="shared" ca="1" si="100"/>
        <v>0</v>
      </c>
      <c r="DP48" s="359">
        <f t="shared" ca="1" si="119"/>
        <v>0</v>
      </c>
      <c r="DQ48" s="359">
        <f t="shared" ca="1" si="50"/>
        <v>0</v>
      </c>
      <c r="DR48" s="359">
        <f t="shared" ca="1" si="51"/>
        <v>0</v>
      </c>
      <c r="DS48" s="359">
        <f t="shared" ca="1" si="52"/>
        <v>0</v>
      </c>
      <c r="DT48" s="359">
        <f t="shared" ca="1" si="73"/>
        <v>0</v>
      </c>
      <c r="DV48" s="362">
        <f t="shared" ca="1" si="101"/>
        <v>159</v>
      </c>
      <c r="DW48" s="362">
        <v>40</v>
      </c>
      <c r="DX48" s="371">
        <f t="shared" ca="1" si="102"/>
        <v>0</v>
      </c>
      <c r="DY48" s="359">
        <f t="shared" ca="1" si="120"/>
        <v>0</v>
      </c>
      <c r="DZ48" s="359">
        <f t="shared" ca="1" si="54"/>
        <v>0</v>
      </c>
      <c r="EA48" s="359">
        <f t="shared" ca="1" si="55"/>
        <v>0</v>
      </c>
      <c r="EB48" s="359">
        <f t="shared" ca="1" si="56"/>
        <v>0</v>
      </c>
      <c r="EC48" s="359">
        <f t="shared" ca="1" si="74"/>
        <v>0</v>
      </c>
      <c r="EE48" s="362">
        <f t="shared" ca="1" si="103"/>
        <v>159</v>
      </c>
      <c r="EF48" s="362">
        <v>40</v>
      </c>
      <c r="EG48" s="371">
        <f t="shared" ca="1" si="104"/>
        <v>0</v>
      </c>
      <c r="EH48" s="359">
        <f t="shared" ca="1" si="121"/>
        <v>0</v>
      </c>
      <c r="EI48" s="359">
        <f t="shared" ca="1" si="58"/>
        <v>0</v>
      </c>
      <c r="EJ48" s="359">
        <f t="shared" ca="1" si="59"/>
        <v>0</v>
      </c>
      <c r="EK48" s="359">
        <f t="shared" ca="1" si="60"/>
        <v>0</v>
      </c>
      <c r="EL48" s="359">
        <f t="shared" ca="1" si="75"/>
        <v>0</v>
      </c>
    </row>
    <row r="49" spans="6:142" x14ac:dyDescent="0.35">
      <c r="F49" s="372">
        <f>IFERROR(INDEX('Inflation Rates'!$A$16:$H$138,MATCH('IRA Traditional'!$H49,'Inflation Rates'!$A$16:$A$138,0),8)/INDEX('Inflation Rates'!$A$16:$H$138,MATCH('IRA Traditional'!$H49,'Inflation Rates'!$A$16:$A$138,0)-1,8)-1,F48)</f>
        <v>2.0000000000000018E-2</v>
      </c>
      <c r="G49" s="372">
        <f>IFERROR(INDEX('Inflation Rates'!$A$16:$H$138,MATCH('IRA Traditional'!$H49,'Inflation Rates'!$A$16:$A$138,0),6)/INDEX('Inflation Rates'!$A$16:$H$138,MATCH('IRA Traditional'!$H49,'Inflation Rates'!$A$16:$A$138,0)-1,6)-1,G48)</f>
        <v>2.0999999999999908E-2</v>
      </c>
      <c r="H49" s="362">
        <v>2060</v>
      </c>
      <c r="I49" s="362">
        <f t="shared" ca="1" si="122"/>
        <v>160</v>
      </c>
      <c r="J49" s="362">
        <v>41</v>
      </c>
      <c r="K49" s="371">
        <f t="shared" ca="1" si="106"/>
        <v>0</v>
      </c>
      <c r="L49" s="359">
        <f t="shared" ca="1" si="2"/>
        <v>0</v>
      </c>
      <c r="M49" s="359">
        <f t="shared" ca="1" si="3"/>
        <v>0</v>
      </c>
      <c r="N49" s="359">
        <f t="shared" ca="1" si="4"/>
        <v>0</v>
      </c>
      <c r="O49" s="359">
        <f t="shared" ca="1" si="61"/>
        <v>0</v>
      </c>
      <c r="P49" s="359">
        <f t="shared" ca="1" si="76"/>
        <v>0</v>
      </c>
      <c r="Q49" s="359"/>
      <c r="R49" s="362">
        <f t="shared" ca="1" si="77"/>
        <v>160</v>
      </c>
      <c r="S49" s="362">
        <v>41</v>
      </c>
      <c r="T49" s="371">
        <f t="shared" ca="1" si="78"/>
        <v>0</v>
      </c>
      <c r="U49" s="359">
        <f t="shared" ca="1" si="108"/>
        <v>0</v>
      </c>
      <c r="V49" s="359">
        <f t="shared" ca="1" si="6"/>
        <v>0</v>
      </c>
      <c r="W49" s="359">
        <f t="shared" ca="1" si="7"/>
        <v>0</v>
      </c>
      <c r="X49" s="359">
        <f t="shared" ca="1" si="8"/>
        <v>0</v>
      </c>
      <c r="Y49" s="359">
        <f t="shared" ca="1" si="62"/>
        <v>0</v>
      </c>
      <c r="AA49" s="362">
        <f t="shared" ca="1" si="79"/>
        <v>160</v>
      </c>
      <c r="AB49" s="362">
        <v>41</v>
      </c>
      <c r="AC49" s="371">
        <f t="shared" ca="1" si="80"/>
        <v>0</v>
      </c>
      <c r="AD49" s="359">
        <f t="shared" ca="1" si="109"/>
        <v>0</v>
      </c>
      <c r="AE49" s="359">
        <f t="shared" ca="1" si="10"/>
        <v>0</v>
      </c>
      <c r="AF49" s="359">
        <f t="shared" ca="1" si="11"/>
        <v>0</v>
      </c>
      <c r="AG49" s="359">
        <f t="shared" ca="1" si="12"/>
        <v>0</v>
      </c>
      <c r="AH49" s="359">
        <f t="shared" ca="1" si="63"/>
        <v>0</v>
      </c>
      <c r="AJ49" s="362">
        <f t="shared" ca="1" si="81"/>
        <v>160</v>
      </c>
      <c r="AK49" s="362">
        <v>41</v>
      </c>
      <c r="AL49" s="371">
        <f t="shared" ca="1" si="82"/>
        <v>0</v>
      </c>
      <c r="AM49" s="359">
        <f t="shared" ca="1" si="110"/>
        <v>0</v>
      </c>
      <c r="AN49" s="359">
        <f t="shared" ca="1" si="14"/>
        <v>0</v>
      </c>
      <c r="AO49" s="359">
        <f t="shared" ca="1" si="15"/>
        <v>0</v>
      </c>
      <c r="AP49" s="359">
        <f t="shared" ca="1" si="16"/>
        <v>0</v>
      </c>
      <c r="AQ49" s="359">
        <f t="shared" ca="1" si="64"/>
        <v>0</v>
      </c>
      <c r="AS49" s="362">
        <f t="shared" ca="1" si="83"/>
        <v>160</v>
      </c>
      <c r="AT49" s="362">
        <v>41</v>
      </c>
      <c r="AU49" s="371">
        <f t="shared" ca="1" si="84"/>
        <v>0</v>
      </c>
      <c r="AV49" s="359">
        <f t="shared" ca="1" si="111"/>
        <v>0</v>
      </c>
      <c r="AW49" s="359">
        <f t="shared" ca="1" si="18"/>
        <v>0</v>
      </c>
      <c r="AX49" s="359">
        <f t="shared" ca="1" si="19"/>
        <v>0</v>
      </c>
      <c r="AY49" s="359">
        <f t="shared" ca="1" si="20"/>
        <v>0</v>
      </c>
      <c r="AZ49" s="359">
        <f t="shared" ca="1" si="65"/>
        <v>0</v>
      </c>
      <c r="BB49" s="362">
        <f t="shared" ca="1" si="85"/>
        <v>160</v>
      </c>
      <c r="BC49" s="362">
        <v>41</v>
      </c>
      <c r="BD49" s="371">
        <f t="shared" ca="1" si="86"/>
        <v>0</v>
      </c>
      <c r="BE49" s="359">
        <f t="shared" ca="1" si="112"/>
        <v>0</v>
      </c>
      <c r="BF49" s="359">
        <f t="shared" ca="1" si="22"/>
        <v>0</v>
      </c>
      <c r="BG49" s="359">
        <f t="shared" ca="1" si="23"/>
        <v>0</v>
      </c>
      <c r="BH49" s="359">
        <f t="shared" ca="1" si="24"/>
        <v>0</v>
      </c>
      <c r="BI49" s="359">
        <f t="shared" ca="1" si="66"/>
        <v>0</v>
      </c>
      <c r="BK49" s="362">
        <f t="shared" ca="1" si="87"/>
        <v>160</v>
      </c>
      <c r="BL49" s="362">
        <v>41</v>
      </c>
      <c r="BM49" s="371">
        <f t="shared" ca="1" si="88"/>
        <v>0</v>
      </c>
      <c r="BN49" s="359">
        <f t="shared" ca="1" si="113"/>
        <v>0</v>
      </c>
      <c r="BO49" s="359">
        <f t="shared" ca="1" si="26"/>
        <v>0</v>
      </c>
      <c r="BP49" s="359">
        <f t="shared" ca="1" si="27"/>
        <v>0</v>
      </c>
      <c r="BQ49" s="359">
        <f t="shared" ca="1" si="28"/>
        <v>0</v>
      </c>
      <c r="BR49" s="359">
        <f t="shared" ca="1" si="67"/>
        <v>0</v>
      </c>
      <c r="BT49" s="362">
        <f t="shared" ca="1" si="89"/>
        <v>160</v>
      </c>
      <c r="BU49" s="362">
        <v>41</v>
      </c>
      <c r="BV49" s="371">
        <f t="shared" ca="1" si="90"/>
        <v>0</v>
      </c>
      <c r="BW49" s="359">
        <f t="shared" ca="1" si="114"/>
        <v>0</v>
      </c>
      <c r="BX49" s="359">
        <f t="shared" ca="1" si="30"/>
        <v>0</v>
      </c>
      <c r="BY49" s="359">
        <f t="shared" ca="1" si="31"/>
        <v>0</v>
      </c>
      <c r="BZ49" s="359">
        <f t="shared" ca="1" si="32"/>
        <v>0</v>
      </c>
      <c r="CA49" s="359">
        <f t="shared" ca="1" si="68"/>
        <v>0</v>
      </c>
      <c r="CC49" s="362">
        <f t="shared" ca="1" si="91"/>
        <v>160</v>
      </c>
      <c r="CD49" s="362">
        <v>41</v>
      </c>
      <c r="CE49" s="371">
        <f t="shared" ca="1" si="92"/>
        <v>0</v>
      </c>
      <c r="CF49" s="359">
        <f t="shared" ca="1" si="115"/>
        <v>0</v>
      </c>
      <c r="CG49" s="359">
        <f t="shared" ca="1" si="34"/>
        <v>0</v>
      </c>
      <c r="CH49" s="359">
        <f t="shared" ca="1" si="35"/>
        <v>0</v>
      </c>
      <c r="CI49" s="359">
        <f t="shared" ca="1" si="36"/>
        <v>0</v>
      </c>
      <c r="CJ49" s="359">
        <f t="shared" ca="1" si="69"/>
        <v>0</v>
      </c>
      <c r="CL49" s="362">
        <f t="shared" ca="1" si="93"/>
        <v>160</v>
      </c>
      <c r="CM49" s="362">
        <v>41</v>
      </c>
      <c r="CN49" s="371">
        <f t="shared" ca="1" si="94"/>
        <v>0</v>
      </c>
      <c r="CO49" s="359">
        <f t="shared" ca="1" si="116"/>
        <v>0</v>
      </c>
      <c r="CP49" s="359">
        <f t="shared" ca="1" si="38"/>
        <v>0</v>
      </c>
      <c r="CQ49" s="359">
        <f t="shared" ca="1" si="39"/>
        <v>0</v>
      </c>
      <c r="CR49" s="359">
        <f t="shared" ca="1" si="40"/>
        <v>0</v>
      </c>
      <c r="CS49" s="359">
        <f t="shared" ca="1" si="70"/>
        <v>0</v>
      </c>
      <c r="CU49" s="362">
        <f t="shared" ca="1" si="95"/>
        <v>160</v>
      </c>
      <c r="CV49" s="362">
        <v>41</v>
      </c>
      <c r="CW49" s="371">
        <f t="shared" ca="1" si="96"/>
        <v>0</v>
      </c>
      <c r="CX49" s="359">
        <f t="shared" ca="1" si="117"/>
        <v>0</v>
      </c>
      <c r="CY49" s="359">
        <f t="shared" ca="1" si="42"/>
        <v>0</v>
      </c>
      <c r="CZ49" s="359">
        <f t="shared" ca="1" si="43"/>
        <v>0</v>
      </c>
      <c r="DA49" s="359">
        <f t="shared" ca="1" si="44"/>
        <v>0</v>
      </c>
      <c r="DB49" s="359">
        <f t="shared" ca="1" si="71"/>
        <v>0</v>
      </c>
      <c r="DD49" s="362">
        <f t="shared" ca="1" si="97"/>
        <v>160</v>
      </c>
      <c r="DE49" s="362">
        <v>41</v>
      </c>
      <c r="DF49" s="371">
        <f t="shared" ca="1" si="98"/>
        <v>0</v>
      </c>
      <c r="DG49" s="359">
        <f t="shared" ca="1" si="118"/>
        <v>0</v>
      </c>
      <c r="DH49" s="359">
        <f t="shared" ca="1" si="46"/>
        <v>0</v>
      </c>
      <c r="DI49" s="359">
        <f t="shared" ca="1" si="47"/>
        <v>0</v>
      </c>
      <c r="DJ49" s="359">
        <f t="shared" ca="1" si="48"/>
        <v>0</v>
      </c>
      <c r="DK49" s="359">
        <f t="shared" ca="1" si="72"/>
        <v>0</v>
      </c>
      <c r="DM49" s="362">
        <f t="shared" ca="1" si="99"/>
        <v>160</v>
      </c>
      <c r="DN49" s="362">
        <v>41</v>
      </c>
      <c r="DO49" s="371">
        <f t="shared" ca="1" si="100"/>
        <v>0</v>
      </c>
      <c r="DP49" s="359">
        <f t="shared" ca="1" si="119"/>
        <v>0</v>
      </c>
      <c r="DQ49" s="359">
        <f t="shared" ca="1" si="50"/>
        <v>0</v>
      </c>
      <c r="DR49" s="359">
        <f t="shared" ca="1" si="51"/>
        <v>0</v>
      </c>
      <c r="DS49" s="359">
        <f t="shared" ca="1" si="52"/>
        <v>0</v>
      </c>
      <c r="DT49" s="359">
        <f t="shared" ca="1" si="73"/>
        <v>0</v>
      </c>
      <c r="DV49" s="362">
        <f t="shared" ca="1" si="101"/>
        <v>160</v>
      </c>
      <c r="DW49" s="362">
        <v>41</v>
      </c>
      <c r="DX49" s="371">
        <f t="shared" ca="1" si="102"/>
        <v>0</v>
      </c>
      <c r="DY49" s="359">
        <f t="shared" ca="1" si="120"/>
        <v>0</v>
      </c>
      <c r="DZ49" s="359">
        <f t="shared" ca="1" si="54"/>
        <v>0</v>
      </c>
      <c r="EA49" s="359">
        <f t="shared" ca="1" si="55"/>
        <v>0</v>
      </c>
      <c r="EB49" s="359">
        <f t="shared" ca="1" si="56"/>
        <v>0</v>
      </c>
      <c r="EC49" s="359">
        <f t="shared" ca="1" si="74"/>
        <v>0</v>
      </c>
      <c r="EE49" s="362">
        <f t="shared" ca="1" si="103"/>
        <v>160</v>
      </c>
      <c r="EF49" s="362">
        <v>41</v>
      </c>
      <c r="EG49" s="371">
        <f t="shared" ca="1" si="104"/>
        <v>0</v>
      </c>
      <c r="EH49" s="359">
        <f t="shared" ca="1" si="121"/>
        <v>0</v>
      </c>
      <c r="EI49" s="359">
        <f t="shared" ca="1" si="58"/>
        <v>0</v>
      </c>
      <c r="EJ49" s="359">
        <f t="shared" ca="1" si="59"/>
        <v>0</v>
      </c>
      <c r="EK49" s="359">
        <f t="shared" ca="1" si="60"/>
        <v>0</v>
      </c>
      <c r="EL49" s="359">
        <f t="shared" ca="1" si="75"/>
        <v>0</v>
      </c>
    </row>
    <row r="50" spans="6:142" x14ac:dyDescent="0.35">
      <c r="F50" s="372">
        <f>IFERROR(INDEX('Inflation Rates'!$A$16:$H$138,MATCH('IRA Traditional'!$H50,'Inflation Rates'!$A$16:$A$138,0),8)/INDEX('Inflation Rates'!$A$16:$H$138,MATCH('IRA Traditional'!$H50,'Inflation Rates'!$A$16:$A$138,0)-1,8)-1,F49)</f>
        <v>2.0000000000000018E-2</v>
      </c>
      <c r="G50" s="372">
        <f>IFERROR(INDEX('Inflation Rates'!$A$16:$H$138,MATCH('IRA Traditional'!$H50,'Inflation Rates'!$A$16:$A$138,0),6)/INDEX('Inflation Rates'!$A$16:$H$138,MATCH('IRA Traditional'!$H50,'Inflation Rates'!$A$16:$A$138,0)-1,6)-1,G49)</f>
        <v>2.0999999999999908E-2</v>
      </c>
      <c r="H50" s="362">
        <v>2061</v>
      </c>
      <c r="I50" s="362">
        <f t="shared" ca="1" si="122"/>
        <v>161</v>
      </c>
      <c r="J50" s="362">
        <v>42</v>
      </c>
      <c r="K50" s="371">
        <f t="shared" ca="1" si="106"/>
        <v>0</v>
      </c>
      <c r="L50" s="359">
        <f t="shared" ca="1" si="2"/>
        <v>0</v>
      </c>
      <c r="M50" s="359">
        <f t="shared" ca="1" si="3"/>
        <v>0</v>
      </c>
      <c r="N50" s="359">
        <f t="shared" ca="1" si="4"/>
        <v>0</v>
      </c>
      <c r="O50" s="359">
        <f t="shared" ca="1" si="61"/>
        <v>0</v>
      </c>
      <c r="P50" s="359">
        <f t="shared" ca="1" si="76"/>
        <v>0</v>
      </c>
      <c r="Q50" s="359"/>
      <c r="R50" s="362">
        <f t="shared" ca="1" si="77"/>
        <v>161</v>
      </c>
      <c r="S50" s="362">
        <v>42</v>
      </c>
      <c r="T50" s="371">
        <f t="shared" ca="1" si="78"/>
        <v>0</v>
      </c>
      <c r="U50" s="359">
        <f t="shared" ca="1" si="108"/>
        <v>0</v>
      </c>
      <c r="V50" s="359">
        <f t="shared" ca="1" si="6"/>
        <v>0</v>
      </c>
      <c r="W50" s="359">
        <f t="shared" ca="1" si="7"/>
        <v>0</v>
      </c>
      <c r="X50" s="359">
        <f t="shared" ca="1" si="8"/>
        <v>0</v>
      </c>
      <c r="Y50" s="359">
        <f t="shared" ca="1" si="62"/>
        <v>0</v>
      </c>
      <c r="AA50" s="362">
        <f t="shared" ca="1" si="79"/>
        <v>161</v>
      </c>
      <c r="AB50" s="362">
        <v>42</v>
      </c>
      <c r="AC50" s="371">
        <f t="shared" ca="1" si="80"/>
        <v>0</v>
      </c>
      <c r="AD50" s="359">
        <f t="shared" ca="1" si="109"/>
        <v>0</v>
      </c>
      <c r="AE50" s="359">
        <f t="shared" ca="1" si="10"/>
        <v>0</v>
      </c>
      <c r="AF50" s="359">
        <f t="shared" ca="1" si="11"/>
        <v>0</v>
      </c>
      <c r="AG50" s="359">
        <f t="shared" ca="1" si="12"/>
        <v>0</v>
      </c>
      <c r="AH50" s="359">
        <f t="shared" ca="1" si="63"/>
        <v>0</v>
      </c>
      <c r="AJ50" s="362">
        <f t="shared" ca="1" si="81"/>
        <v>161</v>
      </c>
      <c r="AK50" s="362">
        <v>42</v>
      </c>
      <c r="AL50" s="371">
        <f t="shared" ca="1" si="82"/>
        <v>0</v>
      </c>
      <c r="AM50" s="359">
        <f t="shared" ca="1" si="110"/>
        <v>0</v>
      </c>
      <c r="AN50" s="359">
        <f t="shared" ca="1" si="14"/>
        <v>0</v>
      </c>
      <c r="AO50" s="359">
        <f t="shared" ca="1" si="15"/>
        <v>0</v>
      </c>
      <c r="AP50" s="359">
        <f t="shared" ca="1" si="16"/>
        <v>0</v>
      </c>
      <c r="AQ50" s="359">
        <f t="shared" ca="1" si="64"/>
        <v>0</v>
      </c>
      <c r="AS50" s="362">
        <f t="shared" ca="1" si="83"/>
        <v>161</v>
      </c>
      <c r="AT50" s="362">
        <v>42</v>
      </c>
      <c r="AU50" s="371">
        <f t="shared" ca="1" si="84"/>
        <v>0</v>
      </c>
      <c r="AV50" s="359">
        <f t="shared" ca="1" si="111"/>
        <v>0</v>
      </c>
      <c r="AW50" s="359">
        <f t="shared" ca="1" si="18"/>
        <v>0</v>
      </c>
      <c r="AX50" s="359">
        <f t="shared" ca="1" si="19"/>
        <v>0</v>
      </c>
      <c r="AY50" s="359">
        <f t="shared" ca="1" si="20"/>
        <v>0</v>
      </c>
      <c r="AZ50" s="359">
        <f t="shared" ca="1" si="65"/>
        <v>0</v>
      </c>
      <c r="BB50" s="362">
        <f t="shared" ca="1" si="85"/>
        <v>161</v>
      </c>
      <c r="BC50" s="362">
        <v>42</v>
      </c>
      <c r="BD50" s="371">
        <f t="shared" ca="1" si="86"/>
        <v>0</v>
      </c>
      <c r="BE50" s="359">
        <f t="shared" ca="1" si="112"/>
        <v>0</v>
      </c>
      <c r="BF50" s="359">
        <f t="shared" ca="1" si="22"/>
        <v>0</v>
      </c>
      <c r="BG50" s="359">
        <f t="shared" ca="1" si="23"/>
        <v>0</v>
      </c>
      <c r="BH50" s="359">
        <f t="shared" ca="1" si="24"/>
        <v>0</v>
      </c>
      <c r="BI50" s="359">
        <f t="shared" ca="1" si="66"/>
        <v>0</v>
      </c>
      <c r="BK50" s="362">
        <f t="shared" ca="1" si="87"/>
        <v>161</v>
      </c>
      <c r="BL50" s="362">
        <v>42</v>
      </c>
      <c r="BM50" s="371">
        <f t="shared" ca="1" si="88"/>
        <v>0</v>
      </c>
      <c r="BN50" s="359">
        <f t="shared" ca="1" si="113"/>
        <v>0</v>
      </c>
      <c r="BO50" s="359">
        <f t="shared" ca="1" si="26"/>
        <v>0</v>
      </c>
      <c r="BP50" s="359">
        <f t="shared" ca="1" si="27"/>
        <v>0</v>
      </c>
      <c r="BQ50" s="359">
        <f t="shared" ca="1" si="28"/>
        <v>0</v>
      </c>
      <c r="BR50" s="359">
        <f t="shared" ca="1" si="67"/>
        <v>0</v>
      </c>
      <c r="BT50" s="362">
        <f t="shared" ca="1" si="89"/>
        <v>161</v>
      </c>
      <c r="BU50" s="362">
        <v>42</v>
      </c>
      <c r="BV50" s="371">
        <f t="shared" ca="1" si="90"/>
        <v>0</v>
      </c>
      <c r="BW50" s="359">
        <f t="shared" ca="1" si="114"/>
        <v>0</v>
      </c>
      <c r="BX50" s="359">
        <f t="shared" ca="1" si="30"/>
        <v>0</v>
      </c>
      <c r="BY50" s="359">
        <f t="shared" ca="1" si="31"/>
        <v>0</v>
      </c>
      <c r="BZ50" s="359">
        <f t="shared" ca="1" si="32"/>
        <v>0</v>
      </c>
      <c r="CA50" s="359">
        <f t="shared" ca="1" si="68"/>
        <v>0</v>
      </c>
      <c r="CC50" s="362">
        <f t="shared" ca="1" si="91"/>
        <v>161</v>
      </c>
      <c r="CD50" s="362">
        <v>42</v>
      </c>
      <c r="CE50" s="371">
        <f t="shared" ca="1" si="92"/>
        <v>0</v>
      </c>
      <c r="CF50" s="359">
        <f t="shared" ca="1" si="115"/>
        <v>0</v>
      </c>
      <c r="CG50" s="359">
        <f t="shared" ca="1" si="34"/>
        <v>0</v>
      </c>
      <c r="CH50" s="359">
        <f t="shared" ca="1" si="35"/>
        <v>0</v>
      </c>
      <c r="CI50" s="359">
        <f t="shared" ca="1" si="36"/>
        <v>0</v>
      </c>
      <c r="CJ50" s="359">
        <f t="shared" ca="1" si="69"/>
        <v>0</v>
      </c>
      <c r="CL50" s="362">
        <f t="shared" ca="1" si="93"/>
        <v>161</v>
      </c>
      <c r="CM50" s="362">
        <v>42</v>
      </c>
      <c r="CN50" s="371">
        <f t="shared" ca="1" si="94"/>
        <v>0</v>
      </c>
      <c r="CO50" s="359">
        <f t="shared" ca="1" si="116"/>
        <v>0</v>
      </c>
      <c r="CP50" s="359">
        <f t="shared" ca="1" si="38"/>
        <v>0</v>
      </c>
      <c r="CQ50" s="359">
        <f t="shared" ca="1" si="39"/>
        <v>0</v>
      </c>
      <c r="CR50" s="359">
        <f t="shared" ca="1" si="40"/>
        <v>0</v>
      </c>
      <c r="CS50" s="359">
        <f t="shared" ca="1" si="70"/>
        <v>0</v>
      </c>
      <c r="CU50" s="362">
        <f t="shared" ca="1" si="95"/>
        <v>161</v>
      </c>
      <c r="CV50" s="362">
        <v>42</v>
      </c>
      <c r="CW50" s="371">
        <f t="shared" ca="1" si="96"/>
        <v>0</v>
      </c>
      <c r="CX50" s="359">
        <f t="shared" ca="1" si="117"/>
        <v>0</v>
      </c>
      <c r="CY50" s="359">
        <f t="shared" ca="1" si="42"/>
        <v>0</v>
      </c>
      <c r="CZ50" s="359">
        <f t="shared" ca="1" si="43"/>
        <v>0</v>
      </c>
      <c r="DA50" s="359">
        <f t="shared" ca="1" si="44"/>
        <v>0</v>
      </c>
      <c r="DB50" s="359">
        <f t="shared" ca="1" si="71"/>
        <v>0</v>
      </c>
      <c r="DD50" s="362">
        <f t="shared" ca="1" si="97"/>
        <v>161</v>
      </c>
      <c r="DE50" s="362">
        <v>42</v>
      </c>
      <c r="DF50" s="371">
        <f t="shared" ca="1" si="98"/>
        <v>0</v>
      </c>
      <c r="DG50" s="359">
        <f t="shared" ca="1" si="118"/>
        <v>0</v>
      </c>
      <c r="DH50" s="359">
        <f t="shared" ca="1" si="46"/>
        <v>0</v>
      </c>
      <c r="DI50" s="359">
        <f t="shared" ca="1" si="47"/>
        <v>0</v>
      </c>
      <c r="DJ50" s="359">
        <f t="shared" ca="1" si="48"/>
        <v>0</v>
      </c>
      <c r="DK50" s="359">
        <f t="shared" ca="1" si="72"/>
        <v>0</v>
      </c>
      <c r="DM50" s="362">
        <f t="shared" ca="1" si="99"/>
        <v>161</v>
      </c>
      <c r="DN50" s="362">
        <v>42</v>
      </c>
      <c r="DO50" s="371">
        <f t="shared" ca="1" si="100"/>
        <v>0</v>
      </c>
      <c r="DP50" s="359">
        <f t="shared" ca="1" si="119"/>
        <v>0</v>
      </c>
      <c r="DQ50" s="359">
        <f t="shared" ca="1" si="50"/>
        <v>0</v>
      </c>
      <c r="DR50" s="359">
        <f t="shared" ca="1" si="51"/>
        <v>0</v>
      </c>
      <c r="DS50" s="359">
        <f t="shared" ca="1" si="52"/>
        <v>0</v>
      </c>
      <c r="DT50" s="359">
        <f t="shared" ca="1" si="73"/>
        <v>0</v>
      </c>
      <c r="DV50" s="362">
        <f t="shared" ca="1" si="101"/>
        <v>161</v>
      </c>
      <c r="DW50" s="362">
        <v>42</v>
      </c>
      <c r="DX50" s="371">
        <f t="shared" ca="1" si="102"/>
        <v>0</v>
      </c>
      <c r="DY50" s="359">
        <f t="shared" ca="1" si="120"/>
        <v>0</v>
      </c>
      <c r="DZ50" s="359">
        <f t="shared" ca="1" si="54"/>
        <v>0</v>
      </c>
      <c r="EA50" s="359">
        <f t="shared" ca="1" si="55"/>
        <v>0</v>
      </c>
      <c r="EB50" s="359">
        <f t="shared" ca="1" si="56"/>
        <v>0</v>
      </c>
      <c r="EC50" s="359">
        <f t="shared" ca="1" si="74"/>
        <v>0</v>
      </c>
      <c r="EE50" s="362">
        <f t="shared" ca="1" si="103"/>
        <v>161</v>
      </c>
      <c r="EF50" s="362">
        <v>42</v>
      </c>
      <c r="EG50" s="371">
        <f t="shared" ca="1" si="104"/>
        <v>0</v>
      </c>
      <c r="EH50" s="359">
        <f t="shared" ca="1" si="121"/>
        <v>0</v>
      </c>
      <c r="EI50" s="359">
        <f t="shared" ca="1" si="58"/>
        <v>0</v>
      </c>
      <c r="EJ50" s="359">
        <f t="shared" ca="1" si="59"/>
        <v>0</v>
      </c>
      <c r="EK50" s="359">
        <f t="shared" ca="1" si="60"/>
        <v>0</v>
      </c>
      <c r="EL50" s="359">
        <f t="shared" ca="1" si="75"/>
        <v>0</v>
      </c>
    </row>
    <row r="51" spans="6:142" x14ac:dyDescent="0.35">
      <c r="F51" s="372">
        <f>IFERROR(INDEX('Inflation Rates'!$A$16:$H$138,MATCH('IRA Traditional'!$H51,'Inflation Rates'!$A$16:$A$138,0),8)/INDEX('Inflation Rates'!$A$16:$H$138,MATCH('IRA Traditional'!$H51,'Inflation Rates'!$A$16:$A$138,0)-1,8)-1,F50)</f>
        <v>2.0000000000000018E-2</v>
      </c>
      <c r="G51" s="372">
        <f>IFERROR(INDEX('Inflation Rates'!$A$16:$H$138,MATCH('IRA Traditional'!$H51,'Inflation Rates'!$A$16:$A$138,0),6)/INDEX('Inflation Rates'!$A$16:$H$138,MATCH('IRA Traditional'!$H51,'Inflation Rates'!$A$16:$A$138,0)-1,6)-1,G50)</f>
        <v>2.0999999999999908E-2</v>
      </c>
      <c r="H51" s="362">
        <v>2062</v>
      </c>
      <c r="I51" s="362">
        <f t="shared" ca="1" si="122"/>
        <v>162</v>
      </c>
      <c r="J51" s="362">
        <v>43</v>
      </c>
      <c r="K51" s="371">
        <f t="shared" ca="1" si="106"/>
        <v>0</v>
      </c>
      <c r="L51" s="359">
        <f t="shared" ca="1" si="2"/>
        <v>0</v>
      </c>
      <c r="M51" s="359">
        <f t="shared" ca="1" si="3"/>
        <v>0</v>
      </c>
      <c r="N51" s="359">
        <f t="shared" ca="1" si="4"/>
        <v>0</v>
      </c>
      <c r="O51" s="359">
        <f t="shared" ca="1" si="61"/>
        <v>0</v>
      </c>
      <c r="P51" s="359">
        <f t="shared" ca="1" si="76"/>
        <v>0</v>
      </c>
      <c r="Q51" s="359"/>
      <c r="R51" s="362">
        <f t="shared" ca="1" si="77"/>
        <v>162</v>
      </c>
      <c r="S51" s="362">
        <v>43</v>
      </c>
      <c r="T51" s="371">
        <f t="shared" ca="1" si="78"/>
        <v>0</v>
      </c>
      <c r="U51" s="359">
        <f t="shared" ca="1" si="108"/>
        <v>0</v>
      </c>
      <c r="V51" s="359">
        <f t="shared" ca="1" si="6"/>
        <v>0</v>
      </c>
      <c r="W51" s="359">
        <f t="shared" ca="1" si="7"/>
        <v>0</v>
      </c>
      <c r="X51" s="359">
        <f t="shared" ca="1" si="8"/>
        <v>0</v>
      </c>
      <c r="Y51" s="359">
        <f t="shared" ca="1" si="62"/>
        <v>0</v>
      </c>
      <c r="AA51" s="362">
        <f t="shared" ca="1" si="79"/>
        <v>162</v>
      </c>
      <c r="AB51" s="362">
        <v>43</v>
      </c>
      <c r="AC51" s="371">
        <f t="shared" ca="1" si="80"/>
        <v>0</v>
      </c>
      <c r="AD51" s="359">
        <f t="shared" ca="1" si="109"/>
        <v>0</v>
      </c>
      <c r="AE51" s="359">
        <f t="shared" ca="1" si="10"/>
        <v>0</v>
      </c>
      <c r="AF51" s="359">
        <f t="shared" ca="1" si="11"/>
        <v>0</v>
      </c>
      <c r="AG51" s="359">
        <f t="shared" ca="1" si="12"/>
        <v>0</v>
      </c>
      <c r="AH51" s="359">
        <f t="shared" ca="1" si="63"/>
        <v>0</v>
      </c>
      <c r="AJ51" s="362">
        <f t="shared" ca="1" si="81"/>
        <v>162</v>
      </c>
      <c r="AK51" s="362">
        <v>43</v>
      </c>
      <c r="AL51" s="371">
        <f t="shared" ca="1" si="82"/>
        <v>0</v>
      </c>
      <c r="AM51" s="359">
        <f t="shared" ca="1" si="110"/>
        <v>0</v>
      </c>
      <c r="AN51" s="359">
        <f t="shared" ca="1" si="14"/>
        <v>0</v>
      </c>
      <c r="AO51" s="359">
        <f t="shared" ca="1" si="15"/>
        <v>0</v>
      </c>
      <c r="AP51" s="359">
        <f t="shared" ca="1" si="16"/>
        <v>0</v>
      </c>
      <c r="AQ51" s="359">
        <f t="shared" ca="1" si="64"/>
        <v>0</v>
      </c>
      <c r="AS51" s="362">
        <f t="shared" ca="1" si="83"/>
        <v>162</v>
      </c>
      <c r="AT51" s="362">
        <v>43</v>
      </c>
      <c r="AU51" s="371">
        <f t="shared" ca="1" si="84"/>
        <v>0</v>
      </c>
      <c r="AV51" s="359">
        <f t="shared" ca="1" si="111"/>
        <v>0</v>
      </c>
      <c r="AW51" s="359">
        <f t="shared" ca="1" si="18"/>
        <v>0</v>
      </c>
      <c r="AX51" s="359">
        <f t="shared" ca="1" si="19"/>
        <v>0</v>
      </c>
      <c r="AY51" s="359">
        <f t="shared" ca="1" si="20"/>
        <v>0</v>
      </c>
      <c r="AZ51" s="359">
        <f t="shared" ca="1" si="65"/>
        <v>0</v>
      </c>
      <c r="BB51" s="362">
        <f t="shared" ca="1" si="85"/>
        <v>162</v>
      </c>
      <c r="BC51" s="362">
        <v>43</v>
      </c>
      <c r="BD51" s="371">
        <f t="shared" ca="1" si="86"/>
        <v>0</v>
      </c>
      <c r="BE51" s="359">
        <f t="shared" ca="1" si="112"/>
        <v>0</v>
      </c>
      <c r="BF51" s="359">
        <f t="shared" ca="1" si="22"/>
        <v>0</v>
      </c>
      <c r="BG51" s="359">
        <f t="shared" ca="1" si="23"/>
        <v>0</v>
      </c>
      <c r="BH51" s="359">
        <f t="shared" ca="1" si="24"/>
        <v>0</v>
      </c>
      <c r="BI51" s="359">
        <f t="shared" ca="1" si="66"/>
        <v>0</v>
      </c>
      <c r="BK51" s="362">
        <f t="shared" ca="1" si="87"/>
        <v>162</v>
      </c>
      <c r="BL51" s="362">
        <v>43</v>
      </c>
      <c r="BM51" s="371">
        <f t="shared" ca="1" si="88"/>
        <v>0</v>
      </c>
      <c r="BN51" s="359">
        <f t="shared" ca="1" si="113"/>
        <v>0</v>
      </c>
      <c r="BO51" s="359">
        <f t="shared" ca="1" si="26"/>
        <v>0</v>
      </c>
      <c r="BP51" s="359">
        <f t="shared" ca="1" si="27"/>
        <v>0</v>
      </c>
      <c r="BQ51" s="359">
        <f t="shared" ca="1" si="28"/>
        <v>0</v>
      </c>
      <c r="BR51" s="359">
        <f t="shared" ca="1" si="67"/>
        <v>0</v>
      </c>
      <c r="BT51" s="362">
        <f t="shared" ca="1" si="89"/>
        <v>162</v>
      </c>
      <c r="BU51" s="362">
        <v>43</v>
      </c>
      <c r="BV51" s="371">
        <f t="shared" ca="1" si="90"/>
        <v>0</v>
      </c>
      <c r="BW51" s="359">
        <f t="shared" ca="1" si="114"/>
        <v>0</v>
      </c>
      <c r="BX51" s="359">
        <f t="shared" ca="1" si="30"/>
        <v>0</v>
      </c>
      <c r="BY51" s="359">
        <f t="shared" ca="1" si="31"/>
        <v>0</v>
      </c>
      <c r="BZ51" s="359">
        <f t="shared" ca="1" si="32"/>
        <v>0</v>
      </c>
      <c r="CA51" s="359">
        <f t="shared" ca="1" si="68"/>
        <v>0</v>
      </c>
      <c r="CC51" s="362">
        <f t="shared" ca="1" si="91"/>
        <v>162</v>
      </c>
      <c r="CD51" s="362">
        <v>43</v>
      </c>
      <c r="CE51" s="371">
        <f t="shared" ca="1" si="92"/>
        <v>0</v>
      </c>
      <c r="CF51" s="359">
        <f t="shared" ca="1" si="115"/>
        <v>0</v>
      </c>
      <c r="CG51" s="359">
        <f t="shared" ca="1" si="34"/>
        <v>0</v>
      </c>
      <c r="CH51" s="359">
        <f t="shared" ca="1" si="35"/>
        <v>0</v>
      </c>
      <c r="CI51" s="359">
        <f t="shared" ca="1" si="36"/>
        <v>0</v>
      </c>
      <c r="CJ51" s="359">
        <f t="shared" ca="1" si="69"/>
        <v>0</v>
      </c>
      <c r="CL51" s="362">
        <f t="shared" ca="1" si="93"/>
        <v>162</v>
      </c>
      <c r="CM51" s="362">
        <v>43</v>
      </c>
      <c r="CN51" s="371">
        <f t="shared" ca="1" si="94"/>
        <v>0</v>
      </c>
      <c r="CO51" s="359">
        <f t="shared" ca="1" si="116"/>
        <v>0</v>
      </c>
      <c r="CP51" s="359">
        <f t="shared" ca="1" si="38"/>
        <v>0</v>
      </c>
      <c r="CQ51" s="359">
        <f t="shared" ca="1" si="39"/>
        <v>0</v>
      </c>
      <c r="CR51" s="359">
        <f t="shared" ca="1" si="40"/>
        <v>0</v>
      </c>
      <c r="CS51" s="359">
        <f t="shared" ca="1" si="70"/>
        <v>0</v>
      </c>
      <c r="CU51" s="362">
        <f t="shared" ca="1" si="95"/>
        <v>162</v>
      </c>
      <c r="CV51" s="362">
        <v>43</v>
      </c>
      <c r="CW51" s="371">
        <f t="shared" ca="1" si="96"/>
        <v>0</v>
      </c>
      <c r="CX51" s="359">
        <f t="shared" ca="1" si="117"/>
        <v>0</v>
      </c>
      <c r="CY51" s="359">
        <f t="shared" ca="1" si="42"/>
        <v>0</v>
      </c>
      <c r="CZ51" s="359">
        <f t="shared" ca="1" si="43"/>
        <v>0</v>
      </c>
      <c r="DA51" s="359">
        <f t="shared" ca="1" si="44"/>
        <v>0</v>
      </c>
      <c r="DB51" s="359">
        <f t="shared" ca="1" si="71"/>
        <v>0</v>
      </c>
      <c r="DD51" s="362">
        <f t="shared" ca="1" si="97"/>
        <v>162</v>
      </c>
      <c r="DE51" s="362">
        <v>43</v>
      </c>
      <c r="DF51" s="371">
        <f t="shared" ca="1" si="98"/>
        <v>0</v>
      </c>
      <c r="DG51" s="359">
        <f t="shared" ca="1" si="118"/>
        <v>0</v>
      </c>
      <c r="DH51" s="359">
        <f t="shared" ca="1" si="46"/>
        <v>0</v>
      </c>
      <c r="DI51" s="359">
        <f t="shared" ca="1" si="47"/>
        <v>0</v>
      </c>
      <c r="DJ51" s="359">
        <f t="shared" ca="1" si="48"/>
        <v>0</v>
      </c>
      <c r="DK51" s="359">
        <f t="shared" ca="1" si="72"/>
        <v>0</v>
      </c>
      <c r="DM51" s="362">
        <f t="shared" ca="1" si="99"/>
        <v>162</v>
      </c>
      <c r="DN51" s="362">
        <v>43</v>
      </c>
      <c r="DO51" s="371">
        <f t="shared" ca="1" si="100"/>
        <v>0</v>
      </c>
      <c r="DP51" s="359">
        <f t="shared" ca="1" si="119"/>
        <v>0</v>
      </c>
      <c r="DQ51" s="359">
        <f t="shared" ca="1" si="50"/>
        <v>0</v>
      </c>
      <c r="DR51" s="359">
        <f t="shared" ca="1" si="51"/>
        <v>0</v>
      </c>
      <c r="DS51" s="359">
        <f t="shared" ca="1" si="52"/>
        <v>0</v>
      </c>
      <c r="DT51" s="359">
        <f t="shared" ca="1" si="73"/>
        <v>0</v>
      </c>
      <c r="DV51" s="362">
        <f t="shared" ca="1" si="101"/>
        <v>162</v>
      </c>
      <c r="DW51" s="362">
        <v>43</v>
      </c>
      <c r="DX51" s="371">
        <f t="shared" ca="1" si="102"/>
        <v>0</v>
      </c>
      <c r="DY51" s="359">
        <f t="shared" ca="1" si="120"/>
        <v>0</v>
      </c>
      <c r="DZ51" s="359">
        <f t="shared" ca="1" si="54"/>
        <v>0</v>
      </c>
      <c r="EA51" s="359">
        <f t="shared" ca="1" si="55"/>
        <v>0</v>
      </c>
      <c r="EB51" s="359">
        <f t="shared" ca="1" si="56"/>
        <v>0</v>
      </c>
      <c r="EC51" s="359">
        <f t="shared" ca="1" si="74"/>
        <v>0</v>
      </c>
      <c r="EE51" s="362">
        <f t="shared" ca="1" si="103"/>
        <v>162</v>
      </c>
      <c r="EF51" s="362">
        <v>43</v>
      </c>
      <c r="EG51" s="371">
        <f t="shared" ca="1" si="104"/>
        <v>0</v>
      </c>
      <c r="EH51" s="359">
        <f t="shared" ca="1" si="121"/>
        <v>0</v>
      </c>
      <c r="EI51" s="359">
        <f t="shared" ca="1" si="58"/>
        <v>0</v>
      </c>
      <c r="EJ51" s="359">
        <f t="shared" ca="1" si="59"/>
        <v>0</v>
      </c>
      <c r="EK51" s="359">
        <f t="shared" ca="1" si="60"/>
        <v>0</v>
      </c>
      <c r="EL51" s="359">
        <f t="shared" ca="1" si="75"/>
        <v>0</v>
      </c>
    </row>
    <row r="52" spans="6:142" x14ac:dyDescent="0.35">
      <c r="F52" s="372">
        <f>IFERROR(INDEX('Inflation Rates'!$A$16:$H$138,MATCH('IRA Traditional'!$H52,'Inflation Rates'!$A$16:$A$138,0),8)/INDEX('Inflation Rates'!$A$16:$H$138,MATCH('IRA Traditional'!$H52,'Inflation Rates'!$A$16:$A$138,0)-1,8)-1,F51)</f>
        <v>2.0000000000000018E-2</v>
      </c>
      <c r="G52" s="372">
        <f>IFERROR(INDEX('Inflation Rates'!$A$16:$H$138,MATCH('IRA Traditional'!$H52,'Inflation Rates'!$A$16:$A$138,0),6)/INDEX('Inflation Rates'!$A$16:$H$138,MATCH('IRA Traditional'!$H52,'Inflation Rates'!$A$16:$A$138,0)-1,6)-1,G51)</f>
        <v>2.0999999999999908E-2</v>
      </c>
      <c r="H52" s="362">
        <v>2063</v>
      </c>
      <c r="I52" s="362">
        <f t="shared" ca="1" si="122"/>
        <v>163</v>
      </c>
      <c r="J52" s="362">
        <v>44</v>
      </c>
      <c r="K52" s="371">
        <f t="shared" ca="1" si="106"/>
        <v>0</v>
      </c>
      <c r="L52" s="359">
        <f t="shared" ca="1" si="2"/>
        <v>0</v>
      </c>
      <c r="M52" s="359">
        <f t="shared" ca="1" si="3"/>
        <v>0</v>
      </c>
      <c r="N52" s="359">
        <f t="shared" ca="1" si="4"/>
        <v>0</v>
      </c>
      <c r="O52" s="359">
        <f t="shared" ca="1" si="61"/>
        <v>0</v>
      </c>
      <c r="P52" s="359">
        <f t="shared" ca="1" si="76"/>
        <v>0</v>
      </c>
      <c r="Q52" s="359"/>
      <c r="R52" s="362">
        <f t="shared" ca="1" si="77"/>
        <v>163</v>
      </c>
      <c r="S52" s="362">
        <v>44</v>
      </c>
      <c r="T52" s="371">
        <f t="shared" ca="1" si="78"/>
        <v>0</v>
      </c>
      <c r="U52" s="359">
        <f t="shared" ca="1" si="108"/>
        <v>0</v>
      </c>
      <c r="V52" s="359">
        <f t="shared" ca="1" si="6"/>
        <v>0</v>
      </c>
      <c r="W52" s="359">
        <f t="shared" ca="1" si="7"/>
        <v>0</v>
      </c>
      <c r="X52" s="359">
        <f t="shared" ca="1" si="8"/>
        <v>0</v>
      </c>
      <c r="Y52" s="359">
        <f t="shared" ca="1" si="62"/>
        <v>0</v>
      </c>
      <c r="AA52" s="362">
        <f t="shared" ca="1" si="79"/>
        <v>163</v>
      </c>
      <c r="AB52" s="362">
        <v>44</v>
      </c>
      <c r="AC52" s="371">
        <f t="shared" ca="1" si="80"/>
        <v>0</v>
      </c>
      <c r="AD52" s="359">
        <f t="shared" ca="1" si="109"/>
        <v>0</v>
      </c>
      <c r="AE52" s="359">
        <f t="shared" ca="1" si="10"/>
        <v>0</v>
      </c>
      <c r="AF52" s="359">
        <f t="shared" ca="1" si="11"/>
        <v>0</v>
      </c>
      <c r="AG52" s="359">
        <f t="shared" ca="1" si="12"/>
        <v>0</v>
      </c>
      <c r="AH52" s="359">
        <f t="shared" ca="1" si="63"/>
        <v>0</v>
      </c>
      <c r="AJ52" s="362">
        <f t="shared" ca="1" si="81"/>
        <v>163</v>
      </c>
      <c r="AK52" s="362">
        <v>44</v>
      </c>
      <c r="AL52" s="371">
        <f t="shared" ca="1" si="82"/>
        <v>0</v>
      </c>
      <c r="AM52" s="359">
        <f t="shared" ca="1" si="110"/>
        <v>0</v>
      </c>
      <c r="AN52" s="359">
        <f t="shared" ca="1" si="14"/>
        <v>0</v>
      </c>
      <c r="AO52" s="359">
        <f t="shared" ca="1" si="15"/>
        <v>0</v>
      </c>
      <c r="AP52" s="359">
        <f t="shared" ca="1" si="16"/>
        <v>0</v>
      </c>
      <c r="AQ52" s="359">
        <f t="shared" ca="1" si="64"/>
        <v>0</v>
      </c>
      <c r="AS52" s="362">
        <f t="shared" ca="1" si="83"/>
        <v>163</v>
      </c>
      <c r="AT52" s="362">
        <v>44</v>
      </c>
      <c r="AU52" s="371">
        <f t="shared" ca="1" si="84"/>
        <v>0</v>
      </c>
      <c r="AV52" s="359">
        <f t="shared" ca="1" si="111"/>
        <v>0</v>
      </c>
      <c r="AW52" s="359">
        <f t="shared" ca="1" si="18"/>
        <v>0</v>
      </c>
      <c r="AX52" s="359">
        <f t="shared" ca="1" si="19"/>
        <v>0</v>
      </c>
      <c r="AY52" s="359">
        <f t="shared" ca="1" si="20"/>
        <v>0</v>
      </c>
      <c r="AZ52" s="359">
        <f t="shared" ca="1" si="65"/>
        <v>0</v>
      </c>
      <c r="BB52" s="362">
        <f t="shared" ca="1" si="85"/>
        <v>163</v>
      </c>
      <c r="BC52" s="362">
        <v>44</v>
      </c>
      <c r="BD52" s="371">
        <f t="shared" ca="1" si="86"/>
        <v>0</v>
      </c>
      <c r="BE52" s="359">
        <f t="shared" ca="1" si="112"/>
        <v>0</v>
      </c>
      <c r="BF52" s="359">
        <f t="shared" ca="1" si="22"/>
        <v>0</v>
      </c>
      <c r="BG52" s="359">
        <f t="shared" ca="1" si="23"/>
        <v>0</v>
      </c>
      <c r="BH52" s="359">
        <f t="shared" ca="1" si="24"/>
        <v>0</v>
      </c>
      <c r="BI52" s="359">
        <f t="shared" ca="1" si="66"/>
        <v>0</v>
      </c>
      <c r="BK52" s="362">
        <f t="shared" ca="1" si="87"/>
        <v>163</v>
      </c>
      <c r="BL52" s="362">
        <v>44</v>
      </c>
      <c r="BM52" s="371">
        <f t="shared" ca="1" si="88"/>
        <v>0</v>
      </c>
      <c r="BN52" s="359">
        <f t="shared" ca="1" si="113"/>
        <v>0</v>
      </c>
      <c r="BO52" s="359">
        <f t="shared" ca="1" si="26"/>
        <v>0</v>
      </c>
      <c r="BP52" s="359">
        <f t="shared" ca="1" si="27"/>
        <v>0</v>
      </c>
      <c r="BQ52" s="359">
        <f t="shared" ca="1" si="28"/>
        <v>0</v>
      </c>
      <c r="BR52" s="359">
        <f t="shared" ca="1" si="67"/>
        <v>0</v>
      </c>
      <c r="BT52" s="362">
        <f t="shared" ca="1" si="89"/>
        <v>163</v>
      </c>
      <c r="BU52" s="362">
        <v>44</v>
      </c>
      <c r="BV52" s="371">
        <f t="shared" ca="1" si="90"/>
        <v>0</v>
      </c>
      <c r="BW52" s="359">
        <f t="shared" ca="1" si="114"/>
        <v>0</v>
      </c>
      <c r="BX52" s="359">
        <f t="shared" ca="1" si="30"/>
        <v>0</v>
      </c>
      <c r="BY52" s="359">
        <f t="shared" ca="1" si="31"/>
        <v>0</v>
      </c>
      <c r="BZ52" s="359">
        <f t="shared" ca="1" si="32"/>
        <v>0</v>
      </c>
      <c r="CA52" s="359">
        <f t="shared" ca="1" si="68"/>
        <v>0</v>
      </c>
      <c r="CC52" s="362">
        <f t="shared" ca="1" si="91"/>
        <v>163</v>
      </c>
      <c r="CD52" s="362">
        <v>44</v>
      </c>
      <c r="CE52" s="371">
        <f t="shared" ca="1" si="92"/>
        <v>0</v>
      </c>
      <c r="CF52" s="359">
        <f t="shared" ca="1" si="115"/>
        <v>0</v>
      </c>
      <c r="CG52" s="359">
        <f t="shared" ca="1" si="34"/>
        <v>0</v>
      </c>
      <c r="CH52" s="359">
        <f t="shared" ca="1" si="35"/>
        <v>0</v>
      </c>
      <c r="CI52" s="359">
        <f t="shared" ca="1" si="36"/>
        <v>0</v>
      </c>
      <c r="CJ52" s="359">
        <f t="shared" ca="1" si="69"/>
        <v>0</v>
      </c>
      <c r="CL52" s="362">
        <f t="shared" ca="1" si="93"/>
        <v>163</v>
      </c>
      <c r="CM52" s="362">
        <v>44</v>
      </c>
      <c r="CN52" s="371">
        <f t="shared" ca="1" si="94"/>
        <v>0</v>
      </c>
      <c r="CO52" s="359">
        <f t="shared" ca="1" si="116"/>
        <v>0</v>
      </c>
      <c r="CP52" s="359">
        <f t="shared" ca="1" si="38"/>
        <v>0</v>
      </c>
      <c r="CQ52" s="359">
        <f t="shared" ca="1" si="39"/>
        <v>0</v>
      </c>
      <c r="CR52" s="359">
        <f t="shared" ca="1" si="40"/>
        <v>0</v>
      </c>
      <c r="CS52" s="359">
        <f t="shared" ca="1" si="70"/>
        <v>0</v>
      </c>
      <c r="CU52" s="362">
        <f t="shared" ca="1" si="95"/>
        <v>163</v>
      </c>
      <c r="CV52" s="362">
        <v>44</v>
      </c>
      <c r="CW52" s="371">
        <f t="shared" ca="1" si="96"/>
        <v>0</v>
      </c>
      <c r="CX52" s="359">
        <f t="shared" ca="1" si="117"/>
        <v>0</v>
      </c>
      <c r="CY52" s="359">
        <f t="shared" ca="1" si="42"/>
        <v>0</v>
      </c>
      <c r="CZ52" s="359">
        <f t="shared" ca="1" si="43"/>
        <v>0</v>
      </c>
      <c r="DA52" s="359">
        <f t="shared" ca="1" si="44"/>
        <v>0</v>
      </c>
      <c r="DB52" s="359">
        <f t="shared" ca="1" si="71"/>
        <v>0</v>
      </c>
      <c r="DD52" s="362">
        <f t="shared" ca="1" si="97"/>
        <v>163</v>
      </c>
      <c r="DE52" s="362">
        <v>44</v>
      </c>
      <c r="DF52" s="371">
        <f t="shared" ca="1" si="98"/>
        <v>0</v>
      </c>
      <c r="DG52" s="359">
        <f t="shared" ca="1" si="118"/>
        <v>0</v>
      </c>
      <c r="DH52" s="359">
        <f t="shared" ca="1" si="46"/>
        <v>0</v>
      </c>
      <c r="DI52" s="359">
        <f t="shared" ca="1" si="47"/>
        <v>0</v>
      </c>
      <c r="DJ52" s="359">
        <f t="shared" ca="1" si="48"/>
        <v>0</v>
      </c>
      <c r="DK52" s="359">
        <f t="shared" ca="1" si="72"/>
        <v>0</v>
      </c>
      <c r="DM52" s="362">
        <f t="shared" ca="1" si="99"/>
        <v>163</v>
      </c>
      <c r="DN52" s="362">
        <v>44</v>
      </c>
      <c r="DO52" s="371">
        <f t="shared" ca="1" si="100"/>
        <v>0</v>
      </c>
      <c r="DP52" s="359">
        <f t="shared" ca="1" si="119"/>
        <v>0</v>
      </c>
      <c r="DQ52" s="359">
        <f t="shared" ca="1" si="50"/>
        <v>0</v>
      </c>
      <c r="DR52" s="359">
        <f t="shared" ca="1" si="51"/>
        <v>0</v>
      </c>
      <c r="DS52" s="359">
        <f t="shared" ca="1" si="52"/>
        <v>0</v>
      </c>
      <c r="DT52" s="359">
        <f t="shared" ca="1" si="73"/>
        <v>0</v>
      </c>
      <c r="DV52" s="362">
        <f t="shared" ca="1" si="101"/>
        <v>163</v>
      </c>
      <c r="DW52" s="362">
        <v>44</v>
      </c>
      <c r="DX52" s="371">
        <f t="shared" ca="1" si="102"/>
        <v>0</v>
      </c>
      <c r="DY52" s="359">
        <f t="shared" ca="1" si="120"/>
        <v>0</v>
      </c>
      <c r="DZ52" s="359">
        <f t="shared" ca="1" si="54"/>
        <v>0</v>
      </c>
      <c r="EA52" s="359">
        <f t="shared" ca="1" si="55"/>
        <v>0</v>
      </c>
      <c r="EB52" s="359">
        <f t="shared" ca="1" si="56"/>
        <v>0</v>
      </c>
      <c r="EC52" s="359">
        <f t="shared" ca="1" si="74"/>
        <v>0</v>
      </c>
      <c r="EE52" s="362">
        <f t="shared" ca="1" si="103"/>
        <v>163</v>
      </c>
      <c r="EF52" s="362">
        <v>44</v>
      </c>
      <c r="EG52" s="371">
        <f t="shared" ca="1" si="104"/>
        <v>0</v>
      </c>
      <c r="EH52" s="359">
        <f t="shared" ca="1" si="121"/>
        <v>0</v>
      </c>
      <c r="EI52" s="359">
        <f t="shared" ca="1" si="58"/>
        <v>0</v>
      </c>
      <c r="EJ52" s="359">
        <f t="shared" ca="1" si="59"/>
        <v>0</v>
      </c>
      <c r="EK52" s="359">
        <f t="shared" ca="1" si="60"/>
        <v>0</v>
      </c>
      <c r="EL52" s="359">
        <f t="shared" ca="1" si="75"/>
        <v>0</v>
      </c>
    </row>
    <row r="53" spans="6:142" x14ac:dyDescent="0.35">
      <c r="F53" s="372">
        <f>IFERROR(INDEX('Inflation Rates'!$A$16:$H$138,MATCH('IRA Traditional'!$H53,'Inflation Rates'!$A$16:$A$138,0),8)/INDEX('Inflation Rates'!$A$16:$H$138,MATCH('IRA Traditional'!$H53,'Inflation Rates'!$A$16:$A$138,0)-1,8)-1,F52)</f>
        <v>2.0000000000000018E-2</v>
      </c>
      <c r="G53" s="372">
        <f>IFERROR(INDEX('Inflation Rates'!$A$16:$H$138,MATCH('IRA Traditional'!$H53,'Inflation Rates'!$A$16:$A$138,0),6)/INDEX('Inflation Rates'!$A$16:$H$138,MATCH('IRA Traditional'!$H53,'Inflation Rates'!$A$16:$A$138,0)-1,6)-1,G52)</f>
        <v>2.0999999999999908E-2</v>
      </c>
      <c r="H53" s="362">
        <v>2064</v>
      </c>
      <c r="I53" s="362">
        <f t="shared" ca="1" si="122"/>
        <v>164</v>
      </c>
      <c r="J53" s="362">
        <v>45</v>
      </c>
      <c r="K53" s="371">
        <f t="shared" ca="1" si="106"/>
        <v>0</v>
      </c>
      <c r="L53" s="359">
        <f t="shared" ca="1" si="2"/>
        <v>0</v>
      </c>
      <c r="M53" s="359">
        <f t="shared" ca="1" si="3"/>
        <v>0</v>
      </c>
      <c r="N53" s="359">
        <f t="shared" ca="1" si="4"/>
        <v>0</v>
      </c>
      <c r="O53" s="359">
        <f t="shared" ca="1" si="61"/>
        <v>0</v>
      </c>
      <c r="P53" s="359">
        <f t="shared" ca="1" si="76"/>
        <v>0</v>
      </c>
      <c r="R53" s="362">
        <f t="shared" ca="1" si="77"/>
        <v>164</v>
      </c>
      <c r="S53" s="362">
        <v>45</v>
      </c>
      <c r="T53" s="371">
        <f t="shared" ca="1" si="78"/>
        <v>0</v>
      </c>
      <c r="U53" s="359">
        <f t="shared" ca="1" si="108"/>
        <v>0</v>
      </c>
      <c r="V53" s="359">
        <f t="shared" ca="1" si="6"/>
        <v>0</v>
      </c>
      <c r="W53" s="359">
        <f t="shared" ca="1" si="7"/>
        <v>0</v>
      </c>
      <c r="X53" s="359">
        <f t="shared" ca="1" si="8"/>
        <v>0</v>
      </c>
      <c r="Y53" s="359">
        <f t="shared" ca="1" si="62"/>
        <v>0</v>
      </c>
      <c r="AA53" s="362">
        <f t="shared" ca="1" si="79"/>
        <v>164</v>
      </c>
      <c r="AB53" s="362">
        <v>45</v>
      </c>
      <c r="AC53" s="371">
        <f t="shared" ca="1" si="80"/>
        <v>0</v>
      </c>
      <c r="AD53" s="359">
        <f t="shared" ca="1" si="109"/>
        <v>0</v>
      </c>
      <c r="AE53" s="359">
        <f t="shared" ca="1" si="10"/>
        <v>0</v>
      </c>
      <c r="AF53" s="359">
        <f t="shared" ca="1" si="11"/>
        <v>0</v>
      </c>
      <c r="AG53" s="359">
        <f t="shared" ca="1" si="12"/>
        <v>0</v>
      </c>
      <c r="AH53" s="359">
        <f t="shared" ca="1" si="63"/>
        <v>0</v>
      </c>
      <c r="AJ53" s="362">
        <f t="shared" ca="1" si="81"/>
        <v>164</v>
      </c>
      <c r="AK53" s="362">
        <v>45</v>
      </c>
      <c r="AL53" s="371">
        <f t="shared" ca="1" si="82"/>
        <v>0</v>
      </c>
      <c r="AM53" s="359">
        <f t="shared" ca="1" si="110"/>
        <v>0</v>
      </c>
      <c r="AN53" s="359">
        <f t="shared" ca="1" si="14"/>
        <v>0</v>
      </c>
      <c r="AO53" s="359">
        <f t="shared" ca="1" si="15"/>
        <v>0</v>
      </c>
      <c r="AP53" s="359">
        <f t="shared" ca="1" si="16"/>
        <v>0</v>
      </c>
      <c r="AQ53" s="359">
        <f t="shared" ca="1" si="64"/>
        <v>0</v>
      </c>
      <c r="AS53" s="362">
        <f t="shared" ca="1" si="83"/>
        <v>164</v>
      </c>
      <c r="AT53" s="362">
        <v>45</v>
      </c>
      <c r="AU53" s="371">
        <f t="shared" ca="1" si="84"/>
        <v>0</v>
      </c>
      <c r="AV53" s="359">
        <f t="shared" ca="1" si="111"/>
        <v>0</v>
      </c>
      <c r="AW53" s="359">
        <f t="shared" ca="1" si="18"/>
        <v>0</v>
      </c>
      <c r="AX53" s="359">
        <f t="shared" ca="1" si="19"/>
        <v>0</v>
      </c>
      <c r="AY53" s="359">
        <f t="shared" ca="1" si="20"/>
        <v>0</v>
      </c>
      <c r="AZ53" s="359">
        <f t="shared" ca="1" si="65"/>
        <v>0</v>
      </c>
      <c r="BB53" s="362">
        <f t="shared" ca="1" si="85"/>
        <v>164</v>
      </c>
      <c r="BC53" s="362">
        <v>45</v>
      </c>
      <c r="BD53" s="371">
        <f t="shared" ca="1" si="86"/>
        <v>0</v>
      </c>
      <c r="BE53" s="359">
        <f t="shared" ca="1" si="112"/>
        <v>0</v>
      </c>
      <c r="BF53" s="359">
        <f t="shared" ca="1" si="22"/>
        <v>0</v>
      </c>
      <c r="BG53" s="359">
        <f t="shared" ca="1" si="23"/>
        <v>0</v>
      </c>
      <c r="BH53" s="359">
        <f t="shared" ca="1" si="24"/>
        <v>0</v>
      </c>
      <c r="BI53" s="359">
        <f t="shared" ca="1" si="66"/>
        <v>0</v>
      </c>
      <c r="BK53" s="362">
        <f t="shared" ca="1" si="87"/>
        <v>164</v>
      </c>
      <c r="BL53" s="362">
        <v>45</v>
      </c>
      <c r="BM53" s="371">
        <f t="shared" ca="1" si="88"/>
        <v>0</v>
      </c>
      <c r="BN53" s="359">
        <f t="shared" ca="1" si="113"/>
        <v>0</v>
      </c>
      <c r="BO53" s="359">
        <f t="shared" ca="1" si="26"/>
        <v>0</v>
      </c>
      <c r="BP53" s="359">
        <f t="shared" ca="1" si="27"/>
        <v>0</v>
      </c>
      <c r="BQ53" s="359">
        <f t="shared" ca="1" si="28"/>
        <v>0</v>
      </c>
      <c r="BR53" s="359">
        <f t="shared" ca="1" si="67"/>
        <v>0</v>
      </c>
      <c r="BT53" s="362">
        <f t="shared" ca="1" si="89"/>
        <v>164</v>
      </c>
      <c r="BU53" s="362">
        <v>45</v>
      </c>
      <c r="BV53" s="371">
        <f t="shared" ca="1" si="90"/>
        <v>0</v>
      </c>
      <c r="BW53" s="359">
        <f t="shared" ca="1" si="114"/>
        <v>0</v>
      </c>
      <c r="BX53" s="359">
        <f t="shared" ca="1" si="30"/>
        <v>0</v>
      </c>
      <c r="BY53" s="359">
        <f t="shared" ca="1" si="31"/>
        <v>0</v>
      </c>
      <c r="BZ53" s="359">
        <f t="shared" ca="1" si="32"/>
        <v>0</v>
      </c>
      <c r="CA53" s="359">
        <f t="shared" ca="1" si="68"/>
        <v>0</v>
      </c>
      <c r="CC53" s="362">
        <f t="shared" ca="1" si="91"/>
        <v>164</v>
      </c>
      <c r="CD53" s="362">
        <v>45</v>
      </c>
      <c r="CE53" s="371">
        <f t="shared" ca="1" si="92"/>
        <v>0</v>
      </c>
      <c r="CF53" s="359">
        <f t="shared" ca="1" si="115"/>
        <v>0</v>
      </c>
      <c r="CG53" s="359">
        <f t="shared" ca="1" si="34"/>
        <v>0</v>
      </c>
      <c r="CH53" s="359">
        <f t="shared" ca="1" si="35"/>
        <v>0</v>
      </c>
      <c r="CI53" s="359">
        <f t="shared" ca="1" si="36"/>
        <v>0</v>
      </c>
      <c r="CJ53" s="359">
        <f t="shared" ca="1" si="69"/>
        <v>0</v>
      </c>
      <c r="CL53" s="362">
        <f t="shared" ca="1" si="93"/>
        <v>164</v>
      </c>
      <c r="CM53" s="362">
        <v>45</v>
      </c>
      <c r="CN53" s="371">
        <f t="shared" ca="1" si="94"/>
        <v>0</v>
      </c>
      <c r="CO53" s="359">
        <f t="shared" ca="1" si="116"/>
        <v>0</v>
      </c>
      <c r="CP53" s="359">
        <f t="shared" ca="1" si="38"/>
        <v>0</v>
      </c>
      <c r="CQ53" s="359">
        <f t="shared" ca="1" si="39"/>
        <v>0</v>
      </c>
      <c r="CR53" s="359">
        <f t="shared" ca="1" si="40"/>
        <v>0</v>
      </c>
      <c r="CS53" s="359">
        <f t="shared" ca="1" si="70"/>
        <v>0</v>
      </c>
      <c r="CU53" s="362">
        <f t="shared" ca="1" si="95"/>
        <v>164</v>
      </c>
      <c r="CV53" s="362">
        <v>45</v>
      </c>
      <c r="CW53" s="371">
        <f t="shared" ca="1" si="96"/>
        <v>0</v>
      </c>
      <c r="CX53" s="359">
        <f t="shared" ca="1" si="117"/>
        <v>0</v>
      </c>
      <c r="CY53" s="359">
        <f t="shared" ca="1" si="42"/>
        <v>0</v>
      </c>
      <c r="CZ53" s="359">
        <f t="shared" ca="1" si="43"/>
        <v>0</v>
      </c>
      <c r="DA53" s="359">
        <f t="shared" ca="1" si="44"/>
        <v>0</v>
      </c>
      <c r="DB53" s="359">
        <f t="shared" ca="1" si="71"/>
        <v>0</v>
      </c>
      <c r="DD53" s="362">
        <f t="shared" ca="1" si="97"/>
        <v>164</v>
      </c>
      <c r="DE53" s="362">
        <v>45</v>
      </c>
      <c r="DF53" s="371">
        <f t="shared" ca="1" si="98"/>
        <v>0</v>
      </c>
      <c r="DG53" s="359">
        <f t="shared" ca="1" si="118"/>
        <v>0</v>
      </c>
      <c r="DH53" s="359">
        <f t="shared" ca="1" si="46"/>
        <v>0</v>
      </c>
      <c r="DI53" s="359">
        <f t="shared" ca="1" si="47"/>
        <v>0</v>
      </c>
      <c r="DJ53" s="359">
        <f t="shared" ca="1" si="48"/>
        <v>0</v>
      </c>
      <c r="DK53" s="359">
        <f t="shared" ca="1" si="72"/>
        <v>0</v>
      </c>
      <c r="DM53" s="362">
        <f t="shared" ca="1" si="99"/>
        <v>164</v>
      </c>
      <c r="DN53" s="362">
        <v>45</v>
      </c>
      <c r="DO53" s="371">
        <f t="shared" ca="1" si="100"/>
        <v>0</v>
      </c>
      <c r="DP53" s="359">
        <f t="shared" ca="1" si="119"/>
        <v>0</v>
      </c>
      <c r="DQ53" s="359">
        <f t="shared" ca="1" si="50"/>
        <v>0</v>
      </c>
      <c r="DR53" s="359">
        <f t="shared" ca="1" si="51"/>
        <v>0</v>
      </c>
      <c r="DS53" s="359">
        <f t="shared" ca="1" si="52"/>
        <v>0</v>
      </c>
      <c r="DT53" s="359">
        <f t="shared" ca="1" si="73"/>
        <v>0</v>
      </c>
      <c r="DV53" s="362">
        <f t="shared" ca="1" si="101"/>
        <v>164</v>
      </c>
      <c r="DW53" s="362">
        <v>45</v>
      </c>
      <c r="DX53" s="371">
        <f t="shared" ca="1" si="102"/>
        <v>0</v>
      </c>
      <c r="DY53" s="359">
        <f t="shared" ca="1" si="120"/>
        <v>0</v>
      </c>
      <c r="DZ53" s="359">
        <f t="shared" ca="1" si="54"/>
        <v>0</v>
      </c>
      <c r="EA53" s="359">
        <f t="shared" ca="1" si="55"/>
        <v>0</v>
      </c>
      <c r="EB53" s="359">
        <f t="shared" ca="1" si="56"/>
        <v>0</v>
      </c>
      <c r="EC53" s="359">
        <f t="shared" ca="1" si="74"/>
        <v>0</v>
      </c>
      <c r="EE53" s="362">
        <f t="shared" ca="1" si="103"/>
        <v>164</v>
      </c>
      <c r="EF53" s="362">
        <v>45</v>
      </c>
      <c r="EG53" s="371">
        <f t="shared" ca="1" si="104"/>
        <v>0</v>
      </c>
      <c r="EH53" s="359">
        <f t="shared" ca="1" si="121"/>
        <v>0</v>
      </c>
      <c r="EI53" s="359">
        <f t="shared" ca="1" si="58"/>
        <v>0</v>
      </c>
      <c r="EJ53" s="359">
        <f t="shared" ca="1" si="59"/>
        <v>0</v>
      </c>
      <c r="EK53" s="359">
        <f t="shared" ca="1" si="60"/>
        <v>0</v>
      </c>
      <c r="EL53" s="359">
        <f t="shared" ca="1" si="75"/>
        <v>0</v>
      </c>
    </row>
    <row r="54" spans="6:142" x14ac:dyDescent="0.35">
      <c r="F54" s="372">
        <f>IFERROR(INDEX('Inflation Rates'!$A$16:$H$138,MATCH('IRA Traditional'!$H54,'Inflation Rates'!$A$16:$A$138,0),8)/INDEX('Inflation Rates'!$A$16:$H$138,MATCH('IRA Traditional'!$H54,'Inflation Rates'!$A$16:$A$138,0)-1,8)-1,F53)</f>
        <v>2.0000000000000018E-2</v>
      </c>
      <c r="G54" s="372">
        <f>IFERROR(INDEX('Inflation Rates'!$A$16:$H$138,MATCH('IRA Traditional'!$H54,'Inflation Rates'!$A$16:$A$138,0),6)/INDEX('Inflation Rates'!$A$16:$H$138,MATCH('IRA Traditional'!$H54,'Inflation Rates'!$A$16:$A$138,0)-1,6)-1,G53)</f>
        <v>2.0999999999999908E-2</v>
      </c>
      <c r="H54" s="362">
        <v>2065</v>
      </c>
      <c r="I54" s="362">
        <f t="shared" ca="1" si="122"/>
        <v>165</v>
      </c>
      <c r="J54" s="362">
        <v>46</v>
      </c>
      <c r="K54" s="371">
        <f t="shared" ca="1" si="106"/>
        <v>0</v>
      </c>
      <c r="L54" s="359">
        <f t="shared" ca="1" si="2"/>
        <v>0</v>
      </c>
      <c r="M54" s="359">
        <f t="shared" ca="1" si="3"/>
        <v>0</v>
      </c>
      <c r="N54" s="359">
        <f t="shared" ca="1" si="4"/>
        <v>0</v>
      </c>
      <c r="O54" s="359">
        <f t="shared" ca="1" si="61"/>
        <v>0</v>
      </c>
      <c r="P54" s="359">
        <f t="shared" ca="1" si="76"/>
        <v>0</v>
      </c>
      <c r="R54" s="362">
        <f t="shared" ca="1" si="77"/>
        <v>165</v>
      </c>
      <c r="S54" s="362">
        <v>46</v>
      </c>
      <c r="T54" s="371">
        <f t="shared" ca="1" si="78"/>
        <v>0</v>
      </c>
      <c r="U54" s="359">
        <f t="shared" ca="1" si="108"/>
        <v>0</v>
      </c>
      <c r="V54" s="359">
        <f t="shared" ca="1" si="6"/>
        <v>0</v>
      </c>
      <c r="W54" s="359">
        <f t="shared" ca="1" si="7"/>
        <v>0</v>
      </c>
      <c r="X54" s="359">
        <f t="shared" ca="1" si="8"/>
        <v>0</v>
      </c>
      <c r="Y54" s="359">
        <f t="shared" ca="1" si="62"/>
        <v>0</v>
      </c>
      <c r="AA54" s="362">
        <f t="shared" ca="1" si="79"/>
        <v>165</v>
      </c>
      <c r="AB54" s="362">
        <v>46</v>
      </c>
      <c r="AC54" s="371">
        <f t="shared" ca="1" si="80"/>
        <v>0</v>
      </c>
      <c r="AD54" s="359">
        <f t="shared" ca="1" si="109"/>
        <v>0</v>
      </c>
      <c r="AE54" s="359">
        <f t="shared" ca="1" si="10"/>
        <v>0</v>
      </c>
      <c r="AF54" s="359">
        <f t="shared" ca="1" si="11"/>
        <v>0</v>
      </c>
      <c r="AG54" s="359">
        <f t="shared" ca="1" si="12"/>
        <v>0</v>
      </c>
      <c r="AH54" s="359">
        <f t="shared" ca="1" si="63"/>
        <v>0</v>
      </c>
      <c r="AJ54" s="362">
        <f t="shared" ca="1" si="81"/>
        <v>165</v>
      </c>
      <c r="AK54" s="362">
        <v>46</v>
      </c>
      <c r="AL54" s="371">
        <f t="shared" ca="1" si="82"/>
        <v>0</v>
      </c>
      <c r="AM54" s="359">
        <f t="shared" ca="1" si="110"/>
        <v>0</v>
      </c>
      <c r="AN54" s="359">
        <f t="shared" ca="1" si="14"/>
        <v>0</v>
      </c>
      <c r="AO54" s="359">
        <f t="shared" ca="1" si="15"/>
        <v>0</v>
      </c>
      <c r="AP54" s="359">
        <f t="shared" ca="1" si="16"/>
        <v>0</v>
      </c>
      <c r="AQ54" s="359">
        <f t="shared" ca="1" si="64"/>
        <v>0</v>
      </c>
      <c r="AS54" s="362">
        <f t="shared" ca="1" si="83"/>
        <v>165</v>
      </c>
      <c r="AT54" s="362">
        <v>46</v>
      </c>
      <c r="AU54" s="371">
        <f t="shared" ca="1" si="84"/>
        <v>0</v>
      </c>
      <c r="AV54" s="359">
        <f t="shared" ca="1" si="111"/>
        <v>0</v>
      </c>
      <c r="AW54" s="359">
        <f t="shared" ca="1" si="18"/>
        <v>0</v>
      </c>
      <c r="AX54" s="359">
        <f t="shared" ca="1" si="19"/>
        <v>0</v>
      </c>
      <c r="AY54" s="359">
        <f t="shared" ca="1" si="20"/>
        <v>0</v>
      </c>
      <c r="AZ54" s="359">
        <f t="shared" ca="1" si="65"/>
        <v>0</v>
      </c>
      <c r="BB54" s="362">
        <f t="shared" ca="1" si="85"/>
        <v>165</v>
      </c>
      <c r="BC54" s="362">
        <v>46</v>
      </c>
      <c r="BD54" s="371">
        <f t="shared" ca="1" si="86"/>
        <v>0</v>
      </c>
      <c r="BE54" s="359">
        <f t="shared" ca="1" si="112"/>
        <v>0</v>
      </c>
      <c r="BF54" s="359">
        <f t="shared" ca="1" si="22"/>
        <v>0</v>
      </c>
      <c r="BG54" s="359">
        <f t="shared" ca="1" si="23"/>
        <v>0</v>
      </c>
      <c r="BH54" s="359">
        <f t="shared" ca="1" si="24"/>
        <v>0</v>
      </c>
      <c r="BI54" s="359">
        <f t="shared" ca="1" si="66"/>
        <v>0</v>
      </c>
      <c r="BK54" s="362">
        <f t="shared" ca="1" si="87"/>
        <v>165</v>
      </c>
      <c r="BL54" s="362">
        <v>46</v>
      </c>
      <c r="BM54" s="371">
        <f t="shared" ca="1" si="88"/>
        <v>0</v>
      </c>
      <c r="BN54" s="359">
        <f t="shared" ca="1" si="113"/>
        <v>0</v>
      </c>
      <c r="BO54" s="359">
        <f t="shared" ca="1" si="26"/>
        <v>0</v>
      </c>
      <c r="BP54" s="359">
        <f t="shared" ca="1" si="27"/>
        <v>0</v>
      </c>
      <c r="BQ54" s="359">
        <f t="shared" ca="1" si="28"/>
        <v>0</v>
      </c>
      <c r="BR54" s="359">
        <f t="shared" ca="1" si="67"/>
        <v>0</v>
      </c>
      <c r="BT54" s="362">
        <f t="shared" ca="1" si="89"/>
        <v>165</v>
      </c>
      <c r="BU54" s="362">
        <v>46</v>
      </c>
      <c r="BV54" s="371">
        <f t="shared" ca="1" si="90"/>
        <v>0</v>
      </c>
      <c r="BW54" s="359">
        <f t="shared" ca="1" si="114"/>
        <v>0</v>
      </c>
      <c r="BX54" s="359">
        <f t="shared" ca="1" si="30"/>
        <v>0</v>
      </c>
      <c r="BY54" s="359">
        <f t="shared" ca="1" si="31"/>
        <v>0</v>
      </c>
      <c r="BZ54" s="359">
        <f t="shared" ca="1" si="32"/>
        <v>0</v>
      </c>
      <c r="CA54" s="359">
        <f t="shared" ca="1" si="68"/>
        <v>0</v>
      </c>
      <c r="CC54" s="362">
        <f t="shared" ca="1" si="91"/>
        <v>165</v>
      </c>
      <c r="CD54" s="362">
        <v>46</v>
      </c>
      <c r="CE54" s="371">
        <f t="shared" ca="1" si="92"/>
        <v>0</v>
      </c>
      <c r="CF54" s="359">
        <f t="shared" ca="1" si="115"/>
        <v>0</v>
      </c>
      <c r="CG54" s="359">
        <f t="shared" ca="1" si="34"/>
        <v>0</v>
      </c>
      <c r="CH54" s="359">
        <f t="shared" ca="1" si="35"/>
        <v>0</v>
      </c>
      <c r="CI54" s="359">
        <f t="shared" ca="1" si="36"/>
        <v>0</v>
      </c>
      <c r="CJ54" s="359">
        <f t="shared" ca="1" si="69"/>
        <v>0</v>
      </c>
      <c r="CL54" s="362">
        <f t="shared" ca="1" si="93"/>
        <v>165</v>
      </c>
      <c r="CM54" s="362">
        <v>46</v>
      </c>
      <c r="CN54" s="371">
        <f t="shared" ca="1" si="94"/>
        <v>0</v>
      </c>
      <c r="CO54" s="359">
        <f t="shared" ca="1" si="116"/>
        <v>0</v>
      </c>
      <c r="CP54" s="359">
        <f t="shared" ca="1" si="38"/>
        <v>0</v>
      </c>
      <c r="CQ54" s="359">
        <f t="shared" ca="1" si="39"/>
        <v>0</v>
      </c>
      <c r="CR54" s="359">
        <f t="shared" ca="1" si="40"/>
        <v>0</v>
      </c>
      <c r="CS54" s="359">
        <f t="shared" ca="1" si="70"/>
        <v>0</v>
      </c>
      <c r="CU54" s="362">
        <f t="shared" ca="1" si="95"/>
        <v>165</v>
      </c>
      <c r="CV54" s="362">
        <v>46</v>
      </c>
      <c r="CW54" s="371">
        <f t="shared" ca="1" si="96"/>
        <v>0</v>
      </c>
      <c r="CX54" s="359">
        <f t="shared" ca="1" si="117"/>
        <v>0</v>
      </c>
      <c r="CY54" s="359">
        <f t="shared" ca="1" si="42"/>
        <v>0</v>
      </c>
      <c r="CZ54" s="359">
        <f t="shared" ca="1" si="43"/>
        <v>0</v>
      </c>
      <c r="DA54" s="359">
        <f t="shared" ca="1" si="44"/>
        <v>0</v>
      </c>
      <c r="DB54" s="359">
        <f t="shared" ca="1" si="71"/>
        <v>0</v>
      </c>
      <c r="DD54" s="362">
        <f t="shared" ca="1" si="97"/>
        <v>165</v>
      </c>
      <c r="DE54" s="362">
        <v>46</v>
      </c>
      <c r="DF54" s="371">
        <f t="shared" ca="1" si="98"/>
        <v>0</v>
      </c>
      <c r="DG54" s="359">
        <f t="shared" ca="1" si="118"/>
        <v>0</v>
      </c>
      <c r="DH54" s="359">
        <f t="shared" ca="1" si="46"/>
        <v>0</v>
      </c>
      <c r="DI54" s="359">
        <f t="shared" ca="1" si="47"/>
        <v>0</v>
      </c>
      <c r="DJ54" s="359">
        <f t="shared" ca="1" si="48"/>
        <v>0</v>
      </c>
      <c r="DK54" s="359">
        <f t="shared" ca="1" si="72"/>
        <v>0</v>
      </c>
      <c r="DM54" s="362">
        <f t="shared" ca="1" si="99"/>
        <v>165</v>
      </c>
      <c r="DN54" s="362">
        <v>46</v>
      </c>
      <c r="DO54" s="371">
        <f t="shared" ca="1" si="100"/>
        <v>0</v>
      </c>
      <c r="DP54" s="359">
        <f t="shared" ca="1" si="119"/>
        <v>0</v>
      </c>
      <c r="DQ54" s="359">
        <f t="shared" ca="1" si="50"/>
        <v>0</v>
      </c>
      <c r="DR54" s="359">
        <f t="shared" ca="1" si="51"/>
        <v>0</v>
      </c>
      <c r="DS54" s="359">
        <f t="shared" ca="1" si="52"/>
        <v>0</v>
      </c>
      <c r="DT54" s="359">
        <f t="shared" ca="1" si="73"/>
        <v>0</v>
      </c>
      <c r="DV54" s="362">
        <f t="shared" ca="1" si="101"/>
        <v>165</v>
      </c>
      <c r="DW54" s="362">
        <v>46</v>
      </c>
      <c r="DX54" s="371">
        <f t="shared" ca="1" si="102"/>
        <v>0</v>
      </c>
      <c r="DY54" s="359">
        <f t="shared" ca="1" si="120"/>
        <v>0</v>
      </c>
      <c r="DZ54" s="359">
        <f t="shared" ca="1" si="54"/>
        <v>0</v>
      </c>
      <c r="EA54" s="359">
        <f t="shared" ca="1" si="55"/>
        <v>0</v>
      </c>
      <c r="EB54" s="359">
        <f t="shared" ca="1" si="56"/>
        <v>0</v>
      </c>
      <c r="EC54" s="359">
        <f t="shared" ca="1" si="74"/>
        <v>0</v>
      </c>
      <c r="EE54" s="362">
        <f t="shared" ca="1" si="103"/>
        <v>165</v>
      </c>
      <c r="EF54" s="362">
        <v>46</v>
      </c>
      <c r="EG54" s="371">
        <f t="shared" ca="1" si="104"/>
        <v>0</v>
      </c>
      <c r="EH54" s="359">
        <f t="shared" ca="1" si="121"/>
        <v>0</v>
      </c>
      <c r="EI54" s="359">
        <f t="shared" ca="1" si="58"/>
        <v>0</v>
      </c>
      <c r="EJ54" s="359">
        <f t="shared" ca="1" si="59"/>
        <v>0</v>
      </c>
      <c r="EK54" s="359">
        <f t="shared" ca="1" si="60"/>
        <v>0</v>
      </c>
      <c r="EL54" s="359">
        <f t="shared" ca="1" si="75"/>
        <v>0</v>
      </c>
    </row>
    <row r="55" spans="6:142" x14ac:dyDescent="0.35">
      <c r="F55" s="372">
        <f>IFERROR(INDEX('Inflation Rates'!$A$16:$H$138,MATCH('IRA Traditional'!$H55,'Inflation Rates'!$A$16:$A$138,0),8)/INDEX('Inflation Rates'!$A$16:$H$138,MATCH('IRA Traditional'!$H55,'Inflation Rates'!$A$16:$A$138,0)-1,8)-1,F54)</f>
        <v>2.0000000000000018E-2</v>
      </c>
      <c r="G55" s="372">
        <f>IFERROR(INDEX('Inflation Rates'!$A$16:$H$138,MATCH('IRA Traditional'!$H55,'Inflation Rates'!$A$16:$A$138,0),6)/INDEX('Inflation Rates'!$A$16:$H$138,MATCH('IRA Traditional'!$H55,'Inflation Rates'!$A$16:$A$138,0)-1,6)-1,G54)</f>
        <v>2.0999999999999908E-2</v>
      </c>
      <c r="H55" s="362">
        <v>2066</v>
      </c>
      <c r="I55" s="362">
        <f t="shared" ca="1" si="122"/>
        <v>166</v>
      </c>
      <c r="J55" s="362">
        <v>47</v>
      </c>
      <c r="K55" s="371">
        <f t="shared" ca="1" si="106"/>
        <v>0</v>
      </c>
      <c r="L55" s="359">
        <f t="shared" ca="1" si="2"/>
        <v>0</v>
      </c>
      <c r="M55" s="359">
        <f t="shared" ca="1" si="3"/>
        <v>0</v>
      </c>
      <c r="N55" s="359">
        <f t="shared" ca="1" si="4"/>
        <v>0</v>
      </c>
      <c r="O55" s="359">
        <f t="shared" ca="1" si="61"/>
        <v>0</v>
      </c>
      <c r="P55" s="359">
        <f t="shared" ca="1" si="76"/>
        <v>0</v>
      </c>
      <c r="R55" s="362">
        <f t="shared" ca="1" si="77"/>
        <v>166</v>
      </c>
      <c r="S55" s="362">
        <v>47</v>
      </c>
      <c r="T55" s="371">
        <f t="shared" ca="1" si="78"/>
        <v>0</v>
      </c>
      <c r="U55" s="359">
        <f t="shared" ca="1" si="108"/>
        <v>0</v>
      </c>
      <c r="V55" s="359">
        <f t="shared" ca="1" si="6"/>
        <v>0</v>
      </c>
      <c r="W55" s="359">
        <f t="shared" ca="1" si="7"/>
        <v>0</v>
      </c>
      <c r="X55" s="359">
        <f t="shared" ca="1" si="8"/>
        <v>0</v>
      </c>
      <c r="Y55" s="359">
        <f t="shared" ca="1" si="62"/>
        <v>0</v>
      </c>
      <c r="AA55" s="362">
        <f t="shared" ca="1" si="79"/>
        <v>166</v>
      </c>
      <c r="AB55" s="362">
        <v>47</v>
      </c>
      <c r="AC55" s="371">
        <f t="shared" ca="1" si="80"/>
        <v>0</v>
      </c>
      <c r="AD55" s="359">
        <f t="shared" ca="1" si="109"/>
        <v>0</v>
      </c>
      <c r="AE55" s="359">
        <f t="shared" ca="1" si="10"/>
        <v>0</v>
      </c>
      <c r="AF55" s="359">
        <f t="shared" ca="1" si="11"/>
        <v>0</v>
      </c>
      <c r="AG55" s="359">
        <f t="shared" ca="1" si="12"/>
        <v>0</v>
      </c>
      <c r="AH55" s="359">
        <f t="shared" ca="1" si="63"/>
        <v>0</v>
      </c>
      <c r="AJ55" s="362">
        <f t="shared" ca="1" si="81"/>
        <v>166</v>
      </c>
      <c r="AK55" s="362">
        <v>47</v>
      </c>
      <c r="AL55" s="371">
        <f t="shared" ca="1" si="82"/>
        <v>0</v>
      </c>
      <c r="AM55" s="359">
        <f t="shared" ca="1" si="110"/>
        <v>0</v>
      </c>
      <c r="AN55" s="359">
        <f t="shared" ca="1" si="14"/>
        <v>0</v>
      </c>
      <c r="AO55" s="359">
        <f t="shared" ca="1" si="15"/>
        <v>0</v>
      </c>
      <c r="AP55" s="359">
        <f t="shared" ca="1" si="16"/>
        <v>0</v>
      </c>
      <c r="AQ55" s="359">
        <f t="shared" ca="1" si="64"/>
        <v>0</v>
      </c>
      <c r="AS55" s="362">
        <f t="shared" ca="1" si="83"/>
        <v>166</v>
      </c>
      <c r="AT55" s="362">
        <v>47</v>
      </c>
      <c r="AU55" s="371">
        <f t="shared" ca="1" si="84"/>
        <v>0</v>
      </c>
      <c r="AV55" s="359">
        <f t="shared" ca="1" si="111"/>
        <v>0</v>
      </c>
      <c r="AW55" s="359">
        <f t="shared" ca="1" si="18"/>
        <v>0</v>
      </c>
      <c r="AX55" s="359">
        <f t="shared" ca="1" si="19"/>
        <v>0</v>
      </c>
      <c r="AY55" s="359">
        <f t="shared" ca="1" si="20"/>
        <v>0</v>
      </c>
      <c r="AZ55" s="359">
        <f t="shared" ca="1" si="65"/>
        <v>0</v>
      </c>
      <c r="BB55" s="362">
        <f t="shared" ca="1" si="85"/>
        <v>166</v>
      </c>
      <c r="BC55" s="362">
        <v>47</v>
      </c>
      <c r="BD55" s="371">
        <f t="shared" ca="1" si="86"/>
        <v>0</v>
      </c>
      <c r="BE55" s="359">
        <f t="shared" ca="1" si="112"/>
        <v>0</v>
      </c>
      <c r="BF55" s="359">
        <f t="shared" ca="1" si="22"/>
        <v>0</v>
      </c>
      <c r="BG55" s="359">
        <f t="shared" ca="1" si="23"/>
        <v>0</v>
      </c>
      <c r="BH55" s="359">
        <f t="shared" ca="1" si="24"/>
        <v>0</v>
      </c>
      <c r="BI55" s="359">
        <f t="shared" ca="1" si="66"/>
        <v>0</v>
      </c>
      <c r="BK55" s="362">
        <f t="shared" ca="1" si="87"/>
        <v>166</v>
      </c>
      <c r="BL55" s="362">
        <v>47</v>
      </c>
      <c r="BM55" s="371">
        <f t="shared" ca="1" si="88"/>
        <v>0</v>
      </c>
      <c r="BN55" s="359">
        <f t="shared" ca="1" si="113"/>
        <v>0</v>
      </c>
      <c r="BO55" s="359">
        <f t="shared" ca="1" si="26"/>
        <v>0</v>
      </c>
      <c r="BP55" s="359">
        <f t="shared" ca="1" si="27"/>
        <v>0</v>
      </c>
      <c r="BQ55" s="359">
        <f t="shared" ca="1" si="28"/>
        <v>0</v>
      </c>
      <c r="BR55" s="359">
        <f t="shared" ca="1" si="67"/>
        <v>0</v>
      </c>
      <c r="BT55" s="362">
        <f t="shared" ca="1" si="89"/>
        <v>166</v>
      </c>
      <c r="BU55" s="362">
        <v>47</v>
      </c>
      <c r="BV55" s="371">
        <f t="shared" ca="1" si="90"/>
        <v>0</v>
      </c>
      <c r="BW55" s="359">
        <f t="shared" ca="1" si="114"/>
        <v>0</v>
      </c>
      <c r="BX55" s="359">
        <f t="shared" ca="1" si="30"/>
        <v>0</v>
      </c>
      <c r="BY55" s="359">
        <f t="shared" ca="1" si="31"/>
        <v>0</v>
      </c>
      <c r="BZ55" s="359">
        <f t="shared" ca="1" si="32"/>
        <v>0</v>
      </c>
      <c r="CA55" s="359">
        <f t="shared" ca="1" si="68"/>
        <v>0</v>
      </c>
      <c r="CC55" s="362">
        <f t="shared" ca="1" si="91"/>
        <v>166</v>
      </c>
      <c r="CD55" s="362">
        <v>47</v>
      </c>
      <c r="CE55" s="371">
        <f t="shared" ca="1" si="92"/>
        <v>0</v>
      </c>
      <c r="CF55" s="359">
        <f t="shared" ca="1" si="115"/>
        <v>0</v>
      </c>
      <c r="CG55" s="359">
        <f t="shared" ca="1" si="34"/>
        <v>0</v>
      </c>
      <c r="CH55" s="359">
        <f t="shared" ca="1" si="35"/>
        <v>0</v>
      </c>
      <c r="CI55" s="359">
        <f t="shared" ca="1" si="36"/>
        <v>0</v>
      </c>
      <c r="CJ55" s="359">
        <f t="shared" ca="1" si="69"/>
        <v>0</v>
      </c>
      <c r="CL55" s="362">
        <f t="shared" ca="1" si="93"/>
        <v>166</v>
      </c>
      <c r="CM55" s="362">
        <v>47</v>
      </c>
      <c r="CN55" s="371">
        <f t="shared" ca="1" si="94"/>
        <v>0</v>
      </c>
      <c r="CO55" s="359">
        <f t="shared" ca="1" si="116"/>
        <v>0</v>
      </c>
      <c r="CP55" s="359">
        <f t="shared" ca="1" si="38"/>
        <v>0</v>
      </c>
      <c r="CQ55" s="359">
        <f t="shared" ca="1" si="39"/>
        <v>0</v>
      </c>
      <c r="CR55" s="359">
        <f t="shared" ca="1" si="40"/>
        <v>0</v>
      </c>
      <c r="CS55" s="359">
        <f t="shared" ca="1" si="70"/>
        <v>0</v>
      </c>
      <c r="CU55" s="362">
        <f t="shared" ca="1" si="95"/>
        <v>166</v>
      </c>
      <c r="CV55" s="362">
        <v>47</v>
      </c>
      <c r="CW55" s="371">
        <f t="shared" ca="1" si="96"/>
        <v>0</v>
      </c>
      <c r="CX55" s="359">
        <f t="shared" ca="1" si="117"/>
        <v>0</v>
      </c>
      <c r="CY55" s="359">
        <f t="shared" ca="1" si="42"/>
        <v>0</v>
      </c>
      <c r="CZ55" s="359">
        <f t="shared" ca="1" si="43"/>
        <v>0</v>
      </c>
      <c r="DA55" s="359">
        <f t="shared" ca="1" si="44"/>
        <v>0</v>
      </c>
      <c r="DB55" s="359">
        <f t="shared" ca="1" si="71"/>
        <v>0</v>
      </c>
      <c r="DD55" s="362">
        <f t="shared" ca="1" si="97"/>
        <v>166</v>
      </c>
      <c r="DE55" s="362">
        <v>47</v>
      </c>
      <c r="DF55" s="371">
        <f t="shared" ca="1" si="98"/>
        <v>0</v>
      </c>
      <c r="DG55" s="359">
        <f t="shared" ca="1" si="118"/>
        <v>0</v>
      </c>
      <c r="DH55" s="359">
        <f t="shared" ca="1" si="46"/>
        <v>0</v>
      </c>
      <c r="DI55" s="359">
        <f t="shared" ca="1" si="47"/>
        <v>0</v>
      </c>
      <c r="DJ55" s="359">
        <f t="shared" ca="1" si="48"/>
        <v>0</v>
      </c>
      <c r="DK55" s="359">
        <f t="shared" ca="1" si="72"/>
        <v>0</v>
      </c>
      <c r="DM55" s="362">
        <f t="shared" ca="1" si="99"/>
        <v>166</v>
      </c>
      <c r="DN55" s="362">
        <v>47</v>
      </c>
      <c r="DO55" s="371">
        <f t="shared" ca="1" si="100"/>
        <v>0</v>
      </c>
      <c r="DP55" s="359">
        <f t="shared" ca="1" si="119"/>
        <v>0</v>
      </c>
      <c r="DQ55" s="359">
        <f t="shared" ca="1" si="50"/>
        <v>0</v>
      </c>
      <c r="DR55" s="359">
        <f t="shared" ca="1" si="51"/>
        <v>0</v>
      </c>
      <c r="DS55" s="359">
        <f t="shared" ca="1" si="52"/>
        <v>0</v>
      </c>
      <c r="DT55" s="359">
        <f t="shared" ca="1" si="73"/>
        <v>0</v>
      </c>
      <c r="DV55" s="362">
        <f t="shared" ca="1" si="101"/>
        <v>166</v>
      </c>
      <c r="DW55" s="362">
        <v>47</v>
      </c>
      <c r="DX55" s="371">
        <f t="shared" ca="1" si="102"/>
        <v>0</v>
      </c>
      <c r="DY55" s="359">
        <f t="shared" ca="1" si="120"/>
        <v>0</v>
      </c>
      <c r="DZ55" s="359">
        <f t="shared" ca="1" si="54"/>
        <v>0</v>
      </c>
      <c r="EA55" s="359">
        <f t="shared" ca="1" si="55"/>
        <v>0</v>
      </c>
      <c r="EB55" s="359">
        <f t="shared" ca="1" si="56"/>
        <v>0</v>
      </c>
      <c r="EC55" s="359">
        <f t="shared" ca="1" si="74"/>
        <v>0</v>
      </c>
      <c r="EE55" s="362">
        <f t="shared" ca="1" si="103"/>
        <v>166</v>
      </c>
      <c r="EF55" s="362">
        <v>47</v>
      </c>
      <c r="EG55" s="371">
        <f t="shared" ca="1" si="104"/>
        <v>0</v>
      </c>
      <c r="EH55" s="359">
        <f t="shared" ca="1" si="121"/>
        <v>0</v>
      </c>
      <c r="EI55" s="359">
        <f t="shared" ca="1" si="58"/>
        <v>0</v>
      </c>
      <c r="EJ55" s="359">
        <f t="shared" ca="1" si="59"/>
        <v>0</v>
      </c>
      <c r="EK55" s="359">
        <f t="shared" ca="1" si="60"/>
        <v>0</v>
      </c>
      <c r="EL55" s="359">
        <f t="shared" ca="1" si="75"/>
        <v>0</v>
      </c>
    </row>
    <row r="56" spans="6:142" x14ac:dyDescent="0.35">
      <c r="F56" s="372">
        <f>IFERROR(INDEX('Inflation Rates'!$A$16:$H$138,MATCH('IRA Traditional'!$H56,'Inflation Rates'!$A$16:$A$138,0),8)/INDEX('Inflation Rates'!$A$16:$H$138,MATCH('IRA Traditional'!$H56,'Inflation Rates'!$A$16:$A$138,0)-1,8)-1,F55)</f>
        <v>2.0000000000000018E-2</v>
      </c>
      <c r="G56" s="372">
        <f>IFERROR(INDEX('Inflation Rates'!$A$16:$H$138,MATCH('IRA Traditional'!$H56,'Inflation Rates'!$A$16:$A$138,0),6)/INDEX('Inflation Rates'!$A$16:$H$138,MATCH('IRA Traditional'!$H56,'Inflation Rates'!$A$16:$A$138,0)-1,6)-1,G55)</f>
        <v>2.0999999999999908E-2</v>
      </c>
      <c r="H56" s="362">
        <v>2067</v>
      </c>
      <c r="I56" s="362">
        <f t="shared" ca="1" si="122"/>
        <v>167</v>
      </c>
      <c r="J56" s="362">
        <v>48</v>
      </c>
      <c r="K56" s="371">
        <f t="shared" ca="1" si="106"/>
        <v>0</v>
      </c>
      <c r="L56" s="359">
        <f t="shared" ca="1" si="2"/>
        <v>0</v>
      </c>
      <c r="M56" s="359">
        <f t="shared" ca="1" si="3"/>
        <v>0</v>
      </c>
      <c r="N56" s="359">
        <f t="shared" ca="1" si="4"/>
        <v>0</v>
      </c>
      <c r="O56" s="359">
        <f t="shared" ca="1" si="61"/>
        <v>0</v>
      </c>
      <c r="P56" s="359">
        <f t="shared" ca="1" si="76"/>
        <v>0</v>
      </c>
      <c r="R56" s="362">
        <f t="shared" ca="1" si="77"/>
        <v>167</v>
      </c>
      <c r="S56" s="362">
        <v>48</v>
      </c>
      <c r="T56" s="371">
        <f t="shared" ca="1" si="78"/>
        <v>0</v>
      </c>
      <c r="U56" s="359">
        <f t="shared" ca="1" si="108"/>
        <v>0</v>
      </c>
      <c r="V56" s="359">
        <f t="shared" ca="1" si="6"/>
        <v>0</v>
      </c>
      <c r="W56" s="359">
        <f t="shared" ca="1" si="7"/>
        <v>0</v>
      </c>
      <c r="X56" s="359">
        <f t="shared" ca="1" si="8"/>
        <v>0</v>
      </c>
      <c r="Y56" s="359">
        <f t="shared" ca="1" si="62"/>
        <v>0</v>
      </c>
      <c r="AA56" s="362">
        <f t="shared" ca="1" si="79"/>
        <v>167</v>
      </c>
      <c r="AB56" s="362">
        <v>48</v>
      </c>
      <c r="AC56" s="371">
        <f t="shared" ca="1" si="80"/>
        <v>0</v>
      </c>
      <c r="AD56" s="359">
        <f t="shared" ca="1" si="109"/>
        <v>0</v>
      </c>
      <c r="AE56" s="359">
        <f t="shared" ca="1" si="10"/>
        <v>0</v>
      </c>
      <c r="AF56" s="359">
        <f t="shared" ca="1" si="11"/>
        <v>0</v>
      </c>
      <c r="AG56" s="359">
        <f t="shared" ca="1" si="12"/>
        <v>0</v>
      </c>
      <c r="AH56" s="359">
        <f t="shared" ca="1" si="63"/>
        <v>0</v>
      </c>
      <c r="AJ56" s="362">
        <f t="shared" ca="1" si="81"/>
        <v>167</v>
      </c>
      <c r="AK56" s="362">
        <v>48</v>
      </c>
      <c r="AL56" s="371">
        <f t="shared" ca="1" si="82"/>
        <v>0</v>
      </c>
      <c r="AM56" s="359">
        <f t="shared" ca="1" si="110"/>
        <v>0</v>
      </c>
      <c r="AN56" s="359">
        <f t="shared" ca="1" si="14"/>
        <v>0</v>
      </c>
      <c r="AO56" s="359">
        <f t="shared" ca="1" si="15"/>
        <v>0</v>
      </c>
      <c r="AP56" s="359">
        <f t="shared" ca="1" si="16"/>
        <v>0</v>
      </c>
      <c r="AQ56" s="359">
        <f t="shared" ca="1" si="64"/>
        <v>0</v>
      </c>
      <c r="AS56" s="362">
        <f t="shared" ca="1" si="83"/>
        <v>167</v>
      </c>
      <c r="AT56" s="362">
        <v>48</v>
      </c>
      <c r="AU56" s="371">
        <f t="shared" ca="1" si="84"/>
        <v>0</v>
      </c>
      <c r="AV56" s="359">
        <f t="shared" ca="1" si="111"/>
        <v>0</v>
      </c>
      <c r="AW56" s="359">
        <f t="shared" ca="1" si="18"/>
        <v>0</v>
      </c>
      <c r="AX56" s="359">
        <f t="shared" ca="1" si="19"/>
        <v>0</v>
      </c>
      <c r="AY56" s="359">
        <f t="shared" ca="1" si="20"/>
        <v>0</v>
      </c>
      <c r="AZ56" s="359">
        <f t="shared" ca="1" si="65"/>
        <v>0</v>
      </c>
      <c r="BB56" s="362">
        <f t="shared" ca="1" si="85"/>
        <v>167</v>
      </c>
      <c r="BC56" s="362">
        <v>48</v>
      </c>
      <c r="BD56" s="371">
        <f t="shared" ca="1" si="86"/>
        <v>0</v>
      </c>
      <c r="BE56" s="359">
        <f t="shared" ca="1" si="112"/>
        <v>0</v>
      </c>
      <c r="BF56" s="359">
        <f t="shared" ca="1" si="22"/>
        <v>0</v>
      </c>
      <c r="BG56" s="359">
        <f t="shared" ca="1" si="23"/>
        <v>0</v>
      </c>
      <c r="BH56" s="359">
        <f t="shared" ca="1" si="24"/>
        <v>0</v>
      </c>
      <c r="BI56" s="359">
        <f t="shared" ca="1" si="66"/>
        <v>0</v>
      </c>
      <c r="BK56" s="362">
        <f t="shared" ca="1" si="87"/>
        <v>167</v>
      </c>
      <c r="BL56" s="362">
        <v>48</v>
      </c>
      <c r="BM56" s="371">
        <f t="shared" ca="1" si="88"/>
        <v>0</v>
      </c>
      <c r="BN56" s="359">
        <f t="shared" ca="1" si="113"/>
        <v>0</v>
      </c>
      <c r="BO56" s="359">
        <f t="shared" ca="1" si="26"/>
        <v>0</v>
      </c>
      <c r="BP56" s="359">
        <f t="shared" ca="1" si="27"/>
        <v>0</v>
      </c>
      <c r="BQ56" s="359">
        <f t="shared" ca="1" si="28"/>
        <v>0</v>
      </c>
      <c r="BR56" s="359">
        <f t="shared" ca="1" si="67"/>
        <v>0</v>
      </c>
      <c r="BT56" s="362">
        <f t="shared" ca="1" si="89"/>
        <v>167</v>
      </c>
      <c r="BU56" s="362">
        <v>48</v>
      </c>
      <c r="BV56" s="371">
        <f t="shared" ca="1" si="90"/>
        <v>0</v>
      </c>
      <c r="BW56" s="359">
        <f t="shared" ca="1" si="114"/>
        <v>0</v>
      </c>
      <c r="BX56" s="359">
        <f t="shared" ca="1" si="30"/>
        <v>0</v>
      </c>
      <c r="BY56" s="359">
        <f t="shared" ca="1" si="31"/>
        <v>0</v>
      </c>
      <c r="BZ56" s="359">
        <f t="shared" ca="1" si="32"/>
        <v>0</v>
      </c>
      <c r="CA56" s="359">
        <f t="shared" ca="1" si="68"/>
        <v>0</v>
      </c>
      <c r="CC56" s="362">
        <f t="shared" ca="1" si="91"/>
        <v>167</v>
      </c>
      <c r="CD56" s="362">
        <v>48</v>
      </c>
      <c r="CE56" s="371">
        <f t="shared" ca="1" si="92"/>
        <v>0</v>
      </c>
      <c r="CF56" s="359">
        <f t="shared" ca="1" si="115"/>
        <v>0</v>
      </c>
      <c r="CG56" s="359">
        <f t="shared" ca="1" si="34"/>
        <v>0</v>
      </c>
      <c r="CH56" s="359">
        <f t="shared" ca="1" si="35"/>
        <v>0</v>
      </c>
      <c r="CI56" s="359">
        <f t="shared" ca="1" si="36"/>
        <v>0</v>
      </c>
      <c r="CJ56" s="359">
        <f t="shared" ca="1" si="69"/>
        <v>0</v>
      </c>
      <c r="CL56" s="362">
        <f t="shared" ca="1" si="93"/>
        <v>167</v>
      </c>
      <c r="CM56" s="362">
        <v>48</v>
      </c>
      <c r="CN56" s="371">
        <f t="shared" ca="1" si="94"/>
        <v>0</v>
      </c>
      <c r="CO56" s="359">
        <f t="shared" ca="1" si="116"/>
        <v>0</v>
      </c>
      <c r="CP56" s="359">
        <f t="shared" ca="1" si="38"/>
        <v>0</v>
      </c>
      <c r="CQ56" s="359">
        <f t="shared" ca="1" si="39"/>
        <v>0</v>
      </c>
      <c r="CR56" s="359">
        <f t="shared" ca="1" si="40"/>
        <v>0</v>
      </c>
      <c r="CS56" s="359">
        <f t="shared" ca="1" si="70"/>
        <v>0</v>
      </c>
      <c r="CU56" s="362">
        <f t="shared" ca="1" si="95"/>
        <v>167</v>
      </c>
      <c r="CV56" s="362">
        <v>48</v>
      </c>
      <c r="CW56" s="371">
        <f t="shared" ca="1" si="96"/>
        <v>0</v>
      </c>
      <c r="CX56" s="359">
        <f t="shared" ca="1" si="117"/>
        <v>0</v>
      </c>
      <c r="CY56" s="359">
        <f t="shared" ca="1" si="42"/>
        <v>0</v>
      </c>
      <c r="CZ56" s="359">
        <f t="shared" ca="1" si="43"/>
        <v>0</v>
      </c>
      <c r="DA56" s="359">
        <f t="shared" ca="1" si="44"/>
        <v>0</v>
      </c>
      <c r="DB56" s="359">
        <f t="shared" ca="1" si="71"/>
        <v>0</v>
      </c>
      <c r="DD56" s="362">
        <f t="shared" ca="1" si="97"/>
        <v>167</v>
      </c>
      <c r="DE56" s="362">
        <v>48</v>
      </c>
      <c r="DF56" s="371">
        <f t="shared" ca="1" si="98"/>
        <v>0</v>
      </c>
      <c r="DG56" s="359">
        <f t="shared" ca="1" si="118"/>
        <v>0</v>
      </c>
      <c r="DH56" s="359">
        <f t="shared" ca="1" si="46"/>
        <v>0</v>
      </c>
      <c r="DI56" s="359">
        <f t="shared" ca="1" si="47"/>
        <v>0</v>
      </c>
      <c r="DJ56" s="359">
        <f t="shared" ca="1" si="48"/>
        <v>0</v>
      </c>
      <c r="DK56" s="359">
        <f t="shared" ca="1" si="72"/>
        <v>0</v>
      </c>
      <c r="DM56" s="362">
        <f t="shared" ca="1" si="99"/>
        <v>167</v>
      </c>
      <c r="DN56" s="362">
        <v>48</v>
      </c>
      <c r="DO56" s="371">
        <f t="shared" ca="1" si="100"/>
        <v>0</v>
      </c>
      <c r="DP56" s="359">
        <f t="shared" ca="1" si="119"/>
        <v>0</v>
      </c>
      <c r="DQ56" s="359">
        <f t="shared" ca="1" si="50"/>
        <v>0</v>
      </c>
      <c r="DR56" s="359">
        <f t="shared" ca="1" si="51"/>
        <v>0</v>
      </c>
      <c r="DS56" s="359">
        <f t="shared" ca="1" si="52"/>
        <v>0</v>
      </c>
      <c r="DT56" s="359">
        <f t="shared" ca="1" si="73"/>
        <v>0</v>
      </c>
      <c r="DV56" s="362">
        <f t="shared" ca="1" si="101"/>
        <v>167</v>
      </c>
      <c r="DW56" s="362">
        <v>48</v>
      </c>
      <c r="DX56" s="371">
        <f t="shared" ca="1" si="102"/>
        <v>0</v>
      </c>
      <c r="DY56" s="359">
        <f t="shared" ca="1" si="120"/>
        <v>0</v>
      </c>
      <c r="DZ56" s="359">
        <f t="shared" ca="1" si="54"/>
        <v>0</v>
      </c>
      <c r="EA56" s="359">
        <f t="shared" ca="1" si="55"/>
        <v>0</v>
      </c>
      <c r="EB56" s="359">
        <f t="shared" ca="1" si="56"/>
        <v>0</v>
      </c>
      <c r="EC56" s="359">
        <f t="shared" ca="1" si="74"/>
        <v>0</v>
      </c>
      <c r="EE56" s="362">
        <f t="shared" ca="1" si="103"/>
        <v>167</v>
      </c>
      <c r="EF56" s="362">
        <v>48</v>
      </c>
      <c r="EG56" s="371">
        <f t="shared" ca="1" si="104"/>
        <v>0</v>
      </c>
      <c r="EH56" s="359">
        <f t="shared" ca="1" si="121"/>
        <v>0</v>
      </c>
      <c r="EI56" s="359">
        <f t="shared" ca="1" si="58"/>
        <v>0</v>
      </c>
      <c r="EJ56" s="359">
        <f t="shared" ca="1" si="59"/>
        <v>0</v>
      </c>
      <c r="EK56" s="359">
        <f t="shared" ca="1" si="60"/>
        <v>0</v>
      </c>
      <c r="EL56" s="359">
        <f t="shared" ca="1" si="75"/>
        <v>0</v>
      </c>
    </row>
    <row r="57" spans="6:142" x14ac:dyDescent="0.35">
      <c r="F57" s="372">
        <f>IFERROR(INDEX('Inflation Rates'!$A$16:$H$138,MATCH('IRA Traditional'!$H57,'Inflation Rates'!$A$16:$A$138,0),8)/INDEX('Inflation Rates'!$A$16:$H$138,MATCH('IRA Traditional'!$H57,'Inflation Rates'!$A$16:$A$138,0)-1,8)-1,F56)</f>
        <v>2.0000000000000018E-2</v>
      </c>
      <c r="G57" s="372">
        <f>IFERROR(INDEX('Inflation Rates'!$A$16:$H$138,MATCH('IRA Traditional'!$H57,'Inflation Rates'!$A$16:$A$138,0),6)/INDEX('Inflation Rates'!$A$16:$H$138,MATCH('IRA Traditional'!$H57,'Inflation Rates'!$A$16:$A$138,0)-1,6)-1,G56)</f>
        <v>2.0999999999999908E-2</v>
      </c>
      <c r="H57" s="362">
        <v>2068</v>
      </c>
      <c r="I57" s="362">
        <f t="shared" ca="1" si="122"/>
        <v>168</v>
      </c>
      <c r="J57" s="362">
        <v>49</v>
      </c>
      <c r="K57" s="371">
        <f t="shared" ca="1" si="106"/>
        <v>0</v>
      </c>
      <c r="L57" s="359">
        <f t="shared" ca="1" si="2"/>
        <v>0</v>
      </c>
      <c r="M57" s="359">
        <f t="shared" ca="1" si="3"/>
        <v>0</v>
      </c>
      <c r="N57" s="359">
        <f t="shared" ca="1" si="4"/>
        <v>0</v>
      </c>
      <c r="O57" s="359">
        <f t="shared" ca="1" si="61"/>
        <v>0</v>
      </c>
      <c r="P57" s="359">
        <f t="shared" ca="1" si="76"/>
        <v>0</v>
      </c>
      <c r="R57" s="362">
        <f t="shared" ca="1" si="77"/>
        <v>168</v>
      </c>
      <c r="S57" s="362">
        <v>49</v>
      </c>
      <c r="T57" s="371">
        <f t="shared" ca="1" si="78"/>
        <v>0</v>
      </c>
      <c r="U57" s="359">
        <f t="shared" ca="1" si="108"/>
        <v>0</v>
      </c>
      <c r="V57" s="359">
        <f t="shared" ca="1" si="6"/>
        <v>0</v>
      </c>
      <c r="W57" s="359">
        <f t="shared" ca="1" si="7"/>
        <v>0</v>
      </c>
      <c r="X57" s="359">
        <f t="shared" ca="1" si="8"/>
        <v>0</v>
      </c>
      <c r="Y57" s="359">
        <f t="shared" ca="1" si="62"/>
        <v>0</v>
      </c>
      <c r="AA57" s="362">
        <f t="shared" ca="1" si="79"/>
        <v>168</v>
      </c>
      <c r="AB57" s="362">
        <v>49</v>
      </c>
      <c r="AC57" s="371">
        <f t="shared" ca="1" si="80"/>
        <v>0</v>
      </c>
      <c r="AD57" s="359">
        <f t="shared" ca="1" si="109"/>
        <v>0</v>
      </c>
      <c r="AE57" s="359">
        <f t="shared" ca="1" si="10"/>
        <v>0</v>
      </c>
      <c r="AF57" s="359">
        <f t="shared" ca="1" si="11"/>
        <v>0</v>
      </c>
      <c r="AG57" s="359">
        <f t="shared" ca="1" si="12"/>
        <v>0</v>
      </c>
      <c r="AH57" s="359">
        <f t="shared" ca="1" si="63"/>
        <v>0</v>
      </c>
      <c r="AJ57" s="362">
        <f t="shared" ca="1" si="81"/>
        <v>168</v>
      </c>
      <c r="AK57" s="362">
        <v>49</v>
      </c>
      <c r="AL57" s="371">
        <f t="shared" ca="1" si="82"/>
        <v>0</v>
      </c>
      <c r="AM57" s="359">
        <f t="shared" ca="1" si="110"/>
        <v>0</v>
      </c>
      <c r="AN57" s="359">
        <f t="shared" ca="1" si="14"/>
        <v>0</v>
      </c>
      <c r="AO57" s="359">
        <f t="shared" ca="1" si="15"/>
        <v>0</v>
      </c>
      <c r="AP57" s="359">
        <f t="shared" ca="1" si="16"/>
        <v>0</v>
      </c>
      <c r="AQ57" s="359">
        <f t="shared" ca="1" si="64"/>
        <v>0</v>
      </c>
      <c r="AS57" s="362">
        <f t="shared" ca="1" si="83"/>
        <v>168</v>
      </c>
      <c r="AT57" s="362">
        <v>49</v>
      </c>
      <c r="AU57" s="371">
        <f t="shared" ca="1" si="84"/>
        <v>0</v>
      </c>
      <c r="AV57" s="359">
        <f t="shared" ca="1" si="111"/>
        <v>0</v>
      </c>
      <c r="AW57" s="359">
        <f t="shared" ca="1" si="18"/>
        <v>0</v>
      </c>
      <c r="AX57" s="359">
        <f t="shared" ca="1" si="19"/>
        <v>0</v>
      </c>
      <c r="AY57" s="359">
        <f t="shared" ca="1" si="20"/>
        <v>0</v>
      </c>
      <c r="AZ57" s="359">
        <f t="shared" ca="1" si="65"/>
        <v>0</v>
      </c>
      <c r="BB57" s="362">
        <f t="shared" ca="1" si="85"/>
        <v>168</v>
      </c>
      <c r="BC57" s="362">
        <v>49</v>
      </c>
      <c r="BD57" s="371">
        <f t="shared" ca="1" si="86"/>
        <v>0</v>
      </c>
      <c r="BE57" s="359">
        <f t="shared" ca="1" si="112"/>
        <v>0</v>
      </c>
      <c r="BF57" s="359">
        <f t="shared" ca="1" si="22"/>
        <v>0</v>
      </c>
      <c r="BG57" s="359">
        <f t="shared" ca="1" si="23"/>
        <v>0</v>
      </c>
      <c r="BH57" s="359">
        <f t="shared" ca="1" si="24"/>
        <v>0</v>
      </c>
      <c r="BI57" s="359">
        <f t="shared" ca="1" si="66"/>
        <v>0</v>
      </c>
      <c r="BK57" s="362">
        <f t="shared" ca="1" si="87"/>
        <v>168</v>
      </c>
      <c r="BL57" s="362">
        <v>49</v>
      </c>
      <c r="BM57" s="371">
        <f t="shared" ca="1" si="88"/>
        <v>0</v>
      </c>
      <c r="BN57" s="359">
        <f t="shared" ca="1" si="113"/>
        <v>0</v>
      </c>
      <c r="BO57" s="359">
        <f t="shared" ca="1" si="26"/>
        <v>0</v>
      </c>
      <c r="BP57" s="359">
        <f t="shared" ca="1" si="27"/>
        <v>0</v>
      </c>
      <c r="BQ57" s="359">
        <f t="shared" ca="1" si="28"/>
        <v>0</v>
      </c>
      <c r="BR57" s="359">
        <f t="shared" ca="1" si="67"/>
        <v>0</v>
      </c>
      <c r="BT57" s="362">
        <f t="shared" ca="1" si="89"/>
        <v>168</v>
      </c>
      <c r="BU57" s="362">
        <v>49</v>
      </c>
      <c r="BV57" s="371">
        <f t="shared" ca="1" si="90"/>
        <v>0</v>
      </c>
      <c r="BW57" s="359">
        <f t="shared" ca="1" si="114"/>
        <v>0</v>
      </c>
      <c r="BX57" s="359">
        <f t="shared" ca="1" si="30"/>
        <v>0</v>
      </c>
      <c r="BY57" s="359">
        <f t="shared" ca="1" si="31"/>
        <v>0</v>
      </c>
      <c r="BZ57" s="359">
        <f t="shared" ca="1" si="32"/>
        <v>0</v>
      </c>
      <c r="CA57" s="359">
        <f t="shared" ca="1" si="68"/>
        <v>0</v>
      </c>
      <c r="CC57" s="362">
        <f t="shared" ca="1" si="91"/>
        <v>168</v>
      </c>
      <c r="CD57" s="362">
        <v>49</v>
      </c>
      <c r="CE57" s="371">
        <f t="shared" ca="1" si="92"/>
        <v>0</v>
      </c>
      <c r="CF57" s="359">
        <f t="shared" ca="1" si="115"/>
        <v>0</v>
      </c>
      <c r="CG57" s="359">
        <f t="shared" ca="1" si="34"/>
        <v>0</v>
      </c>
      <c r="CH57" s="359">
        <f t="shared" ca="1" si="35"/>
        <v>0</v>
      </c>
      <c r="CI57" s="359">
        <f t="shared" ca="1" si="36"/>
        <v>0</v>
      </c>
      <c r="CJ57" s="359">
        <f t="shared" ca="1" si="69"/>
        <v>0</v>
      </c>
      <c r="CL57" s="362">
        <f t="shared" ca="1" si="93"/>
        <v>168</v>
      </c>
      <c r="CM57" s="362">
        <v>49</v>
      </c>
      <c r="CN57" s="371">
        <f t="shared" ca="1" si="94"/>
        <v>0</v>
      </c>
      <c r="CO57" s="359">
        <f t="shared" ca="1" si="116"/>
        <v>0</v>
      </c>
      <c r="CP57" s="359">
        <f t="shared" ca="1" si="38"/>
        <v>0</v>
      </c>
      <c r="CQ57" s="359">
        <f t="shared" ca="1" si="39"/>
        <v>0</v>
      </c>
      <c r="CR57" s="359">
        <f t="shared" ca="1" si="40"/>
        <v>0</v>
      </c>
      <c r="CS57" s="359">
        <f t="shared" ca="1" si="70"/>
        <v>0</v>
      </c>
      <c r="CU57" s="362">
        <f t="shared" ca="1" si="95"/>
        <v>168</v>
      </c>
      <c r="CV57" s="362">
        <v>49</v>
      </c>
      <c r="CW57" s="371">
        <f t="shared" ca="1" si="96"/>
        <v>0</v>
      </c>
      <c r="CX57" s="359">
        <f t="shared" ca="1" si="117"/>
        <v>0</v>
      </c>
      <c r="CY57" s="359">
        <f t="shared" ca="1" si="42"/>
        <v>0</v>
      </c>
      <c r="CZ57" s="359">
        <f t="shared" ca="1" si="43"/>
        <v>0</v>
      </c>
      <c r="DA57" s="359">
        <f t="shared" ca="1" si="44"/>
        <v>0</v>
      </c>
      <c r="DB57" s="359">
        <f t="shared" ca="1" si="71"/>
        <v>0</v>
      </c>
      <c r="DD57" s="362">
        <f t="shared" ca="1" si="97"/>
        <v>168</v>
      </c>
      <c r="DE57" s="362">
        <v>49</v>
      </c>
      <c r="DF57" s="371">
        <f t="shared" ca="1" si="98"/>
        <v>0</v>
      </c>
      <c r="DG57" s="359">
        <f t="shared" ca="1" si="118"/>
        <v>0</v>
      </c>
      <c r="DH57" s="359">
        <f t="shared" ca="1" si="46"/>
        <v>0</v>
      </c>
      <c r="DI57" s="359">
        <f t="shared" ca="1" si="47"/>
        <v>0</v>
      </c>
      <c r="DJ57" s="359">
        <f t="shared" ca="1" si="48"/>
        <v>0</v>
      </c>
      <c r="DK57" s="359">
        <f t="shared" ca="1" si="72"/>
        <v>0</v>
      </c>
      <c r="DM57" s="362">
        <f t="shared" ca="1" si="99"/>
        <v>168</v>
      </c>
      <c r="DN57" s="362">
        <v>49</v>
      </c>
      <c r="DO57" s="371">
        <f t="shared" ca="1" si="100"/>
        <v>0</v>
      </c>
      <c r="DP57" s="359">
        <f t="shared" ca="1" si="119"/>
        <v>0</v>
      </c>
      <c r="DQ57" s="359">
        <f t="shared" ca="1" si="50"/>
        <v>0</v>
      </c>
      <c r="DR57" s="359">
        <f t="shared" ca="1" si="51"/>
        <v>0</v>
      </c>
      <c r="DS57" s="359">
        <f t="shared" ca="1" si="52"/>
        <v>0</v>
      </c>
      <c r="DT57" s="359">
        <f t="shared" ca="1" si="73"/>
        <v>0</v>
      </c>
      <c r="DV57" s="362">
        <f t="shared" ca="1" si="101"/>
        <v>168</v>
      </c>
      <c r="DW57" s="362">
        <v>49</v>
      </c>
      <c r="DX57" s="371">
        <f t="shared" ca="1" si="102"/>
        <v>0</v>
      </c>
      <c r="DY57" s="359">
        <f t="shared" ca="1" si="120"/>
        <v>0</v>
      </c>
      <c r="DZ57" s="359">
        <f t="shared" ca="1" si="54"/>
        <v>0</v>
      </c>
      <c r="EA57" s="359">
        <f t="shared" ca="1" si="55"/>
        <v>0</v>
      </c>
      <c r="EB57" s="359">
        <f t="shared" ca="1" si="56"/>
        <v>0</v>
      </c>
      <c r="EC57" s="359">
        <f t="shared" ca="1" si="74"/>
        <v>0</v>
      </c>
      <c r="EE57" s="362">
        <f t="shared" ca="1" si="103"/>
        <v>168</v>
      </c>
      <c r="EF57" s="362">
        <v>49</v>
      </c>
      <c r="EG57" s="371">
        <f t="shared" ca="1" si="104"/>
        <v>0</v>
      </c>
      <c r="EH57" s="359">
        <f t="shared" ca="1" si="121"/>
        <v>0</v>
      </c>
      <c r="EI57" s="359">
        <f t="shared" ca="1" si="58"/>
        <v>0</v>
      </c>
      <c r="EJ57" s="359">
        <f t="shared" ca="1" si="59"/>
        <v>0</v>
      </c>
      <c r="EK57" s="359">
        <f t="shared" ca="1" si="60"/>
        <v>0</v>
      </c>
      <c r="EL57" s="359">
        <f t="shared" ca="1" si="75"/>
        <v>0</v>
      </c>
    </row>
    <row r="58" spans="6:142" x14ac:dyDescent="0.35">
      <c r="F58" s="372">
        <f>IFERROR(INDEX('Inflation Rates'!$A$16:$H$138,MATCH('IRA Traditional'!$H58,'Inflation Rates'!$A$16:$A$138,0),8)/INDEX('Inflation Rates'!$A$16:$H$138,MATCH('IRA Traditional'!$H58,'Inflation Rates'!$A$16:$A$138,0)-1,8)-1,F57)</f>
        <v>2.0000000000000018E-2</v>
      </c>
      <c r="G58" s="372">
        <f>IFERROR(INDEX('Inflation Rates'!$A$16:$H$138,MATCH('IRA Traditional'!$H58,'Inflation Rates'!$A$16:$A$138,0),6)/INDEX('Inflation Rates'!$A$16:$H$138,MATCH('IRA Traditional'!$H58,'Inflation Rates'!$A$16:$A$138,0)-1,6)-1,G57)</f>
        <v>2.0999999999999908E-2</v>
      </c>
      <c r="H58" s="362">
        <v>2069</v>
      </c>
      <c r="I58" s="362">
        <f t="shared" ca="1" si="122"/>
        <v>169</v>
      </c>
      <c r="J58" s="362">
        <v>50</v>
      </c>
      <c r="K58" s="371">
        <f t="shared" ca="1" si="106"/>
        <v>0</v>
      </c>
      <c r="L58" s="359">
        <f t="shared" ca="1" si="2"/>
        <v>0</v>
      </c>
      <c r="M58" s="359">
        <f t="shared" ca="1" si="3"/>
        <v>0</v>
      </c>
      <c r="N58" s="359">
        <f t="shared" ca="1" si="4"/>
        <v>0</v>
      </c>
      <c r="O58" s="359">
        <f t="shared" ca="1" si="61"/>
        <v>0</v>
      </c>
      <c r="P58" s="359">
        <f t="shared" ca="1" si="76"/>
        <v>0</v>
      </c>
      <c r="R58" s="362">
        <f t="shared" ca="1" si="77"/>
        <v>169</v>
      </c>
      <c r="S58" s="362">
        <v>50</v>
      </c>
      <c r="T58" s="371">
        <f t="shared" ca="1" si="78"/>
        <v>0</v>
      </c>
      <c r="U58" s="359">
        <f t="shared" ca="1" si="108"/>
        <v>0</v>
      </c>
      <c r="V58" s="359">
        <f t="shared" ca="1" si="6"/>
        <v>0</v>
      </c>
      <c r="W58" s="359">
        <f t="shared" ca="1" si="7"/>
        <v>0</v>
      </c>
      <c r="X58" s="359">
        <f t="shared" ca="1" si="8"/>
        <v>0</v>
      </c>
      <c r="Y58" s="359">
        <f t="shared" ca="1" si="62"/>
        <v>0</v>
      </c>
      <c r="AA58" s="362">
        <f t="shared" ca="1" si="79"/>
        <v>169</v>
      </c>
      <c r="AB58" s="362">
        <v>50</v>
      </c>
      <c r="AC58" s="371">
        <f t="shared" ca="1" si="80"/>
        <v>0</v>
      </c>
      <c r="AD58" s="359">
        <f t="shared" ca="1" si="109"/>
        <v>0</v>
      </c>
      <c r="AE58" s="359">
        <f t="shared" ca="1" si="10"/>
        <v>0</v>
      </c>
      <c r="AF58" s="359">
        <f t="shared" ca="1" si="11"/>
        <v>0</v>
      </c>
      <c r="AG58" s="359">
        <f t="shared" ca="1" si="12"/>
        <v>0</v>
      </c>
      <c r="AH58" s="359">
        <f t="shared" ca="1" si="63"/>
        <v>0</v>
      </c>
      <c r="AJ58" s="362">
        <f t="shared" ca="1" si="81"/>
        <v>169</v>
      </c>
      <c r="AK58" s="362">
        <v>50</v>
      </c>
      <c r="AL58" s="371">
        <f t="shared" ca="1" si="82"/>
        <v>0</v>
      </c>
      <c r="AM58" s="359">
        <f t="shared" ca="1" si="110"/>
        <v>0</v>
      </c>
      <c r="AN58" s="359">
        <f t="shared" ca="1" si="14"/>
        <v>0</v>
      </c>
      <c r="AO58" s="359">
        <f t="shared" ca="1" si="15"/>
        <v>0</v>
      </c>
      <c r="AP58" s="359">
        <f t="shared" ca="1" si="16"/>
        <v>0</v>
      </c>
      <c r="AQ58" s="359">
        <f t="shared" ca="1" si="64"/>
        <v>0</v>
      </c>
      <c r="AS58" s="362">
        <f t="shared" ca="1" si="83"/>
        <v>169</v>
      </c>
      <c r="AT58" s="362">
        <v>50</v>
      </c>
      <c r="AU58" s="371">
        <f t="shared" ca="1" si="84"/>
        <v>0</v>
      </c>
      <c r="AV58" s="359">
        <f t="shared" ca="1" si="111"/>
        <v>0</v>
      </c>
      <c r="AW58" s="359">
        <f t="shared" ca="1" si="18"/>
        <v>0</v>
      </c>
      <c r="AX58" s="359">
        <f t="shared" ca="1" si="19"/>
        <v>0</v>
      </c>
      <c r="AY58" s="359">
        <f t="shared" ca="1" si="20"/>
        <v>0</v>
      </c>
      <c r="AZ58" s="359">
        <f t="shared" ca="1" si="65"/>
        <v>0</v>
      </c>
      <c r="BB58" s="362">
        <f t="shared" ca="1" si="85"/>
        <v>169</v>
      </c>
      <c r="BC58" s="362">
        <v>50</v>
      </c>
      <c r="BD58" s="371">
        <f t="shared" ca="1" si="86"/>
        <v>0</v>
      </c>
      <c r="BE58" s="359">
        <f t="shared" ca="1" si="112"/>
        <v>0</v>
      </c>
      <c r="BF58" s="359">
        <f t="shared" ca="1" si="22"/>
        <v>0</v>
      </c>
      <c r="BG58" s="359">
        <f t="shared" ca="1" si="23"/>
        <v>0</v>
      </c>
      <c r="BH58" s="359">
        <f t="shared" ca="1" si="24"/>
        <v>0</v>
      </c>
      <c r="BI58" s="359">
        <f t="shared" ca="1" si="66"/>
        <v>0</v>
      </c>
      <c r="BK58" s="362">
        <f t="shared" ca="1" si="87"/>
        <v>169</v>
      </c>
      <c r="BL58" s="362">
        <v>50</v>
      </c>
      <c r="BM58" s="371">
        <f t="shared" ca="1" si="88"/>
        <v>0</v>
      </c>
      <c r="BN58" s="359">
        <f t="shared" ca="1" si="113"/>
        <v>0</v>
      </c>
      <c r="BO58" s="359">
        <f t="shared" ca="1" si="26"/>
        <v>0</v>
      </c>
      <c r="BP58" s="359">
        <f t="shared" ca="1" si="27"/>
        <v>0</v>
      </c>
      <c r="BQ58" s="359">
        <f t="shared" ca="1" si="28"/>
        <v>0</v>
      </c>
      <c r="BR58" s="359">
        <f t="shared" ca="1" si="67"/>
        <v>0</v>
      </c>
      <c r="BT58" s="362">
        <f t="shared" ca="1" si="89"/>
        <v>169</v>
      </c>
      <c r="BU58" s="362">
        <v>50</v>
      </c>
      <c r="BV58" s="371">
        <f t="shared" ca="1" si="90"/>
        <v>0</v>
      </c>
      <c r="BW58" s="359">
        <f t="shared" ca="1" si="114"/>
        <v>0</v>
      </c>
      <c r="BX58" s="359">
        <f t="shared" ca="1" si="30"/>
        <v>0</v>
      </c>
      <c r="BY58" s="359">
        <f t="shared" ca="1" si="31"/>
        <v>0</v>
      </c>
      <c r="BZ58" s="359">
        <f t="shared" ca="1" si="32"/>
        <v>0</v>
      </c>
      <c r="CA58" s="359">
        <f t="shared" ca="1" si="68"/>
        <v>0</v>
      </c>
      <c r="CC58" s="362">
        <f t="shared" ca="1" si="91"/>
        <v>169</v>
      </c>
      <c r="CD58" s="362">
        <v>50</v>
      </c>
      <c r="CE58" s="371">
        <f t="shared" ca="1" si="92"/>
        <v>0</v>
      </c>
      <c r="CF58" s="359">
        <f t="shared" ca="1" si="115"/>
        <v>0</v>
      </c>
      <c r="CG58" s="359">
        <f t="shared" ca="1" si="34"/>
        <v>0</v>
      </c>
      <c r="CH58" s="359">
        <f t="shared" ca="1" si="35"/>
        <v>0</v>
      </c>
      <c r="CI58" s="359">
        <f t="shared" ca="1" si="36"/>
        <v>0</v>
      </c>
      <c r="CJ58" s="359">
        <f t="shared" ca="1" si="69"/>
        <v>0</v>
      </c>
      <c r="CL58" s="362">
        <f t="shared" ca="1" si="93"/>
        <v>169</v>
      </c>
      <c r="CM58" s="362">
        <v>50</v>
      </c>
      <c r="CN58" s="371">
        <f t="shared" ca="1" si="94"/>
        <v>0</v>
      </c>
      <c r="CO58" s="359">
        <f t="shared" ca="1" si="116"/>
        <v>0</v>
      </c>
      <c r="CP58" s="359">
        <f t="shared" ca="1" si="38"/>
        <v>0</v>
      </c>
      <c r="CQ58" s="359">
        <f t="shared" ca="1" si="39"/>
        <v>0</v>
      </c>
      <c r="CR58" s="359">
        <f t="shared" ca="1" si="40"/>
        <v>0</v>
      </c>
      <c r="CS58" s="359">
        <f t="shared" ca="1" si="70"/>
        <v>0</v>
      </c>
      <c r="CU58" s="362">
        <f t="shared" ca="1" si="95"/>
        <v>169</v>
      </c>
      <c r="CV58" s="362">
        <v>50</v>
      </c>
      <c r="CW58" s="371">
        <f t="shared" ca="1" si="96"/>
        <v>0</v>
      </c>
      <c r="CX58" s="359">
        <f t="shared" ca="1" si="117"/>
        <v>0</v>
      </c>
      <c r="CY58" s="359">
        <f t="shared" ca="1" si="42"/>
        <v>0</v>
      </c>
      <c r="CZ58" s="359">
        <f t="shared" ca="1" si="43"/>
        <v>0</v>
      </c>
      <c r="DA58" s="359">
        <f t="shared" ca="1" si="44"/>
        <v>0</v>
      </c>
      <c r="DB58" s="359">
        <f t="shared" ca="1" si="71"/>
        <v>0</v>
      </c>
      <c r="DD58" s="362">
        <f t="shared" ca="1" si="97"/>
        <v>169</v>
      </c>
      <c r="DE58" s="362">
        <v>50</v>
      </c>
      <c r="DF58" s="371">
        <f t="shared" ca="1" si="98"/>
        <v>0</v>
      </c>
      <c r="DG58" s="359">
        <f t="shared" ca="1" si="118"/>
        <v>0</v>
      </c>
      <c r="DH58" s="359">
        <f t="shared" ca="1" si="46"/>
        <v>0</v>
      </c>
      <c r="DI58" s="359">
        <f t="shared" ca="1" si="47"/>
        <v>0</v>
      </c>
      <c r="DJ58" s="359">
        <f t="shared" ca="1" si="48"/>
        <v>0</v>
      </c>
      <c r="DK58" s="359">
        <f t="shared" ca="1" si="72"/>
        <v>0</v>
      </c>
      <c r="DM58" s="362">
        <f t="shared" ca="1" si="99"/>
        <v>169</v>
      </c>
      <c r="DN58" s="362">
        <v>50</v>
      </c>
      <c r="DO58" s="371">
        <f t="shared" ca="1" si="100"/>
        <v>0</v>
      </c>
      <c r="DP58" s="359">
        <f t="shared" ca="1" si="119"/>
        <v>0</v>
      </c>
      <c r="DQ58" s="359">
        <f t="shared" ca="1" si="50"/>
        <v>0</v>
      </c>
      <c r="DR58" s="359">
        <f t="shared" ca="1" si="51"/>
        <v>0</v>
      </c>
      <c r="DS58" s="359">
        <f t="shared" ca="1" si="52"/>
        <v>0</v>
      </c>
      <c r="DT58" s="359">
        <f t="shared" ca="1" si="73"/>
        <v>0</v>
      </c>
      <c r="DV58" s="362">
        <f t="shared" ca="1" si="101"/>
        <v>169</v>
      </c>
      <c r="DW58" s="362">
        <v>50</v>
      </c>
      <c r="DX58" s="371">
        <f t="shared" ca="1" si="102"/>
        <v>0</v>
      </c>
      <c r="DY58" s="359">
        <f t="shared" ca="1" si="120"/>
        <v>0</v>
      </c>
      <c r="DZ58" s="359">
        <f t="shared" ca="1" si="54"/>
        <v>0</v>
      </c>
      <c r="EA58" s="359">
        <f t="shared" ca="1" si="55"/>
        <v>0</v>
      </c>
      <c r="EB58" s="359">
        <f t="shared" ca="1" si="56"/>
        <v>0</v>
      </c>
      <c r="EC58" s="359">
        <f t="shared" ca="1" si="74"/>
        <v>0</v>
      </c>
      <c r="EE58" s="362">
        <f t="shared" ca="1" si="103"/>
        <v>169</v>
      </c>
      <c r="EF58" s="362">
        <v>50</v>
      </c>
      <c r="EG58" s="371">
        <f t="shared" ca="1" si="104"/>
        <v>0</v>
      </c>
      <c r="EH58" s="359">
        <f t="shared" ca="1" si="121"/>
        <v>0</v>
      </c>
      <c r="EI58" s="359">
        <f t="shared" ca="1" si="58"/>
        <v>0</v>
      </c>
      <c r="EJ58" s="359">
        <f t="shared" ca="1" si="59"/>
        <v>0</v>
      </c>
      <c r="EK58" s="359">
        <f t="shared" ca="1" si="60"/>
        <v>0</v>
      </c>
      <c r="EL58" s="359">
        <f t="shared" ca="1" si="75"/>
        <v>0</v>
      </c>
    </row>
    <row r="59" spans="6:142" x14ac:dyDescent="0.35">
      <c r="F59" s="372">
        <f>IFERROR(INDEX('Inflation Rates'!$A$16:$H$138,MATCH('IRA Traditional'!$H59,'Inflation Rates'!$A$16:$A$138,0),8)/INDEX('Inflation Rates'!$A$16:$H$138,MATCH('IRA Traditional'!$H59,'Inflation Rates'!$A$16:$A$138,0)-1,8)-1,F58)</f>
        <v>2.0000000000000018E-2</v>
      </c>
      <c r="G59" s="372">
        <f>IFERROR(INDEX('Inflation Rates'!$A$16:$H$138,MATCH('IRA Traditional'!$H59,'Inflation Rates'!$A$16:$A$138,0),6)/INDEX('Inflation Rates'!$A$16:$H$138,MATCH('IRA Traditional'!$H59,'Inflation Rates'!$A$16:$A$138,0)-1,6)-1,G58)</f>
        <v>2.0999999999999908E-2</v>
      </c>
      <c r="H59" s="362">
        <v>2070</v>
      </c>
      <c r="I59" s="362">
        <f t="shared" ca="1" si="122"/>
        <v>170</v>
      </c>
      <c r="J59" s="362">
        <v>51</v>
      </c>
      <c r="K59" s="371">
        <f t="shared" ca="1" si="106"/>
        <v>0</v>
      </c>
      <c r="L59" s="359">
        <f t="shared" ca="1" si="2"/>
        <v>0</v>
      </c>
      <c r="M59" s="359">
        <f t="shared" ca="1" si="3"/>
        <v>0</v>
      </c>
      <c r="N59" s="359">
        <f t="shared" ca="1" si="4"/>
        <v>0</v>
      </c>
      <c r="O59" s="359">
        <f t="shared" ca="1" si="61"/>
        <v>0</v>
      </c>
      <c r="P59" s="359">
        <f t="shared" ca="1" si="76"/>
        <v>0</v>
      </c>
      <c r="R59" s="362">
        <f t="shared" ca="1" si="77"/>
        <v>170</v>
      </c>
      <c r="S59" s="362">
        <v>51</v>
      </c>
      <c r="T59" s="371">
        <f t="shared" ca="1" si="78"/>
        <v>0</v>
      </c>
      <c r="U59" s="359">
        <f t="shared" ca="1" si="108"/>
        <v>0</v>
      </c>
      <c r="V59" s="359">
        <f t="shared" ca="1" si="6"/>
        <v>0</v>
      </c>
      <c r="W59" s="359">
        <f t="shared" ca="1" si="7"/>
        <v>0</v>
      </c>
      <c r="X59" s="359">
        <f t="shared" ca="1" si="8"/>
        <v>0</v>
      </c>
      <c r="Y59" s="359">
        <f t="shared" ca="1" si="62"/>
        <v>0</v>
      </c>
      <c r="AA59" s="362">
        <f t="shared" ca="1" si="79"/>
        <v>170</v>
      </c>
      <c r="AB59" s="362">
        <v>51</v>
      </c>
      <c r="AC59" s="371">
        <f t="shared" ca="1" si="80"/>
        <v>0</v>
      </c>
      <c r="AD59" s="359">
        <f t="shared" ca="1" si="109"/>
        <v>0</v>
      </c>
      <c r="AE59" s="359">
        <f t="shared" ca="1" si="10"/>
        <v>0</v>
      </c>
      <c r="AF59" s="359">
        <f t="shared" ca="1" si="11"/>
        <v>0</v>
      </c>
      <c r="AG59" s="359">
        <f t="shared" ca="1" si="12"/>
        <v>0</v>
      </c>
      <c r="AH59" s="359">
        <f t="shared" ca="1" si="63"/>
        <v>0</v>
      </c>
      <c r="AJ59" s="362">
        <f t="shared" ca="1" si="81"/>
        <v>170</v>
      </c>
      <c r="AK59" s="362">
        <v>51</v>
      </c>
      <c r="AL59" s="371">
        <f t="shared" ca="1" si="82"/>
        <v>0</v>
      </c>
      <c r="AM59" s="359">
        <f t="shared" ca="1" si="110"/>
        <v>0</v>
      </c>
      <c r="AN59" s="359">
        <f t="shared" ca="1" si="14"/>
        <v>0</v>
      </c>
      <c r="AO59" s="359">
        <f t="shared" ca="1" si="15"/>
        <v>0</v>
      </c>
      <c r="AP59" s="359">
        <f t="shared" ca="1" si="16"/>
        <v>0</v>
      </c>
      <c r="AQ59" s="359">
        <f t="shared" ca="1" si="64"/>
        <v>0</v>
      </c>
      <c r="AS59" s="362">
        <f t="shared" ca="1" si="83"/>
        <v>170</v>
      </c>
      <c r="AT59" s="362">
        <v>51</v>
      </c>
      <c r="AU59" s="371">
        <f t="shared" ca="1" si="84"/>
        <v>0</v>
      </c>
      <c r="AV59" s="359">
        <f t="shared" ca="1" si="111"/>
        <v>0</v>
      </c>
      <c r="AW59" s="359">
        <f t="shared" ca="1" si="18"/>
        <v>0</v>
      </c>
      <c r="AX59" s="359">
        <f t="shared" ca="1" si="19"/>
        <v>0</v>
      </c>
      <c r="AY59" s="359">
        <f t="shared" ca="1" si="20"/>
        <v>0</v>
      </c>
      <c r="AZ59" s="359">
        <f t="shared" ca="1" si="65"/>
        <v>0</v>
      </c>
      <c r="BB59" s="362">
        <f t="shared" ca="1" si="85"/>
        <v>170</v>
      </c>
      <c r="BC59" s="362">
        <v>51</v>
      </c>
      <c r="BD59" s="371">
        <f t="shared" ca="1" si="86"/>
        <v>0</v>
      </c>
      <c r="BE59" s="359">
        <f t="shared" ca="1" si="112"/>
        <v>0</v>
      </c>
      <c r="BF59" s="359">
        <f t="shared" ca="1" si="22"/>
        <v>0</v>
      </c>
      <c r="BG59" s="359">
        <f t="shared" ca="1" si="23"/>
        <v>0</v>
      </c>
      <c r="BH59" s="359">
        <f t="shared" ca="1" si="24"/>
        <v>0</v>
      </c>
      <c r="BI59" s="359">
        <f t="shared" ca="1" si="66"/>
        <v>0</v>
      </c>
      <c r="BK59" s="362">
        <f t="shared" ca="1" si="87"/>
        <v>170</v>
      </c>
      <c r="BL59" s="362">
        <v>51</v>
      </c>
      <c r="BM59" s="371">
        <f t="shared" ca="1" si="88"/>
        <v>0</v>
      </c>
      <c r="BN59" s="359">
        <f t="shared" ca="1" si="113"/>
        <v>0</v>
      </c>
      <c r="BO59" s="359">
        <f t="shared" ca="1" si="26"/>
        <v>0</v>
      </c>
      <c r="BP59" s="359">
        <f t="shared" ca="1" si="27"/>
        <v>0</v>
      </c>
      <c r="BQ59" s="359">
        <f t="shared" ca="1" si="28"/>
        <v>0</v>
      </c>
      <c r="BR59" s="359">
        <f t="shared" ca="1" si="67"/>
        <v>0</v>
      </c>
      <c r="BT59" s="362">
        <f t="shared" ca="1" si="89"/>
        <v>170</v>
      </c>
      <c r="BU59" s="362">
        <v>51</v>
      </c>
      <c r="BV59" s="371">
        <f t="shared" ca="1" si="90"/>
        <v>0</v>
      </c>
      <c r="BW59" s="359">
        <f t="shared" ca="1" si="114"/>
        <v>0</v>
      </c>
      <c r="BX59" s="359">
        <f t="shared" ca="1" si="30"/>
        <v>0</v>
      </c>
      <c r="BY59" s="359">
        <f t="shared" ca="1" si="31"/>
        <v>0</v>
      </c>
      <c r="BZ59" s="359">
        <f t="shared" ca="1" si="32"/>
        <v>0</v>
      </c>
      <c r="CA59" s="359">
        <f t="shared" ca="1" si="68"/>
        <v>0</v>
      </c>
      <c r="CC59" s="362">
        <f t="shared" ca="1" si="91"/>
        <v>170</v>
      </c>
      <c r="CD59" s="362">
        <v>51</v>
      </c>
      <c r="CE59" s="371">
        <f t="shared" ca="1" si="92"/>
        <v>0</v>
      </c>
      <c r="CF59" s="359">
        <f t="shared" ca="1" si="115"/>
        <v>0</v>
      </c>
      <c r="CG59" s="359">
        <f t="shared" ca="1" si="34"/>
        <v>0</v>
      </c>
      <c r="CH59" s="359">
        <f t="shared" ca="1" si="35"/>
        <v>0</v>
      </c>
      <c r="CI59" s="359">
        <f t="shared" ca="1" si="36"/>
        <v>0</v>
      </c>
      <c r="CJ59" s="359">
        <f t="shared" ca="1" si="69"/>
        <v>0</v>
      </c>
      <c r="CL59" s="362">
        <f t="shared" ca="1" si="93"/>
        <v>170</v>
      </c>
      <c r="CM59" s="362">
        <v>51</v>
      </c>
      <c r="CN59" s="371">
        <f t="shared" ca="1" si="94"/>
        <v>0</v>
      </c>
      <c r="CO59" s="359">
        <f t="shared" ca="1" si="116"/>
        <v>0</v>
      </c>
      <c r="CP59" s="359">
        <f t="shared" ca="1" si="38"/>
        <v>0</v>
      </c>
      <c r="CQ59" s="359">
        <f t="shared" ca="1" si="39"/>
        <v>0</v>
      </c>
      <c r="CR59" s="359">
        <f t="shared" ca="1" si="40"/>
        <v>0</v>
      </c>
      <c r="CS59" s="359">
        <f t="shared" ca="1" si="70"/>
        <v>0</v>
      </c>
      <c r="CU59" s="362">
        <f t="shared" ca="1" si="95"/>
        <v>170</v>
      </c>
      <c r="CV59" s="362">
        <v>51</v>
      </c>
      <c r="CW59" s="371">
        <f t="shared" ca="1" si="96"/>
        <v>0</v>
      </c>
      <c r="CX59" s="359">
        <f t="shared" ca="1" si="117"/>
        <v>0</v>
      </c>
      <c r="CY59" s="359">
        <f t="shared" ca="1" si="42"/>
        <v>0</v>
      </c>
      <c r="CZ59" s="359">
        <f t="shared" ca="1" si="43"/>
        <v>0</v>
      </c>
      <c r="DA59" s="359">
        <f t="shared" ca="1" si="44"/>
        <v>0</v>
      </c>
      <c r="DB59" s="359">
        <f t="shared" ca="1" si="71"/>
        <v>0</v>
      </c>
      <c r="DD59" s="362">
        <f t="shared" ca="1" si="97"/>
        <v>170</v>
      </c>
      <c r="DE59" s="362">
        <v>51</v>
      </c>
      <c r="DF59" s="371">
        <f t="shared" ca="1" si="98"/>
        <v>0</v>
      </c>
      <c r="DG59" s="359">
        <f t="shared" ca="1" si="118"/>
        <v>0</v>
      </c>
      <c r="DH59" s="359">
        <f t="shared" ca="1" si="46"/>
        <v>0</v>
      </c>
      <c r="DI59" s="359">
        <f t="shared" ca="1" si="47"/>
        <v>0</v>
      </c>
      <c r="DJ59" s="359">
        <f t="shared" ca="1" si="48"/>
        <v>0</v>
      </c>
      <c r="DK59" s="359">
        <f t="shared" ca="1" si="72"/>
        <v>0</v>
      </c>
      <c r="DM59" s="362">
        <f t="shared" ca="1" si="99"/>
        <v>170</v>
      </c>
      <c r="DN59" s="362">
        <v>51</v>
      </c>
      <c r="DO59" s="371">
        <f t="shared" ca="1" si="100"/>
        <v>0</v>
      </c>
      <c r="DP59" s="359">
        <f t="shared" ca="1" si="119"/>
        <v>0</v>
      </c>
      <c r="DQ59" s="359">
        <f t="shared" ca="1" si="50"/>
        <v>0</v>
      </c>
      <c r="DR59" s="359">
        <f t="shared" ca="1" si="51"/>
        <v>0</v>
      </c>
      <c r="DS59" s="359">
        <f t="shared" ca="1" si="52"/>
        <v>0</v>
      </c>
      <c r="DT59" s="359">
        <f t="shared" ca="1" si="73"/>
        <v>0</v>
      </c>
      <c r="DV59" s="362">
        <f t="shared" ca="1" si="101"/>
        <v>170</v>
      </c>
      <c r="DW59" s="362">
        <v>51</v>
      </c>
      <c r="DX59" s="371">
        <f t="shared" ca="1" si="102"/>
        <v>0</v>
      </c>
      <c r="DY59" s="359">
        <f t="shared" ca="1" si="120"/>
        <v>0</v>
      </c>
      <c r="DZ59" s="359">
        <f t="shared" ca="1" si="54"/>
        <v>0</v>
      </c>
      <c r="EA59" s="359">
        <f t="shared" ca="1" si="55"/>
        <v>0</v>
      </c>
      <c r="EB59" s="359">
        <f t="shared" ca="1" si="56"/>
        <v>0</v>
      </c>
      <c r="EC59" s="359">
        <f t="shared" ca="1" si="74"/>
        <v>0</v>
      </c>
      <c r="EE59" s="362">
        <f t="shared" ca="1" si="103"/>
        <v>170</v>
      </c>
      <c r="EF59" s="362">
        <v>51</v>
      </c>
      <c r="EG59" s="371">
        <f t="shared" ca="1" si="104"/>
        <v>0</v>
      </c>
      <c r="EH59" s="359">
        <f t="shared" ca="1" si="121"/>
        <v>0</v>
      </c>
      <c r="EI59" s="359">
        <f t="shared" ca="1" si="58"/>
        <v>0</v>
      </c>
      <c r="EJ59" s="359">
        <f t="shared" ca="1" si="59"/>
        <v>0</v>
      </c>
      <c r="EK59" s="359">
        <f t="shared" ca="1" si="60"/>
        <v>0</v>
      </c>
      <c r="EL59" s="359">
        <f t="shared" ca="1" si="75"/>
        <v>0</v>
      </c>
    </row>
    <row r="60" spans="6:142" x14ac:dyDescent="0.35">
      <c r="F60" s="372">
        <f>IFERROR(INDEX('Inflation Rates'!$A$16:$H$138,MATCH('IRA Traditional'!$H60,'Inflation Rates'!$A$16:$A$138,0),8)/INDEX('Inflation Rates'!$A$16:$H$138,MATCH('IRA Traditional'!$H60,'Inflation Rates'!$A$16:$A$138,0)-1,8)-1,F59)</f>
        <v>2.0000000000000018E-2</v>
      </c>
      <c r="G60" s="372">
        <f>IFERROR(INDEX('Inflation Rates'!$A$16:$H$138,MATCH('IRA Traditional'!$H60,'Inflation Rates'!$A$16:$A$138,0),6)/INDEX('Inflation Rates'!$A$16:$H$138,MATCH('IRA Traditional'!$H60,'Inflation Rates'!$A$16:$A$138,0)-1,6)-1,G59)</f>
        <v>2.0999999999999908E-2</v>
      </c>
      <c r="H60" s="362">
        <v>2071</v>
      </c>
      <c r="I60" s="362">
        <f t="shared" ref="I60:I75" ca="1" si="123">I59+1</f>
        <v>171</v>
      </c>
      <c r="J60" s="362">
        <v>52</v>
      </c>
      <c r="K60" s="371">
        <f t="shared" ca="1" si="106"/>
        <v>0</v>
      </c>
      <c r="L60" s="359">
        <f t="shared" ca="1" si="2"/>
        <v>0</v>
      </c>
      <c r="M60" s="359">
        <f t="shared" ca="1" si="3"/>
        <v>0</v>
      </c>
      <c r="N60" s="359">
        <f t="shared" ca="1" si="4"/>
        <v>0</v>
      </c>
      <c r="O60" s="359">
        <f t="shared" ca="1" si="61"/>
        <v>0</v>
      </c>
      <c r="P60" s="359">
        <f t="shared" ca="1" si="76"/>
        <v>0</v>
      </c>
      <c r="R60" s="362">
        <f t="shared" ca="1" si="77"/>
        <v>171</v>
      </c>
      <c r="S60" s="362">
        <v>52</v>
      </c>
      <c r="T60" s="371">
        <f t="shared" ca="1" si="78"/>
        <v>0</v>
      </c>
      <c r="U60" s="359">
        <f t="shared" ca="1" si="108"/>
        <v>0</v>
      </c>
      <c r="V60" s="359">
        <f t="shared" ca="1" si="6"/>
        <v>0</v>
      </c>
      <c r="W60" s="359">
        <f t="shared" ca="1" si="7"/>
        <v>0</v>
      </c>
      <c r="X60" s="359">
        <f t="shared" ca="1" si="8"/>
        <v>0</v>
      </c>
      <c r="Y60" s="359">
        <f t="shared" ca="1" si="62"/>
        <v>0</v>
      </c>
      <c r="AA60" s="362">
        <f t="shared" ca="1" si="79"/>
        <v>171</v>
      </c>
      <c r="AB60" s="362">
        <v>52</v>
      </c>
      <c r="AC60" s="371">
        <f t="shared" ca="1" si="80"/>
        <v>0</v>
      </c>
      <c r="AD60" s="359">
        <f t="shared" ca="1" si="109"/>
        <v>0</v>
      </c>
      <c r="AE60" s="359">
        <f t="shared" ca="1" si="10"/>
        <v>0</v>
      </c>
      <c r="AF60" s="359">
        <f t="shared" ca="1" si="11"/>
        <v>0</v>
      </c>
      <c r="AG60" s="359">
        <f t="shared" ca="1" si="12"/>
        <v>0</v>
      </c>
      <c r="AH60" s="359">
        <f t="shared" ca="1" si="63"/>
        <v>0</v>
      </c>
      <c r="AJ60" s="362">
        <f t="shared" ca="1" si="81"/>
        <v>171</v>
      </c>
      <c r="AK60" s="362">
        <v>52</v>
      </c>
      <c r="AL60" s="371">
        <f t="shared" ca="1" si="82"/>
        <v>0</v>
      </c>
      <c r="AM60" s="359">
        <f t="shared" ca="1" si="110"/>
        <v>0</v>
      </c>
      <c r="AN60" s="359">
        <f t="shared" ca="1" si="14"/>
        <v>0</v>
      </c>
      <c r="AO60" s="359">
        <f t="shared" ca="1" si="15"/>
        <v>0</v>
      </c>
      <c r="AP60" s="359">
        <f t="shared" ca="1" si="16"/>
        <v>0</v>
      </c>
      <c r="AQ60" s="359">
        <f t="shared" ca="1" si="64"/>
        <v>0</v>
      </c>
      <c r="AS60" s="362">
        <f t="shared" ca="1" si="83"/>
        <v>171</v>
      </c>
      <c r="AT60" s="362">
        <v>52</v>
      </c>
      <c r="AU60" s="371">
        <f t="shared" ca="1" si="84"/>
        <v>0</v>
      </c>
      <c r="AV60" s="359">
        <f t="shared" ca="1" si="111"/>
        <v>0</v>
      </c>
      <c r="AW60" s="359">
        <f t="shared" ca="1" si="18"/>
        <v>0</v>
      </c>
      <c r="AX60" s="359">
        <f t="shared" ca="1" si="19"/>
        <v>0</v>
      </c>
      <c r="AY60" s="359">
        <f t="shared" ca="1" si="20"/>
        <v>0</v>
      </c>
      <c r="AZ60" s="359">
        <f t="shared" ca="1" si="65"/>
        <v>0</v>
      </c>
      <c r="BB60" s="362">
        <f t="shared" ca="1" si="85"/>
        <v>171</v>
      </c>
      <c r="BC60" s="362">
        <v>52</v>
      </c>
      <c r="BD60" s="371">
        <f t="shared" ca="1" si="86"/>
        <v>0</v>
      </c>
      <c r="BE60" s="359">
        <f t="shared" ca="1" si="112"/>
        <v>0</v>
      </c>
      <c r="BF60" s="359">
        <f t="shared" ca="1" si="22"/>
        <v>0</v>
      </c>
      <c r="BG60" s="359">
        <f t="shared" ca="1" si="23"/>
        <v>0</v>
      </c>
      <c r="BH60" s="359">
        <f t="shared" ca="1" si="24"/>
        <v>0</v>
      </c>
      <c r="BI60" s="359">
        <f t="shared" ca="1" si="66"/>
        <v>0</v>
      </c>
      <c r="BK60" s="362">
        <f t="shared" ca="1" si="87"/>
        <v>171</v>
      </c>
      <c r="BL60" s="362">
        <v>52</v>
      </c>
      <c r="BM60" s="371">
        <f t="shared" ca="1" si="88"/>
        <v>0</v>
      </c>
      <c r="BN60" s="359">
        <f t="shared" ca="1" si="113"/>
        <v>0</v>
      </c>
      <c r="BO60" s="359">
        <f t="shared" ca="1" si="26"/>
        <v>0</v>
      </c>
      <c r="BP60" s="359">
        <f t="shared" ca="1" si="27"/>
        <v>0</v>
      </c>
      <c r="BQ60" s="359">
        <f t="shared" ca="1" si="28"/>
        <v>0</v>
      </c>
      <c r="BR60" s="359">
        <f t="shared" ca="1" si="67"/>
        <v>0</v>
      </c>
      <c r="BT60" s="362">
        <f t="shared" ca="1" si="89"/>
        <v>171</v>
      </c>
      <c r="BU60" s="362">
        <v>52</v>
      </c>
      <c r="BV60" s="371">
        <f t="shared" ca="1" si="90"/>
        <v>0</v>
      </c>
      <c r="BW60" s="359">
        <f t="shared" ca="1" si="114"/>
        <v>0</v>
      </c>
      <c r="BX60" s="359">
        <f t="shared" ca="1" si="30"/>
        <v>0</v>
      </c>
      <c r="BY60" s="359">
        <f t="shared" ca="1" si="31"/>
        <v>0</v>
      </c>
      <c r="BZ60" s="359">
        <f t="shared" ca="1" si="32"/>
        <v>0</v>
      </c>
      <c r="CA60" s="359">
        <f t="shared" ca="1" si="68"/>
        <v>0</v>
      </c>
      <c r="CC60" s="362">
        <f t="shared" ca="1" si="91"/>
        <v>171</v>
      </c>
      <c r="CD60" s="362">
        <v>52</v>
      </c>
      <c r="CE60" s="371">
        <f t="shared" ca="1" si="92"/>
        <v>0</v>
      </c>
      <c r="CF60" s="359">
        <f t="shared" ca="1" si="115"/>
        <v>0</v>
      </c>
      <c r="CG60" s="359">
        <f t="shared" ca="1" si="34"/>
        <v>0</v>
      </c>
      <c r="CH60" s="359">
        <f t="shared" ca="1" si="35"/>
        <v>0</v>
      </c>
      <c r="CI60" s="359">
        <f t="shared" ca="1" si="36"/>
        <v>0</v>
      </c>
      <c r="CJ60" s="359">
        <f t="shared" ca="1" si="69"/>
        <v>0</v>
      </c>
      <c r="CL60" s="362">
        <f t="shared" ca="1" si="93"/>
        <v>171</v>
      </c>
      <c r="CM60" s="362">
        <v>52</v>
      </c>
      <c r="CN60" s="371">
        <f t="shared" ca="1" si="94"/>
        <v>0</v>
      </c>
      <c r="CO60" s="359">
        <f t="shared" ca="1" si="116"/>
        <v>0</v>
      </c>
      <c r="CP60" s="359">
        <f t="shared" ca="1" si="38"/>
        <v>0</v>
      </c>
      <c r="CQ60" s="359">
        <f t="shared" ca="1" si="39"/>
        <v>0</v>
      </c>
      <c r="CR60" s="359">
        <f t="shared" ca="1" si="40"/>
        <v>0</v>
      </c>
      <c r="CS60" s="359">
        <f t="shared" ca="1" si="70"/>
        <v>0</v>
      </c>
      <c r="CU60" s="362">
        <f t="shared" ca="1" si="95"/>
        <v>171</v>
      </c>
      <c r="CV60" s="362">
        <v>52</v>
      </c>
      <c r="CW60" s="371">
        <f t="shared" ca="1" si="96"/>
        <v>0</v>
      </c>
      <c r="CX60" s="359">
        <f t="shared" ca="1" si="117"/>
        <v>0</v>
      </c>
      <c r="CY60" s="359">
        <f t="shared" ca="1" si="42"/>
        <v>0</v>
      </c>
      <c r="CZ60" s="359">
        <f t="shared" ca="1" si="43"/>
        <v>0</v>
      </c>
      <c r="DA60" s="359">
        <f t="shared" ca="1" si="44"/>
        <v>0</v>
      </c>
      <c r="DB60" s="359">
        <f t="shared" ca="1" si="71"/>
        <v>0</v>
      </c>
      <c r="DD60" s="362">
        <f t="shared" ca="1" si="97"/>
        <v>171</v>
      </c>
      <c r="DE60" s="362">
        <v>52</v>
      </c>
      <c r="DF60" s="371">
        <f t="shared" ca="1" si="98"/>
        <v>0</v>
      </c>
      <c r="DG60" s="359">
        <f t="shared" ca="1" si="118"/>
        <v>0</v>
      </c>
      <c r="DH60" s="359">
        <f t="shared" ca="1" si="46"/>
        <v>0</v>
      </c>
      <c r="DI60" s="359">
        <f t="shared" ca="1" si="47"/>
        <v>0</v>
      </c>
      <c r="DJ60" s="359">
        <f t="shared" ca="1" si="48"/>
        <v>0</v>
      </c>
      <c r="DK60" s="359">
        <f t="shared" ca="1" si="72"/>
        <v>0</v>
      </c>
      <c r="DM60" s="362">
        <f t="shared" ca="1" si="99"/>
        <v>171</v>
      </c>
      <c r="DN60" s="362">
        <v>52</v>
      </c>
      <c r="DO60" s="371">
        <f t="shared" ca="1" si="100"/>
        <v>0</v>
      </c>
      <c r="DP60" s="359">
        <f t="shared" ca="1" si="119"/>
        <v>0</v>
      </c>
      <c r="DQ60" s="359">
        <f t="shared" ca="1" si="50"/>
        <v>0</v>
      </c>
      <c r="DR60" s="359">
        <f t="shared" ca="1" si="51"/>
        <v>0</v>
      </c>
      <c r="DS60" s="359">
        <f t="shared" ca="1" si="52"/>
        <v>0</v>
      </c>
      <c r="DT60" s="359">
        <f t="shared" ca="1" si="73"/>
        <v>0</v>
      </c>
      <c r="DV60" s="362">
        <f t="shared" ca="1" si="101"/>
        <v>171</v>
      </c>
      <c r="DW60" s="362">
        <v>52</v>
      </c>
      <c r="DX60" s="371">
        <f t="shared" ca="1" si="102"/>
        <v>0</v>
      </c>
      <c r="DY60" s="359">
        <f t="shared" ca="1" si="120"/>
        <v>0</v>
      </c>
      <c r="DZ60" s="359">
        <f t="shared" ca="1" si="54"/>
        <v>0</v>
      </c>
      <c r="EA60" s="359">
        <f t="shared" ca="1" si="55"/>
        <v>0</v>
      </c>
      <c r="EB60" s="359">
        <f t="shared" ca="1" si="56"/>
        <v>0</v>
      </c>
      <c r="EC60" s="359">
        <f t="shared" ca="1" si="74"/>
        <v>0</v>
      </c>
      <c r="EE60" s="362">
        <f t="shared" ca="1" si="103"/>
        <v>171</v>
      </c>
      <c r="EF60" s="362">
        <v>52</v>
      </c>
      <c r="EG60" s="371">
        <f t="shared" ca="1" si="104"/>
        <v>0</v>
      </c>
      <c r="EH60" s="359">
        <f t="shared" ca="1" si="121"/>
        <v>0</v>
      </c>
      <c r="EI60" s="359">
        <f t="shared" ca="1" si="58"/>
        <v>0</v>
      </c>
      <c r="EJ60" s="359">
        <f t="shared" ca="1" si="59"/>
        <v>0</v>
      </c>
      <c r="EK60" s="359">
        <f t="shared" ca="1" si="60"/>
        <v>0</v>
      </c>
      <c r="EL60" s="359">
        <f t="shared" ca="1" si="75"/>
        <v>0</v>
      </c>
    </row>
    <row r="61" spans="6:142" x14ac:dyDescent="0.35">
      <c r="F61" s="372">
        <f>IFERROR(INDEX('Inflation Rates'!$A$16:$H$138,MATCH('IRA Traditional'!$H61,'Inflation Rates'!$A$16:$A$138,0),8)/INDEX('Inflation Rates'!$A$16:$H$138,MATCH('IRA Traditional'!$H61,'Inflation Rates'!$A$16:$A$138,0)-1,8)-1,F60)</f>
        <v>2.0000000000000018E-2</v>
      </c>
      <c r="G61" s="372">
        <f>IFERROR(INDEX('Inflation Rates'!$A$16:$H$138,MATCH('IRA Traditional'!$H61,'Inflation Rates'!$A$16:$A$138,0),6)/INDEX('Inflation Rates'!$A$16:$H$138,MATCH('IRA Traditional'!$H61,'Inflation Rates'!$A$16:$A$138,0)-1,6)-1,G60)</f>
        <v>2.0999999999999908E-2</v>
      </c>
      <c r="H61" s="362">
        <v>2072</v>
      </c>
      <c r="I61" s="362">
        <f t="shared" ca="1" si="123"/>
        <v>172</v>
      </c>
      <c r="J61" s="362">
        <v>53</v>
      </c>
      <c r="K61" s="371">
        <f t="shared" ca="1" si="106"/>
        <v>0</v>
      </c>
      <c r="L61" s="359">
        <f t="shared" ca="1" si="2"/>
        <v>0</v>
      </c>
      <c r="M61" s="359">
        <f t="shared" ca="1" si="3"/>
        <v>0</v>
      </c>
      <c r="N61" s="359">
        <f t="shared" ca="1" si="4"/>
        <v>0</v>
      </c>
      <c r="O61" s="359">
        <f t="shared" ca="1" si="61"/>
        <v>0</v>
      </c>
      <c r="P61" s="359">
        <f t="shared" ca="1" si="76"/>
        <v>0</v>
      </c>
      <c r="R61" s="362">
        <f t="shared" ca="1" si="77"/>
        <v>172</v>
      </c>
      <c r="S61" s="362">
        <v>53</v>
      </c>
      <c r="T61" s="371">
        <f t="shared" ca="1" si="78"/>
        <v>0</v>
      </c>
      <c r="U61" s="359">
        <f t="shared" ca="1" si="108"/>
        <v>0</v>
      </c>
      <c r="V61" s="359">
        <f t="shared" ca="1" si="6"/>
        <v>0</v>
      </c>
      <c r="W61" s="359">
        <f t="shared" ca="1" si="7"/>
        <v>0</v>
      </c>
      <c r="X61" s="359">
        <f t="shared" ca="1" si="8"/>
        <v>0</v>
      </c>
      <c r="Y61" s="359">
        <f t="shared" ca="1" si="62"/>
        <v>0</v>
      </c>
      <c r="AA61" s="362">
        <f t="shared" ca="1" si="79"/>
        <v>172</v>
      </c>
      <c r="AB61" s="362">
        <v>53</v>
      </c>
      <c r="AC61" s="371">
        <f t="shared" ca="1" si="80"/>
        <v>0</v>
      </c>
      <c r="AD61" s="359">
        <f t="shared" ca="1" si="109"/>
        <v>0</v>
      </c>
      <c r="AE61" s="359">
        <f t="shared" ca="1" si="10"/>
        <v>0</v>
      </c>
      <c r="AF61" s="359">
        <f t="shared" ca="1" si="11"/>
        <v>0</v>
      </c>
      <c r="AG61" s="359">
        <f t="shared" ca="1" si="12"/>
        <v>0</v>
      </c>
      <c r="AH61" s="359">
        <f t="shared" ca="1" si="63"/>
        <v>0</v>
      </c>
      <c r="AJ61" s="362">
        <f t="shared" ca="1" si="81"/>
        <v>172</v>
      </c>
      <c r="AK61" s="362">
        <v>53</v>
      </c>
      <c r="AL61" s="371">
        <f t="shared" ca="1" si="82"/>
        <v>0</v>
      </c>
      <c r="AM61" s="359">
        <f t="shared" ca="1" si="110"/>
        <v>0</v>
      </c>
      <c r="AN61" s="359">
        <f t="shared" ca="1" si="14"/>
        <v>0</v>
      </c>
      <c r="AO61" s="359">
        <f t="shared" ca="1" si="15"/>
        <v>0</v>
      </c>
      <c r="AP61" s="359">
        <f t="shared" ca="1" si="16"/>
        <v>0</v>
      </c>
      <c r="AQ61" s="359">
        <f t="shared" ca="1" si="64"/>
        <v>0</v>
      </c>
      <c r="AS61" s="362">
        <f t="shared" ca="1" si="83"/>
        <v>172</v>
      </c>
      <c r="AT61" s="362">
        <v>53</v>
      </c>
      <c r="AU61" s="371">
        <f t="shared" ca="1" si="84"/>
        <v>0</v>
      </c>
      <c r="AV61" s="359">
        <f t="shared" ca="1" si="111"/>
        <v>0</v>
      </c>
      <c r="AW61" s="359">
        <f t="shared" ca="1" si="18"/>
        <v>0</v>
      </c>
      <c r="AX61" s="359">
        <f t="shared" ca="1" si="19"/>
        <v>0</v>
      </c>
      <c r="AY61" s="359">
        <f t="shared" ca="1" si="20"/>
        <v>0</v>
      </c>
      <c r="AZ61" s="359">
        <f t="shared" ca="1" si="65"/>
        <v>0</v>
      </c>
      <c r="BB61" s="362">
        <f t="shared" ca="1" si="85"/>
        <v>172</v>
      </c>
      <c r="BC61" s="362">
        <v>53</v>
      </c>
      <c r="BD61" s="371">
        <f t="shared" ca="1" si="86"/>
        <v>0</v>
      </c>
      <c r="BE61" s="359">
        <f t="shared" ca="1" si="112"/>
        <v>0</v>
      </c>
      <c r="BF61" s="359">
        <f t="shared" ca="1" si="22"/>
        <v>0</v>
      </c>
      <c r="BG61" s="359">
        <f t="shared" ca="1" si="23"/>
        <v>0</v>
      </c>
      <c r="BH61" s="359">
        <f t="shared" ca="1" si="24"/>
        <v>0</v>
      </c>
      <c r="BI61" s="359">
        <f t="shared" ca="1" si="66"/>
        <v>0</v>
      </c>
      <c r="BK61" s="362">
        <f t="shared" ca="1" si="87"/>
        <v>172</v>
      </c>
      <c r="BL61" s="362">
        <v>53</v>
      </c>
      <c r="BM61" s="371">
        <f t="shared" ca="1" si="88"/>
        <v>0</v>
      </c>
      <c r="BN61" s="359">
        <f t="shared" ca="1" si="113"/>
        <v>0</v>
      </c>
      <c r="BO61" s="359">
        <f t="shared" ca="1" si="26"/>
        <v>0</v>
      </c>
      <c r="BP61" s="359">
        <f t="shared" ca="1" si="27"/>
        <v>0</v>
      </c>
      <c r="BQ61" s="359">
        <f t="shared" ca="1" si="28"/>
        <v>0</v>
      </c>
      <c r="BR61" s="359">
        <f t="shared" ca="1" si="67"/>
        <v>0</v>
      </c>
      <c r="BT61" s="362">
        <f t="shared" ca="1" si="89"/>
        <v>172</v>
      </c>
      <c r="BU61" s="362">
        <v>53</v>
      </c>
      <c r="BV61" s="371">
        <f t="shared" ca="1" si="90"/>
        <v>0</v>
      </c>
      <c r="BW61" s="359">
        <f t="shared" ca="1" si="114"/>
        <v>0</v>
      </c>
      <c r="BX61" s="359">
        <f t="shared" ca="1" si="30"/>
        <v>0</v>
      </c>
      <c r="BY61" s="359">
        <f t="shared" ca="1" si="31"/>
        <v>0</v>
      </c>
      <c r="BZ61" s="359">
        <f t="shared" ca="1" si="32"/>
        <v>0</v>
      </c>
      <c r="CA61" s="359">
        <f t="shared" ca="1" si="68"/>
        <v>0</v>
      </c>
      <c r="CC61" s="362">
        <f t="shared" ca="1" si="91"/>
        <v>172</v>
      </c>
      <c r="CD61" s="362">
        <v>53</v>
      </c>
      <c r="CE61" s="371">
        <f t="shared" ca="1" si="92"/>
        <v>0</v>
      </c>
      <c r="CF61" s="359">
        <f t="shared" ca="1" si="115"/>
        <v>0</v>
      </c>
      <c r="CG61" s="359">
        <f t="shared" ca="1" si="34"/>
        <v>0</v>
      </c>
      <c r="CH61" s="359">
        <f t="shared" ca="1" si="35"/>
        <v>0</v>
      </c>
      <c r="CI61" s="359">
        <f t="shared" ca="1" si="36"/>
        <v>0</v>
      </c>
      <c r="CJ61" s="359">
        <f t="shared" ca="1" si="69"/>
        <v>0</v>
      </c>
      <c r="CL61" s="362">
        <f t="shared" ca="1" si="93"/>
        <v>172</v>
      </c>
      <c r="CM61" s="362">
        <v>53</v>
      </c>
      <c r="CN61" s="371">
        <f t="shared" ca="1" si="94"/>
        <v>0</v>
      </c>
      <c r="CO61" s="359">
        <f t="shared" ca="1" si="116"/>
        <v>0</v>
      </c>
      <c r="CP61" s="359">
        <f t="shared" ca="1" si="38"/>
        <v>0</v>
      </c>
      <c r="CQ61" s="359">
        <f t="shared" ca="1" si="39"/>
        <v>0</v>
      </c>
      <c r="CR61" s="359">
        <f t="shared" ca="1" si="40"/>
        <v>0</v>
      </c>
      <c r="CS61" s="359">
        <f t="shared" ca="1" si="70"/>
        <v>0</v>
      </c>
      <c r="CU61" s="362">
        <f t="shared" ca="1" si="95"/>
        <v>172</v>
      </c>
      <c r="CV61" s="362">
        <v>53</v>
      </c>
      <c r="CW61" s="371">
        <f t="shared" ca="1" si="96"/>
        <v>0</v>
      </c>
      <c r="CX61" s="359">
        <f t="shared" ca="1" si="117"/>
        <v>0</v>
      </c>
      <c r="CY61" s="359">
        <f t="shared" ca="1" si="42"/>
        <v>0</v>
      </c>
      <c r="CZ61" s="359">
        <f t="shared" ca="1" si="43"/>
        <v>0</v>
      </c>
      <c r="DA61" s="359">
        <f t="shared" ca="1" si="44"/>
        <v>0</v>
      </c>
      <c r="DB61" s="359">
        <f t="shared" ca="1" si="71"/>
        <v>0</v>
      </c>
      <c r="DD61" s="362">
        <f t="shared" ca="1" si="97"/>
        <v>172</v>
      </c>
      <c r="DE61" s="362">
        <v>53</v>
      </c>
      <c r="DF61" s="371">
        <f t="shared" ca="1" si="98"/>
        <v>0</v>
      </c>
      <c r="DG61" s="359">
        <f t="shared" ca="1" si="118"/>
        <v>0</v>
      </c>
      <c r="DH61" s="359">
        <f t="shared" ca="1" si="46"/>
        <v>0</v>
      </c>
      <c r="DI61" s="359">
        <f t="shared" ca="1" si="47"/>
        <v>0</v>
      </c>
      <c r="DJ61" s="359">
        <f t="shared" ca="1" si="48"/>
        <v>0</v>
      </c>
      <c r="DK61" s="359">
        <f t="shared" ca="1" si="72"/>
        <v>0</v>
      </c>
      <c r="DM61" s="362">
        <f t="shared" ca="1" si="99"/>
        <v>172</v>
      </c>
      <c r="DN61" s="362">
        <v>53</v>
      </c>
      <c r="DO61" s="371">
        <f t="shared" ca="1" si="100"/>
        <v>0</v>
      </c>
      <c r="DP61" s="359">
        <f t="shared" ca="1" si="119"/>
        <v>0</v>
      </c>
      <c r="DQ61" s="359">
        <f t="shared" ca="1" si="50"/>
        <v>0</v>
      </c>
      <c r="DR61" s="359">
        <f t="shared" ca="1" si="51"/>
        <v>0</v>
      </c>
      <c r="DS61" s="359">
        <f t="shared" ca="1" si="52"/>
        <v>0</v>
      </c>
      <c r="DT61" s="359">
        <f t="shared" ca="1" si="73"/>
        <v>0</v>
      </c>
      <c r="DV61" s="362">
        <f t="shared" ca="1" si="101"/>
        <v>172</v>
      </c>
      <c r="DW61" s="362">
        <v>53</v>
      </c>
      <c r="DX61" s="371">
        <f t="shared" ca="1" si="102"/>
        <v>0</v>
      </c>
      <c r="DY61" s="359">
        <f t="shared" ca="1" si="120"/>
        <v>0</v>
      </c>
      <c r="DZ61" s="359">
        <f t="shared" ca="1" si="54"/>
        <v>0</v>
      </c>
      <c r="EA61" s="359">
        <f t="shared" ca="1" si="55"/>
        <v>0</v>
      </c>
      <c r="EB61" s="359">
        <f t="shared" ca="1" si="56"/>
        <v>0</v>
      </c>
      <c r="EC61" s="359">
        <f t="shared" ca="1" si="74"/>
        <v>0</v>
      </c>
      <c r="EE61" s="362">
        <f t="shared" ca="1" si="103"/>
        <v>172</v>
      </c>
      <c r="EF61" s="362">
        <v>53</v>
      </c>
      <c r="EG61" s="371">
        <f t="shared" ca="1" si="104"/>
        <v>0</v>
      </c>
      <c r="EH61" s="359">
        <f t="shared" ca="1" si="121"/>
        <v>0</v>
      </c>
      <c r="EI61" s="359">
        <f t="shared" ca="1" si="58"/>
        <v>0</v>
      </c>
      <c r="EJ61" s="359">
        <f t="shared" ca="1" si="59"/>
        <v>0</v>
      </c>
      <c r="EK61" s="359">
        <f t="shared" ca="1" si="60"/>
        <v>0</v>
      </c>
      <c r="EL61" s="359">
        <f t="shared" ca="1" si="75"/>
        <v>0</v>
      </c>
    </row>
    <row r="62" spans="6:142" x14ac:dyDescent="0.35">
      <c r="F62" s="372">
        <f>IFERROR(INDEX('Inflation Rates'!$A$16:$H$138,MATCH('IRA Traditional'!$H62,'Inflation Rates'!$A$16:$A$138,0),8)/INDEX('Inflation Rates'!$A$16:$H$138,MATCH('IRA Traditional'!$H62,'Inflation Rates'!$A$16:$A$138,0)-1,8)-1,F61)</f>
        <v>2.0000000000000018E-2</v>
      </c>
      <c r="G62" s="372">
        <f>IFERROR(INDEX('Inflation Rates'!$A$16:$H$138,MATCH('IRA Traditional'!$H62,'Inflation Rates'!$A$16:$A$138,0),6)/INDEX('Inflation Rates'!$A$16:$H$138,MATCH('IRA Traditional'!$H62,'Inflation Rates'!$A$16:$A$138,0)-1,6)-1,G61)</f>
        <v>2.0999999999999908E-2</v>
      </c>
      <c r="H62" s="362">
        <v>2073</v>
      </c>
      <c r="I62" s="362">
        <f t="shared" ca="1" si="123"/>
        <v>173</v>
      </c>
      <c r="J62" s="362">
        <v>54</v>
      </c>
      <c r="K62" s="371">
        <f t="shared" ca="1" si="106"/>
        <v>0</v>
      </c>
      <c r="L62" s="359">
        <f t="shared" ca="1" si="2"/>
        <v>0</v>
      </c>
      <c r="M62" s="359">
        <f t="shared" ca="1" si="3"/>
        <v>0</v>
      </c>
      <c r="N62" s="359">
        <f t="shared" ca="1" si="4"/>
        <v>0</v>
      </c>
      <c r="O62" s="359">
        <f t="shared" ca="1" si="61"/>
        <v>0</v>
      </c>
      <c r="P62" s="359">
        <f t="shared" ca="1" si="76"/>
        <v>0</v>
      </c>
      <c r="R62" s="362">
        <f t="shared" ca="1" si="77"/>
        <v>173</v>
      </c>
      <c r="S62" s="362">
        <v>54</v>
      </c>
      <c r="T62" s="371">
        <f t="shared" ca="1" si="78"/>
        <v>0</v>
      </c>
      <c r="U62" s="359">
        <f t="shared" ca="1" si="108"/>
        <v>0</v>
      </c>
      <c r="V62" s="359">
        <f t="shared" ca="1" si="6"/>
        <v>0</v>
      </c>
      <c r="W62" s="359">
        <f t="shared" ca="1" si="7"/>
        <v>0</v>
      </c>
      <c r="X62" s="359">
        <f t="shared" ca="1" si="8"/>
        <v>0</v>
      </c>
      <c r="Y62" s="359">
        <f t="shared" ca="1" si="62"/>
        <v>0</v>
      </c>
      <c r="AA62" s="362">
        <f t="shared" ca="1" si="79"/>
        <v>173</v>
      </c>
      <c r="AB62" s="362">
        <v>54</v>
      </c>
      <c r="AC62" s="371">
        <f t="shared" ca="1" si="80"/>
        <v>0</v>
      </c>
      <c r="AD62" s="359">
        <f t="shared" ca="1" si="109"/>
        <v>0</v>
      </c>
      <c r="AE62" s="359">
        <f t="shared" ca="1" si="10"/>
        <v>0</v>
      </c>
      <c r="AF62" s="359">
        <f t="shared" ca="1" si="11"/>
        <v>0</v>
      </c>
      <c r="AG62" s="359">
        <f t="shared" ca="1" si="12"/>
        <v>0</v>
      </c>
      <c r="AH62" s="359">
        <f t="shared" ca="1" si="63"/>
        <v>0</v>
      </c>
      <c r="AJ62" s="362">
        <f t="shared" ca="1" si="81"/>
        <v>173</v>
      </c>
      <c r="AK62" s="362">
        <v>54</v>
      </c>
      <c r="AL62" s="371">
        <f t="shared" ca="1" si="82"/>
        <v>0</v>
      </c>
      <c r="AM62" s="359">
        <f t="shared" ca="1" si="110"/>
        <v>0</v>
      </c>
      <c r="AN62" s="359">
        <f t="shared" ca="1" si="14"/>
        <v>0</v>
      </c>
      <c r="AO62" s="359">
        <f t="shared" ca="1" si="15"/>
        <v>0</v>
      </c>
      <c r="AP62" s="359">
        <f t="shared" ca="1" si="16"/>
        <v>0</v>
      </c>
      <c r="AQ62" s="359">
        <f t="shared" ca="1" si="64"/>
        <v>0</v>
      </c>
      <c r="AS62" s="362">
        <f t="shared" ca="1" si="83"/>
        <v>173</v>
      </c>
      <c r="AT62" s="362">
        <v>54</v>
      </c>
      <c r="AU62" s="371">
        <f t="shared" ca="1" si="84"/>
        <v>0</v>
      </c>
      <c r="AV62" s="359">
        <f t="shared" ca="1" si="111"/>
        <v>0</v>
      </c>
      <c r="AW62" s="359">
        <f t="shared" ca="1" si="18"/>
        <v>0</v>
      </c>
      <c r="AX62" s="359">
        <f t="shared" ca="1" si="19"/>
        <v>0</v>
      </c>
      <c r="AY62" s="359">
        <f t="shared" ca="1" si="20"/>
        <v>0</v>
      </c>
      <c r="AZ62" s="359">
        <f t="shared" ca="1" si="65"/>
        <v>0</v>
      </c>
      <c r="BB62" s="362">
        <f t="shared" ca="1" si="85"/>
        <v>173</v>
      </c>
      <c r="BC62" s="362">
        <v>54</v>
      </c>
      <c r="BD62" s="371">
        <f t="shared" ca="1" si="86"/>
        <v>0</v>
      </c>
      <c r="BE62" s="359">
        <f t="shared" ca="1" si="112"/>
        <v>0</v>
      </c>
      <c r="BF62" s="359">
        <f t="shared" ca="1" si="22"/>
        <v>0</v>
      </c>
      <c r="BG62" s="359">
        <f t="shared" ca="1" si="23"/>
        <v>0</v>
      </c>
      <c r="BH62" s="359">
        <f t="shared" ca="1" si="24"/>
        <v>0</v>
      </c>
      <c r="BI62" s="359">
        <f t="shared" ca="1" si="66"/>
        <v>0</v>
      </c>
      <c r="BK62" s="362">
        <f t="shared" ca="1" si="87"/>
        <v>173</v>
      </c>
      <c r="BL62" s="362">
        <v>54</v>
      </c>
      <c r="BM62" s="371">
        <f t="shared" ca="1" si="88"/>
        <v>0</v>
      </c>
      <c r="BN62" s="359">
        <f t="shared" ca="1" si="113"/>
        <v>0</v>
      </c>
      <c r="BO62" s="359">
        <f t="shared" ca="1" si="26"/>
        <v>0</v>
      </c>
      <c r="BP62" s="359">
        <f t="shared" ca="1" si="27"/>
        <v>0</v>
      </c>
      <c r="BQ62" s="359">
        <f t="shared" ca="1" si="28"/>
        <v>0</v>
      </c>
      <c r="BR62" s="359">
        <f t="shared" ca="1" si="67"/>
        <v>0</v>
      </c>
      <c r="BT62" s="362">
        <f t="shared" ca="1" si="89"/>
        <v>173</v>
      </c>
      <c r="BU62" s="362">
        <v>54</v>
      </c>
      <c r="BV62" s="371">
        <f t="shared" ca="1" si="90"/>
        <v>0</v>
      </c>
      <c r="BW62" s="359">
        <f t="shared" ca="1" si="114"/>
        <v>0</v>
      </c>
      <c r="BX62" s="359">
        <f t="shared" ca="1" si="30"/>
        <v>0</v>
      </c>
      <c r="BY62" s="359">
        <f t="shared" ca="1" si="31"/>
        <v>0</v>
      </c>
      <c r="BZ62" s="359">
        <f t="shared" ca="1" si="32"/>
        <v>0</v>
      </c>
      <c r="CA62" s="359">
        <f t="shared" ca="1" si="68"/>
        <v>0</v>
      </c>
      <c r="CC62" s="362">
        <f t="shared" ca="1" si="91"/>
        <v>173</v>
      </c>
      <c r="CD62" s="362">
        <v>54</v>
      </c>
      <c r="CE62" s="371">
        <f t="shared" ca="1" si="92"/>
        <v>0</v>
      </c>
      <c r="CF62" s="359">
        <f t="shared" ca="1" si="115"/>
        <v>0</v>
      </c>
      <c r="CG62" s="359">
        <f t="shared" ca="1" si="34"/>
        <v>0</v>
      </c>
      <c r="CH62" s="359">
        <f t="shared" ca="1" si="35"/>
        <v>0</v>
      </c>
      <c r="CI62" s="359">
        <f t="shared" ca="1" si="36"/>
        <v>0</v>
      </c>
      <c r="CJ62" s="359">
        <f t="shared" ca="1" si="69"/>
        <v>0</v>
      </c>
      <c r="CL62" s="362">
        <f t="shared" ca="1" si="93"/>
        <v>173</v>
      </c>
      <c r="CM62" s="362">
        <v>54</v>
      </c>
      <c r="CN62" s="371">
        <f t="shared" ca="1" si="94"/>
        <v>0</v>
      </c>
      <c r="CO62" s="359">
        <f t="shared" ca="1" si="116"/>
        <v>0</v>
      </c>
      <c r="CP62" s="359">
        <f t="shared" ca="1" si="38"/>
        <v>0</v>
      </c>
      <c r="CQ62" s="359">
        <f t="shared" ca="1" si="39"/>
        <v>0</v>
      </c>
      <c r="CR62" s="359">
        <f t="shared" ca="1" si="40"/>
        <v>0</v>
      </c>
      <c r="CS62" s="359">
        <f t="shared" ca="1" si="70"/>
        <v>0</v>
      </c>
      <c r="CU62" s="362">
        <f t="shared" ca="1" si="95"/>
        <v>173</v>
      </c>
      <c r="CV62" s="362">
        <v>54</v>
      </c>
      <c r="CW62" s="371">
        <f t="shared" ca="1" si="96"/>
        <v>0</v>
      </c>
      <c r="CX62" s="359">
        <f t="shared" ca="1" si="117"/>
        <v>0</v>
      </c>
      <c r="CY62" s="359">
        <f t="shared" ca="1" si="42"/>
        <v>0</v>
      </c>
      <c r="CZ62" s="359">
        <f t="shared" ca="1" si="43"/>
        <v>0</v>
      </c>
      <c r="DA62" s="359">
        <f t="shared" ca="1" si="44"/>
        <v>0</v>
      </c>
      <c r="DB62" s="359">
        <f t="shared" ca="1" si="71"/>
        <v>0</v>
      </c>
      <c r="DD62" s="362">
        <f t="shared" ca="1" si="97"/>
        <v>173</v>
      </c>
      <c r="DE62" s="362">
        <v>54</v>
      </c>
      <c r="DF62" s="371">
        <f t="shared" ca="1" si="98"/>
        <v>0</v>
      </c>
      <c r="DG62" s="359">
        <f t="shared" ca="1" si="118"/>
        <v>0</v>
      </c>
      <c r="DH62" s="359">
        <f t="shared" ca="1" si="46"/>
        <v>0</v>
      </c>
      <c r="DI62" s="359">
        <f t="shared" ca="1" si="47"/>
        <v>0</v>
      </c>
      <c r="DJ62" s="359">
        <f t="shared" ca="1" si="48"/>
        <v>0</v>
      </c>
      <c r="DK62" s="359">
        <f t="shared" ca="1" si="72"/>
        <v>0</v>
      </c>
      <c r="DM62" s="362">
        <f t="shared" ca="1" si="99"/>
        <v>173</v>
      </c>
      <c r="DN62" s="362">
        <v>54</v>
      </c>
      <c r="DO62" s="371">
        <f t="shared" ca="1" si="100"/>
        <v>0</v>
      </c>
      <c r="DP62" s="359">
        <f t="shared" ca="1" si="119"/>
        <v>0</v>
      </c>
      <c r="DQ62" s="359">
        <f t="shared" ca="1" si="50"/>
        <v>0</v>
      </c>
      <c r="DR62" s="359">
        <f t="shared" ca="1" si="51"/>
        <v>0</v>
      </c>
      <c r="DS62" s="359">
        <f t="shared" ca="1" si="52"/>
        <v>0</v>
      </c>
      <c r="DT62" s="359">
        <f t="shared" ca="1" si="73"/>
        <v>0</v>
      </c>
      <c r="DV62" s="362">
        <f t="shared" ca="1" si="101"/>
        <v>173</v>
      </c>
      <c r="DW62" s="362">
        <v>54</v>
      </c>
      <c r="DX62" s="371">
        <f t="shared" ca="1" si="102"/>
        <v>0</v>
      </c>
      <c r="DY62" s="359">
        <f t="shared" ca="1" si="120"/>
        <v>0</v>
      </c>
      <c r="DZ62" s="359">
        <f t="shared" ca="1" si="54"/>
        <v>0</v>
      </c>
      <c r="EA62" s="359">
        <f t="shared" ca="1" si="55"/>
        <v>0</v>
      </c>
      <c r="EB62" s="359">
        <f t="shared" ca="1" si="56"/>
        <v>0</v>
      </c>
      <c r="EC62" s="359">
        <f t="shared" ca="1" si="74"/>
        <v>0</v>
      </c>
      <c r="EE62" s="362">
        <f t="shared" ca="1" si="103"/>
        <v>173</v>
      </c>
      <c r="EF62" s="362">
        <v>54</v>
      </c>
      <c r="EG62" s="371">
        <f t="shared" ca="1" si="104"/>
        <v>0</v>
      </c>
      <c r="EH62" s="359">
        <f t="shared" ca="1" si="121"/>
        <v>0</v>
      </c>
      <c r="EI62" s="359">
        <f t="shared" ca="1" si="58"/>
        <v>0</v>
      </c>
      <c r="EJ62" s="359">
        <f t="shared" ca="1" si="59"/>
        <v>0</v>
      </c>
      <c r="EK62" s="359">
        <f t="shared" ca="1" si="60"/>
        <v>0</v>
      </c>
      <c r="EL62" s="359">
        <f t="shared" ca="1" si="75"/>
        <v>0</v>
      </c>
    </row>
    <row r="63" spans="6:142" x14ac:dyDescent="0.35">
      <c r="F63" s="372">
        <f>IFERROR(INDEX('Inflation Rates'!$A$16:$H$138,MATCH('IRA Traditional'!$H63,'Inflation Rates'!$A$16:$A$138,0),8)/INDEX('Inflation Rates'!$A$16:$H$138,MATCH('IRA Traditional'!$H63,'Inflation Rates'!$A$16:$A$138,0)-1,8)-1,F62)</f>
        <v>2.0000000000000018E-2</v>
      </c>
      <c r="G63" s="372">
        <f>IFERROR(INDEX('Inflation Rates'!$A$16:$H$138,MATCH('IRA Traditional'!$H63,'Inflation Rates'!$A$16:$A$138,0),6)/INDEX('Inflation Rates'!$A$16:$H$138,MATCH('IRA Traditional'!$H63,'Inflation Rates'!$A$16:$A$138,0)-1,6)-1,G62)</f>
        <v>2.0999999999999908E-2</v>
      </c>
      <c r="H63" s="362">
        <v>2074</v>
      </c>
      <c r="I63" s="362">
        <f t="shared" ca="1" si="123"/>
        <v>174</v>
      </c>
      <c r="J63" s="362">
        <v>55</v>
      </c>
      <c r="K63" s="371">
        <f t="shared" ca="1" si="106"/>
        <v>0</v>
      </c>
      <c r="L63" s="359">
        <f t="shared" ca="1" si="2"/>
        <v>0</v>
      </c>
      <c r="M63" s="359">
        <f t="shared" ca="1" si="3"/>
        <v>0</v>
      </c>
      <c r="N63" s="359">
        <f t="shared" ca="1" si="4"/>
        <v>0</v>
      </c>
      <c r="O63" s="359">
        <f t="shared" ca="1" si="61"/>
        <v>0</v>
      </c>
      <c r="P63" s="359">
        <f t="shared" ca="1" si="76"/>
        <v>0</v>
      </c>
      <c r="R63" s="362">
        <f t="shared" ca="1" si="77"/>
        <v>174</v>
      </c>
      <c r="S63" s="362">
        <v>55</v>
      </c>
      <c r="T63" s="371">
        <f t="shared" ca="1" si="78"/>
        <v>0</v>
      </c>
      <c r="U63" s="359">
        <f t="shared" ca="1" si="108"/>
        <v>0</v>
      </c>
      <c r="V63" s="359">
        <f t="shared" ca="1" si="6"/>
        <v>0</v>
      </c>
      <c r="W63" s="359">
        <f t="shared" ca="1" si="7"/>
        <v>0</v>
      </c>
      <c r="X63" s="359">
        <f t="shared" ca="1" si="8"/>
        <v>0</v>
      </c>
      <c r="Y63" s="359">
        <f t="shared" ca="1" si="62"/>
        <v>0</v>
      </c>
      <c r="AA63" s="362">
        <f t="shared" ca="1" si="79"/>
        <v>174</v>
      </c>
      <c r="AB63" s="362">
        <v>55</v>
      </c>
      <c r="AC63" s="371">
        <f t="shared" ca="1" si="80"/>
        <v>0</v>
      </c>
      <c r="AD63" s="359">
        <f t="shared" ca="1" si="109"/>
        <v>0</v>
      </c>
      <c r="AE63" s="359">
        <f t="shared" ca="1" si="10"/>
        <v>0</v>
      </c>
      <c r="AF63" s="359">
        <f t="shared" ca="1" si="11"/>
        <v>0</v>
      </c>
      <c r="AG63" s="359">
        <f t="shared" ca="1" si="12"/>
        <v>0</v>
      </c>
      <c r="AH63" s="359">
        <f t="shared" ca="1" si="63"/>
        <v>0</v>
      </c>
      <c r="AJ63" s="362">
        <f t="shared" ca="1" si="81"/>
        <v>174</v>
      </c>
      <c r="AK63" s="362">
        <v>55</v>
      </c>
      <c r="AL63" s="371">
        <f t="shared" ca="1" si="82"/>
        <v>0</v>
      </c>
      <c r="AM63" s="359">
        <f t="shared" ca="1" si="110"/>
        <v>0</v>
      </c>
      <c r="AN63" s="359">
        <f t="shared" ca="1" si="14"/>
        <v>0</v>
      </c>
      <c r="AO63" s="359">
        <f t="shared" ca="1" si="15"/>
        <v>0</v>
      </c>
      <c r="AP63" s="359">
        <f t="shared" ca="1" si="16"/>
        <v>0</v>
      </c>
      <c r="AQ63" s="359">
        <f t="shared" ca="1" si="64"/>
        <v>0</v>
      </c>
      <c r="AS63" s="362">
        <f t="shared" ca="1" si="83"/>
        <v>174</v>
      </c>
      <c r="AT63" s="362">
        <v>55</v>
      </c>
      <c r="AU63" s="371">
        <f t="shared" ca="1" si="84"/>
        <v>0</v>
      </c>
      <c r="AV63" s="359">
        <f t="shared" ca="1" si="111"/>
        <v>0</v>
      </c>
      <c r="AW63" s="359">
        <f t="shared" ca="1" si="18"/>
        <v>0</v>
      </c>
      <c r="AX63" s="359">
        <f t="shared" ca="1" si="19"/>
        <v>0</v>
      </c>
      <c r="AY63" s="359">
        <f t="shared" ca="1" si="20"/>
        <v>0</v>
      </c>
      <c r="AZ63" s="359">
        <f t="shared" ca="1" si="65"/>
        <v>0</v>
      </c>
      <c r="BB63" s="362">
        <f t="shared" ca="1" si="85"/>
        <v>174</v>
      </c>
      <c r="BC63" s="362">
        <v>55</v>
      </c>
      <c r="BD63" s="371">
        <f t="shared" ca="1" si="86"/>
        <v>0</v>
      </c>
      <c r="BE63" s="359">
        <f t="shared" ca="1" si="112"/>
        <v>0</v>
      </c>
      <c r="BF63" s="359">
        <f t="shared" ca="1" si="22"/>
        <v>0</v>
      </c>
      <c r="BG63" s="359">
        <f t="shared" ca="1" si="23"/>
        <v>0</v>
      </c>
      <c r="BH63" s="359">
        <f t="shared" ca="1" si="24"/>
        <v>0</v>
      </c>
      <c r="BI63" s="359">
        <f t="shared" ca="1" si="66"/>
        <v>0</v>
      </c>
      <c r="BK63" s="362">
        <f t="shared" ca="1" si="87"/>
        <v>174</v>
      </c>
      <c r="BL63" s="362">
        <v>55</v>
      </c>
      <c r="BM63" s="371">
        <f t="shared" ca="1" si="88"/>
        <v>0</v>
      </c>
      <c r="BN63" s="359">
        <f t="shared" ca="1" si="113"/>
        <v>0</v>
      </c>
      <c r="BO63" s="359">
        <f t="shared" ca="1" si="26"/>
        <v>0</v>
      </c>
      <c r="BP63" s="359">
        <f t="shared" ca="1" si="27"/>
        <v>0</v>
      </c>
      <c r="BQ63" s="359">
        <f t="shared" ca="1" si="28"/>
        <v>0</v>
      </c>
      <c r="BR63" s="359">
        <f t="shared" ca="1" si="67"/>
        <v>0</v>
      </c>
      <c r="BT63" s="362">
        <f t="shared" ca="1" si="89"/>
        <v>174</v>
      </c>
      <c r="BU63" s="362">
        <v>55</v>
      </c>
      <c r="BV63" s="371">
        <f t="shared" ca="1" si="90"/>
        <v>0</v>
      </c>
      <c r="BW63" s="359">
        <f t="shared" ca="1" si="114"/>
        <v>0</v>
      </c>
      <c r="BX63" s="359">
        <f t="shared" ca="1" si="30"/>
        <v>0</v>
      </c>
      <c r="BY63" s="359">
        <f t="shared" ca="1" si="31"/>
        <v>0</v>
      </c>
      <c r="BZ63" s="359">
        <f t="shared" ca="1" si="32"/>
        <v>0</v>
      </c>
      <c r="CA63" s="359">
        <f t="shared" ca="1" si="68"/>
        <v>0</v>
      </c>
      <c r="CC63" s="362">
        <f t="shared" ca="1" si="91"/>
        <v>174</v>
      </c>
      <c r="CD63" s="362">
        <v>55</v>
      </c>
      <c r="CE63" s="371">
        <f t="shared" ca="1" si="92"/>
        <v>0</v>
      </c>
      <c r="CF63" s="359">
        <f t="shared" ca="1" si="115"/>
        <v>0</v>
      </c>
      <c r="CG63" s="359">
        <f t="shared" ca="1" si="34"/>
        <v>0</v>
      </c>
      <c r="CH63" s="359">
        <f t="shared" ca="1" si="35"/>
        <v>0</v>
      </c>
      <c r="CI63" s="359">
        <f t="shared" ca="1" si="36"/>
        <v>0</v>
      </c>
      <c r="CJ63" s="359">
        <f t="shared" ca="1" si="69"/>
        <v>0</v>
      </c>
      <c r="CL63" s="362">
        <f t="shared" ca="1" si="93"/>
        <v>174</v>
      </c>
      <c r="CM63" s="362">
        <v>55</v>
      </c>
      <c r="CN63" s="371">
        <f t="shared" ca="1" si="94"/>
        <v>0</v>
      </c>
      <c r="CO63" s="359">
        <f t="shared" ca="1" si="116"/>
        <v>0</v>
      </c>
      <c r="CP63" s="359">
        <f t="shared" ca="1" si="38"/>
        <v>0</v>
      </c>
      <c r="CQ63" s="359">
        <f t="shared" ca="1" si="39"/>
        <v>0</v>
      </c>
      <c r="CR63" s="359">
        <f t="shared" ca="1" si="40"/>
        <v>0</v>
      </c>
      <c r="CS63" s="359">
        <f t="shared" ca="1" si="70"/>
        <v>0</v>
      </c>
      <c r="CU63" s="362">
        <f t="shared" ca="1" si="95"/>
        <v>174</v>
      </c>
      <c r="CV63" s="362">
        <v>55</v>
      </c>
      <c r="CW63" s="371">
        <f t="shared" ca="1" si="96"/>
        <v>0</v>
      </c>
      <c r="CX63" s="359">
        <f t="shared" ca="1" si="117"/>
        <v>0</v>
      </c>
      <c r="CY63" s="359">
        <f t="shared" ca="1" si="42"/>
        <v>0</v>
      </c>
      <c r="CZ63" s="359">
        <f t="shared" ca="1" si="43"/>
        <v>0</v>
      </c>
      <c r="DA63" s="359">
        <f t="shared" ca="1" si="44"/>
        <v>0</v>
      </c>
      <c r="DB63" s="359">
        <f t="shared" ca="1" si="71"/>
        <v>0</v>
      </c>
      <c r="DD63" s="362">
        <f t="shared" ca="1" si="97"/>
        <v>174</v>
      </c>
      <c r="DE63" s="362">
        <v>55</v>
      </c>
      <c r="DF63" s="371">
        <f t="shared" ca="1" si="98"/>
        <v>0</v>
      </c>
      <c r="DG63" s="359">
        <f t="shared" ca="1" si="118"/>
        <v>0</v>
      </c>
      <c r="DH63" s="359">
        <f t="shared" ca="1" si="46"/>
        <v>0</v>
      </c>
      <c r="DI63" s="359">
        <f t="shared" ca="1" si="47"/>
        <v>0</v>
      </c>
      <c r="DJ63" s="359">
        <f t="shared" ca="1" si="48"/>
        <v>0</v>
      </c>
      <c r="DK63" s="359">
        <f t="shared" ca="1" si="72"/>
        <v>0</v>
      </c>
      <c r="DM63" s="362">
        <f t="shared" ca="1" si="99"/>
        <v>174</v>
      </c>
      <c r="DN63" s="362">
        <v>55</v>
      </c>
      <c r="DO63" s="371">
        <f t="shared" ca="1" si="100"/>
        <v>0</v>
      </c>
      <c r="DP63" s="359">
        <f t="shared" ca="1" si="119"/>
        <v>0</v>
      </c>
      <c r="DQ63" s="359">
        <f t="shared" ca="1" si="50"/>
        <v>0</v>
      </c>
      <c r="DR63" s="359">
        <f t="shared" ca="1" si="51"/>
        <v>0</v>
      </c>
      <c r="DS63" s="359">
        <f t="shared" ca="1" si="52"/>
        <v>0</v>
      </c>
      <c r="DT63" s="359">
        <f t="shared" ca="1" si="73"/>
        <v>0</v>
      </c>
      <c r="DV63" s="362">
        <f t="shared" ca="1" si="101"/>
        <v>174</v>
      </c>
      <c r="DW63" s="362">
        <v>55</v>
      </c>
      <c r="DX63" s="371">
        <f t="shared" ca="1" si="102"/>
        <v>0</v>
      </c>
      <c r="DY63" s="359">
        <f t="shared" ca="1" si="120"/>
        <v>0</v>
      </c>
      <c r="DZ63" s="359">
        <f t="shared" ca="1" si="54"/>
        <v>0</v>
      </c>
      <c r="EA63" s="359">
        <f t="shared" ca="1" si="55"/>
        <v>0</v>
      </c>
      <c r="EB63" s="359">
        <f t="shared" ca="1" si="56"/>
        <v>0</v>
      </c>
      <c r="EC63" s="359">
        <f t="shared" ca="1" si="74"/>
        <v>0</v>
      </c>
      <c r="EE63" s="362">
        <f t="shared" ca="1" si="103"/>
        <v>174</v>
      </c>
      <c r="EF63" s="362">
        <v>55</v>
      </c>
      <c r="EG63" s="371">
        <f t="shared" ca="1" si="104"/>
        <v>0</v>
      </c>
      <c r="EH63" s="359">
        <f t="shared" ca="1" si="121"/>
        <v>0</v>
      </c>
      <c r="EI63" s="359">
        <f t="shared" ca="1" si="58"/>
        <v>0</v>
      </c>
      <c r="EJ63" s="359">
        <f t="shared" ca="1" si="59"/>
        <v>0</v>
      </c>
      <c r="EK63" s="359">
        <f t="shared" ca="1" si="60"/>
        <v>0</v>
      </c>
      <c r="EL63" s="359">
        <f t="shared" ca="1" si="75"/>
        <v>0</v>
      </c>
    </row>
    <row r="64" spans="6:142" x14ac:dyDescent="0.35">
      <c r="F64" s="372">
        <f>IFERROR(INDEX('Inflation Rates'!$A$16:$H$138,MATCH('IRA Traditional'!$H64,'Inflation Rates'!$A$16:$A$138,0),8)/INDEX('Inflation Rates'!$A$16:$H$138,MATCH('IRA Traditional'!$H64,'Inflation Rates'!$A$16:$A$138,0)-1,8)-1,F63)</f>
        <v>2.0000000000000018E-2</v>
      </c>
      <c r="G64" s="372">
        <f>IFERROR(INDEX('Inflation Rates'!$A$16:$H$138,MATCH('IRA Traditional'!$H64,'Inflation Rates'!$A$16:$A$138,0),6)/INDEX('Inflation Rates'!$A$16:$H$138,MATCH('IRA Traditional'!$H64,'Inflation Rates'!$A$16:$A$138,0)-1,6)-1,G63)</f>
        <v>2.0999999999999908E-2</v>
      </c>
      <c r="H64" s="362">
        <v>2075</v>
      </c>
      <c r="I64" s="362">
        <f t="shared" ca="1" si="123"/>
        <v>175</v>
      </c>
      <c r="J64" s="362">
        <v>56</v>
      </c>
      <c r="K64" s="371">
        <f t="shared" ca="1" si="106"/>
        <v>0</v>
      </c>
      <c r="L64" s="359">
        <f t="shared" ca="1" si="2"/>
        <v>0</v>
      </c>
      <c r="M64" s="359">
        <f t="shared" ca="1" si="3"/>
        <v>0</v>
      </c>
      <c r="N64" s="359">
        <f t="shared" ca="1" si="4"/>
        <v>0</v>
      </c>
      <c r="O64" s="359">
        <f t="shared" ca="1" si="61"/>
        <v>0</v>
      </c>
      <c r="P64" s="359">
        <f t="shared" ca="1" si="76"/>
        <v>0</v>
      </c>
      <c r="R64" s="362">
        <f t="shared" ca="1" si="77"/>
        <v>175</v>
      </c>
      <c r="S64" s="362">
        <v>56</v>
      </c>
      <c r="T64" s="371">
        <f t="shared" ca="1" si="78"/>
        <v>0</v>
      </c>
      <c r="U64" s="359">
        <f t="shared" ca="1" si="108"/>
        <v>0</v>
      </c>
      <c r="V64" s="359">
        <f t="shared" ca="1" si="6"/>
        <v>0</v>
      </c>
      <c r="W64" s="359">
        <f t="shared" ca="1" si="7"/>
        <v>0</v>
      </c>
      <c r="X64" s="359">
        <f t="shared" ca="1" si="8"/>
        <v>0</v>
      </c>
      <c r="Y64" s="359">
        <f t="shared" ca="1" si="62"/>
        <v>0</v>
      </c>
      <c r="AA64" s="362">
        <f t="shared" ca="1" si="79"/>
        <v>175</v>
      </c>
      <c r="AB64" s="362">
        <v>56</v>
      </c>
      <c r="AC64" s="371">
        <f t="shared" ca="1" si="80"/>
        <v>0</v>
      </c>
      <c r="AD64" s="359">
        <f t="shared" ca="1" si="109"/>
        <v>0</v>
      </c>
      <c r="AE64" s="359">
        <f t="shared" ca="1" si="10"/>
        <v>0</v>
      </c>
      <c r="AF64" s="359">
        <f t="shared" ca="1" si="11"/>
        <v>0</v>
      </c>
      <c r="AG64" s="359">
        <f t="shared" ca="1" si="12"/>
        <v>0</v>
      </c>
      <c r="AH64" s="359">
        <f t="shared" ca="1" si="63"/>
        <v>0</v>
      </c>
      <c r="AJ64" s="362">
        <f t="shared" ca="1" si="81"/>
        <v>175</v>
      </c>
      <c r="AK64" s="362">
        <v>56</v>
      </c>
      <c r="AL64" s="371">
        <f t="shared" ca="1" si="82"/>
        <v>0</v>
      </c>
      <c r="AM64" s="359">
        <f t="shared" ca="1" si="110"/>
        <v>0</v>
      </c>
      <c r="AN64" s="359">
        <f t="shared" ca="1" si="14"/>
        <v>0</v>
      </c>
      <c r="AO64" s="359">
        <f t="shared" ca="1" si="15"/>
        <v>0</v>
      </c>
      <c r="AP64" s="359">
        <f t="shared" ca="1" si="16"/>
        <v>0</v>
      </c>
      <c r="AQ64" s="359">
        <f t="shared" ca="1" si="64"/>
        <v>0</v>
      </c>
      <c r="AS64" s="362">
        <f t="shared" ca="1" si="83"/>
        <v>175</v>
      </c>
      <c r="AT64" s="362">
        <v>56</v>
      </c>
      <c r="AU64" s="371">
        <f t="shared" ca="1" si="84"/>
        <v>0</v>
      </c>
      <c r="AV64" s="359">
        <f t="shared" ca="1" si="111"/>
        <v>0</v>
      </c>
      <c r="AW64" s="359">
        <f t="shared" ca="1" si="18"/>
        <v>0</v>
      </c>
      <c r="AX64" s="359">
        <f t="shared" ca="1" si="19"/>
        <v>0</v>
      </c>
      <c r="AY64" s="359">
        <f t="shared" ca="1" si="20"/>
        <v>0</v>
      </c>
      <c r="AZ64" s="359">
        <f t="shared" ca="1" si="65"/>
        <v>0</v>
      </c>
      <c r="BB64" s="362">
        <f t="shared" ca="1" si="85"/>
        <v>175</v>
      </c>
      <c r="BC64" s="362">
        <v>56</v>
      </c>
      <c r="BD64" s="371">
        <f t="shared" ca="1" si="86"/>
        <v>0</v>
      </c>
      <c r="BE64" s="359">
        <f t="shared" ca="1" si="112"/>
        <v>0</v>
      </c>
      <c r="BF64" s="359">
        <f t="shared" ca="1" si="22"/>
        <v>0</v>
      </c>
      <c r="BG64" s="359">
        <f t="shared" ca="1" si="23"/>
        <v>0</v>
      </c>
      <c r="BH64" s="359">
        <f t="shared" ca="1" si="24"/>
        <v>0</v>
      </c>
      <c r="BI64" s="359">
        <f t="shared" ca="1" si="66"/>
        <v>0</v>
      </c>
      <c r="BK64" s="362">
        <f t="shared" ca="1" si="87"/>
        <v>175</v>
      </c>
      <c r="BL64" s="362">
        <v>56</v>
      </c>
      <c r="BM64" s="371">
        <f t="shared" ca="1" si="88"/>
        <v>0</v>
      </c>
      <c r="BN64" s="359">
        <f t="shared" ca="1" si="113"/>
        <v>0</v>
      </c>
      <c r="BO64" s="359">
        <f t="shared" ca="1" si="26"/>
        <v>0</v>
      </c>
      <c r="BP64" s="359">
        <f t="shared" ca="1" si="27"/>
        <v>0</v>
      </c>
      <c r="BQ64" s="359">
        <f t="shared" ca="1" si="28"/>
        <v>0</v>
      </c>
      <c r="BR64" s="359">
        <f t="shared" ca="1" si="67"/>
        <v>0</v>
      </c>
      <c r="BT64" s="362">
        <f t="shared" ca="1" si="89"/>
        <v>175</v>
      </c>
      <c r="BU64" s="362">
        <v>56</v>
      </c>
      <c r="BV64" s="371">
        <f t="shared" ca="1" si="90"/>
        <v>0</v>
      </c>
      <c r="BW64" s="359">
        <f t="shared" ca="1" si="114"/>
        <v>0</v>
      </c>
      <c r="BX64" s="359">
        <f t="shared" ca="1" si="30"/>
        <v>0</v>
      </c>
      <c r="BY64" s="359">
        <f t="shared" ca="1" si="31"/>
        <v>0</v>
      </c>
      <c r="BZ64" s="359">
        <f t="shared" ca="1" si="32"/>
        <v>0</v>
      </c>
      <c r="CA64" s="359">
        <f t="shared" ca="1" si="68"/>
        <v>0</v>
      </c>
      <c r="CC64" s="362">
        <f t="shared" ca="1" si="91"/>
        <v>175</v>
      </c>
      <c r="CD64" s="362">
        <v>56</v>
      </c>
      <c r="CE64" s="371">
        <f t="shared" ca="1" si="92"/>
        <v>0</v>
      </c>
      <c r="CF64" s="359">
        <f t="shared" ca="1" si="115"/>
        <v>0</v>
      </c>
      <c r="CG64" s="359">
        <f t="shared" ca="1" si="34"/>
        <v>0</v>
      </c>
      <c r="CH64" s="359">
        <f t="shared" ca="1" si="35"/>
        <v>0</v>
      </c>
      <c r="CI64" s="359">
        <f t="shared" ca="1" si="36"/>
        <v>0</v>
      </c>
      <c r="CJ64" s="359">
        <f t="shared" ca="1" si="69"/>
        <v>0</v>
      </c>
      <c r="CL64" s="362">
        <f t="shared" ca="1" si="93"/>
        <v>175</v>
      </c>
      <c r="CM64" s="362">
        <v>56</v>
      </c>
      <c r="CN64" s="371">
        <f t="shared" ca="1" si="94"/>
        <v>0</v>
      </c>
      <c r="CO64" s="359">
        <f t="shared" ca="1" si="116"/>
        <v>0</v>
      </c>
      <c r="CP64" s="359">
        <f t="shared" ca="1" si="38"/>
        <v>0</v>
      </c>
      <c r="CQ64" s="359">
        <f t="shared" ca="1" si="39"/>
        <v>0</v>
      </c>
      <c r="CR64" s="359">
        <f t="shared" ca="1" si="40"/>
        <v>0</v>
      </c>
      <c r="CS64" s="359">
        <f t="shared" ca="1" si="70"/>
        <v>0</v>
      </c>
      <c r="CU64" s="362">
        <f t="shared" ca="1" si="95"/>
        <v>175</v>
      </c>
      <c r="CV64" s="362">
        <v>56</v>
      </c>
      <c r="CW64" s="371">
        <f t="shared" ca="1" si="96"/>
        <v>0</v>
      </c>
      <c r="CX64" s="359">
        <f t="shared" ca="1" si="117"/>
        <v>0</v>
      </c>
      <c r="CY64" s="359">
        <f t="shared" ca="1" si="42"/>
        <v>0</v>
      </c>
      <c r="CZ64" s="359">
        <f t="shared" ca="1" si="43"/>
        <v>0</v>
      </c>
      <c r="DA64" s="359">
        <f t="shared" ca="1" si="44"/>
        <v>0</v>
      </c>
      <c r="DB64" s="359">
        <f t="shared" ca="1" si="71"/>
        <v>0</v>
      </c>
      <c r="DD64" s="362">
        <f t="shared" ca="1" si="97"/>
        <v>175</v>
      </c>
      <c r="DE64" s="362">
        <v>56</v>
      </c>
      <c r="DF64" s="371">
        <f t="shared" ca="1" si="98"/>
        <v>0</v>
      </c>
      <c r="DG64" s="359">
        <f t="shared" ca="1" si="118"/>
        <v>0</v>
      </c>
      <c r="DH64" s="359">
        <f t="shared" ca="1" si="46"/>
        <v>0</v>
      </c>
      <c r="DI64" s="359">
        <f t="shared" ca="1" si="47"/>
        <v>0</v>
      </c>
      <c r="DJ64" s="359">
        <f t="shared" ca="1" si="48"/>
        <v>0</v>
      </c>
      <c r="DK64" s="359">
        <f t="shared" ca="1" si="72"/>
        <v>0</v>
      </c>
      <c r="DM64" s="362">
        <f t="shared" ca="1" si="99"/>
        <v>175</v>
      </c>
      <c r="DN64" s="362">
        <v>56</v>
      </c>
      <c r="DO64" s="371">
        <f t="shared" ca="1" si="100"/>
        <v>0</v>
      </c>
      <c r="DP64" s="359">
        <f t="shared" ca="1" si="119"/>
        <v>0</v>
      </c>
      <c r="DQ64" s="359">
        <f t="shared" ca="1" si="50"/>
        <v>0</v>
      </c>
      <c r="DR64" s="359">
        <f t="shared" ca="1" si="51"/>
        <v>0</v>
      </c>
      <c r="DS64" s="359">
        <f t="shared" ca="1" si="52"/>
        <v>0</v>
      </c>
      <c r="DT64" s="359">
        <f t="shared" ca="1" si="73"/>
        <v>0</v>
      </c>
      <c r="DV64" s="362">
        <f t="shared" ca="1" si="101"/>
        <v>175</v>
      </c>
      <c r="DW64" s="362">
        <v>56</v>
      </c>
      <c r="DX64" s="371">
        <f t="shared" ca="1" si="102"/>
        <v>0</v>
      </c>
      <c r="DY64" s="359">
        <f t="shared" ca="1" si="120"/>
        <v>0</v>
      </c>
      <c r="DZ64" s="359">
        <f t="shared" ca="1" si="54"/>
        <v>0</v>
      </c>
      <c r="EA64" s="359">
        <f t="shared" ca="1" si="55"/>
        <v>0</v>
      </c>
      <c r="EB64" s="359">
        <f t="shared" ca="1" si="56"/>
        <v>0</v>
      </c>
      <c r="EC64" s="359">
        <f t="shared" ca="1" si="74"/>
        <v>0</v>
      </c>
      <c r="EE64" s="362">
        <f t="shared" ca="1" si="103"/>
        <v>175</v>
      </c>
      <c r="EF64" s="362">
        <v>56</v>
      </c>
      <c r="EG64" s="371">
        <f t="shared" ca="1" si="104"/>
        <v>0</v>
      </c>
      <c r="EH64" s="359">
        <f t="shared" ca="1" si="121"/>
        <v>0</v>
      </c>
      <c r="EI64" s="359">
        <f t="shared" ca="1" si="58"/>
        <v>0</v>
      </c>
      <c r="EJ64" s="359">
        <f t="shared" ca="1" si="59"/>
        <v>0</v>
      </c>
      <c r="EK64" s="359">
        <f t="shared" ca="1" si="60"/>
        <v>0</v>
      </c>
      <c r="EL64" s="359">
        <f t="shared" ca="1" si="75"/>
        <v>0</v>
      </c>
    </row>
    <row r="65" spans="6:142" x14ac:dyDescent="0.35">
      <c r="F65" s="372">
        <f>IFERROR(INDEX('Inflation Rates'!$A$16:$H$138,MATCH('IRA Traditional'!$H65,'Inflation Rates'!$A$16:$A$138,0),8)/INDEX('Inflation Rates'!$A$16:$H$138,MATCH('IRA Traditional'!$H65,'Inflation Rates'!$A$16:$A$138,0)-1,8)-1,F64)</f>
        <v>2.0000000000000018E-2</v>
      </c>
      <c r="G65" s="372">
        <f>IFERROR(INDEX('Inflation Rates'!$A$16:$H$138,MATCH('IRA Traditional'!$H65,'Inflation Rates'!$A$16:$A$138,0),6)/INDEX('Inflation Rates'!$A$16:$H$138,MATCH('IRA Traditional'!$H65,'Inflation Rates'!$A$16:$A$138,0)-1,6)-1,G64)</f>
        <v>2.0999999999999908E-2</v>
      </c>
      <c r="H65" s="362">
        <v>2076</v>
      </c>
      <c r="I65" s="362">
        <f t="shared" ca="1" si="123"/>
        <v>176</v>
      </c>
      <c r="J65" s="362">
        <v>57</v>
      </c>
      <c r="K65" s="371">
        <f t="shared" ca="1" si="106"/>
        <v>0</v>
      </c>
      <c r="L65" s="359">
        <f t="shared" ca="1" si="2"/>
        <v>0</v>
      </c>
      <c r="M65" s="359">
        <f t="shared" ca="1" si="3"/>
        <v>0</v>
      </c>
      <c r="N65" s="359">
        <f t="shared" ca="1" si="4"/>
        <v>0</v>
      </c>
      <c r="O65" s="359">
        <f t="shared" ca="1" si="61"/>
        <v>0</v>
      </c>
      <c r="P65" s="359">
        <f t="shared" ca="1" si="76"/>
        <v>0</v>
      </c>
      <c r="R65" s="362">
        <f t="shared" ca="1" si="77"/>
        <v>176</v>
      </c>
      <c r="S65" s="362">
        <v>57</v>
      </c>
      <c r="T65" s="371">
        <f t="shared" ca="1" si="78"/>
        <v>0</v>
      </c>
      <c r="U65" s="359">
        <f t="shared" ca="1" si="108"/>
        <v>0</v>
      </c>
      <c r="V65" s="359">
        <f t="shared" ca="1" si="6"/>
        <v>0</v>
      </c>
      <c r="W65" s="359">
        <f t="shared" ca="1" si="7"/>
        <v>0</v>
      </c>
      <c r="X65" s="359">
        <f t="shared" ca="1" si="8"/>
        <v>0</v>
      </c>
      <c r="Y65" s="359">
        <f t="shared" ca="1" si="62"/>
        <v>0</v>
      </c>
      <c r="AA65" s="362">
        <f t="shared" ca="1" si="79"/>
        <v>176</v>
      </c>
      <c r="AB65" s="362">
        <v>57</v>
      </c>
      <c r="AC65" s="371">
        <f t="shared" ca="1" si="80"/>
        <v>0</v>
      </c>
      <c r="AD65" s="359">
        <f t="shared" ca="1" si="109"/>
        <v>0</v>
      </c>
      <c r="AE65" s="359">
        <f t="shared" ca="1" si="10"/>
        <v>0</v>
      </c>
      <c r="AF65" s="359">
        <f t="shared" ca="1" si="11"/>
        <v>0</v>
      </c>
      <c r="AG65" s="359">
        <f t="shared" ca="1" si="12"/>
        <v>0</v>
      </c>
      <c r="AH65" s="359">
        <f t="shared" ca="1" si="63"/>
        <v>0</v>
      </c>
      <c r="AJ65" s="362">
        <f t="shared" ca="1" si="81"/>
        <v>176</v>
      </c>
      <c r="AK65" s="362">
        <v>57</v>
      </c>
      <c r="AL65" s="371">
        <f t="shared" ca="1" si="82"/>
        <v>0</v>
      </c>
      <c r="AM65" s="359">
        <f t="shared" ca="1" si="110"/>
        <v>0</v>
      </c>
      <c r="AN65" s="359">
        <f t="shared" ca="1" si="14"/>
        <v>0</v>
      </c>
      <c r="AO65" s="359">
        <f t="shared" ca="1" si="15"/>
        <v>0</v>
      </c>
      <c r="AP65" s="359">
        <f t="shared" ca="1" si="16"/>
        <v>0</v>
      </c>
      <c r="AQ65" s="359">
        <f t="shared" ca="1" si="64"/>
        <v>0</v>
      </c>
      <c r="AS65" s="362">
        <f t="shared" ca="1" si="83"/>
        <v>176</v>
      </c>
      <c r="AT65" s="362">
        <v>57</v>
      </c>
      <c r="AU65" s="371">
        <f t="shared" ca="1" si="84"/>
        <v>0</v>
      </c>
      <c r="AV65" s="359">
        <f t="shared" ca="1" si="111"/>
        <v>0</v>
      </c>
      <c r="AW65" s="359">
        <f t="shared" ca="1" si="18"/>
        <v>0</v>
      </c>
      <c r="AX65" s="359">
        <f t="shared" ca="1" si="19"/>
        <v>0</v>
      </c>
      <c r="AY65" s="359">
        <f t="shared" ca="1" si="20"/>
        <v>0</v>
      </c>
      <c r="AZ65" s="359">
        <f t="shared" ca="1" si="65"/>
        <v>0</v>
      </c>
      <c r="BB65" s="362">
        <f t="shared" ca="1" si="85"/>
        <v>176</v>
      </c>
      <c r="BC65" s="362">
        <v>57</v>
      </c>
      <c r="BD65" s="371">
        <f t="shared" ca="1" si="86"/>
        <v>0</v>
      </c>
      <c r="BE65" s="359">
        <f t="shared" ca="1" si="112"/>
        <v>0</v>
      </c>
      <c r="BF65" s="359">
        <f t="shared" ca="1" si="22"/>
        <v>0</v>
      </c>
      <c r="BG65" s="359">
        <f t="shared" ca="1" si="23"/>
        <v>0</v>
      </c>
      <c r="BH65" s="359">
        <f t="shared" ca="1" si="24"/>
        <v>0</v>
      </c>
      <c r="BI65" s="359">
        <f t="shared" ca="1" si="66"/>
        <v>0</v>
      </c>
      <c r="BK65" s="362">
        <f t="shared" ca="1" si="87"/>
        <v>176</v>
      </c>
      <c r="BL65" s="362">
        <v>57</v>
      </c>
      <c r="BM65" s="371">
        <f t="shared" ca="1" si="88"/>
        <v>0</v>
      </c>
      <c r="BN65" s="359">
        <f t="shared" ca="1" si="113"/>
        <v>0</v>
      </c>
      <c r="BO65" s="359">
        <f t="shared" ca="1" si="26"/>
        <v>0</v>
      </c>
      <c r="BP65" s="359">
        <f t="shared" ca="1" si="27"/>
        <v>0</v>
      </c>
      <c r="BQ65" s="359">
        <f t="shared" ca="1" si="28"/>
        <v>0</v>
      </c>
      <c r="BR65" s="359">
        <f t="shared" ca="1" si="67"/>
        <v>0</v>
      </c>
      <c r="BT65" s="362">
        <f t="shared" ca="1" si="89"/>
        <v>176</v>
      </c>
      <c r="BU65" s="362">
        <v>57</v>
      </c>
      <c r="BV65" s="371">
        <f t="shared" ca="1" si="90"/>
        <v>0</v>
      </c>
      <c r="BW65" s="359">
        <f t="shared" ca="1" si="114"/>
        <v>0</v>
      </c>
      <c r="BX65" s="359">
        <f t="shared" ca="1" si="30"/>
        <v>0</v>
      </c>
      <c r="BY65" s="359">
        <f t="shared" ca="1" si="31"/>
        <v>0</v>
      </c>
      <c r="BZ65" s="359">
        <f t="shared" ca="1" si="32"/>
        <v>0</v>
      </c>
      <c r="CA65" s="359">
        <f t="shared" ca="1" si="68"/>
        <v>0</v>
      </c>
      <c r="CC65" s="362">
        <f t="shared" ca="1" si="91"/>
        <v>176</v>
      </c>
      <c r="CD65" s="362">
        <v>57</v>
      </c>
      <c r="CE65" s="371">
        <f t="shared" ca="1" si="92"/>
        <v>0</v>
      </c>
      <c r="CF65" s="359">
        <f t="shared" ca="1" si="115"/>
        <v>0</v>
      </c>
      <c r="CG65" s="359">
        <f t="shared" ca="1" si="34"/>
        <v>0</v>
      </c>
      <c r="CH65" s="359">
        <f t="shared" ca="1" si="35"/>
        <v>0</v>
      </c>
      <c r="CI65" s="359">
        <f t="shared" ca="1" si="36"/>
        <v>0</v>
      </c>
      <c r="CJ65" s="359">
        <f t="shared" ca="1" si="69"/>
        <v>0</v>
      </c>
      <c r="CL65" s="362">
        <f t="shared" ca="1" si="93"/>
        <v>176</v>
      </c>
      <c r="CM65" s="362">
        <v>57</v>
      </c>
      <c r="CN65" s="371">
        <f t="shared" ca="1" si="94"/>
        <v>0</v>
      </c>
      <c r="CO65" s="359">
        <f t="shared" ca="1" si="116"/>
        <v>0</v>
      </c>
      <c r="CP65" s="359">
        <f t="shared" ca="1" si="38"/>
        <v>0</v>
      </c>
      <c r="CQ65" s="359">
        <f t="shared" ca="1" si="39"/>
        <v>0</v>
      </c>
      <c r="CR65" s="359">
        <f t="shared" ca="1" si="40"/>
        <v>0</v>
      </c>
      <c r="CS65" s="359">
        <f t="shared" ca="1" si="70"/>
        <v>0</v>
      </c>
      <c r="CU65" s="362">
        <f t="shared" ca="1" si="95"/>
        <v>176</v>
      </c>
      <c r="CV65" s="362">
        <v>57</v>
      </c>
      <c r="CW65" s="371">
        <f t="shared" ca="1" si="96"/>
        <v>0</v>
      </c>
      <c r="CX65" s="359">
        <f t="shared" ca="1" si="117"/>
        <v>0</v>
      </c>
      <c r="CY65" s="359">
        <f t="shared" ca="1" si="42"/>
        <v>0</v>
      </c>
      <c r="CZ65" s="359">
        <f t="shared" ca="1" si="43"/>
        <v>0</v>
      </c>
      <c r="DA65" s="359">
        <f t="shared" ca="1" si="44"/>
        <v>0</v>
      </c>
      <c r="DB65" s="359">
        <f t="shared" ca="1" si="71"/>
        <v>0</v>
      </c>
      <c r="DD65" s="362">
        <f t="shared" ca="1" si="97"/>
        <v>176</v>
      </c>
      <c r="DE65" s="362">
        <v>57</v>
      </c>
      <c r="DF65" s="371">
        <f t="shared" ca="1" si="98"/>
        <v>0</v>
      </c>
      <c r="DG65" s="359">
        <f t="shared" ca="1" si="118"/>
        <v>0</v>
      </c>
      <c r="DH65" s="359">
        <f t="shared" ca="1" si="46"/>
        <v>0</v>
      </c>
      <c r="DI65" s="359">
        <f t="shared" ca="1" si="47"/>
        <v>0</v>
      </c>
      <c r="DJ65" s="359">
        <f t="shared" ca="1" si="48"/>
        <v>0</v>
      </c>
      <c r="DK65" s="359">
        <f t="shared" ca="1" si="72"/>
        <v>0</v>
      </c>
      <c r="DM65" s="362">
        <f t="shared" ca="1" si="99"/>
        <v>176</v>
      </c>
      <c r="DN65" s="362">
        <v>57</v>
      </c>
      <c r="DO65" s="371">
        <f t="shared" ca="1" si="100"/>
        <v>0</v>
      </c>
      <c r="DP65" s="359">
        <f t="shared" ca="1" si="119"/>
        <v>0</v>
      </c>
      <c r="DQ65" s="359">
        <f t="shared" ca="1" si="50"/>
        <v>0</v>
      </c>
      <c r="DR65" s="359">
        <f t="shared" ca="1" si="51"/>
        <v>0</v>
      </c>
      <c r="DS65" s="359">
        <f t="shared" ca="1" si="52"/>
        <v>0</v>
      </c>
      <c r="DT65" s="359">
        <f t="shared" ca="1" si="73"/>
        <v>0</v>
      </c>
      <c r="DV65" s="362">
        <f t="shared" ca="1" si="101"/>
        <v>176</v>
      </c>
      <c r="DW65" s="362">
        <v>57</v>
      </c>
      <c r="DX65" s="371">
        <f t="shared" ca="1" si="102"/>
        <v>0</v>
      </c>
      <c r="DY65" s="359">
        <f t="shared" ca="1" si="120"/>
        <v>0</v>
      </c>
      <c r="DZ65" s="359">
        <f t="shared" ca="1" si="54"/>
        <v>0</v>
      </c>
      <c r="EA65" s="359">
        <f t="shared" ca="1" si="55"/>
        <v>0</v>
      </c>
      <c r="EB65" s="359">
        <f t="shared" ca="1" si="56"/>
        <v>0</v>
      </c>
      <c r="EC65" s="359">
        <f t="shared" ca="1" si="74"/>
        <v>0</v>
      </c>
      <c r="EE65" s="362">
        <f t="shared" ca="1" si="103"/>
        <v>176</v>
      </c>
      <c r="EF65" s="362">
        <v>57</v>
      </c>
      <c r="EG65" s="371">
        <f t="shared" ca="1" si="104"/>
        <v>0</v>
      </c>
      <c r="EH65" s="359">
        <f t="shared" ca="1" si="121"/>
        <v>0</v>
      </c>
      <c r="EI65" s="359">
        <f t="shared" ca="1" si="58"/>
        <v>0</v>
      </c>
      <c r="EJ65" s="359">
        <f t="shared" ca="1" si="59"/>
        <v>0</v>
      </c>
      <c r="EK65" s="359">
        <f t="shared" ca="1" si="60"/>
        <v>0</v>
      </c>
      <c r="EL65" s="359">
        <f t="shared" ca="1" si="75"/>
        <v>0</v>
      </c>
    </row>
    <row r="66" spans="6:142" x14ac:dyDescent="0.35">
      <c r="F66" s="372">
        <f>IFERROR(INDEX('Inflation Rates'!$A$16:$H$138,MATCH('IRA Traditional'!$H66,'Inflation Rates'!$A$16:$A$138,0),8)/INDEX('Inflation Rates'!$A$16:$H$138,MATCH('IRA Traditional'!$H66,'Inflation Rates'!$A$16:$A$138,0)-1,8)-1,F65)</f>
        <v>2.0000000000000018E-2</v>
      </c>
      <c r="G66" s="372">
        <f>IFERROR(INDEX('Inflation Rates'!$A$16:$H$138,MATCH('IRA Traditional'!$H66,'Inflation Rates'!$A$16:$A$138,0),6)/INDEX('Inflation Rates'!$A$16:$H$138,MATCH('IRA Traditional'!$H66,'Inflation Rates'!$A$16:$A$138,0)-1,6)-1,G65)</f>
        <v>2.0999999999999908E-2</v>
      </c>
      <c r="H66" s="362">
        <v>2077</v>
      </c>
      <c r="I66" s="362">
        <f t="shared" ca="1" si="123"/>
        <v>177</v>
      </c>
      <c r="J66" s="362">
        <v>58</v>
      </c>
      <c r="K66" s="371">
        <f t="shared" ca="1" si="106"/>
        <v>0</v>
      </c>
      <c r="L66" s="359">
        <f t="shared" ca="1" si="2"/>
        <v>0</v>
      </c>
      <c r="M66" s="359">
        <f t="shared" ca="1" si="3"/>
        <v>0</v>
      </c>
      <c r="N66" s="359">
        <f t="shared" ca="1" si="4"/>
        <v>0</v>
      </c>
      <c r="O66" s="359">
        <f t="shared" ca="1" si="61"/>
        <v>0</v>
      </c>
      <c r="P66" s="359">
        <f t="shared" ca="1" si="76"/>
        <v>0</v>
      </c>
      <c r="R66" s="362">
        <f t="shared" ca="1" si="77"/>
        <v>177</v>
      </c>
      <c r="S66" s="362">
        <v>58</v>
      </c>
      <c r="T66" s="371">
        <f t="shared" ca="1" si="78"/>
        <v>0</v>
      </c>
      <c r="U66" s="359">
        <f t="shared" ca="1" si="108"/>
        <v>0</v>
      </c>
      <c r="V66" s="359">
        <f t="shared" ca="1" si="6"/>
        <v>0</v>
      </c>
      <c r="W66" s="359">
        <f t="shared" ca="1" si="7"/>
        <v>0</v>
      </c>
      <c r="X66" s="359">
        <f t="shared" ca="1" si="8"/>
        <v>0</v>
      </c>
      <c r="Y66" s="359">
        <f t="shared" ca="1" si="62"/>
        <v>0</v>
      </c>
      <c r="AA66" s="362">
        <f t="shared" ca="1" si="79"/>
        <v>177</v>
      </c>
      <c r="AB66" s="362">
        <v>58</v>
      </c>
      <c r="AC66" s="371">
        <f t="shared" ca="1" si="80"/>
        <v>0</v>
      </c>
      <c r="AD66" s="359">
        <f t="shared" ca="1" si="109"/>
        <v>0</v>
      </c>
      <c r="AE66" s="359">
        <f t="shared" ca="1" si="10"/>
        <v>0</v>
      </c>
      <c r="AF66" s="359">
        <f t="shared" ca="1" si="11"/>
        <v>0</v>
      </c>
      <c r="AG66" s="359">
        <f t="shared" ca="1" si="12"/>
        <v>0</v>
      </c>
      <c r="AH66" s="359">
        <f t="shared" ca="1" si="63"/>
        <v>0</v>
      </c>
      <c r="AJ66" s="362">
        <f t="shared" ca="1" si="81"/>
        <v>177</v>
      </c>
      <c r="AK66" s="362">
        <v>58</v>
      </c>
      <c r="AL66" s="371">
        <f t="shared" ca="1" si="82"/>
        <v>0</v>
      </c>
      <c r="AM66" s="359">
        <f t="shared" ca="1" si="110"/>
        <v>0</v>
      </c>
      <c r="AN66" s="359">
        <f t="shared" ca="1" si="14"/>
        <v>0</v>
      </c>
      <c r="AO66" s="359">
        <f t="shared" ca="1" si="15"/>
        <v>0</v>
      </c>
      <c r="AP66" s="359">
        <f t="shared" ca="1" si="16"/>
        <v>0</v>
      </c>
      <c r="AQ66" s="359">
        <f t="shared" ca="1" si="64"/>
        <v>0</v>
      </c>
      <c r="AS66" s="362">
        <f t="shared" ca="1" si="83"/>
        <v>177</v>
      </c>
      <c r="AT66" s="362">
        <v>58</v>
      </c>
      <c r="AU66" s="371">
        <f t="shared" ca="1" si="84"/>
        <v>0</v>
      </c>
      <c r="AV66" s="359">
        <f t="shared" ca="1" si="111"/>
        <v>0</v>
      </c>
      <c r="AW66" s="359">
        <f t="shared" ca="1" si="18"/>
        <v>0</v>
      </c>
      <c r="AX66" s="359">
        <f t="shared" ca="1" si="19"/>
        <v>0</v>
      </c>
      <c r="AY66" s="359">
        <f t="shared" ca="1" si="20"/>
        <v>0</v>
      </c>
      <c r="AZ66" s="359">
        <f t="shared" ca="1" si="65"/>
        <v>0</v>
      </c>
      <c r="BB66" s="362">
        <f t="shared" ca="1" si="85"/>
        <v>177</v>
      </c>
      <c r="BC66" s="362">
        <v>58</v>
      </c>
      <c r="BD66" s="371">
        <f t="shared" ca="1" si="86"/>
        <v>0</v>
      </c>
      <c r="BE66" s="359">
        <f t="shared" ca="1" si="112"/>
        <v>0</v>
      </c>
      <c r="BF66" s="359">
        <f t="shared" ca="1" si="22"/>
        <v>0</v>
      </c>
      <c r="BG66" s="359">
        <f t="shared" ca="1" si="23"/>
        <v>0</v>
      </c>
      <c r="BH66" s="359">
        <f t="shared" ca="1" si="24"/>
        <v>0</v>
      </c>
      <c r="BI66" s="359">
        <f t="shared" ca="1" si="66"/>
        <v>0</v>
      </c>
      <c r="BK66" s="362">
        <f t="shared" ca="1" si="87"/>
        <v>177</v>
      </c>
      <c r="BL66" s="362">
        <v>58</v>
      </c>
      <c r="BM66" s="371">
        <f t="shared" ca="1" si="88"/>
        <v>0</v>
      </c>
      <c r="BN66" s="359">
        <f t="shared" ca="1" si="113"/>
        <v>0</v>
      </c>
      <c r="BO66" s="359">
        <f t="shared" ca="1" si="26"/>
        <v>0</v>
      </c>
      <c r="BP66" s="359">
        <f t="shared" ca="1" si="27"/>
        <v>0</v>
      </c>
      <c r="BQ66" s="359">
        <f t="shared" ca="1" si="28"/>
        <v>0</v>
      </c>
      <c r="BR66" s="359">
        <f t="shared" ca="1" si="67"/>
        <v>0</v>
      </c>
      <c r="BT66" s="362">
        <f t="shared" ca="1" si="89"/>
        <v>177</v>
      </c>
      <c r="BU66" s="362">
        <v>58</v>
      </c>
      <c r="BV66" s="371">
        <f t="shared" ca="1" si="90"/>
        <v>0</v>
      </c>
      <c r="BW66" s="359">
        <f t="shared" ca="1" si="114"/>
        <v>0</v>
      </c>
      <c r="BX66" s="359">
        <f t="shared" ca="1" si="30"/>
        <v>0</v>
      </c>
      <c r="BY66" s="359">
        <f t="shared" ca="1" si="31"/>
        <v>0</v>
      </c>
      <c r="BZ66" s="359">
        <f t="shared" ca="1" si="32"/>
        <v>0</v>
      </c>
      <c r="CA66" s="359">
        <f t="shared" ca="1" si="68"/>
        <v>0</v>
      </c>
      <c r="CC66" s="362">
        <f t="shared" ca="1" si="91"/>
        <v>177</v>
      </c>
      <c r="CD66" s="362">
        <v>58</v>
      </c>
      <c r="CE66" s="371">
        <f t="shared" ca="1" si="92"/>
        <v>0</v>
      </c>
      <c r="CF66" s="359">
        <f t="shared" ca="1" si="115"/>
        <v>0</v>
      </c>
      <c r="CG66" s="359">
        <f t="shared" ca="1" si="34"/>
        <v>0</v>
      </c>
      <c r="CH66" s="359">
        <f t="shared" ca="1" si="35"/>
        <v>0</v>
      </c>
      <c r="CI66" s="359">
        <f t="shared" ca="1" si="36"/>
        <v>0</v>
      </c>
      <c r="CJ66" s="359">
        <f t="shared" ca="1" si="69"/>
        <v>0</v>
      </c>
      <c r="CL66" s="362">
        <f t="shared" ca="1" si="93"/>
        <v>177</v>
      </c>
      <c r="CM66" s="362">
        <v>58</v>
      </c>
      <c r="CN66" s="371">
        <f t="shared" ca="1" si="94"/>
        <v>0</v>
      </c>
      <c r="CO66" s="359">
        <f t="shared" ca="1" si="116"/>
        <v>0</v>
      </c>
      <c r="CP66" s="359">
        <f t="shared" ca="1" si="38"/>
        <v>0</v>
      </c>
      <c r="CQ66" s="359">
        <f t="shared" ca="1" si="39"/>
        <v>0</v>
      </c>
      <c r="CR66" s="359">
        <f t="shared" ca="1" si="40"/>
        <v>0</v>
      </c>
      <c r="CS66" s="359">
        <f t="shared" ca="1" si="70"/>
        <v>0</v>
      </c>
      <c r="CU66" s="362">
        <f t="shared" ca="1" si="95"/>
        <v>177</v>
      </c>
      <c r="CV66" s="362">
        <v>58</v>
      </c>
      <c r="CW66" s="371">
        <f t="shared" ca="1" si="96"/>
        <v>0</v>
      </c>
      <c r="CX66" s="359">
        <f t="shared" ca="1" si="117"/>
        <v>0</v>
      </c>
      <c r="CY66" s="359">
        <f t="shared" ca="1" si="42"/>
        <v>0</v>
      </c>
      <c r="CZ66" s="359">
        <f t="shared" ca="1" si="43"/>
        <v>0</v>
      </c>
      <c r="DA66" s="359">
        <f t="shared" ca="1" si="44"/>
        <v>0</v>
      </c>
      <c r="DB66" s="359">
        <f t="shared" ca="1" si="71"/>
        <v>0</v>
      </c>
      <c r="DD66" s="362">
        <f t="shared" ca="1" si="97"/>
        <v>177</v>
      </c>
      <c r="DE66" s="362">
        <v>58</v>
      </c>
      <c r="DF66" s="371">
        <f t="shared" ca="1" si="98"/>
        <v>0</v>
      </c>
      <c r="DG66" s="359">
        <f t="shared" ca="1" si="118"/>
        <v>0</v>
      </c>
      <c r="DH66" s="359">
        <f t="shared" ca="1" si="46"/>
        <v>0</v>
      </c>
      <c r="DI66" s="359">
        <f t="shared" ca="1" si="47"/>
        <v>0</v>
      </c>
      <c r="DJ66" s="359">
        <f t="shared" ca="1" si="48"/>
        <v>0</v>
      </c>
      <c r="DK66" s="359">
        <f t="shared" ca="1" si="72"/>
        <v>0</v>
      </c>
      <c r="DM66" s="362">
        <f t="shared" ca="1" si="99"/>
        <v>177</v>
      </c>
      <c r="DN66" s="362">
        <v>58</v>
      </c>
      <c r="DO66" s="371">
        <f t="shared" ca="1" si="100"/>
        <v>0</v>
      </c>
      <c r="DP66" s="359">
        <f t="shared" ca="1" si="119"/>
        <v>0</v>
      </c>
      <c r="DQ66" s="359">
        <f t="shared" ca="1" si="50"/>
        <v>0</v>
      </c>
      <c r="DR66" s="359">
        <f t="shared" ca="1" si="51"/>
        <v>0</v>
      </c>
      <c r="DS66" s="359">
        <f t="shared" ca="1" si="52"/>
        <v>0</v>
      </c>
      <c r="DT66" s="359">
        <f t="shared" ca="1" si="73"/>
        <v>0</v>
      </c>
      <c r="DV66" s="362">
        <f t="shared" ca="1" si="101"/>
        <v>177</v>
      </c>
      <c r="DW66" s="362">
        <v>58</v>
      </c>
      <c r="DX66" s="371">
        <f t="shared" ca="1" si="102"/>
        <v>0</v>
      </c>
      <c r="DY66" s="359">
        <f t="shared" ca="1" si="120"/>
        <v>0</v>
      </c>
      <c r="DZ66" s="359">
        <f t="shared" ca="1" si="54"/>
        <v>0</v>
      </c>
      <c r="EA66" s="359">
        <f t="shared" ca="1" si="55"/>
        <v>0</v>
      </c>
      <c r="EB66" s="359">
        <f t="shared" ca="1" si="56"/>
        <v>0</v>
      </c>
      <c r="EC66" s="359">
        <f t="shared" ca="1" si="74"/>
        <v>0</v>
      </c>
      <c r="EE66" s="362">
        <f t="shared" ca="1" si="103"/>
        <v>177</v>
      </c>
      <c r="EF66" s="362">
        <v>58</v>
      </c>
      <c r="EG66" s="371">
        <f t="shared" ca="1" si="104"/>
        <v>0</v>
      </c>
      <c r="EH66" s="359">
        <f t="shared" ca="1" si="121"/>
        <v>0</v>
      </c>
      <c r="EI66" s="359">
        <f t="shared" ca="1" si="58"/>
        <v>0</v>
      </c>
      <c r="EJ66" s="359">
        <f t="shared" ca="1" si="59"/>
        <v>0</v>
      </c>
      <c r="EK66" s="359">
        <f t="shared" ca="1" si="60"/>
        <v>0</v>
      </c>
      <c r="EL66" s="359">
        <f t="shared" ca="1" si="75"/>
        <v>0</v>
      </c>
    </row>
    <row r="67" spans="6:142" x14ac:dyDescent="0.35">
      <c r="F67" s="372">
        <f>IFERROR(INDEX('Inflation Rates'!$A$16:$H$138,MATCH('IRA Traditional'!$H67,'Inflation Rates'!$A$16:$A$138,0),8)/INDEX('Inflation Rates'!$A$16:$H$138,MATCH('IRA Traditional'!$H67,'Inflation Rates'!$A$16:$A$138,0)-1,8)-1,F66)</f>
        <v>2.0000000000000018E-2</v>
      </c>
      <c r="G67" s="372">
        <f>IFERROR(INDEX('Inflation Rates'!$A$16:$H$138,MATCH('IRA Traditional'!$H67,'Inflation Rates'!$A$16:$A$138,0),6)/INDEX('Inflation Rates'!$A$16:$H$138,MATCH('IRA Traditional'!$H67,'Inflation Rates'!$A$16:$A$138,0)-1,6)-1,G66)</f>
        <v>2.0999999999999908E-2</v>
      </c>
      <c r="H67" s="362">
        <v>2078</v>
      </c>
      <c r="I67" s="362">
        <f t="shared" ca="1" si="123"/>
        <v>178</v>
      </c>
      <c r="J67" s="362">
        <v>59</v>
      </c>
      <c r="K67" s="371">
        <f t="shared" ca="1" si="106"/>
        <v>0</v>
      </c>
      <c r="L67" s="359">
        <f t="shared" ca="1" si="2"/>
        <v>0</v>
      </c>
      <c r="M67" s="359">
        <f t="shared" ca="1" si="3"/>
        <v>0</v>
      </c>
      <c r="N67" s="359">
        <f t="shared" ca="1" si="4"/>
        <v>0</v>
      </c>
      <c r="O67" s="359">
        <f t="shared" ca="1" si="61"/>
        <v>0</v>
      </c>
      <c r="P67" s="359">
        <f t="shared" ca="1" si="76"/>
        <v>0</v>
      </c>
      <c r="R67" s="362">
        <f t="shared" ca="1" si="77"/>
        <v>178</v>
      </c>
      <c r="S67" s="362">
        <v>59</v>
      </c>
      <c r="T67" s="371">
        <f t="shared" ca="1" si="78"/>
        <v>0</v>
      </c>
      <c r="U67" s="359">
        <f t="shared" ca="1" si="108"/>
        <v>0</v>
      </c>
      <c r="V67" s="359">
        <f t="shared" ca="1" si="6"/>
        <v>0</v>
      </c>
      <c r="W67" s="359">
        <f t="shared" ca="1" si="7"/>
        <v>0</v>
      </c>
      <c r="X67" s="359">
        <f t="shared" ca="1" si="8"/>
        <v>0</v>
      </c>
      <c r="Y67" s="359">
        <f t="shared" ca="1" si="62"/>
        <v>0</v>
      </c>
      <c r="AA67" s="362">
        <f t="shared" ca="1" si="79"/>
        <v>178</v>
      </c>
      <c r="AB67" s="362">
        <v>59</v>
      </c>
      <c r="AC67" s="371">
        <f t="shared" ca="1" si="80"/>
        <v>0</v>
      </c>
      <c r="AD67" s="359">
        <f t="shared" ca="1" si="109"/>
        <v>0</v>
      </c>
      <c r="AE67" s="359">
        <f t="shared" ca="1" si="10"/>
        <v>0</v>
      </c>
      <c r="AF67" s="359">
        <f t="shared" ca="1" si="11"/>
        <v>0</v>
      </c>
      <c r="AG67" s="359">
        <f t="shared" ca="1" si="12"/>
        <v>0</v>
      </c>
      <c r="AH67" s="359">
        <f t="shared" ca="1" si="63"/>
        <v>0</v>
      </c>
      <c r="AJ67" s="362">
        <f t="shared" ca="1" si="81"/>
        <v>178</v>
      </c>
      <c r="AK67" s="362">
        <v>59</v>
      </c>
      <c r="AL67" s="371">
        <f t="shared" ca="1" si="82"/>
        <v>0</v>
      </c>
      <c r="AM67" s="359">
        <f t="shared" ca="1" si="110"/>
        <v>0</v>
      </c>
      <c r="AN67" s="359">
        <f t="shared" ca="1" si="14"/>
        <v>0</v>
      </c>
      <c r="AO67" s="359">
        <f t="shared" ca="1" si="15"/>
        <v>0</v>
      </c>
      <c r="AP67" s="359">
        <f t="shared" ca="1" si="16"/>
        <v>0</v>
      </c>
      <c r="AQ67" s="359">
        <f t="shared" ca="1" si="64"/>
        <v>0</v>
      </c>
      <c r="AS67" s="362">
        <f t="shared" ca="1" si="83"/>
        <v>178</v>
      </c>
      <c r="AT67" s="362">
        <v>59</v>
      </c>
      <c r="AU67" s="371">
        <f t="shared" ca="1" si="84"/>
        <v>0</v>
      </c>
      <c r="AV67" s="359">
        <f t="shared" ca="1" si="111"/>
        <v>0</v>
      </c>
      <c r="AW67" s="359">
        <f t="shared" ca="1" si="18"/>
        <v>0</v>
      </c>
      <c r="AX67" s="359">
        <f t="shared" ca="1" si="19"/>
        <v>0</v>
      </c>
      <c r="AY67" s="359">
        <f t="shared" ca="1" si="20"/>
        <v>0</v>
      </c>
      <c r="AZ67" s="359">
        <f t="shared" ca="1" si="65"/>
        <v>0</v>
      </c>
      <c r="BB67" s="362">
        <f t="shared" ca="1" si="85"/>
        <v>178</v>
      </c>
      <c r="BC67" s="362">
        <v>59</v>
      </c>
      <c r="BD67" s="371">
        <f t="shared" ca="1" si="86"/>
        <v>0</v>
      </c>
      <c r="BE67" s="359">
        <f t="shared" ca="1" si="112"/>
        <v>0</v>
      </c>
      <c r="BF67" s="359">
        <f t="shared" ca="1" si="22"/>
        <v>0</v>
      </c>
      <c r="BG67" s="359">
        <f t="shared" ca="1" si="23"/>
        <v>0</v>
      </c>
      <c r="BH67" s="359">
        <f t="shared" ca="1" si="24"/>
        <v>0</v>
      </c>
      <c r="BI67" s="359">
        <f t="shared" ca="1" si="66"/>
        <v>0</v>
      </c>
      <c r="BK67" s="362">
        <f t="shared" ca="1" si="87"/>
        <v>178</v>
      </c>
      <c r="BL67" s="362">
        <v>59</v>
      </c>
      <c r="BM67" s="371">
        <f t="shared" ca="1" si="88"/>
        <v>0</v>
      </c>
      <c r="BN67" s="359">
        <f t="shared" ca="1" si="113"/>
        <v>0</v>
      </c>
      <c r="BO67" s="359">
        <f t="shared" ca="1" si="26"/>
        <v>0</v>
      </c>
      <c r="BP67" s="359">
        <f t="shared" ca="1" si="27"/>
        <v>0</v>
      </c>
      <c r="BQ67" s="359">
        <f t="shared" ca="1" si="28"/>
        <v>0</v>
      </c>
      <c r="BR67" s="359">
        <f t="shared" ca="1" si="67"/>
        <v>0</v>
      </c>
      <c r="BT67" s="362">
        <f t="shared" ca="1" si="89"/>
        <v>178</v>
      </c>
      <c r="BU67" s="362">
        <v>59</v>
      </c>
      <c r="BV67" s="371">
        <f t="shared" ca="1" si="90"/>
        <v>0</v>
      </c>
      <c r="BW67" s="359">
        <f t="shared" ca="1" si="114"/>
        <v>0</v>
      </c>
      <c r="BX67" s="359">
        <f t="shared" ca="1" si="30"/>
        <v>0</v>
      </c>
      <c r="BY67" s="359">
        <f t="shared" ca="1" si="31"/>
        <v>0</v>
      </c>
      <c r="BZ67" s="359">
        <f t="shared" ca="1" si="32"/>
        <v>0</v>
      </c>
      <c r="CA67" s="359">
        <f t="shared" ca="1" si="68"/>
        <v>0</v>
      </c>
      <c r="CC67" s="362">
        <f t="shared" ca="1" si="91"/>
        <v>178</v>
      </c>
      <c r="CD67" s="362">
        <v>59</v>
      </c>
      <c r="CE67" s="371">
        <f t="shared" ca="1" si="92"/>
        <v>0</v>
      </c>
      <c r="CF67" s="359">
        <f t="shared" ca="1" si="115"/>
        <v>0</v>
      </c>
      <c r="CG67" s="359">
        <f t="shared" ca="1" si="34"/>
        <v>0</v>
      </c>
      <c r="CH67" s="359">
        <f t="shared" ca="1" si="35"/>
        <v>0</v>
      </c>
      <c r="CI67" s="359">
        <f t="shared" ca="1" si="36"/>
        <v>0</v>
      </c>
      <c r="CJ67" s="359">
        <f t="shared" ca="1" si="69"/>
        <v>0</v>
      </c>
      <c r="CL67" s="362">
        <f t="shared" ca="1" si="93"/>
        <v>178</v>
      </c>
      <c r="CM67" s="362">
        <v>59</v>
      </c>
      <c r="CN67" s="371">
        <f t="shared" ca="1" si="94"/>
        <v>0</v>
      </c>
      <c r="CO67" s="359">
        <f t="shared" ca="1" si="116"/>
        <v>0</v>
      </c>
      <c r="CP67" s="359">
        <f t="shared" ca="1" si="38"/>
        <v>0</v>
      </c>
      <c r="CQ67" s="359">
        <f t="shared" ca="1" si="39"/>
        <v>0</v>
      </c>
      <c r="CR67" s="359">
        <f t="shared" ca="1" si="40"/>
        <v>0</v>
      </c>
      <c r="CS67" s="359">
        <f t="shared" ca="1" si="70"/>
        <v>0</v>
      </c>
      <c r="CU67" s="362">
        <f t="shared" ca="1" si="95"/>
        <v>178</v>
      </c>
      <c r="CV67" s="362">
        <v>59</v>
      </c>
      <c r="CW67" s="371">
        <f t="shared" ca="1" si="96"/>
        <v>0</v>
      </c>
      <c r="CX67" s="359">
        <f t="shared" ca="1" si="117"/>
        <v>0</v>
      </c>
      <c r="CY67" s="359">
        <f t="shared" ca="1" si="42"/>
        <v>0</v>
      </c>
      <c r="CZ67" s="359">
        <f t="shared" ca="1" si="43"/>
        <v>0</v>
      </c>
      <c r="DA67" s="359">
        <f t="shared" ca="1" si="44"/>
        <v>0</v>
      </c>
      <c r="DB67" s="359">
        <f t="shared" ca="1" si="71"/>
        <v>0</v>
      </c>
      <c r="DD67" s="362">
        <f t="shared" ca="1" si="97"/>
        <v>178</v>
      </c>
      <c r="DE67" s="362">
        <v>59</v>
      </c>
      <c r="DF67" s="371">
        <f t="shared" ca="1" si="98"/>
        <v>0</v>
      </c>
      <c r="DG67" s="359">
        <f t="shared" ca="1" si="118"/>
        <v>0</v>
      </c>
      <c r="DH67" s="359">
        <f t="shared" ca="1" si="46"/>
        <v>0</v>
      </c>
      <c r="DI67" s="359">
        <f t="shared" ca="1" si="47"/>
        <v>0</v>
      </c>
      <c r="DJ67" s="359">
        <f t="shared" ca="1" si="48"/>
        <v>0</v>
      </c>
      <c r="DK67" s="359">
        <f t="shared" ca="1" si="72"/>
        <v>0</v>
      </c>
      <c r="DM67" s="362">
        <f t="shared" ca="1" si="99"/>
        <v>178</v>
      </c>
      <c r="DN67" s="362">
        <v>59</v>
      </c>
      <c r="DO67" s="371">
        <f t="shared" ca="1" si="100"/>
        <v>0</v>
      </c>
      <c r="DP67" s="359">
        <f t="shared" ca="1" si="119"/>
        <v>0</v>
      </c>
      <c r="DQ67" s="359">
        <f t="shared" ca="1" si="50"/>
        <v>0</v>
      </c>
      <c r="DR67" s="359">
        <f t="shared" ca="1" si="51"/>
        <v>0</v>
      </c>
      <c r="DS67" s="359">
        <f t="shared" ca="1" si="52"/>
        <v>0</v>
      </c>
      <c r="DT67" s="359">
        <f t="shared" ca="1" si="73"/>
        <v>0</v>
      </c>
      <c r="DV67" s="362">
        <f t="shared" ca="1" si="101"/>
        <v>178</v>
      </c>
      <c r="DW67" s="362">
        <v>59</v>
      </c>
      <c r="DX67" s="371">
        <f t="shared" ca="1" si="102"/>
        <v>0</v>
      </c>
      <c r="DY67" s="359">
        <f t="shared" ca="1" si="120"/>
        <v>0</v>
      </c>
      <c r="DZ67" s="359">
        <f t="shared" ca="1" si="54"/>
        <v>0</v>
      </c>
      <c r="EA67" s="359">
        <f t="shared" ca="1" si="55"/>
        <v>0</v>
      </c>
      <c r="EB67" s="359">
        <f t="shared" ca="1" si="56"/>
        <v>0</v>
      </c>
      <c r="EC67" s="359">
        <f t="shared" ca="1" si="74"/>
        <v>0</v>
      </c>
      <c r="EE67" s="362">
        <f t="shared" ca="1" si="103"/>
        <v>178</v>
      </c>
      <c r="EF67" s="362">
        <v>59</v>
      </c>
      <c r="EG67" s="371">
        <f t="shared" ca="1" si="104"/>
        <v>0</v>
      </c>
      <c r="EH67" s="359">
        <f t="shared" ca="1" si="121"/>
        <v>0</v>
      </c>
      <c r="EI67" s="359">
        <f t="shared" ca="1" si="58"/>
        <v>0</v>
      </c>
      <c r="EJ67" s="359">
        <f t="shared" ca="1" si="59"/>
        <v>0</v>
      </c>
      <c r="EK67" s="359">
        <f t="shared" ca="1" si="60"/>
        <v>0</v>
      </c>
      <c r="EL67" s="359">
        <f t="shared" ca="1" si="75"/>
        <v>0</v>
      </c>
    </row>
    <row r="68" spans="6:142" x14ac:dyDescent="0.35">
      <c r="F68" s="372">
        <f>IFERROR(INDEX('Inflation Rates'!$A$16:$H$138,MATCH('IRA Traditional'!$H68,'Inflation Rates'!$A$16:$A$138,0),8)/INDEX('Inflation Rates'!$A$16:$H$138,MATCH('IRA Traditional'!$H68,'Inflation Rates'!$A$16:$A$138,0)-1,8)-1,F67)</f>
        <v>2.0000000000000018E-2</v>
      </c>
      <c r="G68" s="372">
        <f>IFERROR(INDEX('Inflation Rates'!$A$16:$H$138,MATCH('IRA Traditional'!$H68,'Inflation Rates'!$A$16:$A$138,0),6)/INDEX('Inflation Rates'!$A$16:$H$138,MATCH('IRA Traditional'!$H68,'Inflation Rates'!$A$16:$A$138,0)-1,6)-1,G67)</f>
        <v>2.0999999999999908E-2</v>
      </c>
      <c r="H68" s="362">
        <v>2079</v>
      </c>
      <c r="I68" s="362">
        <f t="shared" ca="1" si="123"/>
        <v>179</v>
      </c>
      <c r="J68" s="362">
        <v>60</v>
      </c>
      <c r="K68" s="371">
        <f t="shared" ca="1" si="106"/>
        <v>0</v>
      </c>
      <c r="L68" s="359">
        <f t="shared" ca="1" si="2"/>
        <v>0</v>
      </c>
      <c r="M68" s="359">
        <f t="shared" ca="1" si="3"/>
        <v>0</v>
      </c>
      <c r="N68" s="359">
        <f t="shared" ca="1" si="4"/>
        <v>0</v>
      </c>
      <c r="O68" s="359">
        <f t="shared" ca="1" si="61"/>
        <v>0</v>
      </c>
      <c r="P68" s="359">
        <f t="shared" ca="1" si="76"/>
        <v>0</v>
      </c>
      <c r="R68" s="362">
        <f t="shared" ca="1" si="77"/>
        <v>179</v>
      </c>
      <c r="S68" s="362">
        <v>60</v>
      </c>
      <c r="T68" s="371">
        <f t="shared" ca="1" si="78"/>
        <v>0</v>
      </c>
      <c r="U68" s="359">
        <f t="shared" ca="1" si="108"/>
        <v>0</v>
      </c>
      <c r="V68" s="359">
        <f t="shared" ca="1" si="6"/>
        <v>0</v>
      </c>
      <c r="W68" s="359">
        <f t="shared" ca="1" si="7"/>
        <v>0</v>
      </c>
      <c r="X68" s="359">
        <f t="shared" ca="1" si="8"/>
        <v>0</v>
      </c>
      <c r="Y68" s="359">
        <f t="shared" ca="1" si="62"/>
        <v>0</v>
      </c>
      <c r="AA68" s="362">
        <f t="shared" ca="1" si="79"/>
        <v>179</v>
      </c>
      <c r="AB68" s="362">
        <v>60</v>
      </c>
      <c r="AC68" s="371">
        <f t="shared" ca="1" si="80"/>
        <v>0</v>
      </c>
      <c r="AD68" s="359">
        <f t="shared" ca="1" si="109"/>
        <v>0</v>
      </c>
      <c r="AE68" s="359">
        <f t="shared" ca="1" si="10"/>
        <v>0</v>
      </c>
      <c r="AF68" s="359">
        <f t="shared" ca="1" si="11"/>
        <v>0</v>
      </c>
      <c r="AG68" s="359">
        <f t="shared" ca="1" si="12"/>
        <v>0</v>
      </c>
      <c r="AH68" s="359">
        <f t="shared" ca="1" si="63"/>
        <v>0</v>
      </c>
      <c r="AJ68" s="362">
        <f t="shared" ca="1" si="81"/>
        <v>179</v>
      </c>
      <c r="AK68" s="362">
        <v>60</v>
      </c>
      <c r="AL68" s="371">
        <f t="shared" ca="1" si="82"/>
        <v>0</v>
      </c>
      <c r="AM68" s="359">
        <f t="shared" ca="1" si="110"/>
        <v>0</v>
      </c>
      <c r="AN68" s="359">
        <f t="shared" ca="1" si="14"/>
        <v>0</v>
      </c>
      <c r="AO68" s="359">
        <f t="shared" ca="1" si="15"/>
        <v>0</v>
      </c>
      <c r="AP68" s="359">
        <f t="shared" ca="1" si="16"/>
        <v>0</v>
      </c>
      <c r="AQ68" s="359">
        <f t="shared" ca="1" si="64"/>
        <v>0</v>
      </c>
      <c r="AS68" s="362">
        <f t="shared" ca="1" si="83"/>
        <v>179</v>
      </c>
      <c r="AT68" s="362">
        <v>60</v>
      </c>
      <c r="AU68" s="371">
        <f t="shared" ca="1" si="84"/>
        <v>0</v>
      </c>
      <c r="AV68" s="359">
        <f t="shared" ca="1" si="111"/>
        <v>0</v>
      </c>
      <c r="AW68" s="359">
        <f t="shared" ca="1" si="18"/>
        <v>0</v>
      </c>
      <c r="AX68" s="359">
        <f t="shared" ca="1" si="19"/>
        <v>0</v>
      </c>
      <c r="AY68" s="359">
        <f t="shared" ca="1" si="20"/>
        <v>0</v>
      </c>
      <c r="AZ68" s="359">
        <f t="shared" ca="1" si="65"/>
        <v>0</v>
      </c>
      <c r="BB68" s="362">
        <f t="shared" ca="1" si="85"/>
        <v>179</v>
      </c>
      <c r="BC68" s="362">
        <v>60</v>
      </c>
      <c r="BD68" s="371">
        <f t="shared" ca="1" si="86"/>
        <v>0</v>
      </c>
      <c r="BE68" s="359">
        <f t="shared" ca="1" si="112"/>
        <v>0</v>
      </c>
      <c r="BF68" s="359">
        <f t="shared" ca="1" si="22"/>
        <v>0</v>
      </c>
      <c r="BG68" s="359">
        <f t="shared" ca="1" si="23"/>
        <v>0</v>
      </c>
      <c r="BH68" s="359">
        <f t="shared" ca="1" si="24"/>
        <v>0</v>
      </c>
      <c r="BI68" s="359">
        <f t="shared" ca="1" si="66"/>
        <v>0</v>
      </c>
      <c r="BK68" s="362">
        <f t="shared" ca="1" si="87"/>
        <v>179</v>
      </c>
      <c r="BL68" s="362">
        <v>60</v>
      </c>
      <c r="BM68" s="371">
        <f t="shared" ca="1" si="88"/>
        <v>0</v>
      </c>
      <c r="BN68" s="359">
        <f t="shared" ca="1" si="113"/>
        <v>0</v>
      </c>
      <c r="BO68" s="359">
        <f t="shared" ca="1" si="26"/>
        <v>0</v>
      </c>
      <c r="BP68" s="359">
        <f t="shared" ca="1" si="27"/>
        <v>0</v>
      </c>
      <c r="BQ68" s="359">
        <f t="shared" ca="1" si="28"/>
        <v>0</v>
      </c>
      <c r="BR68" s="359">
        <f t="shared" ca="1" si="67"/>
        <v>0</v>
      </c>
      <c r="BT68" s="362">
        <f t="shared" ca="1" si="89"/>
        <v>179</v>
      </c>
      <c r="BU68" s="362">
        <v>60</v>
      </c>
      <c r="BV68" s="371">
        <f t="shared" ca="1" si="90"/>
        <v>0</v>
      </c>
      <c r="BW68" s="359">
        <f t="shared" ca="1" si="114"/>
        <v>0</v>
      </c>
      <c r="BX68" s="359">
        <f t="shared" ca="1" si="30"/>
        <v>0</v>
      </c>
      <c r="BY68" s="359">
        <f t="shared" ca="1" si="31"/>
        <v>0</v>
      </c>
      <c r="BZ68" s="359">
        <f t="shared" ca="1" si="32"/>
        <v>0</v>
      </c>
      <c r="CA68" s="359">
        <f t="shared" ca="1" si="68"/>
        <v>0</v>
      </c>
      <c r="CC68" s="362">
        <f t="shared" ca="1" si="91"/>
        <v>179</v>
      </c>
      <c r="CD68" s="362">
        <v>60</v>
      </c>
      <c r="CE68" s="371">
        <f t="shared" ca="1" si="92"/>
        <v>0</v>
      </c>
      <c r="CF68" s="359">
        <f t="shared" ca="1" si="115"/>
        <v>0</v>
      </c>
      <c r="CG68" s="359">
        <f t="shared" ca="1" si="34"/>
        <v>0</v>
      </c>
      <c r="CH68" s="359">
        <f t="shared" ca="1" si="35"/>
        <v>0</v>
      </c>
      <c r="CI68" s="359">
        <f t="shared" ca="1" si="36"/>
        <v>0</v>
      </c>
      <c r="CJ68" s="359">
        <f t="shared" ca="1" si="69"/>
        <v>0</v>
      </c>
      <c r="CL68" s="362">
        <f t="shared" ca="1" si="93"/>
        <v>179</v>
      </c>
      <c r="CM68" s="362">
        <v>60</v>
      </c>
      <c r="CN68" s="371">
        <f t="shared" ca="1" si="94"/>
        <v>0</v>
      </c>
      <c r="CO68" s="359">
        <f t="shared" ca="1" si="116"/>
        <v>0</v>
      </c>
      <c r="CP68" s="359">
        <f t="shared" ca="1" si="38"/>
        <v>0</v>
      </c>
      <c r="CQ68" s="359">
        <f t="shared" ca="1" si="39"/>
        <v>0</v>
      </c>
      <c r="CR68" s="359">
        <f t="shared" ca="1" si="40"/>
        <v>0</v>
      </c>
      <c r="CS68" s="359">
        <f t="shared" ca="1" si="70"/>
        <v>0</v>
      </c>
      <c r="CU68" s="362">
        <f t="shared" ca="1" si="95"/>
        <v>179</v>
      </c>
      <c r="CV68" s="362">
        <v>60</v>
      </c>
      <c r="CW68" s="371">
        <f t="shared" ca="1" si="96"/>
        <v>0</v>
      </c>
      <c r="CX68" s="359">
        <f t="shared" ca="1" si="117"/>
        <v>0</v>
      </c>
      <c r="CY68" s="359">
        <f t="shared" ca="1" si="42"/>
        <v>0</v>
      </c>
      <c r="CZ68" s="359">
        <f t="shared" ca="1" si="43"/>
        <v>0</v>
      </c>
      <c r="DA68" s="359">
        <f t="shared" ca="1" si="44"/>
        <v>0</v>
      </c>
      <c r="DB68" s="359">
        <f t="shared" ca="1" si="71"/>
        <v>0</v>
      </c>
      <c r="DD68" s="362">
        <f t="shared" ca="1" si="97"/>
        <v>179</v>
      </c>
      <c r="DE68" s="362">
        <v>60</v>
      </c>
      <c r="DF68" s="371">
        <f t="shared" ca="1" si="98"/>
        <v>0</v>
      </c>
      <c r="DG68" s="359">
        <f t="shared" ca="1" si="118"/>
        <v>0</v>
      </c>
      <c r="DH68" s="359">
        <f t="shared" ca="1" si="46"/>
        <v>0</v>
      </c>
      <c r="DI68" s="359">
        <f t="shared" ca="1" si="47"/>
        <v>0</v>
      </c>
      <c r="DJ68" s="359">
        <f t="shared" ca="1" si="48"/>
        <v>0</v>
      </c>
      <c r="DK68" s="359">
        <f t="shared" ca="1" si="72"/>
        <v>0</v>
      </c>
      <c r="DM68" s="362">
        <f t="shared" ca="1" si="99"/>
        <v>179</v>
      </c>
      <c r="DN68" s="362">
        <v>60</v>
      </c>
      <c r="DO68" s="371">
        <f t="shared" ca="1" si="100"/>
        <v>0</v>
      </c>
      <c r="DP68" s="359">
        <f t="shared" ca="1" si="119"/>
        <v>0</v>
      </c>
      <c r="DQ68" s="359">
        <f t="shared" ca="1" si="50"/>
        <v>0</v>
      </c>
      <c r="DR68" s="359">
        <f t="shared" ca="1" si="51"/>
        <v>0</v>
      </c>
      <c r="DS68" s="359">
        <f t="shared" ca="1" si="52"/>
        <v>0</v>
      </c>
      <c r="DT68" s="359">
        <f t="shared" ca="1" si="73"/>
        <v>0</v>
      </c>
      <c r="DV68" s="362">
        <f t="shared" ca="1" si="101"/>
        <v>179</v>
      </c>
      <c r="DW68" s="362">
        <v>60</v>
      </c>
      <c r="DX68" s="371">
        <f t="shared" ca="1" si="102"/>
        <v>0</v>
      </c>
      <c r="DY68" s="359">
        <f t="shared" ca="1" si="120"/>
        <v>0</v>
      </c>
      <c r="DZ68" s="359">
        <f t="shared" ca="1" si="54"/>
        <v>0</v>
      </c>
      <c r="EA68" s="359">
        <f t="shared" ca="1" si="55"/>
        <v>0</v>
      </c>
      <c r="EB68" s="359">
        <f t="shared" ca="1" si="56"/>
        <v>0</v>
      </c>
      <c r="EC68" s="359">
        <f t="shared" ca="1" si="74"/>
        <v>0</v>
      </c>
      <c r="EE68" s="362">
        <f t="shared" ca="1" si="103"/>
        <v>179</v>
      </c>
      <c r="EF68" s="362">
        <v>60</v>
      </c>
      <c r="EG68" s="371">
        <f t="shared" ca="1" si="104"/>
        <v>0</v>
      </c>
      <c r="EH68" s="359">
        <f t="shared" ca="1" si="121"/>
        <v>0</v>
      </c>
      <c r="EI68" s="359">
        <f t="shared" ca="1" si="58"/>
        <v>0</v>
      </c>
      <c r="EJ68" s="359">
        <f t="shared" ca="1" si="59"/>
        <v>0</v>
      </c>
      <c r="EK68" s="359">
        <f t="shared" ca="1" si="60"/>
        <v>0</v>
      </c>
      <c r="EL68" s="359">
        <f t="shared" ca="1" si="75"/>
        <v>0</v>
      </c>
    </row>
    <row r="69" spans="6:142" x14ac:dyDescent="0.35">
      <c r="F69" s="372">
        <f>IFERROR(INDEX('Inflation Rates'!$A$16:$H$138,MATCH('IRA Traditional'!$H69,'Inflation Rates'!$A$16:$A$138,0),8)/INDEX('Inflation Rates'!$A$16:$H$138,MATCH('IRA Traditional'!$H69,'Inflation Rates'!$A$16:$A$138,0)-1,8)-1,F68)</f>
        <v>2.0000000000000018E-2</v>
      </c>
      <c r="G69" s="372">
        <f>IFERROR(INDEX('Inflation Rates'!$A$16:$H$138,MATCH('IRA Traditional'!$H69,'Inflation Rates'!$A$16:$A$138,0),6)/INDEX('Inflation Rates'!$A$16:$H$138,MATCH('IRA Traditional'!$H69,'Inflation Rates'!$A$16:$A$138,0)-1,6)-1,G68)</f>
        <v>2.0999999999999908E-2</v>
      </c>
      <c r="H69" s="362">
        <v>2080</v>
      </c>
      <c r="I69" s="362">
        <f t="shared" ca="1" si="123"/>
        <v>180</v>
      </c>
      <c r="J69" s="362">
        <v>61</v>
      </c>
      <c r="K69" s="371">
        <f t="shared" ca="1" si="106"/>
        <v>0</v>
      </c>
      <c r="L69" s="359">
        <f t="shared" ca="1" si="2"/>
        <v>0</v>
      </c>
      <c r="M69" s="359">
        <f t="shared" ca="1" si="3"/>
        <v>0</v>
      </c>
      <c r="N69" s="359">
        <f t="shared" ca="1" si="4"/>
        <v>0</v>
      </c>
      <c r="O69" s="359">
        <f t="shared" ca="1" si="61"/>
        <v>0</v>
      </c>
      <c r="P69" s="359">
        <f t="shared" ca="1" si="76"/>
        <v>0</v>
      </c>
      <c r="R69" s="362">
        <f t="shared" ca="1" si="77"/>
        <v>180</v>
      </c>
      <c r="S69" s="362">
        <v>61</v>
      </c>
      <c r="T69" s="371">
        <f t="shared" ca="1" si="78"/>
        <v>0</v>
      </c>
      <c r="U69" s="359">
        <f t="shared" ca="1" si="108"/>
        <v>0</v>
      </c>
      <c r="V69" s="359">
        <f t="shared" ca="1" si="6"/>
        <v>0</v>
      </c>
      <c r="W69" s="359">
        <f t="shared" ca="1" si="7"/>
        <v>0</v>
      </c>
      <c r="X69" s="359">
        <f t="shared" ca="1" si="8"/>
        <v>0</v>
      </c>
      <c r="Y69" s="359">
        <f t="shared" ca="1" si="62"/>
        <v>0</v>
      </c>
      <c r="AA69" s="362">
        <f t="shared" ca="1" si="79"/>
        <v>180</v>
      </c>
      <c r="AB69" s="362">
        <v>61</v>
      </c>
      <c r="AC69" s="371">
        <f t="shared" ca="1" si="80"/>
        <v>0</v>
      </c>
      <c r="AD69" s="359">
        <f t="shared" ca="1" si="109"/>
        <v>0</v>
      </c>
      <c r="AE69" s="359">
        <f t="shared" ca="1" si="10"/>
        <v>0</v>
      </c>
      <c r="AF69" s="359">
        <f t="shared" ca="1" si="11"/>
        <v>0</v>
      </c>
      <c r="AG69" s="359">
        <f t="shared" ca="1" si="12"/>
        <v>0</v>
      </c>
      <c r="AH69" s="359">
        <f t="shared" ca="1" si="63"/>
        <v>0</v>
      </c>
      <c r="AJ69" s="362">
        <f t="shared" ca="1" si="81"/>
        <v>180</v>
      </c>
      <c r="AK69" s="362">
        <v>61</v>
      </c>
      <c r="AL69" s="371">
        <f t="shared" ca="1" si="82"/>
        <v>0</v>
      </c>
      <c r="AM69" s="359">
        <f t="shared" ca="1" si="110"/>
        <v>0</v>
      </c>
      <c r="AN69" s="359">
        <f t="shared" ca="1" si="14"/>
        <v>0</v>
      </c>
      <c r="AO69" s="359">
        <f t="shared" ca="1" si="15"/>
        <v>0</v>
      </c>
      <c r="AP69" s="359">
        <f t="shared" ca="1" si="16"/>
        <v>0</v>
      </c>
      <c r="AQ69" s="359">
        <f t="shared" ca="1" si="64"/>
        <v>0</v>
      </c>
      <c r="AS69" s="362">
        <f t="shared" ca="1" si="83"/>
        <v>180</v>
      </c>
      <c r="AT69" s="362">
        <v>61</v>
      </c>
      <c r="AU69" s="371">
        <f t="shared" ca="1" si="84"/>
        <v>0</v>
      </c>
      <c r="AV69" s="359">
        <f t="shared" ca="1" si="111"/>
        <v>0</v>
      </c>
      <c r="AW69" s="359">
        <f t="shared" ca="1" si="18"/>
        <v>0</v>
      </c>
      <c r="AX69" s="359">
        <f t="shared" ca="1" si="19"/>
        <v>0</v>
      </c>
      <c r="AY69" s="359">
        <f t="shared" ca="1" si="20"/>
        <v>0</v>
      </c>
      <c r="AZ69" s="359">
        <f t="shared" ca="1" si="65"/>
        <v>0</v>
      </c>
      <c r="BB69" s="362">
        <f t="shared" ca="1" si="85"/>
        <v>180</v>
      </c>
      <c r="BC69" s="362">
        <v>61</v>
      </c>
      <c r="BD69" s="371">
        <f t="shared" ca="1" si="86"/>
        <v>0</v>
      </c>
      <c r="BE69" s="359">
        <f t="shared" ca="1" si="112"/>
        <v>0</v>
      </c>
      <c r="BF69" s="359">
        <f t="shared" ca="1" si="22"/>
        <v>0</v>
      </c>
      <c r="BG69" s="359">
        <f t="shared" ca="1" si="23"/>
        <v>0</v>
      </c>
      <c r="BH69" s="359">
        <f t="shared" ca="1" si="24"/>
        <v>0</v>
      </c>
      <c r="BI69" s="359">
        <f t="shared" ca="1" si="66"/>
        <v>0</v>
      </c>
      <c r="BK69" s="362">
        <f t="shared" ca="1" si="87"/>
        <v>180</v>
      </c>
      <c r="BL69" s="362">
        <v>61</v>
      </c>
      <c r="BM69" s="371">
        <f t="shared" ca="1" si="88"/>
        <v>0</v>
      </c>
      <c r="BN69" s="359">
        <f t="shared" ca="1" si="113"/>
        <v>0</v>
      </c>
      <c r="BO69" s="359">
        <f t="shared" ca="1" si="26"/>
        <v>0</v>
      </c>
      <c r="BP69" s="359">
        <f t="shared" ca="1" si="27"/>
        <v>0</v>
      </c>
      <c r="BQ69" s="359">
        <f t="shared" ca="1" si="28"/>
        <v>0</v>
      </c>
      <c r="BR69" s="359">
        <f t="shared" ca="1" si="67"/>
        <v>0</v>
      </c>
      <c r="BT69" s="362">
        <f t="shared" ca="1" si="89"/>
        <v>180</v>
      </c>
      <c r="BU69" s="362">
        <v>61</v>
      </c>
      <c r="BV69" s="371">
        <f t="shared" ca="1" si="90"/>
        <v>0</v>
      </c>
      <c r="BW69" s="359">
        <f t="shared" ca="1" si="114"/>
        <v>0</v>
      </c>
      <c r="BX69" s="359">
        <f t="shared" ca="1" si="30"/>
        <v>0</v>
      </c>
      <c r="BY69" s="359">
        <f t="shared" ca="1" si="31"/>
        <v>0</v>
      </c>
      <c r="BZ69" s="359">
        <f t="shared" ca="1" si="32"/>
        <v>0</v>
      </c>
      <c r="CA69" s="359">
        <f t="shared" ca="1" si="68"/>
        <v>0</v>
      </c>
      <c r="CC69" s="362">
        <f t="shared" ca="1" si="91"/>
        <v>180</v>
      </c>
      <c r="CD69" s="362">
        <v>61</v>
      </c>
      <c r="CE69" s="371">
        <f t="shared" ca="1" si="92"/>
        <v>0</v>
      </c>
      <c r="CF69" s="359">
        <f t="shared" ca="1" si="115"/>
        <v>0</v>
      </c>
      <c r="CG69" s="359">
        <f t="shared" ca="1" si="34"/>
        <v>0</v>
      </c>
      <c r="CH69" s="359">
        <f t="shared" ca="1" si="35"/>
        <v>0</v>
      </c>
      <c r="CI69" s="359">
        <f t="shared" ca="1" si="36"/>
        <v>0</v>
      </c>
      <c r="CJ69" s="359">
        <f t="shared" ca="1" si="69"/>
        <v>0</v>
      </c>
      <c r="CL69" s="362">
        <f t="shared" ca="1" si="93"/>
        <v>180</v>
      </c>
      <c r="CM69" s="362">
        <v>61</v>
      </c>
      <c r="CN69" s="371">
        <f t="shared" ca="1" si="94"/>
        <v>0</v>
      </c>
      <c r="CO69" s="359">
        <f t="shared" ca="1" si="116"/>
        <v>0</v>
      </c>
      <c r="CP69" s="359">
        <f t="shared" ca="1" si="38"/>
        <v>0</v>
      </c>
      <c r="CQ69" s="359">
        <f t="shared" ca="1" si="39"/>
        <v>0</v>
      </c>
      <c r="CR69" s="359">
        <f t="shared" ca="1" si="40"/>
        <v>0</v>
      </c>
      <c r="CS69" s="359">
        <f t="shared" ca="1" si="70"/>
        <v>0</v>
      </c>
      <c r="CU69" s="362">
        <f t="shared" ca="1" si="95"/>
        <v>180</v>
      </c>
      <c r="CV69" s="362">
        <v>61</v>
      </c>
      <c r="CW69" s="371">
        <f t="shared" ca="1" si="96"/>
        <v>0</v>
      </c>
      <c r="CX69" s="359">
        <f t="shared" ca="1" si="117"/>
        <v>0</v>
      </c>
      <c r="CY69" s="359">
        <f t="shared" ca="1" si="42"/>
        <v>0</v>
      </c>
      <c r="CZ69" s="359">
        <f t="shared" ca="1" si="43"/>
        <v>0</v>
      </c>
      <c r="DA69" s="359">
        <f t="shared" ca="1" si="44"/>
        <v>0</v>
      </c>
      <c r="DB69" s="359">
        <f t="shared" ca="1" si="71"/>
        <v>0</v>
      </c>
      <c r="DD69" s="362">
        <f t="shared" ca="1" si="97"/>
        <v>180</v>
      </c>
      <c r="DE69" s="362">
        <v>61</v>
      </c>
      <c r="DF69" s="371">
        <f t="shared" ca="1" si="98"/>
        <v>0</v>
      </c>
      <c r="DG69" s="359">
        <f t="shared" ca="1" si="118"/>
        <v>0</v>
      </c>
      <c r="DH69" s="359">
        <f t="shared" ca="1" si="46"/>
        <v>0</v>
      </c>
      <c r="DI69" s="359">
        <f t="shared" ca="1" si="47"/>
        <v>0</v>
      </c>
      <c r="DJ69" s="359">
        <f t="shared" ca="1" si="48"/>
        <v>0</v>
      </c>
      <c r="DK69" s="359">
        <f t="shared" ca="1" si="72"/>
        <v>0</v>
      </c>
      <c r="DM69" s="362">
        <f t="shared" ca="1" si="99"/>
        <v>180</v>
      </c>
      <c r="DN69" s="362">
        <v>61</v>
      </c>
      <c r="DO69" s="371">
        <f t="shared" ca="1" si="100"/>
        <v>0</v>
      </c>
      <c r="DP69" s="359">
        <f t="shared" ca="1" si="119"/>
        <v>0</v>
      </c>
      <c r="DQ69" s="359">
        <f t="shared" ca="1" si="50"/>
        <v>0</v>
      </c>
      <c r="DR69" s="359">
        <f t="shared" ca="1" si="51"/>
        <v>0</v>
      </c>
      <c r="DS69" s="359">
        <f t="shared" ca="1" si="52"/>
        <v>0</v>
      </c>
      <c r="DT69" s="359">
        <f t="shared" ca="1" si="73"/>
        <v>0</v>
      </c>
      <c r="DV69" s="362">
        <f t="shared" ca="1" si="101"/>
        <v>180</v>
      </c>
      <c r="DW69" s="362">
        <v>61</v>
      </c>
      <c r="DX69" s="371">
        <f t="shared" ca="1" si="102"/>
        <v>0</v>
      </c>
      <c r="DY69" s="359">
        <f t="shared" ca="1" si="120"/>
        <v>0</v>
      </c>
      <c r="DZ69" s="359">
        <f t="shared" ca="1" si="54"/>
        <v>0</v>
      </c>
      <c r="EA69" s="359">
        <f t="shared" ca="1" si="55"/>
        <v>0</v>
      </c>
      <c r="EB69" s="359">
        <f t="shared" ca="1" si="56"/>
        <v>0</v>
      </c>
      <c r="EC69" s="359">
        <f t="shared" ca="1" si="74"/>
        <v>0</v>
      </c>
      <c r="EE69" s="362">
        <f t="shared" ca="1" si="103"/>
        <v>180</v>
      </c>
      <c r="EF69" s="362">
        <v>61</v>
      </c>
      <c r="EG69" s="371">
        <f t="shared" ca="1" si="104"/>
        <v>0</v>
      </c>
      <c r="EH69" s="359">
        <f t="shared" ca="1" si="121"/>
        <v>0</v>
      </c>
      <c r="EI69" s="359">
        <f t="shared" ca="1" si="58"/>
        <v>0</v>
      </c>
      <c r="EJ69" s="359">
        <f t="shared" ca="1" si="59"/>
        <v>0</v>
      </c>
      <c r="EK69" s="359">
        <f t="shared" ca="1" si="60"/>
        <v>0</v>
      </c>
      <c r="EL69" s="359">
        <f t="shared" ca="1" si="75"/>
        <v>0</v>
      </c>
    </row>
    <row r="70" spans="6:142" x14ac:dyDescent="0.35">
      <c r="F70" s="372">
        <f>IFERROR(INDEX('Inflation Rates'!$A$16:$H$138,MATCH('IRA Traditional'!$H70,'Inflation Rates'!$A$16:$A$138,0),8)/INDEX('Inflation Rates'!$A$16:$H$138,MATCH('IRA Traditional'!$H70,'Inflation Rates'!$A$16:$A$138,0)-1,8)-1,F69)</f>
        <v>2.0000000000000018E-2</v>
      </c>
      <c r="G70" s="372">
        <f>IFERROR(INDEX('Inflation Rates'!$A$16:$H$138,MATCH('IRA Traditional'!$H70,'Inflation Rates'!$A$16:$A$138,0),6)/INDEX('Inflation Rates'!$A$16:$H$138,MATCH('IRA Traditional'!$H70,'Inflation Rates'!$A$16:$A$138,0)-1,6)-1,G69)</f>
        <v>2.0999999999999908E-2</v>
      </c>
      <c r="H70" s="362">
        <v>2081</v>
      </c>
      <c r="I70" s="362">
        <f t="shared" ca="1" si="123"/>
        <v>181</v>
      </c>
      <c r="J70" s="362">
        <v>62</v>
      </c>
      <c r="K70" s="371">
        <f t="shared" ca="1" si="106"/>
        <v>0</v>
      </c>
      <c r="L70" s="359">
        <f t="shared" ca="1" si="2"/>
        <v>0</v>
      </c>
      <c r="M70" s="359">
        <f t="shared" ca="1" si="3"/>
        <v>0</v>
      </c>
      <c r="N70" s="359">
        <f t="shared" ca="1" si="4"/>
        <v>0</v>
      </c>
      <c r="O70" s="359">
        <f t="shared" ca="1" si="61"/>
        <v>0</v>
      </c>
      <c r="P70" s="359">
        <f t="shared" ca="1" si="76"/>
        <v>0</v>
      </c>
      <c r="R70" s="362">
        <f t="shared" ca="1" si="77"/>
        <v>181</v>
      </c>
      <c r="S70" s="362">
        <v>62</v>
      </c>
      <c r="T70" s="371">
        <f t="shared" ca="1" si="78"/>
        <v>0</v>
      </c>
      <c r="U70" s="359">
        <f t="shared" ca="1" si="108"/>
        <v>0</v>
      </c>
      <c r="V70" s="359">
        <f t="shared" ca="1" si="6"/>
        <v>0</v>
      </c>
      <c r="W70" s="359">
        <f t="shared" ca="1" si="7"/>
        <v>0</v>
      </c>
      <c r="X70" s="359">
        <f t="shared" ca="1" si="8"/>
        <v>0</v>
      </c>
      <c r="Y70" s="359">
        <f t="shared" ca="1" si="62"/>
        <v>0</v>
      </c>
      <c r="AA70" s="362">
        <f t="shared" ca="1" si="79"/>
        <v>181</v>
      </c>
      <c r="AB70" s="362">
        <v>62</v>
      </c>
      <c r="AC70" s="371">
        <f t="shared" ca="1" si="80"/>
        <v>0</v>
      </c>
      <c r="AD70" s="359">
        <f t="shared" ca="1" si="109"/>
        <v>0</v>
      </c>
      <c r="AE70" s="359">
        <f t="shared" ca="1" si="10"/>
        <v>0</v>
      </c>
      <c r="AF70" s="359">
        <f t="shared" ca="1" si="11"/>
        <v>0</v>
      </c>
      <c r="AG70" s="359">
        <f t="shared" ca="1" si="12"/>
        <v>0</v>
      </c>
      <c r="AH70" s="359">
        <f t="shared" ca="1" si="63"/>
        <v>0</v>
      </c>
      <c r="AJ70" s="362">
        <f t="shared" ca="1" si="81"/>
        <v>181</v>
      </c>
      <c r="AK70" s="362">
        <v>62</v>
      </c>
      <c r="AL70" s="371">
        <f t="shared" ca="1" si="82"/>
        <v>0</v>
      </c>
      <c r="AM70" s="359">
        <f t="shared" ca="1" si="110"/>
        <v>0</v>
      </c>
      <c r="AN70" s="359">
        <f t="shared" ca="1" si="14"/>
        <v>0</v>
      </c>
      <c r="AO70" s="359">
        <f t="shared" ca="1" si="15"/>
        <v>0</v>
      </c>
      <c r="AP70" s="359">
        <f t="shared" ca="1" si="16"/>
        <v>0</v>
      </c>
      <c r="AQ70" s="359">
        <f t="shared" ca="1" si="64"/>
        <v>0</v>
      </c>
      <c r="AS70" s="362">
        <f t="shared" ca="1" si="83"/>
        <v>181</v>
      </c>
      <c r="AT70" s="362">
        <v>62</v>
      </c>
      <c r="AU70" s="371">
        <f t="shared" ca="1" si="84"/>
        <v>0</v>
      </c>
      <c r="AV70" s="359">
        <f t="shared" ca="1" si="111"/>
        <v>0</v>
      </c>
      <c r="AW70" s="359">
        <f t="shared" ca="1" si="18"/>
        <v>0</v>
      </c>
      <c r="AX70" s="359">
        <f t="shared" ca="1" si="19"/>
        <v>0</v>
      </c>
      <c r="AY70" s="359">
        <f t="shared" ca="1" si="20"/>
        <v>0</v>
      </c>
      <c r="AZ70" s="359">
        <f t="shared" ca="1" si="65"/>
        <v>0</v>
      </c>
      <c r="BB70" s="362">
        <f t="shared" ca="1" si="85"/>
        <v>181</v>
      </c>
      <c r="BC70" s="362">
        <v>62</v>
      </c>
      <c r="BD70" s="371">
        <f t="shared" ca="1" si="86"/>
        <v>0</v>
      </c>
      <c r="BE70" s="359">
        <f t="shared" ca="1" si="112"/>
        <v>0</v>
      </c>
      <c r="BF70" s="359">
        <f t="shared" ca="1" si="22"/>
        <v>0</v>
      </c>
      <c r="BG70" s="359">
        <f t="shared" ca="1" si="23"/>
        <v>0</v>
      </c>
      <c r="BH70" s="359">
        <f t="shared" ca="1" si="24"/>
        <v>0</v>
      </c>
      <c r="BI70" s="359">
        <f t="shared" ca="1" si="66"/>
        <v>0</v>
      </c>
      <c r="BK70" s="362">
        <f t="shared" ca="1" si="87"/>
        <v>181</v>
      </c>
      <c r="BL70" s="362">
        <v>62</v>
      </c>
      <c r="BM70" s="371">
        <f t="shared" ca="1" si="88"/>
        <v>0</v>
      </c>
      <c r="BN70" s="359">
        <f t="shared" ca="1" si="113"/>
        <v>0</v>
      </c>
      <c r="BO70" s="359">
        <f t="shared" ca="1" si="26"/>
        <v>0</v>
      </c>
      <c r="BP70" s="359">
        <f t="shared" ca="1" si="27"/>
        <v>0</v>
      </c>
      <c r="BQ70" s="359">
        <f t="shared" ca="1" si="28"/>
        <v>0</v>
      </c>
      <c r="BR70" s="359">
        <f t="shared" ca="1" si="67"/>
        <v>0</v>
      </c>
      <c r="BT70" s="362">
        <f t="shared" ca="1" si="89"/>
        <v>181</v>
      </c>
      <c r="BU70" s="362">
        <v>62</v>
      </c>
      <c r="BV70" s="371">
        <f t="shared" ca="1" si="90"/>
        <v>0</v>
      </c>
      <c r="BW70" s="359">
        <f t="shared" ca="1" si="114"/>
        <v>0</v>
      </c>
      <c r="BX70" s="359">
        <f t="shared" ca="1" si="30"/>
        <v>0</v>
      </c>
      <c r="BY70" s="359">
        <f t="shared" ca="1" si="31"/>
        <v>0</v>
      </c>
      <c r="BZ70" s="359">
        <f t="shared" ca="1" si="32"/>
        <v>0</v>
      </c>
      <c r="CA70" s="359">
        <f t="shared" ca="1" si="68"/>
        <v>0</v>
      </c>
      <c r="CC70" s="362">
        <f t="shared" ca="1" si="91"/>
        <v>181</v>
      </c>
      <c r="CD70" s="362">
        <v>62</v>
      </c>
      <c r="CE70" s="371">
        <f t="shared" ca="1" si="92"/>
        <v>0</v>
      </c>
      <c r="CF70" s="359">
        <f t="shared" ca="1" si="115"/>
        <v>0</v>
      </c>
      <c r="CG70" s="359">
        <f t="shared" ca="1" si="34"/>
        <v>0</v>
      </c>
      <c r="CH70" s="359">
        <f t="shared" ca="1" si="35"/>
        <v>0</v>
      </c>
      <c r="CI70" s="359">
        <f t="shared" ca="1" si="36"/>
        <v>0</v>
      </c>
      <c r="CJ70" s="359">
        <f t="shared" ca="1" si="69"/>
        <v>0</v>
      </c>
      <c r="CL70" s="362">
        <f t="shared" ca="1" si="93"/>
        <v>181</v>
      </c>
      <c r="CM70" s="362">
        <v>62</v>
      </c>
      <c r="CN70" s="371">
        <f t="shared" ca="1" si="94"/>
        <v>0</v>
      </c>
      <c r="CO70" s="359">
        <f t="shared" ca="1" si="116"/>
        <v>0</v>
      </c>
      <c r="CP70" s="359">
        <f t="shared" ca="1" si="38"/>
        <v>0</v>
      </c>
      <c r="CQ70" s="359">
        <f t="shared" ca="1" si="39"/>
        <v>0</v>
      </c>
      <c r="CR70" s="359">
        <f t="shared" ca="1" si="40"/>
        <v>0</v>
      </c>
      <c r="CS70" s="359">
        <f t="shared" ca="1" si="70"/>
        <v>0</v>
      </c>
      <c r="CU70" s="362">
        <f t="shared" ca="1" si="95"/>
        <v>181</v>
      </c>
      <c r="CV70" s="362">
        <v>62</v>
      </c>
      <c r="CW70" s="371">
        <f t="shared" ca="1" si="96"/>
        <v>0</v>
      </c>
      <c r="CX70" s="359">
        <f t="shared" ca="1" si="117"/>
        <v>0</v>
      </c>
      <c r="CY70" s="359">
        <f t="shared" ca="1" si="42"/>
        <v>0</v>
      </c>
      <c r="CZ70" s="359">
        <f t="shared" ca="1" si="43"/>
        <v>0</v>
      </c>
      <c r="DA70" s="359">
        <f t="shared" ca="1" si="44"/>
        <v>0</v>
      </c>
      <c r="DB70" s="359">
        <f t="shared" ca="1" si="71"/>
        <v>0</v>
      </c>
      <c r="DD70" s="362">
        <f t="shared" ca="1" si="97"/>
        <v>181</v>
      </c>
      <c r="DE70" s="362">
        <v>62</v>
      </c>
      <c r="DF70" s="371">
        <f t="shared" ca="1" si="98"/>
        <v>0</v>
      </c>
      <c r="DG70" s="359">
        <f t="shared" ca="1" si="118"/>
        <v>0</v>
      </c>
      <c r="DH70" s="359">
        <f t="shared" ca="1" si="46"/>
        <v>0</v>
      </c>
      <c r="DI70" s="359">
        <f t="shared" ca="1" si="47"/>
        <v>0</v>
      </c>
      <c r="DJ70" s="359">
        <f t="shared" ca="1" si="48"/>
        <v>0</v>
      </c>
      <c r="DK70" s="359">
        <f t="shared" ca="1" si="72"/>
        <v>0</v>
      </c>
      <c r="DM70" s="362">
        <f t="shared" ca="1" si="99"/>
        <v>181</v>
      </c>
      <c r="DN70" s="362">
        <v>62</v>
      </c>
      <c r="DO70" s="371">
        <f t="shared" ca="1" si="100"/>
        <v>0</v>
      </c>
      <c r="DP70" s="359">
        <f t="shared" ca="1" si="119"/>
        <v>0</v>
      </c>
      <c r="DQ70" s="359">
        <f t="shared" ca="1" si="50"/>
        <v>0</v>
      </c>
      <c r="DR70" s="359">
        <f t="shared" ca="1" si="51"/>
        <v>0</v>
      </c>
      <c r="DS70" s="359">
        <f t="shared" ca="1" si="52"/>
        <v>0</v>
      </c>
      <c r="DT70" s="359">
        <f t="shared" ca="1" si="73"/>
        <v>0</v>
      </c>
      <c r="DV70" s="362">
        <f t="shared" ca="1" si="101"/>
        <v>181</v>
      </c>
      <c r="DW70" s="362">
        <v>62</v>
      </c>
      <c r="DX70" s="371">
        <f t="shared" ca="1" si="102"/>
        <v>0</v>
      </c>
      <c r="DY70" s="359">
        <f t="shared" ca="1" si="120"/>
        <v>0</v>
      </c>
      <c r="DZ70" s="359">
        <f t="shared" ca="1" si="54"/>
        <v>0</v>
      </c>
      <c r="EA70" s="359">
        <f t="shared" ca="1" si="55"/>
        <v>0</v>
      </c>
      <c r="EB70" s="359">
        <f t="shared" ca="1" si="56"/>
        <v>0</v>
      </c>
      <c r="EC70" s="359">
        <f t="shared" ca="1" si="74"/>
        <v>0</v>
      </c>
      <c r="EE70" s="362">
        <f t="shared" ca="1" si="103"/>
        <v>181</v>
      </c>
      <c r="EF70" s="362">
        <v>62</v>
      </c>
      <c r="EG70" s="371">
        <f t="shared" ca="1" si="104"/>
        <v>0</v>
      </c>
      <c r="EH70" s="359">
        <f t="shared" ca="1" si="121"/>
        <v>0</v>
      </c>
      <c r="EI70" s="359">
        <f t="shared" ca="1" si="58"/>
        <v>0</v>
      </c>
      <c r="EJ70" s="359">
        <f t="shared" ca="1" si="59"/>
        <v>0</v>
      </c>
      <c r="EK70" s="359">
        <f t="shared" ca="1" si="60"/>
        <v>0</v>
      </c>
      <c r="EL70" s="359">
        <f t="shared" ca="1" si="75"/>
        <v>0</v>
      </c>
    </row>
    <row r="71" spans="6:142" x14ac:dyDescent="0.35">
      <c r="F71" s="372">
        <f>IFERROR(INDEX('Inflation Rates'!$A$16:$H$138,MATCH('IRA Traditional'!$H71,'Inflation Rates'!$A$16:$A$138,0),8)/INDEX('Inflation Rates'!$A$16:$H$138,MATCH('IRA Traditional'!$H71,'Inflation Rates'!$A$16:$A$138,0)-1,8)-1,F70)</f>
        <v>2.0000000000000018E-2</v>
      </c>
      <c r="G71" s="372">
        <f>IFERROR(INDEX('Inflation Rates'!$A$16:$H$138,MATCH('IRA Traditional'!$H71,'Inflation Rates'!$A$16:$A$138,0),6)/INDEX('Inflation Rates'!$A$16:$H$138,MATCH('IRA Traditional'!$H71,'Inflation Rates'!$A$16:$A$138,0)-1,6)-1,G70)</f>
        <v>2.0999999999999908E-2</v>
      </c>
      <c r="H71" s="362">
        <v>2082</v>
      </c>
      <c r="I71" s="362">
        <f t="shared" ca="1" si="123"/>
        <v>182</v>
      </c>
      <c r="J71" s="362">
        <v>63</v>
      </c>
      <c r="K71" s="371">
        <f t="shared" ca="1" si="106"/>
        <v>0</v>
      </c>
      <c r="L71" s="359">
        <f t="shared" ca="1" si="2"/>
        <v>0</v>
      </c>
      <c r="M71" s="359">
        <f t="shared" ca="1" si="3"/>
        <v>0</v>
      </c>
      <c r="N71" s="359">
        <f t="shared" ca="1" si="4"/>
        <v>0</v>
      </c>
      <c r="O71" s="359">
        <f t="shared" ca="1" si="61"/>
        <v>0</v>
      </c>
      <c r="P71" s="359">
        <f t="shared" ca="1" si="76"/>
        <v>0</v>
      </c>
      <c r="R71" s="362">
        <f t="shared" ca="1" si="77"/>
        <v>182</v>
      </c>
      <c r="S71" s="362">
        <v>63</v>
      </c>
      <c r="T71" s="371">
        <f t="shared" ca="1" si="78"/>
        <v>0</v>
      </c>
      <c r="U71" s="359">
        <f t="shared" ca="1" si="108"/>
        <v>0</v>
      </c>
      <c r="V71" s="359">
        <f t="shared" ca="1" si="6"/>
        <v>0</v>
      </c>
      <c r="W71" s="359">
        <f t="shared" ca="1" si="7"/>
        <v>0</v>
      </c>
      <c r="X71" s="359">
        <f t="shared" ca="1" si="8"/>
        <v>0</v>
      </c>
      <c r="Y71" s="359">
        <f t="shared" ca="1" si="62"/>
        <v>0</v>
      </c>
      <c r="AA71" s="362">
        <f t="shared" ca="1" si="79"/>
        <v>182</v>
      </c>
      <c r="AB71" s="362">
        <v>63</v>
      </c>
      <c r="AC71" s="371">
        <f t="shared" ca="1" si="80"/>
        <v>0</v>
      </c>
      <c r="AD71" s="359">
        <f t="shared" ca="1" si="109"/>
        <v>0</v>
      </c>
      <c r="AE71" s="359">
        <f t="shared" ca="1" si="10"/>
        <v>0</v>
      </c>
      <c r="AF71" s="359">
        <f t="shared" ca="1" si="11"/>
        <v>0</v>
      </c>
      <c r="AG71" s="359">
        <f t="shared" ca="1" si="12"/>
        <v>0</v>
      </c>
      <c r="AH71" s="359">
        <f t="shared" ca="1" si="63"/>
        <v>0</v>
      </c>
      <c r="AJ71" s="362">
        <f t="shared" ca="1" si="81"/>
        <v>182</v>
      </c>
      <c r="AK71" s="362">
        <v>63</v>
      </c>
      <c r="AL71" s="371">
        <f t="shared" ca="1" si="82"/>
        <v>0</v>
      </c>
      <c r="AM71" s="359">
        <f t="shared" ca="1" si="110"/>
        <v>0</v>
      </c>
      <c r="AN71" s="359">
        <f t="shared" ca="1" si="14"/>
        <v>0</v>
      </c>
      <c r="AO71" s="359">
        <f t="shared" ca="1" si="15"/>
        <v>0</v>
      </c>
      <c r="AP71" s="359">
        <f t="shared" ca="1" si="16"/>
        <v>0</v>
      </c>
      <c r="AQ71" s="359">
        <f t="shared" ca="1" si="64"/>
        <v>0</v>
      </c>
      <c r="AS71" s="362">
        <f t="shared" ca="1" si="83"/>
        <v>182</v>
      </c>
      <c r="AT71" s="362">
        <v>63</v>
      </c>
      <c r="AU71" s="371">
        <f t="shared" ca="1" si="84"/>
        <v>0</v>
      </c>
      <c r="AV71" s="359">
        <f t="shared" ca="1" si="111"/>
        <v>0</v>
      </c>
      <c r="AW71" s="359">
        <f t="shared" ca="1" si="18"/>
        <v>0</v>
      </c>
      <c r="AX71" s="359">
        <f t="shared" ca="1" si="19"/>
        <v>0</v>
      </c>
      <c r="AY71" s="359">
        <f t="shared" ca="1" si="20"/>
        <v>0</v>
      </c>
      <c r="AZ71" s="359">
        <f t="shared" ca="1" si="65"/>
        <v>0</v>
      </c>
      <c r="BB71" s="362">
        <f t="shared" ca="1" si="85"/>
        <v>182</v>
      </c>
      <c r="BC71" s="362">
        <v>63</v>
      </c>
      <c r="BD71" s="371">
        <f t="shared" ca="1" si="86"/>
        <v>0</v>
      </c>
      <c r="BE71" s="359">
        <f t="shared" ca="1" si="112"/>
        <v>0</v>
      </c>
      <c r="BF71" s="359">
        <f t="shared" ca="1" si="22"/>
        <v>0</v>
      </c>
      <c r="BG71" s="359">
        <f t="shared" ca="1" si="23"/>
        <v>0</v>
      </c>
      <c r="BH71" s="359">
        <f t="shared" ca="1" si="24"/>
        <v>0</v>
      </c>
      <c r="BI71" s="359">
        <f t="shared" ca="1" si="66"/>
        <v>0</v>
      </c>
      <c r="BK71" s="362">
        <f t="shared" ca="1" si="87"/>
        <v>182</v>
      </c>
      <c r="BL71" s="362">
        <v>63</v>
      </c>
      <c r="BM71" s="371">
        <f t="shared" ca="1" si="88"/>
        <v>0</v>
      </c>
      <c r="BN71" s="359">
        <f t="shared" ca="1" si="113"/>
        <v>0</v>
      </c>
      <c r="BO71" s="359">
        <f t="shared" ca="1" si="26"/>
        <v>0</v>
      </c>
      <c r="BP71" s="359">
        <f t="shared" ca="1" si="27"/>
        <v>0</v>
      </c>
      <c r="BQ71" s="359">
        <f t="shared" ca="1" si="28"/>
        <v>0</v>
      </c>
      <c r="BR71" s="359">
        <f t="shared" ca="1" si="67"/>
        <v>0</v>
      </c>
      <c r="BT71" s="362">
        <f t="shared" ca="1" si="89"/>
        <v>182</v>
      </c>
      <c r="BU71" s="362">
        <v>63</v>
      </c>
      <c r="BV71" s="371">
        <f t="shared" ca="1" si="90"/>
        <v>0</v>
      </c>
      <c r="BW71" s="359">
        <f t="shared" ca="1" si="114"/>
        <v>0</v>
      </c>
      <c r="BX71" s="359">
        <f t="shared" ca="1" si="30"/>
        <v>0</v>
      </c>
      <c r="BY71" s="359">
        <f t="shared" ca="1" si="31"/>
        <v>0</v>
      </c>
      <c r="BZ71" s="359">
        <f t="shared" ca="1" si="32"/>
        <v>0</v>
      </c>
      <c r="CA71" s="359">
        <f t="shared" ca="1" si="68"/>
        <v>0</v>
      </c>
      <c r="CC71" s="362">
        <f t="shared" ca="1" si="91"/>
        <v>182</v>
      </c>
      <c r="CD71" s="362">
        <v>63</v>
      </c>
      <c r="CE71" s="371">
        <f t="shared" ca="1" si="92"/>
        <v>0</v>
      </c>
      <c r="CF71" s="359">
        <f t="shared" ca="1" si="115"/>
        <v>0</v>
      </c>
      <c r="CG71" s="359">
        <f t="shared" ca="1" si="34"/>
        <v>0</v>
      </c>
      <c r="CH71" s="359">
        <f t="shared" ca="1" si="35"/>
        <v>0</v>
      </c>
      <c r="CI71" s="359">
        <f t="shared" ca="1" si="36"/>
        <v>0</v>
      </c>
      <c r="CJ71" s="359">
        <f t="shared" ca="1" si="69"/>
        <v>0</v>
      </c>
      <c r="CL71" s="362">
        <f t="shared" ca="1" si="93"/>
        <v>182</v>
      </c>
      <c r="CM71" s="362">
        <v>63</v>
      </c>
      <c r="CN71" s="371">
        <f t="shared" ca="1" si="94"/>
        <v>0</v>
      </c>
      <c r="CO71" s="359">
        <f t="shared" ca="1" si="116"/>
        <v>0</v>
      </c>
      <c r="CP71" s="359">
        <f t="shared" ca="1" si="38"/>
        <v>0</v>
      </c>
      <c r="CQ71" s="359">
        <f t="shared" ca="1" si="39"/>
        <v>0</v>
      </c>
      <c r="CR71" s="359">
        <f t="shared" ca="1" si="40"/>
        <v>0</v>
      </c>
      <c r="CS71" s="359">
        <f t="shared" ca="1" si="70"/>
        <v>0</v>
      </c>
      <c r="CU71" s="362">
        <f t="shared" ca="1" si="95"/>
        <v>182</v>
      </c>
      <c r="CV71" s="362">
        <v>63</v>
      </c>
      <c r="CW71" s="371">
        <f t="shared" ca="1" si="96"/>
        <v>0</v>
      </c>
      <c r="CX71" s="359">
        <f t="shared" ca="1" si="117"/>
        <v>0</v>
      </c>
      <c r="CY71" s="359">
        <f t="shared" ca="1" si="42"/>
        <v>0</v>
      </c>
      <c r="CZ71" s="359">
        <f t="shared" ca="1" si="43"/>
        <v>0</v>
      </c>
      <c r="DA71" s="359">
        <f t="shared" ca="1" si="44"/>
        <v>0</v>
      </c>
      <c r="DB71" s="359">
        <f t="shared" ca="1" si="71"/>
        <v>0</v>
      </c>
      <c r="DD71" s="362">
        <f t="shared" ca="1" si="97"/>
        <v>182</v>
      </c>
      <c r="DE71" s="362">
        <v>63</v>
      </c>
      <c r="DF71" s="371">
        <f t="shared" ca="1" si="98"/>
        <v>0</v>
      </c>
      <c r="DG71" s="359">
        <f t="shared" ca="1" si="118"/>
        <v>0</v>
      </c>
      <c r="DH71" s="359">
        <f t="shared" ca="1" si="46"/>
        <v>0</v>
      </c>
      <c r="DI71" s="359">
        <f t="shared" ca="1" si="47"/>
        <v>0</v>
      </c>
      <c r="DJ71" s="359">
        <f t="shared" ca="1" si="48"/>
        <v>0</v>
      </c>
      <c r="DK71" s="359">
        <f t="shared" ca="1" si="72"/>
        <v>0</v>
      </c>
      <c r="DM71" s="362">
        <f t="shared" ca="1" si="99"/>
        <v>182</v>
      </c>
      <c r="DN71" s="362">
        <v>63</v>
      </c>
      <c r="DO71" s="371">
        <f t="shared" ca="1" si="100"/>
        <v>0</v>
      </c>
      <c r="DP71" s="359">
        <f t="shared" ca="1" si="119"/>
        <v>0</v>
      </c>
      <c r="DQ71" s="359">
        <f t="shared" ca="1" si="50"/>
        <v>0</v>
      </c>
      <c r="DR71" s="359">
        <f t="shared" ca="1" si="51"/>
        <v>0</v>
      </c>
      <c r="DS71" s="359">
        <f t="shared" ca="1" si="52"/>
        <v>0</v>
      </c>
      <c r="DT71" s="359">
        <f t="shared" ca="1" si="73"/>
        <v>0</v>
      </c>
      <c r="DV71" s="362">
        <f t="shared" ca="1" si="101"/>
        <v>182</v>
      </c>
      <c r="DW71" s="362">
        <v>63</v>
      </c>
      <c r="DX71" s="371">
        <f t="shared" ca="1" si="102"/>
        <v>0</v>
      </c>
      <c r="DY71" s="359">
        <f t="shared" ca="1" si="120"/>
        <v>0</v>
      </c>
      <c r="DZ71" s="359">
        <f t="shared" ca="1" si="54"/>
        <v>0</v>
      </c>
      <c r="EA71" s="359">
        <f t="shared" ca="1" si="55"/>
        <v>0</v>
      </c>
      <c r="EB71" s="359">
        <f t="shared" ca="1" si="56"/>
        <v>0</v>
      </c>
      <c r="EC71" s="359">
        <f t="shared" ca="1" si="74"/>
        <v>0</v>
      </c>
      <c r="EE71" s="362">
        <f t="shared" ca="1" si="103"/>
        <v>182</v>
      </c>
      <c r="EF71" s="362">
        <v>63</v>
      </c>
      <c r="EG71" s="371">
        <f t="shared" ca="1" si="104"/>
        <v>0</v>
      </c>
      <c r="EH71" s="359">
        <f t="shared" ca="1" si="121"/>
        <v>0</v>
      </c>
      <c r="EI71" s="359">
        <f t="shared" ca="1" si="58"/>
        <v>0</v>
      </c>
      <c r="EJ71" s="359">
        <f t="shared" ca="1" si="59"/>
        <v>0</v>
      </c>
      <c r="EK71" s="359">
        <f t="shared" ca="1" si="60"/>
        <v>0</v>
      </c>
      <c r="EL71" s="359">
        <f t="shared" ca="1" si="75"/>
        <v>0</v>
      </c>
    </row>
    <row r="72" spans="6:142" x14ac:dyDescent="0.35">
      <c r="F72" s="372">
        <f>IFERROR(INDEX('Inflation Rates'!$A$16:$H$138,MATCH('IRA Traditional'!$H72,'Inflation Rates'!$A$16:$A$138,0),8)/INDEX('Inflation Rates'!$A$16:$H$138,MATCH('IRA Traditional'!$H72,'Inflation Rates'!$A$16:$A$138,0)-1,8)-1,F71)</f>
        <v>2.0000000000000018E-2</v>
      </c>
      <c r="G72" s="372">
        <f>IFERROR(INDEX('Inflation Rates'!$A$16:$H$138,MATCH('IRA Traditional'!$H72,'Inflation Rates'!$A$16:$A$138,0),6)/INDEX('Inflation Rates'!$A$16:$H$138,MATCH('IRA Traditional'!$H72,'Inflation Rates'!$A$16:$A$138,0)-1,6)-1,G71)</f>
        <v>2.0999999999999908E-2</v>
      </c>
      <c r="H72" s="362">
        <v>2083</v>
      </c>
      <c r="I72" s="362">
        <f t="shared" ca="1" si="123"/>
        <v>183</v>
      </c>
      <c r="J72" s="362">
        <v>64</v>
      </c>
      <c r="K72" s="371">
        <f t="shared" ca="1" si="106"/>
        <v>0</v>
      </c>
      <c r="L72" s="359">
        <f t="shared" ca="1" si="2"/>
        <v>0</v>
      </c>
      <c r="M72" s="359">
        <f t="shared" ca="1" si="3"/>
        <v>0</v>
      </c>
      <c r="N72" s="359">
        <f t="shared" ca="1" si="4"/>
        <v>0</v>
      </c>
      <c r="O72" s="359">
        <f t="shared" ca="1" si="61"/>
        <v>0</v>
      </c>
      <c r="P72" s="359">
        <f t="shared" ca="1" si="76"/>
        <v>0</v>
      </c>
      <c r="R72" s="362">
        <f t="shared" ca="1" si="77"/>
        <v>183</v>
      </c>
      <c r="S72" s="362">
        <v>64</v>
      </c>
      <c r="T72" s="371">
        <f t="shared" ca="1" si="78"/>
        <v>0</v>
      </c>
      <c r="U72" s="359">
        <f t="shared" ca="1" si="108"/>
        <v>0</v>
      </c>
      <c r="V72" s="359">
        <f t="shared" ca="1" si="6"/>
        <v>0</v>
      </c>
      <c r="W72" s="359">
        <f t="shared" ca="1" si="7"/>
        <v>0</v>
      </c>
      <c r="X72" s="359">
        <f t="shared" ca="1" si="8"/>
        <v>0</v>
      </c>
      <c r="Y72" s="359">
        <f t="shared" ca="1" si="62"/>
        <v>0</v>
      </c>
      <c r="AA72" s="362">
        <f t="shared" ca="1" si="79"/>
        <v>183</v>
      </c>
      <c r="AB72" s="362">
        <v>64</v>
      </c>
      <c r="AC72" s="371">
        <f t="shared" ca="1" si="80"/>
        <v>0</v>
      </c>
      <c r="AD72" s="359">
        <f t="shared" ca="1" si="109"/>
        <v>0</v>
      </c>
      <c r="AE72" s="359">
        <f t="shared" ca="1" si="10"/>
        <v>0</v>
      </c>
      <c r="AF72" s="359">
        <f t="shared" ca="1" si="11"/>
        <v>0</v>
      </c>
      <c r="AG72" s="359">
        <f t="shared" ca="1" si="12"/>
        <v>0</v>
      </c>
      <c r="AH72" s="359">
        <f t="shared" ca="1" si="63"/>
        <v>0</v>
      </c>
      <c r="AJ72" s="362">
        <f t="shared" ca="1" si="81"/>
        <v>183</v>
      </c>
      <c r="AK72" s="362">
        <v>64</v>
      </c>
      <c r="AL72" s="371">
        <f t="shared" ca="1" si="82"/>
        <v>0</v>
      </c>
      <c r="AM72" s="359">
        <f t="shared" ca="1" si="110"/>
        <v>0</v>
      </c>
      <c r="AN72" s="359">
        <f t="shared" ca="1" si="14"/>
        <v>0</v>
      </c>
      <c r="AO72" s="359">
        <f t="shared" ca="1" si="15"/>
        <v>0</v>
      </c>
      <c r="AP72" s="359">
        <f t="shared" ca="1" si="16"/>
        <v>0</v>
      </c>
      <c r="AQ72" s="359">
        <f t="shared" ca="1" si="64"/>
        <v>0</v>
      </c>
      <c r="AS72" s="362">
        <f t="shared" ca="1" si="83"/>
        <v>183</v>
      </c>
      <c r="AT72" s="362">
        <v>64</v>
      </c>
      <c r="AU72" s="371">
        <f t="shared" ca="1" si="84"/>
        <v>0</v>
      </c>
      <c r="AV72" s="359">
        <f t="shared" ca="1" si="111"/>
        <v>0</v>
      </c>
      <c r="AW72" s="359">
        <f t="shared" ca="1" si="18"/>
        <v>0</v>
      </c>
      <c r="AX72" s="359">
        <f t="shared" ca="1" si="19"/>
        <v>0</v>
      </c>
      <c r="AY72" s="359">
        <f t="shared" ca="1" si="20"/>
        <v>0</v>
      </c>
      <c r="AZ72" s="359">
        <f t="shared" ca="1" si="65"/>
        <v>0</v>
      </c>
      <c r="BB72" s="362">
        <f t="shared" ca="1" si="85"/>
        <v>183</v>
      </c>
      <c r="BC72" s="362">
        <v>64</v>
      </c>
      <c r="BD72" s="371">
        <f t="shared" ca="1" si="86"/>
        <v>0</v>
      </c>
      <c r="BE72" s="359">
        <f t="shared" ca="1" si="112"/>
        <v>0</v>
      </c>
      <c r="BF72" s="359">
        <f t="shared" ca="1" si="22"/>
        <v>0</v>
      </c>
      <c r="BG72" s="359">
        <f t="shared" ca="1" si="23"/>
        <v>0</v>
      </c>
      <c r="BH72" s="359">
        <f t="shared" ca="1" si="24"/>
        <v>0</v>
      </c>
      <c r="BI72" s="359">
        <f t="shared" ca="1" si="66"/>
        <v>0</v>
      </c>
      <c r="BK72" s="362">
        <f t="shared" ca="1" si="87"/>
        <v>183</v>
      </c>
      <c r="BL72" s="362">
        <v>64</v>
      </c>
      <c r="BM72" s="371">
        <f t="shared" ca="1" si="88"/>
        <v>0</v>
      </c>
      <c r="BN72" s="359">
        <f t="shared" ca="1" si="113"/>
        <v>0</v>
      </c>
      <c r="BO72" s="359">
        <f t="shared" ca="1" si="26"/>
        <v>0</v>
      </c>
      <c r="BP72" s="359">
        <f t="shared" ca="1" si="27"/>
        <v>0</v>
      </c>
      <c r="BQ72" s="359">
        <f t="shared" ca="1" si="28"/>
        <v>0</v>
      </c>
      <c r="BR72" s="359">
        <f t="shared" ca="1" si="67"/>
        <v>0</v>
      </c>
      <c r="BT72" s="362">
        <f t="shared" ca="1" si="89"/>
        <v>183</v>
      </c>
      <c r="BU72" s="362">
        <v>64</v>
      </c>
      <c r="BV72" s="371">
        <f t="shared" ca="1" si="90"/>
        <v>0</v>
      </c>
      <c r="BW72" s="359">
        <f t="shared" ca="1" si="114"/>
        <v>0</v>
      </c>
      <c r="BX72" s="359">
        <f t="shared" ca="1" si="30"/>
        <v>0</v>
      </c>
      <c r="BY72" s="359">
        <f t="shared" ca="1" si="31"/>
        <v>0</v>
      </c>
      <c r="BZ72" s="359">
        <f t="shared" ca="1" si="32"/>
        <v>0</v>
      </c>
      <c r="CA72" s="359">
        <f t="shared" ca="1" si="68"/>
        <v>0</v>
      </c>
      <c r="CC72" s="362">
        <f t="shared" ca="1" si="91"/>
        <v>183</v>
      </c>
      <c r="CD72" s="362">
        <v>64</v>
      </c>
      <c r="CE72" s="371">
        <f t="shared" ca="1" si="92"/>
        <v>0</v>
      </c>
      <c r="CF72" s="359">
        <f t="shared" ca="1" si="115"/>
        <v>0</v>
      </c>
      <c r="CG72" s="359">
        <f t="shared" ca="1" si="34"/>
        <v>0</v>
      </c>
      <c r="CH72" s="359">
        <f t="shared" ca="1" si="35"/>
        <v>0</v>
      </c>
      <c r="CI72" s="359">
        <f t="shared" ca="1" si="36"/>
        <v>0</v>
      </c>
      <c r="CJ72" s="359">
        <f t="shared" ca="1" si="69"/>
        <v>0</v>
      </c>
      <c r="CL72" s="362">
        <f t="shared" ca="1" si="93"/>
        <v>183</v>
      </c>
      <c r="CM72" s="362">
        <v>64</v>
      </c>
      <c r="CN72" s="371">
        <f t="shared" ca="1" si="94"/>
        <v>0</v>
      </c>
      <c r="CO72" s="359">
        <f t="shared" ca="1" si="116"/>
        <v>0</v>
      </c>
      <c r="CP72" s="359">
        <f t="shared" ca="1" si="38"/>
        <v>0</v>
      </c>
      <c r="CQ72" s="359">
        <f t="shared" ca="1" si="39"/>
        <v>0</v>
      </c>
      <c r="CR72" s="359">
        <f t="shared" ca="1" si="40"/>
        <v>0</v>
      </c>
      <c r="CS72" s="359">
        <f t="shared" ca="1" si="70"/>
        <v>0</v>
      </c>
      <c r="CU72" s="362">
        <f t="shared" ca="1" si="95"/>
        <v>183</v>
      </c>
      <c r="CV72" s="362">
        <v>64</v>
      </c>
      <c r="CW72" s="371">
        <f t="shared" ca="1" si="96"/>
        <v>0</v>
      </c>
      <c r="CX72" s="359">
        <f t="shared" ca="1" si="117"/>
        <v>0</v>
      </c>
      <c r="CY72" s="359">
        <f t="shared" ca="1" si="42"/>
        <v>0</v>
      </c>
      <c r="CZ72" s="359">
        <f t="shared" ca="1" si="43"/>
        <v>0</v>
      </c>
      <c r="DA72" s="359">
        <f t="shared" ca="1" si="44"/>
        <v>0</v>
      </c>
      <c r="DB72" s="359">
        <f t="shared" ca="1" si="71"/>
        <v>0</v>
      </c>
      <c r="DD72" s="362">
        <f t="shared" ca="1" si="97"/>
        <v>183</v>
      </c>
      <c r="DE72" s="362">
        <v>64</v>
      </c>
      <c r="DF72" s="371">
        <f t="shared" ca="1" si="98"/>
        <v>0</v>
      </c>
      <c r="DG72" s="359">
        <f t="shared" ca="1" si="118"/>
        <v>0</v>
      </c>
      <c r="DH72" s="359">
        <f t="shared" ca="1" si="46"/>
        <v>0</v>
      </c>
      <c r="DI72" s="359">
        <f t="shared" ca="1" si="47"/>
        <v>0</v>
      </c>
      <c r="DJ72" s="359">
        <f t="shared" ca="1" si="48"/>
        <v>0</v>
      </c>
      <c r="DK72" s="359">
        <f t="shared" ca="1" si="72"/>
        <v>0</v>
      </c>
      <c r="DM72" s="362">
        <f t="shared" ca="1" si="99"/>
        <v>183</v>
      </c>
      <c r="DN72" s="362">
        <v>64</v>
      </c>
      <c r="DO72" s="371">
        <f t="shared" ca="1" si="100"/>
        <v>0</v>
      </c>
      <c r="DP72" s="359">
        <f t="shared" ca="1" si="119"/>
        <v>0</v>
      </c>
      <c r="DQ72" s="359">
        <f t="shared" ca="1" si="50"/>
        <v>0</v>
      </c>
      <c r="DR72" s="359">
        <f t="shared" ca="1" si="51"/>
        <v>0</v>
      </c>
      <c r="DS72" s="359">
        <f t="shared" ca="1" si="52"/>
        <v>0</v>
      </c>
      <c r="DT72" s="359">
        <f t="shared" ca="1" si="73"/>
        <v>0</v>
      </c>
      <c r="DV72" s="362">
        <f t="shared" ca="1" si="101"/>
        <v>183</v>
      </c>
      <c r="DW72" s="362">
        <v>64</v>
      </c>
      <c r="DX72" s="371">
        <f t="shared" ca="1" si="102"/>
        <v>0</v>
      </c>
      <c r="DY72" s="359">
        <f t="shared" ca="1" si="120"/>
        <v>0</v>
      </c>
      <c r="DZ72" s="359">
        <f t="shared" ca="1" si="54"/>
        <v>0</v>
      </c>
      <c r="EA72" s="359">
        <f t="shared" ca="1" si="55"/>
        <v>0</v>
      </c>
      <c r="EB72" s="359">
        <f t="shared" ca="1" si="56"/>
        <v>0</v>
      </c>
      <c r="EC72" s="359">
        <f t="shared" ca="1" si="74"/>
        <v>0</v>
      </c>
      <c r="EE72" s="362">
        <f t="shared" ca="1" si="103"/>
        <v>183</v>
      </c>
      <c r="EF72" s="362">
        <v>64</v>
      </c>
      <c r="EG72" s="371">
        <f t="shared" ca="1" si="104"/>
        <v>0</v>
      </c>
      <c r="EH72" s="359">
        <f t="shared" ca="1" si="121"/>
        <v>0</v>
      </c>
      <c r="EI72" s="359">
        <f t="shared" ca="1" si="58"/>
        <v>0</v>
      </c>
      <c r="EJ72" s="359">
        <f t="shared" ca="1" si="59"/>
        <v>0</v>
      </c>
      <c r="EK72" s="359">
        <f t="shared" ca="1" si="60"/>
        <v>0</v>
      </c>
      <c r="EL72" s="359">
        <f t="shared" ca="1" si="75"/>
        <v>0</v>
      </c>
    </row>
    <row r="73" spans="6:142" x14ac:dyDescent="0.35">
      <c r="F73" s="372">
        <f>IFERROR(INDEX('Inflation Rates'!$A$16:$H$138,MATCH('IRA Traditional'!$H73,'Inflation Rates'!$A$16:$A$138,0),8)/INDEX('Inflation Rates'!$A$16:$H$138,MATCH('IRA Traditional'!$H73,'Inflation Rates'!$A$16:$A$138,0)-1,8)-1,F72)</f>
        <v>2.0000000000000018E-2</v>
      </c>
      <c r="G73" s="372">
        <f>IFERROR(INDEX('Inflation Rates'!$A$16:$H$138,MATCH('IRA Traditional'!$H73,'Inflation Rates'!$A$16:$A$138,0),6)/INDEX('Inflation Rates'!$A$16:$H$138,MATCH('IRA Traditional'!$H73,'Inflation Rates'!$A$16:$A$138,0)-1,6)-1,G72)</f>
        <v>2.0999999999999908E-2</v>
      </c>
      <c r="H73" s="362">
        <v>2084</v>
      </c>
      <c r="I73" s="362">
        <f t="shared" ca="1" si="123"/>
        <v>184</v>
      </c>
      <c r="J73" s="362">
        <v>65</v>
      </c>
      <c r="K73" s="371">
        <f t="shared" ca="1" si="106"/>
        <v>0</v>
      </c>
      <c r="L73" s="359">
        <f t="shared" ca="1" si="2"/>
        <v>0</v>
      </c>
      <c r="M73" s="359">
        <f t="shared" ca="1" si="3"/>
        <v>0</v>
      </c>
      <c r="N73" s="359">
        <f t="shared" ca="1" si="4"/>
        <v>0</v>
      </c>
      <c r="O73" s="359">
        <f t="shared" ca="1" si="61"/>
        <v>0</v>
      </c>
      <c r="P73" s="359">
        <f t="shared" ca="1" si="76"/>
        <v>0</v>
      </c>
      <c r="R73" s="362">
        <f t="shared" ca="1" si="77"/>
        <v>184</v>
      </c>
      <c r="S73" s="362">
        <v>65</v>
      </c>
      <c r="T73" s="371">
        <f t="shared" ca="1" si="78"/>
        <v>0</v>
      </c>
      <c r="U73" s="359">
        <f t="shared" ref="U73:U104" ca="1" si="124">IF(R73&lt;Y$7,$B$2,0)</f>
        <v>0</v>
      </c>
      <c r="V73" s="359">
        <f t="shared" ref="V73:V136" ca="1" si="125">IF(R73&lt;Y$7,($B$12+IF($B$3&gt;$B$14,0.04,IF($B$3&gt;$B$13,($B$13+($B$3-$B$13)*0.5),$B$3)))*$B$7*(1+$G74)^(S73-1),0)</f>
        <v>0</v>
      </c>
      <c r="W73" s="359">
        <f t="shared" ref="W73:W136" ca="1" si="126">(T73+(U73+V73)*0.5)*$B$6</f>
        <v>0</v>
      </c>
      <c r="X73" s="359">
        <f t="shared" ref="X73:X136" ca="1" si="127">IF(Y72=0,0,IFERROR(IF(R73=60,-$B$8*T73,-ABS(X72*(1+$F74))),0))</f>
        <v>0</v>
      </c>
      <c r="Y73" s="359">
        <f t="shared" ca="1" si="62"/>
        <v>0</v>
      </c>
      <c r="AA73" s="362">
        <f t="shared" ca="1" si="79"/>
        <v>184</v>
      </c>
      <c r="AB73" s="362">
        <v>65</v>
      </c>
      <c r="AC73" s="371">
        <f t="shared" ca="1" si="80"/>
        <v>0</v>
      </c>
      <c r="AD73" s="359">
        <f t="shared" ref="AD73:AD104" ca="1" si="128">IF(AA73&lt;AH$7,$B$2,0)</f>
        <v>0</v>
      </c>
      <c r="AE73" s="359">
        <f t="shared" ref="AE73:AE136" ca="1" si="129">IF(AA73&lt;AH$7,($B$12+IF($B$3&gt;$B$14,0.04,IF($B$3&gt;$B$13,($B$13+($B$3-$B$13)*0.5),$B$3)))*$B$7*(1+$G74)^(AB73-1),0)</f>
        <v>0</v>
      </c>
      <c r="AF73" s="359">
        <f t="shared" ref="AF73:AF136" ca="1" si="130">(AC73+(AD73+AE73)*0.5)*$B$6</f>
        <v>0</v>
      </c>
      <c r="AG73" s="359">
        <f t="shared" ref="AG73:AG136" ca="1" si="131">IF(AH72=0,0,IFERROR(IF(AA73=60,-$B$8*AC73,-ABS(AG72*(1+$F74))),0))</f>
        <v>0</v>
      </c>
      <c r="AH73" s="359">
        <f t="shared" ca="1" si="63"/>
        <v>0</v>
      </c>
      <c r="AJ73" s="362">
        <f t="shared" ca="1" si="81"/>
        <v>184</v>
      </c>
      <c r="AK73" s="362">
        <v>65</v>
      </c>
      <c r="AL73" s="371">
        <f t="shared" ca="1" si="82"/>
        <v>0</v>
      </c>
      <c r="AM73" s="359">
        <f t="shared" ref="AM73:AM104" ca="1" si="132">IF(AJ73&lt;AQ$7,$B$2,0)</f>
        <v>0</v>
      </c>
      <c r="AN73" s="359">
        <f t="shared" ref="AN73:AN136" ca="1" si="133">IF(AJ73&lt;AQ$7,($B$12+IF($B$3&gt;$B$14,0.04,IF($B$3&gt;$B$13,($B$13+($B$3-$B$13)*0.5),$B$3)))*$B$7*(1+$G74)^(AK73-1),0)</f>
        <v>0</v>
      </c>
      <c r="AO73" s="359">
        <f t="shared" ref="AO73:AO136" ca="1" si="134">(AL73+(AM73+AN73)*0.5)*$B$6</f>
        <v>0</v>
      </c>
      <c r="AP73" s="359">
        <f t="shared" ref="AP73:AP136" ca="1" si="135">IF(AQ72=0,0,IFERROR(IF(AJ73=60,-$B$8*AL73,-ABS(AP72*(1+$F74))),0))</f>
        <v>0</v>
      </c>
      <c r="AQ73" s="359">
        <f t="shared" ca="1" si="64"/>
        <v>0</v>
      </c>
      <c r="AS73" s="362">
        <f t="shared" ca="1" si="83"/>
        <v>184</v>
      </c>
      <c r="AT73" s="362">
        <v>65</v>
      </c>
      <c r="AU73" s="371">
        <f t="shared" ca="1" si="84"/>
        <v>0</v>
      </c>
      <c r="AV73" s="359">
        <f t="shared" ref="AV73:AV104" ca="1" si="136">IF(AS73&lt;AZ$7,$B$2,0)</f>
        <v>0</v>
      </c>
      <c r="AW73" s="359">
        <f t="shared" ref="AW73:AW136" ca="1" si="137">IF(AS73&lt;AZ$7,($B$12+IF($B$3&gt;$B$14,0.04,IF($B$3&gt;$B$13,($B$13+($B$3-$B$13)*0.5),$B$3)))*$B$7*(1+$G74)^(AT73-1),0)</f>
        <v>0</v>
      </c>
      <c r="AX73" s="359">
        <f t="shared" ref="AX73:AX136" ca="1" si="138">(AU73+(AV73+AW73)*0.5)*$B$6</f>
        <v>0</v>
      </c>
      <c r="AY73" s="359">
        <f t="shared" ref="AY73:AY136" ca="1" si="139">IF(AZ72=0,0,IFERROR(IF(AS73=AZ$7,-$B$8*AU73,-ABS(AY72*(1+$F74))),0))</f>
        <v>0</v>
      </c>
      <c r="AZ73" s="359">
        <f t="shared" ca="1" si="65"/>
        <v>0</v>
      </c>
      <c r="BB73" s="362">
        <f t="shared" ca="1" si="85"/>
        <v>184</v>
      </c>
      <c r="BC73" s="362">
        <v>65</v>
      </c>
      <c r="BD73" s="371">
        <f t="shared" ca="1" si="86"/>
        <v>0</v>
      </c>
      <c r="BE73" s="359">
        <f t="shared" ref="BE73:BE104" ca="1" si="140">IF(BB73&lt;BI$7,$B$2,0)</f>
        <v>0</v>
      </c>
      <c r="BF73" s="359">
        <f t="shared" ref="BF73:BF136" ca="1" si="141">IF(BB73&lt;BI$7,($B$12+IF($B$3&gt;$B$14,0.04,IF($B$3&gt;$B$13,($B$13+($B$3-$B$13)*0.5),$B$3)))*$B$7*(1+$G74)^(BC73-1),0)</f>
        <v>0</v>
      </c>
      <c r="BG73" s="359">
        <f t="shared" ref="BG73:BG136" ca="1" si="142">(BD73+(BE73+BF73)*0.5)*$B$6</f>
        <v>0</v>
      </c>
      <c r="BH73" s="359">
        <f t="shared" ref="BH73:BH136" ca="1" si="143">IF(BI72=0,0,IFERROR(IF(BB73=BI$7,-$B$8*BD73,-ABS(BH72*(1+$F74))),0))</f>
        <v>0</v>
      </c>
      <c r="BI73" s="359">
        <f t="shared" ca="1" si="66"/>
        <v>0</v>
      </c>
      <c r="BK73" s="362">
        <f t="shared" ca="1" si="87"/>
        <v>184</v>
      </c>
      <c r="BL73" s="362">
        <v>65</v>
      </c>
      <c r="BM73" s="371">
        <f t="shared" ca="1" si="88"/>
        <v>0</v>
      </c>
      <c r="BN73" s="359">
        <f t="shared" ref="BN73:BN104" ca="1" si="144">IF(BK73&lt;BR$7,$B$2,0)</f>
        <v>0</v>
      </c>
      <c r="BO73" s="359">
        <f t="shared" ref="BO73:BO136" ca="1" si="145">IF(BK73&lt;BR$7,($B$12+IF($B$3&gt;$B$14,0.04,IF($B$3&gt;$B$13,($B$13+($B$3-$B$13)*0.5),$B$3)))*$B$7*(1+$G74)^(BL73-1),0)</f>
        <v>0</v>
      </c>
      <c r="BP73" s="359">
        <f t="shared" ref="BP73:BP136" ca="1" si="146">(BM73+(BN73+BO73)*0.5)*$B$6</f>
        <v>0</v>
      </c>
      <c r="BQ73" s="359">
        <f t="shared" ref="BQ73:BQ136" ca="1" si="147">IF(BR72=0,0,IFERROR(IF(BK73=BR$7,-$B$8*BM73,-ABS(BQ72*(1+$F74))),0))</f>
        <v>0</v>
      </c>
      <c r="BR73" s="359">
        <f t="shared" ca="1" si="67"/>
        <v>0</v>
      </c>
      <c r="BT73" s="362">
        <f t="shared" ca="1" si="89"/>
        <v>184</v>
      </c>
      <c r="BU73" s="362">
        <v>65</v>
      </c>
      <c r="BV73" s="371">
        <f t="shared" ca="1" si="90"/>
        <v>0</v>
      </c>
      <c r="BW73" s="359">
        <f t="shared" ref="BW73:BW104" ca="1" si="148">IF(BT73&lt;CA$7,$B$2,0)</f>
        <v>0</v>
      </c>
      <c r="BX73" s="359">
        <f t="shared" ref="BX73:BX136" ca="1" si="149">IF(BT73&lt;CA$7,($B$12+IF($B$3&gt;$B$14,0.04,IF($B$3&gt;$B$13,($B$13+($B$3-$B$13)*0.5),$B$3)))*$B$7*(1+$G74)^(BU73-1),0)</f>
        <v>0</v>
      </c>
      <c r="BY73" s="359">
        <f t="shared" ref="BY73:BY136" ca="1" si="150">(BV73+(BW73+BX73)*0.5)*$B$6</f>
        <v>0</v>
      </c>
      <c r="BZ73" s="359">
        <f t="shared" ref="BZ73:BZ136" ca="1" si="151">IF(CA72=0,0,IFERROR(IF(BT73=CA$7,-$B$8*BV73,-ABS(BZ72*(1+$F74))),0))</f>
        <v>0</v>
      </c>
      <c r="CA73" s="359">
        <f t="shared" ca="1" si="68"/>
        <v>0</v>
      </c>
      <c r="CC73" s="362">
        <f t="shared" ca="1" si="91"/>
        <v>184</v>
      </c>
      <c r="CD73" s="362">
        <v>65</v>
      </c>
      <c r="CE73" s="371">
        <f t="shared" ca="1" si="92"/>
        <v>0</v>
      </c>
      <c r="CF73" s="359">
        <f t="shared" ref="CF73:CF104" ca="1" si="152">IF(CC73&lt;CJ$7,$B$2,0)</f>
        <v>0</v>
      </c>
      <c r="CG73" s="359">
        <f t="shared" ref="CG73:CG136" ca="1" si="153">IF(CC73&lt;CJ$7,($B$12+IF($B$3&gt;$B$14,0.04,IF($B$3&gt;$B$13,($B$13+($B$3-$B$13)*0.5),$B$3)))*$B$7*(1+$G74)^(CD73-1),0)</f>
        <v>0</v>
      </c>
      <c r="CH73" s="359">
        <f t="shared" ref="CH73:CH136" ca="1" si="154">(CE73+(CF73+CG73)*0.5)*$B$6</f>
        <v>0</v>
      </c>
      <c r="CI73" s="359">
        <f t="shared" ref="CI73:CI136" ca="1" si="155">IF(CJ72=0,0,IFERROR(IF(CC73=CJ$7,-$B$8*CE73,-ABS(CI72*(1+$F74))),0))</f>
        <v>0</v>
      </c>
      <c r="CJ73" s="359">
        <f t="shared" ca="1" si="69"/>
        <v>0</v>
      </c>
      <c r="CL73" s="362">
        <f t="shared" ca="1" si="93"/>
        <v>184</v>
      </c>
      <c r="CM73" s="362">
        <v>65</v>
      </c>
      <c r="CN73" s="371">
        <f t="shared" ca="1" si="94"/>
        <v>0</v>
      </c>
      <c r="CO73" s="359">
        <f t="shared" ref="CO73:CO104" ca="1" si="156">IF(CL73&lt;CS$7,$B$2,0)</f>
        <v>0</v>
      </c>
      <c r="CP73" s="359">
        <f t="shared" ref="CP73:CP136" ca="1" si="157">IF(CL73&lt;CS$7,($B$12+IF($B$3&gt;$B$14,0.04,IF($B$3&gt;$B$13,($B$13+($B$3-$B$13)*0.5),$B$3)))*$B$7*(1+$G74)^(CM73-1),0)</f>
        <v>0</v>
      </c>
      <c r="CQ73" s="359">
        <f t="shared" ref="CQ73:CQ136" ca="1" si="158">(CN73+(CO73+CP73)*0.5)*$B$6</f>
        <v>0</v>
      </c>
      <c r="CR73" s="359">
        <f t="shared" ref="CR73:CR136" ca="1" si="159">IF(CS72=0,0,IFERROR(IF(CL73=CS$7,-$B$8*CN73,-ABS(CR72*(1+$F74))),0))</f>
        <v>0</v>
      </c>
      <c r="CS73" s="359">
        <f t="shared" ca="1" si="70"/>
        <v>0</v>
      </c>
      <c r="CU73" s="362">
        <f t="shared" ca="1" si="95"/>
        <v>184</v>
      </c>
      <c r="CV73" s="362">
        <v>65</v>
      </c>
      <c r="CW73" s="371">
        <f t="shared" ca="1" si="96"/>
        <v>0</v>
      </c>
      <c r="CX73" s="359">
        <f t="shared" ref="CX73:CX104" ca="1" si="160">IF(CU73&lt;DB$7,$B$2,0)</f>
        <v>0</v>
      </c>
      <c r="CY73" s="359">
        <f t="shared" ref="CY73:CY136" ca="1" si="161">IF(CU73&lt;DB$7,($B$12+IF($B$3&gt;$B$14,0.04,IF($B$3&gt;$B$13,($B$13+($B$3-$B$13)*0.5),$B$3)))*$B$7*(1+$G74)^(CV73-1),0)</f>
        <v>0</v>
      </c>
      <c r="CZ73" s="359">
        <f t="shared" ref="CZ73:CZ136" ca="1" si="162">(CW73+(CX73+CY73)*0.5)*$B$6</f>
        <v>0</v>
      </c>
      <c r="DA73" s="359">
        <f t="shared" ref="DA73:DA136" ca="1" si="163">IF(DB72=0,0,IFERROR(IF(CU73=DB$7,-$B$8*CW73,-ABS(DA72*(1+$F74))),0))</f>
        <v>0</v>
      </c>
      <c r="DB73" s="359">
        <f t="shared" ca="1" si="71"/>
        <v>0</v>
      </c>
      <c r="DD73" s="362">
        <f t="shared" ca="1" si="97"/>
        <v>184</v>
      </c>
      <c r="DE73" s="362">
        <v>65</v>
      </c>
      <c r="DF73" s="371">
        <f t="shared" ca="1" si="98"/>
        <v>0</v>
      </c>
      <c r="DG73" s="359">
        <f t="shared" ref="DG73:DG104" ca="1" si="164">IF(DD73&lt;DK$7,$B$2,0)</f>
        <v>0</v>
      </c>
      <c r="DH73" s="359">
        <f t="shared" ref="DH73:DH136" ca="1" si="165">IF(DD73&lt;DK$7,($B$12+IF($B$3&gt;$B$14,0.04,IF($B$3&gt;$B$13,($B$13+($B$3-$B$13)*0.5),$B$3)))*$B$7*(1+$G74)^(DE73-1),0)</f>
        <v>0</v>
      </c>
      <c r="DI73" s="359">
        <f t="shared" ref="DI73:DI136" ca="1" si="166">(DF73+(DG73+DH73)*0.5)*$B$6</f>
        <v>0</v>
      </c>
      <c r="DJ73" s="359">
        <f t="shared" ref="DJ73:DJ136" ca="1" si="167">IF(DK72=0,0,IFERROR(IF(DD73=DK$7,-$B$8*DF73,-ABS(DJ72*(1+$F74))),0))</f>
        <v>0</v>
      </c>
      <c r="DK73" s="359">
        <f t="shared" ca="1" si="72"/>
        <v>0</v>
      </c>
      <c r="DM73" s="362">
        <f t="shared" ca="1" si="99"/>
        <v>184</v>
      </c>
      <c r="DN73" s="362">
        <v>65</v>
      </c>
      <c r="DO73" s="371">
        <f t="shared" ca="1" si="100"/>
        <v>0</v>
      </c>
      <c r="DP73" s="359">
        <f t="shared" ref="DP73:DP104" ca="1" si="168">IF(DM73&lt;DT$7,$B$2,0)</f>
        <v>0</v>
      </c>
      <c r="DQ73" s="359">
        <f t="shared" ref="DQ73:DQ136" ca="1" si="169">IF(DM73&lt;DT$7,($B$12+IF($B$3&gt;$B$14,0.04,IF($B$3&gt;$B$13,($B$13+($B$3-$B$13)*0.5),$B$3)))*$B$7*(1+$G74)^(DN73-1),0)</f>
        <v>0</v>
      </c>
      <c r="DR73" s="359">
        <f t="shared" ref="DR73:DR136" ca="1" si="170">(DO73+(DP73+DQ73)*0.5)*$B$6</f>
        <v>0</v>
      </c>
      <c r="DS73" s="359">
        <f t="shared" ref="DS73:DS136" ca="1" si="171">IF(DT72=0,0,IFERROR(IF(DM73=DT$7,-$B$8*DO73,-ABS(DS72*(1+$F74))),0))</f>
        <v>0</v>
      </c>
      <c r="DT73" s="359">
        <f t="shared" ca="1" si="73"/>
        <v>0</v>
      </c>
      <c r="DV73" s="362">
        <f t="shared" ca="1" si="101"/>
        <v>184</v>
      </c>
      <c r="DW73" s="362">
        <v>65</v>
      </c>
      <c r="DX73" s="371">
        <f t="shared" ca="1" si="102"/>
        <v>0</v>
      </c>
      <c r="DY73" s="359">
        <f t="shared" ref="DY73:DY104" ca="1" si="172">IF(DV73&lt;EC$7,$B$2,0)</f>
        <v>0</v>
      </c>
      <c r="DZ73" s="359">
        <f t="shared" ref="DZ73:DZ136" ca="1" si="173">IF(DV73&lt;EC$7,($B$12+IF($B$3&gt;$B$14,0.04,IF($B$3&gt;$B$13,($B$13+($B$3-$B$13)*0.5),$B$3)))*$B$7*(1+$G74)^(DW73-1),0)</f>
        <v>0</v>
      </c>
      <c r="EA73" s="359">
        <f t="shared" ref="EA73:EA136" ca="1" si="174">(DX73+(DY73+DZ73)*0.5)*$B$6</f>
        <v>0</v>
      </c>
      <c r="EB73" s="359">
        <f t="shared" ref="EB73:EB136" ca="1" si="175">IF(EC72=0,0,IFERROR(IF(DV73=EC$7,-$B$8*DX73,-ABS(EB72*(1+$F74))),0))</f>
        <v>0</v>
      </c>
      <c r="EC73" s="359">
        <f t="shared" ca="1" si="74"/>
        <v>0</v>
      </c>
      <c r="EE73" s="362">
        <f t="shared" ca="1" si="103"/>
        <v>184</v>
      </c>
      <c r="EF73" s="362">
        <v>65</v>
      </c>
      <c r="EG73" s="371">
        <f t="shared" ca="1" si="104"/>
        <v>0</v>
      </c>
      <c r="EH73" s="359">
        <f t="shared" ref="EH73:EH104" ca="1" si="176">IF(EE73&lt;EL$7,$B$2,0)</f>
        <v>0</v>
      </c>
      <c r="EI73" s="359">
        <f t="shared" ref="EI73:EI136" ca="1" si="177">IF(EE73&lt;EL$7,($B$12+IF($B$3&gt;$B$14,0.04,IF($B$3&gt;$B$13,($B$13+($B$3-$B$13)*0.5),$B$3)))*$B$7*(1+$G74)^(EF73-1),0)</f>
        <v>0</v>
      </c>
      <c r="EJ73" s="359">
        <f t="shared" ref="EJ73:EJ136" ca="1" si="178">(EG73+(EH73+EI73)*0.5)*$B$6</f>
        <v>0</v>
      </c>
      <c r="EK73" s="359">
        <f t="shared" ref="EK73:EK136" ca="1" si="179">IF(EL72=0,0,IFERROR(IF(EE73=EL$7,-$B$8*EG73,-ABS(EK72*(1+$F74))),0))</f>
        <v>0</v>
      </c>
      <c r="EL73" s="359">
        <f t="shared" ca="1" si="75"/>
        <v>0</v>
      </c>
    </row>
    <row r="74" spans="6:142" x14ac:dyDescent="0.35">
      <c r="F74" s="372">
        <f>IFERROR(INDEX('Inflation Rates'!$A$16:$H$138,MATCH('IRA Traditional'!$H74,'Inflation Rates'!$A$16:$A$138,0),8)/INDEX('Inflation Rates'!$A$16:$H$138,MATCH('IRA Traditional'!$H74,'Inflation Rates'!$A$16:$A$138,0)-1,8)-1,F73)</f>
        <v>2.0000000000000018E-2</v>
      </c>
      <c r="G74" s="372">
        <f>IFERROR(INDEX('Inflation Rates'!$A$16:$H$138,MATCH('IRA Traditional'!$H74,'Inflation Rates'!$A$16:$A$138,0),6)/INDEX('Inflation Rates'!$A$16:$H$138,MATCH('IRA Traditional'!$H74,'Inflation Rates'!$A$16:$A$138,0)-1,6)-1,G73)</f>
        <v>2.0999999999999908E-2</v>
      </c>
      <c r="H74" s="362">
        <v>2085</v>
      </c>
      <c r="I74" s="362">
        <f t="shared" ca="1" si="123"/>
        <v>185</v>
      </c>
      <c r="J74" s="362">
        <v>66</v>
      </c>
      <c r="K74" s="371">
        <f t="shared" ca="1" si="106"/>
        <v>0</v>
      </c>
      <c r="L74" s="359">
        <f t="shared" ref="L74:L137" ca="1" si="180">IF(I74&lt;P$7,$B$2,0)</f>
        <v>0</v>
      </c>
      <c r="M74" s="359">
        <f t="shared" ref="M74:M137" ca="1" si="181">IF(I74&lt;P$7,($B$12+IF($B$3&gt;$B$14,0.04,IF($B$3&gt;$B$13,($B$13+($B$3-$B$13)*0.5),$B$3)))*$B$7*(1+$G74)^(J74-1),0)</f>
        <v>0</v>
      </c>
      <c r="N74" s="359">
        <f t="shared" ref="N74:N137" ca="1" si="182">(K74+(L74+M74)*0.5)*$B$6</f>
        <v>0</v>
      </c>
      <c r="O74" s="359">
        <f t="shared" ref="O74:O137" ca="1" si="183">IF(P73=0,0,IFERROR(IF(I74=60,-$B$8*K74,-ABS(O73*(1+$F74))),0))</f>
        <v>0</v>
      </c>
      <c r="P74" s="359">
        <f t="shared" ca="1" si="76"/>
        <v>0</v>
      </c>
      <c r="R74" s="362">
        <f t="shared" ca="1" si="77"/>
        <v>185</v>
      </c>
      <c r="S74" s="362">
        <v>66</v>
      </c>
      <c r="T74" s="371">
        <f t="shared" ca="1" si="78"/>
        <v>0</v>
      </c>
      <c r="U74" s="359">
        <f t="shared" ca="1" si="124"/>
        <v>0</v>
      </c>
      <c r="V74" s="359">
        <f t="shared" ca="1" si="125"/>
        <v>0</v>
      </c>
      <c r="W74" s="359">
        <f t="shared" ca="1" si="126"/>
        <v>0</v>
      </c>
      <c r="X74" s="359">
        <f t="shared" ca="1" si="127"/>
        <v>0</v>
      </c>
      <c r="Y74" s="359">
        <f t="shared" ref="Y74:Y137" ca="1" si="184">IF(SUM(T74:X74)&lt;0,0,SUM(T74:X74))</f>
        <v>0</v>
      </c>
      <c r="AA74" s="362">
        <f t="shared" ca="1" si="79"/>
        <v>185</v>
      </c>
      <c r="AB74" s="362">
        <v>66</v>
      </c>
      <c r="AC74" s="371">
        <f t="shared" ca="1" si="80"/>
        <v>0</v>
      </c>
      <c r="AD74" s="359">
        <f t="shared" ca="1" si="128"/>
        <v>0</v>
      </c>
      <c r="AE74" s="359">
        <f t="shared" ca="1" si="129"/>
        <v>0</v>
      </c>
      <c r="AF74" s="359">
        <f t="shared" ca="1" si="130"/>
        <v>0</v>
      </c>
      <c r="AG74" s="359">
        <f t="shared" ca="1" si="131"/>
        <v>0</v>
      </c>
      <c r="AH74" s="359">
        <f t="shared" ref="AH74:AH137" ca="1" si="185">IF(SUM(AC74:AG74)&lt;0,0,SUM(AC74:AG74))</f>
        <v>0</v>
      </c>
      <c r="AJ74" s="362">
        <f t="shared" ca="1" si="81"/>
        <v>185</v>
      </c>
      <c r="AK74" s="362">
        <v>66</v>
      </c>
      <c r="AL74" s="371">
        <f t="shared" ca="1" si="82"/>
        <v>0</v>
      </c>
      <c r="AM74" s="359">
        <f t="shared" ca="1" si="132"/>
        <v>0</v>
      </c>
      <c r="AN74" s="359">
        <f t="shared" ca="1" si="133"/>
        <v>0</v>
      </c>
      <c r="AO74" s="359">
        <f t="shared" ca="1" si="134"/>
        <v>0</v>
      </c>
      <c r="AP74" s="359">
        <f t="shared" ca="1" si="135"/>
        <v>0</v>
      </c>
      <c r="AQ74" s="359">
        <f t="shared" ref="AQ74:AQ137" ca="1" si="186">IF(SUM(AL74:AP74)&lt;0,0,SUM(AL74:AP74))</f>
        <v>0</v>
      </c>
      <c r="AS74" s="362">
        <f t="shared" ca="1" si="83"/>
        <v>185</v>
      </c>
      <c r="AT74" s="362">
        <v>66</v>
      </c>
      <c r="AU74" s="371">
        <f t="shared" ca="1" si="84"/>
        <v>0</v>
      </c>
      <c r="AV74" s="359">
        <f t="shared" ca="1" si="136"/>
        <v>0</v>
      </c>
      <c r="AW74" s="359">
        <f t="shared" ca="1" si="137"/>
        <v>0</v>
      </c>
      <c r="AX74" s="359">
        <f t="shared" ca="1" si="138"/>
        <v>0</v>
      </c>
      <c r="AY74" s="359">
        <f t="shared" ca="1" si="139"/>
        <v>0</v>
      </c>
      <c r="AZ74" s="359">
        <f t="shared" ref="AZ74:AZ137" ca="1" si="187">IF(SUM(AU74:AY74)&lt;0,0,SUM(AU74:AY74))</f>
        <v>0</v>
      </c>
      <c r="BB74" s="362">
        <f t="shared" ca="1" si="85"/>
        <v>185</v>
      </c>
      <c r="BC74" s="362">
        <v>66</v>
      </c>
      <c r="BD74" s="371">
        <f t="shared" ca="1" si="86"/>
        <v>0</v>
      </c>
      <c r="BE74" s="359">
        <f t="shared" ca="1" si="140"/>
        <v>0</v>
      </c>
      <c r="BF74" s="359">
        <f t="shared" ca="1" si="141"/>
        <v>0</v>
      </c>
      <c r="BG74" s="359">
        <f t="shared" ca="1" si="142"/>
        <v>0</v>
      </c>
      <c r="BH74" s="359">
        <f t="shared" ca="1" si="143"/>
        <v>0</v>
      </c>
      <c r="BI74" s="359">
        <f t="shared" ref="BI74:BI137" ca="1" si="188">IF(SUM(BD74:BH74)&lt;0,0,SUM(BD74:BH74))</f>
        <v>0</v>
      </c>
      <c r="BK74" s="362">
        <f t="shared" ca="1" si="87"/>
        <v>185</v>
      </c>
      <c r="BL74" s="362">
        <v>66</v>
      </c>
      <c r="BM74" s="371">
        <f t="shared" ca="1" si="88"/>
        <v>0</v>
      </c>
      <c r="BN74" s="359">
        <f t="shared" ca="1" si="144"/>
        <v>0</v>
      </c>
      <c r="BO74" s="359">
        <f t="shared" ca="1" si="145"/>
        <v>0</v>
      </c>
      <c r="BP74" s="359">
        <f t="shared" ca="1" si="146"/>
        <v>0</v>
      </c>
      <c r="BQ74" s="359">
        <f t="shared" ca="1" si="147"/>
        <v>0</v>
      </c>
      <c r="BR74" s="359">
        <f t="shared" ref="BR74:BR137" ca="1" si="189">IF(SUM(BM74:BQ74)&lt;0,0,SUM(BM74:BQ74))</f>
        <v>0</v>
      </c>
      <c r="BT74" s="362">
        <f t="shared" ca="1" si="89"/>
        <v>185</v>
      </c>
      <c r="BU74" s="362">
        <v>66</v>
      </c>
      <c r="BV74" s="371">
        <f t="shared" ca="1" si="90"/>
        <v>0</v>
      </c>
      <c r="BW74" s="359">
        <f t="shared" ca="1" si="148"/>
        <v>0</v>
      </c>
      <c r="BX74" s="359">
        <f t="shared" ca="1" si="149"/>
        <v>0</v>
      </c>
      <c r="BY74" s="359">
        <f t="shared" ca="1" si="150"/>
        <v>0</v>
      </c>
      <c r="BZ74" s="359">
        <f t="shared" ca="1" si="151"/>
        <v>0</v>
      </c>
      <c r="CA74" s="359">
        <f t="shared" ref="CA74:CA137" ca="1" si="190">IF(SUM(BV74:BZ74)&lt;0,0,SUM(BV74:BZ74))</f>
        <v>0</v>
      </c>
      <c r="CC74" s="362">
        <f t="shared" ca="1" si="91"/>
        <v>185</v>
      </c>
      <c r="CD74" s="362">
        <v>66</v>
      </c>
      <c r="CE74" s="371">
        <f t="shared" ca="1" si="92"/>
        <v>0</v>
      </c>
      <c r="CF74" s="359">
        <f t="shared" ca="1" si="152"/>
        <v>0</v>
      </c>
      <c r="CG74" s="359">
        <f t="shared" ca="1" si="153"/>
        <v>0</v>
      </c>
      <c r="CH74" s="359">
        <f t="shared" ca="1" si="154"/>
        <v>0</v>
      </c>
      <c r="CI74" s="359">
        <f t="shared" ca="1" si="155"/>
        <v>0</v>
      </c>
      <c r="CJ74" s="359">
        <f t="shared" ref="CJ74:CJ137" ca="1" si="191">IF(SUM(CE74:CI74)&lt;0,0,SUM(CE74:CI74))</f>
        <v>0</v>
      </c>
      <c r="CL74" s="362">
        <f t="shared" ca="1" si="93"/>
        <v>185</v>
      </c>
      <c r="CM74" s="362">
        <v>66</v>
      </c>
      <c r="CN74" s="371">
        <f t="shared" ca="1" si="94"/>
        <v>0</v>
      </c>
      <c r="CO74" s="359">
        <f t="shared" ca="1" si="156"/>
        <v>0</v>
      </c>
      <c r="CP74" s="359">
        <f t="shared" ca="1" si="157"/>
        <v>0</v>
      </c>
      <c r="CQ74" s="359">
        <f t="shared" ca="1" si="158"/>
        <v>0</v>
      </c>
      <c r="CR74" s="359">
        <f t="shared" ca="1" si="159"/>
        <v>0</v>
      </c>
      <c r="CS74" s="359">
        <f t="shared" ref="CS74:CS137" ca="1" si="192">IF(SUM(CN74:CR74)&lt;0,0,SUM(CN74:CR74))</f>
        <v>0</v>
      </c>
      <c r="CU74" s="362">
        <f t="shared" ca="1" si="95"/>
        <v>185</v>
      </c>
      <c r="CV74" s="362">
        <v>66</v>
      </c>
      <c r="CW74" s="371">
        <f t="shared" ca="1" si="96"/>
        <v>0</v>
      </c>
      <c r="CX74" s="359">
        <f t="shared" ca="1" si="160"/>
        <v>0</v>
      </c>
      <c r="CY74" s="359">
        <f t="shared" ca="1" si="161"/>
        <v>0</v>
      </c>
      <c r="CZ74" s="359">
        <f t="shared" ca="1" si="162"/>
        <v>0</v>
      </c>
      <c r="DA74" s="359">
        <f t="shared" ca="1" si="163"/>
        <v>0</v>
      </c>
      <c r="DB74" s="359">
        <f t="shared" ref="DB74:DB137" ca="1" si="193">IF(SUM(CW74:DA74)&lt;0,0,SUM(CW74:DA74))</f>
        <v>0</v>
      </c>
      <c r="DD74" s="362">
        <f t="shared" ca="1" si="97"/>
        <v>185</v>
      </c>
      <c r="DE74" s="362">
        <v>66</v>
      </c>
      <c r="DF74" s="371">
        <f t="shared" ca="1" si="98"/>
        <v>0</v>
      </c>
      <c r="DG74" s="359">
        <f t="shared" ca="1" si="164"/>
        <v>0</v>
      </c>
      <c r="DH74" s="359">
        <f t="shared" ca="1" si="165"/>
        <v>0</v>
      </c>
      <c r="DI74" s="359">
        <f t="shared" ca="1" si="166"/>
        <v>0</v>
      </c>
      <c r="DJ74" s="359">
        <f t="shared" ca="1" si="167"/>
        <v>0</v>
      </c>
      <c r="DK74" s="359">
        <f t="shared" ref="DK74:DK137" ca="1" si="194">IF(SUM(DF74:DJ74)&lt;0,0,SUM(DF74:DJ74))</f>
        <v>0</v>
      </c>
      <c r="DM74" s="362">
        <f t="shared" ca="1" si="99"/>
        <v>185</v>
      </c>
      <c r="DN74" s="362">
        <v>66</v>
      </c>
      <c r="DO74" s="371">
        <f t="shared" ca="1" si="100"/>
        <v>0</v>
      </c>
      <c r="DP74" s="359">
        <f t="shared" ca="1" si="168"/>
        <v>0</v>
      </c>
      <c r="DQ74" s="359">
        <f t="shared" ca="1" si="169"/>
        <v>0</v>
      </c>
      <c r="DR74" s="359">
        <f t="shared" ca="1" si="170"/>
        <v>0</v>
      </c>
      <c r="DS74" s="359">
        <f t="shared" ca="1" si="171"/>
        <v>0</v>
      </c>
      <c r="DT74" s="359">
        <f t="shared" ref="DT74:DT137" ca="1" si="195">IF(SUM(DO74:DS74)&lt;0,0,SUM(DO74:DS74))</f>
        <v>0</v>
      </c>
      <c r="DV74" s="362">
        <f t="shared" ca="1" si="101"/>
        <v>185</v>
      </c>
      <c r="DW74" s="362">
        <v>66</v>
      </c>
      <c r="DX74" s="371">
        <f t="shared" ca="1" si="102"/>
        <v>0</v>
      </c>
      <c r="DY74" s="359">
        <f t="shared" ca="1" si="172"/>
        <v>0</v>
      </c>
      <c r="DZ74" s="359">
        <f t="shared" ca="1" si="173"/>
        <v>0</v>
      </c>
      <c r="EA74" s="359">
        <f t="shared" ca="1" si="174"/>
        <v>0</v>
      </c>
      <c r="EB74" s="359">
        <f t="shared" ca="1" si="175"/>
        <v>0</v>
      </c>
      <c r="EC74" s="359">
        <f t="shared" ref="EC74:EC137" ca="1" si="196">IF(SUM(DX74:EB74)&lt;0,0,SUM(DX74:EB74))</f>
        <v>0</v>
      </c>
      <c r="EE74" s="362">
        <f t="shared" ca="1" si="103"/>
        <v>185</v>
      </c>
      <c r="EF74" s="362">
        <v>66</v>
      </c>
      <c r="EG74" s="371">
        <f t="shared" ca="1" si="104"/>
        <v>0</v>
      </c>
      <c r="EH74" s="359">
        <f t="shared" ca="1" si="176"/>
        <v>0</v>
      </c>
      <c r="EI74" s="359">
        <f t="shared" ca="1" si="177"/>
        <v>0</v>
      </c>
      <c r="EJ74" s="359">
        <f t="shared" ca="1" si="178"/>
        <v>0</v>
      </c>
      <c r="EK74" s="359">
        <f t="shared" ca="1" si="179"/>
        <v>0</v>
      </c>
      <c r="EL74" s="359">
        <f t="shared" ref="EL74:EL137" ca="1" si="197">IF(SUM(EG74:EK74)&lt;0,0,SUM(EG74:EK74))</f>
        <v>0</v>
      </c>
    </row>
    <row r="75" spans="6:142" x14ac:dyDescent="0.35">
      <c r="F75" s="372">
        <f>IFERROR(INDEX('Inflation Rates'!$A$16:$H$138,MATCH('IRA Traditional'!$H75,'Inflation Rates'!$A$16:$A$138,0),8)/INDEX('Inflation Rates'!$A$16:$H$138,MATCH('IRA Traditional'!$H75,'Inflation Rates'!$A$16:$A$138,0)-1,8)-1,F74)</f>
        <v>2.0000000000000018E-2</v>
      </c>
      <c r="G75" s="372">
        <f>IFERROR(INDEX('Inflation Rates'!$A$16:$H$138,MATCH('IRA Traditional'!$H75,'Inflation Rates'!$A$16:$A$138,0),6)/INDEX('Inflation Rates'!$A$16:$H$138,MATCH('IRA Traditional'!$H75,'Inflation Rates'!$A$16:$A$138,0)-1,6)-1,G74)</f>
        <v>2.0999999999999908E-2</v>
      </c>
      <c r="H75" s="362">
        <v>2086</v>
      </c>
      <c r="I75" s="362">
        <f t="shared" ca="1" si="123"/>
        <v>186</v>
      </c>
      <c r="J75" s="362">
        <v>67</v>
      </c>
      <c r="K75" s="371">
        <f t="shared" ca="1" si="106"/>
        <v>0</v>
      </c>
      <c r="L75" s="359">
        <f t="shared" ca="1" si="180"/>
        <v>0</v>
      </c>
      <c r="M75" s="359">
        <f t="shared" ca="1" si="181"/>
        <v>0</v>
      </c>
      <c r="N75" s="359">
        <f t="shared" ca="1" si="182"/>
        <v>0</v>
      </c>
      <c r="O75" s="359">
        <f t="shared" ca="1" si="183"/>
        <v>0</v>
      </c>
      <c r="P75" s="359">
        <f t="shared" ref="P75:P138" ca="1" si="198">IF(SUM(K75:O75)&lt;0,0,SUM(K75:O75))</f>
        <v>0</v>
      </c>
      <c r="R75" s="362">
        <f t="shared" ref="R75:R138" ca="1" si="199">R74+1</f>
        <v>186</v>
      </c>
      <c r="S75" s="362">
        <v>67</v>
      </c>
      <c r="T75" s="371">
        <f t="shared" ref="T75:T138" ca="1" si="200">Y74</f>
        <v>0</v>
      </c>
      <c r="U75" s="359">
        <f t="shared" ca="1" si="124"/>
        <v>0</v>
      </c>
      <c r="V75" s="359">
        <f t="shared" ca="1" si="125"/>
        <v>0</v>
      </c>
      <c r="W75" s="359">
        <f t="shared" ca="1" si="126"/>
        <v>0</v>
      </c>
      <c r="X75" s="359">
        <f t="shared" ca="1" si="127"/>
        <v>0</v>
      </c>
      <c r="Y75" s="359">
        <f t="shared" ca="1" si="184"/>
        <v>0</v>
      </c>
      <c r="AA75" s="362">
        <f t="shared" ref="AA75:AA138" ca="1" si="201">AA74+1</f>
        <v>186</v>
      </c>
      <c r="AB75" s="362">
        <v>67</v>
      </c>
      <c r="AC75" s="371">
        <f t="shared" ref="AC75:AC138" ca="1" si="202">AH74</f>
        <v>0</v>
      </c>
      <c r="AD75" s="359">
        <f t="shared" ca="1" si="128"/>
        <v>0</v>
      </c>
      <c r="AE75" s="359">
        <f t="shared" ca="1" si="129"/>
        <v>0</v>
      </c>
      <c r="AF75" s="359">
        <f t="shared" ca="1" si="130"/>
        <v>0</v>
      </c>
      <c r="AG75" s="359">
        <f t="shared" ca="1" si="131"/>
        <v>0</v>
      </c>
      <c r="AH75" s="359">
        <f t="shared" ca="1" si="185"/>
        <v>0</v>
      </c>
      <c r="AJ75" s="362">
        <f t="shared" ref="AJ75:AJ138" ca="1" si="203">AJ74+1</f>
        <v>186</v>
      </c>
      <c r="AK75" s="362">
        <v>67</v>
      </c>
      <c r="AL75" s="371">
        <f t="shared" ref="AL75:AL138" ca="1" si="204">AQ74</f>
        <v>0</v>
      </c>
      <c r="AM75" s="359">
        <f t="shared" ca="1" si="132"/>
        <v>0</v>
      </c>
      <c r="AN75" s="359">
        <f t="shared" ca="1" si="133"/>
        <v>0</v>
      </c>
      <c r="AO75" s="359">
        <f t="shared" ca="1" si="134"/>
        <v>0</v>
      </c>
      <c r="AP75" s="359">
        <f t="shared" ca="1" si="135"/>
        <v>0</v>
      </c>
      <c r="AQ75" s="359">
        <f t="shared" ca="1" si="186"/>
        <v>0</v>
      </c>
      <c r="AS75" s="362">
        <f t="shared" ref="AS75:AS138" ca="1" si="205">AS74+1</f>
        <v>186</v>
      </c>
      <c r="AT75" s="362">
        <v>67</v>
      </c>
      <c r="AU75" s="371">
        <f t="shared" ref="AU75:AU138" ca="1" si="206">AZ74</f>
        <v>0</v>
      </c>
      <c r="AV75" s="359">
        <f t="shared" ca="1" si="136"/>
        <v>0</v>
      </c>
      <c r="AW75" s="359">
        <f t="shared" ca="1" si="137"/>
        <v>0</v>
      </c>
      <c r="AX75" s="359">
        <f t="shared" ca="1" si="138"/>
        <v>0</v>
      </c>
      <c r="AY75" s="359">
        <f t="shared" ca="1" si="139"/>
        <v>0</v>
      </c>
      <c r="AZ75" s="359">
        <f t="shared" ca="1" si="187"/>
        <v>0</v>
      </c>
      <c r="BB75" s="362">
        <f t="shared" ref="BB75:BB138" ca="1" si="207">BB74+1</f>
        <v>186</v>
      </c>
      <c r="BC75" s="362">
        <v>67</v>
      </c>
      <c r="BD75" s="371">
        <f t="shared" ref="BD75:BD138" ca="1" si="208">BI74</f>
        <v>0</v>
      </c>
      <c r="BE75" s="359">
        <f t="shared" ca="1" si="140"/>
        <v>0</v>
      </c>
      <c r="BF75" s="359">
        <f t="shared" ca="1" si="141"/>
        <v>0</v>
      </c>
      <c r="BG75" s="359">
        <f t="shared" ca="1" si="142"/>
        <v>0</v>
      </c>
      <c r="BH75" s="359">
        <f t="shared" ca="1" si="143"/>
        <v>0</v>
      </c>
      <c r="BI75" s="359">
        <f t="shared" ca="1" si="188"/>
        <v>0</v>
      </c>
      <c r="BK75" s="362">
        <f t="shared" ref="BK75:BK138" ca="1" si="209">BK74+1</f>
        <v>186</v>
      </c>
      <c r="BL75" s="362">
        <v>67</v>
      </c>
      <c r="BM75" s="371">
        <f t="shared" ref="BM75:BM138" ca="1" si="210">BR74</f>
        <v>0</v>
      </c>
      <c r="BN75" s="359">
        <f t="shared" ca="1" si="144"/>
        <v>0</v>
      </c>
      <c r="BO75" s="359">
        <f t="shared" ca="1" si="145"/>
        <v>0</v>
      </c>
      <c r="BP75" s="359">
        <f t="shared" ca="1" si="146"/>
        <v>0</v>
      </c>
      <c r="BQ75" s="359">
        <f t="shared" ca="1" si="147"/>
        <v>0</v>
      </c>
      <c r="BR75" s="359">
        <f t="shared" ca="1" si="189"/>
        <v>0</v>
      </c>
      <c r="BT75" s="362">
        <f t="shared" ref="BT75:BT138" ca="1" si="211">BT74+1</f>
        <v>186</v>
      </c>
      <c r="BU75" s="362">
        <v>67</v>
      </c>
      <c r="BV75" s="371">
        <f t="shared" ref="BV75:BV138" ca="1" si="212">CA74</f>
        <v>0</v>
      </c>
      <c r="BW75" s="359">
        <f t="shared" ca="1" si="148"/>
        <v>0</v>
      </c>
      <c r="BX75" s="359">
        <f t="shared" ca="1" si="149"/>
        <v>0</v>
      </c>
      <c r="BY75" s="359">
        <f t="shared" ca="1" si="150"/>
        <v>0</v>
      </c>
      <c r="BZ75" s="359">
        <f t="shared" ca="1" si="151"/>
        <v>0</v>
      </c>
      <c r="CA75" s="359">
        <f t="shared" ca="1" si="190"/>
        <v>0</v>
      </c>
      <c r="CC75" s="362">
        <f t="shared" ref="CC75:CC138" ca="1" si="213">CC74+1</f>
        <v>186</v>
      </c>
      <c r="CD75" s="362">
        <v>67</v>
      </c>
      <c r="CE75" s="371">
        <f t="shared" ref="CE75:CE138" ca="1" si="214">CJ74</f>
        <v>0</v>
      </c>
      <c r="CF75" s="359">
        <f t="shared" ca="1" si="152"/>
        <v>0</v>
      </c>
      <c r="CG75" s="359">
        <f t="shared" ca="1" si="153"/>
        <v>0</v>
      </c>
      <c r="CH75" s="359">
        <f t="shared" ca="1" si="154"/>
        <v>0</v>
      </c>
      <c r="CI75" s="359">
        <f t="shared" ca="1" si="155"/>
        <v>0</v>
      </c>
      <c r="CJ75" s="359">
        <f t="shared" ca="1" si="191"/>
        <v>0</v>
      </c>
      <c r="CL75" s="362">
        <f t="shared" ref="CL75:CL138" ca="1" si="215">CL74+1</f>
        <v>186</v>
      </c>
      <c r="CM75" s="362">
        <v>67</v>
      </c>
      <c r="CN75" s="371">
        <f t="shared" ref="CN75:CN138" ca="1" si="216">CS74</f>
        <v>0</v>
      </c>
      <c r="CO75" s="359">
        <f t="shared" ca="1" si="156"/>
        <v>0</v>
      </c>
      <c r="CP75" s="359">
        <f t="shared" ca="1" si="157"/>
        <v>0</v>
      </c>
      <c r="CQ75" s="359">
        <f t="shared" ca="1" si="158"/>
        <v>0</v>
      </c>
      <c r="CR75" s="359">
        <f t="shared" ca="1" si="159"/>
        <v>0</v>
      </c>
      <c r="CS75" s="359">
        <f t="shared" ca="1" si="192"/>
        <v>0</v>
      </c>
      <c r="CU75" s="362">
        <f t="shared" ref="CU75:CU138" ca="1" si="217">CU74+1</f>
        <v>186</v>
      </c>
      <c r="CV75" s="362">
        <v>67</v>
      </c>
      <c r="CW75" s="371">
        <f t="shared" ref="CW75:CW138" ca="1" si="218">DB74</f>
        <v>0</v>
      </c>
      <c r="CX75" s="359">
        <f t="shared" ca="1" si="160"/>
        <v>0</v>
      </c>
      <c r="CY75" s="359">
        <f t="shared" ca="1" si="161"/>
        <v>0</v>
      </c>
      <c r="CZ75" s="359">
        <f t="shared" ca="1" si="162"/>
        <v>0</v>
      </c>
      <c r="DA75" s="359">
        <f t="shared" ca="1" si="163"/>
        <v>0</v>
      </c>
      <c r="DB75" s="359">
        <f t="shared" ca="1" si="193"/>
        <v>0</v>
      </c>
      <c r="DD75" s="362">
        <f t="shared" ref="DD75:DD138" ca="1" si="219">DD74+1</f>
        <v>186</v>
      </c>
      <c r="DE75" s="362">
        <v>67</v>
      </c>
      <c r="DF75" s="371">
        <f t="shared" ref="DF75:DF138" ca="1" si="220">DK74</f>
        <v>0</v>
      </c>
      <c r="DG75" s="359">
        <f t="shared" ca="1" si="164"/>
        <v>0</v>
      </c>
      <c r="DH75" s="359">
        <f t="shared" ca="1" si="165"/>
        <v>0</v>
      </c>
      <c r="DI75" s="359">
        <f t="shared" ca="1" si="166"/>
        <v>0</v>
      </c>
      <c r="DJ75" s="359">
        <f t="shared" ca="1" si="167"/>
        <v>0</v>
      </c>
      <c r="DK75" s="359">
        <f t="shared" ca="1" si="194"/>
        <v>0</v>
      </c>
      <c r="DM75" s="362">
        <f t="shared" ref="DM75:DM138" ca="1" si="221">DM74+1</f>
        <v>186</v>
      </c>
      <c r="DN75" s="362">
        <v>67</v>
      </c>
      <c r="DO75" s="371">
        <f t="shared" ref="DO75:DO138" ca="1" si="222">DT74</f>
        <v>0</v>
      </c>
      <c r="DP75" s="359">
        <f t="shared" ca="1" si="168"/>
        <v>0</v>
      </c>
      <c r="DQ75" s="359">
        <f t="shared" ca="1" si="169"/>
        <v>0</v>
      </c>
      <c r="DR75" s="359">
        <f t="shared" ca="1" si="170"/>
        <v>0</v>
      </c>
      <c r="DS75" s="359">
        <f t="shared" ca="1" si="171"/>
        <v>0</v>
      </c>
      <c r="DT75" s="359">
        <f t="shared" ca="1" si="195"/>
        <v>0</v>
      </c>
      <c r="DV75" s="362">
        <f t="shared" ref="DV75:DV138" ca="1" si="223">DV74+1</f>
        <v>186</v>
      </c>
      <c r="DW75" s="362">
        <v>67</v>
      </c>
      <c r="DX75" s="371">
        <f t="shared" ref="DX75:DX138" ca="1" si="224">EC74</f>
        <v>0</v>
      </c>
      <c r="DY75" s="359">
        <f t="shared" ca="1" si="172"/>
        <v>0</v>
      </c>
      <c r="DZ75" s="359">
        <f t="shared" ca="1" si="173"/>
        <v>0</v>
      </c>
      <c r="EA75" s="359">
        <f t="shared" ca="1" si="174"/>
        <v>0</v>
      </c>
      <c r="EB75" s="359">
        <f t="shared" ca="1" si="175"/>
        <v>0</v>
      </c>
      <c r="EC75" s="359">
        <f t="shared" ca="1" si="196"/>
        <v>0</v>
      </c>
      <c r="EE75" s="362">
        <f t="shared" ref="EE75:EE138" ca="1" si="225">EE74+1</f>
        <v>186</v>
      </c>
      <c r="EF75" s="362">
        <v>67</v>
      </c>
      <c r="EG75" s="371">
        <f t="shared" ref="EG75:EG138" ca="1" si="226">EL74</f>
        <v>0</v>
      </c>
      <c r="EH75" s="359">
        <f t="shared" ca="1" si="176"/>
        <v>0</v>
      </c>
      <c r="EI75" s="359">
        <f t="shared" ca="1" si="177"/>
        <v>0</v>
      </c>
      <c r="EJ75" s="359">
        <f t="shared" ca="1" si="178"/>
        <v>0</v>
      </c>
      <c r="EK75" s="359">
        <f t="shared" ca="1" si="179"/>
        <v>0</v>
      </c>
      <c r="EL75" s="359">
        <f t="shared" ca="1" si="197"/>
        <v>0</v>
      </c>
    </row>
    <row r="76" spans="6:142" x14ac:dyDescent="0.35">
      <c r="F76" s="372">
        <f>IFERROR(INDEX('Inflation Rates'!$A$16:$H$138,MATCH('IRA Traditional'!$H76,'Inflation Rates'!$A$16:$A$138,0),8)/INDEX('Inflation Rates'!$A$16:$H$138,MATCH('IRA Traditional'!$H76,'Inflation Rates'!$A$16:$A$138,0)-1,8)-1,F75)</f>
        <v>2.0000000000000018E-2</v>
      </c>
      <c r="G76" s="372">
        <f>IFERROR(INDEX('Inflation Rates'!$A$16:$H$138,MATCH('IRA Traditional'!$H76,'Inflation Rates'!$A$16:$A$138,0),6)/INDEX('Inflation Rates'!$A$16:$H$138,MATCH('IRA Traditional'!$H76,'Inflation Rates'!$A$16:$A$138,0)-1,6)-1,G75)</f>
        <v>2.0999999999999908E-2</v>
      </c>
      <c r="H76" s="362">
        <v>2087</v>
      </c>
      <c r="I76" s="362">
        <f t="shared" ref="I76:I91" ca="1" si="227">I75+1</f>
        <v>187</v>
      </c>
      <c r="J76" s="362">
        <v>68</v>
      </c>
      <c r="K76" s="371">
        <f t="shared" ref="K76:K139" ca="1" si="228">P75</f>
        <v>0</v>
      </c>
      <c r="L76" s="359">
        <f t="shared" ca="1" si="180"/>
        <v>0</v>
      </c>
      <c r="M76" s="359">
        <f t="shared" ca="1" si="181"/>
        <v>0</v>
      </c>
      <c r="N76" s="359">
        <f t="shared" ca="1" si="182"/>
        <v>0</v>
      </c>
      <c r="O76" s="359">
        <f t="shared" ca="1" si="183"/>
        <v>0</v>
      </c>
      <c r="P76" s="359">
        <f t="shared" ca="1" si="198"/>
        <v>0</v>
      </c>
      <c r="R76" s="362">
        <f t="shared" ca="1" si="199"/>
        <v>187</v>
      </c>
      <c r="S76" s="362">
        <v>68</v>
      </c>
      <c r="T76" s="371">
        <f t="shared" ca="1" si="200"/>
        <v>0</v>
      </c>
      <c r="U76" s="359">
        <f t="shared" ca="1" si="124"/>
        <v>0</v>
      </c>
      <c r="V76" s="359">
        <f t="shared" ca="1" si="125"/>
        <v>0</v>
      </c>
      <c r="W76" s="359">
        <f t="shared" ca="1" si="126"/>
        <v>0</v>
      </c>
      <c r="X76" s="359">
        <f t="shared" ca="1" si="127"/>
        <v>0</v>
      </c>
      <c r="Y76" s="359">
        <f t="shared" ca="1" si="184"/>
        <v>0</v>
      </c>
      <c r="AA76" s="362">
        <f t="shared" ca="1" si="201"/>
        <v>187</v>
      </c>
      <c r="AB76" s="362">
        <v>68</v>
      </c>
      <c r="AC76" s="371">
        <f t="shared" ca="1" si="202"/>
        <v>0</v>
      </c>
      <c r="AD76" s="359">
        <f t="shared" ca="1" si="128"/>
        <v>0</v>
      </c>
      <c r="AE76" s="359">
        <f t="shared" ca="1" si="129"/>
        <v>0</v>
      </c>
      <c r="AF76" s="359">
        <f t="shared" ca="1" si="130"/>
        <v>0</v>
      </c>
      <c r="AG76" s="359">
        <f t="shared" ca="1" si="131"/>
        <v>0</v>
      </c>
      <c r="AH76" s="359">
        <f t="shared" ca="1" si="185"/>
        <v>0</v>
      </c>
      <c r="AJ76" s="362">
        <f t="shared" ca="1" si="203"/>
        <v>187</v>
      </c>
      <c r="AK76" s="362">
        <v>68</v>
      </c>
      <c r="AL76" s="371">
        <f t="shared" ca="1" si="204"/>
        <v>0</v>
      </c>
      <c r="AM76" s="359">
        <f t="shared" ca="1" si="132"/>
        <v>0</v>
      </c>
      <c r="AN76" s="359">
        <f t="shared" ca="1" si="133"/>
        <v>0</v>
      </c>
      <c r="AO76" s="359">
        <f t="shared" ca="1" si="134"/>
        <v>0</v>
      </c>
      <c r="AP76" s="359">
        <f t="shared" ca="1" si="135"/>
        <v>0</v>
      </c>
      <c r="AQ76" s="359">
        <f t="shared" ca="1" si="186"/>
        <v>0</v>
      </c>
      <c r="AS76" s="362">
        <f t="shared" ca="1" si="205"/>
        <v>187</v>
      </c>
      <c r="AT76" s="362">
        <v>68</v>
      </c>
      <c r="AU76" s="371">
        <f t="shared" ca="1" si="206"/>
        <v>0</v>
      </c>
      <c r="AV76" s="359">
        <f t="shared" ca="1" si="136"/>
        <v>0</v>
      </c>
      <c r="AW76" s="359">
        <f t="shared" ca="1" si="137"/>
        <v>0</v>
      </c>
      <c r="AX76" s="359">
        <f t="shared" ca="1" si="138"/>
        <v>0</v>
      </c>
      <c r="AY76" s="359">
        <f t="shared" ca="1" si="139"/>
        <v>0</v>
      </c>
      <c r="AZ76" s="359">
        <f t="shared" ca="1" si="187"/>
        <v>0</v>
      </c>
      <c r="BB76" s="362">
        <f t="shared" ca="1" si="207"/>
        <v>187</v>
      </c>
      <c r="BC76" s="362">
        <v>68</v>
      </c>
      <c r="BD76" s="371">
        <f t="shared" ca="1" si="208"/>
        <v>0</v>
      </c>
      <c r="BE76" s="359">
        <f t="shared" ca="1" si="140"/>
        <v>0</v>
      </c>
      <c r="BF76" s="359">
        <f t="shared" ca="1" si="141"/>
        <v>0</v>
      </c>
      <c r="BG76" s="359">
        <f t="shared" ca="1" si="142"/>
        <v>0</v>
      </c>
      <c r="BH76" s="359">
        <f t="shared" ca="1" si="143"/>
        <v>0</v>
      </c>
      <c r="BI76" s="359">
        <f t="shared" ca="1" si="188"/>
        <v>0</v>
      </c>
      <c r="BK76" s="362">
        <f t="shared" ca="1" si="209"/>
        <v>187</v>
      </c>
      <c r="BL76" s="362">
        <v>68</v>
      </c>
      <c r="BM76" s="371">
        <f t="shared" ca="1" si="210"/>
        <v>0</v>
      </c>
      <c r="BN76" s="359">
        <f t="shared" ca="1" si="144"/>
        <v>0</v>
      </c>
      <c r="BO76" s="359">
        <f t="shared" ca="1" si="145"/>
        <v>0</v>
      </c>
      <c r="BP76" s="359">
        <f t="shared" ca="1" si="146"/>
        <v>0</v>
      </c>
      <c r="BQ76" s="359">
        <f t="shared" ca="1" si="147"/>
        <v>0</v>
      </c>
      <c r="BR76" s="359">
        <f t="shared" ca="1" si="189"/>
        <v>0</v>
      </c>
      <c r="BT76" s="362">
        <f t="shared" ca="1" si="211"/>
        <v>187</v>
      </c>
      <c r="BU76" s="362">
        <v>68</v>
      </c>
      <c r="BV76" s="371">
        <f t="shared" ca="1" si="212"/>
        <v>0</v>
      </c>
      <c r="BW76" s="359">
        <f t="shared" ca="1" si="148"/>
        <v>0</v>
      </c>
      <c r="BX76" s="359">
        <f t="shared" ca="1" si="149"/>
        <v>0</v>
      </c>
      <c r="BY76" s="359">
        <f t="shared" ca="1" si="150"/>
        <v>0</v>
      </c>
      <c r="BZ76" s="359">
        <f t="shared" ca="1" si="151"/>
        <v>0</v>
      </c>
      <c r="CA76" s="359">
        <f t="shared" ca="1" si="190"/>
        <v>0</v>
      </c>
      <c r="CC76" s="362">
        <f t="shared" ca="1" si="213"/>
        <v>187</v>
      </c>
      <c r="CD76" s="362">
        <v>68</v>
      </c>
      <c r="CE76" s="371">
        <f t="shared" ca="1" si="214"/>
        <v>0</v>
      </c>
      <c r="CF76" s="359">
        <f t="shared" ca="1" si="152"/>
        <v>0</v>
      </c>
      <c r="CG76" s="359">
        <f t="shared" ca="1" si="153"/>
        <v>0</v>
      </c>
      <c r="CH76" s="359">
        <f t="shared" ca="1" si="154"/>
        <v>0</v>
      </c>
      <c r="CI76" s="359">
        <f t="shared" ca="1" si="155"/>
        <v>0</v>
      </c>
      <c r="CJ76" s="359">
        <f t="shared" ca="1" si="191"/>
        <v>0</v>
      </c>
      <c r="CL76" s="362">
        <f t="shared" ca="1" si="215"/>
        <v>187</v>
      </c>
      <c r="CM76" s="362">
        <v>68</v>
      </c>
      <c r="CN76" s="371">
        <f t="shared" ca="1" si="216"/>
        <v>0</v>
      </c>
      <c r="CO76" s="359">
        <f t="shared" ca="1" si="156"/>
        <v>0</v>
      </c>
      <c r="CP76" s="359">
        <f t="shared" ca="1" si="157"/>
        <v>0</v>
      </c>
      <c r="CQ76" s="359">
        <f t="shared" ca="1" si="158"/>
        <v>0</v>
      </c>
      <c r="CR76" s="359">
        <f t="shared" ca="1" si="159"/>
        <v>0</v>
      </c>
      <c r="CS76" s="359">
        <f t="shared" ca="1" si="192"/>
        <v>0</v>
      </c>
      <c r="CU76" s="362">
        <f t="shared" ca="1" si="217"/>
        <v>187</v>
      </c>
      <c r="CV76" s="362">
        <v>68</v>
      </c>
      <c r="CW76" s="371">
        <f t="shared" ca="1" si="218"/>
        <v>0</v>
      </c>
      <c r="CX76" s="359">
        <f t="shared" ca="1" si="160"/>
        <v>0</v>
      </c>
      <c r="CY76" s="359">
        <f t="shared" ca="1" si="161"/>
        <v>0</v>
      </c>
      <c r="CZ76" s="359">
        <f t="shared" ca="1" si="162"/>
        <v>0</v>
      </c>
      <c r="DA76" s="359">
        <f t="shared" ca="1" si="163"/>
        <v>0</v>
      </c>
      <c r="DB76" s="359">
        <f t="shared" ca="1" si="193"/>
        <v>0</v>
      </c>
      <c r="DD76" s="362">
        <f t="shared" ca="1" si="219"/>
        <v>187</v>
      </c>
      <c r="DE76" s="362">
        <v>68</v>
      </c>
      <c r="DF76" s="371">
        <f t="shared" ca="1" si="220"/>
        <v>0</v>
      </c>
      <c r="DG76" s="359">
        <f t="shared" ca="1" si="164"/>
        <v>0</v>
      </c>
      <c r="DH76" s="359">
        <f t="shared" ca="1" si="165"/>
        <v>0</v>
      </c>
      <c r="DI76" s="359">
        <f t="shared" ca="1" si="166"/>
        <v>0</v>
      </c>
      <c r="DJ76" s="359">
        <f t="shared" ca="1" si="167"/>
        <v>0</v>
      </c>
      <c r="DK76" s="359">
        <f t="shared" ca="1" si="194"/>
        <v>0</v>
      </c>
      <c r="DM76" s="362">
        <f t="shared" ca="1" si="221"/>
        <v>187</v>
      </c>
      <c r="DN76" s="362">
        <v>68</v>
      </c>
      <c r="DO76" s="371">
        <f t="shared" ca="1" si="222"/>
        <v>0</v>
      </c>
      <c r="DP76" s="359">
        <f t="shared" ca="1" si="168"/>
        <v>0</v>
      </c>
      <c r="DQ76" s="359">
        <f t="shared" ca="1" si="169"/>
        <v>0</v>
      </c>
      <c r="DR76" s="359">
        <f t="shared" ca="1" si="170"/>
        <v>0</v>
      </c>
      <c r="DS76" s="359">
        <f t="shared" ca="1" si="171"/>
        <v>0</v>
      </c>
      <c r="DT76" s="359">
        <f t="shared" ca="1" si="195"/>
        <v>0</v>
      </c>
      <c r="DV76" s="362">
        <f t="shared" ca="1" si="223"/>
        <v>187</v>
      </c>
      <c r="DW76" s="362">
        <v>68</v>
      </c>
      <c r="DX76" s="371">
        <f t="shared" ca="1" si="224"/>
        <v>0</v>
      </c>
      <c r="DY76" s="359">
        <f t="shared" ca="1" si="172"/>
        <v>0</v>
      </c>
      <c r="DZ76" s="359">
        <f t="shared" ca="1" si="173"/>
        <v>0</v>
      </c>
      <c r="EA76" s="359">
        <f t="shared" ca="1" si="174"/>
        <v>0</v>
      </c>
      <c r="EB76" s="359">
        <f t="shared" ca="1" si="175"/>
        <v>0</v>
      </c>
      <c r="EC76" s="359">
        <f t="shared" ca="1" si="196"/>
        <v>0</v>
      </c>
      <c r="EE76" s="362">
        <f t="shared" ca="1" si="225"/>
        <v>187</v>
      </c>
      <c r="EF76" s="362">
        <v>68</v>
      </c>
      <c r="EG76" s="371">
        <f t="shared" ca="1" si="226"/>
        <v>0</v>
      </c>
      <c r="EH76" s="359">
        <f t="shared" ca="1" si="176"/>
        <v>0</v>
      </c>
      <c r="EI76" s="359">
        <f t="shared" ca="1" si="177"/>
        <v>0</v>
      </c>
      <c r="EJ76" s="359">
        <f t="shared" ca="1" si="178"/>
        <v>0</v>
      </c>
      <c r="EK76" s="359">
        <f t="shared" ca="1" si="179"/>
        <v>0</v>
      </c>
      <c r="EL76" s="359">
        <f t="shared" ca="1" si="197"/>
        <v>0</v>
      </c>
    </row>
    <row r="77" spans="6:142" x14ac:dyDescent="0.35">
      <c r="F77" s="372">
        <f>IFERROR(INDEX('Inflation Rates'!$A$16:$H$138,MATCH('IRA Traditional'!$H77,'Inflation Rates'!$A$16:$A$138,0),8)/INDEX('Inflation Rates'!$A$16:$H$138,MATCH('IRA Traditional'!$H77,'Inflation Rates'!$A$16:$A$138,0)-1,8)-1,F76)</f>
        <v>2.0000000000000018E-2</v>
      </c>
      <c r="G77" s="372">
        <f>IFERROR(INDEX('Inflation Rates'!$A$16:$H$138,MATCH('IRA Traditional'!$H77,'Inflation Rates'!$A$16:$A$138,0),6)/INDEX('Inflation Rates'!$A$16:$H$138,MATCH('IRA Traditional'!$H77,'Inflation Rates'!$A$16:$A$138,0)-1,6)-1,G76)</f>
        <v>2.0999999999999908E-2</v>
      </c>
      <c r="H77" s="362">
        <v>2088</v>
      </c>
      <c r="I77" s="362">
        <f t="shared" ca="1" si="227"/>
        <v>188</v>
      </c>
      <c r="J77" s="362">
        <v>69</v>
      </c>
      <c r="K77" s="371">
        <f t="shared" ca="1" si="228"/>
        <v>0</v>
      </c>
      <c r="L77" s="359">
        <f t="shared" ca="1" si="180"/>
        <v>0</v>
      </c>
      <c r="M77" s="359">
        <f t="shared" ca="1" si="181"/>
        <v>0</v>
      </c>
      <c r="N77" s="359">
        <f t="shared" ca="1" si="182"/>
        <v>0</v>
      </c>
      <c r="O77" s="359">
        <f t="shared" ca="1" si="183"/>
        <v>0</v>
      </c>
      <c r="P77" s="359">
        <f t="shared" ca="1" si="198"/>
        <v>0</v>
      </c>
      <c r="R77" s="362">
        <f t="shared" ca="1" si="199"/>
        <v>188</v>
      </c>
      <c r="S77" s="362">
        <v>69</v>
      </c>
      <c r="T77" s="371">
        <f t="shared" ca="1" si="200"/>
        <v>0</v>
      </c>
      <c r="U77" s="359">
        <f t="shared" ca="1" si="124"/>
        <v>0</v>
      </c>
      <c r="V77" s="359">
        <f t="shared" ca="1" si="125"/>
        <v>0</v>
      </c>
      <c r="W77" s="359">
        <f t="shared" ca="1" si="126"/>
        <v>0</v>
      </c>
      <c r="X77" s="359">
        <f t="shared" ca="1" si="127"/>
        <v>0</v>
      </c>
      <c r="Y77" s="359">
        <f t="shared" ca="1" si="184"/>
        <v>0</v>
      </c>
      <c r="AA77" s="362">
        <f t="shared" ca="1" si="201"/>
        <v>188</v>
      </c>
      <c r="AB77" s="362">
        <v>69</v>
      </c>
      <c r="AC77" s="371">
        <f t="shared" ca="1" si="202"/>
        <v>0</v>
      </c>
      <c r="AD77" s="359">
        <f t="shared" ca="1" si="128"/>
        <v>0</v>
      </c>
      <c r="AE77" s="359">
        <f t="shared" ca="1" si="129"/>
        <v>0</v>
      </c>
      <c r="AF77" s="359">
        <f t="shared" ca="1" si="130"/>
        <v>0</v>
      </c>
      <c r="AG77" s="359">
        <f t="shared" ca="1" si="131"/>
        <v>0</v>
      </c>
      <c r="AH77" s="359">
        <f t="shared" ca="1" si="185"/>
        <v>0</v>
      </c>
      <c r="AJ77" s="362">
        <f t="shared" ca="1" si="203"/>
        <v>188</v>
      </c>
      <c r="AK77" s="362">
        <v>69</v>
      </c>
      <c r="AL77" s="371">
        <f t="shared" ca="1" si="204"/>
        <v>0</v>
      </c>
      <c r="AM77" s="359">
        <f t="shared" ca="1" si="132"/>
        <v>0</v>
      </c>
      <c r="AN77" s="359">
        <f t="shared" ca="1" si="133"/>
        <v>0</v>
      </c>
      <c r="AO77" s="359">
        <f t="shared" ca="1" si="134"/>
        <v>0</v>
      </c>
      <c r="AP77" s="359">
        <f t="shared" ca="1" si="135"/>
        <v>0</v>
      </c>
      <c r="AQ77" s="359">
        <f t="shared" ca="1" si="186"/>
        <v>0</v>
      </c>
      <c r="AS77" s="362">
        <f t="shared" ca="1" si="205"/>
        <v>188</v>
      </c>
      <c r="AT77" s="362">
        <v>69</v>
      </c>
      <c r="AU77" s="371">
        <f t="shared" ca="1" si="206"/>
        <v>0</v>
      </c>
      <c r="AV77" s="359">
        <f t="shared" ca="1" si="136"/>
        <v>0</v>
      </c>
      <c r="AW77" s="359">
        <f t="shared" ca="1" si="137"/>
        <v>0</v>
      </c>
      <c r="AX77" s="359">
        <f t="shared" ca="1" si="138"/>
        <v>0</v>
      </c>
      <c r="AY77" s="359">
        <f t="shared" ca="1" si="139"/>
        <v>0</v>
      </c>
      <c r="AZ77" s="359">
        <f t="shared" ca="1" si="187"/>
        <v>0</v>
      </c>
      <c r="BB77" s="362">
        <f t="shared" ca="1" si="207"/>
        <v>188</v>
      </c>
      <c r="BC77" s="362">
        <v>69</v>
      </c>
      <c r="BD77" s="371">
        <f t="shared" ca="1" si="208"/>
        <v>0</v>
      </c>
      <c r="BE77" s="359">
        <f t="shared" ca="1" si="140"/>
        <v>0</v>
      </c>
      <c r="BF77" s="359">
        <f t="shared" ca="1" si="141"/>
        <v>0</v>
      </c>
      <c r="BG77" s="359">
        <f t="shared" ca="1" si="142"/>
        <v>0</v>
      </c>
      <c r="BH77" s="359">
        <f t="shared" ca="1" si="143"/>
        <v>0</v>
      </c>
      <c r="BI77" s="359">
        <f t="shared" ca="1" si="188"/>
        <v>0</v>
      </c>
      <c r="BK77" s="362">
        <f t="shared" ca="1" si="209"/>
        <v>188</v>
      </c>
      <c r="BL77" s="362">
        <v>69</v>
      </c>
      <c r="BM77" s="371">
        <f t="shared" ca="1" si="210"/>
        <v>0</v>
      </c>
      <c r="BN77" s="359">
        <f t="shared" ca="1" si="144"/>
        <v>0</v>
      </c>
      <c r="BO77" s="359">
        <f t="shared" ca="1" si="145"/>
        <v>0</v>
      </c>
      <c r="BP77" s="359">
        <f t="shared" ca="1" si="146"/>
        <v>0</v>
      </c>
      <c r="BQ77" s="359">
        <f t="shared" ca="1" si="147"/>
        <v>0</v>
      </c>
      <c r="BR77" s="359">
        <f t="shared" ca="1" si="189"/>
        <v>0</v>
      </c>
      <c r="BT77" s="362">
        <f t="shared" ca="1" si="211"/>
        <v>188</v>
      </c>
      <c r="BU77" s="362">
        <v>69</v>
      </c>
      <c r="BV77" s="371">
        <f t="shared" ca="1" si="212"/>
        <v>0</v>
      </c>
      <c r="BW77" s="359">
        <f t="shared" ca="1" si="148"/>
        <v>0</v>
      </c>
      <c r="BX77" s="359">
        <f t="shared" ca="1" si="149"/>
        <v>0</v>
      </c>
      <c r="BY77" s="359">
        <f t="shared" ca="1" si="150"/>
        <v>0</v>
      </c>
      <c r="BZ77" s="359">
        <f t="shared" ca="1" si="151"/>
        <v>0</v>
      </c>
      <c r="CA77" s="359">
        <f t="shared" ca="1" si="190"/>
        <v>0</v>
      </c>
      <c r="CC77" s="362">
        <f t="shared" ca="1" si="213"/>
        <v>188</v>
      </c>
      <c r="CD77" s="362">
        <v>69</v>
      </c>
      <c r="CE77" s="371">
        <f t="shared" ca="1" si="214"/>
        <v>0</v>
      </c>
      <c r="CF77" s="359">
        <f t="shared" ca="1" si="152"/>
        <v>0</v>
      </c>
      <c r="CG77" s="359">
        <f t="shared" ca="1" si="153"/>
        <v>0</v>
      </c>
      <c r="CH77" s="359">
        <f t="shared" ca="1" si="154"/>
        <v>0</v>
      </c>
      <c r="CI77" s="359">
        <f t="shared" ca="1" si="155"/>
        <v>0</v>
      </c>
      <c r="CJ77" s="359">
        <f t="shared" ca="1" si="191"/>
        <v>0</v>
      </c>
      <c r="CL77" s="362">
        <f t="shared" ca="1" si="215"/>
        <v>188</v>
      </c>
      <c r="CM77" s="362">
        <v>69</v>
      </c>
      <c r="CN77" s="371">
        <f t="shared" ca="1" si="216"/>
        <v>0</v>
      </c>
      <c r="CO77" s="359">
        <f t="shared" ca="1" si="156"/>
        <v>0</v>
      </c>
      <c r="CP77" s="359">
        <f t="shared" ca="1" si="157"/>
        <v>0</v>
      </c>
      <c r="CQ77" s="359">
        <f t="shared" ca="1" si="158"/>
        <v>0</v>
      </c>
      <c r="CR77" s="359">
        <f t="shared" ca="1" si="159"/>
        <v>0</v>
      </c>
      <c r="CS77" s="359">
        <f t="shared" ca="1" si="192"/>
        <v>0</v>
      </c>
      <c r="CU77" s="362">
        <f t="shared" ca="1" si="217"/>
        <v>188</v>
      </c>
      <c r="CV77" s="362">
        <v>69</v>
      </c>
      <c r="CW77" s="371">
        <f t="shared" ca="1" si="218"/>
        <v>0</v>
      </c>
      <c r="CX77" s="359">
        <f t="shared" ca="1" si="160"/>
        <v>0</v>
      </c>
      <c r="CY77" s="359">
        <f t="shared" ca="1" si="161"/>
        <v>0</v>
      </c>
      <c r="CZ77" s="359">
        <f t="shared" ca="1" si="162"/>
        <v>0</v>
      </c>
      <c r="DA77" s="359">
        <f t="shared" ca="1" si="163"/>
        <v>0</v>
      </c>
      <c r="DB77" s="359">
        <f t="shared" ca="1" si="193"/>
        <v>0</v>
      </c>
      <c r="DD77" s="362">
        <f t="shared" ca="1" si="219"/>
        <v>188</v>
      </c>
      <c r="DE77" s="362">
        <v>69</v>
      </c>
      <c r="DF77" s="371">
        <f t="shared" ca="1" si="220"/>
        <v>0</v>
      </c>
      <c r="DG77" s="359">
        <f t="shared" ca="1" si="164"/>
        <v>0</v>
      </c>
      <c r="DH77" s="359">
        <f t="shared" ca="1" si="165"/>
        <v>0</v>
      </c>
      <c r="DI77" s="359">
        <f t="shared" ca="1" si="166"/>
        <v>0</v>
      </c>
      <c r="DJ77" s="359">
        <f t="shared" ca="1" si="167"/>
        <v>0</v>
      </c>
      <c r="DK77" s="359">
        <f t="shared" ca="1" si="194"/>
        <v>0</v>
      </c>
      <c r="DM77" s="362">
        <f t="shared" ca="1" si="221"/>
        <v>188</v>
      </c>
      <c r="DN77" s="362">
        <v>69</v>
      </c>
      <c r="DO77" s="371">
        <f t="shared" ca="1" si="222"/>
        <v>0</v>
      </c>
      <c r="DP77" s="359">
        <f t="shared" ca="1" si="168"/>
        <v>0</v>
      </c>
      <c r="DQ77" s="359">
        <f t="shared" ca="1" si="169"/>
        <v>0</v>
      </c>
      <c r="DR77" s="359">
        <f t="shared" ca="1" si="170"/>
        <v>0</v>
      </c>
      <c r="DS77" s="359">
        <f t="shared" ca="1" si="171"/>
        <v>0</v>
      </c>
      <c r="DT77" s="359">
        <f t="shared" ca="1" si="195"/>
        <v>0</v>
      </c>
      <c r="DV77" s="362">
        <f t="shared" ca="1" si="223"/>
        <v>188</v>
      </c>
      <c r="DW77" s="362">
        <v>69</v>
      </c>
      <c r="DX77" s="371">
        <f t="shared" ca="1" si="224"/>
        <v>0</v>
      </c>
      <c r="DY77" s="359">
        <f t="shared" ca="1" si="172"/>
        <v>0</v>
      </c>
      <c r="DZ77" s="359">
        <f t="shared" ca="1" si="173"/>
        <v>0</v>
      </c>
      <c r="EA77" s="359">
        <f t="shared" ca="1" si="174"/>
        <v>0</v>
      </c>
      <c r="EB77" s="359">
        <f t="shared" ca="1" si="175"/>
        <v>0</v>
      </c>
      <c r="EC77" s="359">
        <f t="shared" ca="1" si="196"/>
        <v>0</v>
      </c>
      <c r="EE77" s="362">
        <f t="shared" ca="1" si="225"/>
        <v>188</v>
      </c>
      <c r="EF77" s="362">
        <v>69</v>
      </c>
      <c r="EG77" s="371">
        <f t="shared" ca="1" si="226"/>
        <v>0</v>
      </c>
      <c r="EH77" s="359">
        <f t="shared" ca="1" si="176"/>
        <v>0</v>
      </c>
      <c r="EI77" s="359">
        <f t="shared" ca="1" si="177"/>
        <v>0</v>
      </c>
      <c r="EJ77" s="359">
        <f t="shared" ca="1" si="178"/>
        <v>0</v>
      </c>
      <c r="EK77" s="359">
        <f t="shared" ca="1" si="179"/>
        <v>0</v>
      </c>
      <c r="EL77" s="359">
        <f t="shared" ca="1" si="197"/>
        <v>0</v>
      </c>
    </row>
    <row r="78" spans="6:142" x14ac:dyDescent="0.35">
      <c r="F78" s="372">
        <f>IFERROR(INDEX('Inflation Rates'!$A$16:$H$138,MATCH('IRA Traditional'!$H78,'Inflation Rates'!$A$16:$A$138,0),8)/INDEX('Inflation Rates'!$A$16:$H$138,MATCH('IRA Traditional'!$H78,'Inflation Rates'!$A$16:$A$138,0)-1,8)-1,F77)</f>
        <v>2.0000000000000018E-2</v>
      </c>
      <c r="G78" s="372">
        <f>IFERROR(INDEX('Inflation Rates'!$A$16:$H$138,MATCH('IRA Traditional'!$H78,'Inflation Rates'!$A$16:$A$138,0),6)/INDEX('Inflation Rates'!$A$16:$H$138,MATCH('IRA Traditional'!$H78,'Inflation Rates'!$A$16:$A$138,0)-1,6)-1,G77)</f>
        <v>2.0999999999999908E-2</v>
      </c>
      <c r="H78" s="362">
        <v>2089</v>
      </c>
      <c r="I78" s="362">
        <f t="shared" ca="1" si="227"/>
        <v>189</v>
      </c>
      <c r="J78" s="362">
        <v>70</v>
      </c>
      <c r="K78" s="371">
        <f t="shared" ca="1" si="228"/>
        <v>0</v>
      </c>
      <c r="L78" s="359">
        <f t="shared" ca="1" si="180"/>
        <v>0</v>
      </c>
      <c r="M78" s="359">
        <f t="shared" ca="1" si="181"/>
        <v>0</v>
      </c>
      <c r="N78" s="359">
        <f t="shared" ca="1" si="182"/>
        <v>0</v>
      </c>
      <c r="O78" s="359">
        <f t="shared" ca="1" si="183"/>
        <v>0</v>
      </c>
      <c r="P78" s="359">
        <f t="shared" ca="1" si="198"/>
        <v>0</v>
      </c>
      <c r="R78" s="362">
        <f t="shared" ca="1" si="199"/>
        <v>189</v>
      </c>
      <c r="S78" s="362">
        <v>70</v>
      </c>
      <c r="T78" s="371">
        <f t="shared" ca="1" si="200"/>
        <v>0</v>
      </c>
      <c r="U78" s="359">
        <f t="shared" ca="1" si="124"/>
        <v>0</v>
      </c>
      <c r="V78" s="359">
        <f t="shared" ca="1" si="125"/>
        <v>0</v>
      </c>
      <c r="W78" s="359">
        <f t="shared" ca="1" si="126"/>
        <v>0</v>
      </c>
      <c r="X78" s="359">
        <f t="shared" ca="1" si="127"/>
        <v>0</v>
      </c>
      <c r="Y78" s="359">
        <f t="shared" ca="1" si="184"/>
        <v>0</v>
      </c>
      <c r="AA78" s="362">
        <f t="shared" ca="1" si="201"/>
        <v>189</v>
      </c>
      <c r="AB78" s="362">
        <v>70</v>
      </c>
      <c r="AC78" s="371">
        <f t="shared" ca="1" si="202"/>
        <v>0</v>
      </c>
      <c r="AD78" s="359">
        <f t="shared" ca="1" si="128"/>
        <v>0</v>
      </c>
      <c r="AE78" s="359">
        <f t="shared" ca="1" si="129"/>
        <v>0</v>
      </c>
      <c r="AF78" s="359">
        <f t="shared" ca="1" si="130"/>
        <v>0</v>
      </c>
      <c r="AG78" s="359">
        <f t="shared" ca="1" si="131"/>
        <v>0</v>
      </c>
      <c r="AH78" s="359">
        <f t="shared" ca="1" si="185"/>
        <v>0</v>
      </c>
      <c r="AJ78" s="362">
        <f t="shared" ca="1" si="203"/>
        <v>189</v>
      </c>
      <c r="AK78" s="362">
        <v>70</v>
      </c>
      <c r="AL78" s="371">
        <f t="shared" ca="1" si="204"/>
        <v>0</v>
      </c>
      <c r="AM78" s="359">
        <f t="shared" ca="1" si="132"/>
        <v>0</v>
      </c>
      <c r="AN78" s="359">
        <f t="shared" ca="1" si="133"/>
        <v>0</v>
      </c>
      <c r="AO78" s="359">
        <f t="shared" ca="1" si="134"/>
        <v>0</v>
      </c>
      <c r="AP78" s="359">
        <f t="shared" ca="1" si="135"/>
        <v>0</v>
      </c>
      <c r="AQ78" s="359">
        <f t="shared" ca="1" si="186"/>
        <v>0</v>
      </c>
      <c r="AS78" s="362">
        <f t="shared" ca="1" si="205"/>
        <v>189</v>
      </c>
      <c r="AT78" s="362">
        <v>70</v>
      </c>
      <c r="AU78" s="371">
        <f t="shared" ca="1" si="206"/>
        <v>0</v>
      </c>
      <c r="AV78" s="359">
        <f t="shared" ca="1" si="136"/>
        <v>0</v>
      </c>
      <c r="AW78" s="359">
        <f t="shared" ca="1" si="137"/>
        <v>0</v>
      </c>
      <c r="AX78" s="359">
        <f t="shared" ca="1" si="138"/>
        <v>0</v>
      </c>
      <c r="AY78" s="359">
        <f t="shared" ca="1" si="139"/>
        <v>0</v>
      </c>
      <c r="AZ78" s="359">
        <f t="shared" ca="1" si="187"/>
        <v>0</v>
      </c>
      <c r="BB78" s="362">
        <f t="shared" ca="1" si="207"/>
        <v>189</v>
      </c>
      <c r="BC78" s="362">
        <v>70</v>
      </c>
      <c r="BD78" s="371">
        <f t="shared" ca="1" si="208"/>
        <v>0</v>
      </c>
      <c r="BE78" s="359">
        <f t="shared" ca="1" si="140"/>
        <v>0</v>
      </c>
      <c r="BF78" s="359">
        <f t="shared" ca="1" si="141"/>
        <v>0</v>
      </c>
      <c r="BG78" s="359">
        <f t="shared" ca="1" si="142"/>
        <v>0</v>
      </c>
      <c r="BH78" s="359">
        <f t="shared" ca="1" si="143"/>
        <v>0</v>
      </c>
      <c r="BI78" s="359">
        <f t="shared" ca="1" si="188"/>
        <v>0</v>
      </c>
      <c r="BK78" s="362">
        <f t="shared" ca="1" si="209"/>
        <v>189</v>
      </c>
      <c r="BL78" s="362">
        <v>70</v>
      </c>
      <c r="BM78" s="371">
        <f t="shared" ca="1" si="210"/>
        <v>0</v>
      </c>
      <c r="BN78" s="359">
        <f t="shared" ca="1" si="144"/>
        <v>0</v>
      </c>
      <c r="BO78" s="359">
        <f t="shared" ca="1" si="145"/>
        <v>0</v>
      </c>
      <c r="BP78" s="359">
        <f t="shared" ca="1" si="146"/>
        <v>0</v>
      </c>
      <c r="BQ78" s="359">
        <f t="shared" ca="1" si="147"/>
        <v>0</v>
      </c>
      <c r="BR78" s="359">
        <f t="shared" ca="1" si="189"/>
        <v>0</v>
      </c>
      <c r="BT78" s="362">
        <f t="shared" ca="1" si="211"/>
        <v>189</v>
      </c>
      <c r="BU78" s="362">
        <v>70</v>
      </c>
      <c r="BV78" s="371">
        <f t="shared" ca="1" si="212"/>
        <v>0</v>
      </c>
      <c r="BW78" s="359">
        <f t="shared" ca="1" si="148"/>
        <v>0</v>
      </c>
      <c r="BX78" s="359">
        <f t="shared" ca="1" si="149"/>
        <v>0</v>
      </c>
      <c r="BY78" s="359">
        <f t="shared" ca="1" si="150"/>
        <v>0</v>
      </c>
      <c r="BZ78" s="359">
        <f t="shared" ca="1" si="151"/>
        <v>0</v>
      </c>
      <c r="CA78" s="359">
        <f t="shared" ca="1" si="190"/>
        <v>0</v>
      </c>
      <c r="CC78" s="362">
        <f t="shared" ca="1" si="213"/>
        <v>189</v>
      </c>
      <c r="CD78" s="362">
        <v>70</v>
      </c>
      <c r="CE78" s="371">
        <f t="shared" ca="1" si="214"/>
        <v>0</v>
      </c>
      <c r="CF78" s="359">
        <f t="shared" ca="1" si="152"/>
        <v>0</v>
      </c>
      <c r="CG78" s="359">
        <f t="shared" ca="1" si="153"/>
        <v>0</v>
      </c>
      <c r="CH78" s="359">
        <f t="shared" ca="1" si="154"/>
        <v>0</v>
      </c>
      <c r="CI78" s="359">
        <f t="shared" ca="1" si="155"/>
        <v>0</v>
      </c>
      <c r="CJ78" s="359">
        <f t="shared" ca="1" si="191"/>
        <v>0</v>
      </c>
      <c r="CL78" s="362">
        <f t="shared" ca="1" si="215"/>
        <v>189</v>
      </c>
      <c r="CM78" s="362">
        <v>70</v>
      </c>
      <c r="CN78" s="371">
        <f t="shared" ca="1" si="216"/>
        <v>0</v>
      </c>
      <c r="CO78" s="359">
        <f t="shared" ca="1" si="156"/>
        <v>0</v>
      </c>
      <c r="CP78" s="359">
        <f t="shared" ca="1" si="157"/>
        <v>0</v>
      </c>
      <c r="CQ78" s="359">
        <f t="shared" ca="1" si="158"/>
        <v>0</v>
      </c>
      <c r="CR78" s="359">
        <f t="shared" ca="1" si="159"/>
        <v>0</v>
      </c>
      <c r="CS78" s="359">
        <f t="shared" ca="1" si="192"/>
        <v>0</v>
      </c>
      <c r="CU78" s="362">
        <f t="shared" ca="1" si="217"/>
        <v>189</v>
      </c>
      <c r="CV78" s="362">
        <v>70</v>
      </c>
      <c r="CW78" s="371">
        <f t="shared" ca="1" si="218"/>
        <v>0</v>
      </c>
      <c r="CX78" s="359">
        <f t="shared" ca="1" si="160"/>
        <v>0</v>
      </c>
      <c r="CY78" s="359">
        <f t="shared" ca="1" si="161"/>
        <v>0</v>
      </c>
      <c r="CZ78" s="359">
        <f t="shared" ca="1" si="162"/>
        <v>0</v>
      </c>
      <c r="DA78" s="359">
        <f t="shared" ca="1" si="163"/>
        <v>0</v>
      </c>
      <c r="DB78" s="359">
        <f t="shared" ca="1" si="193"/>
        <v>0</v>
      </c>
      <c r="DD78" s="362">
        <f t="shared" ca="1" si="219"/>
        <v>189</v>
      </c>
      <c r="DE78" s="362">
        <v>70</v>
      </c>
      <c r="DF78" s="371">
        <f t="shared" ca="1" si="220"/>
        <v>0</v>
      </c>
      <c r="DG78" s="359">
        <f t="shared" ca="1" si="164"/>
        <v>0</v>
      </c>
      <c r="DH78" s="359">
        <f t="shared" ca="1" si="165"/>
        <v>0</v>
      </c>
      <c r="DI78" s="359">
        <f t="shared" ca="1" si="166"/>
        <v>0</v>
      </c>
      <c r="DJ78" s="359">
        <f t="shared" ca="1" si="167"/>
        <v>0</v>
      </c>
      <c r="DK78" s="359">
        <f t="shared" ca="1" si="194"/>
        <v>0</v>
      </c>
      <c r="DM78" s="362">
        <f t="shared" ca="1" si="221"/>
        <v>189</v>
      </c>
      <c r="DN78" s="362">
        <v>70</v>
      </c>
      <c r="DO78" s="371">
        <f t="shared" ca="1" si="222"/>
        <v>0</v>
      </c>
      <c r="DP78" s="359">
        <f t="shared" ca="1" si="168"/>
        <v>0</v>
      </c>
      <c r="DQ78" s="359">
        <f t="shared" ca="1" si="169"/>
        <v>0</v>
      </c>
      <c r="DR78" s="359">
        <f t="shared" ca="1" si="170"/>
        <v>0</v>
      </c>
      <c r="DS78" s="359">
        <f t="shared" ca="1" si="171"/>
        <v>0</v>
      </c>
      <c r="DT78" s="359">
        <f t="shared" ca="1" si="195"/>
        <v>0</v>
      </c>
      <c r="DV78" s="362">
        <f t="shared" ca="1" si="223"/>
        <v>189</v>
      </c>
      <c r="DW78" s="362">
        <v>70</v>
      </c>
      <c r="DX78" s="371">
        <f t="shared" ca="1" si="224"/>
        <v>0</v>
      </c>
      <c r="DY78" s="359">
        <f t="shared" ca="1" si="172"/>
        <v>0</v>
      </c>
      <c r="DZ78" s="359">
        <f t="shared" ca="1" si="173"/>
        <v>0</v>
      </c>
      <c r="EA78" s="359">
        <f t="shared" ca="1" si="174"/>
        <v>0</v>
      </c>
      <c r="EB78" s="359">
        <f t="shared" ca="1" si="175"/>
        <v>0</v>
      </c>
      <c r="EC78" s="359">
        <f t="shared" ca="1" si="196"/>
        <v>0</v>
      </c>
      <c r="EE78" s="362">
        <f t="shared" ca="1" si="225"/>
        <v>189</v>
      </c>
      <c r="EF78" s="362">
        <v>70</v>
      </c>
      <c r="EG78" s="371">
        <f t="shared" ca="1" si="226"/>
        <v>0</v>
      </c>
      <c r="EH78" s="359">
        <f t="shared" ca="1" si="176"/>
        <v>0</v>
      </c>
      <c r="EI78" s="359">
        <f t="shared" ca="1" si="177"/>
        <v>0</v>
      </c>
      <c r="EJ78" s="359">
        <f t="shared" ca="1" si="178"/>
        <v>0</v>
      </c>
      <c r="EK78" s="359">
        <f t="shared" ca="1" si="179"/>
        <v>0</v>
      </c>
      <c r="EL78" s="359">
        <f t="shared" ca="1" si="197"/>
        <v>0</v>
      </c>
    </row>
    <row r="79" spans="6:142" x14ac:dyDescent="0.35">
      <c r="F79" s="372">
        <f>IFERROR(INDEX('Inflation Rates'!$A$16:$H$138,MATCH('IRA Traditional'!$H79,'Inflation Rates'!$A$16:$A$138,0),8)/INDEX('Inflation Rates'!$A$16:$H$138,MATCH('IRA Traditional'!$H79,'Inflation Rates'!$A$16:$A$138,0)-1,8)-1,F78)</f>
        <v>2.0000000000000018E-2</v>
      </c>
      <c r="G79" s="372">
        <f>IFERROR(INDEX('Inflation Rates'!$A$16:$H$138,MATCH('IRA Traditional'!$H79,'Inflation Rates'!$A$16:$A$138,0),6)/INDEX('Inflation Rates'!$A$16:$H$138,MATCH('IRA Traditional'!$H79,'Inflation Rates'!$A$16:$A$138,0)-1,6)-1,G78)</f>
        <v>2.0999999999999908E-2</v>
      </c>
      <c r="H79" s="362">
        <v>2090</v>
      </c>
      <c r="I79" s="362">
        <f t="shared" ca="1" si="227"/>
        <v>190</v>
      </c>
      <c r="J79" s="362">
        <v>71</v>
      </c>
      <c r="K79" s="371">
        <f t="shared" ca="1" si="228"/>
        <v>0</v>
      </c>
      <c r="L79" s="359">
        <f t="shared" ca="1" si="180"/>
        <v>0</v>
      </c>
      <c r="M79" s="359">
        <f t="shared" ca="1" si="181"/>
        <v>0</v>
      </c>
      <c r="N79" s="359">
        <f t="shared" ca="1" si="182"/>
        <v>0</v>
      </c>
      <c r="O79" s="359">
        <f t="shared" ca="1" si="183"/>
        <v>0</v>
      </c>
      <c r="P79" s="359">
        <f t="shared" ca="1" si="198"/>
        <v>0</v>
      </c>
      <c r="R79" s="362">
        <f t="shared" ca="1" si="199"/>
        <v>190</v>
      </c>
      <c r="S79" s="362">
        <v>71</v>
      </c>
      <c r="T79" s="371">
        <f t="shared" ca="1" si="200"/>
        <v>0</v>
      </c>
      <c r="U79" s="359">
        <f t="shared" ca="1" si="124"/>
        <v>0</v>
      </c>
      <c r="V79" s="359">
        <f t="shared" ca="1" si="125"/>
        <v>0</v>
      </c>
      <c r="W79" s="359">
        <f t="shared" ca="1" si="126"/>
        <v>0</v>
      </c>
      <c r="X79" s="359">
        <f t="shared" ca="1" si="127"/>
        <v>0</v>
      </c>
      <c r="Y79" s="359">
        <f t="shared" ca="1" si="184"/>
        <v>0</v>
      </c>
      <c r="AA79" s="362">
        <f t="shared" ca="1" si="201"/>
        <v>190</v>
      </c>
      <c r="AB79" s="362">
        <v>71</v>
      </c>
      <c r="AC79" s="371">
        <f t="shared" ca="1" si="202"/>
        <v>0</v>
      </c>
      <c r="AD79" s="359">
        <f t="shared" ca="1" si="128"/>
        <v>0</v>
      </c>
      <c r="AE79" s="359">
        <f t="shared" ca="1" si="129"/>
        <v>0</v>
      </c>
      <c r="AF79" s="359">
        <f t="shared" ca="1" si="130"/>
        <v>0</v>
      </c>
      <c r="AG79" s="359">
        <f t="shared" ca="1" si="131"/>
        <v>0</v>
      </c>
      <c r="AH79" s="359">
        <f t="shared" ca="1" si="185"/>
        <v>0</v>
      </c>
      <c r="AJ79" s="362">
        <f t="shared" ca="1" si="203"/>
        <v>190</v>
      </c>
      <c r="AK79" s="362">
        <v>71</v>
      </c>
      <c r="AL79" s="371">
        <f t="shared" ca="1" si="204"/>
        <v>0</v>
      </c>
      <c r="AM79" s="359">
        <f t="shared" ca="1" si="132"/>
        <v>0</v>
      </c>
      <c r="AN79" s="359">
        <f t="shared" ca="1" si="133"/>
        <v>0</v>
      </c>
      <c r="AO79" s="359">
        <f t="shared" ca="1" si="134"/>
        <v>0</v>
      </c>
      <c r="AP79" s="359">
        <f t="shared" ca="1" si="135"/>
        <v>0</v>
      </c>
      <c r="AQ79" s="359">
        <f t="shared" ca="1" si="186"/>
        <v>0</v>
      </c>
      <c r="AS79" s="362">
        <f t="shared" ca="1" si="205"/>
        <v>190</v>
      </c>
      <c r="AT79" s="362">
        <v>71</v>
      </c>
      <c r="AU79" s="371">
        <f t="shared" ca="1" si="206"/>
        <v>0</v>
      </c>
      <c r="AV79" s="359">
        <f t="shared" ca="1" si="136"/>
        <v>0</v>
      </c>
      <c r="AW79" s="359">
        <f t="shared" ca="1" si="137"/>
        <v>0</v>
      </c>
      <c r="AX79" s="359">
        <f t="shared" ca="1" si="138"/>
        <v>0</v>
      </c>
      <c r="AY79" s="359">
        <f t="shared" ca="1" si="139"/>
        <v>0</v>
      </c>
      <c r="AZ79" s="359">
        <f t="shared" ca="1" si="187"/>
        <v>0</v>
      </c>
      <c r="BB79" s="362">
        <f t="shared" ca="1" si="207"/>
        <v>190</v>
      </c>
      <c r="BC79" s="362">
        <v>71</v>
      </c>
      <c r="BD79" s="371">
        <f t="shared" ca="1" si="208"/>
        <v>0</v>
      </c>
      <c r="BE79" s="359">
        <f t="shared" ca="1" si="140"/>
        <v>0</v>
      </c>
      <c r="BF79" s="359">
        <f t="shared" ca="1" si="141"/>
        <v>0</v>
      </c>
      <c r="BG79" s="359">
        <f t="shared" ca="1" si="142"/>
        <v>0</v>
      </c>
      <c r="BH79" s="359">
        <f t="shared" ca="1" si="143"/>
        <v>0</v>
      </c>
      <c r="BI79" s="359">
        <f t="shared" ca="1" si="188"/>
        <v>0</v>
      </c>
      <c r="BK79" s="362">
        <f t="shared" ca="1" si="209"/>
        <v>190</v>
      </c>
      <c r="BL79" s="362">
        <v>71</v>
      </c>
      <c r="BM79" s="371">
        <f t="shared" ca="1" si="210"/>
        <v>0</v>
      </c>
      <c r="BN79" s="359">
        <f t="shared" ca="1" si="144"/>
        <v>0</v>
      </c>
      <c r="BO79" s="359">
        <f t="shared" ca="1" si="145"/>
        <v>0</v>
      </c>
      <c r="BP79" s="359">
        <f t="shared" ca="1" si="146"/>
        <v>0</v>
      </c>
      <c r="BQ79" s="359">
        <f t="shared" ca="1" si="147"/>
        <v>0</v>
      </c>
      <c r="BR79" s="359">
        <f t="shared" ca="1" si="189"/>
        <v>0</v>
      </c>
      <c r="BT79" s="362">
        <f t="shared" ca="1" si="211"/>
        <v>190</v>
      </c>
      <c r="BU79" s="362">
        <v>71</v>
      </c>
      <c r="BV79" s="371">
        <f t="shared" ca="1" si="212"/>
        <v>0</v>
      </c>
      <c r="BW79" s="359">
        <f t="shared" ca="1" si="148"/>
        <v>0</v>
      </c>
      <c r="BX79" s="359">
        <f t="shared" ca="1" si="149"/>
        <v>0</v>
      </c>
      <c r="BY79" s="359">
        <f t="shared" ca="1" si="150"/>
        <v>0</v>
      </c>
      <c r="BZ79" s="359">
        <f t="shared" ca="1" si="151"/>
        <v>0</v>
      </c>
      <c r="CA79" s="359">
        <f t="shared" ca="1" si="190"/>
        <v>0</v>
      </c>
      <c r="CC79" s="362">
        <f t="shared" ca="1" si="213"/>
        <v>190</v>
      </c>
      <c r="CD79" s="362">
        <v>71</v>
      </c>
      <c r="CE79" s="371">
        <f t="shared" ca="1" si="214"/>
        <v>0</v>
      </c>
      <c r="CF79" s="359">
        <f t="shared" ca="1" si="152"/>
        <v>0</v>
      </c>
      <c r="CG79" s="359">
        <f t="shared" ca="1" si="153"/>
        <v>0</v>
      </c>
      <c r="CH79" s="359">
        <f t="shared" ca="1" si="154"/>
        <v>0</v>
      </c>
      <c r="CI79" s="359">
        <f t="shared" ca="1" si="155"/>
        <v>0</v>
      </c>
      <c r="CJ79" s="359">
        <f t="shared" ca="1" si="191"/>
        <v>0</v>
      </c>
      <c r="CL79" s="362">
        <f t="shared" ca="1" si="215"/>
        <v>190</v>
      </c>
      <c r="CM79" s="362">
        <v>71</v>
      </c>
      <c r="CN79" s="371">
        <f t="shared" ca="1" si="216"/>
        <v>0</v>
      </c>
      <c r="CO79" s="359">
        <f t="shared" ca="1" si="156"/>
        <v>0</v>
      </c>
      <c r="CP79" s="359">
        <f t="shared" ca="1" si="157"/>
        <v>0</v>
      </c>
      <c r="CQ79" s="359">
        <f t="shared" ca="1" si="158"/>
        <v>0</v>
      </c>
      <c r="CR79" s="359">
        <f t="shared" ca="1" si="159"/>
        <v>0</v>
      </c>
      <c r="CS79" s="359">
        <f t="shared" ca="1" si="192"/>
        <v>0</v>
      </c>
      <c r="CU79" s="362">
        <f t="shared" ca="1" si="217"/>
        <v>190</v>
      </c>
      <c r="CV79" s="362">
        <v>71</v>
      </c>
      <c r="CW79" s="371">
        <f t="shared" ca="1" si="218"/>
        <v>0</v>
      </c>
      <c r="CX79" s="359">
        <f t="shared" ca="1" si="160"/>
        <v>0</v>
      </c>
      <c r="CY79" s="359">
        <f t="shared" ca="1" si="161"/>
        <v>0</v>
      </c>
      <c r="CZ79" s="359">
        <f t="shared" ca="1" si="162"/>
        <v>0</v>
      </c>
      <c r="DA79" s="359">
        <f t="shared" ca="1" si="163"/>
        <v>0</v>
      </c>
      <c r="DB79" s="359">
        <f t="shared" ca="1" si="193"/>
        <v>0</v>
      </c>
      <c r="DD79" s="362">
        <f t="shared" ca="1" si="219"/>
        <v>190</v>
      </c>
      <c r="DE79" s="362">
        <v>71</v>
      </c>
      <c r="DF79" s="371">
        <f t="shared" ca="1" si="220"/>
        <v>0</v>
      </c>
      <c r="DG79" s="359">
        <f t="shared" ca="1" si="164"/>
        <v>0</v>
      </c>
      <c r="DH79" s="359">
        <f t="shared" ca="1" si="165"/>
        <v>0</v>
      </c>
      <c r="DI79" s="359">
        <f t="shared" ca="1" si="166"/>
        <v>0</v>
      </c>
      <c r="DJ79" s="359">
        <f t="shared" ca="1" si="167"/>
        <v>0</v>
      </c>
      <c r="DK79" s="359">
        <f t="shared" ca="1" si="194"/>
        <v>0</v>
      </c>
      <c r="DM79" s="362">
        <f t="shared" ca="1" si="221"/>
        <v>190</v>
      </c>
      <c r="DN79" s="362">
        <v>71</v>
      </c>
      <c r="DO79" s="371">
        <f t="shared" ca="1" si="222"/>
        <v>0</v>
      </c>
      <c r="DP79" s="359">
        <f t="shared" ca="1" si="168"/>
        <v>0</v>
      </c>
      <c r="DQ79" s="359">
        <f t="shared" ca="1" si="169"/>
        <v>0</v>
      </c>
      <c r="DR79" s="359">
        <f t="shared" ca="1" si="170"/>
        <v>0</v>
      </c>
      <c r="DS79" s="359">
        <f t="shared" ca="1" si="171"/>
        <v>0</v>
      </c>
      <c r="DT79" s="359">
        <f t="shared" ca="1" si="195"/>
        <v>0</v>
      </c>
      <c r="DV79" s="362">
        <f t="shared" ca="1" si="223"/>
        <v>190</v>
      </c>
      <c r="DW79" s="362">
        <v>71</v>
      </c>
      <c r="DX79" s="371">
        <f t="shared" ca="1" si="224"/>
        <v>0</v>
      </c>
      <c r="DY79" s="359">
        <f t="shared" ca="1" si="172"/>
        <v>0</v>
      </c>
      <c r="DZ79" s="359">
        <f t="shared" ca="1" si="173"/>
        <v>0</v>
      </c>
      <c r="EA79" s="359">
        <f t="shared" ca="1" si="174"/>
        <v>0</v>
      </c>
      <c r="EB79" s="359">
        <f t="shared" ca="1" si="175"/>
        <v>0</v>
      </c>
      <c r="EC79" s="359">
        <f t="shared" ca="1" si="196"/>
        <v>0</v>
      </c>
      <c r="EE79" s="362">
        <f t="shared" ca="1" si="225"/>
        <v>190</v>
      </c>
      <c r="EF79" s="362">
        <v>71</v>
      </c>
      <c r="EG79" s="371">
        <f t="shared" ca="1" si="226"/>
        <v>0</v>
      </c>
      <c r="EH79" s="359">
        <f t="shared" ca="1" si="176"/>
        <v>0</v>
      </c>
      <c r="EI79" s="359">
        <f t="shared" ca="1" si="177"/>
        <v>0</v>
      </c>
      <c r="EJ79" s="359">
        <f t="shared" ca="1" si="178"/>
        <v>0</v>
      </c>
      <c r="EK79" s="359">
        <f t="shared" ca="1" si="179"/>
        <v>0</v>
      </c>
      <c r="EL79" s="359">
        <f t="shared" ca="1" si="197"/>
        <v>0</v>
      </c>
    </row>
    <row r="80" spans="6:142" x14ac:dyDescent="0.35">
      <c r="F80" s="372">
        <f>IFERROR(INDEX('Inflation Rates'!$A$16:$H$138,MATCH('IRA Traditional'!$H80,'Inflation Rates'!$A$16:$A$138,0),8)/INDEX('Inflation Rates'!$A$16:$H$138,MATCH('IRA Traditional'!$H80,'Inflation Rates'!$A$16:$A$138,0)-1,8)-1,F79)</f>
        <v>2.0000000000000018E-2</v>
      </c>
      <c r="G80" s="372">
        <f>IFERROR(INDEX('Inflation Rates'!$A$16:$H$138,MATCH('IRA Traditional'!$H80,'Inflation Rates'!$A$16:$A$138,0),6)/INDEX('Inflation Rates'!$A$16:$H$138,MATCH('IRA Traditional'!$H80,'Inflation Rates'!$A$16:$A$138,0)-1,6)-1,G79)</f>
        <v>2.0999999999999908E-2</v>
      </c>
      <c r="H80" s="362">
        <v>2091</v>
      </c>
      <c r="I80" s="362">
        <f t="shared" ca="1" si="227"/>
        <v>191</v>
      </c>
      <c r="J80" s="362">
        <v>72</v>
      </c>
      <c r="K80" s="371">
        <f t="shared" ca="1" si="228"/>
        <v>0</v>
      </c>
      <c r="L80" s="359">
        <f t="shared" ca="1" si="180"/>
        <v>0</v>
      </c>
      <c r="M80" s="359">
        <f t="shared" ca="1" si="181"/>
        <v>0</v>
      </c>
      <c r="N80" s="359">
        <f t="shared" ca="1" si="182"/>
        <v>0</v>
      </c>
      <c r="O80" s="359">
        <f t="shared" ca="1" si="183"/>
        <v>0</v>
      </c>
      <c r="P80" s="359">
        <f t="shared" ca="1" si="198"/>
        <v>0</v>
      </c>
      <c r="R80" s="362">
        <f t="shared" ca="1" si="199"/>
        <v>191</v>
      </c>
      <c r="S80" s="362">
        <v>72</v>
      </c>
      <c r="T80" s="371">
        <f t="shared" ca="1" si="200"/>
        <v>0</v>
      </c>
      <c r="U80" s="359">
        <f t="shared" ca="1" si="124"/>
        <v>0</v>
      </c>
      <c r="V80" s="359">
        <f t="shared" ca="1" si="125"/>
        <v>0</v>
      </c>
      <c r="W80" s="359">
        <f t="shared" ca="1" si="126"/>
        <v>0</v>
      </c>
      <c r="X80" s="359">
        <f t="shared" ca="1" si="127"/>
        <v>0</v>
      </c>
      <c r="Y80" s="359">
        <f t="shared" ca="1" si="184"/>
        <v>0</v>
      </c>
      <c r="AA80" s="362">
        <f t="shared" ca="1" si="201"/>
        <v>191</v>
      </c>
      <c r="AB80" s="362">
        <v>72</v>
      </c>
      <c r="AC80" s="371">
        <f t="shared" ca="1" si="202"/>
        <v>0</v>
      </c>
      <c r="AD80" s="359">
        <f t="shared" ca="1" si="128"/>
        <v>0</v>
      </c>
      <c r="AE80" s="359">
        <f t="shared" ca="1" si="129"/>
        <v>0</v>
      </c>
      <c r="AF80" s="359">
        <f t="shared" ca="1" si="130"/>
        <v>0</v>
      </c>
      <c r="AG80" s="359">
        <f t="shared" ca="1" si="131"/>
        <v>0</v>
      </c>
      <c r="AH80" s="359">
        <f t="shared" ca="1" si="185"/>
        <v>0</v>
      </c>
      <c r="AJ80" s="362">
        <f t="shared" ca="1" si="203"/>
        <v>191</v>
      </c>
      <c r="AK80" s="362">
        <v>72</v>
      </c>
      <c r="AL80" s="371">
        <f t="shared" ca="1" si="204"/>
        <v>0</v>
      </c>
      <c r="AM80" s="359">
        <f t="shared" ca="1" si="132"/>
        <v>0</v>
      </c>
      <c r="AN80" s="359">
        <f t="shared" ca="1" si="133"/>
        <v>0</v>
      </c>
      <c r="AO80" s="359">
        <f t="shared" ca="1" si="134"/>
        <v>0</v>
      </c>
      <c r="AP80" s="359">
        <f t="shared" ca="1" si="135"/>
        <v>0</v>
      </c>
      <c r="AQ80" s="359">
        <f t="shared" ca="1" si="186"/>
        <v>0</v>
      </c>
      <c r="AS80" s="362">
        <f t="shared" ca="1" si="205"/>
        <v>191</v>
      </c>
      <c r="AT80" s="362">
        <v>72</v>
      </c>
      <c r="AU80" s="371">
        <f t="shared" ca="1" si="206"/>
        <v>0</v>
      </c>
      <c r="AV80" s="359">
        <f t="shared" ca="1" si="136"/>
        <v>0</v>
      </c>
      <c r="AW80" s="359">
        <f t="shared" ca="1" si="137"/>
        <v>0</v>
      </c>
      <c r="AX80" s="359">
        <f t="shared" ca="1" si="138"/>
        <v>0</v>
      </c>
      <c r="AY80" s="359">
        <f t="shared" ca="1" si="139"/>
        <v>0</v>
      </c>
      <c r="AZ80" s="359">
        <f t="shared" ca="1" si="187"/>
        <v>0</v>
      </c>
      <c r="BB80" s="362">
        <f t="shared" ca="1" si="207"/>
        <v>191</v>
      </c>
      <c r="BC80" s="362">
        <v>72</v>
      </c>
      <c r="BD80" s="371">
        <f t="shared" ca="1" si="208"/>
        <v>0</v>
      </c>
      <c r="BE80" s="359">
        <f t="shared" ca="1" si="140"/>
        <v>0</v>
      </c>
      <c r="BF80" s="359">
        <f t="shared" ca="1" si="141"/>
        <v>0</v>
      </c>
      <c r="BG80" s="359">
        <f t="shared" ca="1" si="142"/>
        <v>0</v>
      </c>
      <c r="BH80" s="359">
        <f t="shared" ca="1" si="143"/>
        <v>0</v>
      </c>
      <c r="BI80" s="359">
        <f t="shared" ca="1" si="188"/>
        <v>0</v>
      </c>
      <c r="BK80" s="362">
        <f t="shared" ca="1" si="209"/>
        <v>191</v>
      </c>
      <c r="BL80" s="362">
        <v>72</v>
      </c>
      <c r="BM80" s="371">
        <f t="shared" ca="1" si="210"/>
        <v>0</v>
      </c>
      <c r="BN80" s="359">
        <f t="shared" ca="1" si="144"/>
        <v>0</v>
      </c>
      <c r="BO80" s="359">
        <f t="shared" ca="1" si="145"/>
        <v>0</v>
      </c>
      <c r="BP80" s="359">
        <f t="shared" ca="1" si="146"/>
        <v>0</v>
      </c>
      <c r="BQ80" s="359">
        <f t="shared" ca="1" si="147"/>
        <v>0</v>
      </c>
      <c r="BR80" s="359">
        <f t="shared" ca="1" si="189"/>
        <v>0</v>
      </c>
      <c r="BT80" s="362">
        <f t="shared" ca="1" si="211"/>
        <v>191</v>
      </c>
      <c r="BU80" s="362">
        <v>72</v>
      </c>
      <c r="BV80" s="371">
        <f t="shared" ca="1" si="212"/>
        <v>0</v>
      </c>
      <c r="BW80" s="359">
        <f t="shared" ca="1" si="148"/>
        <v>0</v>
      </c>
      <c r="BX80" s="359">
        <f t="shared" ca="1" si="149"/>
        <v>0</v>
      </c>
      <c r="BY80" s="359">
        <f t="shared" ca="1" si="150"/>
        <v>0</v>
      </c>
      <c r="BZ80" s="359">
        <f t="shared" ca="1" si="151"/>
        <v>0</v>
      </c>
      <c r="CA80" s="359">
        <f t="shared" ca="1" si="190"/>
        <v>0</v>
      </c>
      <c r="CC80" s="362">
        <f t="shared" ca="1" si="213"/>
        <v>191</v>
      </c>
      <c r="CD80" s="362">
        <v>72</v>
      </c>
      <c r="CE80" s="371">
        <f t="shared" ca="1" si="214"/>
        <v>0</v>
      </c>
      <c r="CF80" s="359">
        <f t="shared" ca="1" si="152"/>
        <v>0</v>
      </c>
      <c r="CG80" s="359">
        <f t="shared" ca="1" si="153"/>
        <v>0</v>
      </c>
      <c r="CH80" s="359">
        <f t="shared" ca="1" si="154"/>
        <v>0</v>
      </c>
      <c r="CI80" s="359">
        <f t="shared" ca="1" si="155"/>
        <v>0</v>
      </c>
      <c r="CJ80" s="359">
        <f t="shared" ca="1" si="191"/>
        <v>0</v>
      </c>
      <c r="CL80" s="362">
        <f t="shared" ca="1" si="215"/>
        <v>191</v>
      </c>
      <c r="CM80" s="362">
        <v>72</v>
      </c>
      <c r="CN80" s="371">
        <f t="shared" ca="1" si="216"/>
        <v>0</v>
      </c>
      <c r="CO80" s="359">
        <f t="shared" ca="1" si="156"/>
        <v>0</v>
      </c>
      <c r="CP80" s="359">
        <f t="shared" ca="1" si="157"/>
        <v>0</v>
      </c>
      <c r="CQ80" s="359">
        <f t="shared" ca="1" si="158"/>
        <v>0</v>
      </c>
      <c r="CR80" s="359">
        <f t="shared" ca="1" si="159"/>
        <v>0</v>
      </c>
      <c r="CS80" s="359">
        <f t="shared" ca="1" si="192"/>
        <v>0</v>
      </c>
      <c r="CU80" s="362">
        <f t="shared" ca="1" si="217"/>
        <v>191</v>
      </c>
      <c r="CV80" s="362">
        <v>72</v>
      </c>
      <c r="CW80" s="371">
        <f t="shared" ca="1" si="218"/>
        <v>0</v>
      </c>
      <c r="CX80" s="359">
        <f t="shared" ca="1" si="160"/>
        <v>0</v>
      </c>
      <c r="CY80" s="359">
        <f t="shared" ca="1" si="161"/>
        <v>0</v>
      </c>
      <c r="CZ80" s="359">
        <f t="shared" ca="1" si="162"/>
        <v>0</v>
      </c>
      <c r="DA80" s="359">
        <f t="shared" ca="1" si="163"/>
        <v>0</v>
      </c>
      <c r="DB80" s="359">
        <f t="shared" ca="1" si="193"/>
        <v>0</v>
      </c>
      <c r="DD80" s="362">
        <f t="shared" ca="1" si="219"/>
        <v>191</v>
      </c>
      <c r="DE80" s="362">
        <v>72</v>
      </c>
      <c r="DF80" s="371">
        <f t="shared" ca="1" si="220"/>
        <v>0</v>
      </c>
      <c r="DG80" s="359">
        <f t="shared" ca="1" si="164"/>
        <v>0</v>
      </c>
      <c r="DH80" s="359">
        <f t="shared" ca="1" si="165"/>
        <v>0</v>
      </c>
      <c r="DI80" s="359">
        <f t="shared" ca="1" si="166"/>
        <v>0</v>
      </c>
      <c r="DJ80" s="359">
        <f t="shared" ca="1" si="167"/>
        <v>0</v>
      </c>
      <c r="DK80" s="359">
        <f t="shared" ca="1" si="194"/>
        <v>0</v>
      </c>
      <c r="DM80" s="362">
        <f t="shared" ca="1" si="221"/>
        <v>191</v>
      </c>
      <c r="DN80" s="362">
        <v>72</v>
      </c>
      <c r="DO80" s="371">
        <f t="shared" ca="1" si="222"/>
        <v>0</v>
      </c>
      <c r="DP80" s="359">
        <f t="shared" ca="1" si="168"/>
        <v>0</v>
      </c>
      <c r="DQ80" s="359">
        <f t="shared" ca="1" si="169"/>
        <v>0</v>
      </c>
      <c r="DR80" s="359">
        <f t="shared" ca="1" si="170"/>
        <v>0</v>
      </c>
      <c r="DS80" s="359">
        <f t="shared" ca="1" si="171"/>
        <v>0</v>
      </c>
      <c r="DT80" s="359">
        <f t="shared" ca="1" si="195"/>
        <v>0</v>
      </c>
      <c r="DV80" s="362">
        <f t="shared" ca="1" si="223"/>
        <v>191</v>
      </c>
      <c r="DW80" s="362">
        <v>72</v>
      </c>
      <c r="DX80" s="371">
        <f t="shared" ca="1" si="224"/>
        <v>0</v>
      </c>
      <c r="DY80" s="359">
        <f t="shared" ca="1" si="172"/>
        <v>0</v>
      </c>
      <c r="DZ80" s="359">
        <f t="shared" ca="1" si="173"/>
        <v>0</v>
      </c>
      <c r="EA80" s="359">
        <f t="shared" ca="1" si="174"/>
        <v>0</v>
      </c>
      <c r="EB80" s="359">
        <f t="shared" ca="1" si="175"/>
        <v>0</v>
      </c>
      <c r="EC80" s="359">
        <f t="shared" ca="1" si="196"/>
        <v>0</v>
      </c>
      <c r="EE80" s="362">
        <f t="shared" ca="1" si="225"/>
        <v>191</v>
      </c>
      <c r="EF80" s="362">
        <v>72</v>
      </c>
      <c r="EG80" s="371">
        <f t="shared" ca="1" si="226"/>
        <v>0</v>
      </c>
      <c r="EH80" s="359">
        <f t="shared" ca="1" si="176"/>
        <v>0</v>
      </c>
      <c r="EI80" s="359">
        <f t="shared" ca="1" si="177"/>
        <v>0</v>
      </c>
      <c r="EJ80" s="359">
        <f t="shared" ca="1" si="178"/>
        <v>0</v>
      </c>
      <c r="EK80" s="359">
        <f t="shared" ca="1" si="179"/>
        <v>0</v>
      </c>
      <c r="EL80" s="359">
        <f t="shared" ca="1" si="197"/>
        <v>0</v>
      </c>
    </row>
    <row r="81" spans="6:142" x14ac:dyDescent="0.35">
      <c r="F81" s="372">
        <f>IFERROR(INDEX('Inflation Rates'!$A$16:$H$138,MATCH('IRA Traditional'!$H81,'Inflation Rates'!$A$16:$A$138,0),8)/INDEX('Inflation Rates'!$A$16:$H$138,MATCH('IRA Traditional'!$H81,'Inflation Rates'!$A$16:$A$138,0)-1,8)-1,F80)</f>
        <v>2.0000000000000018E-2</v>
      </c>
      <c r="G81" s="372">
        <f>IFERROR(INDEX('Inflation Rates'!$A$16:$H$138,MATCH('IRA Traditional'!$H81,'Inflation Rates'!$A$16:$A$138,0),6)/INDEX('Inflation Rates'!$A$16:$H$138,MATCH('IRA Traditional'!$H81,'Inflation Rates'!$A$16:$A$138,0)-1,6)-1,G80)</f>
        <v>2.0999999999999908E-2</v>
      </c>
      <c r="H81" s="362">
        <v>2092</v>
      </c>
      <c r="I81" s="362">
        <f t="shared" ca="1" si="227"/>
        <v>192</v>
      </c>
      <c r="J81" s="362">
        <v>73</v>
      </c>
      <c r="K81" s="371">
        <f t="shared" ca="1" si="228"/>
        <v>0</v>
      </c>
      <c r="L81" s="359">
        <f t="shared" ca="1" si="180"/>
        <v>0</v>
      </c>
      <c r="M81" s="359">
        <f t="shared" ca="1" si="181"/>
        <v>0</v>
      </c>
      <c r="N81" s="359">
        <f t="shared" ca="1" si="182"/>
        <v>0</v>
      </c>
      <c r="O81" s="359">
        <f t="shared" ca="1" si="183"/>
        <v>0</v>
      </c>
      <c r="P81" s="359">
        <f t="shared" ca="1" si="198"/>
        <v>0</v>
      </c>
      <c r="R81" s="362">
        <f t="shared" ca="1" si="199"/>
        <v>192</v>
      </c>
      <c r="S81" s="362">
        <v>73</v>
      </c>
      <c r="T81" s="371">
        <f t="shared" ca="1" si="200"/>
        <v>0</v>
      </c>
      <c r="U81" s="359">
        <f t="shared" ca="1" si="124"/>
        <v>0</v>
      </c>
      <c r="V81" s="359">
        <f t="shared" ca="1" si="125"/>
        <v>0</v>
      </c>
      <c r="W81" s="359">
        <f t="shared" ca="1" si="126"/>
        <v>0</v>
      </c>
      <c r="X81" s="359">
        <f t="shared" ca="1" si="127"/>
        <v>0</v>
      </c>
      <c r="Y81" s="359">
        <f t="shared" ca="1" si="184"/>
        <v>0</v>
      </c>
      <c r="AA81" s="362">
        <f t="shared" ca="1" si="201"/>
        <v>192</v>
      </c>
      <c r="AB81" s="362">
        <v>73</v>
      </c>
      <c r="AC81" s="371">
        <f t="shared" ca="1" si="202"/>
        <v>0</v>
      </c>
      <c r="AD81" s="359">
        <f t="shared" ca="1" si="128"/>
        <v>0</v>
      </c>
      <c r="AE81" s="359">
        <f t="shared" ca="1" si="129"/>
        <v>0</v>
      </c>
      <c r="AF81" s="359">
        <f t="shared" ca="1" si="130"/>
        <v>0</v>
      </c>
      <c r="AG81" s="359">
        <f t="shared" ca="1" si="131"/>
        <v>0</v>
      </c>
      <c r="AH81" s="359">
        <f t="shared" ca="1" si="185"/>
        <v>0</v>
      </c>
      <c r="AJ81" s="362">
        <f t="shared" ca="1" si="203"/>
        <v>192</v>
      </c>
      <c r="AK81" s="362">
        <v>73</v>
      </c>
      <c r="AL81" s="371">
        <f t="shared" ca="1" si="204"/>
        <v>0</v>
      </c>
      <c r="AM81" s="359">
        <f t="shared" ca="1" si="132"/>
        <v>0</v>
      </c>
      <c r="AN81" s="359">
        <f t="shared" ca="1" si="133"/>
        <v>0</v>
      </c>
      <c r="AO81" s="359">
        <f t="shared" ca="1" si="134"/>
        <v>0</v>
      </c>
      <c r="AP81" s="359">
        <f t="shared" ca="1" si="135"/>
        <v>0</v>
      </c>
      <c r="AQ81" s="359">
        <f t="shared" ca="1" si="186"/>
        <v>0</v>
      </c>
      <c r="AS81" s="362">
        <f t="shared" ca="1" si="205"/>
        <v>192</v>
      </c>
      <c r="AT81" s="362">
        <v>73</v>
      </c>
      <c r="AU81" s="371">
        <f t="shared" ca="1" si="206"/>
        <v>0</v>
      </c>
      <c r="AV81" s="359">
        <f t="shared" ca="1" si="136"/>
        <v>0</v>
      </c>
      <c r="AW81" s="359">
        <f t="shared" ca="1" si="137"/>
        <v>0</v>
      </c>
      <c r="AX81" s="359">
        <f t="shared" ca="1" si="138"/>
        <v>0</v>
      </c>
      <c r="AY81" s="359">
        <f t="shared" ca="1" si="139"/>
        <v>0</v>
      </c>
      <c r="AZ81" s="359">
        <f t="shared" ca="1" si="187"/>
        <v>0</v>
      </c>
      <c r="BB81" s="362">
        <f t="shared" ca="1" si="207"/>
        <v>192</v>
      </c>
      <c r="BC81" s="362">
        <v>73</v>
      </c>
      <c r="BD81" s="371">
        <f t="shared" ca="1" si="208"/>
        <v>0</v>
      </c>
      <c r="BE81" s="359">
        <f t="shared" ca="1" si="140"/>
        <v>0</v>
      </c>
      <c r="BF81" s="359">
        <f t="shared" ca="1" si="141"/>
        <v>0</v>
      </c>
      <c r="BG81" s="359">
        <f t="shared" ca="1" si="142"/>
        <v>0</v>
      </c>
      <c r="BH81" s="359">
        <f t="shared" ca="1" si="143"/>
        <v>0</v>
      </c>
      <c r="BI81" s="359">
        <f t="shared" ca="1" si="188"/>
        <v>0</v>
      </c>
      <c r="BK81" s="362">
        <f t="shared" ca="1" si="209"/>
        <v>192</v>
      </c>
      <c r="BL81" s="362">
        <v>73</v>
      </c>
      <c r="BM81" s="371">
        <f t="shared" ca="1" si="210"/>
        <v>0</v>
      </c>
      <c r="BN81" s="359">
        <f t="shared" ca="1" si="144"/>
        <v>0</v>
      </c>
      <c r="BO81" s="359">
        <f t="shared" ca="1" si="145"/>
        <v>0</v>
      </c>
      <c r="BP81" s="359">
        <f t="shared" ca="1" si="146"/>
        <v>0</v>
      </c>
      <c r="BQ81" s="359">
        <f t="shared" ca="1" si="147"/>
        <v>0</v>
      </c>
      <c r="BR81" s="359">
        <f t="shared" ca="1" si="189"/>
        <v>0</v>
      </c>
      <c r="BT81" s="362">
        <f t="shared" ca="1" si="211"/>
        <v>192</v>
      </c>
      <c r="BU81" s="362">
        <v>73</v>
      </c>
      <c r="BV81" s="371">
        <f t="shared" ca="1" si="212"/>
        <v>0</v>
      </c>
      <c r="BW81" s="359">
        <f t="shared" ca="1" si="148"/>
        <v>0</v>
      </c>
      <c r="BX81" s="359">
        <f t="shared" ca="1" si="149"/>
        <v>0</v>
      </c>
      <c r="BY81" s="359">
        <f t="shared" ca="1" si="150"/>
        <v>0</v>
      </c>
      <c r="BZ81" s="359">
        <f t="shared" ca="1" si="151"/>
        <v>0</v>
      </c>
      <c r="CA81" s="359">
        <f t="shared" ca="1" si="190"/>
        <v>0</v>
      </c>
      <c r="CC81" s="362">
        <f t="shared" ca="1" si="213"/>
        <v>192</v>
      </c>
      <c r="CD81" s="362">
        <v>73</v>
      </c>
      <c r="CE81" s="371">
        <f t="shared" ca="1" si="214"/>
        <v>0</v>
      </c>
      <c r="CF81" s="359">
        <f t="shared" ca="1" si="152"/>
        <v>0</v>
      </c>
      <c r="CG81" s="359">
        <f t="shared" ca="1" si="153"/>
        <v>0</v>
      </c>
      <c r="CH81" s="359">
        <f t="shared" ca="1" si="154"/>
        <v>0</v>
      </c>
      <c r="CI81" s="359">
        <f t="shared" ca="1" si="155"/>
        <v>0</v>
      </c>
      <c r="CJ81" s="359">
        <f t="shared" ca="1" si="191"/>
        <v>0</v>
      </c>
      <c r="CL81" s="362">
        <f t="shared" ca="1" si="215"/>
        <v>192</v>
      </c>
      <c r="CM81" s="362">
        <v>73</v>
      </c>
      <c r="CN81" s="371">
        <f t="shared" ca="1" si="216"/>
        <v>0</v>
      </c>
      <c r="CO81" s="359">
        <f t="shared" ca="1" si="156"/>
        <v>0</v>
      </c>
      <c r="CP81" s="359">
        <f t="shared" ca="1" si="157"/>
        <v>0</v>
      </c>
      <c r="CQ81" s="359">
        <f t="shared" ca="1" si="158"/>
        <v>0</v>
      </c>
      <c r="CR81" s="359">
        <f t="shared" ca="1" si="159"/>
        <v>0</v>
      </c>
      <c r="CS81" s="359">
        <f t="shared" ca="1" si="192"/>
        <v>0</v>
      </c>
      <c r="CU81" s="362">
        <f t="shared" ca="1" si="217"/>
        <v>192</v>
      </c>
      <c r="CV81" s="362">
        <v>73</v>
      </c>
      <c r="CW81" s="371">
        <f t="shared" ca="1" si="218"/>
        <v>0</v>
      </c>
      <c r="CX81" s="359">
        <f t="shared" ca="1" si="160"/>
        <v>0</v>
      </c>
      <c r="CY81" s="359">
        <f t="shared" ca="1" si="161"/>
        <v>0</v>
      </c>
      <c r="CZ81" s="359">
        <f t="shared" ca="1" si="162"/>
        <v>0</v>
      </c>
      <c r="DA81" s="359">
        <f t="shared" ca="1" si="163"/>
        <v>0</v>
      </c>
      <c r="DB81" s="359">
        <f t="shared" ca="1" si="193"/>
        <v>0</v>
      </c>
      <c r="DD81" s="362">
        <f t="shared" ca="1" si="219"/>
        <v>192</v>
      </c>
      <c r="DE81" s="362">
        <v>73</v>
      </c>
      <c r="DF81" s="371">
        <f t="shared" ca="1" si="220"/>
        <v>0</v>
      </c>
      <c r="DG81" s="359">
        <f t="shared" ca="1" si="164"/>
        <v>0</v>
      </c>
      <c r="DH81" s="359">
        <f t="shared" ca="1" si="165"/>
        <v>0</v>
      </c>
      <c r="DI81" s="359">
        <f t="shared" ca="1" si="166"/>
        <v>0</v>
      </c>
      <c r="DJ81" s="359">
        <f t="shared" ca="1" si="167"/>
        <v>0</v>
      </c>
      <c r="DK81" s="359">
        <f t="shared" ca="1" si="194"/>
        <v>0</v>
      </c>
      <c r="DM81" s="362">
        <f t="shared" ca="1" si="221"/>
        <v>192</v>
      </c>
      <c r="DN81" s="362">
        <v>73</v>
      </c>
      <c r="DO81" s="371">
        <f t="shared" ca="1" si="222"/>
        <v>0</v>
      </c>
      <c r="DP81" s="359">
        <f t="shared" ca="1" si="168"/>
        <v>0</v>
      </c>
      <c r="DQ81" s="359">
        <f t="shared" ca="1" si="169"/>
        <v>0</v>
      </c>
      <c r="DR81" s="359">
        <f t="shared" ca="1" si="170"/>
        <v>0</v>
      </c>
      <c r="DS81" s="359">
        <f t="shared" ca="1" si="171"/>
        <v>0</v>
      </c>
      <c r="DT81" s="359">
        <f t="shared" ca="1" si="195"/>
        <v>0</v>
      </c>
      <c r="DV81" s="362">
        <f t="shared" ca="1" si="223"/>
        <v>192</v>
      </c>
      <c r="DW81" s="362">
        <v>73</v>
      </c>
      <c r="DX81" s="371">
        <f t="shared" ca="1" si="224"/>
        <v>0</v>
      </c>
      <c r="DY81" s="359">
        <f t="shared" ca="1" si="172"/>
        <v>0</v>
      </c>
      <c r="DZ81" s="359">
        <f t="shared" ca="1" si="173"/>
        <v>0</v>
      </c>
      <c r="EA81" s="359">
        <f t="shared" ca="1" si="174"/>
        <v>0</v>
      </c>
      <c r="EB81" s="359">
        <f t="shared" ca="1" si="175"/>
        <v>0</v>
      </c>
      <c r="EC81" s="359">
        <f t="shared" ca="1" si="196"/>
        <v>0</v>
      </c>
      <c r="EE81" s="362">
        <f t="shared" ca="1" si="225"/>
        <v>192</v>
      </c>
      <c r="EF81" s="362">
        <v>73</v>
      </c>
      <c r="EG81" s="371">
        <f t="shared" ca="1" si="226"/>
        <v>0</v>
      </c>
      <c r="EH81" s="359">
        <f t="shared" ca="1" si="176"/>
        <v>0</v>
      </c>
      <c r="EI81" s="359">
        <f t="shared" ca="1" si="177"/>
        <v>0</v>
      </c>
      <c r="EJ81" s="359">
        <f t="shared" ca="1" si="178"/>
        <v>0</v>
      </c>
      <c r="EK81" s="359">
        <f t="shared" ca="1" si="179"/>
        <v>0</v>
      </c>
      <c r="EL81" s="359">
        <f t="shared" ca="1" si="197"/>
        <v>0</v>
      </c>
    </row>
    <row r="82" spans="6:142" x14ac:dyDescent="0.35">
      <c r="F82" s="372">
        <f>IFERROR(INDEX('Inflation Rates'!$A$16:$H$138,MATCH('IRA Traditional'!$H82,'Inflation Rates'!$A$16:$A$138,0),8)/INDEX('Inflation Rates'!$A$16:$H$138,MATCH('IRA Traditional'!$H82,'Inflation Rates'!$A$16:$A$138,0)-1,8)-1,F81)</f>
        <v>2.0000000000000018E-2</v>
      </c>
      <c r="G82" s="372">
        <f>IFERROR(INDEX('Inflation Rates'!$A$16:$H$138,MATCH('IRA Traditional'!$H82,'Inflation Rates'!$A$16:$A$138,0),6)/INDEX('Inflation Rates'!$A$16:$H$138,MATCH('IRA Traditional'!$H82,'Inflation Rates'!$A$16:$A$138,0)-1,6)-1,G81)</f>
        <v>2.0999999999999908E-2</v>
      </c>
      <c r="H82" s="362">
        <v>2093</v>
      </c>
      <c r="I82" s="362">
        <f t="shared" ca="1" si="227"/>
        <v>193</v>
      </c>
      <c r="J82" s="362">
        <v>74</v>
      </c>
      <c r="K82" s="371">
        <f t="shared" ca="1" si="228"/>
        <v>0</v>
      </c>
      <c r="L82" s="359">
        <f t="shared" ca="1" si="180"/>
        <v>0</v>
      </c>
      <c r="M82" s="359">
        <f t="shared" ca="1" si="181"/>
        <v>0</v>
      </c>
      <c r="N82" s="359">
        <f t="shared" ca="1" si="182"/>
        <v>0</v>
      </c>
      <c r="O82" s="359">
        <f t="shared" ca="1" si="183"/>
        <v>0</v>
      </c>
      <c r="P82" s="359">
        <f t="shared" ca="1" si="198"/>
        <v>0</v>
      </c>
      <c r="R82" s="362">
        <f t="shared" ca="1" si="199"/>
        <v>193</v>
      </c>
      <c r="S82" s="362">
        <v>74</v>
      </c>
      <c r="T82" s="371">
        <f t="shared" ca="1" si="200"/>
        <v>0</v>
      </c>
      <c r="U82" s="359">
        <f t="shared" ca="1" si="124"/>
        <v>0</v>
      </c>
      <c r="V82" s="359">
        <f t="shared" ca="1" si="125"/>
        <v>0</v>
      </c>
      <c r="W82" s="359">
        <f t="shared" ca="1" si="126"/>
        <v>0</v>
      </c>
      <c r="X82" s="359">
        <f t="shared" ca="1" si="127"/>
        <v>0</v>
      </c>
      <c r="Y82" s="359">
        <f t="shared" ca="1" si="184"/>
        <v>0</v>
      </c>
      <c r="AA82" s="362">
        <f t="shared" ca="1" si="201"/>
        <v>193</v>
      </c>
      <c r="AB82" s="362">
        <v>74</v>
      </c>
      <c r="AC82" s="371">
        <f t="shared" ca="1" si="202"/>
        <v>0</v>
      </c>
      <c r="AD82" s="359">
        <f t="shared" ca="1" si="128"/>
        <v>0</v>
      </c>
      <c r="AE82" s="359">
        <f t="shared" ca="1" si="129"/>
        <v>0</v>
      </c>
      <c r="AF82" s="359">
        <f t="shared" ca="1" si="130"/>
        <v>0</v>
      </c>
      <c r="AG82" s="359">
        <f t="shared" ca="1" si="131"/>
        <v>0</v>
      </c>
      <c r="AH82" s="359">
        <f t="shared" ca="1" si="185"/>
        <v>0</v>
      </c>
      <c r="AJ82" s="362">
        <f t="shared" ca="1" si="203"/>
        <v>193</v>
      </c>
      <c r="AK82" s="362">
        <v>74</v>
      </c>
      <c r="AL82" s="371">
        <f t="shared" ca="1" si="204"/>
        <v>0</v>
      </c>
      <c r="AM82" s="359">
        <f t="shared" ca="1" si="132"/>
        <v>0</v>
      </c>
      <c r="AN82" s="359">
        <f t="shared" ca="1" si="133"/>
        <v>0</v>
      </c>
      <c r="AO82" s="359">
        <f t="shared" ca="1" si="134"/>
        <v>0</v>
      </c>
      <c r="AP82" s="359">
        <f t="shared" ca="1" si="135"/>
        <v>0</v>
      </c>
      <c r="AQ82" s="359">
        <f t="shared" ca="1" si="186"/>
        <v>0</v>
      </c>
      <c r="AS82" s="362">
        <f t="shared" ca="1" si="205"/>
        <v>193</v>
      </c>
      <c r="AT82" s="362">
        <v>74</v>
      </c>
      <c r="AU82" s="371">
        <f t="shared" ca="1" si="206"/>
        <v>0</v>
      </c>
      <c r="AV82" s="359">
        <f t="shared" ca="1" si="136"/>
        <v>0</v>
      </c>
      <c r="AW82" s="359">
        <f t="shared" ca="1" si="137"/>
        <v>0</v>
      </c>
      <c r="AX82" s="359">
        <f t="shared" ca="1" si="138"/>
        <v>0</v>
      </c>
      <c r="AY82" s="359">
        <f t="shared" ca="1" si="139"/>
        <v>0</v>
      </c>
      <c r="AZ82" s="359">
        <f t="shared" ca="1" si="187"/>
        <v>0</v>
      </c>
      <c r="BB82" s="362">
        <f t="shared" ca="1" si="207"/>
        <v>193</v>
      </c>
      <c r="BC82" s="362">
        <v>74</v>
      </c>
      <c r="BD82" s="371">
        <f t="shared" ca="1" si="208"/>
        <v>0</v>
      </c>
      <c r="BE82" s="359">
        <f t="shared" ca="1" si="140"/>
        <v>0</v>
      </c>
      <c r="BF82" s="359">
        <f t="shared" ca="1" si="141"/>
        <v>0</v>
      </c>
      <c r="BG82" s="359">
        <f t="shared" ca="1" si="142"/>
        <v>0</v>
      </c>
      <c r="BH82" s="359">
        <f t="shared" ca="1" si="143"/>
        <v>0</v>
      </c>
      <c r="BI82" s="359">
        <f t="shared" ca="1" si="188"/>
        <v>0</v>
      </c>
      <c r="BK82" s="362">
        <f t="shared" ca="1" si="209"/>
        <v>193</v>
      </c>
      <c r="BL82" s="362">
        <v>74</v>
      </c>
      <c r="BM82" s="371">
        <f t="shared" ca="1" si="210"/>
        <v>0</v>
      </c>
      <c r="BN82" s="359">
        <f t="shared" ca="1" si="144"/>
        <v>0</v>
      </c>
      <c r="BO82" s="359">
        <f t="shared" ca="1" si="145"/>
        <v>0</v>
      </c>
      <c r="BP82" s="359">
        <f t="shared" ca="1" si="146"/>
        <v>0</v>
      </c>
      <c r="BQ82" s="359">
        <f t="shared" ca="1" si="147"/>
        <v>0</v>
      </c>
      <c r="BR82" s="359">
        <f t="shared" ca="1" si="189"/>
        <v>0</v>
      </c>
      <c r="BT82" s="362">
        <f t="shared" ca="1" si="211"/>
        <v>193</v>
      </c>
      <c r="BU82" s="362">
        <v>74</v>
      </c>
      <c r="BV82" s="371">
        <f t="shared" ca="1" si="212"/>
        <v>0</v>
      </c>
      <c r="BW82" s="359">
        <f t="shared" ca="1" si="148"/>
        <v>0</v>
      </c>
      <c r="BX82" s="359">
        <f t="shared" ca="1" si="149"/>
        <v>0</v>
      </c>
      <c r="BY82" s="359">
        <f t="shared" ca="1" si="150"/>
        <v>0</v>
      </c>
      <c r="BZ82" s="359">
        <f t="shared" ca="1" si="151"/>
        <v>0</v>
      </c>
      <c r="CA82" s="359">
        <f t="shared" ca="1" si="190"/>
        <v>0</v>
      </c>
      <c r="CC82" s="362">
        <f t="shared" ca="1" si="213"/>
        <v>193</v>
      </c>
      <c r="CD82" s="362">
        <v>74</v>
      </c>
      <c r="CE82" s="371">
        <f t="shared" ca="1" si="214"/>
        <v>0</v>
      </c>
      <c r="CF82" s="359">
        <f t="shared" ca="1" si="152"/>
        <v>0</v>
      </c>
      <c r="CG82" s="359">
        <f t="shared" ca="1" si="153"/>
        <v>0</v>
      </c>
      <c r="CH82" s="359">
        <f t="shared" ca="1" si="154"/>
        <v>0</v>
      </c>
      <c r="CI82" s="359">
        <f t="shared" ca="1" si="155"/>
        <v>0</v>
      </c>
      <c r="CJ82" s="359">
        <f t="shared" ca="1" si="191"/>
        <v>0</v>
      </c>
      <c r="CL82" s="362">
        <f t="shared" ca="1" si="215"/>
        <v>193</v>
      </c>
      <c r="CM82" s="362">
        <v>74</v>
      </c>
      <c r="CN82" s="371">
        <f t="shared" ca="1" si="216"/>
        <v>0</v>
      </c>
      <c r="CO82" s="359">
        <f t="shared" ca="1" si="156"/>
        <v>0</v>
      </c>
      <c r="CP82" s="359">
        <f t="shared" ca="1" si="157"/>
        <v>0</v>
      </c>
      <c r="CQ82" s="359">
        <f t="shared" ca="1" si="158"/>
        <v>0</v>
      </c>
      <c r="CR82" s="359">
        <f t="shared" ca="1" si="159"/>
        <v>0</v>
      </c>
      <c r="CS82" s="359">
        <f t="shared" ca="1" si="192"/>
        <v>0</v>
      </c>
      <c r="CU82" s="362">
        <f t="shared" ca="1" si="217"/>
        <v>193</v>
      </c>
      <c r="CV82" s="362">
        <v>74</v>
      </c>
      <c r="CW82" s="371">
        <f t="shared" ca="1" si="218"/>
        <v>0</v>
      </c>
      <c r="CX82" s="359">
        <f t="shared" ca="1" si="160"/>
        <v>0</v>
      </c>
      <c r="CY82" s="359">
        <f t="shared" ca="1" si="161"/>
        <v>0</v>
      </c>
      <c r="CZ82" s="359">
        <f t="shared" ca="1" si="162"/>
        <v>0</v>
      </c>
      <c r="DA82" s="359">
        <f t="shared" ca="1" si="163"/>
        <v>0</v>
      </c>
      <c r="DB82" s="359">
        <f t="shared" ca="1" si="193"/>
        <v>0</v>
      </c>
      <c r="DD82" s="362">
        <f t="shared" ca="1" si="219"/>
        <v>193</v>
      </c>
      <c r="DE82" s="362">
        <v>74</v>
      </c>
      <c r="DF82" s="371">
        <f t="shared" ca="1" si="220"/>
        <v>0</v>
      </c>
      <c r="DG82" s="359">
        <f t="shared" ca="1" si="164"/>
        <v>0</v>
      </c>
      <c r="DH82" s="359">
        <f t="shared" ca="1" si="165"/>
        <v>0</v>
      </c>
      <c r="DI82" s="359">
        <f t="shared" ca="1" si="166"/>
        <v>0</v>
      </c>
      <c r="DJ82" s="359">
        <f t="shared" ca="1" si="167"/>
        <v>0</v>
      </c>
      <c r="DK82" s="359">
        <f t="shared" ca="1" si="194"/>
        <v>0</v>
      </c>
      <c r="DM82" s="362">
        <f t="shared" ca="1" si="221"/>
        <v>193</v>
      </c>
      <c r="DN82" s="362">
        <v>74</v>
      </c>
      <c r="DO82" s="371">
        <f t="shared" ca="1" si="222"/>
        <v>0</v>
      </c>
      <c r="DP82" s="359">
        <f t="shared" ca="1" si="168"/>
        <v>0</v>
      </c>
      <c r="DQ82" s="359">
        <f t="shared" ca="1" si="169"/>
        <v>0</v>
      </c>
      <c r="DR82" s="359">
        <f t="shared" ca="1" si="170"/>
        <v>0</v>
      </c>
      <c r="DS82" s="359">
        <f t="shared" ca="1" si="171"/>
        <v>0</v>
      </c>
      <c r="DT82" s="359">
        <f t="shared" ca="1" si="195"/>
        <v>0</v>
      </c>
      <c r="DV82" s="362">
        <f t="shared" ca="1" si="223"/>
        <v>193</v>
      </c>
      <c r="DW82" s="362">
        <v>74</v>
      </c>
      <c r="DX82" s="371">
        <f t="shared" ca="1" si="224"/>
        <v>0</v>
      </c>
      <c r="DY82" s="359">
        <f t="shared" ca="1" si="172"/>
        <v>0</v>
      </c>
      <c r="DZ82" s="359">
        <f t="shared" ca="1" si="173"/>
        <v>0</v>
      </c>
      <c r="EA82" s="359">
        <f t="shared" ca="1" si="174"/>
        <v>0</v>
      </c>
      <c r="EB82" s="359">
        <f t="shared" ca="1" si="175"/>
        <v>0</v>
      </c>
      <c r="EC82" s="359">
        <f t="shared" ca="1" si="196"/>
        <v>0</v>
      </c>
      <c r="EE82" s="362">
        <f t="shared" ca="1" si="225"/>
        <v>193</v>
      </c>
      <c r="EF82" s="362">
        <v>74</v>
      </c>
      <c r="EG82" s="371">
        <f t="shared" ca="1" si="226"/>
        <v>0</v>
      </c>
      <c r="EH82" s="359">
        <f t="shared" ca="1" si="176"/>
        <v>0</v>
      </c>
      <c r="EI82" s="359">
        <f t="shared" ca="1" si="177"/>
        <v>0</v>
      </c>
      <c r="EJ82" s="359">
        <f t="shared" ca="1" si="178"/>
        <v>0</v>
      </c>
      <c r="EK82" s="359">
        <f t="shared" ca="1" si="179"/>
        <v>0</v>
      </c>
      <c r="EL82" s="359">
        <f t="shared" ca="1" si="197"/>
        <v>0</v>
      </c>
    </row>
    <row r="83" spans="6:142" x14ac:dyDescent="0.35">
      <c r="F83" s="372">
        <f>IFERROR(INDEX('Inflation Rates'!$A$16:$H$138,MATCH('IRA Traditional'!$H83,'Inflation Rates'!$A$16:$A$138,0),8)/INDEX('Inflation Rates'!$A$16:$H$138,MATCH('IRA Traditional'!$H83,'Inflation Rates'!$A$16:$A$138,0)-1,8)-1,F82)</f>
        <v>2.0000000000000018E-2</v>
      </c>
      <c r="G83" s="372">
        <f>IFERROR(INDEX('Inflation Rates'!$A$16:$H$138,MATCH('IRA Traditional'!$H83,'Inflation Rates'!$A$16:$A$138,0),6)/INDEX('Inflation Rates'!$A$16:$H$138,MATCH('IRA Traditional'!$H83,'Inflation Rates'!$A$16:$A$138,0)-1,6)-1,G82)</f>
        <v>2.0999999999999908E-2</v>
      </c>
      <c r="H83" s="362">
        <v>2094</v>
      </c>
      <c r="I83" s="362">
        <f t="shared" ca="1" si="227"/>
        <v>194</v>
      </c>
      <c r="J83" s="362">
        <v>75</v>
      </c>
      <c r="K83" s="371">
        <f t="shared" ca="1" si="228"/>
        <v>0</v>
      </c>
      <c r="L83" s="359">
        <f t="shared" ca="1" si="180"/>
        <v>0</v>
      </c>
      <c r="M83" s="359">
        <f t="shared" ca="1" si="181"/>
        <v>0</v>
      </c>
      <c r="N83" s="359">
        <f t="shared" ca="1" si="182"/>
        <v>0</v>
      </c>
      <c r="O83" s="359">
        <f t="shared" ca="1" si="183"/>
        <v>0</v>
      </c>
      <c r="P83" s="359">
        <f t="shared" ca="1" si="198"/>
        <v>0</v>
      </c>
      <c r="R83" s="362">
        <f t="shared" ca="1" si="199"/>
        <v>194</v>
      </c>
      <c r="S83" s="362">
        <v>75</v>
      </c>
      <c r="T83" s="371">
        <f t="shared" ca="1" si="200"/>
        <v>0</v>
      </c>
      <c r="U83" s="359">
        <f t="shared" ca="1" si="124"/>
        <v>0</v>
      </c>
      <c r="V83" s="359">
        <f t="shared" ca="1" si="125"/>
        <v>0</v>
      </c>
      <c r="W83" s="359">
        <f t="shared" ca="1" si="126"/>
        <v>0</v>
      </c>
      <c r="X83" s="359">
        <f t="shared" ca="1" si="127"/>
        <v>0</v>
      </c>
      <c r="Y83" s="359">
        <f t="shared" ca="1" si="184"/>
        <v>0</v>
      </c>
      <c r="AA83" s="362">
        <f t="shared" ca="1" si="201"/>
        <v>194</v>
      </c>
      <c r="AB83" s="362">
        <v>75</v>
      </c>
      <c r="AC83" s="371">
        <f t="shared" ca="1" si="202"/>
        <v>0</v>
      </c>
      <c r="AD83" s="359">
        <f t="shared" ca="1" si="128"/>
        <v>0</v>
      </c>
      <c r="AE83" s="359">
        <f t="shared" ca="1" si="129"/>
        <v>0</v>
      </c>
      <c r="AF83" s="359">
        <f t="shared" ca="1" si="130"/>
        <v>0</v>
      </c>
      <c r="AG83" s="359">
        <f t="shared" ca="1" si="131"/>
        <v>0</v>
      </c>
      <c r="AH83" s="359">
        <f t="shared" ca="1" si="185"/>
        <v>0</v>
      </c>
      <c r="AJ83" s="362">
        <f t="shared" ca="1" si="203"/>
        <v>194</v>
      </c>
      <c r="AK83" s="362">
        <v>75</v>
      </c>
      <c r="AL83" s="371">
        <f t="shared" ca="1" si="204"/>
        <v>0</v>
      </c>
      <c r="AM83" s="359">
        <f t="shared" ca="1" si="132"/>
        <v>0</v>
      </c>
      <c r="AN83" s="359">
        <f t="shared" ca="1" si="133"/>
        <v>0</v>
      </c>
      <c r="AO83" s="359">
        <f t="shared" ca="1" si="134"/>
        <v>0</v>
      </c>
      <c r="AP83" s="359">
        <f t="shared" ca="1" si="135"/>
        <v>0</v>
      </c>
      <c r="AQ83" s="359">
        <f t="shared" ca="1" si="186"/>
        <v>0</v>
      </c>
      <c r="AS83" s="362">
        <f t="shared" ca="1" si="205"/>
        <v>194</v>
      </c>
      <c r="AT83" s="362">
        <v>75</v>
      </c>
      <c r="AU83" s="371">
        <f t="shared" ca="1" si="206"/>
        <v>0</v>
      </c>
      <c r="AV83" s="359">
        <f t="shared" ca="1" si="136"/>
        <v>0</v>
      </c>
      <c r="AW83" s="359">
        <f t="shared" ca="1" si="137"/>
        <v>0</v>
      </c>
      <c r="AX83" s="359">
        <f t="shared" ca="1" si="138"/>
        <v>0</v>
      </c>
      <c r="AY83" s="359">
        <f t="shared" ca="1" si="139"/>
        <v>0</v>
      </c>
      <c r="AZ83" s="359">
        <f t="shared" ca="1" si="187"/>
        <v>0</v>
      </c>
      <c r="BB83" s="362">
        <f t="shared" ca="1" si="207"/>
        <v>194</v>
      </c>
      <c r="BC83" s="362">
        <v>75</v>
      </c>
      <c r="BD83" s="371">
        <f t="shared" ca="1" si="208"/>
        <v>0</v>
      </c>
      <c r="BE83" s="359">
        <f t="shared" ca="1" si="140"/>
        <v>0</v>
      </c>
      <c r="BF83" s="359">
        <f t="shared" ca="1" si="141"/>
        <v>0</v>
      </c>
      <c r="BG83" s="359">
        <f t="shared" ca="1" si="142"/>
        <v>0</v>
      </c>
      <c r="BH83" s="359">
        <f t="shared" ca="1" si="143"/>
        <v>0</v>
      </c>
      <c r="BI83" s="359">
        <f t="shared" ca="1" si="188"/>
        <v>0</v>
      </c>
      <c r="BK83" s="362">
        <f t="shared" ca="1" si="209"/>
        <v>194</v>
      </c>
      <c r="BL83" s="362">
        <v>75</v>
      </c>
      <c r="BM83" s="371">
        <f t="shared" ca="1" si="210"/>
        <v>0</v>
      </c>
      <c r="BN83" s="359">
        <f t="shared" ca="1" si="144"/>
        <v>0</v>
      </c>
      <c r="BO83" s="359">
        <f t="shared" ca="1" si="145"/>
        <v>0</v>
      </c>
      <c r="BP83" s="359">
        <f t="shared" ca="1" si="146"/>
        <v>0</v>
      </c>
      <c r="BQ83" s="359">
        <f t="shared" ca="1" si="147"/>
        <v>0</v>
      </c>
      <c r="BR83" s="359">
        <f t="shared" ca="1" si="189"/>
        <v>0</v>
      </c>
      <c r="BT83" s="362">
        <f t="shared" ca="1" si="211"/>
        <v>194</v>
      </c>
      <c r="BU83" s="362">
        <v>75</v>
      </c>
      <c r="BV83" s="371">
        <f t="shared" ca="1" si="212"/>
        <v>0</v>
      </c>
      <c r="BW83" s="359">
        <f t="shared" ca="1" si="148"/>
        <v>0</v>
      </c>
      <c r="BX83" s="359">
        <f t="shared" ca="1" si="149"/>
        <v>0</v>
      </c>
      <c r="BY83" s="359">
        <f t="shared" ca="1" si="150"/>
        <v>0</v>
      </c>
      <c r="BZ83" s="359">
        <f t="shared" ca="1" si="151"/>
        <v>0</v>
      </c>
      <c r="CA83" s="359">
        <f t="shared" ca="1" si="190"/>
        <v>0</v>
      </c>
      <c r="CC83" s="362">
        <f t="shared" ca="1" si="213"/>
        <v>194</v>
      </c>
      <c r="CD83" s="362">
        <v>75</v>
      </c>
      <c r="CE83" s="371">
        <f t="shared" ca="1" si="214"/>
        <v>0</v>
      </c>
      <c r="CF83" s="359">
        <f t="shared" ca="1" si="152"/>
        <v>0</v>
      </c>
      <c r="CG83" s="359">
        <f t="shared" ca="1" si="153"/>
        <v>0</v>
      </c>
      <c r="CH83" s="359">
        <f t="shared" ca="1" si="154"/>
        <v>0</v>
      </c>
      <c r="CI83" s="359">
        <f t="shared" ca="1" si="155"/>
        <v>0</v>
      </c>
      <c r="CJ83" s="359">
        <f t="shared" ca="1" si="191"/>
        <v>0</v>
      </c>
      <c r="CL83" s="362">
        <f t="shared" ca="1" si="215"/>
        <v>194</v>
      </c>
      <c r="CM83" s="362">
        <v>75</v>
      </c>
      <c r="CN83" s="371">
        <f t="shared" ca="1" si="216"/>
        <v>0</v>
      </c>
      <c r="CO83" s="359">
        <f t="shared" ca="1" si="156"/>
        <v>0</v>
      </c>
      <c r="CP83" s="359">
        <f t="shared" ca="1" si="157"/>
        <v>0</v>
      </c>
      <c r="CQ83" s="359">
        <f t="shared" ca="1" si="158"/>
        <v>0</v>
      </c>
      <c r="CR83" s="359">
        <f t="shared" ca="1" si="159"/>
        <v>0</v>
      </c>
      <c r="CS83" s="359">
        <f t="shared" ca="1" si="192"/>
        <v>0</v>
      </c>
      <c r="CU83" s="362">
        <f t="shared" ca="1" si="217"/>
        <v>194</v>
      </c>
      <c r="CV83" s="362">
        <v>75</v>
      </c>
      <c r="CW83" s="371">
        <f t="shared" ca="1" si="218"/>
        <v>0</v>
      </c>
      <c r="CX83" s="359">
        <f t="shared" ca="1" si="160"/>
        <v>0</v>
      </c>
      <c r="CY83" s="359">
        <f t="shared" ca="1" si="161"/>
        <v>0</v>
      </c>
      <c r="CZ83" s="359">
        <f t="shared" ca="1" si="162"/>
        <v>0</v>
      </c>
      <c r="DA83" s="359">
        <f t="shared" ca="1" si="163"/>
        <v>0</v>
      </c>
      <c r="DB83" s="359">
        <f t="shared" ca="1" si="193"/>
        <v>0</v>
      </c>
      <c r="DD83" s="362">
        <f t="shared" ca="1" si="219"/>
        <v>194</v>
      </c>
      <c r="DE83" s="362">
        <v>75</v>
      </c>
      <c r="DF83" s="371">
        <f t="shared" ca="1" si="220"/>
        <v>0</v>
      </c>
      <c r="DG83" s="359">
        <f t="shared" ca="1" si="164"/>
        <v>0</v>
      </c>
      <c r="DH83" s="359">
        <f t="shared" ca="1" si="165"/>
        <v>0</v>
      </c>
      <c r="DI83" s="359">
        <f t="shared" ca="1" si="166"/>
        <v>0</v>
      </c>
      <c r="DJ83" s="359">
        <f t="shared" ca="1" si="167"/>
        <v>0</v>
      </c>
      <c r="DK83" s="359">
        <f t="shared" ca="1" si="194"/>
        <v>0</v>
      </c>
      <c r="DM83" s="362">
        <f t="shared" ca="1" si="221"/>
        <v>194</v>
      </c>
      <c r="DN83" s="362">
        <v>75</v>
      </c>
      <c r="DO83" s="371">
        <f t="shared" ca="1" si="222"/>
        <v>0</v>
      </c>
      <c r="DP83" s="359">
        <f t="shared" ca="1" si="168"/>
        <v>0</v>
      </c>
      <c r="DQ83" s="359">
        <f t="shared" ca="1" si="169"/>
        <v>0</v>
      </c>
      <c r="DR83" s="359">
        <f t="shared" ca="1" si="170"/>
        <v>0</v>
      </c>
      <c r="DS83" s="359">
        <f t="shared" ca="1" si="171"/>
        <v>0</v>
      </c>
      <c r="DT83" s="359">
        <f t="shared" ca="1" si="195"/>
        <v>0</v>
      </c>
      <c r="DV83" s="362">
        <f t="shared" ca="1" si="223"/>
        <v>194</v>
      </c>
      <c r="DW83" s="362">
        <v>75</v>
      </c>
      <c r="DX83" s="371">
        <f t="shared" ca="1" si="224"/>
        <v>0</v>
      </c>
      <c r="DY83" s="359">
        <f t="shared" ca="1" si="172"/>
        <v>0</v>
      </c>
      <c r="DZ83" s="359">
        <f t="shared" ca="1" si="173"/>
        <v>0</v>
      </c>
      <c r="EA83" s="359">
        <f t="shared" ca="1" si="174"/>
        <v>0</v>
      </c>
      <c r="EB83" s="359">
        <f t="shared" ca="1" si="175"/>
        <v>0</v>
      </c>
      <c r="EC83" s="359">
        <f t="shared" ca="1" si="196"/>
        <v>0</v>
      </c>
      <c r="EE83" s="362">
        <f t="shared" ca="1" si="225"/>
        <v>194</v>
      </c>
      <c r="EF83" s="362">
        <v>75</v>
      </c>
      <c r="EG83" s="371">
        <f t="shared" ca="1" si="226"/>
        <v>0</v>
      </c>
      <c r="EH83" s="359">
        <f t="shared" ca="1" si="176"/>
        <v>0</v>
      </c>
      <c r="EI83" s="359">
        <f t="shared" ca="1" si="177"/>
        <v>0</v>
      </c>
      <c r="EJ83" s="359">
        <f t="shared" ca="1" si="178"/>
        <v>0</v>
      </c>
      <c r="EK83" s="359">
        <f t="shared" ca="1" si="179"/>
        <v>0</v>
      </c>
      <c r="EL83" s="359">
        <f t="shared" ca="1" si="197"/>
        <v>0</v>
      </c>
    </row>
    <row r="84" spans="6:142" x14ac:dyDescent="0.35">
      <c r="F84" s="372">
        <f>IFERROR(INDEX('Inflation Rates'!$A$16:$H$138,MATCH('IRA Traditional'!$H84,'Inflation Rates'!$A$16:$A$138,0),8)/INDEX('Inflation Rates'!$A$16:$H$138,MATCH('IRA Traditional'!$H84,'Inflation Rates'!$A$16:$A$138,0)-1,8)-1,F83)</f>
        <v>2.0000000000000018E-2</v>
      </c>
      <c r="G84" s="372">
        <f>IFERROR(INDEX('Inflation Rates'!$A$16:$H$138,MATCH('IRA Traditional'!$H84,'Inflation Rates'!$A$16:$A$138,0),6)/INDEX('Inflation Rates'!$A$16:$H$138,MATCH('IRA Traditional'!$H84,'Inflation Rates'!$A$16:$A$138,0)-1,6)-1,G83)</f>
        <v>2.0999999999999908E-2</v>
      </c>
      <c r="H84" s="362">
        <v>2095</v>
      </c>
      <c r="I84" s="362">
        <f t="shared" ca="1" si="227"/>
        <v>195</v>
      </c>
      <c r="J84" s="362">
        <v>76</v>
      </c>
      <c r="K84" s="371">
        <f t="shared" ca="1" si="228"/>
        <v>0</v>
      </c>
      <c r="L84" s="359">
        <f t="shared" ca="1" si="180"/>
        <v>0</v>
      </c>
      <c r="M84" s="359">
        <f t="shared" ca="1" si="181"/>
        <v>0</v>
      </c>
      <c r="N84" s="359">
        <f t="shared" ca="1" si="182"/>
        <v>0</v>
      </c>
      <c r="O84" s="359">
        <f t="shared" ca="1" si="183"/>
        <v>0</v>
      </c>
      <c r="P84" s="359">
        <f t="shared" ca="1" si="198"/>
        <v>0</v>
      </c>
      <c r="R84" s="362">
        <f t="shared" ca="1" si="199"/>
        <v>195</v>
      </c>
      <c r="S84" s="362">
        <v>76</v>
      </c>
      <c r="T84" s="371">
        <f t="shared" ca="1" si="200"/>
        <v>0</v>
      </c>
      <c r="U84" s="359">
        <f t="shared" ca="1" si="124"/>
        <v>0</v>
      </c>
      <c r="V84" s="359">
        <f t="shared" ca="1" si="125"/>
        <v>0</v>
      </c>
      <c r="W84" s="359">
        <f t="shared" ca="1" si="126"/>
        <v>0</v>
      </c>
      <c r="X84" s="359">
        <f t="shared" ca="1" si="127"/>
        <v>0</v>
      </c>
      <c r="Y84" s="359">
        <f t="shared" ca="1" si="184"/>
        <v>0</v>
      </c>
      <c r="AA84" s="362">
        <f t="shared" ca="1" si="201"/>
        <v>195</v>
      </c>
      <c r="AB84" s="362">
        <v>76</v>
      </c>
      <c r="AC84" s="371">
        <f t="shared" ca="1" si="202"/>
        <v>0</v>
      </c>
      <c r="AD84" s="359">
        <f t="shared" ca="1" si="128"/>
        <v>0</v>
      </c>
      <c r="AE84" s="359">
        <f t="shared" ca="1" si="129"/>
        <v>0</v>
      </c>
      <c r="AF84" s="359">
        <f t="shared" ca="1" si="130"/>
        <v>0</v>
      </c>
      <c r="AG84" s="359">
        <f t="shared" ca="1" si="131"/>
        <v>0</v>
      </c>
      <c r="AH84" s="359">
        <f t="shared" ca="1" si="185"/>
        <v>0</v>
      </c>
      <c r="AJ84" s="362">
        <f t="shared" ca="1" si="203"/>
        <v>195</v>
      </c>
      <c r="AK84" s="362">
        <v>76</v>
      </c>
      <c r="AL84" s="371">
        <f t="shared" ca="1" si="204"/>
        <v>0</v>
      </c>
      <c r="AM84" s="359">
        <f t="shared" ca="1" si="132"/>
        <v>0</v>
      </c>
      <c r="AN84" s="359">
        <f t="shared" ca="1" si="133"/>
        <v>0</v>
      </c>
      <c r="AO84" s="359">
        <f t="shared" ca="1" si="134"/>
        <v>0</v>
      </c>
      <c r="AP84" s="359">
        <f t="shared" ca="1" si="135"/>
        <v>0</v>
      </c>
      <c r="AQ84" s="359">
        <f t="shared" ca="1" si="186"/>
        <v>0</v>
      </c>
      <c r="AS84" s="362">
        <f t="shared" ca="1" si="205"/>
        <v>195</v>
      </c>
      <c r="AT84" s="362">
        <v>76</v>
      </c>
      <c r="AU84" s="371">
        <f t="shared" ca="1" si="206"/>
        <v>0</v>
      </c>
      <c r="AV84" s="359">
        <f t="shared" ca="1" si="136"/>
        <v>0</v>
      </c>
      <c r="AW84" s="359">
        <f t="shared" ca="1" si="137"/>
        <v>0</v>
      </c>
      <c r="AX84" s="359">
        <f t="shared" ca="1" si="138"/>
        <v>0</v>
      </c>
      <c r="AY84" s="359">
        <f t="shared" ca="1" si="139"/>
        <v>0</v>
      </c>
      <c r="AZ84" s="359">
        <f t="shared" ca="1" si="187"/>
        <v>0</v>
      </c>
      <c r="BB84" s="362">
        <f t="shared" ca="1" si="207"/>
        <v>195</v>
      </c>
      <c r="BC84" s="362">
        <v>76</v>
      </c>
      <c r="BD84" s="371">
        <f t="shared" ca="1" si="208"/>
        <v>0</v>
      </c>
      <c r="BE84" s="359">
        <f t="shared" ca="1" si="140"/>
        <v>0</v>
      </c>
      <c r="BF84" s="359">
        <f t="shared" ca="1" si="141"/>
        <v>0</v>
      </c>
      <c r="BG84" s="359">
        <f t="shared" ca="1" si="142"/>
        <v>0</v>
      </c>
      <c r="BH84" s="359">
        <f t="shared" ca="1" si="143"/>
        <v>0</v>
      </c>
      <c r="BI84" s="359">
        <f t="shared" ca="1" si="188"/>
        <v>0</v>
      </c>
      <c r="BK84" s="362">
        <f t="shared" ca="1" si="209"/>
        <v>195</v>
      </c>
      <c r="BL84" s="362">
        <v>76</v>
      </c>
      <c r="BM84" s="371">
        <f t="shared" ca="1" si="210"/>
        <v>0</v>
      </c>
      <c r="BN84" s="359">
        <f t="shared" ca="1" si="144"/>
        <v>0</v>
      </c>
      <c r="BO84" s="359">
        <f t="shared" ca="1" si="145"/>
        <v>0</v>
      </c>
      <c r="BP84" s="359">
        <f t="shared" ca="1" si="146"/>
        <v>0</v>
      </c>
      <c r="BQ84" s="359">
        <f t="shared" ca="1" si="147"/>
        <v>0</v>
      </c>
      <c r="BR84" s="359">
        <f t="shared" ca="1" si="189"/>
        <v>0</v>
      </c>
      <c r="BT84" s="362">
        <f t="shared" ca="1" si="211"/>
        <v>195</v>
      </c>
      <c r="BU84" s="362">
        <v>76</v>
      </c>
      <c r="BV84" s="371">
        <f t="shared" ca="1" si="212"/>
        <v>0</v>
      </c>
      <c r="BW84" s="359">
        <f t="shared" ca="1" si="148"/>
        <v>0</v>
      </c>
      <c r="BX84" s="359">
        <f t="shared" ca="1" si="149"/>
        <v>0</v>
      </c>
      <c r="BY84" s="359">
        <f t="shared" ca="1" si="150"/>
        <v>0</v>
      </c>
      <c r="BZ84" s="359">
        <f t="shared" ca="1" si="151"/>
        <v>0</v>
      </c>
      <c r="CA84" s="359">
        <f t="shared" ca="1" si="190"/>
        <v>0</v>
      </c>
      <c r="CC84" s="362">
        <f t="shared" ca="1" si="213"/>
        <v>195</v>
      </c>
      <c r="CD84" s="362">
        <v>76</v>
      </c>
      <c r="CE84" s="371">
        <f t="shared" ca="1" si="214"/>
        <v>0</v>
      </c>
      <c r="CF84" s="359">
        <f t="shared" ca="1" si="152"/>
        <v>0</v>
      </c>
      <c r="CG84" s="359">
        <f t="shared" ca="1" si="153"/>
        <v>0</v>
      </c>
      <c r="CH84" s="359">
        <f t="shared" ca="1" si="154"/>
        <v>0</v>
      </c>
      <c r="CI84" s="359">
        <f t="shared" ca="1" si="155"/>
        <v>0</v>
      </c>
      <c r="CJ84" s="359">
        <f t="shared" ca="1" si="191"/>
        <v>0</v>
      </c>
      <c r="CL84" s="362">
        <f t="shared" ca="1" si="215"/>
        <v>195</v>
      </c>
      <c r="CM84" s="362">
        <v>76</v>
      </c>
      <c r="CN84" s="371">
        <f t="shared" ca="1" si="216"/>
        <v>0</v>
      </c>
      <c r="CO84" s="359">
        <f t="shared" ca="1" si="156"/>
        <v>0</v>
      </c>
      <c r="CP84" s="359">
        <f t="shared" ca="1" si="157"/>
        <v>0</v>
      </c>
      <c r="CQ84" s="359">
        <f t="shared" ca="1" si="158"/>
        <v>0</v>
      </c>
      <c r="CR84" s="359">
        <f t="shared" ca="1" si="159"/>
        <v>0</v>
      </c>
      <c r="CS84" s="359">
        <f t="shared" ca="1" si="192"/>
        <v>0</v>
      </c>
      <c r="CU84" s="362">
        <f t="shared" ca="1" si="217"/>
        <v>195</v>
      </c>
      <c r="CV84" s="362">
        <v>76</v>
      </c>
      <c r="CW84" s="371">
        <f t="shared" ca="1" si="218"/>
        <v>0</v>
      </c>
      <c r="CX84" s="359">
        <f t="shared" ca="1" si="160"/>
        <v>0</v>
      </c>
      <c r="CY84" s="359">
        <f t="shared" ca="1" si="161"/>
        <v>0</v>
      </c>
      <c r="CZ84" s="359">
        <f t="shared" ca="1" si="162"/>
        <v>0</v>
      </c>
      <c r="DA84" s="359">
        <f t="shared" ca="1" si="163"/>
        <v>0</v>
      </c>
      <c r="DB84" s="359">
        <f t="shared" ca="1" si="193"/>
        <v>0</v>
      </c>
      <c r="DD84" s="362">
        <f t="shared" ca="1" si="219"/>
        <v>195</v>
      </c>
      <c r="DE84" s="362">
        <v>76</v>
      </c>
      <c r="DF84" s="371">
        <f t="shared" ca="1" si="220"/>
        <v>0</v>
      </c>
      <c r="DG84" s="359">
        <f t="shared" ca="1" si="164"/>
        <v>0</v>
      </c>
      <c r="DH84" s="359">
        <f t="shared" ca="1" si="165"/>
        <v>0</v>
      </c>
      <c r="DI84" s="359">
        <f t="shared" ca="1" si="166"/>
        <v>0</v>
      </c>
      <c r="DJ84" s="359">
        <f t="shared" ca="1" si="167"/>
        <v>0</v>
      </c>
      <c r="DK84" s="359">
        <f t="shared" ca="1" si="194"/>
        <v>0</v>
      </c>
      <c r="DM84" s="362">
        <f t="shared" ca="1" si="221"/>
        <v>195</v>
      </c>
      <c r="DN84" s="362">
        <v>76</v>
      </c>
      <c r="DO84" s="371">
        <f t="shared" ca="1" si="222"/>
        <v>0</v>
      </c>
      <c r="DP84" s="359">
        <f t="shared" ca="1" si="168"/>
        <v>0</v>
      </c>
      <c r="DQ84" s="359">
        <f t="shared" ca="1" si="169"/>
        <v>0</v>
      </c>
      <c r="DR84" s="359">
        <f t="shared" ca="1" si="170"/>
        <v>0</v>
      </c>
      <c r="DS84" s="359">
        <f t="shared" ca="1" si="171"/>
        <v>0</v>
      </c>
      <c r="DT84" s="359">
        <f t="shared" ca="1" si="195"/>
        <v>0</v>
      </c>
      <c r="DV84" s="362">
        <f t="shared" ca="1" si="223"/>
        <v>195</v>
      </c>
      <c r="DW84" s="362">
        <v>76</v>
      </c>
      <c r="DX84" s="371">
        <f t="shared" ca="1" si="224"/>
        <v>0</v>
      </c>
      <c r="DY84" s="359">
        <f t="shared" ca="1" si="172"/>
        <v>0</v>
      </c>
      <c r="DZ84" s="359">
        <f t="shared" ca="1" si="173"/>
        <v>0</v>
      </c>
      <c r="EA84" s="359">
        <f t="shared" ca="1" si="174"/>
        <v>0</v>
      </c>
      <c r="EB84" s="359">
        <f t="shared" ca="1" si="175"/>
        <v>0</v>
      </c>
      <c r="EC84" s="359">
        <f t="shared" ca="1" si="196"/>
        <v>0</v>
      </c>
      <c r="EE84" s="362">
        <f t="shared" ca="1" si="225"/>
        <v>195</v>
      </c>
      <c r="EF84" s="362">
        <v>76</v>
      </c>
      <c r="EG84" s="371">
        <f t="shared" ca="1" si="226"/>
        <v>0</v>
      </c>
      <c r="EH84" s="359">
        <f t="shared" ca="1" si="176"/>
        <v>0</v>
      </c>
      <c r="EI84" s="359">
        <f t="shared" ca="1" si="177"/>
        <v>0</v>
      </c>
      <c r="EJ84" s="359">
        <f t="shared" ca="1" si="178"/>
        <v>0</v>
      </c>
      <c r="EK84" s="359">
        <f t="shared" ca="1" si="179"/>
        <v>0</v>
      </c>
      <c r="EL84" s="359">
        <f t="shared" ca="1" si="197"/>
        <v>0</v>
      </c>
    </row>
    <row r="85" spans="6:142" x14ac:dyDescent="0.35">
      <c r="F85" s="372">
        <f>IFERROR(INDEX('Inflation Rates'!$A$16:$H$138,MATCH('IRA Traditional'!$H85,'Inflation Rates'!$A$16:$A$138,0),8)/INDEX('Inflation Rates'!$A$16:$H$138,MATCH('IRA Traditional'!$H85,'Inflation Rates'!$A$16:$A$138,0)-1,8)-1,F84)</f>
        <v>2.0000000000000018E-2</v>
      </c>
      <c r="G85" s="372">
        <f>IFERROR(INDEX('Inflation Rates'!$A$16:$H$138,MATCH('IRA Traditional'!$H85,'Inflation Rates'!$A$16:$A$138,0),6)/INDEX('Inflation Rates'!$A$16:$H$138,MATCH('IRA Traditional'!$H85,'Inflation Rates'!$A$16:$A$138,0)-1,6)-1,G84)</f>
        <v>2.0999999999999908E-2</v>
      </c>
      <c r="H85" s="362">
        <v>2096</v>
      </c>
      <c r="I85" s="362">
        <f t="shared" ca="1" si="227"/>
        <v>196</v>
      </c>
      <c r="J85" s="362">
        <v>77</v>
      </c>
      <c r="K85" s="371">
        <f t="shared" ca="1" si="228"/>
        <v>0</v>
      </c>
      <c r="L85" s="359">
        <f t="shared" ca="1" si="180"/>
        <v>0</v>
      </c>
      <c r="M85" s="359">
        <f t="shared" ca="1" si="181"/>
        <v>0</v>
      </c>
      <c r="N85" s="359">
        <f t="shared" ca="1" si="182"/>
        <v>0</v>
      </c>
      <c r="O85" s="359">
        <f t="shared" ca="1" si="183"/>
        <v>0</v>
      </c>
      <c r="P85" s="359">
        <f t="shared" ca="1" si="198"/>
        <v>0</v>
      </c>
      <c r="R85" s="362">
        <f t="shared" ca="1" si="199"/>
        <v>196</v>
      </c>
      <c r="S85" s="362">
        <v>77</v>
      </c>
      <c r="T85" s="371">
        <f t="shared" ca="1" si="200"/>
        <v>0</v>
      </c>
      <c r="U85" s="359">
        <f t="shared" ca="1" si="124"/>
        <v>0</v>
      </c>
      <c r="V85" s="359">
        <f t="shared" ca="1" si="125"/>
        <v>0</v>
      </c>
      <c r="W85" s="359">
        <f t="shared" ca="1" si="126"/>
        <v>0</v>
      </c>
      <c r="X85" s="359">
        <f t="shared" ca="1" si="127"/>
        <v>0</v>
      </c>
      <c r="Y85" s="359">
        <f t="shared" ca="1" si="184"/>
        <v>0</v>
      </c>
      <c r="AA85" s="362">
        <f t="shared" ca="1" si="201"/>
        <v>196</v>
      </c>
      <c r="AB85" s="362">
        <v>77</v>
      </c>
      <c r="AC85" s="371">
        <f t="shared" ca="1" si="202"/>
        <v>0</v>
      </c>
      <c r="AD85" s="359">
        <f t="shared" ca="1" si="128"/>
        <v>0</v>
      </c>
      <c r="AE85" s="359">
        <f t="shared" ca="1" si="129"/>
        <v>0</v>
      </c>
      <c r="AF85" s="359">
        <f t="shared" ca="1" si="130"/>
        <v>0</v>
      </c>
      <c r="AG85" s="359">
        <f t="shared" ca="1" si="131"/>
        <v>0</v>
      </c>
      <c r="AH85" s="359">
        <f t="shared" ca="1" si="185"/>
        <v>0</v>
      </c>
      <c r="AJ85" s="362">
        <f t="shared" ca="1" si="203"/>
        <v>196</v>
      </c>
      <c r="AK85" s="362">
        <v>77</v>
      </c>
      <c r="AL85" s="371">
        <f t="shared" ca="1" si="204"/>
        <v>0</v>
      </c>
      <c r="AM85" s="359">
        <f t="shared" ca="1" si="132"/>
        <v>0</v>
      </c>
      <c r="AN85" s="359">
        <f t="shared" ca="1" si="133"/>
        <v>0</v>
      </c>
      <c r="AO85" s="359">
        <f t="shared" ca="1" si="134"/>
        <v>0</v>
      </c>
      <c r="AP85" s="359">
        <f t="shared" ca="1" si="135"/>
        <v>0</v>
      </c>
      <c r="AQ85" s="359">
        <f t="shared" ca="1" si="186"/>
        <v>0</v>
      </c>
      <c r="AS85" s="362">
        <f t="shared" ca="1" si="205"/>
        <v>196</v>
      </c>
      <c r="AT85" s="362">
        <v>77</v>
      </c>
      <c r="AU85" s="371">
        <f t="shared" ca="1" si="206"/>
        <v>0</v>
      </c>
      <c r="AV85" s="359">
        <f t="shared" ca="1" si="136"/>
        <v>0</v>
      </c>
      <c r="AW85" s="359">
        <f t="shared" ca="1" si="137"/>
        <v>0</v>
      </c>
      <c r="AX85" s="359">
        <f t="shared" ca="1" si="138"/>
        <v>0</v>
      </c>
      <c r="AY85" s="359">
        <f t="shared" ca="1" si="139"/>
        <v>0</v>
      </c>
      <c r="AZ85" s="359">
        <f t="shared" ca="1" si="187"/>
        <v>0</v>
      </c>
      <c r="BB85" s="362">
        <f t="shared" ca="1" si="207"/>
        <v>196</v>
      </c>
      <c r="BC85" s="362">
        <v>77</v>
      </c>
      <c r="BD85" s="371">
        <f t="shared" ca="1" si="208"/>
        <v>0</v>
      </c>
      <c r="BE85" s="359">
        <f t="shared" ca="1" si="140"/>
        <v>0</v>
      </c>
      <c r="BF85" s="359">
        <f t="shared" ca="1" si="141"/>
        <v>0</v>
      </c>
      <c r="BG85" s="359">
        <f t="shared" ca="1" si="142"/>
        <v>0</v>
      </c>
      <c r="BH85" s="359">
        <f t="shared" ca="1" si="143"/>
        <v>0</v>
      </c>
      <c r="BI85" s="359">
        <f t="shared" ca="1" si="188"/>
        <v>0</v>
      </c>
      <c r="BK85" s="362">
        <f t="shared" ca="1" si="209"/>
        <v>196</v>
      </c>
      <c r="BL85" s="362">
        <v>77</v>
      </c>
      <c r="BM85" s="371">
        <f t="shared" ca="1" si="210"/>
        <v>0</v>
      </c>
      <c r="BN85" s="359">
        <f t="shared" ca="1" si="144"/>
        <v>0</v>
      </c>
      <c r="BO85" s="359">
        <f t="shared" ca="1" si="145"/>
        <v>0</v>
      </c>
      <c r="BP85" s="359">
        <f t="shared" ca="1" si="146"/>
        <v>0</v>
      </c>
      <c r="BQ85" s="359">
        <f t="shared" ca="1" si="147"/>
        <v>0</v>
      </c>
      <c r="BR85" s="359">
        <f t="shared" ca="1" si="189"/>
        <v>0</v>
      </c>
      <c r="BT85" s="362">
        <f t="shared" ca="1" si="211"/>
        <v>196</v>
      </c>
      <c r="BU85" s="362">
        <v>77</v>
      </c>
      <c r="BV85" s="371">
        <f t="shared" ca="1" si="212"/>
        <v>0</v>
      </c>
      <c r="BW85" s="359">
        <f t="shared" ca="1" si="148"/>
        <v>0</v>
      </c>
      <c r="BX85" s="359">
        <f t="shared" ca="1" si="149"/>
        <v>0</v>
      </c>
      <c r="BY85" s="359">
        <f t="shared" ca="1" si="150"/>
        <v>0</v>
      </c>
      <c r="BZ85" s="359">
        <f t="shared" ca="1" si="151"/>
        <v>0</v>
      </c>
      <c r="CA85" s="359">
        <f t="shared" ca="1" si="190"/>
        <v>0</v>
      </c>
      <c r="CC85" s="362">
        <f t="shared" ca="1" si="213"/>
        <v>196</v>
      </c>
      <c r="CD85" s="362">
        <v>77</v>
      </c>
      <c r="CE85" s="371">
        <f t="shared" ca="1" si="214"/>
        <v>0</v>
      </c>
      <c r="CF85" s="359">
        <f t="shared" ca="1" si="152"/>
        <v>0</v>
      </c>
      <c r="CG85" s="359">
        <f t="shared" ca="1" si="153"/>
        <v>0</v>
      </c>
      <c r="CH85" s="359">
        <f t="shared" ca="1" si="154"/>
        <v>0</v>
      </c>
      <c r="CI85" s="359">
        <f t="shared" ca="1" si="155"/>
        <v>0</v>
      </c>
      <c r="CJ85" s="359">
        <f t="shared" ca="1" si="191"/>
        <v>0</v>
      </c>
      <c r="CL85" s="362">
        <f t="shared" ca="1" si="215"/>
        <v>196</v>
      </c>
      <c r="CM85" s="362">
        <v>77</v>
      </c>
      <c r="CN85" s="371">
        <f t="shared" ca="1" si="216"/>
        <v>0</v>
      </c>
      <c r="CO85" s="359">
        <f t="shared" ca="1" si="156"/>
        <v>0</v>
      </c>
      <c r="CP85" s="359">
        <f t="shared" ca="1" si="157"/>
        <v>0</v>
      </c>
      <c r="CQ85" s="359">
        <f t="shared" ca="1" si="158"/>
        <v>0</v>
      </c>
      <c r="CR85" s="359">
        <f t="shared" ca="1" si="159"/>
        <v>0</v>
      </c>
      <c r="CS85" s="359">
        <f t="shared" ca="1" si="192"/>
        <v>0</v>
      </c>
      <c r="CU85" s="362">
        <f t="shared" ca="1" si="217"/>
        <v>196</v>
      </c>
      <c r="CV85" s="362">
        <v>77</v>
      </c>
      <c r="CW85" s="371">
        <f t="shared" ca="1" si="218"/>
        <v>0</v>
      </c>
      <c r="CX85" s="359">
        <f t="shared" ca="1" si="160"/>
        <v>0</v>
      </c>
      <c r="CY85" s="359">
        <f t="shared" ca="1" si="161"/>
        <v>0</v>
      </c>
      <c r="CZ85" s="359">
        <f t="shared" ca="1" si="162"/>
        <v>0</v>
      </c>
      <c r="DA85" s="359">
        <f t="shared" ca="1" si="163"/>
        <v>0</v>
      </c>
      <c r="DB85" s="359">
        <f t="shared" ca="1" si="193"/>
        <v>0</v>
      </c>
      <c r="DD85" s="362">
        <f t="shared" ca="1" si="219"/>
        <v>196</v>
      </c>
      <c r="DE85" s="362">
        <v>77</v>
      </c>
      <c r="DF85" s="371">
        <f t="shared" ca="1" si="220"/>
        <v>0</v>
      </c>
      <c r="DG85" s="359">
        <f t="shared" ca="1" si="164"/>
        <v>0</v>
      </c>
      <c r="DH85" s="359">
        <f t="shared" ca="1" si="165"/>
        <v>0</v>
      </c>
      <c r="DI85" s="359">
        <f t="shared" ca="1" si="166"/>
        <v>0</v>
      </c>
      <c r="DJ85" s="359">
        <f t="shared" ca="1" si="167"/>
        <v>0</v>
      </c>
      <c r="DK85" s="359">
        <f t="shared" ca="1" si="194"/>
        <v>0</v>
      </c>
      <c r="DM85" s="362">
        <f t="shared" ca="1" si="221"/>
        <v>196</v>
      </c>
      <c r="DN85" s="362">
        <v>77</v>
      </c>
      <c r="DO85" s="371">
        <f t="shared" ca="1" si="222"/>
        <v>0</v>
      </c>
      <c r="DP85" s="359">
        <f t="shared" ca="1" si="168"/>
        <v>0</v>
      </c>
      <c r="DQ85" s="359">
        <f t="shared" ca="1" si="169"/>
        <v>0</v>
      </c>
      <c r="DR85" s="359">
        <f t="shared" ca="1" si="170"/>
        <v>0</v>
      </c>
      <c r="DS85" s="359">
        <f t="shared" ca="1" si="171"/>
        <v>0</v>
      </c>
      <c r="DT85" s="359">
        <f t="shared" ca="1" si="195"/>
        <v>0</v>
      </c>
      <c r="DV85" s="362">
        <f t="shared" ca="1" si="223"/>
        <v>196</v>
      </c>
      <c r="DW85" s="362">
        <v>77</v>
      </c>
      <c r="DX85" s="371">
        <f t="shared" ca="1" si="224"/>
        <v>0</v>
      </c>
      <c r="DY85" s="359">
        <f t="shared" ca="1" si="172"/>
        <v>0</v>
      </c>
      <c r="DZ85" s="359">
        <f t="shared" ca="1" si="173"/>
        <v>0</v>
      </c>
      <c r="EA85" s="359">
        <f t="shared" ca="1" si="174"/>
        <v>0</v>
      </c>
      <c r="EB85" s="359">
        <f t="shared" ca="1" si="175"/>
        <v>0</v>
      </c>
      <c r="EC85" s="359">
        <f t="shared" ca="1" si="196"/>
        <v>0</v>
      </c>
      <c r="EE85" s="362">
        <f t="shared" ca="1" si="225"/>
        <v>196</v>
      </c>
      <c r="EF85" s="362">
        <v>77</v>
      </c>
      <c r="EG85" s="371">
        <f t="shared" ca="1" si="226"/>
        <v>0</v>
      </c>
      <c r="EH85" s="359">
        <f t="shared" ca="1" si="176"/>
        <v>0</v>
      </c>
      <c r="EI85" s="359">
        <f t="shared" ca="1" si="177"/>
        <v>0</v>
      </c>
      <c r="EJ85" s="359">
        <f t="shared" ca="1" si="178"/>
        <v>0</v>
      </c>
      <c r="EK85" s="359">
        <f t="shared" ca="1" si="179"/>
        <v>0</v>
      </c>
      <c r="EL85" s="359">
        <f t="shared" ca="1" si="197"/>
        <v>0</v>
      </c>
    </row>
    <row r="86" spans="6:142" x14ac:dyDescent="0.35">
      <c r="F86" s="372">
        <f>IFERROR(INDEX('Inflation Rates'!$A$16:$H$138,MATCH('IRA Traditional'!$H86,'Inflation Rates'!$A$16:$A$138,0),8)/INDEX('Inflation Rates'!$A$16:$H$138,MATCH('IRA Traditional'!$H86,'Inflation Rates'!$A$16:$A$138,0)-1,8)-1,F85)</f>
        <v>2.0000000000000018E-2</v>
      </c>
      <c r="G86" s="372">
        <f>IFERROR(INDEX('Inflation Rates'!$A$16:$H$138,MATCH('IRA Traditional'!$H86,'Inflation Rates'!$A$16:$A$138,0),6)/INDEX('Inflation Rates'!$A$16:$H$138,MATCH('IRA Traditional'!$H86,'Inflation Rates'!$A$16:$A$138,0)-1,6)-1,G85)</f>
        <v>2.0999999999999908E-2</v>
      </c>
      <c r="H86" s="362">
        <v>2097</v>
      </c>
      <c r="I86" s="362">
        <f t="shared" ca="1" si="227"/>
        <v>197</v>
      </c>
      <c r="J86" s="362">
        <v>78</v>
      </c>
      <c r="K86" s="371">
        <f t="shared" ca="1" si="228"/>
        <v>0</v>
      </c>
      <c r="L86" s="359">
        <f t="shared" ca="1" si="180"/>
        <v>0</v>
      </c>
      <c r="M86" s="359">
        <f t="shared" ca="1" si="181"/>
        <v>0</v>
      </c>
      <c r="N86" s="359">
        <f t="shared" ca="1" si="182"/>
        <v>0</v>
      </c>
      <c r="O86" s="359">
        <f t="shared" ca="1" si="183"/>
        <v>0</v>
      </c>
      <c r="P86" s="359">
        <f t="shared" ca="1" si="198"/>
        <v>0</v>
      </c>
      <c r="R86" s="362">
        <f t="shared" ca="1" si="199"/>
        <v>197</v>
      </c>
      <c r="S86" s="362">
        <v>78</v>
      </c>
      <c r="T86" s="371">
        <f t="shared" ca="1" si="200"/>
        <v>0</v>
      </c>
      <c r="U86" s="359">
        <f t="shared" ca="1" si="124"/>
        <v>0</v>
      </c>
      <c r="V86" s="359">
        <f t="shared" ca="1" si="125"/>
        <v>0</v>
      </c>
      <c r="W86" s="359">
        <f t="shared" ca="1" si="126"/>
        <v>0</v>
      </c>
      <c r="X86" s="359">
        <f t="shared" ca="1" si="127"/>
        <v>0</v>
      </c>
      <c r="Y86" s="359">
        <f t="shared" ca="1" si="184"/>
        <v>0</v>
      </c>
      <c r="AA86" s="362">
        <f t="shared" ca="1" si="201"/>
        <v>197</v>
      </c>
      <c r="AB86" s="362">
        <v>78</v>
      </c>
      <c r="AC86" s="371">
        <f t="shared" ca="1" si="202"/>
        <v>0</v>
      </c>
      <c r="AD86" s="359">
        <f t="shared" ca="1" si="128"/>
        <v>0</v>
      </c>
      <c r="AE86" s="359">
        <f t="shared" ca="1" si="129"/>
        <v>0</v>
      </c>
      <c r="AF86" s="359">
        <f t="shared" ca="1" si="130"/>
        <v>0</v>
      </c>
      <c r="AG86" s="359">
        <f t="shared" ca="1" si="131"/>
        <v>0</v>
      </c>
      <c r="AH86" s="359">
        <f t="shared" ca="1" si="185"/>
        <v>0</v>
      </c>
      <c r="AJ86" s="362">
        <f t="shared" ca="1" si="203"/>
        <v>197</v>
      </c>
      <c r="AK86" s="362">
        <v>78</v>
      </c>
      <c r="AL86" s="371">
        <f t="shared" ca="1" si="204"/>
        <v>0</v>
      </c>
      <c r="AM86" s="359">
        <f t="shared" ca="1" si="132"/>
        <v>0</v>
      </c>
      <c r="AN86" s="359">
        <f t="shared" ca="1" si="133"/>
        <v>0</v>
      </c>
      <c r="AO86" s="359">
        <f t="shared" ca="1" si="134"/>
        <v>0</v>
      </c>
      <c r="AP86" s="359">
        <f t="shared" ca="1" si="135"/>
        <v>0</v>
      </c>
      <c r="AQ86" s="359">
        <f t="shared" ca="1" si="186"/>
        <v>0</v>
      </c>
      <c r="AS86" s="362">
        <f t="shared" ca="1" si="205"/>
        <v>197</v>
      </c>
      <c r="AT86" s="362">
        <v>78</v>
      </c>
      <c r="AU86" s="371">
        <f t="shared" ca="1" si="206"/>
        <v>0</v>
      </c>
      <c r="AV86" s="359">
        <f t="shared" ca="1" si="136"/>
        <v>0</v>
      </c>
      <c r="AW86" s="359">
        <f t="shared" ca="1" si="137"/>
        <v>0</v>
      </c>
      <c r="AX86" s="359">
        <f t="shared" ca="1" si="138"/>
        <v>0</v>
      </c>
      <c r="AY86" s="359">
        <f t="shared" ca="1" si="139"/>
        <v>0</v>
      </c>
      <c r="AZ86" s="359">
        <f t="shared" ca="1" si="187"/>
        <v>0</v>
      </c>
      <c r="BB86" s="362">
        <f t="shared" ca="1" si="207"/>
        <v>197</v>
      </c>
      <c r="BC86" s="362">
        <v>78</v>
      </c>
      <c r="BD86" s="371">
        <f t="shared" ca="1" si="208"/>
        <v>0</v>
      </c>
      <c r="BE86" s="359">
        <f t="shared" ca="1" si="140"/>
        <v>0</v>
      </c>
      <c r="BF86" s="359">
        <f t="shared" ca="1" si="141"/>
        <v>0</v>
      </c>
      <c r="BG86" s="359">
        <f t="shared" ca="1" si="142"/>
        <v>0</v>
      </c>
      <c r="BH86" s="359">
        <f t="shared" ca="1" si="143"/>
        <v>0</v>
      </c>
      <c r="BI86" s="359">
        <f t="shared" ca="1" si="188"/>
        <v>0</v>
      </c>
      <c r="BK86" s="362">
        <f t="shared" ca="1" si="209"/>
        <v>197</v>
      </c>
      <c r="BL86" s="362">
        <v>78</v>
      </c>
      <c r="BM86" s="371">
        <f t="shared" ca="1" si="210"/>
        <v>0</v>
      </c>
      <c r="BN86" s="359">
        <f t="shared" ca="1" si="144"/>
        <v>0</v>
      </c>
      <c r="BO86" s="359">
        <f t="shared" ca="1" si="145"/>
        <v>0</v>
      </c>
      <c r="BP86" s="359">
        <f t="shared" ca="1" si="146"/>
        <v>0</v>
      </c>
      <c r="BQ86" s="359">
        <f t="shared" ca="1" si="147"/>
        <v>0</v>
      </c>
      <c r="BR86" s="359">
        <f t="shared" ca="1" si="189"/>
        <v>0</v>
      </c>
      <c r="BT86" s="362">
        <f t="shared" ca="1" si="211"/>
        <v>197</v>
      </c>
      <c r="BU86" s="362">
        <v>78</v>
      </c>
      <c r="BV86" s="371">
        <f t="shared" ca="1" si="212"/>
        <v>0</v>
      </c>
      <c r="BW86" s="359">
        <f t="shared" ca="1" si="148"/>
        <v>0</v>
      </c>
      <c r="BX86" s="359">
        <f t="shared" ca="1" si="149"/>
        <v>0</v>
      </c>
      <c r="BY86" s="359">
        <f t="shared" ca="1" si="150"/>
        <v>0</v>
      </c>
      <c r="BZ86" s="359">
        <f t="shared" ca="1" si="151"/>
        <v>0</v>
      </c>
      <c r="CA86" s="359">
        <f t="shared" ca="1" si="190"/>
        <v>0</v>
      </c>
      <c r="CC86" s="362">
        <f t="shared" ca="1" si="213"/>
        <v>197</v>
      </c>
      <c r="CD86" s="362">
        <v>78</v>
      </c>
      <c r="CE86" s="371">
        <f t="shared" ca="1" si="214"/>
        <v>0</v>
      </c>
      <c r="CF86" s="359">
        <f t="shared" ca="1" si="152"/>
        <v>0</v>
      </c>
      <c r="CG86" s="359">
        <f t="shared" ca="1" si="153"/>
        <v>0</v>
      </c>
      <c r="CH86" s="359">
        <f t="shared" ca="1" si="154"/>
        <v>0</v>
      </c>
      <c r="CI86" s="359">
        <f t="shared" ca="1" si="155"/>
        <v>0</v>
      </c>
      <c r="CJ86" s="359">
        <f t="shared" ca="1" si="191"/>
        <v>0</v>
      </c>
      <c r="CL86" s="362">
        <f t="shared" ca="1" si="215"/>
        <v>197</v>
      </c>
      <c r="CM86" s="362">
        <v>78</v>
      </c>
      <c r="CN86" s="371">
        <f t="shared" ca="1" si="216"/>
        <v>0</v>
      </c>
      <c r="CO86" s="359">
        <f t="shared" ca="1" si="156"/>
        <v>0</v>
      </c>
      <c r="CP86" s="359">
        <f t="shared" ca="1" si="157"/>
        <v>0</v>
      </c>
      <c r="CQ86" s="359">
        <f t="shared" ca="1" si="158"/>
        <v>0</v>
      </c>
      <c r="CR86" s="359">
        <f t="shared" ca="1" si="159"/>
        <v>0</v>
      </c>
      <c r="CS86" s="359">
        <f t="shared" ca="1" si="192"/>
        <v>0</v>
      </c>
      <c r="CU86" s="362">
        <f t="shared" ca="1" si="217"/>
        <v>197</v>
      </c>
      <c r="CV86" s="362">
        <v>78</v>
      </c>
      <c r="CW86" s="371">
        <f t="shared" ca="1" si="218"/>
        <v>0</v>
      </c>
      <c r="CX86" s="359">
        <f t="shared" ca="1" si="160"/>
        <v>0</v>
      </c>
      <c r="CY86" s="359">
        <f t="shared" ca="1" si="161"/>
        <v>0</v>
      </c>
      <c r="CZ86" s="359">
        <f t="shared" ca="1" si="162"/>
        <v>0</v>
      </c>
      <c r="DA86" s="359">
        <f t="shared" ca="1" si="163"/>
        <v>0</v>
      </c>
      <c r="DB86" s="359">
        <f t="shared" ca="1" si="193"/>
        <v>0</v>
      </c>
      <c r="DD86" s="362">
        <f t="shared" ca="1" si="219"/>
        <v>197</v>
      </c>
      <c r="DE86" s="362">
        <v>78</v>
      </c>
      <c r="DF86" s="371">
        <f t="shared" ca="1" si="220"/>
        <v>0</v>
      </c>
      <c r="DG86" s="359">
        <f t="shared" ca="1" si="164"/>
        <v>0</v>
      </c>
      <c r="DH86" s="359">
        <f t="shared" ca="1" si="165"/>
        <v>0</v>
      </c>
      <c r="DI86" s="359">
        <f t="shared" ca="1" si="166"/>
        <v>0</v>
      </c>
      <c r="DJ86" s="359">
        <f t="shared" ca="1" si="167"/>
        <v>0</v>
      </c>
      <c r="DK86" s="359">
        <f t="shared" ca="1" si="194"/>
        <v>0</v>
      </c>
      <c r="DM86" s="362">
        <f t="shared" ca="1" si="221"/>
        <v>197</v>
      </c>
      <c r="DN86" s="362">
        <v>78</v>
      </c>
      <c r="DO86" s="371">
        <f t="shared" ca="1" si="222"/>
        <v>0</v>
      </c>
      <c r="DP86" s="359">
        <f t="shared" ca="1" si="168"/>
        <v>0</v>
      </c>
      <c r="DQ86" s="359">
        <f t="shared" ca="1" si="169"/>
        <v>0</v>
      </c>
      <c r="DR86" s="359">
        <f t="shared" ca="1" si="170"/>
        <v>0</v>
      </c>
      <c r="DS86" s="359">
        <f t="shared" ca="1" si="171"/>
        <v>0</v>
      </c>
      <c r="DT86" s="359">
        <f t="shared" ca="1" si="195"/>
        <v>0</v>
      </c>
      <c r="DV86" s="362">
        <f t="shared" ca="1" si="223"/>
        <v>197</v>
      </c>
      <c r="DW86" s="362">
        <v>78</v>
      </c>
      <c r="DX86" s="371">
        <f t="shared" ca="1" si="224"/>
        <v>0</v>
      </c>
      <c r="DY86" s="359">
        <f t="shared" ca="1" si="172"/>
        <v>0</v>
      </c>
      <c r="DZ86" s="359">
        <f t="shared" ca="1" si="173"/>
        <v>0</v>
      </c>
      <c r="EA86" s="359">
        <f t="shared" ca="1" si="174"/>
        <v>0</v>
      </c>
      <c r="EB86" s="359">
        <f t="shared" ca="1" si="175"/>
        <v>0</v>
      </c>
      <c r="EC86" s="359">
        <f t="shared" ca="1" si="196"/>
        <v>0</v>
      </c>
      <c r="EE86" s="362">
        <f t="shared" ca="1" si="225"/>
        <v>197</v>
      </c>
      <c r="EF86" s="362">
        <v>78</v>
      </c>
      <c r="EG86" s="371">
        <f t="shared" ca="1" si="226"/>
        <v>0</v>
      </c>
      <c r="EH86" s="359">
        <f t="shared" ca="1" si="176"/>
        <v>0</v>
      </c>
      <c r="EI86" s="359">
        <f t="shared" ca="1" si="177"/>
        <v>0</v>
      </c>
      <c r="EJ86" s="359">
        <f t="shared" ca="1" si="178"/>
        <v>0</v>
      </c>
      <c r="EK86" s="359">
        <f t="shared" ca="1" si="179"/>
        <v>0</v>
      </c>
      <c r="EL86" s="359">
        <f t="shared" ca="1" si="197"/>
        <v>0</v>
      </c>
    </row>
    <row r="87" spans="6:142" x14ac:dyDescent="0.35">
      <c r="F87" s="372">
        <f>IFERROR(INDEX('Inflation Rates'!$A$16:$H$138,MATCH('IRA Traditional'!$H87,'Inflation Rates'!$A$16:$A$138,0),8)/INDEX('Inflation Rates'!$A$16:$H$138,MATCH('IRA Traditional'!$H87,'Inflation Rates'!$A$16:$A$138,0)-1,8)-1,F86)</f>
        <v>2.0000000000000018E-2</v>
      </c>
      <c r="G87" s="372">
        <f>IFERROR(INDEX('Inflation Rates'!$A$16:$H$138,MATCH('IRA Traditional'!$H87,'Inflation Rates'!$A$16:$A$138,0),6)/INDEX('Inflation Rates'!$A$16:$H$138,MATCH('IRA Traditional'!$H87,'Inflation Rates'!$A$16:$A$138,0)-1,6)-1,G86)</f>
        <v>2.0999999999999908E-2</v>
      </c>
      <c r="H87" s="362">
        <v>2098</v>
      </c>
      <c r="I87" s="362">
        <f t="shared" ca="1" si="227"/>
        <v>198</v>
      </c>
      <c r="J87" s="362">
        <v>79</v>
      </c>
      <c r="K87" s="371">
        <f t="shared" ca="1" si="228"/>
        <v>0</v>
      </c>
      <c r="L87" s="359">
        <f t="shared" ca="1" si="180"/>
        <v>0</v>
      </c>
      <c r="M87" s="359">
        <f t="shared" ca="1" si="181"/>
        <v>0</v>
      </c>
      <c r="N87" s="359">
        <f t="shared" ca="1" si="182"/>
        <v>0</v>
      </c>
      <c r="O87" s="359">
        <f t="shared" ca="1" si="183"/>
        <v>0</v>
      </c>
      <c r="P87" s="359">
        <f t="shared" ca="1" si="198"/>
        <v>0</v>
      </c>
      <c r="R87" s="362">
        <f t="shared" ca="1" si="199"/>
        <v>198</v>
      </c>
      <c r="S87" s="362">
        <v>79</v>
      </c>
      <c r="T87" s="371">
        <f t="shared" ca="1" si="200"/>
        <v>0</v>
      </c>
      <c r="U87" s="359">
        <f t="shared" ca="1" si="124"/>
        <v>0</v>
      </c>
      <c r="V87" s="359">
        <f t="shared" ca="1" si="125"/>
        <v>0</v>
      </c>
      <c r="W87" s="359">
        <f t="shared" ca="1" si="126"/>
        <v>0</v>
      </c>
      <c r="X87" s="359">
        <f t="shared" ca="1" si="127"/>
        <v>0</v>
      </c>
      <c r="Y87" s="359">
        <f t="shared" ca="1" si="184"/>
        <v>0</v>
      </c>
      <c r="AA87" s="362">
        <f t="shared" ca="1" si="201"/>
        <v>198</v>
      </c>
      <c r="AB87" s="362">
        <v>79</v>
      </c>
      <c r="AC87" s="371">
        <f t="shared" ca="1" si="202"/>
        <v>0</v>
      </c>
      <c r="AD87" s="359">
        <f t="shared" ca="1" si="128"/>
        <v>0</v>
      </c>
      <c r="AE87" s="359">
        <f t="shared" ca="1" si="129"/>
        <v>0</v>
      </c>
      <c r="AF87" s="359">
        <f t="shared" ca="1" si="130"/>
        <v>0</v>
      </c>
      <c r="AG87" s="359">
        <f t="shared" ca="1" si="131"/>
        <v>0</v>
      </c>
      <c r="AH87" s="359">
        <f t="shared" ca="1" si="185"/>
        <v>0</v>
      </c>
      <c r="AJ87" s="362">
        <f t="shared" ca="1" si="203"/>
        <v>198</v>
      </c>
      <c r="AK87" s="362">
        <v>79</v>
      </c>
      <c r="AL87" s="371">
        <f t="shared" ca="1" si="204"/>
        <v>0</v>
      </c>
      <c r="AM87" s="359">
        <f t="shared" ca="1" si="132"/>
        <v>0</v>
      </c>
      <c r="AN87" s="359">
        <f t="shared" ca="1" si="133"/>
        <v>0</v>
      </c>
      <c r="AO87" s="359">
        <f t="shared" ca="1" si="134"/>
        <v>0</v>
      </c>
      <c r="AP87" s="359">
        <f t="shared" ca="1" si="135"/>
        <v>0</v>
      </c>
      <c r="AQ87" s="359">
        <f t="shared" ca="1" si="186"/>
        <v>0</v>
      </c>
      <c r="AS87" s="362">
        <f t="shared" ca="1" si="205"/>
        <v>198</v>
      </c>
      <c r="AT87" s="362">
        <v>79</v>
      </c>
      <c r="AU87" s="371">
        <f t="shared" ca="1" si="206"/>
        <v>0</v>
      </c>
      <c r="AV87" s="359">
        <f t="shared" ca="1" si="136"/>
        <v>0</v>
      </c>
      <c r="AW87" s="359">
        <f t="shared" ca="1" si="137"/>
        <v>0</v>
      </c>
      <c r="AX87" s="359">
        <f t="shared" ca="1" si="138"/>
        <v>0</v>
      </c>
      <c r="AY87" s="359">
        <f t="shared" ca="1" si="139"/>
        <v>0</v>
      </c>
      <c r="AZ87" s="359">
        <f t="shared" ca="1" si="187"/>
        <v>0</v>
      </c>
      <c r="BB87" s="362">
        <f t="shared" ca="1" si="207"/>
        <v>198</v>
      </c>
      <c r="BC87" s="362">
        <v>79</v>
      </c>
      <c r="BD87" s="371">
        <f t="shared" ca="1" si="208"/>
        <v>0</v>
      </c>
      <c r="BE87" s="359">
        <f t="shared" ca="1" si="140"/>
        <v>0</v>
      </c>
      <c r="BF87" s="359">
        <f t="shared" ca="1" si="141"/>
        <v>0</v>
      </c>
      <c r="BG87" s="359">
        <f t="shared" ca="1" si="142"/>
        <v>0</v>
      </c>
      <c r="BH87" s="359">
        <f t="shared" ca="1" si="143"/>
        <v>0</v>
      </c>
      <c r="BI87" s="359">
        <f t="shared" ca="1" si="188"/>
        <v>0</v>
      </c>
      <c r="BK87" s="362">
        <f t="shared" ca="1" si="209"/>
        <v>198</v>
      </c>
      <c r="BL87" s="362">
        <v>79</v>
      </c>
      <c r="BM87" s="371">
        <f t="shared" ca="1" si="210"/>
        <v>0</v>
      </c>
      <c r="BN87" s="359">
        <f t="shared" ca="1" si="144"/>
        <v>0</v>
      </c>
      <c r="BO87" s="359">
        <f t="shared" ca="1" si="145"/>
        <v>0</v>
      </c>
      <c r="BP87" s="359">
        <f t="shared" ca="1" si="146"/>
        <v>0</v>
      </c>
      <c r="BQ87" s="359">
        <f t="shared" ca="1" si="147"/>
        <v>0</v>
      </c>
      <c r="BR87" s="359">
        <f t="shared" ca="1" si="189"/>
        <v>0</v>
      </c>
      <c r="BT87" s="362">
        <f t="shared" ca="1" si="211"/>
        <v>198</v>
      </c>
      <c r="BU87" s="362">
        <v>79</v>
      </c>
      <c r="BV87" s="371">
        <f t="shared" ca="1" si="212"/>
        <v>0</v>
      </c>
      <c r="BW87" s="359">
        <f t="shared" ca="1" si="148"/>
        <v>0</v>
      </c>
      <c r="BX87" s="359">
        <f t="shared" ca="1" si="149"/>
        <v>0</v>
      </c>
      <c r="BY87" s="359">
        <f t="shared" ca="1" si="150"/>
        <v>0</v>
      </c>
      <c r="BZ87" s="359">
        <f t="shared" ca="1" si="151"/>
        <v>0</v>
      </c>
      <c r="CA87" s="359">
        <f t="shared" ca="1" si="190"/>
        <v>0</v>
      </c>
      <c r="CC87" s="362">
        <f t="shared" ca="1" si="213"/>
        <v>198</v>
      </c>
      <c r="CD87" s="362">
        <v>79</v>
      </c>
      <c r="CE87" s="371">
        <f t="shared" ca="1" si="214"/>
        <v>0</v>
      </c>
      <c r="CF87" s="359">
        <f t="shared" ca="1" si="152"/>
        <v>0</v>
      </c>
      <c r="CG87" s="359">
        <f t="shared" ca="1" si="153"/>
        <v>0</v>
      </c>
      <c r="CH87" s="359">
        <f t="shared" ca="1" si="154"/>
        <v>0</v>
      </c>
      <c r="CI87" s="359">
        <f t="shared" ca="1" si="155"/>
        <v>0</v>
      </c>
      <c r="CJ87" s="359">
        <f t="shared" ca="1" si="191"/>
        <v>0</v>
      </c>
      <c r="CL87" s="362">
        <f t="shared" ca="1" si="215"/>
        <v>198</v>
      </c>
      <c r="CM87" s="362">
        <v>79</v>
      </c>
      <c r="CN87" s="371">
        <f t="shared" ca="1" si="216"/>
        <v>0</v>
      </c>
      <c r="CO87" s="359">
        <f t="shared" ca="1" si="156"/>
        <v>0</v>
      </c>
      <c r="CP87" s="359">
        <f t="shared" ca="1" si="157"/>
        <v>0</v>
      </c>
      <c r="CQ87" s="359">
        <f t="shared" ca="1" si="158"/>
        <v>0</v>
      </c>
      <c r="CR87" s="359">
        <f t="shared" ca="1" si="159"/>
        <v>0</v>
      </c>
      <c r="CS87" s="359">
        <f t="shared" ca="1" si="192"/>
        <v>0</v>
      </c>
      <c r="CU87" s="362">
        <f t="shared" ca="1" si="217"/>
        <v>198</v>
      </c>
      <c r="CV87" s="362">
        <v>79</v>
      </c>
      <c r="CW87" s="371">
        <f t="shared" ca="1" si="218"/>
        <v>0</v>
      </c>
      <c r="CX87" s="359">
        <f t="shared" ca="1" si="160"/>
        <v>0</v>
      </c>
      <c r="CY87" s="359">
        <f t="shared" ca="1" si="161"/>
        <v>0</v>
      </c>
      <c r="CZ87" s="359">
        <f t="shared" ca="1" si="162"/>
        <v>0</v>
      </c>
      <c r="DA87" s="359">
        <f t="shared" ca="1" si="163"/>
        <v>0</v>
      </c>
      <c r="DB87" s="359">
        <f t="shared" ca="1" si="193"/>
        <v>0</v>
      </c>
      <c r="DD87" s="362">
        <f t="shared" ca="1" si="219"/>
        <v>198</v>
      </c>
      <c r="DE87" s="362">
        <v>79</v>
      </c>
      <c r="DF87" s="371">
        <f t="shared" ca="1" si="220"/>
        <v>0</v>
      </c>
      <c r="DG87" s="359">
        <f t="shared" ca="1" si="164"/>
        <v>0</v>
      </c>
      <c r="DH87" s="359">
        <f t="shared" ca="1" si="165"/>
        <v>0</v>
      </c>
      <c r="DI87" s="359">
        <f t="shared" ca="1" si="166"/>
        <v>0</v>
      </c>
      <c r="DJ87" s="359">
        <f t="shared" ca="1" si="167"/>
        <v>0</v>
      </c>
      <c r="DK87" s="359">
        <f t="shared" ca="1" si="194"/>
        <v>0</v>
      </c>
      <c r="DM87" s="362">
        <f t="shared" ca="1" si="221"/>
        <v>198</v>
      </c>
      <c r="DN87" s="362">
        <v>79</v>
      </c>
      <c r="DO87" s="371">
        <f t="shared" ca="1" si="222"/>
        <v>0</v>
      </c>
      <c r="DP87" s="359">
        <f t="shared" ca="1" si="168"/>
        <v>0</v>
      </c>
      <c r="DQ87" s="359">
        <f t="shared" ca="1" si="169"/>
        <v>0</v>
      </c>
      <c r="DR87" s="359">
        <f t="shared" ca="1" si="170"/>
        <v>0</v>
      </c>
      <c r="DS87" s="359">
        <f t="shared" ca="1" si="171"/>
        <v>0</v>
      </c>
      <c r="DT87" s="359">
        <f t="shared" ca="1" si="195"/>
        <v>0</v>
      </c>
      <c r="DV87" s="362">
        <f t="shared" ca="1" si="223"/>
        <v>198</v>
      </c>
      <c r="DW87" s="362">
        <v>79</v>
      </c>
      <c r="DX87" s="371">
        <f t="shared" ca="1" si="224"/>
        <v>0</v>
      </c>
      <c r="DY87" s="359">
        <f t="shared" ca="1" si="172"/>
        <v>0</v>
      </c>
      <c r="DZ87" s="359">
        <f t="shared" ca="1" si="173"/>
        <v>0</v>
      </c>
      <c r="EA87" s="359">
        <f t="shared" ca="1" si="174"/>
        <v>0</v>
      </c>
      <c r="EB87" s="359">
        <f t="shared" ca="1" si="175"/>
        <v>0</v>
      </c>
      <c r="EC87" s="359">
        <f t="shared" ca="1" si="196"/>
        <v>0</v>
      </c>
      <c r="EE87" s="362">
        <f t="shared" ca="1" si="225"/>
        <v>198</v>
      </c>
      <c r="EF87" s="362">
        <v>79</v>
      </c>
      <c r="EG87" s="371">
        <f t="shared" ca="1" si="226"/>
        <v>0</v>
      </c>
      <c r="EH87" s="359">
        <f t="shared" ca="1" si="176"/>
        <v>0</v>
      </c>
      <c r="EI87" s="359">
        <f t="shared" ca="1" si="177"/>
        <v>0</v>
      </c>
      <c r="EJ87" s="359">
        <f t="shared" ca="1" si="178"/>
        <v>0</v>
      </c>
      <c r="EK87" s="359">
        <f t="shared" ca="1" si="179"/>
        <v>0</v>
      </c>
      <c r="EL87" s="359">
        <f t="shared" ca="1" si="197"/>
        <v>0</v>
      </c>
    </row>
    <row r="88" spans="6:142" x14ac:dyDescent="0.35">
      <c r="F88" s="372">
        <f>IFERROR(INDEX('Inflation Rates'!$A$16:$H$138,MATCH('IRA Traditional'!$H88,'Inflation Rates'!$A$16:$A$138,0),8)/INDEX('Inflation Rates'!$A$16:$H$138,MATCH('IRA Traditional'!$H88,'Inflation Rates'!$A$16:$A$138,0)-1,8)-1,F87)</f>
        <v>2.0000000000000018E-2</v>
      </c>
      <c r="G88" s="372">
        <f>IFERROR(INDEX('Inflation Rates'!$A$16:$H$138,MATCH('IRA Traditional'!$H88,'Inflation Rates'!$A$16:$A$138,0),6)/INDEX('Inflation Rates'!$A$16:$H$138,MATCH('IRA Traditional'!$H88,'Inflation Rates'!$A$16:$A$138,0)-1,6)-1,G87)</f>
        <v>2.0999999999999908E-2</v>
      </c>
      <c r="H88" s="362">
        <v>2099</v>
      </c>
      <c r="I88" s="362">
        <f t="shared" ca="1" si="227"/>
        <v>199</v>
      </c>
      <c r="J88" s="362">
        <v>80</v>
      </c>
      <c r="K88" s="371">
        <f t="shared" ca="1" si="228"/>
        <v>0</v>
      </c>
      <c r="L88" s="359">
        <f t="shared" ca="1" si="180"/>
        <v>0</v>
      </c>
      <c r="M88" s="359">
        <f t="shared" ca="1" si="181"/>
        <v>0</v>
      </c>
      <c r="N88" s="359">
        <f t="shared" ca="1" si="182"/>
        <v>0</v>
      </c>
      <c r="O88" s="359">
        <f t="shared" ca="1" si="183"/>
        <v>0</v>
      </c>
      <c r="P88" s="359">
        <f t="shared" ca="1" si="198"/>
        <v>0</v>
      </c>
      <c r="R88" s="362">
        <f t="shared" ca="1" si="199"/>
        <v>199</v>
      </c>
      <c r="S88" s="362">
        <v>80</v>
      </c>
      <c r="T88" s="371">
        <f t="shared" ca="1" si="200"/>
        <v>0</v>
      </c>
      <c r="U88" s="359">
        <f t="shared" ca="1" si="124"/>
        <v>0</v>
      </c>
      <c r="V88" s="359">
        <f t="shared" ca="1" si="125"/>
        <v>0</v>
      </c>
      <c r="W88" s="359">
        <f t="shared" ca="1" si="126"/>
        <v>0</v>
      </c>
      <c r="X88" s="359">
        <f t="shared" ca="1" si="127"/>
        <v>0</v>
      </c>
      <c r="Y88" s="359">
        <f t="shared" ca="1" si="184"/>
        <v>0</v>
      </c>
      <c r="AA88" s="362">
        <f t="shared" ca="1" si="201"/>
        <v>199</v>
      </c>
      <c r="AB88" s="362">
        <v>80</v>
      </c>
      <c r="AC88" s="371">
        <f t="shared" ca="1" si="202"/>
        <v>0</v>
      </c>
      <c r="AD88" s="359">
        <f t="shared" ca="1" si="128"/>
        <v>0</v>
      </c>
      <c r="AE88" s="359">
        <f t="shared" ca="1" si="129"/>
        <v>0</v>
      </c>
      <c r="AF88" s="359">
        <f t="shared" ca="1" si="130"/>
        <v>0</v>
      </c>
      <c r="AG88" s="359">
        <f t="shared" ca="1" si="131"/>
        <v>0</v>
      </c>
      <c r="AH88" s="359">
        <f t="shared" ca="1" si="185"/>
        <v>0</v>
      </c>
      <c r="AJ88" s="362">
        <f t="shared" ca="1" si="203"/>
        <v>199</v>
      </c>
      <c r="AK88" s="362">
        <v>80</v>
      </c>
      <c r="AL88" s="371">
        <f t="shared" ca="1" si="204"/>
        <v>0</v>
      </c>
      <c r="AM88" s="359">
        <f t="shared" ca="1" si="132"/>
        <v>0</v>
      </c>
      <c r="AN88" s="359">
        <f t="shared" ca="1" si="133"/>
        <v>0</v>
      </c>
      <c r="AO88" s="359">
        <f t="shared" ca="1" si="134"/>
        <v>0</v>
      </c>
      <c r="AP88" s="359">
        <f t="shared" ca="1" si="135"/>
        <v>0</v>
      </c>
      <c r="AQ88" s="359">
        <f t="shared" ca="1" si="186"/>
        <v>0</v>
      </c>
      <c r="AS88" s="362">
        <f t="shared" ca="1" si="205"/>
        <v>199</v>
      </c>
      <c r="AT88" s="362">
        <v>80</v>
      </c>
      <c r="AU88" s="371">
        <f t="shared" ca="1" si="206"/>
        <v>0</v>
      </c>
      <c r="AV88" s="359">
        <f t="shared" ca="1" si="136"/>
        <v>0</v>
      </c>
      <c r="AW88" s="359">
        <f t="shared" ca="1" si="137"/>
        <v>0</v>
      </c>
      <c r="AX88" s="359">
        <f t="shared" ca="1" si="138"/>
        <v>0</v>
      </c>
      <c r="AY88" s="359">
        <f t="shared" ca="1" si="139"/>
        <v>0</v>
      </c>
      <c r="AZ88" s="359">
        <f t="shared" ca="1" si="187"/>
        <v>0</v>
      </c>
      <c r="BB88" s="362">
        <f t="shared" ca="1" si="207"/>
        <v>199</v>
      </c>
      <c r="BC88" s="362">
        <v>80</v>
      </c>
      <c r="BD88" s="371">
        <f t="shared" ca="1" si="208"/>
        <v>0</v>
      </c>
      <c r="BE88" s="359">
        <f t="shared" ca="1" si="140"/>
        <v>0</v>
      </c>
      <c r="BF88" s="359">
        <f t="shared" ca="1" si="141"/>
        <v>0</v>
      </c>
      <c r="BG88" s="359">
        <f t="shared" ca="1" si="142"/>
        <v>0</v>
      </c>
      <c r="BH88" s="359">
        <f t="shared" ca="1" si="143"/>
        <v>0</v>
      </c>
      <c r="BI88" s="359">
        <f t="shared" ca="1" si="188"/>
        <v>0</v>
      </c>
      <c r="BK88" s="362">
        <f t="shared" ca="1" si="209"/>
        <v>199</v>
      </c>
      <c r="BL88" s="362">
        <v>80</v>
      </c>
      <c r="BM88" s="371">
        <f t="shared" ca="1" si="210"/>
        <v>0</v>
      </c>
      <c r="BN88" s="359">
        <f t="shared" ca="1" si="144"/>
        <v>0</v>
      </c>
      <c r="BO88" s="359">
        <f t="shared" ca="1" si="145"/>
        <v>0</v>
      </c>
      <c r="BP88" s="359">
        <f t="shared" ca="1" si="146"/>
        <v>0</v>
      </c>
      <c r="BQ88" s="359">
        <f t="shared" ca="1" si="147"/>
        <v>0</v>
      </c>
      <c r="BR88" s="359">
        <f t="shared" ca="1" si="189"/>
        <v>0</v>
      </c>
      <c r="BT88" s="362">
        <f t="shared" ca="1" si="211"/>
        <v>199</v>
      </c>
      <c r="BU88" s="362">
        <v>80</v>
      </c>
      <c r="BV88" s="371">
        <f t="shared" ca="1" si="212"/>
        <v>0</v>
      </c>
      <c r="BW88" s="359">
        <f t="shared" ca="1" si="148"/>
        <v>0</v>
      </c>
      <c r="BX88" s="359">
        <f t="shared" ca="1" si="149"/>
        <v>0</v>
      </c>
      <c r="BY88" s="359">
        <f t="shared" ca="1" si="150"/>
        <v>0</v>
      </c>
      <c r="BZ88" s="359">
        <f t="shared" ca="1" si="151"/>
        <v>0</v>
      </c>
      <c r="CA88" s="359">
        <f t="shared" ca="1" si="190"/>
        <v>0</v>
      </c>
      <c r="CC88" s="362">
        <f t="shared" ca="1" si="213"/>
        <v>199</v>
      </c>
      <c r="CD88" s="362">
        <v>80</v>
      </c>
      <c r="CE88" s="371">
        <f t="shared" ca="1" si="214"/>
        <v>0</v>
      </c>
      <c r="CF88" s="359">
        <f t="shared" ca="1" si="152"/>
        <v>0</v>
      </c>
      <c r="CG88" s="359">
        <f t="shared" ca="1" si="153"/>
        <v>0</v>
      </c>
      <c r="CH88" s="359">
        <f t="shared" ca="1" si="154"/>
        <v>0</v>
      </c>
      <c r="CI88" s="359">
        <f t="shared" ca="1" si="155"/>
        <v>0</v>
      </c>
      <c r="CJ88" s="359">
        <f t="shared" ca="1" si="191"/>
        <v>0</v>
      </c>
      <c r="CL88" s="362">
        <f t="shared" ca="1" si="215"/>
        <v>199</v>
      </c>
      <c r="CM88" s="362">
        <v>80</v>
      </c>
      <c r="CN88" s="371">
        <f t="shared" ca="1" si="216"/>
        <v>0</v>
      </c>
      <c r="CO88" s="359">
        <f t="shared" ca="1" si="156"/>
        <v>0</v>
      </c>
      <c r="CP88" s="359">
        <f t="shared" ca="1" si="157"/>
        <v>0</v>
      </c>
      <c r="CQ88" s="359">
        <f t="shared" ca="1" si="158"/>
        <v>0</v>
      </c>
      <c r="CR88" s="359">
        <f t="shared" ca="1" si="159"/>
        <v>0</v>
      </c>
      <c r="CS88" s="359">
        <f t="shared" ca="1" si="192"/>
        <v>0</v>
      </c>
      <c r="CU88" s="362">
        <f t="shared" ca="1" si="217"/>
        <v>199</v>
      </c>
      <c r="CV88" s="362">
        <v>80</v>
      </c>
      <c r="CW88" s="371">
        <f t="shared" ca="1" si="218"/>
        <v>0</v>
      </c>
      <c r="CX88" s="359">
        <f t="shared" ca="1" si="160"/>
        <v>0</v>
      </c>
      <c r="CY88" s="359">
        <f t="shared" ca="1" si="161"/>
        <v>0</v>
      </c>
      <c r="CZ88" s="359">
        <f t="shared" ca="1" si="162"/>
        <v>0</v>
      </c>
      <c r="DA88" s="359">
        <f t="shared" ca="1" si="163"/>
        <v>0</v>
      </c>
      <c r="DB88" s="359">
        <f t="shared" ca="1" si="193"/>
        <v>0</v>
      </c>
      <c r="DD88" s="362">
        <f t="shared" ca="1" si="219"/>
        <v>199</v>
      </c>
      <c r="DE88" s="362">
        <v>80</v>
      </c>
      <c r="DF88" s="371">
        <f t="shared" ca="1" si="220"/>
        <v>0</v>
      </c>
      <c r="DG88" s="359">
        <f t="shared" ca="1" si="164"/>
        <v>0</v>
      </c>
      <c r="DH88" s="359">
        <f t="shared" ca="1" si="165"/>
        <v>0</v>
      </c>
      <c r="DI88" s="359">
        <f t="shared" ca="1" si="166"/>
        <v>0</v>
      </c>
      <c r="DJ88" s="359">
        <f t="shared" ca="1" si="167"/>
        <v>0</v>
      </c>
      <c r="DK88" s="359">
        <f t="shared" ca="1" si="194"/>
        <v>0</v>
      </c>
      <c r="DM88" s="362">
        <f t="shared" ca="1" si="221"/>
        <v>199</v>
      </c>
      <c r="DN88" s="362">
        <v>80</v>
      </c>
      <c r="DO88" s="371">
        <f t="shared" ca="1" si="222"/>
        <v>0</v>
      </c>
      <c r="DP88" s="359">
        <f t="shared" ca="1" si="168"/>
        <v>0</v>
      </c>
      <c r="DQ88" s="359">
        <f t="shared" ca="1" si="169"/>
        <v>0</v>
      </c>
      <c r="DR88" s="359">
        <f t="shared" ca="1" si="170"/>
        <v>0</v>
      </c>
      <c r="DS88" s="359">
        <f t="shared" ca="1" si="171"/>
        <v>0</v>
      </c>
      <c r="DT88" s="359">
        <f t="shared" ca="1" si="195"/>
        <v>0</v>
      </c>
      <c r="DV88" s="362">
        <f t="shared" ca="1" si="223"/>
        <v>199</v>
      </c>
      <c r="DW88" s="362">
        <v>80</v>
      </c>
      <c r="DX88" s="371">
        <f t="shared" ca="1" si="224"/>
        <v>0</v>
      </c>
      <c r="DY88" s="359">
        <f t="shared" ca="1" si="172"/>
        <v>0</v>
      </c>
      <c r="DZ88" s="359">
        <f t="shared" ca="1" si="173"/>
        <v>0</v>
      </c>
      <c r="EA88" s="359">
        <f t="shared" ca="1" si="174"/>
        <v>0</v>
      </c>
      <c r="EB88" s="359">
        <f t="shared" ca="1" si="175"/>
        <v>0</v>
      </c>
      <c r="EC88" s="359">
        <f t="shared" ca="1" si="196"/>
        <v>0</v>
      </c>
      <c r="EE88" s="362">
        <f t="shared" ca="1" si="225"/>
        <v>199</v>
      </c>
      <c r="EF88" s="362">
        <v>80</v>
      </c>
      <c r="EG88" s="371">
        <f t="shared" ca="1" si="226"/>
        <v>0</v>
      </c>
      <c r="EH88" s="359">
        <f t="shared" ca="1" si="176"/>
        <v>0</v>
      </c>
      <c r="EI88" s="359">
        <f t="shared" ca="1" si="177"/>
        <v>0</v>
      </c>
      <c r="EJ88" s="359">
        <f t="shared" ca="1" si="178"/>
        <v>0</v>
      </c>
      <c r="EK88" s="359">
        <f t="shared" ca="1" si="179"/>
        <v>0</v>
      </c>
      <c r="EL88" s="359">
        <f t="shared" ca="1" si="197"/>
        <v>0</v>
      </c>
    </row>
    <row r="89" spans="6:142" x14ac:dyDescent="0.35">
      <c r="F89" s="372">
        <f>IFERROR(INDEX('Inflation Rates'!$A$16:$H$138,MATCH('IRA Traditional'!$H89,'Inflation Rates'!$A$16:$A$138,0),8)/INDEX('Inflation Rates'!$A$16:$H$138,MATCH('IRA Traditional'!$H89,'Inflation Rates'!$A$16:$A$138,0)-1,8)-1,F88)</f>
        <v>2.0000000000000018E-2</v>
      </c>
      <c r="G89" s="372">
        <f>IFERROR(INDEX('Inflation Rates'!$A$16:$H$138,MATCH('IRA Traditional'!$H89,'Inflation Rates'!$A$16:$A$138,0),6)/INDEX('Inflation Rates'!$A$16:$H$138,MATCH('IRA Traditional'!$H89,'Inflation Rates'!$A$16:$A$138,0)-1,6)-1,G88)</f>
        <v>2.0999999999999908E-2</v>
      </c>
      <c r="H89" s="362">
        <v>2100</v>
      </c>
      <c r="I89" s="362">
        <f t="shared" ca="1" si="227"/>
        <v>200</v>
      </c>
      <c r="J89" s="362">
        <v>81</v>
      </c>
      <c r="K89" s="371">
        <f t="shared" ca="1" si="228"/>
        <v>0</v>
      </c>
      <c r="L89" s="359">
        <f t="shared" ca="1" si="180"/>
        <v>0</v>
      </c>
      <c r="M89" s="359">
        <f t="shared" ca="1" si="181"/>
        <v>0</v>
      </c>
      <c r="N89" s="359">
        <f t="shared" ca="1" si="182"/>
        <v>0</v>
      </c>
      <c r="O89" s="359">
        <f t="shared" ca="1" si="183"/>
        <v>0</v>
      </c>
      <c r="P89" s="359">
        <f t="shared" ca="1" si="198"/>
        <v>0</v>
      </c>
      <c r="R89" s="362">
        <f t="shared" ca="1" si="199"/>
        <v>200</v>
      </c>
      <c r="S89" s="362">
        <v>81</v>
      </c>
      <c r="T89" s="371">
        <f t="shared" ca="1" si="200"/>
        <v>0</v>
      </c>
      <c r="U89" s="359">
        <f t="shared" ca="1" si="124"/>
        <v>0</v>
      </c>
      <c r="V89" s="359">
        <f t="shared" ca="1" si="125"/>
        <v>0</v>
      </c>
      <c r="W89" s="359">
        <f t="shared" ca="1" si="126"/>
        <v>0</v>
      </c>
      <c r="X89" s="359">
        <f t="shared" ca="1" si="127"/>
        <v>0</v>
      </c>
      <c r="Y89" s="359">
        <f t="shared" ca="1" si="184"/>
        <v>0</v>
      </c>
      <c r="AA89" s="362">
        <f t="shared" ca="1" si="201"/>
        <v>200</v>
      </c>
      <c r="AB89" s="362">
        <v>81</v>
      </c>
      <c r="AC89" s="371">
        <f t="shared" ca="1" si="202"/>
        <v>0</v>
      </c>
      <c r="AD89" s="359">
        <f t="shared" ca="1" si="128"/>
        <v>0</v>
      </c>
      <c r="AE89" s="359">
        <f t="shared" ca="1" si="129"/>
        <v>0</v>
      </c>
      <c r="AF89" s="359">
        <f t="shared" ca="1" si="130"/>
        <v>0</v>
      </c>
      <c r="AG89" s="359">
        <f t="shared" ca="1" si="131"/>
        <v>0</v>
      </c>
      <c r="AH89" s="359">
        <f t="shared" ca="1" si="185"/>
        <v>0</v>
      </c>
      <c r="AJ89" s="362">
        <f t="shared" ca="1" si="203"/>
        <v>200</v>
      </c>
      <c r="AK89" s="362">
        <v>81</v>
      </c>
      <c r="AL89" s="371">
        <f t="shared" ca="1" si="204"/>
        <v>0</v>
      </c>
      <c r="AM89" s="359">
        <f t="shared" ca="1" si="132"/>
        <v>0</v>
      </c>
      <c r="AN89" s="359">
        <f t="shared" ca="1" si="133"/>
        <v>0</v>
      </c>
      <c r="AO89" s="359">
        <f t="shared" ca="1" si="134"/>
        <v>0</v>
      </c>
      <c r="AP89" s="359">
        <f t="shared" ca="1" si="135"/>
        <v>0</v>
      </c>
      <c r="AQ89" s="359">
        <f t="shared" ca="1" si="186"/>
        <v>0</v>
      </c>
      <c r="AS89" s="362">
        <f t="shared" ca="1" si="205"/>
        <v>200</v>
      </c>
      <c r="AT89" s="362">
        <v>81</v>
      </c>
      <c r="AU89" s="371">
        <f t="shared" ca="1" si="206"/>
        <v>0</v>
      </c>
      <c r="AV89" s="359">
        <f t="shared" ca="1" si="136"/>
        <v>0</v>
      </c>
      <c r="AW89" s="359">
        <f t="shared" ca="1" si="137"/>
        <v>0</v>
      </c>
      <c r="AX89" s="359">
        <f t="shared" ca="1" si="138"/>
        <v>0</v>
      </c>
      <c r="AY89" s="359">
        <f t="shared" ca="1" si="139"/>
        <v>0</v>
      </c>
      <c r="AZ89" s="359">
        <f t="shared" ca="1" si="187"/>
        <v>0</v>
      </c>
      <c r="BB89" s="362">
        <f t="shared" ca="1" si="207"/>
        <v>200</v>
      </c>
      <c r="BC89" s="362">
        <v>81</v>
      </c>
      <c r="BD89" s="371">
        <f t="shared" ca="1" si="208"/>
        <v>0</v>
      </c>
      <c r="BE89" s="359">
        <f t="shared" ca="1" si="140"/>
        <v>0</v>
      </c>
      <c r="BF89" s="359">
        <f t="shared" ca="1" si="141"/>
        <v>0</v>
      </c>
      <c r="BG89" s="359">
        <f t="shared" ca="1" si="142"/>
        <v>0</v>
      </c>
      <c r="BH89" s="359">
        <f t="shared" ca="1" si="143"/>
        <v>0</v>
      </c>
      <c r="BI89" s="359">
        <f t="shared" ca="1" si="188"/>
        <v>0</v>
      </c>
      <c r="BK89" s="362">
        <f t="shared" ca="1" si="209"/>
        <v>200</v>
      </c>
      <c r="BL89" s="362">
        <v>81</v>
      </c>
      <c r="BM89" s="371">
        <f t="shared" ca="1" si="210"/>
        <v>0</v>
      </c>
      <c r="BN89" s="359">
        <f t="shared" ca="1" si="144"/>
        <v>0</v>
      </c>
      <c r="BO89" s="359">
        <f t="shared" ca="1" si="145"/>
        <v>0</v>
      </c>
      <c r="BP89" s="359">
        <f t="shared" ca="1" si="146"/>
        <v>0</v>
      </c>
      <c r="BQ89" s="359">
        <f t="shared" ca="1" si="147"/>
        <v>0</v>
      </c>
      <c r="BR89" s="359">
        <f t="shared" ca="1" si="189"/>
        <v>0</v>
      </c>
      <c r="BT89" s="362">
        <f t="shared" ca="1" si="211"/>
        <v>200</v>
      </c>
      <c r="BU89" s="362">
        <v>81</v>
      </c>
      <c r="BV89" s="371">
        <f t="shared" ca="1" si="212"/>
        <v>0</v>
      </c>
      <c r="BW89" s="359">
        <f t="shared" ca="1" si="148"/>
        <v>0</v>
      </c>
      <c r="BX89" s="359">
        <f t="shared" ca="1" si="149"/>
        <v>0</v>
      </c>
      <c r="BY89" s="359">
        <f t="shared" ca="1" si="150"/>
        <v>0</v>
      </c>
      <c r="BZ89" s="359">
        <f t="shared" ca="1" si="151"/>
        <v>0</v>
      </c>
      <c r="CA89" s="359">
        <f t="shared" ca="1" si="190"/>
        <v>0</v>
      </c>
      <c r="CC89" s="362">
        <f t="shared" ca="1" si="213"/>
        <v>200</v>
      </c>
      <c r="CD89" s="362">
        <v>81</v>
      </c>
      <c r="CE89" s="371">
        <f t="shared" ca="1" si="214"/>
        <v>0</v>
      </c>
      <c r="CF89" s="359">
        <f t="shared" ca="1" si="152"/>
        <v>0</v>
      </c>
      <c r="CG89" s="359">
        <f t="shared" ca="1" si="153"/>
        <v>0</v>
      </c>
      <c r="CH89" s="359">
        <f t="shared" ca="1" si="154"/>
        <v>0</v>
      </c>
      <c r="CI89" s="359">
        <f t="shared" ca="1" si="155"/>
        <v>0</v>
      </c>
      <c r="CJ89" s="359">
        <f t="shared" ca="1" si="191"/>
        <v>0</v>
      </c>
      <c r="CL89" s="362">
        <f t="shared" ca="1" si="215"/>
        <v>200</v>
      </c>
      <c r="CM89" s="362">
        <v>81</v>
      </c>
      <c r="CN89" s="371">
        <f t="shared" ca="1" si="216"/>
        <v>0</v>
      </c>
      <c r="CO89" s="359">
        <f t="shared" ca="1" si="156"/>
        <v>0</v>
      </c>
      <c r="CP89" s="359">
        <f t="shared" ca="1" si="157"/>
        <v>0</v>
      </c>
      <c r="CQ89" s="359">
        <f t="shared" ca="1" si="158"/>
        <v>0</v>
      </c>
      <c r="CR89" s="359">
        <f t="shared" ca="1" si="159"/>
        <v>0</v>
      </c>
      <c r="CS89" s="359">
        <f t="shared" ca="1" si="192"/>
        <v>0</v>
      </c>
      <c r="CU89" s="362">
        <f t="shared" ca="1" si="217"/>
        <v>200</v>
      </c>
      <c r="CV89" s="362">
        <v>81</v>
      </c>
      <c r="CW89" s="371">
        <f t="shared" ca="1" si="218"/>
        <v>0</v>
      </c>
      <c r="CX89" s="359">
        <f t="shared" ca="1" si="160"/>
        <v>0</v>
      </c>
      <c r="CY89" s="359">
        <f t="shared" ca="1" si="161"/>
        <v>0</v>
      </c>
      <c r="CZ89" s="359">
        <f t="shared" ca="1" si="162"/>
        <v>0</v>
      </c>
      <c r="DA89" s="359">
        <f t="shared" ca="1" si="163"/>
        <v>0</v>
      </c>
      <c r="DB89" s="359">
        <f t="shared" ca="1" si="193"/>
        <v>0</v>
      </c>
      <c r="DD89" s="362">
        <f t="shared" ca="1" si="219"/>
        <v>200</v>
      </c>
      <c r="DE89" s="362">
        <v>81</v>
      </c>
      <c r="DF89" s="371">
        <f t="shared" ca="1" si="220"/>
        <v>0</v>
      </c>
      <c r="DG89" s="359">
        <f t="shared" ca="1" si="164"/>
        <v>0</v>
      </c>
      <c r="DH89" s="359">
        <f t="shared" ca="1" si="165"/>
        <v>0</v>
      </c>
      <c r="DI89" s="359">
        <f t="shared" ca="1" si="166"/>
        <v>0</v>
      </c>
      <c r="DJ89" s="359">
        <f t="shared" ca="1" si="167"/>
        <v>0</v>
      </c>
      <c r="DK89" s="359">
        <f t="shared" ca="1" si="194"/>
        <v>0</v>
      </c>
      <c r="DM89" s="362">
        <f t="shared" ca="1" si="221"/>
        <v>200</v>
      </c>
      <c r="DN89" s="362">
        <v>81</v>
      </c>
      <c r="DO89" s="371">
        <f t="shared" ca="1" si="222"/>
        <v>0</v>
      </c>
      <c r="DP89" s="359">
        <f t="shared" ca="1" si="168"/>
        <v>0</v>
      </c>
      <c r="DQ89" s="359">
        <f t="shared" ca="1" si="169"/>
        <v>0</v>
      </c>
      <c r="DR89" s="359">
        <f t="shared" ca="1" si="170"/>
        <v>0</v>
      </c>
      <c r="DS89" s="359">
        <f t="shared" ca="1" si="171"/>
        <v>0</v>
      </c>
      <c r="DT89" s="359">
        <f t="shared" ca="1" si="195"/>
        <v>0</v>
      </c>
      <c r="DV89" s="362">
        <f t="shared" ca="1" si="223"/>
        <v>200</v>
      </c>
      <c r="DW89" s="362">
        <v>81</v>
      </c>
      <c r="DX89" s="371">
        <f t="shared" ca="1" si="224"/>
        <v>0</v>
      </c>
      <c r="DY89" s="359">
        <f t="shared" ca="1" si="172"/>
        <v>0</v>
      </c>
      <c r="DZ89" s="359">
        <f t="shared" ca="1" si="173"/>
        <v>0</v>
      </c>
      <c r="EA89" s="359">
        <f t="shared" ca="1" si="174"/>
        <v>0</v>
      </c>
      <c r="EB89" s="359">
        <f t="shared" ca="1" si="175"/>
        <v>0</v>
      </c>
      <c r="EC89" s="359">
        <f t="shared" ca="1" si="196"/>
        <v>0</v>
      </c>
      <c r="EE89" s="362">
        <f t="shared" ca="1" si="225"/>
        <v>200</v>
      </c>
      <c r="EF89" s="362">
        <v>81</v>
      </c>
      <c r="EG89" s="371">
        <f t="shared" ca="1" si="226"/>
        <v>0</v>
      </c>
      <c r="EH89" s="359">
        <f t="shared" ca="1" si="176"/>
        <v>0</v>
      </c>
      <c r="EI89" s="359">
        <f t="shared" ca="1" si="177"/>
        <v>0</v>
      </c>
      <c r="EJ89" s="359">
        <f t="shared" ca="1" si="178"/>
        <v>0</v>
      </c>
      <c r="EK89" s="359">
        <f t="shared" ca="1" si="179"/>
        <v>0</v>
      </c>
      <c r="EL89" s="359">
        <f t="shared" ca="1" si="197"/>
        <v>0</v>
      </c>
    </row>
    <row r="90" spans="6:142" x14ac:dyDescent="0.35">
      <c r="F90" s="372">
        <f>IFERROR(INDEX('Inflation Rates'!$A$16:$H$138,MATCH('IRA Traditional'!$H90,'Inflation Rates'!$A$16:$A$138,0),8)/INDEX('Inflation Rates'!$A$16:$H$138,MATCH('IRA Traditional'!$H90,'Inflation Rates'!$A$16:$A$138,0)-1,8)-1,F89)</f>
        <v>2.0000000000000018E-2</v>
      </c>
      <c r="G90" s="372">
        <f>IFERROR(INDEX('Inflation Rates'!$A$16:$H$138,MATCH('IRA Traditional'!$H90,'Inflation Rates'!$A$16:$A$138,0),6)/INDEX('Inflation Rates'!$A$16:$H$138,MATCH('IRA Traditional'!$H90,'Inflation Rates'!$A$16:$A$138,0)-1,6)-1,G89)</f>
        <v>2.0999999999999908E-2</v>
      </c>
      <c r="H90" s="362">
        <v>2101</v>
      </c>
      <c r="I90" s="362">
        <f t="shared" ca="1" si="227"/>
        <v>201</v>
      </c>
      <c r="J90" s="362">
        <v>82</v>
      </c>
      <c r="K90" s="371">
        <f t="shared" ca="1" si="228"/>
        <v>0</v>
      </c>
      <c r="L90" s="359">
        <f t="shared" ca="1" si="180"/>
        <v>0</v>
      </c>
      <c r="M90" s="359">
        <f t="shared" ca="1" si="181"/>
        <v>0</v>
      </c>
      <c r="N90" s="359">
        <f t="shared" ca="1" si="182"/>
        <v>0</v>
      </c>
      <c r="O90" s="359">
        <f t="shared" ca="1" si="183"/>
        <v>0</v>
      </c>
      <c r="P90" s="359">
        <f t="shared" ca="1" si="198"/>
        <v>0</v>
      </c>
      <c r="R90" s="362">
        <f t="shared" ca="1" si="199"/>
        <v>201</v>
      </c>
      <c r="S90" s="362">
        <v>82</v>
      </c>
      <c r="T90" s="371">
        <f t="shared" ca="1" si="200"/>
        <v>0</v>
      </c>
      <c r="U90" s="359">
        <f t="shared" ca="1" si="124"/>
        <v>0</v>
      </c>
      <c r="V90" s="359">
        <f t="shared" ca="1" si="125"/>
        <v>0</v>
      </c>
      <c r="W90" s="359">
        <f t="shared" ca="1" si="126"/>
        <v>0</v>
      </c>
      <c r="X90" s="359">
        <f t="shared" ca="1" si="127"/>
        <v>0</v>
      </c>
      <c r="Y90" s="359">
        <f t="shared" ca="1" si="184"/>
        <v>0</v>
      </c>
      <c r="AA90" s="362">
        <f t="shared" ca="1" si="201"/>
        <v>201</v>
      </c>
      <c r="AB90" s="362">
        <v>82</v>
      </c>
      <c r="AC90" s="371">
        <f t="shared" ca="1" si="202"/>
        <v>0</v>
      </c>
      <c r="AD90" s="359">
        <f t="shared" ca="1" si="128"/>
        <v>0</v>
      </c>
      <c r="AE90" s="359">
        <f t="shared" ca="1" si="129"/>
        <v>0</v>
      </c>
      <c r="AF90" s="359">
        <f t="shared" ca="1" si="130"/>
        <v>0</v>
      </c>
      <c r="AG90" s="359">
        <f t="shared" ca="1" si="131"/>
        <v>0</v>
      </c>
      <c r="AH90" s="359">
        <f t="shared" ca="1" si="185"/>
        <v>0</v>
      </c>
      <c r="AJ90" s="362">
        <f t="shared" ca="1" si="203"/>
        <v>201</v>
      </c>
      <c r="AK90" s="362">
        <v>82</v>
      </c>
      <c r="AL90" s="371">
        <f t="shared" ca="1" si="204"/>
        <v>0</v>
      </c>
      <c r="AM90" s="359">
        <f t="shared" ca="1" si="132"/>
        <v>0</v>
      </c>
      <c r="AN90" s="359">
        <f t="shared" ca="1" si="133"/>
        <v>0</v>
      </c>
      <c r="AO90" s="359">
        <f t="shared" ca="1" si="134"/>
        <v>0</v>
      </c>
      <c r="AP90" s="359">
        <f t="shared" ca="1" si="135"/>
        <v>0</v>
      </c>
      <c r="AQ90" s="359">
        <f t="shared" ca="1" si="186"/>
        <v>0</v>
      </c>
      <c r="AS90" s="362">
        <f t="shared" ca="1" si="205"/>
        <v>201</v>
      </c>
      <c r="AT90" s="362">
        <v>82</v>
      </c>
      <c r="AU90" s="371">
        <f t="shared" ca="1" si="206"/>
        <v>0</v>
      </c>
      <c r="AV90" s="359">
        <f t="shared" ca="1" si="136"/>
        <v>0</v>
      </c>
      <c r="AW90" s="359">
        <f t="shared" ca="1" si="137"/>
        <v>0</v>
      </c>
      <c r="AX90" s="359">
        <f t="shared" ca="1" si="138"/>
        <v>0</v>
      </c>
      <c r="AY90" s="359">
        <f t="shared" ca="1" si="139"/>
        <v>0</v>
      </c>
      <c r="AZ90" s="359">
        <f t="shared" ca="1" si="187"/>
        <v>0</v>
      </c>
      <c r="BB90" s="362">
        <f t="shared" ca="1" si="207"/>
        <v>201</v>
      </c>
      <c r="BC90" s="362">
        <v>82</v>
      </c>
      <c r="BD90" s="371">
        <f t="shared" ca="1" si="208"/>
        <v>0</v>
      </c>
      <c r="BE90" s="359">
        <f t="shared" ca="1" si="140"/>
        <v>0</v>
      </c>
      <c r="BF90" s="359">
        <f t="shared" ca="1" si="141"/>
        <v>0</v>
      </c>
      <c r="BG90" s="359">
        <f t="shared" ca="1" si="142"/>
        <v>0</v>
      </c>
      <c r="BH90" s="359">
        <f t="shared" ca="1" si="143"/>
        <v>0</v>
      </c>
      <c r="BI90" s="359">
        <f t="shared" ca="1" si="188"/>
        <v>0</v>
      </c>
      <c r="BK90" s="362">
        <f t="shared" ca="1" si="209"/>
        <v>201</v>
      </c>
      <c r="BL90" s="362">
        <v>82</v>
      </c>
      <c r="BM90" s="371">
        <f t="shared" ca="1" si="210"/>
        <v>0</v>
      </c>
      <c r="BN90" s="359">
        <f t="shared" ca="1" si="144"/>
        <v>0</v>
      </c>
      <c r="BO90" s="359">
        <f t="shared" ca="1" si="145"/>
        <v>0</v>
      </c>
      <c r="BP90" s="359">
        <f t="shared" ca="1" si="146"/>
        <v>0</v>
      </c>
      <c r="BQ90" s="359">
        <f t="shared" ca="1" si="147"/>
        <v>0</v>
      </c>
      <c r="BR90" s="359">
        <f t="shared" ca="1" si="189"/>
        <v>0</v>
      </c>
      <c r="BT90" s="362">
        <f t="shared" ca="1" si="211"/>
        <v>201</v>
      </c>
      <c r="BU90" s="362">
        <v>82</v>
      </c>
      <c r="BV90" s="371">
        <f t="shared" ca="1" si="212"/>
        <v>0</v>
      </c>
      <c r="BW90" s="359">
        <f t="shared" ca="1" si="148"/>
        <v>0</v>
      </c>
      <c r="BX90" s="359">
        <f t="shared" ca="1" si="149"/>
        <v>0</v>
      </c>
      <c r="BY90" s="359">
        <f t="shared" ca="1" si="150"/>
        <v>0</v>
      </c>
      <c r="BZ90" s="359">
        <f t="shared" ca="1" si="151"/>
        <v>0</v>
      </c>
      <c r="CA90" s="359">
        <f t="shared" ca="1" si="190"/>
        <v>0</v>
      </c>
      <c r="CC90" s="362">
        <f t="shared" ca="1" si="213"/>
        <v>201</v>
      </c>
      <c r="CD90" s="362">
        <v>82</v>
      </c>
      <c r="CE90" s="371">
        <f t="shared" ca="1" si="214"/>
        <v>0</v>
      </c>
      <c r="CF90" s="359">
        <f t="shared" ca="1" si="152"/>
        <v>0</v>
      </c>
      <c r="CG90" s="359">
        <f t="shared" ca="1" si="153"/>
        <v>0</v>
      </c>
      <c r="CH90" s="359">
        <f t="shared" ca="1" si="154"/>
        <v>0</v>
      </c>
      <c r="CI90" s="359">
        <f t="shared" ca="1" si="155"/>
        <v>0</v>
      </c>
      <c r="CJ90" s="359">
        <f t="shared" ca="1" si="191"/>
        <v>0</v>
      </c>
      <c r="CL90" s="362">
        <f t="shared" ca="1" si="215"/>
        <v>201</v>
      </c>
      <c r="CM90" s="362">
        <v>82</v>
      </c>
      <c r="CN90" s="371">
        <f t="shared" ca="1" si="216"/>
        <v>0</v>
      </c>
      <c r="CO90" s="359">
        <f t="shared" ca="1" si="156"/>
        <v>0</v>
      </c>
      <c r="CP90" s="359">
        <f t="shared" ca="1" si="157"/>
        <v>0</v>
      </c>
      <c r="CQ90" s="359">
        <f t="shared" ca="1" si="158"/>
        <v>0</v>
      </c>
      <c r="CR90" s="359">
        <f t="shared" ca="1" si="159"/>
        <v>0</v>
      </c>
      <c r="CS90" s="359">
        <f t="shared" ca="1" si="192"/>
        <v>0</v>
      </c>
      <c r="CU90" s="362">
        <f t="shared" ca="1" si="217"/>
        <v>201</v>
      </c>
      <c r="CV90" s="362">
        <v>82</v>
      </c>
      <c r="CW90" s="371">
        <f t="shared" ca="1" si="218"/>
        <v>0</v>
      </c>
      <c r="CX90" s="359">
        <f t="shared" ca="1" si="160"/>
        <v>0</v>
      </c>
      <c r="CY90" s="359">
        <f t="shared" ca="1" si="161"/>
        <v>0</v>
      </c>
      <c r="CZ90" s="359">
        <f t="shared" ca="1" si="162"/>
        <v>0</v>
      </c>
      <c r="DA90" s="359">
        <f t="shared" ca="1" si="163"/>
        <v>0</v>
      </c>
      <c r="DB90" s="359">
        <f t="shared" ca="1" si="193"/>
        <v>0</v>
      </c>
      <c r="DD90" s="362">
        <f t="shared" ca="1" si="219"/>
        <v>201</v>
      </c>
      <c r="DE90" s="362">
        <v>82</v>
      </c>
      <c r="DF90" s="371">
        <f t="shared" ca="1" si="220"/>
        <v>0</v>
      </c>
      <c r="DG90" s="359">
        <f t="shared" ca="1" si="164"/>
        <v>0</v>
      </c>
      <c r="DH90" s="359">
        <f t="shared" ca="1" si="165"/>
        <v>0</v>
      </c>
      <c r="DI90" s="359">
        <f t="shared" ca="1" si="166"/>
        <v>0</v>
      </c>
      <c r="DJ90" s="359">
        <f t="shared" ca="1" si="167"/>
        <v>0</v>
      </c>
      <c r="DK90" s="359">
        <f t="shared" ca="1" si="194"/>
        <v>0</v>
      </c>
      <c r="DM90" s="362">
        <f t="shared" ca="1" si="221"/>
        <v>201</v>
      </c>
      <c r="DN90" s="362">
        <v>82</v>
      </c>
      <c r="DO90" s="371">
        <f t="shared" ca="1" si="222"/>
        <v>0</v>
      </c>
      <c r="DP90" s="359">
        <f t="shared" ca="1" si="168"/>
        <v>0</v>
      </c>
      <c r="DQ90" s="359">
        <f t="shared" ca="1" si="169"/>
        <v>0</v>
      </c>
      <c r="DR90" s="359">
        <f t="shared" ca="1" si="170"/>
        <v>0</v>
      </c>
      <c r="DS90" s="359">
        <f t="shared" ca="1" si="171"/>
        <v>0</v>
      </c>
      <c r="DT90" s="359">
        <f t="shared" ca="1" si="195"/>
        <v>0</v>
      </c>
      <c r="DV90" s="362">
        <f t="shared" ca="1" si="223"/>
        <v>201</v>
      </c>
      <c r="DW90" s="362">
        <v>82</v>
      </c>
      <c r="DX90" s="371">
        <f t="shared" ca="1" si="224"/>
        <v>0</v>
      </c>
      <c r="DY90" s="359">
        <f t="shared" ca="1" si="172"/>
        <v>0</v>
      </c>
      <c r="DZ90" s="359">
        <f t="shared" ca="1" si="173"/>
        <v>0</v>
      </c>
      <c r="EA90" s="359">
        <f t="shared" ca="1" si="174"/>
        <v>0</v>
      </c>
      <c r="EB90" s="359">
        <f t="shared" ca="1" si="175"/>
        <v>0</v>
      </c>
      <c r="EC90" s="359">
        <f t="shared" ca="1" si="196"/>
        <v>0</v>
      </c>
      <c r="EE90" s="362">
        <f t="shared" ca="1" si="225"/>
        <v>201</v>
      </c>
      <c r="EF90" s="362">
        <v>82</v>
      </c>
      <c r="EG90" s="371">
        <f t="shared" ca="1" si="226"/>
        <v>0</v>
      </c>
      <c r="EH90" s="359">
        <f t="shared" ca="1" si="176"/>
        <v>0</v>
      </c>
      <c r="EI90" s="359">
        <f t="shared" ca="1" si="177"/>
        <v>0</v>
      </c>
      <c r="EJ90" s="359">
        <f t="shared" ca="1" si="178"/>
        <v>0</v>
      </c>
      <c r="EK90" s="359">
        <f t="shared" ca="1" si="179"/>
        <v>0</v>
      </c>
      <c r="EL90" s="359">
        <f t="shared" ca="1" si="197"/>
        <v>0</v>
      </c>
    </row>
    <row r="91" spans="6:142" x14ac:dyDescent="0.35">
      <c r="F91" s="372">
        <f>IFERROR(INDEX('Inflation Rates'!$A$16:$H$138,MATCH('IRA Traditional'!$H91,'Inflation Rates'!$A$16:$A$138,0),8)/INDEX('Inflation Rates'!$A$16:$H$138,MATCH('IRA Traditional'!$H91,'Inflation Rates'!$A$16:$A$138,0)-1,8)-1,F90)</f>
        <v>2.0000000000000018E-2</v>
      </c>
      <c r="G91" s="372">
        <f>IFERROR(INDEX('Inflation Rates'!$A$16:$H$138,MATCH('IRA Traditional'!$H91,'Inflation Rates'!$A$16:$A$138,0),6)/INDEX('Inflation Rates'!$A$16:$H$138,MATCH('IRA Traditional'!$H91,'Inflation Rates'!$A$16:$A$138,0)-1,6)-1,G90)</f>
        <v>2.0999999999999908E-2</v>
      </c>
      <c r="H91" s="362">
        <v>2102</v>
      </c>
      <c r="I91" s="362">
        <f t="shared" ca="1" si="227"/>
        <v>202</v>
      </c>
      <c r="J91" s="362">
        <v>83</v>
      </c>
      <c r="K91" s="371">
        <f t="shared" ca="1" si="228"/>
        <v>0</v>
      </c>
      <c r="L91" s="359">
        <f t="shared" ca="1" si="180"/>
        <v>0</v>
      </c>
      <c r="M91" s="359">
        <f t="shared" ca="1" si="181"/>
        <v>0</v>
      </c>
      <c r="N91" s="359">
        <f t="shared" ca="1" si="182"/>
        <v>0</v>
      </c>
      <c r="O91" s="359">
        <f t="shared" ca="1" si="183"/>
        <v>0</v>
      </c>
      <c r="P91" s="359">
        <f t="shared" ca="1" si="198"/>
        <v>0</v>
      </c>
      <c r="R91" s="362">
        <f t="shared" ca="1" si="199"/>
        <v>202</v>
      </c>
      <c r="S91" s="362">
        <v>83</v>
      </c>
      <c r="T91" s="371">
        <f t="shared" ca="1" si="200"/>
        <v>0</v>
      </c>
      <c r="U91" s="359">
        <f t="shared" ca="1" si="124"/>
        <v>0</v>
      </c>
      <c r="V91" s="359">
        <f t="shared" ca="1" si="125"/>
        <v>0</v>
      </c>
      <c r="W91" s="359">
        <f t="shared" ca="1" si="126"/>
        <v>0</v>
      </c>
      <c r="X91" s="359">
        <f t="shared" ca="1" si="127"/>
        <v>0</v>
      </c>
      <c r="Y91" s="359">
        <f t="shared" ca="1" si="184"/>
        <v>0</v>
      </c>
      <c r="AA91" s="362">
        <f t="shared" ca="1" si="201"/>
        <v>202</v>
      </c>
      <c r="AB91" s="362">
        <v>83</v>
      </c>
      <c r="AC91" s="371">
        <f t="shared" ca="1" si="202"/>
        <v>0</v>
      </c>
      <c r="AD91" s="359">
        <f t="shared" ca="1" si="128"/>
        <v>0</v>
      </c>
      <c r="AE91" s="359">
        <f t="shared" ca="1" si="129"/>
        <v>0</v>
      </c>
      <c r="AF91" s="359">
        <f t="shared" ca="1" si="130"/>
        <v>0</v>
      </c>
      <c r="AG91" s="359">
        <f t="shared" ca="1" si="131"/>
        <v>0</v>
      </c>
      <c r="AH91" s="359">
        <f t="shared" ca="1" si="185"/>
        <v>0</v>
      </c>
      <c r="AJ91" s="362">
        <f t="shared" ca="1" si="203"/>
        <v>202</v>
      </c>
      <c r="AK91" s="362">
        <v>83</v>
      </c>
      <c r="AL91" s="371">
        <f t="shared" ca="1" si="204"/>
        <v>0</v>
      </c>
      <c r="AM91" s="359">
        <f t="shared" ca="1" si="132"/>
        <v>0</v>
      </c>
      <c r="AN91" s="359">
        <f t="shared" ca="1" si="133"/>
        <v>0</v>
      </c>
      <c r="AO91" s="359">
        <f t="shared" ca="1" si="134"/>
        <v>0</v>
      </c>
      <c r="AP91" s="359">
        <f t="shared" ca="1" si="135"/>
        <v>0</v>
      </c>
      <c r="AQ91" s="359">
        <f t="shared" ca="1" si="186"/>
        <v>0</v>
      </c>
      <c r="AS91" s="362">
        <f t="shared" ca="1" si="205"/>
        <v>202</v>
      </c>
      <c r="AT91" s="362">
        <v>83</v>
      </c>
      <c r="AU91" s="371">
        <f t="shared" ca="1" si="206"/>
        <v>0</v>
      </c>
      <c r="AV91" s="359">
        <f t="shared" ca="1" si="136"/>
        <v>0</v>
      </c>
      <c r="AW91" s="359">
        <f t="shared" ca="1" si="137"/>
        <v>0</v>
      </c>
      <c r="AX91" s="359">
        <f t="shared" ca="1" si="138"/>
        <v>0</v>
      </c>
      <c r="AY91" s="359">
        <f t="shared" ca="1" si="139"/>
        <v>0</v>
      </c>
      <c r="AZ91" s="359">
        <f t="shared" ca="1" si="187"/>
        <v>0</v>
      </c>
      <c r="BB91" s="362">
        <f t="shared" ca="1" si="207"/>
        <v>202</v>
      </c>
      <c r="BC91" s="362">
        <v>83</v>
      </c>
      <c r="BD91" s="371">
        <f t="shared" ca="1" si="208"/>
        <v>0</v>
      </c>
      <c r="BE91" s="359">
        <f t="shared" ca="1" si="140"/>
        <v>0</v>
      </c>
      <c r="BF91" s="359">
        <f t="shared" ca="1" si="141"/>
        <v>0</v>
      </c>
      <c r="BG91" s="359">
        <f t="shared" ca="1" si="142"/>
        <v>0</v>
      </c>
      <c r="BH91" s="359">
        <f t="shared" ca="1" si="143"/>
        <v>0</v>
      </c>
      <c r="BI91" s="359">
        <f t="shared" ca="1" si="188"/>
        <v>0</v>
      </c>
      <c r="BK91" s="362">
        <f t="shared" ca="1" si="209"/>
        <v>202</v>
      </c>
      <c r="BL91" s="362">
        <v>83</v>
      </c>
      <c r="BM91" s="371">
        <f t="shared" ca="1" si="210"/>
        <v>0</v>
      </c>
      <c r="BN91" s="359">
        <f t="shared" ca="1" si="144"/>
        <v>0</v>
      </c>
      <c r="BO91" s="359">
        <f t="shared" ca="1" si="145"/>
        <v>0</v>
      </c>
      <c r="BP91" s="359">
        <f t="shared" ca="1" si="146"/>
        <v>0</v>
      </c>
      <c r="BQ91" s="359">
        <f t="shared" ca="1" si="147"/>
        <v>0</v>
      </c>
      <c r="BR91" s="359">
        <f t="shared" ca="1" si="189"/>
        <v>0</v>
      </c>
      <c r="BT91" s="362">
        <f t="shared" ca="1" si="211"/>
        <v>202</v>
      </c>
      <c r="BU91" s="362">
        <v>83</v>
      </c>
      <c r="BV91" s="371">
        <f t="shared" ca="1" si="212"/>
        <v>0</v>
      </c>
      <c r="BW91" s="359">
        <f t="shared" ca="1" si="148"/>
        <v>0</v>
      </c>
      <c r="BX91" s="359">
        <f t="shared" ca="1" si="149"/>
        <v>0</v>
      </c>
      <c r="BY91" s="359">
        <f t="shared" ca="1" si="150"/>
        <v>0</v>
      </c>
      <c r="BZ91" s="359">
        <f t="shared" ca="1" si="151"/>
        <v>0</v>
      </c>
      <c r="CA91" s="359">
        <f t="shared" ca="1" si="190"/>
        <v>0</v>
      </c>
      <c r="CC91" s="362">
        <f t="shared" ca="1" si="213"/>
        <v>202</v>
      </c>
      <c r="CD91" s="362">
        <v>83</v>
      </c>
      <c r="CE91" s="371">
        <f t="shared" ca="1" si="214"/>
        <v>0</v>
      </c>
      <c r="CF91" s="359">
        <f t="shared" ca="1" si="152"/>
        <v>0</v>
      </c>
      <c r="CG91" s="359">
        <f t="shared" ca="1" si="153"/>
        <v>0</v>
      </c>
      <c r="CH91" s="359">
        <f t="shared" ca="1" si="154"/>
        <v>0</v>
      </c>
      <c r="CI91" s="359">
        <f t="shared" ca="1" si="155"/>
        <v>0</v>
      </c>
      <c r="CJ91" s="359">
        <f t="shared" ca="1" si="191"/>
        <v>0</v>
      </c>
      <c r="CL91" s="362">
        <f t="shared" ca="1" si="215"/>
        <v>202</v>
      </c>
      <c r="CM91" s="362">
        <v>83</v>
      </c>
      <c r="CN91" s="371">
        <f t="shared" ca="1" si="216"/>
        <v>0</v>
      </c>
      <c r="CO91" s="359">
        <f t="shared" ca="1" si="156"/>
        <v>0</v>
      </c>
      <c r="CP91" s="359">
        <f t="shared" ca="1" si="157"/>
        <v>0</v>
      </c>
      <c r="CQ91" s="359">
        <f t="shared" ca="1" si="158"/>
        <v>0</v>
      </c>
      <c r="CR91" s="359">
        <f t="shared" ca="1" si="159"/>
        <v>0</v>
      </c>
      <c r="CS91" s="359">
        <f t="shared" ca="1" si="192"/>
        <v>0</v>
      </c>
      <c r="CU91" s="362">
        <f t="shared" ca="1" si="217"/>
        <v>202</v>
      </c>
      <c r="CV91" s="362">
        <v>83</v>
      </c>
      <c r="CW91" s="371">
        <f t="shared" ca="1" si="218"/>
        <v>0</v>
      </c>
      <c r="CX91" s="359">
        <f t="shared" ca="1" si="160"/>
        <v>0</v>
      </c>
      <c r="CY91" s="359">
        <f t="shared" ca="1" si="161"/>
        <v>0</v>
      </c>
      <c r="CZ91" s="359">
        <f t="shared" ca="1" si="162"/>
        <v>0</v>
      </c>
      <c r="DA91" s="359">
        <f t="shared" ca="1" si="163"/>
        <v>0</v>
      </c>
      <c r="DB91" s="359">
        <f t="shared" ca="1" si="193"/>
        <v>0</v>
      </c>
      <c r="DD91" s="362">
        <f t="shared" ca="1" si="219"/>
        <v>202</v>
      </c>
      <c r="DE91" s="362">
        <v>83</v>
      </c>
      <c r="DF91" s="371">
        <f t="shared" ca="1" si="220"/>
        <v>0</v>
      </c>
      <c r="DG91" s="359">
        <f t="shared" ca="1" si="164"/>
        <v>0</v>
      </c>
      <c r="DH91" s="359">
        <f t="shared" ca="1" si="165"/>
        <v>0</v>
      </c>
      <c r="DI91" s="359">
        <f t="shared" ca="1" si="166"/>
        <v>0</v>
      </c>
      <c r="DJ91" s="359">
        <f t="shared" ca="1" si="167"/>
        <v>0</v>
      </c>
      <c r="DK91" s="359">
        <f t="shared" ca="1" si="194"/>
        <v>0</v>
      </c>
      <c r="DM91" s="362">
        <f t="shared" ca="1" si="221"/>
        <v>202</v>
      </c>
      <c r="DN91" s="362">
        <v>83</v>
      </c>
      <c r="DO91" s="371">
        <f t="shared" ca="1" si="222"/>
        <v>0</v>
      </c>
      <c r="DP91" s="359">
        <f t="shared" ca="1" si="168"/>
        <v>0</v>
      </c>
      <c r="DQ91" s="359">
        <f t="shared" ca="1" si="169"/>
        <v>0</v>
      </c>
      <c r="DR91" s="359">
        <f t="shared" ca="1" si="170"/>
        <v>0</v>
      </c>
      <c r="DS91" s="359">
        <f t="shared" ca="1" si="171"/>
        <v>0</v>
      </c>
      <c r="DT91" s="359">
        <f t="shared" ca="1" si="195"/>
        <v>0</v>
      </c>
      <c r="DV91" s="362">
        <f t="shared" ca="1" si="223"/>
        <v>202</v>
      </c>
      <c r="DW91" s="362">
        <v>83</v>
      </c>
      <c r="DX91" s="371">
        <f t="shared" ca="1" si="224"/>
        <v>0</v>
      </c>
      <c r="DY91" s="359">
        <f t="shared" ca="1" si="172"/>
        <v>0</v>
      </c>
      <c r="DZ91" s="359">
        <f t="shared" ca="1" si="173"/>
        <v>0</v>
      </c>
      <c r="EA91" s="359">
        <f t="shared" ca="1" si="174"/>
        <v>0</v>
      </c>
      <c r="EB91" s="359">
        <f t="shared" ca="1" si="175"/>
        <v>0</v>
      </c>
      <c r="EC91" s="359">
        <f t="shared" ca="1" si="196"/>
        <v>0</v>
      </c>
      <c r="EE91" s="362">
        <f t="shared" ca="1" si="225"/>
        <v>202</v>
      </c>
      <c r="EF91" s="362">
        <v>83</v>
      </c>
      <c r="EG91" s="371">
        <f t="shared" ca="1" si="226"/>
        <v>0</v>
      </c>
      <c r="EH91" s="359">
        <f t="shared" ca="1" si="176"/>
        <v>0</v>
      </c>
      <c r="EI91" s="359">
        <f t="shared" ca="1" si="177"/>
        <v>0</v>
      </c>
      <c r="EJ91" s="359">
        <f t="shared" ca="1" si="178"/>
        <v>0</v>
      </c>
      <c r="EK91" s="359">
        <f t="shared" ca="1" si="179"/>
        <v>0</v>
      </c>
      <c r="EL91" s="359">
        <f t="shared" ca="1" si="197"/>
        <v>0</v>
      </c>
    </row>
    <row r="92" spans="6:142" x14ac:dyDescent="0.35">
      <c r="F92" s="372">
        <f>IFERROR(INDEX('Inflation Rates'!$A$16:$H$138,MATCH('IRA Traditional'!$H92,'Inflation Rates'!$A$16:$A$138,0),8)/INDEX('Inflation Rates'!$A$16:$H$138,MATCH('IRA Traditional'!$H92,'Inflation Rates'!$A$16:$A$138,0)-1,8)-1,F91)</f>
        <v>2.0000000000000018E-2</v>
      </c>
      <c r="G92" s="372">
        <f>IFERROR(INDEX('Inflation Rates'!$A$16:$H$138,MATCH('IRA Traditional'!$H92,'Inflation Rates'!$A$16:$A$138,0),6)/INDEX('Inflation Rates'!$A$16:$H$138,MATCH('IRA Traditional'!$H92,'Inflation Rates'!$A$16:$A$138,0)-1,6)-1,G91)</f>
        <v>2.0999999999999908E-2</v>
      </c>
      <c r="H92" s="362">
        <v>2103</v>
      </c>
      <c r="I92" s="362">
        <f t="shared" ref="I92:I107" ca="1" si="229">I91+1</f>
        <v>203</v>
      </c>
      <c r="J92" s="362">
        <v>84</v>
      </c>
      <c r="K92" s="371">
        <f t="shared" ca="1" si="228"/>
        <v>0</v>
      </c>
      <c r="L92" s="359">
        <f t="shared" ca="1" si="180"/>
        <v>0</v>
      </c>
      <c r="M92" s="359">
        <f t="shared" ca="1" si="181"/>
        <v>0</v>
      </c>
      <c r="N92" s="359">
        <f t="shared" ca="1" si="182"/>
        <v>0</v>
      </c>
      <c r="O92" s="359">
        <f t="shared" ca="1" si="183"/>
        <v>0</v>
      </c>
      <c r="P92" s="359">
        <f t="shared" ca="1" si="198"/>
        <v>0</v>
      </c>
      <c r="R92" s="362">
        <f t="shared" ca="1" si="199"/>
        <v>203</v>
      </c>
      <c r="S92" s="362">
        <v>84</v>
      </c>
      <c r="T92" s="371">
        <f t="shared" ca="1" si="200"/>
        <v>0</v>
      </c>
      <c r="U92" s="359">
        <f t="shared" ca="1" si="124"/>
        <v>0</v>
      </c>
      <c r="V92" s="359">
        <f t="shared" ca="1" si="125"/>
        <v>0</v>
      </c>
      <c r="W92" s="359">
        <f t="shared" ca="1" si="126"/>
        <v>0</v>
      </c>
      <c r="X92" s="359">
        <f t="shared" ca="1" si="127"/>
        <v>0</v>
      </c>
      <c r="Y92" s="359">
        <f t="shared" ca="1" si="184"/>
        <v>0</v>
      </c>
      <c r="AA92" s="362">
        <f t="shared" ca="1" si="201"/>
        <v>203</v>
      </c>
      <c r="AB92" s="362">
        <v>84</v>
      </c>
      <c r="AC92" s="371">
        <f t="shared" ca="1" si="202"/>
        <v>0</v>
      </c>
      <c r="AD92" s="359">
        <f t="shared" ca="1" si="128"/>
        <v>0</v>
      </c>
      <c r="AE92" s="359">
        <f t="shared" ca="1" si="129"/>
        <v>0</v>
      </c>
      <c r="AF92" s="359">
        <f t="shared" ca="1" si="130"/>
        <v>0</v>
      </c>
      <c r="AG92" s="359">
        <f t="shared" ca="1" si="131"/>
        <v>0</v>
      </c>
      <c r="AH92" s="359">
        <f t="shared" ca="1" si="185"/>
        <v>0</v>
      </c>
      <c r="AJ92" s="362">
        <f t="shared" ca="1" si="203"/>
        <v>203</v>
      </c>
      <c r="AK92" s="362">
        <v>84</v>
      </c>
      <c r="AL92" s="371">
        <f t="shared" ca="1" si="204"/>
        <v>0</v>
      </c>
      <c r="AM92" s="359">
        <f t="shared" ca="1" si="132"/>
        <v>0</v>
      </c>
      <c r="AN92" s="359">
        <f t="shared" ca="1" si="133"/>
        <v>0</v>
      </c>
      <c r="AO92" s="359">
        <f t="shared" ca="1" si="134"/>
        <v>0</v>
      </c>
      <c r="AP92" s="359">
        <f t="shared" ca="1" si="135"/>
        <v>0</v>
      </c>
      <c r="AQ92" s="359">
        <f t="shared" ca="1" si="186"/>
        <v>0</v>
      </c>
      <c r="AS92" s="362">
        <f t="shared" ca="1" si="205"/>
        <v>203</v>
      </c>
      <c r="AT92" s="362">
        <v>84</v>
      </c>
      <c r="AU92" s="371">
        <f t="shared" ca="1" si="206"/>
        <v>0</v>
      </c>
      <c r="AV92" s="359">
        <f t="shared" ca="1" si="136"/>
        <v>0</v>
      </c>
      <c r="AW92" s="359">
        <f t="shared" ca="1" si="137"/>
        <v>0</v>
      </c>
      <c r="AX92" s="359">
        <f t="shared" ca="1" si="138"/>
        <v>0</v>
      </c>
      <c r="AY92" s="359">
        <f t="shared" ca="1" si="139"/>
        <v>0</v>
      </c>
      <c r="AZ92" s="359">
        <f t="shared" ca="1" si="187"/>
        <v>0</v>
      </c>
      <c r="BB92" s="362">
        <f t="shared" ca="1" si="207"/>
        <v>203</v>
      </c>
      <c r="BC92" s="362">
        <v>84</v>
      </c>
      <c r="BD92" s="371">
        <f t="shared" ca="1" si="208"/>
        <v>0</v>
      </c>
      <c r="BE92" s="359">
        <f t="shared" ca="1" si="140"/>
        <v>0</v>
      </c>
      <c r="BF92" s="359">
        <f t="shared" ca="1" si="141"/>
        <v>0</v>
      </c>
      <c r="BG92" s="359">
        <f t="shared" ca="1" si="142"/>
        <v>0</v>
      </c>
      <c r="BH92" s="359">
        <f t="shared" ca="1" si="143"/>
        <v>0</v>
      </c>
      <c r="BI92" s="359">
        <f t="shared" ca="1" si="188"/>
        <v>0</v>
      </c>
      <c r="BK92" s="362">
        <f t="shared" ca="1" si="209"/>
        <v>203</v>
      </c>
      <c r="BL92" s="362">
        <v>84</v>
      </c>
      <c r="BM92" s="371">
        <f t="shared" ca="1" si="210"/>
        <v>0</v>
      </c>
      <c r="BN92" s="359">
        <f t="shared" ca="1" si="144"/>
        <v>0</v>
      </c>
      <c r="BO92" s="359">
        <f t="shared" ca="1" si="145"/>
        <v>0</v>
      </c>
      <c r="BP92" s="359">
        <f t="shared" ca="1" si="146"/>
        <v>0</v>
      </c>
      <c r="BQ92" s="359">
        <f t="shared" ca="1" si="147"/>
        <v>0</v>
      </c>
      <c r="BR92" s="359">
        <f t="shared" ca="1" si="189"/>
        <v>0</v>
      </c>
      <c r="BT92" s="362">
        <f t="shared" ca="1" si="211"/>
        <v>203</v>
      </c>
      <c r="BU92" s="362">
        <v>84</v>
      </c>
      <c r="BV92" s="371">
        <f t="shared" ca="1" si="212"/>
        <v>0</v>
      </c>
      <c r="BW92" s="359">
        <f t="shared" ca="1" si="148"/>
        <v>0</v>
      </c>
      <c r="BX92" s="359">
        <f t="shared" ca="1" si="149"/>
        <v>0</v>
      </c>
      <c r="BY92" s="359">
        <f t="shared" ca="1" si="150"/>
        <v>0</v>
      </c>
      <c r="BZ92" s="359">
        <f t="shared" ca="1" si="151"/>
        <v>0</v>
      </c>
      <c r="CA92" s="359">
        <f t="shared" ca="1" si="190"/>
        <v>0</v>
      </c>
      <c r="CC92" s="362">
        <f t="shared" ca="1" si="213"/>
        <v>203</v>
      </c>
      <c r="CD92" s="362">
        <v>84</v>
      </c>
      <c r="CE92" s="371">
        <f t="shared" ca="1" si="214"/>
        <v>0</v>
      </c>
      <c r="CF92" s="359">
        <f t="shared" ca="1" si="152"/>
        <v>0</v>
      </c>
      <c r="CG92" s="359">
        <f t="shared" ca="1" si="153"/>
        <v>0</v>
      </c>
      <c r="CH92" s="359">
        <f t="shared" ca="1" si="154"/>
        <v>0</v>
      </c>
      <c r="CI92" s="359">
        <f t="shared" ca="1" si="155"/>
        <v>0</v>
      </c>
      <c r="CJ92" s="359">
        <f t="shared" ca="1" si="191"/>
        <v>0</v>
      </c>
      <c r="CL92" s="362">
        <f t="shared" ca="1" si="215"/>
        <v>203</v>
      </c>
      <c r="CM92" s="362">
        <v>84</v>
      </c>
      <c r="CN92" s="371">
        <f t="shared" ca="1" si="216"/>
        <v>0</v>
      </c>
      <c r="CO92" s="359">
        <f t="shared" ca="1" si="156"/>
        <v>0</v>
      </c>
      <c r="CP92" s="359">
        <f t="shared" ca="1" si="157"/>
        <v>0</v>
      </c>
      <c r="CQ92" s="359">
        <f t="shared" ca="1" si="158"/>
        <v>0</v>
      </c>
      <c r="CR92" s="359">
        <f t="shared" ca="1" si="159"/>
        <v>0</v>
      </c>
      <c r="CS92" s="359">
        <f t="shared" ca="1" si="192"/>
        <v>0</v>
      </c>
      <c r="CU92" s="362">
        <f t="shared" ca="1" si="217"/>
        <v>203</v>
      </c>
      <c r="CV92" s="362">
        <v>84</v>
      </c>
      <c r="CW92" s="371">
        <f t="shared" ca="1" si="218"/>
        <v>0</v>
      </c>
      <c r="CX92" s="359">
        <f t="shared" ca="1" si="160"/>
        <v>0</v>
      </c>
      <c r="CY92" s="359">
        <f t="shared" ca="1" si="161"/>
        <v>0</v>
      </c>
      <c r="CZ92" s="359">
        <f t="shared" ca="1" si="162"/>
        <v>0</v>
      </c>
      <c r="DA92" s="359">
        <f t="shared" ca="1" si="163"/>
        <v>0</v>
      </c>
      <c r="DB92" s="359">
        <f t="shared" ca="1" si="193"/>
        <v>0</v>
      </c>
      <c r="DD92" s="362">
        <f t="shared" ca="1" si="219"/>
        <v>203</v>
      </c>
      <c r="DE92" s="362">
        <v>84</v>
      </c>
      <c r="DF92" s="371">
        <f t="shared" ca="1" si="220"/>
        <v>0</v>
      </c>
      <c r="DG92" s="359">
        <f t="shared" ca="1" si="164"/>
        <v>0</v>
      </c>
      <c r="DH92" s="359">
        <f t="shared" ca="1" si="165"/>
        <v>0</v>
      </c>
      <c r="DI92" s="359">
        <f t="shared" ca="1" si="166"/>
        <v>0</v>
      </c>
      <c r="DJ92" s="359">
        <f t="shared" ca="1" si="167"/>
        <v>0</v>
      </c>
      <c r="DK92" s="359">
        <f t="shared" ca="1" si="194"/>
        <v>0</v>
      </c>
      <c r="DM92" s="362">
        <f t="shared" ca="1" si="221"/>
        <v>203</v>
      </c>
      <c r="DN92" s="362">
        <v>84</v>
      </c>
      <c r="DO92" s="371">
        <f t="shared" ca="1" si="222"/>
        <v>0</v>
      </c>
      <c r="DP92" s="359">
        <f t="shared" ca="1" si="168"/>
        <v>0</v>
      </c>
      <c r="DQ92" s="359">
        <f t="shared" ca="1" si="169"/>
        <v>0</v>
      </c>
      <c r="DR92" s="359">
        <f t="shared" ca="1" si="170"/>
        <v>0</v>
      </c>
      <c r="DS92" s="359">
        <f t="shared" ca="1" si="171"/>
        <v>0</v>
      </c>
      <c r="DT92" s="359">
        <f t="shared" ca="1" si="195"/>
        <v>0</v>
      </c>
      <c r="DV92" s="362">
        <f t="shared" ca="1" si="223"/>
        <v>203</v>
      </c>
      <c r="DW92" s="362">
        <v>84</v>
      </c>
      <c r="DX92" s="371">
        <f t="shared" ca="1" si="224"/>
        <v>0</v>
      </c>
      <c r="DY92" s="359">
        <f t="shared" ca="1" si="172"/>
        <v>0</v>
      </c>
      <c r="DZ92" s="359">
        <f t="shared" ca="1" si="173"/>
        <v>0</v>
      </c>
      <c r="EA92" s="359">
        <f t="shared" ca="1" si="174"/>
        <v>0</v>
      </c>
      <c r="EB92" s="359">
        <f t="shared" ca="1" si="175"/>
        <v>0</v>
      </c>
      <c r="EC92" s="359">
        <f t="shared" ca="1" si="196"/>
        <v>0</v>
      </c>
      <c r="EE92" s="362">
        <f t="shared" ca="1" si="225"/>
        <v>203</v>
      </c>
      <c r="EF92" s="362">
        <v>84</v>
      </c>
      <c r="EG92" s="371">
        <f t="shared" ca="1" si="226"/>
        <v>0</v>
      </c>
      <c r="EH92" s="359">
        <f t="shared" ca="1" si="176"/>
        <v>0</v>
      </c>
      <c r="EI92" s="359">
        <f t="shared" ca="1" si="177"/>
        <v>0</v>
      </c>
      <c r="EJ92" s="359">
        <f t="shared" ca="1" si="178"/>
        <v>0</v>
      </c>
      <c r="EK92" s="359">
        <f t="shared" ca="1" si="179"/>
        <v>0</v>
      </c>
      <c r="EL92" s="359">
        <f t="shared" ca="1" si="197"/>
        <v>0</v>
      </c>
    </row>
    <row r="93" spans="6:142" x14ac:dyDescent="0.35">
      <c r="F93" s="372">
        <f>IFERROR(INDEX('Inflation Rates'!$A$16:$H$138,MATCH('IRA Traditional'!$H93,'Inflation Rates'!$A$16:$A$138,0),8)/INDEX('Inflation Rates'!$A$16:$H$138,MATCH('IRA Traditional'!$H93,'Inflation Rates'!$A$16:$A$138,0)-1,8)-1,F92)</f>
        <v>2.0000000000000018E-2</v>
      </c>
      <c r="G93" s="372">
        <f>IFERROR(INDEX('Inflation Rates'!$A$16:$H$138,MATCH('IRA Traditional'!$H93,'Inflation Rates'!$A$16:$A$138,0),6)/INDEX('Inflation Rates'!$A$16:$H$138,MATCH('IRA Traditional'!$H93,'Inflation Rates'!$A$16:$A$138,0)-1,6)-1,G92)</f>
        <v>2.0999999999999908E-2</v>
      </c>
      <c r="H93" s="362">
        <v>2104</v>
      </c>
      <c r="I93" s="362">
        <f t="shared" ca="1" si="229"/>
        <v>204</v>
      </c>
      <c r="J93" s="362">
        <v>85</v>
      </c>
      <c r="K93" s="371">
        <f t="shared" ca="1" si="228"/>
        <v>0</v>
      </c>
      <c r="L93" s="359">
        <f t="shared" ca="1" si="180"/>
        <v>0</v>
      </c>
      <c r="M93" s="359">
        <f t="shared" ca="1" si="181"/>
        <v>0</v>
      </c>
      <c r="N93" s="359">
        <f t="shared" ca="1" si="182"/>
        <v>0</v>
      </c>
      <c r="O93" s="359">
        <f t="shared" ca="1" si="183"/>
        <v>0</v>
      </c>
      <c r="P93" s="359">
        <f t="shared" ca="1" si="198"/>
        <v>0</v>
      </c>
      <c r="R93" s="362">
        <f t="shared" ca="1" si="199"/>
        <v>204</v>
      </c>
      <c r="S93" s="362">
        <v>85</v>
      </c>
      <c r="T93" s="371">
        <f t="shared" ca="1" si="200"/>
        <v>0</v>
      </c>
      <c r="U93" s="359">
        <f t="shared" ca="1" si="124"/>
        <v>0</v>
      </c>
      <c r="V93" s="359">
        <f t="shared" ca="1" si="125"/>
        <v>0</v>
      </c>
      <c r="W93" s="359">
        <f t="shared" ca="1" si="126"/>
        <v>0</v>
      </c>
      <c r="X93" s="359">
        <f t="shared" ca="1" si="127"/>
        <v>0</v>
      </c>
      <c r="Y93" s="359">
        <f t="shared" ca="1" si="184"/>
        <v>0</v>
      </c>
      <c r="AA93" s="362">
        <f t="shared" ca="1" si="201"/>
        <v>204</v>
      </c>
      <c r="AB93" s="362">
        <v>85</v>
      </c>
      <c r="AC93" s="371">
        <f t="shared" ca="1" si="202"/>
        <v>0</v>
      </c>
      <c r="AD93" s="359">
        <f t="shared" ca="1" si="128"/>
        <v>0</v>
      </c>
      <c r="AE93" s="359">
        <f t="shared" ca="1" si="129"/>
        <v>0</v>
      </c>
      <c r="AF93" s="359">
        <f t="shared" ca="1" si="130"/>
        <v>0</v>
      </c>
      <c r="AG93" s="359">
        <f t="shared" ca="1" si="131"/>
        <v>0</v>
      </c>
      <c r="AH93" s="359">
        <f t="shared" ca="1" si="185"/>
        <v>0</v>
      </c>
      <c r="AJ93" s="362">
        <f t="shared" ca="1" si="203"/>
        <v>204</v>
      </c>
      <c r="AK93" s="362">
        <v>85</v>
      </c>
      <c r="AL93" s="371">
        <f t="shared" ca="1" si="204"/>
        <v>0</v>
      </c>
      <c r="AM93" s="359">
        <f t="shared" ca="1" si="132"/>
        <v>0</v>
      </c>
      <c r="AN93" s="359">
        <f t="shared" ca="1" si="133"/>
        <v>0</v>
      </c>
      <c r="AO93" s="359">
        <f t="shared" ca="1" si="134"/>
        <v>0</v>
      </c>
      <c r="AP93" s="359">
        <f t="shared" ca="1" si="135"/>
        <v>0</v>
      </c>
      <c r="AQ93" s="359">
        <f t="shared" ca="1" si="186"/>
        <v>0</v>
      </c>
      <c r="AS93" s="362">
        <f t="shared" ca="1" si="205"/>
        <v>204</v>
      </c>
      <c r="AT93" s="362">
        <v>85</v>
      </c>
      <c r="AU93" s="371">
        <f t="shared" ca="1" si="206"/>
        <v>0</v>
      </c>
      <c r="AV93" s="359">
        <f t="shared" ca="1" si="136"/>
        <v>0</v>
      </c>
      <c r="AW93" s="359">
        <f t="shared" ca="1" si="137"/>
        <v>0</v>
      </c>
      <c r="AX93" s="359">
        <f t="shared" ca="1" si="138"/>
        <v>0</v>
      </c>
      <c r="AY93" s="359">
        <f t="shared" ca="1" si="139"/>
        <v>0</v>
      </c>
      <c r="AZ93" s="359">
        <f t="shared" ca="1" si="187"/>
        <v>0</v>
      </c>
      <c r="BB93" s="362">
        <f t="shared" ca="1" si="207"/>
        <v>204</v>
      </c>
      <c r="BC93" s="362">
        <v>85</v>
      </c>
      <c r="BD93" s="371">
        <f t="shared" ca="1" si="208"/>
        <v>0</v>
      </c>
      <c r="BE93" s="359">
        <f t="shared" ca="1" si="140"/>
        <v>0</v>
      </c>
      <c r="BF93" s="359">
        <f t="shared" ca="1" si="141"/>
        <v>0</v>
      </c>
      <c r="BG93" s="359">
        <f t="shared" ca="1" si="142"/>
        <v>0</v>
      </c>
      <c r="BH93" s="359">
        <f t="shared" ca="1" si="143"/>
        <v>0</v>
      </c>
      <c r="BI93" s="359">
        <f t="shared" ca="1" si="188"/>
        <v>0</v>
      </c>
      <c r="BK93" s="362">
        <f t="shared" ca="1" si="209"/>
        <v>204</v>
      </c>
      <c r="BL93" s="362">
        <v>85</v>
      </c>
      <c r="BM93" s="371">
        <f t="shared" ca="1" si="210"/>
        <v>0</v>
      </c>
      <c r="BN93" s="359">
        <f t="shared" ca="1" si="144"/>
        <v>0</v>
      </c>
      <c r="BO93" s="359">
        <f t="shared" ca="1" si="145"/>
        <v>0</v>
      </c>
      <c r="BP93" s="359">
        <f t="shared" ca="1" si="146"/>
        <v>0</v>
      </c>
      <c r="BQ93" s="359">
        <f t="shared" ca="1" si="147"/>
        <v>0</v>
      </c>
      <c r="BR93" s="359">
        <f t="shared" ca="1" si="189"/>
        <v>0</v>
      </c>
      <c r="BT93" s="362">
        <f t="shared" ca="1" si="211"/>
        <v>204</v>
      </c>
      <c r="BU93" s="362">
        <v>85</v>
      </c>
      <c r="BV93" s="371">
        <f t="shared" ca="1" si="212"/>
        <v>0</v>
      </c>
      <c r="BW93" s="359">
        <f t="shared" ca="1" si="148"/>
        <v>0</v>
      </c>
      <c r="BX93" s="359">
        <f t="shared" ca="1" si="149"/>
        <v>0</v>
      </c>
      <c r="BY93" s="359">
        <f t="shared" ca="1" si="150"/>
        <v>0</v>
      </c>
      <c r="BZ93" s="359">
        <f t="shared" ca="1" si="151"/>
        <v>0</v>
      </c>
      <c r="CA93" s="359">
        <f t="shared" ca="1" si="190"/>
        <v>0</v>
      </c>
      <c r="CC93" s="362">
        <f t="shared" ca="1" si="213"/>
        <v>204</v>
      </c>
      <c r="CD93" s="362">
        <v>85</v>
      </c>
      <c r="CE93" s="371">
        <f t="shared" ca="1" si="214"/>
        <v>0</v>
      </c>
      <c r="CF93" s="359">
        <f t="shared" ca="1" si="152"/>
        <v>0</v>
      </c>
      <c r="CG93" s="359">
        <f t="shared" ca="1" si="153"/>
        <v>0</v>
      </c>
      <c r="CH93" s="359">
        <f t="shared" ca="1" si="154"/>
        <v>0</v>
      </c>
      <c r="CI93" s="359">
        <f t="shared" ca="1" si="155"/>
        <v>0</v>
      </c>
      <c r="CJ93" s="359">
        <f t="shared" ca="1" si="191"/>
        <v>0</v>
      </c>
      <c r="CL93" s="362">
        <f t="shared" ca="1" si="215"/>
        <v>204</v>
      </c>
      <c r="CM93" s="362">
        <v>85</v>
      </c>
      <c r="CN93" s="371">
        <f t="shared" ca="1" si="216"/>
        <v>0</v>
      </c>
      <c r="CO93" s="359">
        <f t="shared" ca="1" si="156"/>
        <v>0</v>
      </c>
      <c r="CP93" s="359">
        <f t="shared" ca="1" si="157"/>
        <v>0</v>
      </c>
      <c r="CQ93" s="359">
        <f t="shared" ca="1" si="158"/>
        <v>0</v>
      </c>
      <c r="CR93" s="359">
        <f t="shared" ca="1" si="159"/>
        <v>0</v>
      </c>
      <c r="CS93" s="359">
        <f t="shared" ca="1" si="192"/>
        <v>0</v>
      </c>
      <c r="CU93" s="362">
        <f t="shared" ca="1" si="217"/>
        <v>204</v>
      </c>
      <c r="CV93" s="362">
        <v>85</v>
      </c>
      <c r="CW93" s="371">
        <f t="shared" ca="1" si="218"/>
        <v>0</v>
      </c>
      <c r="CX93" s="359">
        <f t="shared" ca="1" si="160"/>
        <v>0</v>
      </c>
      <c r="CY93" s="359">
        <f t="shared" ca="1" si="161"/>
        <v>0</v>
      </c>
      <c r="CZ93" s="359">
        <f t="shared" ca="1" si="162"/>
        <v>0</v>
      </c>
      <c r="DA93" s="359">
        <f t="shared" ca="1" si="163"/>
        <v>0</v>
      </c>
      <c r="DB93" s="359">
        <f t="shared" ca="1" si="193"/>
        <v>0</v>
      </c>
      <c r="DD93" s="362">
        <f t="shared" ca="1" si="219"/>
        <v>204</v>
      </c>
      <c r="DE93" s="362">
        <v>85</v>
      </c>
      <c r="DF93" s="371">
        <f t="shared" ca="1" si="220"/>
        <v>0</v>
      </c>
      <c r="DG93" s="359">
        <f t="shared" ca="1" si="164"/>
        <v>0</v>
      </c>
      <c r="DH93" s="359">
        <f t="shared" ca="1" si="165"/>
        <v>0</v>
      </c>
      <c r="DI93" s="359">
        <f t="shared" ca="1" si="166"/>
        <v>0</v>
      </c>
      <c r="DJ93" s="359">
        <f t="shared" ca="1" si="167"/>
        <v>0</v>
      </c>
      <c r="DK93" s="359">
        <f t="shared" ca="1" si="194"/>
        <v>0</v>
      </c>
      <c r="DM93" s="362">
        <f t="shared" ca="1" si="221"/>
        <v>204</v>
      </c>
      <c r="DN93" s="362">
        <v>85</v>
      </c>
      <c r="DO93" s="371">
        <f t="shared" ca="1" si="222"/>
        <v>0</v>
      </c>
      <c r="DP93" s="359">
        <f t="shared" ca="1" si="168"/>
        <v>0</v>
      </c>
      <c r="DQ93" s="359">
        <f t="shared" ca="1" si="169"/>
        <v>0</v>
      </c>
      <c r="DR93" s="359">
        <f t="shared" ca="1" si="170"/>
        <v>0</v>
      </c>
      <c r="DS93" s="359">
        <f t="shared" ca="1" si="171"/>
        <v>0</v>
      </c>
      <c r="DT93" s="359">
        <f t="shared" ca="1" si="195"/>
        <v>0</v>
      </c>
      <c r="DV93" s="362">
        <f t="shared" ca="1" si="223"/>
        <v>204</v>
      </c>
      <c r="DW93" s="362">
        <v>85</v>
      </c>
      <c r="DX93" s="371">
        <f t="shared" ca="1" si="224"/>
        <v>0</v>
      </c>
      <c r="DY93" s="359">
        <f t="shared" ca="1" si="172"/>
        <v>0</v>
      </c>
      <c r="DZ93" s="359">
        <f t="shared" ca="1" si="173"/>
        <v>0</v>
      </c>
      <c r="EA93" s="359">
        <f t="shared" ca="1" si="174"/>
        <v>0</v>
      </c>
      <c r="EB93" s="359">
        <f t="shared" ca="1" si="175"/>
        <v>0</v>
      </c>
      <c r="EC93" s="359">
        <f t="shared" ca="1" si="196"/>
        <v>0</v>
      </c>
      <c r="EE93" s="362">
        <f t="shared" ca="1" si="225"/>
        <v>204</v>
      </c>
      <c r="EF93" s="362">
        <v>85</v>
      </c>
      <c r="EG93" s="371">
        <f t="shared" ca="1" si="226"/>
        <v>0</v>
      </c>
      <c r="EH93" s="359">
        <f t="shared" ca="1" si="176"/>
        <v>0</v>
      </c>
      <c r="EI93" s="359">
        <f t="shared" ca="1" si="177"/>
        <v>0</v>
      </c>
      <c r="EJ93" s="359">
        <f t="shared" ca="1" si="178"/>
        <v>0</v>
      </c>
      <c r="EK93" s="359">
        <f t="shared" ca="1" si="179"/>
        <v>0</v>
      </c>
      <c r="EL93" s="359">
        <f t="shared" ca="1" si="197"/>
        <v>0</v>
      </c>
    </row>
    <row r="94" spans="6:142" x14ac:dyDescent="0.35">
      <c r="F94" s="372">
        <f>IFERROR(INDEX('Inflation Rates'!$A$16:$H$138,MATCH('IRA Traditional'!$H94,'Inflation Rates'!$A$16:$A$138,0),8)/INDEX('Inflation Rates'!$A$16:$H$138,MATCH('IRA Traditional'!$H94,'Inflation Rates'!$A$16:$A$138,0)-1,8)-1,F93)</f>
        <v>2.0000000000000018E-2</v>
      </c>
      <c r="G94" s="372">
        <f>IFERROR(INDEX('Inflation Rates'!$A$16:$H$138,MATCH('IRA Traditional'!$H94,'Inflation Rates'!$A$16:$A$138,0),6)/INDEX('Inflation Rates'!$A$16:$H$138,MATCH('IRA Traditional'!$H94,'Inflation Rates'!$A$16:$A$138,0)-1,6)-1,G93)</f>
        <v>2.0999999999999908E-2</v>
      </c>
      <c r="H94" s="362">
        <v>2105</v>
      </c>
      <c r="I94" s="362">
        <f t="shared" ca="1" si="229"/>
        <v>205</v>
      </c>
      <c r="J94" s="362">
        <v>86</v>
      </c>
      <c r="K94" s="371">
        <f t="shared" ca="1" si="228"/>
        <v>0</v>
      </c>
      <c r="L94" s="359">
        <f t="shared" ca="1" si="180"/>
        <v>0</v>
      </c>
      <c r="M94" s="359">
        <f t="shared" ca="1" si="181"/>
        <v>0</v>
      </c>
      <c r="N94" s="359">
        <f t="shared" ca="1" si="182"/>
        <v>0</v>
      </c>
      <c r="O94" s="359">
        <f t="shared" ca="1" si="183"/>
        <v>0</v>
      </c>
      <c r="P94" s="359">
        <f t="shared" ca="1" si="198"/>
        <v>0</v>
      </c>
      <c r="R94" s="362">
        <f t="shared" ca="1" si="199"/>
        <v>205</v>
      </c>
      <c r="S94" s="362">
        <v>86</v>
      </c>
      <c r="T94" s="371">
        <f t="shared" ca="1" si="200"/>
        <v>0</v>
      </c>
      <c r="U94" s="359">
        <f t="shared" ca="1" si="124"/>
        <v>0</v>
      </c>
      <c r="V94" s="359">
        <f t="shared" ca="1" si="125"/>
        <v>0</v>
      </c>
      <c r="W94" s="359">
        <f t="shared" ca="1" si="126"/>
        <v>0</v>
      </c>
      <c r="X94" s="359">
        <f t="shared" ca="1" si="127"/>
        <v>0</v>
      </c>
      <c r="Y94" s="359">
        <f t="shared" ca="1" si="184"/>
        <v>0</v>
      </c>
      <c r="AA94" s="362">
        <f t="shared" ca="1" si="201"/>
        <v>205</v>
      </c>
      <c r="AB94" s="362">
        <v>86</v>
      </c>
      <c r="AC94" s="371">
        <f t="shared" ca="1" si="202"/>
        <v>0</v>
      </c>
      <c r="AD94" s="359">
        <f t="shared" ca="1" si="128"/>
        <v>0</v>
      </c>
      <c r="AE94" s="359">
        <f t="shared" ca="1" si="129"/>
        <v>0</v>
      </c>
      <c r="AF94" s="359">
        <f t="shared" ca="1" si="130"/>
        <v>0</v>
      </c>
      <c r="AG94" s="359">
        <f t="shared" ca="1" si="131"/>
        <v>0</v>
      </c>
      <c r="AH94" s="359">
        <f t="shared" ca="1" si="185"/>
        <v>0</v>
      </c>
      <c r="AJ94" s="362">
        <f t="shared" ca="1" si="203"/>
        <v>205</v>
      </c>
      <c r="AK94" s="362">
        <v>86</v>
      </c>
      <c r="AL94" s="371">
        <f t="shared" ca="1" si="204"/>
        <v>0</v>
      </c>
      <c r="AM94" s="359">
        <f t="shared" ca="1" si="132"/>
        <v>0</v>
      </c>
      <c r="AN94" s="359">
        <f t="shared" ca="1" si="133"/>
        <v>0</v>
      </c>
      <c r="AO94" s="359">
        <f t="shared" ca="1" si="134"/>
        <v>0</v>
      </c>
      <c r="AP94" s="359">
        <f t="shared" ca="1" si="135"/>
        <v>0</v>
      </c>
      <c r="AQ94" s="359">
        <f t="shared" ca="1" si="186"/>
        <v>0</v>
      </c>
      <c r="AS94" s="362">
        <f t="shared" ca="1" si="205"/>
        <v>205</v>
      </c>
      <c r="AT94" s="362">
        <v>86</v>
      </c>
      <c r="AU94" s="371">
        <f t="shared" ca="1" si="206"/>
        <v>0</v>
      </c>
      <c r="AV94" s="359">
        <f t="shared" ca="1" si="136"/>
        <v>0</v>
      </c>
      <c r="AW94" s="359">
        <f t="shared" ca="1" si="137"/>
        <v>0</v>
      </c>
      <c r="AX94" s="359">
        <f t="shared" ca="1" si="138"/>
        <v>0</v>
      </c>
      <c r="AY94" s="359">
        <f t="shared" ca="1" si="139"/>
        <v>0</v>
      </c>
      <c r="AZ94" s="359">
        <f t="shared" ca="1" si="187"/>
        <v>0</v>
      </c>
      <c r="BB94" s="362">
        <f t="shared" ca="1" si="207"/>
        <v>205</v>
      </c>
      <c r="BC94" s="362">
        <v>86</v>
      </c>
      <c r="BD94" s="371">
        <f t="shared" ca="1" si="208"/>
        <v>0</v>
      </c>
      <c r="BE94" s="359">
        <f t="shared" ca="1" si="140"/>
        <v>0</v>
      </c>
      <c r="BF94" s="359">
        <f t="shared" ca="1" si="141"/>
        <v>0</v>
      </c>
      <c r="BG94" s="359">
        <f t="shared" ca="1" si="142"/>
        <v>0</v>
      </c>
      <c r="BH94" s="359">
        <f t="shared" ca="1" si="143"/>
        <v>0</v>
      </c>
      <c r="BI94" s="359">
        <f t="shared" ca="1" si="188"/>
        <v>0</v>
      </c>
      <c r="BK94" s="362">
        <f t="shared" ca="1" si="209"/>
        <v>205</v>
      </c>
      <c r="BL94" s="362">
        <v>86</v>
      </c>
      <c r="BM94" s="371">
        <f t="shared" ca="1" si="210"/>
        <v>0</v>
      </c>
      <c r="BN94" s="359">
        <f t="shared" ca="1" si="144"/>
        <v>0</v>
      </c>
      <c r="BO94" s="359">
        <f t="shared" ca="1" si="145"/>
        <v>0</v>
      </c>
      <c r="BP94" s="359">
        <f t="shared" ca="1" si="146"/>
        <v>0</v>
      </c>
      <c r="BQ94" s="359">
        <f t="shared" ca="1" si="147"/>
        <v>0</v>
      </c>
      <c r="BR94" s="359">
        <f t="shared" ca="1" si="189"/>
        <v>0</v>
      </c>
      <c r="BT94" s="362">
        <f t="shared" ca="1" si="211"/>
        <v>205</v>
      </c>
      <c r="BU94" s="362">
        <v>86</v>
      </c>
      <c r="BV94" s="371">
        <f t="shared" ca="1" si="212"/>
        <v>0</v>
      </c>
      <c r="BW94" s="359">
        <f t="shared" ca="1" si="148"/>
        <v>0</v>
      </c>
      <c r="BX94" s="359">
        <f t="shared" ca="1" si="149"/>
        <v>0</v>
      </c>
      <c r="BY94" s="359">
        <f t="shared" ca="1" si="150"/>
        <v>0</v>
      </c>
      <c r="BZ94" s="359">
        <f t="shared" ca="1" si="151"/>
        <v>0</v>
      </c>
      <c r="CA94" s="359">
        <f t="shared" ca="1" si="190"/>
        <v>0</v>
      </c>
      <c r="CC94" s="362">
        <f t="shared" ca="1" si="213"/>
        <v>205</v>
      </c>
      <c r="CD94" s="362">
        <v>86</v>
      </c>
      <c r="CE94" s="371">
        <f t="shared" ca="1" si="214"/>
        <v>0</v>
      </c>
      <c r="CF94" s="359">
        <f t="shared" ca="1" si="152"/>
        <v>0</v>
      </c>
      <c r="CG94" s="359">
        <f t="shared" ca="1" si="153"/>
        <v>0</v>
      </c>
      <c r="CH94" s="359">
        <f t="shared" ca="1" si="154"/>
        <v>0</v>
      </c>
      <c r="CI94" s="359">
        <f t="shared" ca="1" si="155"/>
        <v>0</v>
      </c>
      <c r="CJ94" s="359">
        <f t="shared" ca="1" si="191"/>
        <v>0</v>
      </c>
      <c r="CL94" s="362">
        <f t="shared" ca="1" si="215"/>
        <v>205</v>
      </c>
      <c r="CM94" s="362">
        <v>86</v>
      </c>
      <c r="CN94" s="371">
        <f t="shared" ca="1" si="216"/>
        <v>0</v>
      </c>
      <c r="CO94" s="359">
        <f t="shared" ca="1" si="156"/>
        <v>0</v>
      </c>
      <c r="CP94" s="359">
        <f t="shared" ca="1" si="157"/>
        <v>0</v>
      </c>
      <c r="CQ94" s="359">
        <f t="shared" ca="1" si="158"/>
        <v>0</v>
      </c>
      <c r="CR94" s="359">
        <f t="shared" ca="1" si="159"/>
        <v>0</v>
      </c>
      <c r="CS94" s="359">
        <f t="shared" ca="1" si="192"/>
        <v>0</v>
      </c>
      <c r="CU94" s="362">
        <f t="shared" ca="1" si="217"/>
        <v>205</v>
      </c>
      <c r="CV94" s="362">
        <v>86</v>
      </c>
      <c r="CW94" s="371">
        <f t="shared" ca="1" si="218"/>
        <v>0</v>
      </c>
      <c r="CX94" s="359">
        <f t="shared" ca="1" si="160"/>
        <v>0</v>
      </c>
      <c r="CY94" s="359">
        <f t="shared" ca="1" si="161"/>
        <v>0</v>
      </c>
      <c r="CZ94" s="359">
        <f t="shared" ca="1" si="162"/>
        <v>0</v>
      </c>
      <c r="DA94" s="359">
        <f t="shared" ca="1" si="163"/>
        <v>0</v>
      </c>
      <c r="DB94" s="359">
        <f t="shared" ca="1" si="193"/>
        <v>0</v>
      </c>
      <c r="DD94" s="362">
        <f t="shared" ca="1" si="219"/>
        <v>205</v>
      </c>
      <c r="DE94" s="362">
        <v>86</v>
      </c>
      <c r="DF94" s="371">
        <f t="shared" ca="1" si="220"/>
        <v>0</v>
      </c>
      <c r="DG94" s="359">
        <f t="shared" ca="1" si="164"/>
        <v>0</v>
      </c>
      <c r="DH94" s="359">
        <f t="shared" ca="1" si="165"/>
        <v>0</v>
      </c>
      <c r="DI94" s="359">
        <f t="shared" ca="1" si="166"/>
        <v>0</v>
      </c>
      <c r="DJ94" s="359">
        <f t="shared" ca="1" si="167"/>
        <v>0</v>
      </c>
      <c r="DK94" s="359">
        <f t="shared" ca="1" si="194"/>
        <v>0</v>
      </c>
      <c r="DM94" s="362">
        <f t="shared" ca="1" si="221"/>
        <v>205</v>
      </c>
      <c r="DN94" s="362">
        <v>86</v>
      </c>
      <c r="DO94" s="371">
        <f t="shared" ca="1" si="222"/>
        <v>0</v>
      </c>
      <c r="DP94" s="359">
        <f t="shared" ca="1" si="168"/>
        <v>0</v>
      </c>
      <c r="DQ94" s="359">
        <f t="shared" ca="1" si="169"/>
        <v>0</v>
      </c>
      <c r="DR94" s="359">
        <f t="shared" ca="1" si="170"/>
        <v>0</v>
      </c>
      <c r="DS94" s="359">
        <f t="shared" ca="1" si="171"/>
        <v>0</v>
      </c>
      <c r="DT94" s="359">
        <f t="shared" ca="1" si="195"/>
        <v>0</v>
      </c>
      <c r="DV94" s="362">
        <f t="shared" ca="1" si="223"/>
        <v>205</v>
      </c>
      <c r="DW94" s="362">
        <v>86</v>
      </c>
      <c r="DX94" s="371">
        <f t="shared" ca="1" si="224"/>
        <v>0</v>
      </c>
      <c r="DY94" s="359">
        <f t="shared" ca="1" si="172"/>
        <v>0</v>
      </c>
      <c r="DZ94" s="359">
        <f t="shared" ca="1" si="173"/>
        <v>0</v>
      </c>
      <c r="EA94" s="359">
        <f t="shared" ca="1" si="174"/>
        <v>0</v>
      </c>
      <c r="EB94" s="359">
        <f t="shared" ca="1" si="175"/>
        <v>0</v>
      </c>
      <c r="EC94" s="359">
        <f t="shared" ca="1" si="196"/>
        <v>0</v>
      </c>
      <c r="EE94" s="362">
        <f t="shared" ca="1" si="225"/>
        <v>205</v>
      </c>
      <c r="EF94" s="362">
        <v>86</v>
      </c>
      <c r="EG94" s="371">
        <f t="shared" ca="1" si="226"/>
        <v>0</v>
      </c>
      <c r="EH94" s="359">
        <f t="shared" ca="1" si="176"/>
        <v>0</v>
      </c>
      <c r="EI94" s="359">
        <f t="shared" ca="1" si="177"/>
        <v>0</v>
      </c>
      <c r="EJ94" s="359">
        <f t="shared" ca="1" si="178"/>
        <v>0</v>
      </c>
      <c r="EK94" s="359">
        <f t="shared" ca="1" si="179"/>
        <v>0</v>
      </c>
      <c r="EL94" s="359">
        <f t="shared" ca="1" si="197"/>
        <v>0</v>
      </c>
    </row>
    <row r="95" spans="6:142" x14ac:dyDescent="0.35">
      <c r="F95" s="372">
        <f>IFERROR(INDEX('Inflation Rates'!$A$16:$H$138,MATCH('IRA Traditional'!$H95,'Inflation Rates'!$A$16:$A$138,0),8)/INDEX('Inflation Rates'!$A$16:$H$138,MATCH('IRA Traditional'!$H95,'Inflation Rates'!$A$16:$A$138,0)-1,8)-1,F94)</f>
        <v>2.0000000000000018E-2</v>
      </c>
      <c r="G95" s="372">
        <f>IFERROR(INDEX('Inflation Rates'!$A$16:$H$138,MATCH('IRA Traditional'!$H95,'Inflation Rates'!$A$16:$A$138,0),6)/INDEX('Inflation Rates'!$A$16:$H$138,MATCH('IRA Traditional'!$H95,'Inflation Rates'!$A$16:$A$138,0)-1,6)-1,G94)</f>
        <v>2.0999999999999908E-2</v>
      </c>
      <c r="H95" s="362">
        <v>2106</v>
      </c>
      <c r="I95" s="362">
        <f t="shared" ca="1" si="229"/>
        <v>206</v>
      </c>
      <c r="J95" s="362">
        <v>87</v>
      </c>
      <c r="K95" s="371">
        <f t="shared" ca="1" si="228"/>
        <v>0</v>
      </c>
      <c r="L95" s="359">
        <f t="shared" ca="1" si="180"/>
        <v>0</v>
      </c>
      <c r="M95" s="359">
        <f t="shared" ca="1" si="181"/>
        <v>0</v>
      </c>
      <c r="N95" s="359">
        <f t="shared" ca="1" si="182"/>
        <v>0</v>
      </c>
      <c r="O95" s="359">
        <f t="shared" ca="1" si="183"/>
        <v>0</v>
      </c>
      <c r="P95" s="359">
        <f t="shared" ca="1" si="198"/>
        <v>0</v>
      </c>
      <c r="R95" s="362">
        <f t="shared" ca="1" si="199"/>
        <v>206</v>
      </c>
      <c r="S95" s="362">
        <v>87</v>
      </c>
      <c r="T95" s="371">
        <f t="shared" ca="1" si="200"/>
        <v>0</v>
      </c>
      <c r="U95" s="359">
        <f t="shared" ca="1" si="124"/>
        <v>0</v>
      </c>
      <c r="V95" s="359">
        <f t="shared" ca="1" si="125"/>
        <v>0</v>
      </c>
      <c r="W95" s="359">
        <f t="shared" ca="1" si="126"/>
        <v>0</v>
      </c>
      <c r="X95" s="359">
        <f t="shared" ca="1" si="127"/>
        <v>0</v>
      </c>
      <c r="Y95" s="359">
        <f t="shared" ca="1" si="184"/>
        <v>0</v>
      </c>
      <c r="AA95" s="362">
        <f t="shared" ca="1" si="201"/>
        <v>206</v>
      </c>
      <c r="AB95" s="362">
        <v>87</v>
      </c>
      <c r="AC95" s="371">
        <f t="shared" ca="1" si="202"/>
        <v>0</v>
      </c>
      <c r="AD95" s="359">
        <f t="shared" ca="1" si="128"/>
        <v>0</v>
      </c>
      <c r="AE95" s="359">
        <f t="shared" ca="1" si="129"/>
        <v>0</v>
      </c>
      <c r="AF95" s="359">
        <f t="shared" ca="1" si="130"/>
        <v>0</v>
      </c>
      <c r="AG95" s="359">
        <f t="shared" ca="1" si="131"/>
        <v>0</v>
      </c>
      <c r="AH95" s="359">
        <f t="shared" ca="1" si="185"/>
        <v>0</v>
      </c>
      <c r="AJ95" s="362">
        <f t="shared" ca="1" si="203"/>
        <v>206</v>
      </c>
      <c r="AK95" s="362">
        <v>87</v>
      </c>
      <c r="AL95" s="371">
        <f t="shared" ca="1" si="204"/>
        <v>0</v>
      </c>
      <c r="AM95" s="359">
        <f t="shared" ca="1" si="132"/>
        <v>0</v>
      </c>
      <c r="AN95" s="359">
        <f t="shared" ca="1" si="133"/>
        <v>0</v>
      </c>
      <c r="AO95" s="359">
        <f t="shared" ca="1" si="134"/>
        <v>0</v>
      </c>
      <c r="AP95" s="359">
        <f t="shared" ca="1" si="135"/>
        <v>0</v>
      </c>
      <c r="AQ95" s="359">
        <f t="shared" ca="1" si="186"/>
        <v>0</v>
      </c>
      <c r="AS95" s="362">
        <f t="shared" ca="1" si="205"/>
        <v>206</v>
      </c>
      <c r="AT95" s="362">
        <v>87</v>
      </c>
      <c r="AU95" s="371">
        <f t="shared" ca="1" si="206"/>
        <v>0</v>
      </c>
      <c r="AV95" s="359">
        <f t="shared" ca="1" si="136"/>
        <v>0</v>
      </c>
      <c r="AW95" s="359">
        <f t="shared" ca="1" si="137"/>
        <v>0</v>
      </c>
      <c r="AX95" s="359">
        <f t="shared" ca="1" si="138"/>
        <v>0</v>
      </c>
      <c r="AY95" s="359">
        <f t="shared" ca="1" si="139"/>
        <v>0</v>
      </c>
      <c r="AZ95" s="359">
        <f t="shared" ca="1" si="187"/>
        <v>0</v>
      </c>
      <c r="BB95" s="362">
        <f t="shared" ca="1" si="207"/>
        <v>206</v>
      </c>
      <c r="BC95" s="362">
        <v>87</v>
      </c>
      <c r="BD95" s="371">
        <f t="shared" ca="1" si="208"/>
        <v>0</v>
      </c>
      <c r="BE95" s="359">
        <f t="shared" ca="1" si="140"/>
        <v>0</v>
      </c>
      <c r="BF95" s="359">
        <f t="shared" ca="1" si="141"/>
        <v>0</v>
      </c>
      <c r="BG95" s="359">
        <f t="shared" ca="1" si="142"/>
        <v>0</v>
      </c>
      <c r="BH95" s="359">
        <f t="shared" ca="1" si="143"/>
        <v>0</v>
      </c>
      <c r="BI95" s="359">
        <f t="shared" ca="1" si="188"/>
        <v>0</v>
      </c>
      <c r="BK95" s="362">
        <f t="shared" ca="1" si="209"/>
        <v>206</v>
      </c>
      <c r="BL95" s="362">
        <v>87</v>
      </c>
      <c r="BM95" s="371">
        <f t="shared" ca="1" si="210"/>
        <v>0</v>
      </c>
      <c r="BN95" s="359">
        <f t="shared" ca="1" si="144"/>
        <v>0</v>
      </c>
      <c r="BO95" s="359">
        <f t="shared" ca="1" si="145"/>
        <v>0</v>
      </c>
      <c r="BP95" s="359">
        <f t="shared" ca="1" si="146"/>
        <v>0</v>
      </c>
      <c r="BQ95" s="359">
        <f t="shared" ca="1" si="147"/>
        <v>0</v>
      </c>
      <c r="BR95" s="359">
        <f t="shared" ca="1" si="189"/>
        <v>0</v>
      </c>
      <c r="BT95" s="362">
        <f t="shared" ca="1" si="211"/>
        <v>206</v>
      </c>
      <c r="BU95" s="362">
        <v>87</v>
      </c>
      <c r="BV95" s="371">
        <f t="shared" ca="1" si="212"/>
        <v>0</v>
      </c>
      <c r="BW95" s="359">
        <f t="shared" ca="1" si="148"/>
        <v>0</v>
      </c>
      <c r="BX95" s="359">
        <f t="shared" ca="1" si="149"/>
        <v>0</v>
      </c>
      <c r="BY95" s="359">
        <f t="shared" ca="1" si="150"/>
        <v>0</v>
      </c>
      <c r="BZ95" s="359">
        <f t="shared" ca="1" si="151"/>
        <v>0</v>
      </c>
      <c r="CA95" s="359">
        <f t="shared" ca="1" si="190"/>
        <v>0</v>
      </c>
      <c r="CC95" s="362">
        <f t="shared" ca="1" si="213"/>
        <v>206</v>
      </c>
      <c r="CD95" s="362">
        <v>87</v>
      </c>
      <c r="CE95" s="371">
        <f t="shared" ca="1" si="214"/>
        <v>0</v>
      </c>
      <c r="CF95" s="359">
        <f t="shared" ca="1" si="152"/>
        <v>0</v>
      </c>
      <c r="CG95" s="359">
        <f t="shared" ca="1" si="153"/>
        <v>0</v>
      </c>
      <c r="CH95" s="359">
        <f t="shared" ca="1" si="154"/>
        <v>0</v>
      </c>
      <c r="CI95" s="359">
        <f t="shared" ca="1" si="155"/>
        <v>0</v>
      </c>
      <c r="CJ95" s="359">
        <f t="shared" ca="1" si="191"/>
        <v>0</v>
      </c>
      <c r="CL95" s="362">
        <f t="shared" ca="1" si="215"/>
        <v>206</v>
      </c>
      <c r="CM95" s="362">
        <v>87</v>
      </c>
      <c r="CN95" s="371">
        <f t="shared" ca="1" si="216"/>
        <v>0</v>
      </c>
      <c r="CO95" s="359">
        <f t="shared" ca="1" si="156"/>
        <v>0</v>
      </c>
      <c r="CP95" s="359">
        <f t="shared" ca="1" si="157"/>
        <v>0</v>
      </c>
      <c r="CQ95" s="359">
        <f t="shared" ca="1" si="158"/>
        <v>0</v>
      </c>
      <c r="CR95" s="359">
        <f t="shared" ca="1" si="159"/>
        <v>0</v>
      </c>
      <c r="CS95" s="359">
        <f t="shared" ca="1" si="192"/>
        <v>0</v>
      </c>
      <c r="CU95" s="362">
        <f t="shared" ca="1" si="217"/>
        <v>206</v>
      </c>
      <c r="CV95" s="362">
        <v>87</v>
      </c>
      <c r="CW95" s="371">
        <f t="shared" ca="1" si="218"/>
        <v>0</v>
      </c>
      <c r="CX95" s="359">
        <f t="shared" ca="1" si="160"/>
        <v>0</v>
      </c>
      <c r="CY95" s="359">
        <f t="shared" ca="1" si="161"/>
        <v>0</v>
      </c>
      <c r="CZ95" s="359">
        <f t="shared" ca="1" si="162"/>
        <v>0</v>
      </c>
      <c r="DA95" s="359">
        <f t="shared" ca="1" si="163"/>
        <v>0</v>
      </c>
      <c r="DB95" s="359">
        <f t="shared" ca="1" si="193"/>
        <v>0</v>
      </c>
      <c r="DD95" s="362">
        <f t="shared" ca="1" si="219"/>
        <v>206</v>
      </c>
      <c r="DE95" s="362">
        <v>87</v>
      </c>
      <c r="DF95" s="371">
        <f t="shared" ca="1" si="220"/>
        <v>0</v>
      </c>
      <c r="DG95" s="359">
        <f t="shared" ca="1" si="164"/>
        <v>0</v>
      </c>
      <c r="DH95" s="359">
        <f t="shared" ca="1" si="165"/>
        <v>0</v>
      </c>
      <c r="DI95" s="359">
        <f t="shared" ca="1" si="166"/>
        <v>0</v>
      </c>
      <c r="DJ95" s="359">
        <f t="shared" ca="1" si="167"/>
        <v>0</v>
      </c>
      <c r="DK95" s="359">
        <f t="shared" ca="1" si="194"/>
        <v>0</v>
      </c>
      <c r="DM95" s="362">
        <f t="shared" ca="1" si="221"/>
        <v>206</v>
      </c>
      <c r="DN95" s="362">
        <v>87</v>
      </c>
      <c r="DO95" s="371">
        <f t="shared" ca="1" si="222"/>
        <v>0</v>
      </c>
      <c r="DP95" s="359">
        <f t="shared" ca="1" si="168"/>
        <v>0</v>
      </c>
      <c r="DQ95" s="359">
        <f t="shared" ca="1" si="169"/>
        <v>0</v>
      </c>
      <c r="DR95" s="359">
        <f t="shared" ca="1" si="170"/>
        <v>0</v>
      </c>
      <c r="DS95" s="359">
        <f t="shared" ca="1" si="171"/>
        <v>0</v>
      </c>
      <c r="DT95" s="359">
        <f t="shared" ca="1" si="195"/>
        <v>0</v>
      </c>
      <c r="DV95" s="362">
        <f t="shared" ca="1" si="223"/>
        <v>206</v>
      </c>
      <c r="DW95" s="362">
        <v>87</v>
      </c>
      <c r="DX95" s="371">
        <f t="shared" ca="1" si="224"/>
        <v>0</v>
      </c>
      <c r="DY95" s="359">
        <f t="shared" ca="1" si="172"/>
        <v>0</v>
      </c>
      <c r="DZ95" s="359">
        <f t="shared" ca="1" si="173"/>
        <v>0</v>
      </c>
      <c r="EA95" s="359">
        <f t="shared" ca="1" si="174"/>
        <v>0</v>
      </c>
      <c r="EB95" s="359">
        <f t="shared" ca="1" si="175"/>
        <v>0</v>
      </c>
      <c r="EC95" s="359">
        <f t="shared" ca="1" si="196"/>
        <v>0</v>
      </c>
      <c r="EE95" s="362">
        <f t="shared" ca="1" si="225"/>
        <v>206</v>
      </c>
      <c r="EF95" s="362">
        <v>87</v>
      </c>
      <c r="EG95" s="371">
        <f t="shared" ca="1" si="226"/>
        <v>0</v>
      </c>
      <c r="EH95" s="359">
        <f t="shared" ca="1" si="176"/>
        <v>0</v>
      </c>
      <c r="EI95" s="359">
        <f t="shared" ca="1" si="177"/>
        <v>0</v>
      </c>
      <c r="EJ95" s="359">
        <f t="shared" ca="1" si="178"/>
        <v>0</v>
      </c>
      <c r="EK95" s="359">
        <f t="shared" ca="1" si="179"/>
        <v>0</v>
      </c>
      <c r="EL95" s="359">
        <f t="shared" ca="1" si="197"/>
        <v>0</v>
      </c>
    </row>
    <row r="96" spans="6:142" x14ac:dyDescent="0.35">
      <c r="F96" s="372">
        <f>IFERROR(INDEX('Inflation Rates'!$A$16:$H$138,MATCH('IRA Traditional'!$H96,'Inflation Rates'!$A$16:$A$138,0),8)/INDEX('Inflation Rates'!$A$16:$H$138,MATCH('IRA Traditional'!$H96,'Inflation Rates'!$A$16:$A$138,0)-1,8)-1,F95)</f>
        <v>2.0000000000000018E-2</v>
      </c>
      <c r="G96" s="372">
        <f>IFERROR(INDEX('Inflation Rates'!$A$16:$H$138,MATCH('IRA Traditional'!$H96,'Inflation Rates'!$A$16:$A$138,0),6)/INDEX('Inflation Rates'!$A$16:$H$138,MATCH('IRA Traditional'!$H96,'Inflation Rates'!$A$16:$A$138,0)-1,6)-1,G95)</f>
        <v>2.0999999999999908E-2</v>
      </c>
      <c r="H96" s="362">
        <v>2107</v>
      </c>
      <c r="I96" s="362">
        <f t="shared" ca="1" si="229"/>
        <v>207</v>
      </c>
      <c r="J96" s="362">
        <v>88</v>
      </c>
      <c r="K96" s="371">
        <f t="shared" ca="1" si="228"/>
        <v>0</v>
      </c>
      <c r="L96" s="359">
        <f t="shared" ca="1" si="180"/>
        <v>0</v>
      </c>
      <c r="M96" s="359">
        <f t="shared" ca="1" si="181"/>
        <v>0</v>
      </c>
      <c r="N96" s="359">
        <f t="shared" ca="1" si="182"/>
        <v>0</v>
      </c>
      <c r="O96" s="359">
        <f t="shared" ca="1" si="183"/>
        <v>0</v>
      </c>
      <c r="P96" s="359">
        <f t="shared" ca="1" si="198"/>
        <v>0</v>
      </c>
      <c r="R96" s="362">
        <f t="shared" ca="1" si="199"/>
        <v>207</v>
      </c>
      <c r="S96" s="362">
        <v>88</v>
      </c>
      <c r="T96" s="371">
        <f t="shared" ca="1" si="200"/>
        <v>0</v>
      </c>
      <c r="U96" s="359">
        <f t="shared" ca="1" si="124"/>
        <v>0</v>
      </c>
      <c r="V96" s="359">
        <f t="shared" ca="1" si="125"/>
        <v>0</v>
      </c>
      <c r="W96" s="359">
        <f t="shared" ca="1" si="126"/>
        <v>0</v>
      </c>
      <c r="X96" s="359">
        <f t="shared" ca="1" si="127"/>
        <v>0</v>
      </c>
      <c r="Y96" s="359">
        <f t="shared" ca="1" si="184"/>
        <v>0</v>
      </c>
      <c r="AA96" s="362">
        <f t="shared" ca="1" si="201"/>
        <v>207</v>
      </c>
      <c r="AB96" s="362">
        <v>88</v>
      </c>
      <c r="AC96" s="371">
        <f t="shared" ca="1" si="202"/>
        <v>0</v>
      </c>
      <c r="AD96" s="359">
        <f t="shared" ca="1" si="128"/>
        <v>0</v>
      </c>
      <c r="AE96" s="359">
        <f t="shared" ca="1" si="129"/>
        <v>0</v>
      </c>
      <c r="AF96" s="359">
        <f t="shared" ca="1" si="130"/>
        <v>0</v>
      </c>
      <c r="AG96" s="359">
        <f t="shared" ca="1" si="131"/>
        <v>0</v>
      </c>
      <c r="AH96" s="359">
        <f t="shared" ca="1" si="185"/>
        <v>0</v>
      </c>
      <c r="AJ96" s="362">
        <f t="shared" ca="1" si="203"/>
        <v>207</v>
      </c>
      <c r="AK96" s="362">
        <v>88</v>
      </c>
      <c r="AL96" s="371">
        <f t="shared" ca="1" si="204"/>
        <v>0</v>
      </c>
      <c r="AM96" s="359">
        <f t="shared" ca="1" si="132"/>
        <v>0</v>
      </c>
      <c r="AN96" s="359">
        <f t="shared" ca="1" si="133"/>
        <v>0</v>
      </c>
      <c r="AO96" s="359">
        <f t="shared" ca="1" si="134"/>
        <v>0</v>
      </c>
      <c r="AP96" s="359">
        <f t="shared" ca="1" si="135"/>
        <v>0</v>
      </c>
      <c r="AQ96" s="359">
        <f t="shared" ca="1" si="186"/>
        <v>0</v>
      </c>
      <c r="AS96" s="362">
        <f t="shared" ca="1" si="205"/>
        <v>207</v>
      </c>
      <c r="AT96" s="362">
        <v>88</v>
      </c>
      <c r="AU96" s="371">
        <f t="shared" ca="1" si="206"/>
        <v>0</v>
      </c>
      <c r="AV96" s="359">
        <f t="shared" ca="1" si="136"/>
        <v>0</v>
      </c>
      <c r="AW96" s="359">
        <f t="shared" ca="1" si="137"/>
        <v>0</v>
      </c>
      <c r="AX96" s="359">
        <f t="shared" ca="1" si="138"/>
        <v>0</v>
      </c>
      <c r="AY96" s="359">
        <f t="shared" ca="1" si="139"/>
        <v>0</v>
      </c>
      <c r="AZ96" s="359">
        <f t="shared" ca="1" si="187"/>
        <v>0</v>
      </c>
      <c r="BB96" s="362">
        <f t="shared" ca="1" si="207"/>
        <v>207</v>
      </c>
      <c r="BC96" s="362">
        <v>88</v>
      </c>
      <c r="BD96" s="371">
        <f t="shared" ca="1" si="208"/>
        <v>0</v>
      </c>
      <c r="BE96" s="359">
        <f t="shared" ca="1" si="140"/>
        <v>0</v>
      </c>
      <c r="BF96" s="359">
        <f t="shared" ca="1" si="141"/>
        <v>0</v>
      </c>
      <c r="BG96" s="359">
        <f t="shared" ca="1" si="142"/>
        <v>0</v>
      </c>
      <c r="BH96" s="359">
        <f t="shared" ca="1" si="143"/>
        <v>0</v>
      </c>
      <c r="BI96" s="359">
        <f t="shared" ca="1" si="188"/>
        <v>0</v>
      </c>
      <c r="BK96" s="362">
        <f t="shared" ca="1" si="209"/>
        <v>207</v>
      </c>
      <c r="BL96" s="362">
        <v>88</v>
      </c>
      <c r="BM96" s="371">
        <f t="shared" ca="1" si="210"/>
        <v>0</v>
      </c>
      <c r="BN96" s="359">
        <f t="shared" ca="1" si="144"/>
        <v>0</v>
      </c>
      <c r="BO96" s="359">
        <f t="shared" ca="1" si="145"/>
        <v>0</v>
      </c>
      <c r="BP96" s="359">
        <f t="shared" ca="1" si="146"/>
        <v>0</v>
      </c>
      <c r="BQ96" s="359">
        <f t="shared" ca="1" si="147"/>
        <v>0</v>
      </c>
      <c r="BR96" s="359">
        <f t="shared" ca="1" si="189"/>
        <v>0</v>
      </c>
      <c r="BT96" s="362">
        <f t="shared" ca="1" si="211"/>
        <v>207</v>
      </c>
      <c r="BU96" s="362">
        <v>88</v>
      </c>
      <c r="BV96" s="371">
        <f t="shared" ca="1" si="212"/>
        <v>0</v>
      </c>
      <c r="BW96" s="359">
        <f t="shared" ca="1" si="148"/>
        <v>0</v>
      </c>
      <c r="BX96" s="359">
        <f t="shared" ca="1" si="149"/>
        <v>0</v>
      </c>
      <c r="BY96" s="359">
        <f t="shared" ca="1" si="150"/>
        <v>0</v>
      </c>
      <c r="BZ96" s="359">
        <f t="shared" ca="1" si="151"/>
        <v>0</v>
      </c>
      <c r="CA96" s="359">
        <f t="shared" ca="1" si="190"/>
        <v>0</v>
      </c>
      <c r="CC96" s="362">
        <f t="shared" ca="1" si="213"/>
        <v>207</v>
      </c>
      <c r="CD96" s="362">
        <v>88</v>
      </c>
      <c r="CE96" s="371">
        <f t="shared" ca="1" si="214"/>
        <v>0</v>
      </c>
      <c r="CF96" s="359">
        <f t="shared" ca="1" si="152"/>
        <v>0</v>
      </c>
      <c r="CG96" s="359">
        <f t="shared" ca="1" si="153"/>
        <v>0</v>
      </c>
      <c r="CH96" s="359">
        <f t="shared" ca="1" si="154"/>
        <v>0</v>
      </c>
      <c r="CI96" s="359">
        <f t="shared" ca="1" si="155"/>
        <v>0</v>
      </c>
      <c r="CJ96" s="359">
        <f t="shared" ca="1" si="191"/>
        <v>0</v>
      </c>
      <c r="CL96" s="362">
        <f t="shared" ca="1" si="215"/>
        <v>207</v>
      </c>
      <c r="CM96" s="362">
        <v>88</v>
      </c>
      <c r="CN96" s="371">
        <f t="shared" ca="1" si="216"/>
        <v>0</v>
      </c>
      <c r="CO96" s="359">
        <f t="shared" ca="1" si="156"/>
        <v>0</v>
      </c>
      <c r="CP96" s="359">
        <f t="shared" ca="1" si="157"/>
        <v>0</v>
      </c>
      <c r="CQ96" s="359">
        <f t="shared" ca="1" si="158"/>
        <v>0</v>
      </c>
      <c r="CR96" s="359">
        <f t="shared" ca="1" si="159"/>
        <v>0</v>
      </c>
      <c r="CS96" s="359">
        <f t="shared" ca="1" si="192"/>
        <v>0</v>
      </c>
      <c r="CU96" s="362">
        <f t="shared" ca="1" si="217"/>
        <v>207</v>
      </c>
      <c r="CV96" s="362">
        <v>88</v>
      </c>
      <c r="CW96" s="371">
        <f t="shared" ca="1" si="218"/>
        <v>0</v>
      </c>
      <c r="CX96" s="359">
        <f t="shared" ca="1" si="160"/>
        <v>0</v>
      </c>
      <c r="CY96" s="359">
        <f t="shared" ca="1" si="161"/>
        <v>0</v>
      </c>
      <c r="CZ96" s="359">
        <f t="shared" ca="1" si="162"/>
        <v>0</v>
      </c>
      <c r="DA96" s="359">
        <f t="shared" ca="1" si="163"/>
        <v>0</v>
      </c>
      <c r="DB96" s="359">
        <f t="shared" ca="1" si="193"/>
        <v>0</v>
      </c>
      <c r="DD96" s="362">
        <f t="shared" ca="1" si="219"/>
        <v>207</v>
      </c>
      <c r="DE96" s="362">
        <v>88</v>
      </c>
      <c r="DF96" s="371">
        <f t="shared" ca="1" si="220"/>
        <v>0</v>
      </c>
      <c r="DG96" s="359">
        <f t="shared" ca="1" si="164"/>
        <v>0</v>
      </c>
      <c r="DH96" s="359">
        <f t="shared" ca="1" si="165"/>
        <v>0</v>
      </c>
      <c r="DI96" s="359">
        <f t="shared" ca="1" si="166"/>
        <v>0</v>
      </c>
      <c r="DJ96" s="359">
        <f t="shared" ca="1" si="167"/>
        <v>0</v>
      </c>
      <c r="DK96" s="359">
        <f t="shared" ca="1" si="194"/>
        <v>0</v>
      </c>
      <c r="DM96" s="362">
        <f t="shared" ca="1" si="221"/>
        <v>207</v>
      </c>
      <c r="DN96" s="362">
        <v>88</v>
      </c>
      <c r="DO96" s="371">
        <f t="shared" ca="1" si="222"/>
        <v>0</v>
      </c>
      <c r="DP96" s="359">
        <f t="shared" ca="1" si="168"/>
        <v>0</v>
      </c>
      <c r="DQ96" s="359">
        <f t="shared" ca="1" si="169"/>
        <v>0</v>
      </c>
      <c r="DR96" s="359">
        <f t="shared" ca="1" si="170"/>
        <v>0</v>
      </c>
      <c r="DS96" s="359">
        <f t="shared" ca="1" si="171"/>
        <v>0</v>
      </c>
      <c r="DT96" s="359">
        <f t="shared" ca="1" si="195"/>
        <v>0</v>
      </c>
      <c r="DV96" s="362">
        <f t="shared" ca="1" si="223"/>
        <v>207</v>
      </c>
      <c r="DW96" s="362">
        <v>88</v>
      </c>
      <c r="DX96" s="371">
        <f t="shared" ca="1" si="224"/>
        <v>0</v>
      </c>
      <c r="DY96" s="359">
        <f t="shared" ca="1" si="172"/>
        <v>0</v>
      </c>
      <c r="DZ96" s="359">
        <f t="shared" ca="1" si="173"/>
        <v>0</v>
      </c>
      <c r="EA96" s="359">
        <f t="shared" ca="1" si="174"/>
        <v>0</v>
      </c>
      <c r="EB96" s="359">
        <f t="shared" ca="1" si="175"/>
        <v>0</v>
      </c>
      <c r="EC96" s="359">
        <f t="shared" ca="1" si="196"/>
        <v>0</v>
      </c>
      <c r="EE96" s="362">
        <f t="shared" ca="1" si="225"/>
        <v>207</v>
      </c>
      <c r="EF96" s="362">
        <v>88</v>
      </c>
      <c r="EG96" s="371">
        <f t="shared" ca="1" si="226"/>
        <v>0</v>
      </c>
      <c r="EH96" s="359">
        <f t="shared" ca="1" si="176"/>
        <v>0</v>
      </c>
      <c r="EI96" s="359">
        <f t="shared" ca="1" si="177"/>
        <v>0</v>
      </c>
      <c r="EJ96" s="359">
        <f t="shared" ca="1" si="178"/>
        <v>0</v>
      </c>
      <c r="EK96" s="359">
        <f t="shared" ca="1" si="179"/>
        <v>0</v>
      </c>
      <c r="EL96" s="359">
        <f t="shared" ca="1" si="197"/>
        <v>0</v>
      </c>
    </row>
    <row r="97" spans="6:142" x14ac:dyDescent="0.35">
      <c r="F97" s="372">
        <f>IFERROR(INDEX('Inflation Rates'!$A$16:$H$138,MATCH('IRA Traditional'!$H97,'Inflation Rates'!$A$16:$A$138,0),8)/INDEX('Inflation Rates'!$A$16:$H$138,MATCH('IRA Traditional'!$H97,'Inflation Rates'!$A$16:$A$138,0)-1,8)-1,F96)</f>
        <v>2.0000000000000018E-2</v>
      </c>
      <c r="G97" s="372">
        <f>IFERROR(INDEX('Inflation Rates'!$A$16:$H$138,MATCH('IRA Traditional'!$H97,'Inflation Rates'!$A$16:$A$138,0),6)/INDEX('Inflation Rates'!$A$16:$H$138,MATCH('IRA Traditional'!$H97,'Inflation Rates'!$A$16:$A$138,0)-1,6)-1,G96)</f>
        <v>2.0999999999999908E-2</v>
      </c>
      <c r="H97" s="362">
        <v>2108</v>
      </c>
      <c r="I97" s="362">
        <f t="shared" ca="1" si="229"/>
        <v>208</v>
      </c>
      <c r="J97" s="362">
        <v>89</v>
      </c>
      <c r="K97" s="371">
        <f t="shared" ca="1" si="228"/>
        <v>0</v>
      </c>
      <c r="L97" s="359">
        <f t="shared" ca="1" si="180"/>
        <v>0</v>
      </c>
      <c r="M97" s="359">
        <f t="shared" ca="1" si="181"/>
        <v>0</v>
      </c>
      <c r="N97" s="359">
        <f t="shared" ca="1" si="182"/>
        <v>0</v>
      </c>
      <c r="O97" s="359">
        <f t="shared" ca="1" si="183"/>
        <v>0</v>
      </c>
      <c r="P97" s="359">
        <f t="shared" ca="1" si="198"/>
        <v>0</v>
      </c>
      <c r="R97" s="362">
        <f t="shared" ca="1" si="199"/>
        <v>208</v>
      </c>
      <c r="S97" s="362">
        <v>89</v>
      </c>
      <c r="T97" s="371">
        <f t="shared" ca="1" si="200"/>
        <v>0</v>
      </c>
      <c r="U97" s="359">
        <f t="shared" ca="1" si="124"/>
        <v>0</v>
      </c>
      <c r="V97" s="359">
        <f t="shared" ca="1" si="125"/>
        <v>0</v>
      </c>
      <c r="W97" s="359">
        <f t="shared" ca="1" si="126"/>
        <v>0</v>
      </c>
      <c r="X97" s="359">
        <f t="shared" ca="1" si="127"/>
        <v>0</v>
      </c>
      <c r="Y97" s="359">
        <f t="shared" ca="1" si="184"/>
        <v>0</v>
      </c>
      <c r="AA97" s="362">
        <f t="shared" ca="1" si="201"/>
        <v>208</v>
      </c>
      <c r="AB97" s="362">
        <v>89</v>
      </c>
      <c r="AC97" s="371">
        <f t="shared" ca="1" si="202"/>
        <v>0</v>
      </c>
      <c r="AD97" s="359">
        <f t="shared" ca="1" si="128"/>
        <v>0</v>
      </c>
      <c r="AE97" s="359">
        <f t="shared" ca="1" si="129"/>
        <v>0</v>
      </c>
      <c r="AF97" s="359">
        <f t="shared" ca="1" si="130"/>
        <v>0</v>
      </c>
      <c r="AG97" s="359">
        <f t="shared" ca="1" si="131"/>
        <v>0</v>
      </c>
      <c r="AH97" s="359">
        <f t="shared" ca="1" si="185"/>
        <v>0</v>
      </c>
      <c r="AJ97" s="362">
        <f t="shared" ca="1" si="203"/>
        <v>208</v>
      </c>
      <c r="AK97" s="362">
        <v>89</v>
      </c>
      <c r="AL97" s="371">
        <f t="shared" ca="1" si="204"/>
        <v>0</v>
      </c>
      <c r="AM97" s="359">
        <f t="shared" ca="1" si="132"/>
        <v>0</v>
      </c>
      <c r="AN97" s="359">
        <f t="shared" ca="1" si="133"/>
        <v>0</v>
      </c>
      <c r="AO97" s="359">
        <f t="shared" ca="1" si="134"/>
        <v>0</v>
      </c>
      <c r="AP97" s="359">
        <f t="shared" ca="1" si="135"/>
        <v>0</v>
      </c>
      <c r="AQ97" s="359">
        <f t="shared" ca="1" si="186"/>
        <v>0</v>
      </c>
      <c r="AS97" s="362">
        <f t="shared" ca="1" si="205"/>
        <v>208</v>
      </c>
      <c r="AT97" s="362">
        <v>89</v>
      </c>
      <c r="AU97" s="371">
        <f t="shared" ca="1" si="206"/>
        <v>0</v>
      </c>
      <c r="AV97" s="359">
        <f t="shared" ca="1" si="136"/>
        <v>0</v>
      </c>
      <c r="AW97" s="359">
        <f t="shared" ca="1" si="137"/>
        <v>0</v>
      </c>
      <c r="AX97" s="359">
        <f t="shared" ca="1" si="138"/>
        <v>0</v>
      </c>
      <c r="AY97" s="359">
        <f t="shared" ca="1" si="139"/>
        <v>0</v>
      </c>
      <c r="AZ97" s="359">
        <f t="shared" ca="1" si="187"/>
        <v>0</v>
      </c>
      <c r="BB97" s="362">
        <f t="shared" ca="1" si="207"/>
        <v>208</v>
      </c>
      <c r="BC97" s="362">
        <v>89</v>
      </c>
      <c r="BD97" s="371">
        <f t="shared" ca="1" si="208"/>
        <v>0</v>
      </c>
      <c r="BE97" s="359">
        <f t="shared" ca="1" si="140"/>
        <v>0</v>
      </c>
      <c r="BF97" s="359">
        <f t="shared" ca="1" si="141"/>
        <v>0</v>
      </c>
      <c r="BG97" s="359">
        <f t="shared" ca="1" si="142"/>
        <v>0</v>
      </c>
      <c r="BH97" s="359">
        <f t="shared" ca="1" si="143"/>
        <v>0</v>
      </c>
      <c r="BI97" s="359">
        <f t="shared" ca="1" si="188"/>
        <v>0</v>
      </c>
      <c r="BK97" s="362">
        <f t="shared" ca="1" si="209"/>
        <v>208</v>
      </c>
      <c r="BL97" s="362">
        <v>89</v>
      </c>
      <c r="BM97" s="371">
        <f t="shared" ca="1" si="210"/>
        <v>0</v>
      </c>
      <c r="BN97" s="359">
        <f t="shared" ca="1" si="144"/>
        <v>0</v>
      </c>
      <c r="BO97" s="359">
        <f t="shared" ca="1" si="145"/>
        <v>0</v>
      </c>
      <c r="BP97" s="359">
        <f t="shared" ca="1" si="146"/>
        <v>0</v>
      </c>
      <c r="BQ97" s="359">
        <f t="shared" ca="1" si="147"/>
        <v>0</v>
      </c>
      <c r="BR97" s="359">
        <f t="shared" ca="1" si="189"/>
        <v>0</v>
      </c>
      <c r="BT97" s="362">
        <f t="shared" ca="1" si="211"/>
        <v>208</v>
      </c>
      <c r="BU97" s="362">
        <v>89</v>
      </c>
      <c r="BV97" s="371">
        <f t="shared" ca="1" si="212"/>
        <v>0</v>
      </c>
      <c r="BW97" s="359">
        <f t="shared" ca="1" si="148"/>
        <v>0</v>
      </c>
      <c r="BX97" s="359">
        <f t="shared" ca="1" si="149"/>
        <v>0</v>
      </c>
      <c r="BY97" s="359">
        <f t="shared" ca="1" si="150"/>
        <v>0</v>
      </c>
      <c r="BZ97" s="359">
        <f t="shared" ca="1" si="151"/>
        <v>0</v>
      </c>
      <c r="CA97" s="359">
        <f t="shared" ca="1" si="190"/>
        <v>0</v>
      </c>
      <c r="CC97" s="362">
        <f t="shared" ca="1" si="213"/>
        <v>208</v>
      </c>
      <c r="CD97" s="362">
        <v>89</v>
      </c>
      <c r="CE97" s="371">
        <f t="shared" ca="1" si="214"/>
        <v>0</v>
      </c>
      <c r="CF97" s="359">
        <f t="shared" ca="1" si="152"/>
        <v>0</v>
      </c>
      <c r="CG97" s="359">
        <f t="shared" ca="1" si="153"/>
        <v>0</v>
      </c>
      <c r="CH97" s="359">
        <f t="shared" ca="1" si="154"/>
        <v>0</v>
      </c>
      <c r="CI97" s="359">
        <f t="shared" ca="1" si="155"/>
        <v>0</v>
      </c>
      <c r="CJ97" s="359">
        <f t="shared" ca="1" si="191"/>
        <v>0</v>
      </c>
      <c r="CL97" s="362">
        <f t="shared" ca="1" si="215"/>
        <v>208</v>
      </c>
      <c r="CM97" s="362">
        <v>89</v>
      </c>
      <c r="CN97" s="371">
        <f t="shared" ca="1" si="216"/>
        <v>0</v>
      </c>
      <c r="CO97" s="359">
        <f t="shared" ca="1" si="156"/>
        <v>0</v>
      </c>
      <c r="CP97" s="359">
        <f t="shared" ca="1" si="157"/>
        <v>0</v>
      </c>
      <c r="CQ97" s="359">
        <f t="shared" ca="1" si="158"/>
        <v>0</v>
      </c>
      <c r="CR97" s="359">
        <f t="shared" ca="1" si="159"/>
        <v>0</v>
      </c>
      <c r="CS97" s="359">
        <f t="shared" ca="1" si="192"/>
        <v>0</v>
      </c>
      <c r="CU97" s="362">
        <f t="shared" ca="1" si="217"/>
        <v>208</v>
      </c>
      <c r="CV97" s="362">
        <v>89</v>
      </c>
      <c r="CW97" s="371">
        <f t="shared" ca="1" si="218"/>
        <v>0</v>
      </c>
      <c r="CX97" s="359">
        <f t="shared" ca="1" si="160"/>
        <v>0</v>
      </c>
      <c r="CY97" s="359">
        <f t="shared" ca="1" si="161"/>
        <v>0</v>
      </c>
      <c r="CZ97" s="359">
        <f t="shared" ca="1" si="162"/>
        <v>0</v>
      </c>
      <c r="DA97" s="359">
        <f t="shared" ca="1" si="163"/>
        <v>0</v>
      </c>
      <c r="DB97" s="359">
        <f t="shared" ca="1" si="193"/>
        <v>0</v>
      </c>
      <c r="DD97" s="362">
        <f t="shared" ca="1" si="219"/>
        <v>208</v>
      </c>
      <c r="DE97" s="362">
        <v>89</v>
      </c>
      <c r="DF97" s="371">
        <f t="shared" ca="1" si="220"/>
        <v>0</v>
      </c>
      <c r="DG97" s="359">
        <f t="shared" ca="1" si="164"/>
        <v>0</v>
      </c>
      <c r="DH97" s="359">
        <f t="shared" ca="1" si="165"/>
        <v>0</v>
      </c>
      <c r="DI97" s="359">
        <f t="shared" ca="1" si="166"/>
        <v>0</v>
      </c>
      <c r="DJ97" s="359">
        <f t="shared" ca="1" si="167"/>
        <v>0</v>
      </c>
      <c r="DK97" s="359">
        <f t="shared" ca="1" si="194"/>
        <v>0</v>
      </c>
      <c r="DM97" s="362">
        <f t="shared" ca="1" si="221"/>
        <v>208</v>
      </c>
      <c r="DN97" s="362">
        <v>89</v>
      </c>
      <c r="DO97" s="371">
        <f t="shared" ca="1" si="222"/>
        <v>0</v>
      </c>
      <c r="DP97" s="359">
        <f t="shared" ca="1" si="168"/>
        <v>0</v>
      </c>
      <c r="DQ97" s="359">
        <f t="shared" ca="1" si="169"/>
        <v>0</v>
      </c>
      <c r="DR97" s="359">
        <f t="shared" ca="1" si="170"/>
        <v>0</v>
      </c>
      <c r="DS97" s="359">
        <f t="shared" ca="1" si="171"/>
        <v>0</v>
      </c>
      <c r="DT97" s="359">
        <f t="shared" ca="1" si="195"/>
        <v>0</v>
      </c>
      <c r="DV97" s="362">
        <f t="shared" ca="1" si="223"/>
        <v>208</v>
      </c>
      <c r="DW97" s="362">
        <v>89</v>
      </c>
      <c r="DX97" s="371">
        <f t="shared" ca="1" si="224"/>
        <v>0</v>
      </c>
      <c r="DY97" s="359">
        <f t="shared" ca="1" si="172"/>
        <v>0</v>
      </c>
      <c r="DZ97" s="359">
        <f t="shared" ca="1" si="173"/>
        <v>0</v>
      </c>
      <c r="EA97" s="359">
        <f t="shared" ca="1" si="174"/>
        <v>0</v>
      </c>
      <c r="EB97" s="359">
        <f t="shared" ca="1" si="175"/>
        <v>0</v>
      </c>
      <c r="EC97" s="359">
        <f t="shared" ca="1" si="196"/>
        <v>0</v>
      </c>
      <c r="EE97" s="362">
        <f t="shared" ca="1" si="225"/>
        <v>208</v>
      </c>
      <c r="EF97" s="362">
        <v>89</v>
      </c>
      <c r="EG97" s="371">
        <f t="shared" ca="1" si="226"/>
        <v>0</v>
      </c>
      <c r="EH97" s="359">
        <f t="shared" ca="1" si="176"/>
        <v>0</v>
      </c>
      <c r="EI97" s="359">
        <f t="shared" ca="1" si="177"/>
        <v>0</v>
      </c>
      <c r="EJ97" s="359">
        <f t="shared" ca="1" si="178"/>
        <v>0</v>
      </c>
      <c r="EK97" s="359">
        <f t="shared" ca="1" si="179"/>
        <v>0</v>
      </c>
      <c r="EL97" s="359">
        <f t="shared" ca="1" si="197"/>
        <v>0</v>
      </c>
    </row>
    <row r="98" spans="6:142" x14ac:dyDescent="0.35">
      <c r="F98" s="372">
        <f>IFERROR(INDEX('Inflation Rates'!$A$16:$H$138,MATCH('IRA Traditional'!$H98,'Inflation Rates'!$A$16:$A$138,0),8)/INDEX('Inflation Rates'!$A$16:$H$138,MATCH('IRA Traditional'!$H98,'Inflation Rates'!$A$16:$A$138,0)-1,8)-1,F97)</f>
        <v>2.0000000000000018E-2</v>
      </c>
      <c r="G98" s="372">
        <f>IFERROR(INDEX('Inflation Rates'!$A$16:$H$138,MATCH('IRA Traditional'!$H98,'Inflation Rates'!$A$16:$A$138,0),6)/INDEX('Inflation Rates'!$A$16:$H$138,MATCH('IRA Traditional'!$H98,'Inflation Rates'!$A$16:$A$138,0)-1,6)-1,G97)</f>
        <v>2.0999999999999908E-2</v>
      </c>
      <c r="H98" s="362">
        <v>2109</v>
      </c>
      <c r="I98" s="362">
        <f t="shared" ca="1" si="229"/>
        <v>209</v>
      </c>
      <c r="J98" s="362">
        <v>90</v>
      </c>
      <c r="K98" s="371">
        <f t="shared" ca="1" si="228"/>
        <v>0</v>
      </c>
      <c r="L98" s="359">
        <f t="shared" ca="1" si="180"/>
        <v>0</v>
      </c>
      <c r="M98" s="359">
        <f t="shared" ca="1" si="181"/>
        <v>0</v>
      </c>
      <c r="N98" s="359">
        <f t="shared" ca="1" si="182"/>
        <v>0</v>
      </c>
      <c r="O98" s="359">
        <f t="shared" ca="1" si="183"/>
        <v>0</v>
      </c>
      <c r="P98" s="359">
        <f t="shared" ca="1" si="198"/>
        <v>0</v>
      </c>
      <c r="R98" s="362">
        <f t="shared" ca="1" si="199"/>
        <v>209</v>
      </c>
      <c r="S98" s="362">
        <v>90</v>
      </c>
      <c r="T98" s="371">
        <f t="shared" ca="1" si="200"/>
        <v>0</v>
      </c>
      <c r="U98" s="359">
        <f t="shared" ca="1" si="124"/>
        <v>0</v>
      </c>
      <c r="V98" s="359">
        <f t="shared" ca="1" si="125"/>
        <v>0</v>
      </c>
      <c r="W98" s="359">
        <f t="shared" ca="1" si="126"/>
        <v>0</v>
      </c>
      <c r="X98" s="359">
        <f t="shared" ca="1" si="127"/>
        <v>0</v>
      </c>
      <c r="Y98" s="359">
        <f t="shared" ca="1" si="184"/>
        <v>0</v>
      </c>
      <c r="AA98" s="362">
        <f t="shared" ca="1" si="201"/>
        <v>209</v>
      </c>
      <c r="AB98" s="362">
        <v>90</v>
      </c>
      <c r="AC98" s="371">
        <f t="shared" ca="1" si="202"/>
        <v>0</v>
      </c>
      <c r="AD98" s="359">
        <f t="shared" ca="1" si="128"/>
        <v>0</v>
      </c>
      <c r="AE98" s="359">
        <f t="shared" ca="1" si="129"/>
        <v>0</v>
      </c>
      <c r="AF98" s="359">
        <f t="shared" ca="1" si="130"/>
        <v>0</v>
      </c>
      <c r="AG98" s="359">
        <f t="shared" ca="1" si="131"/>
        <v>0</v>
      </c>
      <c r="AH98" s="359">
        <f t="shared" ca="1" si="185"/>
        <v>0</v>
      </c>
      <c r="AJ98" s="362">
        <f t="shared" ca="1" si="203"/>
        <v>209</v>
      </c>
      <c r="AK98" s="362">
        <v>90</v>
      </c>
      <c r="AL98" s="371">
        <f t="shared" ca="1" si="204"/>
        <v>0</v>
      </c>
      <c r="AM98" s="359">
        <f t="shared" ca="1" si="132"/>
        <v>0</v>
      </c>
      <c r="AN98" s="359">
        <f t="shared" ca="1" si="133"/>
        <v>0</v>
      </c>
      <c r="AO98" s="359">
        <f t="shared" ca="1" si="134"/>
        <v>0</v>
      </c>
      <c r="AP98" s="359">
        <f t="shared" ca="1" si="135"/>
        <v>0</v>
      </c>
      <c r="AQ98" s="359">
        <f t="shared" ca="1" si="186"/>
        <v>0</v>
      </c>
      <c r="AS98" s="362">
        <f t="shared" ca="1" si="205"/>
        <v>209</v>
      </c>
      <c r="AT98" s="362">
        <v>90</v>
      </c>
      <c r="AU98" s="371">
        <f t="shared" ca="1" si="206"/>
        <v>0</v>
      </c>
      <c r="AV98" s="359">
        <f t="shared" ca="1" si="136"/>
        <v>0</v>
      </c>
      <c r="AW98" s="359">
        <f t="shared" ca="1" si="137"/>
        <v>0</v>
      </c>
      <c r="AX98" s="359">
        <f t="shared" ca="1" si="138"/>
        <v>0</v>
      </c>
      <c r="AY98" s="359">
        <f t="shared" ca="1" si="139"/>
        <v>0</v>
      </c>
      <c r="AZ98" s="359">
        <f t="shared" ca="1" si="187"/>
        <v>0</v>
      </c>
      <c r="BB98" s="362">
        <f t="shared" ca="1" si="207"/>
        <v>209</v>
      </c>
      <c r="BC98" s="362">
        <v>90</v>
      </c>
      <c r="BD98" s="371">
        <f t="shared" ca="1" si="208"/>
        <v>0</v>
      </c>
      <c r="BE98" s="359">
        <f t="shared" ca="1" si="140"/>
        <v>0</v>
      </c>
      <c r="BF98" s="359">
        <f t="shared" ca="1" si="141"/>
        <v>0</v>
      </c>
      <c r="BG98" s="359">
        <f t="shared" ca="1" si="142"/>
        <v>0</v>
      </c>
      <c r="BH98" s="359">
        <f t="shared" ca="1" si="143"/>
        <v>0</v>
      </c>
      <c r="BI98" s="359">
        <f t="shared" ca="1" si="188"/>
        <v>0</v>
      </c>
      <c r="BK98" s="362">
        <f t="shared" ca="1" si="209"/>
        <v>209</v>
      </c>
      <c r="BL98" s="362">
        <v>90</v>
      </c>
      <c r="BM98" s="371">
        <f t="shared" ca="1" si="210"/>
        <v>0</v>
      </c>
      <c r="BN98" s="359">
        <f t="shared" ca="1" si="144"/>
        <v>0</v>
      </c>
      <c r="BO98" s="359">
        <f t="shared" ca="1" si="145"/>
        <v>0</v>
      </c>
      <c r="BP98" s="359">
        <f t="shared" ca="1" si="146"/>
        <v>0</v>
      </c>
      <c r="BQ98" s="359">
        <f t="shared" ca="1" si="147"/>
        <v>0</v>
      </c>
      <c r="BR98" s="359">
        <f t="shared" ca="1" si="189"/>
        <v>0</v>
      </c>
      <c r="BT98" s="362">
        <f t="shared" ca="1" si="211"/>
        <v>209</v>
      </c>
      <c r="BU98" s="362">
        <v>90</v>
      </c>
      <c r="BV98" s="371">
        <f t="shared" ca="1" si="212"/>
        <v>0</v>
      </c>
      <c r="BW98" s="359">
        <f t="shared" ca="1" si="148"/>
        <v>0</v>
      </c>
      <c r="BX98" s="359">
        <f t="shared" ca="1" si="149"/>
        <v>0</v>
      </c>
      <c r="BY98" s="359">
        <f t="shared" ca="1" si="150"/>
        <v>0</v>
      </c>
      <c r="BZ98" s="359">
        <f t="shared" ca="1" si="151"/>
        <v>0</v>
      </c>
      <c r="CA98" s="359">
        <f t="shared" ca="1" si="190"/>
        <v>0</v>
      </c>
      <c r="CC98" s="362">
        <f t="shared" ca="1" si="213"/>
        <v>209</v>
      </c>
      <c r="CD98" s="362">
        <v>90</v>
      </c>
      <c r="CE98" s="371">
        <f t="shared" ca="1" si="214"/>
        <v>0</v>
      </c>
      <c r="CF98" s="359">
        <f t="shared" ca="1" si="152"/>
        <v>0</v>
      </c>
      <c r="CG98" s="359">
        <f t="shared" ca="1" si="153"/>
        <v>0</v>
      </c>
      <c r="CH98" s="359">
        <f t="shared" ca="1" si="154"/>
        <v>0</v>
      </c>
      <c r="CI98" s="359">
        <f t="shared" ca="1" si="155"/>
        <v>0</v>
      </c>
      <c r="CJ98" s="359">
        <f t="shared" ca="1" si="191"/>
        <v>0</v>
      </c>
      <c r="CL98" s="362">
        <f t="shared" ca="1" si="215"/>
        <v>209</v>
      </c>
      <c r="CM98" s="362">
        <v>90</v>
      </c>
      <c r="CN98" s="371">
        <f t="shared" ca="1" si="216"/>
        <v>0</v>
      </c>
      <c r="CO98" s="359">
        <f t="shared" ca="1" si="156"/>
        <v>0</v>
      </c>
      <c r="CP98" s="359">
        <f t="shared" ca="1" si="157"/>
        <v>0</v>
      </c>
      <c r="CQ98" s="359">
        <f t="shared" ca="1" si="158"/>
        <v>0</v>
      </c>
      <c r="CR98" s="359">
        <f t="shared" ca="1" si="159"/>
        <v>0</v>
      </c>
      <c r="CS98" s="359">
        <f t="shared" ca="1" si="192"/>
        <v>0</v>
      </c>
      <c r="CU98" s="362">
        <f t="shared" ca="1" si="217"/>
        <v>209</v>
      </c>
      <c r="CV98" s="362">
        <v>90</v>
      </c>
      <c r="CW98" s="371">
        <f t="shared" ca="1" si="218"/>
        <v>0</v>
      </c>
      <c r="CX98" s="359">
        <f t="shared" ca="1" si="160"/>
        <v>0</v>
      </c>
      <c r="CY98" s="359">
        <f t="shared" ca="1" si="161"/>
        <v>0</v>
      </c>
      <c r="CZ98" s="359">
        <f t="shared" ca="1" si="162"/>
        <v>0</v>
      </c>
      <c r="DA98" s="359">
        <f t="shared" ca="1" si="163"/>
        <v>0</v>
      </c>
      <c r="DB98" s="359">
        <f t="shared" ca="1" si="193"/>
        <v>0</v>
      </c>
      <c r="DD98" s="362">
        <f t="shared" ca="1" si="219"/>
        <v>209</v>
      </c>
      <c r="DE98" s="362">
        <v>90</v>
      </c>
      <c r="DF98" s="371">
        <f t="shared" ca="1" si="220"/>
        <v>0</v>
      </c>
      <c r="DG98" s="359">
        <f t="shared" ca="1" si="164"/>
        <v>0</v>
      </c>
      <c r="DH98" s="359">
        <f t="shared" ca="1" si="165"/>
        <v>0</v>
      </c>
      <c r="DI98" s="359">
        <f t="shared" ca="1" si="166"/>
        <v>0</v>
      </c>
      <c r="DJ98" s="359">
        <f t="shared" ca="1" si="167"/>
        <v>0</v>
      </c>
      <c r="DK98" s="359">
        <f t="shared" ca="1" si="194"/>
        <v>0</v>
      </c>
      <c r="DM98" s="362">
        <f t="shared" ca="1" si="221"/>
        <v>209</v>
      </c>
      <c r="DN98" s="362">
        <v>90</v>
      </c>
      <c r="DO98" s="371">
        <f t="shared" ca="1" si="222"/>
        <v>0</v>
      </c>
      <c r="DP98" s="359">
        <f t="shared" ca="1" si="168"/>
        <v>0</v>
      </c>
      <c r="DQ98" s="359">
        <f t="shared" ca="1" si="169"/>
        <v>0</v>
      </c>
      <c r="DR98" s="359">
        <f t="shared" ca="1" si="170"/>
        <v>0</v>
      </c>
      <c r="DS98" s="359">
        <f t="shared" ca="1" si="171"/>
        <v>0</v>
      </c>
      <c r="DT98" s="359">
        <f t="shared" ca="1" si="195"/>
        <v>0</v>
      </c>
      <c r="DV98" s="362">
        <f t="shared" ca="1" si="223"/>
        <v>209</v>
      </c>
      <c r="DW98" s="362">
        <v>90</v>
      </c>
      <c r="DX98" s="371">
        <f t="shared" ca="1" si="224"/>
        <v>0</v>
      </c>
      <c r="DY98" s="359">
        <f t="shared" ca="1" si="172"/>
        <v>0</v>
      </c>
      <c r="DZ98" s="359">
        <f t="shared" ca="1" si="173"/>
        <v>0</v>
      </c>
      <c r="EA98" s="359">
        <f t="shared" ca="1" si="174"/>
        <v>0</v>
      </c>
      <c r="EB98" s="359">
        <f t="shared" ca="1" si="175"/>
        <v>0</v>
      </c>
      <c r="EC98" s="359">
        <f t="shared" ca="1" si="196"/>
        <v>0</v>
      </c>
      <c r="EE98" s="362">
        <f t="shared" ca="1" si="225"/>
        <v>209</v>
      </c>
      <c r="EF98" s="362">
        <v>90</v>
      </c>
      <c r="EG98" s="371">
        <f t="shared" ca="1" si="226"/>
        <v>0</v>
      </c>
      <c r="EH98" s="359">
        <f t="shared" ca="1" si="176"/>
        <v>0</v>
      </c>
      <c r="EI98" s="359">
        <f t="shared" ca="1" si="177"/>
        <v>0</v>
      </c>
      <c r="EJ98" s="359">
        <f t="shared" ca="1" si="178"/>
        <v>0</v>
      </c>
      <c r="EK98" s="359">
        <f t="shared" ca="1" si="179"/>
        <v>0</v>
      </c>
      <c r="EL98" s="359">
        <f t="shared" ca="1" si="197"/>
        <v>0</v>
      </c>
    </row>
    <row r="99" spans="6:142" x14ac:dyDescent="0.35">
      <c r="F99" s="372">
        <f>IFERROR(INDEX('Inflation Rates'!$A$16:$H$138,MATCH('IRA Traditional'!$H99,'Inflation Rates'!$A$16:$A$138,0),8)/INDEX('Inflation Rates'!$A$16:$H$138,MATCH('IRA Traditional'!$H99,'Inflation Rates'!$A$16:$A$138,0)-1,8)-1,F98)</f>
        <v>2.0000000000000018E-2</v>
      </c>
      <c r="G99" s="372">
        <f>IFERROR(INDEX('Inflation Rates'!$A$16:$H$138,MATCH('IRA Traditional'!$H99,'Inflation Rates'!$A$16:$A$138,0),6)/INDEX('Inflation Rates'!$A$16:$H$138,MATCH('IRA Traditional'!$H99,'Inflation Rates'!$A$16:$A$138,0)-1,6)-1,G98)</f>
        <v>2.0999999999999908E-2</v>
      </c>
      <c r="H99" s="362">
        <v>2110</v>
      </c>
      <c r="I99" s="362">
        <f t="shared" ca="1" si="229"/>
        <v>210</v>
      </c>
      <c r="J99" s="362">
        <v>91</v>
      </c>
      <c r="K99" s="371">
        <f t="shared" ca="1" si="228"/>
        <v>0</v>
      </c>
      <c r="L99" s="359">
        <f t="shared" ca="1" si="180"/>
        <v>0</v>
      </c>
      <c r="M99" s="359">
        <f t="shared" ca="1" si="181"/>
        <v>0</v>
      </c>
      <c r="N99" s="359">
        <f t="shared" ca="1" si="182"/>
        <v>0</v>
      </c>
      <c r="O99" s="359">
        <f t="shared" ca="1" si="183"/>
        <v>0</v>
      </c>
      <c r="P99" s="359">
        <f t="shared" ca="1" si="198"/>
        <v>0</v>
      </c>
      <c r="R99" s="362">
        <f t="shared" ca="1" si="199"/>
        <v>210</v>
      </c>
      <c r="S99" s="362">
        <v>91</v>
      </c>
      <c r="T99" s="371">
        <f t="shared" ca="1" si="200"/>
        <v>0</v>
      </c>
      <c r="U99" s="359">
        <f t="shared" ca="1" si="124"/>
        <v>0</v>
      </c>
      <c r="V99" s="359">
        <f t="shared" ca="1" si="125"/>
        <v>0</v>
      </c>
      <c r="W99" s="359">
        <f t="shared" ca="1" si="126"/>
        <v>0</v>
      </c>
      <c r="X99" s="359">
        <f t="shared" ca="1" si="127"/>
        <v>0</v>
      </c>
      <c r="Y99" s="359">
        <f t="shared" ca="1" si="184"/>
        <v>0</v>
      </c>
      <c r="AA99" s="362">
        <f t="shared" ca="1" si="201"/>
        <v>210</v>
      </c>
      <c r="AB99" s="362">
        <v>91</v>
      </c>
      <c r="AC99" s="371">
        <f t="shared" ca="1" si="202"/>
        <v>0</v>
      </c>
      <c r="AD99" s="359">
        <f t="shared" ca="1" si="128"/>
        <v>0</v>
      </c>
      <c r="AE99" s="359">
        <f t="shared" ca="1" si="129"/>
        <v>0</v>
      </c>
      <c r="AF99" s="359">
        <f t="shared" ca="1" si="130"/>
        <v>0</v>
      </c>
      <c r="AG99" s="359">
        <f t="shared" ca="1" si="131"/>
        <v>0</v>
      </c>
      <c r="AH99" s="359">
        <f t="shared" ca="1" si="185"/>
        <v>0</v>
      </c>
      <c r="AJ99" s="362">
        <f t="shared" ca="1" si="203"/>
        <v>210</v>
      </c>
      <c r="AK99" s="362">
        <v>91</v>
      </c>
      <c r="AL99" s="371">
        <f t="shared" ca="1" si="204"/>
        <v>0</v>
      </c>
      <c r="AM99" s="359">
        <f t="shared" ca="1" si="132"/>
        <v>0</v>
      </c>
      <c r="AN99" s="359">
        <f t="shared" ca="1" si="133"/>
        <v>0</v>
      </c>
      <c r="AO99" s="359">
        <f t="shared" ca="1" si="134"/>
        <v>0</v>
      </c>
      <c r="AP99" s="359">
        <f t="shared" ca="1" si="135"/>
        <v>0</v>
      </c>
      <c r="AQ99" s="359">
        <f t="shared" ca="1" si="186"/>
        <v>0</v>
      </c>
      <c r="AS99" s="362">
        <f t="shared" ca="1" si="205"/>
        <v>210</v>
      </c>
      <c r="AT99" s="362">
        <v>91</v>
      </c>
      <c r="AU99" s="371">
        <f t="shared" ca="1" si="206"/>
        <v>0</v>
      </c>
      <c r="AV99" s="359">
        <f t="shared" ca="1" si="136"/>
        <v>0</v>
      </c>
      <c r="AW99" s="359">
        <f t="shared" ca="1" si="137"/>
        <v>0</v>
      </c>
      <c r="AX99" s="359">
        <f t="shared" ca="1" si="138"/>
        <v>0</v>
      </c>
      <c r="AY99" s="359">
        <f t="shared" ca="1" si="139"/>
        <v>0</v>
      </c>
      <c r="AZ99" s="359">
        <f t="shared" ca="1" si="187"/>
        <v>0</v>
      </c>
      <c r="BB99" s="362">
        <f t="shared" ca="1" si="207"/>
        <v>210</v>
      </c>
      <c r="BC99" s="362">
        <v>91</v>
      </c>
      <c r="BD99" s="371">
        <f t="shared" ca="1" si="208"/>
        <v>0</v>
      </c>
      <c r="BE99" s="359">
        <f t="shared" ca="1" si="140"/>
        <v>0</v>
      </c>
      <c r="BF99" s="359">
        <f t="shared" ca="1" si="141"/>
        <v>0</v>
      </c>
      <c r="BG99" s="359">
        <f t="shared" ca="1" si="142"/>
        <v>0</v>
      </c>
      <c r="BH99" s="359">
        <f t="shared" ca="1" si="143"/>
        <v>0</v>
      </c>
      <c r="BI99" s="359">
        <f t="shared" ca="1" si="188"/>
        <v>0</v>
      </c>
      <c r="BK99" s="362">
        <f t="shared" ca="1" si="209"/>
        <v>210</v>
      </c>
      <c r="BL99" s="362">
        <v>91</v>
      </c>
      <c r="BM99" s="371">
        <f t="shared" ca="1" si="210"/>
        <v>0</v>
      </c>
      <c r="BN99" s="359">
        <f t="shared" ca="1" si="144"/>
        <v>0</v>
      </c>
      <c r="BO99" s="359">
        <f t="shared" ca="1" si="145"/>
        <v>0</v>
      </c>
      <c r="BP99" s="359">
        <f t="shared" ca="1" si="146"/>
        <v>0</v>
      </c>
      <c r="BQ99" s="359">
        <f t="shared" ca="1" si="147"/>
        <v>0</v>
      </c>
      <c r="BR99" s="359">
        <f t="shared" ca="1" si="189"/>
        <v>0</v>
      </c>
      <c r="BT99" s="362">
        <f t="shared" ca="1" si="211"/>
        <v>210</v>
      </c>
      <c r="BU99" s="362">
        <v>91</v>
      </c>
      <c r="BV99" s="371">
        <f t="shared" ca="1" si="212"/>
        <v>0</v>
      </c>
      <c r="BW99" s="359">
        <f t="shared" ca="1" si="148"/>
        <v>0</v>
      </c>
      <c r="BX99" s="359">
        <f t="shared" ca="1" si="149"/>
        <v>0</v>
      </c>
      <c r="BY99" s="359">
        <f t="shared" ca="1" si="150"/>
        <v>0</v>
      </c>
      <c r="BZ99" s="359">
        <f t="shared" ca="1" si="151"/>
        <v>0</v>
      </c>
      <c r="CA99" s="359">
        <f t="shared" ca="1" si="190"/>
        <v>0</v>
      </c>
      <c r="CC99" s="362">
        <f t="shared" ca="1" si="213"/>
        <v>210</v>
      </c>
      <c r="CD99" s="362">
        <v>91</v>
      </c>
      <c r="CE99" s="371">
        <f t="shared" ca="1" si="214"/>
        <v>0</v>
      </c>
      <c r="CF99" s="359">
        <f t="shared" ca="1" si="152"/>
        <v>0</v>
      </c>
      <c r="CG99" s="359">
        <f t="shared" ca="1" si="153"/>
        <v>0</v>
      </c>
      <c r="CH99" s="359">
        <f t="shared" ca="1" si="154"/>
        <v>0</v>
      </c>
      <c r="CI99" s="359">
        <f t="shared" ca="1" si="155"/>
        <v>0</v>
      </c>
      <c r="CJ99" s="359">
        <f t="shared" ca="1" si="191"/>
        <v>0</v>
      </c>
      <c r="CL99" s="362">
        <f t="shared" ca="1" si="215"/>
        <v>210</v>
      </c>
      <c r="CM99" s="362">
        <v>91</v>
      </c>
      <c r="CN99" s="371">
        <f t="shared" ca="1" si="216"/>
        <v>0</v>
      </c>
      <c r="CO99" s="359">
        <f t="shared" ca="1" si="156"/>
        <v>0</v>
      </c>
      <c r="CP99" s="359">
        <f t="shared" ca="1" si="157"/>
        <v>0</v>
      </c>
      <c r="CQ99" s="359">
        <f t="shared" ca="1" si="158"/>
        <v>0</v>
      </c>
      <c r="CR99" s="359">
        <f t="shared" ca="1" si="159"/>
        <v>0</v>
      </c>
      <c r="CS99" s="359">
        <f t="shared" ca="1" si="192"/>
        <v>0</v>
      </c>
      <c r="CU99" s="362">
        <f t="shared" ca="1" si="217"/>
        <v>210</v>
      </c>
      <c r="CV99" s="362">
        <v>91</v>
      </c>
      <c r="CW99" s="371">
        <f t="shared" ca="1" si="218"/>
        <v>0</v>
      </c>
      <c r="CX99" s="359">
        <f t="shared" ca="1" si="160"/>
        <v>0</v>
      </c>
      <c r="CY99" s="359">
        <f t="shared" ca="1" si="161"/>
        <v>0</v>
      </c>
      <c r="CZ99" s="359">
        <f t="shared" ca="1" si="162"/>
        <v>0</v>
      </c>
      <c r="DA99" s="359">
        <f t="shared" ca="1" si="163"/>
        <v>0</v>
      </c>
      <c r="DB99" s="359">
        <f t="shared" ca="1" si="193"/>
        <v>0</v>
      </c>
      <c r="DD99" s="362">
        <f t="shared" ca="1" si="219"/>
        <v>210</v>
      </c>
      <c r="DE99" s="362">
        <v>91</v>
      </c>
      <c r="DF99" s="371">
        <f t="shared" ca="1" si="220"/>
        <v>0</v>
      </c>
      <c r="DG99" s="359">
        <f t="shared" ca="1" si="164"/>
        <v>0</v>
      </c>
      <c r="DH99" s="359">
        <f t="shared" ca="1" si="165"/>
        <v>0</v>
      </c>
      <c r="DI99" s="359">
        <f t="shared" ca="1" si="166"/>
        <v>0</v>
      </c>
      <c r="DJ99" s="359">
        <f t="shared" ca="1" si="167"/>
        <v>0</v>
      </c>
      <c r="DK99" s="359">
        <f t="shared" ca="1" si="194"/>
        <v>0</v>
      </c>
      <c r="DM99" s="362">
        <f t="shared" ca="1" si="221"/>
        <v>210</v>
      </c>
      <c r="DN99" s="362">
        <v>91</v>
      </c>
      <c r="DO99" s="371">
        <f t="shared" ca="1" si="222"/>
        <v>0</v>
      </c>
      <c r="DP99" s="359">
        <f t="shared" ca="1" si="168"/>
        <v>0</v>
      </c>
      <c r="DQ99" s="359">
        <f t="shared" ca="1" si="169"/>
        <v>0</v>
      </c>
      <c r="DR99" s="359">
        <f t="shared" ca="1" si="170"/>
        <v>0</v>
      </c>
      <c r="DS99" s="359">
        <f t="shared" ca="1" si="171"/>
        <v>0</v>
      </c>
      <c r="DT99" s="359">
        <f t="shared" ca="1" si="195"/>
        <v>0</v>
      </c>
      <c r="DV99" s="362">
        <f t="shared" ca="1" si="223"/>
        <v>210</v>
      </c>
      <c r="DW99" s="362">
        <v>91</v>
      </c>
      <c r="DX99" s="371">
        <f t="shared" ca="1" si="224"/>
        <v>0</v>
      </c>
      <c r="DY99" s="359">
        <f t="shared" ca="1" si="172"/>
        <v>0</v>
      </c>
      <c r="DZ99" s="359">
        <f t="shared" ca="1" si="173"/>
        <v>0</v>
      </c>
      <c r="EA99" s="359">
        <f t="shared" ca="1" si="174"/>
        <v>0</v>
      </c>
      <c r="EB99" s="359">
        <f t="shared" ca="1" si="175"/>
        <v>0</v>
      </c>
      <c r="EC99" s="359">
        <f t="shared" ca="1" si="196"/>
        <v>0</v>
      </c>
      <c r="EE99" s="362">
        <f t="shared" ca="1" si="225"/>
        <v>210</v>
      </c>
      <c r="EF99" s="362">
        <v>91</v>
      </c>
      <c r="EG99" s="371">
        <f t="shared" ca="1" si="226"/>
        <v>0</v>
      </c>
      <c r="EH99" s="359">
        <f t="shared" ca="1" si="176"/>
        <v>0</v>
      </c>
      <c r="EI99" s="359">
        <f t="shared" ca="1" si="177"/>
        <v>0</v>
      </c>
      <c r="EJ99" s="359">
        <f t="shared" ca="1" si="178"/>
        <v>0</v>
      </c>
      <c r="EK99" s="359">
        <f t="shared" ca="1" si="179"/>
        <v>0</v>
      </c>
      <c r="EL99" s="359">
        <f t="shared" ca="1" si="197"/>
        <v>0</v>
      </c>
    </row>
    <row r="100" spans="6:142" x14ac:dyDescent="0.35">
      <c r="F100" s="372">
        <f>IFERROR(INDEX('Inflation Rates'!$A$16:$H$138,MATCH('IRA Traditional'!$H100,'Inflation Rates'!$A$16:$A$138,0),8)/INDEX('Inflation Rates'!$A$16:$H$138,MATCH('IRA Traditional'!$H100,'Inflation Rates'!$A$16:$A$138,0)-1,8)-1,F99)</f>
        <v>2.0000000000000018E-2</v>
      </c>
      <c r="G100" s="372">
        <f>IFERROR(INDEX('Inflation Rates'!$A$16:$H$138,MATCH('IRA Traditional'!$H100,'Inflation Rates'!$A$16:$A$138,0),6)/INDEX('Inflation Rates'!$A$16:$H$138,MATCH('IRA Traditional'!$H100,'Inflation Rates'!$A$16:$A$138,0)-1,6)-1,G99)</f>
        <v>2.0999999999999908E-2</v>
      </c>
      <c r="H100" s="362">
        <v>2111</v>
      </c>
      <c r="I100" s="362">
        <f t="shared" ca="1" si="229"/>
        <v>211</v>
      </c>
      <c r="J100" s="362">
        <v>92</v>
      </c>
      <c r="K100" s="371">
        <f t="shared" ca="1" si="228"/>
        <v>0</v>
      </c>
      <c r="L100" s="359">
        <f t="shared" ca="1" si="180"/>
        <v>0</v>
      </c>
      <c r="M100" s="359">
        <f t="shared" ca="1" si="181"/>
        <v>0</v>
      </c>
      <c r="N100" s="359">
        <f t="shared" ca="1" si="182"/>
        <v>0</v>
      </c>
      <c r="O100" s="359">
        <f t="shared" ca="1" si="183"/>
        <v>0</v>
      </c>
      <c r="P100" s="359">
        <f t="shared" ca="1" si="198"/>
        <v>0</v>
      </c>
      <c r="R100" s="362">
        <f t="shared" ca="1" si="199"/>
        <v>211</v>
      </c>
      <c r="S100" s="362">
        <v>92</v>
      </c>
      <c r="T100" s="371">
        <f t="shared" ca="1" si="200"/>
        <v>0</v>
      </c>
      <c r="U100" s="359">
        <f t="shared" ca="1" si="124"/>
        <v>0</v>
      </c>
      <c r="V100" s="359">
        <f t="shared" ca="1" si="125"/>
        <v>0</v>
      </c>
      <c r="W100" s="359">
        <f t="shared" ca="1" si="126"/>
        <v>0</v>
      </c>
      <c r="X100" s="359">
        <f t="shared" ca="1" si="127"/>
        <v>0</v>
      </c>
      <c r="Y100" s="359">
        <f t="shared" ca="1" si="184"/>
        <v>0</v>
      </c>
      <c r="AA100" s="362">
        <f t="shared" ca="1" si="201"/>
        <v>211</v>
      </c>
      <c r="AB100" s="362">
        <v>92</v>
      </c>
      <c r="AC100" s="371">
        <f t="shared" ca="1" si="202"/>
        <v>0</v>
      </c>
      <c r="AD100" s="359">
        <f t="shared" ca="1" si="128"/>
        <v>0</v>
      </c>
      <c r="AE100" s="359">
        <f t="shared" ca="1" si="129"/>
        <v>0</v>
      </c>
      <c r="AF100" s="359">
        <f t="shared" ca="1" si="130"/>
        <v>0</v>
      </c>
      <c r="AG100" s="359">
        <f t="shared" ca="1" si="131"/>
        <v>0</v>
      </c>
      <c r="AH100" s="359">
        <f t="shared" ca="1" si="185"/>
        <v>0</v>
      </c>
      <c r="AJ100" s="362">
        <f t="shared" ca="1" si="203"/>
        <v>211</v>
      </c>
      <c r="AK100" s="362">
        <v>92</v>
      </c>
      <c r="AL100" s="371">
        <f t="shared" ca="1" si="204"/>
        <v>0</v>
      </c>
      <c r="AM100" s="359">
        <f t="shared" ca="1" si="132"/>
        <v>0</v>
      </c>
      <c r="AN100" s="359">
        <f t="shared" ca="1" si="133"/>
        <v>0</v>
      </c>
      <c r="AO100" s="359">
        <f t="shared" ca="1" si="134"/>
        <v>0</v>
      </c>
      <c r="AP100" s="359">
        <f t="shared" ca="1" si="135"/>
        <v>0</v>
      </c>
      <c r="AQ100" s="359">
        <f t="shared" ca="1" si="186"/>
        <v>0</v>
      </c>
      <c r="AS100" s="362">
        <f t="shared" ca="1" si="205"/>
        <v>211</v>
      </c>
      <c r="AT100" s="362">
        <v>92</v>
      </c>
      <c r="AU100" s="371">
        <f t="shared" ca="1" si="206"/>
        <v>0</v>
      </c>
      <c r="AV100" s="359">
        <f t="shared" ca="1" si="136"/>
        <v>0</v>
      </c>
      <c r="AW100" s="359">
        <f t="shared" ca="1" si="137"/>
        <v>0</v>
      </c>
      <c r="AX100" s="359">
        <f t="shared" ca="1" si="138"/>
        <v>0</v>
      </c>
      <c r="AY100" s="359">
        <f t="shared" ca="1" si="139"/>
        <v>0</v>
      </c>
      <c r="AZ100" s="359">
        <f t="shared" ca="1" si="187"/>
        <v>0</v>
      </c>
      <c r="BB100" s="362">
        <f t="shared" ca="1" si="207"/>
        <v>211</v>
      </c>
      <c r="BC100" s="362">
        <v>92</v>
      </c>
      <c r="BD100" s="371">
        <f t="shared" ca="1" si="208"/>
        <v>0</v>
      </c>
      <c r="BE100" s="359">
        <f t="shared" ca="1" si="140"/>
        <v>0</v>
      </c>
      <c r="BF100" s="359">
        <f t="shared" ca="1" si="141"/>
        <v>0</v>
      </c>
      <c r="BG100" s="359">
        <f t="shared" ca="1" si="142"/>
        <v>0</v>
      </c>
      <c r="BH100" s="359">
        <f t="shared" ca="1" si="143"/>
        <v>0</v>
      </c>
      <c r="BI100" s="359">
        <f t="shared" ca="1" si="188"/>
        <v>0</v>
      </c>
      <c r="BK100" s="362">
        <f t="shared" ca="1" si="209"/>
        <v>211</v>
      </c>
      <c r="BL100" s="362">
        <v>92</v>
      </c>
      <c r="BM100" s="371">
        <f t="shared" ca="1" si="210"/>
        <v>0</v>
      </c>
      <c r="BN100" s="359">
        <f t="shared" ca="1" si="144"/>
        <v>0</v>
      </c>
      <c r="BO100" s="359">
        <f t="shared" ca="1" si="145"/>
        <v>0</v>
      </c>
      <c r="BP100" s="359">
        <f t="shared" ca="1" si="146"/>
        <v>0</v>
      </c>
      <c r="BQ100" s="359">
        <f t="shared" ca="1" si="147"/>
        <v>0</v>
      </c>
      <c r="BR100" s="359">
        <f t="shared" ca="1" si="189"/>
        <v>0</v>
      </c>
      <c r="BT100" s="362">
        <f t="shared" ca="1" si="211"/>
        <v>211</v>
      </c>
      <c r="BU100" s="362">
        <v>92</v>
      </c>
      <c r="BV100" s="371">
        <f t="shared" ca="1" si="212"/>
        <v>0</v>
      </c>
      <c r="BW100" s="359">
        <f t="shared" ca="1" si="148"/>
        <v>0</v>
      </c>
      <c r="BX100" s="359">
        <f t="shared" ca="1" si="149"/>
        <v>0</v>
      </c>
      <c r="BY100" s="359">
        <f t="shared" ca="1" si="150"/>
        <v>0</v>
      </c>
      <c r="BZ100" s="359">
        <f t="shared" ca="1" si="151"/>
        <v>0</v>
      </c>
      <c r="CA100" s="359">
        <f t="shared" ca="1" si="190"/>
        <v>0</v>
      </c>
      <c r="CC100" s="362">
        <f t="shared" ca="1" si="213"/>
        <v>211</v>
      </c>
      <c r="CD100" s="362">
        <v>92</v>
      </c>
      <c r="CE100" s="371">
        <f t="shared" ca="1" si="214"/>
        <v>0</v>
      </c>
      <c r="CF100" s="359">
        <f t="shared" ca="1" si="152"/>
        <v>0</v>
      </c>
      <c r="CG100" s="359">
        <f t="shared" ca="1" si="153"/>
        <v>0</v>
      </c>
      <c r="CH100" s="359">
        <f t="shared" ca="1" si="154"/>
        <v>0</v>
      </c>
      <c r="CI100" s="359">
        <f t="shared" ca="1" si="155"/>
        <v>0</v>
      </c>
      <c r="CJ100" s="359">
        <f t="shared" ca="1" si="191"/>
        <v>0</v>
      </c>
      <c r="CL100" s="362">
        <f t="shared" ca="1" si="215"/>
        <v>211</v>
      </c>
      <c r="CM100" s="362">
        <v>92</v>
      </c>
      <c r="CN100" s="371">
        <f t="shared" ca="1" si="216"/>
        <v>0</v>
      </c>
      <c r="CO100" s="359">
        <f t="shared" ca="1" si="156"/>
        <v>0</v>
      </c>
      <c r="CP100" s="359">
        <f t="shared" ca="1" si="157"/>
        <v>0</v>
      </c>
      <c r="CQ100" s="359">
        <f t="shared" ca="1" si="158"/>
        <v>0</v>
      </c>
      <c r="CR100" s="359">
        <f t="shared" ca="1" si="159"/>
        <v>0</v>
      </c>
      <c r="CS100" s="359">
        <f t="shared" ca="1" si="192"/>
        <v>0</v>
      </c>
      <c r="CU100" s="362">
        <f t="shared" ca="1" si="217"/>
        <v>211</v>
      </c>
      <c r="CV100" s="362">
        <v>92</v>
      </c>
      <c r="CW100" s="371">
        <f t="shared" ca="1" si="218"/>
        <v>0</v>
      </c>
      <c r="CX100" s="359">
        <f t="shared" ca="1" si="160"/>
        <v>0</v>
      </c>
      <c r="CY100" s="359">
        <f t="shared" ca="1" si="161"/>
        <v>0</v>
      </c>
      <c r="CZ100" s="359">
        <f t="shared" ca="1" si="162"/>
        <v>0</v>
      </c>
      <c r="DA100" s="359">
        <f t="shared" ca="1" si="163"/>
        <v>0</v>
      </c>
      <c r="DB100" s="359">
        <f t="shared" ca="1" si="193"/>
        <v>0</v>
      </c>
      <c r="DD100" s="362">
        <f t="shared" ca="1" si="219"/>
        <v>211</v>
      </c>
      <c r="DE100" s="362">
        <v>92</v>
      </c>
      <c r="DF100" s="371">
        <f t="shared" ca="1" si="220"/>
        <v>0</v>
      </c>
      <c r="DG100" s="359">
        <f t="shared" ca="1" si="164"/>
        <v>0</v>
      </c>
      <c r="DH100" s="359">
        <f t="shared" ca="1" si="165"/>
        <v>0</v>
      </c>
      <c r="DI100" s="359">
        <f t="shared" ca="1" si="166"/>
        <v>0</v>
      </c>
      <c r="DJ100" s="359">
        <f t="shared" ca="1" si="167"/>
        <v>0</v>
      </c>
      <c r="DK100" s="359">
        <f t="shared" ca="1" si="194"/>
        <v>0</v>
      </c>
      <c r="DM100" s="362">
        <f t="shared" ca="1" si="221"/>
        <v>211</v>
      </c>
      <c r="DN100" s="362">
        <v>92</v>
      </c>
      <c r="DO100" s="371">
        <f t="shared" ca="1" si="222"/>
        <v>0</v>
      </c>
      <c r="DP100" s="359">
        <f t="shared" ca="1" si="168"/>
        <v>0</v>
      </c>
      <c r="DQ100" s="359">
        <f t="shared" ca="1" si="169"/>
        <v>0</v>
      </c>
      <c r="DR100" s="359">
        <f t="shared" ca="1" si="170"/>
        <v>0</v>
      </c>
      <c r="DS100" s="359">
        <f t="shared" ca="1" si="171"/>
        <v>0</v>
      </c>
      <c r="DT100" s="359">
        <f t="shared" ca="1" si="195"/>
        <v>0</v>
      </c>
      <c r="DV100" s="362">
        <f t="shared" ca="1" si="223"/>
        <v>211</v>
      </c>
      <c r="DW100" s="362">
        <v>92</v>
      </c>
      <c r="DX100" s="371">
        <f t="shared" ca="1" si="224"/>
        <v>0</v>
      </c>
      <c r="DY100" s="359">
        <f t="shared" ca="1" si="172"/>
        <v>0</v>
      </c>
      <c r="DZ100" s="359">
        <f t="shared" ca="1" si="173"/>
        <v>0</v>
      </c>
      <c r="EA100" s="359">
        <f t="shared" ca="1" si="174"/>
        <v>0</v>
      </c>
      <c r="EB100" s="359">
        <f t="shared" ca="1" si="175"/>
        <v>0</v>
      </c>
      <c r="EC100" s="359">
        <f t="shared" ca="1" si="196"/>
        <v>0</v>
      </c>
      <c r="EE100" s="362">
        <f t="shared" ca="1" si="225"/>
        <v>211</v>
      </c>
      <c r="EF100" s="362">
        <v>92</v>
      </c>
      <c r="EG100" s="371">
        <f t="shared" ca="1" si="226"/>
        <v>0</v>
      </c>
      <c r="EH100" s="359">
        <f t="shared" ca="1" si="176"/>
        <v>0</v>
      </c>
      <c r="EI100" s="359">
        <f t="shared" ca="1" si="177"/>
        <v>0</v>
      </c>
      <c r="EJ100" s="359">
        <f t="shared" ca="1" si="178"/>
        <v>0</v>
      </c>
      <c r="EK100" s="359">
        <f t="shared" ca="1" si="179"/>
        <v>0</v>
      </c>
      <c r="EL100" s="359">
        <f t="shared" ca="1" si="197"/>
        <v>0</v>
      </c>
    </row>
    <row r="101" spans="6:142" x14ac:dyDescent="0.35">
      <c r="F101" s="372">
        <f>IFERROR(INDEX('Inflation Rates'!$A$16:$H$138,MATCH('IRA Traditional'!$H101,'Inflation Rates'!$A$16:$A$138,0),8)/INDEX('Inflation Rates'!$A$16:$H$138,MATCH('IRA Traditional'!$H101,'Inflation Rates'!$A$16:$A$138,0)-1,8)-1,F100)</f>
        <v>2.0000000000000018E-2</v>
      </c>
      <c r="G101" s="372">
        <f>IFERROR(INDEX('Inflation Rates'!$A$16:$H$138,MATCH('IRA Traditional'!$H101,'Inflation Rates'!$A$16:$A$138,0),6)/INDEX('Inflation Rates'!$A$16:$H$138,MATCH('IRA Traditional'!$H101,'Inflation Rates'!$A$16:$A$138,0)-1,6)-1,G100)</f>
        <v>2.0999999999999908E-2</v>
      </c>
      <c r="H101" s="362">
        <v>2112</v>
      </c>
      <c r="I101" s="362">
        <f t="shared" ca="1" si="229"/>
        <v>212</v>
      </c>
      <c r="J101" s="362">
        <v>93</v>
      </c>
      <c r="K101" s="371">
        <f t="shared" ca="1" si="228"/>
        <v>0</v>
      </c>
      <c r="L101" s="359">
        <f t="shared" ca="1" si="180"/>
        <v>0</v>
      </c>
      <c r="M101" s="359">
        <f t="shared" ca="1" si="181"/>
        <v>0</v>
      </c>
      <c r="N101" s="359">
        <f t="shared" ca="1" si="182"/>
        <v>0</v>
      </c>
      <c r="O101" s="359">
        <f t="shared" ca="1" si="183"/>
        <v>0</v>
      </c>
      <c r="P101" s="359">
        <f t="shared" ca="1" si="198"/>
        <v>0</v>
      </c>
      <c r="R101" s="362">
        <f t="shared" ca="1" si="199"/>
        <v>212</v>
      </c>
      <c r="S101" s="362">
        <v>93</v>
      </c>
      <c r="T101" s="371">
        <f t="shared" ca="1" si="200"/>
        <v>0</v>
      </c>
      <c r="U101" s="359">
        <f t="shared" ca="1" si="124"/>
        <v>0</v>
      </c>
      <c r="V101" s="359">
        <f t="shared" ca="1" si="125"/>
        <v>0</v>
      </c>
      <c r="W101" s="359">
        <f t="shared" ca="1" si="126"/>
        <v>0</v>
      </c>
      <c r="X101" s="359">
        <f t="shared" ca="1" si="127"/>
        <v>0</v>
      </c>
      <c r="Y101" s="359">
        <f t="shared" ca="1" si="184"/>
        <v>0</v>
      </c>
      <c r="AA101" s="362">
        <f t="shared" ca="1" si="201"/>
        <v>212</v>
      </c>
      <c r="AB101" s="362">
        <v>93</v>
      </c>
      <c r="AC101" s="371">
        <f t="shared" ca="1" si="202"/>
        <v>0</v>
      </c>
      <c r="AD101" s="359">
        <f t="shared" ca="1" si="128"/>
        <v>0</v>
      </c>
      <c r="AE101" s="359">
        <f t="shared" ca="1" si="129"/>
        <v>0</v>
      </c>
      <c r="AF101" s="359">
        <f t="shared" ca="1" si="130"/>
        <v>0</v>
      </c>
      <c r="AG101" s="359">
        <f t="shared" ca="1" si="131"/>
        <v>0</v>
      </c>
      <c r="AH101" s="359">
        <f t="shared" ca="1" si="185"/>
        <v>0</v>
      </c>
      <c r="AJ101" s="362">
        <f t="shared" ca="1" si="203"/>
        <v>212</v>
      </c>
      <c r="AK101" s="362">
        <v>93</v>
      </c>
      <c r="AL101" s="371">
        <f t="shared" ca="1" si="204"/>
        <v>0</v>
      </c>
      <c r="AM101" s="359">
        <f t="shared" ca="1" si="132"/>
        <v>0</v>
      </c>
      <c r="AN101" s="359">
        <f t="shared" ca="1" si="133"/>
        <v>0</v>
      </c>
      <c r="AO101" s="359">
        <f t="shared" ca="1" si="134"/>
        <v>0</v>
      </c>
      <c r="AP101" s="359">
        <f t="shared" ca="1" si="135"/>
        <v>0</v>
      </c>
      <c r="AQ101" s="359">
        <f t="shared" ca="1" si="186"/>
        <v>0</v>
      </c>
      <c r="AS101" s="362">
        <f t="shared" ca="1" si="205"/>
        <v>212</v>
      </c>
      <c r="AT101" s="362">
        <v>93</v>
      </c>
      <c r="AU101" s="371">
        <f t="shared" ca="1" si="206"/>
        <v>0</v>
      </c>
      <c r="AV101" s="359">
        <f t="shared" ca="1" si="136"/>
        <v>0</v>
      </c>
      <c r="AW101" s="359">
        <f t="shared" ca="1" si="137"/>
        <v>0</v>
      </c>
      <c r="AX101" s="359">
        <f t="shared" ca="1" si="138"/>
        <v>0</v>
      </c>
      <c r="AY101" s="359">
        <f t="shared" ca="1" si="139"/>
        <v>0</v>
      </c>
      <c r="AZ101" s="359">
        <f t="shared" ca="1" si="187"/>
        <v>0</v>
      </c>
      <c r="BB101" s="362">
        <f t="shared" ca="1" si="207"/>
        <v>212</v>
      </c>
      <c r="BC101" s="362">
        <v>93</v>
      </c>
      <c r="BD101" s="371">
        <f t="shared" ca="1" si="208"/>
        <v>0</v>
      </c>
      <c r="BE101" s="359">
        <f t="shared" ca="1" si="140"/>
        <v>0</v>
      </c>
      <c r="BF101" s="359">
        <f t="shared" ca="1" si="141"/>
        <v>0</v>
      </c>
      <c r="BG101" s="359">
        <f t="shared" ca="1" si="142"/>
        <v>0</v>
      </c>
      <c r="BH101" s="359">
        <f t="shared" ca="1" si="143"/>
        <v>0</v>
      </c>
      <c r="BI101" s="359">
        <f t="shared" ca="1" si="188"/>
        <v>0</v>
      </c>
      <c r="BK101" s="362">
        <f t="shared" ca="1" si="209"/>
        <v>212</v>
      </c>
      <c r="BL101" s="362">
        <v>93</v>
      </c>
      <c r="BM101" s="371">
        <f t="shared" ca="1" si="210"/>
        <v>0</v>
      </c>
      <c r="BN101" s="359">
        <f t="shared" ca="1" si="144"/>
        <v>0</v>
      </c>
      <c r="BO101" s="359">
        <f t="shared" ca="1" si="145"/>
        <v>0</v>
      </c>
      <c r="BP101" s="359">
        <f t="shared" ca="1" si="146"/>
        <v>0</v>
      </c>
      <c r="BQ101" s="359">
        <f t="shared" ca="1" si="147"/>
        <v>0</v>
      </c>
      <c r="BR101" s="359">
        <f t="shared" ca="1" si="189"/>
        <v>0</v>
      </c>
      <c r="BT101" s="362">
        <f t="shared" ca="1" si="211"/>
        <v>212</v>
      </c>
      <c r="BU101" s="362">
        <v>93</v>
      </c>
      <c r="BV101" s="371">
        <f t="shared" ca="1" si="212"/>
        <v>0</v>
      </c>
      <c r="BW101" s="359">
        <f t="shared" ca="1" si="148"/>
        <v>0</v>
      </c>
      <c r="BX101" s="359">
        <f t="shared" ca="1" si="149"/>
        <v>0</v>
      </c>
      <c r="BY101" s="359">
        <f t="shared" ca="1" si="150"/>
        <v>0</v>
      </c>
      <c r="BZ101" s="359">
        <f t="shared" ca="1" si="151"/>
        <v>0</v>
      </c>
      <c r="CA101" s="359">
        <f t="shared" ca="1" si="190"/>
        <v>0</v>
      </c>
      <c r="CC101" s="362">
        <f t="shared" ca="1" si="213"/>
        <v>212</v>
      </c>
      <c r="CD101" s="362">
        <v>93</v>
      </c>
      <c r="CE101" s="371">
        <f t="shared" ca="1" si="214"/>
        <v>0</v>
      </c>
      <c r="CF101" s="359">
        <f t="shared" ca="1" si="152"/>
        <v>0</v>
      </c>
      <c r="CG101" s="359">
        <f t="shared" ca="1" si="153"/>
        <v>0</v>
      </c>
      <c r="CH101" s="359">
        <f t="shared" ca="1" si="154"/>
        <v>0</v>
      </c>
      <c r="CI101" s="359">
        <f t="shared" ca="1" si="155"/>
        <v>0</v>
      </c>
      <c r="CJ101" s="359">
        <f t="shared" ca="1" si="191"/>
        <v>0</v>
      </c>
      <c r="CL101" s="362">
        <f t="shared" ca="1" si="215"/>
        <v>212</v>
      </c>
      <c r="CM101" s="362">
        <v>93</v>
      </c>
      <c r="CN101" s="371">
        <f t="shared" ca="1" si="216"/>
        <v>0</v>
      </c>
      <c r="CO101" s="359">
        <f t="shared" ca="1" si="156"/>
        <v>0</v>
      </c>
      <c r="CP101" s="359">
        <f t="shared" ca="1" si="157"/>
        <v>0</v>
      </c>
      <c r="CQ101" s="359">
        <f t="shared" ca="1" si="158"/>
        <v>0</v>
      </c>
      <c r="CR101" s="359">
        <f t="shared" ca="1" si="159"/>
        <v>0</v>
      </c>
      <c r="CS101" s="359">
        <f t="shared" ca="1" si="192"/>
        <v>0</v>
      </c>
      <c r="CU101" s="362">
        <f t="shared" ca="1" si="217"/>
        <v>212</v>
      </c>
      <c r="CV101" s="362">
        <v>93</v>
      </c>
      <c r="CW101" s="371">
        <f t="shared" ca="1" si="218"/>
        <v>0</v>
      </c>
      <c r="CX101" s="359">
        <f t="shared" ca="1" si="160"/>
        <v>0</v>
      </c>
      <c r="CY101" s="359">
        <f t="shared" ca="1" si="161"/>
        <v>0</v>
      </c>
      <c r="CZ101" s="359">
        <f t="shared" ca="1" si="162"/>
        <v>0</v>
      </c>
      <c r="DA101" s="359">
        <f t="shared" ca="1" si="163"/>
        <v>0</v>
      </c>
      <c r="DB101" s="359">
        <f t="shared" ca="1" si="193"/>
        <v>0</v>
      </c>
      <c r="DD101" s="362">
        <f t="shared" ca="1" si="219"/>
        <v>212</v>
      </c>
      <c r="DE101" s="362">
        <v>93</v>
      </c>
      <c r="DF101" s="371">
        <f t="shared" ca="1" si="220"/>
        <v>0</v>
      </c>
      <c r="DG101" s="359">
        <f t="shared" ca="1" si="164"/>
        <v>0</v>
      </c>
      <c r="DH101" s="359">
        <f t="shared" ca="1" si="165"/>
        <v>0</v>
      </c>
      <c r="DI101" s="359">
        <f t="shared" ca="1" si="166"/>
        <v>0</v>
      </c>
      <c r="DJ101" s="359">
        <f t="shared" ca="1" si="167"/>
        <v>0</v>
      </c>
      <c r="DK101" s="359">
        <f t="shared" ca="1" si="194"/>
        <v>0</v>
      </c>
      <c r="DM101" s="362">
        <f t="shared" ca="1" si="221"/>
        <v>212</v>
      </c>
      <c r="DN101" s="362">
        <v>93</v>
      </c>
      <c r="DO101" s="371">
        <f t="shared" ca="1" si="222"/>
        <v>0</v>
      </c>
      <c r="DP101" s="359">
        <f t="shared" ca="1" si="168"/>
        <v>0</v>
      </c>
      <c r="DQ101" s="359">
        <f t="shared" ca="1" si="169"/>
        <v>0</v>
      </c>
      <c r="DR101" s="359">
        <f t="shared" ca="1" si="170"/>
        <v>0</v>
      </c>
      <c r="DS101" s="359">
        <f t="shared" ca="1" si="171"/>
        <v>0</v>
      </c>
      <c r="DT101" s="359">
        <f t="shared" ca="1" si="195"/>
        <v>0</v>
      </c>
      <c r="DV101" s="362">
        <f t="shared" ca="1" si="223"/>
        <v>212</v>
      </c>
      <c r="DW101" s="362">
        <v>93</v>
      </c>
      <c r="DX101" s="371">
        <f t="shared" ca="1" si="224"/>
        <v>0</v>
      </c>
      <c r="DY101" s="359">
        <f t="shared" ca="1" si="172"/>
        <v>0</v>
      </c>
      <c r="DZ101" s="359">
        <f t="shared" ca="1" si="173"/>
        <v>0</v>
      </c>
      <c r="EA101" s="359">
        <f t="shared" ca="1" si="174"/>
        <v>0</v>
      </c>
      <c r="EB101" s="359">
        <f t="shared" ca="1" si="175"/>
        <v>0</v>
      </c>
      <c r="EC101" s="359">
        <f t="shared" ca="1" si="196"/>
        <v>0</v>
      </c>
      <c r="EE101" s="362">
        <f t="shared" ca="1" si="225"/>
        <v>212</v>
      </c>
      <c r="EF101" s="362">
        <v>93</v>
      </c>
      <c r="EG101" s="371">
        <f t="shared" ca="1" si="226"/>
        <v>0</v>
      </c>
      <c r="EH101" s="359">
        <f t="shared" ca="1" si="176"/>
        <v>0</v>
      </c>
      <c r="EI101" s="359">
        <f t="shared" ca="1" si="177"/>
        <v>0</v>
      </c>
      <c r="EJ101" s="359">
        <f t="shared" ca="1" si="178"/>
        <v>0</v>
      </c>
      <c r="EK101" s="359">
        <f t="shared" ca="1" si="179"/>
        <v>0</v>
      </c>
      <c r="EL101" s="359">
        <f t="shared" ca="1" si="197"/>
        <v>0</v>
      </c>
    </row>
    <row r="102" spans="6:142" x14ac:dyDescent="0.35">
      <c r="F102" s="372">
        <f>IFERROR(INDEX('Inflation Rates'!$A$16:$H$138,MATCH('IRA Traditional'!$H102,'Inflation Rates'!$A$16:$A$138,0),8)/INDEX('Inflation Rates'!$A$16:$H$138,MATCH('IRA Traditional'!$H102,'Inflation Rates'!$A$16:$A$138,0)-1,8)-1,F101)</f>
        <v>2.0000000000000018E-2</v>
      </c>
      <c r="G102" s="372">
        <f>IFERROR(INDEX('Inflation Rates'!$A$16:$H$138,MATCH('IRA Traditional'!$H102,'Inflation Rates'!$A$16:$A$138,0),6)/INDEX('Inflation Rates'!$A$16:$H$138,MATCH('IRA Traditional'!$H102,'Inflation Rates'!$A$16:$A$138,0)-1,6)-1,G101)</f>
        <v>2.0999999999999908E-2</v>
      </c>
      <c r="H102" s="362">
        <v>2113</v>
      </c>
      <c r="I102" s="362">
        <f t="shared" ca="1" si="229"/>
        <v>213</v>
      </c>
      <c r="J102" s="362">
        <v>94</v>
      </c>
      <c r="K102" s="371">
        <f t="shared" ca="1" si="228"/>
        <v>0</v>
      </c>
      <c r="L102" s="359">
        <f t="shared" ca="1" si="180"/>
        <v>0</v>
      </c>
      <c r="M102" s="359">
        <f t="shared" ca="1" si="181"/>
        <v>0</v>
      </c>
      <c r="N102" s="359">
        <f t="shared" ca="1" si="182"/>
        <v>0</v>
      </c>
      <c r="O102" s="359">
        <f t="shared" ca="1" si="183"/>
        <v>0</v>
      </c>
      <c r="P102" s="359">
        <f t="shared" ca="1" si="198"/>
        <v>0</v>
      </c>
      <c r="R102" s="362">
        <f t="shared" ca="1" si="199"/>
        <v>213</v>
      </c>
      <c r="S102" s="362">
        <v>94</v>
      </c>
      <c r="T102" s="371">
        <f t="shared" ca="1" si="200"/>
        <v>0</v>
      </c>
      <c r="U102" s="359">
        <f t="shared" ca="1" si="124"/>
        <v>0</v>
      </c>
      <c r="V102" s="359">
        <f t="shared" ca="1" si="125"/>
        <v>0</v>
      </c>
      <c r="W102" s="359">
        <f t="shared" ca="1" si="126"/>
        <v>0</v>
      </c>
      <c r="X102" s="359">
        <f t="shared" ca="1" si="127"/>
        <v>0</v>
      </c>
      <c r="Y102" s="359">
        <f t="shared" ca="1" si="184"/>
        <v>0</v>
      </c>
      <c r="AA102" s="362">
        <f t="shared" ca="1" si="201"/>
        <v>213</v>
      </c>
      <c r="AB102" s="362">
        <v>94</v>
      </c>
      <c r="AC102" s="371">
        <f t="shared" ca="1" si="202"/>
        <v>0</v>
      </c>
      <c r="AD102" s="359">
        <f t="shared" ca="1" si="128"/>
        <v>0</v>
      </c>
      <c r="AE102" s="359">
        <f t="shared" ca="1" si="129"/>
        <v>0</v>
      </c>
      <c r="AF102" s="359">
        <f t="shared" ca="1" si="130"/>
        <v>0</v>
      </c>
      <c r="AG102" s="359">
        <f t="shared" ca="1" si="131"/>
        <v>0</v>
      </c>
      <c r="AH102" s="359">
        <f t="shared" ca="1" si="185"/>
        <v>0</v>
      </c>
      <c r="AJ102" s="362">
        <f t="shared" ca="1" si="203"/>
        <v>213</v>
      </c>
      <c r="AK102" s="362">
        <v>94</v>
      </c>
      <c r="AL102" s="371">
        <f t="shared" ca="1" si="204"/>
        <v>0</v>
      </c>
      <c r="AM102" s="359">
        <f t="shared" ca="1" si="132"/>
        <v>0</v>
      </c>
      <c r="AN102" s="359">
        <f t="shared" ca="1" si="133"/>
        <v>0</v>
      </c>
      <c r="AO102" s="359">
        <f t="shared" ca="1" si="134"/>
        <v>0</v>
      </c>
      <c r="AP102" s="359">
        <f t="shared" ca="1" si="135"/>
        <v>0</v>
      </c>
      <c r="AQ102" s="359">
        <f t="shared" ca="1" si="186"/>
        <v>0</v>
      </c>
      <c r="AS102" s="362">
        <f t="shared" ca="1" si="205"/>
        <v>213</v>
      </c>
      <c r="AT102" s="362">
        <v>94</v>
      </c>
      <c r="AU102" s="371">
        <f t="shared" ca="1" si="206"/>
        <v>0</v>
      </c>
      <c r="AV102" s="359">
        <f t="shared" ca="1" si="136"/>
        <v>0</v>
      </c>
      <c r="AW102" s="359">
        <f t="shared" ca="1" si="137"/>
        <v>0</v>
      </c>
      <c r="AX102" s="359">
        <f t="shared" ca="1" si="138"/>
        <v>0</v>
      </c>
      <c r="AY102" s="359">
        <f t="shared" ca="1" si="139"/>
        <v>0</v>
      </c>
      <c r="AZ102" s="359">
        <f t="shared" ca="1" si="187"/>
        <v>0</v>
      </c>
      <c r="BB102" s="362">
        <f t="shared" ca="1" si="207"/>
        <v>213</v>
      </c>
      <c r="BC102" s="362">
        <v>94</v>
      </c>
      <c r="BD102" s="371">
        <f t="shared" ca="1" si="208"/>
        <v>0</v>
      </c>
      <c r="BE102" s="359">
        <f t="shared" ca="1" si="140"/>
        <v>0</v>
      </c>
      <c r="BF102" s="359">
        <f t="shared" ca="1" si="141"/>
        <v>0</v>
      </c>
      <c r="BG102" s="359">
        <f t="shared" ca="1" si="142"/>
        <v>0</v>
      </c>
      <c r="BH102" s="359">
        <f t="shared" ca="1" si="143"/>
        <v>0</v>
      </c>
      <c r="BI102" s="359">
        <f t="shared" ca="1" si="188"/>
        <v>0</v>
      </c>
      <c r="BK102" s="362">
        <f t="shared" ca="1" si="209"/>
        <v>213</v>
      </c>
      <c r="BL102" s="362">
        <v>94</v>
      </c>
      <c r="BM102" s="371">
        <f t="shared" ca="1" si="210"/>
        <v>0</v>
      </c>
      <c r="BN102" s="359">
        <f t="shared" ca="1" si="144"/>
        <v>0</v>
      </c>
      <c r="BO102" s="359">
        <f t="shared" ca="1" si="145"/>
        <v>0</v>
      </c>
      <c r="BP102" s="359">
        <f t="shared" ca="1" si="146"/>
        <v>0</v>
      </c>
      <c r="BQ102" s="359">
        <f t="shared" ca="1" si="147"/>
        <v>0</v>
      </c>
      <c r="BR102" s="359">
        <f t="shared" ca="1" si="189"/>
        <v>0</v>
      </c>
      <c r="BT102" s="362">
        <f t="shared" ca="1" si="211"/>
        <v>213</v>
      </c>
      <c r="BU102" s="362">
        <v>94</v>
      </c>
      <c r="BV102" s="371">
        <f t="shared" ca="1" si="212"/>
        <v>0</v>
      </c>
      <c r="BW102" s="359">
        <f t="shared" ca="1" si="148"/>
        <v>0</v>
      </c>
      <c r="BX102" s="359">
        <f t="shared" ca="1" si="149"/>
        <v>0</v>
      </c>
      <c r="BY102" s="359">
        <f t="shared" ca="1" si="150"/>
        <v>0</v>
      </c>
      <c r="BZ102" s="359">
        <f t="shared" ca="1" si="151"/>
        <v>0</v>
      </c>
      <c r="CA102" s="359">
        <f t="shared" ca="1" si="190"/>
        <v>0</v>
      </c>
      <c r="CC102" s="362">
        <f t="shared" ca="1" si="213"/>
        <v>213</v>
      </c>
      <c r="CD102" s="362">
        <v>94</v>
      </c>
      <c r="CE102" s="371">
        <f t="shared" ca="1" si="214"/>
        <v>0</v>
      </c>
      <c r="CF102" s="359">
        <f t="shared" ca="1" si="152"/>
        <v>0</v>
      </c>
      <c r="CG102" s="359">
        <f t="shared" ca="1" si="153"/>
        <v>0</v>
      </c>
      <c r="CH102" s="359">
        <f t="shared" ca="1" si="154"/>
        <v>0</v>
      </c>
      <c r="CI102" s="359">
        <f t="shared" ca="1" si="155"/>
        <v>0</v>
      </c>
      <c r="CJ102" s="359">
        <f t="shared" ca="1" si="191"/>
        <v>0</v>
      </c>
      <c r="CL102" s="362">
        <f t="shared" ca="1" si="215"/>
        <v>213</v>
      </c>
      <c r="CM102" s="362">
        <v>94</v>
      </c>
      <c r="CN102" s="371">
        <f t="shared" ca="1" si="216"/>
        <v>0</v>
      </c>
      <c r="CO102" s="359">
        <f t="shared" ca="1" si="156"/>
        <v>0</v>
      </c>
      <c r="CP102" s="359">
        <f t="shared" ca="1" si="157"/>
        <v>0</v>
      </c>
      <c r="CQ102" s="359">
        <f t="shared" ca="1" si="158"/>
        <v>0</v>
      </c>
      <c r="CR102" s="359">
        <f t="shared" ca="1" si="159"/>
        <v>0</v>
      </c>
      <c r="CS102" s="359">
        <f t="shared" ca="1" si="192"/>
        <v>0</v>
      </c>
      <c r="CU102" s="362">
        <f t="shared" ca="1" si="217"/>
        <v>213</v>
      </c>
      <c r="CV102" s="362">
        <v>94</v>
      </c>
      <c r="CW102" s="371">
        <f t="shared" ca="1" si="218"/>
        <v>0</v>
      </c>
      <c r="CX102" s="359">
        <f t="shared" ca="1" si="160"/>
        <v>0</v>
      </c>
      <c r="CY102" s="359">
        <f t="shared" ca="1" si="161"/>
        <v>0</v>
      </c>
      <c r="CZ102" s="359">
        <f t="shared" ca="1" si="162"/>
        <v>0</v>
      </c>
      <c r="DA102" s="359">
        <f t="shared" ca="1" si="163"/>
        <v>0</v>
      </c>
      <c r="DB102" s="359">
        <f t="shared" ca="1" si="193"/>
        <v>0</v>
      </c>
      <c r="DD102" s="362">
        <f t="shared" ca="1" si="219"/>
        <v>213</v>
      </c>
      <c r="DE102" s="362">
        <v>94</v>
      </c>
      <c r="DF102" s="371">
        <f t="shared" ca="1" si="220"/>
        <v>0</v>
      </c>
      <c r="DG102" s="359">
        <f t="shared" ca="1" si="164"/>
        <v>0</v>
      </c>
      <c r="DH102" s="359">
        <f t="shared" ca="1" si="165"/>
        <v>0</v>
      </c>
      <c r="DI102" s="359">
        <f t="shared" ca="1" si="166"/>
        <v>0</v>
      </c>
      <c r="DJ102" s="359">
        <f t="shared" ca="1" si="167"/>
        <v>0</v>
      </c>
      <c r="DK102" s="359">
        <f t="shared" ca="1" si="194"/>
        <v>0</v>
      </c>
      <c r="DM102" s="362">
        <f t="shared" ca="1" si="221"/>
        <v>213</v>
      </c>
      <c r="DN102" s="362">
        <v>94</v>
      </c>
      <c r="DO102" s="371">
        <f t="shared" ca="1" si="222"/>
        <v>0</v>
      </c>
      <c r="DP102" s="359">
        <f t="shared" ca="1" si="168"/>
        <v>0</v>
      </c>
      <c r="DQ102" s="359">
        <f t="shared" ca="1" si="169"/>
        <v>0</v>
      </c>
      <c r="DR102" s="359">
        <f t="shared" ca="1" si="170"/>
        <v>0</v>
      </c>
      <c r="DS102" s="359">
        <f t="shared" ca="1" si="171"/>
        <v>0</v>
      </c>
      <c r="DT102" s="359">
        <f t="shared" ca="1" si="195"/>
        <v>0</v>
      </c>
      <c r="DV102" s="362">
        <f t="shared" ca="1" si="223"/>
        <v>213</v>
      </c>
      <c r="DW102" s="362">
        <v>94</v>
      </c>
      <c r="DX102" s="371">
        <f t="shared" ca="1" si="224"/>
        <v>0</v>
      </c>
      <c r="DY102" s="359">
        <f t="shared" ca="1" si="172"/>
        <v>0</v>
      </c>
      <c r="DZ102" s="359">
        <f t="shared" ca="1" si="173"/>
        <v>0</v>
      </c>
      <c r="EA102" s="359">
        <f t="shared" ca="1" si="174"/>
        <v>0</v>
      </c>
      <c r="EB102" s="359">
        <f t="shared" ca="1" si="175"/>
        <v>0</v>
      </c>
      <c r="EC102" s="359">
        <f t="shared" ca="1" si="196"/>
        <v>0</v>
      </c>
      <c r="EE102" s="362">
        <f t="shared" ca="1" si="225"/>
        <v>213</v>
      </c>
      <c r="EF102" s="362">
        <v>94</v>
      </c>
      <c r="EG102" s="371">
        <f t="shared" ca="1" si="226"/>
        <v>0</v>
      </c>
      <c r="EH102" s="359">
        <f t="shared" ca="1" si="176"/>
        <v>0</v>
      </c>
      <c r="EI102" s="359">
        <f t="shared" ca="1" si="177"/>
        <v>0</v>
      </c>
      <c r="EJ102" s="359">
        <f t="shared" ca="1" si="178"/>
        <v>0</v>
      </c>
      <c r="EK102" s="359">
        <f t="shared" ca="1" si="179"/>
        <v>0</v>
      </c>
      <c r="EL102" s="359">
        <f t="shared" ca="1" si="197"/>
        <v>0</v>
      </c>
    </row>
    <row r="103" spans="6:142" x14ac:dyDescent="0.35">
      <c r="F103" s="372">
        <f>IFERROR(INDEX('Inflation Rates'!$A$16:$H$138,MATCH('IRA Traditional'!$H103,'Inflation Rates'!$A$16:$A$138,0),8)/INDEX('Inflation Rates'!$A$16:$H$138,MATCH('IRA Traditional'!$H103,'Inflation Rates'!$A$16:$A$138,0)-1,8)-1,F102)</f>
        <v>2.0000000000000018E-2</v>
      </c>
      <c r="G103" s="372">
        <f>IFERROR(INDEX('Inflation Rates'!$A$16:$H$138,MATCH('IRA Traditional'!$H103,'Inflation Rates'!$A$16:$A$138,0),6)/INDEX('Inflation Rates'!$A$16:$H$138,MATCH('IRA Traditional'!$H103,'Inflation Rates'!$A$16:$A$138,0)-1,6)-1,G102)</f>
        <v>2.0999999999999908E-2</v>
      </c>
      <c r="H103" s="362">
        <v>2114</v>
      </c>
      <c r="I103" s="362">
        <f t="shared" ca="1" si="229"/>
        <v>214</v>
      </c>
      <c r="J103" s="362">
        <v>95</v>
      </c>
      <c r="K103" s="371">
        <f t="shared" ca="1" si="228"/>
        <v>0</v>
      </c>
      <c r="L103" s="359">
        <f t="shared" ca="1" si="180"/>
        <v>0</v>
      </c>
      <c r="M103" s="359">
        <f t="shared" ca="1" si="181"/>
        <v>0</v>
      </c>
      <c r="N103" s="359">
        <f t="shared" ca="1" si="182"/>
        <v>0</v>
      </c>
      <c r="O103" s="359">
        <f t="shared" ca="1" si="183"/>
        <v>0</v>
      </c>
      <c r="P103" s="359">
        <f t="shared" ca="1" si="198"/>
        <v>0</v>
      </c>
      <c r="R103" s="362">
        <f t="shared" ca="1" si="199"/>
        <v>214</v>
      </c>
      <c r="S103" s="362">
        <v>95</v>
      </c>
      <c r="T103" s="371">
        <f t="shared" ca="1" si="200"/>
        <v>0</v>
      </c>
      <c r="U103" s="359">
        <f t="shared" ca="1" si="124"/>
        <v>0</v>
      </c>
      <c r="V103" s="359">
        <f t="shared" ca="1" si="125"/>
        <v>0</v>
      </c>
      <c r="W103" s="359">
        <f t="shared" ca="1" si="126"/>
        <v>0</v>
      </c>
      <c r="X103" s="359">
        <f t="shared" ca="1" si="127"/>
        <v>0</v>
      </c>
      <c r="Y103" s="359">
        <f t="shared" ca="1" si="184"/>
        <v>0</v>
      </c>
      <c r="AA103" s="362">
        <f t="shared" ca="1" si="201"/>
        <v>214</v>
      </c>
      <c r="AB103" s="362">
        <v>95</v>
      </c>
      <c r="AC103" s="371">
        <f t="shared" ca="1" si="202"/>
        <v>0</v>
      </c>
      <c r="AD103" s="359">
        <f t="shared" ca="1" si="128"/>
        <v>0</v>
      </c>
      <c r="AE103" s="359">
        <f t="shared" ca="1" si="129"/>
        <v>0</v>
      </c>
      <c r="AF103" s="359">
        <f t="shared" ca="1" si="130"/>
        <v>0</v>
      </c>
      <c r="AG103" s="359">
        <f t="shared" ca="1" si="131"/>
        <v>0</v>
      </c>
      <c r="AH103" s="359">
        <f t="shared" ca="1" si="185"/>
        <v>0</v>
      </c>
      <c r="AJ103" s="362">
        <f t="shared" ca="1" si="203"/>
        <v>214</v>
      </c>
      <c r="AK103" s="362">
        <v>95</v>
      </c>
      <c r="AL103" s="371">
        <f t="shared" ca="1" si="204"/>
        <v>0</v>
      </c>
      <c r="AM103" s="359">
        <f t="shared" ca="1" si="132"/>
        <v>0</v>
      </c>
      <c r="AN103" s="359">
        <f t="shared" ca="1" si="133"/>
        <v>0</v>
      </c>
      <c r="AO103" s="359">
        <f t="shared" ca="1" si="134"/>
        <v>0</v>
      </c>
      <c r="AP103" s="359">
        <f t="shared" ca="1" si="135"/>
        <v>0</v>
      </c>
      <c r="AQ103" s="359">
        <f t="shared" ca="1" si="186"/>
        <v>0</v>
      </c>
      <c r="AS103" s="362">
        <f t="shared" ca="1" si="205"/>
        <v>214</v>
      </c>
      <c r="AT103" s="362">
        <v>95</v>
      </c>
      <c r="AU103" s="371">
        <f t="shared" ca="1" si="206"/>
        <v>0</v>
      </c>
      <c r="AV103" s="359">
        <f t="shared" ca="1" si="136"/>
        <v>0</v>
      </c>
      <c r="AW103" s="359">
        <f t="shared" ca="1" si="137"/>
        <v>0</v>
      </c>
      <c r="AX103" s="359">
        <f t="shared" ca="1" si="138"/>
        <v>0</v>
      </c>
      <c r="AY103" s="359">
        <f t="shared" ca="1" si="139"/>
        <v>0</v>
      </c>
      <c r="AZ103" s="359">
        <f t="shared" ca="1" si="187"/>
        <v>0</v>
      </c>
      <c r="BB103" s="362">
        <f t="shared" ca="1" si="207"/>
        <v>214</v>
      </c>
      <c r="BC103" s="362">
        <v>95</v>
      </c>
      <c r="BD103" s="371">
        <f t="shared" ca="1" si="208"/>
        <v>0</v>
      </c>
      <c r="BE103" s="359">
        <f t="shared" ca="1" si="140"/>
        <v>0</v>
      </c>
      <c r="BF103" s="359">
        <f t="shared" ca="1" si="141"/>
        <v>0</v>
      </c>
      <c r="BG103" s="359">
        <f t="shared" ca="1" si="142"/>
        <v>0</v>
      </c>
      <c r="BH103" s="359">
        <f t="shared" ca="1" si="143"/>
        <v>0</v>
      </c>
      <c r="BI103" s="359">
        <f t="shared" ca="1" si="188"/>
        <v>0</v>
      </c>
      <c r="BK103" s="362">
        <f t="shared" ca="1" si="209"/>
        <v>214</v>
      </c>
      <c r="BL103" s="362">
        <v>95</v>
      </c>
      <c r="BM103" s="371">
        <f t="shared" ca="1" si="210"/>
        <v>0</v>
      </c>
      <c r="BN103" s="359">
        <f t="shared" ca="1" si="144"/>
        <v>0</v>
      </c>
      <c r="BO103" s="359">
        <f t="shared" ca="1" si="145"/>
        <v>0</v>
      </c>
      <c r="BP103" s="359">
        <f t="shared" ca="1" si="146"/>
        <v>0</v>
      </c>
      <c r="BQ103" s="359">
        <f t="shared" ca="1" si="147"/>
        <v>0</v>
      </c>
      <c r="BR103" s="359">
        <f t="shared" ca="1" si="189"/>
        <v>0</v>
      </c>
      <c r="BT103" s="362">
        <f t="shared" ca="1" si="211"/>
        <v>214</v>
      </c>
      <c r="BU103" s="362">
        <v>95</v>
      </c>
      <c r="BV103" s="371">
        <f t="shared" ca="1" si="212"/>
        <v>0</v>
      </c>
      <c r="BW103" s="359">
        <f t="shared" ca="1" si="148"/>
        <v>0</v>
      </c>
      <c r="BX103" s="359">
        <f t="shared" ca="1" si="149"/>
        <v>0</v>
      </c>
      <c r="BY103" s="359">
        <f t="shared" ca="1" si="150"/>
        <v>0</v>
      </c>
      <c r="BZ103" s="359">
        <f t="shared" ca="1" si="151"/>
        <v>0</v>
      </c>
      <c r="CA103" s="359">
        <f t="shared" ca="1" si="190"/>
        <v>0</v>
      </c>
      <c r="CC103" s="362">
        <f t="shared" ca="1" si="213"/>
        <v>214</v>
      </c>
      <c r="CD103" s="362">
        <v>95</v>
      </c>
      <c r="CE103" s="371">
        <f t="shared" ca="1" si="214"/>
        <v>0</v>
      </c>
      <c r="CF103" s="359">
        <f t="shared" ca="1" si="152"/>
        <v>0</v>
      </c>
      <c r="CG103" s="359">
        <f t="shared" ca="1" si="153"/>
        <v>0</v>
      </c>
      <c r="CH103" s="359">
        <f t="shared" ca="1" si="154"/>
        <v>0</v>
      </c>
      <c r="CI103" s="359">
        <f t="shared" ca="1" si="155"/>
        <v>0</v>
      </c>
      <c r="CJ103" s="359">
        <f t="shared" ca="1" si="191"/>
        <v>0</v>
      </c>
      <c r="CL103" s="362">
        <f t="shared" ca="1" si="215"/>
        <v>214</v>
      </c>
      <c r="CM103" s="362">
        <v>95</v>
      </c>
      <c r="CN103" s="371">
        <f t="shared" ca="1" si="216"/>
        <v>0</v>
      </c>
      <c r="CO103" s="359">
        <f t="shared" ca="1" si="156"/>
        <v>0</v>
      </c>
      <c r="CP103" s="359">
        <f t="shared" ca="1" si="157"/>
        <v>0</v>
      </c>
      <c r="CQ103" s="359">
        <f t="shared" ca="1" si="158"/>
        <v>0</v>
      </c>
      <c r="CR103" s="359">
        <f t="shared" ca="1" si="159"/>
        <v>0</v>
      </c>
      <c r="CS103" s="359">
        <f t="shared" ca="1" si="192"/>
        <v>0</v>
      </c>
      <c r="CU103" s="362">
        <f t="shared" ca="1" si="217"/>
        <v>214</v>
      </c>
      <c r="CV103" s="362">
        <v>95</v>
      </c>
      <c r="CW103" s="371">
        <f t="shared" ca="1" si="218"/>
        <v>0</v>
      </c>
      <c r="CX103" s="359">
        <f t="shared" ca="1" si="160"/>
        <v>0</v>
      </c>
      <c r="CY103" s="359">
        <f t="shared" ca="1" si="161"/>
        <v>0</v>
      </c>
      <c r="CZ103" s="359">
        <f t="shared" ca="1" si="162"/>
        <v>0</v>
      </c>
      <c r="DA103" s="359">
        <f t="shared" ca="1" si="163"/>
        <v>0</v>
      </c>
      <c r="DB103" s="359">
        <f t="shared" ca="1" si="193"/>
        <v>0</v>
      </c>
      <c r="DD103" s="362">
        <f t="shared" ca="1" si="219"/>
        <v>214</v>
      </c>
      <c r="DE103" s="362">
        <v>95</v>
      </c>
      <c r="DF103" s="371">
        <f t="shared" ca="1" si="220"/>
        <v>0</v>
      </c>
      <c r="DG103" s="359">
        <f t="shared" ca="1" si="164"/>
        <v>0</v>
      </c>
      <c r="DH103" s="359">
        <f t="shared" ca="1" si="165"/>
        <v>0</v>
      </c>
      <c r="DI103" s="359">
        <f t="shared" ca="1" si="166"/>
        <v>0</v>
      </c>
      <c r="DJ103" s="359">
        <f t="shared" ca="1" si="167"/>
        <v>0</v>
      </c>
      <c r="DK103" s="359">
        <f t="shared" ca="1" si="194"/>
        <v>0</v>
      </c>
      <c r="DM103" s="362">
        <f t="shared" ca="1" si="221"/>
        <v>214</v>
      </c>
      <c r="DN103" s="362">
        <v>95</v>
      </c>
      <c r="DO103" s="371">
        <f t="shared" ca="1" si="222"/>
        <v>0</v>
      </c>
      <c r="DP103" s="359">
        <f t="shared" ca="1" si="168"/>
        <v>0</v>
      </c>
      <c r="DQ103" s="359">
        <f t="shared" ca="1" si="169"/>
        <v>0</v>
      </c>
      <c r="DR103" s="359">
        <f t="shared" ca="1" si="170"/>
        <v>0</v>
      </c>
      <c r="DS103" s="359">
        <f t="shared" ca="1" si="171"/>
        <v>0</v>
      </c>
      <c r="DT103" s="359">
        <f t="shared" ca="1" si="195"/>
        <v>0</v>
      </c>
      <c r="DV103" s="362">
        <f t="shared" ca="1" si="223"/>
        <v>214</v>
      </c>
      <c r="DW103" s="362">
        <v>95</v>
      </c>
      <c r="DX103" s="371">
        <f t="shared" ca="1" si="224"/>
        <v>0</v>
      </c>
      <c r="DY103" s="359">
        <f t="shared" ca="1" si="172"/>
        <v>0</v>
      </c>
      <c r="DZ103" s="359">
        <f t="shared" ca="1" si="173"/>
        <v>0</v>
      </c>
      <c r="EA103" s="359">
        <f t="shared" ca="1" si="174"/>
        <v>0</v>
      </c>
      <c r="EB103" s="359">
        <f t="shared" ca="1" si="175"/>
        <v>0</v>
      </c>
      <c r="EC103" s="359">
        <f t="shared" ca="1" si="196"/>
        <v>0</v>
      </c>
      <c r="EE103" s="362">
        <f t="shared" ca="1" si="225"/>
        <v>214</v>
      </c>
      <c r="EF103" s="362">
        <v>95</v>
      </c>
      <c r="EG103" s="371">
        <f t="shared" ca="1" si="226"/>
        <v>0</v>
      </c>
      <c r="EH103" s="359">
        <f t="shared" ca="1" si="176"/>
        <v>0</v>
      </c>
      <c r="EI103" s="359">
        <f t="shared" ca="1" si="177"/>
        <v>0</v>
      </c>
      <c r="EJ103" s="359">
        <f t="shared" ca="1" si="178"/>
        <v>0</v>
      </c>
      <c r="EK103" s="359">
        <f t="shared" ca="1" si="179"/>
        <v>0</v>
      </c>
      <c r="EL103" s="359">
        <f t="shared" ca="1" si="197"/>
        <v>0</v>
      </c>
    </row>
    <row r="104" spans="6:142" x14ac:dyDescent="0.35">
      <c r="F104" s="372">
        <f>IFERROR(INDEX('Inflation Rates'!$A$16:$H$138,MATCH('IRA Traditional'!$H104,'Inflation Rates'!$A$16:$A$138,0),8)/INDEX('Inflation Rates'!$A$16:$H$138,MATCH('IRA Traditional'!$H104,'Inflation Rates'!$A$16:$A$138,0)-1,8)-1,F103)</f>
        <v>2.0000000000000018E-2</v>
      </c>
      <c r="G104" s="372">
        <f>IFERROR(INDEX('Inflation Rates'!$A$16:$H$138,MATCH('IRA Traditional'!$H104,'Inflation Rates'!$A$16:$A$138,0),6)/INDEX('Inflation Rates'!$A$16:$H$138,MATCH('IRA Traditional'!$H104,'Inflation Rates'!$A$16:$A$138,0)-1,6)-1,G103)</f>
        <v>2.0999999999999908E-2</v>
      </c>
      <c r="H104" s="362">
        <v>2115</v>
      </c>
      <c r="I104" s="362">
        <f t="shared" ca="1" si="229"/>
        <v>215</v>
      </c>
      <c r="J104" s="362">
        <v>96</v>
      </c>
      <c r="K104" s="371">
        <f t="shared" ca="1" si="228"/>
        <v>0</v>
      </c>
      <c r="L104" s="359">
        <f t="shared" ca="1" si="180"/>
        <v>0</v>
      </c>
      <c r="M104" s="359">
        <f t="shared" ca="1" si="181"/>
        <v>0</v>
      </c>
      <c r="N104" s="359">
        <f t="shared" ca="1" si="182"/>
        <v>0</v>
      </c>
      <c r="O104" s="359">
        <f t="shared" ca="1" si="183"/>
        <v>0</v>
      </c>
      <c r="P104" s="359">
        <f t="shared" ca="1" si="198"/>
        <v>0</v>
      </c>
      <c r="R104" s="362">
        <f t="shared" ca="1" si="199"/>
        <v>215</v>
      </c>
      <c r="S104" s="362">
        <v>96</v>
      </c>
      <c r="T104" s="371">
        <f t="shared" ca="1" si="200"/>
        <v>0</v>
      </c>
      <c r="U104" s="359">
        <f t="shared" ca="1" si="124"/>
        <v>0</v>
      </c>
      <c r="V104" s="359">
        <f t="shared" ca="1" si="125"/>
        <v>0</v>
      </c>
      <c r="W104" s="359">
        <f t="shared" ca="1" si="126"/>
        <v>0</v>
      </c>
      <c r="X104" s="359">
        <f t="shared" ca="1" si="127"/>
        <v>0</v>
      </c>
      <c r="Y104" s="359">
        <f t="shared" ca="1" si="184"/>
        <v>0</v>
      </c>
      <c r="AA104" s="362">
        <f t="shared" ca="1" si="201"/>
        <v>215</v>
      </c>
      <c r="AB104" s="362">
        <v>96</v>
      </c>
      <c r="AC104" s="371">
        <f t="shared" ca="1" si="202"/>
        <v>0</v>
      </c>
      <c r="AD104" s="359">
        <f t="shared" ca="1" si="128"/>
        <v>0</v>
      </c>
      <c r="AE104" s="359">
        <f t="shared" ca="1" si="129"/>
        <v>0</v>
      </c>
      <c r="AF104" s="359">
        <f t="shared" ca="1" si="130"/>
        <v>0</v>
      </c>
      <c r="AG104" s="359">
        <f t="shared" ca="1" si="131"/>
        <v>0</v>
      </c>
      <c r="AH104" s="359">
        <f t="shared" ca="1" si="185"/>
        <v>0</v>
      </c>
      <c r="AJ104" s="362">
        <f t="shared" ca="1" si="203"/>
        <v>215</v>
      </c>
      <c r="AK104" s="362">
        <v>96</v>
      </c>
      <c r="AL104" s="371">
        <f t="shared" ca="1" si="204"/>
        <v>0</v>
      </c>
      <c r="AM104" s="359">
        <f t="shared" ca="1" si="132"/>
        <v>0</v>
      </c>
      <c r="AN104" s="359">
        <f t="shared" ca="1" si="133"/>
        <v>0</v>
      </c>
      <c r="AO104" s="359">
        <f t="shared" ca="1" si="134"/>
        <v>0</v>
      </c>
      <c r="AP104" s="359">
        <f t="shared" ca="1" si="135"/>
        <v>0</v>
      </c>
      <c r="AQ104" s="359">
        <f t="shared" ca="1" si="186"/>
        <v>0</v>
      </c>
      <c r="AS104" s="362">
        <f t="shared" ca="1" si="205"/>
        <v>215</v>
      </c>
      <c r="AT104" s="362">
        <v>96</v>
      </c>
      <c r="AU104" s="371">
        <f t="shared" ca="1" si="206"/>
        <v>0</v>
      </c>
      <c r="AV104" s="359">
        <f t="shared" ca="1" si="136"/>
        <v>0</v>
      </c>
      <c r="AW104" s="359">
        <f t="shared" ca="1" si="137"/>
        <v>0</v>
      </c>
      <c r="AX104" s="359">
        <f t="shared" ca="1" si="138"/>
        <v>0</v>
      </c>
      <c r="AY104" s="359">
        <f t="shared" ca="1" si="139"/>
        <v>0</v>
      </c>
      <c r="AZ104" s="359">
        <f t="shared" ca="1" si="187"/>
        <v>0</v>
      </c>
      <c r="BB104" s="362">
        <f t="shared" ca="1" si="207"/>
        <v>215</v>
      </c>
      <c r="BC104" s="362">
        <v>96</v>
      </c>
      <c r="BD104" s="371">
        <f t="shared" ca="1" si="208"/>
        <v>0</v>
      </c>
      <c r="BE104" s="359">
        <f t="shared" ca="1" si="140"/>
        <v>0</v>
      </c>
      <c r="BF104" s="359">
        <f t="shared" ca="1" si="141"/>
        <v>0</v>
      </c>
      <c r="BG104" s="359">
        <f t="shared" ca="1" si="142"/>
        <v>0</v>
      </c>
      <c r="BH104" s="359">
        <f t="shared" ca="1" si="143"/>
        <v>0</v>
      </c>
      <c r="BI104" s="359">
        <f t="shared" ca="1" si="188"/>
        <v>0</v>
      </c>
      <c r="BK104" s="362">
        <f t="shared" ca="1" si="209"/>
        <v>215</v>
      </c>
      <c r="BL104" s="362">
        <v>96</v>
      </c>
      <c r="BM104" s="371">
        <f t="shared" ca="1" si="210"/>
        <v>0</v>
      </c>
      <c r="BN104" s="359">
        <f t="shared" ca="1" si="144"/>
        <v>0</v>
      </c>
      <c r="BO104" s="359">
        <f t="shared" ca="1" si="145"/>
        <v>0</v>
      </c>
      <c r="BP104" s="359">
        <f t="shared" ca="1" si="146"/>
        <v>0</v>
      </c>
      <c r="BQ104" s="359">
        <f t="shared" ca="1" si="147"/>
        <v>0</v>
      </c>
      <c r="BR104" s="359">
        <f t="shared" ca="1" si="189"/>
        <v>0</v>
      </c>
      <c r="BT104" s="362">
        <f t="shared" ca="1" si="211"/>
        <v>215</v>
      </c>
      <c r="BU104" s="362">
        <v>96</v>
      </c>
      <c r="BV104" s="371">
        <f t="shared" ca="1" si="212"/>
        <v>0</v>
      </c>
      <c r="BW104" s="359">
        <f t="shared" ca="1" si="148"/>
        <v>0</v>
      </c>
      <c r="BX104" s="359">
        <f t="shared" ca="1" si="149"/>
        <v>0</v>
      </c>
      <c r="BY104" s="359">
        <f t="shared" ca="1" si="150"/>
        <v>0</v>
      </c>
      <c r="BZ104" s="359">
        <f t="shared" ca="1" si="151"/>
        <v>0</v>
      </c>
      <c r="CA104" s="359">
        <f t="shared" ca="1" si="190"/>
        <v>0</v>
      </c>
      <c r="CC104" s="362">
        <f t="shared" ca="1" si="213"/>
        <v>215</v>
      </c>
      <c r="CD104" s="362">
        <v>96</v>
      </c>
      <c r="CE104" s="371">
        <f t="shared" ca="1" si="214"/>
        <v>0</v>
      </c>
      <c r="CF104" s="359">
        <f t="shared" ca="1" si="152"/>
        <v>0</v>
      </c>
      <c r="CG104" s="359">
        <f t="shared" ca="1" si="153"/>
        <v>0</v>
      </c>
      <c r="CH104" s="359">
        <f t="shared" ca="1" si="154"/>
        <v>0</v>
      </c>
      <c r="CI104" s="359">
        <f t="shared" ca="1" si="155"/>
        <v>0</v>
      </c>
      <c r="CJ104" s="359">
        <f t="shared" ca="1" si="191"/>
        <v>0</v>
      </c>
      <c r="CL104" s="362">
        <f t="shared" ca="1" si="215"/>
        <v>215</v>
      </c>
      <c r="CM104" s="362">
        <v>96</v>
      </c>
      <c r="CN104" s="371">
        <f t="shared" ca="1" si="216"/>
        <v>0</v>
      </c>
      <c r="CO104" s="359">
        <f t="shared" ca="1" si="156"/>
        <v>0</v>
      </c>
      <c r="CP104" s="359">
        <f t="shared" ca="1" si="157"/>
        <v>0</v>
      </c>
      <c r="CQ104" s="359">
        <f t="shared" ca="1" si="158"/>
        <v>0</v>
      </c>
      <c r="CR104" s="359">
        <f t="shared" ca="1" si="159"/>
        <v>0</v>
      </c>
      <c r="CS104" s="359">
        <f t="shared" ca="1" si="192"/>
        <v>0</v>
      </c>
      <c r="CU104" s="362">
        <f t="shared" ca="1" si="217"/>
        <v>215</v>
      </c>
      <c r="CV104" s="362">
        <v>96</v>
      </c>
      <c r="CW104" s="371">
        <f t="shared" ca="1" si="218"/>
        <v>0</v>
      </c>
      <c r="CX104" s="359">
        <f t="shared" ca="1" si="160"/>
        <v>0</v>
      </c>
      <c r="CY104" s="359">
        <f t="shared" ca="1" si="161"/>
        <v>0</v>
      </c>
      <c r="CZ104" s="359">
        <f t="shared" ca="1" si="162"/>
        <v>0</v>
      </c>
      <c r="DA104" s="359">
        <f t="shared" ca="1" si="163"/>
        <v>0</v>
      </c>
      <c r="DB104" s="359">
        <f t="shared" ca="1" si="193"/>
        <v>0</v>
      </c>
      <c r="DD104" s="362">
        <f t="shared" ca="1" si="219"/>
        <v>215</v>
      </c>
      <c r="DE104" s="362">
        <v>96</v>
      </c>
      <c r="DF104" s="371">
        <f t="shared" ca="1" si="220"/>
        <v>0</v>
      </c>
      <c r="DG104" s="359">
        <f t="shared" ca="1" si="164"/>
        <v>0</v>
      </c>
      <c r="DH104" s="359">
        <f t="shared" ca="1" si="165"/>
        <v>0</v>
      </c>
      <c r="DI104" s="359">
        <f t="shared" ca="1" si="166"/>
        <v>0</v>
      </c>
      <c r="DJ104" s="359">
        <f t="shared" ca="1" si="167"/>
        <v>0</v>
      </c>
      <c r="DK104" s="359">
        <f t="shared" ca="1" si="194"/>
        <v>0</v>
      </c>
      <c r="DM104" s="362">
        <f t="shared" ca="1" si="221"/>
        <v>215</v>
      </c>
      <c r="DN104" s="362">
        <v>96</v>
      </c>
      <c r="DO104" s="371">
        <f t="shared" ca="1" si="222"/>
        <v>0</v>
      </c>
      <c r="DP104" s="359">
        <f t="shared" ca="1" si="168"/>
        <v>0</v>
      </c>
      <c r="DQ104" s="359">
        <f t="shared" ca="1" si="169"/>
        <v>0</v>
      </c>
      <c r="DR104" s="359">
        <f t="shared" ca="1" si="170"/>
        <v>0</v>
      </c>
      <c r="DS104" s="359">
        <f t="shared" ca="1" si="171"/>
        <v>0</v>
      </c>
      <c r="DT104" s="359">
        <f t="shared" ca="1" si="195"/>
        <v>0</v>
      </c>
      <c r="DV104" s="362">
        <f t="shared" ca="1" si="223"/>
        <v>215</v>
      </c>
      <c r="DW104" s="362">
        <v>96</v>
      </c>
      <c r="DX104" s="371">
        <f t="shared" ca="1" si="224"/>
        <v>0</v>
      </c>
      <c r="DY104" s="359">
        <f t="shared" ca="1" si="172"/>
        <v>0</v>
      </c>
      <c r="DZ104" s="359">
        <f t="shared" ca="1" si="173"/>
        <v>0</v>
      </c>
      <c r="EA104" s="359">
        <f t="shared" ca="1" si="174"/>
        <v>0</v>
      </c>
      <c r="EB104" s="359">
        <f t="shared" ca="1" si="175"/>
        <v>0</v>
      </c>
      <c r="EC104" s="359">
        <f t="shared" ca="1" si="196"/>
        <v>0</v>
      </c>
      <c r="EE104" s="362">
        <f t="shared" ca="1" si="225"/>
        <v>215</v>
      </c>
      <c r="EF104" s="362">
        <v>96</v>
      </c>
      <c r="EG104" s="371">
        <f t="shared" ca="1" si="226"/>
        <v>0</v>
      </c>
      <c r="EH104" s="359">
        <f t="shared" ca="1" si="176"/>
        <v>0</v>
      </c>
      <c r="EI104" s="359">
        <f t="shared" ca="1" si="177"/>
        <v>0</v>
      </c>
      <c r="EJ104" s="359">
        <f t="shared" ca="1" si="178"/>
        <v>0</v>
      </c>
      <c r="EK104" s="359">
        <f t="shared" ca="1" si="179"/>
        <v>0</v>
      </c>
      <c r="EL104" s="359">
        <f t="shared" ca="1" si="197"/>
        <v>0</v>
      </c>
    </row>
    <row r="105" spans="6:142" x14ac:dyDescent="0.35">
      <c r="F105" s="372">
        <f>IFERROR(INDEX('Inflation Rates'!$A$16:$H$138,MATCH('IRA Traditional'!$H105,'Inflation Rates'!$A$16:$A$138,0),8)/INDEX('Inflation Rates'!$A$16:$H$138,MATCH('IRA Traditional'!$H105,'Inflation Rates'!$A$16:$A$138,0)-1,8)-1,F104)</f>
        <v>2.0000000000000018E-2</v>
      </c>
      <c r="G105" s="372">
        <f>IFERROR(INDEX('Inflation Rates'!$A$16:$H$138,MATCH('IRA Traditional'!$H105,'Inflation Rates'!$A$16:$A$138,0),6)/INDEX('Inflation Rates'!$A$16:$H$138,MATCH('IRA Traditional'!$H105,'Inflation Rates'!$A$16:$A$138,0)-1,6)-1,G104)</f>
        <v>2.0999999999999908E-2</v>
      </c>
      <c r="H105" s="362">
        <v>2116</v>
      </c>
      <c r="I105" s="362">
        <f t="shared" ca="1" si="229"/>
        <v>216</v>
      </c>
      <c r="J105" s="362">
        <v>97</v>
      </c>
      <c r="K105" s="371">
        <f t="shared" ca="1" si="228"/>
        <v>0</v>
      </c>
      <c r="L105" s="359">
        <f t="shared" ca="1" si="180"/>
        <v>0</v>
      </c>
      <c r="M105" s="359">
        <f t="shared" ca="1" si="181"/>
        <v>0</v>
      </c>
      <c r="N105" s="359">
        <f t="shared" ca="1" si="182"/>
        <v>0</v>
      </c>
      <c r="O105" s="359">
        <f t="shared" ca="1" si="183"/>
        <v>0</v>
      </c>
      <c r="P105" s="359">
        <f t="shared" ca="1" si="198"/>
        <v>0</v>
      </c>
      <c r="R105" s="362">
        <f t="shared" ca="1" si="199"/>
        <v>216</v>
      </c>
      <c r="S105" s="362">
        <v>97</v>
      </c>
      <c r="T105" s="371">
        <f t="shared" ca="1" si="200"/>
        <v>0</v>
      </c>
      <c r="U105" s="359">
        <f t="shared" ref="U105:U136" ca="1" si="230">IF(R105&lt;Y$7,$B$2,0)</f>
        <v>0</v>
      </c>
      <c r="V105" s="359">
        <f t="shared" ca="1" si="125"/>
        <v>0</v>
      </c>
      <c r="W105" s="359">
        <f t="shared" ca="1" si="126"/>
        <v>0</v>
      </c>
      <c r="X105" s="359">
        <f t="shared" ca="1" si="127"/>
        <v>0</v>
      </c>
      <c r="Y105" s="359">
        <f t="shared" ca="1" si="184"/>
        <v>0</v>
      </c>
      <c r="AA105" s="362">
        <f t="shared" ca="1" si="201"/>
        <v>216</v>
      </c>
      <c r="AB105" s="362">
        <v>97</v>
      </c>
      <c r="AC105" s="371">
        <f t="shared" ca="1" si="202"/>
        <v>0</v>
      </c>
      <c r="AD105" s="359">
        <f t="shared" ref="AD105:AD136" ca="1" si="231">IF(AA105&lt;AH$7,$B$2,0)</f>
        <v>0</v>
      </c>
      <c r="AE105" s="359">
        <f t="shared" ca="1" si="129"/>
        <v>0</v>
      </c>
      <c r="AF105" s="359">
        <f t="shared" ca="1" si="130"/>
        <v>0</v>
      </c>
      <c r="AG105" s="359">
        <f t="shared" ca="1" si="131"/>
        <v>0</v>
      </c>
      <c r="AH105" s="359">
        <f t="shared" ca="1" si="185"/>
        <v>0</v>
      </c>
      <c r="AJ105" s="362">
        <f t="shared" ca="1" si="203"/>
        <v>216</v>
      </c>
      <c r="AK105" s="362">
        <v>97</v>
      </c>
      <c r="AL105" s="371">
        <f t="shared" ca="1" si="204"/>
        <v>0</v>
      </c>
      <c r="AM105" s="359">
        <f t="shared" ref="AM105:AM136" ca="1" si="232">IF(AJ105&lt;AQ$7,$B$2,0)</f>
        <v>0</v>
      </c>
      <c r="AN105" s="359">
        <f t="shared" ca="1" si="133"/>
        <v>0</v>
      </c>
      <c r="AO105" s="359">
        <f t="shared" ca="1" si="134"/>
        <v>0</v>
      </c>
      <c r="AP105" s="359">
        <f t="shared" ca="1" si="135"/>
        <v>0</v>
      </c>
      <c r="AQ105" s="359">
        <f t="shared" ca="1" si="186"/>
        <v>0</v>
      </c>
      <c r="AS105" s="362">
        <f t="shared" ca="1" si="205"/>
        <v>216</v>
      </c>
      <c r="AT105" s="362">
        <v>97</v>
      </c>
      <c r="AU105" s="371">
        <f t="shared" ca="1" si="206"/>
        <v>0</v>
      </c>
      <c r="AV105" s="359">
        <f t="shared" ref="AV105:AV136" ca="1" si="233">IF(AS105&lt;AZ$7,$B$2,0)</f>
        <v>0</v>
      </c>
      <c r="AW105" s="359">
        <f t="shared" ca="1" si="137"/>
        <v>0</v>
      </c>
      <c r="AX105" s="359">
        <f t="shared" ca="1" si="138"/>
        <v>0</v>
      </c>
      <c r="AY105" s="359">
        <f t="shared" ca="1" si="139"/>
        <v>0</v>
      </c>
      <c r="AZ105" s="359">
        <f t="shared" ca="1" si="187"/>
        <v>0</v>
      </c>
      <c r="BB105" s="362">
        <f t="shared" ca="1" si="207"/>
        <v>216</v>
      </c>
      <c r="BC105" s="362">
        <v>97</v>
      </c>
      <c r="BD105" s="371">
        <f t="shared" ca="1" si="208"/>
        <v>0</v>
      </c>
      <c r="BE105" s="359">
        <f t="shared" ref="BE105:BE136" ca="1" si="234">IF(BB105&lt;BI$7,$B$2,0)</f>
        <v>0</v>
      </c>
      <c r="BF105" s="359">
        <f t="shared" ca="1" si="141"/>
        <v>0</v>
      </c>
      <c r="BG105" s="359">
        <f t="shared" ca="1" si="142"/>
        <v>0</v>
      </c>
      <c r="BH105" s="359">
        <f t="shared" ca="1" si="143"/>
        <v>0</v>
      </c>
      <c r="BI105" s="359">
        <f t="shared" ca="1" si="188"/>
        <v>0</v>
      </c>
      <c r="BK105" s="362">
        <f t="shared" ca="1" si="209"/>
        <v>216</v>
      </c>
      <c r="BL105" s="362">
        <v>97</v>
      </c>
      <c r="BM105" s="371">
        <f t="shared" ca="1" si="210"/>
        <v>0</v>
      </c>
      <c r="BN105" s="359">
        <f t="shared" ref="BN105:BN136" ca="1" si="235">IF(BK105&lt;BR$7,$B$2,0)</f>
        <v>0</v>
      </c>
      <c r="BO105" s="359">
        <f t="shared" ca="1" si="145"/>
        <v>0</v>
      </c>
      <c r="BP105" s="359">
        <f t="shared" ca="1" si="146"/>
        <v>0</v>
      </c>
      <c r="BQ105" s="359">
        <f t="shared" ca="1" si="147"/>
        <v>0</v>
      </c>
      <c r="BR105" s="359">
        <f t="shared" ca="1" si="189"/>
        <v>0</v>
      </c>
      <c r="BT105" s="362">
        <f t="shared" ca="1" si="211"/>
        <v>216</v>
      </c>
      <c r="BU105" s="362">
        <v>97</v>
      </c>
      <c r="BV105" s="371">
        <f t="shared" ca="1" si="212"/>
        <v>0</v>
      </c>
      <c r="BW105" s="359">
        <f t="shared" ref="BW105:BW136" ca="1" si="236">IF(BT105&lt;CA$7,$B$2,0)</f>
        <v>0</v>
      </c>
      <c r="BX105" s="359">
        <f t="shared" ca="1" si="149"/>
        <v>0</v>
      </c>
      <c r="BY105" s="359">
        <f t="shared" ca="1" si="150"/>
        <v>0</v>
      </c>
      <c r="BZ105" s="359">
        <f t="shared" ca="1" si="151"/>
        <v>0</v>
      </c>
      <c r="CA105" s="359">
        <f t="shared" ca="1" si="190"/>
        <v>0</v>
      </c>
      <c r="CC105" s="362">
        <f t="shared" ca="1" si="213"/>
        <v>216</v>
      </c>
      <c r="CD105" s="362">
        <v>97</v>
      </c>
      <c r="CE105" s="371">
        <f t="shared" ca="1" si="214"/>
        <v>0</v>
      </c>
      <c r="CF105" s="359">
        <f t="shared" ref="CF105:CF136" ca="1" si="237">IF(CC105&lt;CJ$7,$B$2,0)</f>
        <v>0</v>
      </c>
      <c r="CG105" s="359">
        <f t="shared" ca="1" si="153"/>
        <v>0</v>
      </c>
      <c r="CH105" s="359">
        <f t="shared" ca="1" si="154"/>
        <v>0</v>
      </c>
      <c r="CI105" s="359">
        <f t="shared" ca="1" si="155"/>
        <v>0</v>
      </c>
      <c r="CJ105" s="359">
        <f t="shared" ca="1" si="191"/>
        <v>0</v>
      </c>
      <c r="CL105" s="362">
        <f t="shared" ca="1" si="215"/>
        <v>216</v>
      </c>
      <c r="CM105" s="362">
        <v>97</v>
      </c>
      <c r="CN105" s="371">
        <f t="shared" ca="1" si="216"/>
        <v>0</v>
      </c>
      <c r="CO105" s="359">
        <f t="shared" ref="CO105:CO136" ca="1" si="238">IF(CL105&lt;CS$7,$B$2,0)</f>
        <v>0</v>
      </c>
      <c r="CP105" s="359">
        <f t="shared" ca="1" si="157"/>
        <v>0</v>
      </c>
      <c r="CQ105" s="359">
        <f t="shared" ca="1" si="158"/>
        <v>0</v>
      </c>
      <c r="CR105" s="359">
        <f t="shared" ca="1" si="159"/>
        <v>0</v>
      </c>
      <c r="CS105" s="359">
        <f t="shared" ca="1" si="192"/>
        <v>0</v>
      </c>
      <c r="CU105" s="362">
        <f t="shared" ca="1" si="217"/>
        <v>216</v>
      </c>
      <c r="CV105" s="362">
        <v>97</v>
      </c>
      <c r="CW105" s="371">
        <f t="shared" ca="1" si="218"/>
        <v>0</v>
      </c>
      <c r="CX105" s="359">
        <f t="shared" ref="CX105:CX136" ca="1" si="239">IF(CU105&lt;DB$7,$B$2,0)</f>
        <v>0</v>
      </c>
      <c r="CY105" s="359">
        <f t="shared" ca="1" si="161"/>
        <v>0</v>
      </c>
      <c r="CZ105" s="359">
        <f t="shared" ca="1" si="162"/>
        <v>0</v>
      </c>
      <c r="DA105" s="359">
        <f t="shared" ca="1" si="163"/>
        <v>0</v>
      </c>
      <c r="DB105" s="359">
        <f t="shared" ca="1" si="193"/>
        <v>0</v>
      </c>
      <c r="DD105" s="362">
        <f t="shared" ca="1" si="219"/>
        <v>216</v>
      </c>
      <c r="DE105" s="362">
        <v>97</v>
      </c>
      <c r="DF105" s="371">
        <f t="shared" ca="1" si="220"/>
        <v>0</v>
      </c>
      <c r="DG105" s="359">
        <f t="shared" ref="DG105:DG136" ca="1" si="240">IF(DD105&lt;DK$7,$B$2,0)</f>
        <v>0</v>
      </c>
      <c r="DH105" s="359">
        <f t="shared" ca="1" si="165"/>
        <v>0</v>
      </c>
      <c r="DI105" s="359">
        <f t="shared" ca="1" si="166"/>
        <v>0</v>
      </c>
      <c r="DJ105" s="359">
        <f t="shared" ca="1" si="167"/>
        <v>0</v>
      </c>
      <c r="DK105" s="359">
        <f t="shared" ca="1" si="194"/>
        <v>0</v>
      </c>
      <c r="DM105" s="362">
        <f t="shared" ca="1" si="221"/>
        <v>216</v>
      </c>
      <c r="DN105" s="362">
        <v>97</v>
      </c>
      <c r="DO105" s="371">
        <f t="shared" ca="1" si="222"/>
        <v>0</v>
      </c>
      <c r="DP105" s="359">
        <f t="shared" ref="DP105:DP136" ca="1" si="241">IF(DM105&lt;DT$7,$B$2,0)</f>
        <v>0</v>
      </c>
      <c r="DQ105" s="359">
        <f t="shared" ca="1" si="169"/>
        <v>0</v>
      </c>
      <c r="DR105" s="359">
        <f t="shared" ca="1" si="170"/>
        <v>0</v>
      </c>
      <c r="DS105" s="359">
        <f t="shared" ca="1" si="171"/>
        <v>0</v>
      </c>
      <c r="DT105" s="359">
        <f t="shared" ca="1" si="195"/>
        <v>0</v>
      </c>
      <c r="DV105" s="362">
        <f t="shared" ca="1" si="223"/>
        <v>216</v>
      </c>
      <c r="DW105" s="362">
        <v>97</v>
      </c>
      <c r="DX105" s="371">
        <f t="shared" ca="1" si="224"/>
        <v>0</v>
      </c>
      <c r="DY105" s="359">
        <f t="shared" ref="DY105:DY136" ca="1" si="242">IF(DV105&lt;EC$7,$B$2,0)</f>
        <v>0</v>
      </c>
      <c r="DZ105" s="359">
        <f t="shared" ca="1" si="173"/>
        <v>0</v>
      </c>
      <c r="EA105" s="359">
        <f t="shared" ca="1" si="174"/>
        <v>0</v>
      </c>
      <c r="EB105" s="359">
        <f t="shared" ca="1" si="175"/>
        <v>0</v>
      </c>
      <c r="EC105" s="359">
        <f t="shared" ca="1" si="196"/>
        <v>0</v>
      </c>
      <c r="EE105" s="362">
        <f t="shared" ca="1" si="225"/>
        <v>216</v>
      </c>
      <c r="EF105" s="362">
        <v>97</v>
      </c>
      <c r="EG105" s="371">
        <f t="shared" ca="1" si="226"/>
        <v>0</v>
      </c>
      <c r="EH105" s="359">
        <f t="shared" ref="EH105:EH136" ca="1" si="243">IF(EE105&lt;EL$7,$B$2,0)</f>
        <v>0</v>
      </c>
      <c r="EI105" s="359">
        <f t="shared" ca="1" si="177"/>
        <v>0</v>
      </c>
      <c r="EJ105" s="359">
        <f t="shared" ca="1" si="178"/>
        <v>0</v>
      </c>
      <c r="EK105" s="359">
        <f t="shared" ca="1" si="179"/>
        <v>0</v>
      </c>
      <c r="EL105" s="359">
        <f t="shared" ca="1" si="197"/>
        <v>0</v>
      </c>
    </row>
    <row r="106" spans="6:142" x14ac:dyDescent="0.35">
      <c r="F106" s="372">
        <f>IFERROR(INDEX('Inflation Rates'!$A$16:$H$138,MATCH('IRA Traditional'!$H106,'Inflation Rates'!$A$16:$A$138,0),8)/INDEX('Inflation Rates'!$A$16:$H$138,MATCH('IRA Traditional'!$H106,'Inflation Rates'!$A$16:$A$138,0)-1,8)-1,F105)</f>
        <v>2.0000000000000018E-2</v>
      </c>
      <c r="G106" s="372">
        <f>IFERROR(INDEX('Inflation Rates'!$A$16:$H$138,MATCH('IRA Traditional'!$H106,'Inflation Rates'!$A$16:$A$138,0),6)/INDEX('Inflation Rates'!$A$16:$H$138,MATCH('IRA Traditional'!$H106,'Inflation Rates'!$A$16:$A$138,0)-1,6)-1,G105)</f>
        <v>2.0999999999999908E-2</v>
      </c>
      <c r="H106" s="362">
        <v>2117</v>
      </c>
      <c r="I106" s="362">
        <f t="shared" ca="1" si="229"/>
        <v>217</v>
      </c>
      <c r="J106" s="362">
        <v>98</v>
      </c>
      <c r="K106" s="371">
        <f t="shared" ca="1" si="228"/>
        <v>0</v>
      </c>
      <c r="L106" s="359">
        <f t="shared" ca="1" si="180"/>
        <v>0</v>
      </c>
      <c r="M106" s="359">
        <f t="shared" ca="1" si="181"/>
        <v>0</v>
      </c>
      <c r="N106" s="359">
        <f t="shared" ca="1" si="182"/>
        <v>0</v>
      </c>
      <c r="O106" s="359">
        <f t="shared" ca="1" si="183"/>
        <v>0</v>
      </c>
      <c r="P106" s="359">
        <f t="shared" ca="1" si="198"/>
        <v>0</v>
      </c>
      <c r="R106" s="362">
        <f t="shared" ca="1" si="199"/>
        <v>217</v>
      </c>
      <c r="S106" s="362">
        <v>98</v>
      </c>
      <c r="T106" s="371">
        <f t="shared" ca="1" si="200"/>
        <v>0</v>
      </c>
      <c r="U106" s="359">
        <f t="shared" ca="1" si="230"/>
        <v>0</v>
      </c>
      <c r="V106" s="359">
        <f t="shared" ca="1" si="125"/>
        <v>0</v>
      </c>
      <c r="W106" s="359">
        <f t="shared" ca="1" si="126"/>
        <v>0</v>
      </c>
      <c r="X106" s="359">
        <f t="shared" ca="1" si="127"/>
        <v>0</v>
      </c>
      <c r="Y106" s="359">
        <f t="shared" ca="1" si="184"/>
        <v>0</v>
      </c>
      <c r="AA106" s="362">
        <f t="shared" ca="1" si="201"/>
        <v>217</v>
      </c>
      <c r="AB106" s="362">
        <v>98</v>
      </c>
      <c r="AC106" s="371">
        <f t="shared" ca="1" si="202"/>
        <v>0</v>
      </c>
      <c r="AD106" s="359">
        <f t="shared" ca="1" si="231"/>
        <v>0</v>
      </c>
      <c r="AE106" s="359">
        <f t="shared" ca="1" si="129"/>
        <v>0</v>
      </c>
      <c r="AF106" s="359">
        <f t="shared" ca="1" si="130"/>
        <v>0</v>
      </c>
      <c r="AG106" s="359">
        <f t="shared" ca="1" si="131"/>
        <v>0</v>
      </c>
      <c r="AH106" s="359">
        <f t="shared" ca="1" si="185"/>
        <v>0</v>
      </c>
      <c r="AJ106" s="362">
        <f t="shared" ca="1" si="203"/>
        <v>217</v>
      </c>
      <c r="AK106" s="362">
        <v>98</v>
      </c>
      <c r="AL106" s="371">
        <f t="shared" ca="1" si="204"/>
        <v>0</v>
      </c>
      <c r="AM106" s="359">
        <f t="shared" ca="1" si="232"/>
        <v>0</v>
      </c>
      <c r="AN106" s="359">
        <f t="shared" ca="1" si="133"/>
        <v>0</v>
      </c>
      <c r="AO106" s="359">
        <f t="shared" ca="1" si="134"/>
        <v>0</v>
      </c>
      <c r="AP106" s="359">
        <f t="shared" ca="1" si="135"/>
        <v>0</v>
      </c>
      <c r="AQ106" s="359">
        <f t="shared" ca="1" si="186"/>
        <v>0</v>
      </c>
      <c r="AS106" s="362">
        <f t="shared" ca="1" si="205"/>
        <v>217</v>
      </c>
      <c r="AT106" s="362">
        <v>98</v>
      </c>
      <c r="AU106" s="371">
        <f t="shared" ca="1" si="206"/>
        <v>0</v>
      </c>
      <c r="AV106" s="359">
        <f t="shared" ca="1" si="233"/>
        <v>0</v>
      </c>
      <c r="AW106" s="359">
        <f t="shared" ca="1" si="137"/>
        <v>0</v>
      </c>
      <c r="AX106" s="359">
        <f t="shared" ca="1" si="138"/>
        <v>0</v>
      </c>
      <c r="AY106" s="359">
        <f t="shared" ca="1" si="139"/>
        <v>0</v>
      </c>
      <c r="AZ106" s="359">
        <f t="shared" ca="1" si="187"/>
        <v>0</v>
      </c>
      <c r="BB106" s="362">
        <f t="shared" ca="1" si="207"/>
        <v>217</v>
      </c>
      <c r="BC106" s="362">
        <v>98</v>
      </c>
      <c r="BD106" s="371">
        <f t="shared" ca="1" si="208"/>
        <v>0</v>
      </c>
      <c r="BE106" s="359">
        <f t="shared" ca="1" si="234"/>
        <v>0</v>
      </c>
      <c r="BF106" s="359">
        <f t="shared" ca="1" si="141"/>
        <v>0</v>
      </c>
      <c r="BG106" s="359">
        <f t="shared" ca="1" si="142"/>
        <v>0</v>
      </c>
      <c r="BH106" s="359">
        <f t="shared" ca="1" si="143"/>
        <v>0</v>
      </c>
      <c r="BI106" s="359">
        <f t="shared" ca="1" si="188"/>
        <v>0</v>
      </c>
      <c r="BK106" s="362">
        <f t="shared" ca="1" si="209"/>
        <v>217</v>
      </c>
      <c r="BL106" s="362">
        <v>98</v>
      </c>
      <c r="BM106" s="371">
        <f t="shared" ca="1" si="210"/>
        <v>0</v>
      </c>
      <c r="BN106" s="359">
        <f t="shared" ca="1" si="235"/>
        <v>0</v>
      </c>
      <c r="BO106" s="359">
        <f t="shared" ca="1" si="145"/>
        <v>0</v>
      </c>
      <c r="BP106" s="359">
        <f t="shared" ca="1" si="146"/>
        <v>0</v>
      </c>
      <c r="BQ106" s="359">
        <f t="shared" ca="1" si="147"/>
        <v>0</v>
      </c>
      <c r="BR106" s="359">
        <f t="shared" ca="1" si="189"/>
        <v>0</v>
      </c>
      <c r="BT106" s="362">
        <f t="shared" ca="1" si="211"/>
        <v>217</v>
      </c>
      <c r="BU106" s="362">
        <v>98</v>
      </c>
      <c r="BV106" s="371">
        <f t="shared" ca="1" si="212"/>
        <v>0</v>
      </c>
      <c r="BW106" s="359">
        <f t="shared" ca="1" si="236"/>
        <v>0</v>
      </c>
      <c r="BX106" s="359">
        <f t="shared" ca="1" si="149"/>
        <v>0</v>
      </c>
      <c r="BY106" s="359">
        <f t="shared" ca="1" si="150"/>
        <v>0</v>
      </c>
      <c r="BZ106" s="359">
        <f t="shared" ca="1" si="151"/>
        <v>0</v>
      </c>
      <c r="CA106" s="359">
        <f t="shared" ca="1" si="190"/>
        <v>0</v>
      </c>
      <c r="CC106" s="362">
        <f t="shared" ca="1" si="213"/>
        <v>217</v>
      </c>
      <c r="CD106" s="362">
        <v>98</v>
      </c>
      <c r="CE106" s="371">
        <f t="shared" ca="1" si="214"/>
        <v>0</v>
      </c>
      <c r="CF106" s="359">
        <f t="shared" ca="1" si="237"/>
        <v>0</v>
      </c>
      <c r="CG106" s="359">
        <f t="shared" ca="1" si="153"/>
        <v>0</v>
      </c>
      <c r="CH106" s="359">
        <f t="shared" ca="1" si="154"/>
        <v>0</v>
      </c>
      <c r="CI106" s="359">
        <f t="shared" ca="1" si="155"/>
        <v>0</v>
      </c>
      <c r="CJ106" s="359">
        <f t="shared" ca="1" si="191"/>
        <v>0</v>
      </c>
      <c r="CL106" s="362">
        <f t="shared" ca="1" si="215"/>
        <v>217</v>
      </c>
      <c r="CM106" s="362">
        <v>98</v>
      </c>
      <c r="CN106" s="371">
        <f t="shared" ca="1" si="216"/>
        <v>0</v>
      </c>
      <c r="CO106" s="359">
        <f t="shared" ca="1" si="238"/>
        <v>0</v>
      </c>
      <c r="CP106" s="359">
        <f t="shared" ca="1" si="157"/>
        <v>0</v>
      </c>
      <c r="CQ106" s="359">
        <f t="shared" ca="1" si="158"/>
        <v>0</v>
      </c>
      <c r="CR106" s="359">
        <f t="shared" ca="1" si="159"/>
        <v>0</v>
      </c>
      <c r="CS106" s="359">
        <f t="shared" ca="1" si="192"/>
        <v>0</v>
      </c>
      <c r="CU106" s="362">
        <f t="shared" ca="1" si="217"/>
        <v>217</v>
      </c>
      <c r="CV106" s="362">
        <v>98</v>
      </c>
      <c r="CW106" s="371">
        <f t="shared" ca="1" si="218"/>
        <v>0</v>
      </c>
      <c r="CX106" s="359">
        <f t="shared" ca="1" si="239"/>
        <v>0</v>
      </c>
      <c r="CY106" s="359">
        <f t="shared" ca="1" si="161"/>
        <v>0</v>
      </c>
      <c r="CZ106" s="359">
        <f t="shared" ca="1" si="162"/>
        <v>0</v>
      </c>
      <c r="DA106" s="359">
        <f t="shared" ca="1" si="163"/>
        <v>0</v>
      </c>
      <c r="DB106" s="359">
        <f t="shared" ca="1" si="193"/>
        <v>0</v>
      </c>
      <c r="DD106" s="362">
        <f t="shared" ca="1" si="219"/>
        <v>217</v>
      </c>
      <c r="DE106" s="362">
        <v>98</v>
      </c>
      <c r="DF106" s="371">
        <f t="shared" ca="1" si="220"/>
        <v>0</v>
      </c>
      <c r="DG106" s="359">
        <f t="shared" ca="1" si="240"/>
        <v>0</v>
      </c>
      <c r="DH106" s="359">
        <f t="shared" ca="1" si="165"/>
        <v>0</v>
      </c>
      <c r="DI106" s="359">
        <f t="shared" ca="1" si="166"/>
        <v>0</v>
      </c>
      <c r="DJ106" s="359">
        <f t="shared" ca="1" si="167"/>
        <v>0</v>
      </c>
      <c r="DK106" s="359">
        <f t="shared" ca="1" si="194"/>
        <v>0</v>
      </c>
      <c r="DM106" s="362">
        <f t="shared" ca="1" si="221"/>
        <v>217</v>
      </c>
      <c r="DN106" s="362">
        <v>98</v>
      </c>
      <c r="DO106" s="371">
        <f t="shared" ca="1" si="222"/>
        <v>0</v>
      </c>
      <c r="DP106" s="359">
        <f t="shared" ca="1" si="241"/>
        <v>0</v>
      </c>
      <c r="DQ106" s="359">
        <f t="shared" ca="1" si="169"/>
        <v>0</v>
      </c>
      <c r="DR106" s="359">
        <f t="shared" ca="1" si="170"/>
        <v>0</v>
      </c>
      <c r="DS106" s="359">
        <f t="shared" ca="1" si="171"/>
        <v>0</v>
      </c>
      <c r="DT106" s="359">
        <f t="shared" ca="1" si="195"/>
        <v>0</v>
      </c>
      <c r="DV106" s="362">
        <f t="shared" ca="1" si="223"/>
        <v>217</v>
      </c>
      <c r="DW106" s="362">
        <v>98</v>
      </c>
      <c r="DX106" s="371">
        <f t="shared" ca="1" si="224"/>
        <v>0</v>
      </c>
      <c r="DY106" s="359">
        <f t="shared" ca="1" si="242"/>
        <v>0</v>
      </c>
      <c r="DZ106" s="359">
        <f t="shared" ca="1" si="173"/>
        <v>0</v>
      </c>
      <c r="EA106" s="359">
        <f t="shared" ca="1" si="174"/>
        <v>0</v>
      </c>
      <c r="EB106" s="359">
        <f t="shared" ca="1" si="175"/>
        <v>0</v>
      </c>
      <c r="EC106" s="359">
        <f t="shared" ca="1" si="196"/>
        <v>0</v>
      </c>
      <c r="EE106" s="362">
        <f t="shared" ca="1" si="225"/>
        <v>217</v>
      </c>
      <c r="EF106" s="362">
        <v>98</v>
      </c>
      <c r="EG106" s="371">
        <f t="shared" ca="1" si="226"/>
        <v>0</v>
      </c>
      <c r="EH106" s="359">
        <f t="shared" ca="1" si="243"/>
        <v>0</v>
      </c>
      <c r="EI106" s="359">
        <f t="shared" ca="1" si="177"/>
        <v>0</v>
      </c>
      <c r="EJ106" s="359">
        <f t="shared" ca="1" si="178"/>
        <v>0</v>
      </c>
      <c r="EK106" s="359">
        <f t="shared" ca="1" si="179"/>
        <v>0</v>
      </c>
      <c r="EL106" s="359">
        <f t="shared" ca="1" si="197"/>
        <v>0</v>
      </c>
    </row>
    <row r="107" spans="6:142" x14ac:dyDescent="0.35">
      <c r="F107" s="372">
        <f>IFERROR(INDEX('Inflation Rates'!$A$16:$H$138,MATCH('IRA Traditional'!$H107,'Inflation Rates'!$A$16:$A$138,0),8)/INDEX('Inflation Rates'!$A$16:$H$138,MATCH('IRA Traditional'!$H107,'Inflation Rates'!$A$16:$A$138,0)-1,8)-1,F106)</f>
        <v>2.0000000000000018E-2</v>
      </c>
      <c r="G107" s="372">
        <f>IFERROR(INDEX('Inflation Rates'!$A$16:$H$138,MATCH('IRA Traditional'!$H107,'Inflation Rates'!$A$16:$A$138,0),6)/INDEX('Inflation Rates'!$A$16:$H$138,MATCH('IRA Traditional'!$H107,'Inflation Rates'!$A$16:$A$138,0)-1,6)-1,G106)</f>
        <v>2.0999999999999908E-2</v>
      </c>
      <c r="H107" s="362">
        <v>2118</v>
      </c>
      <c r="I107" s="362">
        <f t="shared" ca="1" si="229"/>
        <v>218</v>
      </c>
      <c r="J107" s="362">
        <v>99</v>
      </c>
      <c r="K107" s="371">
        <f t="shared" ca="1" si="228"/>
        <v>0</v>
      </c>
      <c r="L107" s="359">
        <f t="shared" ca="1" si="180"/>
        <v>0</v>
      </c>
      <c r="M107" s="359">
        <f t="shared" ca="1" si="181"/>
        <v>0</v>
      </c>
      <c r="N107" s="359">
        <f t="shared" ca="1" si="182"/>
        <v>0</v>
      </c>
      <c r="O107" s="359">
        <f t="shared" ca="1" si="183"/>
        <v>0</v>
      </c>
      <c r="P107" s="359">
        <f t="shared" ca="1" si="198"/>
        <v>0</v>
      </c>
      <c r="R107" s="362">
        <f t="shared" ca="1" si="199"/>
        <v>218</v>
      </c>
      <c r="S107" s="362">
        <v>99</v>
      </c>
      <c r="T107" s="371">
        <f t="shared" ca="1" si="200"/>
        <v>0</v>
      </c>
      <c r="U107" s="359">
        <f t="shared" ca="1" si="230"/>
        <v>0</v>
      </c>
      <c r="V107" s="359">
        <f t="shared" ca="1" si="125"/>
        <v>0</v>
      </c>
      <c r="W107" s="359">
        <f t="shared" ca="1" si="126"/>
        <v>0</v>
      </c>
      <c r="X107" s="359">
        <f t="shared" ca="1" si="127"/>
        <v>0</v>
      </c>
      <c r="Y107" s="359">
        <f t="shared" ca="1" si="184"/>
        <v>0</v>
      </c>
      <c r="AA107" s="362">
        <f t="shared" ca="1" si="201"/>
        <v>218</v>
      </c>
      <c r="AB107" s="362">
        <v>99</v>
      </c>
      <c r="AC107" s="371">
        <f t="shared" ca="1" si="202"/>
        <v>0</v>
      </c>
      <c r="AD107" s="359">
        <f t="shared" ca="1" si="231"/>
        <v>0</v>
      </c>
      <c r="AE107" s="359">
        <f t="shared" ca="1" si="129"/>
        <v>0</v>
      </c>
      <c r="AF107" s="359">
        <f t="shared" ca="1" si="130"/>
        <v>0</v>
      </c>
      <c r="AG107" s="359">
        <f t="shared" ca="1" si="131"/>
        <v>0</v>
      </c>
      <c r="AH107" s="359">
        <f t="shared" ca="1" si="185"/>
        <v>0</v>
      </c>
      <c r="AJ107" s="362">
        <f t="shared" ca="1" si="203"/>
        <v>218</v>
      </c>
      <c r="AK107" s="362">
        <v>99</v>
      </c>
      <c r="AL107" s="371">
        <f t="shared" ca="1" si="204"/>
        <v>0</v>
      </c>
      <c r="AM107" s="359">
        <f t="shared" ca="1" si="232"/>
        <v>0</v>
      </c>
      <c r="AN107" s="359">
        <f t="shared" ca="1" si="133"/>
        <v>0</v>
      </c>
      <c r="AO107" s="359">
        <f t="shared" ca="1" si="134"/>
        <v>0</v>
      </c>
      <c r="AP107" s="359">
        <f t="shared" ca="1" si="135"/>
        <v>0</v>
      </c>
      <c r="AQ107" s="359">
        <f t="shared" ca="1" si="186"/>
        <v>0</v>
      </c>
      <c r="AS107" s="362">
        <f t="shared" ca="1" si="205"/>
        <v>218</v>
      </c>
      <c r="AT107" s="362">
        <v>99</v>
      </c>
      <c r="AU107" s="371">
        <f t="shared" ca="1" si="206"/>
        <v>0</v>
      </c>
      <c r="AV107" s="359">
        <f t="shared" ca="1" si="233"/>
        <v>0</v>
      </c>
      <c r="AW107" s="359">
        <f t="shared" ca="1" si="137"/>
        <v>0</v>
      </c>
      <c r="AX107" s="359">
        <f t="shared" ca="1" si="138"/>
        <v>0</v>
      </c>
      <c r="AY107" s="359">
        <f t="shared" ca="1" si="139"/>
        <v>0</v>
      </c>
      <c r="AZ107" s="359">
        <f t="shared" ca="1" si="187"/>
        <v>0</v>
      </c>
      <c r="BB107" s="362">
        <f t="shared" ca="1" si="207"/>
        <v>218</v>
      </c>
      <c r="BC107" s="362">
        <v>99</v>
      </c>
      <c r="BD107" s="371">
        <f t="shared" ca="1" si="208"/>
        <v>0</v>
      </c>
      <c r="BE107" s="359">
        <f t="shared" ca="1" si="234"/>
        <v>0</v>
      </c>
      <c r="BF107" s="359">
        <f t="shared" ca="1" si="141"/>
        <v>0</v>
      </c>
      <c r="BG107" s="359">
        <f t="shared" ca="1" si="142"/>
        <v>0</v>
      </c>
      <c r="BH107" s="359">
        <f t="shared" ca="1" si="143"/>
        <v>0</v>
      </c>
      <c r="BI107" s="359">
        <f t="shared" ca="1" si="188"/>
        <v>0</v>
      </c>
      <c r="BK107" s="362">
        <f t="shared" ca="1" si="209"/>
        <v>218</v>
      </c>
      <c r="BL107" s="362">
        <v>99</v>
      </c>
      <c r="BM107" s="371">
        <f t="shared" ca="1" si="210"/>
        <v>0</v>
      </c>
      <c r="BN107" s="359">
        <f t="shared" ca="1" si="235"/>
        <v>0</v>
      </c>
      <c r="BO107" s="359">
        <f t="shared" ca="1" si="145"/>
        <v>0</v>
      </c>
      <c r="BP107" s="359">
        <f t="shared" ca="1" si="146"/>
        <v>0</v>
      </c>
      <c r="BQ107" s="359">
        <f t="shared" ca="1" si="147"/>
        <v>0</v>
      </c>
      <c r="BR107" s="359">
        <f t="shared" ca="1" si="189"/>
        <v>0</v>
      </c>
      <c r="BT107" s="362">
        <f t="shared" ca="1" si="211"/>
        <v>218</v>
      </c>
      <c r="BU107" s="362">
        <v>99</v>
      </c>
      <c r="BV107" s="371">
        <f t="shared" ca="1" si="212"/>
        <v>0</v>
      </c>
      <c r="BW107" s="359">
        <f t="shared" ca="1" si="236"/>
        <v>0</v>
      </c>
      <c r="BX107" s="359">
        <f t="shared" ca="1" si="149"/>
        <v>0</v>
      </c>
      <c r="BY107" s="359">
        <f t="shared" ca="1" si="150"/>
        <v>0</v>
      </c>
      <c r="BZ107" s="359">
        <f t="shared" ca="1" si="151"/>
        <v>0</v>
      </c>
      <c r="CA107" s="359">
        <f t="shared" ca="1" si="190"/>
        <v>0</v>
      </c>
      <c r="CC107" s="362">
        <f t="shared" ca="1" si="213"/>
        <v>218</v>
      </c>
      <c r="CD107" s="362">
        <v>99</v>
      </c>
      <c r="CE107" s="371">
        <f t="shared" ca="1" si="214"/>
        <v>0</v>
      </c>
      <c r="CF107" s="359">
        <f t="shared" ca="1" si="237"/>
        <v>0</v>
      </c>
      <c r="CG107" s="359">
        <f t="shared" ca="1" si="153"/>
        <v>0</v>
      </c>
      <c r="CH107" s="359">
        <f t="shared" ca="1" si="154"/>
        <v>0</v>
      </c>
      <c r="CI107" s="359">
        <f t="shared" ca="1" si="155"/>
        <v>0</v>
      </c>
      <c r="CJ107" s="359">
        <f t="shared" ca="1" si="191"/>
        <v>0</v>
      </c>
      <c r="CL107" s="362">
        <f t="shared" ca="1" si="215"/>
        <v>218</v>
      </c>
      <c r="CM107" s="362">
        <v>99</v>
      </c>
      <c r="CN107" s="371">
        <f t="shared" ca="1" si="216"/>
        <v>0</v>
      </c>
      <c r="CO107" s="359">
        <f t="shared" ca="1" si="238"/>
        <v>0</v>
      </c>
      <c r="CP107" s="359">
        <f t="shared" ca="1" si="157"/>
        <v>0</v>
      </c>
      <c r="CQ107" s="359">
        <f t="shared" ca="1" si="158"/>
        <v>0</v>
      </c>
      <c r="CR107" s="359">
        <f t="shared" ca="1" si="159"/>
        <v>0</v>
      </c>
      <c r="CS107" s="359">
        <f t="shared" ca="1" si="192"/>
        <v>0</v>
      </c>
      <c r="CU107" s="362">
        <f t="shared" ca="1" si="217"/>
        <v>218</v>
      </c>
      <c r="CV107" s="362">
        <v>99</v>
      </c>
      <c r="CW107" s="371">
        <f t="shared" ca="1" si="218"/>
        <v>0</v>
      </c>
      <c r="CX107" s="359">
        <f t="shared" ca="1" si="239"/>
        <v>0</v>
      </c>
      <c r="CY107" s="359">
        <f t="shared" ca="1" si="161"/>
        <v>0</v>
      </c>
      <c r="CZ107" s="359">
        <f t="shared" ca="1" si="162"/>
        <v>0</v>
      </c>
      <c r="DA107" s="359">
        <f t="shared" ca="1" si="163"/>
        <v>0</v>
      </c>
      <c r="DB107" s="359">
        <f t="shared" ca="1" si="193"/>
        <v>0</v>
      </c>
      <c r="DD107" s="362">
        <f t="shared" ca="1" si="219"/>
        <v>218</v>
      </c>
      <c r="DE107" s="362">
        <v>99</v>
      </c>
      <c r="DF107" s="371">
        <f t="shared" ca="1" si="220"/>
        <v>0</v>
      </c>
      <c r="DG107" s="359">
        <f t="shared" ca="1" si="240"/>
        <v>0</v>
      </c>
      <c r="DH107" s="359">
        <f t="shared" ca="1" si="165"/>
        <v>0</v>
      </c>
      <c r="DI107" s="359">
        <f t="shared" ca="1" si="166"/>
        <v>0</v>
      </c>
      <c r="DJ107" s="359">
        <f t="shared" ca="1" si="167"/>
        <v>0</v>
      </c>
      <c r="DK107" s="359">
        <f t="shared" ca="1" si="194"/>
        <v>0</v>
      </c>
      <c r="DM107" s="362">
        <f t="shared" ca="1" si="221"/>
        <v>218</v>
      </c>
      <c r="DN107" s="362">
        <v>99</v>
      </c>
      <c r="DO107" s="371">
        <f t="shared" ca="1" si="222"/>
        <v>0</v>
      </c>
      <c r="DP107" s="359">
        <f t="shared" ca="1" si="241"/>
        <v>0</v>
      </c>
      <c r="DQ107" s="359">
        <f t="shared" ca="1" si="169"/>
        <v>0</v>
      </c>
      <c r="DR107" s="359">
        <f t="shared" ca="1" si="170"/>
        <v>0</v>
      </c>
      <c r="DS107" s="359">
        <f t="shared" ca="1" si="171"/>
        <v>0</v>
      </c>
      <c r="DT107" s="359">
        <f t="shared" ca="1" si="195"/>
        <v>0</v>
      </c>
      <c r="DV107" s="362">
        <f t="shared" ca="1" si="223"/>
        <v>218</v>
      </c>
      <c r="DW107" s="362">
        <v>99</v>
      </c>
      <c r="DX107" s="371">
        <f t="shared" ca="1" si="224"/>
        <v>0</v>
      </c>
      <c r="DY107" s="359">
        <f t="shared" ca="1" si="242"/>
        <v>0</v>
      </c>
      <c r="DZ107" s="359">
        <f t="shared" ca="1" si="173"/>
        <v>0</v>
      </c>
      <c r="EA107" s="359">
        <f t="shared" ca="1" si="174"/>
        <v>0</v>
      </c>
      <c r="EB107" s="359">
        <f t="shared" ca="1" si="175"/>
        <v>0</v>
      </c>
      <c r="EC107" s="359">
        <f t="shared" ca="1" si="196"/>
        <v>0</v>
      </c>
      <c r="EE107" s="362">
        <f t="shared" ca="1" si="225"/>
        <v>218</v>
      </c>
      <c r="EF107" s="362">
        <v>99</v>
      </c>
      <c r="EG107" s="371">
        <f t="shared" ca="1" si="226"/>
        <v>0</v>
      </c>
      <c r="EH107" s="359">
        <f t="shared" ca="1" si="243"/>
        <v>0</v>
      </c>
      <c r="EI107" s="359">
        <f t="shared" ca="1" si="177"/>
        <v>0</v>
      </c>
      <c r="EJ107" s="359">
        <f t="shared" ca="1" si="178"/>
        <v>0</v>
      </c>
      <c r="EK107" s="359">
        <f t="shared" ca="1" si="179"/>
        <v>0</v>
      </c>
      <c r="EL107" s="359">
        <f t="shared" ca="1" si="197"/>
        <v>0</v>
      </c>
    </row>
    <row r="108" spans="6:142" x14ac:dyDescent="0.35">
      <c r="F108" s="372">
        <f>IFERROR(INDEX('Inflation Rates'!$A$16:$H$138,MATCH('IRA Traditional'!$H108,'Inflation Rates'!$A$16:$A$138,0),8)/INDEX('Inflation Rates'!$A$16:$H$138,MATCH('IRA Traditional'!$H108,'Inflation Rates'!$A$16:$A$138,0)-1,8)-1,F107)</f>
        <v>2.0000000000000018E-2</v>
      </c>
      <c r="G108" s="372">
        <f>IFERROR(INDEX('Inflation Rates'!$A$16:$H$138,MATCH('IRA Traditional'!$H108,'Inflation Rates'!$A$16:$A$138,0),6)/INDEX('Inflation Rates'!$A$16:$H$138,MATCH('IRA Traditional'!$H108,'Inflation Rates'!$A$16:$A$138,0)-1,6)-1,G107)</f>
        <v>2.0999999999999908E-2</v>
      </c>
      <c r="H108" s="362">
        <v>2119</v>
      </c>
      <c r="I108" s="362">
        <f t="shared" ref="I108:I123" ca="1" si="244">I107+1</f>
        <v>219</v>
      </c>
      <c r="J108" s="362">
        <v>100</v>
      </c>
      <c r="K108" s="371">
        <f t="shared" ca="1" si="228"/>
        <v>0</v>
      </c>
      <c r="L108" s="359">
        <f t="shared" ca="1" si="180"/>
        <v>0</v>
      </c>
      <c r="M108" s="359">
        <f t="shared" ca="1" si="181"/>
        <v>0</v>
      </c>
      <c r="N108" s="359">
        <f t="shared" ca="1" si="182"/>
        <v>0</v>
      </c>
      <c r="O108" s="359">
        <f t="shared" ca="1" si="183"/>
        <v>0</v>
      </c>
      <c r="P108" s="359">
        <f t="shared" ca="1" si="198"/>
        <v>0</v>
      </c>
      <c r="R108" s="362">
        <f t="shared" ca="1" si="199"/>
        <v>219</v>
      </c>
      <c r="S108" s="362">
        <v>100</v>
      </c>
      <c r="T108" s="371">
        <f t="shared" ca="1" si="200"/>
        <v>0</v>
      </c>
      <c r="U108" s="359">
        <f t="shared" ca="1" si="230"/>
        <v>0</v>
      </c>
      <c r="V108" s="359">
        <f t="shared" ca="1" si="125"/>
        <v>0</v>
      </c>
      <c r="W108" s="359">
        <f t="shared" ca="1" si="126"/>
        <v>0</v>
      </c>
      <c r="X108" s="359">
        <f t="shared" ca="1" si="127"/>
        <v>0</v>
      </c>
      <c r="Y108" s="359">
        <f t="shared" ca="1" si="184"/>
        <v>0</v>
      </c>
      <c r="AA108" s="362">
        <f t="shared" ca="1" si="201"/>
        <v>219</v>
      </c>
      <c r="AB108" s="362">
        <v>100</v>
      </c>
      <c r="AC108" s="371">
        <f t="shared" ca="1" si="202"/>
        <v>0</v>
      </c>
      <c r="AD108" s="359">
        <f t="shared" ca="1" si="231"/>
        <v>0</v>
      </c>
      <c r="AE108" s="359">
        <f t="shared" ca="1" si="129"/>
        <v>0</v>
      </c>
      <c r="AF108" s="359">
        <f t="shared" ca="1" si="130"/>
        <v>0</v>
      </c>
      <c r="AG108" s="359">
        <f t="shared" ca="1" si="131"/>
        <v>0</v>
      </c>
      <c r="AH108" s="359">
        <f t="shared" ca="1" si="185"/>
        <v>0</v>
      </c>
      <c r="AJ108" s="362">
        <f t="shared" ca="1" si="203"/>
        <v>219</v>
      </c>
      <c r="AK108" s="362">
        <v>100</v>
      </c>
      <c r="AL108" s="371">
        <f t="shared" ca="1" si="204"/>
        <v>0</v>
      </c>
      <c r="AM108" s="359">
        <f t="shared" ca="1" si="232"/>
        <v>0</v>
      </c>
      <c r="AN108" s="359">
        <f t="shared" ca="1" si="133"/>
        <v>0</v>
      </c>
      <c r="AO108" s="359">
        <f t="shared" ca="1" si="134"/>
        <v>0</v>
      </c>
      <c r="AP108" s="359">
        <f t="shared" ca="1" si="135"/>
        <v>0</v>
      </c>
      <c r="AQ108" s="359">
        <f t="shared" ca="1" si="186"/>
        <v>0</v>
      </c>
      <c r="AS108" s="362">
        <f t="shared" ca="1" si="205"/>
        <v>219</v>
      </c>
      <c r="AT108" s="362">
        <v>100</v>
      </c>
      <c r="AU108" s="371">
        <f t="shared" ca="1" si="206"/>
        <v>0</v>
      </c>
      <c r="AV108" s="359">
        <f t="shared" ca="1" si="233"/>
        <v>0</v>
      </c>
      <c r="AW108" s="359">
        <f t="shared" ca="1" si="137"/>
        <v>0</v>
      </c>
      <c r="AX108" s="359">
        <f t="shared" ca="1" si="138"/>
        <v>0</v>
      </c>
      <c r="AY108" s="359">
        <f t="shared" ca="1" si="139"/>
        <v>0</v>
      </c>
      <c r="AZ108" s="359">
        <f t="shared" ca="1" si="187"/>
        <v>0</v>
      </c>
      <c r="BB108" s="362">
        <f t="shared" ca="1" si="207"/>
        <v>219</v>
      </c>
      <c r="BC108" s="362">
        <v>100</v>
      </c>
      <c r="BD108" s="371">
        <f t="shared" ca="1" si="208"/>
        <v>0</v>
      </c>
      <c r="BE108" s="359">
        <f t="shared" ca="1" si="234"/>
        <v>0</v>
      </c>
      <c r="BF108" s="359">
        <f t="shared" ca="1" si="141"/>
        <v>0</v>
      </c>
      <c r="BG108" s="359">
        <f t="shared" ca="1" si="142"/>
        <v>0</v>
      </c>
      <c r="BH108" s="359">
        <f t="shared" ca="1" si="143"/>
        <v>0</v>
      </c>
      <c r="BI108" s="359">
        <f t="shared" ca="1" si="188"/>
        <v>0</v>
      </c>
      <c r="BK108" s="362">
        <f t="shared" ca="1" si="209"/>
        <v>219</v>
      </c>
      <c r="BL108" s="362">
        <v>100</v>
      </c>
      <c r="BM108" s="371">
        <f t="shared" ca="1" si="210"/>
        <v>0</v>
      </c>
      <c r="BN108" s="359">
        <f t="shared" ca="1" si="235"/>
        <v>0</v>
      </c>
      <c r="BO108" s="359">
        <f t="shared" ca="1" si="145"/>
        <v>0</v>
      </c>
      <c r="BP108" s="359">
        <f t="shared" ca="1" si="146"/>
        <v>0</v>
      </c>
      <c r="BQ108" s="359">
        <f t="shared" ca="1" si="147"/>
        <v>0</v>
      </c>
      <c r="BR108" s="359">
        <f t="shared" ca="1" si="189"/>
        <v>0</v>
      </c>
      <c r="BT108" s="362">
        <f t="shared" ca="1" si="211"/>
        <v>219</v>
      </c>
      <c r="BU108" s="362">
        <v>100</v>
      </c>
      <c r="BV108" s="371">
        <f t="shared" ca="1" si="212"/>
        <v>0</v>
      </c>
      <c r="BW108" s="359">
        <f t="shared" ca="1" si="236"/>
        <v>0</v>
      </c>
      <c r="BX108" s="359">
        <f t="shared" ca="1" si="149"/>
        <v>0</v>
      </c>
      <c r="BY108" s="359">
        <f t="shared" ca="1" si="150"/>
        <v>0</v>
      </c>
      <c r="BZ108" s="359">
        <f t="shared" ca="1" si="151"/>
        <v>0</v>
      </c>
      <c r="CA108" s="359">
        <f t="shared" ca="1" si="190"/>
        <v>0</v>
      </c>
      <c r="CC108" s="362">
        <f t="shared" ca="1" si="213"/>
        <v>219</v>
      </c>
      <c r="CD108" s="362">
        <v>100</v>
      </c>
      <c r="CE108" s="371">
        <f t="shared" ca="1" si="214"/>
        <v>0</v>
      </c>
      <c r="CF108" s="359">
        <f t="shared" ca="1" si="237"/>
        <v>0</v>
      </c>
      <c r="CG108" s="359">
        <f t="shared" ca="1" si="153"/>
        <v>0</v>
      </c>
      <c r="CH108" s="359">
        <f t="shared" ca="1" si="154"/>
        <v>0</v>
      </c>
      <c r="CI108" s="359">
        <f t="shared" ca="1" si="155"/>
        <v>0</v>
      </c>
      <c r="CJ108" s="359">
        <f t="shared" ca="1" si="191"/>
        <v>0</v>
      </c>
      <c r="CL108" s="362">
        <f t="shared" ca="1" si="215"/>
        <v>219</v>
      </c>
      <c r="CM108" s="362">
        <v>100</v>
      </c>
      <c r="CN108" s="371">
        <f t="shared" ca="1" si="216"/>
        <v>0</v>
      </c>
      <c r="CO108" s="359">
        <f t="shared" ca="1" si="238"/>
        <v>0</v>
      </c>
      <c r="CP108" s="359">
        <f t="shared" ca="1" si="157"/>
        <v>0</v>
      </c>
      <c r="CQ108" s="359">
        <f t="shared" ca="1" si="158"/>
        <v>0</v>
      </c>
      <c r="CR108" s="359">
        <f t="shared" ca="1" si="159"/>
        <v>0</v>
      </c>
      <c r="CS108" s="359">
        <f t="shared" ca="1" si="192"/>
        <v>0</v>
      </c>
      <c r="CU108" s="362">
        <f t="shared" ca="1" si="217"/>
        <v>219</v>
      </c>
      <c r="CV108" s="362">
        <v>100</v>
      </c>
      <c r="CW108" s="371">
        <f t="shared" ca="1" si="218"/>
        <v>0</v>
      </c>
      <c r="CX108" s="359">
        <f t="shared" ca="1" si="239"/>
        <v>0</v>
      </c>
      <c r="CY108" s="359">
        <f t="shared" ca="1" si="161"/>
        <v>0</v>
      </c>
      <c r="CZ108" s="359">
        <f t="shared" ca="1" si="162"/>
        <v>0</v>
      </c>
      <c r="DA108" s="359">
        <f t="shared" ca="1" si="163"/>
        <v>0</v>
      </c>
      <c r="DB108" s="359">
        <f t="shared" ca="1" si="193"/>
        <v>0</v>
      </c>
      <c r="DD108" s="362">
        <f t="shared" ca="1" si="219"/>
        <v>219</v>
      </c>
      <c r="DE108" s="362">
        <v>100</v>
      </c>
      <c r="DF108" s="371">
        <f t="shared" ca="1" si="220"/>
        <v>0</v>
      </c>
      <c r="DG108" s="359">
        <f t="shared" ca="1" si="240"/>
        <v>0</v>
      </c>
      <c r="DH108" s="359">
        <f t="shared" ca="1" si="165"/>
        <v>0</v>
      </c>
      <c r="DI108" s="359">
        <f t="shared" ca="1" si="166"/>
        <v>0</v>
      </c>
      <c r="DJ108" s="359">
        <f t="shared" ca="1" si="167"/>
        <v>0</v>
      </c>
      <c r="DK108" s="359">
        <f t="shared" ca="1" si="194"/>
        <v>0</v>
      </c>
      <c r="DM108" s="362">
        <f t="shared" ca="1" si="221"/>
        <v>219</v>
      </c>
      <c r="DN108" s="362">
        <v>100</v>
      </c>
      <c r="DO108" s="371">
        <f t="shared" ca="1" si="222"/>
        <v>0</v>
      </c>
      <c r="DP108" s="359">
        <f t="shared" ca="1" si="241"/>
        <v>0</v>
      </c>
      <c r="DQ108" s="359">
        <f t="shared" ca="1" si="169"/>
        <v>0</v>
      </c>
      <c r="DR108" s="359">
        <f t="shared" ca="1" si="170"/>
        <v>0</v>
      </c>
      <c r="DS108" s="359">
        <f t="shared" ca="1" si="171"/>
        <v>0</v>
      </c>
      <c r="DT108" s="359">
        <f t="shared" ca="1" si="195"/>
        <v>0</v>
      </c>
      <c r="DV108" s="362">
        <f t="shared" ca="1" si="223"/>
        <v>219</v>
      </c>
      <c r="DW108" s="362">
        <v>100</v>
      </c>
      <c r="DX108" s="371">
        <f t="shared" ca="1" si="224"/>
        <v>0</v>
      </c>
      <c r="DY108" s="359">
        <f t="shared" ca="1" si="242"/>
        <v>0</v>
      </c>
      <c r="DZ108" s="359">
        <f t="shared" ca="1" si="173"/>
        <v>0</v>
      </c>
      <c r="EA108" s="359">
        <f t="shared" ca="1" si="174"/>
        <v>0</v>
      </c>
      <c r="EB108" s="359">
        <f t="shared" ca="1" si="175"/>
        <v>0</v>
      </c>
      <c r="EC108" s="359">
        <f t="shared" ca="1" si="196"/>
        <v>0</v>
      </c>
      <c r="EE108" s="362">
        <f t="shared" ca="1" si="225"/>
        <v>219</v>
      </c>
      <c r="EF108" s="362">
        <v>100</v>
      </c>
      <c r="EG108" s="371">
        <f t="shared" ca="1" si="226"/>
        <v>0</v>
      </c>
      <c r="EH108" s="359">
        <f t="shared" ca="1" si="243"/>
        <v>0</v>
      </c>
      <c r="EI108" s="359">
        <f t="shared" ca="1" si="177"/>
        <v>0</v>
      </c>
      <c r="EJ108" s="359">
        <f t="shared" ca="1" si="178"/>
        <v>0</v>
      </c>
      <c r="EK108" s="359">
        <f t="shared" ca="1" si="179"/>
        <v>0</v>
      </c>
      <c r="EL108" s="359">
        <f t="shared" ca="1" si="197"/>
        <v>0</v>
      </c>
    </row>
    <row r="109" spans="6:142" x14ac:dyDescent="0.35">
      <c r="F109" s="372">
        <f>IFERROR(INDEX('Inflation Rates'!$A$16:$H$138,MATCH('IRA Traditional'!$H109,'Inflation Rates'!$A$16:$A$138,0),8)/INDEX('Inflation Rates'!$A$16:$H$138,MATCH('IRA Traditional'!$H109,'Inflation Rates'!$A$16:$A$138,0)-1,8)-1,F108)</f>
        <v>2.0000000000000018E-2</v>
      </c>
      <c r="G109" s="372">
        <f>IFERROR(INDEX('Inflation Rates'!$A$16:$H$138,MATCH('IRA Traditional'!$H109,'Inflation Rates'!$A$16:$A$138,0),6)/INDEX('Inflation Rates'!$A$16:$H$138,MATCH('IRA Traditional'!$H109,'Inflation Rates'!$A$16:$A$138,0)-1,6)-1,G108)</f>
        <v>2.0999999999999908E-2</v>
      </c>
      <c r="H109" s="362">
        <v>2120</v>
      </c>
      <c r="I109" s="362">
        <f t="shared" ca="1" si="244"/>
        <v>220</v>
      </c>
      <c r="J109" s="362">
        <v>101</v>
      </c>
      <c r="K109" s="371">
        <f t="shared" ca="1" si="228"/>
        <v>0</v>
      </c>
      <c r="L109" s="359">
        <f t="shared" ca="1" si="180"/>
        <v>0</v>
      </c>
      <c r="M109" s="359">
        <f t="shared" ca="1" si="181"/>
        <v>0</v>
      </c>
      <c r="N109" s="359">
        <f t="shared" ca="1" si="182"/>
        <v>0</v>
      </c>
      <c r="O109" s="359">
        <f t="shared" ca="1" si="183"/>
        <v>0</v>
      </c>
      <c r="P109" s="359">
        <f t="shared" ca="1" si="198"/>
        <v>0</v>
      </c>
      <c r="R109" s="362">
        <f t="shared" ca="1" si="199"/>
        <v>220</v>
      </c>
      <c r="S109" s="362">
        <v>101</v>
      </c>
      <c r="T109" s="371">
        <f t="shared" ca="1" si="200"/>
        <v>0</v>
      </c>
      <c r="U109" s="359">
        <f t="shared" ca="1" si="230"/>
        <v>0</v>
      </c>
      <c r="V109" s="359">
        <f t="shared" ca="1" si="125"/>
        <v>0</v>
      </c>
      <c r="W109" s="359">
        <f t="shared" ca="1" si="126"/>
        <v>0</v>
      </c>
      <c r="X109" s="359">
        <f t="shared" ca="1" si="127"/>
        <v>0</v>
      </c>
      <c r="Y109" s="359">
        <f t="shared" ca="1" si="184"/>
        <v>0</v>
      </c>
      <c r="AA109" s="362">
        <f t="shared" ca="1" si="201"/>
        <v>220</v>
      </c>
      <c r="AB109" s="362">
        <v>101</v>
      </c>
      <c r="AC109" s="371">
        <f t="shared" ca="1" si="202"/>
        <v>0</v>
      </c>
      <c r="AD109" s="359">
        <f t="shared" ca="1" si="231"/>
        <v>0</v>
      </c>
      <c r="AE109" s="359">
        <f t="shared" ca="1" si="129"/>
        <v>0</v>
      </c>
      <c r="AF109" s="359">
        <f t="shared" ca="1" si="130"/>
        <v>0</v>
      </c>
      <c r="AG109" s="359">
        <f t="shared" ca="1" si="131"/>
        <v>0</v>
      </c>
      <c r="AH109" s="359">
        <f t="shared" ca="1" si="185"/>
        <v>0</v>
      </c>
      <c r="AJ109" s="362">
        <f t="shared" ca="1" si="203"/>
        <v>220</v>
      </c>
      <c r="AK109" s="362">
        <v>101</v>
      </c>
      <c r="AL109" s="371">
        <f t="shared" ca="1" si="204"/>
        <v>0</v>
      </c>
      <c r="AM109" s="359">
        <f t="shared" ca="1" si="232"/>
        <v>0</v>
      </c>
      <c r="AN109" s="359">
        <f t="shared" ca="1" si="133"/>
        <v>0</v>
      </c>
      <c r="AO109" s="359">
        <f t="shared" ca="1" si="134"/>
        <v>0</v>
      </c>
      <c r="AP109" s="359">
        <f t="shared" ca="1" si="135"/>
        <v>0</v>
      </c>
      <c r="AQ109" s="359">
        <f t="shared" ca="1" si="186"/>
        <v>0</v>
      </c>
      <c r="AS109" s="362">
        <f t="shared" ca="1" si="205"/>
        <v>220</v>
      </c>
      <c r="AT109" s="362">
        <v>101</v>
      </c>
      <c r="AU109" s="371">
        <f t="shared" ca="1" si="206"/>
        <v>0</v>
      </c>
      <c r="AV109" s="359">
        <f t="shared" ca="1" si="233"/>
        <v>0</v>
      </c>
      <c r="AW109" s="359">
        <f t="shared" ca="1" si="137"/>
        <v>0</v>
      </c>
      <c r="AX109" s="359">
        <f t="shared" ca="1" si="138"/>
        <v>0</v>
      </c>
      <c r="AY109" s="359">
        <f t="shared" ca="1" si="139"/>
        <v>0</v>
      </c>
      <c r="AZ109" s="359">
        <f t="shared" ca="1" si="187"/>
        <v>0</v>
      </c>
      <c r="BB109" s="362">
        <f t="shared" ca="1" si="207"/>
        <v>220</v>
      </c>
      <c r="BC109" s="362">
        <v>101</v>
      </c>
      <c r="BD109" s="371">
        <f t="shared" ca="1" si="208"/>
        <v>0</v>
      </c>
      <c r="BE109" s="359">
        <f t="shared" ca="1" si="234"/>
        <v>0</v>
      </c>
      <c r="BF109" s="359">
        <f t="shared" ca="1" si="141"/>
        <v>0</v>
      </c>
      <c r="BG109" s="359">
        <f t="shared" ca="1" si="142"/>
        <v>0</v>
      </c>
      <c r="BH109" s="359">
        <f t="shared" ca="1" si="143"/>
        <v>0</v>
      </c>
      <c r="BI109" s="359">
        <f t="shared" ca="1" si="188"/>
        <v>0</v>
      </c>
      <c r="BK109" s="362">
        <f t="shared" ca="1" si="209"/>
        <v>220</v>
      </c>
      <c r="BL109" s="362">
        <v>101</v>
      </c>
      <c r="BM109" s="371">
        <f t="shared" ca="1" si="210"/>
        <v>0</v>
      </c>
      <c r="BN109" s="359">
        <f t="shared" ca="1" si="235"/>
        <v>0</v>
      </c>
      <c r="BO109" s="359">
        <f t="shared" ca="1" si="145"/>
        <v>0</v>
      </c>
      <c r="BP109" s="359">
        <f t="shared" ca="1" si="146"/>
        <v>0</v>
      </c>
      <c r="BQ109" s="359">
        <f t="shared" ca="1" si="147"/>
        <v>0</v>
      </c>
      <c r="BR109" s="359">
        <f t="shared" ca="1" si="189"/>
        <v>0</v>
      </c>
      <c r="BT109" s="362">
        <f t="shared" ca="1" si="211"/>
        <v>220</v>
      </c>
      <c r="BU109" s="362">
        <v>101</v>
      </c>
      <c r="BV109" s="371">
        <f t="shared" ca="1" si="212"/>
        <v>0</v>
      </c>
      <c r="BW109" s="359">
        <f t="shared" ca="1" si="236"/>
        <v>0</v>
      </c>
      <c r="BX109" s="359">
        <f t="shared" ca="1" si="149"/>
        <v>0</v>
      </c>
      <c r="BY109" s="359">
        <f t="shared" ca="1" si="150"/>
        <v>0</v>
      </c>
      <c r="BZ109" s="359">
        <f t="shared" ca="1" si="151"/>
        <v>0</v>
      </c>
      <c r="CA109" s="359">
        <f t="shared" ca="1" si="190"/>
        <v>0</v>
      </c>
      <c r="CC109" s="362">
        <f t="shared" ca="1" si="213"/>
        <v>220</v>
      </c>
      <c r="CD109" s="362">
        <v>101</v>
      </c>
      <c r="CE109" s="371">
        <f t="shared" ca="1" si="214"/>
        <v>0</v>
      </c>
      <c r="CF109" s="359">
        <f t="shared" ca="1" si="237"/>
        <v>0</v>
      </c>
      <c r="CG109" s="359">
        <f t="shared" ca="1" si="153"/>
        <v>0</v>
      </c>
      <c r="CH109" s="359">
        <f t="shared" ca="1" si="154"/>
        <v>0</v>
      </c>
      <c r="CI109" s="359">
        <f t="shared" ca="1" si="155"/>
        <v>0</v>
      </c>
      <c r="CJ109" s="359">
        <f t="shared" ca="1" si="191"/>
        <v>0</v>
      </c>
      <c r="CL109" s="362">
        <f t="shared" ca="1" si="215"/>
        <v>220</v>
      </c>
      <c r="CM109" s="362">
        <v>101</v>
      </c>
      <c r="CN109" s="371">
        <f t="shared" ca="1" si="216"/>
        <v>0</v>
      </c>
      <c r="CO109" s="359">
        <f t="shared" ca="1" si="238"/>
        <v>0</v>
      </c>
      <c r="CP109" s="359">
        <f t="shared" ca="1" si="157"/>
        <v>0</v>
      </c>
      <c r="CQ109" s="359">
        <f t="shared" ca="1" si="158"/>
        <v>0</v>
      </c>
      <c r="CR109" s="359">
        <f t="shared" ca="1" si="159"/>
        <v>0</v>
      </c>
      <c r="CS109" s="359">
        <f t="shared" ca="1" si="192"/>
        <v>0</v>
      </c>
      <c r="CU109" s="362">
        <f t="shared" ca="1" si="217"/>
        <v>220</v>
      </c>
      <c r="CV109" s="362">
        <v>101</v>
      </c>
      <c r="CW109" s="371">
        <f t="shared" ca="1" si="218"/>
        <v>0</v>
      </c>
      <c r="CX109" s="359">
        <f t="shared" ca="1" si="239"/>
        <v>0</v>
      </c>
      <c r="CY109" s="359">
        <f t="shared" ca="1" si="161"/>
        <v>0</v>
      </c>
      <c r="CZ109" s="359">
        <f t="shared" ca="1" si="162"/>
        <v>0</v>
      </c>
      <c r="DA109" s="359">
        <f t="shared" ca="1" si="163"/>
        <v>0</v>
      </c>
      <c r="DB109" s="359">
        <f t="shared" ca="1" si="193"/>
        <v>0</v>
      </c>
      <c r="DD109" s="362">
        <f t="shared" ca="1" si="219"/>
        <v>220</v>
      </c>
      <c r="DE109" s="362">
        <v>101</v>
      </c>
      <c r="DF109" s="371">
        <f t="shared" ca="1" si="220"/>
        <v>0</v>
      </c>
      <c r="DG109" s="359">
        <f t="shared" ca="1" si="240"/>
        <v>0</v>
      </c>
      <c r="DH109" s="359">
        <f t="shared" ca="1" si="165"/>
        <v>0</v>
      </c>
      <c r="DI109" s="359">
        <f t="shared" ca="1" si="166"/>
        <v>0</v>
      </c>
      <c r="DJ109" s="359">
        <f t="shared" ca="1" si="167"/>
        <v>0</v>
      </c>
      <c r="DK109" s="359">
        <f t="shared" ca="1" si="194"/>
        <v>0</v>
      </c>
      <c r="DM109" s="362">
        <f t="shared" ca="1" si="221"/>
        <v>220</v>
      </c>
      <c r="DN109" s="362">
        <v>101</v>
      </c>
      <c r="DO109" s="371">
        <f t="shared" ca="1" si="222"/>
        <v>0</v>
      </c>
      <c r="DP109" s="359">
        <f t="shared" ca="1" si="241"/>
        <v>0</v>
      </c>
      <c r="DQ109" s="359">
        <f t="shared" ca="1" si="169"/>
        <v>0</v>
      </c>
      <c r="DR109" s="359">
        <f t="shared" ca="1" si="170"/>
        <v>0</v>
      </c>
      <c r="DS109" s="359">
        <f t="shared" ca="1" si="171"/>
        <v>0</v>
      </c>
      <c r="DT109" s="359">
        <f t="shared" ca="1" si="195"/>
        <v>0</v>
      </c>
      <c r="DV109" s="362">
        <f t="shared" ca="1" si="223"/>
        <v>220</v>
      </c>
      <c r="DW109" s="362">
        <v>101</v>
      </c>
      <c r="DX109" s="371">
        <f t="shared" ca="1" si="224"/>
        <v>0</v>
      </c>
      <c r="DY109" s="359">
        <f t="shared" ca="1" si="242"/>
        <v>0</v>
      </c>
      <c r="DZ109" s="359">
        <f t="shared" ca="1" si="173"/>
        <v>0</v>
      </c>
      <c r="EA109" s="359">
        <f t="shared" ca="1" si="174"/>
        <v>0</v>
      </c>
      <c r="EB109" s="359">
        <f t="shared" ca="1" si="175"/>
        <v>0</v>
      </c>
      <c r="EC109" s="359">
        <f t="shared" ca="1" si="196"/>
        <v>0</v>
      </c>
      <c r="EE109" s="362">
        <f t="shared" ca="1" si="225"/>
        <v>220</v>
      </c>
      <c r="EF109" s="362">
        <v>101</v>
      </c>
      <c r="EG109" s="371">
        <f t="shared" ca="1" si="226"/>
        <v>0</v>
      </c>
      <c r="EH109" s="359">
        <f t="shared" ca="1" si="243"/>
        <v>0</v>
      </c>
      <c r="EI109" s="359">
        <f t="shared" ca="1" si="177"/>
        <v>0</v>
      </c>
      <c r="EJ109" s="359">
        <f t="shared" ca="1" si="178"/>
        <v>0</v>
      </c>
      <c r="EK109" s="359">
        <f t="shared" ca="1" si="179"/>
        <v>0</v>
      </c>
      <c r="EL109" s="359">
        <f t="shared" ca="1" si="197"/>
        <v>0</v>
      </c>
    </row>
    <row r="110" spans="6:142" x14ac:dyDescent="0.35">
      <c r="F110" s="372">
        <f>IFERROR(INDEX('Inflation Rates'!$A$16:$H$138,MATCH('IRA Traditional'!$H110,'Inflation Rates'!$A$16:$A$138,0),8)/INDEX('Inflation Rates'!$A$16:$H$138,MATCH('IRA Traditional'!$H110,'Inflation Rates'!$A$16:$A$138,0)-1,8)-1,F109)</f>
        <v>2.0000000000000018E-2</v>
      </c>
      <c r="G110" s="372">
        <f>IFERROR(INDEX('Inflation Rates'!$A$16:$H$138,MATCH('IRA Traditional'!$H110,'Inflation Rates'!$A$16:$A$138,0),6)/INDEX('Inflation Rates'!$A$16:$H$138,MATCH('IRA Traditional'!$H110,'Inflation Rates'!$A$16:$A$138,0)-1,6)-1,G109)</f>
        <v>2.0999999999999908E-2</v>
      </c>
      <c r="H110" s="362">
        <v>2121</v>
      </c>
      <c r="I110" s="362">
        <f t="shared" ca="1" si="244"/>
        <v>221</v>
      </c>
      <c r="J110" s="362">
        <v>102</v>
      </c>
      <c r="K110" s="371">
        <f t="shared" ca="1" si="228"/>
        <v>0</v>
      </c>
      <c r="L110" s="359">
        <f t="shared" ca="1" si="180"/>
        <v>0</v>
      </c>
      <c r="M110" s="359">
        <f t="shared" ca="1" si="181"/>
        <v>0</v>
      </c>
      <c r="N110" s="359">
        <f t="shared" ca="1" si="182"/>
        <v>0</v>
      </c>
      <c r="O110" s="359">
        <f t="shared" ca="1" si="183"/>
        <v>0</v>
      </c>
      <c r="P110" s="359">
        <f t="shared" ca="1" si="198"/>
        <v>0</v>
      </c>
      <c r="R110" s="362">
        <f t="shared" ca="1" si="199"/>
        <v>221</v>
      </c>
      <c r="S110" s="362">
        <v>102</v>
      </c>
      <c r="T110" s="371">
        <f t="shared" ca="1" si="200"/>
        <v>0</v>
      </c>
      <c r="U110" s="359">
        <f t="shared" ca="1" si="230"/>
        <v>0</v>
      </c>
      <c r="V110" s="359">
        <f t="shared" ca="1" si="125"/>
        <v>0</v>
      </c>
      <c r="W110" s="359">
        <f t="shared" ca="1" si="126"/>
        <v>0</v>
      </c>
      <c r="X110" s="359">
        <f t="shared" ca="1" si="127"/>
        <v>0</v>
      </c>
      <c r="Y110" s="359">
        <f t="shared" ca="1" si="184"/>
        <v>0</v>
      </c>
      <c r="AA110" s="362">
        <f t="shared" ca="1" si="201"/>
        <v>221</v>
      </c>
      <c r="AB110" s="362">
        <v>102</v>
      </c>
      <c r="AC110" s="371">
        <f t="shared" ca="1" si="202"/>
        <v>0</v>
      </c>
      <c r="AD110" s="359">
        <f t="shared" ca="1" si="231"/>
        <v>0</v>
      </c>
      <c r="AE110" s="359">
        <f t="shared" ca="1" si="129"/>
        <v>0</v>
      </c>
      <c r="AF110" s="359">
        <f t="shared" ca="1" si="130"/>
        <v>0</v>
      </c>
      <c r="AG110" s="359">
        <f t="shared" ca="1" si="131"/>
        <v>0</v>
      </c>
      <c r="AH110" s="359">
        <f t="shared" ca="1" si="185"/>
        <v>0</v>
      </c>
      <c r="AJ110" s="362">
        <f t="shared" ca="1" si="203"/>
        <v>221</v>
      </c>
      <c r="AK110" s="362">
        <v>102</v>
      </c>
      <c r="AL110" s="371">
        <f t="shared" ca="1" si="204"/>
        <v>0</v>
      </c>
      <c r="AM110" s="359">
        <f t="shared" ca="1" si="232"/>
        <v>0</v>
      </c>
      <c r="AN110" s="359">
        <f t="shared" ca="1" si="133"/>
        <v>0</v>
      </c>
      <c r="AO110" s="359">
        <f t="shared" ca="1" si="134"/>
        <v>0</v>
      </c>
      <c r="AP110" s="359">
        <f t="shared" ca="1" si="135"/>
        <v>0</v>
      </c>
      <c r="AQ110" s="359">
        <f t="shared" ca="1" si="186"/>
        <v>0</v>
      </c>
      <c r="AS110" s="362">
        <f t="shared" ca="1" si="205"/>
        <v>221</v>
      </c>
      <c r="AT110" s="362">
        <v>102</v>
      </c>
      <c r="AU110" s="371">
        <f t="shared" ca="1" si="206"/>
        <v>0</v>
      </c>
      <c r="AV110" s="359">
        <f t="shared" ca="1" si="233"/>
        <v>0</v>
      </c>
      <c r="AW110" s="359">
        <f t="shared" ca="1" si="137"/>
        <v>0</v>
      </c>
      <c r="AX110" s="359">
        <f t="shared" ca="1" si="138"/>
        <v>0</v>
      </c>
      <c r="AY110" s="359">
        <f t="shared" ca="1" si="139"/>
        <v>0</v>
      </c>
      <c r="AZ110" s="359">
        <f t="shared" ca="1" si="187"/>
        <v>0</v>
      </c>
      <c r="BB110" s="362">
        <f t="shared" ca="1" si="207"/>
        <v>221</v>
      </c>
      <c r="BC110" s="362">
        <v>102</v>
      </c>
      <c r="BD110" s="371">
        <f t="shared" ca="1" si="208"/>
        <v>0</v>
      </c>
      <c r="BE110" s="359">
        <f t="shared" ca="1" si="234"/>
        <v>0</v>
      </c>
      <c r="BF110" s="359">
        <f t="shared" ca="1" si="141"/>
        <v>0</v>
      </c>
      <c r="BG110" s="359">
        <f t="shared" ca="1" si="142"/>
        <v>0</v>
      </c>
      <c r="BH110" s="359">
        <f t="shared" ca="1" si="143"/>
        <v>0</v>
      </c>
      <c r="BI110" s="359">
        <f t="shared" ca="1" si="188"/>
        <v>0</v>
      </c>
      <c r="BK110" s="362">
        <f t="shared" ca="1" si="209"/>
        <v>221</v>
      </c>
      <c r="BL110" s="362">
        <v>102</v>
      </c>
      <c r="BM110" s="371">
        <f t="shared" ca="1" si="210"/>
        <v>0</v>
      </c>
      <c r="BN110" s="359">
        <f t="shared" ca="1" si="235"/>
        <v>0</v>
      </c>
      <c r="BO110" s="359">
        <f t="shared" ca="1" si="145"/>
        <v>0</v>
      </c>
      <c r="BP110" s="359">
        <f t="shared" ca="1" si="146"/>
        <v>0</v>
      </c>
      <c r="BQ110" s="359">
        <f t="shared" ca="1" si="147"/>
        <v>0</v>
      </c>
      <c r="BR110" s="359">
        <f t="shared" ca="1" si="189"/>
        <v>0</v>
      </c>
      <c r="BT110" s="362">
        <f t="shared" ca="1" si="211"/>
        <v>221</v>
      </c>
      <c r="BU110" s="362">
        <v>102</v>
      </c>
      <c r="BV110" s="371">
        <f t="shared" ca="1" si="212"/>
        <v>0</v>
      </c>
      <c r="BW110" s="359">
        <f t="shared" ca="1" si="236"/>
        <v>0</v>
      </c>
      <c r="BX110" s="359">
        <f t="shared" ca="1" si="149"/>
        <v>0</v>
      </c>
      <c r="BY110" s="359">
        <f t="shared" ca="1" si="150"/>
        <v>0</v>
      </c>
      <c r="BZ110" s="359">
        <f t="shared" ca="1" si="151"/>
        <v>0</v>
      </c>
      <c r="CA110" s="359">
        <f t="shared" ca="1" si="190"/>
        <v>0</v>
      </c>
      <c r="CC110" s="362">
        <f t="shared" ca="1" si="213"/>
        <v>221</v>
      </c>
      <c r="CD110" s="362">
        <v>102</v>
      </c>
      <c r="CE110" s="371">
        <f t="shared" ca="1" si="214"/>
        <v>0</v>
      </c>
      <c r="CF110" s="359">
        <f t="shared" ca="1" si="237"/>
        <v>0</v>
      </c>
      <c r="CG110" s="359">
        <f t="shared" ca="1" si="153"/>
        <v>0</v>
      </c>
      <c r="CH110" s="359">
        <f t="shared" ca="1" si="154"/>
        <v>0</v>
      </c>
      <c r="CI110" s="359">
        <f t="shared" ca="1" si="155"/>
        <v>0</v>
      </c>
      <c r="CJ110" s="359">
        <f t="shared" ca="1" si="191"/>
        <v>0</v>
      </c>
      <c r="CL110" s="362">
        <f t="shared" ca="1" si="215"/>
        <v>221</v>
      </c>
      <c r="CM110" s="362">
        <v>102</v>
      </c>
      <c r="CN110" s="371">
        <f t="shared" ca="1" si="216"/>
        <v>0</v>
      </c>
      <c r="CO110" s="359">
        <f t="shared" ca="1" si="238"/>
        <v>0</v>
      </c>
      <c r="CP110" s="359">
        <f t="shared" ca="1" si="157"/>
        <v>0</v>
      </c>
      <c r="CQ110" s="359">
        <f t="shared" ca="1" si="158"/>
        <v>0</v>
      </c>
      <c r="CR110" s="359">
        <f t="shared" ca="1" si="159"/>
        <v>0</v>
      </c>
      <c r="CS110" s="359">
        <f t="shared" ca="1" si="192"/>
        <v>0</v>
      </c>
      <c r="CU110" s="362">
        <f t="shared" ca="1" si="217"/>
        <v>221</v>
      </c>
      <c r="CV110" s="362">
        <v>102</v>
      </c>
      <c r="CW110" s="371">
        <f t="shared" ca="1" si="218"/>
        <v>0</v>
      </c>
      <c r="CX110" s="359">
        <f t="shared" ca="1" si="239"/>
        <v>0</v>
      </c>
      <c r="CY110" s="359">
        <f t="shared" ca="1" si="161"/>
        <v>0</v>
      </c>
      <c r="CZ110" s="359">
        <f t="shared" ca="1" si="162"/>
        <v>0</v>
      </c>
      <c r="DA110" s="359">
        <f t="shared" ca="1" si="163"/>
        <v>0</v>
      </c>
      <c r="DB110" s="359">
        <f t="shared" ca="1" si="193"/>
        <v>0</v>
      </c>
      <c r="DD110" s="362">
        <f t="shared" ca="1" si="219"/>
        <v>221</v>
      </c>
      <c r="DE110" s="362">
        <v>102</v>
      </c>
      <c r="DF110" s="371">
        <f t="shared" ca="1" si="220"/>
        <v>0</v>
      </c>
      <c r="DG110" s="359">
        <f t="shared" ca="1" si="240"/>
        <v>0</v>
      </c>
      <c r="DH110" s="359">
        <f t="shared" ca="1" si="165"/>
        <v>0</v>
      </c>
      <c r="DI110" s="359">
        <f t="shared" ca="1" si="166"/>
        <v>0</v>
      </c>
      <c r="DJ110" s="359">
        <f t="shared" ca="1" si="167"/>
        <v>0</v>
      </c>
      <c r="DK110" s="359">
        <f t="shared" ca="1" si="194"/>
        <v>0</v>
      </c>
      <c r="DM110" s="362">
        <f t="shared" ca="1" si="221"/>
        <v>221</v>
      </c>
      <c r="DN110" s="362">
        <v>102</v>
      </c>
      <c r="DO110" s="371">
        <f t="shared" ca="1" si="222"/>
        <v>0</v>
      </c>
      <c r="DP110" s="359">
        <f t="shared" ca="1" si="241"/>
        <v>0</v>
      </c>
      <c r="DQ110" s="359">
        <f t="shared" ca="1" si="169"/>
        <v>0</v>
      </c>
      <c r="DR110" s="359">
        <f t="shared" ca="1" si="170"/>
        <v>0</v>
      </c>
      <c r="DS110" s="359">
        <f t="shared" ca="1" si="171"/>
        <v>0</v>
      </c>
      <c r="DT110" s="359">
        <f t="shared" ca="1" si="195"/>
        <v>0</v>
      </c>
      <c r="DV110" s="362">
        <f t="shared" ca="1" si="223"/>
        <v>221</v>
      </c>
      <c r="DW110" s="362">
        <v>102</v>
      </c>
      <c r="DX110" s="371">
        <f t="shared" ca="1" si="224"/>
        <v>0</v>
      </c>
      <c r="DY110" s="359">
        <f t="shared" ca="1" si="242"/>
        <v>0</v>
      </c>
      <c r="DZ110" s="359">
        <f t="shared" ca="1" si="173"/>
        <v>0</v>
      </c>
      <c r="EA110" s="359">
        <f t="shared" ca="1" si="174"/>
        <v>0</v>
      </c>
      <c r="EB110" s="359">
        <f t="shared" ca="1" si="175"/>
        <v>0</v>
      </c>
      <c r="EC110" s="359">
        <f t="shared" ca="1" si="196"/>
        <v>0</v>
      </c>
      <c r="EE110" s="362">
        <f t="shared" ca="1" si="225"/>
        <v>221</v>
      </c>
      <c r="EF110" s="362">
        <v>102</v>
      </c>
      <c r="EG110" s="371">
        <f t="shared" ca="1" si="226"/>
        <v>0</v>
      </c>
      <c r="EH110" s="359">
        <f t="shared" ca="1" si="243"/>
        <v>0</v>
      </c>
      <c r="EI110" s="359">
        <f t="shared" ca="1" si="177"/>
        <v>0</v>
      </c>
      <c r="EJ110" s="359">
        <f t="shared" ca="1" si="178"/>
        <v>0</v>
      </c>
      <c r="EK110" s="359">
        <f t="shared" ca="1" si="179"/>
        <v>0</v>
      </c>
      <c r="EL110" s="359">
        <f t="shared" ca="1" si="197"/>
        <v>0</v>
      </c>
    </row>
    <row r="111" spans="6:142" x14ac:dyDescent="0.35">
      <c r="F111" s="372">
        <f>IFERROR(INDEX('Inflation Rates'!$A$16:$H$138,MATCH('IRA Traditional'!$H111,'Inflation Rates'!$A$16:$A$138,0),8)/INDEX('Inflation Rates'!$A$16:$H$138,MATCH('IRA Traditional'!$H111,'Inflation Rates'!$A$16:$A$138,0)-1,8)-1,F110)</f>
        <v>2.0000000000000018E-2</v>
      </c>
      <c r="G111" s="372">
        <f>IFERROR(INDEX('Inflation Rates'!$A$16:$H$138,MATCH('IRA Traditional'!$H111,'Inflation Rates'!$A$16:$A$138,0),6)/INDEX('Inflation Rates'!$A$16:$H$138,MATCH('IRA Traditional'!$H111,'Inflation Rates'!$A$16:$A$138,0)-1,6)-1,G110)</f>
        <v>2.0999999999999908E-2</v>
      </c>
      <c r="H111" s="362">
        <v>2122</v>
      </c>
      <c r="I111" s="362">
        <f t="shared" ca="1" si="244"/>
        <v>222</v>
      </c>
      <c r="J111" s="362">
        <v>103</v>
      </c>
      <c r="K111" s="371">
        <f t="shared" ca="1" si="228"/>
        <v>0</v>
      </c>
      <c r="L111" s="359">
        <f t="shared" ca="1" si="180"/>
        <v>0</v>
      </c>
      <c r="M111" s="359">
        <f t="shared" ca="1" si="181"/>
        <v>0</v>
      </c>
      <c r="N111" s="359">
        <f t="shared" ca="1" si="182"/>
        <v>0</v>
      </c>
      <c r="O111" s="359">
        <f t="shared" ca="1" si="183"/>
        <v>0</v>
      </c>
      <c r="P111" s="359">
        <f t="shared" ca="1" si="198"/>
        <v>0</v>
      </c>
      <c r="R111" s="362">
        <f t="shared" ca="1" si="199"/>
        <v>222</v>
      </c>
      <c r="S111" s="362">
        <v>103</v>
      </c>
      <c r="T111" s="371">
        <f t="shared" ca="1" si="200"/>
        <v>0</v>
      </c>
      <c r="U111" s="359">
        <f t="shared" ca="1" si="230"/>
        <v>0</v>
      </c>
      <c r="V111" s="359">
        <f t="shared" ca="1" si="125"/>
        <v>0</v>
      </c>
      <c r="W111" s="359">
        <f t="shared" ca="1" si="126"/>
        <v>0</v>
      </c>
      <c r="X111" s="359">
        <f t="shared" ca="1" si="127"/>
        <v>0</v>
      </c>
      <c r="Y111" s="359">
        <f t="shared" ca="1" si="184"/>
        <v>0</v>
      </c>
      <c r="AA111" s="362">
        <f t="shared" ca="1" si="201"/>
        <v>222</v>
      </c>
      <c r="AB111" s="362">
        <v>103</v>
      </c>
      <c r="AC111" s="371">
        <f t="shared" ca="1" si="202"/>
        <v>0</v>
      </c>
      <c r="AD111" s="359">
        <f t="shared" ca="1" si="231"/>
        <v>0</v>
      </c>
      <c r="AE111" s="359">
        <f t="shared" ca="1" si="129"/>
        <v>0</v>
      </c>
      <c r="AF111" s="359">
        <f t="shared" ca="1" si="130"/>
        <v>0</v>
      </c>
      <c r="AG111" s="359">
        <f t="shared" ca="1" si="131"/>
        <v>0</v>
      </c>
      <c r="AH111" s="359">
        <f t="shared" ca="1" si="185"/>
        <v>0</v>
      </c>
      <c r="AJ111" s="362">
        <f t="shared" ca="1" si="203"/>
        <v>222</v>
      </c>
      <c r="AK111" s="362">
        <v>103</v>
      </c>
      <c r="AL111" s="371">
        <f t="shared" ca="1" si="204"/>
        <v>0</v>
      </c>
      <c r="AM111" s="359">
        <f t="shared" ca="1" si="232"/>
        <v>0</v>
      </c>
      <c r="AN111" s="359">
        <f t="shared" ca="1" si="133"/>
        <v>0</v>
      </c>
      <c r="AO111" s="359">
        <f t="shared" ca="1" si="134"/>
        <v>0</v>
      </c>
      <c r="AP111" s="359">
        <f t="shared" ca="1" si="135"/>
        <v>0</v>
      </c>
      <c r="AQ111" s="359">
        <f t="shared" ca="1" si="186"/>
        <v>0</v>
      </c>
      <c r="AS111" s="362">
        <f t="shared" ca="1" si="205"/>
        <v>222</v>
      </c>
      <c r="AT111" s="362">
        <v>103</v>
      </c>
      <c r="AU111" s="371">
        <f t="shared" ca="1" si="206"/>
        <v>0</v>
      </c>
      <c r="AV111" s="359">
        <f t="shared" ca="1" si="233"/>
        <v>0</v>
      </c>
      <c r="AW111" s="359">
        <f t="shared" ca="1" si="137"/>
        <v>0</v>
      </c>
      <c r="AX111" s="359">
        <f t="shared" ca="1" si="138"/>
        <v>0</v>
      </c>
      <c r="AY111" s="359">
        <f t="shared" ca="1" si="139"/>
        <v>0</v>
      </c>
      <c r="AZ111" s="359">
        <f t="shared" ca="1" si="187"/>
        <v>0</v>
      </c>
      <c r="BB111" s="362">
        <f t="shared" ca="1" si="207"/>
        <v>222</v>
      </c>
      <c r="BC111" s="362">
        <v>103</v>
      </c>
      <c r="BD111" s="371">
        <f t="shared" ca="1" si="208"/>
        <v>0</v>
      </c>
      <c r="BE111" s="359">
        <f t="shared" ca="1" si="234"/>
        <v>0</v>
      </c>
      <c r="BF111" s="359">
        <f t="shared" ca="1" si="141"/>
        <v>0</v>
      </c>
      <c r="BG111" s="359">
        <f t="shared" ca="1" si="142"/>
        <v>0</v>
      </c>
      <c r="BH111" s="359">
        <f t="shared" ca="1" si="143"/>
        <v>0</v>
      </c>
      <c r="BI111" s="359">
        <f t="shared" ca="1" si="188"/>
        <v>0</v>
      </c>
      <c r="BK111" s="362">
        <f t="shared" ca="1" si="209"/>
        <v>222</v>
      </c>
      <c r="BL111" s="362">
        <v>103</v>
      </c>
      <c r="BM111" s="371">
        <f t="shared" ca="1" si="210"/>
        <v>0</v>
      </c>
      <c r="BN111" s="359">
        <f t="shared" ca="1" si="235"/>
        <v>0</v>
      </c>
      <c r="BO111" s="359">
        <f t="shared" ca="1" si="145"/>
        <v>0</v>
      </c>
      <c r="BP111" s="359">
        <f t="shared" ca="1" si="146"/>
        <v>0</v>
      </c>
      <c r="BQ111" s="359">
        <f t="shared" ca="1" si="147"/>
        <v>0</v>
      </c>
      <c r="BR111" s="359">
        <f t="shared" ca="1" si="189"/>
        <v>0</v>
      </c>
      <c r="BT111" s="362">
        <f t="shared" ca="1" si="211"/>
        <v>222</v>
      </c>
      <c r="BU111" s="362">
        <v>103</v>
      </c>
      <c r="BV111" s="371">
        <f t="shared" ca="1" si="212"/>
        <v>0</v>
      </c>
      <c r="BW111" s="359">
        <f t="shared" ca="1" si="236"/>
        <v>0</v>
      </c>
      <c r="BX111" s="359">
        <f t="shared" ca="1" si="149"/>
        <v>0</v>
      </c>
      <c r="BY111" s="359">
        <f t="shared" ca="1" si="150"/>
        <v>0</v>
      </c>
      <c r="BZ111" s="359">
        <f t="shared" ca="1" si="151"/>
        <v>0</v>
      </c>
      <c r="CA111" s="359">
        <f t="shared" ca="1" si="190"/>
        <v>0</v>
      </c>
      <c r="CC111" s="362">
        <f t="shared" ca="1" si="213"/>
        <v>222</v>
      </c>
      <c r="CD111" s="362">
        <v>103</v>
      </c>
      <c r="CE111" s="371">
        <f t="shared" ca="1" si="214"/>
        <v>0</v>
      </c>
      <c r="CF111" s="359">
        <f t="shared" ca="1" si="237"/>
        <v>0</v>
      </c>
      <c r="CG111" s="359">
        <f t="shared" ca="1" si="153"/>
        <v>0</v>
      </c>
      <c r="CH111" s="359">
        <f t="shared" ca="1" si="154"/>
        <v>0</v>
      </c>
      <c r="CI111" s="359">
        <f t="shared" ca="1" si="155"/>
        <v>0</v>
      </c>
      <c r="CJ111" s="359">
        <f t="shared" ca="1" si="191"/>
        <v>0</v>
      </c>
      <c r="CL111" s="362">
        <f t="shared" ca="1" si="215"/>
        <v>222</v>
      </c>
      <c r="CM111" s="362">
        <v>103</v>
      </c>
      <c r="CN111" s="371">
        <f t="shared" ca="1" si="216"/>
        <v>0</v>
      </c>
      <c r="CO111" s="359">
        <f t="shared" ca="1" si="238"/>
        <v>0</v>
      </c>
      <c r="CP111" s="359">
        <f t="shared" ca="1" si="157"/>
        <v>0</v>
      </c>
      <c r="CQ111" s="359">
        <f t="shared" ca="1" si="158"/>
        <v>0</v>
      </c>
      <c r="CR111" s="359">
        <f t="shared" ca="1" si="159"/>
        <v>0</v>
      </c>
      <c r="CS111" s="359">
        <f t="shared" ca="1" si="192"/>
        <v>0</v>
      </c>
      <c r="CU111" s="362">
        <f t="shared" ca="1" si="217"/>
        <v>222</v>
      </c>
      <c r="CV111" s="362">
        <v>103</v>
      </c>
      <c r="CW111" s="371">
        <f t="shared" ca="1" si="218"/>
        <v>0</v>
      </c>
      <c r="CX111" s="359">
        <f t="shared" ca="1" si="239"/>
        <v>0</v>
      </c>
      <c r="CY111" s="359">
        <f t="shared" ca="1" si="161"/>
        <v>0</v>
      </c>
      <c r="CZ111" s="359">
        <f t="shared" ca="1" si="162"/>
        <v>0</v>
      </c>
      <c r="DA111" s="359">
        <f t="shared" ca="1" si="163"/>
        <v>0</v>
      </c>
      <c r="DB111" s="359">
        <f t="shared" ca="1" si="193"/>
        <v>0</v>
      </c>
      <c r="DD111" s="362">
        <f t="shared" ca="1" si="219"/>
        <v>222</v>
      </c>
      <c r="DE111" s="362">
        <v>103</v>
      </c>
      <c r="DF111" s="371">
        <f t="shared" ca="1" si="220"/>
        <v>0</v>
      </c>
      <c r="DG111" s="359">
        <f t="shared" ca="1" si="240"/>
        <v>0</v>
      </c>
      <c r="DH111" s="359">
        <f t="shared" ca="1" si="165"/>
        <v>0</v>
      </c>
      <c r="DI111" s="359">
        <f t="shared" ca="1" si="166"/>
        <v>0</v>
      </c>
      <c r="DJ111" s="359">
        <f t="shared" ca="1" si="167"/>
        <v>0</v>
      </c>
      <c r="DK111" s="359">
        <f t="shared" ca="1" si="194"/>
        <v>0</v>
      </c>
      <c r="DM111" s="362">
        <f t="shared" ca="1" si="221"/>
        <v>222</v>
      </c>
      <c r="DN111" s="362">
        <v>103</v>
      </c>
      <c r="DO111" s="371">
        <f t="shared" ca="1" si="222"/>
        <v>0</v>
      </c>
      <c r="DP111" s="359">
        <f t="shared" ca="1" si="241"/>
        <v>0</v>
      </c>
      <c r="DQ111" s="359">
        <f t="shared" ca="1" si="169"/>
        <v>0</v>
      </c>
      <c r="DR111" s="359">
        <f t="shared" ca="1" si="170"/>
        <v>0</v>
      </c>
      <c r="DS111" s="359">
        <f t="shared" ca="1" si="171"/>
        <v>0</v>
      </c>
      <c r="DT111" s="359">
        <f t="shared" ca="1" si="195"/>
        <v>0</v>
      </c>
      <c r="DV111" s="362">
        <f t="shared" ca="1" si="223"/>
        <v>222</v>
      </c>
      <c r="DW111" s="362">
        <v>103</v>
      </c>
      <c r="DX111" s="371">
        <f t="shared" ca="1" si="224"/>
        <v>0</v>
      </c>
      <c r="DY111" s="359">
        <f t="shared" ca="1" si="242"/>
        <v>0</v>
      </c>
      <c r="DZ111" s="359">
        <f t="shared" ca="1" si="173"/>
        <v>0</v>
      </c>
      <c r="EA111" s="359">
        <f t="shared" ca="1" si="174"/>
        <v>0</v>
      </c>
      <c r="EB111" s="359">
        <f t="shared" ca="1" si="175"/>
        <v>0</v>
      </c>
      <c r="EC111" s="359">
        <f t="shared" ca="1" si="196"/>
        <v>0</v>
      </c>
      <c r="EE111" s="362">
        <f t="shared" ca="1" si="225"/>
        <v>222</v>
      </c>
      <c r="EF111" s="362">
        <v>103</v>
      </c>
      <c r="EG111" s="371">
        <f t="shared" ca="1" si="226"/>
        <v>0</v>
      </c>
      <c r="EH111" s="359">
        <f t="shared" ca="1" si="243"/>
        <v>0</v>
      </c>
      <c r="EI111" s="359">
        <f t="shared" ca="1" si="177"/>
        <v>0</v>
      </c>
      <c r="EJ111" s="359">
        <f t="shared" ca="1" si="178"/>
        <v>0</v>
      </c>
      <c r="EK111" s="359">
        <f t="shared" ca="1" si="179"/>
        <v>0</v>
      </c>
      <c r="EL111" s="359">
        <f t="shared" ca="1" si="197"/>
        <v>0</v>
      </c>
    </row>
    <row r="112" spans="6:142" x14ac:dyDescent="0.35">
      <c r="F112" s="372">
        <f>IFERROR(INDEX('Inflation Rates'!$A$16:$H$138,MATCH('IRA Traditional'!$H112,'Inflation Rates'!$A$16:$A$138,0),8)/INDEX('Inflation Rates'!$A$16:$H$138,MATCH('IRA Traditional'!$H112,'Inflation Rates'!$A$16:$A$138,0)-1,8)-1,F111)</f>
        <v>2.0000000000000018E-2</v>
      </c>
      <c r="G112" s="372">
        <f>IFERROR(INDEX('Inflation Rates'!$A$16:$H$138,MATCH('IRA Traditional'!$H112,'Inflation Rates'!$A$16:$A$138,0),6)/INDEX('Inflation Rates'!$A$16:$H$138,MATCH('IRA Traditional'!$H112,'Inflation Rates'!$A$16:$A$138,0)-1,6)-1,G111)</f>
        <v>2.0999999999999908E-2</v>
      </c>
      <c r="H112" s="362">
        <v>2123</v>
      </c>
      <c r="I112" s="362">
        <f t="shared" ca="1" si="244"/>
        <v>223</v>
      </c>
      <c r="J112" s="362">
        <v>104</v>
      </c>
      <c r="K112" s="371">
        <f t="shared" ca="1" si="228"/>
        <v>0</v>
      </c>
      <c r="L112" s="359">
        <f t="shared" ca="1" si="180"/>
        <v>0</v>
      </c>
      <c r="M112" s="359">
        <f t="shared" ca="1" si="181"/>
        <v>0</v>
      </c>
      <c r="N112" s="359">
        <f t="shared" ca="1" si="182"/>
        <v>0</v>
      </c>
      <c r="O112" s="359">
        <f t="shared" ca="1" si="183"/>
        <v>0</v>
      </c>
      <c r="P112" s="359">
        <f t="shared" ca="1" si="198"/>
        <v>0</v>
      </c>
      <c r="R112" s="362">
        <f t="shared" ca="1" si="199"/>
        <v>223</v>
      </c>
      <c r="S112" s="362">
        <v>104</v>
      </c>
      <c r="T112" s="371">
        <f t="shared" ca="1" si="200"/>
        <v>0</v>
      </c>
      <c r="U112" s="359">
        <f t="shared" ca="1" si="230"/>
        <v>0</v>
      </c>
      <c r="V112" s="359">
        <f t="shared" ca="1" si="125"/>
        <v>0</v>
      </c>
      <c r="W112" s="359">
        <f t="shared" ca="1" si="126"/>
        <v>0</v>
      </c>
      <c r="X112" s="359">
        <f t="shared" ca="1" si="127"/>
        <v>0</v>
      </c>
      <c r="Y112" s="359">
        <f t="shared" ca="1" si="184"/>
        <v>0</v>
      </c>
      <c r="AA112" s="362">
        <f t="shared" ca="1" si="201"/>
        <v>223</v>
      </c>
      <c r="AB112" s="362">
        <v>104</v>
      </c>
      <c r="AC112" s="371">
        <f t="shared" ca="1" si="202"/>
        <v>0</v>
      </c>
      <c r="AD112" s="359">
        <f t="shared" ca="1" si="231"/>
        <v>0</v>
      </c>
      <c r="AE112" s="359">
        <f t="shared" ca="1" si="129"/>
        <v>0</v>
      </c>
      <c r="AF112" s="359">
        <f t="shared" ca="1" si="130"/>
        <v>0</v>
      </c>
      <c r="AG112" s="359">
        <f t="shared" ca="1" si="131"/>
        <v>0</v>
      </c>
      <c r="AH112" s="359">
        <f t="shared" ca="1" si="185"/>
        <v>0</v>
      </c>
      <c r="AJ112" s="362">
        <f t="shared" ca="1" si="203"/>
        <v>223</v>
      </c>
      <c r="AK112" s="362">
        <v>104</v>
      </c>
      <c r="AL112" s="371">
        <f t="shared" ca="1" si="204"/>
        <v>0</v>
      </c>
      <c r="AM112" s="359">
        <f t="shared" ca="1" si="232"/>
        <v>0</v>
      </c>
      <c r="AN112" s="359">
        <f t="shared" ca="1" si="133"/>
        <v>0</v>
      </c>
      <c r="AO112" s="359">
        <f t="shared" ca="1" si="134"/>
        <v>0</v>
      </c>
      <c r="AP112" s="359">
        <f t="shared" ca="1" si="135"/>
        <v>0</v>
      </c>
      <c r="AQ112" s="359">
        <f t="shared" ca="1" si="186"/>
        <v>0</v>
      </c>
      <c r="AS112" s="362">
        <f t="shared" ca="1" si="205"/>
        <v>223</v>
      </c>
      <c r="AT112" s="362">
        <v>104</v>
      </c>
      <c r="AU112" s="371">
        <f t="shared" ca="1" si="206"/>
        <v>0</v>
      </c>
      <c r="AV112" s="359">
        <f t="shared" ca="1" si="233"/>
        <v>0</v>
      </c>
      <c r="AW112" s="359">
        <f t="shared" ca="1" si="137"/>
        <v>0</v>
      </c>
      <c r="AX112" s="359">
        <f t="shared" ca="1" si="138"/>
        <v>0</v>
      </c>
      <c r="AY112" s="359">
        <f t="shared" ca="1" si="139"/>
        <v>0</v>
      </c>
      <c r="AZ112" s="359">
        <f t="shared" ca="1" si="187"/>
        <v>0</v>
      </c>
      <c r="BB112" s="362">
        <f t="shared" ca="1" si="207"/>
        <v>223</v>
      </c>
      <c r="BC112" s="362">
        <v>104</v>
      </c>
      <c r="BD112" s="371">
        <f t="shared" ca="1" si="208"/>
        <v>0</v>
      </c>
      <c r="BE112" s="359">
        <f t="shared" ca="1" si="234"/>
        <v>0</v>
      </c>
      <c r="BF112" s="359">
        <f t="shared" ca="1" si="141"/>
        <v>0</v>
      </c>
      <c r="BG112" s="359">
        <f t="shared" ca="1" si="142"/>
        <v>0</v>
      </c>
      <c r="BH112" s="359">
        <f t="shared" ca="1" si="143"/>
        <v>0</v>
      </c>
      <c r="BI112" s="359">
        <f t="shared" ca="1" si="188"/>
        <v>0</v>
      </c>
      <c r="BK112" s="362">
        <f t="shared" ca="1" si="209"/>
        <v>223</v>
      </c>
      <c r="BL112" s="362">
        <v>104</v>
      </c>
      <c r="BM112" s="371">
        <f t="shared" ca="1" si="210"/>
        <v>0</v>
      </c>
      <c r="BN112" s="359">
        <f t="shared" ca="1" si="235"/>
        <v>0</v>
      </c>
      <c r="BO112" s="359">
        <f t="shared" ca="1" si="145"/>
        <v>0</v>
      </c>
      <c r="BP112" s="359">
        <f t="shared" ca="1" si="146"/>
        <v>0</v>
      </c>
      <c r="BQ112" s="359">
        <f t="shared" ca="1" si="147"/>
        <v>0</v>
      </c>
      <c r="BR112" s="359">
        <f t="shared" ca="1" si="189"/>
        <v>0</v>
      </c>
      <c r="BT112" s="362">
        <f t="shared" ca="1" si="211"/>
        <v>223</v>
      </c>
      <c r="BU112" s="362">
        <v>104</v>
      </c>
      <c r="BV112" s="371">
        <f t="shared" ca="1" si="212"/>
        <v>0</v>
      </c>
      <c r="BW112" s="359">
        <f t="shared" ca="1" si="236"/>
        <v>0</v>
      </c>
      <c r="BX112" s="359">
        <f t="shared" ca="1" si="149"/>
        <v>0</v>
      </c>
      <c r="BY112" s="359">
        <f t="shared" ca="1" si="150"/>
        <v>0</v>
      </c>
      <c r="BZ112" s="359">
        <f t="shared" ca="1" si="151"/>
        <v>0</v>
      </c>
      <c r="CA112" s="359">
        <f t="shared" ca="1" si="190"/>
        <v>0</v>
      </c>
      <c r="CC112" s="362">
        <f t="shared" ca="1" si="213"/>
        <v>223</v>
      </c>
      <c r="CD112" s="362">
        <v>104</v>
      </c>
      <c r="CE112" s="371">
        <f t="shared" ca="1" si="214"/>
        <v>0</v>
      </c>
      <c r="CF112" s="359">
        <f t="shared" ca="1" si="237"/>
        <v>0</v>
      </c>
      <c r="CG112" s="359">
        <f t="shared" ca="1" si="153"/>
        <v>0</v>
      </c>
      <c r="CH112" s="359">
        <f t="shared" ca="1" si="154"/>
        <v>0</v>
      </c>
      <c r="CI112" s="359">
        <f t="shared" ca="1" si="155"/>
        <v>0</v>
      </c>
      <c r="CJ112" s="359">
        <f t="shared" ca="1" si="191"/>
        <v>0</v>
      </c>
      <c r="CL112" s="362">
        <f t="shared" ca="1" si="215"/>
        <v>223</v>
      </c>
      <c r="CM112" s="362">
        <v>104</v>
      </c>
      <c r="CN112" s="371">
        <f t="shared" ca="1" si="216"/>
        <v>0</v>
      </c>
      <c r="CO112" s="359">
        <f t="shared" ca="1" si="238"/>
        <v>0</v>
      </c>
      <c r="CP112" s="359">
        <f t="shared" ca="1" si="157"/>
        <v>0</v>
      </c>
      <c r="CQ112" s="359">
        <f t="shared" ca="1" si="158"/>
        <v>0</v>
      </c>
      <c r="CR112" s="359">
        <f t="shared" ca="1" si="159"/>
        <v>0</v>
      </c>
      <c r="CS112" s="359">
        <f t="shared" ca="1" si="192"/>
        <v>0</v>
      </c>
      <c r="CU112" s="362">
        <f t="shared" ca="1" si="217"/>
        <v>223</v>
      </c>
      <c r="CV112" s="362">
        <v>104</v>
      </c>
      <c r="CW112" s="371">
        <f t="shared" ca="1" si="218"/>
        <v>0</v>
      </c>
      <c r="CX112" s="359">
        <f t="shared" ca="1" si="239"/>
        <v>0</v>
      </c>
      <c r="CY112" s="359">
        <f t="shared" ca="1" si="161"/>
        <v>0</v>
      </c>
      <c r="CZ112" s="359">
        <f t="shared" ca="1" si="162"/>
        <v>0</v>
      </c>
      <c r="DA112" s="359">
        <f t="shared" ca="1" si="163"/>
        <v>0</v>
      </c>
      <c r="DB112" s="359">
        <f t="shared" ca="1" si="193"/>
        <v>0</v>
      </c>
      <c r="DD112" s="362">
        <f t="shared" ca="1" si="219"/>
        <v>223</v>
      </c>
      <c r="DE112" s="362">
        <v>104</v>
      </c>
      <c r="DF112" s="371">
        <f t="shared" ca="1" si="220"/>
        <v>0</v>
      </c>
      <c r="DG112" s="359">
        <f t="shared" ca="1" si="240"/>
        <v>0</v>
      </c>
      <c r="DH112" s="359">
        <f t="shared" ca="1" si="165"/>
        <v>0</v>
      </c>
      <c r="DI112" s="359">
        <f t="shared" ca="1" si="166"/>
        <v>0</v>
      </c>
      <c r="DJ112" s="359">
        <f t="shared" ca="1" si="167"/>
        <v>0</v>
      </c>
      <c r="DK112" s="359">
        <f t="shared" ca="1" si="194"/>
        <v>0</v>
      </c>
      <c r="DM112" s="362">
        <f t="shared" ca="1" si="221"/>
        <v>223</v>
      </c>
      <c r="DN112" s="362">
        <v>104</v>
      </c>
      <c r="DO112" s="371">
        <f t="shared" ca="1" si="222"/>
        <v>0</v>
      </c>
      <c r="DP112" s="359">
        <f t="shared" ca="1" si="241"/>
        <v>0</v>
      </c>
      <c r="DQ112" s="359">
        <f t="shared" ca="1" si="169"/>
        <v>0</v>
      </c>
      <c r="DR112" s="359">
        <f t="shared" ca="1" si="170"/>
        <v>0</v>
      </c>
      <c r="DS112" s="359">
        <f t="shared" ca="1" si="171"/>
        <v>0</v>
      </c>
      <c r="DT112" s="359">
        <f t="shared" ca="1" si="195"/>
        <v>0</v>
      </c>
      <c r="DV112" s="362">
        <f t="shared" ca="1" si="223"/>
        <v>223</v>
      </c>
      <c r="DW112" s="362">
        <v>104</v>
      </c>
      <c r="DX112" s="371">
        <f t="shared" ca="1" si="224"/>
        <v>0</v>
      </c>
      <c r="DY112" s="359">
        <f t="shared" ca="1" si="242"/>
        <v>0</v>
      </c>
      <c r="DZ112" s="359">
        <f t="shared" ca="1" si="173"/>
        <v>0</v>
      </c>
      <c r="EA112" s="359">
        <f t="shared" ca="1" si="174"/>
        <v>0</v>
      </c>
      <c r="EB112" s="359">
        <f t="shared" ca="1" si="175"/>
        <v>0</v>
      </c>
      <c r="EC112" s="359">
        <f t="shared" ca="1" si="196"/>
        <v>0</v>
      </c>
      <c r="EE112" s="362">
        <f t="shared" ca="1" si="225"/>
        <v>223</v>
      </c>
      <c r="EF112" s="362">
        <v>104</v>
      </c>
      <c r="EG112" s="371">
        <f t="shared" ca="1" si="226"/>
        <v>0</v>
      </c>
      <c r="EH112" s="359">
        <f t="shared" ca="1" si="243"/>
        <v>0</v>
      </c>
      <c r="EI112" s="359">
        <f t="shared" ca="1" si="177"/>
        <v>0</v>
      </c>
      <c r="EJ112" s="359">
        <f t="shared" ca="1" si="178"/>
        <v>0</v>
      </c>
      <c r="EK112" s="359">
        <f t="shared" ca="1" si="179"/>
        <v>0</v>
      </c>
      <c r="EL112" s="359">
        <f t="shared" ca="1" si="197"/>
        <v>0</v>
      </c>
    </row>
    <row r="113" spans="6:142" x14ac:dyDescent="0.35">
      <c r="F113" s="372">
        <f>IFERROR(INDEX('Inflation Rates'!$A$16:$H$138,MATCH('IRA Traditional'!$H113,'Inflation Rates'!$A$16:$A$138,0),8)/INDEX('Inflation Rates'!$A$16:$H$138,MATCH('IRA Traditional'!$H113,'Inflation Rates'!$A$16:$A$138,0)-1,8)-1,F112)</f>
        <v>2.0000000000000018E-2</v>
      </c>
      <c r="G113" s="372">
        <f>IFERROR(INDEX('Inflation Rates'!$A$16:$H$138,MATCH('IRA Traditional'!$H113,'Inflation Rates'!$A$16:$A$138,0),6)/INDEX('Inflation Rates'!$A$16:$H$138,MATCH('IRA Traditional'!$H113,'Inflation Rates'!$A$16:$A$138,0)-1,6)-1,G112)</f>
        <v>2.0999999999999908E-2</v>
      </c>
      <c r="H113" s="362">
        <v>2124</v>
      </c>
      <c r="I113" s="362">
        <f t="shared" ca="1" si="244"/>
        <v>224</v>
      </c>
      <c r="J113" s="362">
        <v>105</v>
      </c>
      <c r="K113" s="371">
        <f t="shared" ca="1" si="228"/>
        <v>0</v>
      </c>
      <c r="L113" s="359">
        <f t="shared" ca="1" si="180"/>
        <v>0</v>
      </c>
      <c r="M113" s="359">
        <f t="shared" ca="1" si="181"/>
        <v>0</v>
      </c>
      <c r="N113" s="359">
        <f t="shared" ca="1" si="182"/>
        <v>0</v>
      </c>
      <c r="O113" s="359">
        <f t="shared" ca="1" si="183"/>
        <v>0</v>
      </c>
      <c r="P113" s="359">
        <f t="shared" ca="1" si="198"/>
        <v>0</v>
      </c>
      <c r="R113" s="362">
        <f t="shared" ca="1" si="199"/>
        <v>224</v>
      </c>
      <c r="S113" s="362">
        <v>105</v>
      </c>
      <c r="T113" s="371">
        <f t="shared" ca="1" si="200"/>
        <v>0</v>
      </c>
      <c r="U113" s="359">
        <f t="shared" ca="1" si="230"/>
        <v>0</v>
      </c>
      <c r="V113" s="359">
        <f t="shared" ca="1" si="125"/>
        <v>0</v>
      </c>
      <c r="W113" s="359">
        <f t="shared" ca="1" si="126"/>
        <v>0</v>
      </c>
      <c r="X113" s="359">
        <f t="shared" ca="1" si="127"/>
        <v>0</v>
      </c>
      <c r="Y113" s="359">
        <f t="shared" ca="1" si="184"/>
        <v>0</v>
      </c>
      <c r="AA113" s="362">
        <f t="shared" ca="1" si="201"/>
        <v>224</v>
      </c>
      <c r="AB113" s="362">
        <v>105</v>
      </c>
      <c r="AC113" s="371">
        <f t="shared" ca="1" si="202"/>
        <v>0</v>
      </c>
      <c r="AD113" s="359">
        <f t="shared" ca="1" si="231"/>
        <v>0</v>
      </c>
      <c r="AE113" s="359">
        <f t="shared" ca="1" si="129"/>
        <v>0</v>
      </c>
      <c r="AF113" s="359">
        <f t="shared" ca="1" si="130"/>
        <v>0</v>
      </c>
      <c r="AG113" s="359">
        <f t="shared" ca="1" si="131"/>
        <v>0</v>
      </c>
      <c r="AH113" s="359">
        <f t="shared" ca="1" si="185"/>
        <v>0</v>
      </c>
      <c r="AJ113" s="362">
        <f t="shared" ca="1" si="203"/>
        <v>224</v>
      </c>
      <c r="AK113" s="362">
        <v>105</v>
      </c>
      <c r="AL113" s="371">
        <f t="shared" ca="1" si="204"/>
        <v>0</v>
      </c>
      <c r="AM113" s="359">
        <f t="shared" ca="1" si="232"/>
        <v>0</v>
      </c>
      <c r="AN113" s="359">
        <f t="shared" ca="1" si="133"/>
        <v>0</v>
      </c>
      <c r="AO113" s="359">
        <f t="shared" ca="1" si="134"/>
        <v>0</v>
      </c>
      <c r="AP113" s="359">
        <f t="shared" ca="1" si="135"/>
        <v>0</v>
      </c>
      <c r="AQ113" s="359">
        <f t="shared" ca="1" si="186"/>
        <v>0</v>
      </c>
      <c r="AS113" s="362">
        <f t="shared" ca="1" si="205"/>
        <v>224</v>
      </c>
      <c r="AT113" s="362">
        <v>105</v>
      </c>
      <c r="AU113" s="371">
        <f t="shared" ca="1" si="206"/>
        <v>0</v>
      </c>
      <c r="AV113" s="359">
        <f t="shared" ca="1" si="233"/>
        <v>0</v>
      </c>
      <c r="AW113" s="359">
        <f t="shared" ca="1" si="137"/>
        <v>0</v>
      </c>
      <c r="AX113" s="359">
        <f t="shared" ca="1" si="138"/>
        <v>0</v>
      </c>
      <c r="AY113" s="359">
        <f t="shared" ca="1" si="139"/>
        <v>0</v>
      </c>
      <c r="AZ113" s="359">
        <f t="shared" ca="1" si="187"/>
        <v>0</v>
      </c>
      <c r="BB113" s="362">
        <f t="shared" ca="1" si="207"/>
        <v>224</v>
      </c>
      <c r="BC113" s="362">
        <v>105</v>
      </c>
      <c r="BD113" s="371">
        <f t="shared" ca="1" si="208"/>
        <v>0</v>
      </c>
      <c r="BE113" s="359">
        <f t="shared" ca="1" si="234"/>
        <v>0</v>
      </c>
      <c r="BF113" s="359">
        <f t="shared" ca="1" si="141"/>
        <v>0</v>
      </c>
      <c r="BG113" s="359">
        <f t="shared" ca="1" si="142"/>
        <v>0</v>
      </c>
      <c r="BH113" s="359">
        <f t="shared" ca="1" si="143"/>
        <v>0</v>
      </c>
      <c r="BI113" s="359">
        <f t="shared" ca="1" si="188"/>
        <v>0</v>
      </c>
      <c r="BK113" s="362">
        <f t="shared" ca="1" si="209"/>
        <v>224</v>
      </c>
      <c r="BL113" s="362">
        <v>105</v>
      </c>
      <c r="BM113" s="371">
        <f t="shared" ca="1" si="210"/>
        <v>0</v>
      </c>
      <c r="BN113" s="359">
        <f t="shared" ca="1" si="235"/>
        <v>0</v>
      </c>
      <c r="BO113" s="359">
        <f t="shared" ca="1" si="145"/>
        <v>0</v>
      </c>
      <c r="BP113" s="359">
        <f t="shared" ca="1" si="146"/>
        <v>0</v>
      </c>
      <c r="BQ113" s="359">
        <f t="shared" ca="1" si="147"/>
        <v>0</v>
      </c>
      <c r="BR113" s="359">
        <f t="shared" ca="1" si="189"/>
        <v>0</v>
      </c>
      <c r="BT113" s="362">
        <f t="shared" ca="1" si="211"/>
        <v>224</v>
      </c>
      <c r="BU113" s="362">
        <v>105</v>
      </c>
      <c r="BV113" s="371">
        <f t="shared" ca="1" si="212"/>
        <v>0</v>
      </c>
      <c r="BW113" s="359">
        <f t="shared" ca="1" si="236"/>
        <v>0</v>
      </c>
      <c r="BX113" s="359">
        <f t="shared" ca="1" si="149"/>
        <v>0</v>
      </c>
      <c r="BY113" s="359">
        <f t="shared" ca="1" si="150"/>
        <v>0</v>
      </c>
      <c r="BZ113" s="359">
        <f t="shared" ca="1" si="151"/>
        <v>0</v>
      </c>
      <c r="CA113" s="359">
        <f t="shared" ca="1" si="190"/>
        <v>0</v>
      </c>
      <c r="CC113" s="362">
        <f t="shared" ca="1" si="213"/>
        <v>224</v>
      </c>
      <c r="CD113" s="362">
        <v>105</v>
      </c>
      <c r="CE113" s="371">
        <f t="shared" ca="1" si="214"/>
        <v>0</v>
      </c>
      <c r="CF113" s="359">
        <f t="shared" ca="1" si="237"/>
        <v>0</v>
      </c>
      <c r="CG113" s="359">
        <f t="shared" ca="1" si="153"/>
        <v>0</v>
      </c>
      <c r="CH113" s="359">
        <f t="shared" ca="1" si="154"/>
        <v>0</v>
      </c>
      <c r="CI113" s="359">
        <f t="shared" ca="1" si="155"/>
        <v>0</v>
      </c>
      <c r="CJ113" s="359">
        <f t="shared" ca="1" si="191"/>
        <v>0</v>
      </c>
      <c r="CL113" s="362">
        <f t="shared" ca="1" si="215"/>
        <v>224</v>
      </c>
      <c r="CM113" s="362">
        <v>105</v>
      </c>
      <c r="CN113" s="371">
        <f t="shared" ca="1" si="216"/>
        <v>0</v>
      </c>
      <c r="CO113" s="359">
        <f t="shared" ca="1" si="238"/>
        <v>0</v>
      </c>
      <c r="CP113" s="359">
        <f t="shared" ca="1" si="157"/>
        <v>0</v>
      </c>
      <c r="CQ113" s="359">
        <f t="shared" ca="1" si="158"/>
        <v>0</v>
      </c>
      <c r="CR113" s="359">
        <f t="shared" ca="1" si="159"/>
        <v>0</v>
      </c>
      <c r="CS113" s="359">
        <f t="shared" ca="1" si="192"/>
        <v>0</v>
      </c>
      <c r="CU113" s="362">
        <f t="shared" ca="1" si="217"/>
        <v>224</v>
      </c>
      <c r="CV113" s="362">
        <v>105</v>
      </c>
      <c r="CW113" s="371">
        <f t="shared" ca="1" si="218"/>
        <v>0</v>
      </c>
      <c r="CX113" s="359">
        <f t="shared" ca="1" si="239"/>
        <v>0</v>
      </c>
      <c r="CY113" s="359">
        <f t="shared" ca="1" si="161"/>
        <v>0</v>
      </c>
      <c r="CZ113" s="359">
        <f t="shared" ca="1" si="162"/>
        <v>0</v>
      </c>
      <c r="DA113" s="359">
        <f t="shared" ca="1" si="163"/>
        <v>0</v>
      </c>
      <c r="DB113" s="359">
        <f t="shared" ca="1" si="193"/>
        <v>0</v>
      </c>
      <c r="DD113" s="362">
        <f t="shared" ca="1" si="219"/>
        <v>224</v>
      </c>
      <c r="DE113" s="362">
        <v>105</v>
      </c>
      <c r="DF113" s="371">
        <f t="shared" ca="1" si="220"/>
        <v>0</v>
      </c>
      <c r="DG113" s="359">
        <f t="shared" ca="1" si="240"/>
        <v>0</v>
      </c>
      <c r="DH113" s="359">
        <f t="shared" ca="1" si="165"/>
        <v>0</v>
      </c>
      <c r="DI113" s="359">
        <f t="shared" ca="1" si="166"/>
        <v>0</v>
      </c>
      <c r="DJ113" s="359">
        <f t="shared" ca="1" si="167"/>
        <v>0</v>
      </c>
      <c r="DK113" s="359">
        <f t="shared" ca="1" si="194"/>
        <v>0</v>
      </c>
      <c r="DM113" s="362">
        <f t="shared" ca="1" si="221"/>
        <v>224</v>
      </c>
      <c r="DN113" s="362">
        <v>105</v>
      </c>
      <c r="DO113" s="371">
        <f t="shared" ca="1" si="222"/>
        <v>0</v>
      </c>
      <c r="DP113" s="359">
        <f t="shared" ca="1" si="241"/>
        <v>0</v>
      </c>
      <c r="DQ113" s="359">
        <f t="shared" ca="1" si="169"/>
        <v>0</v>
      </c>
      <c r="DR113" s="359">
        <f t="shared" ca="1" si="170"/>
        <v>0</v>
      </c>
      <c r="DS113" s="359">
        <f t="shared" ca="1" si="171"/>
        <v>0</v>
      </c>
      <c r="DT113" s="359">
        <f t="shared" ca="1" si="195"/>
        <v>0</v>
      </c>
      <c r="DV113" s="362">
        <f t="shared" ca="1" si="223"/>
        <v>224</v>
      </c>
      <c r="DW113" s="362">
        <v>105</v>
      </c>
      <c r="DX113" s="371">
        <f t="shared" ca="1" si="224"/>
        <v>0</v>
      </c>
      <c r="DY113" s="359">
        <f t="shared" ca="1" si="242"/>
        <v>0</v>
      </c>
      <c r="DZ113" s="359">
        <f t="shared" ca="1" si="173"/>
        <v>0</v>
      </c>
      <c r="EA113" s="359">
        <f t="shared" ca="1" si="174"/>
        <v>0</v>
      </c>
      <c r="EB113" s="359">
        <f t="shared" ca="1" si="175"/>
        <v>0</v>
      </c>
      <c r="EC113" s="359">
        <f t="shared" ca="1" si="196"/>
        <v>0</v>
      </c>
      <c r="EE113" s="362">
        <f t="shared" ca="1" si="225"/>
        <v>224</v>
      </c>
      <c r="EF113" s="362">
        <v>105</v>
      </c>
      <c r="EG113" s="371">
        <f t="shared" ca="1" si="226"/>
        <v>0</v>
      </c>
      <c r="EH113" s="359">
        <f t="shared" ca="1" si="243"/>
        <v>0</v>
      </c>
      <c r="EI113" s="359">
        <f t="shared" ca="1" si="177"/>
        <v>0</v>
      </c>
      <c r="EJ113" s="359">
        <f t="shared" ca="1" si="178"/>
        <v>0</v>
      </c>
      <c r="EK113" s="359">
        <f t="shared" ca="1" si="179"/>
        <v>0</v>
      </c>
      <c r="EL113" s="359">
        <f t="shared" ca="1" si="197"/>
        <v>0</v>
      </c>
    </row>
    <row r="114" spans="6:142" x14ac:dyDescent="0.35">
      <c r="F114" s="372">
        <f>IFERROR(INDEX('Inflation Rates'!$A$16:$H$138,MATCH('IRA Traditional'!$H114,'Inflation Rates'!$A$16:$A$138,0),8)/INDEX('Inflation Rates'!$A$16:$H$138,MATCH('IRA Traditional'!$H114,'Inflation Rates'!$A$16:$A$138,0)-1,8)-1,F113)</f>
        <v>2.0000000000000018E-2</v>
      </c>
      <c r="G114" s="372">
        <f>IFERROR(INDEX('Inflation Rates'!$A$16:$H$138,MATCH('IRA Traditional'!$H114,'Inflation Rates'!$A$16:$A$138,0),6)/INDEX('Inflation Rates'!$A$16:$H$138,MATCH('IRA Traditional'!$H114,'Inflation Rates'!$A$16:$A$138,0)-1,6)-1,G113)</f>
        <v>2.0999999999999908E-2</v>
      </c>
      <c r="H114" s="362">
        <v>2125</v>
      </c>
      <c r="I114" s="362">
        <f t="shared" ca="1" si="244"/>
        <v>225</v>
      </c>
      <c r="J114" s="362">
        <v>106</v>
      </c>
      <c r="K114" s="371">
        <f t="shared" ca="1" si="228"/>
        <v>0</v>
      </c>
      <c r="L114" s="359">
        <f t="shared" ca="1" si="180"/>
        <v>0</v>
      </c>
      <c r="M114" s="359">
        <f t="shared" ca="1" si="181"/>
        <v>0</v>
      </c>
      <c r="N114" s="359">
        <f t="shared" ca="1" si="182"/>
        <v>0</v>
      </c>
      <c r="O114" s="359">
        <f t="shared" ca="1" si="183"/>
        <v>0</v>
      </c>
      <c r="P114" s="359">
        <f t="shared" ca="1" si="198"/>
        <v>0</v>
      </c>
      <c r="R114" s="362">
        <f t="shared" ca="1" si="199"/>
        <v>225</v>
      </c>
      <c r="S114" s="362">
        <v>106</v>
      </c>
      <c r="T114" s="371">
        <f t="shared" ca="1" si="200"/>
        <v>0</v>
      </c>
      <c r="U114" s="359">
        <f t="shared" ca="1" si="230"/>
        <v>0</v>
      </c>
      <c r="V114" s="359">
        <f t="shared" ca="1" si="125"/>
        <v>0</v>
      </c>
      <c r="W114" s="359">
        <f t="shared" ca="1" si="126"/>
        <v>0</v>
      </c>
      <c r="X114" s="359">
        <f t="shared" ca="1" si="127"/>
        <v>0</v>
      </c>
      <c r="Y114" s="359">
        <f t="shared" ca="1" si="184"/>
        <v>0</v>
      </c>
      <c r="AA114" s="362">
        <f t="shared" ca="1" si="201"/>
        <v>225</v>
      </c>
      <c r="AB114" s="362">
        <v>106</v>
      </c>
      <c r="AC114" s="371">
        <f t="shared" ca="1" si="202"/>
        <v>0</v>
      </c>
      <c r="AD114" s="359">
        <f t="shared" ca="1" si="231"/>
        <v>0</v>
      </c>
      <c r="AE114" s="359">
        <f t="shared" ca="1" si="129"/>
        <v>0</v>
      </c>
      <c r="AF114" s="359">
        <f t="shared" ca="1" si="130"/>
        <v>0</v>
      </c>
      <c r="AG114" s="359">
        <f t="shared" ca="1" si="131"/>
        <v>0</v>
      </c>
      <c r="AH114" s="359">
        <f t="shared" ca="1" si="185"/>
        <v>0</v>
      </c>
      <c r="AJ114" s="362">
        <f t="shared" ca="1" si="203"/>
        <v>225</v>
      </c>
      <c r="AK114" s="362">
        <v>106</v>
      </c>
      <c r="AL114" s="371">
        <f t="shared" ca="1" si="204"/>
        <v>0</v>
      </c>
      <c r="AM114" s="359">
        <f t="shared" ca="1" si="232"/>
        <v>0</v>
      </c>
      <c r="AN114" s="359">
        <f t="shared" ca="1" si="133"/>
        <v>0</v>
      </c>
      <c r="AO114" s="359">
        <f t="shared" ca="1" si="134"/>
        <v>0</v>
      </c>
      <c r="AP114" s="359">
        <f t="shared" ca="1" si="135"/>
        <v>0</v>
      </c>
      <c r="AQ114" s="359">
        <f t="shared" ca="1" si="186"/>
        <v>0</v>
      </c>
      <c r="AS114" s="362">
        <f t="shared" ca="1" si="205"/>
        <v>225</v>
      </c>
      <c r="AT114" s="362">
        <v>106</v>
      </c>
      <c r="AU114" s="371">
        <f t="shared" ca="1" si="206"/>
        <v>0</v>
      </c>
      <c r="AV114" s="359">
        <f t="shared" ca="1" si="233"/>
        <v>0</v>
      </c>
      <c r="AW114" s="359">
        <f t="shared" ca="1" si="137"/>
        <v>0</v>
      </c>
      <c r="AX114" s="359">
        <f t="shared" ca="1" si="138"/>
        <v>0</v>
      </c>
      <c r="AY114" s="359">
        <f t="shared" ca="1" si="139"/>
        <v>0</v>
      </c>
      <c r="AZ114" s="359">
        <f t="shared" ca="1" si="187"/>
        <v>0</v>
      </c>
      <c r="BB114" s="362">
        <f t="shared" ca="1" si="207"/>
        <v>225</v>
      </c>
      <c r="BC114" s="362">
        <v>106</v>
      </c>
      <c r="BD114" s="371">
        <f t="shared" ca="1" si="208"/>
        <v>0</v>
      </c>
      <c r="BE114" s="359">
        <f t="shared" ca="1" si="234"/>
        <v>0</v>
      </c>
      <c r="BF114" s="359">
        <f t="shared" ca="1" si="141"/>
        <v>0</v>
      </c>
      <c r="BG114" s="359">
        <f t="shared" ca="1" si="142"/>
        <v>0</v>
      </c>
      <c r="BH114" s="359">
        <f t="shared" ca="1" si="143"/>
        <v>0</v>
      </c>
      <c r="BI114" s="359">
        <f t="shared" ca="1" si="188"/>
        <v>0</v>
      </c>
      <c r="BK114" s="362">
        <f t="shared" ca="1" si="209"/>
        <v>225</v>
      </c>
      <c r="BL114" s="362">
        <v>106</v>
      </c>
      <c r="BM114" s="371">
        <f t="shared" ca="1" si="210"/>
        <v>0</v>
      </c>
      <c r="BN114" s="359">
        <f t="shared" ca="1" si="235"/>
        <v>0</v>
      </c>
      <c r="BO114" s="359">
        <f t="shared" ca="1" si="145"/>
        <v>0</v>
      </c>
      <c r="BP114" s="359">
        <f t="shared" ca="1" si="146"/>
        <v>0</v>
      </c>
      <c r="BQ114" s="359">
        <f t="shared" ca="1" si="147"/>
        <v>0</v>
      </c>
      <c r="BR114" s="359">
        <f t="shared" ca="1" si="189"/>
        <v>0</v>
      </c>
      <c r="BT114" s="362">
        <f t="shared" ca="1" si="211"/>
        <v>225</v>
      </c>
      <c r="BU114" s="362">
        <v>106</v>
      </c>
      <c r="BV114" s="371">
        <f t="shared" ca="1" si="212"/>
        <v>0</v>
      </c>
      <c r="BW114" s="359">
        <f t="shared" ca="1" si="236"/>
        <v>0</v>
      </c>
      <c r="BX114" s="359">
        <f t="shared" ca="1" si="149"/>
        <v>0</v>
      </c>
      <c r="BY114" s="359">
        <f t="shared" ca="1" si="150"/>
        <v>0</v>
      </c>
      <c r="BZ114" s="359">
        <f t="shared" ca="1" si="151"/>
        <v>0</v>
      </c>
      <c r="CA114" s="359">
        <f t="shared" ca="1" si="190"/>
        <v>0</v>
      </c>
      <c r="CC114" s="362">
        <f t="shared" ca="1" si="213"/>
        <v>225</v>
      </c>
      <c r="CD114" s="362">
        <v>106</v>
      </c>
      <c r="CE114" s="371">
        <f t="shared" ca="1" si="214"/>
        <v>0</v>
      </c>
      <c r="CF114" s="359">
        <f t="shared" ca="1" si="237"/>
        <v>0</v>
      </c>
      <c r="CG114" s="359">
        <f t="shared" ca="1" si="153"/>
        <v>0</v>
      </c>
      <c r="CH114" s="359">
        <f t="shared" ca="1" si="154"/>
        <v>0</v>
      </c>
      <c r="CI114" s="359">
        <f t="shared" ca="1" si="155"/>
        <v>0</v>
      </c>
      <c r="CJ114" s="359">
        <f t="shared" ca="1" si="191"/>
        <v>0</v>
      </c>
      <c r="CL114" s="362">
        <f t="shared" ca="1" si="215"/>
        <v>225</v>
      </c>
      <c r="CM114" s="362">
        <v>106</v>
      </c>
      <c r="CN114" s="371">
        <f t="shared" ca="1" si="216"/>
        <v>0</v>
      </c>
      <c r="CO114" s="359">
        <f t="shared" ca="1" si="238"/>
        <v>0</v>
      </c>
      <c r="CP114" s="359">
        <f t="shared" ca="1" si="157"/>
        <v>0</v>
      </c>
      <c r="CQ114" s="359">
        <f t="shared" ca="1" si="158"/>
        <v>0</v>
      </c>
      <c r="CR114" s="359">
        <f t="shared" ca="1" si="159"/>
        <v>0</v>
      </c>
      <c r="CS114" s="359">
        <f t="shared" ca="1" si="192"/>
        <v>0</v>
      </c>
      <c r="CU114" s="362">
        <f t="shared" ca="1" si="217"/>
        <v>225</v>
      </c>
      <c r="CV114" s="362">
        <v>106</v>
      </c>
      <c r="CW114" s="371">
        <f t="shared" ca="1" si="218"/>
        <v>0</v>
      </c>
      <c r="CX114" s="359">
        <f t="shared" ca="1" si="239"/>
        <v>0</v>
      </c>
      <c r="CY114" s="359">
        <f t="shared" ca="1" si="161"/>
        <v>0</v>
      </c>
      <c r="CZ114" s="359">
        <f t="shared" ca="1" si="162"/>
        <v>0</v>
      </c>
      <c r="DA114" s="359">
        <f t="shared" ca="1" si="163"/>
        <v>0</v>
      </c>
      <c r="DB114" s="359">
        <f t="shared" ca="1" si="193"/>
        <v>0</v>
      </c>
      <c r="DD114" s="362">
        <f t="shared" ca="1" si="219"/>
        <v>225</v>
      </c>
      <c r="DE114" s="362">
        <v>106</v>
      </c>
      <c r="DF114" s="371">
        <f t="shared" ca="1" si="220"/>
        <v>0</v>
      </c>
      <c r="DG114" s="359">
        <f t="shared" ca="1" si="240"/>
        <v>0</v>
      </c>
      <c r="DH114" s="359">
        <f t="shared" ca="1" si="165"/>
        <v>0</v>
      </c>
      <c r="DI114" s="359">
        <f t="shared" ca="1" si="166"/>
        <v>0</v>
      </c>
      <c r="DJ114" s="359">
        <f t="shared" ca="1" si="167"/>
        <v>0</v>
      </c>
      <c r="DK114" s="359">
        <f t="shared" ca="1" si="194"/>
        <v>0</v>
      </c>
      <c r="DM114" s="362">
        <f t="shared" ca="1" si="221"/>
        <v>225</v>
      </c>
      <c r="DN114" s="362">
        <v>106</v>
      </c>
      <c r="DO114" s="371">
        <f t="shared" ca="1" si="222"/>
        <v>0</v>
      </c>
      <c r="DP114" s="359">
        <f t="shared" ca="1" si="241"/>
        <v>0</v>
      </c>
      <c r="DQ114" s="359">
        <f t="shared" ca="1" si="169"/>
        <v>0</v>
      </c>
      <c r="DR114" s="359">
        <f t="shared" ca="1" si="170"/>
        <v>0</v>
      </c>
      <c r="DS114" s="359">
        <f t="shared" ca="1" si="171"/>
        <v>0</v>
      </c>
      <c r="DT114" s="359">
        <f t="shared" ca="1" si="195"/>
        <v>0</v>
      </c>
      <c r="DV114" s="362">
        <f t="shared" ca="1" si="223"/>
        <v>225</v>
      </c>
      <c r="DW114" s="362">
        <v>106</v>
      </c>
      <c r="DX114" s="371">
        <f t="shared" ca="1" si="224"/>
        <v>0</v>
      </c>
      <c r="DY114" s="359">
        <f t="shared" ca="1" si="242"/>
        <v>0</v>
      </c>
      <c r="DZ114" s="359">
        <f t="shared" ca="1" si="173"/>
        <v>0</v>
      </c>
      <c r="EA114" s="359">
        <f t="shared" ca="1" si="174"/>
        <v>0</v>
      </c>
      <c r="EB114" s="359">
        <f t="shared" ca="1" si="175"/>
        <v>0</v>
      </c>
      <c r="EC114" s="359">
        <f t="shared" ca="1" si="196"/>
        <v>0</v>
      </c>
      <c r="EE114" s="362">
        <f t="shared" ca="1" si="225"/>
        <v>225</v>
      </c>
      <c r="EF114" s="362">
        <v>106</v>
      </c>
      <c r="EG114" s="371">
        <f t="shared" ca="1" si="226"/>
        <v>0</v>
      </c>
      <c r="EH114" s="359">
        <f t="shared" ca="1" si="243"/>
        <v>0</v>
      </c>
      <c r="EI114" s="359">
        <f t="shared" ca="1" si="177"/>
        <v>0</v>
      </c>
      <c r="EJ114" s="359">
        <f t="shared" ca="1" si="178"/>
        <v>0</v>
      </c>
      <c r="EK114" s="359">
        <f t="shared" ca="1" si="179"/>
        <v>0</v>
      </c>
      <c r="EL114" s="359">
        <f t="shared" ca="1" si="197"/>
        <v>0</v>
      </c>
    </row>
    <row r="115" spans="6:142" x14ac:dyDescent="0.35">
      <c r="F115" s="372">
        <f>IFERROR(INDEX('Inflation Rates'!$A$16:$H$138,MATCH('IRA Traditional'!$H115,'Inflation Rates'!$A$16:$A$138,0),8)/INDEX('Inflation Rates'!$A$16:$H$138,MATCH('IRA Traditional'!$H115,'Inflation Rates'!$A$16:$A$138,0)-1,8)-1,F114)</f>
        <v>2.0000000000000018E-2</v>
      </c>
      <c r="G115" s="372">
        <f>IFERROR(INDEX('Inflation Rates'!$A$16:$H$138,MATCH('IRA Traditional'!$H115,'Inflation Rates'!$A$16:$A$138,0),6)/INDEX('Inflation Rates'!$A$16:$H$138,MATCH('IRA Traditional'!$H115,'Inflation Rates'!$A$16:$A$138,0)-1,6)-1,G114)</f>
        <v>2.0999999999999908E-2</v>
      </c>
      <c r="H115" s="362">
        <v>2126</v>
      </c>
      <c r="I115" s="362">
        <f t="shared" ca="1" si="244"/>
        <v>226</v>
      </c>
      <c r="J115" s="362">
        <v>107</v>
      </c>
      <c r="K115" s="371">
        <f t="shared" ca="1" si="228"/>
        <v>0</v>
      </c>
      <c r="L115" s="359">
        <f t="shared" ca="1" si="180"/>
        <v>0</v>
      </c>
      <c r="M115" s="359">
        <f t="shared" ca="1" si="181"/>
        <v>0</v>
      </c>
      <c r="N115" s="359">
        <f t="shared" ca="1" si="182"/>
        <v>0</v>
      </c>
      <c r="O115" s="359">
        <f t="shared" ca="1" si="183"/>
        <v>0</v>
      </c>
      <c r="P115" s="359">
        <f t="shared" ca="1" si="198"/>
        <v>0</v>
      </c>
      <c r="R115" s="362">
        <f t="shared" ca="1" si="199"/>
        <v>226</v>
      </c>
      <c r="S115" s="362">
        <v>107</v>
      </c>
      <c r="T115" s="371">
        <f t="shared" ca="1" si="200"/>
        <v>0</v>
      </c>
      <c r="U115" s="359">
        <f t="shared" ca="1" si="230"/>
        <v>0</v>
      </c>
      <c r="V115" s="359">
        <f t="shared" ca="1" si="125"/>
        <v>0</v>
      </c>
      <c r="W115" s="359">
        <f t="shared" ca="1" si="126"/>
        <v>0</v>
      </c>
      <c r="X115" s="359">
        <f t="shared" ca="1" si="127"/>
        <v>0</v>
      </c>
      <c r="Y115" s="359">
        <f t="shared" ca="1" si="184"/>
        <v>0</v>
      </c>
      <c r="AA115" s="362">
        <f t="shared" ca="1" si="201"/>
        <v>226</v>
      </c>
      <c r="AB115" s="362">
        <v>107</v>
      </c>
      <c r="AC115" s="371">
        <f t="shared" ca="1" si="202"/>
        <v>0</v>
      </c>
      <c r="AD115" s="359">
        <f t="shared" ca="1" si="231"/>
        <v>0</v>
      </c>
      <c r="AE115" s="359">
        <f t="shared" ca="1" si="129"/>
        <v>0</v>
      </c>
      <c r="AF115" s="359">
        <f t="shared" ca="1" si="130"/>
        <v>0</v>
      </c>
      <c r="AG115" s="359">
        <f t="shared" ca="1" si="131"/>
        <v>0</v>
      </c>
      <c r="AH115" s="359">
        <f t="shared" ca="1" si="185"/>
        <v>0</v>
      </c>
      <c r="AJ115" s="362">
        <f t="shared" ca="1" si="203"/>
        <v>226</v>
      </c>
      <c r="AK115" s="362">
        <v>107</v>
      </c>
      <c r="AL115" s="371">
        <f t="shared" ca="1" si="204"/>
        <v>0</v>
      </c>
      <c r="AM115" s="359">
        <f t="shared" ca="1" si="232"/>
        <v>0</v>
      </c>
      <c r="AN115" s="359">
        <f t="shared" ca="1" si="133"/>
        <v>0</v>
      </c>
      <c r="AO115" s="359">
        <f t="shared" ca="1" si="134"/>
        <v>0</v>
      </c>
      <c r="AP115" s="359">
        <f t="shared" ca="1" si="135"/>
        <v>0</v>
      </c>
      <c r="AQ115" s="359">
        <f t="shared" ca="1" si="186"/>
        <v>0</v>
      </c>
      <c r="AS115" s="362">
        <f t="shared" ca="1" si="205"/>
        <v>226</v>
      </c>
      <c r="AT115" s="362">
        <v>107</v>
      </c>
      <c r="AU115" s="371">
        <f t="shared" ca="1" si="206"/>
        <v>0</v>
      </c>
      <c r="AV115" s="359">
        <f t="shared" ca="1" si="233"/>
        <v>0</v>
      </c>
      <c r="AW115" s="359">
        <f t="shared" ca="1" si="137"/>
        <v>0</v>
      </c>
      <c r="AX115" s="359">
        <f t="shared" ca="1" si="138"/>
        <v>0</v>
      </c>
      <c r="AY115" s="359">
        <f t="shared" ca="1" si="139"/>
        <v>0</v>
      </c>
      <c r="AZ115" s="359">
        <f t="shared" ca="1" si="187"/>
        <v>0</v>
      </c>
      <c r="BB115" s="362">
        <f t="shared" ca="1" si="207"/>
        <v>226</v>
      </c>
      <c r="BC115" s="362">
        <v>107</v>
      </c>
      <c r="BD115" s="371">
        <f t="shared" ca="1" si="208"/>
        <v>0</v>
      </c>
      <c r="BE115" s="359">
        <f t="shared" ca="1" si="234"/>
        <v>0</v>
      </c>
      <c r="BF115" s="359">
        <f t="shared" ca="1" si="141"/>
        <v>0</v>
      </c>
      <c r="BG115" s="359">
        <f t="shared" ca="1" si="142"/>
        <v>0</v>
      </c>
      <c r="BH115" s="359">
        <f t="shared" ca="1" si="143"/>
        <v>0</v>
      </c>
      <c r="BI115" s="359">
        <f t="shared" ca="1" si="188"/>
        <v>0</v>
      </c>
      <c r="BK115" s="362">
        <f t="shared" ca="1" si="209"/>
        <v>226</v>
      </c>
      <c r="BL115" s="362">
        <v>107</v>
      </c>
      <c r="BM115" s="371">
        <f t="shared" ca="1" si="210"/>
        <v>0</v>
      </c>
      <c r="BN115" s="359">
        <f t="shared" ca="1" si="235"/>
        <v>0</v>
      </c>
      <c r="BO115" s="359">
        <f t="shared" ca="1" si="145"/>
        <v>0</v>
      </c>
      <c r="BP115" s="359">
        <f t="shared" ca="1" si="146"/>
        <v>0</v>
      </c>
      <c r="BQ115" s="359">
        <f t="shared" ca="1" si="147"/>
        <v>0</v>
      </c>
      <c r="BR115" s="359">
        <f t="shared" ca="1" si="189"/>
        <v>0</v>
      </c>
      <c r="BT115" s="362">
        <f t="shared" ca="1" si="211"/>
        <v>226</v>
      </c>
      <c r="BU115" s="362">
        <v>107</v>
      </c>
      <c r="BV115" s="371">
        <f t="shared" ca="1" si="212"/>
        <v>0</v>
      </c>
      <c r="BW115" s="359">
        <f t="shared" ca="1" si="236"/>
        <v>0</v>
      </c>
      <c r="BX115" s="359">
        <f t="shared" ca="1" si="149"/>
        <v>0</v>
      </c>
      <c r="BY115" s="359">
        <f t="shared" ca="1" si="150"/>
        <v>0</v>
      </c>
      <c r="BZ115" s="359">
        <f t="shared" ca="1" si="151"/>
        <v>0</v>
      </c>
      <c r="CA115" s="359">
        <f t="shared" ca="1" si="190"/>
        <v>0</v>
      </c>
      <c r="CC115" s="362">
        <f t="shared" ca="1" si="213"/>
        <v>226</v>
      </c>
      <c r="CD115" s="362">
        <v>107</v>
      </c>
      <c r="CE115" s="371">
        <f t="shared" ca="1" si="214"/>
        <v>0</v>
      </c>
      <c r="CF115" s="359">
        <f t="shared" ca="1" si="237"/>
        <v>0</v>
      </c>
      <c r="CG115" s="359">
        <f t="shared" ca="1" si="153"/>
        <v>0</v>
      </c>
      <c r="CH115" s="359">
        <f t="shared" ca="1" si="154"/>
        <v>0</v>
      </c>
      <c r="CI115" s="359">
        <f t="shared" ca="1" si="155"/>
        <v>0</v>
      </c>
      <c r="CJ115" s="359">
        <f t="shared" ca="1" si="191"/>
        <v>0</v>
      </c>
      <c r="CL115" s="362">
        <f t="shared" ca="1" si="215"/>
        <v>226</v>
      </c>
      <c r="CM115" s="362">
        <v>107</v>
      </c>
      <c r="CN115" s="371">
        <f t="shared" ca="1" si="216"/>
        <v>0</v>
      </c>
      <c r="CO115" s="359">
        <f t="shared" ca="1" si="238"/>
        <v>0</v>
      </c>
      <c r="CP115" s="359">
        <f t="shared" ca="1" si="157"/>
        <v>0</v>
      </c>
      <c r="CQ115" s="359">
        <f t="shared" ca="1" si="158"/>
        <v>0</v>
      </c>
      <c r="CR115" s="359">
        <f t="shared" ca="1" si="159"/>
        <v>0</v>
      </c>
      <c r="CS115" s="359">
        <f t="shared" ca="1" si="192"/>
        <v>0</v>
      </c>
      <c r="CU115" s="362">
        <f t="shared" ca="1" si="217"/>
        <v>226</v>
      </c>
      <c r="CV115" s="362">
        <v>107</v>
      </c>
      <c r="CW115" s="371">
        <f t="shared" ca="1" si="218"/>
        <v>0</v>
      </c>
      <c r="CX115" s="359">
        <f t="shared" ca="1" si="239"/>
        <v>0</v>
      </c>
      <c r="CY115" s="359">
        <f t="shared" ca="1" si="161"/>
        <v>0</v>
      </c>
      <c r="CZ115" s="359">
        <f t="shared" ca="1" si="162"/>
        <v>0</v>
      </c>
      <c r="DA115" s="359">
        <f t="shared" ca="1" si="163"/>
        <v>0</v>
      </c>
      <c r="DB115" s="359">
        <f t="shared" ca="1" si="193"/>
        <v>0</v>
      </c>
      <c r="DD115" s="362">
        <f t="shared" ca="1" si="219"/>
        <v>226</v>
      </c>
      <c r="DE115" s="362">
        <v>107</v>
      </c>
      <c r="DF115" s="371">
        <f t="shared" ca="1" si="220"/>
        <v>0</v>
      </c>
      <c r="DG115" s="359">
        <f t="shared" ca="1" si="240"/>
        <v>0</v>
      </c>
      <c r="DH115" s="359">
        <f t="shared" ca="1" si="165"/>
        <v>0</v>
      </c>
      <c r="DI115" s="359">
        <f t="shared" ca="1" si="166"/>
        <v>0</v>
      </c>
      <c r="DJ115" s="359">
        <f t="shared" ca="1" si="167"/>
        <v>0</v>
      </c>
      <c r="DK115" s="359">
        <f t="shared" ca="1" si="194"/>
        <v>0</v>
      </c>
      <c r="DM115" s="362">
        <f t="shared" ca="1" si="221"/>
        <v>226</v>
      </c>
      <c r="DN115" s="362">
        <v>107</v>
      </c>
      <c r="DO115" s="371">
        <f t="shared" ca="1" si="222"/>
        <v>0</v>
      </c>
      <c r="DP115" s="359">
        <f t="shared" ca="1" si="241"/>
        <v>0</v>
      </c>
      <c r="DQ115" s="359">
        <f t="shared" ca="1" si="169"/>
        <v>0</v>
      </c>
      <c r="DR115" s="359">
        <f t="shared" ca="1" si="170"/>
        <v>0</v>
      </c>
      <c r="DS115" s="359">
        <f t="shared" ca="1" si="171"/>
        <v>0</v>
      </c>
      <c r="DT115" s="359">
        <f t="shared" ca="1" si="195"/>
        <v>0</v>
      </c>
      <c r="DV115" s="362">
        <f t="shared" ca="1" si="223"/>
        <v>226</v>
      </c>
      <c r="DW115" s="362">
        <v>107</v>
      </c>
      <c r="DX115" s="371">
        <f t="shared" ca="1" si="224"/>
        <v>0</v>
      </c>
      <c r="DY115" s="359">
        <f t="shared" ca="1" si="242"/>
        <v>0</v>
      </c>
      <c r="DZ115" s="359">
        <f t="shared" ca="1" si="173"/>
        <v>0</v>
      </c>
      <c r="EA115" s="359">
        <f t="shared" ca="1" si="174"/>
        <v>0</v>
      </c>
      <c r="EB115" s="359">
        <f t="shared" ca="1" si="175"/>
        <v>0</v>
      </c>
      <c r="EC115" s="359">
        <f t="shared" ca="1" si="196"/>
        <v>0</v>
      </c>
      <c r="EE115" s="362">
        <f t="shared" ca="1" si="225"/>
        <v>226</v>
      </c>
      <c r="EF115" s="362">
        <v>107</v>
      </c>
      <c r="EG115" s="371">
        <f t="shared" ca="1" si="226"/>
        <v>0</v>
      </c>
      <c r="EH115" s="359">
        <f t="shared" ca="1" si="243"/>
        <v>0</v>
      </c>
      <c r="EI115" s="359">
        <f t="shared" ca="1" si="177"/>
        <v>0</v>
      </c>
      <c r="EJ115" s="359">
        <f t="shared" ca="1" si="178"/>
        <v>0</v>
      </c>
      <c r="EK115" s="359">
        <f t="shared" ca="1" si="179"/>
        <v>0</v>
      </c>
      <c r="EL115" s="359">
        <f t="shared" ca="1" si="197"/>
        <v>0</v>
      </c>
    </row>
    <row r="116" spans="6:142" x14ac:dyDescent="0.35">
      <c r="F116" s="372">
        <f>IFERROR(INDEX('Inflation Rates'!$A$16:$H$138,MATCH('IRA Traditional'!$H116,'Inflation Rates'!$A$16:$A$138,0),8)/INDEX('Inflation Rates'!$A$16:$H$138,MATCH('IRA Traditional'!$H116,'Inflation Rates'!$A$16:$A$138,0)-1,8)-1,F115)</f>
        <v>2.0000000000000018E-2</v>
      </c>
      <c r="G116" s="372">
        <f>IFERROR(INDEX('Inflation Rates'!$A$16:$H$138,MATCH('IRA Traditional'!$H116,'Inflation Rates'!$A$16:$A$138,0),6)/INDEX('Inflation Rates'!$A$16:$H$138,MATCH('IRA Traditional'!$H116,'Inflation Rates'!$A$16:$A$138,0)-1,6)-1,G115)</f>
        <v>2.0999999999999908E-2</v>
      </c>
      <c r="H116" s="362">
        <v>2127</v>
      </c>
      <c r="I116" s="362">
        <f t="shared" ca="1" si="244"/>
        <v>227</v>
      </c>
      <c r="J116" s="362">
        <v>108</v>
      </c>
      <c r="K116" s="371">
        <f t="shared" ca="1" si="228"/>
        <v>0</v>
      </c>
      <c r="L116" s="359">
        <f t="shared" ca="1" si="180"/>
        <v>0</v>
      </c>
      <c r="M116" s="359">
        <f t="shared" ca="1" si="181"/>
        <v>0</v>
      </c>
      <c r="N116" s="359">
        <f t="shared" ca="1" si="182"/>
        <v>0</v>
      </c>
      <c r="O116" s="359">
        <f t="shared" ca="1" si="183"/>
        <v>0</v>
      </c>
      <c r="P116" s="359">
        <f t="shared" ca="1" si="198"/>
        <v>0</v>
      </c>
      <c r="R116" s="362">
        <f t="shared" ca="1" si="199"/>
        <v>227</v>
      </c>
      <c r="S116" s="362">
        <v>108</v>
      </c>
      <c r="T116" s="371">
        <f t="shared" ca="1" si="200"/>
        <v>0</v>
      </c>
      <c r="U116" s="359">
        <f t="shared" ca="1" si="230"/>
        <v>0</v>
      </c>
      <c r="V116" s="359">
        <f t="shared" ca="1" si="125"/>
        <v>0</v>
      </c>
      <c r="W116" s="359">
        <f t="shared" ca="1" si="126"/>
        <v>0</v>
      </c>
      <c r="X116" s="359">
        <f t="shared" ca="1" si="127"/>
        <v>0</v>
      </c>
      <c r="Y116" s="359">
        <f t="shared" ca="1" si="184"/>
        <v>0</v>
      </c>
      <c r="AA116" s="362">
        <f t="shared" ca="1" si="201"/>
        <v>227</v>
      </c>
      <c r="AB116" s="362">
        <v>108</v>
      </c>
      <c r="AC116" s="371">
        <f t="shared" ca="1" si="202"/>
        <v>0</v>
      </c>
      <c r="AD116" s="359">
        <f t="shared" ca="1" si="231"/>
        <v>0</v>
      </c>
      <c r="AE116" s="359">
        <f t="shared" ca="1" si="129"/>
        <v>0</v>
      </c>
      <c r="AF116" s="359">
        <f t="shared" ca="1" si="130"/>
        <v>0</v>
      </c>
      <c r="AG116" s="359">
        <f t="shared" ca="1" si="131"/>
        <v>0</v>
      </c>
      <c r="AH116" s="359">
        <f t="shared" ca="1" si="185"/>
        <v>0</v>
      </c>
      <c r="AJ116" s="362">
        <f t="shared" ca="1" si="203"/>
        <v>227</v>
      </c>
      <c r="AK116" s="362">
        <v>108</v>
      </c>
      <c r="AL116" s="371">
        <f t="shared" ca="1" si="204"/>
        <v>0</v>
      </c>
      <c r="AM116" s="359">
        <f t="shared" ca="1" si="232"/>
        <v>0</v>
      </c>
      <c r="AN116" s="359">
        <f t="shared" ca="1" si="133"/>
        <v>0</v>
      </c>
      <c r="AO116" s="359">
        <f t="shared" ca="1" si="134"/>
        <v>0</v>
      </c>
      <c r="AP116" s="359">
        <f t="shared" ca="1" si="135"/>
        <v>0</v>
      </c>
      <c r="AQ116" s="359">
        <f t="shared" ca="1" si="186"/>
        <v>0</v>
      </c>
      <c r="AS116" s="362">
        <f t="shared" ca="1" si="205"/>
        <v>227</v>
      </c>
      <c r="AT116" s="362">
        <v>108</v>
      </c>
      <c r="AU116" s="371">
        <f t="shared" ca="1" si="206"/>
        <v>0</v>
      </c>
      <c r="AV116" s="359">
        <f t="shared" ca="1" si="233"/>
        <v>0</v>
      </c>
      <c r="AW116" s="359">
        <f t="shared" ca="1" si="137"/>
        <v>0</v>
      </c>
      <c r="AX116" s="359">
        <f t="shared" ca="1" si="138"/>
        <v>0</v>
      </c>
      <c r="AY116" s="359">
        <f t="shared" ca="1" si="139"/>
        <v>0</v>
      </c>
      <c r="AZ116" s="359">
        <f t="shared" ca="1" si="187"/>
        <v>0</v>
      </c>
      <c r="BB116" s="362">
        <f t="shared" ca="1" si="207"/>
        <v>227</v>
      </c>
      <c r="BC116" s="362">
        <v>108</v>
      </c>
      <c r="BD116" s="371">
        <f t="shared" ca="1" si="208"/>
        <v>0</v>
      </c>
      <c r="BE116" s="359">
        <f t="shared" ca="1" si="234"/>
        <v>0</v>
      </c>
      <c r="BF116" s="359">
        <f t="shared" ca="1" si="141"/>
        <v>0</v>
      </c>
      <c r="BG116" s="359">
        <f t="shared" ca="1" si="142"/>
        <v>0</v>
      </c>
      <c r="BH116" s="359">
        <f t="shared" ca="1" si="143"/>
        <v>0</v>
      </c>
      <c r="BI116" s="359">
        <f t="shared" ca="1" si="188"/>
        <v>0</v>
      </c>
      <c r="BK116" s="362">
        <f t="shared" ca="1" si="209"/>
        <v>227</v>
      </c>
      <c r="BL116" s="362">
        <v>108</v>
      </c>
      <c r="BM116" s="371">
        <f t="shared" ca="1" si="210"/>
        <v>0</v>
      </c>
      <c r="BN116" s="359">
        <f t="shared" ca="1" si="235"/>
        <v>0</v>
      </c>
      <c r="BO116" s="359">
        <f t="shared" ca="1" si="145"/>
        <v>0</v>
      </c>
      <c r="BP116" s="359">
        <f t="shared" ca="1" si="146"/>
        <v>0</v>
      </c>
      <c r="BQ116" s="359">
        <f t="shared" ca="1" si="147"/>
        <v>0</v>
      </c>
      <c r="BR116" s="359">
        <f t="shared" ca="1" si="189"/>
        <v>0</v>
      </c>
      <c r="BT116" s="362">
        <f t="shared" ca="1" si="211"/>
        <v>227</v>
      </c>
      <c r="BU116" s="362">
        <v>108</v>
      </c>
      <c r="BV116" s="371">
        <f t="shared" ca="1" si="212"/>
        <v>0</v>
      </c>
      <c r="BW116" s="359">
        <f t="shared" ca="1" si="236"/>
        <v>0</v>
      </c>
      <c r="BX116" s="359">
        <f t="shared" ca="1" si="149"/>
        <v>0</v>
      </c>
      <c r="BY116" s="359">
        <f t="shared" ca="1" si="150"/>
        <v>0</v>
      </c>
      <c r="BZ116" s="359">
        <f t="shared" ca="1" si="151"/>
        <v>0</v>
      </c>
      <c r="CA116" s="359">
        <f t="shared" ca="1" si="190"/>
        <v>0</v>
      </c>
      <c r="CC116" s="362">
        <f t="shared" ca="1" si="213"/>
        <v>227</v>
      </c>
      <c r="CD116" s="362">
        <v>108</v>
      </c>
      <c r="CE116" s="371">
        <f t="shared" ca="1" si="214"/>
        <v>0</v>
      </c>
      <c r="CF116" s="359">
        <f t="shared" ca="1" si="237"/>
        <v>0</v>
      </c>
      <c r="CG116" s="359">
        <f t="shared" ca="1" si="153"/>
        <v>0</v>
      </c>
      <c r="CH116" s="359">
        <f t="shared" ca="1" si="154"/>
        <v>0</v>
      </c>
      <c r="CI116" s="359">
        <f t="shared" ca="1" si="155"/>
        <v>0</v>
      </c>
      <c r="CJ116" s="359">
        <f t="shared" ca="1" si="191"/>
        <v>0</v>
      </c>
      <c r="CL116" s="362">
        <f t="shared" ca="1" si="215"/>
        <v>227</v>
      </c>
      <c r="CM116" s="362">
        <v>108</v>
      </c>
      <c r="CN116" s="371">
        <f t="shared" ca="1" si="216"/>
        <v>0</v>
      </c>
      <c r="CO116" s="359">
        <f t="shared" ca="1" si="238"/>
        <v>0</v>
      </c>
      <c r="CP116" s="359">
        <f t="shared" ca="1" si="157"/>
        <v>0</v>
      </c>
      <c r="CQ116" s="359">
        <f t="shared" ca="1" si="158"/>
        <v>0</v>
      </c>
      <c r="CR116" s="359">
        <f t="shared" ca="1" si="159"/>
        <v>0</v>
      </c>
      <c r="CS116" s="359">
        <f t="shared" ca="1" si="192"/>
        <v>0</v>
      </c>
      <c r="CU116" s="362">
        <f t="shared" ca="1" si="217"/>
        <v>227</v>
      </c>
      <c r="CV116" s="362">
        <v>108</v>
      </c>
      <c r="CW116" s="371">
        <f t="shared" ca="1" si="218"/>
        <v>0</v>
      </c>
      <c r="CX116" s="359">
        <f t="shared" ca="1" si="239"/>
        <v>0</v>
      </c>
      <c r="CY116" s="359">
        <f t="shared" ca="1" si="161"/>
        <v>0</v>
      </c>
      <c r="CZ116" s="359">
        <f t="shared" ca="1" si="162"/>
        <v>0</v>
      </c>
      <c r="DA116" s="359">
        <f t="shared" ca="1" si="163"/>
        <v>0</v>
      </c>
      <c r="DB116" s="359">
        <f t="shared" ca="1" si="193"/>
        <v>0</v>
      </c>
      <c r="DD116" s="362">
        <f t="shared" ca="1" si="219"/>
        <v>227</v>
      </c>
      <c r="DE116" s="362">
        <v>108</v>
      </c>
      <c r="DF116" s="371">
        <f t="shared" ca="1" si="220"/>
        <v>0</v>
      </c>
      <c r="DG116" s="359">
        <f t="shared" ca="1" si="240"/>
        <v>0</v>
      </c>
      <c r="DH116" s="359">
        <f t="shared" ca="1" si="165"/>
        <v>0</v>
      </c>
      <c r="DI116" s="359">
        <f t="shared" ca="1" si="166"/>
        <v>0</v>
      </c>
      <c r="DJ116" s="359">
        <f t="shared" ca="1" si="167"/>
        <v>0</v>
      </c>
      <c r="DK116" s="359">
        <f t="shared" ca="1" si="194"/>
        <v>0</v>
      </c>
      <c r="DM116" s="362">
        <f t="shared" ca="1" si="221"/>
        <v>227</v>
      </c>
      <c r="DN116" s="362">
        <v>108</v>
      </c>
      <c r="DO116" s="371">
        <f t="shared" ca="1" si="222"/>
        <v>0</v>
      </c>
      <c r="DP116" s="359">
        <f t="shared" ca="1" si="241"/>
        <v>0</v>
      </c>
      <c r="DQ116" s="359">
        <f t="shared" ca="1" si="169"/>
        <v>0</v>
      </c>
      <c r="DR116" s="359">
        <f t="shared" ca="1" si="170"/>
        <v>0</v>
      </c>
      <c r="DS116" s="359">
        <f t="shared" ca="1" si="171"/>
        <v>0</v>
      </c>
      <c r="DT116" s="359">
        <f t="shared" ca="1" si="195"/>
        <v>0</v>
      </c>
      <c r="DV116" s="362">
        <f t="shared" ca="1" si="223"/>
        <v>227</v>
      </c>
      <c r="DW116" s="362">
        <v>108</v>
      </c>
      <c r="DX116" s="371">
        <f t="shared" ca="1" si="224"/>
        <v>0</v>
      </c>
      <c r="DY116" s="359">
        <f t="shared" ca="1" si="242"/>
        <v>0</v>
      </c>
      <c r="DZ116" s="359">
        <f t="shared" ca="1" si="173"/>
        <v>0</v>
      </c>
      <c r="EA116" s="359">
        <f t="shared" ca="1" si="174"/>
        <v>0</v>
      </c>
      <c r="EB116" s="359">
        <f t="shared" ca="1" si="175"/>
        <v>0</v>
      </c>
      <c r="EC116" s="359">
        <f t="shared" ca="1" si="196"/>
        <v>0</v>
      </c>
      <c r="EE116" s="362">
        <f t="shared" ca="1" si="225"/>
        <v>227</v>
      </c>
      <c r="EF116" s="362">
        <v>108</v>
      </c>
      <c r="EG116" s="371">
        <f t="shared" ca="1" si="226"/>
        <v>0</v>
      </c>
      <c r="EH116" s="359">
        <f t="shared" ca="1" si="243"/>
        <v>0</v>
      </c>
      <c r="EI116" s="359">
        <f t="shared" ca="1" si="177"/>
        <v>0</v>
      </c>
      <c r="EJ116" s="359">
        <f t="shared" ca="1" si="178"/>
        <v>0</v>
      </c>
      <c r="EK116" s="359">
        <f t="shared" ca="1" si="179"/>
        <v>0</v>
      </c>
      <c r="EL116" s="359">
        <f t="shared" ca="1" si="197"/>
        <v>0</v>
      </c>
    </row>
    <row r="117" spans="6:142" x14ac:dyDescent="0.35">
      <c r="F117" s="372">
        <f>IFERROR(INDEX('Inflation Rates'!$A$16:$H$138,MATCH('IRA Traditional'!$H117,'Inflation Rates'!$A$16:$A$138,0),8)/INDEX('Inflation Rates'!$A$16:$H$138,MATCH('IRA Traditional'!$H117,'Inflation Rates'!$A$16:$A$138,0)-1,8)-1,F116)</f>
        <v>2.0000000000000018E-2</v>
      </c>
      <c r="G117" s="372">
        <f>IFERROR(INDEX('Inflation Rates'!$A$16:$H$138,MATCH('IRA Traditional'!$H117,'Inflation Rates'!$A$16:$A$138,0),6)/INDEX('Inflation Rates'!$A$16:$H$138,MATCH('IRA Traditional'!$H117,'Inflation Rates'!$A$16:$A$138,0)-1,6)-1,G116)</f>
        <v>2.0999999999999908E-2</v>
      </c>
      <c r="H117" s="362">
        <v>2128</v>
      </c>
      <c r="I117" s="362">
        <f t="shared" ca="1" si="244"/>
        <v>228</v>
      </c>
      <c r="J117" s="362">
        <v>109</v>
      </c>
      <c r="K117" s="371">
        <f t="shared" ca="1" si="228"/>
        <v>0</v>
      </c>
      <c r="L117" s="359">
        <f t="shared" ca="1" si="180"/>
        <v>0</v>
      </c>
      <c r="M117" s="359">
        <f t="shared" ca="1" si="181"/>
        <v>0</v>
      </c>
      <c r="N117" s="359">
        <f t="shared" ca="1" si="182"/>
        <v>0</v>
      </c>
      <c r="O117" s="359">
        <f t="shared" ca="1" si="183"/>
        <v>0</v>
      </c>
      <c r="P117" s="359">
        <f t="shared" ca="1" si="198"/>
        <v>0</v>
      </c>
      <c r="R117" s="362">
        <f t="shared" ca="1" si="199"/>
        <v>228</v>
      </c>
      <c r="S117" s="362">
        <v>109</v>
      </c>
      <c r="T117" s="371">
        <f t="shared" ca="1" si="200"/>
        <v>0</v>
      </c>
      <c r="U117" s="359">
        <f t="shared" ca="1" si="230"/>
        <v>0</v>
      </c>
      <c r="V117" s="359">
        <f t="shared" ca="1" si="125"/>
        <v>0</v>
      </c>
      <c r="W117" s="359">
        <f t="shared" ca="1" si="126"/>
        <v>0</v>
      </c>
      <c r="X117" s="359">
        <f t="shared" ca="1" si="127"/>
        <v>0</v>
      </c>
      <c r="Y117" s="359">
        <f t="shared" ca="1" si="184"/>
        <v>0</v>
      </c>
      <c r="AA117" s="362">
        <f t="shared" ca="1" si="201"/>
        <v>228</v>
      </c>
      <c r="AB117" s="362">
        <v>109</v>
      </c>
      <c r="AC117" s="371">
        <f t="shared" ca="1" si="202"/>
        <v>0</v>
      </c>
      <c r="AD117" s="359">
        <f t="shared" ca="1" si="231"/>
        <v>0</v>
      </c>
      <c r="AE117" s="359">
        <f t="shared" ca="1" si="129"/>
        <v>0</v>
      </c>
      <c r="AF117" s="359">
        <f t="shared" ca="1" si="130"/>
        <v>0</v>
      </c>
      <c r="AG117" s="359">
        <f t="shared" ca="1" si="131"/>
        <v>0</v>
      </c>
      <c r="AH117" s="359">
        <f t="shared" ca="1" si="185"/>
        <v>0</v>
      </c>
      <c r="AJ117" s="362">
        <f t="shared" ca="1" si="203"/>
        <v>228</v>
      </c>
      <c r="AK117" s="362">
        <v>109</v>
      </c>
      <c r="AL117" s="371">
        <f t="shared" ca="1" si="204"/>
        <v>0</v>
      </c>
      <c r="AM117" s="359">
        <f t="shared" ca="1" si="232"/>
        <v>0</v>
      </c>
      <c r="AN117" s="359">
        <f t="shared" ca="1" si="133"/>
        <v>0</v>
      </c>
      <c r="AO117" s="359">
        <f t="shared" ca="1" si="134"/>
        <v>0</v>
      </c>
      <c r="AP117" s="359">
        <f t="shared" ca="1" si="135"/>
        <v>0</v>
      </c>
      <c r="AQ117" s="359">
        <f t="shared" ca="1" si="186"/>
        <v>0</v>
      </c>
      <c r="AS117" s="362">
        <f t="shared" ca="1" si="205"/>
        <v>228</v>
      </c>
      <c r="AT117" s="362">
        <v>109</v>
      </c>
      <c r="AU117" s="371">
        <f t="shared" ca="1" si="206"/>
        <v>0</v>
      </c>
      <c r="AV117" s="359">
        <f t="shared" ca="1" si="233"/>
        <v>0</v>
      </c>
      <c r="AW117" s="359">
        <f t="shared" ca="1" si="137"/>
        <v>0</v>
      </c>
      <c r="AX117" s="359">
        <f t="shared" ca="1" si="138"/>
        <v>0</v>
      </c>
      <c r="AY117" s="359">
        <f t="shared" ca="1" si="139"/>
        <v>0</v>
      </c>
      <c r="AZ117" s="359">
        <f t="shared" ca="1" si="187"/>
        <v>0</v>
      </c>
      <c r="BB117" s="362">
        <f t="shared" ca="1" si="207"/>
        <v>228</v>
      </c>
      <c r="BC117" s="362">
        <v>109</v>
      </c>
      <c r="BD117" s="371">
        <f t="shared" ca="1" si="208"/>
        <v>0</v>
      </c>
      <c r="BE117" s="359">
        <f t="shared" ca="1" si="234"/>
        <v>0</v>
      </c>
      <c r="BF117" s="359">
        <f t="shared" ca="1" si="141"/>
        <v>0</v>
      </c>
      <c r="BG117" s="359">
        <f t="shared" ca="1" si="142"/>
        <v>0</v>
      </c>
      <c r="BH117" s="359">
        <f t="shared" ca="1" si="143"/>
        <v>0</v>
      </c>
      <c r="BI117" s="359">
        <f t="shared" ca="1" si="188"/>
        <v>0</v>
      </c>
      <c r="BK117" s="362">
        <f t="shared" ca="1" si="209"/>
        <v>228</v>
      </c>
      <c r="BL117" s="362">
        <v>109</v>
      </c>
      <c r="BM117" s="371">
        <f t="shared" ca="1" si="210"/>
        <v>0</v>
      </c>
      <c r="BN117" s="359">
        <f t="shared" ca="1" si="235"/>
        <v>0</v>
      </c>
      <c r="BO117" s="359">
        <f t="shared" ca="1" si="145"/>
        <v>0</v>
      </c>
      <c r="BP117" s="359">
        <f t="shared" ca="1" si="146"/>
        <v>0</v>
      </c>
      <c r="BQ117" s="359">
        <f t="shared" ca="1" si="147"/>
        <v>0</v>
      </c>
      <c r="BR117" s="359">
        <f t="shared" ca="1" si="189"/>
        <v>0</v>
      </c>
      <c r="BT117" s="362">
        <f t="shared" ca="1" si="211"/>
        <v>228</v>
      </c>
      <c r="BU117" s="362">
        <v>109</v>
      </c>
      <c r="BV117" s="371">
        <f t="shared" ca="1" si="212"/>
        <v>0</v>
      </c>
      <c r="BW117" s="359">
        <f t="shared" ca="1" si="236"/>
        <v>0</v>
      </c>
      <c r="BX117" s="359">
        <f t="shared" ca="1" si="149"/>
        <v>0</v>
      </c>
      <c r="BY117" s="359">
        <f t="shared" ca="1" si="150"/>
        <v>0</v>
      </c>
      <c r="BZ117" s="359">
        <f t="shared" ca="1" si="151"/>
        <v>0</v>
      </c>
      <c r="CA117" s="359">
        <f t="shared" ca="1" si="190"/>
        <v>0</v>
      </c>
      <c r="CC117" s="362">
        <f t="shared" ca="1" si="213"/>
        <v>228</v>
      </c>
      <c r="CD117" s="362">
        <v>109</v>
      </c>
      <c r="CE117" s="371">
        <f t="shared" ca="1" si="214"/>
        <v>0</v>
      </c>
      <c r="CF117" s="359">
        <f t="shared" ca="1" si="237"/>
        <v>0</v>
      </c>
      <c r="CG117" s="359">
        <f t="shared" ca="1" si="153"/>
        <v>0</v>
      </c>
      <c r="CH117" s="359">
        <f t="shared" ca="1" si="154"/>
        <v>0</v>
      </c>
      <c r="CI117" s="359">
        <f t="shared" ca="1" si="155"/>
        <v>0</v>
      </c>
      <c r="CJ117" s="359">
        <f t="shared" ca="1" si="191"/>
        <v>0</v>
      </c>
      <c r="CL117" s="362">
        <f t="shared" ca="1" si="215"/>
        <v>228</v>
      </c>
      <c r="CM117" s="362">
        <v>109</v>
      </c>
      <c r="CN117" s="371">
        <f t="shared" ca="1" si="216"/>
        <v>0</v>
      </c>
      <c r="CO117" s="359">
        <f t="shared" ca="1" si="238"/>
        <v>0</v>
      </c>
      <c r="CP117" s="359">
        <f t="shared" ca="1" si="157"/>
        <v>0</v>
      </c>
      <c r="CQ117" s="359">
        <f t="shared" ca="1" si="158"/>
        <v>0</v>
      </c>
      <c r="CR117" s="359">
        <f t="shared" ca="1" si="159"/>
        <v>0</v>
      </c>
      <c r="CS117" s="359">
        <f t="shared" ca="1" si="192"/>
        <v>0</v>
      </c>
      <c r="CU117" s="362">
        <f t="shared" ca="1" si="217"/>
        <v>228</v>
      </c>
      <c r="CV117" s="362">
        <v>109</v>
      </c>
      <c r="CW117" s="371">
        <f t="shared" ca="1" si="218"/>
        <v>0</v>
      </c>
      <c r="CX117" s="359">
        <f t="shared" ca="1" si="239"/>
        <v>0</v>
      </c>
      <c r="CY117" s="359">
        <f t="shared" ca="1" si="161"/>
        <v>0</v>
      </c>
      <c r="CZ117" s="359">
        <f t="shared" ca="1" si="162"/>
        <v>0</v>
      </c>
      <c r="DA117" s="359">
        <f t="shared" ca="1" si="163"/>
        <v>0</v>
      </c>
      <c r="DB117" s="359">
        <f t="shared" ca="1" si="193"/>
        <v>0</v>
      </c>
      <c r="DD117" s="362">
        <f t="shared" ca="1" si="219"/>
        <v>228</v>
      </c>
      <c r="DE117" s="362">
        <v>109</v>
      </c>
      <c r="DF117" s="371">
        <f t="shared" ca="1" si="220"/>
        <v>0</v>
      </c>
      <c r="DG117" s="359">
        <f t="shared" ca="1" si="240"/>
        <v>0</v>
      </c>
      <c r="DH117" s="359">
        <f t="shared" ca="1" si="165"/>
        <v>0</v>
      </c>
      <c r="DI117" s="359">
        <f t="shared" ca="1" si="166"/>
        <v>0</v>
      </c>
      <c r="DJ117" s="359">
        <f t="shared" ca="1" si="167"/>
        <v>0</v>
      </c>
      <c r="DK117" s="359">
        <f t="shared" ca="1" si="194"/>
        <v>0</v>
      </c>
      <c r="DM117" s="362">
        <f t="shared" ca="1" si="221"/>
        <v>228</v>
      </c>
      <c r="DN117" s="362">
        <v>109</v>
      </c>
      <c r="DO117" s="371">
        <f t="shared" ca="1" si="222"/>
        <v>0</v>
      </c>
      <c r="DP117" s="359">
        <f t="shared" ca="1" si="241"/>
        <v>0</v>
      </c>
      <c r="DQ117" s="359">
        <f t="shared" ca="1" si="169"/>
        <v>0</v>
      </c>
      <c r="DR117" s="359">
        <f t="shared" ca="1" si="170"/>
        <v>0</v>
      </c>
      <c r="DS117" s="359">
        <f t="shared" ca="1" si="171"/>
        <v>0</v>
      </c>
      <c r="DT117" s="359">
        <f t="shared" ca="1" si="195"/>
        <v>0</v>
      </c>
      <c r="DV117" s="362">
        <f t="shared" ca="1" si="223"/>
        <v>228</v>
      </c>
      <c r="DW117" s="362">
        <v>109</v>
      </c>
      <c r="DX117" s="371">
        <f t="shared" ca="1" si="224"/>
        <v>0</v>
      </c>
      <c r="DY117" s="359">
        <f t="shared" ca="1" si="242"/>
        <v>0</v>
      </c>
      <c r="DZ117" s="359">
        <f t="shared" ca="1" si="173"/>
        <v>0</v>
      </c>
      <c r="EA117" s="359">
        <f t="shared" ca="1" si="174"/>
        <v>0</v>
      </c>
      <c r="EB117" s="359">
        <f t="shared" ca="1" si="175"/>
        <v>0</v>
      </c>
      <c r="EC117" s="359">
        <f t="shared" ca="1" si="196"/>
        <v>0</v>
      </c>
      <c r="EE117" s="362">
        <f t="shared" ca="1" si="225"/>
        <v>228</v>
      </c>
      <c r="EF117" s="362">
        <v>109</v>
      </c>
      <c r="EG117" s="371">
        <f t="shared" ca="1" si="226"/>
        <v>0</v>
      </c>
      <c r="EH117" s="359">
        <f t="shared" ca="1" si="243"/>
        <v>0</v>
      </c>
      <c r="EI117" s="359">
        <f t="shared" ca="1" si="177"/>
        <v>0</v>
      </c>
      <c r="EJ117" s="359">
        <f t="shared" ca="1" si="178"/>
        <v>0</v>
      </c>
      <c r="EK117" s="359">
        <f t="shared" ca="1" si="179"/>
        <v>0</v>
      </c>
      <c r="EL117" s="359">
        <f t="shared" ca="1" si="197"/>
        <v>0</v>
      </c>
    </row>
    <row r="118" spans="6:142" x14ac:dyDescent="0.35">
      <c r="F118" s="372">
        <f>IFERROR(INDEX('Inflation Rates'!$A$16:$H$138,MATCH('IRA Traditional'!$H118,'Inflation Rates'!$A$16:$A$138,0),8)/INDEX('Inflation Rates'!$A$16:$H$138,MATCH('IRA Traditional'!$H118,'Inflation Rates'!$A$16:$A$138,0)-1,8)-1,F117)</f>
        <v>2.0000000000000018E-2</v>
      </c>
      <c r="G118" s="372">
        <f>IFERROR(INDEX('Inflation Rates'!$A$16:$H$138,MATCH('IRA Traditional'!$H118,'Inflation Rates'!$A$16:$A$138,0),6)/INDEX('Inflation Rates'!$A$16:$H$138,MATCH('IRA Traditional'!$H118,'Inflation Rates'!$A$16:$A$138,0)-1,6)-1,G117)</f>
        <v>2.0999999999999908E-2</v>
      </c>
      <c r="H118" s="362">
        <v>2129</v>
      </c>
      <c r="I118" s="362">
        <f t="shared" ca="1" si="244"/>
        <v>229</v>
      </c>
      <c r="J118" s="362">
        <v>110</v>
      </c>
      <c r="K118" s="371">
        <f t="shared" ca="1" si="228"/>
        <v>0</v>
      </c>
      <c r="L118" s="359">
        <f t="shared" ca="1" si="180"/>
        <v>0</v>
      </c>
      <c r="M118" s="359">
        <f t="shared" ca="1" si="181"/>
        <v>0</v>
      </c>
      <c r="N118" s="359">
        <f t="shared" ca="1" si="182"/>
        <v>0</v>
      </c>
      <c r="O118" s="359">
        <f t="shared" ca="1" si="183"/>
        <v>0</v>
      </c>
      <c r="P118" s="359">
        <f t="shared" ca="1" si="198"/>
        <v>0</v>
      </c>
      <c r="R118" s="362">
        <f t="shared" ca="1" si="199"/>
        <v>229</v>
      </c>
      <c r="S118" s="362">
        <v>110</v>
      </c>
      <c r="T118" s="371">
        <f t="shared" ca="1" si="200"/>
        <v>0</v>
      </c>
      <c r="U118" s="359">
        <f t="shared" ca="1" si="230"/>
        <v>0</v>
      </c>
      <c r="V118" s="359">
        <f t="shared" ca="1" si="125"/>
        <v>0</v>
      </c>
      <c r="W118" s="359">
        <f t="shared" ca="1" si="126"/>
        <v>0</v>
      </c>
      <c r="X118" s="359">
        <f t="shared" ca="1" si="127"/>
        <v>0</v>
      </c>
      <c r="Y118" s="359">
        <f t="shared" ca="1" si="184"/>
        <v>0</v>
      </c>
      <c r="AA118" s="362">
        <f t="shared" ca="1" si="201"/>
        <v>229</v>
      </c>
      <c r="AB118" s="362">
        <v>110</v>
      </c>
      <c r="AC118" s="371">
        <f t="shared" ca="1" si="202"/>
        <v>0</v>
      </c>
      <c r="AD118" s="359">
        <f t="shared" ca="1" si="231"/>
        <v>0</v>
      </c>
      <c r="AE118" s="359">
        <f t="shared" ca="1" si="129"/>
        <v>0</v>
      </c>
      <c r="AF118" s="359">
        <f t="shared" ca="1" si="130"/>
        <v>0</v>
      </c>
      <c r="AG118" s="359">
        <f t="shared" ca="1" si="131"/>
        <v>0</v>
      </c>
      <c r="AH118" s="359">
        <f t="shared" ca="1" si="185"/>
        <v>0</v>
      </c>
      <c r="AJ118" s="362">
        <f t="shared" ca="1" si="203"/>
        <v>229</v>
      </c>
      <c r="AK118" s="362">
        <v>110</v>
      </c>
      <c r="AL118" s="371">
        <f t="shared" ca="1" si="204"/>
        <v>0</v>
      </c>
      <c r="AM118" s="359">
        <f t="shared" ca="1" si="232"/>
        <v>0</v>
      </c>
      <c r="AN118" s="359">
        <f t="shared" ca="1" si="133"/>
        <v>0</v>
      </c>
      <c r="AO118" s="359">
        <f t="shared" ca="1" si="134"/>
        <v>0</v>
      </c>
      <c r="AP118" s="359">
        <f t="shared" ca="1" si="135"/>
        <v>0</v>
      </c>
      <c r="AQ118" s="359">
        <f t="shared" ca="1" si="186"/>
        <v>0</v>
      </c>
      <c r="AS118" s="362">
        <f t="shared" ca="1" si="205"/>
        <v>229</v>
      </c>
      <c r="AT118" s="362">
        <v>110</v>
      </c>
      <c r="AU118" s="371">
        <f t="shared" ca="1" si="206"/>
        <v>0</v>
      </c>
      <c r="AV118" s="359">
        <f t="shared" ca="1" si="233"/>
        <v>0</v>
      </c>
      <c r="AW118" s="359">
        <f t="shared" ca="1" si="137"/>
        <v>0</v>
      </c>
      <c r="AX118" s="359">
        <f t="shared" ca="1" si="138"/>
        <v>0</v>
      </c>
      <c r="AY118" s="359">
        <f t="shared" ca="1" si="139"/>
        <v>0</v>
      </c>
      <c r="AZ118" s="359">
        <f t="shared" ca="1" si="187"/>
        <v>0</v>
      </c>
      <c r="BB118" s="362">
        <f t="shared" ca="1" si="207"/>
        <v>229</v>
      </c>
      <c r="BC118" s="362">
        <v>110</v>
      </c>
      <c r="BD118" s="371">
        <f t="shared" ca="1" si="208"/>
        <v>0</v>
      </c>
      <c r="BE118" s="359">
        <f t="shared" ca="1" si="234"/>
        <v>0</v>
      </c>
      <c r="BF118" s="359">
        <f t="shared" ca="1" si="141"/>
        <v>0</v>
      </c>
      <c r="BG118" s="359">
        <f t="shared" ca="1" si="142"/>
        <v>0</v>
      </c>
      <c r="BH118" s="359">
        <f t="shared" ca="1" si="143"/>
        <v>0</v>
      </c>
      <c r="BI118" s="359">
        <f t="shared" ca="1" si="188"/>
        <v>0</v>
      </c>
      <c r="BK118" s="362">
        <f t="shared" ca="1" si="209"/>
        <v>229</v>
      </c>
      <c r="BL118" s="362">
        <v>110</v>
      </c>
      <c r="BM118" s="371">
        <f t="shared" ca="1" si="210"/>
        <v>0</v>
      </c>
      <c r="BN118" s="359">
        <f t="shared" ca="1" si="235"/>
        <v>0</v>
      </c>
      <c r="BO118" s="359">
        <f t="shared" ca="1" si="145"/>
        <v>0</v>
      </c>
      <c r="BP118" s="359">
        <f t="shared" ca="1" si="146"/>
        <v>0</v>
      </c>
      <c r="BQ118" s="359">
        <f t="shared" ca="1" si="147"/>
        <v>0</v>
      </c>
      <c r="BR118" s="359">
        <f t="shared" ca="1" si="189"/>
        <v>0</v>
      </c>
      <c r="BT118" s="362">
        <f t="shared" ca="1" si="211"/>
        <v>229</v>
      </c>
      <c r="BU118" s="362">
        <v>110</v>
      </c>
      <c r="BV118" s="371">
        <f t="shared" ca="1" si="212"/>
        <v>0</v>
      </c>
      <c r="BW118" s="359">
        <f t="shared" ca="1" si="236"/>
        <v>0</v>
      </c>
      <c r="BX118" s="359">
        <f t="shared" ca="1" si="149"/>
        <v>0</v>
      </c>
      <c r="BY118" s="359">
        <f t="shared" ca="1" si="150"/>
        <v>0</v>
      </c>
      <c r="BZ118" s="359">
        <f t="shared" ca="1" si="151"/>
        <v>0</v>
      </c>
      <c r="CA118" s="359">
        <f t="shared" ca="1" si="190"/>
        <v>0</v>
      </c>
      <c r="CC118" s="362">
        <f t="shared" ca="1" si="213"/>
        <v>229</v>
      </c>
      <c r="CD118" s="362">
        <v>110</v>
      </c>
      <c r="CE118" s="371">
        <f t="shared" ca="1" si="214"/>
        <v>0</v>
      </c>
      <c r="CF118" s="359">
        <f t="shared" ca="1" si="237"/>
        <v>0</v>
      </c>
      <c r="CG118" s="359">
        <f t="shared" ca="1" si="153"/>
        <v>0</v>
      </c>
      <c r="CH118" s="359">
        <f t="shared" ca="1" si="154"/>
        <v>0</v>
      </c>
      <c r="CI118" s="359">
        <f t="shared" ca="1" si="155"/>
        <v>0</v>
      </c>
      <c r="CJ118" s="359">
        <f t="shared" ca="1" si="191"/>
        <v>0</v>
      </c>
      <c r="CL118" s="362">
        <f t="shared" ca="1" si="215"/>
        <v>229</v>
      </c>
      <c r="CM118" s="362">
        <v>110</v>
      </c>
      <c r="CN118" s="371">
        <f t="shared" ca="1" si="216"/>
        <v>0</v>
      </c>
      <c r="CO118" s="359">
        <f t="shared" ca="1" si="238"/>
        <v>0</v>
      </c>
      <c r="CP118" s="359">
        <f t="shared" ca="1" si="157"/>
        <v>0</v>
      </c>
      <c r="CQ118" s="359">
        <f t="shared" ca="1" si="158"/>
        <v>0</v>
      </c>
      <c r="CR118" s="359">
        <f t="shared" ca="1" si="159"/>
        <v>0</v>
      </c>
      <c r="CS118" s="359">
        <f t="shared" ca="1" si="192"/>
        <v>0</v>
      </c>
      <c r="CU118" s="362">
        <f t="shared" ca="1" si="217"/>
        <v>229</v>
      </c>
      <c r="CV118" s="362">
        <v>110</v>
      </c>
      <c r="CW118" s="371">
        <f t="shared" ca="1" si="218"/>
        <v>0</v>
      </c>
      <c r="CX118" s="359">
        <f t="shared" ca="1" si="239"/>
        <v>0</v>
      </c>
      <c r="CY118" s="359">
        <f t="shared" ca="1" si="161"/>
        <v>0</v>
      </c>
      <c r="CZ118" s="359">
        <f t="shared" ca="1" si="162"/>
        <v>0</v>
      </c>
      <c r="DA118" s="359">
        <f t="shared" ca="1" si="163"/>
        <v>0</v>
      </c>
      <c r="DB118" s="359">
        <f t="shared" ca="1" si="193"/>
        <v>0</v>
      </c>
      <c r="DD118" s="362">
        <f t="shared" ca="1" si="219"/>
        <v>229</v>
      </c>
      <c r="DE118" s="362">
        <v>110</v>
      </c>
      <c r="DF118" s="371">
        <f t="shared" ca="1" si="220"/>
        <v>0</v>
      </c>
      <c r="DG118" s="359">
        <f t="shared" ca="1" si="240"/>
        <v>0</v>
      </c>
      <c r="DH118" s="359">
        <f t="shared" ca="1" si="165"/>
        <v>0</v>
      </c>
      <c r="DI118" s="359">
        <f t="shared" ca="1" si="166"/>
        <v>0</v>
      </c>
      <c r="DJ118" s="359">
        <f t="shared" ca="1" si="167"/>
        <v>0</v>
      </c>
      <c r="DK118" s="359">
        <f t="shared" ca="1" si="194"/>
        <v>0</v>
      </c>
      <c r="DM118" s="362">
        <f t="shared" ca="1" si="221"/>
        <v>229</v>
      </c>
      <c r="DN118" s="362">
        <v>110</v>
      </c>
      <c r="DO118" s="371">
        <f t="shared" ca="1" si="222"/>
        <v>0</v>
      </c>
      <c r="DP118" s="359">
        <f t="shared" ca="1" si="241"/>
        <v>0</v>
      </c>
      <c r="DQ118" s="359">
        <f t="shared" ca="1" si="169"/>
        <v>0</v>
      </c>
      <c r="DR118" s="359">
        <f t="shared" ca="1" si="170"/>
        <v>0</v>
      </c>
      <c r="DS118" s="359">
        <f t="shared" ca="1" si="171"/>
        <v>0</v>
      </c>
      <c r="DT118" s="359">
        <f t="shared" ca="1" si="195"/>
        <v>0</v>
      </c>
      <c r="DV118" s="362">
        <f t="shared" ca="1" si="223"/>
        <v>229</v>
      </c>
      <c r="DW118" s="362">
        <v>110</v>
      </c>
      <c r="DX118" s="371">
        <f t="shared" ca="1" si="224"/>
        <v>0</v>
      </c>
      <c r="DY118" s="359">
        <f t="shared" ca="1" si="242"/>
        <v>0</v>
      </c>
      <c r="DZ118" s="359">
        <f t="shared" ca="1" si="173"/>
        <v>0</v>
      </c>
      <c r="EA118" s="359">
        <f t="shared" ca="1" si="174"/>
        <v>0</v>
      </c>
      <c r="EB118" s="359">
        <f t="shared" ca="1" si="175"/>
        <v>0</v>
      </c>
      <c r="EC118" s="359">
        <f t="shared" ca="1" si="196"/>
        <v>0</v>
      </c>
      <c r="EE118" s="362">
        <f t="shared" ca="1" si="225"/>
        <v>229</v>
      </c>
      <c r="EF118" s="362">
        <v>110</v>
      </c>
      <c r="EG118" s="371">
        <f t="shared" ca="1" si="226"/>
        <v>0</v>
      </c>
      <c r="EH118" s="359">
        <f t="shared" ca="1" si="243"/>
        <v>0</v>
      </c>
      <c r="EI118" s="359">
        <f t="shared" ca="1" si="177"/>
        <v>0</v>
      </c>
      <c r="EJ118" s="359">
        <f t="shared" ca="1" si="178"/>
        <v>0</v>
      </c>
      <c r="EK118" s="359">
        <f t="shared" ca="1" si="179"/>
        <v>0</v>
      </c>
      <c r="EL118" s="359">
        <f t="shared" ca="1" si="197"/>
        <v>0</v>
      </c>
    </row>
    <row r="119" spans="6:142" x14ac:dyDescent="0.35">
      <c r="F119" s="372">
        <f>IFERROR(INDEX('Inflation Rates'!$A$16:$H$138,MATCH('IRA Traditional'!$H119,'Inflation Rates'!$A$16:$A$138,0),8)/INDEX('Inflation Rates'!$A$16:$H$138,MATCH('IRA Traditional'!$H119,'Inflation Rates'!$A$16:$A$138,0)-1,8)-1,F118)</f>
        <v>2.0000000000000018E-2</v>
      </c>
      <c r="G119" s="372">
        <f>IFERROR(INDEX('Inflation Rates'!$A$16:$H$138,MATCH('IRA Traditional'!$H119,'Inflation Rates'!$A$16:$A$138,0),6)/INDEX('Inflation Rates'!$A$16:$H$138,MATCH('IRA Traditional'!$H119,'Inflation Rates'!$A$16:$A$138,0)-1,6)-1,G118)</f>
        <v>2.0999999999999908E-2</v>
      </c>
      <c r="H119" s="362">
        <v>2130</v>
      </c>
      <c r="I119" s="362">
        <f t="shared" ca="1" si="244"/>
        <v>230</v>
      </c>
      <c r="J119" s="362">
        <v>111</v>
      </c>
      <c r="K119" s="371">
        <f t="shared" ca="1" si="228"/>
        <v>0</v>
      </c>
      <c r="L119" s="359">
        <f t="shared" ca="1" si="180"/>
        <v>0</v>
      </c>
      <c r="M119" s="359">
        <f t="shared" ca="1" si="181"/>
        <v>0</v>
      </c>
      <c r="N119" s="359">
        <f t="shared" ca="1" si="182"/>
        <v>0</v>
      </c>
      <c r="O119" s="359">
        <f t="shared" ca="1" si="183"/>
        <v>0</v>
      </c>
      <c r="P119" s="359">
        <f t="shared" ca="1" si="198"/>
        <v>0</v>
      </c>
      <c r="R119" s="362">
        <f t="shared" ca="1" si="199"/>
        <v>230</v>
      </c>
      <c r="S119" s="362">
        <v>111</v>
      </c>
      <c r="T119" s="371">
        <f t="shared" ca="1" si="200"/>
        <v>0</v>
      </c>
      <c r="U119" s="359">
        <f t="shared" ca="1" si="230"/>
        <v>0</v>
      </c>
      <c r="V119" s="359">
        <f t="shared" ca="1" si="125"/>
        <v>0</v>
      </c>
      <c r="W119" s="359">
        <f t="shared" ca="1" si="126"/>
        <v>0</v>
      </c>
      <c r="X119" s="359">
        <f t="shared" ca="1" si="127"/>
        <v>0</v>
      </c>
      <c r="Y119" s="359">
        <f t="shared" ca="1" si="184"/>
        <v>0</v>
      </c>
      <c r="AA119" s="362">
        <f t="shared" ca="1" si="201"/>
        <v>230</v>
      </c>
      <c r="AB119" s="362">
        <v>111</v>
      </c>
      <c r="AC119" s="371">
        <f t="shared" ca="1" si="202"/>
        <v>0</v>
      </c>
      <c r="AD119" s="359">
        <f t="shared" ca="1" si="231"/>
        <v>0</v>
      </c>
      <c r="AE119" s="359">
        <f t="shared" ca="1" si="129"/>
        <v>0</v>
      </c>
      <c r="AF119" s="359">
        <f t="shared" ca="1" si="130"/>
        <v>0</v>
      </c>
      <c r="AG119" s="359">
        <f t="shared" ca="1" si="131"/>
        <v>0</v>
      </c>
      <c r="AH119" s="359">
        <f t="shared" ca="1" si="185"/>
        <v>0</v>
      </c>
      <c r="AJ119" s="362">
        <f t="shared" ca="1" si="203"/>
        <v>230</v>
      </c>
      <c r="AK119" s="362">
        <v>111</v>
      </c>
      <c r="AL119" s="371">
        <f t="shared" ca="1" si="204"/>
        <v>0</v>
      </c>
      <c r="AM119" s="359">
        <f t="shared" ca="1" si="232"/>
        <v>0</v>
      </c>
      <c r="AN119" s="359">
        <f t="shared" ca="1" si="133"/>
        <v>0</v>
      </c>
      <c r="AO119" s="359">
        <f t="shared" ca="1" si="134"/>
        <v>0</v>
      </c>
      <c r="AP119" s="359">
        <f t="shared" ca="1" si="135"/>
        <v>0</v>
      </c>
      <c r="AQ119" s="359">
        <f t="shared" ca="1" si="186"/>
        <v>0</v>
      </c>
      <c r="AS119" s="362">
        <f t="shared" ca="1" si="205"/>
        <v>230</v>
      </c>
      <c r="AT119" s="362">
        <v>111</v>
      </c>
      <c r="AU119" s="371">
        <f t="shared" ca="1" si="206"/>
        <v>0</v>
      </c>
      <c r="AV119" s="359">
        <f t="shared" ca="1" si="233"/>
        <v>0</v>
      </c>
      <c r="AW119" s="359">
        <f t="shared" ca="1" si="137"/>
        <v>0</v>
      </c>
      <c r="AX119" s="359">
        <f t="shared" ca="1" si="138"/>
        <v>0</v>
      </c>
      <c r="AY119" s="359">
        <f t="shared" ca="1" si="139"/>
        <v>0</v>
      </c>
      <c r="AZ119" s="359">
        <f t="shared" ca="1" si="187"/>
        <v>0</v>
      </c>
      <c r="BB119" s="362">
        <f t="shared" ca="1" si="207"/>
        <v>230</v>
      </c>
      <c r="BC119" s="362">
        <v>111</v>
      </c>
      <c r="BD119" s="371">
        <f t="shared" ca="1" si="208"/>
        <v>0</v>
      </c>
      <c r="BE119" s="359">
        <f t="shared" ca="1" si="234"/>
        <v>0</v>
      </c>
      <c r="BF119" s="359">
        <f t="shared" ca="1" si="141"/>
        <v>0</v>
      </c>
      <c r="BG119" s="359">
        <f t="shared" ca="1" si="142"/>
        <v>0</v>
      </c>
      <c r="BH119" s="359">
        <f t="shared" ca="1" si="143"/>
        <v>0</v>
      </c>
      <c r="BI119" s="359">
        <f t="shared" ca="1" si="188"/>
        <v>0</v>
      </c>
      <c r="BK119" s="362">
        <f t="shared" ca="1" si="209"/>
        <v>230</v>
      </c>
      <c r="BL119" s="362">
        <v>111</v>
      </c>
      <c r="BM119" s="371">
        <f t="shared" ca="1" si="210"/>
        <v>0</v>
      </c>
      <c r="BN119" s="359">
        <f t="shared" ca="1" si="235"/>
        <v>0</v>
      </c>
      <c r="BO119" s="359">
        <f t="shared" ca="1" si="145"/>
        <v>0</v>
      </c>
      <c r="BP119" s="359">
        <f t="shared" ca="1" si="146"/>
        <v>0</v>
      </c>
      <c r="BQ119" s="359">
        <f t="shared" ca="1" si="147"/>
        <v>0</v>
      </c>
      <c r="BR119" s="359">
        <f t="shared" ca="1" si="189"/>
        <v>0</v>
      </c>
      <c r="BT119" s="362">
        <f t="shared" ca="1" si="211"/>
        <v>230</v>
      </c>
      <c r="BU119" s="362">
        <v>111</v>
      </c>
      <c r="BV119" s="371">
        <f t="shared" ca="1" si="212"/>
        <v>0</v>
      </c>
      <c r="BW119" s="359">
        <f t="shared" ca="1" si="236"/>
        <v>0</v>
      </c>
      <c r="BX119" s="359">
        <f t="shared" ca="1" si="149"/>
        <v>0</v>
      </c>
      <c r="BY119" s="359">
        <f t="shared" ca="1" si="150"/>
        <v>0</v>
      </c>
      <c r="BZ119" s="359">
        <f t="shared" ca="1" si="151"/>
        <v>0</v>
      </c>
      <c r="CA119" s="359">
        <f t="shared" ca="1" si="190"/>
        <v>0</v>
      </c>
      <c r="CC119" s="362">
        <f t="shared" ca="1" si="213"/>
        <v>230</v>
      </c>
      <c r="CD119" s="362">
        <v>111</v>
      </c>
      <c r="CE119" s="371">
        <f t="shared" ca="1" si="214"/>
        <v>0</v>
      </c>
      <c r="CF119" s="359">
        <f t="shared" ca="1" si="237"/>
        <v>0</v>
      </c>
      <c r="CG119" s="359">
        <f t="shared" ca="1" si="153"/>
        <v>0</v>
      </c>
      <c r="CH119" s="359">
        <f t="shared" ca="1" si="154"/>
        <v>0</v>
      </c>
      <c r="CI119" s="359">
        <f t="shared" ca="1" si="155"/>
        <v>0</v>
      </c>
      <c r="CJ119" s="359">
        <f t="shared" ca="1" si="191"/>
        <v>0</v>
      </c>
      <c r="CL119" s="362">
        <f t="shared" ca="1" si="215"/>
        <v>230</v>
      </c>
      <c r="CM119" s="362">
        <v>111</v>
      </c>
      <c r="CN119" s="371">
        <f t="shared" ca="1" si="216"/>
        <v>0</v>
      </c>
      <c r="CO119" s="359">
        <f t="shared" ca="1" si="238"/>
        <v>0</v>
      </c>
      <c r="CP119" s="359">
        <f t="shared" ca="1" si="157"/>
        <v>0</v>
      </c>
      <c r="CQ119" s="359">
        <f t="shared" ca="1" si="158"/>
        <v>0</v>
      </c>
      <c r="CR119" s="359">
        <f t="shared" ca="1" si="159"/>
        <v>0</v>
      </c>
      <c r="CS119" s="359">
        <f t="shared" ca="1" si="192"/>
        <v>0</v>
      </c>
      <c r="CU119" s="362">
        <f t="shared" ca="1" si="217"/>
        <v>230</v>
      </c>
      <c r="CV119" s="362">
        <v>111</v>
      </c>
      <c r="CW119" s="371">
        <f t="shared" ca="1" si="218"/>
        <v>0</v>
      </c>
      <c r="CX119" s="359">
        <f t="shared" ca="1" si="239"/>
        <v>0</v>
      </c>
      <c r="CY119" s="359">
        <f t="shared" ca="1" si="161"/>
        <v>0</v>
      </c>
      <c r="CZ119" s="359">
        <f t="shared" ca="1" si="162"/>
        <v>0</v>
      </c>
      <c r="DA119" s="359">
        <f t="shared" ca="1" si="163"/>
        <v>0</v>
      </c>
      <c r="DB119" s="359">
        <f t="shared" ca="1" si="193"/>
        <v>0</v>
      </c>
      <c r="DD119" s="362">
        <f t="shared" ca="1" si="219"/>
        <v>230</v>
      </c>
      <c r="DE119" s="362">
        <v>111</v>
      </c>
      <c r="DF119" s="371">
        <f t="shared" ca="1" si="220"/>
        <v>0</v>
      </c>
      <c r="DG119" s="359">
        <f t="shared" ca="1" si="240"/>
        <v>0</v>
      </c>
      <c r="DH119" s="359">
        <f t="shared" ca="1" si="165"/>
        <v>0</v>
      </c>
      <c r="DI119" s="359">
        <f t="shared" ca="1" si="166"/>
        <v>0</v>
      </c>
      <c r="DJ119" s="359">
        <f t="shared" ca="1" si="167"/>
        <v>0</v>
      </c>
      <c r="DK119" s="359">
        <f t="shared" ca="1" si="194"/>
        <v>0</v>
      </c>
      <c r="DM119" s="362">
        <f t="shared" ca="1" si="221"/>
        <v>230</v>
      </c>
      <c r="DN119" s="362">
        <v>111</v>
      </c>
      <c r="DO119" s="371">
        <f t="shared" ca="1" si="222"/>
        <v>0</v>
      </c>
      <c r="DP119" s="359">
        <f t="shared" ca="1" si="241"/>
        <v>0</v>
      </c>
      <c r="DQ119" s="359">
        <f t="shared" ca="1" si="169"/>
        <v>0</v>
      </c>
      <c r="DR119" s="359">
        <f t="shared" ca="1" si="170"/>
        <v>0</v>
      </c>
      <c r="DS119" s="359">
        <f t="shared" ca="1" si="171"/>
        <v>0</v>
      </c>
      <c r="DT119" s="359">
        <f t="shared" ca="1" si="195"/>
        <v>0</v>
      </c>
      <c r="DV119" s="362">
        <f t="shared" ca="1" si="223"/>
        <v>230</v>
      </c>
      <c r="DW119" s="362">
        <v>111</v>
      </c>
      <c r="DX119" s="371">
        <f t="shared" ca="1" si="224"/>
        <v>0</v>
      </c>
      <c r="DY119" s="359">
        <f t="shared" ca="1" si="242"/>
        <v>0</v>
      </c>
      <c r="DZ119" s="359">
        <f t="shared" ca="1" si="173"/>
        <v>0</v>
      </c>
      <c r="EA119" s="359">
        <f t="shared" ca="1" si="174"/>
        <v>0</v>
      </c>
      <c r="EB119" s="359">
        <f t="shared" ca="1" si="175"/>
        <v>0</v>
      </c>
      <c r="EC119" s="359">
        <f t="shared" ca="1" si="196"/>
        <v>0</v>
      </c>
      <c r="EE119" s="362">
        <f t="shared" ca="1" si="225"/>
        <v>230</v>
      </c>
      <c r="EF119" s="362">
        <v>111</v>
      </c>
      <c r="EG119" s="371">
        <f t="shared" ca="1" si="226"/>
        <v>0</v>
      </c>
      <c r="EH119" s="359">
        <f t="shared" ca="1" si="243"/>
        <v>0</v>
      </c>
      <c r="EI119" s="359">
        <f t="shared" ca="1" si="177"/>
        <v>0</v>
      </c>
      <c r="EJ119" s="359">
        <f t="shared" ca="1" si="178"/>
        <v>0</v>
      </c>
      <c r="EK119" s="359">
        <f t="shared" ca="1" si="179"/>
        <v>0</v>
      </c>
      <c r="EL119" s="359">
        <f t="shared" ca="1" si="197"/>
        <v>0</v>
      </c>
    </row>
    <row r="120" spans="6:142" x14ac:dyDescent="0.35">
      <c r="F120" s="372">
        <f>IFERROR(INDEX('Inflation Rates'!$A$16:$H$138,MATCH('IRA Traditional'!$H120,'Inflation Rates'!$A$16:$A$138,0),8)/INDEX('Inflation Rates'!$A$16:$H$138,MATCH('IRA Traditional'!$H120,'Inflation Rates'!$A$16:$A$138,0)-1,8)-1,F119)</f>
        <v>2.0000000000000018E-2</v>
      </c>
      <c r="G120" s="372">
        <f>IFERROR(INDEX('Inflation Rates'!$A$16:$H$138,MATCH('IRA Traditional'!$H120,'Inflation Rates'!$A$16:$A$138,0),6)/INDEX('Inflation Rates'!$A$16:$H$138,MATCH('IRA Traditional'!$H120,'Inflation Rates'!$A$16:$A$138,0)-1,6)-1,G119)</f>
        <v>2.0999999999999908E-2</v>
      </c>
      <c r="H120" s="362">
        <v>2131</v>
      </c>
      <c r="I120" s="362">
        <f t="shared" ca="1" si="244"/>
        <v>231</v>
      </c>
      <c r="J120" s="362">
        <v>112</v>
      </c>
      <c r="K120" s="371">
        <f t="shared" ca="1" si="228"/>
        <v>0</v>
      </c>
      <c r="L120" s="359">
        <f t="shared" ca="1" si="180"/>
        <v>0</v>
      </c>
      <c r="M120" s="359">
        <f t="shared" ca="1" si="181"/>
        <v>0</v>
      </c>
      <c r="N120" s="359">
        <f t="shared" ca="1" si="182"/>
        <v>0</v>
      </c>
      <c r="O120" s="359">
        <f t="shared" ca="1" si="183"/>
        <v>0</v>
      </c>
      <c r="P120" s="359">
        <f t="shared" ca="1" si="198"/>
        <v>0</v>
      </c>
      <c r="R120" s="362">
        <f t="shared" ca="1" si="199"/>
        <v>231</v>
      </c>
      <c r="S120" s="362">
        <v>112</v>
      </c>
      <c r="T120" s="371">
        <f t="shared" ca="1" si="200"/>
        <v>0</v>
      </c>
      <c r="U120" s="359">
        <f t="shared" ca="1" si="230"/>
        <v>0</v>
      </c>
      <c r="V120" s="359">
        <f t="shared" ca="1" si="125"/>
        <v>0</v>
      </c>
      <c r="W120" s="359">
        <f t="shared" ca="1" si="126"/>
        <v>0</v>
      </c>
      <c r="X120" s="359">
        <f t="shared" ca="1" si="127"/>
        <v>0</v>
      </c>
      <c r="Y120" s="359">
        <f t="shared" ca="1" si="184"/>
        <v>0</v>
      </c>
      <c r="AA120" s="362">
        <f t="shared" ca="1" si="201"/>
        <v>231</v>
      </c>
      <c r="AB120" s="362">
        <v>112</v>
      </c>
      <c r="AC120" s="371">
        <f t="shared" ca="1" si="202"/>
        <v>0</v>
      </c>
      <c r="AD120" s="359">
        <f t="shared" ca="1" si="231"/>
        <v>0</v>
      </c>
      <c r="AE120" s="359">
        <f t="shared" ca="1" si="129"/>
        <v>0</v>
      </c>
      <c r="AF120" s="359">
        <f t="shared" ca="1" si="130"/>
        <v>0</v>
      </c>
      <c r="AG120" s="359">
        <f t="shared" ca="1" si="131"/>
        <v>0</v>
      </c>
      <c r="AH120" s="359">
        <f t="shared" ca="1" si="185"/>
        <v>0</v>
      </c>
      <c r="AJ120" s="362">
        <f t="shared" ca="1" si="203"/>
        <v>231</v>
      </c>
      <c r="AK120" s="362">
        <v>112</v>
      </c>
      <c r="AL120" s="371">
        <f t="shared" ca="1" si="204"/>
        <v>0</v>
      </c>
      <c r="AM120" s="359">
        <f t="shared" ca="1" si="232"/>
        <v>0</v>
      </c>
      <c r="AN120" s="359">
        <f t="shared" ca="1" si="133"/>
        <v>0</v>
      </c>
      <c r="AO120" s="359">
        <f t="shared" ca="1" si="134"/>
        <v>0</v>
      </c>
      <c r="AP120" s="359">
        <f t="shared" ca="1" si="135"/>
        <v>0</v>
      </c>
      <c r="AQ120" s="359">
        <f t="shared" ca="1" si="186"/>
        <v>0</v>
      </c>
      <c r="AS120" s="362">
        <f t="shared" ca="1" si="205"/>
        <v>231</v>
      </c>
      <c r="AT120" s="362">
        <v>112</v>
      </c>
      <c r="AU120" s="371">
        <f t="shared" ca="1" si="206"/>
        <v>0</v>
      </c>
      <c r="AV120" s="359">
        <f t="shared" ca="1" si="233"/>
        <v>0</v>
      </c>
      <c r="AW120" s="359">
        <f t="shared" ca="1" si="137"/>
        <v>0</v>
      </c>
      <c r="AX120" s="359">
        <f t="shared" ca="1" si="138"/>
        <v>0</v>
      </c>
      <c r="AY120" s="359">
        <f t="shared" ca="1" si="139"/>
        <v>0</v>
      </c>
      <c r="AZ120" s="359">
        <f t="shared" ca="1" si="187"/>
        <v>0</v>
      </c>
      <c r="BB120" s="362">
        <f t="shared" ca="1" si="207"/>
        <v>231</v>
      </c>
      <c r="BC120" s="362">
        <v>112</v>
      </c>
      <c r="BD120" s="371">
        <f t="shared" ca="1" si="208"/>
        <v>0</v>
      </c>
      <c r="BE120" s="359">
        <f t="shared" ca="1" si="234"/>
        <v>0</v>
      </c>
      <c r="BF120" s="359">
        <f t="shared" ca="1" si="141"/>
        <v>0</v>
      </c>
      <c r="BG120" s="359">
        <f t="shared" ca="1" si="142"/>
        <v>0</v>
      </c>
      <c r="BH120" s="359">
        <f t="shared" ca="1" si="143"/>
        <v>0</v>
      </c>
      <c r="BI120" s="359">
        <f t="shared" ca="1" si="188"/>
        <v>0</v>
      </c>
      <c r="BK120" s="362">
        <f t="shared" ca="1" si="209"/>
        <v>231</v>
      </c>
      <c r="BL120" s="362">
        <v>112</v>
      </c>
      <c r="BM120" s="371">
        <f t="shared" ca="1" si="210"/>
        <v>0</v>
      </c>
      <c r="BN120" s="359">
        <f t="shared" ca="1" si="235"/>
        <v>0</v>
      </c>
      <c r="BO120" s="359">
        <f t="shared" ca="1" si="145"/>
        <v>0</v>
      </c>
      <c r="BP120" s="359">
        <f t="shared" ca="1" si="146"/>
        <v>0</v>
      </c>
      <c r="BQ120" s="359">
        <f t="shared" ca="1" si="147"/>
        <v>0</v>
      </c>
      <c r="BR120" s="359">
        <f t="shared" ca="1" si="189"/>
        <v>0</v>
      </c>
      <c r="BT120" s="362">
        <f t="shared" ca="1" si="211"/>
        <v>231</v>
      </c>
      <c r="BU120" s="362">
        <v>112</v>
      </c>
      <c r="BV120" s="371">
        <f t="shared" ca="1" si="212"/>
        <v>0</v>
      </c>
      <c r="BW120" s="359">
        <f t="shared" ca="1" si="236"/>
        <v>0</v>
      </c>
      <c r="BX120" s="359">
        <f t="shared" ca="1" si="149"/>
        <v>0</v>
      </c>
      <c r="BY120" s="359">
        <f t="shared" ca="1" si="150"/>
        <v>0</v>
      </c>
      <c r="BZ120" s="359">
        <f t="shared" ca="1" si="151"/>
        <v>0</v>
      </c>
      <c r="CA120" s="359">
        <f t="shared" ca="1" si="190"/>
        <v>0</v>
      </c>
      <c r="CC120" s="362">
        <f t="shared" ca="1" si="213"/>
        <v>231</v>
      </c>
      <c r="CD120" s="362">
        <v>112</v>
      </c>
      <c r="CE120" s="371">
        <f t="shared" ca="1" si="214"/>
        <v>0</v>
      </c>
      <c r="CF120" s="359">
        <f t="shared" ca="1" si="237"/>
        <v>0</v>
      </c>
      <c r="CG120" s="359">
        <f t="shared" ca="1" si="153"/>
        <v>0</v>
      </c>
      <c r="CH120" s="359">
        <f t="shared" ca="1" si="154"/>
        <v>0</v>
      </c>
      <c r="CI120" s="359">
        <f t="shared" ca="1" si="155"/>
        <v>0</v>
      </c>
      <c r="CJ120" s="359">
        <f t="shared" ca="1" si="191"/>
        <v>0</v>
      </c>
      <c r="CL120" s="362">
        <f t="shared" ca="1" si="215"/>
        <v>231</v>
      </c>
      <c r="CM120" s="362">
        <v>112</v>
      </c>
      <c r="CN120" s="371">
        <f t="shared" ca="1" si="216"/>
        <v>0</v>
      </c>
      <c r="CO120" s="359">
        <f t="shared" ca="1" si="238"/>
        <v>0</v>
      </c>
      <c r="CP120" s="359">
        <f t="shared" ca="1" si="157"/>
        <v>0</v>
      </c>
      <c r="CQ120" s="359">
        <f t="shared" ca="1" si="158"/>
        <v>0</v>
      </c>
      <c r="CR120" s="359">
        <f t="shared" ca="1" si="159"/>
        <v>0</v>
      </c>
      <c r="CS120" s="359">
        <f t="shared" ca="1" si="192"/>
        <v>0</v>
      </c>
      <c r="CU120" s="362">
        <f t="shared" ca="1" si="217"/>
        <v>231</v>
      </c>
      <c r="CV120" s="362">
        <v>112</v>
      </c>
      <c r="CW120" s="371">
        <f t="shared" ca="1" si="218"/>
        <v>0</v>
      </c>
      <c r="CX120" s="359">
        <f t="shared" ca="1" si="239"/>
        <v>0</v>
      </c>
      <c r="CY120" s="359">
        <f t="shared" ca="1" si="161"/>
        <v>0</v>
      </c>
      <c r="CZ120" s="359">
        <f t="shared" ca="1" si="162"/>
        <v>0</v>
      </c>
      <c r="DA120" s="359">
        <f t="shared" ca="1" si="163"/>
        <v>0</v>
      </c>
      <c r="DB120" s="359">
        <f t="shared" ca="1" si="193"/>
        <v>0</v>
      </c>
      <c r="DD120" s="362">
        <f t="shared" ca="1" si="219"/>
        <v>231</v>
      </c>
      <c r="DE120" s="362">
        <v>112</v>
      </c>
      <c r="DF120" s="371">
        <f t="shared" ca="1" si="220"/>
        <v>0</v>
      </c>
      <c r="DG120" s="359">
        <f t="shared" ca="1" si="240"/>
        <v>0</v>
      </c>
      <c r="DH120" s="359">
        <f t="shared" ca="1" si="165"/>
        <v>0</v>
      </c>
      <c r="DI120" s="359">
        <f t="shared" ca="1" si="166"/>
        <v>0</v>
      </c>
      <c r="DJ120" s="359">
        <f t="shared" ca="1" si="167"/>
        <v>0</v>
      </c>
      <c r="DK120" s="359">
        <f t="shared" ca="1" si="194"/>
        <v>0</v>
      </c>
      <c r="DM120" s="362">
        <f t="shared" ca="1" si="221"/>
        <v>231</v>
      </c>
      <c r="DN120" s="362">
        <v>112</v>
      </c>
      <c r="DO120" s="371">
        <f t="shared" ca="1" si="222"/>
        <v>0</v>
      </c>
      <c r="DP120" s="359">
        <f t="shared" ca="1" si="241"/>
        <v>0</v>
      </c>
      <c r="DQ120" s="359">
        <f t="shared" ca="1" si="169"/>
        <v>0</v>
      </c>
      <c r="DR120" s="359">
        <f t="shared" ca="1" si="170"/>
        <v>0</v>
      </c>
      <c r="DS120" s="359">
        <f t="shared" ca="1" si="171"/>
        <v>0</v>
      </c>
      <c r="DT120" s="359">
        <f t="shared" ca="1" si="195"/>
        <v>0</v>
      </c>
      <c r="DV120" s="362">
        <f t="shared" ca="1" si="223"/>
        <v>231</v>
      </c>
      <c r="DW120" s="362">
        <v>112</v>
      </c>
      <c r="DX120" s="371">
        <f t="shared" ca="1" si="224"/>
        <v>0</v>
      </c>
      <c r="DY120" s="359">
        <f t="shared" ca="1" si="242"/>
        <v>0</v>
      </c>
      <c r="DZ120" s="359">
        <f t="shared" ca="1" si="173"/>
        <v>0</v>
      </c>
      <c r="EA120" s="359">
        <f t="shared" ca="1" si="174"/>
        <v>0</v>
      </c>
      <c r="EB120" s="359">
        <f t="shared" ca="1" si="175"/>
        <v>0</v>
      </c>
      <c r="EC120" s="359">
        <f t="shared" ca="1" si="196"/>
        <v>0</v>
      </c>
      <c r="EE120" s="362">
        <f t="shared" ca="1" si="225"/>
        <v>231</v>
      </c>
      <c r="EF120" s="362">
        <v>112</v>
      </c>
      <c r="EG120" s="371">
        <f t="shared" ca="1" si="226"/>
        <v>0</v>
      </c>
      <c r="EH120" s="359">
        <f t="shared" ca="1" si="243"/>
        <v>0</v>
      </c>
      <c r="EI120" s="359">
        <f t="shared" ca="1" si="177"/>
        <v>0</v>
      </c>
      <c r="EJ120" s="359">
        <f t="shared" ca="1" si="178"/>
        <v>0</v>
      </c>
      <c r="EK120" s="359">
        <f t="shared" ca="1" si="179"/>
        <v>0</v>
      </c>
      <c r="EL120" s="359">
        <f t="shared" ca="1" si="197"/>
        <v>0</v>
      </c>
    </row>
    <row r="121" spans="6:142" x14ac:dyDescent="0.35">
      <c r="F121" s="372">
        <f>IFERROR(INDEX('Inflation Rates'!$A$16:$H$138,MATCH('IRA Traditional'!$H121,'Inflation Rates'!$A$16:$A$138,0),8)/INDEX('Inflation Rates'!$A$16:$H$138,MATCH('IRA Traditional'!$H121,'Inflation Rates'!$A$16:$A$138,0)-1,8)-1,F120)</f>
        <v>2.0000000000000018E-2</v>
      </c>
      <c r="G121" s="372">
        <f>IFERROR(INDEX('Inflation Rates'!$A$16:$H$138,MATCH('IRA Traditional'!$H121,'Inflation Rates'!$A$16:$A$138,0),6)/INDEX('Inflation Rates'!$A$16:$H$138,MATCH('IRA Traditional'!$H121,'Inflation Rates'!$A$16:$A$138,0)-1,6)-1,G120)</f>
        <v>2.0999999999999908E-2</v>
      </c>
      <c r="H121" s="362">
        <v>2132</v>
      </c>
      <c r="I121" s="362">
        <f t="shared" ca="1" si="244"/>
        <v>232</v>
      </c>
      <c r="J121" s="362">
        <v>113</v>
      </c>
      <c r="K121" s="371">
        <f t="shared" ca="1" si="228"/>
        <v>0</v>
      </c>
      <c r="L121" s="359">
        <f t="shared" ca="1" si="180"/>
        <v>0</v>
      </c>
      <c r="M121" s="359">
        <f t="shared" ca="1" si="181"/>
        <v>0</v>
      </c>
      <c r="N121" s="359">
        <f t="shared" ca="1" si="182"/>
        <v>0</v>
      </c>
      <c r="O121" s="359">
        <f t="shared" ca="1" si="183"/>
        <v>0</v>
      </c>
      <c r="P121" s="359">
        <f t="shared" ca="1" si="198"/>
        <v>0</v>
      </c>
      <c r="R121" s="362">
        <f t="shared" ca="1" si="199"/>
        <v>232</v>
      </c>
      <c r="S121" s="362">
        <v>113</v>
      </c>
      <c r="T121" s="371">
        <f t="shared" ca="1" si="200"/>
        <v>0</v>
      </c>
      <c r="U121" s="359">
        <f t="shared" ca="1" si="230"/>
        <v>0</v>
      </c>
      <c r="V121" s="359">
        <f t="shared" ca="1" si="125"/>
        <v>0</v>
      </c>
      <c r="W121" s="359">
        <f t="shared" ca="1" si="126"/>
        <v>0</v>
      </c>
      <c r="X121" s="359">
        <f t="shared" ca="1" si="127"/>
        <v>0</v>
      </c>
      <c r="Y121" s="359">
        <f t="shared" ca="1" si="184"/>
        <v>0</v>
      </c>
      <c r="AA121" s="362">
        <f t="shared" ca="1" si="201"/>
        <v>232</v>
      </c>
      <c r="AB121" s="362">
        <v>113</v>
      </c>
      <c r="AC121" s="371">
        <f t="shared" ca="1" si="202"/>
        <v>0</v>
      </c>
      <c r="AD121" s="359">
        <f t="shared" ca="1" si="231"/>
        <v>0</v>
      </c>
      <c r="AE121" s="359">
        <f t="shared" ca="1" si="129"/>
        <v>0</v>
      </c>
      <c r="AF121" s="359">
        <f t="shared" ca="1" si="130"/>
        <v>0</v>
      </c>
      <c r="AG121" s="359">
        <f t="shared" ca="1" si="131"/>
        <v>0</v>
      </c>
      <c r="AH121" s="359">
        <f t="shared" ca="1" si="185"/>
        <v>0</v>
      </c>
      <c r="AJ121" s="362">
        <f t="shared" ca="1" si="203"/>
        <v>232</v>
      </c>
      <c r="AK121" s="362">
        <v>113</v>
      </c>
      <c r="AL121" s="371">
        <f t="shared" ca="1" si="204"/>
        <v>0</v>
      </c>
      <c r="AM121" s="359">
        <f t="shared" ca="1" si="232"/>
        <v>0</v>
      </c>
      <c r="AN121" s="359">
        <f t="shared" ca="1" si="133"/>
        <v>0</v>
      </c>
      <c r="AO121" s="359">
        <f t="shared" ca="1" si="134"/>
        <v>0</v>
      </c>
      <c r="AP121" s="359">
        <f t="shared" ca="1" si="135"/>
        <v>0</v>
      </c>
      <c r="AQ121" s="359">
        <f t="shared" ca="1" si="186"/>
        <v>0</v>
      </c>
      <c r="AS121" s="362">
        <f t="shared" ca="1" si="205"/>
        <v>232</v>
      </c>
      <c r="AT121" s="362">
        <v>113</v>
      </c>
      <c r="AU121" s="371">
        <f t="shared" ca="1" si="206"/>
        <v>0</v>
      </c>
      <c r="AV121" s="359">
        <f t="shared" ca="1" si="233"/>
        <v>0</v>
      </c>
      <c r="AW121" s="359">
        <f t="shared" ca="1" si="137"/>
        <v>0</v>
      </c>
      <c r="AX121" s="359">
        <f t="shared" ca="1" si="138"/>
        <v>0</v>
      </c>
      <c r="AY121" s="359">
        <f t="shared" ca="1" si="139"/>
        <v>0</v>
      </c>
      <c r="AZ121" s="359">
        <f t="shared" ca="1" si="187"/>
        <v>0</v>
      </c>
      <c r="BB121" s="362">
        <f t="shared" ca="1" si="207"/>
        <v>232</v>
      </c>
      <c r="BC121" s="362">
        <v>113</v>
      </c>
      <c r="BD121" s="371">
        <f t="shared" ca="1" si="208"/>
        <v>0</v>
      </c>
      <c r="BE121" s="359">
        <f t="shared" ca="1" si="234"/>
        <v>0</v>
      </c>
      <c r="BF121" s="359">
        <f t="shared" ca="1" si="141"/>
        <v>0</v>
      </c>
      <c r="BG121" s="359">
        <f t="shared" ca="1" si="142"/>
        <v>0</v>
      </c>
      <c r="BH121" s="359">
        <f t="shared" ca="1" si="143"/>
        <v>0</v>
      </c>
      <c r="BI121" s="359">
        <f t="shared" ca="1" si="188"/>
        <v>0</v>
      </c>
      <c r="BK121" s="362">
        <f t="shared" ca="1" si="209"/>
        <v>232</v>
      </c>
      <c r="BL121" s="362">
        <v>113</v>
      </c>
      <c r="BM121" s="371">
        <f t="shared" ca="1" si="210"/>
        <v>0</v>
      </c>
      <c r="BN121" s="359">
        <f t="shared" ca="1" si="235"/>
        <v>0</v>
      </c>
      <c r="BO121" s="359">
        <f t="shared" ca="1" si="145"/>
        <v>0</v>
      </c>
      <c r="BP121" s="359">
        <f t="shared" ca="1" si="146"/>
        <v>0</v>
      </c>
      <c r="BQ121" s="359">
        <f t="shared" ca="1" si="147"/>
        <v>0</v>
      </c>
      <c r="BR121" s="359">
        <f t="shared" ca="1" si="189"/>
        <v>0</v>
      </c>
      <c r="BT121" s="362">
        <f t="shared" ca="1" si="211"/>
        <v>232</v>
      </c>
      <c r="BU121" s="362">
        <v>113</v>
      </c>
      <c r="BV121" s="371">
        <f t="shared" ca="1" si="212"/>
        <v>0</v>
      </c>
      <c r="BW121" s="359">
        <f t="shared" ca="1" si="236"/>
        <v>0</v>
      </c>
      <c r="BX121" s="359">
        <f t="shared" ca="1" si="149"/>
        <v>0</v>
      </c>
      <c r="BY121" s="359">
        <f t="shared" ca="1" si="150"/>
        <v>0</v>
      </c>
      <c r="BZ121" s="359">
        <f t="shared" ca="1" si="151"/>
        <v>0</v>
      </c>
      <c r="CA121" s="359">
        <f t="shared" ca="1" si="190"/>
        <v>0</v>
      </c>
      <c r="CC121" s="362">
        <f t="shared" ca="1" si="213"/>
        <v>232</v>
      </c>
      <c r="CD121" s="362">
        <v>113</v>
      </c>
      <c r="CE121" s="371">
        <f t="shared" ca="1" si="214"/>
        <v>0</v>
      </c>
      <c r="CF121" s="359">
        <f t="shared" ca="1" si="237"/>
        <v>0</v>
      </c>
      <c r="CG121" s="359">
        <f t="shared" ca="1" si="153"/>
        <v>0</v>
      </c>
      <c r="CH121" s="359">
        <f t="shared" ca="1" si="154"/>
        <v>0</v>
      </c>
      <c r="CI121" s="359">
        <f t="shared" ca="1" si="155"/>
        <v>0</v>
      </c>
      <c r="CJ121" s="359">
        <f t="shared" ca="1" si="191"/>
        <v>0</v>
      </c>
      <c r="CL121" s="362">
        <f t="shared" ca="1" si="215"/>
        <v>232</v>
      </c>
      <c r="CM121" s="362">
        <v>113</v>
      </c>
      <c r="CN121" s="371">
        <f t="shared" ca="1" si="216"/>
        <v>0</v>
      </c>
      <c r="CO121" s="359">
        <f t="shared" ca="1" si="238"/>
        <v>0</v>
      </c>
      <c r="CP121" s="359">
        <f t="shared" ca="1" si="157"/>
        <v>0</v>
      </c>
      <c r="CQ121" s="359">
        <f t="shared" ca="1" si="158"/>
        <v>0</v>
      </c>
      <c r="CR121" s="359">
        <f t="shared" ca="1" si="159"/>
        <v>0</v>
      </c>
      <c r="CS121" s="359">
        <f t="shared" ca="1" si="192"/>
        <v>0</v>
      </c>
      <c r="CU121" s="362">
        <f t="shared" ca="1" si="217"/>
        <v>232</v>
      </c>
      <c r="CV121" s="362">
        <v>113</v>
      </c>
      <c r="CW121" s="371">
        <f t="shared" ca="1" si="218"/>
        <v>0</v>
      </c>
      <c r="CX121" s="359">
        <f t="shared" ca="1" si="239"/>
        <v>0</v>
      </c>
      <c r="CY121" s="359">
        <f t="shared" ca="1" si="161"/>
        <v>0</v>
      </c>
      <c r="CZ121" s="359">
        <f t="shared" ca="1" si="162"/>
        <v>0</v>
      </c>
      <c r="DA121" s="359">
        <f t="shared" ca="1" si="163"/>
        <v>0</v>
      </c>
      <c r="DB121" s="359">
        <f t="shared" ca="1" si="193"/>
        <v>0</v>
      </c>
      <c r="DD121" s="362">
        <f t="shared" ca="1" si="219"/>
        <v>232</v>
      </c>
      <c r="DE121" s="362">
        <v>113</v>
      </c>
      <c r="DF121" s="371">
        <f t="shared" ca="1" si="220"/>
        <v>0</v>
      </c>
      <c r="DG121" s="359">
        <f t="shared" ca="1" si="240"/>
        <v>0</v>
      </c>
      <c r="DH121" s="359">
        <f t="shared" ca="1" si="165"/>
        <v>0</v>
      </c>
      <c r="DI121" s="359">
        <f t="shared" ca="1" si="166"/>
        <v>0</v>
      </c>
      <c r="DJ121" s="359">
        <f t="shared" ca="1" si="167"/>
        <v>0</v>
      </c>
      <c r="DK121" s="359">
        <f t="shared" ca="1" si="194"/>
        <v>0</v>
      </c>
      <c r="DM121" s="362">
        <f t="shared" ca="1" si="221"/>
        <v>232</v>
      </c>
      <c r="DN121" s="362">
        <v>113</v>
      </c>
      <c r="DO121" s="371">
        <f t="shared" ca="1" si="222"/>
        <v>0</v>
      </c>
      <c r="DP121" s="359">
        <f t="shared" ca="1" si="241"/>
        <v>0</v>
      </c>
      <c r="DQ121" s="359">
        <f t="shared" ca="1" si="169"/>
        <v>0</v>
      </c>
      <c r="DR121" s="359">
        <f t="shared" ca="1" si="170"/>
        <v>0</v>
      </c>
      <c r="DS121" s="359">
        <f t="shared" ca="1" si="171"/>
        <v>0</v>
      </c>
      <c r="DT121" s="359">
        <f t="shared" ca="1" si="195"/>
        <v>0</v>
      </c>
      <c r="DV121" s="362">
        <f t="shared" ca="1" si="223"/>
        <v>232</v>
      </c>
      <c r="DW121" s="362">
        <v>113</v>
      </c>
      <c r="DX121" s="371">
        <f t="shared" ca="1" si="224"/>
        <v>0</v>
      </c>
      <c r="DY121" s="359">
        <f t="shared" ca="1" si="242"/>
        <v>0</v>
      </c>
      <c r="DZ121" s="359">
        <f t="shared" ca="1" si="173"/>
        <v>0</v>
      </c>
      <c r="EA121" s="359">
        <f t="shared" ca="1" si="174"/>
        <v>0</v>
      </c>
      <c r="EB121" s="359">
        <f t="shared" ca="1" si="175"/>
        <v>0</v>
      </c>
      <c r="EC121" s="359">
        <f t="shared" ca="1" si="196"/>
        <v>0</v>
      </c>
      <c r="EE121" s="362">
        <f t="shared" ca="1" si="225"/>
        <v>232</v>
      </c>
      <c r="EF121" s="362">
        <v>113</v>
      </c>
      <c r="EG121" s="371">
        <f t="shared" ca="1" si="226"/>
        <v>0</v>
      </c>
      <c r="EH121" s="359">
        <f t="shared" ca="1" si="243"/>
        <v>0</v>
      </c>
      <c r="EI121" s="359">
        <f t="shared" ca="1" si="177"/>
        <v>0</v>
      </c>
      <c r="EJ121" s="359">
        <f t="shared" ca="1" si="178"/>
        <v>0</v>
      </c>
      <c r="EK121" s="359">
        <f t="shared" ca="1" si="179"/>
        <v>0</v>
      </c>
      <c r="EL121" s="359">
        <f t="shared" ca="1" si="197"/>
        <v>0</v>
      </c>
    </row>
    <row r="122" spans="6:142" x14ac:dyDescent="0.35">
      <c r="F122" s="372">
        <f>IFERROR(INDEX('Inflation Rates'!$A$16:$H$138,MATCH('IRA Traditional'!$H122,'Inflation Rates'!$A$16:$A$138,0),8)/INDEX('Inflation Rates'!$A$16:$H$138,MATCH('IRA Traditional'!$H122,'Inflation Rates'!$A$16:$A$138,0)-1,8)-1,F121)</f>
        <v>2.0000000000000018E-2</v>
      </c>
      <c r="G122" s="372">
        <f>IFERROR(INDEX('Inflation Rates'!$A$16:$H$138,MATCH('IRA Traditional'!$H122,'Inflation Rates'!$A$16:$A$138,0),6)/INDEX('Inflation Rates'!$A$16:$H$138,MATCH('IRA Traditional'!$H122,'Inflation Rates'!$A$16:$A$138,0)-1,6)-1,G121)</f>
        <v>2.0999999999999908E-2</v>
      </c>
      <c r="H122" s="362">
        <v>2133</v>
      </c>
      <c r="I122" s="362">
        <f t="shared" ca="1" si="244"/>
        <v>233</v>
      </c>
      <c r="J122" s="362">
        <v>114</v>
      </c>
      <c r="K122" s="371">
        <f t="shared" ca="1" si="228"/>
        <v>0</v>
      </c>
      <c r="L122" s="359">
        <f t="shared" ca="1" si="180"/>
        <v>0</v>
      </c>
      <c r="M122" s="359">
        <f t="shared" ca="1" si="181"/>
        <v>0</v>
      </c>
      <c r="N122" s="359">
        <f t="shared" ca="1" si="182"/>
        <v>0</v>
      </c>
      <c r="O122" s="359">
        <f t="shared" ca="1" si="183"/>
        <v>0</v>
      </c>
      <c r="P122" s="359">
        <f t="shared" ca="1" si="198"/>
        <v>0</v>
      </c>
      <c r="R122" s="362">
        <f t="shared" ca="1" si="199"/>
        <v>233</v>
      </c>
      <c r="S122" s="362">
        <v>114</v>
      </c>
      <c r="T122" s="371">
        <f t="shared" ca="1" si="200"/>
        <v>0</v>
      </c>
      <c r="U122" s="359">
        <f t="shared" ca="1" si="230"/>
        <v>0</v>
      </c>
      <c r="V122" s="359">
        <f t="shared" ca="1" si="125"/>
        <v>0</v>
      </c>
      <c r="W122" s="359">
        <f t="shared" ca="1" si="126"/>
        <v>0</v>
      </c>
      <c r="X122" s="359">
        <f t="shared" ca="1" si="127"/>
        <v>0</v>
      </c>
      <c r="Y122" s="359">
        <f t="shared" ca="1" si="184"/>
        <v>0</v>
      </c>
      <c r="AA122" s="362">
        <f t="shared" ca="1" si="201"/>
        <v>233</v>
      </c>
      <c r="AB122" s="362">
        <v>114</v>
      </c>
      <c r="AC122" s="371">
        <f t="shared" ca="1" si="202"/>
        <v>0</v>
      </c>
      <c r="AD122" s="359">
        <f t="shared" ca="1" si="231"/>
        <v>0</v>
      </c>
      <c r="AE122" s="359">
        <f t="shared" ca="1" si="129"/>
        <v>0</v>
      </c>
      <c r="AF122" s="359">
        <f t="shared" ca="1" si="130"/>
        <v>0</v>
      </c>
      <c r="AG122" s="359">
        <f t="shared" ca="1" si="131"/>
        <v>0</v>
      </c>
      <c r="AH122" s="359">
        <f t="shared" ca="1" si="185"/>
        <v>0</v>
      </c>
      <c r="AJ122" s="362">
        <f t="shared" ca="1" si="203"/>
        <v>233</v>
      </c>
      <c r="AK122" s="362">
        <v>114</v>
      </c>
      <c r="AL122" s="371">
        <f t="shared" ca="1" si="204"/>
        <v>0</v>
      </c>
      <c r="AM122" s="359">
        <f t="shared" ca="1" si="232"/>
        <v>0</v>
      </c>
      <c r="AN122" s="359">
        <f t="shared" ca="1" si="133"/>
        <v>0</v>
      </c>
      <c r="AO122" s="359">
        <f t="shared" ca="1" si="134"/>
        <v>0</v>
      </c>
      <c r="AP122" s="359">
        <f t="shared" ca="1" si="135"/>
        <v>0</v>
      </c>
      <c r="AQ122" s="359">
        <f t="shared" ca="1" si="186"/>
        <v>0</v>
      </c>
      <c r="AS122" s="362">
        <f t="shared" ca="1" si="205"/>
        <v>233</v>
      </c>
      <c r="AT122" s="362">
        <v>114</v>
      </c>
      <c r="AU122" s="371">
        <f t="shared" ca="1" si="206"/>
        <v>0</v>
      </c>
      <c r="AV122" s="359">
        <f t="shared" ca="1" si="233"/>
        <v>0</v>
      </c>
      <c r="AW122" s="359">
        <f t="shared" ca="1" si="137"/>
        <v>0</v>
      </c>
      <c r="AX122" s="359">
        <f t="shared" ca="1" si="138"/>
        <v>0</v>
      </c>
      <c r="AY122" s="359">
        <f t="shared" ca="1" si="139"/>
        <v>0</v>
      </c>
      <c r="AZ122" s="359">
        <f t="shared" ca="1" si="187"/>
        <v>0</v>
      </c>
      <c r="BB122" s="362">
        <f t="shared" ca="1" si="207"/>
        <v>233</v>
      </c>
      <c r="BC122" s="362">
        <v>114</v>
      </c>
      <c r="BD122" s="371">
        <f t="shared" ca="1" si="208"/>
        <v>0</v>
      </c>
      <c r="BE122" s="359">
        <f t="shared" ca="1" si="234"/>
        <v>0</v>
      </c>
      <c r="BF122" s="359">
        <f t="shared" ca="1" si="141"/>
        <v>0</v>
      </c>
      <c r="BG122" s="359">
        <f t="shared" ca="1" si="142"/>
        <v>0</v>
      </c>
      <c r="BH122" s="359">
        <f t="shared" ca="1" si="143"/>
        <v>0</v>
      </c>
      <c r="BI122" s="359">
        <f t="shared" ca="1" si="188"/>
        <v>0</v>
      </c>
      <c r="BK122" s="362">
        <f t="shared" ca="1" si="209"/>
        <v>233</v>
      </c>
      <c r="BL122" s="362">
        <v>114</v>
      </c>
      <c r="BM122" s="371">
        <f t="shared" ca="1" si="210"/>
        <v>0</v>
      </c>
      <c r="BN122" s="359">
        <f t="shared" ca="1" si="235"/>
        <v>0</v>
      </c>
      <c r="BO122" s="359">
        <f t="shared" ca="1" si="145"/>
        <v>0</v>
      </c>
      <c r="BP122" s="359">
        <f t="shared" ca="1" si="146"/>
        <v>0</v>
      </c>
      <c r="BQ122" s="359">
        <f t="shared" ca="1" si="147"/>
        <v>0</v>
      </c>
      <c r="BR122" s="359">
        <f t="shared" ca="1" si="189"/>
        <v>0</v>
      </c>
      <c r="BT122" s="362">
        <f t="shared" ca="1" si="211"/>
        <v>233</v>
      </c>
      <c r="BU122" s="362">
        <v>114</v>
      </c>
      <c r="BV122" s="371">
        <f t="shared" ca="1" si="212"/>
        <v>0</v>
      </c>
      <c r="BW122" s="359">
        <f t="shared" ca="1" si="236"/>
        <v>0</v>
      </c>
      <c r="BX122" s="359">
        <f t="shared" ca="1" si="149"/>
        <v>0</v>
      </c>
      <c r="BY122" s="359">
        <f t="shared" ca="1" si="150"/>
        <v>0</v>
      </c>
      <c r="BZ122" s="359">
        <f t="shared" ca="1" si="151"/>
        <v>0</v>
      </c>
      <c r="CA122" s="359">
        <f t="shared" ca="1" si="190"/>
        <v>0</v>
      </c>
      <c r="CC122" s="362">
        <f t="shared" ca="1" si="213"/>
        <v>233</v>
      </c>
      <c r="CD122" s="362">
        <v>114</v>
      </c>
      <c r="CE122" s="371">
        <f t="shared" ca="1" si="214"/>
        <v>0</v>
      </c>
      <c r="CF122" s="359">
        <f t="shared" ca="1" si="237"/>
        <v>0</v>
      </c>
      <c r="CG122" s="359">
        <f t="shared" ca="1" si="153"/>
        <v>0</v>
      </c>
      <c r="CH122" s="359">
        <f t="shared" ca="1" si="154"/>
        <v>0</v>
      </c>
      <c r="CI122" s="359">
        <f t="shared" ca="1" si="155"/>
        <v>0</v>
      </c>
      <c r="CJ122" s="359">
        <f t="shared" ca="1" si="191"/>
        <v>0</v>
      </c>
      <c r="CL122" s="362">
        <f t="shared" ca="1" si="215"/>
        <v>233</v>
      </c>
      <c r="CM122" s="362">
        <v>114</v>
      </c>
      <c r="CN122" s="371">
        <f t="shared" ca="1" si="216"/>
        <v>0</v>
      </c>
      <c r="CO122" s="359">
        <f t="shared" ca="1" si="238"/>
        <v>0</v>
      </c>
      <c r="CP122" s="359">
        <f t="shared" ca="1" si="157"/>
        <v>0</v>
      </c>
      <c r="CQ122" s="359">
        <f t="shared" ca="1" si="158"/>
        <v>0</v>
      </c>
      <c r="CR122" s="359">
        <f t="shared" ca="1" si="159"/>
        <v>0</v>
      </c>
      <c r="CS122" s="359">
        <f t="shared" ca="1" si="192"/>
        <v>0</v>
      </c>
      <c r="CU122" s="362">
        <f t="shared" ca="1" si="217"/>
        <v>233</v>
      </c>
      <c r="CV122" s="362">
        <v>114</v>
      </c>
      <c r="CW122" s="371">
        <f t="shared" ca="1" si="218"/>
        <v>0</v>
      </c>
      <c r="CX122" s="359">
        <f t="shared" ca="1" si="239"/>
        <v>0</v>
      </c>
      <c r="CY122" s="359">
        <f t="shared" ca="1" si="161"/>
        <v>0</v>
      </c>
      <c r="CZ122" s="359">
        <f t="shared" ca="1" si="162"/>
        <v>0</v>
      </c>
      <c r="DA122" s="359">
        <f t="shared" ca="1" si="163"/>
        <v>0</v>
      </c>
      <c r="DB122" s="359">
        <f t="shared" ca="1" si="193"/>
        <v>0</v>
      </c>
      <c r="DD122" s="362">
        <f t="shared" ca="1" si="219"/>
        <v>233</v>
      </c>
      <c r="DE122" s="362">
        <v>114</v>
      </c>
      <c r="DF122" s="371">
        <f t="shared" ca="1" si="220"/>
        <v>0</v>
      </c>
      <c r="DG122" s="359">
        <f t="shared" ca="1" si="240"/>
        <v>0</v>
      </c>
      <c r="DH122" s="359">
        <f t="shared" ca="1" si="165"/>
        <v>0</v>
      </c>
      <c r="DI122" s="359">
        <f t="shared" ca="1" si="166"/>
        <v>0</v>
      </c>
      <c r="DJ122" s="359">
        <f t="shared" ca="1" si="167"/>
        <v>0</v>
      </c>
      <c r="DK122" s="359">
        <f t="shared" ca="1" si="194"/>
        <v>0</v>
      </c>
      <c r="DM122" s="362">
        <f t="shared" ca="1" si="221"/>
        <v>233</v>
      </c>
      <c r="DN122" s="362">
        <v>114</v>
      </c>
      <c r="DO122" s="371">
        <f t="shared" ca="1" si="222"/>
        <v>0</v>
      </c>
      <c r="DP122" s="359">
        <f t="shared" ca="1" si="241"/>
        <v>0</v>
      </c>
      <c r="DQ122" s="359">
        <f t="shared" ca="1" si="169"/>
        <v>0</v>
      </c>
      <c r="DR122" s="359">
        <f t="shared" ca="1" si="170"/>
        <v>0</v>
      </c>
      <c r="DS122" s="359">
        <f t="shared" ca="1" si="171"/>
        <v>0</v>
      </c>
      <c r="DT122" s="359">
        <f t="shared" ca="1" si="195"/>
        <v>0</v>
      </c>
      <c r="DV122" s="362">
        <f t="shared" ca="1" si="223"/>
        <v>233</v>
      </c>
      <c r="DW122" s="362">
        <v>114</v>
      </c>
      <c r="DX122" s="371">
        <f t="shared" ca="1" si="224"/>
        <v>0</v>
      </c>
      <c r="DY122" s="359">
        <f t="shared" ca="1" si="242"/>
        <v>0</v>
      </c>
      <c r="DZ122" s="359">
        <f t="shared" ca="1" si="173"/>
        <v>0</v>
      </c>
      <c r="EA122" s="359">
        <f t="shared" ca="1" si="174"/>
        <v>0</v>
      </c>
      <c r="EB122" s="359">
        <f t="shared" ca="1" si="175"/>
        <v>0</v>
      </c>
      <c r="EC122" s="359">
        <f t="shared" ca="1" si="196"/>
        <v>0</v>
      </c>
      <c r="EE122" s="362">
        <f t="shared" ca="1" si="225"/>
        <v>233</v>
      </c>
      <c r="EF122" s="362">
        <v>114</v>
      </c>
      <c r="EG122" s="371">
        <f t="shared" ca="1" si="226"/>
        <v>0</v>
      </c>
      <c r="EH122" s="359">
        <f t="shared" ca="1" si="243"/>
        <v>0</v>
      </c>
      <c r="EI122" s="359">
        <f t="shared" ca="1" si="177"/>
        <v>0</v>
      </c>
      <c r="EJ122" s="359">
        <f t="shared" ca="1" si="178"/>
        <v>0</v>
      </c>
      <c r="EK122" s="359">
        <f t="shared" ca="1" si="179"/>
        <v>0</v>
      </c>
      <c r="EL122" s="359">
        <f t="shared" ca="1" si="197"/>
        <v>0</v>
      </c>
    </row>
    <row r="123" spans="6:142" x14ac:dyDescent="0.35">
      <c r="F123" s="372">
        <f>IFERROR(INDEX('Inflation Rates'!$A$16:$H$138,MATCH('IRA Traditional'!$H123,'Inflation Rates'!$A$16:$A$138,0),8)/INDEX('Inflation Rates'!$A$16:$H$138,MATCH('IRA Traditional'!$H123,'Inflation Rates'!$A$16:$A$138,0)-1,8)-1,F122)</f>
        <v>2.0000000000000018E-2</v>
      </c>
      <c r="G123" s="372">
        <f>IFERROR(INDEX('Inflation Rates'!$A$16:$H$138,MATCH('IRA Traditional'!$H123,'Inflation Rates'!$A$16:$A$138,0),6)/INDEX('Inflation Rates'!$A$16:$H$138,MATCH('IRA Traditional'!$H123,'Inflation Rates'!$A$16:$A$138,0)-1,6)-1,G122)</f>
        <v>2.0999999999999908E-2</v>
      </c>
      <c r="H123" s="362">
        <v>2134</v>
      </c>
      <c r="I123" s="362">
        <f t="shared" ca="1" si="244"/>
        <v>234</v>
      </c>
      <c r="J123" s="362">
        <v>115</v>
      </c>
      <c r="K123" s="371">
        <f t="shared" ca="1" si="228"/>
        <v>0</v>
      </c>
      <c r="L123" s="359">
        <f t="shared" ca="1" si="180"/>
        <v>0</v>
      </c>
      <c r="M123" s="359">
        <f t="shared" ca="1" si="181"/>
        <v>0</v>
      </c>
      <c r="N123" s="359">
        <f t="shared" ca="1" si="182"/>
        <v>0</v>
      </c>
      <c r="O123" s="359">
        <f t="shared" ca="1" si="183"/>
        <v>0</v>
      </c>
      <c r="P123" s="359">
        <f t="shared" ca="1" si="198"/>
        <v>0</v>
      </c>
      <c r="R123" s="362">
        <f t="shared" ca="1" si="199"/>
        <v>234</v>
      </c>
      <c r="S123" s="362">
        <v>115</v>
      </c>
      <c r="T123" s="371">
        <f t="shared" ca="1" si="200"/>
        <v>0</v>
      </c>
      <c r="U123" s="359">
        <f t="shared" ca="1" si="230"/>
        <v>0</v>
      </c>
      <c r="V123" s="359">
        <f t="shared" ca="1" si="125"/>
        <v>0</v>
      </c>
      <c r="W123" s="359">
        <f t="shared" ca="1" si="126"/>
        <v>0</v>
      </c>
      <c r="X123" s="359">
        <f t="shared" ca="1" si="127"/>
        <v>0</v>
      </c>
      <c r="Y123" s="359">
        <f t="shared" ca="1" si="184"/>
        <v>0</v>
      </c>
      <c r="AA123" s="362">
        <f t="shared" ca="1" si="201"/>
        <v>234</v>
      </c>
      <c r="AB123" s="362">
        <v>115</v>
      </c>
      <c r="AC123" s="371">
        <f t="shared" ca="1" si="202"/>
        <v>0</v>
      </c>
      <c r="AD123" s="359">
        <f t="shared" ca="1" si="231"/>
        <v>0</v>
      </c>
      <c r="AE123" s="359">
        <f t="shared" ca="1" si="129"/>
        <v>0</v>
      </c>
      <c r="AF123" s="359">
        <f t="shared" ca="1" si="130"/>
        <v>0</v>
      </c>
      <c r="AG123" s="359">
        <f t="shared" ca="1" si="131"/>
        <v>0</v>
      </c>
      <c r="AH123" s="359">
        <f t="shared" ca="1" si="185"/>
        <v>0</v>
      </c>
      <c r="AJ123" s="362">
        <f t="shared" ca="1" si="203"/>
        <v>234</v>
      </c>
      <c r="AK123" s="362">
        <v>115</v>
      </c>
      <c r="AL123" s="371">
        <f t="shared" ca="1" si="204"/>
        <v>0</v>
      </c>
      <c r="AM123" s="359">
        <f t="shared" ca="1" si="232"/>
        <v>0</v>
      </c>
      <c r="AN123" s="359">
        <f t="shared" ca="1" si="133"/>
        <v>0</v>
      </c>
      <c r="AO123" s="359">
        <f t="shared" ca="1" si="134"/>
        <v>0</v>
      </c>
      <c r="AP123" s="359">
        <f t="shared" ca="1" si="135"/>
        <v>0</v>
      </c>
      <c r="AQ123" s="359">
        <f t="shared" ca="1" si="186"/>
        <v>0</v>
      </c>
      <c r="AS123" s="362">
        <f t="shared" ca="1" si="205"/>
        <v>234</v>
      </c>
      <c r="AT123" s="362">
        <v>115</v>
      </c>
      <c r="AU123" s="371">
        <f t="shared" ca="1" si="206"/>
        <v>0</v>
      </c>
      <c r="AV123" s="359">
        <f t="shared" ca="1" si="233"/>
        <v>0</v>
      </c>
      <c r="AW123" s="359">
        <f t="shared" ca="1" si="137"/>
        <v>0</v>
      </c>
      <c r="AX123" s="359">
        <f t="shared" ca="1" si="138"/>
        <v>0</v>
      </c>
      <c r="AY123" s="359">
        <f t="shared" ca="1" si="139"/>
        <v>0</v>
      </c>
      <c r="AZ123" s="359">
        <f t="shared" ca="1" si="187"/>
        <v>0</v>
      </c>
      <c r="BB123" s="362">
        <f t="shared" ca="1" si="207"/>
        <v>234</v>
      </c>
      <c r="BC123" s="362">
        <v>115</v>
      </c>
      <c r="BD123" s="371">
        <f t="shared" ca="1" si="208"/>
        <v>0</v>
      </c>
      <c r="BE123" s="359">
        <f t="shared" ca="1" si="234"/>
        <v>0</v>
      </c>
      <c r="BF123" s="359">
        <f t="shared" ca="1" si="141"/>
        <v>0</v>
      </c>
      <c r="BG123" s="359">
        <f t="shared" ca="1" si="142"/>
        <v>0</v>
      </c>
      <c r="BH123" s="359">
        <f t="shared" ca="1" si="143"/>
        <v>0</v>
      </c>
      <c r="BI123" s="359">
        <f t="shared" ca="1" si="188"/>
        <v>0</v>
      </c>
      <c r="BK123" s="362">
        <f t="shared" ca="1" si="209"/>
        <v>234</v>
      </c>
      <c r="BL123" s="362">
        <v>115</v>
      </c>
      <c r="BM123" s="371">
        <f t="shared" ca="1" si="210"/>
        <v>0</v>
      </c>
      <c r="BN123" s="359">
        <f t="shared" ca="1" si="235"/>
        <v>0</v>
      </c>
      <c r="BO123" s="359">
        <f t="shared" ca="1" si="145"/>
        <v>0</v>
      </c>
      <c r="BP123" s="359">
        <f t="shared" ca="1" si="146"/>
        <v>0</v>
      </c>
      <c r="BQ123" s="359">
        <f t="shared" ca="1" si="147"/>
        <v>0</v>
      </c>
      <c r="BR123" s="359">
        <f t="shared" ca="1" si="189"/>
        <v>0</v>
      </c>
      <c r="BT123" s="362">
        <f t="shared" ca="1" si="211"/>
        <v>234</v>
      </c>
      <c r="BU123" s="362">
        <v>115</v>
      </c>
      <c r="BV123" s="371">
        <f t="shared" ca="1" si="212"/>
        <v>0</v>
      </c>
      <c r="BW123" s="359">
        <f t="shared" ca="1" si="236"/>
        <v>0</v>
      </c>
      <c r="BX123" s="359">
        <f t="shared" ca="1" si="149"/>
        <v>0</v>
      </c>
      <c r="BY123" s="359">
        <f t="shared" ca="1" si="150"/>
        <v>0</v>
      </c>
      <c r="BZ123" s="359">
        <f t="shared" ca="1" si="151"/>
        <v>0</v>
      </c>
      <c r="CA123" s="359">
        <f t="shared" ca="1" si="190"/>
        <v>0</v>
      </c>
      <c r="CC123" s="362">
        <f t="shared" ca="1" si="213"/>
        <v>234</v>
      </c>
      <c r="CD123" s="362">
        <v>115</v>
      </c>
      <c r="CE123" s="371">
        <f t="shared" ca="1" si="214"/>
        <v>0</v>
      </c>
      <c r="CF123" s="359">
        <f t="shared" ca="1" si="237"/>
        <v>0</v>
      </c>
      <c r="CG123" s="359">
        <f t="shared" ca="1" si="153"/>
        <v>0</v>
      </c>
      <c r="CH123" s="359">
        <f t="shared" ca="1" si="154"/>
        <v>0</v>
      </c>
      <c r="CI123" s="359">
        <f t="shared" ca="1" si="155"/>
        <v>0</v>
      </c>
      <c r="CJ123" s="359">
        <f t="shared" ca="1" si="191"/>
        <v>0</v>
      </c>
      <c r="CL123" s="362">
        <f t="shared" ca="1" si="215"/>
        <v>234</v>
      </c>
      <c r="CM123" s="362">
        <v>115</v>
      </c>
      <c r="CN123" s="371">
        <f t="shared" ca="1" si="216"/>
        <v>0</v>
      </c>
      <c r="CO123" s="359">
        <f t="shared" ca="1" si="238"/>
        <v>0</v>
      </c>
      <c r="CP123" s="359">
        <f t="shared" ca="1" si="157"/>
        <v>0</v>
      </c>
      <c r="CQ123" s="359">
        <f t="shared" ca="1" si="158"/>
        <v>0</v>
      </c>
      <c r="CR123" s="359">
        <f t="shared" ca="1" si="159"/>
        <v>0</v>
      </c>
      <c r="CS123" s="359">
        <f t="shared" ca="1" si="192"/>
        <v>0</v>
      </c>
      <c r="CU123" s="362">
        <f t="shared" ca="1" si="217"/>
        <v>234</v>
      </c>
      <c r="CV123" s="362">
        <v>115</v>
      </c>
      <c r="CW123" s="371">
        <f t="shared" ca="1" si="218"/>
        <v>0</v>
      </c>
      <c r="CX123" s="359">
        <f t="shared" ca="1" si="239"/>
        <v>0</v>
      </c>
      <c r="CY123" s="359">
        <f t="shared" ca="1" si="161"/>
        <v>0</v>
      </c>
      <c r="CZ123" s="359">
        <f t="shared" ca="1" si="162"/>
        <v>0</v>
      </c>
      <c r="DA123" s="359">
        <f t="shared" ca="1" si="163"/>
        <v>0</v>
      </c>
      <c r="DB123" s="359">
        <f t="shared" ca="1" si="193"/>
        <v>0</v>
      </c>
      <c r="DD123" s="362">
        <f t="shared" ca="1" si="219"/>
        <v>234</v>
      </c>
      <c r="DE123" s="362">
        <v>115</v>
      </c>
      <c r="DF123" s="371">
        <f t="shared" ca="1" si="220"/>
        <v>0</v>
      </c>
      <c r="DG123" s="359">
        <f t="shared" ca="1" si="240"/>
        <v>0</v>
      </c>
      <c r="DH123" s="359">
        <f t="shared" ca="1" si="165"/>
        <v>0</v>
      </c>
      <c r="DI123" s="359">
        <f t="shared" ca="1" si="166"/>
        <v>0</v>
      </c>
      <c r="DJ123" s="359">
        <f t="shared" ca="1" si="167"/>
        <v>0</v>
      </c>
      <c r="DK123" s="359">
        <f t="shared" ca="1" si="194"/>
        <v>0</v>
      </c>
      <c r="DM123" s="362">
        <f t="shared" ca="1" si="221"/>
        <v>234</v>
      </c>
      <c r="DN123" s="362">
        <v>115</v>
      </c>
      <c r="DO123" s="371">
        <f t="shared" ca="1" si="222"/>
        <v>0</v>
      </c>
      <c r="DP123" s="359">
        <f t="shared" ca="1" si="241"/>
        <v>0</v>
      </c>
      <c r="DQ123" s="359">
        <f t="shared" ca="1" si="169"/>
        <v>0</v>
      </c>
      <c r="DR123" s="359">
        <f t="shared" ca="1" si="170"/>
        <v>0</v>
      </c>
      <c r="DS123" s="359">
        <f t="shared" ca="1" si="171"/>
        <v>0</v>
      </c>
      <c r="DT123" s="359">
        <f t="shared" ca="1" si="195"/>
        <v>0</v>
      </c>
      <c r="DV123" s="362">
        <f t="shared" ca="1" si="223"/>
        <v>234</v>
      </c>
      <c r="DW123" s="362">
        <v>115</v>
      </c>
      <c r="DX123" s="371">
        <f t="shared" ca="1" si="224"/>
        <v>0</v>
      </c>
      <c r="DY123" s="359">
        <f t="shared" ca="1" si="242"/>
        <v>0</v>
      </c>
      <c r="DZ123" s="359">
        <f t="shared" ca="1" si="173"/>
        <v>0</v>
      </c>
      <c r="EA123" s="359">
        <f t="shared" ca="1" si="174"/>
        <v>0</v>
      </c>
      <c r="EB123" s="359">
        <f t="shared" ca="1" si="175"/>
        <v>0</v>
      </c>
      <c r="EC123" s="359">
        <f t="shared" ca="1" si="196"/>
        <v>0</v>
      </c>
      <c r="EE123" s="362">
        <f t="shared" ca="1" si="225"/>
        <v>234</v>
      </c>
      <c r="EF123" s="362">
        <v>115</v>
      </c>
      <c r="EG123" s="371">
        <f t="shared" ca="1" si="226"/>
        <v>0</v>
      </c>
      <c r="EH123" s="359">
        <f t="shared" ca="1" si="243"/>
        <v>0</v>
      </c>
      <c r="EI123" s="359">
        <f t="shared" ca="1" si="177"/>
        <v>0</v>
      </c>
      <c r="EJ123" s="359">
        <f t="shared" ca="1" si="178"/>
        <v>0</v>
      </c>
      <c r="EK123" s="359">
        <f t="shared" ca="1" si="179"/>
        <v>0</v>
      </c>
      <c r="EL123" s="359">
        <f t="shared" ca="1" si="197"/>
        <v>0</v>
      </c>
    </row>
    <row r="124" spans="6:142" x14ac:dyDescent="0.35">
      <c r="F124" s="372">
        <f>IFERROR(INDEX('Inflation Rates'!$A$16:$H$138,MATCH('IRA Traditional'!$H124,'Inflation Rates'!$A$16:$A$138,0),8)/INDEX('Inflation Rates'!$A$16:$H$138,MATCH('IRA Traditional'!$H124,'Inflation Rates'!$A$16:$A$138,0)-1,8)-1,F123)</f>
        <v>2.0000000000000018E-2</v>
      </c>
      <c r="G124" s="372">
        <f>IFERROR(INDEX('Inflation Rates'!$A$16:$H$138,MATCH('IRA Traditional'!$H124,'Inflation Rates'!$A$16:$A$138,0),6)/INDEX('Inflation Rates'!$A$16:$H$138,MATCH('IRA Traditional'!$H124,'Inflation Rates'!$A$16:$A$138,0)-1,6)-1,G123)</f>
        <v>2.0999999999999908E-2</v>
      </c>
      <c r="H124" s="362">
        <v>2135</v>
      </c>
      <c r="I124" s="362">
        <f t="shared" ref="I124:I139" ca="1" si="245">I123+1</f>
        <v>235</v>
      </c>
      <c r="J124" s="362">
        <v>116</v>
      </c>
      <c r="K124" s="371">
        <f t="shared" ca="1" si="228"/>
        <v>0</v>
      </c>
      <c r="L124" s="359">
        <f t="shared" ca="1" si="180"/>
        <v>0</v>
      </c>
      <c r="M124" s="359">
        <f t="shared" ca="1" si="181"/>
        <v>0</v>
      </c>
      <c r="N124" s="359">
        <f t="shared" ca="1" si="182"/>
        <v>0</v>
      </c>
      <c r="O124" s="359">
        <f t="shared" ca="1" si="183"/>
        <v>0</v>
      </c>
      <c r="P124" s="359">
        <f t="shared" ca="1" si="198"/>
        <v>0</v>
      </c>
      <c r="R124" s="362">
        <f t="shared" ca="1" si="199"/>
        <v>235</v>
      </c>
      <c r="S124" s="362">
        <v>116</v>
      </c>
      <c r="T124" s="371">
        <f t="shared" ca="1" si="200"/>
        <v>0</v>
      </c>
      <c r="U124" s="359">
        <f t="shared" ca="1" si="230"/>
        <v>0</v>
      </c>
      <c r="V124" s="359">
        <f t="shared" ca="1" si="125"/>
        <v>0</v>
      </c>
      <c r="W124" s="359">
        <f t="shared" ca="1" si="126"/>
        <v>0</v>
      </c>
      <c r="X124" s="359">
        <f t="shared" ca="1" si="127"/>
        <v>0</v>
      </c>
      <c r="Y124" s="359">
        <f t="shared" ca="1" si="184"/>
        <v>0</v>
      </c>
      <c r="AA124" s="362">
        <f t="shared" ca="1" si="201"/>
        <v>235</v>
      </c>
      <c r="AB124" s="362">
        <v>116</v>
      </c>
      <c r="AC124" s="371">
        <f t="shared" ca="1" si="202"/>
        <v>0</v>
      </c>
      <c r="AD124" s="359">
        <f t="shared" ca="1" si="231"/>
        <v>0</v>
      </c>
      <c r="AE124" s="359">
        <f t="shared" ca="1" si="129"/>
        <v>0</v>
      </c>
      <c r="AF124" s="359">
        <f t="shared" ca="1" si="130"/>
        <v>0</v>
      </c>
      <c r="AG124" s="359">
        <f t="shared" ca="1" si="131"/>
        <v>0</v>
      </c>
      <c r="AH124" s="359">
        <f t="shared" ca="1" si="185"/>
        <v>0</v>
      </c>
      <c r="AJ124" s="362">
        <f t="shared" ca="1" si="203"/>
        <v>235</v>
      </c>
      <c r="AK124" s="362">
        <v>116</v>
      </c>
      <c r="AL124" s="371">
        <f t="shared" ca="1" si="204"/>
        <v>0</v>
      </c>
      <c r="AM124" s="359">
        <f t="shared" ca="1" si="232"/>
        <v>0</v>
      </c>
      <c r="AN124" s="359">
        <f t="shared" ca="1" si="133"/>
        <v>0</v>
      </c>
      <c r="AO124" s="359">
        <f t="shared" ca="1" si="134"/>
        <v>0</v>
      </c>
      <c r="AP124" s="359">
        <f t="shared" ca="1" si="135"/>
        <v>0</v>
      </c>
      <c r="AQ124" s="359">
        <f t="shared" ca="1" si="186"/>
        <v>0</v>
      </c>
      <c r="AS124" s="362">
        <f t="shared" ca="1" si="205"/>
        <v>235</v>
      </c>
      <c r="AT124" s="362">
        <v>116</v>
      </c>
      <c r="AU124" s="371">
        <f t="shared" ca="1" si="206"/>
        <v>0</v>
      </c>
      <c r="AV124" s="359">
        <f t="shared" ca="1" si="233"/>
        <v>0</v>
      </c>
      <c r="AW124" s="359">
        <f t="shared" ca="1" si="137"/>
        <v>0</v>
      </c>
      <c r="AX124" s="359">
        <f t="shared" ca="1" si="138"/>
        <v>0</v>
      </c>
      <c r="AY124" s="359">
        <f t="shared" ca="1" si="139"/>
        <v>0</v>
      </c>
      <c r="AZ124" s="359">
        <f t="shared" ca="1" si="187"/>
        <v>0</v>
      </c>
      <c r="BB124" s="362">
        <f t="shared" ca="1" si="207"/>
        <v>235</v>
      </c>
      <c r="BC124" s="362">
        <v>116</v>
      </c>
      <c r="BD124" s="371">
        <f t="shared" ca="1" si="208"/>
        <v>0</v>
      </c>
      <c r="BE124" s="359">
        <f t="shared" ca="1" si="234"/>
        <v>0</v>
      </c>
      <c r="BF124" s="359">
        <f t="shared" ca="1" si="141"/>
        <v>0</v>
      </c>
      <c r="BG124" s="359">
        <f t="shared" ca="1" si="142"/>
        <v>0</v>
      </c>
      <c r="BH124" s="359">
        <f t="shared" ca="1" si="143"/>
        <v>0</v>
      </c>
      <c r="BI124" s="359">
        <f t="shared" ca="1" si="188"/>
        <v>0</v>
      </c>
      <c r="BK124" s="362">
        <f t="shared" ca="1" si="209"/>
        <v>235</v>
      </c>
      <c r="BL124" s="362">
        <v>116</v>
      </c>
      <c r="BM124" s="371">
        <f t="shared" ca="1" si="210"/>
        <v>0</v>
      </c>
      <c r="BN124" s="359">
        <f t="shared" ca="1" si="235"/>
        <v>0</v>
      </c>
      <c r="BO124" s="359">
        <f t="shared" ca="1" si="145"/>
        <v>0</v>
      </c>
      <c r="BP124" s="359">
        <f t="shared" ca="1" si="146"/>
        <v>0</v>
      </c>
      <c r="BQ124" s="359">
        <f t="shared" ca="1" si="147"/>
        <v>0</v>
      </c>
      <c r="BR124" s="359">
        <f t="shared" ca="1" si="189"/>
        <v>0</v>
      </c>
      <c r="BT124" s="362">
        <f t="shared" ca="1" si="211"/>
        <v>235</v>
      </c>
      <c r="BU124" s="362">
        <v>116</v>
      </c>
      <c r="BV124" s="371">
        <f t="shared" ca="1" si="212"/>
        <v>0</v>
      </c>
      <c r="BW124" s="359">
        <f t="shared" ca="1" si="236"/>
        <v>0</v>
      </c>
      <c r="BX124" s="359">
        <f t="shared" ca="1" si="149"/>
        <v>0</v>
      </c>
      <c r="BY124" s="359">
        <f t="shared" ca="1" si="150"/>
        <v>0</v>
      </c>
      <c r="BZ124" s="359">
        <f t="shared" ca="1" si="151"/>
        <v>0</v>
      </c>
      <c r="CA124" s="359">
        <f t="shared" ca="1" si="190"/>
        <v>0</v>
      </c>
      <c r="CC124" s="362">
        <f t="shared" ca="1" si="213"/>
        <v>235</v>
      </c>
      <c r="CD124" s="362">
        <v>116</v>
      </c>
      <c r="CE124" s="371">
        <f t="shared" ca="1" si="214"/>
        <v>0</v>
      </c>
      <c r="CF124" s="359">
        <f t="shared" ca="1" si="237"/>
        <v>0</v>
      </c>
      <c r="CG124" s="359">
        <f t="shared" ca="1" si="153"/>
        <v>0</v>
      </c>
      <c r="CH124" s="359">
        <f t="shared" ca="1" si="154"/>
        <v>0</v>
      </c>
      <c r="CI124" s="359">
        <f t="shared" ca="1" si="155"/>
        <v>0</v>
      </c>
      <c r="CJ124" s="359">
        <f t="shared" ca="1" si="191"/>
        <v>0</v>
      </c>
      <c r="CL124" s="362">
        <f t="shared" ca="1" si="215"/>
        <v>235</v>
      </c>
      <c r="CM124" s="362">
        <v>116</v>
      </c>
      <c r="CN124" s="371">
        <f t="shared" ca="1" si="216"/>
        <v>0</v>
      </c>
      <c r="CO124" s="359">
        <f t="shared" ca="1" si="238"/>
        <v>0</v>
      </c>
      <c r="CP124" s="359">
        <f t="shared" ca="1" si="157"/>
        <v>0</v>
      </c>
      <c r="CQ124" s="359">
        <f t="shared" ca="1" si="158"/>
        <v>0</v>
      </c>
      <c r="CR124" s="359">
        <f t="shared" ca="1" si="159"/>
        <v>0</v>
      </c>
      <c r="CS124" s="359">
        <f t="shared" ca="1" si="192"/>
        <v>0</v>
      </c>
      <c r="CU124" s="362">
        <f t="shared" ca="1" si="217"/>
        <v>235</v>
      </c>
      <c r="CV124" s="362">
        <v>116</v>
      </c>
      <c r="CW124" s="371">
        <f t="shared" ca="1" si="218"/>
        <v>0</v>
      </c>
      <c r="CX124" s="359">
        <f t="shared" ca="1" si="239"/>
        <v>0</v>
      </c>
      <c r="CY124" s="359">
        <f t="shared" ca="1" si="161"/>
        <v>0</v>
      </c>
      <c r="CZ124" s="359">
        <f t="shared" ca="1" si="162"/>
        <v>0</v>
      </c>
      <c r="DA124" s="359">
        <f t="shared" ca="1" si="163"/>
        <v>0</v>
      </c>
      <c r="DB124" s="359">
        <f t="shared" ca="1" si="193"/>
        <v>0</v>
      </c>
      <c r="DD124" s="362">
        <f t="shared" ca="1" si="219"/>
        <v>235</v>
      </c>
      <c r="DE124" s="362">
        <v>116</v>
      </c>
      <c r="DF124" s="371">
        <f t="shared" ca="1" si="220"/>
        <v>0</v>
      </c>
      <c r="DG124" s="359">
        <f t="shared" ca="1" si="240"/>
        <v>0</v>
      </c>
      <c r="DH124" s="359">
        <f t="shared" ca="1" si="165"/>
        <v>0</v>
      </c>
      <c r="DI124" s="359">
        <f t="shared" ca="1" si="166"/>
        <v>0</v>
      </c>
      <c r="DJ124" s="359">
        <f t="shared" ca="1" si="167"/>
        <v>0</v>
      </c>
      <c r="DK124" s="359">
        <f t="shared" ca="1" si="194"/>
        <v>0</v>
      </c>
      <c r="DM124" s="362">
        <f t="shared" ca="1" si="221"/>
        <v>235</v>
      </c>
      <c r="DN124" s="362">
        <v>116</v>
      </c>
      <c r="DO124" s="371">
        <f t="shared" ca="1" si="222"/>
        <v>0</v>
      </c>
      <c r="DP124" s="359">
        <f t="shared" ca="1" si="241"/>
        <v>0</v>
      </c>
      <c r="DQ124" s="359">
        <f t="shared" ca="1" si="169"/>
        <v>0</v>
      </c>
      <c r="DR124" s="359">
        <f t="shared" ca="1" si="170"/>
        <v>0</v>
      </c>
      <c r="DS124" s="359">
        <f t="shared" ca="1" si="171"/>
        <v>0</v>
      </c>
      <c r="DT124" s="359">
        <f t="shared" ca="1" si="195"/>
        <v>0</v>
      </c>
      <c r="DV124" s="362">
        <f t="shared" ca="1" si="223"/>
        <v>235</v>
      </c>
      <c r="DW124" s="362">
        <v>116</v>
      </c>
      <c r="DX124" s="371">
        <f t="shared" ca="1" si="224"/>
        <v>0</v>
      </c>
      <c r="DY124" s="359">
        <f t="shared" ca="1" si="242"/>
        <v>0</v>
      </c>
      <c r="DZ124" s="359">
        <f t="shared" ca="1" si="173"/>
        <v>0</v>
      </c>
      <c r="EA124" s="359">
        <f t="shared" ca="1" si="174"/>
        <v>0</v>
      </c>
      <c r="EB124" s="359">
        <f t="shared" ca="1" si="175"/>
        <v>0</v>
      </c>
      <c r="EC124" s="359">
        <f t="shared" ca="1" si="196"/>
        <v>0</v>
      </c>
      <c r="EE124" s="362">
        <f t="shared" ca="1" si="225"/>
        <v>235</v>
      </c>
      <c r="EF124" s="362">
        <v>116</v>
      </c>
      <c r="EG124" s="371">
        <f t="shared" ca="1" si="226"/>
        <v>0</v>
      </c>
      <c r="EH124" s="359">
        <f t="shared" ca="1" si="243"/>
        <v>0</v>
      </c>
      <c r="EI124" s="359">
        <f t="shared" ca="1" si="177"/>
        <v>0</v>
      </c>
      <c r="EJ124" s="359">
        <f t="shared" ca="1" si="178"/>
        <v>0</v>
      </c>
      <c r="EK124" s="359">
        <f t="shared" ca="1" si="179"/>
        <v>0</v>
      </c>
      <c r="EL124" s="359">
        <f t="shared" ca="1" si="197"/>
        <v>0</v>
      </c>
    </row>
    <row r="125" spans="6:142" x14ac:dyDescent="0.35">
      <c r="F125" s="372">
        <f>IFERROR(INDEX('Inflation Rates'!$A$16:$H$138,MATCH('IRA Traditional'!$H125,'Inflation Rates'!$A$16:$A$138,0),8)/INDEX('Inflation Rates'!$A$16:$H$138,MATCH('IRA Traditional'!$H125,'Inflation Rates'!$A$16:$A$138,0)-1,8)-1,F124)</f>
        <v>2.0000000000000018E-2</v>
      </c>
      <c r="G125" s="372">
        <f>IFERROR(INDEX('Inflation Rates'!$A$16:$H$138,MATCH('IRA Traditional'!$H125,'Inflation Rates'!$A$16:$A$138,0),6)/INDEX('Inflation Rates'!$A$16:$H$138,MATCH('IRA Traditional'!$H125,'Inflation Rates'!$A$16:$A$138,0)-1,6)-1,G124)</f>
        <v>2.0999999999999908E-2</v>
      </c>
      <c r="H125" s="362">
        <v>2136</v>
      </c>
      <c r="I125" s="362">
        <f t="shared" ca="1" si="245"/>
        <v>236</v>
      </c>
      <c r="J125" s="362">
        <v>117</v>
      </c>
      <c r="K125" s="371">
        <f t="shared" ca="1" si="228"/>
        <v>0</v>
      </c>
      <c r="L125" s="359">
        <f t="shared" ca="1" si="180"/>
        <v>0</v>
      </c>
      <c r="M125" s="359">
        <f t="shared" ca="1" si="181"/>
        <v>0</v>
      </c>
      <c r="N125" s="359">
        <f t="shared" ca="1" si="182"/>
        <v>0</v>
      </c>
      <c r="O125" s="359">
        <f t="shared" ca="1" si="183"/>
        <v>0</v>
      </c>
      <c r="P125" s="359">
        <f t="shared" ca="1" si="198"/>
        <v>0</v>
      </c>
      <c r="R125" s="362">
        <f t="shared" ca="1" si="199"/>
        <v>236</v>
      </c>
      <c r="S125" s="362">
        <v>117</v>
      </c>
      <c r="T125" s="371">
        <f t="shared" ca="1" si="200"/>
        <v>0</v>
      </c>
      <c r="U125" s="359">
        <f t="shared" ca="1" si="230"/>
        <v>0</v>
      </c>
      <c r="V125" s="359">
        <f t="shared" ca="1" si="125"/>
        <v>0</v>
      </c>
      <c r="W125" s="359">
        <f t="shared" ca="1" si="126"/>
        <v>0</v>
      </c>
      <c r="X125" s="359">
        <f t="shared" ca="1" si="127"/>
        <v>0</v>
      </c>
      <c r="Y125" s="359">
        <f t="shared" ca="1" si="184"/>
        <v>0</v>
      </c>
      <c r="AA125" s="362">
        <f t="shared" ca="1" si="201"/>
        <v>236</v>
      </c>
      <c r="AB125" s="362">
        <v>117</v>
      </c>
      <c r="AC125" s="371">
        <f t="shared" ca="1" si="202"/>
        <v>0</v>
      </c>
      <c r="AD125" s="359">
        <f t="shared" ca="1" si="231"/>
        <v>0</v>
      </c>
      <c r="AE125" s="359">
        <f t="shared" ca="1" si="129"/>
        <v>0</v>
      </c>
      <c r="AF125" s="359">
        <f t="shared" ca="1" si="130"/>
        <v>0</v>
      </c>
      <c r="AG125" s="359">
        <f t="shared" ca="1" si="131"/>
        <v>0</v>
      </c>
      <c r="AH125" s="359">
        <f t="shared" ca="1" si="185"/>
        <v>0</v>
      </c>
      <c r="AJ125" s="362">
        <f t="shared" ca="1" si="203"/>
        <v>236</v>
      </c>
      <c r="AK125" s="362">
        <v>117</v>
      </c>
      <c r="AL125" s="371">
        <f t="shared" ca="1" si="204"/>
        <v>0</v>
      </c>
      <c r="AM125" s="359">
        <f t="shared" ca="1" si="232"/>
        <v>0</v>
      </c>
      <c r="AN125" s="359">
        <f t="shared" ca="1" si="133"/>
        <v>0</v>
      </c>
      <c r="AO125" s="359">
        <f t="shared" ca="1" si="134"/>
        <v>0</v>
      </c>
      <c r="AP125" s="359">
        <f t="shared" ca="1" si="135"/>
        <v>0</v>
      </c>
      <c r="AQ125" s="359">
        <f t="shared" ca="1" si="186"/>
        <v>0</v>
      </c>
      <c r="AS125" s="362">
        <f t="shared" ca="1" si="205"/>
        <v>236</v>
      </c>
      <c r="AT125" s="362">
        <v>117</v>
      </c>
      <c r="AU125" s="371">
        <f t="shared" ca="1" si="206"/>
        <v>0</v>
      </c>
      <c r="AV125" s="359">
        <f t="shared" ca="1" si="233"/>
        <v>0</v>
      </c>
      <c r="AW125" s="359">
        <f t="shared" ca="1" si="137"/>
        <v>0</v>
      </c>
      <c r="AX125" s="359">
        <f t="shared" ca="1" si="138"/>
        <v>0</v>
      </c>
      <c r="AY125" s="359">
        <f t="shared" ca="1" si="139"/>
        <v>0</v>
      </c>
      <c r="AZ125" s="359">
        <f t="shared" ca="1" si="187"/>
        <v>0</v>
      </c>
      <c r="BB125" s="362">
        <f t="shared" ca="1" si="207"/>
        <v>236</v>
      </c>
      <c r="BC125" s="362">
        <v>117</v>
      </c>
      <c r="BD125" s="371">
        <f t="shared" ca="1" si="208"/>
        <v>0</v>
      </c>
      <c r="BE125" s="359">
        <f t="shared" ca="1" si="234"/>
        <v>0</v>
      </c>
      <c r="BF125" s="359">
        <f t="shared" ca="1" si="141"/>
        <v>0</v>
      </c>
      <c r="BG125" s="359">
        <f t="shared" ca="1" si="142"/>
        <v>0</v>
      </c>
      <c r="BH125" s="359">
        <f t="shared" ca="1" si="143"/>
        <v>0</v>
      </c>
      <c r="BI125" s="359">
        <f t="shared" ca="1" si="188"/>
        <v>0</v>
      </c>
      <c r="BK125" s="362">
        <f t="shared" ca="1" si="209"/>
        <v>236</v>
      </c>
      <c r="BL125" s="362">
        <v>117</v>
      </c>
      <c r="BM125" s="371">
        <f t="shared" ca="1" si="210"/>
        <v>0</v>
      </c>
      <c r="BN125" s="359">
        <f t="shared" ca="1" si="235"/>
        <v>0</v>
      </c>
      <c r="BO125" s="359">
        <f t="shared" ca="1" si="145"/>
        <v>0</v>
      </c>
      <c r="BP125" s="359">
        <f t="shared" ca="1" si="146"/>
        <v>0</v>
      </c>
      <c r="BQ125" s="359">
        <f t="shared" ca="1" si="147"/>
        <v>0</v>
      </c>
      <c r="BR125" s="359">
        <f t="shared" ca="1" si="189"/>
        <v>0</v>
      </c>
      <c r="BT125" s="362">
        <f t="shared" ca="1" si="211"/>
        <v>236</v>
      </c>
      <c r="BU125" s="362">
        <v>117</v>
      </c>
      <c r="BV125" s="371">
        <f t="shared" ca="1" si="212"/>
        <v>0</v>
      </c>
      <c r="BW125" s="359">
        <f t="shared" ca="1" si="236"/>
        <v>0</v>
      </c>
      <c r="BX125" s="359">
        <f t="shared" ca="1" si="149"/>
        <v>0</v>
      </c>
      <c r="BY125" s="359">
        <f t="shared" ca="1" si="150"/>
        <v>0</v>
      </c>
      <c r="BZ125" s="359">
        <f t="shared" ca="1" si="151"/>
        <v>0</v>
      </c>
      <c r="CA125" s="359">
        <f t="shared" ca="1" si="190"/>
        <v>0</v>
      </c>
      <c r="CC125" s="362">
        <f t="shared" ca="1" si="213"/>
        <v>236</v>
      </c>
      <c r="CD125" s="362">
        <v>117</v>
      </c>
      <c r="CE125" s="371">
        <f t="shared" ca="1" si="214"/>
        <v>0</v>
      </c>
      <c r="CF125" s="359">
        <f t="shared" ca="1" si="237"/>
        <v>0</v>
      </c>
      <c r="CG125" s="359">
        <f t="shared" ca="1" si="153"/>
        <v>0</v>
      </c>
      <c r="CH125" s="359">
        <f t="shared" ca="1" si="154"/>
        <v>0</v>
      </c>
      <c r="CI125" s="359">
        <f t="shared" ca="1" si="155"/>
        <v>0</v>
      </c>
      <c r="CJ125" s="359">
        <f t="shared" ca="1" si="191"/>
        <v>0</v>
      </c>
      <c r="CL125" s="362">
        <f t="shared" ca="1" si="215"/>
        <v>236</v>
      </c>
      <c r="CM125" s="362">
        <v>117</v>
      </c>
      <c r="CN125" s="371">
        <f t="shared" ca="1" si="216"/>
        <v>0</v>
      </c>
      <c r="CO125" s="359">
        <f t="shared" ca="1" si="238"/>
        <v>0</v>
      </c>
      <c r="CP125" s="359">
        <f t="shared" ca="1" si="157"/>
        <v>0</v>
      </c>
      <c r="CQ125" s="359">
        <f t="shared" ca="1" si="158"/>
        <v>0</v>
      </c>
      <c r="CR125" s="359">
        <f t="shared" ca="1" si="159"/>
        <v>0</v>
      </c>
      <c r="CS125" s="359">
        <f t="shared" ca="1" si="192"/>
        <v>0</v>
      </c>
      <c r="CU125" s="362">
        <f t="shared" ca="1" si="217"/>
        <v>236</v>
      </c>
      <c r="CV125" s="362">
        <v>117</v>
      </c>
      <c r="CW125" s="371">
        <f t="shared" ca="1" si="218"/>
        <v>0</v>
      </c>
      <c r="CX125" s="359">
        <f t="shared" ca="1" si="239"/>
        <v>0</v>
      </c>
      <c r="CY125" s="359">
        <f t="shared" ca="1" si="161"/>
        <v>0</v>
      </c>
      <c r="CZ125" s="359">
        <f t="shared" ca="1" si="162"/>
        <v>0</v>
      </c>
      <c r="DA125" s="359">
        <f t="shared" ca="1" si="163"/>
        <v>0</v>
      </c>
      <c r="DB125" s="359">
        <f t="shared" ca="1" si="193"/>
        <v>0</v>
      </c>
      <c r="DD125" s="362">
        <f t="shared" ca="1" si="219"/>
        <v>236</v>
      </c>
      <c r="DE125" s="362">
        <v>117</v>
      </c>
      <c r="DF125" s="371">
        <f t="shared" ca="1" si="220"/>
        <v>0</v>
      </c>
      <c r="DG125" s="359">
        <f t="shared" ca="1" si="240"/>
        <v>0</v>
      </c>
      <c r="DH125" s="359">
        <f t="shared" ca="1" si="165"/>
        <v>0</v>
      </c>
      <c r="DI125" s="359">
        <f t="shared" ca="1" si="166"/>
        <v>0</v>
      </c>
      <c r="DJ125" s="359">
        <f t="shared" ca="1" si="167"/>
        <v>0</v>
      </c>
      <c r="DK125" s="359">
        <f t="shared" ca="1" si="194"/>
        <v>0</v>
      </c>
      <c r="DM125" s="362">
        <f t="shared" ca="1" si="221"/>
        <v>236</v>
      </c>
      <c r="DN125" s="362">
        <v>117</v>
      </c>
      <c r="DO125" s="371">
        <f t="shared" ca="1" si="222"/>
        <v>0</v>
      </c>
      <c r="DP125" s="359">
        <f t="shared" ca="1" si="241"/>
        <v>0</v>
      </c>
      <c r="DQ125" s="359">
        <f t="shared" ca="1" si="169"/>
        <v>0</v>
      </c>
      <c r="DR125" s="359">
        <f t="shared" ca="1" si="170"/>
        <v>0</v>
      </c>
      <c r="DS125" s="359">
        <f t="shared" ca="1" si="171"/>
        <v>0</v>
      </c>
      <c r="DT125" s="359">
        <f t="shared" ca="1" si="195"/>
        <v>0</v>
      </c>
      <c r="DV125" s="362">
        <f t="shared" ca="1" si="223"/>
        <v>236</v>
      </c>
      <c r="DW125" s="362">
        <v>117</v>
      </c>
      <c r="DX125" s="371">
        <f t="shared" ca="1" si="224"/>
        <v>0</v>
      </c>
      <c r="DY125" s="359">
        <f t="shared" ca="1" si="242"/>
        <v>0</v>
      </c>
      <c r="DZ125" s="359">
        <f t="shared" ca="1" si="173"/>
        <v>0</v>
      </c>
      <c r="EA125" s="359">
        <f t="shared" ca="1" si="174"/>
        <v>0</v>
      </c>
      <c r="EB125" s="359">
        <f t="shared" ca="1" si="175"/>
        <v>0</v>
      </c>
      <c r="EC125" s="359">
        <f t="shared" ca="1" si="196"/>
        <v>0</v>
      </c>
      <c r="EE125" s="362">
        <f t="shared" ca="1" si="225"/>
        <v>236</v>
      </c>
      <c r="EF125" s="362">
        <v>117</v>
      </c>
      <c r="EG125" s="371">
        <f t="shared" ca="1" si="226"/>
        <v>0</v>
      </c>
      <c r="EH125" s="359">
        <f t="shared" ca="1" si="243"/>
        <v>0</v>
      </c>
      <c r="EI125" s="359">
        <f t="shared" ca="1" si="177"/>
        <v>0</v>
      </c>
      <c r="EJ125" s="359">
        <f t="shared" ca="1" si="178"/>
        <v>0</v>
      </c>
      <c r="EK125" s="359">
        <f t="shared" ca="1" si="179"/>
        <v>0</v>
      </c>
      <c r="EL125" s="359">
        <f t="shared" ca="1" si="197"/>
        <v>0</v>
      </c>
    </row>
    <row r="126" spans="6:142" x14ac:dyDescent="0.35">
      <c r="F126" s="372">
        <f>IFERROR(INDEX('Inflation Rates'!$A$16:$H$138,MATCH('IRA Traditional'!$H126,'Inflation Rates'!$A$16:$A$138,0),8)/INDEX('Inflation Rates'!$A$16:$H$138,MATCH('IRA Traditional'!$H126,'Inflation Rates'!$A$16:$A$138,0)-1,8)-1,F125)</f>
        <v>2.0000000000000018E-2</v>
      </c>
      <c r="G126" s="372">
        <f>IFERROR(INDEX('Inflation Rates'!$A$16:$H$138,MATCH('IRA Traditional'!$H126,'Inflation Rates'!$A$16:$A$138,0),6)/INDEX('Inflation Rates'!$A$16:$H$138,MATCH('IRA Traditional'!$H126,'Inflation Rates'!$A$16:$A$138,0)-1,6)-1,G125)</f>
        <v>2.0999999999999908E-2</v>
      </c>
      <c r="H126" s="362">
        <v>2137</v>
      </c>
      <c r="I126" s="362">
        <f t="shared" ca="1" si="245"/>
        <v>237</v>
      </c>
      <c r="J126" s="362">
        <v>118</v>
      </c>
      <c r="K126" s="371">
        <f t="shared" ca="1" si="228"/>
        <v>0</v>
      </c>
      <c r="L126" s="359">
        <f t="shared" ca="1" si="180"/>
        <v>0</v>
      </c>
      <c r="M126" s="359">
        <f t="shared" ca="1" si="181"/>
        <v>0</v>
      </c>
      <c r="N126" s="359">
        <f t="shared" ca="1" si="182"/>
        <v>0</v>
      </c>
      <c r="O126" s="359">
        <f t="shared" ca="1" si="183"/>
        <v>0</v>
      </c>
      <c r="P126" s="359">
        <f t="shared" ca="1" si="198"/>
        <v>0</v>
      </c>
      <c r="R126" s="362">
        <f t="shared" ca="1" si="199"/>
        <v>237</v>
      </c>
      <c r="S126" s="362">
        <v>118</v>
      </c>
      <c r="T126" s="371">
        <f t="shared" ca="1" si="200"/>
        <v>0</v>
      </c>
      <c r="U126" s="359">
        <f t="shared" ca="1" si="230"/>
        <v>0</v>
      </c>
      <c r="V126" s="359">
        <f t="shared" ca="1" si="125"/>
        <v>0</v>
      </c>
      <c r="W126" s="359">
        <f t="shared" ca="1" si="126"/>
        <v>0</v>
      </c>
      <c r="X126" s="359">
        <f t="shared" ca="1" si="127"/>
        <v>0</v>
      </c>
      <c r="Y126" s="359">
        <f t="shared" ca="1" si="184"/>
        <v>0</v>
      </c>
      <c r="AA126" s="362">
        <f t="shared" ca="1" si="201"/>
        <v>237</v>
      </c>
      <c r="AB126" s="362">
        <v>118</v>
      </c>
      <c r="AC126" s="371">
        <f t="shared" ca="1" si="202"/>
        <v>0</v>
      </c>
      <c r="AD126" s="359">
        <f t="shared" ca="1" si="231"/>
        <v>0</v>
      </c>
      <c r="AE126" s="359">
        <f t="shared" ca="1" si="129"/>
        <v>0</v>
      </c>
      <c r="AF126" s="359">
        <f t="shared" ca="1" si="130"/>
        <v>0</v>
      </c>
      <c r="AG126" s="359">
        <f t="shared" ca="1" si="131"/>
        <v>0</v>
      </c>
      <c r="AH126" s="359">
        <f t="shared" ca="1" si="185"/>
        <v>0</v>
      </c>
      <c r="AJ126" s="362">
        <f t="shared" ca="1" si="203"/>
        <v>237</v>
      </c>
      <c r="AK126" s="362">
        <v>118</v>
      </c>
      <c r="AL126" s="371">
        <f t="shared" ca="1" si="204"/>
        <v>0</v>
      </c>
      <c r="AM126" s="359">
        <f t="shared" ca="1" si="232"/>
        <v>0</v>
      </c>
      <c r="AN126" s="359">
        <f t="shared" ca="1" si="133"/>
        <v>0</v>
      </c>
      <c r="AO126" s="359">
        <f t="shared" ca="1" si="134"/>
        <v>0</v>
      </c>
      <c r="AP126" s="359">
        <f t="shared" ca="1" si="135"/>
        <v>0</v>
      </c>
      <c r="AQ126" s="359">
        <f t="shared" ca="1" si="186"/>
        <v>0</v>
      </c>
      <c r="AS126" s="362">
        <f t="shared" ca="1" si="205"/>
        <v>237</v>
      </c>
      <c r="AT126" s="362">
        <v>118</v>
      </c>
      <c r="AU126" s="371">
        <f t="shared" ca="1" si="206"/>
        <v>0</v>
      </c>
      <c r="AV126" s="359">
        <f t="shared" ca="1" si="233"/>
        <v>0</v>
      </c>
      <c r="AW126" s="359">
        <f t="shared" ca="1" si="137"/>
        <v>0</v>
      </c>
      <c r="AX126" s="359">
        <f t="shared" ca="1" si="138"/>
        <v>0</v>
      </c>
      <c r="AY126" s="359">
        <f t="shared" ca="1" si="139"/>
        <v>0</v>
      </c>
      <c r="AZ126" s="359">
        <f t="shared" ca="1" si="187"/>
        <v>0</v>
      </c>
      <c r="BB126" s="362">
        <f t="shared" ca="1" si="207"/>
        <v>237</v>
      </c>
      <c r="BC126" s="362">
        <v>118</v>
      </c>
      <c r="BD126" s="371">
        <f t="shared" ca="1" si="208"/>
        <v>0</v>
      </c>
      <c r="BE126" s="359">
        <f t="shared" ca="1" si="234"/>
        <v>0</v>
      </c>
      <c r="BF126" s="359">
        <f t="shared" ca="1" si="141"/>
        <v>0</v>
      </c>
      <c r="BG126" s="359">
        <f t="shared" ca="1" si="142"/>
        <v>0</v>
      </c>
      <c r="BH126" s="359">
        <f t="shared" ca="1" si="143"/>
        <v>0</v>
      </c>
      <c r="BI126" s="359">
        <f t="shared" ca="1" si="188"/>
        <v>0</v>
      </c>
      <c r="BK126" s="362">
        <f t="shared" ca="1" si="209"/>
        <v>237</v>
      </c>
      <c r="BL126" s="362">
        <v>118</v>
      </c>
      <c r="BM126" s="371">
        <f t="shared" ca="1" si="210"/>
        <v>0</v>
      </c>
      <c r="BN126" s="359">
        <f t="shared" ca="1" si="235"/>
        <v>0</v>
      </c>
      <c r="BO126" s="359">
        <f t="shared" ca="1" si="145"/>
        <v>0</v>
      </c>
      <c r="BP126" s="359">
        <f t="shared" ca="1" si="146"/>
        <v>0</v>
      </c>
      <c r="BQ126" s="359">
        <f t="shared" ca="1" si="147"/>
        <v>0</v>
      </c>
      <c r="BR126" s="359">
        <f t="shared" ca="1" si="189"/>
        <v>0</v>
      </c>
      <c r="BT126" s="362">
        <f t="shared" ca="1" si="211"/>
        <v>237</v>
      </c>
      <c r="BU126" s="362">
        <v>118</v>
      </c>
      <c r="BV126" s="371">
        <f t="shared" ca="1" si="212"/>
        <v>0</v>
      </c>
      <c r="BW126" s="359">
        <f t="shared" ca="1" si="236"/>
        <v>0</v>
      </c>
      <c r="BX126" s="359">
        <f t="shared" ca="1" si="149"/>
        <v>0</v>
      </c>
      <c r="BY126" s="359">
        <f t="shared" ca="1" si="150"/>
        <v>0</v>
      </c>
      <c r="BZ126" s="359">
        <f t="shared" ca="1" si="151"/>
        <v>0</v>
      </c>
      <c r="CA126" s="359">
        <f t="shared" ca="1" si="190"/>
        <v>0</v>
      </c>
      <c r="CC126" s="362">
        <f t="shared" ca="1" si="213"/>
        <v>237</v>
      </c>
      <c r="CD126" s="362">
        <v>118</v>
      </c>
      <c r="CE126" s="371">
        <f t="shared" ca="1" si="214"/>
        <v>0</v>
      </c>
      <c r="CF126" s="359">
        <f t="shared" ca="1" si="237"/>
        <v>0</v>
      </c>
      <c r="CG126" s="359">
        <f t="shared" ca="1" si="153"/>
        <v>0</v>
      </c>
      <c r="CH126" s="359">
        <f t="shared" ca="1" si="154"/>
        <v>0</v>
      </c>
      <c r="CI126" s="359">
        <f t="shared" ca="1" si="155"/>
        <v>0</v>
      </c>
      <c r="CJ126" s="359">
        <f t="shared" ca="1" si="191"/>
        <v>0</v>
      </c>
      <c r="CL126" s="362">
        <f t="shared" ca="1" si="215"/>
        <v>237</v>
      </c>
      <c r="CM126" s="362">
        <v>118</v>
      </c>
      <c r="CN126" s="371">
        <f t="shared" ca="1" si="216"/>
        <v>0</v>
      </c>
      <c r="CO126" s="359">
        <f t="shared" ca="1" si="238"/>
        <v>0</v>
      </c>
      <c r="CP126" s="359">
        <f t="shared" ca="1" si="157"/>
        <v>0</v>
      </c>
      <c r="CQ126" s="359">
        <f t="shared" ca="1" si="158"/>
        <v>0</v>
      </c>
      <c r="CR126" s="359">
        <f t="shared" ca="1" si="159"/>
        <v>0</v>
      </c>
      <c r="CS126" s="359">
        <f t="shared" ca="1" si="192"/>
        <v>0</v>
      </c>
      <c r="CU126" s="362">
        <f t="shared" ca="1" si="217"/>
        <v>237</v>
      </c>
      <c r="CV126" s="362">
        <v>118</v>
      </c>
      <c r="CW126" s="371">
        <f t="shared" ca="1" si="218"/>
        <v>0</v>
      </c>
      <c r="CX126" s="359">
        <f t="shared" ca="1" si="239"/>
        <v>0</v>
      </c>
      <c r="CY126" s="359">
        <f t="shared" ca="1" si="161"/>
        <v>0</v>
      </c>
      <c r="CZ126" s="359">
        <f t="shared" ca="1" si="162"/>
        <v>0</v>
      </c>
      <c r="DA126" s="359">
        <f t="shared" ca="1" si="163"/>
        <v>0</v>
      </c>
      <c r="DB126" s="359">
        <f t="shared" ca="1" si="193"/>
        <v>0</v>
      </c>
      <c r="DD126" s="362">
        <f t="shared" ca="1" si="219"/>
        <v>237</v>
      </c>
      <c r="DE126" s="362">
        <v>118</v>
      </c>
      <c r="DF126" s="371">
        <f t="shared" ca="1" si="220"/>
        <v>0</v>
      </c>
      <c r="DG126" s="359">
        <f t="shared" ca="1" si="240"/>
        <v>0</v>
      </c>
      <c r="DH126" s="359">
        <f t="shared" ca="1" si="165"/>
        <v>0</v>
      </c>
      <c r="DI126" s="359">
        <f t="shared" ca="1" si="166"/>
        <v>0</v>
      </c>
      <c r="DJ126" s="359">
        <f t="shared" ca="1" si="167"/>
        <v>0</v>
      </c>
      <c r="DK126" s="359">
        <f t="shared" ca="1" si="194"/>
        <v>0</v>
      </c>
      <c r="DM126" s="362">
        <f t="shared" ca="1" si="221"/>
        <v>237</v>
      </c>
      <c r="DN126" s="362">
        <v>118</v>
      </c>
      <c r="DO126" s="371">
        <f t="shared" ca="1" si="222"/>
        <v>0</v>
      </c>
      <c r="DP126" s="359">
        <f t="shared" ca="1" si="241"/>
        <v>0</v>
      </c>
      <c r="DQ126" s="359">
        <f t="shared" ca="1" si="169"/>
        <v>0</v>
      </c>
      <c r="DR126" s="359">
        <f t="shared" ca="1" si="170"/>
        <v>0</v>
      </c>
      <c r="DS126" s="359">
        <f t="shared" ca="1" si="171"/>
        <v>0</v>
      </c>
      <c r="DT126" s="359">
        <f t="shared" ca="1" si="195"/>
        <v>0</v>
      </c>
      <c r="DV126" s="362">
        <f t="shared" ca="1" si="223"/>
        <v>237</v>
      </c>
      <c r="DW126" s="362">
        <v>118</v>
      </c>
      <c r="DX126" s="371">
        <f t="shared" ca="1" si="224"/>
        <v>0</v>
      </c>
      <c r="DY126" s="359">
        <f t="shared" ca="1" si="242"/>
        <v>0</v>
      </c>
      <c r="DZ126" s="359">
        <f t="shared" ca="1" si="173"/>
        <v>0</v>
      </c>
      <c r="EA126" s="359">
        <f t="shared" ca="1" si="174"/>
        <v>0</v>
      </c>
      <c r="EB126" s="359">
        <f t="shared" ca="1" si="175"/>
        <v>0</v>
      </c>
      <c r="EC126" s="359">
        <f t="shared" ca="1" si="196"/>
        <v>0</v>
      </c>
      <c r="EE126" s="362">
        <f t="shared" ca="1" si="225"/>
        <v>237</v>
      </c>
      <c r="EF126" s="362">
        <v>118</v>
      </c>
      <c r="EG126" s="371">
        <f t="shared" ca="1" si="226"/>
        <v>0</v>
      </c>
      <c r="EH126" s="359">
        <f t="shared" ca="1" si="243"/>
        <v>0</v>
      </c>
      <c r="EI126" s="359">
        <f t="shared" ca="1" si="177"/>
        <v>0</v>
      </c>
      <c r="EJ126" s="359">
        <f t="shared" ca="1" si="178"/>
        <v>0</v>
      </c>
      <c r="EK126" s="359">
        <f t="shared" ca="1" si="179"/>
        <v>0</v>
      </c>
      <c r="EL126" s="359">
        <f t="shared" ca="1" si="197"/>
        <v>0</v>
      </c>
    </row>
    <row r="127" spans="6:142" x14ac:dyDescent="0.35">
      <c r="F127" s="372">
        <f>IFERROR(INDEX('Inflation Rates'!$A$16:$H$138,MATCH('IRA Traditional'!$H127,'Inflation Rates'!$A$16:$A$138,0),8)/INDEX('Inflation Rates'!$A$16:$H$138,MATCH('IRA Traditional'!$H127,'Inflation Rates'!$A$16:$A$138,0)-1,8)-1,F126)</f>
        <v>2.0000000000000018E-2</v>
      </c>
      <c r="G127" s="372">
        <f>IFERROR(INDEX('Inflation Rates'!$A$16:$H$138,MATCH('IRA Traditional'!$H127,'Inflation Rates'!$A$16:$A$138,0),6)/INDEX('Inflation Rates'!$A$16:$H$138,MATCH('IRA Traditional'!$H127,'Inflation Rates'!$A$16:$A$138,0)-1,6)-1,G126)</f>
        <v>2.0999999999999908E-2</v>
      </c>
      <c r="H127" s="362">
        <v>2138</v>
      </c>
      <c r="I127" s="362">
        <f t="shared" ca="1" si="245"/>
        <v>238</v>
      </c>
      <c r="J127" s="362">
        <v>119</v>
      </c>
      <c r="K127" s="371">
        <f t="shared" ca="1" si="228"/>
        <v>0</v>
      </c>
      <c r="L127" s="359">
        <f t="shared" ca="1" si="180"/>
        <v>0</v>
      </c>
      <c r="M127" s="359">
        <f t="shared" ca="1" si="181"/>
        <v>0</v>
      </c>
      <c r="N127" s="359">
        <f t="shared" ca="1" si="182"/>
        <v>0</v>
      </c>
      <c r="O127" s="359">
        <f t="shared" ca="1" si="183"/>
        <v>0</v>
      </c>
      <c r="P127" s="359">
        <f t="shared" ca="1" si="198"/>
        <v>0</v>
      </c>
      <c r="R127" s="362">
        <f t="shared" ca="1" si="199"/>
        <v>238</v>
      </c>
      <c r="S127" s="362">
        <v>119</v>
      </c>
      <c r="T127" s="371">
        <f t="shared" ca="1" si="200"/>
        <v>0</v>
      </c>
      <c r="U127" s="359">
        <f t="shared" ca="1" si="230"/>
        <v>0</v>
      </c>
      <c r="V127" s="359">
        <f t="shared" ca="1" si="125"/>
        <v>0</v>
      </c>
      <c r="W127" s="359">
        <f t="shared" ca="1" si="126"/>
        <v>0</v>
      </c>
      <c r="X127" s="359">
        <f t="shared" ca="1" si="127"/>
        <v>0</v>
      </c>
      <c r="Y127" s="359">
        <f t="shared" ca="1" si="184"/>
        <v>0</v>
      </c>
      <c r="AA127" s="362">
        <f t="shared" ca="1" si="201"/>
        <v>238</v>
      </c>
      <c r="AB127" s="362">
        <v>119</v>
      </c>
      <c r="AC127" s="371">
        <f t="shared" ca="1" si="202"/>
        <v>0</v>
      </c>
      <c r="AD127" s="359">
        <f t="shared" ca="1" si="231"/>
        <v>0</v>
      </c>
      <c r="AE127" s="359">
        <f t="shared" ca="1" si="129"/>
        <v>0</v>
      </c>
      <c r="AF127" s="359">
        <f t="shared" ca="1" si="130"/>
        <v>0</v>
      </c>
      <c r="AG127" s="359">
        <f t="shared" ca="1" si="131"/>
        <v>0</v>
      </c>
      <c r="AH127" s="359">
        <f t="shared" ca="1" si="185"/>
        <v>0</v>
      </c>
      <c r="AJ127" s="362">
        <f t="shared" ca="1" si="203"/>
        <v>238</v>
      </c>
      <c r="AK127" s="362">
        <v>119</v>
      </c>
      <c r="AL127" s="371">
        <f t="shared" ca="1" si="204"/>
        <v>0</v>
      </c>
      <c r="AM127" s="359">
        <f t="shared" ca="1" si="232"/>
        <v>0</v>
      </c>
      <c r="AN127" s="359">
        <f t="shared" ca="1" si="133"/>
        <v>0</v>
      </c>
      <c r="AO127" s="359">
        <f t="shared" ca="1" si="134"/>
        <v>0</v>
      </c>
      <c r="AP127" s="359">
        <f t="shared" ca="1" si="135"/>
        <v>0</v>
      </c>
      <c r="AQ127" s="359">
        <f t="shared" ca="1" si="186"/>
        <v>0</v>
      </c>
      <c r="AS127" s="362">
        <f t="shared" ca="1" si="205"/>
        <v>238</v>
      </c>
      <c r="AT127" s="362">
        <v>119</v>
      </c>
      <c r="AU127" s="371">
        <f t="shared" ca="1" si="206"/>
        <v>0</v>
      </c>
      <c r="AV127" s="359">
        <f t="shared" ca="1" si="233"/>
        <v>0</v>
      </c>
      <c r="AW127" s="359">
        <f t="shared" ca="1" si="137"/>
        <v>0</v>
      </c>
      <c r="AX127" s="359">
        <f t="shared" ca="1" si="138"/>
        <v>0</v>
      </c>
      <c r="AY127" s="359">
        <f t="shared" ca="1" si="139"/>
        <v>0</v>
      </c>
      <c r="AZ127" s="359">
        <f t="shared" ca="1" si="187"/>
        <v>0</v>
      </c>
      <c r="BB127" s="362">
        <f t="shared" ca="1" si="207"/>
        <v>238</v>
      </c>
      <c r="BC127" s="362">
        <v>119</v>
      </c>
      <c r="BD127" s="371">
        <f t="shared" ca="1" si="208"/>
        <v>0</v>
      </c>
      <c r="BE127" s="359">
        <f t="shared" ca="1" si="234"/>
        <v>0</v>
      </c>
      <c r="BF127" s="359">
        <f t="shared" ca="1" si="141"/>
        <v>0</v>
      </c>
      <c r="BG127" s="359">
        <f t="shared" ca="1" si="142"/>
        <v>0</v>
      </c>
      <c r="BH127" s="359">
        <f t="shared" ca="1" si="143"/>
        <v>0</v>
      </c>
      <c r="BI127" s="359">
        <f t="shared" ca="1" si="188"/>
        <v>0</v>
      </c>
      <c r="BK127" s="362">
        <f t="shared" ca="1" si="209"/>
        <v>238</v>
      </c>
      <c r="BL127" s="362">
        <v>119</v>
      </c>
      <c r="BM127" s="371">
        <f t="shared" ca="1" si="210"/>
        <v>0</v>
      </c>
      <c r="BN127" s="359">
        <f t="shared" ca="1" si="235"/>
        <v>0</v>
      </c>
      <c r="BO127" s="359">
        <f t="shared" ca="1" si="145"/>
        <v>0</v>
      </c>
      <c r="BP127" s="359">
        <f t="shared" ca="1" si="146"/>
        <v>0</v>
      </c>
      <c r="BQ127" s="359">
        <f t="shared" ca="1" si="147"/>
        <v>0</v>
      </c>
      <c r="BR127" s="359">
        <f t="shared" ca="1" si="189"/>
        <v>0</v>
      </c>
      <c r="BT127" s="362">
        <f t="shared" ca="1" si="211"/>
        <v>238</v>
      </c>
      <c r="BU127" s="362">
        <v>119</v>
      </c>
      <c r="BV127" s="371">
        <f t="shared" ca="1" si="212"/>
        <v>0</v>
      </c>
      <c r="BW127" s="359">
        <f t="shared" ca="1" si="236"/>
        <v>0</v>
      </c>
      <c r="BX127" s="359">
        <f t="shared" ca="1" si="149"/>
        <v>0</v>
      </c>
      <c r="BY127" s="359">
        <f t="shared" ca="1" si="150"/>
        <v>0</v>
      </c>
      <c r="BZ127" s="359">
        <f t="shared" ca="1" si="151"/>
        <v>0</v>
      </c>
      <c r="CA127" s="359">
        <f t="shared" ca="1" si="190"/>
        <v>0</v>
      </c>
      <c r="CC127" s="362">
        <f t="shared" ca="1" si="213"/>
        <v>238</v>
      </c>
      <c r="CD127" s="362">
        <v>119</v>
      </c>
      <c r="CE127" s="371">
        <f t="shared" ca="1" si="214"/>
        <v>0</v>
      </c>
      <c r="CF127" s="359">
        <f t="shared" ca="1" si="237"/>
        <v>0</v>
      </c>
      <c r="CG127" s="359">
        <f t="shared" ca="1" si="153"/>
        <v>0</v>
      </c>
      <c r="CH127" s="359">
        <f t="shared" ca="1" si="154"/>
        <v>0</v>
      </c>
      <c r="CI127" s="359">
        <f t="shared" ca="1" si="155"/>
        <v>0</v>
      </c>
      <c r="CJ127" s="359">
        <f t="shared" ca="1" si="191"/>
        <v>0</v>
      </c>
      <c r="CL127" s="362">
        <f t="shared" ca="1" si="215"/>
        <v>238</v>
      </c>
      <c r="CM127" s="362">
        <v>119</v>
      </c>
      <c r="CN127" s="371">
        <f t="shared" ca="1" si="216"/>
        <v>0</v>
      </c>
      <c r="CO127" s="359">
        <f t="shared" ca="1" si="238"/>
        <v>0</v>
      </c>
      <c r="CP127" s="359">
        <f t="shared" ca="1" si="157"/>
        <v>0</v>
      </c>
      <c r="CQ127" s="359">
        <f t="shared" ca="1" si="158"/>
        <v>0</v>
      </c>
      <c r="CR127" s="359">
        <f t="shared" ca="1" si="159"/>
        <v>0</v>
      </c>
      <c r="CS127" s="359">
        <f t="shared" ca="1" si="192"/>
        <v>0</v>
      </c>
      <c r="CU127" s="362">
        <f t="shared" ca="1" si="217"/>
        <v>238</v>
      </c>
      <c r="CV127" s="362">
        <v>119</v>
      </c>
      <c r="CW127" s="371">
        <f t="shared" ca="1" si="218"/>
        <v>0</v>
      </c>
      <c r="CX127" s="359">
        <f t="shared" ca="1" si="239"/>
        <v>0</v>
      </c>
      <c r="CY127" s="359">
        <f t="shared" ca="1" si="161"/>
        <v>0</v>
      </c>
      <c r="CZ127" s="359">
        <f t="shared" ca="1" si="162"/>
        <v>0</v>
      </c>
      <c r="DA127" s="359">
        <f t="shared" ca="1" si="163"/>
        <v>0</v>
      </c>
      <c r="DB127" s="359">
        <f t="shared" ca="1" si="193"/>
        <v>0</v>
      </c>
      <c r="DD127" s="362">
        <f t="shared" ca="1" si="219"/>
        <v>238</v>
      </c>
      <c r="DE127" s="362">
        <v>119</v>
      </c>
      <c r="DF127" s="371">
        <f t="shared" ca="1" si="220"/>
        <v>0</v>
      </c>
      <c r="DG127" s="359">
        <f t="shared" ca="1" si="240"/>
        <v>0</v>
      </c>
      <c r="DH127" s="359">
        <f t="shared" ca="1" si="165"/>
        <v>0</v>
      </c>
      <c r="DI127" s="359">
        <f t="shared" ca="1" si="166"/>
        <v>0</v>
      </c>
      <c r="DJ127" s="359">
        <f t="shared" ca="1" si="167"/>
        <v>0</v>
      </c>
      <c r="DK127" s="359">
        <f t="shared" ca="1" si="194"/>
        <v>0</v>
      </c>
      <c r="DM127" s="362">
        <f t="shared" ca="1" si="221"/>
        <v>238</v>
      </c>
      <c r="DN127" s="362">
        <v>119</v>
      </c>
      <c r="DO127" s="371">
        <f t="shared" ca="1" si="222"/>
        <v>0</v>
      </c>
      <c r="DP127" s="359">
        <f t="shared" ca="1" si="241"/>
        <v>0</v>
      </c>
      <c r="DQ127" s="359">
        <f t="shared" ca="1" si="169"/>
        <v>0</v>
      </c>
      <c r="DR127" s="359">
        <f t="shared" ca="1" si="170"/>
        <v>0</v>
      </c>
      <c r="DS127" s="359">
        <f t="shared" ca="1" si="171"/>
        <v>0</v>
      </c>
      <c r="DT127" s="359">
        <f t="shared" ca="1" si="195"/>
        <v>0</v>
      </c>
      <c r="DV127" s="362">
        <f t="shared" ca="1" si="223"/>
        <v>238</v>
      </c>
      <c r="DW127" s="362">
        <v>119</v>
      </c>
      <c r="DX127" s="371">
        <f t="shared" ca="1" si="224"/>
        <v>0</v>
      </c>
      <c r="DY127" s="359">
        <f t="shared" ca="1" si="242"/>
        <v>0</v>
      </c>
      <c r="DZ127" s="359">
        <f t="shared" ca="1" si="173"/>
        <v>0</v>
      </c>
      <c r="EA127" s="359">
        <f t="shared" ca="1" si="174"/>
        <v>0</v>
      </c>
      <c r="EB127" s="359">
        <f t="shared" ca="1" si="175"/>
        <v>0</v>
      </c>
      <c r="EC127" s="359">
        <f t="shared" ca="1" si="196"/>
        <v>0</v>
      </c>
      <c r="EE127" s="362">
        <f t="shared" ca="1" si="225"/>
        <v>238</v>
      </c>
      <c r="EF127" s="362">
        <v>119</v>
      </c>
      <c r="EG127" s="371">
        <f t="shared" ca="1" si="226"/>
        <v>0</v>
      </c>
      <c r="EH127" s="359">
        <f t="shared" ca="1" si="243"/>
        <v>0</v>
      </c>
      <c r="EI127" s="359">
        <f t="shared" ca="1" si="177"/>
        <v>0</v>
      </c>
      <c r="EJ127" s="359">
        <f t="shared" ca="1" si="178"/>
        <v>0</v>
      </c>
      <c r="EK127" s="359">
        <f t="shared" ca="1" si="179"/>
        <v>0</v>
      </c>
      <c r="EL127" s="359">
        <f t="shared" ca="1" si="197"/>
        <v>0</v>
      </c>
    </row>
    <row r="128" spans="6:142" x14ac:dyDescent="0.35">
      <c r="F128" s="372">
        <f>IFERROR(INDEX('Inflation Rates'!$A$16:$H$138,MATCH('IRA Traditional'!$H128,'Inflation Rates'!$A$16:$A$138,0),8)/INDEX('Inflation Rates'!$A$16:$H$138,MATCH('IRA Traditional'!$H128,'Inflation Rates'!$A$16:$A$138,0)-1,8)-1,F127)</f>
        <v>2.0000000000000018E-2</v>
      </c>
      <c r="G128" s="372">
        <f>IFERROR(INDEX('Inflation Rates'!$A$16:$H$138,MATCH('IRA Traditional'!$H128,'Inflation Rates'!$A$16:$A$138,0),6)/INDEX('Inflation Rates'!$A$16:$H$138,MATCH('IRA Traditional'!$H128,'Inflation Rates'!$A$16:$A$138,0)-1,6)-1,G127)</f>
        <v>2.0999999999999908E-2</v>
      </c>
      <c r="H128" s="362">
        <v>2139</v>
      </c>
      <c r="I128" s="362">
        <f t="shared" ca="1" si="245"/>
        <v>239</v>
      </c>
      <c r="J128" s="362">
        <v>120</v>
      </c>
      <c r="K128" s="371">
        <f t="shared" ca="1" si="228"/>
        <v>0</v>
      </c>
      <c r="L128" s="359">
        <f t="shared" ca="1" si="180"/>
        <v>0</v>
      </c>
      <c r="M128" s="359">
        <f t="shared" ca="1" si="181"/>
        <v>0</v>
      </c>
      <c r="N128" s="359">
        <f t="shared" ca="1" si="182"/>
        <v>0</v>
      </c>
      <c r="O128" s="359">
        <f t="shared" ca="1" si="183"/>
        <v>0</v>
      </c>
      <c r="P128" s="359">
        <f t="shared" ca="1" si="198"/>
        <v>0</v>
      </c>
      <c r="R128" s="362">
        <f t="shared" ca="1" si="199"/>
        <v>239</v>
      </c>
      <c r="S128" s="362">
        <v>120</v>
      </c>
      <c r="T128" s="371">
        <f t="shared" ca="1" si="200"/>
        <v>0</v>
      </c>
      <c r="U128" s="359">
        <f t="shared" ca="1" si="230"/>
        <v>0</v>
      </c>
      <c r="V128" s="359">
        <f t="shared" ca="1" si="125"/>
        <v>0</v>
      </c>
      <c r="W128" s="359">
        <f t="shared" ca="1" si="126"/>
        <v>0</v>
      </c>
      <c r="X128" s="359">
        <f t="shared" ca="1" si="127"/>
        <v>0</v>
      </c>
      <c r="Y128" s="359">
        <f t="shared" ca="1" si="184"/>
        <v>0</v>
      </c>
      <c r="AA128" s="362">
        <f t="shared" ca="1" si="201"/>
        <v>239</v>
      </c>
      <c r="AB128" s="362">
        <v>120</v>
      </c>
      <c r="AC128" s="371">
        <f t="shared" ca="1" si="202"/>
        <v>0</v>
      </c>
      <c r="AD128" s="359">
        <f t="shared" ca="1" si="231"/>
        <v>0</v>
      </c>
      <c r="AE128" s="359">
        <f t="shared" ca="1" si="129"/>
        <v>0</v>
      </c>
      <c r="AF128" s="359">
        <f t="shared" ca="1" si="130"/>
        <v>0</v>
      </c>
      <c r="AG128" s="359">
        <f t="shared" ca="1" si="131"/>
        <v>0</v>
      </c>
      <c r="AH128" s="359">
        <f t="shared" ca="1" si="185"/>
        <v>0</v>
      </c>
      <c r="AJ128" s="362">
        <f t="shared" ca="1" si="203"/>
        <v>239</v>
      </c>
      <c r="AK128" s="362">
        <v>120</v>
      </c>
      <c r="AL128" s="371">
        <f t="shared" ca="1" si="204"/>
        <v>0</v>
      </c>
      <c r="AM128" s="359">
        <f t="shared" ca="1" si="232"/>
        <v>0</v>
      </c>
      <c r="AN128" s="359">
        <f t="shared" ca="1" si="133"/>
        <v>0</v>
      </c>
      <c r="AO128" s="359">
        <f t="shared" ca="1" si="134"/>
        <v>0</v>
      </c>
      <c r="AP128" s="359">
        <f t="shared" ca="1" si="135"/>
        <v>0</v>
      </c>
      <c r="AQ128" s="359">
        <f t="shared" ca="1" si="186"/>
        <v>0</v>
      </c>
      <c r="AS128" s="362">
        <f t="shared" ca="1" si="205"/>
        <v>239</v>
      </c>
      <c r="AT128" s="362">
        <v>120</v>
      </c>
      <c r="AU128" s="371">
        <f t="shared" ca="1" si="206"/>
        <v>0</v>
      </c>
      <c r="AV128" s="359">
        <f t="shared" ca="1" si="233"/>
        <v>0</v>
      </c>
      <c r="AW128" s="359">
        <f t="shared" ca="1" si="137"/>
        <v>0</v>
      </c>
      <c r="AX128" s="359">
        <f t="shared" ca="1" si="138"/>
        <v>0</v>
      </c>
      <c r="AY128" s="359">
        <f t="shared" ca="1" si="139"/>
        <v>0</v>
      </c>
      <c r="AZ128" s="359">
        <f t="shared" ca="1" si="187"/>
        <v>0</v>
      </c>
      <c r="BB128" s="362">
        <f t="shared" ca="1" si="207"/>
        <v>239</v>
      </c>
      <c r="BC128" s="362">
        <v>120</v>
      </c>
      <c r="BD128" s="371">
        <f t="shared" ca="1" si="208"/>
        <v>0</v>
      </c>
      <c r="BE128" s="359">
        <f t="shared" ca="1" si="234"/>
        <v>0</v>
      </c>
      <c r="BF128" s="359">
        <f t="shared" ca="1" si="141"/>
        <v>0</v>
      </c>
      <c r="BG128" s="359">
        <f t="shared" ca="1" si="142"/>
        <v>0</v>
      </c>
      <c r="BH128" s="359">
        <f t="shared" ca="1" si="143"/>
        <v>0</v>
      </c>
      <c r="BI128" s="359">
        <f t="shared" ca="1" si="188"/>
        <v>0</v>
      </c>
      <c r="BK128" s="362">
        <f t="shared" ca="1" si="209"/>
        <v>239</v>
      </c>
      <c r="BL128" s="362">
        <v>120</v>
      </c>
      <c r="BM128" s="371">
        <f t="shared" ca="1" si="210"/>
        <v>0</v>
      </c>
      <c r="BN128" s="359">
        <f t="shared" ca="1" si="235"/>
        <v>0</v>
      </c>
      <c r="BO128" s="359">
        <f t="shared" ca="1" si="145"/>
        <v>0</v>
      </c>
      <c r="BP128" s="359">
        <f t="shared" ca="1" si="146"/>
        <v>0</v>
      </c>
      <c r="BQ128" s="359">
        <f t="shared" ca="1" si="147"/>
        <v>0</v>
      </c>
      <c r="BR128" s="359">
        <f t="shared" ca="1" si="189"/>
        <v>0</v>
      </c>
      <c r="BT128" s="362">
        <f t="shared" ca="1" si="211"/>
        <v>239</v>
      </c>
      <c r="BU128" s="362">
        <v>120</v>
      </c>
      <c r="BV128" s="371">
        <f t="shared" ca="1" si="212"/>
        <v>0</v>
      </c>
      <c r="BW128" s="359">
        <f t="shared" ca="1" si="236"/>
        <v>0</v>
      </c>
      <c r="BX128" s="359">
        <f t="shared" ca="1" si="149"/>
        <v>0</v>
      </c>
      <c r="BY128" s="359">
        <f t="shared" ca="1" si="150"/>
        <v>0</v>
      </c>
      <c r="BZ128" s="359">
        <f t="shared" ca="1" si="151"/>
        <v>0</v>
      </c>
      <c r="CA128" s="359">
        <f t="shared" ca="1" si="190"/>
        <v>0</v>
      </c>
      <c r="CC128" s="362">
        <f t="shared" ca="1" si="213"/>
        <v>239</v>
      </c>
      <c r="CD128" s="362">
        <v>120</v>
      </c>
      <c r="CE128" s="371">
        <f t="shared" ca="1" si="214"/>
        <v>0</v>
      </c>
      <c r="CF128" s="359">
        <f t="shared" ca="1" si="237"/>
        <v>0</v>
      </c>
      <c r="CG128" s="359">
        <f t="shared" ca="1" si="153"/>
        <v>0</v>
      </c>
      <c r="CH128" s="359">
        <f t="shared" ca="1" si="154"/>
        <v>0</v>
      </c>
      <c r="CI128" s="359">
        <f t="shared" ca="1" si="155"/>
        <v>0</v>
      </c>
      <c r="CJ128" s="359">
        <f t="shared" ca="1" si="191"/>
        <v>0</v>
      </c>
      <c r="CL128" s="362">
        <f t="shared" ca="1" si="215"/>
        <v>239</v>
      </c>
      <c r="CM128" s="362">
        <v>120</v>
      </c>
      <c r="CN128" s="371">
        <f t="shared" ca="1" si="216"/>
        <v>0</v>
      </c>
      <c r="CO128" s="359">
        <f t="shared" ca="1" si="238"/>
        <v>0</v>
      </c>
      <c r="CP128" s="359">
        <f t="shared" ca="1" si="157"/>
        <v>0</v>
      </c>
      <c r="CQ128" s="359">
        <f t="shared" ca="1" si="158"/>
        <v>0</v>
      </c>
      <c r="CR128" s="359">
        <f t="shared" ca="1" si="159"/>
        <v>0</v>
      </c>
      <c r="CS128" s="359">
        <f t="shared" ca="1" si="192"/>
        <v>0</v>
      </c>
      <c r="CU128" s="362">
        <f t="shared" ca="1" si="217"/>
        <v>239</v>
      </c>
      <c r="CV128" s="362">
        <v>120</v>
      </c>
      <c r="CW128" s="371">
        <f t="shared" ca="1" si="218"/>
        <v>0</v>
      </c>
      <c r="CX128" s="359">
        <f t="shared" ca="1" si="239"/>
        <v>0</v>
      </c>
      <c r="CY128" s="359">
        <f t="shared" ca="1" si="161"/>
        <v>0</v>
      </c>
      <c r="CZ128" s="359">
        <f t="shared" ca="1" si="162"/>
        <v>0</v>
      </c>
      <c r="DA128" s="359">
        <f t="shared" ca="1" si="163"/>
        <v>0</v>
      </c>
      <c r="DB128" s="359">
        <f t="shared" ca="1" si="193"/>
        <v>0</v>
      </c>
      <c r="DD128" s="362">
        <f t="shared" ca="1" si="219"/>
        <v>239</v>
      </c>
      <c r="DE128" s="362">
        <v>120</v>
      </c>
      <c r="DF128" s="371">
        <f t="shared" ca="1" si="220"/>
        <v>0</v>
      </c>
      <c r="DG128" s="359">
        <f t="shared" ca="1" si="240"/>
        <v>0</v>
      </c>
      <c r="DH128" s="359">
        <f t="shared" ca="1" si="165"/>
        <v>0</v>
      </c>
      <c r="DI128" s="359">
        <f t="shared" ca="1" si="166"/>
        <v>0</v>
      </c>
      <c r="DJ128" s="359">
        <f t="shared" ca="1" si="167"/>
        <v>0</v>
      </c>
      <c r="DK128" s="359">
        <f t="shared" ca="1" si="194"/>
        <v>0</v>
      </c>
      <c r="DM128" s="362">
        <f t="shared" ca="1" si="221"/>
        <v>239</v>
      </c>
      <c r="DN128" s="362">
        <v>120</v>
      </c>
      <c r="DO128" s="371">
        <f t="shared" ca="1" si="222"/>
        <v>0</v>
      </c>
      <c r="DP128" s="359">
        <f t="shared" ca="1" si="241"/>
        <v>0</v>
      </c>
      <c r="DQ128" s="359">
        <f t="shared" ca="1" si="169"/>
        <v>0</v>
      </c>
      <c r="DR128" s="359">
        <f t="shared" ca="1" si="170"/>
        <v>0</v>
      </c>
      <c r="DS128" s="359">
        <f t="shared" ca="1" si="171"/>
        <v>0</v>
      </c>
      <c r="DT128" s="359">
        <f t="shared" ca="1" si="195"/>
        <v>0</v>
      </c>
      <c r="DV128" s="362">
        <f t="shared" ca="1" si="223"/>
        <v>239</v>
      </c>
      <c r="DW128" s="362">
        <v>120</v>
      </c>
      <c r="DX128" s="371">
        <f t="shared" ca="1" si="224"/>
        <v>0</v>
      </c>
      <c r="DY128" s="359">
        <f t="shared" ca="1" si="242"/>
        <v>0</v>
      </c>
      <c r="DZ128" s="359">
        <f t="shared" ca="1" si="173"/>
        <v>0</v>
      </c>
      <c r="EA128" s="359">
        <f t="shared" ca="1" si="174"/>
        <v>0</v>
      </c>
      <c r="EB128" s="359">
        <f t="shared" ca="1" si="175"/>
        <v>0</v>
      </c>
      <c r="EC128" s="359">
        <f t="shared" ca="1" si="196"/>
        <v>0</v>
      </c>
      <c r="EE128" s="362">
        <f t="shared" ca="1" si="225"/>
        <v>239</v>
      </c>
      <c r="EF128" s="362">
        <v>120</v>
      </c>
      <c r="EG128" s="371">
        <f t="shared" ca="1" si="226"/>
        <v>0</v>
      </c>
      <c r="EH128" s="359">
        <f t="shared" ca="1" si="243"/>
        <v>0</v>
      </c>
      <c r="EI128" s="359">
        <f t="shared" ca="1" si="177"/>
        <v>0</v>
      </c>
      <c r="EJ128" s="359">
        <f t="shared" ca="1" si="178"/>
        <v>0</v>
      </c>
      <c r="EK128" s="359">
        <f t="shared" ca="1" si="179"/>
        <v>0</v>
      </c>
      <c r="EL128" s="359">
        <f t="shared" ca="1" si="197"/>
        <v>0</v>
      </c>
    </row>
    <row r="129" spans="6:142" x14ac:dyDescent="0.35">
      <c r="F129" s="372">
        <f>IFERROR(INDEX('Inflation Rates'!$A$16:$H$138,MATCH('IRA Traditional'!$H129,'Inflation Rates'!$A$16:$A$138,0),8)/INDEX('Inflation Rates'!$A$16:$H$138,MATCH('IRA Traditional'!$H129,'Inflation Rates'!$A$16:$A$138,0)-1,8)-1,F128)</f>
        <v>2.0000000000000018E-2</v>
      </c>
      <c r="G129" s="372">
        <f>IFERROR(INDEX('Inflation Rates'!$A$16:$H$138,MATCH('IRA Traditional'!$H129,'Inflation Rates'!$A$16:$A$138,0),6)/INDEX('Inflation Rates'!$A$16:$H$138,MATCH('IRA Traditional'!$H129,'Inflation Rates'!$A$16:$A$138,0)-1,6)-1,G128)</f>
        <v>2.0999999999999908E-2</v>
      </c>
      <c r="H129" s="362">
        <v>2140</v>
      </c>
      <c r="I129" s="362">
        <f t="shared" ca="1" si="245"/>
        <v>240</v>
      </c>
      <c r="J129" s="362">
        <v>121</v>
      </c>
      <c r="K129" s="371">
        <f t="shared" ca="1" si="228"/>
        <v>0</v>
      </c>
      <c r="L129" s="359">
        <f t="shared" ca="1" si="180"/>
        <v>0</v>
      </c>
      <c r="M129" s="359">
        <f t="shared" ca="1" si="181"/>
        <v>0</v>
      </c>
      <c r="N129" s="359">
        <f t="shared" ca="1" si="182"/>
        <v>0</v>
      </c>
      <c r="O129" s="359">
        <f t="shared" ca="1" si="183"/>
        <v>0</v>
      </c>
      <c r="P129" s="359">
        <f t="shared" ca="1" si="198"/>
        <v>0</v>
      </c>
      <c r="R129" s="362">
        <f t="shared" ca="1" si="199"/>
        <v>240</v>
      </c>
      <c r="S129" s="362">
        <v>121</v>
      </c>
      <c r="T129" s="371">
        <f t="shared" ca="1" si="200"/>
        <v>0</v>
      </c>
      <c r="U129" s="359">
        <f t="shared" ca="1" si="230"/>
        <v>0</v>
      </c>
      <c r="V129" s="359">
        <f t="shared" ca="1" si="125"/>
        <v>0</v>
      </c>
      <c r="W129" s="359">
        <f t="shared" ca="1" si="126"/>
        <v>0</v>
      </c>
      <c r="X129" s="359">
        <f t="shared" ca="1" si="127"/>
        <v>0</v>
      </c>
      <c r="Y129" s="359">
        <f t="shared" ca="1" si="184"/>
        <v>0</v>
      </c>
      <c r="AA129" s="362">
        <f t="shared" ca="1" si="201"/>
        <v>240</v>
      </c>
      <c r="AB129" s="362">
        <v>121</v>
      </c>
      <c r="AC129" s="371">
        <f t="shared" ca="1" si="202"/>
        <v>0</v>
      </c>
      <c r="AD129" s="359">
        <f t="shared" ca="1" si="231"/>
        <v>0</v>
      </c>
      <c r="AE129" s="359">
        <f t="shared" ca="1" si="129"/>
        <v>0</v>
      </c>
      <c r="AF129" s="359">
        <f t="shared" ca="1" si="130"/>
        <v>0</v>
      </c>
      <c r="AG129" s="359">
        <f t="shared" ca="1" si="131"/>
        <v>0</v>
      </c>
      <c r="AH129" s="359">
        <f t="shared" ca="1" si="185"/>
        <v>0</v>
      </c>
      <c r="AJ129" s="362">
        <f t="shared" ca="1" si="203"/>
        <v>240</v>
      </c>
      <c r="AK129" s="362">
        <v>121</v>
      </c>
      <c r="AL129" s="371">
        <f t="shared" ca="1" si="204"/>
        <v>0</v>
      </c>
      <c r="AM129" s="359">
        <f t="shared" ca="1" si="232"/>
        <v>0</v>
      </c>
      <c r="AN129" s="359">
        <f t="shared" ca="1" si="133"/>
        <v>0</v>
      </c>
      <c r="AO129" s="359">
        <f t="shared" ca="1" si="134"/>
        <v>0</v>
      </c>
      <c r="AP129" s="359">
        <f t="shared" ca="1" si="135"/>
        <v>0</v>
      </c>
      <c r="AQ129" s="359">
        <f t="shared" ca="1" si="186"/>
        <v>0</v>
      </c>
      <c r="AS129" s="362">
        <f t="shared" ca="1" si="205"/>
        <v>240</v>
      </c>
      <c r="AT129" s="362">
        <v>121</v>
      </c>
      <c r="AU129" s="371">
        <f t="shared" ca="1" si="206"/>
        <v>0</v>
      </c>
      <c r="AV129" s="359">
        <f t="shared" ca="1" si="233"/>
        <v>0</v>
      </c>
      <c r="AW129" s="359">
        <f t="shared" ca="1" si="137"/>
        <v>0</v>
      </c>
      <c r="AX129" s="359">
        <f t="shared" ca="1" si="138"/>
        <v>0</v>
      </c>
      <c r="AY129" s="359">
        <f t="shared" ca="1" si="139"/>
        <v>0</v>
      </c>
      <c r="AZ129" s="359">
        <f t="shared" ca="1" si="187"/>
        <v>0</v>
      </c>
      <c r="BB129" s="362">
        <f t="shared" ca="1" si="207"/>
        <v>240</v>
      </c>
      <c r="BC129" s="362">
        <v>121</v>
      </c>
      <c r="BD129" s="371">
        <f t="shared" ca="1" si="208"/>
        <v>0</v>
      </c>
      <c r="BE129" s="359">
        <f t="shared" ca="1" si="234"/>
        <v>0</v>
      </c>
      <c r="BF129" s="359">
        <f t="shared" ca="1" si="141"/>
        <v>0</v>
      </c>
      <c r="BG129" s="359">
        <f t="shared" ca="1" si="142"/>
        <v>0</v>
      </c>
      <c r="BH129" s="359">
        <f t="shared" ca="1" si="143"/>
        <v>0</v>
      </c>
      <c r="BI129" s="359">
        <f t="shared" ca="1" si="188"/>
        <v>0</v>
      </c>
      <c r="BK129" s="362">
        <f t="shared" ca="1" si="209"/>
        <v>240</v>
      </c>
      <c r="BL129" s="362">
        <v>121</v>
      </c>
      <c r="BM129" s="371">
        <f t="shared" ca="1" si="210"/>
        <v>0</v>
      </c>
      <c r="BN129" s="359">
        <f t="shared" ca="1" si="235"/>
        <v>0</v>
      </c>
      <c r="BO129" s="359">
        <f t="shared" ca="1" si="145"/>
        <v>0</v>
      </c>
      <c r="BP129" s="359">
        <f t="shared" ca="1" si="146"/>
        <v>0</v>
      </c>
      <c r="BQ129" s="359">
        <f t="shared" ca="1" si="147"/>
        <v>0</v>
      </c>
      <c r="BR129" s="359">
        <f t="shared" ca="1" si="189"/>
        <v>0</v>
      </c>
      <c r="BT129" s="362">
        <f t="shared" ca="1" si="211"/>
        <v>240</v>
      </c>
      <c r="BU129" s="362">
        <v>121</v>
      </c>
      <c r="BV129" s="371">
        <f t="shared" ca="1" si="212"/>
        <v>0</v>
      </c>
      <c r="BW129" s="359">
        <f t="shared" ca="1" si="236"/>
        <v>0</v>
      </c>
      <c r="BX129" s="359">
        <f t="shared" ca="1" si="149"/>
        <v>0</v>
      </c>
      <c r="BY129" s="359">
        <f t="shared" ca="1" si="150"/>
        <v>0</v>
      </c>
      <c r="BZ129" s="359">
        <f t="shared" ca="1" si="151"/>
        <v>0</v>
      </c>
      <c r="CA129" s="359">
        <f t="shared" ca="1" si="190"/>
        <v>0</v>
      </c>
      <c r="CC129" s="362">
        <f t="shared" ca="1" si="213"/>
        <v>240</v>
      </c>
      <c r="CD129" s="362">
        <v>121</v>
      </c>
      <c r="CE129" s="371">
        <f t="shared" ca="1" si="214"/>
        <v>0</v>
      </c>
      <c r="CF129" s="359">
        <f t="shared" ca="1" si="237"/>
        <v>0</v>
      </c>
      <c r="CG129" s="359">
        <f t="shared" ca="1" si="153"/>
        <v>0</v>
      </c>
      <c r="CH129" s="359">
        <f t="shared" ca="1" si="154"/>
        <v>0</v>
      </c>
      <c r="CI129" s="359">
        <f t="shared" ca="1" si="155"/>
        <v>0</v>
      </c>
      <c r="CJ129" s="359">
        <f t="shared" ca="1" si="191"/>
        <v>0</v>
      </c>
      <c r="CL129" s="362">
        <f t="shared" ca="1" si="215"/>
        <v>240</v>
      </c>
      <c r="CM129" s="362">
        <v>121</v>
      </c>
      <c r="CN129" s="371">
        <f t="shared" ca="1" si="216"/>
        <v>0</v>
      </c>
      <c r="CO129" s="359">
        <f t="shared" ca="1" si="238"/>
        <v>0</v>
      </c>
      <c r="CP129" s="359">
        <f t="shared" ca="1" si="157"/>
        <v>0</v>
      </c>
      <c r="CQ129" s="359">
        <f t="shared" ca="1" si="158"/>
        <v>0</v>
      </c>
      <c r="CR129" s="359">
        <f t="shared" ca="1" si="159"/>
        <v>0</v>
      </c>
      <c r="CS129" s="359">
        <f t="shared" ca="1" si="192"/>
        <v>0</v>
      </c>
      <c r="CU129" s="362">
        <f t="shared" ca="1" si="217"/>
        <v>240</v>
      </c>
      <c r="CV129" s="362">
        <v>121</v>
      </c>
      <c r="CW129" s="371">
        <f t="shared" ca="1" si="218"/>
        <v>0</v>
      </c>
      <c r="CX129" s="359">
        <f t="shared" ca="1" si="239"/>
        <v>0</v>
      </c>
      <c r="CY129" s="359">
        <f t="shared" ca="1" si="161"/>
        <v>0</v>
      </c>
      <c r="CZ129" s="359">
        <f t="shared" ca="1" si="162"/>
        <v>0</v>
      </c>
      <c r="DA129" s="359">
        <f t="shared" ca="1" si="163"/>
        <v>0</v>
      </c>
      <c r="DB129" s="359">
        <f t="shared" ca="1" si="193"/>
        <v>0</v>
      </c>
      <c r="DD129" s="362">
        <f t="shared" ca="1" si="219"/>
        <v>240</v>
      </c>
      <c r="DE129" s="362">
        <v>121</v>
      </c>
      <c r="DF129" s="371">
        <f t="shared" ca="1" si="220"/>
        <v>0</v>
      </c>
      <c r="DG129" s="359">
        <f t="shared" ca="1" si="240"/>
        <v>0</v>
      </c>
      <c r="DH129" s="359">
        <f t="shared" ca="1" si="165"/>
        <v>0</v>
      </c>
      <c r="DI129" s="359">
        <f t="shared" ca="1" si="166"/>
        <v>0</v>
      </c>
      <c r="DJ129" s="359">
        <f t="shared" ca="1" si="167"/>
        <v>0</v>
      </c>
      <c r="DK129" s="359">
        <f t="shared" ca="1" si="194"/>
        <v>0</v>
      </c>
      <c r="DM129" s="362">
        <f t="shared" ca="1" si="221"/>
        <v>240</v>
      </c>
      <c r="DN129" s="362">
        <v>121</v>
      </c>
      <c r="DO129" s="371">
        <f t="shared" ca="1" si="222"/>
        <v>0</v>
      </c>
      <c r="DP129" s="359">
        <f t="shared" ca="1" si="241"/>
        <v>0</v>
      </c>
      <c r="DQ129" s="359">
        <f t="shared" ca="1" si="169"/>
        <v>0</v>
      </c>
      <c r="DR129" s="359">
        <f t="shared" ca="1" si="170"/>
        <v>0</v>
      </c>
      <c r="DS129" s="359">
        <f t="shared" ca="1" si="171"/>
        <v>0</v>
      </c>
      <c r="DT129" s="359">
        <f t="shared" ca="1" si="195"/>
        <v>0</v>
      </c>
      <c r="DV129" s="362">
        <f t="shared" ca="1" si="223"/>
        <v>240</v>
      </c>
      <c r="DW129" s="362">
        <v>121</v>
      </c>
      <c r="DX129" s="371">
        <f t="shared" ca="1" si="224"/>
        <v>0</v>
      </c>
      <c r="DY129" s="359">
        <f t="shared" ca="1" si="242"/>
        <v>0</v>
      </c>
      <c r="DZ129" s="359">
        <f t="shared" ca="1" si="173"/>
        <v>0</v>
      </c>
      <c r="EA129" s="359">
        <f t="shared" ca="1" si="174"/>
        <v>0</v>
      </c>
      <c r="EB129" s="359">
        <f t="shared" ca="1" si="175"/>
        <v>0</v>
      </c>
      <c r="EC129" s="359">
        <f t="shared" ca="1" si="196"/>
        <v>0</v>
      </c>
      <c r="EE129" s="362">
        <f t="shared" ca="1" si="225"/>
        <v>240</v>
      </c>
      <c r="EF129" s="362">
        <v>121</v>
      </c>
      <c r="EG129" s="371">
        <f t="shared" ca="1" si="226"/>
        <v>0</v>
      </c>
      <c r="EH129" s="359">
        <f t="shared" ca="1" si="243"/>
        <v>0</v>
      </c>
      <c r="EI129" s="359">
        <f t="shared" ca="1" si="177"/>
        <v>0</v>
      </c>
      <c r="EJ129" s="359">
        <f t="shared" ca="1" si="178"/>
        <v>0</v>
      </c>
      <c r="EK129" s="359">
        <f t="shared" ca="1" si="179"/>
        <v>0</v>
      </c>
      <c r="EL129" s="359">
        <f t="shared" ca="1" si="197"/>
        <v>0</v>
      </c>
    </row>
    <row r="130" spans="6:142" x14ac:dyDescent="0.35">
      <c r="F130" s="372">
        <f>IFERROR(INDEX('Inflation Rates'!$A$16:$H$138,MATCH('IRA Traditional'!$H130,'Inflation Rates'!$A$16:$A$138,0),8)/INDEX('Inflation Rates'!$A$16:$H$138,MATCH('IRA Traditional'!$H130,'Inflation Rates'!$A$16:$A$138,0)-1,8)-1,F129)</f>
        <v>2.0000000000000018E-2</v>
      </c>
      <c r="G130" s="372">
        <f>IFERROR(INDEX('Inflation Rates'!$A$16:$H$138,MATCH('IRA Traditional'!$H130,'Inflation Rates'!$A$16:$A$138,0),6)/INDEX('Inflation Rates'!$A$16:$H$138,MATCH('IRA Traditional'!$H130,'Inflation Rates'!$A$16:$A$138,0)-1,6)-1,G129)</f>
        <v>2.0999999999999908E-2</v>
      </c>
      <c r="H130" s="362">
        <v>2141</v>
      </c>
      <c r="I130" s="362">
        <f t="shared" ca="1" si="245"/>
        <v>241</v>
      </c>
      <c r="J130" s="362">
        <v>122</v>
      </c>
      <c r="K130" s="371">
        <f t="shared" ca="1" si="228"/>
        <v>0</v>
      </c>
      <c r="L130" s="359">
        <f t="shared" ca="1" si="180"/>
        <v>0</v>
      </c>
      <c r="M130" s="359">
        <f t="shared" ca="1" si="181"/>
        <v>0</v>
      </c>
      <c r="N130" s="359">
        <f t="shared" ca="1" si="182"/>
        <v>0</v>
      </c>
      <c r="O130" s="359">
        <f t="shared" ca="1" si="183"/>
        <v>0</v>
      </c>
      <c r="P130" s="359">
        <f t="shared" ca="1" si="198"/>
        <v>0</v>
      </c>
      <c r="R130" s="362">
        <f t="shared" ca="1" si="199"/>
        <v>241</v>
      </c>
      <c r="S130" s="362">
        <v>122</v>
      </c>
      <c r="T130" s="371">
        <f t="shared" ca="1" si="200"/>
        <v>0</v>
      </c>
      <c r="U130" s="359">
        <f t="shared" ca="1" si="230"/>
        <v>0</v>
      </c>
      <c r="V130" s="359">
        <f t="shared" ca="1" si="125"/>
        <v>0</v>
      </c>
      <c r="W130" s="359">
        <f t="shared" ca="1" si="126"/>
        <v>0</v>
      </c>
      <c r="X130" s="359">
        <f t="shared" ca="1" si="127"/>
        <v>0</v>
      </c>
      <c r="Y130" s="359">
        <f t="shared" ca="1" si="184"/>
        <v>0</v>
      </c>
      <c r="AA130" s="362">
        <f t="shared" ca="1" si="201"/>
        <v>241</v>
      </c>
      <c r="AB130" s="362">
        <v>122</v>
      </c>
      <c r="AC130" s="371">
        <f t="shared" ca="1" si="202"/>
        <v>0</v>
      </c>
      <c r="AD130" s="359">
        <f t="shared" ca="1" si="231"/>
        <v>0</v>
      </c>
      <c r="AE130" s="359">
        <f t="shared" ca="1" si="129"/>
        <v>0</v>
      </c>
      <c r="AF130" s="359">
        <f t="shared" ca="1" si="130"/>
        <v>0</v>
      </c>
      <c r="AG130" s="359">
        <f t="shared" ca="1" si="131"/>
        <v>0</v>
      </c>
      <c r="AH130" s="359">
        <f t="shared" ca="1" si="185"/>
        <v>0</v>
      </c>
      <c r="AJ130" s="362">
        <f t="shared" ca="1" si="203"/>
        <v>241</v>
      </c>
      <c r="AK130" s="362">
        <v>122</v>
      </c>
      <c r="AL130" s="371">
        <f t="shared" ca="1" si="204"/>
        <v>0</v>
      </c>
      <c r="AM130" s="359">
        <f t="shared" ca="1" si="232"/>
        <v>0</v>
      </c>
      <c r="AN130" s="359">
        <f t="shared" ca="1" si="133"/>
        <v>0</v>
      </c>
      <c r="AO130" s="359">
        <f t="shared" ca="1" si="134"/>
        <v>0</v>
      </c>
      <c r="AP130" s="359">
        <f t="shared" ca="1" si="135"/>
        <v>0</v>
      </c>
      <c r="AQ130" s="359">
        <f t="shared" ca="1" si="186"/>
        <v>0</v>
      </c>
      <c r="AS130" s="362">
        <f t="shared" ca="1" si="205"/>
        <v>241</v>
      </c>
      <c r="AT130" s="362">
        <v>122</v>
      </c>
      <c r="AU130" s="371">
        <f t="shared" ca="1" si="206"/>
        <v>0</v>
      </c>
      <c r="AV130" s="359">
        <f t="shared" ca="1" si="233"/>
        <v>0</v>
      </c>
      <c r="AW130" s="359">
        <f t="shared" ca="1" si="137"/>
        <v>0</v>
      </c>
      <c r="AX130" s="359">
        <f t="shared" ca="1" si="138"/>
        <v>0</v>
      </c>
      <c r="AY130" s="359">
        <f t="shared" ca="1" si="139"/>
        <v>0</v>
      </c>
      <c r="AZ130" s="359">
        <f t="shared" ca="1" si="187"/>
        <v>0</v>
      </c>
      <c r="BB130" s="362">
        <f t="shared" ca="1" si="207"/>
        <v>241</v>
      </c>
      <c r="BC130" s="362">
        <v>122</v>
      </c>
      <c r="BD130" s="371">
        <f t="shared" ca="1" si="208"/>
        <v>0</v>
      </c>
      <c r="BE130" s="359">
        <f t="shared" ca="1" si="234"/>
        <v>0</v>
      </c>
      <c r="BF130" s="359">
        <f t="shared" ca="1" si="141"/>
        <v>0</v>
      </c>
      <c r="BG130" s="359">
        <f t="shared" ca="1" si="142"/>
        <v>0</v>
      </c>
      <c r="BH130" s="359">
        <f t="shared" ca="1" si="143"/>
        <v>0</v>
      </c>
      <c r="BI130" s="359">
        <f t="shared" ca="1" si="188"/>
        <v>0</v>
      </c>
      <c r="BK130" s="362">
        <f t="shared" ca="1" si="209"/>
        <v>241</v>
      </c>
      <c r="BL130" s="362">
        <v>122</v>
      </c>
      <c r="BM130" s="371">
        <f t="shared" ca="1" si="210"/>
        <v>0</v>
      </c>
      <c r="BN130" s="359">
        <f t="shared" ca="1" si="235"/>
        <v>0</v>
      </c>
      <c r="BO130" s="359">
        <f t="shared" ca="1" si="145"/>
        <v>0</v>
      </c>
      <c r="BP130" s="359">
        <f t="shared" ca="1" si="146"/>
        <v>0</v>
      </c>
      <c r="BQ130" s="359">
        <f t="shared" ca="1" si="147"/>
        <v>0</v>
      </c>
      <c r="BR130" s="359">
        <f t="shared" ca="1" si="189"/>
        <v>0</v>
      </c>
      <c r="BT130" s="362">
        <f t="shared" ca="1" si="211"/>
        <v>241</v>
      </c>
      <c r="BU130" s="362">
        <v>122</v>
      </c>
      <c r="BV130" s="371">
        <f t="shared" ca="1" si="212"/>
        <v>0</v>
      </c>
      <c r="BW130" s="359">
        <f t="shared" ca="1" si="236"/>
        <v>0</v>
      </c>
      <c r="BX130" s="359">
        <f t="shared" ca="1" si="149"/>
        <v>0</v>
      </c>
      <c r="BY130" s="359">
        <f t="shared" ca="1" si="150"/>
        <v>0</v>
      </c>
      <c r="BZ130" s="359">
        <f t="shared" ca="1" si="151"/>
        <v>0</v>
      </c>
      <c r="CA130" s="359">
        <f t="shared" ca="1" si="190"/>
        <v>0</v>
      </c>
      <c r="CC130" s="362">
        <f t="shared" ca="1" si="213"/>
        <v>241</v>
      </c>
      <c r="CD130" s="362">
        <v>122</v>
      </c>
      <c r="CE130" s="371">
        <f t="shared" ca="1" si="214"/>
        <v>0</v>
      </c>
      <c r="CF130" s="359">
        <f t="shared" ca="1" si="237"/>
        <v>0</v>
      </c>
      <c r="CG130" s="359">
        <f t="shared" ca="1" si="153"/>
        <v>0</v>
      </c>
      <c r="CH130" s="359">
        <f t="shared" ca="1" si="154"/>
        <v>0</v>
      </c>
      <c r="CI130" s="359">
        <f t="shared" ca="1" si="155"/>
        <v>0</v>
      </c>
      <c r="CJ130" s="359">
        <f t="shared" ca="1" si="191"/>
        <v>0</v>
      </c>
      <c r="CL130" s="362">
        <f t="shared" ca="1" si="215"/>
        <v>241</v>
      </c>
      <c r="CM130" s="362">
        <v>122</v>
      </c>
      <c r="CN130" s="371">
        <f t="shared" ca="1" si="216"/>
        <v>0</v>
      </c>
      <c r="CO130" s="359">
        <f t="shared" ca="1" si="238"/>
        <v>0</v>
      </c>
      <c r="CP130" s="359">
        <f t="shared" ca="1" si="157"/>
        <v>0</v>
      </c>
      <c r="CQ130" s="359">
        <f t="shared" ca="1" si="158"/>
        <v>0</v>
      </c>
      <c r="CR130" s="359">
        <f t="shared" ca="1" si="159"/>
        <v>0</v>
      </c>
      <c r="CS130" s="359">
        <f t="shared" ca="1" si="192"/>
        <v>0</v>
      </c>
      <c r="CU130" s="362">
        <f t="shared" ca="1" si="217"/>
        <v>241</v>
      </c>
      <c r="CV130" s="362">
        <v>122</v>
      </c>
      <c r="CW130" s="371">
        <f t="shared" ca="1" si="218"/>
        <v>0</v>
      </c>
      <c r="CX130" s="359">
        <f t="shared" ca="1" si="239"/>
        <v>0</v>
      </c>
      <c r="CY130" s="359">
        <f t="shared" ca="1" si="161"/>
        <v>0</v>
      </c>
      <c r="CZ130" s="359">
        <f t="shared" ca="1" si="162"/>
        <v>0</v>
      </c>
      <c r="DA130" s="359">
        <f t="shared" ca="1" si="163"/>
        <v>0</v>
      </c>
      <c r="DB130" s="359">
        <f t="shared" ca="1" si="193"/>
        <v>0</v>
      </c>
      <c r="DD130" s="362">
        <f t="shared" ca="1" si="219"/>
        <v>241</v>
      </c>
      <c r="DE130" s="362">
        <v>122</v>
      </c>
      <c r="DF130" s="371">
        <f t="shared" ca="1" si="220"/>
        <v>0</v>
      </c>
      <c r="DG130" s="359">
        <f t="shared" ca="1" si="240"/>
        <v>0</v>
      </c>
      <c r="DH130" s="359">
        <f t="shared" ca="1" si="165"/>
        <v>0</v>
      </c>
      <c r="DI130" s="359">
        <f t="shared" ca="1" si="166"/>
        <v>0</v>
      </c>
      <c r="DJ130" s="359">
        <f t="shared" ca="1" si="167"/>
        <v>0</v>
      </c>
      <c r="DK130" s="359">
        <f t="shared" ca="1" si="194"/>
        <v>0</v>
      </c>
      <c r="DM130" s="362">
        <f t="shared" ca="1" si="221"/>
        <v>241</v>
      </c>
      <c r="DN130" s="362">
        <v>122</v>
      </c>
      <c r="DO130" s="371">
        <f t="shared" ca="1" si="222"/>
        <v>0</v>
      </c>
      <c r="DP130" s="359">
        <f t="shared" ca="1" si="241"/>
        <v>0</v>
      </c>
      <c r="DQ130" s="359">
        <f t="shared" ca="1" si="169"/>
        <v>0</v>
      </c>
      <c r="DR130" s="359">
        <f t="shared" ca="1" si="170"/>
        <v>0</v>
      </c>
      <c r="DS130" s="359">
        <f t="shared" ca="1" si="171"/>
        <v>0</v>
      </c>
      <c r="DT130" s="359">
        <f t="shared" ca="1" si="195"/>
        <v>0</v>
      </c>
      <c r="DV130" s="362">
        <f t="shared" ca="1" si="223"/>
        <v>241</v>
      </c>
      <c r="DW130" s="362">
        <v>122</v>
      </c>
      <c r="DX130" s="371">
        <f t="shared" ca="1" si="224"/>
        <v>0</v>
      </c>
      <c r="DY130" s="359">
        <f t="shared" ca="1" si="242"/>
        <v>0</v>
      </c>
      <c r="DZ130" s="359">
        <f t="shared" ca="1" si="173"/>
        <v>0</v>
      </c>
      <c r="EA130" s="359">
        <f t="shared" ca="1" si="174"/>
        <v>0</v>
      </c>
      <c r="EB130" s="359">
        <f t="shared" ca="1" si="175"/>
        <v>0</v>
      </c>
      <c r="EC130" s="359">
        <f t="shared" ca="1" si="196"/>
        <v>0</v>
      </c>
      <c r="EE130" s="362">
        <f t="shared" ca="1" si="225"/>
        <v>241</v>
      </c>
      <c r="EF130" s="362">
        <v>122</v>
      </c>
      <c r="EG130" s="371">
        <f t="shared" ca="1" si="226"/>
        <v>0</v>
      </c>
      <c r="EH130" s="359">
        <f t="shared" ca="1" si="243"/>
        <v>0</v>
      </c>
      <c r="EI130" s="359">
        <f t="shared" ca="1" si="177"/>
        <v>0</v>
      </c>
      <c r="EJ130" s="359">
        <f t="shared" ca="1" si="178"/>
        <v>0</v>
      </c>
      <c r="EK130" s="359">
        <f t="shared" ca="1" si="179"/>
        <v>0</v>
      </c>
      <c r="EL130" s="359">
        <f t="shared" ca="1" si="197"/>
        <v>0</v>
      </c>
    </row>
    <row r="131" spans="6:142" x14ac:dyDescent="0.35">
      <c r="F131" s="372">
        <f>IFERROR(INDEX('Inflation Rates'!$A$16:$H$138,MATCH('IRA Traditional'!$H131,'Inflation Rates'!$A$16:$A$138,0),8)/INDEX('Inflation Rates'!$A$16:$H$138,MATCH('IRA Traditional'!$H131,'Inflation Rates'!$A$16:$A$138,0)-1,8)-1,F130)</f>
        <v>2.0000000000000018E-2</v>
      </c>
      <c r="G131" s="372">
        <f>IFERROR(INDEX('Inflation Rates'!$A$16:$H$138,MATCH('IRA Traditional'!$H131,'Inflation Rates'!$A$16:$A$138,0),6)/INDEX('Inflation Rates'!$A$16:$H$138,MATCH('IRA Traditional'!$H131,'Inflation Rates'!$A$16:$A$138,0)-1,6)-1,G130)</f>
        <v>2.0999999999999908E-2</v>
      </c>
      <c r="H131" s="362">
        <v>2142</v>
      </c>
      <c r="I131" s="362">
        <f t="shared" ca="1" si="245"/>
        <v>242</v>
      </c>
      <c r="J131" s="362">
        <v>123</v>
      </c>
      <c r="K131" s="371">
        <f t="shared" ca="1" si="228"/>
        <v>0</v>
      </c>
      <c r="L131" s="359">
        <f t="shared" ca="1" si="180"/>
        <v>0</v>
      </c>
      <c r="M131" s="359">
        <f t="shared" ca="1" si="181"/>
        <v>0</v>
      </c>
      <c r="N131" s="359">
        <f t="shared" ca="1" si="182"/>
        <v>0</v>
      </c>
      <c r="O131" s="359">
        <f t="shared" ca="1" si="183"/>
        <v>0</v>
      </c>
      <c r="P131" s="359">
        <f t="shared" ca="1" si="198"/>
        <v>0</v>
      </c>
      <c r="R131" s="362">
        <f t="shared" ca="1" si="199"/>
        <v>242</v>
      </c>
      <c r="S131" s="362">
        <v>123</v>
      </c>
      <c r="T131" s="371">
        <f t="shared" ca="1" si="200"/>
        <v>0</v>
      </c>
      <c r="U131" s="359">
        <f t="shared" ca="1" si="230"/>
        <v>0</v>
      </c>
      <c r="V131" s="359">
        <f t="shared" ca="1" si="125"/>
        <v>0</v>
      </c>
      <c r="W131" s="359">
        <f t="shared" ca="1" si="126"/>
        <v>0</v>
      </c>
      <c r="X131" s="359">
        <f t="shared" ca="1" si="127"/>
        <v>0</v>
      </c>
      <c r="Y131" s="359">
        <f t="shared" ca="1" si="184"/>
        <v>0</v>
      </c>
      <c r="AA131" s="362">
        <f t="shared" ca="1" si="201"/>
        <v>242</v>
      </c>
      <c r="AB131" s="362">
        <v>123</v>
      </c>
      <c r="AC131" s="371">
        <f t="shared" ca="1" si="202"/>
        <v>0</v>
      </c>
      <c r="AD131" s="359">
        <f t="shared" ca="1" si="231"/>
        <v>0</v>
      </c>
      <c r="AE131" s="359">
        <f t="shared" ca="1" si="129"/>
        <v>0</v>
      </c>
      <c r="AF131" s="359">
        <f t="shared" ca="1" si="130"/>
        <v>0</v>
      </c>
      <c r="AG131" s="359">
        <f t="shared" ca="1" si="131"/>
        <v>0</v>
      </c>
      <c r="AH131" s="359">
        <f t="shared" ca="1" si="185"/>
        <v>0</v>
      </c>
      <c r="AJ131" s="362">
        <f t="shared" ca="1" si="203"/>
        <v>242</v>
      </c>
      <c r="AK131" s="362">
        <v>123</v>
      </c>
      <c r="AL131" s="371">
        <f t="shared" ca="1" si="204"/>
        <v>0</v>
      </c>
      <c r="AM131" s="359">
        <f t="shared" ca="1" si="232"/>
        <v>0</v>
      </c>
      <c r="AN131" s="359">
        <f t="shared" ca="1" si="133"/>
        <v>0</v>
      </c>
      <c r="AO131" s="359">
        <f t="shared" ca="1" si="134"/>
        <v>0</v>
      </c>
      <c r="AP131" s="359">
        <f t="shared" ca="1" si="135"/>
        <v>0</v>
      </c>
      <c r="AQ131" s="359">
        <f t="shared" ca="1" si="186"/>
        <v>0</v>
      </c>
      <c r="AS131" s="362">
        <f t="shared" ca="1" si="205"/>
        <v>242</v>
      </c>
      <c r="AT131" s="362">
        <v>123</v>
      </c>
      <c r="AU131" s="371">
        <f t="shared" ca="1" si="206"/>
        <v>0</v>
      </c>
      <c r="AV131" s="359">
        <f t="shared" ca="1" si="233"/>
        <v>0</v>
      </c>
      <c r="AW131" s="359">
        <f t="shared" ca="1" si="137"/>
        <v>0</v>
      </c>
      <c r="AX131" s="359">
        <f t="shared" ca="1" si="138"/>
        <v>0</v>
      </c>
      <c r="AY131" s="359">
        <f t="shared" ca="1" si="139"/>
        <v>0</v>
      </c>
      <c r="AZ131" s="359">
        <f t="shared" ca="1" si="187"/>
        <v>0</v>
      </c>
      <c r="BB131" s="362">
        <f t="shared" ca="1" si="207"/>
        <v>242</v>
      </c>
      <c r="BC131" s="362">
        <v>123</v>
      </c>
      <c r="BD131" s="371">
        <f t="shared" ca="1" si="208"/>
        <v>0</v>
      </c>
      <c r="BE131" s="359">
        <f t="shared" ca="1" si="234"/>
        <v>0</v>
      </c>
      <c r="BF131" s="359">
        <f t="shared" ca="1" si="141"/>
        <v>0</v>
      </c>
      <c r="BG131" s="359">
        <f t="shared" ca="1" si="142"/>
        <v>0</v>
      </c>
      <c r="BH131" s="359">
        <f t="shared" ca="1" si="143"/>
        <v>0</v>
      </c>
      <c r="BI131" s="359">
        <f t="shared" ca="1" si="188"/>
        <v>0</v>
      </c>
      <c r="BK131" s="362">
        <f t="shared" ca="1" si="209"/>
        <v>242</v>
      </c>
      <c r="BL131" s="362">
        <v>123</v>
      </c>
      <c r="BM131" s="371">
        <f t="shared" ca="1" si="210"/>
        <v>0</v>
      </c>
      <c r="BN131" s="359">
        <f t="shared" ca="1" si="235"/>
        <v>0</v>
      </c>
      <c r="BO131" s="359">
        <f t="shared" ca="1" si="145"/>
        <v>0</v>
      </c>
      <c r="BP131" s="359">
        <f t="shared" ca="1" si="146"/>
        <v>0</v>
      </c>
      <c r="BQ131" s="359">
        <f t="shared" ca="1" si="147"/>
        <v>0</v>
      </c>
      <c r="BR131" s="359">
        <f t="shared" ca="1" si="189"/>
        <v>0</v>
      </c>
      <c r="BT131" s="362">
        <f t="shared" ca="1" si="211"/>
        <v>242</v>
      </c>
      <c r="BU131" s="362">
        <v>123</v>
      </c>
      <c r="BV131" s="371">
        <f t="shared" ca="1" si="212"/>
        <v>0</v>
      </c>
      <c r="BW131" s="359">
        <f t="shared" ca="1" si="236"/>
        <v>0</v>
      </c>
      <c r="BX131" s="359">
        <f t="shared" ca="1" si="149"/>
        <v>0</v>
      </c>
      <c r="BY131" s="359">
        <f t="shared" ca="1" si="150"/>
        <v>0</v>
      </c>
      <c r="BZ131" s="359">
        <f t="shared" ca="1" si="151"/>
        <v>0</v>
      </c>
      <c r="CA131" s="359">
        <f t="shared" ca="1" si="190"/>
        <v>0</v>
      </c>
      <c r="CC131" s="362">
        <f t="shared" ca="1" si="213"/>
        <v>242</v>
      </c>
      <c r="CD131" s="362">
        <v>123</v>
      </c>
      <c r="CE131" s="371">
        <f t="shared" ca="1" si="214"/>
        <v>0</v>
      </c>
      <c r="CF131" s="359">
        <f t="shared" ca="1" si="237"/>
        <v>0</v>
      </c>
      <c r="CG131" s="359">
        <f t="shared" ca="1" si="153"/>
        <v>0</v>
      </c>
      <c r="CH131" s="359">
        <f t="shared" ca="1" si="154"/>
        <v>0</v>
      </c>
      <c r="CI131" s="359">
        <f t="shared" ca="1" si="155"/>
        <v>0</v>
      </c>
      <c r="CJ131" s="359">
        <f t="shared" ca="1" si="191"/>
        <v>0</v>
      </c>
      <c r="CL131" s="362">
        <f t="shared" ca="1" si="215"/>
        <v>242</v>
      </c>
      <c r="CM131" s="362">
        <v>123</v>
      </c>
      <c r="CN131" s="371">
        <f t="shared" ca="1" si="216"/>
        <v>0</v>
      </c>
      <c r="CO131" s="359">
        <f t="shared" ca="1" si="238"/>
        <v>0</v>
      </c>
      <c r="CP131" s="359">
        <f t="shared" ca="1" si="157"/>
        <v>0</v>
      </c>
      <c r="CQ131" s="359">
        <f t="shared" ca="1" si="158"/>
        <v>0</v>
      </c>
      <c r="CR131" s="359">
        <f t="shared" ca="1" si="159"/>
        <v>0</v>
      </c>
      <c r="CS131" s="359">
        <f t="shared" ca="1" si="192"/>
        <v>0</v>
      </c>
      <c r="CU131" s="362">
        <f t="shared" ca="1" si="217"/>
        <v>242</v>
      </c>
      <c r="CV131" s="362">
        <v>123</v>
      </c>
      <c r="CW131" s="371">
        <f t="shared" ca="1" si="218"/>
        <v>0</v>
      </c>
      <c r="CX131" s="359">
        <f t="shared" ca="1" si="239"/>
        <v>0</v>
      </c>
      <c r="CY131" s="359">
        <f t="shared" ca="1" si="161"/>
        <v>0</v>
      </c>
      <c r="CZ131" s="359">
        <f t="shared" ca="1" si="162"/>
        <v>0</v>
      </c>
      <c r="DA131" s="359">
        <f t="shared" ca="1" si="163"/>
        <v>0</v>
      </c>
      <c r="DB131" s="359">
        <f t="shared" ca="1" si="193"/>
        <v>0</v>
      </c>
      <c r="DD131" s="362">
        <f t="shared" ca="1" si="219"/>
        <v>242</v>
      </c>
      <c r="DE131" s="362">
        <v>123</v>
      </c>
      <c r="DF131" s="371">
        <f t="shared" ca="1" si="220"/>
        <v>0</v>
      </c>
      <c r="DG131" s="359">
        <f t="shared" ca="1" si="240"/>
        <v>0</v>
      </c>
      <c r="DH131" s="359">
        <f t="shared" ca="1" si="165"/>
        <v>0</v>
      </c>
      <c r="DI131" s="359">
        <f t="shared" ca="1" si="166"/>
        <v>0</v>
      </c>
      <c r="DJ131" s="359">
        <f t="shared" ca="1" si="167"/>
        <v>0</v>
      </c>
      <c r="DK131" s="359">
        <f t="shared" ca="1" si="194"/>
        <v>0</v>
      </c>
      <c r="DM131" s="362">
        <f t="shared" ca="1" si="221"/>
        <v>242</v>
      </c>
      <c r="DN131" s="362">
        <v>123</v>
      </c>
      <c r="DO131" s="371">
        <f t="shared" ca="1" si="222"/>
        <v>0</v>
      </c>
      <c r="DP131" s="359">
        <f t="shared" ca="1" si="241"/>
        <v>0</v>
      </c>
      <c r="DQ131" s="359">
        <f t="shared" ca="1" si="169"/>
        <v>0</v>
      </c>
      <c r="DR131" s="359">
        <f t="shared" ca="1" si="170"/>
        <v>0</v>
      </c>
      <c r="DS131" s="359">
        <f t="shared" ca="1" si="171"/>
        <v>0</v>
      </c>
      <c r="DT131" s="359">
        <f t="shared" ca="1" si="195"/>
        <v>0</v>
      </c>
      <c r="DV131" s="362">
        <f t="shared" ca="1" si="223"/>
        <v>242</v>
      </c>
      <c r="DW131" s="362">
        <v>123</v>
      </c>
      <c r="DX131" s="371">
        <f t="shared" ca="1" si="224"/>
        <v>0</v>
      </c>
      <c r="DY131" s="359">
        <f t="shared" ca="1" si="242"/>
        <v>0</v>
      </c>
      <c r="DZ131" s="359">
        <f t="shared" ca="1" si="173"/>
        <v>0</v>
      </c>
      <c r="EA131" s="359">
        <f t="shared" ca="1" si="174"/>
        <v>0</v>
      </c>
      <c r="EB131" s="359">
        <f t="shared" ca="1" si="175"/>
        <v>0</v>
      </c>
      <c r="EC131" s="359">
        <f t="shared" ca="1" si="196"/>
        <v>0</v>
      </c>
      <c r="EE131" s="362">
        <f t="shared" ca="1" si="225"/>
        <v>242</v>
      </c>
      <c r="EF131" s="362">
        <v>123</v>
      </c>
      <c r="EG131" s="371">
        <f t="shared" ca="1" si="226"/>
        <v>0</v>
      </c>
      <c r="EH131" s="359">
        <f t="shared" ca="1" si="243"/>
        <v>0</v>
      </c>
      <c r="EI131" s="359">
        <f t="shared" ca="1" si="177"/>
        <v>0</v>
      </c>
      <c r="EJ131" s="359">
        <f t="shared" ca="1" si="178"/>
        <v>0</v>
      </c>
      <c r="EK131" s="359">
        <f t="shared" ca="1" si="179"/>
        <v>0</v>
      </c>
      <c r="EL131" s="359">
        <f t="shared" ca="1" si="197"/>
        <v>0</v>
      </c>
    </row>
    <row r="132" spans="6:142" x14ac:dyDescent="0.35">
      <c r="F132" s="372">
        <f>IFERROR(INDEX('Inflation Rates'!$A$16:$H$138,MATCH('IRA Traditional'!$H132,'Inflation Rates'!$A$16:$A$138,0),8)/INDEX('Inflation Rates'!$A$16:$H$138,MATCH('IRA Traditional'!$H132,'Inflation Rates'!$A$16:$A$138,0)-1,8)-1,F131)</f>
        <v>2.0000000000000018E-2</v>
      </c>
      <c r="G132" s="372">
        <f>IFERROR(INDEX('Inflation Rates'!$A$16:$H$138,MATCH('IRA Traditional'!$H132,'Inflation Rates'!$A$16:$A$138,0),6)/INDEX('Inflation Rates'!$A$16:$H$138,MATCH('IRA Traditional'!$H132,'Inflation Rates'!$A$16:$A$138,0)-1,6)-1,G131)</f>
        <v>2.0999999999999908E-2</v>
      </c>
      <c r="H132" s="362">
        <v>2143</v>
      </c>
      <c r="I132" s="362">
        <f t="shared" ca="1" si="245"/>
        <v>243</v>
      </c>
      <c r="J132" s="362">
        <v>124</v>
      </c>
      <c r="K132" s="371">
        <f t="shared" ca="1" si="228"/>
        <v>0</v>
      </c>
      <c r="L132" s="359">
        <f t="shared" ca="1" si="180"/>
        <v>0</v>
      </c>
      <c r="M132" s="359">
        <f t="shared" ca="1" si="181"/>
        <v>0</v>
      </c>
      <c r="N132" s="359">
        <f t="shared" ca="1" si="182"/>
        <v>0</v>
      </c>
      <c r="O132" s="359">
        <f t="shared" ca="1" si="183"/>
        <v>0</v>
      </c>
      <c r="P132" s="359">
        <f t="shared" ca="1" si="198"/>
        <v>0</v>
      </c>
      <c r="R132" s="362">
        <f t="shared" ca="1" si="199"/>
        <v>243</v>
      </c>
      <c r="S132" s="362">
        <v>124</v>
      </c>
      <c r="T132" s="371">
        <f t="shared" ca="1" si="200"/>
        <v>0</v>
      </c>
      <c r="U132" s="359">
        <f t="shared" ca="1" si="230"/>
        <v>0</v>
      </c>
      <c r="V132" s="359">
        <f t="shared" ca="1" si="125"/>
        <v>0</v>
      </c>
      <c r="W132" s="359">
        <f t="shared" ca="1" si="126"/>
        <v>0</v>
      </c>
      <c r="X132" s="359">
        <f t="shared" ca="1" si="127"/>
        <v>0</v>
      </c>
      <c r="Y132" s="359">
        <f t="shared" ca="1" si="184"/>
        <v>0</v>
      </c>
      <c r="AA132" s="362">
        <f t="shared" ca="1" si="201"/>
        <v>243</v>
      </c>
      <c r="AB132" s="362">
        <v>124</v>
      </c>
      <c r="AC132" s="371">
        <f t="shared" ca="1" si="202"/>
        <v>0</v>
      </c>
      <c r="AD132" s="359">
        <f t="shared" ca="1" si="231"/>
        <v>0</v>
      </c>
      <c r="AE132" s="359">
        <f t="shared" ca="1" si="129"/>
        <v>0</v>
      </c>
      <c r="AF132" s="359">
        <f t="shared" ca="1" si="130"/>
        <v>0</v>
      </c>
      <c r="AG132" s="359">
        <f t="shared" ca="1" si="131"/>
        <v>0</v>
      </c>
      <c r="AH132" s="359">
        <f t="shared" ca="1" si="185"/>
        <v>0</v>
      </c>
      <c r="AJ132" s="362">
        <f t="shared" ca="1" si="203"/>
        <v>243</v>
      </c>
      <c r="AK132" s="362">
        <v>124</v>
      </c>
      <c r="AL132" s="371">
        <f t="shared" ca="1" si="204"/>
        <v>0</v>
      </c>
      <c r="AM132" s="359">
        <f t="shared" ca="1" si="232"/>
        <v>0</v>
      </c>
      <c r="AN132" s="359">
        <f t="shared" ca="1" si="133"/>
        <v>0</v>
      </c>
      <c r="AO132" s="359">
        <f t="shared" ca="1" si="134"/>
        <v>0</v>
      </c>
      <c r="AP132" s="359">
        <f t="shared" ca="1" si="135"/>
        <v>0</v>
      </c>
      <c r="AQ132" s="359">
        <f t="shared" ca="1" si="186"/>
        <v>0</v>
      </c>
      <c r="AS132" s="362">
        <f t="shared" ca="1" si="205"/>
        <v>243</v>
      </c>
      <c r="AT132" s="362">
        <v>124</v>
      </c>
      <c r="AU132" s="371">
        <f t="shared" ca="1" si="206"/>
        <v>0</v>
      </c>
      <c r="AV132" s="359">
        <f t="shared" ca="1" si="233"/>
        <v>0</v>
      </c>
      <c r="AW132" s="359">
        <f t="shared" ca="1" si="137"/>
        <v>0</v>
      </c>
      <c r="AX132" s="359">
        <f t="shared" ca="1" si="138"/>
        <v>0</v>
      </c>
      <c r="AY132" s="359">
        <f t="shared" ca="1" si="139"/>
        <v>0</v>
      </c>
      <c r="AZ132" s="359">
        <f t="shared" ca="1" si="187"/>
        <v>0</v>
      </c>
      <c r="BB132" s="362">
        <f t="shared" ca="1" si="207"/>
        <v>243</v>
      </c>
      <c r="BC132" s="362">
        <v>124</v>
      </c>
      <c r="BD132" s="371">
        <f t="shared" ca="1" si="208"/>
        <v>0</v>
      </c>
      <c r="BE132" s="359">
        <f t="shared" ca="1" si="234"/>
        <v>0</v>
      </c>
      <c r="BF132" s="359">
        <f t="shared" ca="1" si="141"/>
        <v>0</v>
      </c>
      <c r="BG132" s="359">
        <f t="shared" ca="1" si="142"/>
        <v>0</v>
      </c>
      <c r="BH132" s="359">
        <f t="shared" ca="1" si="143"/>
        <v>0</v>
      </c>
      <c r="BI132" s="359">
        <f t="shared" ca="1" si="188"/>
        <v>0</v>
      </c>
      <c r="BK132" s="362">
        <f t="shared" ca="1" si="209"/>
        <v>243</v>
      </c>
      <c r="BL132" s="362">
        <v>124</v>
      </c>
      <c r="BM132" s="371">
        <f t="shared" ca="1" si="210"/>
        <v>0</v>
      </c>
      <c r="BN132" s="359">
        <f t="shared" ca="1" si="235"/>
        <v>0</v>
      </c>
      <c r="BO132" s="359">
        <f t="shared" ca="1" si="145"/>
        <v>0</v>
      </c>
      <c r="BP132" s="359">
        <f t="shared" ca="1" si="146"/>
        <v>0</v>
      </c>
      <c r="BQ132" s="359">
        <f t="shared" ca="1" si="147"/>
        <v>0</v>
      </c>
      <c r="BR132" s="359">
        <f t="shared" ca="1" si="189"/>
        <v>0</v>
      </c>
      <c r="BT132" s="362">
        <f t="shared" ca="1" si="211"/>
        <v>243</v>
      </c>
      <c r="BU132" s="362">
        <v>124</v>
      </c>
      <c r="BV132" s="371">
        <f t="shared" ca="1" si="212"/>
        <v>0</v>
      </c>
      <c r="BW132" s="359">
        <f t="shared" ca="1" si="236"/>
        <v>0</v>
      </c>
      <c r="BX132" s="359">
        <f t="shared" ca="1" si="149"/>
        <v>0</v>
      </c>
      <c r="BY132" s="359">
        <f t="shared" ca="1" si="150"/>
        <v>0</v>
      </c>
      <c r="BZ132" s="359">
        <f t="shared" ca="1" si="151"/>
        <v>0</v>
      </c>
      <c r="CA132" s="359">
        <f t="shared" ca="1" si="190"/>
        <v>0</v>
      </c>
      <c r="CC132" s="362">
        <f t="shared" ca="1" si="213"/>
        <v>243</v>
      </c>
      <c r="CD132" s="362">
        <v>124</v>
      </c>
      <c r="CE132" s="371">
        <f t="shared" ca="1" si="214"/>
        <v>0</v>
      </c>
      <c r="CF132" s="359">
        <f t="shared" ca="1" si="237"/>
        <v>0</v>
      </c>
      <c r="CG132" s="359">
        <f t="shared" ca="1" si="153"/>
        <v>0</v>
      </c>
      <c r="CH132" s="359">
        <f t="shared" ca="1" si="154"/>
        <v>0</v>
      </c>
      <c r="CI132" s="359">
        <f t="shared" ca="1" si="155"/>
        <v>0</v>
      </c>
      <c r="CJ132" s="359">
        <f t="shared" ca="1" si="191"/>
        <v>0</v>
      </c>
      <c r="CL132" s="362">
        <f t="shared" ca="1" si="215"/>
        <v>243</v>
      </c>
      <c r="CM132" s="362">
        <v>124</v>
      </c>
      <c r="CN132" s="371">
        <f t="shared" ca="1" si="216"/>
        <v>0</v>
      </c>
      <c r="CO132" s="359">
        <f t="shared" ca="1" si="238"/>
        <v>0</v>
      </c>
      <c r="CP132" s="359">
        <f t="shared" ca="1" si="157"/>
        <v>0</v>
      </c>
      <c r="CQ132" s="359">
        <f t="shared" ca="1" si="158"/>
        <v>0</v>
      </c>
      <c r="CR132" s="359">
        <f t="shared" ca="1" si="159"/>
        <v>0</v>
      </c>
      <c r="CS132" s="359">
        <f t="shared" ca="1" si="192"/>
        <v>0</v>
      </c>
      <c r="CU132" s="362">
        <f t="shared" ca="1" si="217"/>
        <v>243</v>
      </c>
      <c r="CV132" s="362">
        <v>124</v>
      </c>
      <c r="CW132" s="371">
        <f t="shared" ca="1" si="218"/>
        <v>0</v>
      </c>
      <c r="CX132" s="359">
        <f t="shared" ca="1" si="239"/>
        <v>0</v>
      </c>
      <c r="CY132" s="359">
        <f t="shared" ca="1" si="161"/>
        <v>0</v>
      </c>
      <c r="CZ132" s="359">
        <f t="shared" ca="1" si="162"/>
        <v>0</v>
      </c>
      <c r="DA132" s="359">
        <f t="shared" ca="1" si="163"/>
        <v>0</v>
      </c>
      <c r="DB132" s="359">
        <f t="shared" ca="1" si="193"/>
        <v>0</v>
      </c>
      <c r="DD132" s="362">
        <f t="shared" ca="1" si="219"/>
        <v>243</v>
      </c>
      <c r="DE132" s="362">
        <v>124</v>
      </c>
      <c r="DF132" s="371">
        <f t="shared" ca="1" si="220"/>
        <v>0</v>
      </c>
      <c r="DG132" s="359">
        <f t="shared" ca="1" si="240"/>
        <v>0</v>
      </c>
      <c r="DH132" s="359">
        <f t="shared" ca="1" si="165"/>
        <v>0</v>
      </c>
      <c r="DI132" s="359">
        <f t="shared" ca="1" si="166"/>
        <v>0</v>
      </c>
      <c r="DJ132" s="359">
        <f t="shared" ca="1" si="167"/>
        <v>0</v>
      </c>
      <c r="DK132" s="359">
        <f t="shared" ca="1" si="194"/>
        <v>0</v>
      </c>
      <c r="DM132" s="362">
        <f t="shared" ca="1" si="221"/>
        <v>243</v>
      </c>
      <c r="DN132" s="362">
        <v>124</v>
      </c>
      <c r="DO132" s="371">
        <f t="shared" ca="1" si="222"/>
        <v>0</v>
      </c>
      <c r="DP132" s="359">
        <f t="shared" ca="1" si="241"/>
        <v>0</v>
      </c>
      <c r="DQ132" s="359">
        <f t="shared" ca="1" si="169"/>
        <v>0</v>
      </c>
      <c r="DR132" s="359">
        <f t="shared" ca="1" si="170"/>
        <v>0</v>
      </c>
      <c r="DS132" s="359">
        <f t="shared" ca="1" si="171"/>
        <v>0</v>
      </c>
      <c r="DT132" s="359">
        <f t="shared" ca="1" si="195"/>
        <v>0</v>
      </c>
      <c r="DV132" s="362">
        <f t="shared" ca="1" si="223"/>
        <v>243</v>
      </c>
      <c r="DW132" s="362">
        <v>124</v>
      </c>
      <c r="DX132" s="371">
        <f t="shared" ca="1" si="224"/>
        <v>0</v>
      </c>
      <c r="DY132" s="359">
        <f t="shared" ca="1" si="242"/>
        <v>0</v>
      </c>
      <c r="DZ132" s="359">
        <f t="shared" ca="1" si="173"/>
        <v>0</v>
      </c>
      <c r="EA132" s="359">
        <f t="shared" ca="1" si="174"/>
        <v>0</v>
      </c>
      <c r="EB132" s="359">
        <f t="shared" ca="1" si="175"/>
        <v>0</v>
      </c>
      <c r="EC132" s="359">
        <f t="shared" ca="1" si="196"/>
        <v>0</v>
      </c>
      <c r="EE132" s="362">
        <f t="shared" ca="1" si="225"/>
        <v>243</v>
      </c>
      <c r="EF132" s="362">
        <v>124</v>
      </c>
      <c r="EG132" s="371">
        <f t="shared" ca="1" si="226"/>
        <v>0</v>
      </c>
      <c r="EH132" s="359">
        <f t="shared" ca="1" si="243"/>
        <v>0</v>
      </c>
      <c r="EI132" s="359">
        <f t="shared" ca="1" si="177"/>
        <v>0</v>
      </c>
      <c r="EJ132" s="359">
        <f t="shared" ca="1" si="178"/>
        <v>0</v>
      </c>
      <c r="EK132" s="359">
        <f t="shared" ca="1" si="179"/>
        <v>0</v>
      </c>
      <c r="EL132" s="359">
        <f t="shared" ca="1" si="197"/>
        <v>0</v>
      </c>
    </row>
    <row r="133" spans="6:142" x14ac:dyDescent="0.35">
      <c r="F133" s="372">
        <f>IFERROR(INDEX('Inflation Rates'!$A$16:$H$138,MATCH('IRA Traditional'!$H133,'Inflation Rates'!$A$16:$A$138,0),8)/INDEX('Inflation Rates'!$A$16:$H$138,MATCH('IRA Traditional'!$H133,'Inflation Rates'!$A$16:$A$138,0)-1,8)-1,F132)</f>
        <v>2.0000000000000018E-2</v>
      </c>
      <c r="G133" s="372">
        <f>IFERROR(INDEX('Inflation Rates'!$A$16:$H$138,MATCH('IRA Traditional'!$H133,'Inflation Rates'!$A$16:$A$138,0),6)/INDEX('Inflation Rates'!$A$16:$H$138,MATCH('IRA Traditional'!$H133,'Inflation Rates'!$A$16:$A$138,0)-1,6)-1,G132)</f>
        <v>2.0999999999999908E-2</v>
      </c>
      <c r="H133" s="362">
        <v>2144</v>
      </c>
      <c r="I133" s="362">
        <f t="shared" ca="1" si="245"/>
        <v>244</v>
      </c>
      <c r="J133" s="362">
        <v>125</v>
      </c>
      <c r="K133" s="371">
        <f t="shared" ca="1" si="228"/>
        <v>0</v>
      </c>
      <c r="L133" s="359">
        <f t="shared" ca="1" si="180"/>
        <v>0</v>
      </c>
      <c r="M133" s="359">
        <f t="shared" ca="1" si="181"/>
        <v>0</v>
      </c>
      <c r="N133" s="359">
        <f t="shared" ca="1" si="182"/>
        <v>0</v>
      </c>
      <c r="O133" s="359">
        <f t="shared" ca="1" si="183"/>
        <v>0</v>
      </c>
      <c r="P133" s="359">
        <f t="shared" ca="1" si="198"/>
        <v>0</v>
      </c>
      <c r="R133" s="362">
        <f t="shared" ca="1" si="199"/>
        <v>244</v>
      </c>
      <c r="S133" s="362">
        <v>125</v>
      </c>
      <c r="T133" s="371">
        <f t="shared" ca="1" si="200"/>
        <v>0</v>
      </c>
      <c r="U133" s="359">
        <f t="shared" ca="1" si="230"/>
        <v>0</v>
      </c>
      <c r="V133" s="359">
        <f t="shared" ca="1" si="125"/>
        <v>0</v>
      </c>
      <c r="W133" s="359">
        <f t="shared" ca="1" si="126"/>
        <v>0</v>
      </c>
      <c r="X133" s="359">
        <f t="shared" ca="1" si="127"/>
        <v>0</v>
      </c>
      <c r="Y133" s="359">
        <f t="shared" ca="1" si="184"/>
        <v>0</v>
      </c>
      <c r="AA133" s="362">
        <f t="shared" ca="1" si="201"/>
        <v>244</v>
      </c>
      <c r="AB133" s="362">
        <v>125</v>
      </c>
      <c r="AC133" s="371">
        <f t="shared" ca="1" si="202"/>
        <v>0</v>
      </c>
      <c r="AD133" s="359">
        <f t="shared" ca="1" si="231"/>
        <v>0</v>
      </c>
      <c r="AE133" s="359">
        <f t="shared" ca="1" si="129"/>
        <v>0</v>
      </c>
      <c r="AF133" s="359">
        <f t="shared" ca="1" si="130"/>
        <v>0</v>
      </c>
      <c r="AG133" s="359">
        <f t="shared" ca="1" si="131"/>
        <v>0</v>
      </c>
      <c r="AH133" s="359">
        <f t="shared" ca="1" si="185"/>
        <v>0</v>
      </c>
      <c r="AJ133" s="362">
        <f t="shared" ca="1" si="203"/>
        <v>244</v>
      </c>
      <c r="AK133" s="362">
        <v>125</v>
      </c>
      <c r="AL133" s="371">
        <f t="shared" ca="1" si="204"/>
        <v>0</v>
      </c>
      <c r="AM133" s="359">
        <f t="shared" ca="1" si="232"/>
        <v>0</v>
      </c>
      <c r="AN133" s="359">
        <f t="shared" ca="1" si="133"/>
        <v>0</v>
      </c>
      <c r="AO133" s="359">
        <f t="shared" ca="1" si="134"/>
        <v>0</v>
      </c>
      <c r="AP133" s="359">
        <f t="shared" ca="1" si="135"/>
        <v>0</v>
      </c>
      <c r="AQ133" s="359">
        <f t="shared" ca="1" si="186"/>
        <v>0</v>
      </c>
      <c r="AS133" s="362">
        <f t="shared" ca="1" si="205"/>
        <v>244</v>
      </c>
      <c r="AT133" s="362">
        <v>125</v>
      </c>
      <c r="AU133" s="371">
        <f t="shared" ca="1" si="206"/>
        <v>0</v>
      </c>
      <c r="AV133" s="359">
        <f t="shared" ca="1" si="233"/>
        <v>0</v>
      </c>
      <c r="AW133" s="359">
        <f t="shared" ca="1" si="137"/>
        <v>0</v>
      </c>
      <c r="AX133" s="359">
        <f t="shared" ca="1" si="138"/>
        <v>0</v>
      </c>
      <c r="AY133" s="359">
        <f t="shared" ca="1" si="139"/>
        <v>0</v>
      </c>
      <c r="AZ133" s="359">
        <f t="shared" ca="1" si="187"/>
        <v>0</v>
      </c>
      <c r="BB133" s="362">
        <f t="shared" ca="1" si="207"/>
        <v>244</v>
      </c>
      <c r="BC133" s="362">
        <v>125</v>
      </c>
      <c r="BD133" s="371">
        <f t="shared" ca="1" si="208"/>
        <v>0</v>
      </c>
      <c r="BE133" s="359">
        <f t="shared" ca="1" si="234"/>
        <v>0</v>
      </c>
      <c r="BF133" s="359">
        <f t="shared" ca="1" si="141"/>
        <v>0</v>
      </c>
      <c r="BG133" s="359">
        <f t="shared" ca="1" si="142"/>
        <v>0</v>
      </c>
      <c r="BH133" s="359">
        <f t="shared" ca="1" si="143"/>
        <v>0</v>
      </c>
      <c r="BI133" s="359">
        <f t="shared" ca="1" si="188"/>
        <v>0</v>
      </c>
      <c r="BK133" s="362">
        <f t="shared" ca="1" si="209"/>
        <v>244</v>
      </c>
      <c r="BL133" s="362">
        <v>125</v>
      </c>
      <c r="BM133" s="371">
        <f t="shared" ca="1" si="210"/>
        <v>0</v>
      </c>
      <c r="BN133" s="359">
        <f t="shared" ca="1" si="235"/>
        <v>0</v>
      </c>
      <c r="BO133" s="359">
        <f t="shared" ca="1" si="145"/>
        <v>0</v>
      </c>
      <c r="BP133" s="359">
        <f t="shared" ca="1" si="146"/>
        <v>0</v>
      </c>
      <c r="BQ133" s="359">
        <f t="shared" ca="1" si="147"/>
        <v>0</v>
      </c>
      <c r="BR133" s="359">
        <f t="shared" ca="1" si="189"/>
        <v>0</v>
      </c>
      <c r="BT133" s="362">
        <f t="shared" ca="1" si="211"/>
        <v>244</v>
      </c>
      <c r="BU133" s="362">
        <v>125</v>
      </c>
      <c r="BV133" s="371">
        <f t="shared" ca="1" si="212"/>
        <v>0</v>
      </c>
      <c r="BW133" s="359">
        <f t="shared" ca="1" si="236"/>
        <v>0</v>
      </c>
      <c r="BX133" s="359">
        <f t="shared" ca="1" si="149"/>
        <v>0</v>
      </c>
      <c r="BY133" s="359">
        <f t="shared" ca="1" si="150"/>
        <v>0</v>
      </c>
      <c r="BZ133" s="359">
        <f t="shared" ca="1" si="151"/>
        <v>0</v>
      </c>
      <c r="CA133" s="359">
        <f t="shared" ca="1" si="190"/>
        <v>0</v>
      </c>
      <c r="CC133" s="362">
        <f t="shared" ca="1" si="213"/>
        <v>244</v>
      </c>
      <c r="CD133" s="362">
        <v>125</v>
      </c>
      <c r="CE133" s="371">
        <f t="shared" ca="1" si="214"/>
        <v>0</v>
      </c>
      <c r="CF133" s="359">
        <f t="shared" ca="1" si="237"/>
        <v>0</v>
      </c>
      <c r="CG133" s="359">
        <f t="shared" ca="1" si="153"/>
        <v>0</v>
      </c>
      <c r="CH133" s="359">
        <f t="shared" ca="1" si="154"/>
        <v>0</v>
      </c>
      <c r="CI133" s="359">
        <f t="shared" ca="1" si="155"/>
        <v>0</v>
      </c>
      <c r="CJ133" s="359">
        <f t="shared" ca="1" si="191"/>
        <v>0</v>
      </c>
      <c r="CL133" s="362">
        <f t="shared" ca="1" si="215"/>
        <v>244</v>
      </c>
      <c r="CM133" s="362">
        <v>125</v>
      </c>
      <c r="CN133" s="371">
        <f t="shared" ca="1" si="216"/>
        <v>0</v>
      </c>
      <c r="CO133" s="359">
        <f t="shared" ca="1" si="238"/>
        <v>0</v>
      </c>
      <c r="CP133" s="359">
        <f t="shared" ca="1" si="157"/>
        <v>0</v>
      </c>
      <c r="CQ133" s="359">
        <f t="shared" ca="1" si="158"/>
        <v>0</v>
      </c>
      <c r="CR133" s="359">
        <f t="shared" ca="1" si="159"/>
        <v>0</v>
      </c>
      <c r="CS133" s="359">
        <f t="shared" ca="1" si="192"/>
        <v>0</v>
      </c>
      <c r="CU133" s="362">
        <f t="shared" ca="1" si="217"/>
        <v>244</v>
      </c>
      <c r="CV133" s="362">
        <v>125</v>
      </c>
      <c r="CW133" s="371">
        <f t="shared" ca="1" si="218"/>
        <v>0</v>
      </c>
      <c r="CX133" s="359">
        <f t="shared" ca="1" si="239"/>
        <v>0</v>
      </c>
      <c r="CY133" s="359">
        <f t="shared" ca="1" si="161"/>
        <v>0</v>
      </c>
      <c r="CZ133" s="359">
        <f t="shared" ca="1" si="162"/>
        <v>0</v>
      </c>
      <c r="DA133" s="359">
        <f t="shared" ca="1" si="163"/>
        <v>0</v>
      </c>
      <c r="DB133" s="359">
        <f t="shared" ca="1" si="193"/>
        <v>0</v>
      </c>
      <c r="DD133" s="362">
        <f t="shared" ca="1" si="219"/>
        <v>244</v>
      </c>
      <c r="DE133" s="362">
        <v>125</v>
      </c>
      <c r="DF133" s="371">
        <f t="shared" ca="1" si="220"/>
        <v>0</v>
      </c>
      <c r="DG133" s="359">
        <f t="shared" ca="1" si="240"/>
        <v>0</v>
      </c>
      <c r="DH133" s="359">
        <f t="shared" ca="1" si="165"/>
        <v>0</v>
      </c>
      <c r="DI133" s="359">
        <f t="shared" ca="1" si="166"/>
        <v>0</v>
      </c>
      <c r="DJ133" s="359">
        <f t="shared" ca="1" si="167"/>
        <v>0</v>
      </c>
      <c r="DK133" s="359">
        <f t="shared" ca="1" si="194"/>
        <v>0</v>
      </c>
      <c r="DM133" s="362">
        <f t="shared" ca="1" si="221"/>
        <v>244</v>
      </c>
      <c r="DN133" s="362">
        <v>125</v>
      </c>
      <c r="DO133" s="371">
        <f t="shared" ca="1" si="222"/>
        <v>0</v>
      </c>
      <c r="DP133" s="359">
        <f t="shared" ca="1" si="241"/>
        <v>0</v>
      </c>
      <c r="DQ133" s="359">
        <f t="shared" ca="1" si="169"/>
        <v>0</v>
      </c>
      <c r="DR133" s="359">
        <f t="shared" ca="1" si="170"/>
        <v>0</v>
      </c>
      <c r="DS133" s="359">
        <f t="shared" ca="1" si="171"/>
        <v>0</v>
      </c>
      <c r="DT133" s="359">
        <f t="shared" ca="1" si="195"/>
        <v>0</v>
      </c>
      <c r="DV133" s="362">
        <f t="shared" ca="1" si="223"/>
        <v>244</v>
      </c>
      <c r="DW133" s="362">
        <v>125</v>
      </c>
      <c r="DX133" s="371">
        <f t="shared" ca="1" si="224"/>
        <v>0</v>
      </c>
      <c r="DY133" s="359">
        <f t="shared" ca="1" si="242"/>
        <v>0</v>
      </c>
      <c r="DZ133" s="359">
        <f t="shared" ca="1" si="173"/>
        <v>0</v>
      </c>
      <c r="EA133" s="359">
        <f t="shared" ca="1" si="174"/>
        <v>0</v>
      </c>
      <c r="EB133" s="359">
        <f t="shared" ca="1" si="175"/>
        <v>0</v>
      </c>
      <c r="EC133" s="359">
        <f t="shared" ca="1" si="196"/>
        <v>0</v>
      </c>
      <c r="EE133" s="362">
        <f t="shared" ca="1" si="225"/>
        <v>244</v>
      </c>
      <c r="EF133" s="362">
        <v>125</v>
      </c>
      <c r="EG133" s="371">
        <f t="shared" ca="1" si="226"/>
        <v>0</v>
      </c>
      <c r="EH133" s="359">
        <f t="shared" ca="1" si="243"/>
        <v>0</v>
      </c>
      <c r="EI133" s="359">
        <f t="shared" ca="1" si="177"/>
        <v>0</v>
      </c>
      <c r="EJ133" s="359">
        <f t="shared" ca="1" si="178"/>
        <v>0</v>
      </c>
      <c r="EK133" s="359">
        <f t="shared" ca="1" si="179"/>
        <v>0</v>
      </c>
      <c r="EL133" s="359">
        <f t="shared" ca="1" si="197"/>
        <v>0</v>
      </c>
    </row>
    <row r="134" spans="6:142" x14ac:dyDescent="0.35">
      <c r="F134" s="372">
        <f>IFERROR(INDEX('Inflation Rates'!$A$16:$H$138,MATCH('IRA Traditional'!$H134,'Inflation Rates'!$A$16:$A$138,0),8)/INDEX('Inflation Rates'!$A$16:$H$138,MATCH('IRA Traditional'!$H134,'Inflation Rates'!$A$16:$A$138,0)-1,8)-1,F133)</f>
        <v>2.0000000000000018E-2</v>
      </c>
      <c r="G134" s="372">
        <f>IFERROR(INDEX('Inflation Rates'!$A$16:$H$138,MATCH('IRA Traditional'!$H134,'Inflation Rates'!$A$16:$A$138,0),6)/INDEX('Inflation Rates'!$A$16:$H$138,MATCH('IRA Traditional'!$H134,'Inflation Rates'!$A$16:$A$138,0)-1,6)-1,G133)</f>
        <v>2.0999999999999908E-2</v>
      </c>
      <c r="H134" s="362">
        <v>2145</v>
      </c>
      <c r="I134" s="362">
        <f t="shared" ca="1" si="245"/>
        <v>245</v>
      </c>
      <c r="J134" s="362">
        <v>126</v>
      </c>
      <c r="K134" s="371">
        <f t="shared" ca="1" si="228"/>
        <v>0</v>
      </c>
      <c r="L134" s="359">
        <f t="shared" ca="1" si="180"/>
        <v>0</v>
      </c>
      <c r="M134" s="359">
        <f t="shared" ca="1" si="181"/>
        <v>0</v>
      </c>
      <c r="N134" s="359">
        <f t="shared" ca="1" si="182"/>
        <v>0</v>
      </c>
      <c r="O134" s="359">
        <f t="shared" ca="1" si="183"/>
        <v>0</v>
      </c>
      <c r="P134" s="359">
        <f t="shared" ca="1" si="198"/>
        <v>0</v>
      </c>
      <c r="R134" s="362">
        <f t="shared" ca="1" si="199"/>
        <v>245</v>
      </c>
      <c r="S134" s="362">
        <v>126</v>
      </c>
      <c r="T134" s="371">
        <f t="shared" ca="1" si="200"/>
        <v>0</v>
      </c>
      <c r="U134" s="359">
        <f t="shared" ca="1" si="230"/>
        <v>0</v>
      </c>
      <c r="V134" s="359">
        <f t="shared" ca="1" si="125"/>
        <v>0</v>
      </c>
      <c r="W134" s="359">
        <f t="shared" ca="1" si="126"/>
        <v>0</v>
      </c>
      <c r="X134" s="359">
        <f t="shared" ca="1" si="127"/>
        <v>0</v>
      </c>
      <c r="Y134" s="359">
        <f t="shared" ca="1" si="184"/>
        <v>0</v>
      </c>
      <c r="AA134" s="362">
        <f t="shared" ca="1" si="201"/>
        <v>245</v>
      </c>
      <c r="AB134" s="362">
        <v>126</v>
      </c>
      <c r="AC134" s="371">
        <f t="shared" ca="1" si="202"/>
        <v>0</v>
      </c>
      <c r="AD134" s="359">
        <f t="shared" ca="1" si="231"/>
        <v>0</v>
      </c>
      <c r="AE134" s="359">
        <f t="shared" ca="1" si="129"/>
        <v>0</v>
      </c>
      <c r="AF134" s="359">
        <f t="shared" ca="1" si="130"/>
        <v>0</v>
      </c>
      <c r="AG134" s="359">
        <f t="shared" ca="1" si="131"/>
        <v>0</v>
      </c>
      <c r="AH134" s="359">
        <f t="shared" ca="1" si="185"/>
        <v>0</v>
      </c>
      <c r="AJ134" s="362">
        <f t="shared" ca="1" si="203"/>
        <v>245</v>
      </c>
      <c r="AK134" s="362">
        <v>126</v>
      </c>
      <c r="AL134" s="371">
        <f t="shared" ca="1" si="204"/>
        <v>0</v>
      </c>
      <c r="AM134" s="359">
        <f t="shared" ca="1" si="232"/>
        <v>0</v>
      </c>
      <c r="AN134" s="359">
        <f t="shared" ca="1" si="133"/>
        <v>0</v>
      </c>
      <c r="AO134" s="359">
        <f t="shared" ca="1" si="134"/>
        <v>0</v>
      </c>
      <c r="AP134" s="359">
        <f t="shared" ca="1" si="135"/>
        <v>0</v>
      </c>
      <c r="AQ134" s="359">
        <f t="shared" ca="1" si="186"/>
        <v>0</v>
      </c>
      <c r="AS134" s="362">
        <f t="shared" ca="1" si="205"/>
        <v>245</v>
      </c>
      <c r="AT134" s="362">
        <v>126</v>
      </c>
      <c r="AU134" s="371">
        <f t="shared" ca="1" si="206"/>
        <v>0</v>
      </c>
      <c r="AV134" s="359">
        <f t="shared" ca="1" si="233"/>
        <v>0</v>
      </c>
      <c r="AW134" s="359">
        <f t="shared" ca="1" si="137"/>
        <v>0</v>
      </c>
      <c r="AX134" s="359">
        <f t="shared" ca="1" si="138"/>
        <v>0</v>
      </c>
      <c r="AY134" s="359">
        <f t="shared" ca="1" si="139"/>
        <v>0</v>
      </c>
      <c r="AZ134" s="359">
        <f t="shared" ca="1" si="187"/>
        <v>0</v>
      </c>
      <c r="BB134" s="362">
        <f t="shared" ca="1" si="207"/>
        <v>245</v>
      </c>
      <c r="BC134" s="362">
        <v>126</v>
      </c>
      <c r="BD134" s="371">
        <f t="shared" ca="1" si="208"/>
        <v>0</v>
      </c>
      <c r="BE134" s="359">
        <f t="shared" ca="1" si="234"/>
        <v>0</v>
      </c>
      <c r="BF134" s="359">
        <f t="shared" ca="1" si="141"/>
        <v>0</v>
      </c>
      <c r="BG134" s="359">
        <f t="shared" ca="1" si="142"/>
        <v>0</v>
      </c>
      <c r="BH134" s="359">
        <f t="shared" ca="1" si="143"/>
        <v>0</v>
      </c>
      <c r="BI134" s="359">
        <f t="shared" ca="1" si="188"/>
        <v>0</v>
      </c>
      <c r="BK134" s="362">
        <f t="shared" ca="1" si="209"/>
        <v>245</v>
      </c>
      <c r="BL134" s="362">
        <v>126</v>
      </c>
      <c r="BM134" s="371">
        <f t="shared" ca="1" si="210"/>
        <v>0</v>
      </c>
      <c r="BN134" s="359">
        <f t="shared" ca="1" si="235"/>
        <v>0</v>
      </c>
      <c r="BO134" s="359">
        <f t="shared" ca="1" si="145"/>
        <v>0</v>
      </c>
      <c r="BP134" s="359">
        <f t="shared" ca="1" si="146"/>
        <v>0</v>
      </c>
      <c r="BQ134" s="359">
        <f t="shared" ca="1" si="147"/>
        <v>0</v>
      </c>
      <c r="BR134" s="359">
        <f t="shared" ca="1" si="189"/>
        <v>0</v>
      </c>
      <c r="BT134" s="362">
        <f t="shared" ca="1" si="211"/>
        <v>245</v>
      </c>
      <c r="BU134" s="362">
        <v>126</v>
      </c>
      <c r="BV134" s="371">
        <f t="shared" ca="1" si="212"/>
        <v>0</v>
      </c>
      <c r="BW134" s="359">
        <f t="shared" ca="1" si="236"/>
        <v>0</v>
      </c>
      <c r="BX134" s="359">
        <f t="shared" ca="1" si="149"/>
        <v>0</v>
      </c>
      <c r="BY134" s="359">
        <f t="shared" ca="1" si="150"/>
        <v>0</v>
      </c>
      <c r="BZ134" s="359">
        <f t="shared" ca="1" si="151"/>
        <v>0</v>
      </c>
      <c r="CA134" s="359">
        <f t="shared" ca="1" si="190"/>
        <v>0</v>
      </c>
      <c r="CC134" s="362">
        <f t="shared" ca="1" si="213"/>
        <v>245</v>
      </c>
      <c r="CD134" s="362">
        <v>126</v>
      </c>
      <c r="CE134" s="371">
        <f t="shared" ca="1" si="214"/>
        <v>0</v>
      </c>
      <c r="CF134" s="359">
        <f t="shared" ca="1" si="237"/>
        <v>0</v>
      </c>
      <c r="CG134" s="359">
        <f t="shared" ca="1" si="153"/>
        <v>0</v>
      </c>
      <c r="CH134" s="359">
        <f t="shared" ca="1" si="154"/>
        <v>0</v>
      </c>
      <c r="CI134" s="359">
        <f t="shared" ca="1" si="155"/>
        <v>0</v>
      </c>
      <c r="CJ134" s="359">
        <f t="shared" ca="1" si="191"/>
        <v>0</v>
      </c>
      <c r="CL134" s="362">
        <f t="shared" ca="1" si="215"/>
        <v>245</v>
      </c>
      <c r="CM134" s="362">
        <v>126</v>
      </c>
      <c r="CN134" s="371">
        <f t="shared" ca="1" si="216"/>
        <v>0</v>
      </c>
      <c r="CO134" s="359">
        <f t="shared" ca="1" si="238"/>
        <v>0</v>
      </c>
      <c r="CP134" s="359">
        <f t="shared" ca="1" si="157"/>
        <v>0</v>
      </c>
      <c r="CQ134" s="359">
        <f t="shared" ca="1" si="158"/>
        <v>0</v>
      </c>
      <c r="CR134" s="359">
        <f t="shared" ca="1" si="159"/>
        <v>0</v>
      </c>
      <c r="CS134" s="359">
        <f t="shared" ca="1" si="192"/>
        <v>0</v>
      </c>
      <c r="CU134" s="362">
        <f t="shared" ca="1" si="217"/>
        <v>245</v>
      </c>
      <c r="CV134" s="362">
        <v>126</v>
      </c>
      <c r="CW134" s="371">
        <f t="shared" ca="1" si="218"/>
        <v>0</v>
      </c>
      <c r="CX134" s="359">
        <f t="shared" ca="1" si="239"/>
        <v>0</v>
      </c>
      <c r="CY134" s="359">
        <f t="shared" ca="1" si="161"/>
        <v>0</v>
      </c>
      <c r="CZ134" s="359">
        <f t="shared" ca="1" si="162"/>
        <v>0</v>
      </c>
      <c r="DA134" s="359">
        <f t="shared" ca="1" si="163"/>
        <v>0</v>
      </c>
      <c r="DB134" s="359">
        <f t="shared" ca="1" si="193"/>
        <v>0</v>
      </c>
      <c r="DD134" s="362">
        <f t="shared" ca="1" si="219"/>
        <v>245</v>
      </c>
      <c r="DE134" s="362">
        <v>126</v>
      </c>
      <c r="DF134" s="371">
        <f t="shared" ca="1" si="220"/>
        <v>0</v>
      </c>
      <c r="DG134" s="359">
        <f t="shared" ca="1" si="240"/>
        <v>0</v>
      </c>
      <c r="DH134" s="359">
        <f t="shared" ca="1" si="165"/>
        <v>0</v>
      </c>
      <c r="DI134" s="359">
        <f t="shared" ca="1" si="166"/>
        <v>0</v>
      </c>
      <c r="DJ134" s="359">
        <f t="shared" ca="1" si="167"/>
        <v>0</v>
      </c>
      <c r="DK134" s="359">
        <f t="shared" ca="1" si="194"/>
        <v>0</v>
      </c>
      <c r="DM134" s="362">
        <f t="shared" ca="1" si="221"/>
        <v>245</v>
      </c>
      <c r="DN134" s="362">
        <v>126</v>
      </c>
      <c r="DO134" s="371">
        <f t="shared" ca="1" si="222"/>
        <v>0</v>
      </c>
      <c r="DP134" s="359">
        <f t="shared" ca="1" si="241"/>
        <v>0</v>
      </c>
      <c r="DQ134" s="359">
        <f t="shared" ca="1" si="169"/>
        <v>0</v>
      </c>
      <c r="DR134" s="359">
        <f t="shared" ca="1" si="170"/>
        <v>0</v>
      </c>
      <c r="DS134" s="359">
        <f t="shared" ca="1" si="171"/>
        <v>0</v>
      </c>
      <c r="DT134" s="359">
        <f t="shared" ca="1" si="195"/>
        <v>0</v>
      </c>
      <c r="DV134" s="362">
        <f t="shared" ca="1" si="223"/>
        <v>245</v>
      </c>
      <c r="DW134" s="362">
        <v>126</v>
      </c>
      <c r="DX134" s="371">
        <f t="shared" ca="1" si="224"/>
        <v>0</v>
      </c>
      <c r="DY134" s="359">
        <f t="shared" ca="1" si="242"/>
        <v>0</v>
      </c>
      <c r="DZ134" s="359">
        <f t="shared" ca="1" si="173"/>
        <v>0</v>
      </c>
      <c r="EA134" s="359">
        <f t="shared" ca="1" si="174"/>
        <v>0</v>
      </c>
      <c r="EB134" s="359">
        <f t="shared" ca="1" si="175"/>
        <v>0</v>
      </c>
      <c r="EC134" s="359">
        <f t="shared" ca="1" si="196"/>
        <v>0</v>
      </c>
      <c r="EE134" s="362">
        <f t="shared" ca="1" si="225"/>
        <v>245</v>
      </c>
      <c r="EF134" s="362">
        <v>126</v>
      </c>
      <c r="EG134" s="371">
        <f t="shared" ca="1" si="226"/>
        <v>0</v>
      </c>
      <c r="EH134" s="359">
        <f t="shared" ca="1" si="243"/>
        <v>0</v>
      </c>
      <c r="EI134" s="359">
        <f t="shared" ca="1" si="177"/>
        <v>0</v>
      </c>
      <c r="EJ134" s="359">
        <f t="shared" ca="1" si="178"/>
        <v>0</v>
      </c>
      <c r="EK134" s="359">
        <f t="shared" ca="1" si="179"/>
        <v>0</v>
      </c>
      <c r="EL134" s="359">
        <f t="shared" ca="1" si="197"/>
        <v>0</v>
      </c>
    </row>
    <row r="135" spans="6:142" x14ac:dyDescent="0.35">
      <c r="F135" s="372">
        <f>IFERROR(INDEX('Inflation Rates'!$A$16:$H$138,MATCH('IRA Traditional'!$H135,'Inflation Rates'!$A$16:$A$138,0),8)/INDEX('Inflation Rates'!$A$16:$H$138,MATCH('IRA Traditional'!$H135,'Inflation Rates'!$A$16:$A$138,0)-1,8)-1,F134)</f>
        <v>2.0000000000000018E-2</v>
      </c>
      <c r="G135" s="372">
        <f>IFERROR(INDEX('Inflation Rates'!$A$16:$H$138,MATCH('IRA Traditional'!$H135,'Inflation Rates'!$A$16:$A$138,0),6)/INDEX('Inflation Rates'!$A$16:$H$138,MATCH('IRA Traditional'!$H135,'Inflation Rates'!$A$16:$A$138,0)-1,6)-1,G134)</f>
        <v>2.0999999999999908E-2</v>
      </c>
      <c r="H135" s="362">
        <v>2146</v>
      </c>
      <c r="I135" s="362">
        <f t="shared" ca="1" si="245"/>
        <v>246</v>
      </c>
      <c r="J135" s="362">
        <v>127</v>
      </c>
      <c r="K135" s="371">
        <f t="shared" ca="1" si="228"/>
        <v>0</v>
      </c>
      <c r="L135" s="359">
        <f t="shared" ca="1" si="180"/>
        <v>0</v>
      </c>
      <c r="M135" s="359">
        <f t="shared" ca="1" si="181"/>
        <v>0</v>
      </c>
      <c r="N135" s="359">
        <f t="shared" ca="1" si="182"/>
        <v>0</v>
      </c>
      <c r="O135" s="359">
        <f t="shared" ca="1" si="183"/>
        <v>0</v>
      </c>
      <c r="P135" s="359">
        <f t="shared" ca="1" si="198"/>
        <v>0</v>
      </c>
      <c r="R135" s="362">
        <f t="shared" ca="1" si="199"/>
        <v>246</v>
      </c>
      <c r="S135" s="362">
        <v>127</v>
      </c>
      <c r="T135" s="371">
        <f t="shared" ca="1" si="200"/>
        <v>0</v>
      </c>
      <c r="U135" s="359">
        <f t="shared" ca="1" si="230"/>
        <v>0</v>
      </c>
      <c r="V135" s="359">
        <f t="shared" ca="1" si="125"/>
        <v>0</v>
      </c>
      <c r="W135" s="359">
        <f t="shared" ca="1" si="126"/>
        <v>0</v>
      </c>
      <c r="X135" s="359">
        <f t="shared" ca="1" si="127"/>
        <v>0</v>
      </c>
      <c r="Y135" s="359">
        <f t="shared" ca="1" si="184"/>
        <v>0</v>
      </c>
      <c r="AA135" s="362">
        <f t="shared" ca="1" si="201"/>
        <v>246</v>
      </c>
      <c r="AB135" s="362">
        <v>127</v>
      </c>
      <c r="AC135" s="371">
        <f t="shared" ca="1" si="202"/>
        <v>0</v>
      </c>
      <c r="AD135" s="359">
        <f t="shared" ca="1" si="231"/>
        <v>0</v>
      </c>
      <c r="AE135" s="359">
        <f t="shared" ca="1" si="129"/>
        <v>0</v>
      </c>
      <c r="AF135" s="359">
        <f t="shared" ca="1" si="130"/>
        <v>0</v>
      </c>
      <c r="AG135" s="359">
        <f t="shared" ca="1" si="131"/>
        <v>0</v>
      </c>
      <c r="AH135" s="359">
        <f t="shared" ca="1" si="185"/>
        <v>0</v>
      </c>
      <c r="AJ135" s="362">
        <f t="shared" ca="1" si="203"/>
        <v>246</v>
      </c>
      <c r="AK135" s="362">
        <v>127</v>
      </c>
      <c r="AL135" s="371">
        <f t="shared" ca="1" si="204"/>
        <v>0</v>
      </c>
      <c r="AM135" s="359">
        <f t="shared" ca="1" si="232"/>
        <v>0</v>
      </c>
      <c r="AN135" s="359">
        <f t="shared" ca="1" si="133"/>
        <v>0</v>
      </c>
      <c r="AO135" s="359">
        <f t="shared" ca="1" si="134"/>
        <v>0</v>
      </c>
      <c r="AP135" s="359">
        <f t="shared" ca="1" si="135"/>
        <v>0</v>
      </c>
      <c r="AQ135" s="359">
        <f t="shared" ca="1" si="186"/>
        <v>0</v>
      </c>
      <c r="AS135" s="362">
        <f t="shared" ca="1" si="205"/>
        <v>246</v>
      </c>
      <c r="AT135" s="362">
        <v>127</v>
      </c>
      <c r="AU135" s="371">
        <f t="shared" ca="1" si="206"/>
        <v>0</v>
      </c>
      <c r="AV135" s="359">
        <f t="shared" ca="1" si="233"/>
        <v>0</v>
      </c>
      <c r="AW135" s="359">
        <f t="shared" ca="1" si="137"/>
        <v>0</v>
      </c>
      <c r="AX135" s="359">
        <f t="shared" ca="1" si="138"/>
        <v>0</v>
      </c>
      <c r="AY135" s="359">
        <f t="shared" ca="1" si="139"/>
        <v>0</v>
      </c>
      <c r="AZ135" s="359">
        <f t="shared" ca="1" si="187"/>
        <v>0</v>
      </c>
      <c r="BB135" s="362">
        <f t="shared" ca="1" si="207"/>
        <v>246</v>
      </c>
      <c r="BC135" s="362">
        <v>127</v>
      </c>
      <c r="BD135" s="371">
        <f t="shared" ca="1" si="208"/>
        <v>0</v>
      </c>
      <c r="BE135" s="359">
        <f t="shared" ca="1" si="234"/>
        <v>0</v>
      </c>
      <c r="BF135" s="359">
        <f t="shared" ca="1" si="141"/>
        <v>0</v>
      </c>
      <c r="BG135" s="359">
        <f t="shared" ca="1" si="142"/>
        <v>0</v>
      </c>
      <c r="BH135" s="359">
        <f t="shared" ca="1" si="143"/>
        <v>0</v>
      </c>
      <c r="BI135" s="359">
        <f t="shared" ca="1" si="188"/>
        <v>0</v>
      </c>
      <c r="BK135" s="362">
        <f t="shared" ca="1" si="209"/>
        <v>246</v>
      </c>
      <c r="BL135" s="362">
        <v>127</v>
      </c>
      <c r="BM135" s="371">
        <f t="shared" ca="1" si="210"/>
        <v>0</v>
      </c>
      <c r="BN135" s="359">
        <f t="shared" ca="1" si="235"/>
        <v>0</v>
      </c>
      <c r="BO135" s="359">
        <f t="shared" ca="1" si="145"/>
        <v>0</v>
      </c>
      <c r="BP135" s="359">
        <f t="shared" ca="1" si="146"/>
        <v>0</v>
      </c>
      <c r="BQ135" s="359">
        <f t="shared" ca="1" si="147"/>
        <v>0</v>
      </c>
      <c r="BR135" s="359">
        <f t="shared" ca="1" si="189"/>
        <v>0</v>
      </c>
      <c r="BT135" s="362">
        <f t="shared" ca="1" si="211"/>
        <v>246</v>
      </c>
      <c r="BU135" s="362">
        <v>127</v>
      </c>
      <c r="BV135" s="371">
        <f t="shared" ca="1" si="212"/>
        <v>0</v>
      </c>
      <c r="BW135" s="359">
        <f t="shared" ca="1" si="236"/>
        <v>0</v>
      </c>
      <c r="BX135" s="359">
        <f t="shared" ca="1" si="149"/>
        <v>0</v>
      </c>
      <c r="BY135" s="359">
        <f t="shared" ca="1" si="150"/>
        <v>0</v>
      </c>
      <c r="BZ135" s="359">
        <f t="shared" ca="1" si="151"/>
        <v>0</v>
      </c>
      <c r="CA135" s="359">
        <f t="shared" ca="1" si="190"/>
        <v>0</v>
      </c>
      <c r="CC135" s="362">
        <f t="shared" ca="1" si="213"/>
        <v>246</v>
      </c>
      <c r="CD135" s="362">
        <v>127</v>
      </c>
      <c r="CE135" s="371">
        <f t="shared" ca="1" si="214"/>
        <v>0</v>
      </c>
      <c r="CF135" s="359">
        <f t="shared" ca="1" si="237"/>
        <v>0</v>
      </c>
      <c r="CG135" s="359">
        <f t="shared" ca="1" si="153"/>
        <v>0</v>
      </c>
      <c r="CH135" s="359">
        <f t="shared" ca="1" si="154"/>
        <v>0</v>
      </c>
      <c r="CI135" s="359">
        <f t="shared" ca="1" si="155"/>
        <v>0</v>
      </c>
      <c r="CJ135" s="359">
        <f t="shared" ca="1" si="191"/>
        <v>0</v>
      </c>
      <c r="CL135" s="362">
        <f t="shared" ca="1" si="215"/>
        <v>246</v>
      </c>
      <c r="CM135" s="362">
        <v>127</v>
      </c>
      <c r="CN135" s="371">
        <f t="shared" ca="1" si="216"/>
        <v>0</v>
      </c>
      <c r="CO135" s="359">
        <f t="shared" ca="1" si="238"/>
        <v>0</v>
      </c>
      <c r="CP135" s="359">
        <f t="shared" ca="1" si="157"/>
        <v>0</v>
      </c>
      <c r="CQ135" s="359">
        <f t="shared" ca="1" si="158"/>
        <v>0</v>
      </c>
      <c r="CR135" s="359">
        <f t="shared" ca="1" si="159"/>
        <v>0</v>
      </c>
      <c r="CS135" s="359">
        <f t="shared" ca="1" si="192"/>
        <v>0</v>
      </c>
      <c r="CU135" s="362">
        <f t="shared" ca="1" si="217"/>
        <v>246</v>
      </c>
      <c r="CV135" s="362">
        <v>127</v>
      </c>
      <c r="CW135" s="371">
        <f t="shared" ca="1" si="218"/>
        <v>0</v>
      </c>
      <c r="CX135" s="359">
        <f t="shared" ca="1" si="239"/>
        <v>0</v>
      </c>
      <c r="CY135" s="359">
        <f t="shared" ca="1" si="161"/>
        <v>0</v>
      </c>
      <c r="CZ135" s="359">
        <f t="shared" ca="1" si="162"/>
        <v>0</v>
      </c>
      <c r="DA135" s="359">
        <f t="shared" ca="1" si="163"/>
        <v>0</v>
      </c>
      <c r="DB135" s="359">
        <f t="shared" ca="1" si="193"/>
        <v>0</v>
      </c>
      <c r="DD135" s="362">
        <f t="shared" ca="1" si="219"/>
        <v>246</v>
      </c>
      <c r="DE135" s="362">
        <v>127</v>
      </c>
      <c r="DF135" s="371">
        <f t="shared" ca="1" si="220"/>
        <v>0</v>
      </c>
      <c r="DG135" s="359">
        <f t="shared" ca="1" si="240"/>
        <v>0</v>
      </c>
      <c r="DH135" s="359">
        <f t="shared" ca="1" si="165"/>
        <v>0</v>
      </c>
      <c r="DI135" s="359">
        <f t="shared" ca="1" si="166"/>
        <v>0</v>
      </c>
      <c r="DJ135" s="359">
        <f t="shared" ca="1" si="167"/>
        <v>0</v>
      </c>
      <c r="DK135" s="359">
        <f t="shared" ca="1" si="194"/>
        <v>0</v>
      </c>
      <c r="DM135" s="362">
        <f t="shared" ca="1" si="221"/>
        <v>246</v>
      </c>
      <c r="DN135" s="362">
        <v>127</v>
      </c>
      <c r="DO135" s="371">
        <f t="shared" ca="1" si="222"/>
        <v>0</v>
      </c>
      <c r="DP135" s="359">
        <f t="shared" ca="1" si="241"/>
        <v>0</v>
      </c>
      <c r="DQ135" s="359">
        <f t="shared" ca="1" si="169"/>
        <v>0</v>
      </c>
      <c r="DR135" s="359">
        <f t="shared" ca="1" si="170"/>
        <v>0</v>
      </c>
      <c r="DS135" s="359">
        <f t="shared" ca="1" si="171"/>
        <v>0</v>
      </c>
      <c r="DT135" s="359">
        <f t="shared" ca="1" si="195"/>
        <v>0</v>
      </c>
      <c r="DV135" s="362">
        <f t="shared" ca="1" si="223"/>
        <v>246</v>
      </c>
      <c r="DW135" s="362">
        <v>127</v>
      </c>
      <c r="DX135" s="371">
        <f t="shared" ca="1" si="224"/>
        <v>0</v>
      </c>
      <c r="DY135" s="359">
        <f t="shared" ca="1" si="242"/>
        <v>0</v>
      </c>
      <c r="DZ135" s="359">
        <f t="shared" ca="1" si="173"/>
        <v>0</v>
      </c>
      <c r="EA135" s="359">
        <f t="shared" ca="1" si="174"/>
        <v>0</v>
      </c>
      <c r="EB135" s="359">
        <f t="shared" ca="1" si="175"/>
        <v>0</v>
      </c>
      <c r="EC135" s="359">
        <f t="shared" ca="1" si="196"/>
        <v>0</v>
      </c>
      <c r="EE135" s="362">
        <f t="shared" ca="1" si="225"/>
        <v>246</v>
      </c>
      <c r="EF135" s="362">
        <v>127</v>
      </c>
      <c r="EG135" s="371">
        <f t="shared" ca="1" si="226"/>
        <v>0</v>
      </c>
      <c r="EH135" s="359">
        <f t="shared" ca="1" si="243"/>
        <v>0</v>
      </c>
      <c r="EI135" s="359">
        <f t="shared" ca="1" si="177"/>
        <v>0</v>
      </c>
      <c r="EJ135" s="359">
        <f t="shared" ca="1" si="178"/>
        <v>0</v>
      </c>
      <c r="EK135" s="359">
        <f t="shared" ca="1" si="179"/>
        <v>0</v>
      </c>
      <c r="EL135" s="359">
        <f t="shared" ca="1" si="197"/>
        <v>0</v>
      </c>
    </row>
    <row r="136" spans="6:142" x14ac:dyDescent="0.35">
      <c r="F136" s="372">
        <f>IFERROR(INDEX('Inflation Rates'!$A$16:$H$138,MATCH('IRA Traditional'!$H136,'Inflation Rates'!$A$16:$A$138,0),8)/INDEX('Inflation Rates'!$A$16:$H$138,MATCH('IRA Traditional'!$H136,'Inflation Rates'!$A$16:$A$138,0)-1,8)-1,F135)</f>
        <v>2.0000000000000018E-2</v>
      </c>
      <c r="G136" s="372">
        <f>IFERROR(INDEX('Inflation Rates'!$A$16:$H$138,MATCH('IRA Traditional'!$H136,'Inflation Rates'!$A$16:$A$138,0),6)/INDEX('Inflation Rates'!$A$16:$H$138,MATCH('IRA Traditional'!$H136,'Inflation Rates'!$A$16:$A$138,0)-1,6)-1,G135)</f>
        <v>2.0999999999999908E-2</v>
      </c>
      <c r="H136" s="362">
        <v>2147</v>
      </c>
      <c r="I136" s="362">
        <f t="shared" ca="1" si="245"/>
        <v>247</v>
      </c>
      <c r="J136" s="362">
        <v>128</v>
      </c>
      <c r="K136" s="371">
        <f t="shared" ca="1" si="228"/>
        <v>0</v>
      </c>
      <c r="L136" s="359">
        <f t="shared" ca="1" si="180"/>
        <v>0</v>
      </c>
      <c r="M136" s="359">
        <f t="shared" ca="1" si="181"/>
        <v>0</v>
      </c>
      <c r="N136" s="359">
        <f t="shared" ca="1" si="182"/>
        <v>0</v>
      </c>
      <c r="O136" s="359">
        <f t="shared" ca="1" si="183"/>
        <v>0</v>
      </c>
      <c r="P136" s="359">
        <f t="shared" ca="1" si="198"/>
        <v>0</v>
      </c>
      <c r="R136" s="362">
        <f t="shared" ca="1" si="199"/>
        <v>247</v>
      </c>
      <c r="S136" s="362">
        <v>128</v>
      </c>
      <c r="T136" s="371">
        <f t="shared" ca="1" si="200"/>
        <v>0</v>
      </c>
      <c r="U136" s="359">
        <f t="shared" ca="1" si="230"/>
        <v>0</v>
      </c>
      <c r="V136" s="359">
        <f t="shared" ca="1" si="125"/>
        <v>0</v>
      </c>
      <c r="W136" s="359">
        <f t="shared" ca="1" si="126"/>
        <v>0</v>
      </c>
      <c r="X136" s="359">
        <f t="shared" ca="1" si="127"/>
        <v>0</v>
      </c>
      <c r="Y136" s="359">
        <f t="shared" ca="1" si="184"/>
        <v>0</v>
      </c>
      <c r="AA136" s="362">
        <f t="shared" ca="1" si="201"/>
        <v>247</v>
      </c>
      <c r="AB136" s="362">
        <v>128</v>
      </c>
      <c r="AC136" s="371">
        <f t="shared" ca="1" si="202"/>
        <v>0</v>
      </c>
      <c r="AD136" s="359">
        <f t="shared" ca="1" si="231"/>
        <v>0</v>
      </c>
      <c r="AE136" s="359">
        <f t="shared" ca="1" si="129"/>
        <v>0</v>
      </c>
      <c r="AF136" s="359">
        <f t="shared" ca="1" si="130"/>
        <v>0</v>
      </c>
      <c r="AG136" s="359">
        <f t="shared" ca="1" si="131"/>
        <v>0</v>
      </c>
      <c r="AH136" s="359">
        <f t="shared" ca="1" si="185"/>
        <v>0</v>
      </c>
      <c r="AJ136" s="362">
        <f t="shared" ca="1" si="203"/>
        <v>247</v>
      </c>
      <c r="AK136" s="362">
        <v>128</v>
      </c>
      <c r="AL136" s="371">
        <f t="shared" ca="1" si="204"/>
        <v>0</v>
      </c>
      <c r="AM136" s="359">
        <f t="shared" ca="1" si="232"/>
        <v>0</v>
      </c>
      <c r="AN136" s="359">
        <f t="shared" ca="1" si="133"/>
        <v>0</v>
      </c>
      <c r="AO136" s="359">
        <f t="shared" ca="1" si="134"/>
        <v>0</v>
      </c>
      <c r="AP136" s="359">
        <f t="shared" ca="1" si="135"/>
        <v>0</v>
      </c>
      <c r="AQ136" s="359">
        <f t="shared" ca="1" si="186"/>
        <v>0</v>
      </c>
      <c r="AS136" s="362">
        <f t="shared" ca="1" si="205"/>
        <v>247</v>
      </c>
      <c r="AT136" s="362">
        <v>128</v>
      </c>
      <c r="AU136" s="371">
        <f t="shared" ca="1" si="206"/>
        <v>0</v>
      </c>
      <c r="AV136" s="359">
        <f t="shared" ca="1" si="233"/>
        <v>0</v>
      </c>
      <c r="AW136" s="359">
        <f t="shared" ca="1" si="137"/>
        <v>0</v>
      </c>
      <c r="AX136" s="359">
        <f t="shared" ca="1" si="138"/>
        <v>0</v>
      </c>
      <c r="AY136" s="359">
        <f t="shared" ca="1" si="139"/>
        <v>0</v>
      </c>
      <c r="AZ136" s="359">
        <f t="shared" ca="1" si="187"/>
        <v>0</v>
      </c>
      <c r="BB136" s="362">
        <f t="shared" ca="1" si="207"/>
        <v>247</v>
      </c>
      <c r="BC136" s="362">
        <v>128</v>
      </c>
      <c r="BD136" s="371">
        <f t="shared" ca="1" si="208"/>
        <v>0</v>
      </c>
      <c r="BE136" s="359">
        <f t="shared" ca="1" si="234"/>
        <v>0</v>
      </c>
      <c r="BF136" s="359">
        <f t="shared" ca="1" si="141"/>
        <v>0</v>
      </c>
      <c r="BG136" s="359">
        <f t="shared" ca="1" si="142"/>
        <v>0</v>
      </c>
      <c r="BH136" s="359">
        <f t="shared" ca="1" si="143"/>
        <v>0</v>
      </c>
      <c r="BI136" s="359">
        <f t="shared" ca="1" si="188"/>
        <v>0</v>
      </c>
      <c r="BK136" s="362">
        <f t="shared" ca="1" si="209"/>
        <v>247</v>
      </c>
      <c r="BL136" s="362">
        <v>128</v>
      </c>
      <c r="BM136" s="371">
        <f t="shared" ca="1" si="210"/>
        <v>0</v>
      </c>
      <c r="BN136" s="359">
        <f t="shared" ca="1" si="235"/>
        <v>0</v>
      </c>
      <c r="BO136" s="359">
        <f t="shared" ca="1" si="145"/>
        <v>0</v>
      </c>
      <c r="BP136" s="359">
        <f t="shared" ca="1" si="146"/>
        <v>0</v>
      </c>
      <c r="BQ136" s="359">
        <f t="shared" ca="1" si="147"/>
        <v>0</v>
      </c>
      <c r="BR136" s="359">
        <f t="shared" ca="1" si="189"/>
        <v>0</v>
      </c>
      <c r="BT136" s="362">
        <f t="shared" ca="1" si="211"/>
        <v>247</v>
      </c>
      <c r="BU136" s="362">
        <v>128</v>
      </c>
      <c r="BV136" s="371">
        <f t="shared" ca="1" si="212"/>
        <v>0</v>
      </c>
      <c r="BW136" s="359">
        <f t="shared" ca="1" si="236"/>
        <v>0</v>
      </c>
      <c r="BX136" s="359">
        <f t="shared" ca="1" si="149"/>
        <v>0</v>
      </c>
      <c r="BY136" s="359">
        <f t="shared" ca="1" si="150"/>
        <v>0</v>
      </c>
      <c r="BZ136" s="359">
        <f t="shared" ca="1" si="151"/>
        <v>0</v>
      </c>
      <c r="CA136" s="359">
        <f t="shared" ca="1" si="190"/>
        <v>0</v>
      </c>
      <c r="CC136" s="362">
        <f t="shared" ca="1" si="213"/>
        <v>247</v>
      </c>
      <c r="CD136" s="362">
        <v>128</v>
      </c>
      <c r="CE136" s="371">
        <f t="shared" ca="1" si="214"/>
        <v>0</v>
      </c>
      <c r="CF136" s="359">
        <f t="shared" ca="1" si="237"/>
        <v>0</v>
      </c>
      <c r="CG136" s="359">
        <f t="shared" ca="1" si="153"/>
        <v>0</v>
      </c>
      <c r="CH136" s="359">
        <f t="shared" ca="1" si="154"/>
        <v>0</v>
      </c>
      <c r="CI136" s="359">
        <f t="shared" ca="1" si="155"/>
        <v>0</v>
      </c>
      <c r="CJ136" s="359">
        <f t="shared" ca="1" si="191"/>
        <v>0</v>
      </c>
      <c r="CL136" s="362">
        <f t="shared" ca="1" si="215"/>
        <v>247</v>
      </c>
      <c r="CM136" s="362">
        <v>128</v>
      </c>
      <c r="CN136" s="371">
        <f t="shared" ca="1" si="216"/>
        <v>0</v>
      </c>
      <c r="CO136" s="359">
        <f t="shared" ca="1" si="238"/>
        <v>0</v>
      </c>
      <c r="CP136" s="359">
        <f t="shared" ca="1" si="157"/>
        <v>0</v>
      </c>
      <c r="CQ136" s="359">
        <f t="shared" ca="1" si="158"/>
        <v>0</v>
      </c>
      <c r="CR136" s="359">
        <f t="shared" ca="1" si="159"/>
        <v>0</v>
      </c>
      <c r="CS136" s="359">
        <f t="shared" ca="1" si="192"/>
        <v>0</v>
      </c>
      <c r="CU136" s="362">
        <f t="shared" ca="1" si="217"/>
        <v>247</v>
      </c>
      <c r="CV136" s="362">
        <v>128</v>
      </c>
      <c r="CW136" s="371">
        <f t="shared" ca="1" si="218"/>
        <v>0</v>
      </c>
      <c r="CX136" s="359">
        <f t="shared" ca="1" si="239"/>
        <v>0</v>
      </c>
      <c r="CY136" s="359">
        <f t="shared" ca="1" si="161"/>
        <v>0</v>
      </c>
      <c r="CZ136" s="359">
        <f t="shared" ca="1" si="162"/>
        <v>0</v>
      </c>
      <c r="DA136" s="359">
        <f t="shared" ca="1" si="163"/>
        <v>0</v>
      </c>
      <c r="DB136" s="359">
        <f t="shared" ca="1" si="193"/>
        <v>0</v>
      </c>
      <c r="DD136" s="362">
        <f t="shared" ca="1" si="219"/>
        <v>247</v>
      </c>
      <c r="DE136" s="362">
        <v>128</v>
      </c>
      <c r="DF136" s="371">
        <f t="shared" ca="1" si="220"/>
        <v>0</v>
      </c>
      <c r="DG136" s="359">
        <f t="shared" ca="1" si="240"/>
        <v>0</v>
      </c>
      <c r="DH136" s="359">
        <f t="shared" ca="1" si="165"/>
        <v>0</v>
      </c>
      <c r="DI136" s="359">
        <f t="shared" ca="1" si="166"/>
        <v>0</v>
      </c>
      <c r="DJ136" s="359">
        <f t="shared" ca="1" si="167"/>
        <v>0</v>
      </c>
      <c r="DK136" s="359">
        <f t="shared" ca="1" si="194"/>
        <v>0</v>
      </c>
      <c r="DM136" s="362">
        <f t="shared" ca="1" si="221"/>
        <v>247</v>
      </c>
      <c r="DN136" s="362">
        <v>128</v>
      </c>
      <c r="DO136" s="371">
        <f t="shared" ca="1" si="222"/>
        <v>0</v>
      </c>
      <c r="DP136" s="359">
        <f t="shared" ca="1" si="241"/>
        <v>0</v>
      </c>
      <c r="DQ136" s="359">
        <f t="shared" ca="1" si="169"/>
        <v>0</v>
      </c>
      <c r="DR136" s="359">
        <f t="shared" ca="1" si="170"/>
        <v>0</v>
      </c>
      <c r="DS136" s="359">
        <f t="shared" ca="1" si="171"/>
        <v>0</v>
      </c>
      <c r="DT136" s="359">
        <f t="shared" ca="1" si="195"/>
        <v>0</v>
      </c>
      <c r="DV136" s="362">
        <f t="shared" ca="1" si="223"/>
        <v>247</v>
      </c>
      <c r="DW136" s="362">
        <v>128</v>
      </c>
      <c r="DX136" s="371">
        <f t="shared" ca="1" si="224"/>
        <v>0</v>
      </c>
      <c r="DY136" s="359">
        <f t="shared" ca="1" si="242"/>
        <v>0</v>
      </c>
      <c r="DZ136" s="359">
        <f t="shared" ca="1" si="173"/>
        <v>0</v>
      </c>
      <c r="EA136" s="359">
        <f t="shared" ca="1" si="174"/>
        <v>0</v>
      </c>
      <c r="EB136" s="359">
        <f t="shared" ca="1" si="175"/>
        <v>0</v>
      </c>
      <c r="EC136" s="359">
        <f t="shared" ca="1" si="196"/>
        <v>0</v>
      </c>
      <c r="EE136" s="362">
        <f t="shared" ca="1" si="225"/>
        <v>247</v>
      </c>
      <c r="EF136" s="362">
        <v>128</v>
      </c>
      <c r="EG136" s="371">
        <f t="shared" ca="1" si="226"/>
        <v>0</v>
      </c>
      <c r="EH136" s="359">
        <f t="shared" ca="1" si="243"/>
        <v>0</v>
      </c>
      <c r="EI136" s="359">
        <f t="shared" ca="1" si="177"/>
        <v>0</v>
      </c>
      <c r="EJ136" s="359">
        <f t="shared" ca="1" si="178"/>
        <v>0</v>
      </c>
      <c r="EK136" s="359">
        <f t="shared" ca="1" si="179"/>
        <v>0</v>
      </c>
      <c r="EL136" s="359">
        <f t="shared" ca="1" si="197"/>
        <v>0</v>
      </c>
    </row>
    <row r="137" spans="6:142" x14ac:dyDescent="0.35">
      <c r="F137" s="372">
        <f>IFERROR(INDEX('Inflation Rates'!$A$16:$H$138,MATCH('IRA Traditional'!$H137,'Inflation Rates'!$A$16:$A$138,0),8)/INDEX('Inflation Rates'!$A$16:$H$138,MATCH('IRA Traditional'!$H137,'Inflation Rates'!$A$16:$A$138,0)-1,8)-1,F136)</f>
        <v>2.0000000000000018E-2</v>
      </c>
      <c r="G137" s="372">
        <f>IFERROR(INDEX('Inflation Rates'!$A$16:$H$138,MATCH('IRA Traditional'!$H137,'Inflation Rates'!$A$16:$A$138,0),6)/INDEX('Inflation Rates'!$A$16:$H$138,MATCH('IRA Traditional'!$H137,'Inflation Rates'!$A$16:$A$138,0)-1,6)-1,G136)</f>
        <v>2.0999999999999908E-2</v>
      </c>
      <c r="H137" s="362">
        <v>2148</v>
      </c>
      <c r="I137" s="362">
        <f t="shared" ca="1" si="245"/>
        <v>248</v>
      </c>
      <c r="J137" s="362">
        <v>129</v>
      </c>
      <c r="K137" s="371">
        <f t="shared" ca="1" si="228"/>
        <v>0</v>
      </c>
      <c r="L137" s="359">
        <f t="shared" ca="1" si="180"/>
        <v>0</v>
      </c>
      <c r="M137" s="359">
        <f t="shared" ca="1" si="181"/>
        <v>0</v>
      </c>
      <c r="N137" s="359">
        <f t="shared" ca="1" si="182"/>
        <v>0</v>
      </c>
      <c r="O137" s="359">
        <f t="shared" ca="1" si="183"/>
        <v>0</v>
      </c>
      <c r="P137" s="359">
        <f t="shared" ca="1" si="198"/>
        <v>0</v>
      </c>
      <c r="R137" s="362">
        <f t="shared" ca="1" si="199"/>
        <v>248</v>
      </c>
      <c r="S137" s="362">
        <v>129</v>
      </c>
      <c r="T137" s="371">
        <f t="shared" ca="1" si="200"/>
        <v>0</v>
      </c>
      <c r="U137" s="359">
        <f t="shared" ref="U137:U165" ca="1" si="246">IF(R137&lt;Y$7,$B$2,0)</f>
        <v>0</v>
      </c>
      <c r="V137" s="359">
        <f t="shared" ref="V137:V200" ca="1" si="247">IF(R137&lt;Y$7,($B$12+IF($B$3&gt;$B$14,0.04,IF($B$3&gt;$B$13,($B$13+($B$3-$B$13)*0.5),$B$3)))*$B$7*(1+$G138)^(S137-1),0)</f>
        <v>0</v>
      </c>
      <c r="W137" s="359">
        <f t="shared" ref="W137:W200" ca="1" si="248">(T137+(U137+V137)*0.5)*$B$6</f>
        <v>0</v>
      </c>
      <c r="X137" s="359">
        <f t="shared" ref="X137:X200" ca="1" si="249">IF(Y136=0,0,IFERROR(IF(R137=60,-$B$8*T137,-ABS(X136*(1+$F138))),0))</f>
        <v>0</v>
      </c>
      <c r="Y137" s="359">
        <f t="shared" ca="1" si="184"/>
        <v>0</v>
      </c>
      <c r="AA137" s="362">
        <f t="shared" ca="1" si="201"/>
        <v>248</v>
      </c>
      <c r="AB137" s="362">
        <v>129</v>
      </c>
      <c r="AC137" s="371">
        <f t="shared" ca="1" si="202"/>
        <v>0</v>
      </c>
      <c r="AD137" s="359">
        <f t="shared" ref="AD137:AD168" ca="1" si="250">IF(AA137&lt;AH$7,$B$2,0)</f>
        <v>0</v>
      </c>
      <c r="AE137" s="359">
        <f t="shared" ref="AE137:AE200" ca="1" si="251">IF(AA137&lt;AH$7,($B$12+IF($B$3&gt;$B$14,0.04,IF($B$3&gt;$B$13,($B$13+($B$3-$B$13)*0.5),$B$3)))*$B$7*(1+$G138)^(AB137-1),0)</f>
        <v>0</v>
      </c>
      <c r="AF137" s="359">
        <f t="shared" ref="AF137:AF200" ca="1" si="252">(AC137+(AD137+AE137)*0.5)*$B$6</f>
        <v>0</v>
      </c>
      <c r="AG137" s="359">
        <f t="shared" ref="AG137:AG200" ca="1" si="253">IF(AH136=0,0,IFERROR(IF(AA137=60,-$B$8*AC137,-ABS(AG136*(1+$F138))),0))</f>
        <v>0</v>
      </c>
      <c r="AH137" s="359">
        <f t="shared" ca="1" si="185"/>
        <v>0</v>
      </c>
      <c r="AJ137" s="362">
        <f t="shared" ca="1" si="203"/>
        <v>248</v>
      </c>
      <c r="AK137" s="362">
        <v>129</v>
      </c>
      <c r="AL137" s="371">
        <f t="shared" ca="1" si="204"/>
        <v>0</v>
      </c>
      <c r="AM137" s="359">
        <f t="shared" ref="AM137:AM165" ca="1" si="254">IF(AJ137&lt;AQ$7,$B$2,0)</f>
        <v>0</v>
      </c>
      <c r="AN137" s="359">
        <f t="shared" ref="AN137:AN200" ca="1" si="255">IF(AJ137&lt;AQ$7,($B$12+IF($B$3&gt;$B$14,0.04,IF($B$3&gt;$B$13,($B$13+($B$3-$B$13)*0.5),$B$3)))*$B$7*(1+$G138)^(AK137-1),0)</f>
        <v>0</v>
      </c>
      <c r="AO137" s="359">
        <f t="shared" ref="AO137:AO200" ca="1" si="256">(AL137+(AM137+AN137)*0.5)*$B$6</f>
        <v>0</v>
      </c>
      <c r="AP137" s="359">
        <f t="shared" ref="AP137:AP200" ca="1" si="257">IF(AQ136=0,0,IFERROR(IF(AJ137=60,-$B$8*AL137,-ABS(AP136*(1+$F138))),0))</f>
        <v>0</v>
      </c>
      <c r="AQ137" s="359">
        <f t="shared" ca="1" si="186"/>
        <v>0</v>
      </c>
      <c r="AS137" s="362">
        <f t="shared" ca="1" si="205"/>
        <v>248</v>
      </c>
      <c r="AT137" s="362">
        <v>129</v>
      </c>
      <c r="AU137" s="371">
        <f t="shared" ca="1" si="206"/>
        <v>0</v>
      </c>
      <c r="AV137" s="359">
        <f t="shared" ref="AV137:AV165" ca="1" si="258">IF(AS137&lt;AZ$7,$B$2,0)</f>
        <v>0</v>
      </c>
      <c r="AW137" s="359">
        <f t="shared" ref="AW137:AW200" ca="1" si="259">IF(AS137&lt;AZ$7,($B$12+IF($B$3&gt;$B$14,0.04,IF($B$3&gt;$B$13,($B$13+($B$3-$B$13)*0.5),$B$3)))*$B$7*(1+$G138)^(AT137-1),0)</f>
        <v>0</v>
      </c>
      <c r="AX137" s="359">
        <f t="shared" ref="AX137:AX200" ca="1" si="260">(AU137+(AV137+AW137)*0.5)*$B$6</f>
        <v>0</v>
      </c>
      <c r="AY137" s="359">
        <f t="shared" ref="AY137:AY200" ca="1" si="261">IF(AZ136=0,0,IFERROR(IF(AS137=AZ$7,-$B$8*AU137,-ABS(AY136*(1+$F138))),0))</f>
        <v>0</v>
      </c>
      <c r="AZ137" s="359">
        <f t="shared" ca="1" si="187"/>
        <v>0</v>
      </c>
      <c r="BB137" s="362">
        <f t="shared" ca="1" si="207"/>
        <v>248</v>
      </c>
      <c r="BC137" s="362">
        <v>129</v>
      </c>
      <c r="BD137" s="371">
        <f t="shared" ca="1" si="208"/>
        <v>0</v>
      </c>
      <c r="BE137" s="359">
        <f t="shared" ref="BE137:BE165" ca="1" si="262">IF(BB137&lt;BI$7,$B$2,0)</f>
        <v>0</v>
      </c>
      <c r="BF137" s="359">
        <f t="shared" ref="BF137:BF200" ca="1" si="263">IF(BB137&lt;BI$7,($B$12+IF($B$3&gt;$B$14,0.04,IF($B$3&gt;$B$13,($B$13+($B$3-$B$13)*0.5),$B$3)))*$B$7*(1+$G138)^(BC137-1),0)</f>
        <v>0</v>
      </c>
      <c r="BG137" s="359">
        <f t="shared" ref="BG137:BG200" ca="1" si="264">(BD137+(BE137+BF137)*0.5)*$B$6</f>
        <v>0</v>
      </c>
      <c r="BH137" s="359">
        <f t="shared" ref="BH137:BH200" ca="1" si="265">IF(BI136=0,0,IFERROR(IF(BB137=BI$7,-$B$8*BD137,-ABS(BH136*(1+$F138))),0))</f>
        <v>0</v>
      </c>
      <c r="BI137" s="359">
        <f t="shared" ca="1" si="188"/>
        <v>0</v>
      </c>
      <c r="BK137" s="362">
        <f t="shared" ca="1" si="209"/>
        <v>248</v>
      </c>
      <c r="BL137" s="362">
        <v>129</v>
      </c>
      <c r="BM137" s="371">
        <f t="shared" ca="1" si="210"/>
        <v>0</v>
      </c>
      <c r="BN137" s="359">
        <f t="shared" ref="BN137:BN165" ca="1" si="266">IF(BK137&lt;BR$7,$B$2,0)</f>
        <v>0</v>
      </c>
      <c r="BO137" s="359">
        <f t="shared" ref="BO137:BO200" ca="1" si="267">IF(BK137&lt;BR$7,($B$12+IF($B$3&gt;$B$14,0.04,IF($B$3&gt;$B$13,($B$13+($B$3-$B$13)*0.5),$B$3)))*$B$7*(1+$G138)^(BL137-1),0)</f>
        <v>0</v>
      </c>
      <c r="BP137" s="359">
        <f t="shared" ref="BP137:BP200" ca="1" si="268">(BM137+(BN137+BO137)*0.5)*$B$6</f>
        <v>0</v>
      </c>
      <c r="BQ137" s="359">
        <f t="shared" ref="BQ137:BQ200" ca="1" si="269">IF(BR136=0,0,IFERROR(IF(BK137=BR$7,-$B$8*BM137,-ABS(BQ136*(1+$F138))),0))</f>
        <v>0</v>
      </c>
      <c r="BR137" s="359">
        <f t="shared" ca="1" si="189"/>
        <v>0</v>
      </c>
      <c r="BT137" s="362">
        <f t="shared" ca="1" si="211"/>
        <v>248</v>
      </c>
      <c r="BU137" s="362">
        <v>129</v>
      </c>
      <c r="BV137" s="371">
        <f t="shared" ca="1" si="212"/>
        <v>0</v>
      </c>
      <c r="BW137" s="359">
        <f t="shared" ref="BW137:BW165" ca="1" si="270">IF(BT137&lt;CA$7,$B$2,0)</f>
        <v>0</v>
      </c>
      <c r="BX137" s="359">
        <f t="shared" ref="BX137:BX200" ca="1" si="271">IF(BT137&lt;CA$7,($B$12+IF($B$3&gt;$B$14,0.04,IF($B$3&gt;$B$13,($B$13+($B$3-$B$13)*0.5),$B$3)))*$B$7*(1+$G138)^(BU137-1),0)</f>
        <v>0</v>
      </c>
      <c r="BY137" s="359">
        <f t="shared" ref="BY137:BY200" ca="1" si="272">(BV137+(BW137+BX137)*0.5)*$B$6</f>
        <v>0</v>
      </c>
      <c r="BZ137" s="359">
        <f t="shared" ref="BZ137:BZ200" ca="1" si="273">IF(CA136=0,0,IFERROR(IF(BT137=CA$7,-$B$8*BV137,-ABS(BZ136*(1+$F138))),0))</f>
        <v>0</v>
      </c>
      <c r="CA137" s="359">
        <f t="shared" ca="1" si="190"/>
        <v>0</v>
      </c>
      <c r="CC137" s="362">
        <f t="shared" ca="1" si="213"/>
        <v>248</v>
      </c>
      <c r="CD137" s="362">
        <v>129</v>
      </c>
      <c r="CE137" s="371">
        <f t="shared" ca="1" si="214"/>
        <v>0</v>
      </c>
      <c r="CF137" s="359">
        <f t="shared" ref="CF137:CF165" ca="1" si="274">IF(CC137&lt;CJ$7,$B$2,0)</f>
        <v>0</v>
      </c>
      <c r="CG137" s="359">
        <f t="shared" ref="CG137:CG200" ca="1" si="275">IF(CC137&lt;CJ$7,($B$12+IF($B$3&gt;$B$14,0.04,IF($B$3&gt;$B$13,($B$13+($B$3-$B$13)*0.5),$B$3)))*$B$7*(1+$G138)^(CD137-1),0)</f>
        <v>0</v>
      </c>
      <c r="CH137" s="359">
        <f t="shared" ref="CH137:CH200" ca="1" si="276">(CE137+(CF137+CG137)*0.5)*$B$6</f>
        <v>0</v>
      </c>
      <c r="CI137" s="359">
        <f t="shared" ref="CI137:CI200" ca="1" si="277">IF(CJ136=0,0,IFERROR(IF(CC137=CJ$7,-$B$8*CE137,-ABS(CI136*(1+$F138))),0))</f>
        <v>0</v>
      </c>
      <c r="CJ137" s="359">
        <f t="shared" ca="1" si="191"/>
        <v>0</v>
      </c>
      <c r="CL137" s="362">
        <f t="shared" ca="1" si="215"/>
        <v>248</v>
      </c>
      <c r="CM137" s="362">
        <v>129</v>
      </c>
      <c r="CN137" s="371">
        <f t="shared" ca="1" si="216"/>
        <v>0</v>
      </c>
      <c r="CO137" s="359">
        <f t="shared" ref="CO137:CO168" ca="1" si="278">IF(CL137&lt;CS$7,$B$2,0)</f>
        <v>0</v>
      </c>
      <c r="CP137" s="359">
        <f t="shared" ref="CP137:CP200" ca="1" si="279">IF(CL137&lt;CS$7,($B$12+IF($B$3&gt;$B$14,0.04,IF($B$3&gt;$B$13,($B$13+($B$3-$B$13)*0.5),$B$3)))*$B$7*(1+$G138)^(CM137-1),0)</f>
        <v>0</v>
      </c>
      <c r="CQ137" s="359">
        <f t="shared" ref="CQ137:CQ200" ca="1" si="280">(CN137+(CO137+CP137)*0.5)*$B$6</f>
        <v>0</v>
      </c>
      <c r="CR137" s="359">
        <f t="shared" ref="CR137:CR200" ca="1" si="281">IF(CS136=0,0,IFERROR(IF(CL137=CS$7,-$B$8*CN137,-ABS(CR136*(1+$F138))),0))</f>
        <v>0</v>
      </c>
      <c r="CS137" s="359">
        <f t="shared" ca="1" si="192"/>
        <v>0</v>
      </c>
      <c r="CU137" s="362">
        <f t="shared" ca="1" si="217"/>
        <v>248</v>
      </c>
      <c r="CV137" s="362">
        <v>129</v>
      </c>
      <c r="CW137" s="371">
        <f t="shared" ca="1" si="218"/>
        <v>0</v>
      </c>
      <c r="CX137" s="359">
        <f t="shared" ref="CX137:CX165" ca="1" si="282">IF(CU137&lt;DB$7,$B$2,0)</f>
        <v>0</v>
      </c>
      <c r="CY137" s="359">
        <f t="shared" ref="CY137:CY200" ca="1" si="283">IF(CU137&lt;DB$7,($B$12+IF($B$3&gt;$B$14,0.04,IF($B$3&gt;$B$13,($B$13+($B$3-$B$13)*0.5),$B$3)))*$B$7*(1+$G138)^(CV137-1),0)</f>
        <v>0</v>
      </c>
      <c r="CZ137" s="359">
        <f t="shared" ref="CZ137:CZ200" ca="1" si="284">(CW137+(CX137+CY137)*0.5)*$B$6</f>
        <v>0</v>
      </c>
      <c r="DA137" s="359">
        <f t="shared" ref="DA137:DA200" ca="1" si="285">IF(DB136=0,0,IFERROR(IF(CU137=DB$7,-$B$8*CW137,-ABS(DA136*(1+$F138))),0))</f>
        <v>0</v>
      </c>
      <c r="DB137" s="359">
        <f t="shared" ca="1" si="193"/>
        <v>0</v>
      </c>
      <c r="DD137" s="362">
        <f t="shared" ca="1" si="219"/>
        <v>248</v>
      </c>
      <c r="DE137" s="362">
        <v>129</v>
      </c>
      <c r="DF137" s="371">
        <f t="shared" ca="1" si="220"/>
        <v>0</v>
      </c>
      <c r="DG137" s="359">
        <f t="shared" ref="DG137:DG165" ca="1" si="286">IF(DD137&lt;DK$7,$B$2,0)</f>
        <v>0</v>
      </c>
      <c r="DH137" s="359">
        <f t="shared" ref="DH137:DH200" ca="1" si="287">IF(DD137&lt;DK$7,($B$12+IF($B$3&gt;$B$14,0.04,IF($B$3&gt;$B$13,($B$13+($B$3-$B$13)*0.5),$B$3)))*$B$7*(1+$G138)^(DE137-1),0)</f>
        <v>0</v>
      </c>
      <c r="DI137" s="359">
        <f t="shared" ref="DI137:DI200" ca="1" si="288">(DF137+(DG137+DH137)*0.5)*$B$6</f>
        <v>0</v>
      </c>
      <c r="DJ137" s="359">
        <f t="shared" ref="DJ137:DJ200" ca="1" si="289">IF(DK136=0,0,IFERROR(IF(DD137=DK$7,-$B$8*DF137,-ABS(DJ136*(1+$F138))),0))</f>
        <v>0</v>
      </c>
      <c r="DK137" s="359">
        <f t="shared" ca="1" si="194"/>
        <v>0</v>
      </c>
      <c r="DM137" s="362">
        <f t="shared" ca="1" si="221"/>
        <v>248</v>
      </c>
      <c r="DN137" s="362">
        <v>129</v>
      </c>
      <c r="DO137" s="371">
        <f t="shared" ca="1" si="222"/>
        <v>0</v>
      </c>
      <c r="DP137" s="359">
        <f t="shared" ref="DP137:DP165" ca="1" si="290">IF(DM137&lt;DT$7,$B$2,0)</f>
        <v>0</v>
      </c>
      <c r="DQ137" s="359">
        <f t="shared" ref="DQ137:DQ200" ca="1" si="291">IF(DM137&lt;DT$7,($B$12+IF($B$3&gt;$B$14,0.04,IF($B$3&gt;$B$13,($B$13+($B$3-$B$13)*0.5),$B$3)))*$B$7*(1+$G138)^(DN137-1),0)</f>
        <v>0</v>
      </c>
      <c r="DR137" s="359">
        <f t="shared" ref="DR137:DR200" ca="1" si="292">(DO137+(DP137+DQ137)*0.5)*$B$6</f>
        <v>0</v>
      </c>
      <c r="DS137" s="359">
        <f t="shared" ref="DS137:DS200" ca="1" si="293">IF(DT136=0,0,IFERROR(IF(DM137=DT$7,-$B$8*DO137,-ABS(DS136*(1+$F138))),0))</f>
        <v>0</v>
      </c>
      <c r="DT137" s="359">
        <f t="shared" ca="1" si="195"/>
        <v>0</v>
      </c>
      <c r="DV137" s="362">
        <f t="shared" ca="1" si="223"/>
        <v>248</v>
      </c>
      <c r="DW137" s="362">
        <v>129</v>
      </c>
      <c r="DX137" s="371">
        <f t="shared" ca="1" si="224"/>
        <v>0</v>
      </c>
      <c r="DY137" s="359">
        <f t="shared" ref="DY137:DY165" ca="1" si="294">IF(DV137&lt;EC$7,$B$2,0)</f>
        <v>0</v>
      </c>
      <c r="DZ137" s="359">
        <f t="shared" ref="DZ137:DZ200" ca="1" si="295">IF(DV137&lt;EC$7,($B$12+IF($B$3&gt;$B$14,0.04,IF($B$3&gt;$B$13,($B$13+($B$3-$B$13)*0.5),$B$3)))*$B$7*(1+$G138)^(DW137-1),0)</f>
        <v>0</v>
      </c>
      <c r="EA137" s="359">
        <f t="shared" ref="EA137:EA200" ca="1" si="296">(DX137+(DY137+DZ137)*0.5)*$B$6</f>
        <v>0</v>
      </c>
      <c r="EB137" s="359">
        <f t="shared" ref="EB137:EB200" ca="1" si="297">IF(EC136=0,0,IFERROR(IF(DV137=EC$7,-$B$8*DX137,-ABS(EB136*(1+$F138))),0))</f>
        <v>0</v>
      </c>
      <c r="EC137" s="359">
        <f t="shared" ca="1" si="196"/>
        <v>0</v>
      </c>
      <c r="EE137" s="362">
        <f t="shared" ca="1" si="225"/>
        <v>248</v>
      </c>
      <c r="EF137" s="362">
        <v>129</v>
      </c>
      <c r="EG137" s="371">
        <f t="shared" ca="1" si="226"/>
        <v>0</v>
      </c>
      <c r="EH137" s="359">
        <f t="shared" ref="EH137:EH165" ca="1" si="298">IF(EE137&lt;EL$7,$B$2,0)</f>
        <v>0</v>
      </c>
      <c r="EI137" s="359">
        <f t="shared" ref="EI137:EI200" ca="1" si="299">IF(EE137&lt;EL$7,($B$12+IF($B$3&gt;$B$14,0.04,IF($B$3&gt;$B$13,($B$13+($B$3-$B$13)*0.5),$B$3)))*$B$7*(1+$G138)^(EF137-1),0)</f>
        <v>0</v>
      </c>
      <c r="EJ137" s="359">
        <f t="shared" ref="EJ137:EJ200" ca="1" si="300">(EG137+(EH137+EI137)*0.5)*$B$6</f>
        <v>0</v>
      </c>
      <c r="EK137" s="359">
        <f t="shared" ref="EK137:EK200" ca="1" si="301">IF(EL136=0,0,IFERROR(IF(EE137=EL$7,-$B$8*EG137,-ABS(EK136*(1+$F138))),0))</f>
        <v>0</v>
      </c>
      <c r="EL137" s="359">
        <f t="shared" ca="1" si="197"/>
        <v>0</v>
      </c>
    </row>
    <row r="138" spans="6:142" x14ac:dyDescent="0.35">
      <c r="F138" s="372">
        <f>IFERROR(INDEX('Inflation Rates'!$A$16:$H$138,MATCH('IRA Traditional'!$H138,'Inflation Rates'!$A$16:$A$138,0),8)/INDEX('Inflation Rates'!$A$16:$H$138,MATCH('IRA Traditional'!$H138,'Inflation Rates'!$A$16:$A$138,0)-1,8)-1,F137)</f>
        <v>2.0000000000000018E-2</v>
      </c>
      <c r="G138" s="372">
        <f>IFERROR(INDEX('Inflation Rates'!$A$16:$H$138,MATCH('IRA Traditional'!$H138,'Inflation Rates'!$A$16:$A$138,0),6)/INDEX('Inflation Rates'!$A$16:$H$138,MATCH('IRA Traditional'!$H138,'Inflation Rates'!$A$16:$A$138,0)-1,6)-1,G137)</f>
        <v>2.0999999999999908E-2</v>
      </c>
      <c r="H138" s="362">
        <v>2149</v>
      </c>
      <c r="I138" s="362">
        <f t="shared" ca="1" si="245"/>
        <v>249</v>
      </c>
      <c r="J138" s="362">
        <v>130</v>
      </c>
      <c r="K138" s="371">
        <f t="shared" ca="1" si="228"/>
        <v>0</v>
      </c>
      <c r="L138" s="359">
        <f t="shared" ref="L138:L201" ca="1" si="302">IF(I138&lt;P$7,$B$2,0)</f>
        <v>0</v>
      </c>
      <c r="M138" s="359">
        <f t="shared" ref="M138:M201" ca="1" si="303">IF(I138&lt;P$7,($B$12+IF($B$3&gt;$B$14,0.04,IF($B$3&gt;$B$13,($B$13+($B$3-$B$13)*0.5),$B$3)))*$B$7*(1+$G138)^(J138-1),0)</f>
        <v>0</v>
      </c>
      <c r="N138" s="359">
        <f t="shared" ref="N138:N201" ca="1" si="304">(K138+(L138+M138)*0.5)*$B$6</f>
        <v>0</v>
      </c>
      <c r="O138" s="359">
        <f t="shared" ref="O138:O201" ca="1" si="305">IF(P137=0,0,IFERROR(IF(I138=60,-$B$8*K138,-ABS(O137*(1+$F138))),0))</f>
        <v>0</v>
      </c>
      <c r="P138" s="359">
        <f t="shared" ca="1" si="198"/>
        <v>0</v>
      </c>
      <c r="R138" s="362">
        <f t="shared" ca="1" si="199"/>
        <v>249</v>
      </c>
      <c r="S138" s="362">
        <v>130</v>
      </c>
      <c r="T138" s="371">
        <f t="shared" ca="1" si="200"/>
        <v>0</v>
      </c>
      <c r="U138" s="359">
        <f t="shared" ca="1" si="246"/>
        <v>0</v>
      </c>
      <c r="V138" s="359">
        <f t="shared" ca="1" si="247"/>
        <v>0</v>
      </c>
      <c r="W138" s="359">
        <f t="shared" ca="1" si="248"/>
        <v>0</v>
      </c>
      <c r="X138" s="359">
        <f t="shared" ca="1" si="249"/>
        <v>0</v>
      </c>
      <c r="Y138" s="359">
        <f t="shared" ref="Y138:Y201" ca="1" si="306">IF(SUM(T138:X138)&lt;0,0,SUM(T138:X138))</f>
        <v>0</v>
      </c>
      <c r="AA138" s="362">
        <f t="shared" ca="1" si="201"/>
        <v>249</v>
      </c>
      <c r="AB138" s="362">
        <v>130</v>
      </c>
      <c r="AC138" s="371">
        <f t="shared" ca="1" si="202"/>
        <v>0</v>
      </c>
      <c r="AD138" s="359">
        <f t="shared" ca="1" si="250"/>
        <v>0</v>
      </c>
      <c r="AE138" s="359">
        <f t="shared" ca="1" si="251"/>
        <v>0</v>
      </c>
      <c r="AF138" s="359">
        <f t="shared" ca="1" si="252"/>
        <v>0</v>
      </c>
      <c r="AG138" s="359">
        <f t="shared" ca="1" si="253"/>
        <v>0</v>
      </c>
      <c r="AH138" s="359">
        <f t="shared" ref="AH138:AH201" ca="1" si="307">IF(SUM(AC138:AG138)&lt;0,0,SUM(AC138:AG138))</f>
        <v>0</v>
      </c>
      <c r="AJ138" s="362">
        <f t="shared" ca="1" si="203"/>
        <v>249</v>
      </c>
      <c r="AK138" s="362">
        <v>130</v>
      </c>
      <c r="AL138" s="371">
        <f t="shared" ca="1" si="204"/>
        <v>0</v>
      </c>
      <c r="AM138" s="359">
        <f t="shared" ca="1" si="254"/>
        <v>0</v>
      </c>
      <c r="AN138" s="359">
        <f t="shared" ca="1" si="255"/>
        <v>0</v>
      </c>
      <c r="AO138" s="359">
        <f t="shared" ca="1" si="256"/>
        <v>0</v>
      </c>
      <c r="AP138" s="359">
        <f t="shared" ca="1" si="257"/>
        <v>0</v>
      </c>
      <c r="AQ138" s="359">
        <f t="shared" ref="AQ138:AQ201" ca="1" si="308">IF(SUM(AL138:AP138)&lt;0,0,SUM(AL138:AP138))</f>
        <v>0</v>
      </c>
      <c r="AS138" s="362">
        <f t="shared" ca="1" si="205"/>
        <v>249</v>
      </c>
      <c r="AT138" s="362">
        <v>130</v>
      </c>
      <c r="AU138" s="371">
        <f t="shared" ca="1" si="206"/>
        <v>0</v>
      </c>
      <c r="AV138" s="359">
        <f t="shared" ca="1" si="258"/>
        <v>0</v>
      </c>
      <c r="AW138" s="359">
        <f t="shared" ca="1" si="259"/>
        <v>0</v>
      </c>
      <c r="AX138" s="359">
        <f t="shared" ca="1" si="260"/>
        <v>0</v>
      </c>
      <c r="AY138" s="359">
        <f t="shared" ca="1" si="261"/>
        <v>0</v>
      </c>
      <c r="AZ138" s="359">
        <f t="shared" ref="AZ138:AZ201" ca="1" si="309">IF(SUM(AU138:AY138)&lt;0,0,SUM(AU138:AY138))</f>
        <v>0</v>
      </c>
      <c r="BB138" s="362">
        <f t="shared" ca="1" si="207"/>
        <v>249</v>
      </c>
      <c r="BC138" s="362">
        <v>130</v>
      </c>
      <c r="BD138" s="371">
        <f t="shared" ca="1" si="208"/>
        <v>0</v>
      </c>
      <c r="BE138" s="359">
        <f t="shared" ca="1" si="262"/>
        <v>0</v>
      </c>
      <c r="BF138" s="359">
        <f t="shared" ca="1" si="263"/>
        <v>0</v>
      </c>
      <c r="BG138" s="359">
        <f t="shared" ca="1" si="264"/>
        <v>0</v>
      </c>
      <c r="BH138" s="359">
        <f t="shared" ca="1" si="265"/>
        <v>0</v>
      </c>
      <c r="BI138" s="359">
        <f t="shared" ref="BI138:BI201" ca="1" si="310">IF(SUM(BD138:BH138)&lt;0,0,SUM(BD138:BH138))</f>
        <v>0</v>
      </c>
      <c r="BK138" s="362">
        <f t="shared" ca="1" si="209"/>
        <v>249</v>
      </c>
      <c r="BL138" s="362">
        <v>130</v>
      </c>
      <c r="BM138" s="371">
        <f t="shared" ca="1" si="210"/>
        <v>0</v>
      </c>
      <c r="BN138" s="359">
        <f t="shared" ca="1" si="266"/>
        <v>0</v>
      </c>
      <c r="BO138" s="359">
        <f t="shared" ca="1" si="267"/>
        <v>0</v>
      </c>
      <c r="BP138" s="359">
        <f t="shared" ca="1" si="268"/>
        <v>0</v>
      </c>
      <c r="BQ138" s="359">
        <f t="shared" ca="1" si="269"/>
        <v>0</v>
      </c>
      <c r="BR138" s="359">
        <f t="shared" ref="BR138:BR201" ca="1" si="311">IF(SUM(BM138:BQ138)&lt;0,0,SUM(BM138:BQ138))</f>
        <v>0</v>
      </c>
      <c r="BT138" s="362">
        <f t="shared" ca="1" si="211"/>
        <v>249</v>
      </c>
      <c r="BU138" s="362">
        <v>130</v>
      </c>
      <c r="BV138" s="371">
        <f t="shared" ca="1" si="212"/>
        <v>0</v>
      </c>
      <c r="BW138" s="359">
        <f t="shared" ca="1" si="270"/>
        <v>0</v>
      </c>
      <c r="BX138" s="359">
        <f t="shared" ca="1" si="271"/>
        <v>0</v>
      </c>
      <c r="BY138" s="359">
        <f t="shared" ca="1" si="272"/>
        <v>0</v>
      </c>
      <c r="BZ138" s="359">
        <f t="shared" ca="1" si="273"/>
        <v>0</v>
      </c>
      <c r="CA138" s="359">
        <f t="shared" ref="CA138:CA201" ca="1" si="312">IF(SUM(BV138:BZ138)&lt;0,0,SUM(BV138:BZ138))</f>
        <v>0</v>
      </c>
      <c r="CC138" s="362">
        <f t="shared" ca="1" si="213"/>
        <v>249</v>
      </c>
      <c r="CD138" s="362">
        <v>130</v>
      </c>
      <c r="CE138" s="371">
        <f t="shared" ca="1" si="214"/>
        <v>0</v>
      </c>
      <c r="CF138" s="359">
        <f t="shared" ca="1" si="274"/>
        <v>0</v>
      </c>
      <c r="CG138" s="359">
        <f t="shared" ca="1" si="275"/>
        <v>0</v>
      </c>
      <c r="CH138" s="359">
        <f t="shared" ca="1" si="276"/>
        <v>0</v>
      </c>
      <c r="CI138" s="359">
        <f t="shared" ca="1" si="277"/>
        <v>0</v>
      </c>
      <c r="CJ138" s="359">
        <f t="shared" ref="CJ138:CJ201" ca="1" si="313">IF(SUM(CE138:CI138)&lt;0,0,SUM(CE138:CI138))</f>
        <v>0</v>
      </c>
      <c r="CL138" s="362">
        <f t="shared" ca="1" si="215"/>
        <v>249</v>
      </c>
      <c r="CM138" s="362">
        <v>130</v>
      </c>
      <c r="CN138" s="371">
        <f t="shared" ca="1" si="216"/>
        <v>0</v>
      </c>
      <c r="CO138" s="359">
        <f t="shared" ca="1" si="278"/>
        <v>0</v>
      </c>
      <c r="CP138" s="359">
        <f t="shared" ca="1" si="279"/>
        <v>0</v>
      </c>
      <c r="CQ138" s="359">
        <f t="shared" ca="1" si="280"/>
        <v>0</v>
      </c>
      <c r="CR138" s="359">
        <f t="shared" ca="1" si="281"/>
        <v>0</v>
      </c>
      <c r="CS138" s="359">
        <f t="shared" ref="CS138:CS201" ca="1" si="314">IF(SUM(CN138:CR138)&lt;0,0,SUM(CN138:CR138))</f>
        <v>0</v>
      </c>
      <c r="CU138" s="362">
        <f t="shared" ca="1" si="217"/>
        <v>249</v>
      </c>
      <c r="CV138" s="362">
        <v>130</v>
      </c>
      <c r="CW138" s="371">
        <f t="shared" ca="1" si="218"/>
        <v>0</v>
      </c>
      <c r="CX138" s="359">
        <f t="shared" ca="1" si="282"/>
        <v>0</v>
      </c>
      <c r="CY138" s="359">
        <f t="shared" ca="1" si="283"/>
        <v>0</v>
      </c>
      <c r="CZ138" s="359">
        <f t="shared" ca="1" si="284"/>
        <v>0</v>
      </c>
      <c r="DA138" s="359">
        <f t="shared" ca="1" si="285"/>
        <v>0</v>
      </c>
      <c r="DB138" s="359">
        <f t="shared" ref="DB138:DB201" ca="1" si="315">IF(SUM(CW138:DA138)&lt;0,0,SUM(CW138:DA138))</f>
        <v>0</v>
      </c>
      <c r="DD138" s="362">
        <f t="shared" ca="1" si="219"/>
        <v>249</v>
      </c>
      <c r="DE138" s="362">
        <v>130</v>
      </c>
      <c r="DF138" s="371">
        <f t="shared" ca="1" si="220"/>
        <v>0</v>
      </c>
      <c r="DG138" s="359">
        <f t="shared" ca="1" si="286"/>
        <v>0</v>
      </c>
      <c r="DH138" s="359">
        <f t="shared" ca="1" si="287"/>
        <v>0</v>
      </c>
      <c r="DI138" s="359">
        <f t="shared" ca="1" si="288"/>
        <v>0</v>
      </c>
      <c r="DJ138" s="359">
        <f t="shared" ca="1" si="289"/>
        <v>0</v>
      </c>
      <c r="DK138" s="359">
        <f t="shared" ref="DK138:DK201" ca="1" si="316">IF(SUM(DF138:DJ138)&lt;0,0,SUM(DF138:DJ138))</f>
        <v>0</v>
      </c>
      <c r="DM138" s="362">
        <f t="shared" ca="1" si="221"/>
        <v>249</v>
      </c>
      <c r="DN138" s="362">
        <v>130</v>
      </c>
      <c r="DO138" s="371">
        <f t="shared" ca="1" si="222"/>
        <v>0</v>
      </c>
      <c r="DP138" s="359">
        <f t="shared" ca="1" si="290"/>
        <v>0</v>
      </c>
      <c r="DQ138" s="359">
        <f t="shared" ca="1" si="291"/>
        <v>0</v>
      </c>
      <c r="DR138" s="359">
        <f t="shared" ca="1" si="292"/>
        <v>0</v>
      </c>
      <c r="DS138" s="359">
        <f t="shared" ca="1" si="293"/>
        <v>0</v>
      </c>
      <c r="DT138" s="359">
        <f t="shared" ref="DT138:DT201" ca="1" si="317">IF(SUM(DO138:DS138)&lt;0,0,SUM(DO138:DS138))</f>
        <v>0</v>
      </c>
      <c r="DV138" s="362">
        <f t="shared" ca="1" si="223"/>
        <v>249</v>
      </c>
      <c r="DW138" s="362">
        <v>130</v>
      </c>
      <c r="DX138" s="371">
        <f t="shared" ca="1" si="224"/>
        <v>0</v>
      </c>
      <c r="DY138" s="359">
        <f t="shared" ca="1" si="294"/>
        <v>0</v>
      </c>
      <c r="DZ138" s="359">
        <f t="shared" ca="1" si="295"/>
        <v>0</v>
      </c>
      <c r="EA138" s="359">
        <f t="shared" ca="1" si="296"/>
        <v>0</v>
      </c>
      <c r="EB138" s="359">
        <f t="shared" ca="1" si="297"/>
        <v>0</v>
      </c>
      <c r="EC138" s="359">
        <f t="shared" ref="EC138:EC201" ca="1" si="318">IF(SUM(DX138:EB138)&lt;0,0,SUM(DX138:EB138))</f>
        <v>0</v>
      </c>
      <c r="EE138" s="362">
        <f t="shared" ca="1" si="225"/>
        <v>249</v>
      </c>
      <c r="EF138" s="362">
        <v>130</v>
      </c>
      <c r="EG138" s="371">
        <f t="shared" ca="1" si="226"/>
        <v>0</v>
      </c>
      <c r="EH138" s="359">
        <f t="shared" ca="1" si="298"/>
        <v>0</v>
      </c>
      <c r="EI138" s="359">
        <f t="shared" ca="1" si="299"/>
        <v>0</v>
      </c>
      <c r="EJ138" s="359">
        <f t="shared" ca="1" si="300"/>
        <v>0</v>
      </c>
      <c r="EK138" s="359">
        <f t="shared" ca="1" si="301"/>
        <v>0</v>
      </c>
      <c r="EL138" s="359">
        <f t="shared" ref="EL138:EL201" ca="1" si="319">IF(SUM(EG138:EK138)&lt;0,0,SUM(EG138:EK138))</f>
        <v>0</v>
      </c>
    </row>
    <row r="139" spans="6:142" x14ac:dyDescent="0.35">
      <c r="F139" s="372">
        <f>IFERROR(INDEX('Inflation Rates'!$A$16:$H$138,MATCH('IRA Traditional'!$H139,'Inflation Rates'!$A$16:$A$138,0),8)/INDEX('Inflation Rates'!$A$16:$H$138,MATCH('IRA Traditional'!$H139,'Inflation Rates'!$A$16:$A$138,0)-1,8)-1,F138)</f>
        <v>2.0000000000000018E-2</v>
      </c>
      <c r="G139" s="372">
        <f>IFERROR(INDEX('Inflation Rates'!$A$16:$H$138,MATCH('IRA Traditional'!$H139,'Inflation Rates'!$A$16:$A$138,0),6)/INDEX('Inflation Rates'!$A$16:$H$138,MATCH('IRA Traditional'!$H139,'Inflation Rates'!$A$16:$A$138,0)-1,6)-1,G138)</f>
        <v>2.0999999999999908E-2</v>
      </c>
      <c r="H139" s="362">
        <v>2150</v>
      </c>
      <c r="I139" s="362">
        <f t="shared" ca="1" si="245"/>
        <v>250</v>
      </c>
      <c r="J139" s="362">
        <v>131</v>
      </c>
      <c r="K139" s="371">
        <f t="shared" ca="1" si="228"/>
        <v>0</v>
      </c>
      <c r="L139" s="359">
        <f t="shared" ca="1" si="302"/>
        <v>0</v>
      </c>
      <c r="M139" s="359">
        <f t="shared" ca="1" si="303"/>
        <v>0</v>
      </c>
      <c r="N139" s="359">
        <f t="shared" ca="1" si="304"/>
        <v>0</v>
      </c>
      <c r="O139" s="359">
        <f t="shared" ca="1" si="305"/>
        <v>0</v>
      </c>
      <c r="P139" s="359">
        <f t="shared" ref="P139:P202" ca="1" si="320">IF(SUM(K139:O139)&lt;0,0,SUM(K139:O139))</f>
        <v>0</v>
      </c>
      <c r="R139" s="362">
        <f t="shared" ref="R139:R202" ca="1" si="321">R138+1</f>
        <v>250</v>
      </c>
      <c r="S139" s="362">
        <v>131</v>
      </c>
      <c r="T139" s="371">
        <f t="shared" ref="T139:T202" ca="1" si="322">Y138</f>
        <v>0</v>
      </c>
      <c r="U139" s="359">
        <f t="shared" ca="1" si="246"/>
        <v>0</v>
      </c>
      <c r="V139" s="359">
        <f t="shared" ca="1" si="247"/>
        <v>0</v>
      </c>
      <c r="W139" s="359">
        <f t="shared" ca="1" si="248"/>
        <v>0</v>
      </c>
      <c r="X139" s="359">
        <f t="shared" ca="1" si="249"/>
        <v>0</v>
      </c>
      <c r="Y139" s="359">
        <f t="shared" ca="1" si="306"/>
        <v>0</v>
      </c>
      <c r="AA139" s="362">
        <f t="shared" ref="AA139:AA202" ca="1" si="323">AA138+1</f>
        <v>250</v>
      </c>
      <c r="AB139" s="362">
        <v>131</v>
      </c>
      <c r="AC139" s="371">
        <f t="shared" ref="AC139:AC202" ca="1" si="324">AH138</f>
        <v>0</v>
      </c>
      <c r="AD139" s="359">
        <f t="shared" ca="1" si="250"/>
        <v>0</v>
      </c>
      <c r="AE139" s="359">
        <f t="shared" ca="1" si="251"/>
        <v>0</v>
      </c>
      <c r="AF139" s="359">
        <f t="shared" ca="1" si="252"/>
        <v>0</v>
      </c>
      <c r="AG139" s="359">
        <f t="shared" ca="1" si="253"/>
        <v>0</v>
      </c>
      <c r="AH139" s="359">
        <f t="shared" ca="1" si="307"/>
        <v>0</v>
      </c>
      <c r="AJ139" s="362">
        <f t="shared" ref="AJ139:AJ202" ca="1" si="325">AJ138+1</f>
        <v>250</v>
      </c>
      <c r="AK139" s="362">
        <v>131</v>
      </c>
      <c r="AL139" s="371">
        <f t="shared" ref="AL139:AL202" ca="1" si="326">AQ138</f>
        <v>0</v>
      </c>
      <c r="AM139" s="359">
        <f t="shared" ca="1" si="254"/>
        <v>0</v>
      </c>
      <c r="AN139" s="359">
        <f t="shared" ca="1" si="255"/>
        <v>0</v>
      </c>
      <c r="AO139" s="359">
        <f t="shared" ca="1" si="256"/>
        <v>0</v>
      </c>
      <c r="AP139" s="359">
        <f t="shared" ca="1" si="257"/>
        <v>0</v>
      </c>
      <c r="AQ139" s="359">
        <f t="shared" ca="1" si="308"/>
        <v>0</v>
      </c>
      <c r="AS139" s="362">
        <f t="shared" ref="AS139:AS202" ca="1" si="327">AS138+1</f>
        <v>250</v>
      </c>
      <c r="AT139" s="362">
        <v>131</v>
      </c>
      <c r="AU139" s="371">
        <f t="shared" ref="AU139:AU202" ca="1" si="328">AZ138</f>
        <v>0</v>
      </c>
      <c r="AV139" s="359">
        <f t="shared" ca="1" si="258"/>
        <v>0</v>
      </c>
      <c r="AW139" s="359">
        <f t="shared" ca="1" si="259"/>
        <v>0</v>
      </c>
      <c r="AX139" s="359">
        <f t="shared" ca="1" si="260"/>
        <v>0</v>
      </c>
      <c r="AY139" s="359">
        <f t="shared" ca="1" si="261"/>
        <v>0</v>
      </c>
      <c r="AZ139" s="359">
        <f t="shared" ca="1" si="309"/>
        <v>0</v>
      </c>
      <c r="BB139" s="362">
        <f t="shared" ref="BB139:BB202" ca="1" si="329">BB138+1</f>
        <v>250</v>
      </c>
      <c r="BC139" s="362">
        <v>131</v>
      </c>
      <c r="BD139" s="371">
        <f t="shared" ref="BD139:BD202" ca="1" si="330">BI138</f>
        <v>0</v>
      </c>
      <c r="BE139" s="359">
        <f t="shared" ca="1" si="262"/>
        <v>0</v>
      </c>
      <c r="BF139" s="359">
        <f t="shared" ca="1" si="263"/>
        <v>0</v>
      </c>
      <c r="BG139" s="359">
        <f t="shared" ca="1" si="264"/>
        <v>0</v>
      </c>
      <c r="BH139" s="359">
        <f t="shared" ca="1" si="265"/>
        <v>0</v>
      </c>
      <c r="BI139" s="359">
        <f t="shared" ca="1" si="310"/>
        <v>0</v>
      </c>
      <c r="BK139" s="362">
        <f t="shared" ref="BK139:BK202" ca="1" si="331">BK138+1</f>
        <v>250</v>
      </c>
      <c r="BL139" s="362">
        <v>131</v>
      </c>
      <c r="BM139" s="371">
        <f t="shared" ref="BM139:BM202" ca="1" si="332">BR138</f>
        <v>0</v>
      </c>
      <c r="BN139" s="359">
        <f t="shared" ca="1" si="266"/>
        <v>0</v>
      </c>
      <c r="BO139" s="359">
        <f t="shared" ca="1" si="267"/>
        <v>0</v>
      </c>
      <c r="BP139" s="359">
        <f t="shared" ca="1" si="268"/>
        <v>0</v>
      </c>
      <c r="BQ139" s="359">
        <f t="shared" ca="1" si="269"/>
        <v>0</v>
      </c>
      <c r="BR139" s="359">
        <f t="shared" ca="1" si="311"/>
        <v>0</v>
      </c>
      <c r="BT139" s="362">
        <f t="shared" ref="BT139:BT202" ca="1" si="333">BT138+1</f>
        <v>250</v>
      </c>
      <c r="BU139" s="362">
        <v>131</v>
      </c>
      <c r="BV139" s="371">
        <f t="shared" ref="BV139:BV202" ca="1" si="334">CA138</f>
        <v>0</v>
      </c>
      <c r="BW139" s="359">
        <f t="shared" ca="1" si="270"/>
        <v>0</v>
      </c>
      <c r="BX139" s="359">
        <f t="shared" ca="1" si="271"/>
        <v>0</v>
      </c>
      <c r="BY139" s="359">
        <f t="shared" ca="1" si="272"/>
        <v>0</v>
      </c>
      <c r="BZ139" s="359">
        <f t="shared" ca="1" si="273"/>
        <v>0</v>
      </c>
      <c r="CA139" s="359">
        <f t="shared" ca="1" si="312"/>
        <v>0</v>
      </c>
      <c r="CC139" s="362">
        <f t="shared" ref="CC139:CC202" ca="1" si="335">CC138+1</f>
        <v>250</v>
      </c>
      <c r="CD139" s="362">
        <v>131</v>
      </c>
      <c r="CE139" s="371">
        <f t="shared" ref="CE139:CE202" ca="1" si="336">CJ138</f>
        <v>0</v>
      </c>
      <c r="CF139" s="359">
        <f t="shared" ca="1" si="274"/>
        <v>0</v>
      </c>
      <c r="CG139" s="359">
        <f t="shared" ca="1" si="275"/>
        <v>0</v>
      </c>
      <c r="CH139" s="359">
        <f t="shared" ca="1" si="276"/>
        <v>0</v>
      </c>
      <c r="CI139" s="359">
        <f t="shared" ca="1" si="277"/>
        <v>0</v>
      </c>
      <c r="CJ139" s="359">
        <f t="shared" ca="1" si="313"/>
        <v>0</v>
      </c>
      <c r="CL139" s="362">
        <f t="shared" ref="CL139:CL202" ca="1" si="337">CL138+1</f>
        <v>250</v>
      </c>
      <c r="CM139" s="362">
        <v>131</v>
      </c>
      <c r="CN139" s="371">
        <f t="shared" ref="CN139:CN202" ca="1" si="338">CS138</f>
        <v>0</v>
      </c>
      <c r="CO139" s="359">
        <f t="shared" ca="1" si="278"/>
        <v>0</v>
      </c>
      <c r="CP139" s="359">
        <f t="shared" ca="1" si="279"/>
        <v>0</v>
      </c>
      <c r="CQ139" s="359">
        <f t="shared" ca="1" si="280"/>
        <v>0</v>
      </c>
      <c r="CR139" s="359">
        <f t="shared" ca="1" si="281"/>
        <v>0</v>
      </c>
      <c r="CS139" s="359">
        <f t="shared" ca="1" si="314"/>
        <v>0</v>
      </c>
      <c r="CU139" s="362">
        <f t="shared" ref="CU139:CU202" ca="1" si="339">CU138+1</f>
        <v>250</v>
      </c>
      <c r="CV139" s="362">
        <v>131</v>
      </c>
      <c r="CW139" s="371">
        <f t="shared" ref="CW139:CW202" ca="1" si="340">DB138</f>
        <v>0</v>
      </c>
      <c r="CX139" s="359">
        <f t="shared" ca="1" si="282"/>
        <v>0</v>
      </c>
      <c r="CY139" s="359">
        <f t="shared" ca="1" si="283"/>
        <v>0</v>
      </c>
      <c r="CZ139" s="359">
        <f t="shared" ca="1" si="284"/>
        <v>0</v>
      </c>
      <c r="DA139" s="359">
        <f t="shared" ca="1" si="285"/>
        <v>0</v>
      </c>
      <c r="DB139" s="359">
        <f t="shared" ca="1" si="315"/>
        <v>0</v>
      </c>
      <c r="DD139" s="362">
        <f t="shared" ref="DD139:DD202" ca="1" si="341">DD138+1</f>
        <v>250</v>
      </c>
      <c r="DE139" s="362">
        <v>131</v>
      </c>
      <c r="DF139" s="371">
        <f t="shared" ref="DF139:DF202" ca="1" si="342">DK138</f>
        <v>0</v>
      </c>
      <c r="DG139" s="359">
        <f t="shared" ca="1" si="286"/>
        <v>0</v>
      </c>
      <c r="DH139" s="359">
        <f t="shared" ca="1" si="287"/>
        <v>0</v>
      </c>
      <c r="DI139" s="359">
        <f t="shared" ca="1" si="288"/>
        <v>0</v>
      </c>
      <c r="DJ139" s="359">
        <f t="shared" ca="1" si="289"/>
        <v>0</v>
      </c>
      <c r="DK139" s="359">
        <f t="shared" ca="1" si="316"/>
        <v>0</v>
      </c>
      <c r="DM139" s="362">
        <f t="shared" ref="DM139:DM202" ca="1" si="343">DM138+1</f>
        <v>250</v>
      </c>
      <c r="DN139" s="362">
        <v>131</v>
      </c>
      <c r="DO139" s="371">
        <f t="shared" ref="DO139:DO202" ca="1" si="344">DT138</f>
        <v>0</v>
      </c>
      <c r="DP139" s="359">
        <f t="shared" ca="1" si="290"/>
        <v>0</v>
      </c>
      <c r="DQ139" s="359">
        <f t="shared" ca="1" si="291"/>
        <v>0</v>
      </c>
      <c r="DR139" s="359">
        <f t="shared" ca="1" si="292"/>
        <v>0</v>
      </c>
      <c r="DS139" s="359">
        <f t="shared" ca="1" si="293"/>
        <v>0</v>
      </c>
      <c r="DT139" s="359">
        <f t="shared" ca="1" si="317"/>
        <v>0</v>
      </c>
      <c r="DV139" s="362">
        <f t="shared" ref="DV139:DV202" ca="1" si="345">DV138+1</f>
        <v>250</v>
      </c>
      <c r="DW139" s="362">
        <v>131</v>
      </c>
      <c r="DX139" s="371">
        <f t="shared" ref="DX139:DX202" ca="1" si="346">EC138</f>
        <v>0</v>
      </c>
      <c r="DY139" s="359">
        <f t="shared" ca="1" si="294"/>
        <v>0</v>
      </c>
      <c r="DZ139" s="359">
        <f t="shared" ca="1" si="295"/>
        <v>0</v>
      </c>
      <c r="EA139" s="359">
        <f t="shared" ca="1" si="296"/>
        <v>0</v>
      </c>
      <c r="EB139" s="359">
        <f t="shared" ca="1" si="297"/>
        <v>0</v>
      </c>
      <c r="EC139" s="359">
        <f t="shared" ca="1" si="318"/>
        <v>0</v>
      </c>
      <c r="EE139" s="362">
        <f t="shared" ref="EE139:EE202" ca="1" si="347">EE138+1</f>
        <v>250</v>
      </c>
      <c r="EF139" s="362">
        <v>131</v>
      </c>
      <c r="EG139" s="371">
        <f t="shared" ref="EG139:EG202" ca="1" si="348">EL138</f>
        <v>0</v>
      </c>
      <c r="EH139" s="359">
        <f t="shared" ca="1" si="298"/>
        <v>0</v>
      </c>
      <c r="EI139" s="359">
        <f t="shared" ca="1" si="299"/>
        <v>0</v>
      </c>
      <c r="EJ139" s="359">
        <f t="shared" ca="1" si="300"/>
        <v>0</v>
      </c>
      <c r="EK139" s="359">
        <f t="shared" ca="1" si="301"/>
        <v>0</v>
      </c>
      <c r="EL139" s="359">
        <f t="shared" ca="1" si="319"/>
        <v>0</v>
      </c>
    </row>
    <row r="140" spans="6:142" x14ac:dyDescent="0.35">
      <c r="F140" s="372">
        <f>IFERROR(INDEX('Inflation Rates'!$A$16:$H$138,MATCH('IRA Traditional'!$H140,'Inflation Rates'!$A$16:$A$138,0),8)/INDEX('Inflation Rates'!$A$16:$H$138,MATCH('IRA Traditional'!$H140,'Inflation Rates'!$A$16:$A$138,0)-1,8)-1,F139)</f>
        <v>2.0000000000000018E-2</v>
      </c>
      <c r="G140" s="372">
        <f>IFERROR(INDEX('Inflation Rates'!$A$16:$H$138,MATCH('IRA Traditional'!$H140,'Inflation Rates'!$A$16:$A$138,0),6)/INDEX('Inflation Rates'!$A$16:$H$138,MATCH('IRA Traditional'!$H140,'Inflation Rates'!$A$16:$A$138,0)-1,6)-1,G139)</f>
        <v>2.0999999999999908E-2</v>
      </c>
      <c r="H140" s="362">
        <v>2151</v>
      </c>
      <c r="I140" s="362">
        <f t="shared" ref="I140:I155" ca="1" si="349">I139+1</f>
        <v>251</v>
      </c>
      <c r="J140" s="362">
        <v>132</v>
      </c>
      <c r="K140" s="371">
        <f t="shared" ref="K140:K203" ca="1" si="350">P139</f>
        <v>0</v>
      </c>
      <c r="L140" s="359">
        <f t="shared" ca="1" si="302"/>
        <v>0</v>
      </c>
      <c r="M140" s="359">
        <f t="shared" ca="1" si="303"/>
        <v>0</v>
      </c>
      <c r="N140" s="359">
        <f t="shared" ca="1" si="304"/>
        <v>0</v>
      </c>
      <c r="O140" s="359">
        <f t="shared" ca="1" si="305"/>
        <v>0</v>
      </c>
      <c r="P140" s="359">
        <f t="shared" ca="1" si="320"/>
        <v>0</v>
      </c>
      <c r="R140" s="362">
        <f t="shared" ca="1" si="321"/>
        <v>251</v>
      </c>
      <c r="S140" s="362">
        <v>132</v>
      </c>
      <c r="T140" s="371">
        <f t="shared" ca="1" si="322"/>
        <v>0</v>
      </c>
      <c r="U140" s="359">
        <f t="shared" ca="1" si="246"/>
        <v>0</v>
      </c>
      <c r="V140" s="359">
        <f t="shared" ca="1" si="247"/>
        <v>0</v>
      </c>
      <c r="W140" s="359">
        <f t="shared" ca="1" si="248"/>
        <v>0</v>
      </c>
      <c r="X140" s="359">
        <f t="shared" ca="1" si="249"/>
        <v>0</v>
      </c>
      <c r="Y140" s="359">
        <f t="shared" ca="1" si="306"/>
        <v>0</v>
      </c>
      <c r="AA140" s="362">
        <f t="shared" ca="1" si="323"/>
        <v>251</v>
      </c>
      <c r="AB140" s="362">
        <v>132</v>
      </c>
      <c r="AC140" s="371">
        <f t="shared" ca="1" si="324"/>
        <v>0</v>
      </c>
      <c r="AD140" s="359">
        <f t="shared" ca="1" si="250"/>
        <v>0</v>
      </c>
      <c r="AE140" s="359">
        <f t="shared" ca="1" si="251"/>
        <v>0</v>
      </c>
      <c r="AF140" s="359">
        <f t="shared" ca="1" si="252"/>
        <v>0</v>
      </c>
      <c r="AG140" s="359">
        <f t="shared" ca="1" si="253"/>
        <v>0</v>
      </c>
      <c r="AH140" s="359">
        <f t="shared" ca="1" si="307"/>
        <v>0</v>
      </c>
      <c r="AJ140" s="362">
        <f t="shared" ca="1" si="325"/>
        <v>251</v>
      </c>
      <c r="AK140" s="362">
        <v>132</v>
      </c>
      <c r="AL140" s="371">
        <f t="shared" ca="1" si="326"/>
        <v>0</v>
      </c>
      <c r="AM140" s="359">
        <f t="shared" ca="1" si="254"/>
        <v>0</v>
      </c>
      <c r="AN140" s="359">
        <f t="shared" ca="1" si="255"/>
        <v>0</v>
      </c>
      <c r="AO140" s="359">
        <f t="shared" ca="1" si="256"/>
        <v>0</v>
      </c>
      <c r="AP140" s="359">
        <f t="shared" ca="1" si="257"/>
        <v>0</v>
      </c>
      <c r="AQ140" s="359">
        <f t="shared" ca="1" si="308"/>
        <v>0</v>
      </c>
      <c r="AS140" s="362">
        <f t="shared" ca="1" si="327"/>
        <v>251</v>
      </c>
      <c r="AT140" s="362">
        <v>132</v>
      </c>
      <c r="AU140" s="371">
        <f t="shared" ca="1" si="328"/>
        <v>0</v>
      </c>
      <c r="AV140" s="359">
        <f t="shared" ca="1" si="258"/>
        <v>0</v>
      </c>
      <c r="AW140" s="359">
        <f t="shared" ca="1" si="259"/>
        <v>0</v>
      </c>
      <c r="AX140" s="359">
        <f t="shared" ca="1" si="260"/>
        <v>0</v>
      </c>
      <c r="AY140" s="359">
        <f t="shared" ca="1" si="261"/>
        <v>0</v>
      </c>
      <c r="AZ140" s="359">
        <f t="shared" ca="1" si="309"/>
        <v>0</v>
      </c>
      <c r="BB140" s="362">
        <f t="shared" ca="1" si="329"/>
        <v>251</v>
      </c>
      <c r="BC140" s="362">
        <v>132</v>
      </c>
      <c r="BD140" s="371">
        <f t="shared" ca="1" si="330"/>
        <v>0</v>
      </c>
      <c r="BE140" s="359">
        <f t="shared" ca="1" si="262"/>
        <v>0</v>
      </c>
      <c r="BF140" s="359">
        <f t="shared" ca="1" si="263"/>
        <v>0</v>
      </c>
      <c r="BG140" s="359">
        <f t="shared" ca="1" si="264"/>
        <v>0</v>
      </c>
      <c r="BH140" s="359">
        <f t="shared" ca="1" si="265"/>
        <v>0</v>
      </c>
      <c r="BI140" s="359">
        <f t="shared" ca="1" si="310"/>
        <v>0</v>
      </c>
      <c r="BK140" s="362">
        <f t="shared" ca="1" si="331"/>
        <v>251</v>
      </c>
      <c r="BL140" s="362">
        <v>132</v>
      </c>
      <c r="BM140" s="371">
        <f t="shared" ca="1" si="332"/>
        <v>0</v>
      </c>
      <c r="BN140" s="359">
        <f t="shared" ca="1" si="266"/>
        <v>0</v>
      </c>
      <c r="BO140" s="359">
        <f t="shared" ca="1" si="267"/>
        <v>0</v>
      </c>
      <c r="BP140" s="359">
        <f t="shared" ca="1" si="268"/>
        <v>0</v>
      </c>
      <c r="BQ140" s="359">
        <f t="shared" ca="1" si="269"/>
        <v>0</v>
      </c>
      <c r="BR140" s="359">
        <f t="shared" ca="1" si="311"/>
        <v>0</v>
      </c>
      <c r="BT140" s="362">
        <f t="shared" ca="1" si="333"/>
        <v>251</v>
      </c>
      <c r="BU140" s="362">
        <v>132</v>
      </c>
      <c r="BV140" s="371">
        <f t="shared" ca="1" si="334"/>
        <v>0</v>
      </c>
      <c r="BW140" s="359">
        <f t="shared" ca="1" si="270"/>
        <v>0</v>
      </c>
      <c r="BX140" s="359">
        <f t="shared" ca="1" si="271"/>
        <v>0</v>
      </c>
      <c r="BY140" s="359">
        <f t="shared" ca="1" si="272"/>
        <v>0</v>
      </c>
      <c r="BZ140" s="359">
        <f t="shared" ca="1" si="273"/>
        <v>0</v>
      </c>
      <c r="CA140" s="359">
        <f t="shared" ca="1" si="312"/>
        <v>0</v>
      </c>
      <c r="CC140" s="362">
        <f t="shared" ca="1" si="335"/>
        <v>251</v>
      </c>
      <c r="CD140" s="362">
        <v>132</v>
      </c>
      <c r="CE140" s="371">
        <f t="shared" ca="1" si="336"/>
        <v>0</v>
      </c>
      <c r="CF140" s="359">
        <f t="shared" ca="1" si="274"/>
        <v>0</v>
      </c>
      <c r="CG140" s="359">
        <f t="shared" ca="1" si="275"/>
        <v>0</v>
      </c>
      <c r="CH140" s="359">
        <f t="shared" ca="1" si="276"/>
        <v>0</v>
      </c>
      <c r="CI140" s="359">
        <f t="shared" ca="1" si="277"/>
        <v>0</v>
      </c>
      <c r="CJ140" s="359">
        <f t="shared" ca="1" si="313"/>
        <v>0</v>
      </c>
      <c r="CL140" s="362">
        <f t="shared" ca="1" si="337"/>
        <v>251</v>
      </c>
      <c r="CM140" s="362">
        <v>132</v>
      </c>
      <c r="CN140" s="371">
        <f t="shared" ca="1" si="338"/>
        <v>0</v>
      </c>
      <c r="CO140" s="359">
        <f t="shared" ca="1" si="278"/>
        <v>0</v>
      </c>
      <c r="CP140" s="359">
        <f t="shared" ca="1" si="279"/>
        <v>0</v>
      </c>
      <c r="CQ140" s="359">
        <f t="shared" ca="1" si="280"/>
        <v>0</v>
      </c>
      <c r="CR140" s="359">
        <f t="shared" ca="1" si="281"/>
        <v>0</v>
      </c>
      <c r="CS140" s="359">
        <f t="shared" ca="1" si="314"/>
        <v>0</v>
      </c>
      <c r="CU140" s="362">
        <f t="shared" ca="1" si="339"/>
        <v>251</v>
      </c>
      <c r="CV140" s="362">
        <v>132</v>
      </c>
      <c r="CW140" s="371">
        <f t="shared" ca="1" si="340"/>
        <v>0</v>
      </c>
      <c r="CX140" s="359">
        <f t="shared" ca="1" si="282"/>
        <v>0</v>
      </c>
      <c r="CY140" s="359">
        <f t="shared" ca="1" si="283"/>
        <v>0</v>
      </c>
      <c r="CZ140" s="359">
        <f t="shared" ca="1" si="284"/>
        <v>0</v>
      </c>
      <c r="DA140" s="359">
        <f t="shared" ca="1" si="285"/>
        <v>0</v>
      </c>
      <c r="DB140" s="359">
        <f t="shared" ca="1" si="315"/>
        <v>0</v>
      </c>
      <c r="DD140" s="362">
        <f t="shared" ca="1" si="341"/>
        <v>251</v>
      </c>
      <c r="DE140" s="362">
        <v>132</v>
      </c>
      <c r="DF140" s="371">
        <f t="shared" ca="1" si="342"/>
        <v>0</v>
      </c>
      <c r="DG140" s="359">
        <f t="shared" ca="1" si="286"/>
        <v>0</v>
      </c>
      <c r="DH140" s="359">
        <f t="shared" ca="1" si="287"/>
        <v>0</v>
      </c>
      <c r="DI140" s="359">
        <f t="shared" ca="1" si="288"/>
        <v>0</v>
      </c>
      <c r="DJ140" s="359">
        <f t="shared" ca="1" si="289"/>
        <v>0</v>
      </c>
      <c r="DK140" s="359">
        <f t="shared" ca="1" si="316"/>
        <v>0</v>
      </c>
      <c r="DM140" s="362">
        <f t="shared" ca="1" si="343"/>
        <v>251</v>
      </c>
      <c r="DN140" s="362">
        <v>132</v>
      </c>
      <c r="DO140" s="371">
        <f t="shared" ca="1" si="344"/>
        <v>0</v>
      </c>
      <c r="DP140" s="359">
        <f t="shared" ca="1" si="290"/>
        <v>0</v>
      </c>
      <c r="DQ140" s="359">
        <f t="shared" ca="1" si="291"/>
        <v>0</v>
      </c>
      <c r="DR140" s="359">
        <f t="shared" ca="1" si="292"/>
        <v>0</v>
      </c>
      <c r="DS140" s="359">
        <f t="shared" ca="1" si="293"/>
        <v>0</v>
      </c>
      <c r="DT140" s="359">
        <f t="shared" ca="1" si="317"/>
        <v>0</v>
      </c>
      <c r="DV140" s="362">
        <f t="shared" ca="1" si="345"/>
        <v>251</v>
      </c>
      <c r="DW140" s="362">
        <v>132</v>
      </c>
      <c r="DX140" s="371">
        <f t="shared" ca="1" si="346"/>
        <v>0</v>
      </c>
      <c r="DY140" s="359">
        <f t="shared" ca="1" si="294"/>
        <v>0</v>
      </c>
      <c r="DZ140" s="359">
        <f t="shared" ca="1" si="295"/>
        <v>0</v>
      </c>
      <c r="EA140" s="359">
        <f t="shared" ca="1" si="296"/>
        <v>0</v>
      </c>
      <c r="EB140" s="359">
        <f t="shared" ca="1" si="297"/>
        <v>0</v>
      </c>
      <c r="EC140" s="359">
        <f t="shared" ca="1" si="318"/>
        <v>0</v>
      </c>
      <c r="EE140" s="362">
        <f t="shared" ca="1" si="347"/>
        <v>251</v>
      </c>
      <c r="EF140" s="362">
        <v>132</v>
      </c>
      <c r="EG140" s="371">
        <f t="shared" ca="1" si="348"/>
        <v>0</v>
      </c>
      <c r="EH140" s="359">
        <f t="shared" ca="1" si="298"/>
        <v>0</v>
      </c>
      <c r="EI140" s="359">
        <f t="shared" ca="1" si="299"/>
        <v>0</v>
      </c>
      <c r="EJ140" s="359">
        <f t="shared" ca="1" si="300"/>
        <v>0</v>
      </c>
      <c r="EK140" s="359">
        <f t="shared" ca="1" si="301"/>
        <v>0</v>
      </c>
      <c r="EL140" s="359">
        <f t="shared" ca="1" si="319"/>
        <v>0</v>
      </c>
    </row>
    <row r="141" spans="6:142" x14ac:dyDescent="0.35">
      <c r="F141" s="372">
        <f>IFERROR(INDEX('Inflation Rates'!$A$16:$H$138,MATCH('IRA Traditional'!$H141,'Inflation Rates'!$A$16:$A$138,0),8)/INDEX('Inflation Rates'!$A$16:$H$138,MATCH('IRA Traditional'!$H141,'Inflation Rates'!$A$16:$A$138,0)-1,8)-1,F140)</f>
        <v>2.0000000000000018E-2</v>
      </c>
      <c r="G141" s="372">
        <f>IFERROR(INDEX('Inflation Rates'!$A$16:$H$138,MATCH('IRA Traditional'!$H141,'Inflation Rates'!$A$16:$A$138,0),6)/INDEX('Inflation Rates'!$A$16:$H$138,MATCH('IRA Traditional'!$H141,'Inflation Rates'!$A$16:$A$138,0)-1,6)-1,G140)</f>
        <v>2.0999999999999908E-2</v>
      </c>
      <c r="H141" s="362">
        <v>2152</v>
      </c>
      <c r="I141" s="362">
        <f t="shared" ca="1" si="349"/>
        <v>252</v>
      </c>
      <c r="J141" s="362">
        <v>133</v>
      </c>
      <c r="K141" s="371">
        <f t="shared" ca="1" si="350"/>
        <v>0</v>
      </c>
      <c r="L141" s="359">
        <f t="shared" ca="1" si="302"/>
        <v>0</v>
      </c>
      <c r="M141" s="359">
        <f t="shared" ca="1" si="303"/>
        <v>0</v>
      </c>
      <c r="N141" s="359">
        <f t="shared" ca="1" si="304"/>
        <v>0</v>
      </c>
      <c r="O141" s="359">
        <f t="shared" ca="1" si="305"/>
        <v>0</v>
      </c>
      <c r="P141" s="359">
        <f t="shared" ca="1" si="320"/>
        <v>0</v>
      </c>
      <c r="R141" s="362">
        <f t="shared" ca="1" si="321"/>
        <v>252</v>
      </c>
      <c r="S141" s="362">
        <v>133</v>
      </c>
      <c r="T141" s="371">
        <f t="shared" ca="1" si="322"/>
        <v>0</v>
      </c>
      <c r="U141" s="359">
        <f t="shared" ca="1" si="246"/>
        <v>0</v>
      </c>
      <c r="V141" s="359">
        <f t="shared" ca="1" si="247"/>
        <v>0</v>
      </c>
      <c r="W141" s="359">
        <f t="shared" ca="1" si="248"/>
        <v>0</v>
      </c>
      <c r="X141" s="359">
        <f t="shared" ca="1" si="249"/>
        <v>0</v>
      </c>
      <c r="Y141" s="359">
        <f t="shared" ca="1" si="306"/>
        <v>0</v>
      </c>
      <c r="AA141" s="362">
        <f t="shared" ca="1" si="323"/>
        <v>252</v>
      </c>
      <c r="AB141" s="362">
        <v>133</v>
      </c>
      <c r="AC141" s="371">
        <f t="shared" ca="1" si="324"/>
        <v>0</v>
      </c>
      <c r="AD141" s="359">
        <f t="shared" ca="1" si="250"/>
        <v>0</v>
      </c>
      <c r="AE141" s="359">
        <f t="shared" ca="1" si="251"/>
        <v>0</v>
      </c>
      <c r="AF141" s="359">
        <f t="shared" ca="1" si="252"/>
        <v>0</v>
      </c>
      <c r="AG141" s="359">
        <f t="shared" ca="1" si="253"/>
        <v>0</v>
      </c>
      <c r="AH141" s="359">
        <f t="shared" ca="1" si="307"/>
        <v>0</v>
      </c>
      <c r="AJ141" s="362">
        <f t="shared" ca="1" si="325"/>
        <v>252</v>
      </c>
      <c r="AK141" s="362">
        <v>133</v>
      </c>
      <c r="AL141" s="371">
        <f t="shared" ca="1" si="326"/>
        <v>0</v>
      </c>
      <c r="AM141" s="359">
        <f t="shared" ca="1" si="254"/>
        <v>0</v>
      </c>
      <c r="AN141" s="359">
        <f t="shared" ca="1" si="255"/>
        <v>0</v>
      </c>
      <c r="AO141" s="359">
        <f t="shared" ca="1" si="256"/>
        <v>0</v>
      </c>
      <c r="AP141" s="359">
        <f t="shared" ca="1" si="257"/>
        <v>0</v>
      </c>
      <c r="AQ141" s="359">
        <f t="shared" ca="1" si="308"/>
        <v>0</v>
      </c>
      <c r="AS141" s="362">
        <f t="shared" ca="1" si="327"/>
        <v>252</v>
      </c>
      <c r="AT141" s="362">
        <v>133</v>
      </c>
      <c r="AU141" s="371">
        <f t="shared" ca="1" si="328"/>
        <v>0</v>
      </c>
      <c r="AV141" s="359">
        <f t="shared" ca="1" si="258"/>
        <v>0</v>
      </c>
      <c r="AW141" s="359">
        <f t="shared" ca="1" si="259"/>
        <v>0</v>
      </c>
      <c r="AX141" s="359">
        <f t="shared" ca="1" si="260"/>
        <v>0</v>
      </c>
      <c r="AY141" s="359">
        <f t="shared" ca="1" si="261"/>
        <v>0</v>
      </c>
      <c r="AZ141" s="359">
        <f t="shared" ca="1" si="309"/>
        <v>0</v>
      </c>
      <c r="BB141" s="362">
        <f t="shared" ca="1" si="329"/>
        <v>252</v>
      </c>
      <c r="BC141" s="362">
        <v>133</v>
      </c>
      <c r="BD141" s="371">
        <f t="shared" ca="1" si="330"/>
        <v>0</v>
      </c>
      <c r="BE141" s="359">
        <f t="shared" ca="1" si="262"/>
        <v>0</v>
      </c>
      <c r="BF141" s="359">
        <f t="shared" ca="1" si="263"/>
        <v>0</v>
      </c>
      <c r="BG141" s="359">
        <f t="shared" ca="1" si="264"/>
        <v>0</v>
      </c>
      <c r="BH141" s="359">
        <f t="shared" ca="1" si="265"/>
        <v>0</v>
      </c>
      <c r="BI141" s="359">
        <f t="shared" ca="1" si="310"/>
        <v>0</v>
      </c>
      <c r="BK141" s="362">
        <f t="shared" ca="1" si="331"/>
        <v>252</v>
      </c>
      <c r="BL141" s="362">
        <v>133</v>
      </c>
      <c r="BM141" s="371">
        <f t="shared" ca="1" si="332"/>
        <v>0</v>
      </c>
      <c r="BN141" s="359">
        <f t="shared" ca="1" si="266"/>
        <v>0</v>
      </c>
      <c r="BO141" s="359">
        <f t="shared" ca="1" si="267"/>
        <v>0</v>
      </c>
      <c r="BP141" s="359">
        <f t="shared" ca="1" si="268"/>
        <v>0</v>
      </c>
      <c r="BQ141" s="359">
        <f t="shared" ca="1" si="269"/>
        <v>0</v>
      </c>
      <c r="BR141" s="359">
        <f t="shared" ca="1" si="311"/>
        <v>0</v>
      </c>
      <c r="BT141" s="362">
        <f t="shared" ca="1" si="333"/>
        <v>252</v>
      </c>
      <c r="BU141" s="362">
        <v>133</v>
      </c>
      <c r="BV141" s="371">
        <f t="shared" ca="1" si="334"/>
        <v>0</v>
      </c>
      <c r="BW141" s="359">
        <f t="shared" ca="1" si="270"/>
        <v>0</v>
      </c>
      <c r="BX141" s="359">
        <f t="shared" ca="1" si="271"/>
        <v>0</v>
      </c>
      <c r="BY141" s="359">
        <f t="shared" ca="1" si="272"/>
        <v>0</v>
      </c>
      <c r="BZ141" s="359">
        <f t="shared" ca="1" si="273"/>
        <v>0</v>
      </c>
      <c r="CA141" s="359">
        <f t="shared" ca="1" si="312"/>
        <v>0</v>
      </c>
      <c r="CC141" s="362">
        <f t="shared" ca="1" si="335"/>
        <v>252</v>
      </c>
      <c r="CD141" s="362">
        <v>133</v>
      </c>
      <c r="CE141" s="371">
        <f t="shared" ca="1" si="336"/>
        <v>0</v>
      </c>
      <c r="CF141" s="359">
        <f t="shared" ca="1" si="274"/>
        <v>0</v>
      </c>
      <c r="CG141" s="359">
        <f t="shared" ca="1" si="275"/>
        <v>0</v>
      </c>
      <c r="CH141" s="359">
        <f t="shared" ca="1" si="276"/>
        <v>0</v>
      </c>
      <c r="CI141" s="359">
        <f t="shared" ca="1" si="277"/>
        <v>0</v>
      </c>
      <c r="CJ141" s="359">
        <f t="shared" ca="1" si="313"/>
        <v>0</v>
      </c>
      <c r="CL141" s="362">
        <f t="shared" ca="1" si="337"/>
        <v>252</v>
      </c>
      <c r="CM141" s="362">
        <v>133</v>
      </c>
      <c r="CN141" s="371">
        <f t="shared" ca="1" si="338"/>
        <v>0</v>
      </c>
      <c r="CO141" s="359">
        <f t="shared" ca="1" si="278"/>
        <v>0</v>
      </c>
      <c r="CP141" s="359">
        <f t="shared" ca="1" si="279"/>
        <v>0</v>
      </c>
      <c r="CQ141" s="359">
        <f t="shared" ca="1" si="280"/>
        <v>0</v>
      </c>
      <c r="CR141" s="359">
        <f t="shared" ca="1" si="281"/>
        <v>0</v>
      </c>
      <c r="CS141" s="359">
        <f t="shared" ca="1" si="314"/>
        <v>0</v>
      </c>
      <c r="CU141" s="362">
        <f t="shared" ca="1" si="339"/>
        <v>252</v>
      </c>
      <c r="CV141" s="362">
        <v>133</v>
      </c>
      <c r="CW141" s="371">
        <f t="shared" ca="1" si="340"/>
        <v>0</v>
      </c>
      <c r="CX141" s="359">
        <f t="shared" ca="1" si="282"/>
        <v>0</v>
      </c>
      <c r="CY141" s="359">
        <f t="shared" ca="1" si="283"/>
        <v>0</v>
      </c>
      <c r="CZ141" s="359">
        <f t="shared" ca="1" si="284"/>
        <v>0</v>
      </c>
      <c r="DA141" s="359">
        <f t="shared" ca="1" si="285"/>
        <v>0</v>
      </c>
      <c r="DB141" s="359">
        <f t="shared" ca="1" si="315"/>
        <v>0</v>
      </c>
      <c r="DD141" s="362">
        <f t="shared" ca="1" si="341"/>
        <v>252</v>
      </c>
      <c r="DE141" s="362">
        <v>133</v>
      </c>
      <c r="DF141" s="371">
        <f t="shared" ca="1" si="342"/>
        <v>0</v>
      </c>
      <c r="DG141" s="359">
        <f t="shared" ca="1" si="286"/>
        <v>0</v>
      </c>
      <c r="DH141" s="359">
        <f t="shared" ca="1" si="287"/>
        <v>0</v>
      </c>
      <c r="DI141" s="359">
        <f t="shared" ca="1" si="288"/>
        <v>0</v>
      </c>
      <c r="DJ141" s="359">
        <f t="shared" ca="1" si="289"/>
        <v>0</v>
      </c>
      <c r="DK141" s="359">
        <f t="shared" ca="1" si="316"/>
        <v>0</v>
      </c>
      <c r="DM141" s="362">
        <f t="shared" ca="1" si="343"/>
        <v>252</v>
      </c>
      <c r="DN141" s="362">
        <v>133</v>
      </c>
      <c r="DO141" s="371">
        <f t="shared" ca="1" si="344"/>
        <v>0</v>
      </c>
      <c r="DP141" s="359">
        <f t="shared" ca="1" si="290"/>
        <v>0</v>
      </c>
      <c r="DQ141" s="359">
        <f t="shared" ca="1" si="291"/>
        <v>0</v>
      </c>
      <c r="DR141" s="359">
        <f t="shared" ca="1" si="292"/>
        <v>0</v>
      </c>
      <c r="DS141" s="359">
        <f t="shared" ca="1" si="293"/>
        <v>0</v>
      </c>
      <c r="DT141" s="359">
        <f t="shared" ca="1" si="317"/>
        <v>0</v>
      </c>
      <c r="DV141" s="362">
        <f t="shared" ca="1" si="345"/>
        <v>252</v>
      </c>
      <c r="DW141" s="362">
        <v>133</v>
      </c>
      <c r="DX141" s="371">
        <f t="shared" ca="1" si="346"/>
        <v>0</v>
      </c>
      <c r="DY141" s="359">
        <f t="shared" ca="1" si="294"/>
        <v>0</v>
      </c>
      <c r="DZ141" s="359">
        <f t="shared" ca="1" si="295"/>
        <v>0</v>
      </c>
      <c r="EA141" s="359">
        <f t="shared" ca="1" si="296"/>
        <v>0</v>
      </c>
      <c r="EB141" s="359">
        <f t="shared" ca="1" si="297"/>
        <v>0</v>
      </c>
      <c r="EC141" s="359">
        <f t="shared" ca="1" si="318"/>
        <v>0</v>
      </c>
      <c r="EE141" s="362">
        <f t="shared" ca="1" si="347"/>
        <v>252</v>
      </c>
      <c r="EF141" s="362">
        <v>133</v>
      </c>
      <c r="EG141" s="371">
        <f t="shared" ca="1" si="348"/>
        <v>0</v>
      </c>
      <c r="EH141" s="359">
        <f t="shared" ca="1" si="298"/>
        <v>0</v>
      </c>
      <c r="EI141" s="359">
        <f t="shared" ca="1" si="299"/>
        <v>0</v>
      </c>
      <c r="EJ141" s="359">
        <f t="shared" ca="1" si="300"/>
        <v>0</v>
      </c>
      <c r="EK141" s="359">
        <f t="shared" ca="1" si="301"/>
        <v>0</v>
      </c>
      <c r="EL141" s="359">
        <f t="shared" ca="1" si="319"/>
        <v>0</v>
      </c>
    </row>
    <row r="142" spans="6:142" x14ac:dyDescent="0.35">
      <c r="F142" s="372">
        <f>IFERROR(INDEX('Inflation Rates'!$A$16:$H$138,MATCH('IRA Traditional'!$H142,'Inflation Rates'!$A$16:$A$138,0),8)/INDEX('Inflation Rates'!$A$16:$H$138,MATCH('IRA Traditional'!$H142,'Inflation Rates'!$A$16:$A$138,0)-1,8)-1,F141)</f>
        <v>2.0000000000000018E-2</v>
      </c>
      <c r="G142" s="372">
        <f>IFERROR(INDEX('Inflation Rates'!$A$16:$H$138,MATCH('IRA Traditional'!$H142,'Inflation Rates'!$A$16:$A$138,0),6)/INDEX('Inflation Rates'!$A$16:$H$138,MATCH('IRA Traditional'!$H142,'Inflation Rates'!$A$16:$A$138,0)-1,6)-1,G141)</f>
        <v>2.0999999999999908E-2</v>
      </c>
      <c r="H142" s="362">
        <v>2153</v>
      </c>
      <c r="I142" s="362">
        <f t="shared" ca="1" si="349"/>
        <v>253</v>
      </c>
      <c r="J142" s="362">
        <v>134</v>
      </c>
      <c r="K142" s="371">
        <f t="shared" ca="1" si="350"/>
        <v>0</v>
      </c>
      <c r="L142" s="359">
        <f t="shared" ca="1" si="302"/>
        <v>0</v>
      </c>
      <c r="M142" s="359">
        <f t="shared" ca="1" si="303"/>
        <v>0</v>
      </c>
      <c r="N142" s="359">
        <f t="shared" ca="1" si="304"/>
        <v>0</v>
      </c>
      <c r="O142" s="359">
        <f t="shared" ca="1" si="305"/>
        <v>0</v>
      </c>
      <c r="P142" s="359">
        <f t="shared" ca="1" si="320"/>
        <v>0</v>
      </c>
      <c r="R142" s="362">
        <f t="shared" ca="1" si="321"/>
        <v>253</v>
      </c>
      <c r="S142" s="362">
        <v>134</v>
      </c>
      <c r="T142" s="371">
        <f t="shared" ca="1" si="322"/>
        <v>0</v>
      </c>
      <c r="U142" s="359">
        <f t="shared" ca="1" si="246"/>
        <v>0</v>
      </c>
      <c r="V142" s="359">
        <f t="shared" ca="1" si="247"/>
        <v>0</v>
      </c>
      <c r="W142" s="359">
        <f t="shared" ca="1" si="248"/>
        <v>0</v>
      </c>
      <c r="X142" s="359">
        <f t="shared" ca="1" si="249"/>
        <v>0</v>
      </c>
      <c r="Y142" s="359">
        <f t="shared" ca="1" si="306"/>
        <v>0</v>
      </c>
      <c r="AA142" s="362">
        <f t="shared" ca="1" si="323"/>
        <v>253</v>
      </c>
      <c r="AB142" s="362">
        <v>134</v>
      </c>
      <c r="AC142" s="371">
        <f t="shared" ca="1" si="324"/>
        <v>0</v>
      </c>
      <c r="AD142" s="359">
        <f t="shared" ca="1" si="250"/>
        <v>0</v>
      </c>
      <c r="AE142" s="359">
        <f t="shared" ca="1" si="251"/>
        <v>0</v>
      </c>
      <c r="AF142" s="359">
        <f t="shared" ca="1" si="252"/>
        <v>0</v>
      </c>
      <c r="AG142" s="359">
        <f t="shared" ca="1" si="253"/>
        <v>0</v>
      </c>
      <c r="AH142" s="359">
        <f t="shared" ca="1" si="307"/>
        <v>0</v>
      </c>
      <c r="AJ142" s="362">
        <f t="shared" ca="1" si="325"/>
        <v>253</v>
      </c>
      <c r="AK142" s="362">
        <v>134</v>
      </c>
      <c r="AL142" s="371">
        <f t="shared" ca="1" si="326"/>
        <v>0</v>
      </c>
      <c r="AM142" s="359">
        <f t="shared" ca="1" si="254"/>
        <v>0</v>
      </c>
      <c r="AN142" s="359">
        <f t="shared" ca="1" si="255"/>
        <v>0</v>
      </c>
      <c r="AO142" s="359">
        <f t="shared" ca="1" si="256"/>
        <v>0</v>
      </c>
      <c r="AP142" s="359">
        <f t="shared" ca="1" si="257"/>
        <v>0</v>
      </c>
      <c r="AQ142" s="359">
        <f t="shared" ca="1" si="308"/>
        <v>0</v>
      </c>
      <c r="AS142" s="362">
        <f t="shared" ca="1" si="327"/>
        <v>253</v>
      </c>
      <c r="AT142" s="362">
        <v>134</v>
      </c>
      <c r="AU142" s="371">
        <f t="shared" ca="1" si="328"/>
        <v>0</v>
      </c>
      <c r="AV142" s="359">
        <f t="shared" ca="1" si="258"/>
        <v>0</v>
      </c>
      <c r="AW142" s="359">
        <f t="shared" ca="1" si="259"/>
        <v>0</v>
      </c>
      <c r="AX142" s="359">
        <f t="shared" ca="1" si="260"/>
        <v>0</v>
      </c>
      <c r="AY142" s="359">
        <f t="shared" ca="1" si="261"/>
        <v>0</v>
      </c>
      <c r="AZ142" s="359">
        <f t="shared" ca="1" si="309"/>
        <v>0</v>
      </c>
      <c r="BB142" s="362">
        <f t="shared" ca="1" si="329"/>
        <v>253</v>
      </c>
      <c r="BC142" s="362">
        <v>134</v>
      </c>
      <c r="BD142" s="371">
        <f t="shared" ca="1" si="330"/>
        <v>0</v>
      </c>
      <c r="BE142" s="359">
        <f t="shared" ca="1" si="262"/>
        <v>0</v>
      </c>
      <c r="BF142" s="359">
        <f t="shared" ca="1" si="263"/>
        <v>0</v>
      </c>
      <c r="BG142" s="359">
        <f t="shared" ca="1" si="264"/>
        <v>0</v>
      </c>
      <c r="BH142" s="359">
        <f t="shared" ca="1" si="265"/>
        <v>0</v>
      </c>
      <c r="BI142" s="359">
        <f t="shared" ca="1" si="310"/>
        <v>0</v>
      </c>
      <c r="BK142" s="362">
        <f t="shared" ca="1" si="331"/>
        <v>253</v>
      </c>
      <c r="BL142" s="362">
        <v>134</v>
      </c>
      <c r="BM142" s="371">
        <f t="shared" ca="1" si="332"/>
        <v>0</v>
      </c>
      <c r="BN142" s="359">
        <f t="shared" ca="1" si="266"/>
        <v>0</v>
      </c>
      <c r="BO142" s="359">
        <f t="shared" ca="1" si="267"/>
        <v>0</v>
      </c>
      <c r="BP142" s="359">
        <f t="shared" ca="1" si="268"/>
        <v>0</v>
      </c>
      <c r="BQ142" s="359">
        <f t="shared" ca="1" si="269"/>
        <v>0</v>
      </c>
      <c r="BR142" s="359">
        <f t="shared" ca="1" si="311"/>
        <v>0</v>
      </c>
      <c r="BT142" s="362">
        <f t="shared" ca="1" si="333"/>
        <v>253</v>
      </c>
      <c r="BU142" s="362">
        <v>134</v>
      </c>
      <c r="BV142" s="371">
        <f t="shared" ca="1" si="334"/>
        <v>0</v>
      </c>
      <c r="BW142" s="359">
        <f t="shared" ca="1" si="270"/>
        <v>0</v>
      </c>
      <c r="BX142" s="359">
        <f t="shared" ca="1" si="271"/>
        <v>0</v>
      </c>
      <c r="BY142" s="359">
        <f t="shared" ca="1" si="272"/>
        <v>0</v>
      </c>
      <c r="BZ142" s="359">
        <f t="shared" ca="1" si="273"/>
        <v>0</v>
      </c>
      <c r="CA142" s="359">
        <f t="shared" ca="1" si="312"/>
        <v>0</v>
      </c>
      <c r="CC142" s="362">
        <f t="shared" ca="1" si="335"/>
        <v>253</v>
      </c>
      <c r="CD142" s="362">
        <v>134</v>
      </c>
      <c r="CE142" s="371">
        <f t="shared" ca="1" si="336"/>
        <v>0</v>
      </c>
      <c r="CF142" s="359">
        <f t="shared" ca="1" si="274"/>
        <v>0</v>
      </c>
      <c r="CG142" s="359">
        <f t="shared" ca="1" si="275"/>
        <v>0</v>
      </c>
      <c r="CH142" s="359">
        <f t="shared" ca="1" si="276"/>
        <v>0</v>
      </c>
      <c r="CI142" s="359">
        <f t="shared" ca="1" si="277"/>
        <v>0</v>
      </c>
      <c r="CJ142" s="359">
        <f t="shared" ca="1" si="313"/>
        <v>0</v>
      </c>
      <c r="CL142" s="362">
        <f t="shared" ca="1" si="337"/>
        <v>253</v>
      </c>
      <c r="CM142" s="362">
        <v>134</v>
      </c>
      <c r="CN142" s="371">
        <f t="shared" ca="1" si="338"/>
        <v>0</v>
      </c>
      <c r="CO142" s="359">
        <f t="shared" ca="1" si="278"/>
        <v>0</v>
      </c>
      <c r="CP142" s="359">
        <f t="shared" ca="1" si="279"/>
        <v>0</v>
      </c>
      <c r="CQ142" s="359">
        <f t="shared" ca="1" si="280"/>
        <v>0</v>
      </c>
      <c r="CR142" s="359">
        <f t="shared" ca="1" si="281"/>
        <v>0</v>
      </c>
      <c r="CS142" s="359">
        <f t="shared" ca="1" si="314"/>
        <v>0</v>
      </c>
      <c r="CU142" s="362">
        <f t="shared" ca="1" si="339"/>
        <v>253</v>
      </c>
      <c r="CV142" s="362">
        <v>134</v>
      </c>
      <c r="CW142" s="371">
        <f t="shared" ca="1" si="340"/>
        <v>0</v>
      </c>
      <c r="CX142" s="359">
        <f t="shared" ca="1" si="282"/>
        <v>0</v>
      </c>
      <c r="CY142" s="359">
        <f t="shared" ca="1" si="283"/>
        <v>0</v>
      </c>
      <c r="CZ142" s="359">
        <f t="shared" ca="1" si="284"/>
        <v>0</v>
      </c>
      <c r="DA142" s="359">
        <f t="shared" ca="1" si="285"/>
        <v>0</v>
      </c>
      <c r="DB142" s="359">
        <f t="shared" ca="1" si="315"/>
        <v>0</v>
      </c>
      <c r="DD142" s="362">
        <f t="shared" ca="1" si="341"/>
        <v>253</v>
      </c>
      <c r="DE142" s="362">
        <v>134</v>
      </c>
      <c r="DF142" s="371">
        <f t="shared" ca="1" si="342"/>
        <v>0</v>
      </c>
      <c r="DG142" s="359">
        <f t="shared" ca="1" si="286"/>
        <v>0</v>
      </c>
      <c r="DH142" s="359">
        <f t="shared" ca="1" si="287"/>
        <v>0</v>
      </c>
      <c r="DI142" s="359">
        <f t="shared" ca="1" si="288"/>
        <v>0</v>
      </c>
      <c r="DJ142" s="359">
        <f t="shared" ca="1" si="289"/>
        <v>0</v>
      </c>
      <c r="DK142" s="359">
        <f t="shared" ca="1" si="316"/>
        <v>0</v>
      </c>
      <c r="DM142" s="362">
        <f t="shared" ca="1" si="343"/>
        <v>253</v>
      </c>
      <c r="DN142" s="362">
        <v>134</v>
      </c>
      <c r="DO142" s="371">
        <f t="shared" ca="1" si="344"/>
        <v>0</v>
      </c>
      <c r="DP142" s="359">
        <f t="shared" ca="1" si="290"/>
        <v>0</v>
      </c>
      <c r="DQ142" s="359">
        <f t="shared" ca="1" si="291"/>
        <v>0</v>
      </c>
      <c r="DR142" s="359">
        <f t="shared" ca="1" si="292"/>
        <v>0</v>
      </c>
      <c r="DS142" s="359">
        <f t="shared" ca="1" si="293"/>
        <v>0</v>
      </c>
      <c r="DT142" s="359">
        <f t="shared" ca="1" si="317"/>
        <v>0</v>
      </c>
      <c r="DV142" s="362">
        <f t="shared" ca="1" si="345"/>
        <v>253</v>
      </c>
      <c r="DW142" s="362">
        <v>134</v>
      </c>
      <c r="DX142" s="371">
        <f t="shared" ca="1" si="346"/>
        <v>0</v>
      </c>
      <c r="DY142" s="359">
        <f t="shared" ca="1" si="294"/>
        <v>0</v>
      </c>
      <c r="DZ142" s="359">
        <f t="shared" ca="1" si="295"/>
        <v>0</v>
      </c>
      <c r="EA142" s="359">
        <f t="shared" ca="1" si="296"/>
        <v>0</v>
      </c>
      <c r="EB142" s="359">
        <f t="shared" ca="1" si="297"/>
        <v>0</v>
      </c>
      <c r="EC142" s="359">
        <f t="shared" ca="1" si="318"/>
        <v>0</v>
      </c>
      <c r="EE142" s="362">
        <f t="shared" ca="1" si="347"/>
        <v>253</v>
      </c>
      <c r="EF142" s="362">
        <v>134</v>
      </c>
      <c r="EG142" s="371">
        <f t="shared" ca="1" si="348"/>
        <v>0</v>
      </c>
      <c r="EH142" s="359">
        <f t="shared" ca="1" si="298"/>
        <v>0</v>
      </c>
      <c r="EI142" s="359">
        <f t="shared" ca="1" si="299"/>
        <v>0</v>
      </c>
      <c r="EJ142" s="359">
        <f t="shared" ca="1" si="300"/>
        <v>0</v>
      </c>
      <c r="EK142" s="359">
        <f t="shared" ca="1" si="301"/>
        <v>0</v>
      </c>
      <c r="EL142" s="359">
        <f t="shared" ca="1" si="319"/>
        <v>0</v>
      </c>
    </row>
    <row r="143" spans="6:142" x14ac:dyDescent="0.35">
      <c r="F143" s="372">
        <f>IFERROR(INDEX('Inflation Rates'!$A$16:$H$138,MATCH('IRA Traditional'!$H143,'Inflation Rates'!$A$16:$A$138,0),8)/INDEX('Inflation Rates'!$A$16:$H$138,MATCH('IRA Traditional'!$H143,'Inflation Rates'!$A$16:$A$138,0)-1,8)-1,F142)</f>
        <v>2.0000000000000018E-2</v>
      </c>
      <c r="G143" s="372">
        <f>IFERROR(INDEX('Inflation Rates'!$A$16:$H$138,MATCH('IRA Traditional'!$H143,'Inflation Rates'!$A$16:$A$138,0),6)/INDEX('Inflation Rates'!$A$16:$H$138,MATCH('IRA Traditional'!$H143,'Inflation Rates'!$A$16:$A$138,0)-1,6)-1,G142)</f>
        <v>2.0999999999999908E-2</v>
      </c>
      <c r="H143" s="362">
        <v>2154</v>
      </c>
      <c r="I143" s="362">
        <f t="shared" ca="1" si="349"/>
        <v>254</v>
      </c>
      <c r="J143" s="362">
        <v>135</v>
      </c>
      <c r="K143" s="371">
        <f t="shared" ca="1" si="350"/>
        <v>0</v>
      </c>
      <c r="L143" s="359">
        <f t="shared" ca="1" si="302"/>
        <v>0</v>
      </c>
      <c r="M143" s="359">
        <f t="shared" ca="1" si="303"/>
        <v>0</v>
      </c>
      <c r="N143" s="359">
        <f t="shared" ca="1" si="304"/>
        <v>0</v>
      </c>
      <c r="O143" s="359">
        <f t="shared" ca="1" si="305"/>
        <v>0</v>
      </c>
      <c r="P143" s="359">
        <f t="shared" ca="1" si="320"/>
        <v>0</v>
      </c>
      <c r="R143" s="362">
        <f t="shared" ca="1" si="321"/>
        <v>254</v>
      </c>
      <c r="S143" s="362">
        <v>135</v>
      </c>
      <c r="T143" s="371">
        <f t="shared" ca="1" si="322"/>
        <v>0</v>
      </c>
      <c r="U143" s="359">
        <f t="shared" ca="1" si="246"/>
        <v>0</v>
      </c>
      <c r="V143" s="359">
        <f t="shared" ca="1" si="247"/>
        <v>0</v>
      </c>
      <c r="W143" s="359">
        <f t="shared" ca="1" si="248"/>
        <v>0</v>
      </c>
      <c r="X143" s="359">
        <f t="shared" ca="1" si="249"/>
        <v>0</v>
      </c>
      <c r="Y143" s="359">
        <f t="shared" ca="1" si="306"/>
        <v>0</v>
      </c>
      <c r="AA143" s="362">
        <f t="shared" ca="1" si="323"/>
        <v>254</v>
      </c>
      <c r="AB143" s="362">
        <v>135</v>
      </c>
      <c r="AC143" s="371">
        <f t="shared" ca="1" si="324"/>
        <v>0</v>
      </c>
      <c r="AD143" s="359">
        <f t="shared" ca="1" si="250"/>
        <v>0</v>
      </c>
      <c r="AE143" s="359">
        <f t="shared" ca="1" si="251"/>
        <v>0</v>
      </c>
      <c r="AF143" s="359">
        <f t="shared" ca="1" si="252"/>
        <v>0</v>
      </c>
      <c r="AG143" s="359">
        <f t="shared" ca="1" si="253"/>
        <v>0</v>
      </c>
      <c r="AH143" s="359">
        <f t="shared" ca="1" si="307"/>
        <v>0</v>
      </c>
      <c r="AJ143" s="362">
        <f t="shared" ca="1" si="325"/>
        <v>254</v>
      </c>
      <c r="AK143" s="362">
        <v>135</v>
      </c>
      <c r="AL143" s="371">
        <f t="shared" ca="1" si="326"/>
        <v>0</v>
      </c>
      <c r="AM143" s="359">
        <f t="shared" ca="1" si="254"/>
        <v>0</v>
      </c>
      <c r="AN143" s="359">
        <f t="shared" ca="1" si="255"/>
        <v>0</v>
      </c>
      <c r="AO143" s="359">
        <f t="shared" ca="1" si="256"/>
        <v>0</v>
      </c>
      <c r="AP143" s="359">
        <f t="shared" ca="1" si="257"/>
        <v>0</v>
      </c>
      <c r="AQ143" s="359">
        <f t="shared" ca="1" si="308"/>
        <v>0</v>
      </c>
      <c r="AS143" s="362">
        <f t="shared" ca="1" si="327"/>
        <v>254</v>
      </c>
      <c r="AT143" s="362">
        <v>135</v>
      </c>
      <c r="AU143" s="371">
        <f t="shared" ca="1" si="328"/>
        <v>0</v>
      </c>
      <c r="AV143" s="359">
        <f t="shared" ca="1" si="258"/>
        <v>0</v>
      </c>
      <c r="AW143" s="359">
        <f t="shared" ca="1" si="259"/>
        <v>0</v>
      </c>
      <c r="AX143" s="359">
        <f t="shared" ca="1" si="260"/>
        <v>0</v>
      </c>
      <c r="AY143" s="359">
        <f t="shared" ca="1" si="261"/>
        <v>0</v>
      </c>
      <c r="AZ143" s="359">
        <f t="shared" ca="1" si="309"/>
        <v>0</v>
      </c>
      <c r="BB143" s="362">
        <f t="shared" ca="1" si="329"/>
        <v>254</v>
      </c>
      <c r="BC143" s="362">
        <v>135</v>
      </c>
      <c r="BD143" s="371">
        <f t="shared" ca="1" si="330"/>
        <v>0</v>
      </c>
      <c r="BE143" s="359">
        <f t="shared" ca="1" si="262"/>
        <v>0</v>
      </c>
      <c r="BF143" s="359">
        <f t="shared" ca="1" si="263"/>
        <v>0</v>
      </c>
      <c r="BG143" s="359">
        <f t="shared" ca="1" si="264"/>
        <v>0</v>
      </c>
      <c r="BH143" s="359">
        <f t="shared" ca="1" si="265"/>
        <v>0</v>
      </c>
      <c r="BI143" s="359">
        <f t="shared" ca="1" si="310"/>
        <v>0</v>
      </c>
      <c r="BK143" s="362">
        <f t="shared" ca="1" si="331"/>
        <v>254</v>
      </c>
      <c r="BL143" s="362">
        <v>135</v>
      </c>
      <c r="BM143" s="371">
        <f t="shared" ca="1" si="332"/>
        <v>0</v>
      </c>
      <c r="BN143" s="359">
        <f t="shared" ca="1" si="266"/>
        <v>0</v>
      </c>
      <c r="BO143" s="359">
        <f t="shared" ca="1" si="267"/>
        <v>0</v>
      </c>
      <c r="BP143" s="359">
        <f t="shared" ca="1" si="268"/>
        <v>0</v>
      </c>
      <c r="BQ143" s="359">
        <f t="shared" ca="1" si="269"/>
        <v>0</v>
      </c>
      <c r="BR143" s="359">
        <f t="shared" ca="1" si="311"/>
        <v>0</v>
      </c>
      <c r="BT143" s="362">
        <f t="shared" ca="1" si="333"/>
        <v>254</v>
      </c>
      <c r="BU143" s="362">
        <v>135</v>
      </c>
      <c r="BV143" s="371">
        <f t="shared" ca="1" si="334"/>
        <v>0</v>
      </c>
      <c r="BW143" s="359">
        <f t="shared" ca="1" si="270"/>
        <v>0</v>
      </c>
      <c r="BX143" s="359">
        <f t="shared" ca="1" si="271"/>
        <v>0</v>
      </c>
      <c r="BY143" s="359">
        <f t="shared" ca="1" si="272"/>
        <v>0</v>
      </c>
      <c r="BZ143" s="359">
        <f t="shared" ca="1" si="273"/>
        <v>0</v>
      </c>
      <c r="CA143" s="359">
        <f t="shared" ca="1" si="312"/>
        <v>0</v>
      </c>
      <c r="CC143" s="362">
        <f t="shared" ca="1" si="335"/>
        <v>254</v>
      </c>
      <c r="CD143" s="362">
        <v>135</v>
      </c>
      <c r="CE143" s="371">
        <f t="shared" ca="1" si="336"/>
        <v>0</v>
      </c>
      <c r="CF143" s="359">
        <f t="shared" ca="1" si="274"/>
        <v>0</v>
      </c>
      <c r="CG143" s="359">
        <f t="shared" ca="1" si="275"/>
        <v>0</v>
      </c>
      <c r="CH143" s="359">
        <f t="shared" ca="1" si="276"/>
        <v>0</v>
      </c>
      <c r="CI143" s="359">
        <f t="shared" ca="1" si="277"/>
        <v>0</v>
      </c>
      <c r="CJ143" s="359">
        <f t="shared" ca="1" si="313"/>
        <v>0</v>
      </c>
      <c r="CL143" s="362">
        <f t="shared" ca="1" si="337"/>
        <v>254</v>
      </c>
      <c r="CM143" s="362">
        <v>135</v>
      </c>
      <c r="CN143" s="371">
        <f t="shared" ca="1" si="338"/>
        <v>0</v>
      </c>
      <c r="CO143" s="359">
        <f t="shared" ca="1" si="278"/>
        <v>0</v>
      </c>
      <c r="CP143" s="359">
        <f t="shared" ca="1" si="279"/>
        <v>0</v>
      </c>
      <c r="CQ143" s="359">
        <f t="shared" ca="1" si="280"/>
        <v>0</v>
      </c>
      <c r="CR143" s="359">
        <f t="shared" ca="1" si="281"/>
        <v>0</v>
      </c>
      <c r="CS143" s="359">
        <f t="shared" ca="1" si="314"/>
        <v>0</v>
      </c>
      <c r="CU143" s="362">
        <f t="shared" ca="1" si="339"/>
        <v>254</v>
      </c>
      <c r="CV143" s="362">
        <v>135</v>
      </c>
      <c r="CW143" s="371">
        <f t="shared" ca="1" si="340"/>
        <v>0</v>
      </c>
      <c r="CX143" s="359">
        <f t="shared" ca="1" si="282"/>
        <v>0</v>
      </c>
      <c r="CY143" s="359">
        <f t="shared" ca="1" si="283"/>
        <v>0</v>
      </c>
      <c r="CZ143" s="359">
        <f t="shared" ca="1" si="284"/>
        <v>0</v>
      </c>
      <c r="DA143" s="359">
        <f t="shared" ca="1" si="285"/>
        <v>0</v>
      </c>
      <c r="DB143" s="359">
        <f t="shared" ca="1" si="315"/>
        <v>0</v>
      </c>
      <c r="DD143" s="362">
        <f t="shared" ca="1" si="341"/>
        <v>254</v>
      </c>
      <c r="DE143" s="362">
        <v>135</v>
      </c>
      <c r="DF143" s="371">
        <f t="shared" ca="1" si="342"/>
        <v>0</v>
      </c>
      <c r="DG143" s="359">
        <f t="shared" ca="1" si="286"/>
        <v>0</v>
      </c>
      <c r="DH143" s="359">
        <f t="shared" ca="1" si="287"/>
        <v>0</v>
      </c>
      <c r="DI143" s="359">
        <f t="shared" ca="1" si="288"/>
        <v>0</v>
      </c>
      <c r="DJ143" s="359">
        <f t="shared" ca="1" si="289"/>
        <v>0</v>
      </c>
      <c r="DK143" s="359">
        <f t="shared" ca="1" si="316"/>
        <v>0</v>
      </c>
      <c r="DM143" s="362">
        <f t="shared" ca="1" si="343"/>
        <v>254</v>
      </c>
      <c r="DN143" s="362">
        <v>135</v>
      </c>
      <c r="DO143" s="371">
        <f t="shared" ca="1" si="344"/>
        <v>0</v>
      </c>
      <c r="DP143" s="359">
        <f t="shared" ca="1" si="290"/>
        <v>0</v>
      </c>
      <c r="DQ143" s="359">
        <f t="shared" ca="1" si="291"/>
        <v>0</v>
      </c>
      <c r="DR143" s="359">
        <f t="shared" ca="1" si="292"/>
        <v>0</v>
      </c>
      <c r="DS143" s="359">
        <f t="shared" ca="1" si="293"/>
        <v>0</v>
      </c>
      <c r="DT143" s="359">
        <f t="shared" ca="1" si="317"/>
        <v>0</v>
      </c>
      <c r="DV143" s="362">
        <f t="shared" ca="1" si="345"/>
        <v>254</v>
      </c>
      <c r="DW143" s="362">
        <v>135</v>
      </c>
      <c r="DX143" s="371">
        <f t="shared" ca="1" si="346"/>
        <v>0</v>
      </c>
      <c r="DY143" s="359">
        <f t="shared" ca="1" si="294"/>
        <v>0</v>
      </c>
      <c r="DZ143" s="359">
        <f t="shared" ca="1" si="295"/>
        <v>0</v>
      </c>
      <c r="EA143" s="359">
        <f t="shared" ca="1" si="296"/>
        <v>0</v>
      </c>
      <c r="EB143" s="359">
        <f t="shared" ca="1" si="297"/>
        <v>0</v>
      </c>
      <c r="EC143" s="359">
        <f t="shared" ca="1" si="318"/>
        <v>0</v>
      </c>
      <c r="EE143" s="362">
        <f t="shared" ca="1" si="347"/>
        <v>254</v>
      </c>
      <c r="EF143" s="362">
        <v>135</v>
      </c>
      <c r="EG143" s="371">
        <f t="shared" ca="1" si="348"/>
        <v>0</v>
      </c>
      <c r="EH143" s="359">
        <f t="shared" ca="1" si="298"/>
        <v>0</v>
      </c>
      <c r="EI143" s="359">
        <f t="shared" ca="1" si="299"/>
        <v>0</v>
      </c>
      <c r="EJ143" s="359">
        <f t="shared" ca="1" si="300"/>
        <v>0</v>
      </c>
      <c r="EK143" s="359">
        <f t="shared" ca="1" si="301"/>
        <v>0</v>
      </c>
      <c r="EL143" s="359">
        <f t="shared" ca="1" si="319"/>
        <v>0</v>
      </c>
    </row>
    <row r="144" spans="6:142" x14ac:dyDescent="0.35">
      <c r="F144" s="372">
        <f>IFERROR(INDEX('Inflation Rates'!$A$16:$H$138,MATCH('IRA Traditional'!$H144,'Inflation Rates'!$A$16:$A$138,0),8)/INDEX('Inflation Rates'!$A$16:$H$138,MATCH('IRA Traditional'!$H144,'Inflation Rates'!$A$16:$A$138,0)-1,8)-1,F143)</f>
        <v>2.0000000000000018E-2</v>
      </c>
      <c r="G144" s="372">
        <f>IFERROR(INDEX('Inflation Rates'!$A$16:$H$138,MATCH('IRA Traditional'!$H144,'Inflation Rates'!$A$16:$A$138,0),6)/INDEX('Inflation Rates'!$A$16:$H$138,MATCH('IRA Traditional'!$H144,'Inflation Rates'!$A$16:$A$138,0)-1,6)-1,G143)</f>
        <v>2.0999999999999908E-2</v>
      </c>
      <c r="H144" s="362">
        <v>2155</v>
      </c>
      <c r="I144" s="362">
        <f t="shared" ca="1" si="349"/>
        <v>255</v>
      </c>
      <c r="J144" s="362">
        <v>136</v>
      </c>
      <c r="K144" s="371">
        <f t="shared" ca="1" si="350"/>
        <v>0</v>
      </c>
      <c r="L144" s="359">
        <f t="shared" ca="1" si="302"/>
        <v>0</v>
      </c>
      <c r="M144" s="359">
        <f t="shared" ca="1" si="303"/>
        <v>0</v>
      </c>
      <c r="N144" s="359">
        <f t="shared" ca="1" si="304"/>
        <v>0</v>
      </c>
      <c r="O144" s="359">
        <f t="shared" ca="1" si="305"/>
        <v>0</v>
      </c>
      <c r="P144" s="359">
        <f t="shared" ca="1" si="320"/>
        <v>0</v>
      </c>
      <c r="R144" s="362">
        <f t="shared" ca="1" si="321"/>
        <v>255</v>
      </c>
      <c r="S144" s="362">
        <v>136</v>
      </c>
      <c r="T144" s="371">
        <f t="shared" ca="1" si="322"/>
        <v>0</v>
      </c>
      <c r="U144" s="359">
        <f t="shared" ca="1" si="246"/>
        <v>0</v>
      </c>
      <c r="V144" s="359">
        <f t="shared" ca="1" si="247"/>
        <v>0</v>
      </c>
      <c r="W144" s="359">
        <f t="shared" ca="1" si="248"/>
        <v>0</v>
      </c>
      <c r="X144" s="359">
        <f t="shared" ca="1" si="249"/>
        <v>0</v>
      </c>
      <c r="Y144" s="359">
        <f t="shared" ca="1" si="306"/>
        <v>0</v>
      </c>
      <c r="AA144" s="362">
        <f t="shared" ca="1" si="323"/>
        <v>255</v>
      </c>
      <c r="AB144" s="362">
        <v>136</v>
      </c>
      <c r="AC144" s="371">
        <f t="shared" ca="1" si="324"/>
        <v>0</v>
      </c>
      <c r="AD144" s="359">
        <f t="shared" ca="1" si="250"/>
        <v>0</v>
      </c>
      <c r="AE144" s="359">
        <f t="shared" ca="1" si="251"/>
        <v>0</v>
      </c>
      <c r="AF144" s="359">
        <f t="shared" ca="1" si="252"/>
        <v>0</v>
      </c>
      <c r="AG144" s="359">
        <f t="shared" ca="1" si="253"/>
        <v>0</v>
      </c>
      <c r="AH144" s="359">
        <f t="shared" ca="1" si="307"/>
        <v>0</v>
      </c>
      <c r="AJ144" s="362">
        <f t="shared" ca="1" si="325"/>
        <v>255</v>
      </c>
      <c r="AK144" s="362">
        <v>136</v>
      </c>
      <c r="AL144" s="371">
        <f t="shared" ca="1" si="326"/>
        <v>0</v>
      </c>
      <c r="AM144" s="359">
        <f t="shared" ca="1" si="254"/>
        <v>0</v>
      </c>
      <c r="AN144" s="359">
        <f t="shared" ca="1" si="255"/>
        <v>0</v>
      </c>
      <c r="AO144" s="359">
        <f t="shared" ca="1" si="256"/>
        <v>0</v>
      </c>
      <c r="AP144" s="359">
        <f t="shared" ca="1" si="257"/>
        <v>0</v>
      </c>
      <c r="AQ144" s="359">
        <f t="shared" ca="1" si="308"/>
        <v>0</v>
      </c>
      <c r="AS144" s="362">
        <f t="shared" ca="1" si="327"/>
        <v>255</v>
      </c>
      <c r="AT144" s="362">
        <v>136</v>
      </c>
      <c r="AU144" s="371">
        <f t="shared" ca="1" si="328"/>
        <v>0</v>
      </c>
      <c r="AV144" s="359">
        <f t="shared" ca="1" si="258"/>
        <v>0</v>
      </c>
      <c r="AW144" s="359">
        <f t="shared" ca="1" si="259"/>
        <v>0</v>
      </c>
      <c r="AX144" s="359">
        <f t="shared" ca="1" si="260"/>
        <v>0</v>
      </c>
      <c r="AY144" s="359">
        <f t="shared" ca="1" si="261"/>
        <v>0</v>
      </c>
      <c r="AZ144" s="359">
        <f t="shared" ca="1" si="309"/>
        <v>0</v>
      </c>
      <c r="BB144" s="362">
        <f t="shared" ca="1" si="329"/>
        <v>255</v>
      </c>
      <c r="BC144" s="362">
        <v>136</v>
      </c>
      <c r="BD144" s="371">
        <f t="shared" ca="1" si="330"/>
        <v>0</v>
      </c>
      <c r="BE144" s="359">
        <f t="shared" ca="1" si="262"/>
        <v>0</v>
      </c>
      <c r="BF144" s="359">
        <f t="shared" ca="1" si="263"/>
        <v>0</v>
      </c>
      <c r="BG144" s="359">
        <f t="shared" ca="1" si="264"/>
        <v>0</v>
      </c>
      <c r="BH144" s="359">
        <f t="shared" ca="1" si="265"/>
        <v>0</v>
      </c>
      <c r="BI144" s="359">
        <f t="shared" ca="1" si="310"/>
        <v>0</v>
      </c>
      <c r="BK144" s="362">
        <f t="shared" ca="1" si="331"/>
        <v>255</v>
      </c>
      <c r="BL144" s="362">
        <v>136</v>
      </c>
      <c r="BM144" s="371">
        <f t="shared" ca="1" si="332"/>
        <v>0</v>
      </c>
      <c r="BN144" s="359">
        <f t="shared" ca="1" si="266"/>
        <v>0</v>
      </c>
      <c r="BO144" s="359">
        <f t="shared" ca="1" si="267"/>
        <v>0</v>
      </c>
      <c r="BP144" s="359">
        <f t="shared" ca="1" si="268"/>
        <v>0</v>
      </c>
      <c r="BQ144" s="359">
        <f t="shared" ca="1" si="269"/>
        <v>0</v>
      </c>
      <c r="BR144" s="359">
        <f t="shared" ca="1" si="311"/>
        <v>0</v>
      </c>
      <c r="BT144" s="362">
        <f t="shared" ca="1" si="333"/>
        <v>255</v>
      </c>
      <c r="BU144" s="362">
        <v>136</v>
      </c>
      <c r="BV144" s="371">
        <f t="shared" ca="1" si="334"/>
        <v>0</v>
      </c>
      <c r="BW144" s="359">
        <f t="shared" ca="1" si="270"/>
        <v>0</v>
      </c>
      <c r="BX144" s="359">
        <f t="shared" ca="1" si="271"/>
        <v>0</v>
      </c>
      <c r="BY144" s="359">
        <f t="shared" ca="1" si="272"/>
        <v>0</v>
      </c>
      <c r="BZ144" s="359">
        <f t="shared" ca="1" si="273"/>
        <v>0</v>
      </c>
      <c r="CA144" s="359">
        <f t="shared" ca="1" si="312"/>
        <v>0</v>
      </c>
      <c r="CC144" s="362">
        <f t="shared" ca="1" si="335"/>
        <v>255</v>
      </c>
      <c r="CD144" s="362">
        <v>136</v>
      </c>
      <c r="CE144" s="371">
        <f t="shared" ca="1" si="336"/>
        <v>0</v>
      </c>
      <c r="CF144" s="359">
        <f t="shared" ca="1" si="274"/>
        <v>0</v>
      </c>
      <c r="CG144" s="359">
        <f t="shared" ca="1" si="275"/>
        <v>0</v>
      </c>
      <c r="CH144" s="359">
        <f t="shared" ca="1" si="276"/>
        <v>0</v>
      </c>
      <c r="CI144" s="359">
        <f t="shared" ca="1" si="277"/>
        <v>0</v>
      </c>
      <c r="CJ144" s="359">
        <f t="shared" ca="1" si="313"/>
        <v>0</v>
      </c>
      <c r="CL144" s="362">
        <f t="shared" ca="1" si="337"/>
        <v>255</v>
      </c>
      <c r="CM144" s="362">
        <v>136</v>
      </c>
      <c r="CN144" s="371">
        <f t="shared" ca="1" si="338"/>
        <v>0</v>
      </c>
      <c r="CO144" s="359">
        <f t="shared" ca="1" si="278"/>
        <v>0</v>
      </c>
      <c r="CP144" s="359">
        <f t="shared" ca="1" si="279"/>
        <v>0</v>
      </c>
      <c r="CQ144" s="359">
        <f t="shared" ca="1" si="280"/>
        <v>0</v>
      </c>
      <c r="CR144" s="359">
        <f t="shared" ca="1" si="281"/>
        <v>0</v>
      </c>
      <c r="CS144" s="359">
        <f t="shared" ca="1" si="314"/>
        <v>0</v>
      </c>
      <c r="CU144" s="362">
        <f t="shared" ca="1" si="339"/>
        <v>255</v>
      </c>
      <c r="CV144" s="362">
        <v>136</v>
      </c>
      <c r="CW144" s="371">
        <f t="shared" ca="1" si="340"/>
        <v>0</v>
      </c>
      <c r="CX144" s="359">
        <f t="shared" ca="1" si="282"/>
        <v>0</v>
      </c>
      <c r="CY144" s="359">
        <f t="shared" ca="1" si="283"/>
        <v>0</v>
      </c>
      <c r="CZ144" s="359">
        <f t="shared" ca="1" si="284"/>
        <v>0</v>
      </c>
      <c r="DA144" s="359">
        <f t="shared" ca="1" si="285"/>
        <v>0</v>
      </c>
      <c r="DB144" s="359">
        <f t="shared" ca="1" si="315"/>
        <v>0</v>
      </c>
      <c r="DD144" s="362">
        <f t="shared" ca="1" si="341"/>
        <v>255</v>
      </c>
      <c r="DE144" s="362">
        <v>136</v>
      </c>
      <c r="DF144" s="371">
        <f t="shared" ca="1" si="342"/>
        <v>0</v>
      </c>
      <c r="DG144" s="359">
        <f t="shared" ca="1" si="286"/>
        <v>0</v>
      </c>
      <c r="DH144" s="359">
        <f t="shared" ca="1" si="287"/>
        <v>0</v>
      </c>
      <c r="DI144" s="359">
        <f t="shared" ca="1" si="288"/>
        <v>0</v>
      </c>
      <c r="DJ144" s="359">
        <f t="shared" ca="1" si="289"/>
        <v>0</v>
      </c>
      <c r="DK144" s="359">
        <f t="shared" ca="1" si="316"/>
        <v>0</v>
      </c>
      <c r="DM144" s="362">
        <f t="shared" ca="1" si="343"/>
        <v>255</v>
      </c>
      <c r="DN144" s="362">
        <v>136</v>
      </c>
      <c r="DO144" s="371">
        <f t="shared" ca="1" si="344"/>
        <v>0</v>
      </c>
      <c r="DP144" s="359">
        <f t="shared" ca="1" si="290"/>
        <v>0</v>
      </c>
      <c r="DQ144" s="359">
        <f t="shared" ca="1" si="291"/>
        <v>0</v>
      </c>
      <c r="DR144" s="359">
        <f t="shared" ca="1" si="292"/>
        <v>0</v>
      </c>
      <c r="DS144" s="359">
        <f t="shared" ca="1" si="293"/>
        <v>0</v>
      </c>
      <c r="DT144" s="359">
        <f t="shared" ca="1" si="317"/>
        <v>0</v>
      </c>
      <c r="DV144" s="362">
        <f t="shared" ca="1" si="345"/>
        <v>255</v>
      </c>
      <c r="DW144" s="362">
        <v>136</v>
      </c>
      <c r="DX144" s="371">
        <f t="shared" ca="1" si="346"/>
        <v>0</v>
      </c>
      <c r="DY144" s="359">
        <f t="shared" ca="1" si="294"/>
        <v>0</v>
      </c>
      <c r="DZ144" s="359">
        <f t="shared" ca="1" si="295"/>
        <v>0</v>
      </c>
      <c r="EA144" s="359">
        <f t="shared" ca="1" si="296"/>
        <v>0</v>
      </c>
      <c r="EB144" s="359">
        <f t="shared" ca="1" si="297"/>
        <v>0</v>
      </c>
      <c r="EC144" s="359">
        <f t="shared" ca="1" si="318"/>
        <v>0</v>
      </c>
      <c r="EE144" s="362">
        <f t="shared" ca="1" si="347"/>
        <v>255</v>
      </c>
      <c r="EF144" s="362">
        <v>136</v>
      </c>
      <c r="EG144" s="371">
        <f t="shared" ca="1" si="348"/>
        <v>0</v>
      </c>
      <c r="EH144" s="359">
        <f t="shared" ca="1" si="298"/>
        <v>0</v>
      </c>
      <c r="EI144" s="359">
        <f t="shared" ca="1" si="299"/>
        <v>0</v>
      </c>
      <c r="EJ144" s="359">
        <f t="shared" ca="1" si="300"/>
        <v>0</v>
      </c>
      <c r="EK144" s="359">
        <f t="shared" ca="1" si="301"/>
        <v>0</v>
      </c>
      <c r="EL144" s="359">
        <f t="shared" ca="1" si="319"/>
        <v>0</v>
      </c>
    </row>
    <row r="145" spans="6:142" x14ac:dyDescent="0.35">
      <c r="F145" s="372">
        <f>IFERROR(INDEX('Inflation Rates'!$A$16:$H$138,MATCH('IRA Traditional'!$H145,'Inflation Rates'!$A$16:$A$138,0),8)/INDEX('Inflation Rates'!$A$16:$H$138,MATCH('IRA Traditional'!$H145,'Inflation Rates'!$A$16:$A$138,0)-1,8)-1,F144)</f>
        <v>2.0000000000000018E-2</v>
      </c>
      <c r="G145" s="372">
        <f>IFERROR(INDEX('Inflation Rates'!$A$16:$H$138,MATCH('IRA Traditional'!$H145,'Inflation Rates'!$A$16:$A$138,0),6)/INDEX('Inflation Rates'!$A$16:$H$138,MATCH('IRA Traditional'!$H145,'Inflation Rates'!$A$16:$A$138,0)-1,6)-1,G144)</f>
        <v>2.0999999999999908E-2</v>
      </c>
      <c r="H145" s="362">
        <v>2156</v>
      </c>
      <c r="I145" s="362">
        <f t="shared" ca="1" si="349"/>
        <v>256</v>
      </c>
      <c r="J145" s="362">
        <v>137</v>
      </c>
      <c r="K145" s="371">
        <f t="shared" ca="1" si="350"/>
        <v>0</v>
      </c>
      <c r="L145" s="359">
        <f t="shared" ca="1" si="302"/>
        <v>0</v>
      </c>
      <c r="M145" s="359">
        <f t="shared" ca="1" si="303"/>
        <v>0</v>
      </c>
      <c r="N145" s="359">
        <f t="shared" ca="1" si="304"/>
        <v>0</v>
      </c>
      <c r="O145" s="359">
        <f t="shared" ca="1" si="305"/>
        <v>0</v>
      </c>
      <c r="P145" s="359">
        <f t="shared" ca="1" si="320"/>
        <v>0</v>
      </c>
      <c r="R145" s="362">
        <f t="shared" ca="1" si="321"/>
        <v>256</v>
      </c>
      <c r="S145" s="362">
        <v>137</v>
      </c>
      <c r="T145" s="371">
        <f t="shared" ca="1" si="322"/>
        <v>0</v>
      </c>
      <c r="U145" s="359">
        <f t="shared" ca="1" si="246"/>
        <v>0</v>
      </c>
      <c r="V145" s="359">
        <f t="shared" ca="1" si="247"/>
        <v>0</v>
      </c>
      <c r="W145" s="359">
        <f t="shared" ca="1" si="248"/>
        <v>0</v>
      </c>
      <c r="X145" s="359">
        <f t="shared" ca="1" si="249"/>
        <v>0</v>
      </c>
      <c r="Y145" s="359">
        <f t="shared" ca="1" si="306"/>
        <v>0</v>
      </c>
      <c r="AA145" s="362">
        <f t="shared" ca="1" si="323"/>
        <v>256</v>
      </c>
      <c r="AB145" s="362">
        <v>137</v>
      </c>
      <c r="AC145" s="371">
        <f t="shared" ca="1" si="324"/>
        <v>0</v>
      </c>
      <c r="AD145" s="359">
        <f t="shared" ca="1" si="250"/>
        <v>0</v>
      </c>
      <c r="AE145" s="359">
        <f t="shared" ca="1" si="251"/>
        <v>0</v>
      </c>
      <c r="AF145" s="359">
        <f t="shared" ca="1" si="252"/>
        <v>0</v>
      </c>
      <c r="AG145" s="359">
        <f t="shared" ca="1" si="253"/>
        <v>0</v>
      </c>
      <c r="AH145" s="359">
        <f t="shared" ca="1" si="307"/>
        <v>0</v>
      </c>
      <c r="AJ145" s="362">
        <f t="shared" ca="1" si="325"/>
        <v>256</v>
      </c>
      <c r="AK145" s="362">
        <v>137</v>
      </c>
      <c r="AL145" s="371">
        <f t="shared" ca="1" si="326"/>
        <v>0</v>
      </c>
      <c r="AM145" s="359">
        <f t="shared" ca="1" si="254"/>
        <v>0</v>
      </c>
      <c r="AN145" s="359">
        <f t="shared" ca="1" si="255"/>
        <v>0</v>
      </c>
      <c r="AO145" s="359">
        <f t="shared" ca="1" si="256"/>
        <v>0</v>
      </c>
      <c r="AP145" s="359">
        <f t="shared" ca="1" si="257"/>
        <v>0</v>
      </c>
      <c r="AQ145" s="359">
        <f t="shared" ca="1" si="308"/>
        <v>0</v>
      </c>
      <c r="AS145" s="362">
        <f t="shared" ca="1" si="327"/>
        <v>256</v>
      </c>
      <c r="AT145" s="362">
        <v>137</v>
      </c>
      <c r="AU145" s="371">
        <f t="shared" ca="1" si="328"/>
        <v>0</v>
      </c>
      <c r="AV145" s="359">
        <f t="shared" ca="1" si="258"/>
        <v>0</v>
      </c>
      <c r="AW145" s="359">
        <f t="shared" ca="1" si="259"/>
        <v>0</v>
      </c>
      <c r="AX145" s="359">
        <f t="shared" ca="1" si="260"/>
        <v>0</v>
      </c>
      <c r="AY145" s="359">
        <f t="shared" ca="1" si="261"/>
        <v>0</v>
      </c>
      <c r="AZ145" s="359">
        <f t="shared" ca="1" si="309"/>
        <v>0</v>
      </c>
      <c r="BB145" s="362">
        <f t="shared" ca="1" si="329"/>
        <v>256</v>
      </c>
      <c r="BC145" s="362">
        <v>137</v>
      </c>
      <c r="BD145" s="371">
        <f t="shared" ca="1" si="330"/>
        <v>0</v>
      </c>
      <c r="BE145" s="359">
        <f t="shared" ca="1" si="262"/>
        <v>0</v>
      </c>
      <c r="BF145" s="359">
        <f t="shared" ca="1" si="263"/>
        <v>0</v>
      </c>
      <c r="BG145" s="359">
        <f t="shared" ca="1" si="264"/>
        <v>0</v>
      </c>
      <c r="BH145" s="359">
        <f t="shared" ca="1" si="265"/>
        <v>0</v>
      </c>
      <c r="BI145" s="359">
        <f t="shared" ca="1" si="310"/>
        <v>0</v>
      </c>
      <c r="BK145" s="362">
        <f t="shared" ca="1" si="331"/>
        <v>256</v>
      </c>
      <c r="BL145" s="362">
        <v>137</v>
      </c>
      <c r="BM145" s="371">
        <f t="shared" ca="1" si="332"/>
        <v>0</v>
      </c>
      <c r="BN145" s="359">
        <f t="shared" ca="1" si="266"/>
        <v>0</v>
      </c>
      <c r="BO145" s="359">
        <f t="shared" ca="1" si="267"/>
        <v>0</v>
      </c>
      <c r="BP145" s="359">
        <f t="shared" ca="1" si="268"/>
        <v>0</v>
      </c>
      <c r="BQ145" s="359">
        <f t="shared" ca="1" si="269"/>
        <v>0</v>
      </c>
      <c r="BR145" s="359">
        <f t="shared" ca="1" si="311"/>
        <v>0</v>
      </c>
      <c r="BT145" s="362">
        <f t="shared" ca="1" si="333"/>
        <v>256</v>
      </c>
      <c r="BU145" s="362">
        <v>137</v>
      </c>
      <c r="BV145" s="371">
        <f t="shared" ca="1" si="334"/>
        <v>0</v>
      </c>
      <c r="BW145" s="359">
        <f t="shared" ca="1" si="270"/>
        <v>0</v>
      </c>
      <c r="BX145" s="359">
        <f t="shared" ca="1" si="271"/>
        <v>0</v>
      </c>
      <c r="BY145" s="359">
        <f t="shared" ca="1" si="272"/>
        <v>0</v>
      </c>
      <c r="BZ145" s="359">
        <f t="shared" ca="1" si="273"/>
        <v>0</v>
      </c>
      <c r="CA145" s="359">
        <f t="shared" ca="1" si="312"/>
        <v>0</v>
      </c>
      <c r="CC145" s="362">
        <f t="shared" ca="1" si="335"/>
        <v>256</v>
      </c>
      <c r="CD145" s="362">
        <v>137</v>
      </c>
      <c r="CE145" s="371">
        <f t="shared" ca="1" si="336"/>
        <v>0</v>
      </c>
      <c r="CF145" s="359">
        <f t="shared" ca="1" si="274"/>
        <v>0</v>
      </c>
      <c r="CG145" s="359">
        <f t="shared" ca="1" si="275"/>
        <v>0</v>
      </c>
      <c r="CH145" s="359">
        <f t="shared" ca="1" si="276"/>
        <v>0</v>
      </c>
      <c r="CI145" s="359">
        <f t="shared" ca="1" si="277"/>
        <v>0</v>
      </c>
      <c r="CJ145" s="359">
        <f t="shared" ca="1" si="313"/>
        <v>0</v>
      </c>
      <c r="CL145" s="362">
        <f t="shared" ca="1" si="337"/>
        <v>256</v>
      </c>
      <c r="CM145" s="362">
        <v>137</v>
      </c>
      <c r="CN145" s="371">
        <f t="shared" ca="1" si="338"/>
        <v>0</v>
      </c>
      <c r="CO145" s="359">
        <f t="shared" ca="1" si="278"/>
        <v>0</v>
      </c>
      <c r="CP145" s="359">
        <f t="shared" ca="1" si="279"/>
        <v>0</v>
      </c>
      <c r="CQ145" s="359">
        <f t="shared" ca="1" si="280"/>
        <v>0</v>
      </c>
      <c r="CR145" s="359">
        <f t="shared" ca="1" si="281"/>
        <v>0</v>
      </c>
      <c r="CS145" s="359">
        <f t="shared" ca="1" si="314"/>
        <v>0</v>
      </c>
      <c r="CU145" s="362">
        <f t="shared" ca="1" si="339"/>
        <v>256</v>
      </c>
      <c r="CV145" s="362">
        <v>137</v>
      </c>
      <c r="CW145" s="371">
        <f t="shared" ca="1" si="340"/>
        <v>0</v>
      </c>
      <c r="CX145" s="359">
        <f t="shared" ca="1" si="282"/>
        <v>0</v>
      </c>
      <c r="CY145" s="359">
        <f t="shared" ca="1" si="283"/>
        <v>0</v>
      </c>
      <c r="CZ145" s="359">
        <f t="shared" ca="1" si="284"/>
        <v>0</v>
      </c>
      <c r="DA145" s="359">
        <f t="shared" ca="1" si="285"/>
        <v>0</v>
      </c>
      <c r="DB145" s="359">
        <f t="shared" ca="1" si="315"/>
        <v>0</v>
      </c>
      <c r="DD145" s="362">
        <f t="shared" ca="1" si="341"/>
        <v>256</v>
      </c>
      <c r="DE145" s="362">
        <v>137</v>
      </c>
      <c r="DF145" s="371">
        <f t="shared" ca="1" si="342"/>
        <v>0</v>
      </c>
      <c r="DG145" s="359">
        <f t="shared" ca="1" si="286"/>
        <v>0</v>
      </c>
      <c r="DH145" s="359">
        <f t="shared" ca="1" si="287"/>
        <v>0</v>
      </c>
      <c r="DI145" s="359">
        <f t="shared" ca="1" si="288"/>
        <v>0</v>
      </c>
      <c r="DJ145" s="359">
        <f t="shared" ca="1" si="289"/>
        <v>0</v>
      </c>
      <c r="DK145" s="359">
        <f t="shared" ca="1" si="316"/>
        <v>0</v>
      </c>
      <c r="DM145" s="362">
        <f t="shared" ca="1" si="343"/>
        <v>256</v>
      </c>
      <c r="DN145" s="362">
        <v>137</v>
      </c>
      <c r="DO145" s="371">
        <f t="shared" ca="1" si="344"/>
        <v>0</v>
      </c>
      <c r="DP145" s="359">
        <f t="shared" ca="1" si="290"/>
        <v>0</v>
      </c>
      <c r="DQ145" s="359">
        <f t="shared" ca="1" si="291"/>
        <v>0</v>
      </c>
      <c r="DR145" s="359">
        <f t="shared" ca="1" si="292"/>
        <v>0</v>
      </c>
      <c r="DS145" s="359">
        <f t="shared" ca="1" si="293"/>
        <v>0</v>
      </c>
      <c r="DT145" s="359">
        <f t="shared" ca="1" si="317"/>
        <v>0</v>
      </c>
      <c r="DV145" s="362">
        <f t="shared" ca="1" si="345"/>
        <v>256</v>
      </c>
      <c r="DW145" s="362">
        <v>137</v>
      </c>
      <c r="DX145" s="371">
        <f t="shared" ca="1" si="346"/>
        <v>0</v>
      </c>
      <c r="DY145" s="359">
        <f t="shared" ca="1" si="294"/>
        <v>0</v>
      </c>
      <c r="DZ145" s="359">
        <f t="shared" ca="1" si="295"/>
        <v>0</v>
      </c>
      <c r="EA145" s="359">
        <f t="shared" ca="1" si="296"/>
        <v>0</v>
      </c>
      <c r="EB145" s="359">
        <f t="shared" ca="1" si="297"/>
        <v>0</v>
      </c>
      <c r="EC145" s="359">
        <f t="shared" ca="1" si="318"/>
        <v>0</v>
      </c>
      <c r="EE145" s="362">
        <f t="shared" ca="1" si="347"/>
        <v>256</v>
      </c>
      <c r="EF145" s="362">
        <v>137</v>
      </c>
      <c r="EG145" s="371">
        <f t="shared" ca="1" si="348"/>
        <v>0</v>
      </c>
      <c r="EH145" s="359">
        <f t="shared" ca="1" si="298"/>
        <v>0</v>
      </c>
      <c r="EI145" s="359">
        <f t="shared" ca="1" si="299"/>
        <v>0</v>
      </c>
      <c r="EJ145" s="359">
        <f t="shared" ca="1" si="300"/>
        <v>0</v>
      </c>
      <c r="EK145" s="359">
        <f t="shared" ca="1" si="301"/>
        <v>0</v>
      </c>
      <c r="EL145" s="359">
        <f t="shared" ca="1" si="319"/>
        <v>0</v>
      </c>
    </row>
    <row r="146" spans="6:142" x14ac:dyDescent="0.35">
      <c r="F146" s="372">
        <f>IFERROR(INDEX('Inflation Rates'!$A$16:$H$138,MATCH('IRA Traditional'!$H146,'Inflation Rates'!$A$16:$A$138,0),8)/INDEX('Inflation Rates'!$A$16:$H$138,MATCH('IRA Traditional'!$H146,'Inflation Rates'!$A$16:$A$138,0)-1,8)-1,F145)</f>
        <v>2.0000000000000018E-2</v>
      </c>
      <c r="G146" s="372">
        <f>IFERROR(INDEX('Inflation Rates'!$A$16:$H$138,MATCH('IRA Traditional'!$H146,'Inflation Rates'!$A$16:$A$138,0),6)/INDEX('Inflation Rates'!$A$16:$H$138,MATCH('IRA Traditional'!$H146,'Inflation Rates'!$A$16:$A$138,0)-1,6)-1,G145)</f>
        <v>2.0999999999999908E-2</v>
      </c>
      <c r="H146" s="362">
        <v>2157</v>
      </c>
      <c r="I146" s="362">
        <f t="shared" ca="1" si="349"/>
        <v>257</v>
      </c>
      <c r="J146" s="362">
        <v>138</v>
      </c>
      <c r="K146" s="371">
        <f t="shared" ca="1" si="350"/>
        <v>0</v>
      </c>
      <c r="L146" s="359">
        <f t="shared" ca="1" si="302"/>
        <v>0</v>
      </c>
      <c r="M146" s="359">
        <f t="shared" ca="1" si="303"/>
        <v>0</v>
      </c>
      <c r="N146" s="359">
        <f t="shared" ca="1" si="304"/>
        <v>0</v>
      </c>
      <c r="O146" s="359">
        <f t="shared" ca="1" si="305"/>
        <v>0</v>
      </c>
      <c r="P146" s="359">
        <f t="shared" ca="1" si="320"/>
        <v>0</v>
      </c>
      <c r="R146" s="362">
        <f t="shared" ca="1" si="321"/>
        <v>257</v>
      </c>
      <c r="S146" s="362">
        <v>138</v>
      </c>
      <c r="T146" s="371">
        <f t="shared" ca="1" si="322"/>
        <v>0</v>
      </c>
      <c r="U146" s="359">
        <f t="shared" ca="1" si="246"/>
        <v>0</v>
      </c>
      <c r="V146" s="359">
        <f t="shared" ca="1" si="247"/>
        <v>0</v>
      </c>
      <c r="W146" s="359">
        <f t="shared" ca="1" si="248"/>
        <v>0</v>
      </c>
      <c r="X146" s="359">
        <f t="shared" ca="1" si="249"/>
        <v>0</v>
      </c>
      <c r="Y146" s="359">
        <f t="shared" ca="1" si="306"/>
        <v>0</v>
      </c>
      <c r="AA146" s="362">
        <f t="shared" ca="1" si="323"/>
        <v>257</v>
      </c>
      <c r="AB146" s="362">
        <v>138</v>
      </c>
      <c r="AC146" s="371">
        <f t="shared" ca="1" si="324"/>
        <v>0</v>
      </c>
      <c r="AD146" s="359">
        <f t="shared" ca="1" si="250"/>
        <v>0</v>
      </c>
      <c r="AE146" s="359">
        <f t="shared" ca="1" si="251"/>
        <v>0</v>
      </c>
      <c r="AF146" s="359">
        <f t="shared" ca="1" si="252"/>
        <v>0</v>
      </c>
      <c r="AG146" s="359">
        <f t="shared" ca="1" si="253"/>
        <v>0</v>
      </c>
      <c r="AH146" s="359">
        <f t="shared" ca="1" si="307"/>
        <v>0</v>
      </c>
      <c r="AJ146" s="362">
        <f t="shared" ca="1" si="325"/>
        <v>257</v>
      </c>
      <c r="AK146" s="362">
        <v>138</v>
      </c>
      <c r="AL146" s="371">
        <f t="shared" ca="1" si="326"/>
        <v>0</v>
      </c>
      <c r="AM146" s="359">
        <f t="shared" ca="1" si="254"/>
        <v>0</v>
      </c>
      <c r="AN146" s="359">
        <f t="shared" ca="1" si="255"/>
        <v>0</v>
      </c>
      <c r="AO146" s="359">
        <f t="shared" ca="1" si="256"/>
        <v>0</v>
      </c>
      <c r="AP146" s="359">
        <f t="shared" ca="1" si="257"/>
        <v>0</v>
      </c>
      <c r="AQ146" s="359">
        <f t="shared" ca="1" si="308"/>
        <v>0</v>
      </c>
      <c r="AS146" s="362">
        <f t="shared" ca="1" si="327"/>
        <v>257</v>
      </c>
      <c r="AT146" s="362">
        <v>138</v>
      </c>
      <c r="AU146" s="371">
        <f t="shared" ca="1" si="328"/>
        <v>0</v>
      </c>
      <c r="AV146" s="359">
        <f t="shared" ca="1" si="258"/>
        <v>0</v>
      </c>
      <c r="AW146" s="359">
        <f t="shared" ca="1" si="259"/>
        <v>0</v>
      </c>
      <c r="AX146" s="359">
        <f t="shared" ca="1" si="260"/>
        <v>0</v>
      </c>
      <c r="AY146" s="359">
        <f t="shared" ca="1" si="261"/>
        <v>0</v>
      </c>
      <c r="AZ146" s="359">
        <f t="shared" ca="1" si="309"/>
        <v>0</v>
      </c>
      <c r="BB146" s="362">
        <f t="shared" ca="1" si="329"/>
        <v>257</v>
      </c>
      <c r="BC146" s="362">
        <v>138</v>
      </c>
      <c r="BD146" s="371">
        <f t="shared" ca="1" si="330"/>
        <v>0</v>
      </c>
      <c r="BE146" s="359">
        <f t="shared" ca="1" si="262"/>
        <v>0</v>
      </c>
      <c r="BF146" s="359">
        <f t="shared" ca="1" si="263"/>
        <v>0</v>
      </c>
      <c r="BG146" s="359">
        <f t="shared" ca="1" si="264"/>
        <v>0</v>
      </c>
      <c r="BH146" s="359">
        <f t="shared" ca="1" si="265"/>
        <v>0</v>
      </c>
      <c r="BI146" s="359">
        <f t="shared" ca="1" si="310"/>
        <v>0</v>
      </c>
      <c r="BK146" s="362">
        <f t="shared" ca="1" si="331"/>
        <v>257</v>
      </c>
      <c r="BL146" s="362">
        <v>138</v>
      </c>
      <c r="BM146" s="371">
        <f t="shared" ca="1" si="332"/>
        <v>0</v>
      </c>
      <c r="BN146" s="359">
        <f t="shared" ca="1" si="266"/>
        <v>0</v>
      </c>
      <c r="BO146" s="359">
        <f t="shared" ca="1" si="267"/>
        <v>0</v>
      </c>
      <c r="BP146" s="359">
        <f t="shared" ca="1" si="268"/>
        <v>0</v>
      </c>
      <c r="BQ146" s="359">
        <f t="shared" ca="1" si="269"/>
        <v>0</v>
      </c>
      <c r="BR146" s="359">
        <f t="shared" ca="1" si="311"/>
        <v>0</v>
      </c>
      <c r="BT146" s="362">
        <f t="shared" ca="1" si="333"/>
        <v>257</v>
      </c>
      <c r="BU146" s="362">
        <v>138</v>
      </c>
      <c r="BV146" s="371">
        <f t="shared" ca="1" si="334"/>
        <v>0</v>
      </c>
      <c r="BW146" s="359">
        <f t="shared" ca="1" si="270"/>
        <v>0</v>
      </c>
      <c r="BX146" s="359">
        <f t="shared" ca="1" si="271"/>
        <v>0</v>
      </c>
      <c r="BY146" s="359">
        <f t="shared" ca="1" si="272"/>
        <v>0</v>
      </c>
      <c r="BZ146" s="359">
        <f t="shared" ca="1" si="273"/>
        <v>0</v>
      </c>
      <c r="CA146" s="359">
        <f t="shared" ca="1" si="312"/>
        <v>0</v>
      </c>
      <c r="CC146" s="362">
        <f t="shared" ca="1" si="335"/>
        <v>257</v>
      </c>
      <c r="CD146" s="362">
        <v>138</v>
      </c>
      <c r="CE146" s="371">
        <f t="shared" ca="1" si="336"/>
        <v>0</v>
      </c>
      <c r="CF146" s="359">
        <f t="shared" ca="1" si="274"/>
        <v>0</v>
      </c>
      <c r="CG146" s="359">
        <f t="shared" ca="1" si="275"/>
        <v>0</v>
      </c>
      <c r="CH146" s="359">
        <f t="shared" ca="1" si="276"/>
        <v>0</v>
      </c>
      <c r="CI146" s="359">
        <f t="shared" ca="1" si="277"/>
        <v>0</v>
      </c>
      <c r="CJ146" s="359">
        <f t="shared" ca="1" si="313"/>
        <v>0</v>
      </c>
      <c r="CL146" s="362">
        <f t="shared" ca="1" si="337"/>
        <v>257</v>
      </c>
      <c r="CM146" s="362">
        <v>138</v>
      </c>
      <c r="CN146" s="371">
        <f t="shared" ca="1" si="338"/>
        <v>0</v>
      </c>
      <c r="CO146" s="359">
        <f t="shared" ca="1" si="278"/>
        <v>0</v>
      </c>
      <c r="CP146" s="359">
        <f t="shared" ca="1" si="279"/>
        <v>0</v>
      </c>
      <c r="CQ146" s="359">
        <f t="shared" ca="1" si="280"/>
        <v>0</v>
      </c>
      <c r="CR146" s="359">
        <f t="shared" ca="1" si="281"/>
        <v>0</v>
      </c>
      <c r="CS146" s="359">
        <f t="shared" ca="1" si="314"/>
        <v>0</v>
      </c>
      <c r="CU146" s="362">
        <f t="shared" ca="1" si="339"/>
        <v>257</v>
      </c>
      <c r="CV146" s="362">
        <v>138</v>
      </c>
      <c r="CW146" s="371">
        <f t="shared" ca="1" si="340"/>
        <v>0</v>
      </c>
      <c r="CX146" s="359">
        <f t="shared" ca="1" si="282"/>
        <v>0</v>
      </c>
      <c r="CY146" s="359">
        <f t="shared" ca="1" si="283"/>
        <v>0</v>
      </c>
      <c r="CZ146" s="359">
        <f t="shared" ca="1" si="284"/>
        <v>0</v>
      </c>
      <c r="DA146" s="359">
        <f t="shared" ca="1" si="285"/>
        <v>0</v>
      </c>
      <c r="DB146" s="359">
        <f t="shared" ca="1" si="315"/>
        <v>0</v>
      </c>
      <c r="DD146" s="362">
        <f t="shared" ca="1" si="341"/>
        <v>257</v>
      </c>
      <c r="DE146" s="362">
        <v>138</v>
      </c>
      <c r="DF146" s="371">
        <f t="shared" ca="1" si="342"/>
        <v>0</v>
      </c>
      <c r="DG146" s="359">
        <f t="shared" ca="1" si="286"/>
        <v>0</v>
      </c>
      <c r="DH146" s="359">
        <f t="shared" ca="1" si="287"/>
        <v>0</v>
      </c>
      <c r="DI146" s="359">
        <f t="shared" ca="1" si="288"/>
        <v>0</v>
      </c>
      <c r="DJ146" s="359">
        <f t="shared" ca="1" si="289"/>
        <v>0</v>
      </c>
      <c r="DK146" s="359">
        <f t="shared" ca="1" si="316"/>
        <v>0</v>
      </c>
      <c r="DM146" s="362">
        <f t="shared" ca="1" si="343"/>
        <v>257</v>
      </c>
      <c r="DN146" s="362">
        <v>138</v>
      </c>
      <c r="DO146" s="371">
        <f t="shared" ca="1" si="344"/>
        <v>0</v>
      </c>
      <c r="DP146" s="359">
        <f t="shared" ca="1" si="290"/>
        <v>0</v>
      </c>
      <c r="DQ146" s="359">
        <f t="shared" ca="1" si="291"/>
        <v>0</v>
      </c>
      <c r="DR146" s="359">
        <f t="shared" ca="1" si="292"/>
        <v>0</v>
      </c>
      <c r="DS146" s="359">
        <f t="shared" ca="1" si="293"/>
        <v>0</v>
      </c>
      <c r="DT146" s="359">
        <f t="shared" ca="1" si="317"/>
        <v>0</v>
      </c>
      <c r="DV146" s="362">
        <f t="shared" ca="1" si="345"/>
        <v>257</v>
      </c>
      <c r="DW146" s="362">
        <v>138</v>
      </c>
      <c r="DX146" s="371">
        <f t="shared" ca="1" si="346"/>
        <v>0</v>
      </c>
      <c r="DY146" s="359">
        <f t="shared" ca="1" si="294"/>
        <v>0</v>
      </c>
      <c r="DZ146" s="359">
        <f t="shared" ca="1" si="295"/>
        <v>0</v>
      </c>
      <c r="EA146" s="359">
        <f t="shared" ca="1" si="296"/>
        <v>0</v>
      </c>
      <c r="EB146" s="359">
        <f t="shared" ca="1" si="297"/>
        <v>0</v>
      </c>
      <c r="EC146" s="359">
        <f t="shared" ca="1" si="318"/>
        <v>0</v>
      </c>
      <c r="EE146" s="362">
        <f t="shared" ca="1" si="347"/>
        <v>257</v>
      </c>
      <c r="EF146" s="362">
        <v>138</v>
      </c>
      <c r="EG146" s="371">
        <f t="shared" ca="1" si="348"/>
        <v>0</v>
      </c>
      <c r="EH146" s="359">
        <f t="shared" ca="1" si="298"/>
        <v>0</v>
      </c>
      <c r="EI146" s="359">
        <f t="shared" ca="1" si="299"/>
        <v>0</v>
      </c>
      <c r="EJ146" s="359">
        <f t="shared" ca="1" si="300"/>
        <v>0</v>
      </c>
      <c r="EK146" s="359">
        <f t="shared" ca="1" si="301"/>
        <v>0</v>
      </c>
      <c r="EL146" s="359">
        <f t="shared" ca="1" si="319"/>
        <v>0</v>
      </c>
    </row>
    <row r="147" spans="6:142" x14ac:dyDescent="0.35">
      <c r="F147" s="372">
        <f>IFERROR(INDEX('Inflation Rates'!$A$16:$H$138,MATCH('IRA Traditional'!$H147,'Inflation Rates'!$A$16:$A$138,0),8)/INDEX('Inflation Rates'!$A$16:$H$138,MATCH('IRA Traditional'!$H147,'Inflation Rates'!$A$16:$A$138,0)-1,8)-1,F146)</f>
        <v>2.0000000000000018E-2</v>
      </c>
      <c r="G147" s="372">
        <f>IFERROR(INDEX('Inflation Rates'!$A$16:$H$138,MATCH('IRA Traditional'!$H147,'Inflation Rates'!$A$16:$A$138,0),6)/INDEX('Inflation Rates'!$A$16:$H$138,MATCH('IRA Traditional'!$H147,'Inflation Rates'!$A$16:$A$138,0)-1,6)-1,G146)</f>
        <v>2.0999999999999908E-2</v>
      </c>
      <c r="H147" s="362">
        <v>2158</v>
      </c>
      <c r="I147" s="362">
        <f t="shared" ca="1" si="349"/>
        <v>258</v>
      </c>
      <c r="J147" s="362">
        <v>139</v>
      </c>
      <c r="K147" s="371">
        <f t="shared" ca="1" si="350"/>
        <v>0</v>
      </c>
      <c r="L147" s="359">
        <f t="shared" ca="1" si="302"/>
        <v>0</v>
      </c>
      <c r="M147" s="359">
        <f t="shared" ca="1" si="303"/>
        <v>0</v>
      </c>
      <c r="N147" s="359">
        <f t="shared" ca="1" si="304"/>
        <v>0</v>
      </c>
      <c r="O147" s="359">
        <f t="shared" ca="1" si="305"/>
        <v>0</v>
      </c>
      <c r="P147" s="359">
        <f t="shared" ca="1" si="320"/>
        <v>0</v>
      </c>
      <c r="R147" s="362">
        <f t="shared" ca="1" si="321"/>
        <v>258</v>
      </c>
      <c r="S147" s="362">
        <v>139</v>
      </c>
      <c r="T147" s="371">
        <f t="shared" ca="1" si="322"/>
        <v>0</v>
      </c>
      <c r="U147" s="359">
        <f t="shared" ca="1" si="246"/>
        <v>0</v>
      </c>
      <c r="V147" s="359">
        <f t="shared" ca="1" si="247"/>
        <v>0</v>
      </c>
      <c r="W147" s="359">
        <f t="shared" ca="1" si="248"/>
        <v>0</v>
      </c>
      <c r="X147" s="359">
        <f t="shared" ca="1" si="249"/>
        <v>0</v>
      </c>
      <c r="Y147" s="359">
        <f t="shared" ca="1" si="306"/>
        <v>0</v>
      </c>
      <c r="AA147" s="362">
        <f t="shared" ca="1" si="323"/>
        <v>258</v>
      </c>
      <c r="AB147" s="362">
        <v>139</v>
      </c>
      <c r="AC147" s="371">
        <f t="shared" ca="1" si="324"/>
        <v>0</v>
      </c>
      <c r="AD147" s="359">
        <f t="shared" ca="1" si="250"/>
        <v>0</v>
      </c>
      <c r="AE147" s="359">
        <f t="shared" ca="1" si="251"/>
        <v>0</v>
      </c>
      <c r="AF147" s="359">
        <f t="shared" ca="1" si="252"/>
        <v>0</v>
      </c>
      <c r="AG147" s="359">
        <f t="shared" ca="1" si="253"/>
        <v>0</v>
      </c>
      <c r="AH147" s="359">
        <f t="shared" ca="1" si="307"/>
        <v>0</v>
      </c>
      <c r="AJ147" s="362">
        <f t="shared" ca="1" si="325"/>
        <v>258</v>
      </c>
      <c r="AK147" s="362">
        <v>139</v>
      </c>
      <c r="AL147" s="371">
        <f t="shared" ca="1" si="326"/>
        <v>0</v>
      </c>
      <c r="AM147" s="359">
        <f t="shared" ca="1" si="254"/>
        <v>0</v>
      </c>
      <c r="AN147" s="359">
        <f t="shared" ca="1" si="255"/>
        <v>0</v>
      </c>
      <c r="AO147" s="359">
        <f t="shared" ca="1" si="256"/>
        <v>0</v>
      </c>
      <c r="AP147" s="359">
        <f t="shared" ca="1" si="257"/>
        <v>0</v>
      </c>
      <c r="AQ147" s="359">
        <f t="shared" ca="1" si="308"/>
        <v>0</v>
      </c>
      <c r="AS147" s="362">
        <f t="shared" ca="1" si="327"/>
        <v>258</v>
      </c>
      <c r="AT147" s="362">
        <v>139</v>
      </c>
      <c r="AU147" s="371">
        <f t="shared" ca="1" si="328"/>
        <v>0</v>
      </c>
      <c r="AV147" s="359">
        <f t="shared" ca="1" si="258"/>
        <v>0</v>
      </c>
      <c r="AW147" s="359">
        <f t="shared" ca="1" si="259"/>
        <v>0</v>
      </c>
      <c r="AX147" s="359">
        <f t="shared" ca="1" si="260"/>
        <v>0</v>
      </c>
      <c r="AY147" s="359">
        <f t="shared" ca="1" si="261"/>
        <v>0</v>
      </c>
      <c r="AZ147" s="359">
        <f t="shared" ca="1" si="309"/>
        <v>0</v>
      </c>
      <c r="BB147" s="362">
        <f t="shared" ca="1" si="329"/>
        <v>258</v>
      </c>
      <c r="BC147" s="362">
        <v>139</v>
      </c>
      <c r="BD147" s="371">
        <f t="shared" ca="1" si="330"/>
        <v>0</v>
      </c>
      <c r="BE147" s="359">
        <f t="shared" ca="1" si="262"/>
        <v>0</v>
      </c>
      <c r="BF147" s="359">
        <f t="shared" ca="1" si="263"/>
        <v>0</v>
      </c>
      <c r="BG147" s="359">
        <f t="shared" ca="1" si="264"/>
        <v>0</v>
      </c>
      <c r="BH147" s="359">
        <f t="shared" ca="1" si="265"/>
        <v>0</v>
      </c>
      <c r="BI147" s="359">
        <f t="shared" ca="1" si="310"/>
        <v>0</v>
      </c>
      <c r="BK147" s="362">
        <f t="shared" ca="1" si="331"/>
        <v>258</v>
      </c>
      <c r="BL147" s="362">
        <v>139</v>
      </c>
      <c r="BM147" s="371">
        <f t="shared" ca="1" si="332"/>
        <v>0</v>
      </c>
      <c r="BN147" s="359">
        <f t="shared" ca="1" si="266"/>
        <v>0</v>
      </c>
      <c r="BO147" s="359">
        <f t="shared" ca="1" si="267"/>
        <v>0</v>
      </c>
      <c r="BP147" s="359">
        <f t="shared" ca="1" si="268"/>
        <v>0</v>
      </c>
      <c r="BQ147" s="359">
        <f t="shared" ca="1" si="269"/>
        <v>0</v>
      </c>
      <c r="BR147" s="359">
        <f t="shared" ca="1" si="311"/>
        <v>0</v>
      </c>
      <c r="BT147" s="362">
        <f t="shared" ca="1" si="333"/>
        <v>258</v>
      </c>
      <c r="BU147" s="362">
        <v>139</v>
      </c>
      <c r="BV147" s="371">
        <f t="shared" ca="1" si="334"/>
        <v>0</v>
      </c>
      <c r="BW147" s="359">
        <f t="shared" ca="1" si="270"/>
        <v>0</v>
      </c>
      <c r="BX147" s="359">
        <f t="shared" ca="1" si="271"/>
        <v>0</v>
      </c>
      <c r="BY147" s="359">
        <f t="shared" ca="1" si="272"/>
        <v>0</v>
      </c>
      <c r="BZ147" s="359">
        <f t="shared" ca="1" si="273"/>
        <v>0</v>
      </c>
      <c r="CA147" s="359">
        <f t="shared" ca="1" si="312"/>
        <v>0</v>
      </c>
      <c r="CC147" s="362">
        <f t="shared" ca="1" si="335"/>
        <v>258</v>
      </c>
      <c r="CD147" s="362">
        <v>139</v>
      </c>
      <c r="CE147" s="371">
        <f t="shared" ca="1" si="336"/>
        <v>0</v>
      </c>
      <c r="CF147" s="359">
        <f t="shared" ca="1" si="274"/>
        <v>0</v>
      </c>
      <c r="CG147" s="359">
        <f t="shared" ca="1" si="275"/>
        <v>0</v>
      </c>
      <c r="CH147" s="359">
        <f t="shared" ca="1" si="276"/>
        <v>0</v>
      </c>
      <c r="CI147" s="359">
        <f t="shared" ca="1" si="277"/>
        <v>0</v>
      </c>
      <c r="CJ147" s="359">
        <f t="shared" ca="1" si="313"/>
        <v>0</v>
      </c>
      <c r="CL147" s="362">
        <f t="shared" ca="1" si="337"/>
        <v>258</v>
      </c>
      <c r="CM147" s="362">
        <v>139</v>
      </c>
      <c r="CN147" s="371">
        <f t="shared" ca="1" si="338"/>
        <v>0</v>
      </c>
      <c r="CO147" s="359">
        <f t="shared" ca="1" si="278"/>
        <v>0</v>
      </c>
      <c r="CP147" s="359">
        <f t="shared" ca="1" si="279"/>
        <v>0</v>
      </c>
      <c r="CQ147" s="359">
        <f t="shared" ca="1" si="280"/>
        <v>0</v>
      </c>
      <c r="CR147" s="359">
        <f t="shared" ca="1" si="281"/>
        <v>0</v>
      </c>
      <c r="CS147" s="359">
        <f t="shared" ca="1" si="314"/>
        <v>0</v>
      </c>
      <c r="CU147" s="362">
        <f t="shared" ca="1" si="339"/>
        <v>258</v>
      </c>
      <c r="CV147" s="362">
        <v>139</v>
      </c>
      <c r="CW147" s="371">
        <f t="shared" ca="1" si="340"/>
        <v>0</v>
      </c>
      <c r="CX147" s="359">
        <f t="shared" ca="1" si="282"/>
        <v>0</v>
      </c>
      <c r="CY147" s="359">
        <f t="shared" ca="1" si="283"/>
        <v>0</v>
      </c>
      <c r="CZ147" s="359">
        <f t="shared" ca="1" si="284"/>
        <v>0</v>
      </c>
      <c r="DA147" s="359">
        <f t="shared" ca="1" si="285"/>
        <v>0</v>
      </c>
      <c r="DB147" s="359">
        <f t="shared" ca="1" si="315"/>
        <v>0</v>
      </c>
      <c r="DD147" s="362">
        <f t="shared" ca="1" si="341"/>
        <v>258</v>
      </c>
      <c r="DE147" s="362">
        <v>139</v>
      </c>
      <c r="DF147" s="371">
        <f t="shared" ca="1" si="342"/>
        <v>0</v>
      </c>
      <c r="DG147" s="359">
        <f t="shared" ca="1" si="286"/>
        <v>0</v>
      </c>
      <c r="DH147" s="359">
        <f t="shared" ca="1" si="287"/>
        <v>0</v>
      </c>
      <c r="DI147" s="359">
        <f t="shared" ca="1" si="288"/>
        <v>0</v>
      </c>
      <c r="DJ147" s="359">
        <f t="shared" ca="1" si="289"/>
        <v>0</v>
      </c>
      <c r="DK147" s="359">
        <f t="shared" ca="1" si="316"/>
        <v>0</v>
      </c>
      <c r="DM147" s="362">
        <f t="shared" ca="1" si="343"/>
        <v>258</v>
      </c>
      <c r="DN147" s="362">
        <v>139</v>
      </c>
      <c r="DO147" s="371">
        <f t="shared" ca="1" si="344"/>
        <v>0</v>
      </c>
      <c r="DP147" s="359">
        <f t="shared" ca="1" si="290"/>
        <v>0</v>
      </c>
      <c r="DQ147" s="359">
        <f t="shared" ca="1" si="291"/>
        <v>0</v>
      </c>
      <c r="DR147" s="359">
        <f t="shared" ca="1" si="292"/>
        <v>0</v>
      </c>
      <c r="DS147" s="359">
        <f t="shared" ca="1" si="293"/>
        <v>0</v>
      </c>
      <c r="DT147" s="359">
        <f t="shared" ca="1" si="317"/>
        <v>0</v>
      </c>
      <c r="DV147" s="362">
        <f t="shared" ca="1" si="345"/>
        <v>258</v>
      </c>
      <c r="DW147" s="362">
        <v>139</v>
      </c>
      <c r="DX147" s="371">
        <f t="shared" ca="1" si="346"/>
        <v>0</v>
      </c>
      <c r="DY147" s="359">
        <f t="shared" ca="1" si="294"/>
        <v>0</v>
      </c>
      <c r="DZ147" s="359">
        <f t="shared" ca="1" si="295"/>
        <v>0</v>
      </c>
      <c r="EA147" s="359">
        <f t="shared" ca="1" si="296"/>
        <v>0</v>
      </c>
      <c r="EB147" s="359">
        <f t="shared" ca="1" si="297"/>
        <v>0</v>
      </c>
      <c r="EC147" s="359">
        <f t="shared" ca="1" si="318"/>
        <v>0</v>
      </c>
      <c r="EE147" s="362">
        <f t="shared" ca="1" si="347"/>
        <v>258</v>
      </c>
      <c r="EF147" s="362">
        <v>139</v>
      </c>
      <c r="EG147" s="371">
        <f t="shared" ca="1" si="348"/>
        <v>0</v>
      </c>
      <c r="EH147" s="359">
        <f t="shared" ca="1" si="298"/>
        <v>0</v>
      </c>
      <c r="EI147" s="359">
        <f t="shared" ca="1" si="299"/>
        <v>0</v>
      </c>
      <c r="EJ147" s="359">
        <f t="shared" ca="1" si="300"/>
        <v>0</v>
      </c>
      <c r="EK147" s="359">
        <f t="shared" ca="1" si="301"/>
        <v>0</v>
      </c>
      <c r="EL147" s="359">
        <f t="shared" ca="1" si="319"/>
        <v>0</v>
      </c>
    </row>
    <row r="148" spans="6:142" x14ac:dyDescent="0.35">
      <c r="F148" s="372">
        <f>IFERROR(INDEX('Inflation Rates'!$A$16:$H$138,MATCH('IRA Traditional'!$H148,'Inflation Rates'!$A$16:$A$138,0),8)/INDEX('Inflation Rates'!$A$16:$H$138,MATCH('IRA Traditional'!$H148,'Inflation Rates'!$A$16:$A$138,0)-1,8)-1,F147)</f>
        <v>2.0000000000000018E-2</v>
      </c>
      <c r="G148" s="372">
        <f>IFERROR(INDEX('Inflation Rates'!$A$16:$H$138,MATCH('IRA Traditional'!$H148,'Inflation Rates'!$A$16:$A$138,0),6)/INDEX('Inflation Rates'!$A$16:$H$138,MATCH('IRA Traditional'!$H148,'Inflation Rates'!$A$16:$A$138,0)-1,6)-1,G147)</f>
        <v>2.0999999999999908E-2</v>
      </c>
      <c r="H148" s="362">
        <v>2159</v>
      </c>
      <c r="I148" s="362">
        <f t="shared" ca="1" si="349"/>
        <v>259</v>
      </c>
      <c r="J148" s="362">
        <v>140</v>
      </c>
      <c r="K148" s="371">
        <f t="shared" ca="1" si="350"/>
        <v>0</v>
      </c>
      <c r="L148" s="359">
        <f t="shared" ca="1" si="302"/>
        <v>0</v>
      </c>
      <c r="M148" s="359">
        <f t="shared" ca="1" si="303"/>
        <v>0</v>
      </c>
      <c r="N148" s="359">
        <f t="shared" ca="1" si="304"/>
        <v>0</v>
      </c>
      <c r="O148" s="359">
        <f t="shared" ca="1" si="305"/>
        <v>0</v>
      </c>
      <c r="P148" s="359">
        <f t="shared" ca="1" si="320"/>
        <v>0</v>
      </c>
      <c r="R148" s="362">
        <f t="shared" ca="1" si="321"/>
        <v>259</v>
      </c>
      <c r="S148" s="362">
        <v>140</v>
      </c>
      <c r="T148" s="371">
        <f t="shared" ca="1" si="322"/>
        <v>0</v>
      </c>
      <c r="U148" s="359">
        <f t="shared" ca="1" si="246"/>
        <v>0</v>
      </c>
      <c r="V148" s="359">
        <f t="shared" ca="1" si="247"/>
        <v>0</v>
      </c>
      <c r="W148" s="359">
        <f t="shared" ca="1" si="248"/>
        <v>0</v>
      </c>
      <c r="X148" s="359">
        <f t="shared" ca="1" si="249"/>
        <v>0</v>
      </c>
      <c r="Y148" s="359">
        <f t="shared" ca="1" si="306"/>
        <v>0</v>
      </c>
      <c r="AA148" s="362">
        <f t="shared" ca="1" si="323"/>
        <v>259</v>
      </c>
      <c r="AB148" s="362">
        <v>140</v>
      </c>
      <c r="AC148" s="371">
        <f t="shared" ca="1" si="324"/>
        <v>0</v>
      </c>
      <c r="AD148" s="359">
        <f t="shared" ca="1" si="250"/>
        <v>0</v>
      </c>
      <c r="AE148" s="359">
        <f t="shared" ca="1" si="251"/>
        <v>0</v>
      </c>
      <c r="AF148" s="359">
        <f t="shared" ca="1" si="252"/>
        <v>0</v>
      </c>
      <c r="AG148" s="359">
        <f t="shared" ca="1" si="253"/>
        <v>0</v>
      </c>
      <c r="AH148" s="359">
        <f t="shared" ca="1" si="307"/>
        <v>0</v>
      </c>
      <c r="AJ148" s="362">
        <f t="shared" ca="1" si="325"/>
        <v>259</v>
      </c>
      <c r="AK148" s="362">
        <v>140</v>
      </c>
      <c r="AL148" s="371">
        <f t="shared" ca="1" si="326"/>
        <v>0</v>
      </c>
      <c r="AM148" s="359">
        <f t="shared" ca="1" si="254"/>
        <v>0</v>
      </c>
      <c r="AN148" s="359">
        <f t="shared" ca="1" si="255"/>
        <v>0</v>
      </c>
      <c r="AO148" s="359">
        <f t="shared" ca="1" si="256"/>
        <v>0</v>
      </c>
      <c r="AP148" s="359">
        <f t="shared" ca="1" si="257"/>
        <v>0</v>
      </c>
      <c r="AQ148" s="359">
        <f t="shared" ca="1" si="308"/>
        <v>0</v>
      </c>
      <c r="AS148" s="362">
        <f t="shared" ca="1" si="327"/>
        <v>259</v>
      </c>
      <c r="AT148" s="362">
        <v>140</v>
      </c>
      <c r="AU148" s="371">
        <f t="shared" ca="1" si="328"/>
        <v>0</v>
      </c>
      <c r="AV148" s="359">
        <f t="shared" ca="1" si="258"/>
        <v>0</v>
      </c>
      <c r="AW148" s="359">
        <f t="shared" ca="1" si="259"/>
        <v>0</v>
      </c>
      <c r="AX148" s="359">
        <f t="shared" ca="1" si="260"/>
        <v>0</v>
      </c>
      <c r="AY148" s="359">
        <f t="shared" ca="1" si="261"/>
        <v>0</v>
      </c>
      <c r="AZ148" s="359">
        <f t="shared" ca="1" si="309"/>
        <v>0</v>
      </c>
      <c r="BB148" s="362">
        <f t="shared" ca="1" si="329"/>
        <v>259</v>
      </c>
      <c r="BC148" s="362">
        <v>140</v>
      </c>
      <c r="BD148" s="371">
        <f t="shared" ca="1" si="330"/>
        <v>0</v>
      </c>
      <c r="BE148" s="359">
        <f t="shared" ca="1" si="262"/>
        <v>0</v>
      </c>
      <c r="BF148" s="359">
        <f t="shared" ca="1" si="263"/>
        <v>0</v>
      </c>
      <c r="BG148" s="359">
        <f t="shared" ca="1" si="264"/>
        <v>0</v>
      </c>
      <c r="BH148" s="359">
        <f t="shared" ca="1" si="265"/>
        <v>0</v>
      </c>
      <c r="BI148" s="359">
        <f t="shared" ca="1" si="310"/>
        <v>0</v>
      </c>
      <c r="BK148" s="362">
        <f t="shared" ca="1" si="331"/>
        <v>259</v>
      </c>
      <c r="BL148" s="362">
        <v>140</v>
      </c>
      <c r="BM148" s="371">
        <f t="shared" ca="1" si="332"/>
        <v>0</v>
      </c>
      <c r="BN148" s="359">
        <f t="shared" ca="1" si="266"/>
        <v>0</v>
      </c>
      <c r="BO148" s="359">
        <f t="shared" ca="1" si="267"/>
        <v>0</v>
      </c>
      <c r="BP148" s="359">
        <f t="shared" ca="1" si="268"/>
        <v>0</v>
      </c>
      <c r="BQ148" s="359">
        <f t="shared" ca="1" si="269"/>
        <v>0</v>
      </c>
      <c r="BR148" s="359">
        <f t="shared" ca="1" si="311"/>
        <v>0</v>
      </c>
      <c r="BT148" s="362">
        <f t="shared" ca="1" si="333"/>
        <v>259</v>
      </c>
      <c r="BU148" s="362">
        <v>140</v>
      </c>
      <c r="BV148" s="371">
        <f t="shared" ca="1" si="334"/>
        <v>0</v>
      </c>
      <c r="BW148" s="359">
        <f t="shared" ca="1" si="270"/>
        <v>0</v>
      </c>
      <c r="BX148" s="359">
        <f t="shared" ca="1" si="271"/>
        <v>0</v>
      </c>
      <c r="BY148" s="359">
        <f t="shared" ca="1" si="272"/>
        <v>0</v>
      </c>
      <c r="BZ148" s="359">
        <f t="shared" ca="1" si="273"/>
        <v>0</v>
      </c>
      <c r="CA148" s="359">
        <f t="shared" ca="1" si="312"/>
        <v>0</v>
      </c>
      <c r="CC148" s="362">
        <f t="shared" ca="1" si="335"/>
        <v>259</v>
      </c>
      <c r="CD148" s="362">
        <v>140</v>
      </c>
      <c r="CE148" s="371">
        <f t="shared" ca="1" si="336"/>
        <v>0</v>
      </c>
      <c r="CF148" s="359">
        <f t="shared" ca="1" si="274"/>
        <v>0</v>
      </c>
      <c r="CG148" s="359">
        <f t="shared" ca="1" si="275"/>
        <v>0</v>
      </c>
      <c r="CH148" s="359">
        <f t="shared" ca="1" si="276"/>
        <v>0</v>
      </c>
      <c r="CI148" s="359">
        <f t="shared" ca="1" si="277"/>
        <v>0</v>
      </c>
      <c r="CJ148" s="359">
        <f t="shared" ca="1" si="313"/>
        <v>0</v>
      </c>
      <c r="CL148" s="362">
        <f t="shared" ca="1" si="337"/>
        <v>259</v>
      </c>
      <c r="CM148" s="362">
        <v>140</v>
      </c>
      <c r="CN148" s="371">
        <f t="shared" ca="1" si="338"/>
        <v>0</v>
      </c>
      <c r="CO148" s="359">
        <f t="shared" ca="1" si="278"/>
        <v>0</v>
      </c>
      <c r="CP148" s="359">
        <f t="shared" ca="1" si="279"/>
        <v>0</v>
      </c>
      <c r="CQ148" s="359">
        <f t="shared" ca="1" si="280"/>
        <v>0</v>
      </c>
      <c r="CR148" s="359">
        <f t="shared" ca="1" si="281"/>
        <v>0</v>
      </c>
      <c r="CS148" s="359">
        <f t="shared" ca="1" si="314"/>
        <v>0</v>
      </c>
      <c r="CU148" s="362">
        <f t="shared" ca="1" si="339"/>
        <v>259</v>
      </c>
      <c r="CV148" s="362">
        <v>140</v>
      </c>
      <c r="CW148" s="371">
        <f t="shared" ca="1" si="340"/>
        <v>0</v>
      </c>
      <c r="CX148" s="359">
        <f t="shared" ca="1" si="282"/>
        <v>0</v>
      </c>
      <c r="CY148" s="359">
        <f t="shared" ca="1" si="283"/>
        <v>0</v>
      </c>
      <c r="CZ148" s="359">
        <f t="shared" ca="1" si="284"/>
        <v>0</v>
      </c>
      <c r="DA148" s="359">
        <f t="shared" ca="1" si="285"/>
        <v>0</v>
      </c>
      <c r="DB148" s="359">
        <f t="shared" ca="1" si="315"/>
        <v>0</v>
      </c>
      <c r="DD148" s="362">
        <f t="shared" ca="1" si="341"/>
        <v>259</v>
      </c>
      <c r="DE148" s="362">
        <v>140</v>
      </c>
      <c r="DF148" s="371">
        <f t="shared" ca="1" si="342"/>
        <v>0</v>
      </c>
      <c r="DG148" s="359">
        <f t="shared" ca="1" si="286"/>
        <v>0</v>
      </c>
      <c r="DH148" s="359">
        <f t="shared" ca="1" si="287"/>
        <v>0</v>
      </c>
      <c r="DI148" s="359">
        <f t="shared" ca="1" si="288"/>
        <v>0</v>
      </c>
      <c r="DJ148" s="359">
        <f t="shared" ca="1" si="289"/>
        <v>0</v>
      </c>
      <c r="DK148" s="359">
        <f t="shared" ca="1" si="316"/>
        <v>0</v>
      </c>
      <c r="DM148" s="362">
        <f t="shared" ca="1" si="343"/>
        <v>259</v>
      </c>
      <c r="DN148" s="362">
        <v>140</v>
      </c>
      <c r="DO148" s="371">
        <f t="shared" ca="1" si="344"/>
        <v>0</v>
      </c>
      <c r="DP148" s="359">
        <f t="shared" ca="1" si="290"/>
        <v>0</v>
      </c>
      <c r="DQ148" s="359">
        <f t="shared" ca="1" si="291"/>
        <v>0</v>
      </c>
      <c r="DR148" s="359">
        <f t="shared" ca="1" si="292"/>
        <v>0</v>
      </c>
      <c r="DS148" s="359">
        <f t="shared" ca="1" si="293"/>
        <v>0</v>
      </c>
      <c r="DT148" s="359">
        <f t="shared" ca="1" si="317"/>
        <v>0</v>
      </c>
      <c r="DV148" s="362">
        <f t="shared" ca="1" si="345"/>
        <v>259</v>
      </c>
      <c r="DW148" s="362">
        <v>140</v>
      </c>
      <c r="DX148" s="371">
        <f t="shared" ca="1" si="346"/>
        <v>0</v>
      </c>
      <c r="DY148" s="359">
        <f t="shared" ca="1" si="294"/>
        <v>0</v>
      </c>
      <c r="DZ148" s="359">
        <f t="shared" ca="1" si="295"/>
        <v>0</v>
      </c>
      <c r="EA148" s="359">
        <f t="shared" ca="1" si="296"/>
        <v>0</v>
      </c>
      <c r="EB148" s="359">
        <f t="shared" ca="1" si="297"/>
        <v>0</v>
      </c>
      <c r="EC148" s="359">
        <f t="shared" ca="1" si="318"/>
        <v>0</v>
      </c>
      <c r="EE148" s="362">
        <f t="shared" ca="1" si="347"/>
        <v>259</v>
      </c>
      <c r="EF148" s="362">
        <v>140</v>
      </c>
      <c r="EG148" s="371">
        <f t="shared" ca="1" si="348"/>
        <v>0</v>
      </c>
      <c r="EH148" s="359">
        <f t="shared" ca="1" si="298"/>
        <v>0</v>
      </c>
      <c r="EI148" s="359">
        <f t="shared" ca="1" si="299"/>
        <v>0</v>
      </c>
      <c r="EJ148" s="359">
        <f t="shared" ca="1" si="300"/>
        <v>0</v>
      </c>
      <c r="EK148" s="359">
        <f t="shared" ca="1" si="301"/>
        <v>0</v>
      </c>
      <c r="EL148" s="359">
        <f t="shared" ca="1" si="319"/>
        <v>0</v>
      </c>
    </row>
    <row r="149" spans="6:142" x14ac:dyDescent="0.35">
      <c r="F149" s="372">
        <f>IFERROR(INDEX('Inflation Rates'!$A$16:$H$138,MATCH('IRA Traditional'!$H149,'Inflation Rates'!$A$16:$A$138,0),8)/INDEX('Inflation Rates'!$A$16:$H$138,MATCH('IRA Traditional'!$H149,'Inflation Rates'!$A$16:$A$138,0)-1,8)-1,F148)</f>
        <v>2.0000000000000018E-2</v>
      </c>
      <c r="G149" s="372">
        <f>IFERROR(INDEX('Inflation Rates'!$A$16:$H$138,MATCH('IRA Traditional'!$H149,'Inflation Rates'!$A$16:$A$138,0),6)/INDEX('Inflation Rates'!$A$16:$H$138,MATCH('IRA Traditional'!$H149,'Inflation Rates'!$A$16:$A$138,0)-1,6)-1,G148)</f>
        <v>2.0999999999999908E-2</v>
      </c>
      <c r="H149" s="362">
        <v>2160</v>
      </c>
      <c r="I149" s="362">
        <f t="shared" ca="1" si="349"/>
        <v>260</v>
      </c>
      <c r="J149" s="362">
        <v>141</v>
      </c>
      <c r="K149" s="371">
        <f t="shared" ca="1" si="350"/>
        <v>0</v>
      </c>
      <c r="L149" s="359">
        <f t="shared" ca="1" si="302"/>
        <v>0</v>
      </c>
      <c r="M149" s="359">
        <f t="shared" ca="1" si="303"/>
        <v>0</v>
      </c>
      <c r="N149" s="359">
        <f t="shared" ca="1" si="304"/>
        <v>0</v>
      </c>
      <c r="O149" s="359">
        <f t="shared" ca="1" si="305"/>
        <v>0</v>
      </c>
      <c r="P149" s="359">
        <f t="shared" ca="1" si="320"/>
        <v>0</v>
      </c>
      <c r="R149" s="362">
        <f t="shared" ca="1" si="321"/>
        <v>260</v>
      </c>
      <c r="S149" s="362">
        <v>141</v>
      </c>
      <c r="T149" s="371">
        <f t="shared" ca="1" si="322"/>
        <v>0</v>
      </c>
      <c r="U149" s="359">
        <f t="shared" ca="1" si="246"/>
        <v>0</v>
      </c>
      <c r="V149" s="359">
        <f t="shared" ca="1" si="247"/>
        <v>0</v>
      </c>
      <c r="W149" s="359">
        <f t="shared" ca="1" si="248"/>
        <v>0</v>
      </c>
      <c r="X149" s="359">
        <f t="shared" ca="1" si="249"/>
        <v>0</v>
      </c>
      <c r="Y149" s="359">
        <f t="shared" ca="1" si="306"/>
        <v>0</v>
      </c>
      <c r="AA149" s="362">
        <f t="shared" ca="1" si="323"/>
        <v>260</v>
      </c>
      <c r="AB149" s="362">
        <v>141</v>
      </c>
      <c r="AC149" s="371">
        <f t="shared" ca="1" si="324"/>
        <v>0</v>
      </c>
      <c r="AD149" s="359">
        <f t="shared" ca="1" si="250"/>
        <v>0</v>
      </c>
      <c r="AE149" s="359">
        <f t="shared" ca="1" si="251"/>
        <v>0</v>
      </c>
      <c r="AF149" s="359">
        <f t="shared" ca="1" si="252"/>
        <v>0</v>
      </c>
      <c r="AG149" s="359">
        <f t="shared" ca="1" si="253"/>
        <v>0</v>
      </c>
      <c r="AH149" s="359">
        <f t="shared" ca="1" si="307"/>
        <v>0</v>
      </c>
      <c r="AJ149" s="362">
        <f t="shared" ca="1" si="325"/>
        <v>260</v>
      </c>
      <c r="AK149" s="362">
        <v>141</v>
      </c>
      <c r="AL149" s="371">
        <f t="shared" ca="1" si="326"/>
        <v>0</v>
      </c>
      <c r="AM149" s="359">
        <f t="shared" ca="1" si="254"/>
        <v>0</v>
      </c>
      <c r="AN149" s="359">
        <f t="shared" ca="1" si="255"/>
        <v>0</v>
      </c>
      <c r="AO149" s="359">
        <f t="shared" ca="1" si="256"/>
        <v>0</v>
      </c>
      <c r="AP149" s="359">
        <f t="shared" ca="1" si="257"/>
        <v>0</v>
      </c>
      <c r="AQ149" s="359">
        <f t="shared" ca="1" si="308"/>
        <v>0</v>
      </c>
      <c r="AS149" s="362">
        <f t="shared" ca="1" si="327"/>
        <v>260</v>
      </c>
      <c r="AT149" s="362">
        <v>141</v>
      </c>
      <c r="AU149" s="371">
        <f t="shared" ca="1" si="328"/>
        <v>0</v>
      </c>
      <c r="AV149" s="359">
        <f t="shared" ca="1" si="258"/>
        <v>0</v>
      </c>
      <c r="AW149" s="359">
        <f t="shared" ca="1" si="259"/>
        <v>0</v>
      </c>
      <c r="AX149" s="359">
        <f t="shared" ca="1" si="260"/>
        <v>0</v>
      </c>
      <c r="AY149" s="359">
        <f t="shared" ca="1" si="261"/>
        <v>0</v>
      </c>
      <c r="AZ149" s="359">
        <f t="shared" ca="1" si="309"/>
        <v>0</v>
      </c>
      <c r="BB149" s="362">
        <f t="shared" ca="1" si="329"/>
        <v>260</v>
      </c>
      <c r="BC149" s="362">
        <v>141</v>
      </c>
      <c r="BD149" s="371">
        <f t="shared" ca="1" si="330"/>
        <v>0</v>
      </c>
      <c r="BE149" s="359">
        <f t="shared" ca="1" si="262"/>
        <v>0</v>
      </c>
      <c r="BF149" s="359">
        <f t="shared" ca="1" si="263"/>
        <v>0</v>
      </c>
      <c r="BG149" s="359">
        <f t="shared" ca="1" si="264"/>
        <v>0</v>
      </c>
      <c r="BH149" s="359">
        <f t="shared" ca="1" si="265"/>
        <v>0</v>
      </c>
      <c r="BI149" s="359">
        <f t="shared" ca="1" si="310"/>
        <v>0</v>
      </c>
      <c r="BK149" s="362">
        <f t="shared" ca="1" si="331"/>
        <v>260</v>
      </c>
      <c r="BL149" s="362">
        <v>141</v>
      </c>
      <c r="BM149" s="371">
        <f t="shared" ca="1" si="332"/>
        <v>0</v>
      </c>
      <c r="BN149" s="359">
        <f t="shared" ca="1" si="266"/>
        <v>0</v>
      </c>
      <c r="BO149" s="359">
        <f t="shared" ca="1" si="267"/>
        <v>0</v>
      </c>
      <c r="BP149" s="359">
        <f t="shared" ca="1" si="268"/>
        <v>0</v>
      </c>
      <c r="BQ149" s="359">
        <f t="shared" ca="1" si="269"/>
        <v>0</v>
      </c>
      <c r="BR149" s="359">
        <f t="shared" ca="1" si="311"/>
        <v>0</v>
      </c>
      <c r="BT149" s="362">
        <f t="shared" ca="1" si="333"/>
        <v>260</v>
      </c>
      <c r="BU149" s="362">
        <v>141</v>
      </c>
      <c r="BV149" s="371">
        <f t="shared" ca="1" si="334"/>
        <v>0</v>
      </c>
      <c r="BW149" s="359">
        <f t="shared" ca="1" si="270"/>
        <v>0</v>
      </c>
      <c r="BX149" s="359">
        <f t="shared" ca="1" si="271"/>
        <v>0</v>
      </c>
      <c r="BY149" s="359">
        <f t="shared" ca="1" si="272"/>
        <v>0</v>
      </c>
      <c r="BZ149" s="359">
        <f t="shared" ca="1" si="273"/>
        <v>0</v>
      </c>
      <c r="CA149" s="359">
        <f t="shared" ca="1" si="312"/>
        <v>0</v>
      </c>
      <c r="CC149" s="362">
        <f t="shared" ca="1" si="335"/>
        <v>260</v>
      </c>
      <c r="CD149" s="362">
        <v>141</v>
      </c>
      <c r="CE149" s="371">
        <f t="shared" ca="1" si="336"/>
        <v>0</v>
      </c>
      <c r="CF149" s="359">
        <f t="shared" ca="1" si="274"/>
        <v>0</v>
      </c>
      <c r="CG149" s="359">
        <f t="shared" ca="1" si="275"/>
        <v>0</v>
      </c>
      <c r="CH149" s="359">
        <f t="shared" ca="1" si="276"/>
        <v>0</v>
      </c>
      <c r="CI149" s="359">
        <f t="shared" ca="1" si="277"/>
        <v>0</v>
      </c>
      <c r="CJ149" s="359">
        <f t="shared" ca="1" si="313"/>
        <v>0</v>
      </c>
      <c r="CL149" s="362">
        <f t="shared" ca="1" si="337"/>
        <v>260</v>
      </c>
      <c r="CM149" s="362">
        <v>141</v>
      </c>
      <c r="CN149" s="371">
        <f t="shared" ca="1" si="338"/>
        <v>0</v>
      </c>
      <c r="CO149" s="359">
        <f t="shared" ca="1" si="278"/>
        <v>0</v>
      </c>
      <c r="CP149" s="359">
        <f t="shared" ca="1" si="279"/>
        <v>0</v>
      </c>
      <c r="CQ149" s="359">
        <f t="shared" ca="1" si="280"/>
        <v>0</v>
      </c>
      <c r="CR149" s="359">
        <f t="shared" ca="1" si="281"/>
        <v>0</v>
      </c>
      <c r="CS149" s="359">
        <f t="shared" ca="1" si="314"/>
        <v>0</v>
      </c>
      <c r="CU149" s="362">
        <f t="shared" ca="1" si="339"/>
        <v>260</v>
      </c>
      <c r="CV149" s="362">
        <v>141</v>
      </c>
      <c r="CW149" s="371">
        <f t="shared" ca="1" si="340"/>
        <v>0</v>
      </c>
      <c r="CX149" s="359">
        <f t="shared" ca="1" si="282"/>
        <v>0</v>
      </c>
      <c r="CY149" s="359">
        <f t="shared" ca="1" si="283"/>
        <v>0</v>
      </c>
      <c r="CZ149" s="359">
        <f t="shared" ca="1" si="284"/>
        <v>0</v>
      </c>
      <c r="DA149" s="359">
        <f t="shared" ca="1" si="285"/>
        <v>0</v>
      </c>
      <c r="DB149" s="359">
        <f t="shared" ca="1" si="315"/>
        <v>0</v>
      </c>
      <c r="DD149" s="362">
        <f t="shared" ca="1" si="341"/>
        <v>260</v>
      </c>
      <c r="DE149" s="362">
        <v>141</v>
      </c>
      <c r="DF149" s="371">
        <f t="shared" ca="1" si="342"/>
        <v>0</v>
      </c>
      <c r="DG149" s="359">
        <f t="shared" ca="1" si="286"/>
        <v>0</v>
      </c>
      <c r="DH149" s="359">
        <f t="shared" ca="1" si="287"/>
        <v>0</v>
      </c>
      <c r="DI149" s="359">
        <f t="shared" ca="1" si="288"/>
        <v>0</v>
      </c>
      <c r="DJ149" s="359">
        <f t="shared" ca="1" si="289"/>
        <v>0</v>
      </c>
      <c r="DK149" s="359">
        <f t="shared" ca="1" si="316"/>
        <v>0</v>
      </c>
      <c r="DM149" s="362">
        <f t="shared" ca="1" si="343"/>
        <v>260</v>
      </c>
      <c r="DN149" s="362">
        <v>141</v>
      </c>
      <c r="DO149" s="371">
        <f t="shared" ca="1" si="344"/>
        <v>0</v>
      </c>
      <c r="DP149" s="359">
        <f t="shared" ca="1" si="290"/>
        <v>0</v>
      </c>
      <c r="DQ149" s="359">
        <f t="shared" ca="1" si="291"/>
        <v>0</v>
      </c>
      <c r="DR149" s="359">
        <f t="shared" ca="1" si="292"/>
        <v>0</v>
      </c>
      <c r="DS149" s="359">
        <f t="shared" ca="1" si="293"/>
        <v>0</v>
      </c>
      <c r="DT149" s="359">
        <f t="shared" ca="1" si="317"/>
        <v>0</v>
      </c>
      <c r="DV149" s="362">
        <f t="shared" ca="1" si="345"/>
        <v>260</v>
      </c>
      <c r="DW149" s="362">
        <v>141</v>
      </c>
      <c r="DX149" s="371">
        <f t="shared" ca="1" si="346"/>
        <v>0</v>
      </c>
      <c r="DY149" s="359">
        <f t="shared" ca="1" si="294"/>
        <v>0</v>
      </c>
      <c r="DZ149" s="359">
        <f t="shared" ca="1" si="295"/>
        <v>0</v>
      </c>
      <c r="EA149" s="359">
        <f t="shared" ca="1" si="296"/>
        <v>0</v>
      </c>
      <c r="EB149" s="359">
        <f t="shared" ca="1" si="297"/>
        <v>0</v>
      </c>
      <c r="EC149" s="359">
        <f t="shared" ca="1" si="318"/>
        <v>0</v>
      </c>
      <c r="EE149" s="362">
        <f t="shared" ca="1" si="347"/>
        <v>260</v>
      </c>
      <c r="EF149" s="362">
        <v>141</v>
      </c>
      <c r="EG149" s="371">
        <f t="shared" ca="1" si="348"/>
        <v>0</v>
      </c>
      <c r="EH149" s="359">
        <f t="shared" ca="1" si="298"/>
        <v>0</v>
      </c>
      <c r="EI149" s="359">
        <f t="shared" ca="1" si="299"/>
        <v>0</v>
      </c>
      <c r="EJ149" s="359">
        <f t="shared" ca="1" si="300"/>
        <v>0</v>
      </c>
      <c r="EK149" s="359">
        <f t="shared" ca="1" si="301"/>
        <v>0</v>
      </c>
      <c r="EL149" s="359">
        <f t="shared" ca="1" si="319"/>
        <v>0</v>
      </c>
    </row>
    <row r="150" spans="6:142" x14ac:dyDescent="0.35">
      <c r="F150" s="372">
        <f>IFERROR(INDEX('Inflation Rates'!$A$16:$H$138,MATCH('IRA Traditional'!$H150,'Inflation Rates'!$A$16:$A$138,0),8)/INDEX('Inflation Rates'!$A$16:$H$138,MATCH('IRA Traditional'!$H150,'Inflation Rates'!$A$16:$A$138,0)-1,8)-1,F149)</f>
        <v>2.0000000000000018E-2</v>
      </c>
      <c r="G150" s="372">
        <f>IFERROR(INDEX('Inflation Rates'!$A$16:$H$138,MATCH('IRA Traditional'!$H150,'Inflation Rates'!$A$16:$A$138,0),6)/INDEX('Inflation Rates'!$A$16:$H$138,MATCH('IRA Traditional'!$H150,'Inflation Rates'!$A$16:$A$138,0)-1,6)-1,G149)</f>
        <v>2.0999999999999908E-2</v>
      </c>
      <c r="H150" s="362">
        <v>2161</v>
      </c>
      <c r="I150" s="362">
        <f t="shared" ca="1" si="349"/>
        <v>261</v>
      </c>
      <c r="J150" s="362">
        <v>142</v>
      </c>
      <c r="K150" s="371">
        <f t="shared" ca="1" si="350"/>
        <v>0</v>
      </c>
      <c r="L150" s="359">
        <f t="shared" ca="1" si="302"/>
        <v>0</v>
      </c>
      <c r="M150" s="359">
        <f t="shared" ca="1" si="303"/>
        <v>0</v>
      </c>
      <c r="N150" s="359">
        <f t="shared" ca="1" si="304"/>
        <v>0</v>
      </c>
      <c r="O150" s="359">
        <f t="shared" ca="1" si="305"/>
        <v>0</v>
      </c>
      <c r="P150" s="359">
        <f t="shared" ca="1" si="320"/>
        <v>0</v>
      </c>
      <c r="R150" s="362">
        <f t="shared" ca="1" si="321"/>
        <v>261</v>
      </c>
      <c r="S150" s="362">
        <v>142</v>
      </c>
      <c r="T150" s="371">
        <f t="shared" ca="1" si="322"/>
        <v>0</v>
      </c>
      <c r="U150" s="359">
        <f t="shared" ca="1" si="246"/>
        <v>0</v>
      </c>
      <c r="V150" s="359">
        <f t="shared" ca="1" si="247"/>
        <v>0</v>
      </c>
      <c r="W150" s="359">
        <f t="shared" ca="1" si="248"/>
        <v>0</v>
      </c>
      <c r="X150" s="359">
        <f t="shared" ca="1" si="249"/>
        <v>0</v>
      </c>
      <c r="Y150" s="359">
        <f t="shared" ca="1" si="306"/>
        <v>0</v>
      </c>
      <c r="AA150" s="362">
        <f t="shared" ca="1" si="323"/>
        <v>261</v>
      </c>
      <c r="AB150" s="362">
        <v>142</v>
      </c>
      <c r="AC150" s="371">
        <f t="shared" ca="1" si="324"/>
        <v>0</v>
      </c>
      <c r="AD150" s="359">
        <f t="shared" ca="1" si="250"/>
        <v>0</v>
      </c>
      <c r="AE150" s="359">
        <f t="shared" ca="1" si="251"/>
        <v>0</v>
      </c>
      <c r="AF150" s="359">
        <f t="shared" ca="1" si="252"/>
        <v>0</v>
      </c>
      <c r="AG150" s="359">
        <f t="shared" ca="1" si="253"/>
        <v>0</v>
      </c>
      <c r="AH150" s="359">
        <f t="shared" ca="1" si="307"/>
        <v>0</v>
      </c>
      <c r="AJ150" s="362">
        <f t="shared" ca="1" si="325"/>
        <v>261</v>
      </c>
      <c r="AK150" s="362">
        <v>142</v>
      </c>
      <c r="AL150" s="371">
        <f t="shared" ca="1" si="326"/>
        <v>0</v>
      </c>
      <c r="AM150" s="359">
        <f t="shared" ca="1" si="254"/>
        <v>0</v>
      </c>
      <c r="AN150" s="359">
        <f t="shared" ca="1" si="255"/>
        <v>0</v>
      </c>
      <c r="AO150" s="359">
        <f t="shared" ca="1" si="256"/>
        <v>0</v>
      </c>
      <c r="AP150" s="359">
        <f t="shared" ca="1" si="257"/>
        <v>0</v>
      </c>
      <c r="AQ150" s="359">
        <f t="shared" ca="1" si="308"/>
        <v>0</v>
      </c>
      <c r="AS150" s="362">
        <f t="shared" ca="1" si="327"/>
        <v>261</v>
      </c>
      <c r="AT150" s="362">
        <v>142</v>
      </c>
      <c r="AU150" s="371">
        <f t="shared" ca="1" si="328"/>
        <v>0</v>
      </c>
      <c r="AV150" s="359">
        <f t="shared" ca="1" si="258"/>
        <v>0</v>
      </c>
      <c r="AW150" s="359">
        <f t="shared" ca="1" si="259"/>
        <v>0</v>
      </c>
      <c r="AX150" s="359">
        <f t="shared" ca="1" si="260"/>
        <v>0</v>
      </c>
      <c r="AY150" s="359">
        <f t="shared" ca="1" si="261"/>
        <v>0</v>
      </c>
      <c r="AZ150" s="359">
        <f t="shared" ca="1" si="309"/>
        <v>0</v>
      </c>
      <c r="BB150" s="362">
        <f t="shared" ca="1" si="329"/>
        <v>261</v>
      </c>
      <c r="BC150" s="362">
        <v>142</v>
      </c>
      <c r="BD150" s="371">
        <f t="shared" ca="1" si="330"/>
        <v>0</v>
      </c>
      <c r="BE150" s="359">
        <f t="shared" ca="1" si="262"/>
        <v>0</v>
      </c>
      <c r="BF150" s="359">
        <f t="shared" ca="1" si="263"/>
        <v>0</v>
      </c>
      <c r="BG150" s="359">
        <f t="shared" ca="1" si="264"/>
        <v>0</v>
      </c>
      <c r="BH150" s="359">
        <f t="shared" ca="1" si="265"/>
        <v>0</v>
      </c>
      <c r="BI150" s="359">
        <f t="shared" ca="1" si="310"/>
        <v>0</v>
      </c>
      <c r="BK150" s="362">
        <f t="shared" ca="1" si="331"/>
        <v>261</v>
      </c>
      <c r="BL150" s="362">
        <v>142</v>
      </c>
      <c r="BM150" s="371">
        <f t="shared" ca="1" si="332"/>
        <v>0</v>
      </c>
      <c r="BN150" s="359">
        <f t="shared" ca="1" si="266"/>
        <v>0</v>
      </c>
      <c r="BO150" s="359">
        <f t="shared" ca="1" si="267"/>
        <v>0</v>
      </c>
      <c r="BP150" s="359">
        <f t="shared" ca="1" si="268"/>
        <v>0</v>
      </c>
      <c r="BQ150" s="359">
        <f t="shared" ca="1" si="269"/>
        <v>0</v>
      </c>
      <c r="BR150" s="359">
        <f t="shared" ca="1" si="311"/>
        <v>0</v>
      </c>
      <c r="BT150" s="362">
        <f t="shared" ca="1" si="333"/>
        <v>261</v>
      </c>
      <c r="BU150" s="362">
        <v>142</v>
      </c>
      <c r="BV150" s="371">
        <f t="shared" ca="1" si="334"/>
        <v>0</v>
      </c>
      <c r="BW150" s="359">
        <f t="shared" ca="1" si="270"/>
        <v>0</v>
      </c>
      <c r="BX150" s="359">
        <f t="shared" ca="1" si="271"/>
        <v>0</v>
      </c>
      <c r="BY150" s="359">
        <f t="shared" ca="1" si="272"/>
        <v>0</v>
      </c>
      <c r="BZ150" s="359">
        <f t="shared" ca="1" si="273"/>
        <v>0</v>
      </c>
      <c r="CA150" s="359">
        <f t="shared" ca="1" si="312"/>
        <v>0</v>
      </c>
      <c r="CC150" s="362">
        <f t="shared" ca="1" si="335"/>
        <v>261</v>
      </c>
      <c r="CD150" s="362">
        <v>142</v>
      </c>
      <c r="CE150" s="371">
        <f t="shared" ca="1" si="336"/>
        <v>0</v>
      </c>
      <c r="CF150" s="359">
        <f t="shared" ca="1" si="274"/>
        <v>0</v>
      </c>
      <c r="CG150" s="359">
        <f t="shared" ca="1" si="275"/>
        <v>0</v>
      </c>
      <c r="CH150" s="359">
        <f t="shared" ca="1" si="276"/>
        <v>0</v>
      </c>
      <c r="CI150" s="359">
        <f t="shared" ca="1" si="277"/>
        <v>0</v>
      </c>
      <c r="CJ150" s="359">
        <f t="shared" ca="1" si="313"/>
        <v>0</v>
      </c>
      <c r="CL150" s="362">
        <f t="shared" ca="1" si="337"/>
        <v>261</v>
      </c>
      <c r="CM150" s="362">
        <v>142</v>
      </c>
      <c r="CN150" s="371">
        <f t="shared" ca="1" si="338"/>
        <v>0</v>
      </c>
      <c r="CO150" s="359">
        <f t="shared" ca="1" si="278"/>
        <v>0</v>
      </c>
      <c r="CP150" s="359">
        <f t="shared" ca="1" si="279"/>
        <v>0</v>
      </c>
      <c r="CQ150" s="359">
        <f t="shared" ca="1" si="280"/>
        <v>0</v>
      </c>
      <c r="CR150" s="359">
        <f t="shared" ca="1" si="281"/>
        <v>0</v>
      </c>
      <c r="CS150" s="359">
        <f t="shared" ca="1" si="314"/>
        <v>0</v>
      </c>
      <c r="CU150" s="362">
        <f t="shared" ca="1" si="339"/>
        <v>261</v>
      </c>
      <c r="CV150" s="362">
        <v>142</v>
      </c>
      <c r="CW150" s="371">
        <f t="shared" ca="1" si="340"/>
        <v>0</v>
      </c>
      <c r="CX150" s="359">
        <f t="shared" ca="1" si="282"/>
        <v>0</v>
      </c>
      <c r="CY150" s="359">
        <f t="shared" ca="1" si="283"/>
        <v>0</v>
      </c>
      <c r="CZ150" s="359">
        <f t="shared" ca="1" si="284"/>
        <v>0</v>
      </c>
      <c r="DA150" s="359">
        <f t="shared" ca="1" si="285"/>
        <v>0</v>
      </c>
      <c r="DB150" s="359">
        <f t="shared" ca="1" si="315"/>
        <v>0</v>
      </c>
      <c r="DD150" s="362">
        <f t="shared" ca="1" si="341"/>
        <v>261</v>
      </c>
      <c r="DE150" s="362">
        <v>142</v>
      </c>
      <c r="DF150" s="371">
        <f t="shared" ca="1" si="342"/>
        <v>0</v>
      </c>
      <c r="DG150" s="359">
        <f t="shared" ca="1" si="286"/>
        <v>0</v>
      </c>
      <c r="DH150" s="359">
        <f t="shared" ca="1" si="287"/>
        <v>0</v>
      </c>
      <c r="DI150" s="359">
        <f t="shared" ca="1" si="288"/>
        <v>0</v>
      </c>
      <c r="DJ150" s="359">
        <f t="shared" ca="1" si="289"/>
        <v>0</v>
      </c>
      <c r="DK150" s="359">
        <f t="shared" ca="1" si="316"/>
        <v>0</v>
      </c>
      <c r="DM150" s="362">
        <f t="shared" ca="1" si="343"/>
        <v>261</v>
      </c>
      <c r="DN150" s="362">
        <v>142</v>
      </c>
      <c r="DO150" s="371">
        <f t="shared" ca="1" si="344"/>
        <v>0</v>
      </c>
      <c r="DP150" s="359">
        <f t="shared" ca="1" si="290"/>
        <v>0</v>
      </c>
      <c r="DQ150" s="359">
        <f t="shared" ca="1" si="291"/>
        <v>0</v>
      </c>
      <c r="DR150" s="359">
        <f t="shared" ca="1" si="292"/>
        <v>0</v>
      </c>
      <c r="DS150" s="359">
        <f t="shared" ca="1" si="293"/>
        <v>0</v>
      </c>
      <c r="DT150" s="359">
        <f t="shared" ca="1" si="317"/>
        <v>0</v>
      </c>
      <c r="DV150" s="362">
        <f t="shared" ca="1" si="345"/>
        <v>261</v>
      </c>
      <c r="DW150" s="362">
        <v>142</v>
      </c>
      <c r="DX150" s="371">
        <f t="shared" ca="1" si="346"/>
        <v>0</v>
      </c>
      <c r="DY150" s="359">
        <f t="shared" ca="1" si="294"/>
        <v>0</v>
      </c>
      <c r="DZ150" s="359">
        <f t="shared" ca="1" si="295"/>
        <v>0</v>
      </c>
      <c r="EA150" s="359">
        <f t="shared" ca="1" si="296"/>
        <v>0</v>
      </c>
      <c r="EB150" s="359">
        <f t="shared" ca="1" si="297"/>
        <v>0</v>
      </c>
      <c r="EC150" s="359">
        <f t="shared" ca="1" si="318"/>
        <v>0</v>
      </c>
      <c r="EE150" s="362">
        <f t="shared" ca="1" si="347"/>
        <v>261</v>
      </c>
      <c r="EF150" s="362">
        <v>142</v>
      </c>
      <c r="EG150" s="371">
        <f t="shared" ca="1" si="348"/>
        <v>0</v>
      </c>
      <c r="EH150" s="359">
        <f t="shared" ca="1" si="298"/>
        <v>0</v>
      </c>
      <c r="EI150" s="359">
        <f t="shared" ca="1" si="299"/>
        <v>0</v>
      </c>
      <c r="EJ150" s="359">
        <f t="shared" ca="1" si="300"/>
        <v>0</v>
      </c>
      <c r="EK150" s="359">
        <f t="shared" ca="1" si="301"/>
        <v>0</v>
      </c>
      <c r="EL150" s="359">
        <f t="shared" ca="1" si="319"/>
        <v>0</v>
      </c>
    </row>
    <row r="151" spans="6:142" x14ac:dyDescent="0.35">
      <c r="F151" s="372">
        <f>IFERROR(INDEX('Inflation Rates'!$A$16:$H$138,MATCH('IRA Traditional'!$H151,'Inflation Rates'!$A$16:$A$138,0),8)/INDEX('Inflation Rates'!$A$16:$H$138,MATCH('IRA Traditional'!$H151,'Inflation Rates'!$A$16:$A$138,0)-1,8)-1,F150)</f>
        <v>2.0000000000000018E-2</v>
      </c>
      <c r="G151" s="372">
        <f>IFERROR(INDEX('Inflation Rates'!$A$16:$H$138,MATCH('IRA Traditional'!$H151,'Inflation Rates'!$A$16:$A$138,0),6)/INDEX('Inflation Rates'!$A$16:$H$138,MATCH('IRA Traditional'!$H151,'Inflation Rates'!$A$16:$A$138,0)-1,6)-1,G150)</f>
        <v>2.0999999999999908E-2</v>
      </c>
      <c r="H151" s="362">
        <v>2162</v>
      </c>
      <c r="I151" s="362">
        <f t="shared" ca="1" si="349"/>
        <v>262</v>
      </c>
      <c r="J151" s="362">
        <v>143</v>
      </c>
      <c r="K151" s="371">
        <f t="shared" ca="1" si="350"/>
        <v>0</v>
      </c>
      <c r="L151" s="359">
        <f t="shared" ca="1" si="302"/>
        <v>0</v>
      </c>
      <c r="M151" s="359">
        <f t="shared" ca="1" si="303"/>
        <v>0</v>
      </c>
      <c r="N151" s="359">
        <f t="shared" ca="1" si="304"/>
        <v>0</v>
      </c>
      <c r="O151" s="359">
        <f t="shared" ca="1" si="305"/>
        <v>0</v>
      </c>
      <c r="P151" s="359">
        <f t="shared" ca="1" si="320"/>
        <v>0</v>
      </c>
      <c r="R151" s="362">
        <f t="shared" ca="1" si="321"/>
        <v>262</v>
      </c>
      <c r="S151" s="362">
        <v>143</v>
      </c>
      <c r="T151" s="371">
        <f t="shared" ca="1" si="322"/>
        <v>0</v>
      </c>
      <c r="U151" s="359">
        <f t="shared" ca="1" si="246"/>
        <v>0</v>
      </c>
      <c r="V151" s="359">
        <f t="shared" ca="1" si="247"/>
        <v>0</v>
      </c>
      <c r="W151" s="359">
        <f t="shared" ca="1" si="248"/>
        <v>0</v>
      </c>
      <c r="X151" s="359">
        <f t="shared" ca="1" si="249"/>
        <v>0</v>
      </c>
      <c r="Y151" s="359">
        <f t="shared" ca="1" si="306"/>
        <v>0</v>
      </c>
      <c r="AA151" s="362">
        <f t="shared" ca="1" si="323"/>
        <v>262</v>
      </c>
      <c r="AB151" s="362">
        <v>143</v>
      </c>
      <c r="AC151" s="371">
        <f t="shared" ca="1" si="324"/>
        <v>0</v>
      </c>
      <c r="AD151" s="359">
        <f t="shared" ca="1" si="250"/>
        <v>0</v>
      </c>
      <c r="AE151" s="359">
        <f t="shared" ca="1" si="251"/>
        <v>0</v>
      </c>
      <c r="AF151" s="359">
        <f t="shared" ca="1" si="252"/>
        <v>0</v>
      </c>
      <c r="AG151" s="359">
        <f t="shared" ca="1" si="253"/>
        <v>0</v>
      </c>
      <c r="AH151" s="359">
        <f t="shared" ca="1" si="307"/>
        <v>0</v>
      </c>
      <c r="AJ151" s="362">
        <f t="shared" ca="1" si="325"/>
        <v>262</v>
      </c>
      <c r="AK151" s="362">
        <v>143</v>
      </c>
      <c r="AL151" s="371">
        <f t="shared" ca="1" si="326"/>
        <v>0</v>
      </c>
      <c r="AM151" s="359">
        <f t="shared" ca="1" si="254"/>
        <v>0</v>
      </c>
      <c r="AN151" s="359">
        <f t="shared" ca="1" si="255"/>
        <v>0</v>
      </c>
      <c r="AO151" s="359">
        <f t="shared" ca="1" si="256"/>
        <v>0</v>
      </c>
      <c r="AP151" s="359">
        <f t="shared" ca="1" si="257"/>
        <v>0</v>
      </c>
      <c r="AQ151" s="359">
        <f t="shared" ca="1" si="308"/>
        <v>0</v>
      </c>
      <c r="AS151" s="362">
        <f t="shared" ca="1" si="327"/>
        <v>262</v>
      </c>
      <c r="AT151" s="362">
        <v>143</v>
      </c>
      <c r="AU151" s="371">
        <f t="shared" ca="1" si="328"/>
        <v>0</v>
      </c>
      <c r="AV151" s="359">
        <f t="shared" ca="1" si="258"/>
        <v>0</v>
      </c>
      <c r="AW151" s="359">
        <f t="shared" ca="1" si="259"/>
        <v>0</v>
      </c>
      <c r="AX151" s="359">
        <f t="shared" ca="1" si="260"/>
        <v>0</v>
      </c>
      <c r="AY151" s="359">
        <f t="shared" ca="1" si="261"/>
        <v>0</v>
      </c>
      <c r="AZ151" s="359">
        <f t="shared" ca="1" si="309"/>
        <v>0</v>
      </c>
      <c r="BB151" s="362">
        <f t="shared" ca="1" si="329"/>
        <v>262</v>
      </c>
      <c r="BC151" s="362">
        <v>143</v>
      </c>
      <c r="BD151" s="371">
        <f t="shared" ca="1" si="330"/>
        <v>0</v>
      </c>
      <c r="BE151" s="359">
        <f t="shared" ca="1" si="262"/>
        <v>0</v>
      </c>
      <c r="BF151" s="359">
        <f t="shared" ca="1" si="263"/>
        <v>0</v>
      </c>
      <c r="BG151" s="359">
        <f t="shared" ca="1" si="264"/>
        <v>0</v>
      </c>
      <c r="BH151" s="359">
        <f t="shared" ca="1" si="265"/>
        <v>0</v>
      </c>
      <c r="BI151" s="359">
        <f t="shared" ca="1" si="310"/>
        <v>0</v>
      </c>
      <c r="BK151" s="362">
        <f t="shared" ca="1" si="331"/>
        <v>262</v>
      </c>
      <c r="BL151" s="362">
        <v>143</v>
      </c>
      <c r="BM151" s="371">
        <f t="shared" ca="1" si="332"/>
        <v>0</v>
      </c>
      <c r="BN151" s="359">
        <f t="shared" ca="1" si="266"/>
        <v>0</v>
      </c>
      <c r="BO151" s="359">
        <f t="shared" ca="1" si="267"/>
        <v>0</v>
      </c>
      <c r="BP151" s="359">
        <f t="shared" ca="1" si="268"/>
        <v>0</v>
      </c>
      <c r="BQ151" s="359">
        <f t="shared" ca="1" si="269"/>
        <v>0</v>
      </c>
      <c r="BR151" s="359">
        <f t="shared" ca="1" si="311"/>
        <v>0</v>
      </c>
      <c r="BT151" s="362">
        <f t="shared" ca="1" si="333"/>
        <v>262</v>
      </c>
      <c r="BU151" s="362">
        <v>143</v>
      </c>
      <c r="BV151" s="371">
        <f t="shared" ca="1" si="334"/>
        <v>0</v>
      </c>
      <c r="BW151" s="359">
        <f t="shared" ca="1" si="270"/>
        <v>0</v>
      </c>
      <c r="BX151" s="359">
        <f t="shared" ca="1" si="271"/>
        <v>0</v>
      </c>
      <c r="BY151" s="359">
        <f t="shared" ca="1" si="272"/>
        <v>0</v>
      </c>
      <c r="BZ151" s="359">
        <f t="shared" ca="1" si="273"/>
        <v>0</v>
      </c>
      <c r="CA151" s="359">
        <f t="shared" ca="1" si="312"/>
        <v>0</v>
      </c>
      <c r="CC151" s="362">
        <f t="shared" ca="1" si="335"/>
        <v>262</v>
      </c>
      <c r="CD151" s="362">
        <v>143</v>
      </c>
      <c r="CE151" s="371">
        <f t="shared" ca="1" si="336"/>
        <v>0</v>
      </c>
      <c r="CF151" s="359">
        <f t="shared" ca="1" si="274"/>
        <v>0</v>
      </c>
      <c r="CG151" s="359">
        <f t="shared" ca="1" si="275"/>
        <v>0</v>
      </c>
      <c r="CH151" s="359">
        <f t="shared" ca="1" si="276"/>
        <v>0</v>
      </c>
      <c r="CI151" s="359">
        <f t="shared" ca="1" si="277"/>
        <v>0</v>
      </c>
      <c r="CJ151" s="359">
        <f t="shared" ca="1" si="313"/>
        <v>0</v>
      </c>
      <c r="CL151" s="362">
        <f t="shared" ca="1" si="337"/>
        <v>262</v>
      </c>
      <c r="CM151" s="362">
        <v>143</v>
      </c>
      <c r="CN151" s="371">
        <f t="shared" ca="1" si="338"/>
        <v>0</v>
      </c>
      <c r="CO151" s="359">
        <f t="shared" ca="1" si="278"/>
        <v>0</v>
      </c>
      <c r="CP151" s="359">
        <f t="shared" ca="1" si="279"/>
        <v>0</v>
      </c>
      <c r="CQ151" s="359">
        <f t="shared" ca="1" si="280"/>
        <v>0</v>
      </c>
      <c r="CR151" s="359">
        <f t="shared" ca="1" si="281"/>
        <v>0</v>
      </c>
      <c r="CS151" s="359">
        <f t="shared" ca="1" si="314"/>
        <v>0</v>
      </c>
      <c r="CU151" s="362">
        <f t="shared" ca="1" si="339"/>
        <v>262</v>
      </c>
      <c r="CV151" s="362">
        <v>143</v>
      </c>
      <c r="CW151" s="371">
        <f t="shared" ca="1" si="340"/>
        <v>0</v>
      </c>
      <c r="CX151" s="359">
        <f t="shared" ca="1" si="282"/>
        <v>0</v>
      </c>
      <c r="CY151" s="359">
        <f t="shared" ca="1" si="283"/>
        <v>0</v>
      </c>
      <c r="CZ151" s="359">
        <f t="shared" ca="1" si="284"/>
        <v>0</v>
      </c>
      <c r="DA151" s="359">
        <f t="shared" ca="1" si="285"/>
        <v>0</v>
      </c>
      <c r="DB151" s="359">
        <f t="shared" ca="1" si="315"/>
        <v>0</v>
      </c>
      <c r="DD151" s="362">
        <f t="shared" ca="1" si="341"/>
        <v>262</v>
      </c>
      <c r="DE151" s="362">
        <v>143</v>
      </c>
      <c r="DF151" s="371">
        <f t="shared" ca="1" si="342"/>
        <v>0</v>
      </c>
      <c r="DG151" s="359">
        <f t="shared" ca="1" si="286"/>
        <v>0</v>
      </c>
      <c r="DH151" s="359">
        <f t="shared" ca="1" si="287"/>
        <v>0</v>
      </c>
      <c r="DI151" s="359">
        <f t="shared" ca="1" si="288"/>
        <v>0</v>
      </c>
      <c r="DJ151" s="359">
        <f t="shared" ca="1" si="289"/>
        <v>0</v>
      </c>
      <c r="DK151" s="359">
        <f t="shared" ca="1" si="316"/>
        <v>0</v>
      </c>
      <c r="DM151" s="362">
        <f t="shared" ca="1" si="343"/>
        <v>262</v>
      </c>
      <c r="DN151" s="362">
        <v>143</v>
      </c>
      <c r="DO151" s="371">
        <f t="shared" ca="1" si="344"/>
        <v>0</v>
      </c>
      <c r="DP151" s="359">
        <f t="shared" ca="1" si="290"/>
        <v>0</v>
      </c>
      <c r="DQ151" s="359">
        <f t="shared" ca="1" si="291"/>
        <v>0</v>
      </c>
      <c r="DR151" s="359">
        <f t="shared" ca="1" si="292"/>
        <v>0</v>
      </c>
      <c r="DS151" s="359">
        <f t="shared" ca="1" si="293"/>
        <v>0</v>
      </c>
      <c r="DT151" s="359">
        <f t="shared" ca="1" si="317"/>
        <v>0</v>
      </c>
      <c r="DV151" s="362">
        <f t="shared" ca="1" si="345"/>
        <v>262</v>
      </c>
      <c r="DW151" s="362">
        <v>143</v>
      </c>
      <c r="DX151" s="371">
        <f t="shared" ca="1" si="346"/>
        <v>0</v>
      </c>
      <c r="DY151" s="359">
        <f t="shared" ca="1" si="294"/>
        <v>0</v>
      </c>
      <c r="DZ151" s="359">
        <f t="shared" ca="1" si="295"/>
        <v>0</v>
      </c>
      <c r="EA151" s="359">
        <f t="shared" ca="1" si="296"/>
        <v>0</v>
      </c>
      <c r="EB151" s="359">
        <f t="shared" ca="1" si="297"/>
        <v>0</v>
      </c>
      <c r="EC151" s="359">
        <f t="shared" ca="1" si="318"/>
        <v>0</v>
      </c>
      <c r="EE151" s="362">
        <f t="shared" ca="1" si="347"/>
        <v>262</v>
      </c>
      <c r="EF151" s="362">
        <v>143</v>
      </c>
      <c r="EG151" s="371">
        <f t="shared" ca="1" si="348"/>
        <v>0</v>
      </c>
      <c r="EH151" s="359">
        <f t="shared" ca="1" si="298"/>
        <v>0</v>
      </c>
      <c r="EI151" s="359">
        <f t="shared" ca="1" si="299"/>
        <v>0</v>
      </c>
      <c r="EJ151" s="359">
        <f t="shared" ca="1" si="300"/>
        <v>0</v>
      </c>
      <c r="EK151" s="359">
        <f t="shared" ca="1" si="301"/>
        <v>0</v>
      </c>
      <c r="EL151" s="359">
        <f t="shared" ca="1" si="319"/>
        <v>0</v>
      </c>
    </row>
    <row r="152" spans="6:142" x14ac:dyDescent="0.35">
      <c r="F152" s="372">
        <f>IFERROR(INDEX('Inflation Rates'!$A$16:$H$138,MATCH('IRA Traditional'!$H152,'Inflation Rates'!$A$16:$A$138,0),8)/INDEX('Inflation Rates'!$A$16:$H$138,MATCH('IRA Traditional'!$H152,'Inflation Rates'!$A$16:$A$138,0)-1,8)-1,F151)</f>
        <v>2.0000000000000018E-2</v>
      </c>
      <c r="G152" s="372">
        <f>IFERROR(INDEX('Inflation Rates'!$A$16:$H$138,MATCH('IRA Traditional'!$H152,'Inflation Rates'!$A$16:$A$138,0),6)/INDEX('Inflation Rates'!$A$16:$H$138,MATCH('IRA Traditional'!$H152,'Inflation Rates'!$A$16:$A$138,0)-1,6)-1,G151)</f>
        <v>2.0999999999999908E-2</v>
      </c>
      <c r="H152" s="362">
        <v>2163</v>
      </c>
      <c r="I152" s="362">
        <f t="shared" ca="1" si="349"/>
        <v>263</v>
      </c>
      <c r="J152" s="362">
        <v>144</v>
      </c>
      <c r="K152" s="371">
        <f t="shared" ca="1" si="350"/>
        <v>0</v>
      </c>
      <c r="L152" s="359">
        <f t="shared" ca="1" si="302"/>
        <v>0</v>
      </c>
      <c r="M152" s="359">
        <f t="shared" ca="1" si="303"/>
        <v>0</v>
      </c>
      <c r="N152" s="359">
        <f t="shared" ca="1" si="304"/>
        <v>0</v>
      </c>
      <c r="O152" s="359">
        <f t="shared" ca="1" si="305"/>
        <v>0</v>
      </c>
      <c r="P152" s="359">
        <f t="shared" ca="1" si="320"/>
        <v>0</v>
      </c>
      <c r="R152" s="362">
        <f t="shared" ca="1" si="321"/>
        <v>263</v>
      </c>
      <c r="S152" s="362">
        <v>144</v>
      </c>
      <c r="T152" s="371">
        <f t="shared" ca="1" si="322"/>
        <v>0</v>
      </c>
      <c r="U152" s="359">
        <f t="shared" ca="1" si="246"/>
        <v>0</v>
      </c>
      <c r="V152" s="359">
        <f t="shared" ca="1" si="247"/>
        <v>0</v>
      </c>
      <c r="W152" s="359">
        <f t="shared" ca="1" si="248"/>
        <v>0</v>
      </c>
      <c r="X152" s="359">
        <f t="shared" ca="1" si="249"/>
        <v>0</v>
      </c>
      <c r="Y152" s="359">
        <f t="shared" ca="1" si="306"/>
        <v>0</v>
      </c>
      <c r="AA152" s="362">
        <f t="shared" ca="1" si="323"/>
        <v>263</v>
      </c>
      <c r="AB152" s="362">
        <v>144</v>
      </c>
      <c r="AC152" s="371">
        <f t="shared" ca="1" si="324"/>
        <v>0</v>
      </c>
      <c r="AD152" s="359">
        <f t="shared" ca="1" si="250"/>
        <v>0</v>
      </c>
      <c r="AE152" s="359">
        <f t="shared" ca="1" si="251"/>
        <v>0</v>
      </c>
      <c r="AF152" s="359">
        <f t="shared" ca="1" si="252"/>
        <v>0</v>
      </c>
      <c r="AG152" s="359">
        <f t="shared" ca="1" si="253"/>
        <v>0</v>
      </c>
      <c r="AH152" s="359">
        <f t="shared" ca="1" si="307"/>
        <v>0</v>
      </c>
      <c r="AJ152" s="362">
        <f t="shared" ca="1" si="325"/>
        <v>263</v>
      </c>
      <c r="AK152" s="362">
        <v>144</v>
      </c>
      <c r="AL152" s="371">
        <f t="shared" ca="1" si="326"/>
        <v>0</v>
      </c>
      <c r="AM152" s="359">
        <f t="shared" ca="1" si="254"/>
        <v>0</v>
      </c>
      <c r="AN152" s="359">
        <f t="shared" ca="1" si="255"/>
        <v>0</v>
      </c>
      <c r="AO152" s="359">
        <f t="shared" ca="1" si="256"/>
        <v>0</v>
      </c>
      <c r="AP152" s="359">
        <f t="shared" ca="1" si="257"/>
        <v>0</v>
      </c>
      <c r="AQ152" s="359">
        <f t="shared" ca="1" si="308"/>
        <v>0</v>
      </c>
      <c r="AS152" s="362">
        <f t="shared" ca="1" si="327"/>
        <v>263</v>
      </c>
      <c r="AT152" s="362">
        <v>144</v>
      </c>
      <c r="AU152" s="371">
        <f t="shared" ca="1" si="328"/>
        <v>0</v>
      </c>
      <c r="AV152" s="359">
        <f t="shared" ca="1" si="258"/>
        <v>0</v>
      </c>
      <c r="AW152" s="359">
        <f t="shared" ca="1" si="259"/>
        <v>0</v>
      </c>
      <c r="AX152" s="359">
        <f t="shared" ca="1" si="260"/>
        <v>0</v>
      </c>
      <c r="AY152" s="359">
        <f t="shared" ca="1" si="261"/>
        <v>0</v>
      </c>
      <c r="AZ152" s="359">
        <f t="shared" ca="1" si="309"/>
        <v>0</v>
      </c>
      <c r="BB152" s="362">
        <f t="shared" ca="1" si="329"/>
        <v>263</v>
      </c>
      <c r="BC152" s="362">
        <v>144</v>
      </c>
      <c r="BD152" s="371">
        <f t="shared" ca="1" si="330"/>
        <v>0</v>
      </c>
      <c r="BE152" s="359">
        <f t="shared" ca="1" si="262"/>
        <v>0</v>
      </c>
      <c r="BF152" s="359">
        <f t="shared" ca="1" si="263"/>
        <v>0</v>
      </c>
      <c r="BG152" s="359">
        <f t="shared" ca="1" si="264"/>
        <v>0</v>
      </c>
      <c r="BH152" s="359">
        <f t="shared" ca="1" si="265"/>
        <v>0</v>
      </c>
      <c r="BI152" s="359">
        <f t="shared" ca="1" si="310"/>
        <v>0</v>
      </c>
      <c r="BK152" s="362">
        <f t="shared" ca="1" si="331"/>
        <v>263</v>
      </c>
      <c r="BL152" s="362">
        <v>144</v>
      </c>
      <c r="BM152" s="371">
        <f t="shared" ca="1" si="332"/>
        <v>0</v>
      </c>
      <c r="BN152" s="359">
        <f t="shared" ca="1" si="266"/>
        <v>0</v>
      </c>
      <c r="BO152" s="359">
        <f t="shared" ca="1" si="267"/>
        <v>0</v>
      </c>
      <c r="BP152" s="359">
        <f t="shared" ca="1" si="268"/>
        <v>0</v>
      </c>
      <c r="BQ152" s="359">
        <f t="shared" ca="1" si="269"/>
        <v>0</v>
      </c>
      <c r="BR152" s="359">
        <f t="shared" ca="1" si="311"/>
        <v>0</v>
      </c>
      <c r="BT152" s="362">
        <f t="shared" ca="1" si="333"/>
        <v>263</v>
      </c>
      <c r="BU152" s="362">
        <v>144</v>
      </c>
      <c r="BV152" s="371">
        <f t="shared" ca="1" si="334"/>
        <v>0</v>
      </c>
      <c r="BW152" s="359">
        <f t="shared" ca="1" si="270"/>
        <v>0</v>
      </c>
      <c r="BX152" s="359">
        <f t="shared" ca="1" si="271"/>
        <v>0</v>
      </c>
      <c r="BY152" s="359">
        <f t="shared" ca="1" si="272"/>
        <v>0</v>
      </c>
      <c r="BZ152" s="359">
        <f t="shared" ca="1" si="273"/>
        <v>0</v>
      </c>
      <c r="CA152" s="359">
        <f t="shared" ca="1" si="312"/>
        <v>0</v>
      </c>
      <c r="CC152" s="362">
        <f t="shared" ca="1" si="335"/>
        <v>263</v>
      </c>
      <c r="CD152" s="362">
        <v>144</v>
      </c>
      <c r="CE152" s="371">
        <f t="shared" ca="1" si="336"/>
        <v>0</v>
      </c>
      <c r="CF152" s="359">
        <f t="shared" ca="1" si="274"/>
        <v>0</v>
      </c>
      <c r="CG152" s="359">
        <f t="shared" ca="1" si="275"/>
        <v>0</v>
      </c>
      <c r="CH152" s="359">
        <f t="shared" ca="1" si="276"/>
        <v>0</v>
      </c>
      <c r="CI152" s="359">
        <f t="shared" ca="1" si="277"/>
        <v>0</v>
      </c>
      <c r="CJ152" s="359">
        <f t="shared" ca="1" si="313"/>
        <v>0</v>
      </c>
      <c r="CL152" s="362">
        <f t="shared" ca="1" si="337"/>
        <v>263</v>
      </c>
      <c r="CM152" s="362">
        <v>144</v>
      </c>
      <c r="CN152" s="371">
        <f t="shared" ca="1" si="338"/>
        <v>0</v>
      </c>
      <c r="CO152" s="359">
        <f t="shared" ca="1" si="278"/>
        <v>0</v>
      </c>
      <c r="CP152" s="359">
        <f t="shared" ca="1" si="279"/>
        <v>0</v>
      </c>
      <c r="CQ152" s="359">
        <f t="shared" ca="1" si="280"/>
        <v>0</v>
      </c>
      <c r="CR152" s="359">
        <f t="shared" ca="1" si="281"/>
        <v>0</v>
      </c>
      <c r="CS152" s="359">
        <f t="shared" ca="1" si="314"/>
        <v>0</v>
      </c>
      <c r="CU152" s="362">
        <f t="shared" ca="1" si="339"/>
        <v>263</v>
      </c>
      <c r="CV152" s="362">
        <v>144</v>
      </c>
      <c r="CW152" s="371">
        <f t="shared" ca="1" si="340"/>
        <v>0</v>
      </c>
      <c r="CX152" s="359">
        <f t="shared" ca="1" si="282"/>
        <v>0</v>
      </c>
      <c r="CY152" s="359">
        <f t="shared" ca="1" si="283"/>
        <v>0</v>
      </c>
      <c r="CZ152" s="359">
        <f t="shared" ca="1" si="284"/>
        <v>0</v>
      </c>
      <c r="DA152" s="359">
        <f t="shared" ca="1" si="285"/>
        <v>0</v>
      </c>
      <c r="DB152" s="359">
        <f t="shared" ca="1" si="315"/>
        <v>0</v>
      </c>
      <c r="DD152" s="362">
        <f t="shared" ca="1" si="341"/>
        <v>263</v>
      </c>
      <c r="DE152" s="362">
        <v>144</v>
      </c>
      <c r="DF152" s="371">
        <f t="shared" ca="1" si="342"/>
        <v>0</v>
      </c>
      <c r="DG152" s="359">
        <f t="shared" ca="1" si="286"/>
        <v>0</v>
      </c>
      <c r="DH152" s="359">
        <f t="shared" ca="1" si="287"/>
        <v>0</v>
      </c>
      <c r="DI152" s="359">
        <f t="shared" ca="1" si="288"/>
        <v>0</v>
      </c>
      <c r="DJ152" s="359">
        <f t="shared" ca="1" si="289"/>
        <v>0</v>
      </c>
      <c r="DK152" s="359">
        <f t="shared" ca="1" si="316"/>
        <v>0</v>
      </c>
      <c r="DM152" s="362">
        <f t="shared" ca="1" si="343"/>
        <v>263</v>
      </c>
      <c r="DN152" s="362">
        <v>144</v>
      </c>
      <c r="DO152" s="371">
        <f t="shared" ca="1" si="344"/>
        <v>0</v>
      </c>
      <c r="DP152" s="359">
        <f t="shared" ca="1" si="290"/>
        <v>0</v>
      </c>
      <c r="DQ152" s="359">
        <f t="shared" ca="1" si="291"/>
        <v>0</v>
      </c>
      <c r="DR152" s="359">
        <f t="shared" ca="1" si="292"/>
        <v>0</v>
      </c>
      <c r="DS152" s="359">
        <f t="shared" ca="1" si="293"/>
        <v>0</v>
      </c>
      <c r="DT152" s="359">
        <f t="shared" ca="1" si="317"/>
        <v>0</v>
      </c>
      <c r="DV152" s="362">
        <f t="shared" ca="1" si="345"/>
        <v>263</v>
      </c>
      <c r="DW152" s="362">
        <v>144</v>
      </c>
      <c r="DX152" s="371">
        <f t="shared" ca="1" si="346"/>
        <v>0</v>
      </c>
      <c r="DY152" s="359">
        <f t="shared" ca="1" si="294"/>
        <v>0</v>
      </c>
      <c r="DZ152" s="359">
        <f t="shared" ca="1" si="295"/>
        <v>0</v>
      </c>
      <c r="EA152" s="359">
        <f t="shared" ca="1" si="296"/>
        <v>0</v>
      </c>
      <c r="EB152" s="359">
        <f t="shared" ca="1" si="297"/>
        <v>0</v>
      </c>
      <c r="EC152" s="359">
        <f t="shared" ca="1" si="318"/>
        <v>0</v>
      </c>
      <c r="EE152" s="362">
        <f t="shared" ca="1" si="347"/>
        <v>263</v>
      </c>
      <c r="EF152" s="362">
        <v>144</v>
      </c>
      <c r="EG152" s="371">
        <f t="shared" ca="1" si="348"/>
        <v>0</v>
      </c>
      <c r="EH152" s="359">
        <f t="shared" ca="1" si="298"/>
        <v>0</v>
      </c>
      <c r="EI152" s="359">
        <f t="shared" ca="1" si="299"/>
        <v>0</v>
      </c>
      <c r="EJ152" s="359">
        <f t="shared" ca="1" si="300"/>
        <v>0</v>
      </c>
      <c r="EK152" s="359">
        <f t="shared" ca="1" si="301"/>
        <v>0</v>
      </c>
      <c r="EL152" s="359">
        <f t="shared" ca="1" si="319"/>
        <v>0</v>
      </c>
    </row>
    <row r="153" spans="6:142" x14ac:dyDescent="0.35">
      <c r="F153" s="372">
        <f>IFERROR(INDEX('Inflation Rates'!$A$16:$H$138,MATCH('IRA Traditional'!$H153,'Inflation Rates'!$A$16:$A$138,0),8)/INDEX('Inflation Rates'!$A$16:$H$138,MATCH('IRA Traditional'!$H153,'Inflation Rates'!$A$16:$A$138,0)-1,8)-1,F152)</f>
        <v>2.0000000000000018E-2</v>
      </c>
      <c r="G153" s="372">
        <f>IFERROR(INDEX('Inflation Rates'!$A$16:$H$138,MATCH('IRA Traditional'!$H153,'Inflation Rates'!$A$16:$A$138,0),6)/INDEX('Inflation Rates'!$A$16:$H$138,MATCH('IRA Traditional'!$H153,'Inflation Rates'!$A$16:$A$138,0)-1,6)-1,G152)</f>
        <v>2.0999999999999908E-2</v>
      </c>
      <c r="H153" s="362">
        <v>2164</v>
      </c>
      <c r="I153" s="362">
        <f t="shared" ca="1" si="349"/>
        <v>264</v>
      </c>
      <c r="J153" s="362">
        <v>145</v>
      </c>
      <c r="K153" s="371">
        <f t="shared" ca="1" si="350"/>
        <v>0</v>
      </c>
      <c r="L153" s="359">
        <f t="shared" ca="1" si="302"/>
        <v>0</v>
      </c>
      <c r="M153" s="359">
        <f t="shared" ca="1" si="303"/>
        <v>0</v>
      </c>
      <c r="N153" s="359">
        <f t="shared" ca="1" si="304"/>
        <v>0</v>
      </c>
      <c r="O153" s="359">
        <f t="shared" ca="1" si="305"/>
        <v>0</v>
      </c>
      <c r="P153" s="359">
        <f t="shared" ca="1" si="320"/>
        <v>0</v>
      </c>
      <c r="R153" s="362">
        <f t="shared" ca="1" si="321"/>
        <v>264</v>
      </c>
      <c r="S153" s="362">
        <v>145</v>
      </c>
      <c r="T153" s="371">
        <f t="shared" ca="1" si="322"/>
        <v>0</v>
      </c>
      <c r="U153" s="359">
        <f t="shared" ca="1" si="246"/>
        <v>0</v>
      </c>
      <c r="V153" s="359">
        <f t="shared" ca="1" si="247"/>
        <v>0</v>
      </c>
      <c r="W153" s="359">
        <f t="shared" ca="1" si="248"/>
        <v>0</v>
      </c>
      <c r="X153" s="359">
        <f t="shared" ca="1" si="249"/>
        <v>0</v>
      </c>
      <c r="Y153" s="359">
        <f t="shared" ca="1" si="306"/>
        <v>0</v>
      </c>
      <c r="AA153" s="362">
        <f t="shared" ca="1" si="323"/>
        <v>264</v>
      </c>
      <c r="AB153" s="362">
        <v>145</v>
      </c>
      <c r="AC153" s="371">
        <f t="shared" ca="1" si="324"/>
        <v>0</v>
      </c>
      <c r="AD153" s="359">
        <f t="shared" ca="1" si="250"/>
        <v>0</v>
      </c>
      <c r="AE153" s="359">
        <f t="shared" ca="1" si="251"/>
        <v>0</v>
      </c>
      <c r="AF153" s="359">
        <f t="shared" ca="1" si="252"/>
        <v>0</v>
      </c>
      <c r="AG153" s="359">
        <f t="shared" ca="1" si="253"/>
        <v>0</v>
      </c>
      <c r="AH153" s="359">
        <f t="shared" ca="1" si="307"/>
        <v>0</v>
      </c>
      <c r="AJ153" s="362">
        <f t="shared" ca="1" si="325"/>
        <v>264</v>
      </c>
      <c r="AK153" s="362">
        <v>145</v>
      </c>
      <c r="AL153" s="371">
        <f t="shared" ca="1" si="326"/>
        <v>0</v>
      </c>
      <c r="AM153" s="359">
        <f t="shared" ca="1" si="254"/>
        <v>0</v>
      </c>
      <c r="AN153" s="359">
        <f t="shared" ca="1" si="255"/>
        <v>0</v>
      </c>
      <c r="AO153" s="359">
        <f t="shared" ca="1" si="256"/>
        <v>0</v>
      </c>
      <c r="AP153" s="359">
        <f t="shared" ca="1" si="257"/>
        <v>0</v>
      </c>
      <c r="AQ153" s="359">
        <f t="shared" ca="1" si="308"/>
        <v>0</v>
      </c>
      <c r="AS153" s="362">
        <f t="shared" ca="1" si="327"/>
        <v>264</v>
      </c>
      <c r="AT153" s="362">
        <v>145</v>
      </c>
      <c r="AU153" s="371">
        <f t="shared" ca="1" si="328"/>
        <v>0</v>
      </c>
      <c r="AV153" s="359">
        <f t="shared" ca="1" si="258"/>
        <v>0</v>
      </c>
      <c r="AW153" s="359">
        <f t="shared" ca="1" si="259"/>
        <v>0</v>
      </c>
      <c r="AX153" s="359">
        <f t="shared" ca="1" si="260"/>
        <v>0</v>
      </c>
      <c r="AY153" s="359">
        <f t="shared" ca="1" si="261"/>
        <v>0</v>
      </c>
      <c r="AZ153" s="359">
        <f t="shared" ca="1" si="309"/>
        <v>0</v>
      </c>
      <c r="BB153" s="362">
        <f t="shared" ca="1" si="329"/>
        <v>264</v>
      </c>
      <c r="BC153" s="362">
        <v>145</v>
      </c>
      <c r="BD153" s="371">
        <f t="shared" ca="1" si="330"/>
        <v>0</v>
      </c>
      <c r="BE153" s="359">
        <f t="shared" ca="1" si="262"/>
        <v>0</v>
      </c>
      <c r="BF153" s="359">
        <f t="shared" ca="1" si="263"/>
        <v>0</v>
      </c>
      <c r="BG153" s="359">
        <f t="shared" ca="1" si="264"/>
        <v>0</v>
      </c>
      <c r="BH153" s="359">
        <f t="shared" ca="1" si="265"/>
        <v>0</v>
      </c>
      <c r="BI153" s="359">
        <f t="shared" ca="1" si="310"/>
        <v>0</v>
      </c>
      <c r="BK153" s="362">
        <f t="shared" ca="1" si="331"/>
        <v>264</v>
      </c>
      <c r="BL153" s="362">
        <v>145</v>
      </c>
      <c r="BM153" s="371">
        <f t="shared" ca="1" si="332"/>
        <v>0</v>
      </c>
      <c r="BN153" s="359">
        <f t="shared" ca="1" si="266"/>
        <v>0</v>
      </c>
      <c r="BO153" s="359">
        <f t="shared" ca="1" si="267"/>
        <v>0</v>
      </c>
      <c r="BP153" s="359">
        <f t="shared" ca="1" si="268"/>
        <v>0</v>
      </c>
      <c r="BQ153" s="359">
        <f t="shared" ca="1" si="269"/>
        <v>0</v>
      </c>
      <c r="BR153" s="359">
        <f t="shared" ca="1" si="311"/>
        <v>0</v>
      </c>
      <c r="BT153" s="362">
        <f t="shared" ca="1" si="333"/>
        <v>264</v>
      </c>
      <c r="BU153" s="362">
        <v>145</v>
      </c>
      <c r="BV153" s="371">
        <f t="shared" ca="1" si="334"/>
        <v>0</v>
      </c>
      <c r="BW153" s="359">
        <f t="shared" ca="1" si="270"/>
        <v>0</v>
      </c>
      <c r="BX153" s="359">
        <f t="shared" ca="1" si="271"/>
        <v>0</v>
      </c>
      <c r="BY153" s="359">
        <f t="shared" ca="1" si="272"/>
        <v>0</v>
      </c>
      <c r="BZ153" s="359">
        <f t="shared" ca="1" si="273"/>
        <v>0</v>
      </c>
      <c r="CA153" s="359">
        <f t="shared" ca="1" si="312"/>
        <v>0</v>
      </c>
      <c r="CC153" s="362">
        <f t="shared" ca="1" si="335"/>
        <v>264</v>
      </c>
      <c r="CD153" s="362">
        <v>145</v>
      </c>
      <c r="CE153" s="371">
        <f t="shared" ca="1" si="336"/>
        <v>0</v>
      </c>
      <c r="CF153" s="359">
        <f t="shared" ca="1" si="274"/>
        <v>0</v>
      </c>
      <c r="CG153" s="359">
        <f t="shared" ca="1" si="275"/>
        <v>0</v>
      </c>
      <c r="CH153" s="359">
        <f t="shared" ca="1" si="276"/>
        <v>0</v>
      </c>
      <c r="CI153" s="359">
        <f t="shared" ca="1" si="277"/>
        <v>0</v>
      </c>
      <c r="CJ153" s="359">
        <f t="shared" ca="1" si="313"/>
        <v>0</v>
      </c>
      <c r="CL153" s="362">
        <f t="shared" ca="1" si="337"/>
        <v>264</v>
      </c>
      <c r="CM153" s="362">
        <v>145</v>
      </c>
      <c r="CN153" s="371">
        <f t="shared" ca="1" si="338"/>
        <v>0</v>
      </c>
      <c r="CO153" s="359">
        <f t="shared" ca="1" si="278"/>
        <v>0</v>
      </c>
      <c r="CP153" s="359">
        <f t="shared" ca="1" si="279"/>
        <v>0</v>
      </c>
      <c r="CQ153" s="359">
        <f t="shared" ca="1" si="280"/>
        <v>0</v>
      </c>
      <c r="CR153" s="359">
        <f t="shared" ca="1" si="281"/>
        <v>0</v>
      </c>
      <c r="CS153" s="359">
        <f t="shared" ca="1" si="314"/>
        <v>0</v>
      </c>
      <c r="CU153" s="362">
        <f t="shared" ca="1" si="339"/>
        <v>264</v>
      </c>
      <c r="CV153" s="362">
        <v>145</v>
      </c>
      <c r="CW153" s="371">
        <f t="shared" ca="1" si="340"/>
        <v>0</v>
      </c>
      <c r="CX153" s="359">
        <f t="shared" ca="1" si="282"/>
        <v>0</v>
      </c>
      <c r="CY153" s="359">
        <f t="shared" ca="1" si="283"/>
        <v>0</v>
      </c>
      <c r="CZ153" s="359">
        <f t="shared" ca="1" si="284"/>
        <v>0</v>
      </c>
      <c r="DA153" s="359">
        <f t="shared" ca="1" si="285"/>
        <v>0</v>
      </c>
      <c r="DB153" s="359">
        <f t="shared" ca="1" si="315"/>
        <v>0</v>
      </c>
      <c r="DD153" s="362">
        <f t="shared" ca="1" si="341"/>
        <v>264</v>
      </c>
      <c r="DE153" s="362">
        <v>145</v>
      </c>
      <c r="DF153" s="371">
        <f t="shared" ca="1" si="342"/>
        <v>0</v>
      </c>
      <c r="DG153" s="359">
        <f t="shared" ca="1" si="286"/>
        <v>0</v>
      </c>
      <c r="DH153" s="359">
        <f t="shared" ca="1" si="287"/>
        <v>0</v>
      </c>
      <c r="DI153" s="359">
        <f t="shared" ca="1" si="288"/>
        <v>0</v>
      </c>
      <c r="DJ153" s="359">
        <f t="shared" ca="1" si="289"/>
        <v>0</v>
      </c>
      <c r="DK153" s="359">
        <f t="shared" ca="1" si="316"/>
        <v>0</v>
      </c>
      <c r="DM153" s="362">
        <f t="shared" ca="1" si="343"/>
        <v>264</v>
      </c>
      <c r="DN153" s="362">
        <v>145</v>
      </c>
      <c r="DO153" s="371">
        <f t="shared" ca="1" si="344"/>
        <v>0</v>
      </c>
      <c r="DP153" s="359">
        <f t="shared" ca="1" si="290"/>
        <v>0</v>
      </c>
      <c r="DQ153" s="359">
        <f t="shared" ca="1" si="291"/>
        <v>0</v>
      </c>
      <c r="DR153" s="359">
        <f t="shared" ca="1" si="292"/>
        <v>0</v>
      </c>
      <c r="DS153" s="359">
        <f t="shared" ca="1" si="293"/>
        <v>0</v>
      </c>
      <c r="DT153" s="359">
        <f t="shared" ca="1" si="317"/>
        <v>0</v>
      </c>
      <c r="DV153" s="362">
        <f t="shared" ca="1" si="345"/>
        <v>264</v>
      </c>
      <c r="DW153" s="362">
        <v>145</v>
      </c>
      <c r="DX153" s="371">
        <f t="shared" ca="1" si="346"/>
        <v>0</v>
      </c>
      <c r="DY153" s="359">
        <f t="shared" ca="1" si="294"/>
        <v>0</v>
      </c>
      <c r="DZ153" s="359">
        <f t="shared" ca="1" si="295"/>
        <v>0</v>
      </c>
      <c r="EA153" s="359">
        <f t="shared" ca="1" si="296"/>
        <v>0</v>
      </c>
      <c r="EB153" s="359">
        <f t="shared" ca="1" si="297"/>
        <v>0</v>
      </c>
      <c r="EC153" s="359">
        <f t="shared" ca="1" si="318"/>
        <v>0</v>
      </c>
      <c r="EE153" s="362">
        <f t="shared" ca="1" si="347"/>
        <v>264</v>
      </c>
      <c r="EF153" s="362">
        <v>145</v>
      </c>
      <c r="EG153" s="371">
        <f t="shared" ca="1" si="348"/>
        <v>0</v>
      </c>
      <c r="EH153" s="359">
        <f t="shared" ca="1" si="298"/>
        <v>0</v>
      </c>
      <c r="EI153" s="359">
        <f t="shared" ca="1" si="299"/>
        <v>0</v>
      </c>
      <c r="EJ153" s="359">
        <f t="shared" ca="1" si="300"/>
        <v>0</v>
      </c>
      <c r="EK153" s="359">
        <f t="shared" ca="1" si="301"/>
        <v>0</v>
      </c>
      <c r="EL153" s="359">
        <f t="shared" ca="1" si="319"/>
        <v>0</v>
      </c>
    </row>
    <row r="154" spans="6:142" x14ac:dyDescent="0.35">
      <c r="F154" s="372">
        <f>IFERROR(INDEX('Inflation Rates'!$A$16:$H$138,MATCH('IRA Traditional'!$H154,'Inflation Rates'!$A$16:$A$138,0),8)/INDEX('Inflation Rates'!$A$16:$H$138,MATCH('IRA Traditional'!$H154,'Inflation Rates'!$A$16:$A$138,0)-1,8)-1,F153)</f>
        <v>2.0000000000000018E-2</v>
      </c>
      <c r="G154" s="372">
        <f>IFERROR(INDEX('Inflation Rates'!$A$16:$H$138,MATCH('IRA Traditional'!$H154,'Inflation Rates'!$A$16:$A$138,0),6)/INDEX('Inflation Rates'!$A$16:$H$138,MATCH('IRA Traditional'!$H154,'Inflation Rates'!$A$16:$A$138,0)-1,6)-1,G153)</f>
        <v>2.0999999999999908E-2</v>
      </c>
      <c r="H154" s="362">
        <v>2165</v>
      </c>
      <c r="I154" s="362">
        <f t="shared" ca="1" si="349"/>
        <v>265</v>
      </c>
      <c r="J154" s="362">
        <v>146</v>
      </c>
      <c r="K154" s="371">
        <f t="shared" ca="1" si="350"/>
        <v>0</v>
      </c>
      <c r="L154" s="359">
        <f t="shared" ca="1" si="302"/>
        <v>0</v>
      </c>
      <c r="M154" s="359">
        <f t="shared" ca="1" si="303"/>
        <v>0</v>
      </c>
      <c r="N154" s="359">
        <f t="shared" ca="1" si="304"/>
        <v>0</v>
      </c>
      <c r="O154" s="359">
        <f t="shared" ca="1" si="305"/>
        <v>0</v>
      </c>
      <c r="P154" s="359">
        <f t="shared" ca="1" si="320"/>
        <v>0</v>
      </c>
      <c r="R154" s="362">
        <f t="shared" ca="1" si="321"/>
        <v>265</v>
      </c>
      <c r="S154" s="362">
        <v>146</v>
      </c>
      <c r="T154" s="371">
        <f t="shared" ca="1" si="322"/>
        <v>0</v>
      </c>
      <c r="U154" s="359">
        <f t="shared" ca="1" si="246"/>
        <v>0</v>
      </c>
      <c r="V154" s="359">
        <f t="shared" ca="1" si="247"/>
        <v>0</v>
      </c>
      <c r="W154" s="359">
        <f t="shared" ca="1" si="248"/>
        <v>0</v>
      </c>
      <c r="X154" s="359">
        <f t="shared" ca="1" si="249"/>
        <v>0</v>
      </c>
      <c r="Y154" s="359">
        <f t="shared" ca="1" si="306"/>
        <v>0</v>
      </c>
      <c r="AA154" s="362">
        <f t="shared" ca="1" si="323"/>
        <v>265</v>
      </c>
      <c r="AB154" s="362">
        <v>146</v>
      </c>
      <c r="AC154" s="371">
        <f t="shared" ca="1" si="324"/>
        <v>0</v>
      </c>
      <c r="AD154" s="359">
        <f t="shared" ca="1" si="250"/>
        <v>0</v>
      </c>
      <c r="AE154" s="359">
        <f t="shared" ca="1" si="251"/>
        <v>0</v>
      </c>
      <c r="AF154" s="359">
        <f t="shared" ca="1" si="252"/>
        <v>0</v>
      </c>
      <c r="AG154" s="359">
        <f t="shared" ca="1" si="253"/>
        <v>0</v>
      </c>
      <c r="AH154" s="359">
        <f t="shared" ca="1" si="307"/>
        <v>0</v>
      </c>
      <c r="AJ154" s="362">
        <f t="shared" ca="1" si="325"/>
        <v>265</v>
      </c>
      <c r="AK154" s="362">
        <v>146</v>
      </c>
      <c r="AL154" s="371">
        <f t="shared" ca="1" si="326"/>
        <v>0</v>
      </c>
      <c r="AM154" s="359">
        <f t="shared" ca="1" si="254"/>
        <v>0</v>
      </c>
      <c r="AN154" s="359">
        <f t="shared" ca="1" si="255"/>
        <v>0</v>
      </c>
      <c r="AO154" s="359">
        <f t="shared" ca="1" si="256"/>
        <v>0</v>
      </c>
      <c r="AP154" s="359">
        <f t="shared" ca="1" si="257"/>
        <v>0</v>
      </c>
      <c r="AQ154" s="359">
        <f t="shared" ca="1" si="308"/>
        <v>0</v>
      </c>
      <c r="AS154" s="362">
        <f t="shared" ca="1" si="327"/>
        <v>265</v>
      </c>
      <c r="AT154" s="362">
        <v>146</v>
      </c>
      <c r="AU154" s="371">
        <f t="shared" ca="1" si="328"/>
        <v>0</v>
      </c>
      <c r="AV154" s="359">
        <f t="shared" ca="1" si="258"/>
        <v>0</v>
      </c>
      <c r="AW154" s="359">
        <f t="shared" ca="1" si="259"/>
        <v>0</v>
      </c>
      <c r="AX154" s="359">
        <f t="shared" ca="1" si="260"/>
        <v>0</v>
      </c>
      <c r="AY154" s="359">
        <f t="shared" ca="1" si="261"/>
        <v>0</v>
      </c>
      <c r="AZ154" s="359">
        <f t="shared" ca="1" si="309"/>
        <v>0</v>
      </c>
      <c r="BB154" s="362">
        <f t="shared" ca="1" si="329"/>
        <v>265</v>
      </c>
      <c r="BC154" s="362">
        <v>146</v>
      </c>
      <c r="BD154" s="371">
        <f t="shared" ca="1" si="330"/>
        <v>0</v>
      </c>
      <c r="BE154" s="359">
        <f t="shared" ca="1" si="262"/>
        <v>0</v>
      </c>
      <c r="BF154" s="359">
        <f t="shared" ca="1" si="263"/>
        <v>0</v>
      </c>
      <c r="BG154" s="359">
        <f t="shared" ca="1" si="264"/>
        <v>0</v>
      </c>
      <c r="BH154" s="359">
        <f t="shared" ca="1" si="265"/>
        <v>0</v>
      </c>
      <c r="BI154" s="359">
        <f t="shared" ca="1" si="310"/>
        <v>0</v>
      </c>
      <c r="BK154" s="362">
        <f t="shared" ca="1" si="331"/>
        <v>265</v>
      </c>
      <c r="BL154" s="362">
        <v>146</v>
      </c>
      <c r="BM154" s="371">
        <f t="shared" ca="1" si="332"/>
        <v>0</v>
      </c>
      <c r="BN154" s="359">
        <f t="shared" ca="1" si="266"/>
        <v>0</v>
      </c>
      <c r="BO154" s="359">
        <f t="shared" ca="1" si="267"/>
        <v>0</v>
      </c>
      <c r="BP154" s="359">
        <f t="shared" ca="1" si="268"/>
        <v>0</v>
      </c>
      <c r="BQ154" s="359">
        <f t="shared" ca="1" si="269"/>
        <v>0</v>
      </c>
      <c r="BR154" s="359">
        <f t="shared" ca="1" si="311"/>
        <v>0</v>
      </c>
      <c r="BT154" s="362">
        <f t="shared" ca="1" si="333"/>
        <v>265</v>
      </c>
      <c r="BU154" s="362">
        <v>146</v>
      </c>
      <c r="BV154" s="371">
        <f t="shared" ca="1" si="334"/>
        <v>0</v>
      </c>
      <c r="BW154" s="359">
        <f t="shared" ca="1" si="270"/>
        <v>0</v>
      </c>
      <c r="BX154" s="359">
        <f t="shared" ca="1" si="271"/>
        <v>0</v>
      </c>
      <c r="BY154" s="359">
        <f t="shared" ca="1" si="272"/>
        <v>0</v>
      </c>
      <c r="BZ154" s="359">
        <f t="shared" ca="1" si="273"/>
        <v>0</v>
      </c>
      <c r="CA154" s="359">
        <f t="shared" ca="1" si="312"/>
        <v>0</v>
      </c>
      <c r="CC154" s="362">
        <f t="shared" ca="1" si="335"/>
        <v>265</v>
      </c>
      <c r="CD154" s="362">
        <v>146</v>
      </c>
      <c r="CE154" s="371">
        <f t="shared" ca="1" si="336"/>
        <v>0</v>
      </c>
      <c r="CF154" s="359">
        <f t="shared" ca="1" si="274"/>
        <v>0</v>
      </c>
      <c r="CG154" s="359">
        <f t="shared" ca="1" si="275"/>
        <v>0</v>
      </c>
      <c r="CH154" s="359">
        <f t="shared" ca="1" si="276"/>
        <v>0</v>
      </c>
      <c r="CI154" s="359">
        <f t="shared" ca="1" si="277"/>
        <v>0</v>
      </c>
      <c r="CJ154" s="359">
        <f t="shared" ca="1" si="313"/>
        <v>0</v>
      </c>
      <c r="CL154" s="362">
        <f t="shared" ca="1" si="337"/>
        <v>265</v>
      </c>
      <c r="CM154" s="362">
        <v>146</v>
      </c>
      <c r="CN154" s="371">
        <f t="shared" ca="1" si="338"/>
        <v>0</v>
      </c>
      <c r="CO154" s="359">
        <f t="shared" ca="1" si="278"/>
        <v>0</v>
      </c>
      <c r="CP154" s="359">
        <f t="shared" ca="1" si="279"/>
        <v>0</v>
      </c>
      <c r="CQ154" s="359">
        <f t="shared" ca="1" si="280"/>
        <v>0</v>
      </c>
      <c r="CR154" s="359">
        <f t="shared" ca="1" si="281"/>
        <v>0</v>
      </c>
      <c r="CS154" s="359">
        <f t="shared" ca="1" si="314"/>
        <v>0</v>
      </c>
      <c r="CU154" s="362">
        <f t="shared" ca="1" si="339"/>
        <v>265</v>
      </c>
      <c r="CV154" s="362">
        <v>146</v>
      </c>
      <c r="CW154" s="371">
        <f t="shared" ca="1" si="340"/>
        <v>0</v>
      </c>
      <c r="CX154" s="359">
        <f t="shared" ca="1" si="282"/>
        <v>0</v>
      </c>
      <c r="CY154" s="359">
        <f t="shared" ca="1" si="283"/>
        <v>0</v>
      </c>
      <c r="CZ154" s="359">
        <f t="shared" ca="1" si="284"/>
        <v>0</v>
      </c>
      <c r="DA154" s="359">
        <f t="shared" ca="1" si="285"/>
        <v>0</v>
      </c>
      <c r="DB154" s="359">
        <f t="shared" ca="1" si="315"/>
        <v>0</v>
      </c>
      <c r="DD154" s="362">
        <f t="shared" ca="1" si="341"/>
        <v>265</v>
      </c>
      <c r="DE154" s="362">
        <v>146</v>
      </c>
      <c r="DF154" s="371">
        <f t="shared" ca="1" si="342"/>
        <v>0</v>
      </c>
      <c r="DG154" s="359">
        <f t="shared" ca="1" si="286"/>
        <v>0</v>
      </c>
      <c r="DH154" s="359">
        <f t="shared" ca="1" si="287"/>
        <v>0</v>
      </c>
      <c r="DI154" s="359">
        <f t="shared" ca="1" si="288"/>
        <v>0</v>
      </c>
      <c r="DJ154" s="359">
        <f t="shared" ca="1" si="289"/>
        <v>0</v>
      </c>
      <c r="DK154" s="359">
        <f t="shared" ca="1" si="316"/>
        <v>0</v>
      </c>
      <c r="DM154" s="362">
        <f t="shared" ca="1" si="343"/>
        <v>265</v>
      </c>
      <c r="DN154" s="362">
        <v>146</v>
      </c>
      <c r="DO154" s="371">
        <f t="shared" ca="1" si="344"/>
        <v>0</v>
      </c>
      <c r="DP154" s="359">
        <f t="shared" ca="1" si="290"/>
        <v>0</v>
      </c>
      <c r="DQ154" s="359">
        <f t="shared" ca="1" si="291"/>
        <v>0</v>
      </c>
      <c r="DR154" s="359">
        <f t="shared" ca="1" si="292"/>
        <v>0</v>
      </c>
      <c r="DS154" s="359">
        <f t="shared" ca="1" si="293"/>
        <v>0</v>
      </c>
      <c r="DT154" s="359">
        <f t="shared" ca="1" si="317"/>
        <v>0</v>
      </c>
      <c r="DV154" s="362">
        <f t="shared" ca="1" si="345"/>
        <v>265</v>
      </c>
      <c r="DW154" s="362">
        <v>146</v>
      </c>
      <c r="DX154" s="371">
        <f t="shared" ca="1" si="346"/>
        <v>0</v>
      </c>
      <c r="DY154" s="359">
        <f t="shared" ca="1" si="294"/>
        <v>0</v>
      </c>
      <c r="DZ154" s="359">
        <f t="shared" ca="1" si="295"/>
        <v>0</v>
      </c>
      <c r="EA154" s="359">
        <f t="shared" ca="1" si="296"/>
        <v>0</v>
      </c>
      <c r="EB154" s="359">
        <f t="shared" ca="1" si="297"/>
        <v>0</v>
      </c>
      <c r="EC154" s="359">
        <f t="shared" ca="1" si="318"/>
        <v>0</v>
      </c>
      <c r="EE154" s="362">
        <f t="shared" ca="1" si="347"/>
        <v>265</v>
      </c>
      <c r="EF154" s="362">
        <v>146</v>
      </c>
      <c r="EG154" s="371">
        <f t="shared" ca="1" si="348"/>
        <v>0</v>
      </c>
      <c r="EH154" s="359">
        <f t="shared" ca="1" si="298"/>
        <v>0</v>
      </c>
      <c r="EI154" s="359">
        <f t="shared" ca="1" si="299"/>
        <v>0</v>
      </c>
      <c r="EJ154" s="359">
        <f t="shared" ca="1" si="300"/>
        <v>0</v>
      </c>
      <c r="EK154" s="359">
        <f t="shared" ca="1" si="301"/>
        <v>0</v>
      </c>
      <c r="EL154" s="359">
        <f t="shared" ca="1" si="319"/>
        <v>0</v>
      </c>
    </row>
    <row r="155" spans="6:142" x14ac:dyDescent="0.35">
      <c r="F155" s="372">
        <f>IFERROR(INDEX('Inflation Rates'!$A$16:$H$138,MATCH('IRA Traditional'!$H155,'Inflation Rates'!$A$16:$A$138,0),8)/INDEX('Inflation Rates'!$A$16:$H$138,MATCH('IRA Traditional'!$H155,'Inflation Rates'!$A$16:$A$138,0)-1,8)-1,F154)</f>
        <v>2.0000000000000018E-2</v>
      </c>
      <c r="G155" s="372">
        <f>IFERROR(INDEX('Inflation Rates'!$A$16:$H$138,MATCH('IRA Traditional'!$H155,'Inflation Rates'!$A$16:$A$138,0),6)/INDEX('Inflation Rates'!$A$16:$H$138,MATCH('IRA Traditional'!$H155,'Inflation Rates'!$A$16:$A$138,0)-1,6)-1,G154)</f>
        <v>2.0999999999999908E-2</v>
      </c>
      <c r="H155" s="362">
        <v>2166</v>
      </c>
      <c r="I155" s="362">
        <f t="shared" ca="1" si="349"/>
        <v>266</v>
      </c>
      <c r="J155" s="362">
        <v>147</v>
      </c>
      <c r="K155" s="371">
        <f t="shared" ca="1" si="350"/>
        <v>0</v>
      </c>
      <c r="L155" s="359">
        <f t="shared" ca="1" si="302"/>
        <v>0</v>
      </c>
      <c r="M155" s="359">
        <f t="shared" ca="1" si="303"/>
        <v>0</v>
      </c>
      <c r="N155" s="359">
        <f t="shared" ca="1" si="304"/>
        <v>0</v>
      </c>
      <c r="O155" s="359">
        <f t="shared" ca="1" si="305"/>
        <v>0</v>
      </c>
      <c r="P155" s="359">
        <f t="shared" ca="1" si="320"/>
        <v>0</v>
      </c>
      <c r="R155" s="362">
        <f t="shared" ca="1" si="321"/>
        <v>266</v>
      </c>
      <c r="S155" s="362">
        <v>147</v>
      </c>
      <c r="T155" s="371">
        <f t="shared" ca="1" si="322"/>
        <v>0</v>
      </c>
      <c r="U155" s="359">
        <f t="shared" ca="1" si="246"/>
        <v>0</v>
      </c>
      <c r="V155" s="359">
        <f t="shared" ca="1" si="247"/>
        <v>0</v>
      </c>
      <c r="W155" s="359">
        <f t="shared" ca="1" si="248"/>
        <v>0</v>
      </c>
      <c r="X155" s="359">
        <f t="shared" ca="1" si="249"/>
        <v>0</v>
      </c>
      <c r="Y155" s="359">
        <f t="shared" ca="1" si="306"/>
        <v>0</v>
      </c>
      <c r="AA155" s="362">
        <f t="shared" ca="1" si="323"/>
        <v>266</v>
      </c>
      <c r="AB155" s="362">
        <v>147</v>
      </c>
      <c r="AC155" s="371">
        <f t="shared" ca="1" si="324"/>
        <v>0</v>
      </c>
      <c r="AD155" s="359">
        <f t="shared" ca="1" si="250"/>
        <v>0</v>
      </c>
      <c r="AE155" s="359">
        <f t="shared" ca="1" si="251"/>
        <v>0</v>
      </c>
      <c r="AF155" s="359">
        <f t="shared" ca="1" si="252"/>
        <v>0</v>
      </c>
      <c r="AG155" s="359">
        <f t="shared" ca="1" si="253"/>
        <v>0</v>
      </c>
      <c r="AH155" s="359">
        <f t="shared" ca="1" si="307"/>
        <v>0</v>
      </c>
      <c r="AJ155" s="362">
        <f t="shared" ca="1" si="325"/>
        <v>266</v>
      </c>
      <c r="AK155" s="362">
        <v>147</v>
      </c>
      <c r="AL155" s="371">
        <f t="shared" ca="1" si="326"/>
        <v>0</v>
      </c>
      <c r="AM155" s="359">
        <f t="shared" ca="1" si="254"/>
        <v>0</v>
      </c>
      <c r="AN155" s="359">
        <f t="shared" ca="1" si="255"/>
        <v>0</v>
      </c>
      <c r="AO155" s="359">
        <f t="shared" ca="1" si="256"/>
        <v>0</v>
      </c>
      <c r="AP155" s="359">
        <f t="shared" ca="1" si="257"/>
        <v>0</v>
      </c>
      <c r="AQ155" s="359">
        <f t="shared" ca="1" si="308"/>
        <v>0</v>
      </c>
      <c r="AS155" s="362">
        <f t="shared" ca="1" si="327"/>
        <v>266</v>
      </c>
      <c r="AT155" s="362">
        <v>147</v>
      </c>
      <c r="AU155" s="371">
        <f t="shared" ca="1" si="328"/>
        <v>0</v>
      </c>
      <c r="AV155" s="359">
        <f t="shared" ca="1" si="258"/>
        <v>0</v>
      </c>
      <c r="AW155" s="359">
        <f t="shared" ca="1" si="259"/>
        <v>0</v>
      </c>
      <c r="AX155" s="359">
        <f t="shared" ca="1" si="260"/>
        <v>0</v>
      </c>
      <c r="AY155" s="359">
        <f t="shared" ca="1" si="261"/>
        <v>0</v>
      </c>
      <c r="AZ155" s="359">
        <f t="shared" ca="1" si="309"/>
        <v>0</v>
      </c>
      <c r="BB155" s="362">
        <f t="shared" ca="1" si="329"/>
        <v>266</v>
      </c>
      <c r="BC155" s="362">
        <v>147</v>
      </c>
      <c r="BD155" s="371">
        <f t="shared" ca="1" si="330"/>
        <v>0</v>
      </c>
      <c r="BE155" s="359">
        <f t="shared" ca="1" si="262"/>
        <v>0</v>
      </c>
      <c r="BF155" s="359">
        <f t="shared" ca="1" si="263"/>
        <v>0</v>
      </c>
      <c r="BG155" s="359">
        <f t="shared" ca="1" si="264"/>
        <v>0</v>
      </c>
      <c r="BH155" s="359">
        <f t="shared" ca="1" si="265"/>
        <v>0</v>
      </c>
      <c r="BI155" s="359">
        <f t="shared" ca="1" si="310"/>
        <v>0</v>
      </c>
      <c r="BK155" s="362">
        <f t="shared" ca="1" si="331"/>
        <v>266</v>
      </c>
      <c r="BL155" s="362">
        <v>147</v>
      </c>
      <c r="BM155" s="371">
        <f t="shared" ca="1" si="332"/>
        <v>0</v>
      </c>
      <c r="BN155" s="359">
        <f t="shared" ca="1" si="266"/>
        <v>0</v>
      </c>
      <c r="BO155" s="359">
        <f t="shared" ca="1" si="267"/>
        <v>0</v>
      </c>
      <c r="BP155" s="359">
        <f t="shared" ca="1" si="268"/>
        <v>0</v>
      </c>
      <c r="BQ155" s="359">
        <f t="shared" ca="1" si="269"/>
        <v>0</v>
      </c>
      <c r="BR155" s="359">
        <f t="shared" ca="1" si="311"/>
        <v>0</v>
      </c>
      <c r="BT155" s="362">
        <f t="shared" ca="1" si="333"/>
        <v>266</v>
      </c>
      <c r="BU155" s="362">
        <v>147</v>
      </c>
      <c r="BV155" s="371">
        <f t="shared" ca="1" si="334"/>
        <v>0</v>
      </c>
      <c r="BW155" s="359">
        <f t="shared" ca="1" si="270"/>
        <v>0</v>
      </c>
      <c r="BX155" s="359">
        <f t="shared" ca="1" si="271"/>
        <v>0</v>
      </c>
      <c r="BY155" s="359">
        <f t="shared" ca="1" si="272"/>
        <v>0</v>
      </c>
      <c r="BZ155" s="359">
        <f t="shared" ca="1" si="273"/>
        <v>0</v>
      </c>
      <c r="CA155" s="359">
        <f t="shared" ca="1" si="312"/>
        <v>0</v>
      </c>
      <c r="CC155" s="362">
        <f t="shared" ca="1" si="335"/>
        <v>266</v>
      </c>
      <c r="CD155" s="362">
        <v>147</v>
      </c>
      <c r="CE155" s="371">
        <f t="shared" ca="1" si="336"/>
        <v>0</v>
      </c>
      <c r="CF155" s="359">
        <f t="shared" ca="1" si="274"/>
        <v>0</v>
      </c>
      <c r="CG155" s="359">
        <f t="shared" ca="1" si="275"/>
        <v>0</v>
      </c>
      <c r="CH155" s="359">
        <f t="shared" ca="1" si="276"/>
        <v>0</v>
      </c>
      <c r="CI155" s="359">
        <f t="shared" ca="1" si="277"/>
        <v>0</v>
      </c>
      <c r="CJ155" s="359">
        <f t="shared" ca="1" si="313"/>
        <v>0</v>
      </c>
      <c r="CL155" s="362">
        <f t="shared" ca="1" si="337"/>
        <v>266</v>
      </c>
      <c r="CM155" s="362">
        <v>147</v>
      </c>
      <c r="CN155" s="371">
        <f t="shared" ca="1" si="338"/>
        <v>0</v>
      </c>
      <c r="CO155" s="359">
        <f t="shared" ca="1" si="278"/>
        <v>0</v>
      </c>
      <c r="CP155" s="359">
        <f t="shared" ca="1" si="279"/>
        <v>0</v>
      </c>
      <c r="CQ155" s="359">
        <f t="shared" ca="1" si="280"/>
        <v>0</v>
      </c>
      <c r="CR155" s="359">
        <f t="shared" ca="1" si="281"/>
        <v>0</v>
      </c>
      <c r="CS155" s="359">
        <f t="shared" ca="1" si="314"/>
        <v>0</v>
      </c>
      <c r="CU155" s="362">
        <f t="shared" ca="1" si="339"/>
        <v>266</v>
      </c>
      <c r="CV155" s="362">
        <v>147</v>
      </c>
      <c r="CW155" s="371">
        <f t="shared" ca="1" si="340"/>
        <v>0</v>
      </c>
      <c r="CX155" s="359">
        <f t="shared" ca="1" si="282"/>
        <v>0</v>
      </c>
      <c r="CY155" s="359">
        <f t="shared" ca="1" si="283"/>
        <v>0</v>
      </c>
      <c r="CZ155" s="359">
        <f t="shared" ca="1" si="284"/>
        <v>0</v>
      </c>
      <c r="DA155" s="359">
        <f t="shared" ca="1" si="285"/>
        <v>0</v>
      </c>
      <c r="DB155" s="359">
        <f t="shared" ca="1" si="315"/>
        <v>0</v>
      </c>
      <c r="DD155" s="362">
        <f t="shared" ca="1" si="341"/>
        <v>266</v>
      </c>
      <c r="DE155" s="362">
        <v>147</v>
      </c>
      <c r="DF155" s="371">
        <f t="shared" ca="1" si="342"/>
        <v>0</v>
      </c>
      <c r="DG155" s="359">
        <f t="shared" ca="1" si="286"/>
        <v>0</v>
      </c>
      <c r="DH155" s="359">
        <f t="shared" ca="1" si="287"/>
        <v>0</v>
      </c>
      <c r="DI155" s="359">
        <f t="shared" ca="1" si="288"/>
        <v>0</v>
      </c>
      <c r="DJ155" s="359">
        <f t="shared" ca="1" si="289"/>
        <v>0</v>
      </c>
      <c r="DK155" s="359">
        <f t="shared" ca="1" si="316"/>
        <v>0</v>
      </c>
      <c r="DM155" s="362">
        <f t="shared" ca="1" si="343"/>
        <v>266</v>
      </c>
      <c r="DN155" s="362">
        <v>147</v>
      </c>
      <c r="DO155" s="371">
        <f t="shared" ca="1" si="344"/>
        <v>0</v>
      </c>
      <c r="DP155" s="359">
        <f t="shared" ca="1" si="290"/>
        <v>0</v>
      </c>
      <c r="DQ155" s="359">
        <f t="shared" ca="1" si="291"/>
        <v>0</v>
      </c>
      <c r="DR155" s="359">
        <f t="shared" ca="1" si="292"/>
        <v>0</v>
      </c>
      <c r="DS155" s="359">
        <f t="shared" ca="1" si="293"/>
        <v>0</v>
      </c>
      <c r="DT155" s="359">
        <f t="shared" ca="1" si="317"/>
        <v>0</v>
      </c>
      <c r="DV155" s="362">
        <f t="shared" ca="1" si="345"/>
        <v>266</v>
      </c>
      <c r="DW155" s="362">
        <v>147</v>
      </c>
      <c r="DX155" s="371">
        <f t="shared" ca="1" si="346"/>
        <v>0</v>
      </c>
      <c r="DY155" s="359">
        <f t="shared" ca="1" si="294"/>
        <v>0</v>
      </c>
      <c r="DZ155" s="359">
        <f t="shared" ca="1" si="295"/>
        <v>0</v>
      </c>
      <c r="EA155" s="359">
        <f t="shared" ca="1" si="296"/>
        <v>0</v>
      </c>
      <c r="EB155" s="359">
        <f t="shared" ca="1" si="297"/>
        <v>0</v>
      </c>
      <c r="EC155" s="359">
        <f t="shared" ca="1" si="318"/>
        <v>0</v>
      </c>
      <c r="EE155" s="362">
        <f t="shared" ca="1" si="347"/>
        <v>266</v>
      </c>
      <c r="EF155" s="362">
        <v>147</v>
      </c>
      <c r="EG155" s="371">
        <f t="shared" ca="1" si="348"/>
        <v>0</v>
      </c>
      <c r="EH155" s="359">
        <f t="shared" ca="1" si="298"/>
        <v>0</v>
      </c>
      <c r="EI155" s="359">
        <f t="shared" ca="1" si="299"/>
        <v>0</v>
      </c>
      <c r="EJ155" s="359">
        <f t="shared" ca="1" si="300"/>
        <v>0</v>
      </c>
      <c r="EK155" s="359">
        <f t="shared" ca="1" si="301"/>
        <v>0</v>
      </c>
      <c r="EL155" s="359">
        <f t="shared" ca="1" si="319"/>
        <v>0</v>
      </c>
    </row>
    <row r="156" spans="6:142" x14ac:dyDescent="0.35">
      <c r="F156" s="372">
        <f>IFERROR(INDEX('Inflation Rates'!$A$16:$H$138,MATCH('IRA Traditional'!$H156,'Inflation Rates'!$A$16:$A$138,0),8)/INDEX('Inflation Rates'!$A$16:$H$138,MATCH('IRA Traditional'!$H156,'Inflation Rates'!$A$16:$A$138,0)-1,8)-1,F155)</f>
        <v>2.0000000000000018E-2</v>
      </c>
      <c r="G156" s="372">
        <f>IFERROR(INDEX('Inflation Rates'!$A$16:$H$138,MATCH('IRA Traditional'!$H156,'Inflation Rates'!$A$16:$A$138,0),6)/INDEX('Inflation Rates'!$A$16:$H$138,MATCH('IRA Traditional'!$H156,'Inflation Rates'!$A$16:$A$138,0)-1,6)-1,G155)</f>
        <v>2.0999999999999908E-2</v>
      </c>
      <c r="H156" s="362">
        <v>2167</v>
      </c>
      <c r="I156" s="362">
        <f t="shared" ref="I156:I171" ca="1" si="351">I155+1</f>
        <v>267</v>
      </c>
      <c r="J156" s="362">
        <v>148</v>
      </c>
      <c r="K156" s="371">
        <f t="shared" ca="1" si="350"/>
        <v>0</v>
      </c>
      <c r="L156" s="359">
        <f t="shared" ca="1" si="302"/>
        <v>0</v>
      </c>
      <c r="M156" s="359">
        <f t="shared" ca="1" si="303"/>
        <v>0</v>
      </c>
      <c r="N156" s="359">
        <f t="shared" ca="1" si="304"/>
        <v>0</v>
      </c>
      <c r="O156" s="359">
        <f t="shared" ca="1" si="305"/>
        <v>0</v>
      </c>
      <c r="P156" s="359">
        <f t="shared" ca="1" si="320"/>
        <v>0</v>
      </c>
      <c r="R156" s="362">
        <f t="shared" ca="1" si="321"/>
        <v>267</v>
      </c>
      <c r="S156" s="362">
        <v>148</v>
      </c>
      <c r="T156" s="371">
        <f t="shared" ca="1" si="322"/>
        <v>0</v>
      </c>
      <c r="U156" s="359">
        <f t="shared" ca="1" si="246"/>
        <v>0</v>
      </c>
      <c r="V156" s="359">
        <f t="shared" ca="1" si="247"/>
        <v>0</v>
      </c>
      <c r="W156" s="359">
        <f t="shared" ca="1" si="248"/>
        <v>0</v>
      </c>
      <c r="X156" s="359">
        <f t="shared" ca="1" si="249"/>
        <v>0</v>
      </c>
      <c r="Y156" s="359">
        <f t="shared" ca="1" si="306"/>
        <v>0</v>
      </c>
      <c r="AA156" s="362">
        <f t="shared" ca="1" si="323"/>
        <v>267</v>
      </c>
      <c r="AB156" s="362">
        <v>148</v>
      </c>
      <c r="AC156" s="371">
        <f t="shared" ca="1" si="324"/>
        <v>0</v>
      </c>
      <c r="AD156" s="359">
        <f t="shared" ca="1" si="250"/>
        <v>0</v>
      </c>
      <c r="AE156" s="359">
        <f t="shared" ca="1" si="251"/>
        <v>0</v>
      </c>
      <c r="AF156" s="359">
        <f t="shared" ca="1" si="252"/>
        <v>0</v>
      </c>
      <c r="AG156" s="359">
        <f t="shared" ca="1" si="253"/>
        <v>0</v>
      </c>
      <c r="AH156" s="359">
        <f t="shared" ca="1" si="307"/>
        <v>0</v>
      </c>
      <c r="AJ156" s="362">
        <f t="shared" ca="1" si="325"/>
        <v>267</v>
      </c>
      <c r="AK156" s="362">
        <v>148</v>
      </c>
      <c r="AL156" s="371">
        <f t="shared" ca="1" si="326"/>
        <v>0</v>
      </c>
      <c r="AM156" s="359">
        <f t="shared" ca="1" si="254"/>
        <v>0</v>
      </c>
      <c r="AN156" s="359">
        <f t="shared" ca="1" si="255"/>
        <v>0</v>
      </c>
      <c r="AO156" s="359">
        <f t="shared" ca="1" si="256"/>
        <v>0</v>
      </c>
      <c r="AP156" s="359">
        <f t="shared" ca="1" si="257"/>
        <v>0</v>
      </c>
      <c r="AQ156" s="359">
        <f t="shared" ca="1" si="308"/>
        <v>0</v>
      </c>
      <c r="AS156" s="362">
        <f t="shared" ca="1" si="327"/>
        <v>267</v>
      </c>
      <c r="AT156" s="362">
        <v>148</v>
      </c>
      <c r="AU156" s="371">
        <f t="shared" ca="1" si="328"/>
        <v>0</v>
      </c>
      <c r="AV156" s="359">
        <f t="shared" ca="1" si="258"/>
        <v>0</v>
      </c>
      <c r="AW156" s="359">
        <f t="shared" ca="1" si="259"/>
        <v>0</v>
      </c>
      <c r="AX156" s="359">
        <f t="shared" ca="1" si="260"/>
        <v>0</v>
      </c>
      <c r="AY156" s="359">
        <f t="shared" ca="1" si="261"/>
        <v>0</v>
      </c>
      <c r="AZ156" s="359">
        <f t="shared" ca="1" si="309"/>
        <v>0</v>
      </c>
      <c r="BB156" s="362">
        <f t="shared" ca="1" si="329"/>
        <v>267</v>
      </c>
      <c r="BC156" s="362">
        <v>148</v>
      </c>
      <c r="BD156" s="371">
        <f t="shared" ca="1" si="330"/>
        <v>0</v>
      </c>
      <c r="BE156" s="359">
        <f t="shared" ca="1" si="262"/>
        <v>0</v>
      </c>
      <c r="BF156" s="359">
        <f t="shared" ca="1" si="263"/>
        <v>0</v>
      </c>
      <c r="BG156" s="359">
        <f t="shared" ca="1" si="264"/>
        <v>0</v>
      </c>
      <c r="BH156" s="359">
        <f t="shared" ca="1" si="265"/>
        <v>0</v>
      </c>
      <c r="BI156" s="359">
        <f t="shared" ca="1" si="310"/>
        <v>0</v>
      </c>
      <c r="BK156" s="362">
        <f t="shared" ca="1" si="331"/>
        <v>267</v>
      </c>
      <c r="BL156" s="362">
        <v>148</v>
      </c>
      <c r="BM156" s="371">
        <f t="shared" ca="1" si="332"/>
        <v>0</v>
      </c>
      <c r="BN156" s="359">
        <f t="shared" ca="1" si="266"/>
        <v>0</v>
      </c>
      <c r="BO156" s="359">
        <f t="shared" ca="1" si="267"/>
        <v>0</v>
      </c>
      <c r="BP156" s="359">
        <f t="shared" ca="1" si="268"/>
        <v>0</v>
      </c>
      <c r="BQ156" s="359">
        <f t="shared" ca="1" si="269"/>
        <v>0</v>
      </c>
      <c r="BR156" s="359">
        <f t="shared" ca="1" si="311"/>
        <v>0</v>
      </c>
      <c r="BT156" s="362">
        <f t="shared" ca="1" si="333"/>
        <v>267</v>
      </c>
      <c r="BU156" s="362">
        <v>148</v>
      </c>
      <c r="BV156" s="371">
        <f t="shared" ca="1" si="334"/>
        <v>0</v>
      </c>
      <c r="BW156" s="359">
        <f t="shared" ca="1" si="270"/>
        <v>0</v>
      </c>
      <c r="BX156" s="359">
        <f t="shared" ca="1" si="271"/>
        <v>0</v>
      </c>
      <c r="BY156" s="359">
        <f t="shared" ca="1" si="272"/>
        <v>0</v>
      </c>
      <c r="BZ156" s="359">
        <f t="shared" ca="1" si="273"/>
        <v>0</v>
      </c>
      <c r="CA156" s="359">
        <f t="shared" ca="1" si="312"/>
        <v>0</v>
      </c>
      <c r="CC156" s="362">
        <f t="shared" ca="1" si="335"/>
        <v>267</v>
      </c>
      <c r="CD156" s="362">
        <v>148</v>
      </c>
      <c r="CE156" s="371">
        <f t="shared" ca="1" si="336"/>
        <v>0</v>
      </c>
      <c r="CF156" s="359">
        <f t="shared" ca="1" si="274"/>
        <v>0</v>
      </c>
      <c r="CG156" s="359">
        <f t="shared" ca="1" si="275"/>
        <v>0</v>
      </c>
      <c r="CH156" s="359">
        <f t="shared" ca="1" si="276"/>
        <v>0</v>
      </c>
      <c r="CI156" s="359">
        <f t="shared" ca="1" si="277"/>
        <v>0</v>
      </c>
      <c r="CJ156" s="359">
        <f t="shared" ca="1" si="313"/>
        <v>0</v>
      </c>
      <c r="CL156" s="362">
        <f t="shared" ca="1" si="337"/>
        <v>267</v>
      </c>
      <c r="CM156" s="362">
        <v>148</v>
      </c>
      <c r="CN156" s="371">
        <f t="shared" ca="1" si="338"/>
        <v>0</v>
      </c>
      <c r="CO156" s="359">
        <f t="shared" ca="1" si="278"/>
        <v>0</v>
      </c>
      <c r="CP156" s="359">
        <f t="shared" ca="1" si="279"/>
        <v>0</v>
      </c>
      <c r="CQ156" s="359">
        <f t="shared" ca="1" si="280"/>
        <v>0</v>
      </c>
      <c r="CR156" s="359">
        <f t="shared" ca="1" si="281"/>
        <v>0</v>
      </c>
      <c r="CS156" s="359">
        <f t="shared" ca="1" si="314"/>
        <v>0</v>
      </c>
      <c r="CU156" s="362">
        <f t="shared" ca="1" si="339"/>
        <v>267</v>
      </c>
      <c r="CV156" s="362">
        <v>148</v>
      </c>
      <c r="CW156" s="371">
        <f t="shared" ca="1" si="340"/>
        <v>0</v>
      </c>
      <c r="CX156" s="359">
        <f t="shared" ca="1" si="282"/>
        <v>0</v>
      </c>
      <c r="CY156" s="359">
        <f t="shared" ca="1" si="283"/>
        <v>0</v>
      </c>
      <c r="CZ156" s="359">
        <f t="shared" ca="1" si="284"/>
        <v>0</v>
      </c>
      <c r="DA156" s="359">
        <f t="shared" ca="1" si="285"/>
        <v>0</v>
      </c>
      <c r="DB156" s="359">
        <f t="shared" ca="1" si="315"/>
        <v>0</v>
      </c>
      <c r="DD156" s="362">
        <f t="shared" ca="1" si="341"/>
        <v>267</v>
      </c>
      <c r="DE156" s="362">
        <v>148</v>
      </c>
      <c r="DF156" s="371">
        <f t="shared" ca="1" si="342"/>
        <v>0</v>
      </c>
      <c r="DG156" s="359">
        <f t="shared" ca="1" si="286"/>
        <v>0</v>
      </c>
      <c r="DH156" s="359">
        <f t="shared" ca="1" si="287"/>
        <v>0</v>
      </c>
      <c r="DI156" s="359">
        <f t="shared" ca="1" si="288"/>
        <v>0</v>
      </c>
      <c r="DJ156" s="359">
        <f t="shared" ca="1" si="289"/>
        <v>0</v>
      </c>
      <c r="DK156" s="359">
        <f t="shared" ca="1" si="316"/>
        <v>0</v>
      </c>
      <c r="DM156" s="362">
        <f t="shared" ca="1" si="343"/>
        <v>267</v>
      </c>
      <c r="DN156" s="362">
        <v>148</v>
      </c>
      <c r="DO156" s="371">
        <f t="shared" ca="1" si="344"/>
        <v>0</v>
      </c>
      <c r="DP156" s="359">
        <f t="shared" ca="1" si="290"/>
        <v>0</v>
      </c>
      <c r="DQ156" s="359">
        <f t="shared" ca="1" si="291"/>
        <v>0</v>
      </c>
      <c r="DR156" s="359">
        <f t="shared" ca="1" si="292"/>
        <v>0</v>
      </c>
      <c r="DS156" s="359">
        <f t="shared" ca="1" si="293"/>
        <v>0</v>
      </c>
      <c r="DT156" s="359">
        <f t="shared" ca="1" si="317"/>
        <v>0</v>
      </c>
      <c r="DV156" s="362">
        <f t="shared" ca="1" si="345"/>
        <v>267</v>
      </c>
      <c r="DW156" s="362">
        <v>148</v>
      </c>
      <c r="DX156" s="371">
        <f t="shared" ca="1" si="346"/>
        <v>0</v>
      </c>
      <c r="DY156" s="359">
        <f t="shared" ca="1" si="294"/>
        <v>0</v>
      </c>
      <c r="DZ156" s="359">
        <f t="shared" ca="1" si="295"/>
        <v>0</v>
      </c>
      <c r="EA156" s="359">
        <f t="shared" ca="1" si="296"/>
        <v>0</v>
      </c>
      <c r="EB156" s="359">
        <f t="shared" ca="1" si="297"/>
        <v>0</v>
      </c>
      <c r="EC156" s="359">
        <f t="shared" ca="1" si="318"/>
        <v>0</v>
      </c>
      <c r="EE156" s="362">
        <f t="shared" ca="1" si="347"/>
        <v>267</v>
      </c>
      <c r="EF156" s="362">
        <v>148</v>
      </c>
      <c r="EG156" s="371">
        <f t="shared" ca="1" si="348"/>
        <v>0</v>
      </c>
      <c r="EH156" s="359">
        <f t="shared" ca="1" si="298"/>
        <v>0</v>
      </c>
      <c r="EI156" s="359">
        <f t="shared" ca="1" si="299"/>
        <v>0</v>
      </c>
      <c r="EJ156" s="359">
        <f t="shared" ca="1" si="300"/>
        <v>0</v>
      </c>
      <c r="EK156" s="359">
        <f t="shared" ca="1" si="301"/>
        <v>0</v>
      </c>
      <c r="EL156" s="359">
        <f t="shared" ca="1" si="319"/>
        <v>0</v>
      </c>
    </row>
    <row r="157" spans="6:142" x14ac:dyDescent="0.35">
      <c r="F157" s="372">
        <f>IFERROR(INDEX('Inflation Rates'!$A$16:$H$138,MATCH('IRA Traditional'!$H157,'Inflation Rates'!$A$16:$A$138,0),8)/INDEX('Inflation Rates'!$A$16:$H$138,MATCH('IRA Traditional'!$H157,'Inflation Rates'!$A$16:$A$138,0)-1,8)-1,F156)</f>
        <v>2.0000000000000018E-2</v>
      </c>
      <c r="G157" s="372">
        <f>IFERROR(INDEX('Inflation Rates'!$A$16:$H$138,MATCH('IRA Traditional'!$H157,'Inflation Rates'!$A$16:$A$138,0),6)/INDEX('Inflation Rates'!$A$16:$H$138,MATCH('IRA Traditional'!$H157,'Inflation Rates'!$A$16:$A$138,0)-1,6)-1,G156)</f>
        <v>2.0999999999999908E-2</v>
      </c>
      <c r="H157" s="362">
        <v>2168</v>
      </c>
      <c r="I157" s="362">
        <f t="shared" ca="1" si="351"/>
        <v>268</v>
      </c>
      <c r="J157" s="362">
        <v>149</v>
      </c>
      <c r="K157" s="371">
        <f t="shared" ca="1" si="350"/>
        <v>0</v>
      </c>
      <c r="L157" s="359">
        <f t="shared" ca="1" si="302"/>
        <v>0</v>
      </c>
      <c r="M157" s="359">
        <f t="shared" ca="1" si="303"/>
        <v>0</v>
      </c>
      <c r="N157" s="359">
        <f t="shared" ca="1" si="304"/>
        <v>0</v>
      </c>
      <c r="O157" s="359">
        <f t="shared" ca="1" si="305"/>
        <v>0</v>
      </c>
      <c r="P157" s="359">
        <f t="shared" ca="1" si="320"/>
        <v>0</v>
      </c>
      <c r="R157" s="362">
        <f t="shared" ca="1" si="321"/>
        <v>268</v>
      </c>
      <c r="S157" s="362">
        <v>149</v>
      </c>
      <c r="T157" s="371">
        <f t="shared" ca="1" si="322"/>
        <v>0</v>
      </c>
      <c r="U157" s="359">
        <f t="shared" ca="1" si="246"/>
        <v>0</v>
      </c>
      <c r="V157" s="359">
        <f t="shared" ca="1" si="247"/>
        <v>0</v>
      </c>
      <c r="W157" s="359">
        <f t="shared" ca="1" si="248"/>
        <v>0</v>
      </c>
      <c r="X157" s="359">
        <f t="shared" ca="1" si="249"/>
        <v>0</v>
      </c>
      <c r="Y157" s="359">
        <f t="shared" ca="1" si="306"/>
        <v>0</v>
      </c>
      <c r="AA157" s="362">
        <f t="shared" ca="1" si="323"/>
        <v>268</v>
      </c>
      <c r="AB157" s="362">
        <v>149</v>
      </c>
      <c r="AC157" s="371">
        <f t="shared" ca="1" si="324"/>
        <v>0</v>
      </c>
      <c r="AD157" s="359">
        <f t="shared" ca="1" si="250"/>
        <v>0</v>
      </c>
      <c r="AE157" s="359">
        <f t="shared" ca="1" si="251"/>
        <v>0</v>
      </c>
      <c r="AF157" s="359">
        <f t="shared" ca="1" si="252"/>
        <v>0</v>
      </c>
      <c r="AG157" s="359">
        <f t="shared" ca="1" si="253"/>
        <v>0</v>
      </c>
      <c r="AH157" s="359">
        <f t="shared" ca="1" si="307"/>
        <v>0</v>
      </c>
      <c r="AJ157" s="362">
        <f t="shared" ca="1" si="325"/>
        <v>268</v>
      </c>
      <c r="AK157" s="362">
        <v>149</v>
      </c>
      <c r="AL157" s="371">
        <f t="shared" ca="1" si="326"/>
        <v>0</v>
      </c>
      <c r="AM157" s="359">
        <f t="shared" ca="1" si="254"/>
        <v>0</v>
      </c>
      <c r="AN157" s="359">
        <f t="shared" ca="1" si="255"/>
        <v>0</v>
      </c>
      <c r="AO157" s="359">
        <f t="shared" ca="1" si="256"/>
        <v>0</v>
      </c>
      <c r="AP157" s="359">
        <f t="shared" ca="1" si="257"/>
        <v>0</v>
      </c>
      <c r="AQ157" s="359">
        <f t="shared" ca="1" si="308"/>
        <v>0</v>
      </c>
      <c r="AS157" s="362">
        <f t="shared" ca="1" si="327"/>
        <v>268</v>
      </c>
      <c r="AT157" s="362">
        <v>149</v>
      </c>
      <c r="AU157" s="371">
        <f t="shared" ca="1" si="328"/>
        <v>0</v>
      </c>
      <c r="AV157" s="359">
        <f t="shared" ca="1" si="258"/>
        <v>0</v>
      </c>
      <c r="AW157" s="359">
        <f t="shared" ca="1" si="259"/>
        <v>0</v>
      </c>
      <c r="AX157" s="359">
        <f t="shared" ca="1" si="260"/>
        <v>0</v>
      </c>
      <c r="AY157" s="359">
        <f t="shared" ca="1" si="261"/>
        <v>0</v>
      </c>
      <c r="AZ157" s="359">
        <f t="shared" ca="1" si="309"/>
        <v>0</v>
      </c>
      <c r="BB157" s="362">
        <f t="shared" ca="1" si="329"/>
        <v>268</v>
      </c>
      <c r="BC157" s="362">
        <v>149</v>
      </c>
      <c r="BD157" s="371">
        <f t="shared" ca="1" si="330"/>
        <v>0</v>
      </c>
      <c r="BE157" s="359">
        <f t="shared" ca="1" si="262"/>
        <v>0</v>
      </c>
      <c r="BF157" s="359">
        <f t="shared" ca="1" si="263"/>
        <v>0</v>
      </c>
      <c r="BG157" s="359">
        <f t="shared" ca="1" si="264"/>
        <v>0</v>
      </c>
      <c r="BH157" s="359">
        <f t="shared" ca="1" si="265"/>
        <v>0</v>
      </c>
      <c r="BI157" s="359">
        <f t="shared" ca="1" si="310"/>
        <v>0</v>
      </c>
      <c r="BK157" s="362">
        <f t="shared" ca="1" si="331"/>
        <v>268</v>
      </c>
      <c r="BL157" s="362">
        <v>149</v>
      </c>
      <c r="BM157" s="371">
        <f t="shared" ca="1" si="332"/>
        <v>0</v>
      </c>
      <c r="BN157" s="359">
        <f t="shared" ca="1" si="266"/>
        <v>0</v>
      </c>
      <c r="BO157" s="359">
        <f t="shared" ca="1" si="267"/>
        <v>0</v>
      </c>
      <c r="BP157" s="359">
        <f t="shared" ca="1" si="268"/>
        <v>0</v>
      </c>
      <c r="BQ157" s="359">
        <f t="shared" ca="1" si="269"/>
        <v>0</v>
      </c>
      <c r="BR157" s="359">
        <f t="shared" ca="1" si="311"/>
        <v>0</v>
      </c>
      <c r="BT157" s="362">
        <f t="shared" ca="1" si="333"/>
        <v>268</v>
      </c>
      <c r="BU157" s="362">
        <v>149</v>
      </c>
      <c r="BV157" s="371">
        <f t="shared" ca="1" si="334"/>
        <v>0</v>
      </c>
      <c r="BW157" s="359">
        <f t="shared" ca="1" si="270"/>
        <v>0</v>
      </c>
      <c r="BX157" s="359">
        <f t="shared" ca="1" si="271"/>
        <v>0</v>
      </c>
      <c r="BY157" s="359">
        <f t="shared" ca="1" si="272"/>
        <v>0</v>
      </c>
      <c r="BZ157" s="359">
        <f t="shared" ca="1" si="273"/>
        <v>0</v>
      </c>
      <c r="CA157" s="359">
        <f t="shared" ca="1" si="312"/>
        <v>0</v>
      </c>
      <c r="CC157" s="362">
        <f t="shared" ca="1" si="335"/>
        <v>268</v>
      </c>
      <c r="CD157" s="362">
        <v>149</v>
      </c>
      <c r="CE157" s="371">
        <f t="shared" ca="1" si="336"/>
        <v>0</v>
      </c>
      <c r="CF157" s="359">
        <f t="shared" ca="1" si="274"/>
        <v>0</v>
      </c>
      <c r="CG157" s="359">
        <f t="shared" ca="1" si="275"/>
        <v>0</v>
      </c>
      <c r="CH157" s="359">
        <f t="shared" ca="1" si="276"/>
        <v>0</v>
      </c>
      <c r="CI157" s="359">
        <f t="shared" ca="1" si="277"/>
        <v>0</v>
      </c>
      <c r="CJ157" s="359">
        <f t="shared" ca="1" si="313"/>
        <v>0</v>
      </c>
      <c r="CL157" s="362">
        <f t="shared" ca="1" si="337"/>
        <v>268</v>
      </c>
      <c r="CM157" s="362">
        <v>149</v>
      </c>
      <c r="CN157" s="371">
        <f t="shared" ca="1" si="338"/>
        <v>0</v>
      </c>
      <c r="CO157" s="359">
        <f t="shared" ca="1" si="278"/>
        <v>0</v>
      </c>
      <c r="CP157" s="359">
        <f t="shared" ca="1" si="279"/>
        <v>0</v>
      </c>
      <c r="CQ157" s="359">
        <f t="shared" ca="1" si="280"/>
        <v>0</v>
      </c>
      <c r="CR157" s="359">
        <f t="shared" ca="1" si="281"/>
        <v>0</v>
      </c>
      <c r="CS157" s="359">
        <f t="shared" ca="1" si="314"/>
        <v>0</v>
      </c>
      <c r="CU157" s="362">
        <f t="shared" ca="1" si="339"/>
        <v>268</v>
      </c>
      <c r="CV157" s="362">
        <v>149</v>
      </c>
      <c r="CW157" s="371">
        <f t="shared" ca="1" si="340"/>
        <v>0</v>
      </c>
      <c r="CX157" s="359">
        <f t="shared" ca="1" si="282"/>
        <v>0</v>
      </c>
      <c r="CY157" s="359">
        <f t="shared" ca="1" si="283"/>
        <v>0</v>
      </c>
      <c r="CZ157" s="359">
        <f t="shared" ca="1" si="284"/>
        <v>0</v>
      </c>
      <c r="DA157" s="359">
        <f t="shared" ca="1" si="285"/>
        <v>0</v>
      </c>
      <c r="DB157" s="359">
        <f t="shared" ca="1" si="315"/>
        <v>0</v>
      </c>
      <c r="DD157" s="362">
        <f t="shared" ca="1" si="341"/>
        <v>268</v>
      </c>
      <c r="DE157" s="362">
        <v>149</v>
      </c>
      <c r="DF157" s="371">
        <f t="shared" ca="1" si="342"/>
        <v>0</v>
      </c>
      <c r="DG157" s="359">
        <f t="shared" ca="1" si="286"/>
        <v>0</v>
      </c>
      <c r="DH157" s="359">
        <f t="shared" ca="1" si="287"/>
        <v>0</v>
      </c>
      <c r="DI157" s="359">
        <f t="shared" ca="1" si="288"/>
        <v>0</v>
      </c>
      <c r="DJ157" s="359">
        <f t="shared" ca="1" si="289"/>
        <v>0</v>
      </c>
      <c r="DK157" s="359">
        <f t="shared" ca="1" si="316"/>
        <v>0</v>
      </c>
      <c r="DM157" s="362">
        <f t="shared" ca="1" si="343"/>
        <v>268</v>
      </c>
      <c r="DN157" s="362">
        <v>149</v>
      </c>
      <c r="DO157" s="371">
        <f t="shared" ca="1" si="344"/>
        <v>0</v>
      </c>
      <c r="DP157" s="359">
        <f t="shared" ca="1" si="290"/>
        <v>0</v>
      </c>
      <c r="DQ157" s="359">
        <f t="shared" ca="1" si="291"/>
        <v>0</v>
      </c>
      <c r="DR157" s="359">
        <f t="shared" ca="1" si="292"/>
        <v>0</v>
      </c>
      <c r="DS157" s="359">
        <f t="shared" ca="1" si="293"/>
        <v>0</v>
      </c>
      <c r="DT157" s="359">
        <f t="shared" ca="1" si="317"/>
        <v>0</v>
      </c>
      <c r="DV157" s="362">
        <f t="shared" ca="1" si="345"/>
        <v>268</v>
      </c>
      <c r="DW157" s="362">
        <v>149</v>
      </c>
      <c r="DX157" s="371">
        <f t="shared" ca="1" si="346"/>
        <v>0</v>
      </c>
      <c r="DY157" s="359">
        <f t="shared" ca="1" si="294"/>
        <v>0</v>
      </c>
      <c r="DZ157" s="359">
        <f t="shared" ca="1" si="295"/>
        <v>0</v>
      </c>
      <c r="EA157" s="359">
        <f t="shared" ca="1" si="296"/>
        <v>0</v>
      </c>
      <c r="EB157" s="359">
        <f t="shared" ca="1" si="297"/>
        <v>0</v>
      </c>
      <c r="EC157" s="359">
        <f t="shared" ca="1" si="318"/>
        <v>0</v>
      </c>
      <c r="EE157" s="362">
        <f t="shared" ca="1" si="347"/>
        <v>268</v>
      </c>
      <c r="EF157" s="362">
        <v>149</v>
      </c>
      <c r="EG157" s="371">
        <f t="shared" ca="1" si="348"/>
        <v>0</v>
      </c>
      <c r="EH157" s="359">
        <f t="shared" ca="1" si="298"/>
        <v>0</v>
      </c>
      <c r="EI157" s="359">
        <f t="shared" ca="1" si="299"/>
        <v>0</v>
      </c>
      <c r="EJ157" s="359">
        <f t="shared" ca="1" si="300"/>
        <v>0</v>
      </c>
      <c r="EK157" s="359">
        <f t="shared" ca="1" si="301"/>
        <v>0</v>
      </c>
      <c r="EL157" s="359">
        <f t="shared" ca="1" si="319"/>
        <v>0</v>
      </c>
    </row>
    <row r="158" spans="6:142" x14ac:dyDescent="0.35">
      <c r="F158" s="372">
        <f>IFERROR(INDEX('Inflation Rates'!$A$16:$H$138,MATCH('IRA Traditional'!$H158,'Inflation Rates'!$A$16:$A$138,0),8)/INDEX('Inflation Rates'!$A$16:$H$138,MATCH('IRA Traditional'!$H158,'Inflation Rates'!$A$16:$A$138,0)-1,8)-1,F157)</f>
        <v>2.0000000000000018E-2</v>
      </c>
      <c r="G158" s="372">
        <f>IFERROR(INDEX('Inflation Rates'!$A$16:$H$138,MATCH('IRA Traditional'!$H158,'Inflation Rates'!$A$16:$A$138,0),6)/INDEX('Inflation Rates'!$A$16:$H$138,MATCH('IRA Traditional'!$H158,'Inflation Rates'!$A$16:$A$138,0)-1,6)-1,G157)</f>
        <v>2.0999999999999908E-2</v>
      </c>
      <c r="H158" s="362">
        <v>2169</v>
      </c>
      <c r="I158" s="362">
        <f t="shared" ca="1" si="351"/>
        <v>269</v>
      </c>
      <c r="J158" s="362">
        <v>150</v>
      </c>
      <c r="K158" s="371">
        <f t="shared" ca="1" si="350"/>
        <v>0</v>
      </c>
      <c r="L158" s="359">
        <f t="shared" ca="1" si="302"/>
        <v>0</v>
      </c>
      <c r="M158" s="359">
        <f t="shared" ca="1" si="303"/>
        <v>0</v>
      </c>
      <c r="N158" s="359">
        <f t="shared" ca="1" si="304"/>
        <v>0</v>
      </c>
      <c r="O158" s="359">
        <f t="shared" ca="1" si="305"/>
        <v>0</v>
      </c>
      <c r="P158" s="359">
        <f t="shared" ca="1" si="320"/>
        <v>0</v>
      </c>
      <c r="R158" s="362">
        <f t="shared" ca="1" si="321"/>
        <v>269</v>
      </c>
      <c r="S158" s="362">
        <v>150</v>
      </c>
      <c r="T158" s="371">
        <f t="shared" ca="1" si="322"/>
        <v>0</v>
      </c>
      <c r="U158" s="359">
        <f t="shared" ca="1" si="246"/>
        <v>0</v>
      </c>
      <c r="V158" s="359">
        <f t="shared" ca="1" si="247"/>
        <v>0</v>
      </c>
      <c r="W158" s="359">
        <f t="shared" ca="1" si="248"/>
        <v>0</v>
      </c>
      <c r="X158" s="359">
        <f t="shared" ca="1" si="249"/>
        <v>0</v>
      </c>
      <c r="Y158" s="359">
        <f t="shared" ca="1" si="306"/>
        <v>0</v>
      </c>
      <c r="AA158" s="362">
        <f t="shared" ca="1" si="323"/>
        <v>269</v>
      </c>
      <c r="AB158" s="362">
        <v>150</v>
      </c>
      <c r="AC158" s="371">
        <f t="shared" ca="1" si="324"/>
        <v>0</v>
      </c>
      <c r="AD158" s="359">
        <f t="shared" ca="1" si="250"/>
        <v>0</v>
      </c>
      <c r="AE158" s="359">
        <f t="shared" ca="1" si="251"/>
        <v>0</v>
      </c>
      <c r="AF158" s="359">
        <f t="shared" ca="1" si="252"/>
        <v>0</v>
      </c>
      <c r="AG158" s="359">
        <f t="shared" ca="1" si="253"/>
        <v>0</v>
      </c>
      <c r="AH158" s="359">
        <f t="shared" ca="1" si="307"/>
        <v>0</v>
      </c>
      <c r="AJ158" s="362">
        <f t="shared" ca="1" si="325"/>
        <v>269</v>
      </c>
      <c r="AK158" s="362">
        <v>150</v>
      </c>
      <c r="AL158" s="371">
        <f t="shared" ca="1" si="326"/>
        <v>0</v>
      </c>
      <c r="AM158" s="359">
        <f t="shared" ca="1" si="254"/>
        <v>0</v>
      </c>
      <c r="AN158" s="359">
        <f t="shared" ca="1" si="255"/>
        <v>0</v>
      </c>
      <c r="AO158" s="359">
        <f t="shared" ca="1" si="256"/>
        <v>0</v>
      </c>
      <c r="AP158" s="359">
        <f t="shared" ca="1" si="257"/>
        <v>0</v>
      </c>
      <c r="AQ158" s="359">
        <f t="shared" ca="1" si="308"/>
        <v>0</v>
      </c>
      <c r="AS158" s="362">
        <f t="shared" ca="1" si="327"/>
        <v>269</v>
      </c>
      <c r="AT158" s="362">
        <v>150</v>
      </c>
      <c r="AU158" s="371">
        <f t="shared" ca="1" si="328"/>
        <v>0</v>
      </c>
      <c r="AV158" s="359">
        <f t="shared" ca="1" si="258"/>
        <v>0</v>
      </c>
      <c r="AW158" s="359">
        <f t="shared" ca="1" si="259"/>
        <v>0</v>
      </c>
      <c r="AX158" s="359">
        <f t="shared" ca="1" si="260"/>
        <v>0</v>
      </c>
      <c r="AY158" s="359">
        <f t="shared" ca="1" si="261"/>
        <v>0</v>
      </c>
      <c r="AZ158" s="359">
        <f t="shared" ca="1" si="309"/>
        <v>0</v>
      </c>
      <c r="BB158" s="362">
        <f t="shared" ca="1" si="329"/>
        <v>269</v>
      </c>
      <c r="BC158" s="362">
        <v>150</v>
      </c>
      <c r="BD158" s="371">
        <f t="shared" ca="1" si="330"/>
        <v>0</v>
      </c>
      <c r="BE158" s="359">
        <f t="shared" ca="1" si="262"/>
        <v>0</v>
      </c>
      <c r="BF158" s="359">
        <f t="shared" ca="1" si="263"/>
        <v>0</v>
      </c>
      <c r="BG158" s="359">
        <f t="shared" ca="1" si="264"/>
        <v>0</v>
      </c>
      <c r="BH158" s="359">
        <f t="shared" ca="1" si="265"/>
        <v>0</v>
      </c>
      <c r="BI158" s="359">
        <f t="shared" ca="1" si="310"/>
        <v>0</v>
      </c>
      <c r="BK158" s="362">
        <f t="shared" ca="1" si="331"/>
        <v>269</v>
      </c>
      <c r="BL158" s="362">
        <v>150</v>
      </c>
      <c r="BM158" s="371">
        <f t="shared" ca="1" si="332"/>
        <v>0</v>
      </c>
      <c r="BN158" s="359">
        <f t="shared" ca="1" si="266"/>
        <v>0</v>
      </c>
      <c r="BO158" s="359">
        <f t="shared" ca="1" si="267"/>
        <v>0</v>
      </c>
      <c r="BP158" s="359">
        <f t="shared" ca="1" si="268"/>
        <v>0</v>
      </c>
      <c r="BQ158" s="359">
        <f t="shared" ca="1" si="269"/>
        <v>0</v>
      </c>
      <c r="BR158" s="359">
        <f t="shared" ca="1" si="311"/>
        <v>0</v>
      </c>
      <c r="BT158" s="362">
        <f t="shared" ca="1" si="333"/>
        <v>269</v>
      </c>
      <c r="BU158" s="362">
        <v>150</v>
      </c>
      <c r="BV158" s="371">
        <f t="shared" ca="1" si="334"/>
        <v>0</v>
      </c>
      <c r="BW158" s="359">
        <f t="shared" ca="1" si="270"/>
        <v>0</v>
      </c>
      <c r="BX158" s="359">
        <f t="shared" ca="1" si="271"/>
        <v>0</v>
      </c>
      <c r="BY158" s="359">
        <f t="shared" ca="1" si="272"/>
        <v>0</v>
      </c>
      <c r="BZ158" s="359">
        <f t="shared" ca="1" si="273"/>
        <v>0</v>
      </c>
      <c r="CA158" s="359">
        <f t="shared" ca="1" si="312"/>
        <v>0</v>
      </c>
      <c r="CC158" s="362">
        <f t="shared" ca="1" si="335"/>
        <v>269</v>
      </c>
      <c r="CD158" s="362">
        <v>150</v>
      </c>
      <c r="CE158" s="371">
        <f t="shared" ca="1" si="336"/>
        <v>0</v>
      </c>
      <c r="CF158" s="359">
        <f t="shared" ca="1" si="274"/>
        <v>0</v>
      </c>
      <c r="CG158" s="359">
        <f t="shared" ca="1" si="275"/>
        <v>0</v>
      </c>
      <c r="CH158" s="359">
        <f t="shared" ca="1" si="276"/>
        <v>0</v>
      </c>
      <c r="CI158" s="359">
        <f t="shared" ca="1" si="277"/>
        <v>0</v>
      </c>
      <c r="CJ158" s="359">
        <f t="shared" ca="1" si="313"/>
        <v>0</v>
      </c>
      <c r="CL158" s="362">
        <f t="shared" ca="1" si="337"/>
        <v>269</v>
      </c>
      <c r="CM158" s="362">
        <v>150</v>
      </c>
      <c r="CN158" s="371">
        <f t="shared" ca="1" si="338"/>
        <v>0</v>
      </c>
      <c r="CO158" s="359">
        <f t="shared" ca="1" si="278"/>
        <v>0</v>
      </c>
      <c r="CP158" s="359">
        <f t="shared" ca="1" si="279"/>
        <v>0</v>
      </c>
      <c r="CQ158" s="359">
        <f t="shared" ca="1" si="280"/>
        <v>0</v>
      </c>
      <c r="CR158" s="359">
        <f t="shared" ca="1" si="281"/>
        <v>0</v>
      </c>
      <c r="CS158" s="359">
        <f t="shared" ca="1" si="314"/>
        <v>0</v>
      </c>
      <c r="CU158" s="362">
        <f t="shared" ca="1" si="339"/>
        <v>269</v>
      </c>
      <c r="CV158" s="362">
        <v>150</v>
      </c>
      <c r="CW158" s="371">
        <f t="shared" ca="1" si="340"/>
        <v>0</v>
      </c>
      <c r="CX158" s="359">
        <f t="shared" ca="1" si="282"/>
        <v>0</v>
      </c>
      <c r="CY158" s="359">
        <f t="shared" ca="1" si="283"/>
        <v>0</v>
      </c>
      <c r="CZ158" s="359">
        <f t="shared" ca="1" si="284"/>
        <v>0</v>
      </c>
      <c r="DA158" s="359">
        <f t="shared" ca="1" si="285"/>
        <v>0</v>
      </c>
      <c r="DB158" s="359">
        <f t="shared" ca="1" si="315"/>
        <v>0</v>
      </c>
      <c r="DD158" s="362">
        <f t="shared" ca="1" si="341"/>
        <v>269</v>
      </c>
      <c r="DE158" s="362">
        <v>150</v>
      </c>
      <c r="DF158" s="371">
        <f t="shared" ca="1" si="342"/>
        <v>0</v>
      </c>
      <c r="DG158" s="359">
        <f t="shared" ca="1" si="286"/>
        <v>0</v>
      </c>
      <c r="DH158" s="359">
        <f t="shared" ca="1" si="287"/>
        <v>0</v>
      </c>
      <c r="DI158" s="359">
        <f t="shared" ca="1" si="288"/>
        <v>0</v>
      </c>
      <c r="DJ158" s="359">
        <f t="shared" ca="1" si="289"/>
        <v>0</v>
      </c>
      <c r="DK158" s="359">
        <f t="shared" ca="1" si="316"/>
        <v>0</v>
      </c>
      <c r="DM158" s="362">
        <f t="shared" ca="1" si="343"/>
        <v>269</v>
      </c>
      <c r="DN158" s="362">
        <v>150</v>
      </c>
      <c r="DO158" s="371">
        <f t="shared" ca="1" si="344"/>
        <v>0</v>
      </c>
      <c r="DP158" s="359">
        <f t="shared" ca="1" si="290"/>
        <v>0</v>
      </c>
      <c r="DQ158" s="359">
        <f t="shared" ca="1" si="291"/>
        <v>0</v>
      </c>
      <c r="DR158" s="359">
        <f t="shared" ca="1" si="292"/>
        <v>0</v>
      </c>
      <c r="DS158" s="359">
        <f t="shared" ca="1" si="293"/>
        <v>0</v>
      </c>
      <c r="DT158" s="359">
        <f t="shared" ca="1" si="317"/>
        <v>0</v>
      </c>
      <c r="DV158" s="362">
        <f t="shared" ca="1" si="345"/>
        <v>269</v>
      </c>
      <c r="DW158" s="362">
        <v>150</v>
      </c>
      <c r="DX158" s="371">
        <f t="shared" ca="1" si="346"/>
        <v>0</v>
      </c>
      <c r="DY158" s="359">
        <f t="shared" ca="1" si="294"/>
        <v>0</v>
      </c>
      <c r="DZ158" s="359">
        <f t="shared" ca="1" si="295"/>
        <v>0</v>
      </c>
      <c r="EA158" s="359">
        <f t="shared" ca="1" si="296"/>
        <v>0</v>
      </c>
      <c r="EB158" s="359">
        <f t="shared" ca="1" si="297"/>
        <v>0</v>
      </c>
      <c r="EC158" s="359">
        <f t="shared" ca="1" si="318"/>
        <v>0</v>
      </c>
      <c r="EE158" s="362">
        <f t="shared" ca="1" si="347"/>
        <v>269</v>
      </c>
      <c r="EF158" s="362">
        <v>150</v>
      </c>
      <c r="EG158" s="371">
        <f t="shared" ca="1" si="348"/>
        <v>0</v>
      </c>
      <c r="EH158" s="359">
        <f t="shared" ca="1" si="298"/>
        <v>0</v>
      </c>
      <c r="EI158" s="359">
        <f t="shared" ca="1" si="299"/>
        <v>0</v>
      </c>
      <c r="EJ158" s="359">
        <f t="shared" ca="1" si="300"/>
        <v>0</v>
      </c>
      <c r="EK158" s="359">
        <f t="shared" ca="1" si="301"/>
        <v>0</v>
      </c>
      <c r="EL158" s="359">
        <f t="shared" ca="1" si="319"/>
        <v>0</v>
      </c>
    </row>
    <row r="159" spans="6:142" x14ac:dyDescent="0.35">
      <c r="F159" s="372">
        <f>IFERROR(INDEX('Inflation Rates'!$A$16:$H$138,MATCH('IRA Traditional'!$H159,'Inflation Rates'!$A$16:$A$138,0),8)/INDEX('Inflation Rates'!$A$16:$H$138,MATCH('IRA Traditional'!$H159,'Inflation Rates'!$A$16:$A$138,0)-1,8)-1,F158)</f>
        <v>2.0000000000000018E-2</v>
      </c>
      <c r="G159" s="372">
        <f>IFERROR(INDEX('Inflation Rates'!$A$16:$H$138,MATCH('IRA Traditional'!$H159,'Inflation Rates'!$A$16:$A$138,0),6)/INDEX('Inflation Rates'!$A$16:$H$138,MATCH('IRA Traditional'!$H159,'Inflation Rates'!$A$16:$A$138,0)-1,6)-1,G158)</f>
        <v>2.0999999999999908E-2</v>
      </c>
      <c r="H159" s="362">
        <v>2170</v>
      </c>
      <c r="I159" s="362">
        <f t="shared" ca="1" si="351"/>
        <v>270</v>
      </c>
      <c r="J159" s="362">
        <v>151</v>
      </c>
      <c r="K159" s="371">
        <f t="shared" ca="1" si="350"/>
        <v>0</v>
      </c>
      <c r="L159" s="359">
        <f t="shared" ca="1" si="302"/>
        <v>0</v>
      </c>
      <c r="M159" s="359">
        <f t="shared" ca="1" si="303"/>
        <v>0</v>
      </c>
      <c r="N159" s="359">
        <f t="shared" ca="1" si="304"/>
        <v>0</v>
      </c>
      <c r="O159" s="359">
        <f t="shared" ca="1" si="305"/>
        <v>0</v>
      </c>
      <c r="P159" s="359">
        <f t="shared" ca="1" si="320"/>
        <v>0</v>
      </c>
      <c r="R159" s="362">
        <f t="shared" ca="1" si="321"/>
        <v>270</v>
      </c>
      <c r="S159" s="362">
        <v>151</v>
      </c>
      <c r="T159" s="371">
        <f t="shared" ca="1" si="322"/>
        <v>0</v>
      </c>
      <c r="U159" s="359">
        <f t="shared" ca="1" si="246"/>
        <v>0</v>
      </c>
      <c r="V159" s="359">
        <f t="shared" ca="1" si="247"/>
        <v>0</v>
      </c>
      <c r="W159" s="359">
        <f t="shared" ca="1" si="248"/>
        <v>0</v>
      </c>
      <c r="X159" s="359">
        <f t="shared" ca="1" si="249"/>
        <v>0</v>
      </c>
      <c r="Y159" s="359">
        <f t="shared" ca="1" si="306"/>
        <v>0</v>
      </c>
      <c r="AA159" s="362">
        <f t="shared" ca="1" si="323"/>
        <v>270</v>
      </c>
      <c r="AB159" s="362">
        <v>151</v>
      </c>
      <c r="AC159" s="371">
        <f t="shared" ca="1" si="324"/>
        <v>0</v>
      </c>
      <c r="AD159" s="359">
        <f t="shared" ca="1" si="250"/>
        <v>0</v>
      </c>
      <c r="AE159" s="359">
        <f t="shared" ca="1" si="251"/>
        <v>0</v>
      </c>
      <c r="AF159" s="359">
        <f t="shared" ca="1" si="252"/>
        <v>0</v>
      </c>
      <c r="AG159" s="359">
        <f t="shared" ca="1" si="253"/>
        <v>0</v>
      </c>
      <c r="AH159" s="359">
        <f t="shared" ca="1" si="307"/>
        <v>0</v>
      </c>
      <c r="AJ159" s="362">
        <f t="shared" ca="1" si="325"/>
        <v>270</v>
      </c>
      <c r="AK159" s="362">
        <v>151</v>
      </c>
      <c r="AL159" s="371">
        <f t="shared" ca="1" si="326"/>
        <v>0</v>
      </c>
      <c r="AM159" s="359">
        <f t="shared" ca="1" si="254"/>
        <v>0</v>
      </c>
      <c r="AN159" s="359">
        <f t="shared" ca="1" si="255"/>
        <v>0</v>
      </c>
      <c r="AO159" s="359">
        <f t="shared" ca="1" si="256"/>
        <v>0</v>
      </c>
      <c r="AP159" s="359">
        <f t="shared" ca="1" si="257"/>
        <v>0</v>
      </c>
      <c r="AQ159" s="359">
        <f t="shared" ca="1" si="308"/>
        <v>0</v>
      </c>
      <c r="AS159" s="362">
        <f t="shared" ca="1" si="327"/>
        <v>270</v>
      </c>
      <c r="AT159" s="362">
        <v>151</v>
      </c>
      <c r="AU159" s="371">
        <f t="shared" ca="1" si="328"/>
        <v>0</v>
      </c>
      <c r="AV159" s="359">
        <f t="shared" ca="1" si="258"/>
        <v>0</v>
      </c>
      <c r="AW159" s="359">
        <f t="shared" ca="1" si="259"/>
        <v>0</v>
      </c>
      <c r="AX159" s="359">
        <f t="shared" ca="1" si="260"/>
        <v>0</v>
      </c>
      <c r="AY159" s="359">
        <f t="shared" ca="1" si="261"/>
        <v>0</v>
      </c>
      <c r="AZ159" s="359">
        <f t="shared" ca="1" si="309"/>
        <v>0</v>
      </c>
      <c r="BB159" s="362">
        <f t="shared" ca="1" si="329"/>
        <v>270</v>
      </c>
      <c r="BC159" s="362">
        <v>151</v>
      </c>
      <c r="BD159" s="371">
        <f t="shared" ca="1" si="330"/>
        <v>0</v>
      </c>
      <c r="BE159" s="359">
        <f t="shared" ca="1" si="262"/>
        <v>0</v>
      </c>
      <c r="BF159" s="359">
        <f t="shared" ca="1" si="263"/>
        <v>0</v>
      </c>
      <c r="BG159" s="359">
        <f t="shared" ca="1" si="264"/>
        <v>0</v>
      </c>
      <c r="BH159" s="359">
        <f t="shared" ca="1" si="265"/>
        <v>0</v>
      </c>
      <c r="BI159" s="359">
        <f t="shared" ca="1" si="310"/>
        <v>0</v>
      </c>
      <c r="BK159" s="362">
        <f t="shared" ca="1" si="331"/>
        <v>270</v>
      </c>
      <c r="BL159" s="362">
        <v>151</v>
      </c>
      <c r="BM159" s="371">
        <f t="shared" ca="1" si="332"/>
        <v>0</v>
      </c>
      <c r="BN159" s="359">
        <f t="shared" ca="1" si="266"/>
        <v>0</v>
      </c>
      <c r="BO159" s="359">
        <f t="shared" ca="1" si="267"/>
        <v>0</v>
      </c>
      <c r="BP159" s="359">
        <f t="shared" ca="1" si="268"/>
        <v>0</v>
      </c>
      <c r="BQ159" s="359">
        <f t="shared" ca="1" si="269"/>
        <v>0</v>
      </c>
      <c r="BR159" s="359">
        <f t="shared" ca="1" si="311"/>
        <v>0</v>
      </c>
      <c r="BT159" s="362">
        <f t="shared" ca="1" si="333"/>
        <v>270</v>
      </c>
      <c r="BU159" s="362">
        <v>151</v>
      </c>
      <c r="BV159" s="371">
        <f t="shared" ca="1" si="334"/>
        <v>0</v>
      </c>
      <c r="BW159" s="359">
        <f t="shared" ca="1" si="270"/>
        <v>0</v>
      </c>
      <c r="BX159" s="359">
        <f t="shared" ca="1" si="271"/>
        <v>0</v>
      </c>
      <c r="BY159" s="359">
        <f t="shared" ca="1" si="272"/>
        <v>0</v>
      </c>
      <c r="BZ159" s="359">
        <f t="shared" ca="1" si="273"/>
        <v>0</v>
      </c>
      <c r="CA159" s="359">
        <f t="shared" ca="1" si="312"/>
        <v>0</v>
      </c>
      <c r="CC159" s="362">
        <f t="shared" ca="1" si="335"/>
        <v>270</v>
      </c>
      <c r="CD159" s="362">
        <v>151</v>
      </c>
      <c r="CE159" s="371">
        <f t="shared" ca="1" si="336"/>
        <v>0</v>
      </c>
      <c r="CF159" s="359">
        <f t="shared" ca="1" si="274"/>
        <v>0</v>
      </c>
      <c r="CG159" s="359">
        <f t="shared" ca="1" si="275"/>
        <v>0</v>
      </c>
      <c r="CH159" s="359">
        <f t="shared" ca="1" si="276"/>
        <v>0</v>
      </c>
      <c r="CI159" s="359">
        <f t="shared" ca="1" si="277"/>
        <v>0</v>
      </c>
      <c r="CJ159" s="359">
        <f t="shared" ca="1" si="313"/>
        <v>0</v>
      </c>
      <c r="CL159" s="362">
        <f t="shared" ca="1" si="337"/>
        <v>270</v>
      </c>
      <c r="CM159" s="362">
        <v>151</v>
      </c>
      <c r="CN159" s="371">
        <f t="shared" ca="1" si="338"/>
        <v>0</v>
      </c>
      <c r="CO159" s="359">
        <f t="shared" ca="1" si="278"/>
        <v>0</v>
      </c>
      <c r="CP159" s="359">
        <f t="shared" ca="1" si="279"/>
        <v>0</v>
      </c>
      <c r="CQ159" s="359">
        <f t="shared" ca="1" si="280"/>
        <v>0</v>
      </c>
      <c r="CR159" s="359">
        <f t="shared" ca="1" si="281"/>
        <v>0</v>
      </c>
      <c r="CS159" s="359">
        <f t="shared" ca="1" si="314"/>
        <v>0</v>
      </c>
      <c r="CU159" s="362">
        <f t="shared" ca="1" si="339"/>
        <v>270</v>
      </c>
      <c r="CV159" s="362">
        <v>151</v>
      </c>
      <c r="CW159" s="371">
        <f t="shared" ca="1" si="340"/>
        <v>0</v>
      </c>
      <c r="CX159" s="359">
        <f t="shared" ca="1" si="282"/>
        <v>0</v>
      </c>
      <c r="CY159" s="359">
        <f t="shared" ca="1" si="283"/>
        <v>0</v>
      </c>
      <c r="CZ159" s="359">
        <f t="shared" ca="1" si="284"/>
        <v>0</v>
      </c>
      <c r="DA159" s="359">
        <f t="shared" ca="1" si="285"/>
        <v>0</v>
      </c>
      <c r="DB159" s="359">
        <f t="shared" ca="1" si="315"/>
        <v>0</v>
      </c>
      <c r="DD159" s="362">
        <f t="shared" ca="1" si="341"/>
        <v>270</v>
      </c>
      <c r="DE159" s="362">
        <v>151</v>
      </c>
      <c r="DF159" s="371">
        <f t="shared" ca="1" si="342"/>
        <v>0</v>
      </c>
      <c r="DG159" s="359">
        <f t="shared" ca="1" si="286"/>
        <v>0</v>
      </c>
      <c r="DH159" s="359">
        <f t="shared" ca="1" si="287"/>
        <v>0</v>
      </c>
      <c r="DI159" s="359">
        <f t="shared" ca="1" si="288"/>
        <v>0</v>
      </c>
      <c r="DJ159" s="359">
        <f t="shared" ca="1" si="289"/>
        <v>0</v>
      </c>
      <c r="DK159" s="359">
        <f t="shared" ca="1" si="316"/>
        <v>0</v>
      </c>
      <c r="DM159" s="362">
        <f t="shared" ca="1" si="343"/>
        <v>270</v>
      </c>
      <c r="DN159" s="362">
        <v>151</v>
      </c>
      <c r="DO159" s="371">
        <f t="shared" ca="1" si="344"/>
        <v>0</v>
      </c>
      <c r="DP159" s="359">
        <f t="shared" ca="1" si="290"/>
        <v>0</v>
      </c>
      <c r="DQ159" s="359">
        <f t="shared" ca="1" si="291"/>
        <v>0</v>
      </c>
      <c r="DR159" s="359">
        <f t="shared" ca="1" si="292"/>
        <v>0</v>
      </c>
      <c r="DS159" s="359">
        <f t="shared" ca="1" si="293"/>
        <v>0</v>
      </c>
      <c r="DT159" s="359">
        <f t="shared" ca="1" si="317"/>
        <v>0</v>
      </c>
      <c r="DV159" s="362">
        <f t="shared" ca="1" si="345"/>
        <v>270</v>
      </c>
      <c r="DW159" s="362">
        <v>151</v>
      </c>
      <c r="DX159" s="371">
        <f t="shared" ca="1" si="346"/>
        <v>0</v>
      </c>
      <c r="DY159" s="359">
        <f t="shared" ca="1" si="294"/>
        <v>0</v>
      </c>
      <c r="DZ159" s="359">
        <f t="shared" ca="1" si="295"/>
        <v>0</v>
      </c>
      <c r="EA159" s="359">
        <f t="shared" ca="1" si="296"/>
        <v>0</v>
      </c>
      <c r="EB159" s="359">
        <f t="shared" ca="1" si="297"/>
        <v>0</v>
      </c>
      <c r="EC159" s="359">
        <f t="shared" ca="1" si="318"/>
        <v>0</v>
      </c>
      <c r="EE159" s="362">
        <f t="shared" ca="1" si="347"/>
        <v>270</v>
      </c>
      <c r="EF159" s="362">
        <v>151</v>
      </c>
      <c r="EG159" s="371">
        <f t="shared" ca="1" si="348"/>
        <v>0</v>
      </c>
      <c r="EH159" s="359">
        <f t="shared" ca="1" si="298"/>
        <v>0</v>
      </c>
      <c r="EI159" s="359">
        <f t="shared" ca="1" si="299"/>
        <v>0</v>
      </c>
      <c r="EJ159" s="359">
        <f t="shared" ca="1" si="300"/>
        <v>0</v>
      </c>
      <c r="EK159" s="359">
        <f t="shared" ca="1" si="301"/>
        <v>0</v>
      </c>
      <c r="EL159" s="359">
        <f t="shared" ca="1" si="319"/>
        <v>0</v>
      </c>
    </row>
    <row r="160" spans="6:142" x14ac:dyDescent="0.35">
      <c r="F160" s="372">
        <f>IFERROR(INDEX('Inflation Rates'!$A$16:$H$138,MATCH('IRA Traditional'!$H160,'Inflation Rates'!$A$16:$A$138,0),8)/INDEX('Inflation Rates'!$A$16:$H$138,MATCH('IRA Traditional'!$H160,'Inflation Rates'!$A$16:$A$138,0)-1,8)-1,F159)</f>
        <v>2.0000000000000018E-2</v>
      </c>
      <c r="G160" s="372">
        <f>IFERROR(INDEX('Inflation Rates'!$A$16:$H$138,MATCH('IRA Traditional'!$H160,'Inflation Rates'!$A$16:$A$138,0),6)/INDEX('Inflation Rates'!$A$16:$H$138,MATCH('IRA Traditional'!$H160,'Inflation Rates'!$A$16:$A$138,0)-1,6)-1,G159)</f>
        <v>2.0999999999999908E-2</v>
      </c>
      <c r="H160" s="362">
        <v>2171</v>
      </c>
      <c r="I160" s="362">
        <f t="shared" ca="1" si="351"/>
        <v>271</v>
      </c>
      <c r="J160" s="362">
        <v>152</v>
      </c>
      <c r="K160" s="371">
        <f t="shared" ca="1" si="350"/>
        <v>0</v>
      </c>
      <c r="L160" s="359">
        <f t="shared" ca="1" si="302"/>
        <v>0</v>
      </c>
      <c r="M160" s="359">
        <f t="shared" ca="1" si="303"/>
        <v>0</v>
      </c>
      <c r="N160" s="359">
        <f t="shared" ca="1" si="304"/>
        <v>0</v>
      </c>
      <c r="O160" s="359">
        <f t="shared" ca="1" si="305"/>
        <v>0</v>
      </c>
      <c r="P160" s="359">
        <f t="shared" ca="1" si="320"/>
        <v>0</v>
      </c>
      <c r="R160" s="362">
        <f t="shared" ca="1" si="321"/>
        <v>271</v>
      </c>
      <c r="S160" s="362">
        <v>152</v>
      </c>
      <c r="T160" s="371">
        <f t="shared" ca="1" si="322"/>
        <v>0</v>
      </c>
      <c r="U160" s="359">
        <f t="shared" ca="1" si="246"/>
        <v>0</v>
      </c>
      <c r="V160" s="359">
        <f t="shared" ca="1" si="247"/>
        <v>0</v>
      </c>
      <c r="W160" s="359">
        <f t="shared" ca="1" si="248"/>
        <v>0</v>
      </c>
      <c r="X160" s="359">
        <f t="shared" ca="1" si="249"/>
        <v>0</v>
      </c>
      <c r="Y160" s="359">
        <f t="shared" ca="1" si="306"/>
        <v>0</v>
      </c>
      <c r="AA160" s="362">
        <f t="shared" ca="1" si="323"/>
        <v>271</v>
      </c>
      <c r="AB160" s="362">
        <v>152</v>
      </c>
      <c r="AC160" s="371">
        <f t="shared" ca="1" si="324"/>
        <v>0</v>
      </c>
      <c r="AD160" s="359">
        <f t="shared" ca="1" si="250"/>
        <v>0</v>
      </c>
      <c r="AE160" s="359">
        <f t="shared" ca="1" si="251"/>
        <v>0</v>
      </c>
      <c r="AF160" s="359">
        <f t="shared" ca="1" si="252"/>
        <v>0</v>
      </c>
      <c r="AG160" s="359">
        <f t="shared" ca="1" si="253"/>
        <v>0</v>
      </c>
      <c r="AH160" s="359">
        <f t="shared" ca="1" si="307"/>
        <v>0</v>
      </c>
      <c r="AJ160" s="362">
        <f t="shared" ca="1" si="325"/>
        <v>271</v>
      </c>
      <c r="AK160" s="362">
        <v>152</v>
      </c>
      <c r="AL160" s="371">
        <f t="shared" ca="1" si="326"/>
        <v>0</v>
      </c>
      <c r="AM160" s="359">
        <f t="shared" ca="1" si="254"/>
        <v>0</v>
      </c>
      <c r="AN160" s="359">
        <f t="shared" ca="1" si="255"/>
        <v>0</v>
      </c>
      <c r="AO160" s="359">
        <f t="shared" ca="1" si="256"/>
        <v>0</v>
      </c>
      <c r="AP160" s="359">
        <f t="shared" ca="1" si="257"/>
        <v>0</v>
      </c>
      <c r="AQ160" s="359">
        <f t="shared" ca="1" si="308"/>
        <v>0</v>
      </c>
      <c r="AS160" s="362">
        <f t="shared" ca="1" si="327"/>
        <v>271</v>
      </c>
      <c r="AT160" s="362">
        <v>152</v>
      </c>
      <c r="AU160" s="371">
        <f t="shared" ca="1" si="328"/>
        <v>0</v>
      </c>
      <c r="AV160" s="359">
        <f t="shared" ca="1" si="258"/>
        <v>0</v>
      </c>
      <c r="AW160" s="359">
        <f t="shared" ca="1" si="259"/>
        <v>0</v>
      </c>
      <c r="AX160" s="359">
        <f t="shared" ca="1" si="260"/>
        <v>0</v>
      </c>
      <c r="AY160" s="359">
        <f t="shared" ca="1" si="261"/>
        <v>0</v>
      </c>
      <c r="AZ160" s="359">
        <f t="shared" ca="1" si="309"/>
        <v>0</v>
      </c>
      <c r="BB160" s="362">
        <f t="shared" ca="1" si="329"/>
        <v>271</v>
      </c>
      <c r="BC160" s="362">
        <v>152</v>
      </c>
      <c r="BD160" s="371">
        <f t="shared" ca="1" si="330"/>
        <v>0</v>
      </c>
      <c r="BE160" s="359">
        <f t="shared" ca="1" si="262"/>
        <v>0</v>
      </c>
      <c r="BF160" s="359">
        <f t="shared" ca="1" si="263"/>
        <v>0</v>
      </c>
      <c r="BG160" s="359">
        <f t="shared" ca="1" si="264"/>
        <v>0</v>
      </c>
      <c r="BH160" s="359">
        <f t="shared" ca="1" si="265"/>
        <v>0</v>
      </c>
      <c r="BI160" s="359">
        <f t="shared" ca="1" si="310"/>
        <v>0</v>
      </c>
      <c r="BK160" s="362">
        <f t="shared" ca="1" si="331"/>
        <v>271</v>
      </c>
      <c r="BL160" s="362">
        <v>152</v>
      </c>
      <c r="BM160" s="371">
        <f t="shared" ca="1" si="332"/>
        <v>0</v>
      </c>
      <c r="BN160" s="359">
        <f t="shared" ca="1" si="266"/>
        <v>0</v>
      </c>
      <c r="BO160" s="359">
        <f t="shared" ca="1" si="267"/>
        <v>0</v>
      </c>
      <c r="BP160" s="359">
        <f t="shared" ca="1" si="268"/>
        <v>0</v>
      </c>
      <c r="BQ160" s="359">
        <f t="shared" ca="1" si="269"/>
        <v>0</v>
      </c>
      <c r="BR160" s="359">
        <f t="shared" ca="1" si="311"/>
        <v>0</v>
      </c>
      <c r="BT160" s="362">
        <f t="shared" ca="1" si="333"/>
        <v>271</v>
      </c>
      <c r="BU160" s="362">
        <v>152</v>
      </c>
      <c r="BV160" s="371">
        <f t="shared" ca="1" si="334"/>
        <v>0</v>
      </c>
      <c r="BW160" s="359">
        <f t="shared" ca="1" si="270"/>
        <v>0</v>
      </c>
      <c r="BX160" s="359">
        <f t="shared" ca="1" si="271"/>
        <v>0</v>
      </c>
      <c r="BY160" s="359">
        <f t="shared" ca="1" si="272"/>
        <v>0</v>
      </c>
      <c r="BZ160" s="359">
        <f t="shared" ca="1" si="273"/>
        <v>0</v>
      </c>
      <c r="CA160" s="359">
        <f t="shared" ca="1" si="312"/>
        <v>0</v>
      </c>
      <c r="CC160" s="362">
        <f t="shared" ca="1" si="335"/>
        <v>271</v>
      </c>
      <c r="CD160" s="362">
        <v>152</v>
      </c>
      <c r="CE160" s="371">
        <f t="shared" ca="1" si="336"/>
        <v>0</v>
      </c>
      <c r="CF160" s="359">
        <f t="shared" ca="1" si="274"/>
        <v>0</v>
      </c>
      <c r="CG160" s="359">
        <f t="shared" ca="1" si="275"/>
        <v>0</v>
      </c>
      <c r="CH160" s="359">
        <f t="shared" ca="1" si="276"/>
        <v>0</v>
      </c>
      <c r="CI160" s="359">
        <f t="shared" ca="1" si="277"/>
        <v>0</v>
      </c>
      <c r="CJ160" s="359">
        <f t="shared" ca="1" si="313"/>
        <v>0</v>
      </c>
      <c r="CL160" s="362">
        <f t="shared" ca="1" si="337"/>
        <v>271</v>
      </c>
      <c r="CM160" s="362">
        <v>152</v>
      </c>
      <c r="CN160" s="371">
        <f t="shared" ca="1" si="338"/>
        <v>0</v>
      </c>
      <c r="CO160" s="359">
        <f t="shared" ca="1" si="278"/>
        <v>0</v>
      </c>
      <c r="CP160" s="359">
        <f t="shared" ca="1" si="279"/>
        <v>0</v>
      </c>
      <c r="CQ160" s="359">
        <f t="shared" ca="1" si="280"/>
        <v>0</v>
      </c>
      <c r="CR160" s="359">
        <f t="shared" ca="1" si="281"/>
        <v>0</v>
      </c>
      <c r="CS160" s="359">
        <f t="shared" ca="1" si="314"/>
        <v>0</v>
      </c>
      <c r="CU160" s="362">
        <f t="shared" ca="1" si="339"/>
        <v>271</v>
      </c>
      <c r="CV160" s="362">
        <v>152</v>
      </c>
      <c r="CW160" s="371">
        <f t="shared" ca="1" si="340"/>
        <v>0</v>
      </c>
      <c r="CX160" s="359">
        <f t="shared" ca="1" si="282"/>
        <v>0</v>
      </c>
      <c r="CY160" s="359">
        <f t="shared" ca="1" si="283"/>
        <v>0</v>
      </c>
      <c r="CZ160" s="359">
        <f t="shared" ca="1" si="284"/>
        <v>0</v>
      </c>
      <c r="DA160" s="359">
        <f t="shared" ca="1" si="285"/>
        <v>0</v>
      </c>
      <c r="DB160" s="359">
        <f t="shared" ca="1" si="315"/>
        <v>0</v>
      </c>
      <c r="DD160" s="362">
        <f t="shared" ca="1" si="341"/>
        <v>271</v>
      </c>
      <c r="DE160" s="362">
        <v>152</v>
      </c>
      <c r="DF160" s="371">
        <f t="shared" ca="1" si="342"/>
        <v>0</v>
      </c>
      <c r="DG160" s="359">
        <f t="shared" ca="1" si="286"/>
        <v>0</v>
      </c>
      <c r="DH160" s="359">
        <f t="shared" ca="1" si="287"/>
        <v>0</v>
      </c>
      <c r="DI160" s="359">
        <f t="shared" ca="1" si="288"/>
        <v>0</v>
      </c>
      <c r="DJ160" s="359">
        <f t="shared" ca="1" si="289"/>
        <v>0</v>
      </c>
      <c r="DK160" s="359">
        <f t="shared" ca="1" si="316"/>
        <v>0</v>
      </c>
      <c r="DM160" s="362">
        <f t="shared" ca="1" si="343"/>
        <v>271</v>
      </c>
      <c r="DN160" s="362">
        <v>152</v>
      </c>
      <c r="DO160" s="371">
        <f t="shared" ca="1" si="344"/>
        <v>0</v>
      </c>
      <c r="DP160" s="359">
        <f t="shared" ca="1" si="290"/>
        <v>0</v>
      </c>
      <c r="DQ160" s="359">
        <f t="shared" ca="1" si="291"/>
        <v>0</v>
      </c>
      <c r="DR160" s="359">
        <f t="shared" ca="1" si="292"/>
        <v>0</v>
      </c>
      <c r="DS160" s="359">
        <f t="shared" ca="1" si="293"/>
        <v>0</v>
      </c>
      <c r="DT160" s="359">
        <f t="shared" ca="1" si="317"/>
        <v>0</v>
      </c>
      <c r="DV160" s="362">
        <f t="shared" ca="1" si="345"/>
        <v>271</v>
      </c>
      <c r="DW160" s="362">
        <v>152</v>
      </c>
      <c r="DX160" s="371">
        <f t="shared" ca="1" si="346"/>
        <v>0</v>
      </c>
      <c r="DY160" s="359">
        <f t="shared" ca="1" si="294"/>
        <v>0</v>
      </c>
      <c r="DZ160" s="359">
        <f t="shared" ca="1" si="295"/>
        <v>0</v>
      </c>
      <c r="EA160" s="359">
        <f t="shared" ca="1" si="296"/>
        <v>0</v>
      </c>
      <c r="EB160" s="359">
        <f t="shared" ca="1" si="297"/>
        <v>0</v>
      </c>
      <c r="EC160" s="359">
        <f t="shared" ca="1" si="318"/>
        <v>0</v>
      </c>
      <c r="EE160" s="362">
        <f t="shared" ca="1" si="347"/>
        <v>271</v>
      </c>
      <c r="EF160" s="362">
        <v>152</v>
      </c>
      <c r="EG160" s="371">
        <f t="shared" ca="1" si="348"/>
        <v>0</v>
      </c>
      <c r="EH160" s="359">
        <f t="shared" ca="1" si="298"/>
        <v>0</v>
      </c>
      <c r="EI160" s="359">
        <f t="shared" ca="1" si="299"/>
        <v>0</v>
      </c>
      <c r="EJ160" s="359">
        <f t="shared" ca="1" si="300"/>
        <v>0</v>
      </c>
      <c r="EK160" s="359">
        <f t="shared" ca="1" si="301"/>
        <v>0</v>
      </c>
      <c r="EL160" s="359">
        <f t="shared" ca="1" si="319"/>
        <v>0</v>
      </c>
    </row>
    <row r="161" spans="6:142" x14ac:dyDescent="0.35">
      <c r="F161" s="372">
        <f>IFERROR(INDEX('Inflation Rates'!$A$16:$H$138,MATCH('IRA Traditional'!$H161,'Inflation Rates'!$A$16:$A$138,0),8)/INDEX('Inflation Rates'!$A$16:$H$138,MATCH('IRA Traditional'!$H161,'Inflation Rates'!$A$16:$A$138,0)-1,8)-1,F160)</f>
        <v>2.0000000000000018E-2</v>
      </c>
      <c r="G161" s="372">
        <f>IFERROR(INDEX('Inflation Rates'!$A$16:$H$138,MATCH('IRA Traditional'!$H161,'Inflation Rates'!$A$16:$A$138,0),6)/INDEX('Inflation Rates'!$A$16:$H$138,MATCH('IRA Traditional'!$H161,'Inflation Rates'!$A$16:$A$138,0)-1,6)-1,G160)</f>
        <v>2.0999999999999908E-2</v>
      </c>
      <c r="H161" s="362">
        <v>2172</v>
      </c>
      <c r="I161" s="362">
        <f t="shared" ca="1" si="351"/>
        <v>272</v>
      </c>
      <c r="J161" s="362">
        <v>153</v>
      </c>
      <c r="K161" s="371">
        <f t="shared" ca="1" si="350"/>
        <v>0</v>
      </c>
      <c r="L161" s="359">
        <f t="shared" ca="1" si="302"/>
        <v>0</v>
      </c>
      <c r="M161" s="359">
        <f t="shared" ca="1" si="303"/>
        <v>0</v>
      </c>
      <c r="N161" s="359">
        <f t="shared" ca="1" si="304"/>
        <v>0</v>
      </c>
      <c r="O161" s="359">
        <f t="shared" ca="1" si="305"/>
        <v>0</v>
      </c>
      <c r="P161" s="359">
        <f t="shared" ca="1" si="320"/>
        <v>0</v>
      </c>
      <c r="R161" s="362">
        <f t="shared" ca="1" si="321"/>
        <v>272</v>
      </c>
      <c r="S161" s="362">
        <v>153</v>
      </c>
      <c r="T161" s="371">
        <f t="shared" ca="1" si="322"/>
        <v>0</v>
      </c>
      <c r="U161" s="359">
        <f t="shared" ca="1" si="246"/>
        <v>0</v>
      </c>
      <c r="V161" s="359">
        <f t="shared" ca="1" si="247"/>
        <v>0</v>
      </c>
      <c r="W161" s="359">
        <f t="shared" ca="1" si="248"/>
        <v>0</v>
      </c>
      <c r="X161" s="359">
        <f t="shared" ca="1" si="249"/>
        <v>0</v>
      </c>
      <c r="Y161" s="359">
        <f t="shared" ca="1" si="306"/>
        <v>0</v>
      </c>
      <c r="AA161" s="362">
        <f t="shared" ca="1" si="323"/>
        <v>272</v>
      </c>
      <c r="AB161" s="362">
        <v>153</v>
      </c>
      <c r="AC161" s="371">
        <f t="shared" ca="1" si="324"/>
        <v>0</v>
      </c>
      <c r="AD161" s="359">
        <f t="shared" ca="1" si="250"/>
        <v>0</v>
      </c>
      <c r="AE161" s="359">
        <f t="shared" ca="1" si="251"/>
        <v>0</v>
      </c>
      <c r="AF161" s="359">
        <f t="shared" ca="1" si="252"/>
        <v>0</v>
      </c>
      <c r="AG161" s="359">
        <f t="shared" ca="1" si="253"/>
        <v>0</v>
      </c>
      <c r="AH161" s="359">
        <f t="shared" ca="1" si="307"/>
        <v>0</v>
      </c>
      <c r="AJ161" s="362">
        <f t="shared" ca="1" si="325"/>
        <v>272</v>
      </c>
      <c r="AK161" s="362">
        <v>153</v>
      </c>
      <c r="AL161" s="371">
        <f t="shared" ca="1" si="326"/>
        <v>0</v>
      </c>
      <c r="AM161" s="359">
        <f t="shared" ca="1" si="254"/>
        <v>0</v>
      </c>
      <c r="AN161" s="359">
        <f t="shared" ca="1" si="255"/>
        <v>0</v>
      </c>
      <c r="AO161" s="359">
        <f t="shared" ca="1" si="256"/>
        <v>0</v>
      </c>
      <c r="AP161" s="359">
        <f t="shared" ca="1" si="257"/>
        <v>0</v>
      </c>
      <c r="AQ161" s="359">
        <f t="shared" ca="1" si="308"/>
        <v>0</v>
      </c>
      <c r="AS161" s="362">
        <f t="shared" ca="1" si="327"/>
        <v>272</v>
      </c>
      <c r="AT161" s="362">
        <v>153</v>
      </c>
      <c r="AU161" s="371">
        <f t="shared" ca="1" si="328"/>
        <v>0</v>
      </c>
      <c r="AV161" s="359">
        <f t="shared" ca="1" si="258"/>
        <v>0</v>
      </c>
      <c r="AW161" s="359">
        <f t="shared" ca="1" si="259"/>
        <v>0</v>
      </c>
      <c r="AX161" s="359">
        <f t="shared" ca="1" si="260"/>
        <v>0</v>
      </c>
      <c r="AY161" s="359">
        <f t="shared" ca="1" si="261"/>
        <v>0</v>
      </c>
      <c r="AZ161" s="359">
        <f t="shared" ca="1" si="309"/>
        <v>0</v>
      </c>
      <c r="BB161" s="362">
        <f t="shared" ca="1" si="329"/>
        <v>272</v>
      </c>
      <c r="BC161" s="362">
        <v>153</v>
      </c>
      <c r="BD161" s="371">
        <f t="shared" ca="1" si="330"/>
        <v>0</v>
      </c>
      <c r="BE161" s="359">
        <f t="shared" ca="1" si="262"/>
        <v>0</v>
      </c>
      <c r="BF161" s="359">
        <f t="shared" ca="1" si="263"/>
        <v>0</v>
      </c>
      <c r="BG161" s="359">
        <f t="shared" ca="1" si="264"/>
        <v>0</v>
      </c>
      <c r="BH161" s="359">
        <f t="shared" ca="1" si="265"/>
        <v>0</v>
      </c>
      <c r="BI161" s="359">
        <f t="shared" ca="1" si="310"/>
        <v>0</v>
      </c>
      <c r="BK161" s="362">
        <f t="shared" ca="1" si="331"/>
        <v>272</v>
      </c>
      <c r="BL161" s="362">
        <v>153</v>
      </c>
      <c r="BM161" s="371">
        <f t="shared" ca="1" si="332"/>
        <v>0</v>
      </c>
      <c r="BN161" s="359">
        <f t="shared" ca="1" si="266"/>
        <v>0</v>
      </c>
      <c r="BO161" s="359">
        <f t="shared" ca="1" si="267"/>
        <v>0</v>
      </c>
      <c r="BP161" s="359">
        <f t="shared" ca="1" si="268"/>
        <v>0</v>
      </c>
      <c r="BQ161" s="359">
        <f t="shared" ca="1" si="269"/>
        <v>0</v>
      </c>
      <c r="BR161" s="359">
        <f t="shared" ca="1" si="311"/>
        <v>0</v>
      </c>
      <c r="BT161" s="362">
        <f t="shared" ca="1" si="333"/>
        <v>272</v>
      </c>
      <c r="BU161" s="362">
        <v>153</v>
      </c>
      <c r="BV161" s="371">
        <f t="shared" ca="1" si="334"/>
        <v>0</v>
      </c>
      <c r="BW161" s="359">
        <f t="shared" ca="1" si="270"/>
        <v>0</v>
      </c>
      <c r="BX161" s="359">
        <f t="shared" ca="1" si="271"/>
        <v>0</v>
      </c>
      <c r="BY161" s="359">
        <f t="shared" ca="1" si="272"/>
        <v>0</v>
      </c>
      <c r="BZ161" s="359">
        <f t="shared" ca="1" si="273"/>
        <v>0</v>
      </c>
      <c r="CA161" s="359">
        <f t="shared" ca="1" si="312"/>
        <v>0</v>
      </c>
      <c r="CC161" s="362">
        <f t="shared" ca="1" si="335"/>
        <v>272</v>
      </c>
      <c r="CD161" s="362">
        <v>153</v>
      </c>
      <c r="CE161" s="371">
        <f t="shared" ca="1" si="336"/>
        <v>0</v>
      </c>
      <c r="CF161" s="359">
        <f t="shared" ca="1" si="274"/>
        <v>0</v>
      </c>
      <c r="CG161" s="359">
        <f t="shared" ca="1" si="275"/>
        <v>0</v>
      </c>
      <c r="CH161" s="359">
        <f t="shared" ca="1" si="276"/>
        <v>0</v>
      </c>
      <c r="CI161" s="359">
        <f t="shared" ca="1" si="277"/>
        <v>0</v>
      </c>
      <c r="CJ161" s="359">
        <f t="shared" ca="1" si="313"/>
        <v>0</v>
      </c>
      <c r="CL161" s="362">
        <f t="shared" ca="1" si="337"/>
        <v>272</v>
      </c>
      <c r="CM161" s="362">
        <v>153</v>
      </c>
      <c r="CN161" s="371">
        <f t="shared" ca="1" si="338"/>
        <v>0</v>
      </c>
      <c r="CO161" s="359">
        <f t="shared" ca="1" si="278"/>
        <v>0</v>
      </c>
      <c r="CP161" s="359">
        <f t="shared" ca="1" si="279"/>
        <v>0</v>
      </c>
      <c r="CQ161" s="359">
        <f t="shared" ca="1" si="280"/>
        <v>0</v>
      </c>
      <c r="CR161" s="359">
        <f t="shared" ca="1" si="281"/>
        <v>0</v>
      </c>
      <c r="CS161" s="359">
        <f t="shared" ca="1" si="314"/>
        <v>0</v>
      </c>
      <c r="CU161" s="362">
        <f t="shared" ca="1" si="339"/>
        <v>272</v>
      </c>
      <c r="CV161" s="362">
        <v>153</v>
      </c>
      <c r="CW161" s="371">
        <f t="shared" ca="1" si="340"/>
        <v>0</v>
      </c>
      <c r="CX161" s="359">
        <f t="shared" ca="1" si="282"/>
        <v>0</v>
      </c>
      <c r="CY161" s="359">
        <f t="shared" ca="1" si="283"/>
        <v>0</v>
      </c>
      <c r="CZ161" s="359">
        <f t="shared" ca="1" si="284"/>
        <v>0</v>
      </c>
      <c r="DA161" s="359">
        <f t="shared" ca="1" si="285"/>
        <v>0</v>
      </c>
      <c r="DB161" s="359">
        <f t="shared" ca="1" si="315"/>
        <v>0</v>
      </c>
      <c r="DD161" s="362">
        <f t="shared" ca="1" si="341"/>
        <v>272</v>
      </c>
      <c r="DE161" s="362">
        <v>153</v>
      </c>
      <c r="DF161" s="371">
        <f t="shared" ca="1" si="342"/>
        <v>0</v>
      </c>
      <c r="DG161" s="359">
        <f t="shared" ca="1" si="286"/>
        <v>0</v>
      </c>
      <c r="DH161" s="359">
        <f t="shared" ca="1" si="287"/>
        <v>0</v>
      </c>
      <c r="DI161" s="359">
        <f t="shared" ca="1" si="288"/>
        <v>0</v>
      </c>
      <c r="DJ161" s="359">
        <f t="shared" ca="1" si="289"/>
        <v>0</v>
      </c>
      <c r="DK161" s="359">
        <f t="shared" ca="1" si="316"/>
        <v>0</v>
      </c>
      <c r="DM161" s="362">
        <f t="shared" ca="1" si="343"/>
        <v>272</v>
      </c>
      <c r="DN161" s="362">
        <v>153</v>
      </c>
      <c r="DO161" s="371">
        <f t="shared" ca="1" si="344"/>
        <v>0</v>
      </c>
      <c r="DP161" s="359">
        <f t="shared" ca="1" si="290"/>
        <v>0</v>
      </c>
      <c r="DQ161" s="359">
        <f t="shared" ca="1" si="291"/>
        <v>0</v>
      </c>
      <c r="DR161" s="359">
        <f t="shared" ca="1" si="292"/>
        <v>0</v>
      </c>
      <c r="DS161" s="359">
        <f t="shared" ca="1" si="293"/>
        <v>0</v>
      </c>
      <c r="DT161" s="359">
        <f t="shared" ca="1" si="317"/>
        <v>0</v>
      </c>
      <c r="DV161" s="362">
        <f t="shared" ca="1" si="345"/>
        <v>272</v>
      </c>
      <c r="DW161" s="362">
        <v>153</v>
      </c>
      <c r="DX161" s="371">
        <f t="shared" ca="1" si="346"/>
        <v>0</v>
      </c>
      <c r="DY161" s="359">
        <f t="shared" ca="1" si="294"/>
        <v>0</v>
      </c>
      <c r="DZ161" s="359">
        <f t="shared" ca="1" si="295"/>
        <v>0</v>
      </c>
      <c r="EA161" s="359">
        <f t="shared" ca="1" si="296"/>
        <v>0</v>
      </c>
      <c r="EB161" s="359">
        <f t="shared" ca="1" si="297"/>
        <v>0</v>
      </c>
      <c r="EC161" s="359">
        <f t="shared" ca="1" si="318"/>
        <v>0</v>
      </c>
      <c r="EE161" s="362">
        <f t="shared" ca="1" si="347"/>
        <v>272</v>
      </c>
      <c r="EF161" s="362">
        <v>153</v>
      </c>
      <c r="EG161" s="371">
        <f t="shared" ca="1" si="348"/>
        <v>0</v>
      </c>
      <c r="EH161" s="359">
        <f t="shared" ca="1" si="298"/>
        <v>0</v>
      </c>
      <c r="EI161" s="359">
        <f t="shared" ca="1" si="299"/>
        <v>0</v>
      </c>
      <c r="EJ161" s="359">
        <f t="shared" ca="1" si="300"/>
        <v>0</v>
      </c>
      <c r="EK161" s="359">
        <f t="shared" ca="1" si="301"/>
        <v>0</v>
      </c>
      <c r="EL161" s="359">
        <f t="shared" ca="1" si="319"/>
        <v>0</v>
      </c>
    </row>
    <row r="162" spans="6:142" x14ac:dyDescent="0.35">
      <c r="F162" s="372">
        <f>IFERROR(INDEX('Inflation Rates'!$A$16:$H$138,MATCH('IRA Traditional'!$H162,'Inflation Rates'!$A$16:$A$138,0),8)/INDEX('Inflation Rates'!$A$16:$H$138,MATCH('IRA Traditional'!$H162,'Inflation Rates'!$A$16:$A$138,0)-1,8)-1,F161)</f>
        <v>2.0000000000000018E-2</v>
      </c>
      <c r="G162" s="372">
        <f>IFERROR(INDEX('Inflation Rates'!$A$16:$H$138,MATCH('IRA Traditional'!$H162,'Inflation Rates'!$A$16:$A$138,0),6)/INDEX('Inflation Rates'!$A$16:$H$138,MATCH('IRA Traditional'!$H162,'Inflation Rates'!$A$16:$A$138,0)-1,6)-1,G161)</f>
        <v>2.0999999999999908E-2</v>
      </c>
      <c r="H162" s="362">
        <v>2173</v>
      </c>
      <c r="I162" s="362">
        <f t="shared" ca="1" si="351"/>
        <v>273</v>
      </c>
      <c r="J162" s="362">
        <v>154</v>
      </c>
      <c r="K162" s="371">
        <f t="shared" ca="1" si="350"/>
        <v>0</v>
      </c>
      <c r="L162" s="359">
        <f t="shared" ca="1" si="302"/>
        <v>0</v>
      </c>
      <c r="M162" s="359">
        <f t="shared" ca="1" si="303"/>
        <v>0</v>
      </c>
      <c r="N162" s="359">
        <f t="shared" ca="1" si="304"/>
        <v>0</v>
      </c>
      <c r="O162" s="359">
        <f t="shared" ca="1" si="305"/>
        <v>0</v>
      </c>
      <c r="P162" s="359">
        <f t="shared" ca="1" si="320"/>
        <v>0</v>
      </c>
      <c r="R162" s="362">
        <f t="shared" ca="1" si="321"/>
        <v>273</v>
      </c>
      <c r="S162" s="362">
        <v>154</v>
      </c>
      <c r="T162" s="371">
        <f t="shared" ca="1" si="322"/>
        <v>0</v>
      </c>
      <c r="U162" s="359">
        <f t="shared" ca="1" si="246"/>
        <v>0</v>
      </c>
      <c r="V162" s="359">
        <f t="shared" ca="1" si="247"/>
        <v>0</v>
      </c>
      <c r="W162" s="359">
        <f t="shared" ca="1" si="248"/>
        <v>0</v>
      </c>
      <c r="X162" s="359">
        <f t="shared" ca="1" si="249"/>
        <v>0</v>
      </c>
      <c r="Y162" s="359">
        <f t="shared" ca="1" si="306"/>
        <v>0</v>
      </c>
      <c r="AA162" s="362">
        <f t="shared" ca="1" si="323"/>
        <v>273</v>
      </c>
      <c r="AB162" s="362">
        <v>154</v>
      </c>
      <c r="AC162" s="371">
        <f t="shared" ca="1" si="324"/>
        <v>0</v>
      </c>
      <c r="AD162" s="359">
        <f t="shared" ca="1" si="250"/>
        <v>0</v>
      </c>
      <c r="AE162" s="359">
        <f t="shared" ca="1" si="251"/>
        <v>0</v>
      </c>
      <c r="AF162" s="359">
        <f t="shared" ca="1" si="252"/>
        <v>0</v>
      </c>
      <c r="AG162" s="359">
        <f t="shared" ca="1" si="253"/>
        <v>0</v>
      </c>
      <c r="AH162" s="359">
        <f t="shared" ca="1" si="307"/>
        <v>0</v>
      </c>
      <c r="AJ162" s="362">
        <f t="shared" ca="1" si="325"/>
        <v>273</v>
      </c>
      <c r="AK162" s="362">
        <v>154</v>
      </c>
      <c r="AL162" s="371">
        <f t="shared" ca="1" si="326"/>
        <v>0</v>
      </c>
      <c r="AM162" s="359">
        <f t="shared" ca="1" si="254"/>
        <v>0</v>
      </c>
      <c r="AN162" s="359">
        <f t="shared" ca="1" si="255"/>
        <v>0</v>
      </c>
      <c r="AO162" s="359">
        <f t="shared" ca="1" si="256"/>
        <v>0</v>
      </c>
      <c r="AP162" s="359">
        <f t="shared" ca="1" si="257"/>
        <v>0</v>
      </c>
      <c r="AQ162" s="359">
        <f t="shared" ca="1" si="308"/>
        <v>0</v>
      </c>
      <c r="AS162" s="362">
        <f t="shared" ca="1" si="327"/>
        <v>273</v>
      </c>
      <c r="AT162" s="362">
        <v>154</v>
      </c>
      <c r="AU162" s="371">
        <f t="shared" ca="1" si="328"/>
        <v>0</v>
      </c>
      <c r="AV162" s="359">
        <f t="shared" ca="1" si="258"/>
        <v>0</v>
      </c>
      <c r="AW162" s="359">
        <f t="shared" ca="1" si="259"/>
        <v>0</v>
      </c>
      <c r="AX162" s="359">
        <f t="shared" ca="1" si="260"/>
        <v>0</v>
      </c>
      <c r="AY162" s="359">
        <f t="shared" ca="1" si="261"/>
        <v>0</v>
      </c>
      <c r="AZ162" s="359">
        <f t="shared" ca="1" si="309"/>
        <v>0</v>
      </c>
      <c r="BB162" s="362">
        <f t="shared" ca="1" si="329"/>
        <v>273</v>
      </c>
      <c r="BC162" s="362">
        <v>154</v>
      </c>
      <c r="BD162" s="371">
        <f t="shared" ca="1" si="330"/>
        <v>0</v>
      </c>
      <c r="BE162" s="359">
        <f t="shared" ca="1" si="262"/>
        <v>0</v>
      </c>
      <c r="BF162" s="359">
        <f t="shared" ca="1" si="263"/>
        <v>0</v>
      </c>
      <c r="BG162" s="359">
        <f t="shared" ca="1" si="264"/>
        <v>0</v>
      </c>
      <c r="BH162" s="359">
        <f t="shared" ca="1" si="265"/>
        <v>0</v>
      </c>
      <c r="BI162" s="359">
        <f t="shared" ca="1" si="310"/>
        <v>0</v>
      </c>
      <c r="BK162" s="362">
        <f t="shared" ca="1" si="331"/>
        <v>273</v>
      </c>
      <c r="BL162" s="362">
        <v>154</v>
      </c>
      <c r="BM162" s="371">
        <f t="shared" ca="1" si="332"/>
        <v>0</v>
      </c>
      <c r="BN162" s="359">
        <f t="shared" ca="1" si="266"/>
        <v>0</v>
      </c>
      <c r="BO162" s="359">
        <f t="shared" ca="1" si="267"/>
        <v>0</v>
      </c>
      <c r="BP162" s="359">
        <f t="shared" ca="1" si="268"/>
        <v>0</v>
      </c>
      <c r="BQ162" s="359">
        <f t="shared" ca="1" si="269"/>
        <v>0</v>
      </c>
      <c r="BR162" s="359">
        <f t="shared" ca="1" si="311"/>
        <v>0</v>
      </c>
      <c r="BT162" s="362">
        <f t="shared" ca="1" si="333"/>
        <v>273</v>
      </c>
      <c r="BU162" s="362">
        <v>154</v>
      </c>
      <c r="BV162" s="371">
        <f t="shared" ca="1" si="334"/>
        <v>0</v>
      </c>
      <c r="BW162" s="359">
        <f t="shared" ca="1" si="270"/>
        <v>0</v>
      </c>
      <c r="BX162" s="359">
        <f t="shared" ca="1" si="271"/>
        <v>0</v>
      </c>
      <c r="BY162" s="359">
        <f t="shared" ca="1" si="272"/>
        <v>0</v>
      </c>
      <c r="BZ162" s="359">
        <f t="shared" ca="1" si="273"/>
        <v>0</v>
      </c>
      <c r="CA162" s="359">
        <f t="shared" ca="1" si="312"/>
        <v>0</v>
      </c>
      <c r="CC162" s="362">
        <f t="shared" ca="1" si="335"/>
        <v>273</v>
      </c>
      <c r="CD162" s="362">
        <v>154</v>
      </c>
      <c r="CE162" s="371">
        <f t="shared" ca="1" si="336"/>
        <v>0</v>
      </c>
      <c r="CF162" s="359">
        <f t="shared" ca="1" si="274"/>
        <v>0</v>
      </c>
      <c r="CG162" s="359">
        <f t="shared" ca="1" si="275"/>
        <v>0</v>
      </c>
      <c r="CH162" s="359">
        <f t="shared" ca="1" si="276"/>
        <v>0</v>
      </c>
      <c r="CI162" s="359">
        <f t="shared" ca="1" si="277"/>
        <v>0</v>
      </c>
      <c r="CJ162" s="359">
        <f t="shared" ca="1" si="313"/>
        <v>0</v>
      </c>
      <c r="CL162" s="362">
        <f t="shared" ca="1" si="337"/>
        <v>273</v>
      </c>
      <c r="CM162" s="362">
        <v>154</v>
      </c>
      <c r="CN162" s="371">
        <f t="shared" ca="1" si="338"/>
        <v>0</v>
      </c>
      <c r="CO162" s="359">
        <f t="shared" ca="1" si="278"/>
        <v>0</v>
      </c>
      <c r="CP162" s="359">
        <f t="shared" ca="1" si="279"/>
        <v>0</v>
      </c>
      <c r="CQ162" s="359">
        <f t="shared" ca="1" si="280"/>
        <v>0</v>
      </c>
      <c r="CR162" s="359">
        <f t="shared" ca="1" si="281"/>
        <v>0</v>
      </c>
      <c r="CS162" s="359">
        <f t="shared" ca="1" si="314"/>
        <v>0</v>
      </c>
      <c r="CU162" s="362">
        <f t="shared" ca="1" si="339"/>
        <v>273</v>
      </c>
      <c r="CV162" s="362">
        <v>154</v>
      </c>
      <c r="CW162" s="371">
        <f t="shared" ca="1" si="340"/>
        <v>0</v>
      </c>
      <c r="CX162" s="359">
        <f t="shared" ca="1" si="282"/>
        <v>0</v>
      </c>
      <c r="CY162" s="359">
        <f t="shared" ca="1" si="283"/>
        <v>0</v>
      </c>
      <c r="CZ162" s="359">
        <f t="shared" ca="1" si="284"/>
        <v>0</v>
      </c>
      <c r="DA162" s="359">
        <f t="shared" ca="1" si="285"/>
        <v>0</v>
      </c>
      <c r="DB162" s="359">
        <f t="shared" ca="1" si="315"/>
        <v>0</v>
      </c>
      <c r="DD162" s="362">
        <f t="shared" ca="1" si="341"/>
        <v>273</v>
      </c>
      <c r="DE162" s="362">
        <v>154</v>
      </c>
      <c r="DF162" s="371">
        <f t="shared" ca="1" si="342"/>
        <v>0</v>
      </c>
      <c r="DG162" s="359">
        <f t="shared" ca="1" si="286"/>
        <v>0</v>
      </c>
      <c r="DH162" s="359">
        <f t="shared" ca="1" si="287"/>
        <v>0</v>
      </c>
      <c r="DI162" s="359">
        <f t="shared" ca="1" si="288"/>
        <v>0</v>
      </c>
      <c r="DJ162" s="359">
        <f t="shared" ca="1" si="289"/>
        <v>0</v>
      </c>
      <c r="DK162" s="359">
        <f t="shared" ca="1" si="316"/>
        <v>0</v>
      </c>
      <c r="DM162" s="362">
        <f t="shared" ca="1" si="343"/>
        <v>273</v>
      </c>
      <c r="DN162" s="362">
        <v>154</v>
      </c>
      <c r="DO162" s="371">
        <f t="shared" ca="1" si="344"/>
        <v>0</v>
      </c>
      <c r="DP162" s="359">
        <f t="shared" ca="1" si="290"/>
        <v>0</v>
      </c>
      <c r="DQ162" s="359">
        <f t="shared" ca="1" si="291"/>
        <v>0</v>
      </c>
      <c r="DR162" s="359">
        <f t="shared" ca="1" si="292"/>
        <v>0</v>
      </c>
      <c r="DS162" s="359">
        <f t="shared" ca="1" si="293"/>
        <v>0</v>
      </c>
      <c r="DT162" s="359">
        <f t="shared" ca="1" si="317"/>
        <v>0</v>
      </c>
      <c r="DV162" s="362">
        <f t="shared" ca="1" si="345"/>
        <v>273</v>
      </c>
      <c r="DW162" s="362">
        <v>154</v>
      </c>
      <c r="DX162" s="371">
        <f t="shared" ca="1" si="346"/>
        <v>0</v>
      </c>
      <c r="DY162" s="359">
        <f t="shared" ca="1" si="294"/>
        <v>0</v>
      </c>
      <c r="DZ162" s="359">
        <f t="shared" ca="1" si="295"/>
        <v>0</v>
      </c>
      <c r="EA162" s="359">
        <f t="shared" ca="1" si="296"/>
        <v>0</v>
      </c>
      <c r="EB162" s="359">
        <f t="shared" ca="1" si="297"/>
        <v>0</v>
      </c>
      <c r="EC162" s="359">
        <f t="shared" ca="1" si="318"/>
        <v>0</v>
      </c>
      <c r="EE162" s="362">
        <f t="shared" ca="1" si="347"/>
        <v>273</v>
      </c>
      <c r="EF162" s="362">
        <v>154</v>
      </c>
      <c r="EG162" s="371">
        <f t="shared" ca="1" si="348"/>
        <v>0</v>
      </c>
      <c r="EH162" s="359">
        <f t="shared" ca="1" si="298"/>
        <v>0</v>
      </c>
      <c r="EI162" s="359">
        <f t="shared" ca="1" si="299"/>
        <v>0</v>
      </c>
      <c r="EJ162" s="359">
        <f t="shared" ca="1" si="300"/>
        <v>0</v>
      </c>
      <c r="EK162" s="359">
        <f t="shared" ca="1" si="301"/>
        <v>0</v>
      </c>
      <c r="EL162" s="359">
        <f t="shared" ca="1" si="319"/>
        <v>0</v>
      </c>
    </row>
    <row r="163" spans="6:142" x14ac:dyDescent="0.35">
      <c r="F163" s="372">
        <f>IFERROR(INDEX('Inflation Rates'!$A$16:$H$138,MATCH('IRA Traditional'!$H163,'Inflation Rates'!$A$16:$A$138,0),8)/INDEX('Inflation Rates'!$A$16:$H$138,MATCH('IRA Traditional'!$H163,'Inflation Rates'!$A$16:$A$138,0)-1,8)-1,F162)</f>
        <v>2.0000000000000018E-2</v>
      </c>
      <c r="G163" s="372">
        <f>IFERROR(INDEX('Inflation Rates'!$A$16:$H$138,MATCH('IRA Traditional'!$H163,'Inflation Rates'!$A$16:$A$138,0),6)/INDEX('Inflation Rates'!$A$16:$H$138,MATCH('IRA Traditional'!$H163,'Inflation Rates'!$A$16:$A$138,0)-1,6)-1,G162)</f>
        <v>2.0999999999999908E-2</v>
      </c>
      <c r="H163" s="362">
        <v>2174</v>
      </c>
      <c r="I163" s="362">
        <f t="shared" ca="1" si="351"/>
        <v>274</v>
      </c>
      <c r="J163" s="362">
        <v>155</v>
      </c>
      <c r="K163" s="371">
        <f t="shared" ca="1" si="350"/>
        <v>0</v>
      </c>
      <c r="L163" s="359">
        <f t="shared" ca="1" si="302"/>
        <v>0</v>
      </c>
      <c r="M163" s="359">
        <f t="shared" ca="1" si="303"/>
        <v>0</v>
      </c>
      <c r="N163" s="359">
        <f t="shared" ca="1" si="304"/>
        <v>0</v>
      </c>
      <c r="O163" s="359">
        <f t="shared" ca="1" si="305"/>
        <v>0</v>
      </c>
      <c r="P163" s="359">
        <f t="shared" ca="1" si="320"/>
        <v>0</v>
      </c>
      <c r="R163" s="362">
        <f t="shared" ca="1" si="321"/>
        <v>274</v>
      </c>
      <c r="S163" s="362">
        <v>155</v>
      </c>
      <c r="T163" s="371">
        <f t="shared" ca="1" si="322"/>
        <v>0</v>
      </c>
      <c r="U163" s="359">
        <f t="shared" ca="1" si="246"/>
        <v>0</v>
      </c>
      <c r="V163" s="359">
        <f t="shared" ca="1" si="247"/>
        <v>0</v>
      </c>
      <c r="W163" s="359">
        <f t="shared" ca="1" si="248"/>
        <v>0</v>
      </c>
      <c r="X163" s="359">
        <f t="shared" ca="1" si="249"/>
        <v>0</v>
      </c>
      <c r="Y163" s="359">
        <f t="shared" ca="1" si="306"/>
        <v>0</v>
      </c>
      <c r="AA163" s="362">
        <f t="shared" ca="1" si="323"/>
        <v>274</v>
      </c>
      <c r="AB163" s="362">
        <v>155</v>
      </c>
      <c r="AC163" s="371">
        <f t="shared" ca="1" si="324"/>
        <v>0</v>
      </c>
      <c r="AD163" s="359">
        <f t="shared" ca="1" si="250"/>
        <v>0</v>
      </c>
      <c r="AE163" s="359">
        <f t="shared" ca="1" si="251"/>
        <v>0</v>
      </c>
      <c r="AF163" s="359">
        <f t="shared" ca="1" si="252"/>
        <v>0</v>
      </c>
      <c r="AG163" s="359">
        <f t="shared" ca="1" si="253"/>
        <v>0</v>
      </c>
      <c r="AH163" s="359">
        <f t="shared" ca="1" si="307"/>
        <v>0</v>
      </c>
      <c r="AJ163" s="362">
        <f t="shared" ca="1" si="325"/>
        <v>274</v>
      </c>
      <c r="AK163" s="362">
        <v>155</v>
      </c>
      <c r="AL163" s="371">
        <f t="shared" ca="1" si="326"/>
        <v>0</v>
      </c>
      <c r="AM163" s="359">
        <f t="shared" ca="1" si="254"/>
        <v>0</v>
      </c>
      <c r="AN163" s="359">
        <f t="shared" ca="1" si="255"/>
        <v>0</v>
      </c>
      <c r="AO163" s="359">
        <f t="shared" ca="1" si="256"/>
        <v>0</v>
      </c>
      <c r="AP163" s="359">
        <f t="shared" ca="1" si="257"/>
        <v>0</v>
      </c>
      <c r="AQ163" s="359">
        <f t="shared" ca="1" si="308"/>
        <v>0</v>
      </c>
      <c r="AS163" s="362">
        <f t="shared" ca="1" si="327"/>
        <v>274</v>
      </c>
      <c r="AT163" s="362">
        <v>155</v>
      </c>
      <c r="AU163" s="371">
        <f t="shared" ca="1" si="328"/>
        <v>0</v>
      </c>
      <c r="AV163" s="359">
        <f t="shared" ca="1" si="258"/>
        <v>0</v>
      </c>
      <c r="AW163" s="359">
        <f t="shared" ca="1" si="259"/>
        <v>0</v>
      </c>
      <c r="AX163" s="359">
        <f t="shared" ca="1" si="260"/>
        <v>0</v>
      </c>
      <c r="AY163" s="359">
        <f t="shared" ca="1" si="261"/>
        <v>0</v>
      </c>
      <c r="AZ163" s="359">
        <f t="shared" ca="1" si="309"/>
        <v>0</v>
      </c>
      <c r="BB163" s="362">
        <f t="shared" ca="1" si="329"/>
        <v>274</v>
      </c>
      <c r="BC163" s="362">
        <v>155</v>
      </c>
      <c r="BD163" s="371">
        <f t="shared" ca="1" si="330"/>
        <v>0</v>
      </c>
      <c r="BE163" s="359">
        <f t="shared" ca="1" si="262"/>
        <v>0</v>
      </c>
      <c r="BF163" s="359">
        <f t="shared" ca="1" si="263"/>
        <v>0</v>
      </c>
      <c r="BG163" s="359">
        <f t="shared" ca="1" si="264"/>
        <v>0</v>
      </c>
      <c r="BH163" s="359">
        <f t="shared" ca="1" si="265"/>
        <v>0</v>
      </c>
      <c r="BI163" s="359">
        <f t="shared" ca="1" si="310"/>
        <v>0</v>
      </c>
      <c r="BK163" s="362">
        <f t="shared" ca="1" si="331"/>
        <v>274</v>
      </c>
      <c r="BL163" s="362">
        <v>155</v>
      </c>
      <c r="BM163" s="371">
        <f t="shared" ca="1" si="332"/>
        <v>0</v>
      </c>
      <c r="BN163" s="359">
        <f t="shared" ca="1" si="266"/>
        <v>0</v>
      </c>
      <c r="BO163" s="359">
        <f t="shared" ca="1" si="267"/>
        <v>0</v>
      </c>
      <c r="BP163" s="359">
        <f t="shared" ca="1" si="268"/>
        <v>0</v>
      </c>
      <c r="BQ163" s="359">
        <f t="shared" ca="1" si="269"/>
        <v>0</v>
      </c>
      <c r="BR163" s="359">
        <f t="shared" ca="1" si="311"/>
        <v>0</v>
      </c>
      <c r="BT163" s="362">
        <f t="shared" ca="1" si="333"/>
        <v>274</v>
      </c>
      <c r="BU163" s="362">
        <v>155</v>
      </c>
      <c r="BV163" s="371">
        <f t="shared" ca="1" si="334"/>
        <v>0</v>
      </c>
      <c r="BW163" s="359">
        <f t="shared" ca="1" si="270"/>
        <v>0</v>
      </c>
      <c r="BX163" s="359">
        <f t="shared" ca="1" si="271"/>
        <v>0</v>
      </c>
      <c r="BY163" s="359">
        <f t="shared" ca="1" si="272"/>
        <v>0</v>
      </c>
      <c r="BZ163" s="359">
        <f t="shared" ca="1" si="273"/>
        <v>0</v>
      </c>
      <c r="CA163" s="359">
        <f t="shared" ca="1" si="312"/>
        <v>0</v>
      </c>
      <c r="CC163" s="362">
        <f t="shared" ca="1" si="335"/>
        <v>274</v>
      </c>
      <c r="CD163" s="362">
        <v>155</v>
      </c>
      <c r="CE163" s="371">
        <f t="shared" ca="1" si="336"/>
        <v>0</v>
      </c>
      <c r="CF163" s="359">
        <f t="shared" ca="1" si="274"/>
        <v>0</v>
      </c>
      <c r="CG163" s="359">
        <f t="shared" ca="1" si="275"/>
        <v>0</v>
      </c>
      <c r="CH163" s="359">
        <f t="shared" ca="1" si="276"/>
        <v>0</v>
      </c>
      <c r="CI163" s="359">
        <f t="shared" ca="1" si="277"/>
        <v>0</v>
      </c>
      <c r="CJ163" s="359">
        <f t="shared" ca="1" si="313"/>
        <v>0</v>
      </c>
      <c r="CL163" s="362">
        <f t="shared" ca="1" si="337"/>
        <v>274</v>
      </c>
      <c r="CM163" s="362">
        <v>155</v>
      </c>
      <c r="CN163" s="371">
        <f t="shared" ca="1" si="338"/>
        <v>0</v>
      </c>
      <c r="CO163" s="359">
        <f t="shared" ca="1" si="278"/>
        <v>0</v>
      </c>
      <c r="CP163" s="359">
        <f t="shared" ca="1" si="279"/>
        <v>0</v>
      </c>
      <c r="CQ163" s="359">
        <f t="shared" ca="1" si="280"/>
        <v>0</v>
      </c>
      <c r="CR163" s="359">
        <f t="shared" ca="1" si="281"/>
        <v>0</v>
      </c>
      <c r="CS163" s="359">
        <f t="shared" ca="1" si="314"/>
        <v>0</v>
      </c>
      <c r="CU163" s="362">
        <f t="shared" ca="1" si="339"/>
        <v>274</v>
      </c>
      <c r="CV163" s="362">
        <v>155</v>
      </c>
      <c r="CW163" s="371">
        <f t="shared" ca="1" si="340"/>
        <v>0</v>
      </c>
      <c r="CX163" s="359">
        <f t="shared" ca="1" si="282"/>
        <v>0</v>
      </c>
      <c r="CY163" s="359">
        <f t="shared" ca="1" si="283"/>
        <v>0</v>
      </c>
      <c r="CZ163" s="359">
        <f t="shared" ca="1" si="284"/>
        <v>0</v>
      </c>
      <c r="DA163" s="359">
        <f t="shared" ca="1" si="285"/>
        <v>0</v>
      </c>
      <c r="DB163" s="359">
        <f t="shared" ca="1" si="315"/>
        <v>0</v>
      </c>
      <c r="DD163" s="362">
        <f t="shared" ca="1" si="341"/>
        <v>274</v>
      </c>
      <c r="DE163" s="362">
        <v>155</v>
      </c>
      <c r="DF163" s="371">
        <f t="shared" ca="1" si="342"/>
        <v>0</v>
      </c>
      <c r="DG163" s="359">
        <f t="shared" ca="1" si="286"/>
        <v>0</v>
      </c>
      <c r="DH163" s="359">
        <f t="shared" ca="1" si="287"/>
        <v>0</v>
      </c>
      <c r="DI163" s="359">
        <f t="shared" ca="1" si="288"/>
        <v>0</v>
      </c>
      <c r="DJ163" s="359">
        <f t="shared" ca="1" si="289"/>
        <v>0</v>
      </c>
      <c r="DK163" s="359">
        <f t="shared" ca="1" si="316"/>
        <v>0</v>
      </c>
      <c r="DM163" s="362">
        <f t="shared" ca="1" si="343"/>
        <v>274</v>
      </c>
      <c r="DN163" s="362">
        <v>155</v>
      </c>
      <c r="DO163" s="371">
        <f t="shared" ca="1" si="344"/>
        <v>0</v>
      </c>
      <c r="DP163" s="359">
        <f t="shared" ca="1" si="290"/>
        <v>0</v>
      </c>
      <c r="DQ163" s="359">
        <f t="shared" ca="1" si="291"/>
        <v>0</v>
      </c>
      <c r="DR163" s="359">
        <f t="shared" ca="1" si="292"/>
        <v>0</v>
      </c>
      <c r="DS163" s="359">
        <f t="shared" ca="1" si="293"/>
        <v>0</v>
      </c>
      <c r="DT163" s="359">
        <f t="shared" ca="1" si="317"/>
        <v>0</v>
      </c>
      <c r="DV163" s="362">
        <f t="shared" ca="1" si="345"/>
        <v>274</v>
      </c>
      <c r="DW163" s="362">
        <v>155</v>
      </c>
      <c r="DX163" s="371">
        <f t="shared" ca="1" si="346"/>
        <v>0</v>
      </c>
      <c r="DY163" s="359">
        <f t="shared" ca="1" si="294"/>
        <v>0</v>
      </c>
      <c r="DZ163" s="359">
        <f t="shared" ca="1" si="295"/>
        <v>0</v>
      </c>
      <c r="EA163" s="359">
        <f t="shared" ca="1" si="296"/>
        <v>0</v>
      </c>
      <c r="EB163" s="359">
        <f t="shared" ca="1" si="297"/>
        <v>0</v>
      </c>
      <c r="EC163" s="359">
        <f t="shared" ca="1" si="318"/>
        <v>0</v>
      </c>
      <c r="EE163" s="362">
        <f t="shared" ca="1" si="347"/>
        <v>274</v>
      </c>
      <c r="EF163" s="362">
        <v>155</v>
      </c>
      <c r="EG163" s="371">
        <f t="shared" ca="1" si="348"/>
        <v>0</v>
      </c>
      <c r="EH163" s="359">
        <f t="shared" ca="1" si="298"/>
        <v>0</v>
      </c>
      <c r="EI163" s="359">
        <f t="shared" ca="1" si="299"/>
        <v>0</v>
      </c>
      <c r="EJ163" s="359">
        <f t="shared" ca="1" si="300"/>
        <v>0</v>
      </c>
      <c r="EK163" s="359">
        <f t="shared" ca="1" si="301"/>
        <v>0</v>
      </c>
      <c r="EL163" s="359">
        <f t="shared" ca="1" si="319"/>
        <v>0</v>
      </c>
    </row>
    <row r="164" spans="6:142" x14ac:dyDescent="0.35">
      <c r="F164" s="372">
        <f>IFERROR(INDEX('Inflation Rates'!$A$16:$H$138,MATCH('IRA Traditional'!$H164,'Inflation Rates'!$A$16:$A$138,0),8)/INDEX('Inflation Rates'!$A$16:$H$138,MATCH('IRA Traditional'!$H164,'Inflation Rates'!$A$16:$A$138,0)-1,8)-1,F163)</f>
        <v>2.0000000000000018E-2</v>
      </c>
      <c r="G164" s="372">
        <f>IFERROR(INDEX('Inflation Rates'!$A$16:$H$138,MATCH('IRA Traditional'!$H164,'Inflation Rates'!$A$16:$A$138,0),6)/INDEX('Inflation Rates'!$A$16:$H$138,MATCH('IRA Traditional'!$H164,'Inflation Rates'!$A$16:$A$138,0)-1,6)-1,G163)</f>
        <v>2.0999999999999908E-2</v>
      </c>
      <c r="H164" s="362">
        <v>2175</v>
      </c>
      <c r="I164" s="362">
        <f t="shared" ca="1" si="351"/>
        <v>275</v>
      </c>
      <c r="J164" s="362">
        <v>156</v>
      </c>
      <c r="K164" s="371">
        <f t="shared" ca="1" si="350"/>
        <v>0</v>
      </c>
      <c r="L164" s="359">
        <f t="shared" ca="1" si="302"/>
        <v>0</v>
      </c>
      <c r="M164" s="359">
        <f t="shared" ca="1" si="303"/>
        <v>0</v>
      </c>
      <c r="N164" s="359">
        <f t="shared" ca="1" si="304"/>
        <v>0</v>
      </c>
      <c r="O164" s="359">
        <f t="shared" ca="1" si="305"/>
        <v>0</v>
      </c>
      <c r="P164" s="359">
        <f t="shared" ca="1" si="320"/>
        <v>0</v>
      </c>
      <c r="R164" s="362">
        <f t="shared" ca="1" si="321"/>
        <v>275</v>
      </c>
      <c r="S164" s="362">
        <v>156</v>
      </c>
      <c r="T164" s="371">
        <f t="shared" ca="1" si="322"/>
        <v>0</v>
      </c>
      <c r="U164" s="359">
        <f t="shared" ca="1" si="246"/>
        <v>0</v>
      </c>
      <c r="V164" s="359">
        <f t="shared" ca="1" si="247"/>
        <v>0</v>
      </c>
      <c r="W164" s="359">
        <f t="shared" ca="1" si="248"/>
        <v>0</v>
      </c>
      <c r="X164" s="359">
        <f t="shared" ca="1" si="249"/>
        <v>0</v>
      </c>
      <c r="Y164" s="359">
        <f t="shared" ca="1" si="306"/>
        <v>0</v>
      </c>
      <c r="AA164" s="362">
        <f t="shared" ca="1" si="323"/>
        <v>275</v>
      </c>
      <c r="AB164" s="362">
        <v>156</v>
      </c>
      <c r="AC164" s="371">
        <f t="shared" ca="1" si="324"/>
        <v>0</v>
      </c>
      <c r="AD164" s="359">
        <f t="shared" ca="1" si="250"/>
        <v>0</v>
      </c>
      <c r="AE164" s="359">
        <f t="shared" ca="1" si="251"/>
        <v>0</v>
      </c>
      <c r="AF164" s="359">
        <f t="shared" ca="1" si="252"/>
        <v>0</v>
      </c>
      <c r="AG164" s="359">
        <f t="shared" ca="1" si="253"/>
        <v>0</v>
      </c>
      <c r="AH164" s="359">
        <f t="shared" ca="1" si="307"/>
        <v>0</v>
      </c>
      <c r="AJ164" s="362">
        <f t="shared" ca="1" si="325"/>
        <v>275</v>
      </c>
      <c r="AK164" s="362">
        <v>156</v>
      </c>
      <c r="AL164" s="371">
        <f t="shared" ca="1" si="326"/>
        <v>0</v>
      </c>
      <c r="AM164" s="359">
        <f t="shared" ca="1" si="254"/>
        <v>0</v>
      </c>
      <c r="AN164" s="359">
        <f t="shared" ca="1" si="255"/>
        <v>0</v>
      </c>
      <c r="AO164" s="359">
        <f t="shared" ca="1" si="256"/>
        <v>0</v>
      </c>
      <c r="AP164" s="359">
        <f t="shared" ca="1" si="257"/>
        <v>0</v>
      </c>
      <c r="AQ164" s="359">
        <f t="shared" ca="1" si="308"/>
        <v>0</v>
      </c>
      <c r="AS164" s="362">
        <f t="shared" ca="1" si="327"/>
        <v>275</v>
      </c>
      <c r="AT164" s="362">
        <v>156</v>
      </c>
      <c r="AU164" s="371">
        <f t="shared" ca="1" si="328"/>
        <v>0</v>
      </c>
      <c r="AV164" s="359">
        <f t="shared" ca="1" si="258"/>
        <v>0</v>
      </c>
      <c r="AW164" s="359">
        <f t="shared" ca="1" si="259"/>
        <v>0</v>
      </c>
      <c r="AX164" s="359">
        <f t="shared" ca="1" si="260"/>
        <v>0</v>
      </c>
      <c r="AY164" s="359">
        <f t="shared" ca="1" si="261"/>
        <v>0</v>
      </c>
      <c r="AZ164" s="359">
        <f t="shared" ca="1" si="309"/>
        <v>0</v>
      </c>
      <c r="BB164" s="362">
        <f t="shared" ca="1" si="329"/>
        <v>275</v>
      </c>
      <c r="BC164" s="362">
        <v>156</v>
      </c>
      <c r="BD164" s="371">
        <f t="shared" ca="1" si="330"/>
        <v>0</v>
      </c>
      <c r="BE164" s="359">
        <f t="shared" ca="1" si="262"/>
        <v>0</v>
      </c>
      <c r="BF164" s="359">
        <f t="shared" ca="1" si="263"/>
        <v>0</v>
      </c>
      <c r="BG164" s="359">
        <f t="shared" ca="1" si="264"/>
        <v>0</v>
      </c>
      <c r="BH164" s="359">
        <f t="shared" ca="1" si="265"/>
        <v>0</v>
      </c>
      <c r="BI164" s="359">
        <f t="shared" ca="1" si="310"/>
        <v>0</v>
      </c>
      <c r="BK164" s="362">
        <f t="shared" ca="1" si="331"/>
        <v>275</v>
      </c>
      <c r="BL164" s="362">
        <v>156</v>
      </c>
      <c r="BM164" s="371">
        <f t="shared" ca="1" si="332"/>
        <v>0</v>
      </c>
      <c r="BN164" s="359">
        <f t="shared" ca="1" si="266"/>
        <v>0</v>
      </c>
      <c r="BO164" s="359">
        <f t="shared" ca="1" si="267"/>
        <v>0</v>
      </c>
      <c r="BP164" s="359">
        <f t="shared" ca="1" si="268"/>
        <v>0</v>
      </c>
      <c r="BQ164" s="359">
        <f t="shared" ca="1" si="269"/>
        <v>0</v>
      </c>
      <c r="BR164" s="359">
        <f t="shared" ca="1" si="311"/>
        <v>0</v>
      </c>
      <c r="BT164" s="362">
        <f t="shared" ca="1" si="333"/>
        <v>275</v>
      </c>
      <c r="BU164" s="362">
        <v>156</v>
      </c>
      <c r="BV164" s="371">
        <f t="shared" ca="1" si="334"/>
        <v>0</v>
      </c>
      <c r="BW164" s="359">
        <f t="shared" ca="1" si="270"/>
        <v>0</v>
      </c>
      <c r="BX164" s="359">
        <f t="shared" ca="1" si="271"/>
        <v>0</v>
      </c>
      <c r="BY164" s="359">
        <f t="shared" ca="1" si="272"/>
        <v>0</v>
      </c>
      <c r="BZ164" s="359">
        <f t="shared" ca="1" si="273"/>
        <v>0</v>
      </c>
      <c r="CA164" s="359">
        <f t="shared" ca="1" si="312"/>
        <v>0</v>
      </c>
      <c r="CC164" s="362">
        <f t="shared" ca="1" si="335"/>
        <v>275</v>
      </c>
      <c r="CD164" s="362">
        <v>156</v>
      </c>
      <c r="CE164" s="371">
        <f t="shared" ca="1" si="336"/>
        <v>0</v>
      </c>
      <c r="CF164" s="359">
        <f t="shared" ca="1" si="274"/>
        <v>0</v>
      </c>
      <c r="CG164" s="359">
        <f t="shared" ca="1" si="275"/>
        <v>0</v>
      </c>
      <c r="CH164" s="359">
        <f t="shared" ca="1" si="276"/>
        <v>0</v>
      </c>
      <c r="CI164" s="359">
        <f t="shared" ca="1" si="277"/>
        <v>0</v>
      </c>
      <c r="CJ164" s="359">
        <f t="shared" ca="1" si="313"/>
        <v>0</v>
      </c>
      <c r="CL164" s="362">
        <f t="shared" ca="1" si="337"/>
        <v>275</v>
      </c>
      <c r="CM164" s="362">
        <v>156</v>
      </c>
      <c r="CN164" s="371">
        <f t="shared" ca="1" si="338"/>
        <v>0</v>
      </c>
      <c r="CO164" s="359">
        <f t="shared" ca="1" si="278"/>
        <v>0</v>
      </c>
      <c r="CP164" s="359">
        <f t="shared" ca="1" si="279"/>
        <v>0</v>
      </c>
      <c r="CQ164" s="359">
        <f t="shared" ca="1" si="280"/>
        <v>0</v>
      </c>
      <c r="CR164" s="359">
        <f t="shared" ca="1" si="281"/>
        <v>0</v>
      </c>
      <c r="CS164" s="359">
        <f t="shared" ca="1" si="314"/>
        <v>0</v>
      </c>
      <c r="CU164" s="362">
        <f t="shared" ca="1" si="339"/>
        <v>275</v>
      </c>
      <c r="CV164" s="362">
        <v>156</v>
      </c>
      <c r="CW164" s="371">
        <f t="shared" ca="1" si="340"/>
        <v>0</v>
      </c>
      <c r="CX164" s="359">
        <f t="shared" ca="1" si="282"/>
        <v>0</v>
      </c>
      <c r="CY164" s="359">
        <f t="shared" ca="1" si="283"/>
        <v>0</v>
      </c>
      <c r="CZ164" s="359">
        <f t="shared" ca="1" si="284"/>
        <v>0</v>
      </c>
      <c r="DA164" s="359">
        <f t="shared" ca="1" si="285"/>
        <v>0</v>
      </c>
      <c r="DB164" s="359">
        <f t="shared" ca="1" si="315"/>
        <v>0</v>
      </c>
      <c r="DD164" s="362">
        <f t="shared" ca="1" si="341"/>
        <v>275</v>
      </c>
      <c r="DE164" s="362">
        <v>156</v>
      </c>
      <c r="DF164" s="371">
        <f t="shared" ca="1" si="342"/>
        <v>0</v>
      </c>
      <c r="DG164" s="359">
        <f t="shared" ca="1" si="286"/>
        <v>0</v>
      </c>
      <c r="DH164" s="359">
        <f t="shared" ca="1" si="287"/>
        <v>0</v>
      </c>
      <c r="DI164" s="359">
        <f t="shared" ca="1" si="288"/>
        <v>0</v>
      </c>
      <c r="DJ164" s="359">
        <f t="shared" ca="1" si="289"/>
        <v>0</v>
      </c>
      <c r="DK164" s="359">
        <f t="shared" ca="1" si="316"/>
        <v>0</v>
      </c>
      <c r="DM164" s="362">
        <f t="shared" ca="1" si="343"/>
        <v>275</v>
      </c>
      <c r="DN164" s="362">
        <v>156</v>
      </c>
      <c r="DO164" s="371">
        <f t="shared" ca="1" si="344"/>
        <v>0</v>
      </c>
      <c r="DP164" s="359">
        <f t="shared" ca="1" si="290"/>
        <v>0</v>
      </c>
      <c r="DQ164" s="359">
        <f t="shared" ca="1" si="291"/>
        <v>0</v>
      </c>
      <c r="DR164" s="359">
        <f t="shared" ca="1" si="292"/>
        <v>0</v>
      </c>
      <c r="DS164" s="359">
        <f t="shared" ca="1" si="293"/>
        <v>0</v>
      </c>
      <c r="DT164" s="359">
        <f t="shared" ca="1" si="317"/>
        <v>0</v>
      </c>
      <c r="DV164" s="362">
        <f t="shared" ca="1" si="345"/>
        <v>275</v>
      </c>
      <c r="DW164" s="362">
        <v>156</v>
      </c>
      <c r="DX164" s="371">
        <f t="shared" ca="1" si="346"/>
        <v>0</v>
      </c>
      <c r="DY164" s="359">
        <f t="shared" ca="1" si="294"/>
        <v>0</v>
      </c>
      <c r="DZ164" s="359">
        <f t="shared" ca="1" si="295"/>
        <v>0</v>
      </c>
      <c r="EA164" s="359">
        <f t="shared" ca="1" si="296"/>
        <v>0</v>
      </c>
      <c r="EB164" s="359">
        <f t="shared" ca="1" si="297"/>
        <v>0</v>
      </c>
      <c r="EC164" s="359">
        <f t="shared" ca="1" si="318"/>
        <v>0</v>
      </c>
      <c r="EE164" s="362">
        <f t="shared" ca="1" si="347"/>
        <v>275</v>
      </c>
      <c r="EF164" s="362">
        <v>156</v>
      </c>
      <c r="EG164" s="371">
        <f t="shared" ca="1" si="348"/>
        <v>0</v>
      </c>
      <c r="EH164" s="359">
        <f t="shared" ca="1" si="298"/>
        <v>0</v>
      </c>
      <c r="EI164" s="359">
        <f t="shared" ca="1" si="299"/>
        <v>0</v>
      </c>
      <c r="EJ164" s="359">
        <f t="shared" ca="1" si="300"/>
        <v>0</v>
      </c>
      <c r="EK164" s="359">
        <f t="shared" ca="1" si="301"/>
        <v>0</v>
      </c>
      <c r="EL164" s="359">
        <f t="shared" ca="1" si="319"/>
        <v>0</v>
      </c>
    </row>
    <row r="165" spans="6:142" x14ac:dyDescent="0.35">
      <c r="F165" s="372">
        <f>IFERROR(INDEX('Inflation Rates'!$A$16:$H$138,MATCH('IRA Traditional'!$H165,'Inflation Rates'!$A$16:$A$138,0),8)/INDEX('Inflation Rates'!$A$16:$H$138,MATCH('IRA Traditional'!$H165,'Inflation Rates'!$A$16:$A$138,0)-1,8)-1,F164)</f>
        <v>2.0000000000000018E-2</v>
      </c>
      <c r="G165" s="372">
        <f>IFERROR(INDEX('Inflation Rates'!$A$16:$H$138,MATCH('IRA Traditional'!$H165,'Inflation Rates'!$A$16:$A$138,0),6)/INDEX('Inflation Rates'!$A$16:$H$138,MATCH('IRA Traditional'!$H165,'Inflation Rates'!$A$16:$A$138,0)-1,6)-1,G164)</f>
        <v>2.0999999999999908E-2</v>
      </c>
      <c r="H165" s="362">
        <v>2176</v>
      </c>
      <c r="I165" s="362">
        <f t="shared" ca="1" si="351"/>
        <v>276</v>
      </c>
      <c r="J165" s="362">
        <v>157</v>
      </c>
      <c r="K165" s="371">
        <f t="shared" ca="1" si="350"/>
        <v>0</v>
      </c>
      <c r="L165" s="359">
        <f t="shared" ca="1" si="302"/>
        <v>0</v>
      </c>
      <c r="M165" s="359">
        <f t="shared" ca="1" si="303"/>
        <v>0</v>
      </c>
      <c r="N165" s="359">
        <f t="shared" ca="1" si="304"/>
        <v>0</v>
      </c>
      <c r="O165" s="359">
        <f t="shared" ca="1" si="305"/>
        <v>0</v>
      </c>
      <c r="P165" s="359">
        <f t="shared" ca="1" si="320"/>
        <v>0</v>
      </c>
      <c r="R165" s="362">
        <f t="shared" ca="1" si="321"/>
        <v>276</v>
      </c>
      <c r="S165" s="362">
        <v>157</v>
      </c>
      <c r="T165" s="371">
        <f t="shared" ca="1" si="322"/>
        <v>0</v>
      </c>
      <c r="U165" s="359">
        <f t="shared" ca="1" si="246"/>
        <v>0</v>
      </c>
      <c r="V165" s="359">
        <f t="shared" ca="1" si="247"/>
        <v>0</v>
      </c>
      <c r="W165" s="359">
        <f t="shared" ca="1" si="248"/>
        <v>0</v>
      </c>
      <c r="X165" s="359">
        <f t="shared" ca="1" si="249"/>
        <v>0</v>
      </c>
      <c r="Y165" s="359">
        <f t="shared" ca="1" si="306"/>
        <v>0</v>
      </c>
      <c r="AA165" s="362">
        <f t="shared" ca="1" si="323"/>
        <v>276</v>
      </c>
      <c r="AB165" s="362">
        <v>157</v>
      </c>
      <c r="AC165" s="371">
        <f t="shared" ca="1" si="324"/>
        <v>0</v>
      </c>
      <c r="AD165" s="359">
        <f t="shared" ca="1" si="250"/>
        <v>0</v>
      </c>
      <c r="AE165" s="359">
        <f t="shared" ca="1" si="251"/>
        <v>0</v>
      </c>
      <c r="AF165" s="359">
        <f t="shared" ca="1" si="252"/>
        <v>0</v>
      </c>
      <c r="AG165" s="359">
        <f t="shared" ca="1" si="253"/>
        <v>0</v>
      </c>
      <c r="AH165" s="359">
        <f t="shared" ca="1" si="307"/>
        <v>0</v>
      </c>
      <c r="AJ165" s="362">
        <f t="shared" ca="1" si="325"/>
        <v>276</v>
      </c>
      <c r="AK165" s="362">
        <v>157</v>
      </c>
      <c r="AL165" s="371">
        <f t="shared" ca="1" si="326"/>
        <v>0</v>
      </c>
      <c r="AM165" s="359">
        <f t="shared" ca="1" si="254"/>
        <v>0</v>
      </c>
      <c r="AN165" s="359">
        <f t="shared" ca="1" si="255"/>
        <v>0</v>
      </c>
      <c r="AO165" s="359">
        <f t="shared" ca="1" si="256"/>
        <v>0</v>
      </c>
      <c r="AP165" s="359">
        <f t="shared" ca="1" si="257"/>
        <v>0</v>
      </c>
      <c r="AQ165" s="359">
        <f t="shared" ca="1" si="308"/>
        <v>0</v>
      </c>
      <c r="AS165" s="362">
        <f t="shared" ca="1" si="327"/>
        <v>276</v>
      </c>
      <c r="AT165" s="362">
        <v>157</v>
      </c>
      <c r="AU165" s="371">
        <f t="shared" ca="1" si="328"/>
        <v>0</v>
      </c>
      <c r="AV165" s="359">
        <f t="shared" ca="1" si="258"/>
        <v>0</v>
      </c>
      <c r="AW165" s="359">
        <f t="shared" ca="1" si="259"/>
        <v>0</v>
      </c>
      <c r="AX165" s="359">
        <f t="shared" ca="1" si="260"/>
        <v>0</v>
      </c>
      <c r="AY165" s="359">
        <f t="shared" ca="1" si="261"/>
        <v>0</v>
      </c>
      <c r="AZ165" s="359">
        <f t="shared" ca="1" si="309"/>
        <v>0</v>
      </c>
      <c r="BB165" s="362">
        <f t="shared" ca="1" si="329"/>
        <v>276</v>
      </c>
      <c r="BC165" s="362">
        <v>157</v>
      </c>
      <c r="BD165" s="371">
        <f t="shared" ca="1" si="330"/>
        <v>0</v>
      </c>
      <c r="BE165" s="359">
        <f t="shared" ca="1" si="262"/>
        <v>0</v>
      </c>
      <c r="BF165" s="359">
        <f t="shared" ca="1" si="263"/>
        <v>0</v>
      </c>
      <c r="BG165" s="359">
        <f t="shared" ca="1" si="264"/>
        <v>0</v>
      </c>
      <c r="BH165" s="359">
        <f t="shared" ca="1" si="265"/>
        <v>0</v>
      </c>
      <c r="BI165" s="359">
        <f t="shared" ca="1" si="310"/>
        <v>0</v>
      </c>
      <c r="BK165" s="362">
        <f t="shared" ca="1" si="331"/>
        <v>276</v>
      </c>
      <c r="BL165" s="362">
        <v>157</v>
      </c>
      <c r="BM165" s="371">
        <f t="shared" ca="1" si="332"/>
        <v>0</v>
      </c>
      <c r="BN165" s="359">
        <f t="shared" ca="1" si="266"/>
        <v>0</v>
      </c>
      <c r="BO165" s="359">
        <f t="shared" ca="1" si="267"/>
        <v>0</v>
      </c>
      <c r="BP165" s="359">
        <f t="shared" ca="1" si="268"/>
        <v>0</v>
      </c>
      <c r="BQ165" s="359">
        <f t="shared" ca="1" si="269"/>
        <v>0</v>
      </c>
      <c r="BR165" s="359">
        <f t="shared" ca="1" si="311"/>
        <v>0</v>
      </c>
      <c r="BT165" s="362">
        <f t="shared" ca="1" si="333"/>
        <v>276</v>
      </c>
      <c r="BU165" s="362">
        <v>157</v>
      </c>
      <c r="BV165" s="371">
        <f t="shared" ca="1" si="334"/>
        <v>0</v>
      </c>
      <c r="BW165" s="359">
        <f t="shared" ca="1" si="270"/>
        <v>0</v>
      </c>
      <c r="BX165" s="359">
        <f t="shared" ca="1" si="271"/>
        <v>0</v>
      </c>
      <c r="BY165" s="359">
        <f t="shared" ca="1" si="272"/>
        <v>0</v>
      </c>
      <c r="BZ165" s="359">
        <f t="shared" ca="1" si="273"/>
        <v>0</v>
      </c>
      <c r="CA165" s="359">
        <f t="shared" ca="1" si="312"/>
        <v>0</v>
      </c>
      <c r="CC165" s="362">
        <f t="shared" ca="1" si="335"/>
        <v>276</v>
      </c>
      <c r="CD165" s="362">
        <v>157</v>
      </c>
      <c r="CE165" s="371">
        <f t="shared" ca="1" si="336"/>
        <v>0</v>
      </c>
      <c r="CF165" s="359">
        <f t="shared" ca="1" si="274"/>
        <v>0</v>
      </c>
      <c r="CG165" s="359">
        <f t="shared" ca="1" si="275"/>
        <v>0</v>
      </c>
      <c r="CH165" s="359">
        <f t="shared" ca="1" si="276"/>
        <v>0</v>
      </c>
      <c r="CI165" s="359">
        <f t="shared" ca="1" si="277"/>
        <v>0</v>
      </c>
      <c r="CJ165" s="359">
        <f t="shared" ca="1" si="313"/>
        <v>0</v>
      </c>
      <c r="CL165" s="362">
        <f t="shared" ca="1" si="337"/>
        <v>276</v>
      </c>
      <c r="CM165" s="362">
        <v>157</v>
      </c>
      <c r="CN165" s="371">
        <f t="shared" ca="1" si="338"/>
        <v>0</v>
      </c>
      <c r="CO165" s="359">
        <f t="shared" ca="1" si="278"/>
        <v>0</v>
      </c>
      <c r="CP165" s="359">
        <f t="shared" ca="1" si="279"/>
        <v>0</v>
      </c>
      <c r="CQ165" s="359">
        <f t="shared" ca="1" si="280"/>
        <v>0</v>
      </c>
      <c r="CR165" s="359">
        <f t="shared" ca="1" si="281"/>
        <v>0</v>
      </c>
      <c r="CS165" s="359">
        <f t="shared" ca="1" si="314"/>
        <v>0</v>
      </c>
      <c r="CU165" s="362">
        <f t="shared" ca="1" si="339"/>
        <v>276</v>
      </c>
      <c r="CV165" s="362">
        <v>157</v>
      </c>
      <c r="CW165" s="371">
        <f t="shared" ca="1" si="340"/>
        <v>0</v>
      </c>
      <c r="CX165" s="359">
        <f t="shared" ca="1" si="282"/>
        <v>0</v>
      </c>
      <c r="CY165" s="359">
        <f t="shared" ca="1" si="283"/>
        <v>0</v>
      </c>
      <c r="CZ165" s="359">
        <f t="shared" ca="1" si="284"/>
        <v>0</v>
      </c>
      <c r="DA165" s="359">
        <f t="shared" ca="1" si="285"/>
        <v>0</v>
      </c>
      <c r="DB165" s="359">
        <f t="shared" ca="1" si="315"/>
        <v>0</v>
      </c>
      <c r="DD165" s="362">
        <f t="shared" ca="1" si="341"/>
        <v>276</v>
      </c>
      <c r="DE165" s="362">
        <v>157</v>
      </c>
      <c r="DF165" s="371">
        <f t="shared" ca="1" si="342"/>
        <v>0</v>
      </c>
      <c r="DG165" s="359">
        <f t="shared" ca="1" si="286"/>
        <v>0</v>
      </c>
      <c r="DH165" s="359">
        <f t="shared" ca="1" si="287"/>
        <v>0</v>
      </c>
      <c r="DI165" s="359">
        <f t="shared" ca="1" si="288"/>
        <v>0</v>
      </c>
      <c r="DJ165" s="359">
        <f t="shared" ca="1" si="289"/>
        <v>0</v>
      </c>
      <c r="DK165" s="359">
        <f t="shared" ca="1" si="316"/>
        <v>0</v>
      </c>
      <c r="DM165" s="362">
        <f t="shared" ca="1" si="343"/>
        <v>276</v>
      </c>
      <c r="DN165" s="362">
        <v>157</v>
      </c>
      <c r="DO165" s="371">
        <f t="shared" ca="1" si="344"/>
        <v>0</v>
      </c>
      <c r="DP165" s="359">
        <f t="shared" ca="1" si="290"/>
        <v>0</v>
      </c>
      <c r="DQ165" s="359">
        <f t="shared" ca="1" si="291"/>
        <v>0</v>
      </c>
      <c r="DR165" s="359">
        <f t="shared" ca="1" si="292"/>
        <v>0</v>
      </c>
      <c r="DS165" s="359">
        <f t="shared" ca="1" si="293"/>
        <v>0</v>
      </c>
      <c r="DT165" s="359">
        <f t="shared" ca="1" si="317"/>
        <v>0</v>
      </c>
      <c r="DV165" s="362">
        <f t="shared" ca="1" si="345"/>
        <v>276</v>
      </c>
      <c r="DW165" s="362">
        <v>157</v>
      </c>
      <c r="DX165" s="371">
        <f t="shared" ca="1" si="346"/>
        <v>0</v>
      </c>
      <c r="DY165" s="359">
        <f t="shared" ca="1" si="294"/>
        <v>0</v>
      </c>
      <c r="DZ165" s="359">
        <f t="shared" ca="1" si="295"/>
        <v>0</v>
      </c>
      <c r="EA165" s="359">
        <f t="shared" ca="1" si="296"/>
        <v>0</v>
      </c>
      <c r="EB165" s="359">
        <f t="shared" ca="1" si="297"/>
        <v>0</v>
      </c>
      <c r="EC165" s="359">
        <f t="shared" ca="1" si="318"/>
        <v>0</v>
      </c>
      <c r="EE165" s="362">
        <f t="shared" ca="1" si="347"/>
        <v>276</v>
      </c>
      <c r="EF165" s="362">
        <v>157</v>
      </c>
      <c r="EG165" s="371">
        <f t="shared" ca="1" si="348"/>
        <v>0</v>
      </c>
      <c r="EH165" s="359">
        <f t="shared" ca="1" si="298"/>
        <v>0</v>
      </c>
      <c r="EI165" s="359">
        <f t="shared" ca="1" si="299"/>
        <v>0</v>
      </c>
      <c r="EJ165" s="359">
        <f t="shared" ca="1" si="300"/>
        <v>0</v>
      </c>
      <c r="EK165" s="359">
        <f t="shared" ca="1" si="301"/>
        <v>0</v>
      </c>
      <c r="EL165" s="359">
        <f t="shared" ca="1" si="319"/>
        <v>0</v>
      </c>
    </row>
    <row r="166" spans="6:142" x14ac:dyDescent="0.35">
      <c r="F166" s="372">
        <f>IFERROR(INDEX('Inflation Rates'!$A$16:$H$138,MATCH('IRA Traditional'!$H166,'Inflation Rates'!$A$16:$A$138,0),8)/INDEX('Inflation Rates'!$A$16:$H$138,MATCH('IRA Traditional'!$H166,'Inflation Rates'!$A$16:$A$138,0)-1,8)-1,F165)</f>
        <v>2.0000000000000018E-2</v>
      </c>
      <c r="G166" s="372">
        <f>IFERROR(INDEX('Inflation Rates'!$A$16:$H$138,MATCH('IRA Traditional'!$H166,'Inflation Rates'!$A$16:$A$138,0),6)/INDEX('Inflation Rates'!$A$16:$H$138,MATCH('IRA Traditional'!$H166,'Inflation Rates'!$A$16:$A$138,0)-1,6)-1,G165)</f>
        <v>2.0999999999999908E-2</v>
      </c>
      <c r="H166" s="362">
        <v>2177</v>
      </c>
      <c r="I166" s="362">
        <f t="shared" ca="1" si="351"/>
        <v>277</v>
      </c>
      <c r="J166" s="362">
        <v>158</v>
      </c>
      <c r="K166" s="371">
        <f t="shared" ca="1" si="350"/>
        <v>0</v>
      </c>
      <c r="L166" s="359">
        <f t="shared" ca="1" si="302"/>
        <v>0</v>
      </c>
      <c r="M166" s="359">
        <f t="shared" ca="1" si="303"/>
        <v>0</v>
      </c>
      <c r="N166" s="359">
        <f t="shared" ca="1" si="304"/>
        <v>0</v>
      </c>
      <c r="O166" s="359">
        <f t="shared" ca="1" si="305"/>
        <v>0</v>
      </c>
      <c r="P166" s="359">
        <f t="shared" ca="1" si="320"/>
        <v>0</v>
      </c>
      <c r="R166" s="362">
        <f t="shared" ca="1" si="321"/>
        <v>277</v>
      </c>
      <c r="S166" s="362">
        <v>158</v>
      </c>
      <c r="T166" s="371">
        <f t="shared" ca="1" si="322"/>
        <v>0</v>
      </c>
      <c r="U166" s="359">
        <f t="shared" ref="U166:U197" ca="1" si="352">IF(R166&lt;Y$7,$B$7*((1+$G167)^(S166-1))*$B$2,0)</f>
        <v>0</v>
      </c>
      <c r="V166" s="359">
        <f t="shared" ca="1" si="247"/>
        <v>0</v>
      </c>
      <c r="W166" s="359">
        <f t="shared" ca="1" si="248"/>
        <v>0</v>
      </c>
      <c r="X166" s="359">
        <f t="shared" ca="1" si="249"/>
        <v>0</v>
      </c>
      <c r="Y166" s="359">
        <f t="shared" ca="1" si="306"/>
        <v>0</v>
      </c>
      <c r="AA166" s="362">
        <f t="shared" ca="1" si="323"/>
        <v>277</v>
      </c>
      <c r="AB166" s="362">
        <v>158</v>
      </c>
      <c r="AC166" s="371">
        <f t="shared" ca="1" si="324"/>
        <v>0</v>
      </c>
      <c r="AD166" s="359">
        <f t="shared" ca="1" si="250"/>
        <v>0</v>
      </c>
      <c r="AE166" s="359">
        <f t="shared" ca="1" si="251"/>
        <v>0</v>
      </c>
      <c r="AF166" s="359">
        <f t="shared" ca="1" si="252"/>
        <v>0</v>
      </c>
      <c r="AG166" s="359">
        <f t="shared" ca="1" si="253"/>
        <v>0</v>
      </c>
      <c r="AH166" s="359">
        <f t="shared" ca="1" si="307"/>
        <v>0</v>
      </c>
      <c r="AJ166" s="362">
        <f t="shared" ca="1" si="325"/>
        <v>277</v>
      </c>
      <c r="AK166" s="362">
        <v>158</v>
      </c>
      <c r="AL166" s="371">
        <f t="shared" ca="1" si="326"/>
        <v>0</v>
      </c>
      <c r="AM166" s="359">
        <f t="shared" ref="AM166:AM197" ca="1" si="353">IF(AJ166&lt;AQ$7,$B$7*((1+$G167)^(AK166-1))*$B$2,0)</f>
        <v>0</v>
      </c>
      <c r="AN166" s="359">
        <f t="shared" ca="1" si="255"/>
        <v>0</v>
      </c>
      <c r="AO166" s="359">
        <f t="shared" ca="1" si="256"/>
        <v>0</v>
      </c>
      <c r="AP166" s="359">
        <f t="shared" ca="1" si="257"/>
        <v>0</v>
      </c>
      <c r="AQ166" s="359">
        <f t="shared" ca="1" si="308"/>
        <v>0</v>
      </c>
      <c r="AS166" s="362">
        <f t="shared" ca="1" si="327"/>
        <v>277</v>
      </c>
      <c r="AT166" s="362">
        <v>158</v>
      </c>
      <c r="AU166" s="371">
        <f t="shared" ca="1" si="328"/>
        <v>0</v>
      </c>
      <c r="AV166" s="359">
        <f t="shared" ref="AV166:AV197" ca="1" si="354">IF(AS166&lt;AZ$7,$B$7*((1+$G167)^(AT166-1))*$B$2,0)</f>
        <v>0</v>
      </c>
      <c r="AW166" s="359">
        <f t="shared" ca="1" si="259"/>
        <v>0</v>
      </c>
      <c r="AX166" s="359">
        <f t="shared" ca="1" si="260"/>
        <v>0</v>
      </c>
      <c r="AY166" s="359">
        <f t="shared" ca="1" si="261"/>
        <v>0</v>
      </c>
      <c r="AZ166" s="359">
        <f t="shared" ca="1" si="309"/>
        <v>0</v>
      </c>
      <c r="BB166" s="362">
        <f t="shared" ca="1" si="329"/>
        <v>277</v>
      </c>
      <c r="BC166" s="362">
        <v>158</v>
      </c>
      <c r="BD166" s="371">
        <f t="shared" ca="1" si="330"/>
        <v>0</v>
      </c>
      <c r="BE166" s="359">
        <f t="shared" ref="BE166:BE197" ca="1" si="355">IF(BB166&lt;BI$7,$B$7*((1+$G167)^(BC166-1))*$B$2,0)</f>
        <v>0</v>
      </c>
      <c r="BF166" s="359">
        <f t="shared" ca="1" si="263"/>
        <v>0</v>
      </c>
      <c r="BG166" s="359">
        <f t="shared" ca="1" si="264"/>
        <v>0</v>
      </c>
      <c r="BH166" s="359">
        <f t="shared" ca="1" si="265"/>
        <v>0</v>
      </c>
      <c r="BI166" s="359">
        <f t="shared" ca="1" si="310"/>
        <v>0</v>
      </c>
      <c r="BK166" s="362">
        <f t="shared" ca="1" si="331"/>
        <v>277</v>
      </c>
      <c r="BL166" s="362">
        <v>158</v>
      </c>
      <c r="BM166" s="371">
        <f t="shared" ca="1" si="332"/>
        <v>0</v>
      </c>
      <c r="BN166" s="359">
        <f t="shared" ref="BN166:BN197" ca="1" si="356">IF(BK166&lt;BR$7,$B$7*((1+$G167)^(BL166-1))*$B$2,0)</f>
        <v>0</v>
      </c>
      <c r="BO166" s="359">
        <f t="shared" ca="1" si="267"/>
        <v>0</v>
      </c>
      <c r="BP166" s="359">
        <f t="shared" ca="1" si="268"/>
        <v>0</v>
      </c>
      <c r="BQ166" s="359">
        <f t="shared" ca="1" si="269"/>
        <v>0</v>
      </c>
      <c r="BR166" s="359">
        <f t="shared" ca="1" si="311"/>
        <v>0</v>
      </c>
      <c r="BT166" s="362">
        <f t="shared" ca="1" si="333"/>
        <v>277</v>
      </c>
      <c r="BU166" s="362">
        <v>158</v>
      </c>
      <c r="BV166" s="371">
        <f t="shared" ca="1" si="334"/>
        <v>0</v>
      </c>
      <c r="BW166" s="359">
        <f t="shared" ref="BW166:BW197" ca="1" si="357">IF(BT166&lt;CA$7,$B$7*((1+$G167)^(BU166-1))*$B$2,0)</f>
        <v>0</v>
      </c>
      <c r="BX166" s="359">
        <f t="shared" ca="1" si="271"/>
        <v>0</v>
      </c>
      <c r="BY166" s="359">
        <f t="shared" ca="1" si="272"/>
        <v>0</v>
      </c>
      <c r="BZ166" s="359">
        <f t="shared" ca="1" si="273"/>
        <v>0</v>
      </c>
      <c r="CA166" s="359">
        <f t="shared" ca="1" si="312"/>
        <v>0</v>
      </c>
      <c r="CC166" s="362">
        <f t="shared" ca="1" si="335"/>
        <v>277</v>
      </c>
      <c r="CD166" s="362">
        <v>158</v>
      </c>
      <c r="CE166" s="371">
        <f t="shared" ca="1" si="336"/>
        <v>0</v>
      </c>
      <c r="CF166" s="359">
        <f t="shared" ref="CF166:CF197" ca="1" si="358">IF(CC166&lt;CJ$7,$B$7*((1+$G167)^(CD166-1))*$B$2,0)</f>
        <v>0</v>
      </c>
      <c r="CG166" s="359">
        <f t="shared" ca="1" si="275"/>
        <v>0</v>
      </c>
      <c r="CH166" s="359">
        <f t="shared" ca="1" si="276"/>
        <v>0</v>
      </c>
      <c r="CI166" s="359">
        <f t="shared" ca="1" si="277"/>
        <v>0</v>
      </c>
      <c r="CJ166" s="359">
        <f t="shared" ca="1" si="313"/>
        <v>0</v>
      </c>
      <c r="CL166" s="362">
        <f t="shared" ca="1" si="337"/>
        <v>277</v>
      </c>
      <c r="CM166" s="362">
        <v>158</v>
      </c>
      <c r="CN166" s="371">
        <f t="shared" ca="1" si="338"/>
        <v>0</v>
      </c>
      <c r="CO166" s="359">
        <f t="shared" ca="1" si="278"/>
        <v>0</v>
      </c>
      <c r="CP166" s="359">
        <f t="shared" ca="1" si="279"/>
        <v>0</v>
      </c>
      <c r="CQ166" s="359">
        <f t="shared" ca="1" si="280"/>
        <v>0</v>
      </c>
      <c r="CR166" s="359">
        <f t="shared" ca="1" si="281"/>
        <v>0</v>
      </c>
      <c r="CS166" s="359">
        <f t="shared" ca="1" si="314"/>
        <v>0</v>
      </c>
      <c r="CU166" s="362">
        <f t="shared" ca="1" si="339"/>
        <v>277</v>
      </c>
      <c r="CV166" s="362">
        <v>158</v>
      </c>
      <c r="CW166" s="371">
        <f t="shared" ca="1" si="340"/>
        <v>0</v>
      </c>
      <c r="CX166" s="359">
        <f t="shared" ref="CX166:CX197" ca="1" si="359">IF(CU166&lt;DB$7,$B$7*((1+$G167)^(CV166-1))*$B$2,0)</f>
        <v>0</v>
      </c>
      <c r="CY166" s="359">
        <f t="shared" ca="1" si="283"/>
        <v>0</v>
      </c>
      <c r="CZ166" s="359">
        <f t="shared" ca="1" si="284"/>
        <v>0</v>
      </c>
      <c r="DA166" s="359">
        <f t="shared" ca="1" si="285"/>
        <v>0</v>
      </c>
      <c r="DB166" s="359">
        <f t="shared" ca="1" si="315"/>
        <v>0</v>
      </c>
      <c r="DD166" s="362">
        <f t="shared" ca="1" si="341"/>
        <v>277</v>
      </c>
      <c r="DE166" s="362">
        <v>158</v>
      </c>
      <c r="DF166" s="371">
        <f t="shared" ca="1" si="342"/>
        <v>0</v>
      </c>
      <c r="DG166" s="359">
        <f t="shared" ref="DG166:DG197" ca="1" si="360">IF(DD166&lt;DK$7,$B$7*((1+$G167)^(DE166-1))*$B$2,0)</f>
        <v>0</v>
      </c>
      <c r="DH166" s="359">
        <f t="shared" ca="1" si="287"/>
        <v>0</v>
      </c>
      <c r="DI166" s="359">
        <f t="shared" ca="1" si="288"/>
        <v>0</v>
      </c>
      <c r="DJ166" s="359">
        <f t="shared" ca="1" si="289"/>
        <v>0</v>
      </c>
      <c r="DK166" s="359">
        <f t="shared" ca="1" si="316"/>
        <v>0</v>
      </c>
      <c r="DM166" s="362">
        <f t="shared" ca="1" si="343"/>
        <v>277</v>
      </c>
      <c r="DN166" s="362">
        <v>158</v>
      </c>
      <c r="DO166" s="371">
        <f t="shared" ca="1" si="344"/>
        <v>0</v>
      </c>
      <c r="DP166" s="359">
        <f t="shared" ref="DP166:DP197" ca="1" si="361">IF(DM166&lt;DT$7,$B$7*((1+$G167)^(DN166-1))*$B$2,0)</f>
        <v>0</v>
      </c>
      <c r="DQ166" s="359">
        <f t="shared" ca="1" si="291"/>
        <v>0</v>
      </c>
      <c r="DR166" s="359">
        <f t="shared" ca="1" si="292"/>
        <v>0</v>
      </c>
      <c r="DS166" s="359">
        <f t="shared" ca="1" si="293"/>
        <v>0</v>
      </c>
      <c r="DT166" s="359">
        <f t="shared" ca="1" si="317"/>
        <v>0</v>
      </c>
      <c r="DV166" s="362">
        <f t="shared" ca="1" si="345"/>
        <v>277</v>
      </c>
      <c r="DW166" s="362">
        <v>158</v>
      </c>
      <c r="DX166" s="371">
        <f t="shared" ca="1" si="346"/>
        <v>0</v>
      </c>
      <c r="DY166" s="359">
        <f t="shared" ref="DY166:DY197" ca="1" si="362">IF(DV166&lt;EC$7,$B$7*((1+$G167)^(DW166-1))*$B$2,0)</f>
        <v>0</v>
      </c>
      <c r="DZ166" s="359">
        <f t="shared" ca="1" si="295"/>
        <v>0</v>
      </c>
      <c r="EA166" s="359">
        <f t="shared" ca="1" si="296"/>
        <v>0</v>
      </c>
      <c r="EB166" s="359">
        <f t="shared" ca="1" si="297"/>
        <v>0</v>
      </c>
      <c r="EC166" s="359">
        <f t="shared" ca="1" si="318"/>
        <v>0</v>
      </c>
      <c r="EE166" s="362">
        <f t="shared" ca="1" si="347"/>
        <v>277</v>
      </c>
      <c r="EF166" s="362">
        <v>158</v>
      </c>
      <c r="EG166" s="371">
        <f t="shared" ca="1" si="348"/>
        <v>0</v>
      </c>
      <c r="EH166" s="359">
        <f t="shared" ref="EH166:EH197" ca="1" si="363">IF(EE166&lt;EL$7,$B$7*((1+$G167)^(EF166-1))*$B$2,0)</f>
        <v>0</v>
      </c>
      <c r="EI166" s="359">
        <f t="shared" ca="1" si="299"/>
        <v>0</v>
      </c>
      <c r="EJ166" s="359">
        <f t="shared" ca="1" si="300"/>
        <v>0</v>
      </c>
      <c r="EK166" s="359">
        <f t="shared" ca="1" si="301"/>
        <v>0</v>
      </c>
      <c r="EL166" s="359">
        <f t="shared" ca="1" si="319"/>
        <v>0</v>
      </c>
    </row>
    <row r="167" spans="6:142" x14ac:dyDescent="0.35">
      <c r="F167" s="372">
        <f>IFERROR(INDEX('Inflation Rates'!$A$16:$H$138,MATCH('IRA Traditional'!$H167,'Inflation Rates'!$A$16:$A$138,0),8)/INDEX('Inflation Rates'!$A$16:$H$138,MATCH('IRA Traditional'!$H167,'Inflation Rates'!$A$16:$A$138,0)-1,8)-1,F166)</f>
        <v>2.0000000000000018E-2</v>
      </c>
      <c r="G167" s="372">
        <f>IFERROR(INDEX('Inflation Rates'!$A$16:$H$138,MATCH('IRA Traditional'!$H167,'Inflation Rates'!$A$16:$A$138,0),6)/INDEX('Inflation Rates'!$A$16:$H$138,MATCH('IRA Traditional'!$H167,'Inflation Rates'!$A$16:$A$138,0)-1,6)-1,G166)</f>
        <v>2.0999999999999908E-2</v>
      </c>
      <c r="H167" s="362">
        <v>2178</v>
      </c>
      <c r="I167" s="362">
        <f t="shared" ca="1" si="351"/>
        <v>278</v>
      </c>
      <c r="J167" s="362">
        <v>159</v>
      </c>
      <c r="K167" s="371">
        <f t="shared" ca="1" si="350"/>
        <v>0</v>
      </c>
      <c r="L167" s="359">
        <f t="shared" ca="1" si="302"/>
        <v>0</v>
      </c>
      <c r="M167" s="359">
        <f t="shared" ca="1" si="303"/>
        <v>0</v>
      </c>
      <c r="N167" s="359">
        <f t="shared" ca="1" si="304"/>
        <v>0</v>
      </c>
      <c r="O167" s="359">
        <f t="shared" ca="1" si="305"/>
        <v>0</v>
      </c>
      <c r="P167" s="359">
        <f t="shared" ca="1" si="320"/>
        <v>0</v>
      </c>
      <c r="R167" s="362">
        <f t="shared" ca="1" si="321"/>
        <v>278</v>
      </c>
      <c r="S167" s="362">
        <v>159</v>
      </c>
      <c r="T167" s="371">
        <f t="shared" ca="1" si="322"/>
        <v>0</v>
      </c>
      <c r="U167" s="359">
        <f t="shared" ca="1" si="352"/>
        <v>0</v>
      </c>
      <c r="V167" s="359">
        <f t="shared" ca="1" si="247"/>
        <v>0</v>
      </c>
      <c r="W167" s="359">
        <f t="shared" ca="1" si="248"/>
        <v>0</v>
      </c>
      <c r="X167" s="359">
        <f t="shared" ca="1" si="249"/>
        <v>0</v>
      </c>
      <c r="Y167" s="359">
        <f t="shared" ca="1" si="306"/>
        <v>0</v>
      </c>
      <c r="AA167" s="362">
        <f t="shared" ca="1" si="323"/>
        <v>278</v>
      </c>
      <c r="AB167" s="362">
        <v>159</v>
      </c>
      <c r="AC167" s="371">
        <f t="shared" ca="1" si="324"/>
        <v>0</v>
      </c>
      <c r="AD167" s="359">
        <f t="shared" ca="1" si="250"/>
        <v>0</v>
      </c>
      <c r="AE167" s="359">
        <f t="shared" ca="1" si="251"/>
        <v>0</v>
      </c>
      <c r="AF167" s="359">
        <f t="shared" ca="1" si="252"/>
        <v>0</v>
      </c>
      <c r="AG167" s="359">
        <f t="shared" ca="1" si="253"/>
        <v>0</v>
      </c>
      <c r="AH167" s="359">
        <f t="shared" ca="1" si="307"/>
        <v>0</v>
      </c>
      <c r="AJ167" s="362">
        <f t="shared" ca="1" si="325"/>
        <v>278</v>
      </c>
      <c r="AK167" s="362">
        <v>159</v>
      </c>
      <c r="AL167" s="371">
        <f t="shared" ca="1" si="326"/>
        <v>0</v>
      </c>
      <c r="AM167" s="359">
        <f t="shared" ca="1" si="353"/>
        <v>0</v>
      </c>
      <c r="AN167" s="359">
        <f t="shared" ca="1" si="255"/>
        <v>0</v>
      </c>
      <c r="AO167" s="359">
        <f t="shared" ca="1" si="256"/>
        <v>0</v>
      </c>
      <c r="AP167" s="359">
        <f t="shared" ca="1" si="257"/>
        <v>0</v>
      </c>
      <c r="AQ167" s="359">
        <f t="shared" ca="1" si="308"/>
        <v>0</v>
      </c>
      <c r="AS167" s="362">
        <f t="shared" ca="1" si="327"/>
        <v>278</v>
      </c>
      <c r="AT167" s="362">
        <v>159</v>
      </c>
      <c r="AU167" s="371">
        <f t="shared" ca="1" si="328"/>
        <v>0</v>
      </c>
      <c r="AV167" s="359">
        <f t="shared" ca="1" si="354"/>
        <v>0</v>
      </c>
      <c r="AW167" s="359">
        <f t="shared" ca="1" si="259"/>
        <v>0</v>
      </c>
      <c r="AX167" s="359">
        <f t="shared" ca="1" si="260"/>
        <v>0</v>
      </c>
      <c r="AY167" s="359">
        <f t="shared" ca="1" si="261"/>
        <v>0</v>
      </c>
      <c r="AZ167" s="359">
        <f t="shared" ca="1" si="309"/>
        <v>0</v>
      </c>
      <c r="BB167" s="362">
        <f t="shared" ca="1" si="329"/>
        <v>278</v>
      </c>
      <c r="BC167" s="362">
        <v>159</v>
      </c>
      <c r="BD167" s="371">
        <f t="shared" ca="1" si="330"/>
        <v>0</v>
      </c>
      <c r="BE167" s="359">
        <f t="shared" ca="1" si="355"/>
        <v>0</v>
      </c>
      <c r="BF167" s="359">
        <f t="shared" ca="1" si="263"/>
        <v>0</v>
      </c>
      <c r="BG167" s="359">
        <f t="shared" ca="1" si="264"/>
        <v>0</v>
      </c>
      <c r="BH167" s="359">
        <f t="shared" ca="1" si="265"/>
        <v>0</v>
      </c>
      <c r="BI167" s="359">
        <f t="shared" ca="1" si="310"/>
        <v>0</v>
      </c>
      <c r="BK167" s="362">
        <f t="shared" ca="1" si="331"/>
        <v>278</v>
      </c>
      <c r="BL167" s="362">
        <v>159</v>
      </c>
      <c r="BM167" s="371">
        <f t="shared" ca="1" si="332"/>
        <v>0</v>
      </c>
      <c r="BN167" s="359">
        <f t="shared" ca="1" si="356"/>
        <v>0</v>
      </c>
      <c r="BO167" s="359">
        <f t="shared" ca="1" si="267"/>
        <v>0</v>
      </c>
      <c r="BP167" s="359">
        <f t="shared" ca="1" si="268"/>
        <v>0</v>
      </c>
      <c r="BQ167" s="359">
        <f t="shared" ca="1" si="269"/>
        <v>0</v>
      </c>
      <c r="BR167" s="359">
        <f t="shared" ca="1" si="311"/>
        <v>0</v>
      </c>
      <c r="BT167" s="362">
        <f t="shared" ca="1" si="333"/>
        <v>278</v>
      </c>
      <c r="BU167" s="362">
        <v>159</v>
      </c>
      <c r="BV167" s="371">
        <f t="shared" ca="1" si="334"/>
        <v>0</v>
      </c>
      <c r="BW167" s="359">
        <f t="shared" ca="1" si="357"/>
        <v>0</v>
      </c>
      <c r="BX167" s="359">
        <f t="shared" ca="1" si="271"/>
        <v>0</v>
      </c>
      <c r="BY167" s="359">
        <f t="shared" ca="1" si="272"/>
        <v>0</v>
      </c>
      <c r="BZ167" s="359">
        <f t="shared" ca="1" si="273"/>
        <v>0</v>
      </c>
      <c r="CA167" s="359">
        <f t="shared" ca="1" si="312"/>
        <v>0</v>
      </c>
      <c r="CC167" s="362">
        <f t="shared" ca="1" si="335"/>
        <v>278</v>
      </c>
      <c r="CD167" s="362">
        <v>159</v>
      </c>
      <c r="CE167" s="371">
        <f t="shared" ca="1" si="336"/>
        <v>0</v>
      </c>
      <c r="CF167" s="359">
        <f t="shared" ca="1" si="358"/>
        <v>0</v>
      </c>
      <c r="CG167" s="359">
        <f t="shared" ca="1" si="275"/>
        <v>0</v>
      </c>
      <c r="CH167" s="359">
        <f t="shared" ca="1" si="276"/>
        <v>0</v>
      </c>
      <c r="CI167" s="359">
        <f t="shared" ca="1" si="277"/>
        <v>0</v>
      </c>
      <c r="CJ167" s="359">
        <f t="shared" ca="1" si="313"/>
        <v>0</v>
      </c>
      <c r="CL167" s="362">
        <f t="shared" ca="1" si="337"/>
        <v>278</v>
      </c>
      <c r="CM167" s="362">
        <v>159</v>
      </c>
      <c r="CN167" s="371">
        <f t="shared" ca="1" si="338"/>
        <v>0</v>
      </c>
      <c r="CO167" s="359">
        <f t="shared" ca="1" si="278"/>
        <v>0</v>
      </c>
      <c r="CP167" s="359">
        <f t="shared" ca="1" si="279"/>
        <v>0</v>
      </c>
      <c r="CQ167" s="359">
        <f t="shared" ca="1" si="280"/>
        <v>0</v>
      </c>
      <c r="CR167" s="359">
        <f t="shared" ca="1" si="281"/>
        <v>0</v>
      </c>
      <c r="CS167" s="359">
        <f t="shared" ca="1" si="314"/>
        <v>0</v>
      </c>
      <c r="CU167" s="362">
        <f t="shared" ca="1" si="339"/>
        <v>278</v>
      </c>
      <c r="CV167" s="362">
        <v>159</v>
      </c>
      <c r="CW167" s="371">
        <f t="shared" ca="1" si="340"/>
        <v>0</v>
      </c>
      <c r="CX167" s="359">
        <f t="shared" ca="1" si="359"/>
        <v>0</v>
      </c>
      <c r="CY167" s="359">
        <f t="shared" ca="1" si="283"/>
        <v>0</v>
      </c>
      <c r="CZ167" s="359">
        <f t="shared" ca="1" si="284"/>
        <v>0</v>
      </c>
      <c r="DA167" s="359">
        <f t="shared" ca="1" si="285"/>
        <v>0</v>
      </c>
      <c r="DB167" s="359">
        <f t="shared" ca="1" si="315"/>
        <v>0</v>
      </c>
      <c r="DD167" s="362">
        <f t="shared" ca="1" si="341"/>
        <v>278</v>
      </c>
      <c r="DE167" s="362">
        <v>159</v>
      </c>
      <c r="DF167" s="371">
        <f t="shared" ca="1" si="342"/>
        <v>0</v>
      </c>
      <c r="DG167" s="359">
        <f t="shared" ca="1" si="360"/>
        <v>0</v>
      </c>
      <c r="DH167" s="359">
        <f t="shared" ca="1" si="287"/>
        <v>0</v>
      </c>
      <c r="DI167" s="359">
        <f t="shared" ca="1" si="288"/>
        <v>0</v>
      </c>
      <c r="DJ167" s="359">
        <f t="shared" ca="1" si="289"/>
        <v>0</v>
      </c>
      <c r="DK167" s="359">
        <f t="shared" ca="1" si="316"/>
        <v>0</v>
      </c>
      <c r="DM167" s="362">
        <f t="shared" ca="1" si="343"/>
        <v>278</v>
      </c>
      <c r="DN167" s="362">
        <v>159</v>
      </c>
      <c r="DO167" s="371">
        <f t="shared" ca="1" si="344"/>
        <v>0</v>
      </c>
      <c r="DP167" s="359">
        <f t="shared" ca="1" si="361"/>
        <v>0</v>
      </c>
      <c r="DQ167" s="359">
        <f t="shared" ca="1" si="291"/>
        <v>0</v>
      </c>
      <c r="DR167" s="359">
        <f t="shared" ca="1" si="292"/>
        <v>0</v>
      </c>
      <c r="DS167" s="359">
        <f t="shared" ca="1" si="293"/>
        <v>0</v>
      </c>
      <c r="DT167" s="359">
        <f t="shared" ca="1" si="317"/>
        <v>0</v>
      </c>
      <c r="DV167" s="362">
        <f t="shared" ca="1" si="345"/>
        <v>278</v>
      </c>
      <c r="DW167" s="362">
        <v>159</v>
      </c>
      <c r="DX167" s="371">
        <f t="shared" ca="1" si="346"/>
        <v>0</v>
      </c>
      <c r="DY167" s="359">
        <f t="shared" ca="1" si="362"/>
        <v>0</v>
      </c>
      <c r="DZ167" s="359">
        <f t="shared" ca="1" si="295"/>
        <v>0</v>
      </c>
      <c r="EA167" s="359">
        <f t="shared" ca="1" si="296"/>
        <v>0</v>
      </c>
      <c r="EB167" s="359">
        <f t="shared" ca="1" si="297"/>
        <v>0</v>
      </c>
      <c r="EC167" s="359">
        <f t="shared" ca="1" si="318"/>
        <v>0</v>
      </c>
      <c r="EE167" s="362">
        <f t="shared" ca="1" si="347"/>
        <v>278</v>
      </c>
      <c r="EF167" s="362">
        <v>159</v>
      </c>
      <c r="EG167" s="371">
        <f t="shared" ca="1" si="348"/>
        <v>0</v>
      </c>
      <c r="EH167" s="359">
        <f t="shared" ca="1" si="363"/>
        <v>0</v>
      </c>
      <c r="EI167" s="359">
        <f t="shared" ca="1" si="299"/>
        <v>0</v>
      </c>
      <c r="EJ167" s="359">
        <f t="shared" ca="1" si="300"/>
        <v>0</v>
      </c>
      <c r="EK167" s="359">
        <f t="shared" ca="1" si="301"/>
        <v>0</v>
      </c>
      <c r="EL167" s="359">
        <f t="shared" ca="1" si="319"/>
        <v>0</v>
      </c>
    </row>
    <row r="168" spans="6:142" x14ac:dyDescent="0.35">
      <c r="F168" s="372">
        <f>IFERROR(INDEX('Inflation Rates'!$A$16:$H$138,MATCH('IRA Traditional'!$H168,'Inflation Rates'!$A$16:$A$138,0),8)/INDEX('Inflation Rates'!$A$16:$H$138,MATCH('IRA Traditional'!$H168,'Inflation Rates'!$A$16:$A$138,0)-1,8)-1,F167)</f>
        <v>2.0000000000000018E-2</v>
      </c>
      <c r="G168" s="372">
        <f>IFERROR(INDEX('Inflation Rates'!$A$16:$H$138,MATCH('IRA Traditional'!$H168,'Inflation Rates'!$A$16:$A$138,0),6)/INDEX('Inflation Rates'!$A$16:$H$138,MATCH('IRA Traditional'!$H168,'Inflation Rates'!$A$16:$A$138,0)-1,6)-1,G167)</f>
        <v>2.0999999999999908E-2</v>
      </c>
      <c r="H168" s="362">
        <v>2179</v>
      </c>
      <c r="I168" s="362">
        <f t="shared" ca="1" si="351"/>
        <v>279</v>
      </c>
      <c r="J168" s="362">
        <v>160</v>
      </c>
      <c r="K168" s="371">
        <f t="shared" ca="1" si="350"/>
        <v>0</v>
      </c>
      <c r="L168" s="359">
        <f t="shared" ca="1" si="302"/>
        <v>0</v>
      </c>
      <c r="M168" s="359">
        <f t="shared" ca="1" si="303"/>
        <v>0</v>
      </c>
      <c r="N168" s="359">
        <f t="shared" ca="1" si="304"/>
        <v>0</v>
      </c>
      <c r="O168" s="359">
        <f t="shared" ca="1" si="305"/>
        <v>0</v>
      </c>
      <c r="P168" s="359">
        <f t="shared" ca="1" si="320"/>
        <v>0</v>
      </c>
      <c r="R168" s="362">
        <f t="shared" ca="1" si="321"/>
        <v>279</v>
      </c>
      <c r="S168" s="362">
        <v>160</v>
      </c>
      <c r="T168" s="371">
        <f t="shared" ca="1" si="322"/>
        <v>0</v>
      </c>
      <c r="U168" s="359">
        <f t="shared" ca="1" si="352"/>
        <v>0</v>
      </c>
      <c r="V168" s="359">
        <f t="shared" ca="1" si="247"/>
        <v>0</v>
      </c>
      <c r="W168" s="359">
        <f t="shared" ca="1" si="248"/>
        <v>0</v>
      </c>
      <c r="X168" s="359">
        <f t="shared" ca="1" si="249"/>
        <v>0</v>
      </c>
      <c r="Y168" s="359">
        <f t="shared" ca="1" si="306"/>
        <v>0</v>
      </c>
      <c r="AA168" s="362">
        <f t="shared" ca="1" si="323"/>
        <v>279</v>
      </c>
      <c r="AB168" s="362">
        <v>160</v>
      </c>
      <c r="AC168" s="371">
        <f t="shared" ca="1" si="324"/>
        <v>0</v>
      </c>
      <c r="AD168" s="359">
        <f t="shared" ca="1" si="250"/>
        <v>0</v>
      </c>
      <c r="AE168" s="359">
        <f t="shared" ca="1" si="251"/>
        <v>0</v>
      </c>
      <c r="AF168" s="359">
        <f t="shared" ca="1" si="252"/>
        <v>0</v>
      </c>
      <c r="AG168" s="359">
        <f t="shared" ca="1" si="253"/>
        <v>0</v>
      </c>
      <c r="AH168" s="359">
        <f t="shared" ca="1" si="307"/>
        <v>0</v>
      </c>
      <c r="AJ168" s="362">
        <f t="shared" ca="1" si="325"/>
        <v>279</v>
      </c>
      <c r="AK168" s="362">
        <v>160</v>
      </c>
      <c r="AL168" s="371">
        <f t="shared" ca="1" si="326"/>
        <v>0</v>
      </c>
      <c r="AM168" s="359">
        <f t="shared" ca="1" si="353"/>
        <v>0</v>
      </c>
      <c r="AN168" s="359">
        <f t="shared" ca="1" si="255"/>
        <v>0</v>
      </c>
      <c r="AO168" s="359">
        <f t="shared" ca="1" si="256"/>
        <v>0</v>
      </c>
      <c r="AP168" s="359">
        <f t="shared" ca="1" si="257"/>
        <v>0</v>
      </c>
      <c r="AQ168" s="359">
        <f t="shared" ca="1" si="308"/>
        <v>0</v>
      </c>
      <c r="AS168" s="362">
        <f t="shared" ca="1" si="327"/>
        <v>279</v>
      </c>
      <c r="AT168" s="362">
        <v>160</v>
      </c>
      <c r="AU168" s="371">
        <f t="shared" ca="1" si="328"/>
        <v>0</v>
      </c>
      <c r="AV168" s="359">
        <f t="shared" ca="1" si="354"/>
        <v>0</v>
      </c>
      <c r="AW168" s="359">
        <f t="shared" ca="1" si="259"/>
        <v>0</v>
      </c>
      <c r="AX168" s="359">
        <f t="shared" ca="1" si="260"/>
        <v>0</v>
      </c>
      <c r="AY168" s="359">
        <f t="shared" ca="1" si="261"/>
        <v>0</v>
      </c>
      <c r="AZ168" s="359">
        <f t="shared" ca="1" si="309"/>
        <v>0</v>
      </c>
      <c r="BB168" s="362">
        <f t="shared" ca="1" si="329"/>
        <v>279</v>
      </c>
      <c r="BC168" s="362">
        <v>160</v>
      </c>
      <c r="BD168" s="371">
        <f t="shared" ca="1" si="330"/>
        <v>0</v>
      </c>
      <c r="BE168" s="359">
        <f t="shared" ca="1" si="355"/>
        <v>0</v>
      </c>
      <c r="BF168" s="359">
        <f t="shared" ca="1" si="263"/>
        <v>0</v>
      </c>
      <c r="BG168" s="359">
        <f t="shared" ca="1" si="264"/>
        <v>0</v>
      </c>
      <c r="BH168" s="359">
        <f t="shared" ca="1" si="265"/>
        <v>0</v>
      </c>
      <c r="BI168" s="359">
        <f t="shared" ca="1" si="310"/>
        <v>0</v>
      </c>
      <c r="BK168" s="362">
        <f t="shared" ca="1" si="331"/>
        <v>279</v>
      </c>
      <c r="BL168" s="362">
        <v>160</v>
      </c>
      <c r="BM168" s="371">
        <f t="shared" ca="1" si="332"/>
        <v>0</v>
      </c>
      <c r="BN168" s="359">
        <f t="shared" ca="1" si="356"/>
        <v>0</v>
      </c>
      <c r="BO168" s="359">
        <f t="shared" ca="1" si="267"/>
        <v>0</v>
      </c>
      <c r="BP168" s="359">
        <f t="shared" ca="1" si="268"/>
        <v>0</v>
      </c>
      <c r="BQ168" s="359">
        <f t="shared" ca="1" si="269"/>
        <v>0</v>
      </c>
      <c r="BR168" s="359">
        <f t="shared" ca="1" si="311"/>
        <v>0</v>
      </c>
      <c r="BT168" s="362">
        <f t="shared" ca="1" si="333"/>
        <v>279</v>
      </c>
      <c r="BU168" s="362">
        <v>160</v>
      </c>
      <c r="BV168" s="371">
        <f t="shared" ca="1" si="334"/>
        <v>0</v>
      </c>
      <c r="BW168" s="359">
        <f t="shared" ca="1" si="357"/>
        <v>0</v>
      </c>
      <c r="BX168" s="359">
        <f t="shared" ca="1" si="271"/>
        <v>0</v>
      </c>
      <c r="BY168" s="359">
        <f t="shared" ca="1" si="272"/>
        <v>0</v>
      </c>
      <c r="BZ168" s="359">
        <f t="shared" ca="1" si="273"/>
        <v>0</v>
      </c>
      <c r="CA168" s="359">
        <f t="shared" ca="1" si="312"/>
        <v>0</v>
      </c>
      <c r="CC168" s="362">
        <f t="shared" ca="1" si="335"/>
        <v>279</v>
      </c>
      <c r="CD168" s="362">
        <v>160</v>
      </c>
      <c r="CE168" s="371">
        <f t="shared" ca="1" si="336"/>
        <v>0</v>
      </c>
      <c r="CF168" s="359">
        <f t="shared" ca="1" si="358"/>
        <v>0</v>
      </c>
      <c r="CG168" s="359">
        <f t="shared" ca="1" si="275"/>
        <v>0</v>
      </c>
      <c r="CH168" s="359">
        <f t="shared" ca="1" si="276"/>
        <v>0</v>
      </c>
      <c r="CI168" s="359">
        <f t="shared" ca="1" si="277"/>
        <v>0</v>
      </c>
      <c r="CJ168" s="359">
        <f t="shared" ca="1" si="313"/>
        <v>0</v>
      </c>
      <c r="CL168" s="362">
        <f t="shared" ca="1" si="337"/>
        <v>279</v>
      </c>
      <c r="CM168" s="362">
        <v>160</v>
      </c>
      <c r="CN168" s="371">
        <f t="shared" ca="1" si="338"/>
        <v>0</v>
      </c>
      <c r="CO168" s="359">
        <f t="shared" ca="1" si="278"/>
        <v>0</v>
      </c>
      <c r="CP168" s="359">
        <f t="shared" ca="1" si="279"/>
        <v>0</v>
      </c>
      <c r="CQ168" s="359">
        <f t="shared" ca="1" si="280"/>
        <v>0</v>
      </c>
      <c r="CR168" s="359">
        <f t="shared" ca="1" si="281"/>
        <v>0</v>
      </c>
      <c r="CS168" s="359">
        <f t="shared" ca="1" si="314"/>
        <v>0</v>
      </c>
      <c r="CU168" s="362">
        <f t="shared" ca="1" si="339"/>
        <v>279</v>
      </c>
      <c r="CV168" s="362">
        <v>160</v>
      </c>
      <c r="CW168" s="371">
        <f t="shared" ca="1" si="340"/>
        <v>0</v>
      </c>
      <c r="CX168" s="359">
        <f t="shared" ca="1" si="359"/>
        <v>0</v>
      </c>
      <c r="CY168" s="359">
        <f t="shared" ca="1" si="283"/>
        <v>0</v>
      </c>
      <c r="CZ168" s="359">
        <f t="shared" ca="1" si="284"/>
        <v>0</v>
      </c>
      <c r="DA168" s="359">
        <f t="shared" ca="1" si="285"/>
        <v>0</v>
      </c>
      <c r="DB168" s="359">
        <f t="shared" ca="1" si="315"/>
        <v>0</v>
      </c>
      <c r="DD168" s="362">
        <f t="shared" ca="1" si="341"/>
        <v>279</v>
      </c>
      <c r="DE168" s="362">
        <v>160</v>
      </c>
      <c r="DF168" s="371">
        <f t="shared" ca="1" si="342"/>
        <v>0</v>
      </c>
      <c r="DG168" s="359">
        <f t="shared" ca="1" si="360"/>
        <v>0</v>
      </c>
      <c r="DH168" s="359">
        <f t="shared" ca="1" si="287"/>
        <v>0</v>
      </c>
      <c r="DI168" s="359">
        <f t="shared" ca="1" si="288"/>
        <v>0</v>
      </c>
      <c r="DJ168" s="359">
        <f t="shared" ca="1" si="289"/>
        <v>0</v>
      </c>
      <c r="DK168" s="359">
        <f t="shared" ca="1" si="316"/>
        <v>0</v>
      </c>
      <c r="DM168" s="362">
        <f t="shared" ca="1" si="343"/>
        <v>279</v>
      </c>
      <c r="DN168" s="362">
        <v>160</v>
      </c>
      <c r="DO168" s="371">
        <f t="shared" ca="1" si="344"/>
        <v>0</v>
      </c>
      <c r="DP168" s="359">
        <f t="shared" ca="1" si="361"/>
        <v>0</v>
      </c>
      <c r="DQ168" s="359">
        <f t="shared" ca="1" si="291"/>
        <v>0</v>
      </c>
      <c r="DR168" s="359">
        <f t="shared" ca="1" si="292"/>
        <v>0</v>
      </c>
      <c r="DS168" s="359">
        <f t="shared" ca="1" si="293"/>
        <v>0</v>
      </c>
      <c r="DT168" s="359">
        <f t="shared" ca="1" si="317"/>
        <v>0</v>
      </c>
      <c r="DV168" s="362">
        <f t="shared" ca="1" si="345"/>
        <v>279</v>
      </c>
      <c r="DW168" s="362">
        <v>160</v>
      </c>
      <c r="DX168" s="371">
        <f t="shared" ca="1" si="346"/>
        <v>0</v>
      </c>
      <c r="DY168" s="359">
        <f t="shared" ca="1" si="362"/>
        <v>0</v>
      </c>
      <c r="DZ168" s="359">
        <f t="shared" ca="1" si="295"/>
        <v>0</v>
      </c>
      <c r="EA168" s="359">
        <f t="shared" ca="1" si="296"/>
        <v>0</v>
      </c>
      <c r="EB168" s="359">
        <f t="shared" ca="1" si="297"/>
        <v>0</v>
      </c>
      <c r="EC168" s="359">
        <f t="shared" ca="1" si="318"/>
        <v>0</v>
      </c>
      <c r="EE168" s="362">
        <f t="shared" ca="1" si="347"/>
        <v>279</v>
      </c>
      <c r="EF168" s="362">
        <v>160</v>
      </c>
      <c r="EG168" s="371">
        <f t="shared" ca="1" si="348"/>
        <v>0</v>
      </c>
      <c r="EH168" s="359">
        <f t="shared" ca="1" si="363"/>
        <v>0</v>
      </c>
      <c r="EI168" s="359">
        <f t="shared" ca="1" si="299"/>
        <v>0</v>
      </c>
      <c r="EJ168" s="359">
        <f t="shared" ca="1" si="300"/>
        <v>0</v>
      </c>
      <c r="EK168" s="359">
        <f t="shared" ca="1" si="301"/>
        <v>0</v>
      </c>
      <c r="EL168" s="359">
        <f t="shared" ca="1" si="319"/>
        <v>0</v>
      </c>
    </row>
    <row r="169" spans="6:142" x14ac:dyDescent="0.35">
      <c r="F169" s="372">
        <f>IFERROR(INDEX('Inflation Rates'!$A$16:$H$138,MATCH('IRA Traditional'!$H169,'Inflation Rates'!$A$16:$A$138,0),8)/INDEX('Inflation Rates'!$A$16:$H$138,MATCH('IRA Traditional'!$H169,'Inflation Rates'!$A$16:$A$138,0)-1,8)-1,F168)</f>
        <v>2.0000000000000018E-2</v>
      </c>
      <c r="G169" s="372">
        <f>IFERROR(INDEX('Inflation Rates'!$A$16:$H$138,MATCH('IRA Traditional'!$H169,'Inflation Rates'!$A$16:$A$138,0),6)/INDEX('Inflation Rates'!$A$16:$H$138,MATCH('IRA Traditional'!$H169,'Inflation Rates'!$A$16:$A$138,0)-1,6)-1,G168)</f>
        <v>2.0999999999999908E-2</v>
      </c>
      <c r="H169" s="362">
        <v>2180</v>
      </c>
      <c r="I169" s="362">
        <f t="shared" ca="1" si="351"/>
        <v>280</v>
      </c>
      <c r="J169" s="362">
        <v>161</v>
      </c>
      <c r="K169" s="371">
        <f t="shared" ca="1" si="350"/>
        <v>0</v>
      </c>
      <c r="L169" s="359">
        <f t="shared" ca="1" si="302"/>
        <v>0</v>
      </c>
      <c r="M169" s="359">
        <f t="shared" ca="1" si="303"/>
        <v>0</v>
      </c>
      <c r="N169" s="359">
        <f t="shared" ca="1" si="304"/>
        <v>0</v>
      </c>
      <c r="O169" s="359">
        <f t="shared" ca="1" si="305"/>
        <v>0</v>
      </c>
      <c r="P169" s="359">
        <f t="shared" ca="1" si="320"/>
        <v>0</v>
      </c>
      <c r="R169" s="362">
        <f t="shared" ca="1" si="321"/>
        <v>280</v>
      </c>
      <c r="S169" s="362">
        <v>161</v>
      </c>
      <c r="T169" s="371">
        <f t="shared" ca="1" si="322"/>
        <v>0</v>
      </c>
      <c r="U169" s="359">
        <f t="shared" ca="1" si="352"/>
        <v>0</v>
      </c>
      <c r="V169" s="359">
        <f t="shared" ca="1" si="247"/>
        <v>0</v>
      </c>
      <c r="W169" s="359">
        <f t="shared" ca="1" si="248"/>
        <v>0</v>
      </c>
      <c r="X169" s="359">
        <f t="shared" ca="1" si="249"/>
        <v>0</v>
      </c>
      <c r="Y169" s="359">
        <f t="shared" ca="1" si="306"/>
        <v>0</v>
      </c>
      <c r="AA169" s="362">
        <f t="shared" ca="1" si="323"/>
        <v>280</v>
      </c>
      <c r="AB169" s="362">
        <v>161</v>
      </c>
      <c r="AC169" s="371">
        <f t="shared" ca="1" si="324"/>
        <v>0</v>
      </c>
      <c r="AD169" s="359">
        <f t="shared" ref="AD169:AD200" ca="1" si="364">IF(AA169&lt;AH$7,$B$2,0)</f>
        <v>0</v>
      </c>
      <c r="AE169" s="359">
        <f t="shared" ca="1" si="251"/>
        <v>0</v>
      </c>
      <c r="AF169" s="359">
        <f t="shared" ca="1" si="252"/>
        <v>0</v>
      </c>
      <c r="AG169" s="359">
        <f t="shared" ca="1" si="253"/>
        <v>0</v>
      </c>
      <c r="AH169" s="359">
        <f t="shared" ca="1" si="307"/>
        <v>0</v>
      </c>
      <c r="AJ169" s="362">
        <f t="shared" ca="1" si="325"/>
        <v>280</v>
      </c>
      <c r="AK169" s="362">
        <v>161</v>
      </c>
      <c r="AL169" s="371">
        <f t="shared" ca="1" si="326"/>
        <v>0</v>
      </c>
      <c r="AM169" s="359">
        <f t="shared" ca="1" si="353"/>
        <v>0</v>
      </c>
      <c r="AN169" s="359">
        <f t="shared" ca="1" si="255"/>
        <v>0</v>
      </c>
      <c r="AO169" s="359">
        <f t="shared" ca="1" si="256"/>
        <v>0</v>
      </c>
      <c r="AP169" s="359">
        <f t="shared" ca="1" si="257"/>
        <v>0</v>
      </c>
      <c r="AQ169" s="359">
        <f t="shared" ca="1" si="308"/>
        <v>0</v>
      </c>
      <c r="AS169" s="362">
        <f t="shared" ca="1" si="327"/>
        <v>280</v>
      </c>
      <c r="AT169" s="362">
        <v>161</v>
      </c>
      <c r="AU169" s="371">
        <f t="shared" ca="1" si="328"/>
        <v>0</v>
      </c>
      <c r="AV169" s="359">
        <f t="shared" ca="1" si="354"/>
        <v>0</v>
      </c>
      <c r="AW169" s="359">
        <f t="shared" ca="1" si="259"/>
        <v>0</v>
      </c>
      <c r="AX169" s="359">
        <f t="shared" ca="1" si="260"/>
        <v>0</v>
      </c>
      <c r="AY169" s="359">
        <f t="shared" ca="1" si="261"/>
        <v>0</v>
      </c>
      <c r="AZ169" s="359">
        <f t="shared" ca="1" si="309"/>
        <v>0</v>
      </c>
      <c r="BB169" s="362">
        <f t="shared" ca="1" si="329"/>
        <v>280</v>
      </c>
      <c r="BC169" s="362">
        <v>161</v>
      </c>
      <c r="BD169" s="371">
        <f t="shared" ca="1" si="330"/>
        <v>0</v>
      </c>
      <c r="BE169" s="359">
        <f t="shared" ca="1" si="355"/>
        <v>0</v>
      </c>
      <c r="BF169" s="359">
        <f t="shared" ca="1" si="263"/>
        <v>0</v>
      </c>
      <c r="BG169" s="359">
        <f t="shared" ca="1" si="264"/>
        <v>0</v>
      </c>
      <c r="BH169" s="359">
        <f t="shared" ca="1" si="265"/>
        <v>0</v>
      </c>
      <c r="BI169" s="359">
        <f t="shared" ca="1" si="310"/>
        <v>0</v>
      </c>
      <c r="BK169" s="362">
        <f t="shared" ca="1" si="331"/>
        <v>280</v>
      </c>
      <c r="BL169" s="362">
        <v>161</v>
      </c>
      <c r="BM169" s="371">
        <f t="shared" ca="1" si="332"/>
        <v>0</v>
      </c>
      <c r="BN169" s="359">
        <f t="shared" ca="1" si="356"/>
        <v>0</v>
      </c>
      <c r="BO169" s="359">
        <f t="shared" ca="1" si="267"/>
        <v>0</v>
      </c>
      <c r="BP169" s="359">
        <f t="shared" ca="1" si="268"/>
        <v>0</v>
      </c>
      <c r="BQ169" s="359">
        <f t="shared" ca="1" si="269"/>
        <v>0</v>
      </c>
      <c r="BR169" s="359">
        <f t="shared" ca="1" si="311"/>
        <v>0</v>
      </c>
      <c r="BT169" s="362">
        <f t="shared" ca="1" si="333"/>
        <v>280</v>
      </c>
      <c r="BU169" s="362">
        <v>161</v>
      </c>
      <c r="BV169" s="371">
        <f t="shared" ca="1" si="334"/>
        <v>0</v>
      </c>
      <c r="BW169" s="359">
        <f t="shared" ca="1" si="357"/>
        <v>0</v>
      </c>
      <c r="BX169" s="359">
        <f t="shared" ca="1" si="271"/>
        <v>0</v>
      </c>
      <c r="BY169" s="359">
        <f t="shared" ca="1" si="272"/>
        <v>0</v>
      </c>
      <c r="BZ169" s="359">
        <f t="shared" ca="1" si="273"/>
        <v>0</v>
      </c>
      <c r="CA169" s="359">
        <f t="shared" ca="1" si="312"/>
        <v>0</v>
      </c>
      <c r="CC169" s="362">
        <f t="shared" ca="1" si="335"/>
        <v>280</v>
      </c>
      <c r="CD169" s="362">
        <v>161</v>
      </c>
      <c r="CE169" s="371">
        <f t="shared" ca="1" si="336"/>
        <v>0</v>
      </c>
      <c r="CF169" s="359">
        <f t="shared" ca="1" si="358"/>
        <v>0</v>
      </c>
      <c r="CG169" s="359">
        <f t="shared" ca="1" si="275"/>
        <v>0</v>
      </c>
      <c r="CH169" s="359">
        <f t="shared" ca="1" si="276"/>
        <v>0</v>
      </c>
      <c r="CI169" s="359">
        <f t="shared" ca="1" si="277"/>
        <v>0</v>
      </c>
      <c r="CJ169" s="359">
        <f t="shared" ca="1" si="313"/>
        <v>0</v>
      </c>
      <c r="CL169" s="362">
        <f t="shared" ca="1" si="337"/>
        <v>280</v>
      </c>
      <c r="CM169" s="362">
        <v>161</v>
      </c>
      <c r="CN169" s="371">
        <f t="shared" ca="1" si="338"/>
        <v>0</v>
      </c>
      <c r="CO169" s="359">
        <f t="shared" ref="CO169:CO200" ca="1" si="365">IF(CL169&lt;CS$7,$B$2,0)</f>
        <v>0</v>
      </c>
      <c r="CP169" s="359">
        <f t="shared" ca="1" si="279"/>
        <v>0</v>
      </c>
      <c r="CQ169" s="359">
        <f t="shared" ca="1" si="280"/>
        <v>0</v>
      </c>
      <c r="CR169" s="359">
        <f t="shared" ca="1" si="281"/>
        <v>0</v>
      </c>
      <c r="CS169" s="359">
        <f t="shared" ca="1" si="314"/>
        <v>0</v>
      </c>
      <c r="CU169" s="362">
        <f t="shared" ca="1" si="339"/>
        <v>280</v>
      </c>
      <c r="CV169" s="362">
        <v>161</v>
      </c>
      <c r="CW169" s="371">
        <f t="shared" ca="1" si="340"/>
        <v>0</v>
      </c>
      <c r="CX169" s="359">
        <f t="shared" ca="1" si="359"/>
        <v>0</v>
      </c>
      <c r="CY169" s="359">
        <f t="shared" ca="1" si="283"/>
        <v>0</v>
      </c>
      <c r="CZ169" s="359">
        <f t="shared" ca="1" si="284"/>
        <v>0</v>
      </c>
      <c r="DA169" s="359">
        <f t="shared" ca="1" si="285"/>
        <v>0</v>
      </c>
      <c r="DB169" s="359">
        <f t="shared" ca="1" si="315"/>
        <v>0</v>
      </c>
      <c r="DD169" s="362">
        <f t="shared" ca="1" si="341"/>
        <v>280</v>
      </c>
      <c r="DE169" s="362">
        <v>161</v>
      </c>
      <c r="DF169" s="371">
        <f t="shared" ca="1" si="342"/>
        <v>0</v>
      </c>
      <c r="DG169" s="359">
        <f t="shared" ca="1" si="360"/>
        <v>0</v>
      </c>
      <c r="DH169" s="359">
        <f t="shared" ca="1" si="287"/>
        <v>0</v>
      </c>
      <c r="DI169" s="359">
        <f t="shared" ca="1" si="288"/>
        <v>0</v>
      </c>
      <c r="DJ169" s="359">
        <f t="shared" ca="1" si="289"/>
        <v>0</v>
      </c>
      <c r="DK169" s="359">
        <f t="shared" ca="1" si="316"/>
        <v>0</v>
      </c>
      <c r="DM169" s="362">
        <f t="shared" ca="1" si="343"/>
        <v>280</v>
      </c>
      <c r="DN169" s="362">
        <v>161</v>
      </c>
      <c r="DO169" s="371">
        <f t="shared" ca="1" si="344"/>
        <v>0</v>
      </c>
      <c r="DP169" s="359">
        <f t="shared" ca="1" si="361"/>
        <v>0</v>
      </c>
      <c r="DQ169" s="359">
        <f t="shared" ca="1" si="291"/>
        <v>0</v>
      </c>
      <c r="DR169" s="359">
        <f t="shared" ca="1" si="292"/>
        <v>0</v>
      </c>
      <c r="DS169" s="359">
        <f t="shared" ca="1" si="293"/>
        <v>0</v>
      </c>
      <c r="DT169" s="359">
        <f t="shared" ca="1" si="317"/>
        <v>0</v>
      </c>
      <c r="DV169" s="362">
        <f t="shared" ca="1" si="345"/>
        <v>280</v>
      </c>
      <c r="DW169" s="362">
        <v>161</v>
      </c>
      <c r="DX169" s="371">
        <f t="shared" ca="1" si="346"/>
        <v>0</v>
      </c>
      <c r="DY169" s="359">
        <f t="shared" ca="1" si="362"/>
        <v>0</v>
      </c>
      <c r="DZ169" s="359">
        <f t="shared" ca="1" si="295"/>
        <v>0</v>
      </c>
      <c r="EA169" s="359">
        <f t="shared" ca="1" si="296"/>
        <v>0</v>
      </c>
      <c r="EB169" s="359">
        <f t="shared" ca="1" si="297"/>
        <v>0</v>
      </c>
      <c r="EC169" s="359">
        <f t="shared" ca="1" si="318"/>
        <v>0</v>
      </c>
      <c r="EE169" s="362">
        <f t="shared" ca="1" si="347"/>
        <v>280</v>
      </c>
      <c r="EF169" s="362">
        <v>161</v>
      </c>
      <c r="EG169" s="371">
        <f t="shared" ca="1" si="348"/>
        <v>0</v>
      </c>
      <c r="EH169" s="359">
        <f t="shared" ca="1" si="363"/>
        <v>0</v>
      </c>
      <c r="EI169" s="359">
        <f t="shared" ca="1" si="299"/>
        <v>0</v>
      </c>
      <c r="EJ169" s="359">
        <f t="shared" ca="1" si="300"/>
        <v>0</v>
      </c>
      <c r="EK169" s="359">
        <f t="shared" ca="1" si="301"/>
        <v>0</v>
      </c>
      <c r="EL169" s="359">
        <f t="shared" ca="1" si="319"/>
        <v>0</v>
      </c>
    </row>
    <row r="170" spans="6:142" x14ac:dyDescent="0.35">
      <c r="F170" s="372">
        <f>IFERROR(INDEX('Inflation Rates'!$A$16:$H$138,MATCH('IRA Traditional'!$H170,'Inflation Rates'!$A$16:$A$138,0),8)/INDEX('Inflation Rates'!$A$16:$H$138,MATCH('IRA Traditional'!$H170,'Inflation Rates'!$A$16:$A$138,0)-1,8)-1,F169)</f>
        <v>2.0000000000000018E-2</v>
      </c>
      <c r="G170" s="372">
        <f>IFERROR(INDEX('Inflation Rates'!$A$16:$H$138,MATCH('IRA Traditional'!$H170,'Inflation Rates'!$A$16:$A$138,0),6)/INDEX('Inflation Rates'!$A$16:$H$138,MATCH('IRA Traditional'!$H170,'Inflation Rates'!$A$16:$A$138,0)-1,6)-1,G169)</f>
        <v>2.0999999999999908E-2</v>
      </c>
      <c r="H170" s="362">
        <v>2181</v>
      </c>
      <c r="I170" s="362">
        <f t="shared" ca="1" si="351"/>
        <v>281</v>
      </c>
      <c r="J170" s="362">
        <v>162</v>
      </c>
      <c r="K170" s="371">
        <f t="shared" ca="1" si="350"/>
        <v>0</v>
      </c>
      <c r="L170" s="359">
        <f t="shared" ca="1" si="302"/>
        <v>0</v>
      </c>
      <c r="M170" s="359">
        <f t="shared" ca="1" si="303"/>
        <v>0</v>
      </c>
      <c r="N170" s="359">
        <f t="shared" ca="1" si="304"/>
        <v>0</v>
      </c>
      <c r="O170" s="359">
        <f t="shared" ca="1" si="305"/>
        <v>0</v>
      </c>
      <c r="P170" s="359">
        <f t="shared" ca="1" si="320"/>
        <v>0</v>
      </c>
      <c r="R170" s="362">
        <f t="shared" ca="1" si="321"/>
        <v>281</v>
      </c>
      <c r="S170" s="362">
        <v>162</v>
      </c>
      <c r="T170" s="371">
        <f t="shared" ca="1" si="322"/>
        <v>0</v>
      </c>
      <c r="U170" s="359">
        <f t="shared" ca="1" si="352"/>
        <v>0</v>
      </c>
      <c r="V170" s="359">
        <f t="shared" ca="1" si="247"/>
        <v>0</v>
      </c>
      <c r="W170" s="359">
        <f t="shared" ca="1" si="248"/>
        <v>0</v>
      </c>
      <c r="X170" s="359">
        <f t="shared" ca="1" si="249"/>
        <v>0</v>
      </c>
      <c r="Y170" s="359">
        <f t="shared" ca="1" si="306"/>
        <v>0</v>
      </c>
      <c r="AA170" s="362">
        <f t="shared" ca="1" si="323"/>
        <v>281</v>
      </c>
      <c r="AB170" s="362">
        <v>162</v>
      </c>
      <c r="AC170" s="371">
        <f t="shared" ca="1" si="324"/>
        <v>0</v>
      </c>
      <c r="AD170" s="359">
        <f t="shared" ca="1" si="364"/>
        <v>0</v>
      </c>
      <c r="AE170" s="359">
        <f t="shared" ca="1" si="251"/>
        <v>0</v>
      </c>
      <c r="AF170" s="359">
        <f t="shared" ca="1" si="252"/>
        <v>0</v>
      </c>
      <c r="AG170" s="359">
        <f t="shared" ca="1" si="253"/>
        <v>0</v>
      </c>
      <c r="AH170" s="359">
        <f t="shared" ca="1" si="307"/>
        <v>0</v>
      </c>
      <c r="AJ170" s="362">
        <f t="shared" ca="1" si="325"/>
        <v>281</v>
      </c>
      <c r="AK170" s="362">
        <v>162</v>
      </c>
      <c r="AL170" s="371">
        <f t="shared" ca="1" si="326"/>
        <v>0</v>
      </c>
      <c r="AM170" s="359">
        <f t="shared" ca="1" si="353"/>
        <v>0</v>
      </c>
      <c r="AN170" s="359">
        <f t="shared" ca="1" si="255"/>
        <v>0</v>
      </c>
      <c r="AO170" s="359">
        <f t="shared" ca="1" si="256"/>
        <v>0</v>
      </c>
      <c r="AP170" s="359">
        <f t="shared" ca="1" si="257"/>
        <v>0</v>
      </c>
      <c r="AQ170" s="359">
        <f t="shared" ca="1" si="308"/>
        <v>0</v>
      </c>
      <c r="AS170" s="362">
        <f t="shared" ca="1" si="327"/>
        <v>281</v>
      </c>
      <c r="AT170" s="362">
        <v>162</v>
      </c>
      <c r="AU170" s="371">
        <f t="shared" ca="1" si="328"/>
        <v>0</v>
      </c>
      <c r="AV170" s="359">
        <f t="shared" ca="1" si="354"/>
        <v>0</v>
      </c>
      <c r="AW170" s="359">
        <f t="shared" ca="1" si="259"/>
        <v>0</v>
      </c>
      <c r="AX170" s="359">
        <f t="shared" ca="1" si="260"/>
        <v>0</v>
      </c>
      <c r="AY170" s="359">
        <f t="shared" ca="1" si="261"/>
        <v>0</v>
      </c>
      <c r="AZ170" s="359">
        <f t="shared" ca="1" si="309"/>
        <v>0</v>
      </c>
      <c r="BB170" s="362">
        <f t="shared" ca="1" si="329"/>
        <v>281</v>
      </c>
      <c r="BC170" s="362">
        <v>162</v>
      </c>
      <c r="BD170" s="371">
        <f t="shared" ca="1" si="330"/>
        <v>0</v>
      </c>
      <c r="BE170" s="359">
        <f t="shared" ca="1" si="355"/>
        <v>0</v>
      </c>
      <c r="BF170" s="359">
        <f t="shared" ca="1" si="263"/>
        <v>0</v>
      </c>
      <c r="BG170" s="359">
        <f t="shared" ca="1" si="264"/>
        <v>0</v>
      </c>
      <c r="BH170" s="359">
        <f t="shared" ca="1" si="265"/>
        <v>0</v>
      </c>
      <c r="BI170" s="359">
        <f t="shared" ca="1" si="310"/>
        <v>0</v>
      </c>
      <c r="BK170" s="362">
        <f t="shared" ca="1" si="331"/>
        <v>281</v>
      </c>
      <c r="BL170" s="362">
        <v>162</v>
      </c>
      <c r="BM170" s="371">
        <f t="shared" ca="1" si="332"/>
        <v>0</v>
      </c>
      <c r="BN170" s="359">
        <f t="shared" ca="1" si="356"/>
        <v>0</v>
      </c>
      <c r="BO170" s="359">
        <f t="shared" ca="1" si="267"/>
        <v>0</v>
      </c>
      <c r="BP170" s="359">
        <f t="shared" ca="1" si="268"/>
        <v>0</v>
      </c>
      <c r="BQ170" s="359">
        <f t="shared" ca="1" si="269"/>
        <v>0</v>
      </c>
      <c r="BR170" s="359">
        <f t="shared" ca="1" si="311"/>
        <v>0</v>
      </c>
      <c r="BT170" s="362">
        <f t="shared" ca="1" si="333"/>
        <v>281</v>
      </c>
      <c r="BU170" s="362">
        <v>162</v>
      </c>
      <c r="BV170" s="371">
        <f t="shared" ca="1" si="334"/>
        <v>0</v>
      </c>
      <c r="BW170" s="359">
        <f t="shared" ca="1" si="357"/>
        <v>0</v>
      </c>
      <c r="BX170" s="359">
        <f t="shared" ca="1" si="271"/>
        <v>0</v>
      </c>
      <c r="BY170" s="359">
        <f t="shared" ca="1" si="272"/>
        <v>0</v>
      </c>
      <c r="BZ170" s="359">
        <f t="shared" ca="1" si="273"/>
        <v>0</v>
      </c>
      <c r="CA170" s="359">
        <f t="shared" ca="1" si="312"/>
        <v>0</v>
      </c>
      <c r="CC170" s="362">
        <f t="shared" ca="1" si="335"/>
        <v>281</v>
      </c>
      <c r="CD170" s="362">
        <v>162</v>
      </c>
      <c r="CE170" s="371">
        <f t="shared" ca="1" si="336"/>
        <v>0</v>
      </c>
      <c r="CF170" s="359">
        <f t="shared" ca="1" si="358"/>
        <v>0</v>
      </c>
      <c r="CG170" s="359">
        <f t="shared" ca="1" si="275"/>
        <v>0</v>
      </c>
      <c r="CH170" s="359">
        <f t="shared" ca="1" si="276"/>
        <v>0</v>
      </c>
      <c r="CI170" s="359">
        <f t="shared" ca="1" si="277"/>
        <v>0</v>
      </c>
      <c r="CJ170" s="359">
        <f t="shared" ca="1" si="313"/>
        <v>0</v>
      </c>
      <c r="CL170" s="362">
        <f t="shared" ca="1" si="337"/>
        <v>281</v>
      </c>
      <c r="CM170" s="362">
        <v>162</v>
      </c>
      <c r="CN170" s="371">
        <f t="shared" ca="1" si="338"/>
        <v>0</v>
      </c>
      <c r="CO170" s="359">
        <f t="shared" ca="1" si="365"/>
        <v>0</v>
      </c>
      <c r="CP170" s="359">
        <f t="shared" ca="1" si="279"/>
        <v>0</v>
      </c>
      <c r="CQ170" s="359">
        <f t="shared" ca="1" si="280"/>
        <v>0</v>
      </c>
      <c r="CR170" s="359">
        <f t="shared" ca="1" si="281"/>
        <v>0</v>
      </c>
      <c r="CS170" s="359">
        <f t="shared" ca="1" si="314"/>
        <v>0</v>
      </c>
      <c r="CU170" s="362">
        <f t="shared" ca="1" si="339"/>
        <v>281</v>
      </c>
      <c r="CV170" s="362">
        <v>162</v>
      </c>
      <c r="CW170" s="371">
        <f t="shared" ca="1" si="340"/>
        <v>0</v>
      </c>
      <c r="CX170" s="359">
        <f t="shared" ca="1" si="359"/>
        <v>0</v>
      </c>
      <c r="CY170" s="359">
        <f t="shared" ca="1" si="283"/>
        <v>0</v>
      </c>
      <c r="CZ170" s="359">
        <f t="shared" ca="1" si="284"/>
        <v>0</v>
      </c>
      <c r="DA170" s="359">
        <f t="shared" ca="1" si="285"/>
        <v>0</v>
      </c>
      <c r="DB170" s="359">
        <f t="shared" ca="1" si="315"/>
        <v>0</v>
      </c>
      <c r="DD170" s="362">
        <f t="shared" ca="1" si="341"/>
        <v>281</v>
      </c>
      <c r="DE170" s="362">
        <v>162</v>
      </c>
      <c r="DF170" s="371">
        <f t="shared" ca="1" si="342"/>
        <v>0</v>
      </c>
      <c r="DG170" s="359">
        <f t="shared" ca="1" si="360"/>
        <v>0</v>
      </c>
      <c r="DH170" s="359">
        <f t="shared" ca="1" si="287"/>
        <v>0</v>
      </c>
      <c r="DI170" s="359">
        <f t="shared" ca="1" si="288"/>
        <v>0</v>
      </c>
      <c r="DJ170" s="359">
        <f t="shared" ca="1" si="289"/>
        <v>0</v>
      </c>
      <c r="DK170" s="359">
        <f t="shared" ca="1" si="316"/>
        <v>0</v>
      </c>
      <c r="DM170" s="362">
        <f t="shared" ca="1" si="343"/>
        <v>281</v>
      </c>
      <c r="DN170" s="362">
        <v>162</v>
      </c>
      <c r="DO170" s="371">
        <f t="shared" ca="1" si="344"/>
        <v>0</v>
      </c>
      <c r="DP170" s="359">
        <f t="shared" ca="1" si="361"/>
        <v>0</v>
      </c>
      <c r="DQ170" s="359">
        <f t="shared" ca="1" si="291"/>
        <v>0</v>
      </c>
      <c r="DR170" s="359">
        <f t="shared" ca="1" si="292"/>
        <v>0</v>
      </c>
      <c r="DS170" s="359">
        <f t="shared" ca="1" si="293"/>
        <v>0</v>
      </c>
      <c r="DT170" s="359">
        <f t="shared" ca="1" si="317"/>
        <v>0</v>
      </c>
      <c r="DV170" s="362">
        <f t="shared" ca="1" si="345"/>
        <v>281</v>
      </c>
      <c r="DW170" s="362">
        <v>162</v>
      </c>
      <c r="DX170" s="371">
        <f t="shared" ca="1" si="346"/>
        <v>0</v>
      </c>
      <c r="DY170" s="359">
        <f t="shared" ca="1" si="362"/>
        <v>0</v>
      </c>
      <c r="DZ170" s="359">
        <f t="shared" ca="1" si="295"/>
        <v>0</v>
      </c>
      <c r="EA170" s="359">
        <f t="shared" ca="1" si="296"/>
        <v>0</v>
      </c>
      <c r="EB170" s="359">
        <f t="shared" ca="1" si="297"/>
        <v>0</v>
      </c>
      <c r="EC170" s="359">
        <f t="shared" ca="1" si="318"/>
        <v>0</v>
      </c>
      <c r="EE170" s="362">
        <f t="shared" ca="1" si="347"/>
        <v>281</v>
      </c>
      <c r="EF170" s="362">
        <v>162</v>
      </c>
      <c r="EG170" s="371">
        <f t="shared" ca="1" si="348"/>
        <v>0</v>
      </c>
      <c r="EH170" s="359">
        <f t="shared" ca="1" si="363"/>
        <v>0</v>
      </c>
      <c r="EI170" s="359">
        <f t="shared" ca="1" si="299"/>
        <v>0</v>
      </c>
      <c r="EJ170" s="359">
        <f t="shared" ca="1" si="300"/>
        <v>0</v>
      </c>
      <c r="EK170" s="359">
        <f t="shared" ca="1" si="301"/>
        <v>0</v>
      </c>
      <c r="EL170" s="359">
        <f t="shared" ca="1" si="319"/>
        <v>0</v>
      </c>
    </row>
    <row r="171" spans="6:142" x14ac:dyDescent="0.35">
      <c r="F171" s="372">
        <f>IFERROR(INDEX('Inflation Rates'!$A$16:$H$138,MATCH('IRA Traditional'!$H171,'Inflation Rates'!$A$16:$A$138,0),8)/INDEX('Inflation Rates'!$A$16:$H$138,MATCH('IRA Traditional'!$H171,'Inflation Rates'!$A$16:$A$138,0)-1,8)-1,F170)</f>
        <v>2.0000000000000018E-2</v>
      </c>
      <c r="G171" s="372">
        <f>IFERROR(INDEX('Inflation Rates'!$A$16:$H$138,MATCH('IRA Traditional'!$H171,'Inflation Rates'!$A$16:$A$138,0),6)/INDEX('Inflation Rates'!$A$16:$H$138,MATCH('IRA Traditional'!$H171,'Inflation Rates'!$A$16:$A$138,0)-1,6)-1,G170)</f>
        <v>2.0999999999999908E-2</v>
      </c>
      <c r="H171" s="362">
        <v>2182</v>
      </c>
      <c r="I171" s="362">
        <f t="shared" ca="1" si="351"/>
        <v>282</v>
      </c>
      <c r="J171" s="362">
        <v>163</v>
      </c>
      <c r="K171" s="371">
        <f t="shared" ca="1" si="350"/>
        <v>0</v>
      </c>
      <c r="L171" s="359">
        <f t="shared" ca="1" si="302"/>
        <v>0</v>
      </c>
      <c r="M171" s="359">
        <f t="shared" ca="1" si="303"/>
        <v>0</v>
      </c>
      <c r="N171" s="359">
        <f t="shared" ca="1" si="304"/>
        <v>0</v>
      </c>
      <c r="O171" s="359">
        <f t="shared" ca="1" si="305"/>
        <v>0</v>
      </c>
      <c r="P171" s="359">
        <f t="shared" ca="1" si="320"/>
        <v>0</v>
      </c>
      <c r="R171" s="362">
        <f t="shared" ca="1" si="321"/>
        <v>282</v>
      </c>
      <c r="S171" s="362">
        <v>163</v>
      </c>
      <c r="T171" s="371">
        <f t="shared" ca="1" si="322"/>
        <v>0</v>
      </c>
      <c r="U171" s="359">
        <f t="shared" ca="1" si="352"/>
        <v>0</v>
      </c>
      <c r="V171" s="359">
        <f t="shared" ca="1" si="247"/>
        <v>0</v>
      </c>
      <c r="W171" s="359">
        <f t="shared" ca="1" si="248"/>
        <v>0</v>
      </c>
      <c r="X171" s="359">
        <f t="shared" ca="1" si="249"/>
        <v>0</v>
      </c>
      <c r="Y171" s="359">
        <f t="shared" ca="1" si="306"/>
        <v>0</v>
      </c>
      <c r="AA171" s="362">
        <f t="shared" ca="1" si="323"/>
        <v>282</v>
      </c>
      <c r="AB171" s="362">
        <v>163</v>
      </c>
      <c r="AC171" s="371">
        <f t="shared" ca="1" si="324"/>
        <v>0</v>
      </c>
      <c r="AD171" s="359">
        <f t="shared" ca="1" si="364"/>
        <v>0</v>
      </c>
      <c r="AE171" s="359">
        <f t="shared" ca="1" si="251"/>
        <v>0</v>
      </c>
      <c r="AF171" s="359">
        <f t="shared" ca="1" si="252"/>
        <v>0</v>
      </c>
      <c r="AG171" s="359">
        <f t="shared" ca="1" si="253"/>
        <v>0</v>
      </c>
      <c r="AH171" s="359">
        <f t="shared" ca="1" si="307"/>
        <v>0</v>
      </c>
      <c r="AJ171" s="362">
        <f t="shared" ca="1" si="325"/>
        <v>282</v>
      </c>
      <c r="AK171" s="362">
        <v>163</v>
      </c>
      <c r="AL171" s="371">
        <f t="shared" ca="1" si="326"/>
        <v>0</v>
      </c>
      <c r="AM171" s="359">
        <f t="shared" ca="1" si="353"/>
        <v>0</v>
      </c>
      <c r="AN171" s="359">
        <f t="shared" ca="1" si="255"/>
        <v>0</v>
      </c>
      <c r="AO171" s="359">
        <f t="shared" ca="1" si="256"/>
        <v>0</v>
      </c>
      <c r="AP171" s="359">
        <f t="shared" ca="1" si="257"/>
        <v>0</v>
      </c>
      <c r="AQ171" s="359">
        <f t="shared" ca="1" si="308"/>
        <v>0</v>
      </c>
      <c r="AS171" s="362">
        <f t="shared" ca="1" si="327"/>
        <v>282</v>
      </c>
      <c r="AT171" s="362">
        <v>163</v>
      </c>
      <c r="AU171" s="371">
        <f t="shared" ca="1" si="328"/>
        <v>0</v>
      </c>
      <c r="AV171" s="359">
        <f t="shared" ca="1" si="354"/>
        <v>0</v>
      </c>
      <c r="AW171" s="359">
        <f t="shared" ca="1" si="259"/>
        <v>0</v>
      </c>
      <c r="AX171" s="359">
        <f t="shared" ca="1" si="260"/>
        <v>0</v>
      </c>
      <c r="AY171" s="359">
        <f t="shared" ca="1" si="261"/>
        <v>0</v>
      </c>
      <c r="AZ171" s="359">
        <f t="shared" ca="1" si="309"/>
        <v>0</v>
      </c>
      <c r="BB171" s="362">
        <f t="shared" ca="1" si="329"/>
        <v>282</v>
      </c>
      <c r="BC171" s="362">
        <v>163</v>
      </c>
      <c r="BD171" s="371">
        <f t="shared" ca="1" si="330"/>
        <v>0</v>
      </c>
      <c r="BE171" s="359">
        <f t="shared" ca="1" si="355"/>
        <v>0</v>
      </c>
      <c r="BF171" s="359">
        <f t="shared" ca="1" si="263"/>
        <v>0</v>
      </c>
      <c r="BG171" s="359">
        <f t="shared" ca="1" si="264"/>
        <v>0</v>
      </c>
      <c r="BH171" s="359">
        <f t="shared" ca="1" si="265"/>
        <v>0</v>
      </c>
      <c r="BI171" s="359">
        <f t="shared" ca="1" si="310"/>
        <v>0</v>
      </c>
      <c r="BK171" s="362">
        <f t="shared" ca="1" si="331"/>
        <v>282</v>
      </c>
      <c r="BL171" s="362">
        <v>163</v>
      </c>
      <c r="BM171" s="371">
        <f t="shared" ca="1" si="332"/>
        <v>0</v>
      </c>
      <c r="BN171" s="359">
        <f t="shared" ca="1" si="356"/>
        <v>0</v>
      </c>
      <c r="BO171" s="359">
        <f t="shared" ca="1" si="267"/>
        <v>0</v>
      </c>
      <c r="BP171" s="359">
        <f t="shared" ca="1" si="268"/>
        <v>0</v>
      </c>
      <c r="BQ171" s="359">
        <f t="shared" ca="1" si="269"/>
        <v>0</v>
      </c>
      <c r="BR171" s="359">
        <f t="shared" ca="1" si="311"/>
        <v>0</v>
      </c>
      <c r="BT171" s="362">
        <f t="shared" ca="1" si="333"/>
        <v>282</v>
      </c>
      <c r="BU171" s="362">
        <v>163</v>
      </c>
      <c r="BV171" s="371">
        <f t="shared" ca="1" si="334"/>
        <v>0</v>
      </c>
      <c r="BW171" s="359">
        <f t="shared" ca="1" si="357"/>
        <v>0</v>
      </c>
      <c r="BX171" s="359">
        <f t="shared" ca="1" si="271"/>
        <v>0</v>
      </c>
      <c r="BY171" s="359">
        <f t="shared" ca="1" si="272"/>
        <v>0</v>
      </c>
      <c r="BZ171" s="359">
        <f t="shared" ca="1" si="273"/>
        <v>0</v>
      </c>
      <c r="CA171" s="359">
        <f t="shared" ca="1" si="312"/>
        <v>0</v>
      </c>
      <c r="CC171" s="362">
        <f t="shared" ca="1" si="335"/>
        <v>282</v>
      </c>
      <c r="CD171" s="362">
        <v>163</v>
      </c>
      <c r="CE171" s="371">
        <f t="shared" ca="1" si="336"/>
        <v>0</v>
      </c>
      <c r="CF171" s="359">
        <f t="shared" ca="1" si="358"/>
        <v>0</v>
      </c>
      <c r="CG171" s="359">
        <f t="shared" ca="1" si="275"/>
        <v>0</v>
      </c>
      <c r="CH171" s="359">
        <f t="shared" ca="1" si="276"/>
        <v>0</v>
      </c>
      <c r="CI171" s="359">
        <f t="shared" ca="1" si="277"/>
        <v>0</v>
      </c>
      <c r="CJ171" s="359">
        <f t="shared" ca="1" si="313"/>
        <v>0</v>
      </c>
      <c r="CL171" s="362">
        <f t="shared" ca="1" si="337"/>
        <v>282</v>
      </c>
      <c r="CM171" s="362">
        <v>163</v>
      </c>
      <c r="CN171" s="371">
        <f t="shared" ca="1" si="338"/>
        <v>0</v>
      </c>
      <c r="CO171" s="359">
        <f t="shared" ca="1" si="365"/>
        <v>0</v>
      </c>
      <c r="CP171" s="359">
        <f t="shared" ca="1" si="279"/>
        <v>0</v>
      </c>
      <c r="CQ171" s="359">
        <f t="shared" ca="1" si="280"/>
        <v>0</v>
      </c>
      <c r="CR171" s="359">
        <f t="shared" ca="1" si="281"/>
        <v>0</v>
      </c>
      <c r="CS171" s="359">
        <f t="shared" ca="1" si="314"/>
        <v>0</v>
      </c>
      <c r="CU171" s="362">
        <f t="shared" ca="1" si="339"/>
        <v>282</v>
      </c>
      <c r="CV171" s="362">
        <v>163</v>
      </c>
      <c r="CW171" s="371">
        <f t="shared" ca="1" si="340"/>
        <v>0</v>
      </c>
      <c r="CX171" s="359">
        <f t="shared" ca="1" si="359"/>
        <v>0</v>
      </c>
      <c r="CY171" s="359">
        <f t="shared" ca="1" si="283"/>
        <v>0</v>
      </c>
      <c r="CZ171" s="359">
        <f t="shared" ca="1" si="284"/>
        <v>0</v>
      </c>
      <c r="DA171" s="359">
        <f t="shared" ca="1" si="285"/>
        <v>0</v>
      </c>
      <c r="DB171" s="359">
        <f t="shared" ca="1" si="315"/>
        <v>0</v>
      </c>
      <c r="DD171" s="362">
        <f t="shared" ca="1" si="341"/>
        <v>282</v>
      </c>
      <c r="DE171" s="362">
        <v>163</v>
      </c>
      <c r="DF171" s="371">
        <f t="shared" ca="1" si="342"/>
        <v>0</v>
      </c>
      <c r="DG171" s="359">
        <f t="shared" ca="1" si="360"/>
        <v>0</v>
      </c>
      <c r="DH171" s="359">
        <f t="shared" ca="1" si="287"/>
        <v>0</v>
      </c>
      <c r="DI171" s="359">
        <f t="shared" ca="1" si="288"/>
        <v>0</v>
      </c>
      <c r="DJ171" s="359">
        <f t="shared" ca="1" si="289"/>
        <v>0</v>
      </c>
      <c r="DK171" s="359">
        <f t="shared" ca="1" si="316"/>
        <v>0</v>
      </c>
      <c r="DM171" s="362">
        <f t="shared" ca="1" si="343"/>
        <v>282</v>
      </c>
      <c r="DN171" s="362">
        <v>163</v>
      </c>
      <c r="DO171" s="371">
        <f t="shared" ca="1" si="344"/>
        <v>0</v>
      </c>
      <c r="DP171" s="359">
        <f t="shared" ca="1" si="361"/>
        <v>0</v>
      </c>
      <c r="DQ171" s="359">
        <f t="shared" ca="1" si="291"/>
        <v>0</v>
      </c>
      <c r="DR171" s="359">
        <f t="shared" ca="1" si="292"/>
        <v>0</v>
      </c>
      <c r="DS171" s="359">
        <f t="shared" ca="1" si="293"/>
        <v>0</v>
      </c>
      <c r="DT171" s="359">
        <f t="shared" ca="1" si="317"/>
        <v>0</v>
      </c>
      <c r="DV171" s="362">
        <f t="shared" ca="1" si="345"/>
        <v>282</v>
      </c>
      <c r="DW171" s="362">
        <v>163</v>
      </c>
      <c r="DX171" s="371">
        <f t="shared" ca="1" si="346"/>
        <v>0</v>
      </c>
      <c r="DY171" s="359">
        <f t="shared" ca="1" si="362"/>
        <v>0</v>
      </c>
      <c r="DZ171" s="359">
        <f t="shared" ca="1" si="295"/>
        <v>0</v>
      </c>
      <c r="EA171" s="359">
        <f t="shared" ca="1" si="296"/>
        <v>0</v>
      </c>
      <c r="EB171" s="359">
        <f t="shared" ca="1" si="297"/>
        <v>0</v>
      </c>
      <c r="EC171" s="359">
        <f t="shared" ca="1" si="318"/>
        <v>0</v>
      </c>
      <c r="EE171" s="362">
        <f t="shared" ca="1" si="347"/>
        <v>282</v>
      </c>
      <c r="EF171" s="362">
        <v>163</v>
      </c>
      <c r="EG171" s="371">
        <f t="shared" ca="1" si="348"/>
        <v>0</v>
      </c>
      <c r="EH171" s="359">
        <f t="shared" ca="1" si="363"/>
        <v>0</v>
      </c>
      <c r="EI171" s="359">
        <f t="shared" ca="1" si="299"/>
        <v>0</v>
      </c>
      <c r="EJ171" s="359">
        <f t="shared" ca="1" si="300"/>
        <v>0</v>
      </c>
      <c r="EK171" s="359">
        <f t="shared" ca="1" si="301"/>
        <v>0</v>
      </c>
      <c r="EL171" s="359">
        <f t="shared" ca="1" si="319"/>
        <v>0</v>
      </c>
    </row>
    <row r="172" spans="6:142" x14ac:dyDescent="0.35">
      <c r="F172" s="372">
        <f>IFERROR(INDEX('Inflation Rates'!$A$16:$H$138,MATCH('IRA Traditional'!$H172,'Inflation Rates'!$A$16:$A$138,0),8)/INDEX('Inflation Rates'!$A$16:$H$138,MATCH('IRA Traditional'!$H172,'Inflation Rates'!$A$16:$A$138,0)-1,8)-1,F171)</f>
        <v>2.0000000000000018E-2</v>
      </c>
      <c r="G172" s="372">
        <f>IFERROR(INDEX('Inflation Rates'!$A$16:$H$138,MATCH('IRA Traditional'!$H172,'Inflation Rates'!$A$16:$A$138,0),6)/INDEX('Inflation Rates'!$A$16:$H$138,MATCH('IRA Traditional'!$H172,'Inflation Rates'!$A$16:$A$138,0)-1,6)-1,G171)</f>
        <v>2.0999999999999908E-2</v>
      </c>
      <c r="H172" s="362">
        <v>2183</v>
      </c>
      <c r="I172" s="362">
        <f t="shared" ref="I172:I187" ca="1" si="366">I171+1</f>
        <v>283</v>
      </c>
      <c r="J172" s="362">
        <v>164</v>
      </c>
      <c r="K172" s="371">
        <f t="shared" ca="1" si="350"/>
        <v>0</v>
      </c>
      <c r="L172" s="359">
        <f t="shared" ca="1" si="302"/>
        <v>0</v>
      </c>
      <c r="M172" s="359">
        <f t="shared" ca="1" si="303"/>
        <v>0</v>
      </c>
      <c r="N172" s="359">
        <f t="shared" ca="1" si="304"/>
        <v>0</v>
      </c>
      <c r="O172" s="359">
        <f t="shared" ca="1" si="305"/>
        <v>0</v>
      </c>
      <c r="P172" s="359">
        <f t="shared" ca="1" si="320"/>
        <v>0</v>
      </c>
      <c r="R172" s="362">
        <f t="shared" ca="1" si="321"/>
        <v>283</v>
      </c>
      <c r="S172" s="362">
        <v>164</v>
      </c>
      <c r="T172" s="371">
        <f t="shared" ca="1" si="322"/>
        <v>0</v>
      </c>
      <c r="U172" s="359">
        <f t="shared" ca="1" si="352"/>
        <v>0</v>
      </c>
      <c r="V172" s="359">
        <f t="shared" ca="1" si="247"/>
        <v>0</v>
      </c>
      <c r="W172" s="359">
        <f t="shared" ca="1" si="248"/>
        <v>0</v>
      </c>
      <c r="X172" s="359">
        <f t="shared" ca="1" si="249"/>
        <v>0</v>
      </c>
      <c r="Y172" s="359">
        <f t="shared" ca="1" si="306"/>
        <v>0</v>
      </c>
      <c r="AA172" s="362">
        <f t="shared" ca="1" si="323"/>
        <v>283</v>
      </c>
      <c r="AB172" s="362">
        <v>164</v>
      </c>
      <c r="AC172" s="371">
        <f t="shared" ca="1" si="324"/>
        <v>0</v>
      </c>
      <c r="AD172" s="359">
        <f t="shared" ca="1" si="364"/>
        <v>0</v>
      </c>
      <c r="AE172" s="359">
        <f t="shared" ca="1" si="251"/>
        <v>0</v>
      </c>
      <c r="AF172" s="359">
        <f t="shared" ca="1" si="252"/>
        <v>0</v>
      </c>
      <c r="AG172" s="359">
        <f t="shared" ca="1" si="253"/>
        <v>0</v>
      </c>
      <c r="AH172" s="359">
        <f t="shared" ca="1" si="307"/>
        <v>0</v>
      </c>
      <c r="AJ172" s="362">
        <f t="shared" ca="1" si="325"/>
        <v>283</v>
      </c>
      <c r="AK172" s="362">
        <v>164</v>
      </c>
      <c r="AL172" s="371">
        <f t="shared" ca="1" si="326"/>
        <v>0</v>
      </c>
      <c r="AM172" s="359">
        <f t="shared" ca="1" si="353"/>
        <v>0</v>
      </c>
      <c r="AN172" s="359">
        <f t="shared" ca="1" si="255"/>
        <v>0</v>
      </c>
      <c r="AO172" s="359">
        <f t="shared" ca="1" si="256"/>
        <v>0</v>
      </c>
      <c r="AP172" s="359">
        <f t="shared" ca="1" si="257"/>
        <v>0</v>
      </c>
      <c r="AQ172" s="359">
        <f t="shared" ca="1" si="308"/>
        <v>0</v>
      </c>
      <c r="AS172" s="362">
        <f t="shared" ca="1" si="327"/>
        <v>283</v>
      </c>
      <c r="AT172" s="362">
        <v>164</v>
      </c>
      <c r="AU172" s="371">
        <f t="shared" ca="1" si="328"/>
        <v>0</v>
      </c>
      <c r="AV172" s="359">
        <f t="shared" ca="1" si="354"/>
        <v>0</v>
      </c>
      <c r="AW172" s="359">
        <f t="shared" ca="1" si="259"/>
        <v>0</v>
      </c>
      <c r="AX172" s="359">
        <f t="shared" ca="1" si="260"/>
        <v>0</v>
      </c>
      <c r="AY172" s="359">
        <f t="shared" ca="1" si="261"/>
        <v>0</v>
      </c>
      <c r="AZ172" s="359">
        <f t="shared" ca="1" si="309"/>
        <v>0</v>
      </c>
      <c r="BB172" s="362">
        <f t="shared" ca="1" si="329"/>
        <v>283</v>
      </c>
      <c r="BC172" s="362">
        <v>164</v>
      </c>
      <c r="BD172" s="371">
        <f t="shared" ca="1" si="330"/>
        <v>0</v>
      </c>
      <c r="BE172" s="359">
        <f t="shared" ca="1" si="355"/>
        <v>0</v>
      </c>
      <c r="BF172" s="359">
        <f t="shared" ca="1" si="263"/>
        <v>0</v>
      </c>
      <c r="BG172" s="359">
        <f t="shared" ca="1" si="264"/>
        <v>0</v>
      </c>
      <c r="BH172" s="359">
        <f t="shared" ca="1" si="265"/>
        <v>0</v>
      </c>
      <c r="BI172" s="359">
        <f t="shared" ca="1" si="310"/>
        <v>0</v>
      </c>
      <c r="BK172" s="362">
        <f t="shared" ca="1" si="331"/>
        <v>283</v>
      </c>
      <c r="BL172" s="362">
        <v>164</v>
      </c>
      <c r="BM172" s="371">
        <f t="shared" ca="1" si="332"/>
        <v>0</v>
      </c>
      <c r="BN172" s="359">
        <f t="shared" ca="1" si="356"/>
        <v>0</v>
      </c>
      <c r="BO172" s="359">
        <f t="shared" ca="1" si="267"/>
        <v>0</v>
      </c>
      <c r="BP172" s="359">
        <f t="shared" ca="1" si="268"/>
        <v>0</v>
      </c>
      <c r="BQ172" s="359">
        <f t="shared" ca="1" si="269"/>
        <v>0</v>
      </c>
      <c r="BR172" s="359">
        <f t="shared" ca="1" si="311"/>
        <v>0</v>
      </c>
      <c r="BT172" s="362">
        <f t="shared" ca="1" si="333"/>
        <v>283</v>
      </c>
      <c r="BU172" s="362">
        <v>164</v>
      </c>
      <c r="BV172" s="371">
        <f t="shared" ca="1" si="334"/>
        <v>0</v>
      </c>
      <c r="BW172" s="359">
        <f t="shared" ca="1" si="357"/>
        <v>0</v>
      </c>
      <c r="BX172" s="359">
        <f t="shared" ca="1" si="271"/>
        <v>0</v>
      </c>
      <c r="BY172" s="359">
        <f t="shared" ca="1" si="272"/>
        <v>0</v>
      </c>
      <c r="BZ172" s="359">
        <f t="shared" ca="1" si="273"/>
        <v>0</v>
      </c>
      <c r="CA172" s="359">
        <f t="shared" ca="1" si="312"/>
        <v>0</v>
      </c>
      <c r="CC172" s="362">
        <f t="shared" ca="1" si="335"/>
        <v>283</v>
      </c>
      <c r="CD172" s="362">
        <v>164</v>
      </c>
      <c r="CE172" s="371">
        <f t="shared" ca="1" si="336"/>
        <v>0</v>
      </c>
      <c r="CF172" s="359">
        <f t="shared" ca="1" si="358"/>
        <v>0</v>
      </c>
      <c r="CG172" s="359">
        <f t="shared" ca="1" si="275"/>
        <v>0</v>
      </c>
      <c r="CH172" s="359">
        <f t="shared" ca="1" si="276"/>
        <v>0</v>
      </c>
      <c r="CI172" s="359">
        <f t="shared" ca="1" si="277"/>
        <v>0</v>
      </c>
      <c r="CJ172" s="359">
        <f t="shared" ca="1" si="313"/>
        <v>0</v>
      </c>
      <c r="CL172" s="362">
        <f t="shared" ca="1" si="337"/>
        <v>283</v>
      </c>
      <c r="CM172" s="362">
        <v>164</v>
      </c>
      <c r="CN172" s="371">
        <f t="shared" ca="1" si="338"/>
        <v>0</v>
      </c>
      <c r="CO172" s="359">
        <f t="shared" ca="1" si="365"/>
        <v>0</v>
      </c>
      <c r="CP172" s="359">
        <f t="shared" ca="1" si="279"/>
        <v>0</v>
      </c>
      <c r="CQ172" s="359">
        <f t="shared" ca="1" si="280"/>
        <v>0</v>
      </c>
      <c r="CR172" s="359">
        <f t="shared" ca="1" si="281"/>
        <v>0</v>
      </c>
      <c r="CS172" s="359">
        <f t="shared" ca="1" si="314"/>
        <v>0</v>
      </c>
      <c r="CU172" s="362">
        <f t="shared" ca="1" si="339"/>
        <v>283</v>
      </c>
      <c r="CV172" s="362">
        <v>164</v>
      </c>
      <c r="CW172" s="371">
        <f t="shared" ca="1" si="340"/>
        <v>0</v>
      </c>
      <c r="CX172" s="359">
        <f t="shared" ca="1" si="359"/>
        <v>0</v>
      </c>
      <c r="CY172" s="359">
        <f t="shared" ca="1" si="283"/>
        <v>0</v>
      </c>
      <c r="CZ172" s="359">
        <f t="shared" ca="1" si="284"/>
        <v>0</v>
      </c>
      <c r="DA172" s="359">
        <f t="shared" ca="1" si="285"/>
        <v>0</v>
      </c>
      <c r="DB172" s="359">
        <f t="shared" ca="1" si="315"/>
        <v>0</v>
      </c>
      <c r="DD172" s="362">
        <f t="shared" ca="1" si="341"/>
        <v>283</v>
      </c>
      <c r="DE172" s="362">
        <v>164</v>
      </c>
      <c r="DF172" s="371">
        <f t="shared" ca="1" si="342"/>
        <v>0</v>
      </c>
      <c r="DG172" s="359">
        <f t="shared" ca="1" si="360"/>
        <v>0</v>
      </c>
      <c r="DH172" s="359">
        <f t="shared" ca="1" si="287"/>
        <v>0</v>
      </c>
      <c r="DI172" s="359">
        <f t="shared" ca="1" si="288"/>
        <v>0</v>
      </c>
      <c r="DJ172" s="359">
        <f t="shared" ca="1" si="289"/>
        <v>0</v>
      </c>
      <c r="DK172" s="359">
        <f t="shared" ca="1" si="316"/>
        <v>0</v>
      </c>
      <c r="DM172" s="362">
        <f t="shared" ca="1" si="343"/>
        <v>283</v>
      </c>
      <c r="DN172" s="362">
        <v>164</v>
      </c>
      <c r="DO172" s="371">
        <f t="shared" ca="1" si="344"/>
        <v>0</v>
      </c>
      <c r="DP172" s="359">
        <f t="shared" ca="1" si="361"/>
        <v>0</v>
      </c>
      <c r="DQ172" s="359">
        <f t="shared" ca="1" si="291"/>
        <v>0</v>
      </c>
      <c r="DR172" s="359">
        <f t="shared" ca="1" si="292"/>
        <v>0</v>
      </c>
      <c r="DS172" s="359">
        <f t="shared" ca="1" si="293"/>
        <v>0</v>
      </c>
      <c r="DT172" s="359">
        <f t="shared" ca="1" si="317"/>
        <v>0</v>
      </c>
      <c r="DV172" s="362">
        <f t="shared" ca="1" si="345"/>
        <v>283</v>
      </c>
      <c r="DW172" s="362">
        <v>164</v>
      </c>
      <c r="DX172" s="371">
        <f t="shared" ca="1" si="346"/>
        <v>0</v>
      </c>
      <c r="DY172" s="359">
        <f t="shared" ca="1" si="362"/>
        <v>0</v>
      </c>
      <c r="DZ172" s="359">
        <f t="shared" ca="1" si="295"/>
        <v>0</v>
      </c>
      <c r="EA172" s="359">
        <f t="shared" ca="1" si="296"/>
        <v>0</v>
      </c>
      <c r="EB172" s="359">
        <f t="shared" ca="1" si="297"/>
        <v>0</v>
      </c>
      <c r="EC172" s="359">
        <f t="shared" ca="1" si="318"/>
        <v>0</v>
      </c>
      <c r="EE172" s="362">
        <f t="shared" ca="1" si="347"/>
        <v>283</v>
      </c>
      <c r="EF172" s="362">
        <v>164</v>
      </c>
      <c r="EG172" s="371">
        <f t="shared" ca="1" si="348"/>
        <v>0</v>
      </c>
      <c r="EH172" s="359">
        <f t="shared" ca="1" si="363"/>
        <v>0</v>
      </c>
      <c r="EI172" s="359">
        <f t="shared" ca="1" si="299"/>
        <v>0</v>
      </c>
      <c r="EJ172" s="359">
        <f t="shared" ca="1" si="300"/>
        <v>0</v>
      </c>
      <c r="EK172" s="359">
        <f t="shared" ca="1" si="301"/>
        <v>0</v>
      </c>
      <c r="EL172" s="359">
        <f t="shared" ca="1" si="319"/>
        <v>0</v>
      </c>
    </row>
    <row r="173" spans="6:142" x14ac:dyDescent="0.35">
      <c r="F173" s="372">
        <f>IFERROR(INDEX('Inflation Rates'!$A$16:$H$138,MATCH('IRA Traditional'!$H173,'Inflation Rates'!$A$16:$A$138,0),8)/INDEX('Inflation Rates'!$A$16:$H$138,MATCH('IRA Traditional'!$H173,'Inflation Rates'!$A$16:$A$138,0)-1,8)-1,F172)</f>
        <v>2.0000000000000018E-2</v>
      </c>
      <c r="G173" s="372">
        <f>IFERROR(INDEX('Inflation Rates'!$A$16:$H$138,MATCH('IRA Traditional'!$H173,'Inflation Rates'!$A$16:$A$138,0),6)/INDEX('Inflation Rates'!$A$16:$H$138,MATCH('IRA Traditional'!$H173,'Inflation Rates'!$A$16:$A$138,0)-1,6)-1,G172)</f>
        <v>2.0999999999999908E-2</v>
      </c>
      <c r="H173" s="362">
        <v>2184</v>
      </c>
      <c r="I173" s="362">
        <f t="shared" ca="1" si="366"/>
        <v>284</v>
      </c>
      <c r="J173" s="362">
        <v>165</v>
      </c>
      <c r="K173" s="371">
        <f t="shared" ca="1" si="350"/>
        <v>0</v>
      </c>
      <c r="L173" s="359">
        <f t="shared" ca="1" si="302"/>
        <v>0</v>
      </c>
      <c r="M173" s="359">
        <f t="shared" ca="1" si="303"/>
        <v>0</v>
      </c>
      <c r="N173" s="359">
        <f t="shared" ca="1" si="304"/>
        <v>0</v>
      </c>
      <c r="O173" s="359">
        <f t="shared" ca="1" si="305"/>
        <v>0</v>
      </c>
      <c r="P173" s="359">
        <f t="shared" ca="1" si="320"/>
        <v>0</v>
      </c>
      <c r="R173" s="362">
        <f t="shared" ca="1" si="321"/>
        <v>284</v>
      </c>
      <c r="S173" s="362">
        <v>165</v>
      </c>
      <c r="T173" s="371">
        <f t="shared" ca="1" si="322"/>
        <v>0</v>
      </c>
      <c r="U173" s="359">
        <f t="shared" ca="1" si="352"/>
        <v>0</v>
      </c>
      <c r="V173" s="359">
        <f t="shared" ca="1" si="247"/>
        <v>0</v>
      </c>
      <c r="W173" s="359">
        <f t="shared" ca="1" si="248"/>
        <v>0</v>
      </c>
      <c r="X173" s="359">
        <f t="shared" ca="1" si="249"/>
        <v>0</v>
      </c>
      <c r="Y173" s="359">
        <f t="shared" ca="1" si="306"/>
        <v>0</v>
      </c>
      <c r="AA173" s="362">
        <f t="shared" ca="1" si="323"/>
        <v>284</v>
      </c>
      <c r="AB173" s="362">
        <v>165</v>
      </c>
      <c r="AC173" s="371">
        <f t="shared" ca="1" si="324"/>
        <v>0</v>
      </c>
      <c r="AD173" s="359">
        <f t="shared" ca="1" si="364"/>
        <v>0</v>
      </c>
      <c r="AE173" s="359">
        <f t="shared" ca="1" si="251"/>
        <v>0</v>
      </c>
      <c r="AF173" s="359">
        <f t="shared" ca="1" si="252"/>
        <v>0</v>
      </c>
      <c r="AG173" s="359">
        <f t="shared" ca="1" si="253"/>
        <v>0</v>
      </c>
      <c r="AH173" s="359">
        <f t="shared" ca="1" si="307"/>
        <v>0</v>
      </c>
      <c r="AJ173" s="362">
        <f t="shared" ca="1" si="325"/>
        <v>284</v>
      </c>
      <c r="AK173" s="362">
        <v>165</v>
      </c>
      <c r="AL173" s="371">
        <f t="shared" ca="1" si="326"/>
        <v>0</v>
      </c>
      <c r="AM173" s="359">
        <f t="shared" ca="1" si="353"/>
        <v>0</v>
      </c>
      <c r="AN173" s="359">
        <f t="shared" ca="1" si="255"/>
        <v>0</v>
      </c>
      <c r="AO173" s="359">
        <f t="shared" ca="1" si="256"/>
        <v>0</v>
      </c>
      <c r="AP173" s="359">
        <f t="shared" ca="1" si="257"/>
        <v>0</v>
      </c>
      <c r="AQ173" s="359">
        <f t="shared" ca="1" si="308"/>
        <v>0</v>
      </c>
      <c r="AS173" s="362">
        <f t="shared" ca="1" si="327"/>
        <v>284</v>
      </c>
      <c r="AT173" s="362">
        <v>165</v>
      </c>
      <c r="AU173" s="371">
        <f t="shared" ca="1" si="328"/>
        <v>0</v>
      </c>
      <c r="AV173" s="359">
        <f t="shared" ca="1" si="354"/>
        <v>0</v>
      </c>
      <c r="AW173" s="359">
        <f t="shared" ca="1" si="259"/>
        <v>0</v>
      </c>
      <c r="AX173" s="359">
        <f t="shared" ca="1" si="260"/>
        <v>0</v>
      </c>
      <c r="AY173" s="359">
        <f t="shared" ca="1" si="261"/>
        <v>0</v>
      </c>
      <c r="AZ173" s="359">
        <f t="shared" ca="1" si="309"/>
        <v>0</v>
      </c>
      <c r="BB173" s="362">
        <f t="shared" ca="1" si="329"/>
        <v>284</v>
      </c>
      <c r="BC173" s="362">
        <v>165</v>
      </c>
      <c r="BD173" s="371">
        <f t="shared" ca="1" si="330"/>
        <v>0</v>
      </c>
      <c r="BE173" s="359">
        <f t="shared" ca="1" si="355"/>
        <v>0</v>
      </c>
      <c r="BF173" s="359">
        <f t="shared" ca="1" si="263"/>
        <v>0</v>
      </c>
      <c r="BG173" s="359">
        <f t="shared" ca="1" si="264"/>
        <v>0</v>
      </c>
      <c r="BH173" s="359">
        <f t="shared" ca="1" si="265"/>
        <v>0</v>
      </c>
      <c r="BI173" s="359">
        <f t="shared" ca="1" si="310"/>
        <v>0</v>
      </c>
      <c r="BK173" s="362">
        <f t="shared" ca="1" si="331"/>
        <v>284</v>
      </c>
      <c r="BL173" s="362">
        <v>165</v>
      </c>
      <c r="BM173" s="371">
        <f t="shared" ca="1" si="332"/>
        <v>0</v>
      </c>
      <c r="BN173" s="359">
        <f t="shared" ca="1" si="356"/>
        <v>0</v>
      </c>
      <c r="BO173" s="359">
        <f t="shared" ca="1" si="267"/>
        <v>0</v>
      </c>
      <c r="BP173" s="359">
        <f t="shared" ca="1" si="268"/>
        <v>0</v>
      </c>
      <c r="BQ173" s="359">
        <f t="shared" ca="1" si="269"/>
        <v>0</v>
      </c>
      <c r="BR173" s="359">
        <f t="shared" ca="1" si="311"/>
        <v>0</v>
      </c>
      <c r="BT173" s="362">
        <f t="shared" ca="1" si="333"/>
        <v>284</v>
      </c>
      <c r="BU173" s="362">
        <v>165</v>
      </c>
      <c r="BV173" s="371">
        <f t="shared" ca="1" si="334"/>
        <v>0</v>
      </c>
      <c r="BW173" s="359">
        <f t="shared" ca="1" si="357"/>
        <v>0</v>
      </c>
      <c r="BX173" s="359">
        <f t="shared" ca="1" si="271"/>
        <v>0</v>
      </c>
      <c r="BY173" s="359">
        <f t="shared" ca="1" si="272"/>
        <v>0</v>
      </c>
      <c r="BZ173" s="359">
        <f t="shared" ca="1" si="273"/>
        <v>0</v>
      </c>
      <c r="CA173" s="359">
        <f t="shared" ca="1" si="312"/>
        <v>0</v>
      </c>
      <c r="CC173" s="362">
        <f t="shared" ca="1" si="335"/>
        <v>284</v>
      </c>
      <c r="CD173" s="362">
        <v>165</v>
      </c>
      <c r="CE173" s="371">
        <f t="shared" ca="1" si="336"/>
        <v>0</v>
      </c>
      <c r="CF173" s="359">
        <f t="shared" ca="1" si="358"/>
        <v>0</v>
      </c>
      <c r="CG173" s="359">
        <f t="shared" ca="1" si="275"/>
        <v>0</v>
      </c>
      <c r="CH173" s="359">
        <f t="shared" ca="1" si="276"/>
        <v>0</v>
      </c>
      <c r="CI173" s="359">
        <f t="shared" ca="1" si="277"/>
        <v>0</v>
      </c>
      <c r="CJ173" s="359">
        <f t="shared" ca="1" si="313"/>
        <v>0</v>
      </c>
      <c r="CL173" s="362">
        <f t="shared" ca="1" si="337"/>
        <v>284</v>
      </c>
      <c r="CM173" s="362">
        <v>165</v>
      </c>
      <c r="CN173" s="371">
        <f t="shared" ca="1" si="338"/>
        <v>0</v>
      </c>
      <c r="CO173" s="359">
        <f t="shared" ca="1" si="365"/>
        <v>0</v>
      </c>
      <c r="CP173" s="359">
        <f t="shared" ca="1" si="279"/>
        <v>0</v>
      </c>
      <c r="CQ173" s="359">
        <f t="shared" ca="1" si="280"/>
        <v>0</v>
      </c>
      <c r="CR173" s="359">
        <f t="shared" ca="1" si="281"/>
        <v>0</v>
      </c>
      <c r="CS173" s="359">
        <f t="shared" ca="1" si="314"/>
        <v>0</v>
      </c>
      <c r="CU173" s="362">
        <f t="shared" ca="1" si="339"/>
        <v>284</v>
      </c>
      <c r="CV173" s="362">
        <v>165</v>
      </c>
      <c r="CW173" s="371">
        <f t="shared" ca="1" si="340"/>
        <v>0</v>
      </c>
      <c r="CX173" s="359">
        <f t="shared" ca="1" si="359"/>
        <v>0</v>
      </c>
      <c r="CY173" s="359">
        <f t="shared" ca="1" si="283"/>
        <v>0</v>
      </c>
      <c r="CZ173" s="359">
        <f t="shared" ca="1" si="284"/>
        <v>0</v>
      </c>
      <c r="DA173" s="359">
        <f t="shared" ca="1" si="285"/>
        <v>0</v>
      </c>
      <c r="DB173" s="359">
        <f t="shared" ca="1" si="315"/>
        <v>0</v>
      </c>
      <c r="DD173" s="362">
        <f t="shared" ca="1" si="341"/>
        <v>284</v>
      </c>
      <c r="DE173" s="362">
        <v>165</v>
      </c>
      <c r="DF173" s="371">
        <f t="shared" ca="1" si="342"/>
        <v>0</v>
      </c>
      <c r="DG173" s="359">
        <f t="shared" ca="1" si="360"/>
        <v>0</v>
      </c>
      <c r="DH173" s="359">
        <f t="shared" ca="1" si="287"/>
        <v>0</v>
      </c>
      <c r="DI173" s="359">
        <f t="shared" ca="1" si="288"/>
        <v>0</v>
      </c>
      <c r="DJ173" s="359">
        <f t="shared" ca="1" si="289"/>
        <v>0</v>
      </c>
      <c r="DK173" s="359">
        <f t="shared" ca="1" si="316"/>
        <v>0</v>
      </c>
      <c r="DM173" s="362">
        <f t="shared" ca="1" si="343"/>
        <v>284</v>
      </c>
      <c r="DN173" s="362">
        <v>165</v>
      </c>
      <c r="DO173" s="371">
        <f t="shared" ca="1" si="344"/>
        <v>0</v>
      </c>
      <c r="DP173" s="359">
        <f t="shared" ca="1" si="361"/>
        <v>0</v>
      </c>
      <c r="DQ173" s="359">
        <f t="shared" ca="1" si="291"/>
        <v>0</v>
      </c>
      <c r="DR173" s="359">
        <f t="shared" ca="1" si="292"/>
        <v>0</v>
      </c>
      <c r="DS173" s="359">
        <f t="shared" ca="1" si="293"/>
        <v>0</v>
      </c>
      <c r="DT173" s="359">
        <f t="shared" ca="1" si="317"/>
        <v>0</v>
      </c>
      <c r="DV173" s="362">
        <f t="shared" ca="1" si="345"/>
        <v>284</v>
      </c>
      <c r="DW173" s="362">
        <v>165</v>
      </c>
      <c r="DX173" s="371">
        <f t="shared" ca="1" si="346"/>
        <v>0</v>
      </c>
      <c r="DY173" s="359">
        <f t="shared" ca="1" si="362"/>
        <v>0</v>
      </c>
      <c r="DZ173" s="359">
        <f t="shared" ca="1" si="295"/>
        <v>0</v>
      </c>
      <c r="EA173" s="359">
        <f t="shared" ca="1" si="296"/>
        <v>0</v>
      </c>
      <c r="EB173" s="359">
        <f t="shared" ca="1" si="297"/>
        <v>0</v>
      </c>
      <c r="EC173" s="359">
        <f t="shared" ca="1" si="318"/>
        <v>0</v>
      </c>
      <c r="EE173" s="362">
        <f t="shared" ca="1" si="347"/>
        <v>284</v>
      </c>
      <c r="EF173" s="362">
        <v>165</v>
      </c>
      <c r="EG173" s="371">
        <f t="shared" ca="1" si="348"/>
        <v>0</v>
      </c>
      <c r="EH173" s="359">
        <f t="shared" ca="1" si="363"/>
        <v>0</v>
      </c>
      <c r="EI173" s="359">
        <f t="shared" ca="1" si="299"/>
        <v>0</v>
      </c>
      <c r="EJ173" s="359">
        <f t="shared" ca="1" si="300"/>
        <v>0</v>
      </c>
      <c r="EK173" s="359">
        <f t="shared" ca="1" si="301"/>
        <v>0</v>
      </c>
      <c r="EL173" s="359">
        <f t="shared" ca="1" si="319"/>
        <v>0</v>
      </c>
    </row>
    <row r="174" spans="6:142" x14ac:dyDescent="0.35">
      <c r="F174" s="372">
        <f>IFERROR(INDEX('Inflation Rates'!$A$16:$H$138,MATCH('IRA Traditional'!$H174,'Inflation Rates'!$A$16:$A$138,0),8)/INDEX('Inflation Rates'!$A$16:$H$138,MATCH('IRA Traditional'!$H174,'Inflation Rates'!$A$16:$A$138,0)-1,8)-1,F173)</f>
        <v>2.0000000000000018E-2</v>
      </c>
      <c r="G174" s="372">
        <f>IFERROR(INDEX('Inflation Rates'!$A$16:$H$138,MATCH('IRA Traditional'!$H174,'Inflation Rates'!$A$16:$A$138,0),6)/INDEX('Inflation Rates'!$A$16:$H$138,MATCH('IRA Traditional'!$H174,'Inflation Rates'!$A$16:$A$138,0)-1,6)-1,G173)</f>
        <v>2.0999999999999908E-2</v>
      </c>
      <c r="H174" s="362">
        <v>2185</v>
      </c>
      <c r="I174" s="362">
        <f t="shared" ca="1" si="366"/>
        <v>285</v>
      </c>
      <c r="J174" s="362">
        <v>166</v>
      </c>
      <c r="K174" s="371">
        <f t="shared" ca="1" si="350"/>
        <v>0</v>
      </c>
      <c r="L174" s="359">
        <f t="shared" ca="1" si="302"/>
        <v>0</v>
      </c>
      <c r="M174" s="359">
        <f t="shared" ca="1" si="303"/>
        <v>0</v>
      </c>
      <c r="N174" s="359">
        <f t="shared" ca="1" si="304"/>
        <v>0</v>
      </c>
      <c r="O174" s="359">
        <f t="shared" ca="1" si="305"/>
        <v>0</v>
      </c>
      <c r="P174" s="359">
        <f t="shared" ca="1" si="320"/>
        <v>0</v>
      </c>
      <c r="R174" s="362">
        <f t="shared" ca="1" si="321"/>
        <v>285</v>
      </c>
      <c r="S174" s="362">
        <v>166</v>
      </c>
      <c r="T174" s="371">
        <f t="shared" ca="1" si="322"/>
        <v>0</v>
      </c>
      <c r="U174" s="359">
        <f t="shared" ca="1" si="352"/>
        <v>0</v>
      </c>
      <c r="V174" s="359">
        <f t="shared" ca="1" si="247"/>
        <v>0</v>
      </c>
      <c r="W174" s="359">
        <f t="shared" ca="1" si="248"/>
        <v>0</v>
      </c>
      <c r="X174" s="359">
        <f t="shared" ca="1" si="249"/>
        <v>0</v>
      </c>
      <c r="Y174" s="359">
        <f t="shared" ca="1" si="306"/>
        <v>0</v>
      </c>
      <c r="AA174" s="362">
        <f t="shared" ca="1" si="323"/>
        <v>285</v>
      </c>
      <c r="AB174" s="362">
        <v>166</v>
      </c>
      <c r="AC174" s="371">
        <f t="shared" ca="1" si="324"/>
        <v>0</v>
      </c>
      <c r="AD174" s="359">
        <f t="shared" ca="1" si="364"/>
        <v>0</v>
      </c>
      <c r="AE174" s="359">
        <f t="shared" ca="1" si="251"/>
        <v>0</v>
      </c>
      <c r="AF174" s="359">
        <f t="shared" ca="1" si="252"/>
        <v>0</v>
      </c>
      <c r="AG174" s="359">
        <f t="shared" ca="1" si="253"/>
        <v>0</v>
      </c>
      <c r="AH174" s="359">
        <f t="shared" ca="1" si="307"/>
        <v>0</v>
      </c>
      <c r="AJ174" s="362">
        <f t="shared" ca="1" si="325"/>
        <v>285</v>
      </c>
      <c r="AK174" s="362">
        <v>166</v>
      </c>
      <c r="AL174" s="371">
        <f t="shared" ca="1" si="326"/>
        <v>0</v>
      </c>
      <c r="AM174" s="359">
        <f t="shared" ca="1" si="353"/>
        <v>0</v>
      </c>
      <c r="AN174" s="359">
        <f t="shared" ca="1" si="255"/>
        <v>0</v>
      </c>
      <c r="AO174" s="359">
        <f t="shared" ca="1" si="256"/>
        <v>0</v>
      </c>
      <c r="AP174" s="359">
        <f t="shared" ca="1" si="257"/>
        <v>0</v>
      </c>
      <c r="AQ174" s="359">
        <f t="shared" ca="1" si="308"/>
        <v>0</v>
      </c>
      <c r="AS174" s="362">
        <f t="shared" ca="1" si="327"/>
        <v>285</v>
      </c>
      <c r="AT174" s="362">
        <v>166</v>
      </c>
      <c r="AU174" s="371">
        <f t="shared" ca="1" si="328"/>
        <v>0</v>
      </c>
      <c r="AV174" s="359">
        <f t="shared" ca="1" si="354"/>
        <v>0</v>
      </c>
      <c r="AW174" s="359">
        <f t="shared" ca="1" si="259"/>
        <v>0</v>
      </c>
      <c r="AX174" s="359">
        <f t="shared" ca="1" si="260"/>
        <v>0</v>
      </c>
      <c r="AY174" s="359">
        <f t="shared" ca="1" si="261"/>
        <v>0</v>
      </c>
      <c r="AZ174" s="359">
        <f t="shared" ca="1" si="309"/>
        <v>0</v>
      </c>
      <c r="BB174" s="362">
        <f t="shared" ca="1" si="329"/>
        <v>285</v>
      </c>
      <c r="BC174" s="362">
        <v>166</v>
      </c>
      <c r="BD174" s="371">
        <f t="shared" ca="1" si="330"/>
        <v>0</v>
      </c>
      <c r="BE174" s="359">
        <f t="shared" ca="1" si="355"/>
        <v>0</v>
      </c>
      <c r="BF174" s="359">
        <f t="shared" ca="1" si="263"/>
        <v>0</v>
      </c>
      <c r="BG174" s="359">
        <f t="shared" ca="1" si="264"/>
        <v>0</v>
      </c>
      <c r="BH174" s="359">
        <f t="shared" ca="1" si="265"/>
        <v>0</v>
      </c>
      <c r="BI174" s="359">
        <f t="shared" ca="1" si="310"/>
        <v>0</v>
      </c>
      <c r="BK174" s="362">
        <f t="shared" ca="1" si="331"/>
        <v>285</v>
      </c>
      <c r="BL174" s="362">
        <v>166</v>
      </c>
      <c r="BM174" s="371">
        <f t="shared" ca="1" si="332"/>
        <v>0</v>
      </c>
      <c r="BN174" s="359">
        <f t="shared" ca="1" si="356"/>
        <v>0</v>
      </c>
      <c r="BO174" s="359">
        <f t="shared" ca="1" si="267"/>
        <v>0</v>
      </c>
      <c r="BP174" s="359">
        <f t="shared" ca="1" si="268"/>
        <v>0</v>
      </c>
      <c r="BQ174" s="359">
        <f t="shared" ca="1" si="269"/>
        <v>0</v>
      </c>
      <c r="BR174" s="359">
        <f t="shared" ca="1" si="311"/>
        <v>0</v>
      </c>
      <c r="BT174" s="362">
        <f t="shared" ca="1" si="333"/>
        <v>285</v>
      </c>
      <c r="BU174" s="362">
        <v>166</v>
      </c>
      <c r="BV174" s="371">
        <f t="shared" ca="1" si="334"/>
        <v>0</v>
      </c>
      <c r="BW174" s="359">
        <f t="shared" ca="1" si="357"/>
        <v>0</v>
      </c>
      <c r="BX174" s="359">
        <f t="shared" ca="1" si="271"/>
        <v>0</v>
      </c>
      <c r="BY174" s="359">
        <f t="shared" ca="1" si="272"/>
        <v>0</v>
      </c>
      <c r="BZ174" s="359">
        <f t="shared" ca="1" si="273"/>
        <v>0</v>
      </c>
      <c r="CA174" s="359">
        <f t="shared" ca="1" si="312"/>
        <v>0</v>
      </c>
      <c r="CC174" s="362">
        <f t="shared" ca="1" si="335"/>
        <v>285</v>
      </c>
      <c r="CD174" s="362">
        <v>166</v>
      </c>
      <c r="CE174" s="371">
        <f t="shared" ca="1" si="336"/>
        <v>0</v>
      </c>
      <c r="CF174" s="359">
        <f t="shared" ca="1" si="358"/>
        <v>0</v>
      </c>
      <c r="CG174" s="359">
        <f t="shared" ca="1" si="275"/>
        <v>0</v>
      </c>
      <c r="CH174" s="359">
        <f t="shared" ca="1" si="276"/>
        <v>0</v>
      </c>
      <c r="CI174" s="359">
        <f t="shared" ca="1" si="277"/>
        <v>0</v>
      </c>
      <c r="CJ174" s="359">
        <f t="shared" ca="1" si="313"/>
        <v>0</v>
      </c>
      <c r="CL174" s="362">
        <f t="shared" ca="1" si="337"/>
        <v>285</v>
      </c>
      <c r="CM174" s="362">
        <v>166</v>
      </c>
      <c r="CN174" s="371">
        <f t="shared" ca="1" si="338"/>
        <v>0</v>
      </c>
      <c r="CO174" s="359">
        <f t="shared" ca="1" si="365"/>
        <v>0</v>
      </c>
      <c r="CP174" s="359">
        <f t="shared" ca="1" si="279"/>
        <v>0</v>
      </c>
      <c r="CQ174" s="359">
        <f t="shared" ca="1" si="280"/>
        <v>0</v>
      </c>
      <c r="CR174" s="359">
        <f t="shared" ca="1" si="281"/>
        <v>0</v>
      </c>
      <c r="CS174" s="359">
        <f t="shared" ca="1" si="314"/>
        <v>0</v>
      </c>
      <c r="CU174" s="362">
        <f t="shared" ca="1" si="339"/>
        <v>285</v>
      </c>
      <c r="CV174" s="362">
        <v>166</v>
      </c>
      <c r="CW174" s="371">
        <f t="shared" ca="1" si="340"/>
        <v>0</v>
      </c>
      <c r="CX174" s="359">
        <f t="shared" ca="1" si="359"/>
        <v>0</v>
      </c>
      <c r="CY174" s="359">
        <f t="shared" ca="1" si="283"/>
        <v>0</v>
      </c>
      <c r="CZ174" s="359">
        <f t="shared" ca="1" si="284"/>
        <v>0</v>
      </c>
      <c r="DA174" s="359">
        <f t="shared" ca="1" si="285"/>
        <v>0</v>
      </c>
      <c r="DB174" s="359">
        <f t="shared" ca="1" si="315"/>
        <v>0</v>
      </c>
      <c r="DD174" s="362">
        <f t="shared" ca="1" si="341"/>
        <v>285</v>
      </c>
      <c r="DE174" s="362">
        <v>166</v>
      </c>
      <c r="DF174" s="371">
        <f t="shared" ca="1" si="342"/>
        <v>0</v>
      </c>
      <c r="DG174" s="359">
        <f t="shared" ca="1" si="360"/>
        <v>0</v>
      </c>
      <c r="DH174" s="359">
        <f t="shared" ca="1" si="287"/>
        <v>0</v>
      </c>
      <c r="DI174" s="359">
        <f t="shared" ca="1" si="288"/>
        <v>0</v>
      </c>
      <c r="DJ174" s="359">
        <f t="shared" ca="1" si="289"/>
        <v>0</v>
      </c>
      <c r="DK174" s="359">
        <f t="shared" ca="1" si="316"/>
        <v>0</v>
      </c>
      <c r="DM174" s="362">
        <f t="shared" ca="1" si="343"/>
        <v>285</v>
      </c>
      <c r="DN174" s="362">
        <v>166</v>
      </c>
      <c r="DO174" s="371">
        <f t="shared" ca="1" si="344"/>
        <v>0</v>
      </c>
      <c r="DP174" s="359">
        <f t="shared" ca="1" si="361"/>
        <v>0</v>
      </c>
      <c r="DQ174" s="359">
        <f t="shared" ca="1" si="291"/>
        <v>0</v>
      </c>
      <c r="DR174" s="359">
        <f t="shared" ca="1" si="292"/>
        <v>0</v>
      </c>
      <c r="DS174" s="359">
        <f t="shared" ca="1" si="293"/>
        <v>0</v>
      </c>
      <c r="DT174" s="359">
        <f t="shared" ca="1" si="317"/>
        <v>0</v>
      </c>
      <c r="DV174" s="362">
        <f t="shared" ca="1" si="345"/>
        <v>285</v>
      </c>
      <c r="DW174" s="362">
        <v>166</v>
      </c>
      <c r="DX174" s="371">
        <f t="shared" ca="1" si="346"/>
        <v>0</v>
      </c>
      <c r="DY174" s="359">
        <f t="shared" ca="1" si="362"/>
        <v>0</v>
      </c>
      <c r="DZ174" s="359">
        <f t="shared" ca="1" si="295"/>
        <v>0</v>
      </c>
      <c r="EA174" s="359">
        <f t="shared" ca="1" si="296"/>
        <v>0</v>
      </c>
      <c r="EB174" s="359">
        <f t="shared" ca="1" si="297"/>
        <v>0</v>
      </c>
      <c r="EC174" s="359">
        <f t="shared" ca="1" si="318"/>
        <v>0</v>
      </c>
      <c r="EE174" s="362">
        <f t="shared" ca="1" si="347"/>
        <v>285</v>
      </c>
      <c r="EF174" s="362">
        <v>166</v>
      </c>
      <c r="EG174" s="371">
        <f t="shared" ca="1" si="348"/>
        <v>0</v>
      </c>
      <c r="EH174" s="359">
        <f t="shared" ca="1" si="363"/>
        <v>0</v>
      </c>
      <c r="EI174" s="359">
        <f t="shared" ca="1" si="299"/>
        <v>0</v>
      </c>
      <c r="EJ174" s="359">
        <f t="shared" ca="1" si="300"/>
        <v>0</v>
      </c>
      <c r="EK174" s="359">
        <f t="shared" ca="1" si="301"/>
        <v>0</v>
      </c>
      <c r="EL174" s="359">
        <f t="shared" ca="1" si="319"/>
        <v>0</v>
      </c>
    </row>
    <row r="175" spans="6:142" x14ac:dyDescent="0.35">
      <c r="F175" s="372">
        <f>IFERROR(INDEX('Inflation Rates'!$A$16:$H$138,MATCH('IRA Traditional'!$H175,'Inflation Rates'!$A$16:$A$138,0),8)/INDEX('Inflation Rates'!$A$16:$H$138,MATCH('IRA Traditional'!$H175,'Inflation Rates'!$A$16:$A$138,0)-1,8)-1,F174)</f>
        <v>2.0000000000000018E-2</v>
      </c>
      <c r="G175" s="372">
        <f>IFERROR(INDEX('Inflation Rates'!$A$16:$H$138,MATCH('IRA Traditional'!$H175,'Inflation Rates'!$A$16:$A$138,0),6)/INDEX('Inflation Rates'!$A$16:$H$138,MATCH('IRA Traditional'!$H175,'Inflation Rates'!$A$16:$A$138,0)-1,6)-1,G174)</f>
        <v>2.0999999999999908E-2</v>
      </c>
      <c r="H175" s="362">
        <v>2186</v>
      </c>
      <c r="I175" s="362">
        <f t="shared" ca="1" si="366"/>
        <v>286</v>
      </c>
      <c r="J175" s="362">
        <v>167</v>
      </c>
      <c r="K175" s="371">
        <f t="shared" ca="1" si="350"/>
        <v>0</v>
      </c>
      <c r="L175" s="359">
        <f t="shared" ca="1" si="302"/>
        <v>0</v>
      </c>
      <c r="M175" s="359">
        <f t="shared" ca="1" si="303"/>
        <v>0</v>
      </c>
      <c r="N175" s="359">
        <f t="shared" ca="1" si="304"/>
        <v>0</v>
      </c>
      <c r="O175" s="359">
        <f t="shared" ca="1" si="305"/>
        <v>0</v>
      </c>
      <c r="P175" s="359">
        <f t="shared" ca="1" si="320"/>
        <v>0</v>
      </c>
      <c r="R175" s="362">
        <f t="shared" ca="1" si="321"/>
        <v>286</v>
      </c>
      <c r="S175" s="362">
        <v>167</v>
      </c>
      <c r="T175" s="371">
        <f t="shared" ca="1" si="322"/>
        <v>0</v>
      </c>
      <c r="U175" s="359">
        <f t="shared" ca="1" si="352"/>
        <v>0</v>
      </c>
      <c r="V175" s="359">
        <f t="shared" ca="1" si="247"/>
        <v>0</v>
      </c>
      <c r="W175" s="359">
        <f t="shared" ca="1" si="248"/>
        <v>0</v>
      </c>
      <c r="X175" s="359">
        <f t="shared" ca="1" si="249"/>
        <v>0</v>
      </c>
      <c r="Y175" s="359">
        <f t="shared" ca="1" si="306"/>
        <v>0</v>
      </c>
      <c r="AA175" s="362">
        <f t="shared" ca="1" si="323"/>
        <v>286</v>
      </c>
      <c r="AB175" s="362">
        <v>167</v>
      </c>
      <c r="AC175" s="371">
        <f t="shared" ca="1" si="324"/>
        <v>0</v>
      </c>
      <c r="AD175" s="359">
        <f t="shared" ca="1" si="364"/>
        <v>0</v>
      </c>
      <c r="AE175" s="359">
        <f t="shared" ca="1" si="251"/>
        <v>0</v>
      </c>
      <c r="AF175" s="359">
        <f t="shared" ca="1" si="252"/>
        <v>0</v>
      </c>
      <c r="AG175" s="359">
        <f t="shared" ca="1" si="253"/>
        <v>0</v>
      </c>
      <c r="AH175" s="359">
        <f t="shared" ca="1" si="307"/>
        <v>0</v>
      </c>
      <c r="AJ175" s="362">
        <f t="shared" ca="1" si="325"/>
        <v>286</v>
      </c>
      <c r="AK175" s="362">
        <v>167</v>
      </c>
      <c r="AL175" s="371">
        <f t="shared" ca="1" si="326"/>
        <v>0</v>
      </c>
      <c r="AM175" s="359">
        <f t="shared" ca="1" si="353"/>
        <v>0</v>
      </c>
      <c r="AN175" s="359">
        <f t="shared" ca="1" si="255"/>
        <v>0</v>
      </c>
      <c r="AO175" s="359">
        <f t="shared" ca="1" si="256"/>
        <v>0</v>
      </c>
      <c r="AP175" s="359">
        <f t="shared" ca="1" si="257"/>
        <v>0</v>
      </c>
      <c r="AQ175" s="359">
        <f t="shared" ca="1" si="308"/>
        <v>0</v>
      </c>
      <c r="AS175" s="362">
        <f t="shared" ca="1" si="327"/>
        <v>286</v>
      </c>
      <c r="AT175" s="362">
        <v>167</v>
      </c>
      <c r="AU175" s="371">
        <f t="shared" ca="1" si="328"/>
        <v>0</v>
      </c>
      <c r="AV175" s="359">
        <f t="shared" ca="1" si="354"/>
        <v>0</v>
      </c>
      <c r="AW175" s="359">
        <f t="shared" ca="1" si="259"/>
        <v>0</v>
      </c>
      <c r="AX175" s="359">
        <f t="shared" ca="1" si="260"/>
        <v>0</v>
      </c>
      <c r="AY175" s="359">
        <f t="shared" ca="1" si="261"/>
        <v>0</v>
      </c>
      <c r="AZ175" s="359">
        <f t="shared" ca="1" si="309"/>
        <v>0</v>
      </c>
      <c r="BB175" s="362">
        <f t="shared" ca="1" si="329"/>
        <v>286</v>
      </c>
      <c r="BC175" s="362">
        <v>167</v>
      </c>
      <c r="BD175" s="371">
        <f t="shared" ca="1" si="330"/>
        <v>0</v>
      </c>
      <c r="BE175" s="359">
        <f t="shared" ca="1" si="355"/>
        <v>0</v>
      </c>
      <c r="BF175" s="359">
        <f t="shared" ca="1" si="263"/>
        <v>0</v>
      </c>
      <c r="BG175" s="359">
        <f t="shared" ca="1" si="264"/>
        <v>0</v>
      </c>
      <c r="BH175" s="359">
        <f t="shared" ca="1" si="265"/>
        <v>0</v>
      </c>
      <c r="BI175" s="359">
        <f t="shared" ca="1" si="310"/>
        <v>0</v>
      </c>
      <c r="BK175" s="362">
        <f t="shared" ca="1" si="331"/>
        <v>286</v>
      </c>
      <c r="BL175" s="362">
        <v>167</v>
      </c>
      <c r="BM175" s="371">
        <f t="shared" ca="1" si="332"/>
        <v>0</v>
      </c>
      <c r="BN175" s="359">
        <f t="shared" ca="1" si="356"/>
        <v>0</v>
      </c>
      <c r="BO175" s="359">
        <f t="shared" ca="1" si="267"/>
        <v>0</v>
      </c>
      <c r="BP175" s="359">
        <f t="shared" ca="1" si="268"/>
        <v>0</v>
      </c>
      <c r="BQ175" s="359">
        <f t="shared" ca="1" si="269"/>
        <v>0</v>
      </c>
      <c r="BR175" s="359">
        <f t="shared" ca="1" si="311"/>
        <v>0</v>
      </c>
      <c r="BT175" s="362">
        <f t="shared" ca="1" si="333"/>
        <v>286</v>
      </c>
      <c r="BU175" s="362">
        <v>167</v>
      </c>
      <c r="BV175" s="371">
        <f t="shared" ca="1" si="334"/>
        <v>0</v>
      </c>
      <c r="BW175" s="359">
        <f t="shared" ca="1" si="357"/>
        <v>0</v>
      </c>
      <c r="BX175" s="359">
        <f t="shared" ca="1" si="271"/>
        <v>0</v>
      </c>
      <c r="BY175" s="359">
        <f t="shared" ca="1" si="272"/>
        <v>0</v>
      </c>
      <c r="BZ175" s="359">
        <f t="shared" ca="1" si="273"/>
        <v>0</v>
      </c>
      <c r="CA175" s="359">
        <f t="shared" ca="1" si="312"/>
        <v>0</v>
      </c>
      <c r="CC175" s="362">
        <f t="shared" ca="1" si="335"/>
        <v>286</v>
      </c>
      <c r="CD175" s="362">
        <v>167</v>
      </c>
      <c r="CE175" s="371">
        <f t="shared" ca="1" si="336"/>
        <v>0</v>
      </c>
      <c r="CF175" s="359">
        <f t="shared" ca="1" si="358"/>
        <v>0</v>
      </c>
      <c r="CG175" s="359">
        <f t="shared" ca="1" si="275"/>
        <v>0</v>
      </c>
      <c r="CH175" s="359">
        <f t="shared" ca="1" si="276"/>
        <v>0</v>
      </c>
      <c r="CI175" s="359">
        <f t="shared" ca="1" si="277"/>
        <v>0</v>
      </c>
      <c r="CJ175" s="359">
        <f t="shared" ca="1" si="313"/>
        <v>0</v>
      </c>
      <c r="CL175" s="362">
        <f t="shared" ca="1" si="337"/>
        <v>286</v>
      </c>
      <c r="CM175" s="362">
        <v>167</v>
      </c>
      <c r="CN175" s="371">
        <f t="shared" ca="1" si="338"/>
        <v>0</v>
      </c>
      <c r="CO175" s="359">
        <f t="shared" ca="1" si="365"/>
        <v>0</v>
      </c>
      <c r="CP175" s="359">
        <f t="shared" ca="1" si="279"/>
        <v>0</v>
      </c>
      <c r="CQ175" s="359">
        <f t="shared" ca="1" si="280"/>
        <v>0</v>
      </c>
      <c r="CR175" s="359">
        <f t="shared" ca="1" si="281"/>
        <v>0</v>
      </c>
      <c r="CS175" s="359">
        <f t="shared" ca="1" si="314"/>
        <v>0</v>
      </c>
      <c r="CU175" s="362">
        <f t="shared" ca="1" si="339"/>
        <v>286</v>
      </c>
      <c r="CV175" s="362">
        <v>167</v>
      </c>
      <c r="CW175" s="371">
        <f t="shared" ca="1" si="340"/>
        <v>0</v>
      </c>
      <c r="CX175" s="359">
        <f t="shared" ca="1" si="359"/>
        <v>0</v>
      </c>
      <c r="CY175" s="359">
        <f t="shared" ca="1" si="283"/>
        <v>0</v>
      </c>
      <c r="CZ175" s="359">
        <f t="shared" ca="1" si="284"/>
        <v>0</v>
      </c>
      <c r="DA175" s="359">
        <f t="shared" ca="1" si="285"/>
        <v>0</v>
      </c>
      <c r="DB175" s="359">
        <f t="shared" ca="1" si="315"/>
        <v>0</v>
      </c>
      <c r="DD175" s="362">
        <f t="shared" ca="1" si="341"/>
        <v>286</v>
      </c>
      <c r="DE175" s="362">
        <v>167</v>
      </c>
      <c r="DF175" s="371">
        <f t="shared" ca="1" si="342"/>
        <v>0</v>
      </c>
      <c r="DG175" s="359">
        <f t="shared" ca="1" si="360"/>
        <v>0</v>
      </c>
      <c r="DH175" s="359">
        <f t="shared" ca="1" si="287"/>
        <v>0</v>
      </c>
      <c r="DI175" s="359">
        <f t="shared" ca="1" si="288"/>
        <v>0</v>
      </c>
      <c r="DJ175" s="359">
        <f t="shared" ca="1" si="289"/>
        <v>0</v>
      </c>
      <c r="DK175" s="359">
        <f t="shared" ca="1" si="316"/>
        <v>0</v>
      </c>
      <c r="DM175" s="362">
        <f t="shared" ca="1" si="343"/>
        <v>286</v>
      </c>
      <c r="DN175" s="362">
        <v>167</v>
      </c>
      <c r="DO175" s="371">
        <f t="shared" ca="1" si="344"/>
        <v>0</v>
      </c>
      <c r="DP175" s="359">
        <f t="shared" ca="1" si="361"/>
        <v>0</v>
      </c>
      <c r="DQ175" s="359">
        <f t="shared" ca="1" si="291"/>
        <v>0</v>
      </c>
      <c r="DR175" s="359">
        <f t="shared" ca="1" si="292"/>
        <v>0</v>
      </c>
      <c r="DS175" s="359">
        <f t="shared" ca="1" si="293"/>
        <v>0</v>
      </c>
      <c r="DT175" s="359">
        <f t="shared" ca="1" si="317"/>
        <v>0</v>
      </c>
      <c r="DV175" s="362">
        <f t="shared" ca="1" si="345"/>
        <v>286</v>
      </c>
      <c r="DW175" s="362">
        <v>167</v>
      </c>
      <c r="DX175" s="371">
        <f t="shared" ca="1" si="346"/>
        <v>0</v>
      </c>
      <c r="DY175" s="359">
        <f t="shared" ca="1" si="362"/>
        <v>0</v>
      </c>
      <c r="DZ175" s="359">
        <f t="shared" ca="1" si="295"/>
        <v>0</v>
      </c>
      <c r="EA175" s="359">
        <f t="shared" ca="1" si="296"/>
        <v>0</v>
      </c>
      <c r="EB175" s="359">
        <f t="shared" ca="1" si="297"/>
        <v>0</v>
      </c>
      <c r="EC175" s="359">
        <f t="shared" ca="1" si="318"/>
        <v>0</v>
      </c>
      <c r="EE175" s="362">
        <f t="shared" ca="1" si="347"/>
        <v>286</v>
      </c>
      <c r="EF175" s="362">
        <v>167</v>
      </c>
      <c r="EG175" s="371">
        <f t="shared" ca="1" si="348"/>
        <v>0</v>
      </c>
      <c r="EH175" s="359">
        <f t="shared" ca="1" si="363"/>
        <v>0</v>
      </c>
      <c r="EI175" s="359">
        <f t="shared" ca="1" si="299"/>
        <v>0</v>
      </c>
      <c r="EJ175" s="359">
        <f t="shared" ca="1" si="300"/>
        <v>0</v>
      </c>
      <c r="EK175" s="359">
        <f t="shared" ca="1" si="301"/>
        <v>0</v>
      </c>
      <c r="EL175" s="359">
        <f t="shared" ca="1" si="319"/>
        <v>0</v>
      </c>
    </row>
    <row r="176" spans="6:142" x14ac:dyDescent="0.35">
      <c r="F176" s="372">
        <f>IFERROR(INDEX('Inflation Rates'!$A$16:$H$138,MATCH('IRA Traditional'!$H176,'Inflation Rates'!$A$16:$A$138,0),8)/INDEX('Inflation Rates'!$A$16:$H$138,MATCH('IRA Traditional'!$H176,'Inflation Rates'!$A$16:$A$138,0)-1,8)-1,F175)</f>
        <v>2.0000000000000018E-2</v>
      </c>
      <c r="G176" s="372">
        <f>IFERROR(INDEX('Inflation Rates'!$A$16:$H$138,MATCH('IRA Traditional'!$H176,'Inflation Rates'!$A$16:$A$138,0),6)/INDEX('Inflation Rates'!$A$16:$H$138,MATCH('IRA Traditional'!$H176,'Inflation Rates'!$A$16:$A$138,0)-1,6)-1,G175)</f>
        <v>2.0999999999999908E-2</v>
      </c>
      <c r="H176" s="362">
        <v>2187</v>
      </c>
      <c r="I176" s="362">
        <f t="shared" ca="1" si="366"/>
        <v>287</v>
      </c>
      <c r="J176" s="362">
        <v>168</v>
      </c>
      <c r="K176" s="371">
        <f t="shared" ca="1" si="350"/>
        <v>0</v>
      </c>
      <c r="L176" s="359">
        <f t="shared" ca="1" si="302"/>
        <v>0</v>
      </c>
      <c r="M176" s="359">
        <f t="shared" ca="1" si="303"/>
        <v>0</v>
      </c>
      <c r="N176" s="359">
        <f t="shared" ca="1" si="304"/>
        <v>0</v>
      </c>
      <c r="O176" s="359">
        <f t="shared" ca="1" si="305"/>
        <v>0</v>
      </c>
      <c r="P176" s="359">
        <f t="shared" ca="1" si="320"/>
        <v>0</v>
      </c>
      <c r="R176" s="362">
        <f t="shared" ca="1" si="321"/>
        <v>287</v>
      </c>
      <c r="S176" s="362">
        <v>168</v>
      </c>
      <c r="T176" s="371">
        <f t="shared" ca="1" si="322"/>
        <v>0</v>
      </c>
      <c r="U176" s="359">
        <f t="shared" ca="1" si="352"/>
        <v>0</v>
      </c>
      <c r="V176" s="359">
        <f t="shared" ca="1" si="247"/>
        <v>0</v>
      </c>
      <c r="W176" s="359">
        <f t="shared" ca="1" si="248"/>
        <v>0</v>
      </c>
      <c r="X176" s="359">
        <f t="shared" ca="1" si="249"/>
        <v>0</v>
      </c>
      <c r="Y176" s="359">
        <f t="shared" ca="1" si="306"/>
        <v>0</v>
      </c>
      <c r="AA176" s="362">
        <f t="shared" ca="1" si="323"/>
        <v>287</v>
      </c>
      <c r="AB176" s="362">
        <v>168</v>
      </c>
      <c r="AC176" s="371">
        <f t="shared" ca="1" si="324"/>
        <v>0</v>
      </c>
      <c r="AD176" s="359">
        <f t="shared" ca="1" si="364"/>
        <v>0</v>
      </c>
      <c r="AE176" s="359">
        <f t="shared" ca="1" si="251"/>
        <v>0</v>
      </c>
      <c r="AF176" s="359">
        <f t="shared" ca="1" si="252"/>
        <v>0</v>
      </c>
      <c r="AG176" s="359">
        <f t="shared" ca="1" si="253"/>
        <v>0</v>
      </c>
      <c r="AH176" s="359">
        <f t="shared" ca="1" si="307"/>
        <v>0</v>
      </c>
      <c r="AJ176" s="362">
        <f t="shared" ca="1" si="325"/>
        <v>287</v>
      </c>
      <c r="AK176" s="362">
        <v>168</v>
      </c>
      <c r="AL176" s="371">
        <f t="shared" ca="1" si="326"/>
        <v>0</v>
      </c>
      <c r="AM176" s="359">
        <f t="shared" ca="1" si="353"/>
        <v>0</v>
      </c>
      <c r="AN176" s="359">
        <f t="shared" ca="1" si="255"/>
        <v>0</v>
      </c>
      <c r="AO176" s="359">
        <f t="shared" ca="1" si="256"/>
        <v>0</v>
      </c>
      <c r="AP176" s="359">
        <f t="shared" ca="1" si="257"/>
        <v>0</v>
      </c>
      <c r="AQ176" s="359">
        <f t="shared" ca="1" si="308"/>
        <v>0</v>
      </c>
      <c r="AS176" s="362">
        <f t="shared" ca="1" si="327"/>
        <v>287</v>
      </c>
      <c r="AT176" s="362">
        <v>168</v>
      </c>
      <c r="AU176" s="371">
        <f t="shared" ca="1" si="328"/>
        <v>0</v>
      </c>
      <c r="AV176" s="359">
        <f t="shared" ca="1" si="354"/>
        <v>0</v>
      </c>
      <c r="AW176" s="359">
        <f t="shared" ca="1" si="259"/>
        <v>0</v>
      </c>
      <c r="AX176" s="359">
        <f t="shared" ca="1" si="260"/>
        <v>0</v>
      </c>
      <c r="AY176" s="359">
        <f t="shared" ca="1" si="261"/>
        <v>0</v>
      </c>
      <c r="AZ176" s="359">
        <f t="shared" ca="1" si="309"/>
        <v>0</v>
      </c>
      <c r="BB176" s="362">
        <f t="shared" ca="1" si="329"/>
        <v>287</v>
      </c>
      <c r="BC176" s="362">
        <v>168</v>
      </c>
      <c r="BD176" s="371">
        <f t="shared" ca="1" si="330"/>
        <v>0</v>
      </c>
      <c r="BE176" s="359">
        <f t="shared" ca="1" si="355"/>
        <v>0</v>
      </c>
      <c r="BF176" s="359">
        <f t="shared" ca="1" si="263"/>
        <v>0</v>
      </c>
      <c r="BG176" s="359">
        <f t="shared" ca="1" si="264"/>
        <v>0</v>
      </c>
      <c r="BH176" s="359">
        <f t="shared" ca="1" si="265"/>
        <v>0</v>
      </c>
      <c r="BI176" s="359">
        <f t="shared" ca="1" si="310"/>
        <v>0</v>
      </c>
      <c r="BK176" s="362">
        <f t="shared" ca="1" si="331"/>
        <v>287</v>
      </c>
      <c r="BL176" s="362">
        <v>168</v>
      </c>
      <c r="BM176" s="371">
        <f t="shared" ca="1" si="332"/>
        <v>0</v>
      </c>
      <c r="BN176" s="359">
        <f t="shared" ca="1" si="356"/>
        <v>0</v>
      </c>
      <c r="BO176" s="359">
        <f t="shared" ca="1" si="267"/>
        <v>0</v>
      </c>
      <c r="BP176" s="359">
        <f t="shared" ca="1" si="268"/>
        <v>0</v>
      </c>
      <c r="BQ176" s="359">
        <f t="shared" ca="1" si="269"/>
        <v>0</v>
      </c>
      <c r="BR176" s="359">
        <f t="shared" ca="1" si="311"/>
        <v>0</v>
      </c>
      <c r="BT176" s="362">
        <f t="shared" ca="1" si="333"/>
        <v>287</v>
      </c>
      <c r="BU176" s="362">
        <v>168</v>
      </c>
      <c r="BV176" s="371">
        <f t="shared" ca="1" si="334"/>
        <v>0</v>
      </c>
      <c r="BW176" s="359">
        <f t="shared" ca="1" si="357"/>
        <v>0</v>
      </c>
      <c r="BX176" s="359">
        <f t="shared" ca="1" si="271"/>
        <v>0</v>
      </c>
      <c r="BY176" s="359">
        <f t="shared" ca="1" si="272"/>
        <v>0</v>
      </c>
      <c r="BZ176" s="359">
        <f t="shared" ca="1" si="273"/>
        <v>0</v>
      </c>
      <c r="CA176" s="359">
        <f t="shared" ca="1" si="312"/>
        <v>0</v>
      </c>
      <c r="CC176" s="362">
        <f t="shared" ca="1" si="335"/>
        <v>287</v>
      </c>
      <c r="CD176" s="362">
        <v>168</v>
      </c>
      <c r="CE176" s="371">
        <f t="shared" ca="1" si="336"/>
        <v>0</v>
      </c>
      <c r="CF176" s="359">
        <f t="shared" ca="1" si="358"/>
        <v>0</v>
      </c>
      <c r="CG176" s="359">
        <f t="shared" ca="1" si="275"/>
        <v>0</v>
      </c>
      <c r="CH176" s="359">
        <f t="shared" ca="1" si="276"/>
        <v>0</v>
      </c>
      <c r="CI176" s="359">
        <f t="shared" ca="1" si="277"/>
        <v>0</v>
      </c>
      <c r="CJ176" s="359">
        <f t="shared" ca="1" si="313"/>
        <v>0</v>
      </c>
      <c r="CL176" s="362">
        <f t="shared" ca="1" si="337"/>
        <v>287</v>
      </c>
      <c r="CM176" s="362">
        <v>168</v>
      </c>
      <c r="CN176" s="371">
        <f t="shared" ca="1" si="338"/>
        <v>0</v>
      </c>
      <c r="CO176" s="359">
        <f t="shared" ca="1" si="365"/>
        <v>0</v>
      </c>
      <c r="CP176" s="359">
        <f t="shared" ca="1" si="279"/>
        <v>0</v>
      </c>
      <c r="CQ176" s="359">
        <f t="shared" ca="1" si="280"/>
        <v>0</v>
      </c>
      <c r="CR176" s="359">
        <f t="shared" ca="1" si="281"/>
        <v>0</v>
      </c>
      <c r="CS176" s="359">
        <f t="shared" ca="1" si="314"/>
        <v>0</v>
      </c>
      <c r="CU176" s="362">
        <f t="shared" ca="1" si="339"/>
        <v>287</v>
      </c>
      <c r="CV176" s="362">
        <v>168</v>
      </c>
      <c r="CW176" s="371">
        <f t="shared" ca="1" si="340"/>
        <v>0</v>
      </c>
      <c r="CX176" s="359">
        <f t="shared" ca="1" si="359"/>
        <v>0</v>
      </c>
      <c r="CY176" s="359">
        <f t="shared" ca="1" si="283"/>
        <v>0</v>
      </c>
      <c r="CZ176" s="359">
        <f t="shared" ca="1" si="284"/>
        <v>0</v>
      </c>
      <c r="DA176" s="359">
        <f t="shared" ca="1" si="285"/>
        <v>0</v>
      </c>
      <c r="DB176" s="359">
        <f t="shared" ca="1" si="315"/>
        <v>0</v>
      </c>
      <c r="DD176" s="362">
        <f t="shared" ca="1" si="341"/>
        <v>287</v>
      </c>
      <c r="DE176" s="362">
        <v>168</v>
      </c>
      <c r="DF176" s="371">
        <f t="shared" ca="1" si="342"/>
        <v>0</v>
      </c>
      <c r="DG176" s="359">
        <f t="shared" ca="1" si="360"/>
        <v>0</v>
      </c>
      <c r="DH176" s="359">
        <f t="shared" ca="1" si="287"/>
        <v>0</v>
      </c>
      <c r="DI176" s="359">
        <f t="shared" ca="1" si="288"/>
        <v>0</v>
      </c>
      <c r="DJ176" s="359">
        <f t="shared" ca="1" si="289"/>
        <v>0</v>
      </c>
      <c r="DK176" s="359">
        <f t="shared" ca="1" si="316"/>
        <v>0</v>
      </c>
      <c r="DM176" s="362">
        <f t="shared" ca="1" si="343"/>
        <v>287</v>
      </c>
      <c r="DN176" s="362">
        <v>168</v>
      </c>
      <c r="DO176" s="371">
        <f t="shared" ca="1" si="344"/>
        <v>0</v>
      </c>
      <c r="DP176" s="359">
        <f t="shared" ca="1" si="361"/>
        <v>0</v>
      </c>
      <c r="DQ176" s="359">
        <f t="shared" ca="1" si="291"/>
        <v>0</v>
      </c>
      <c r="DR176" s="359">
        <f t="shared" ca="1" si="292"/>
        <v>0</v>
      </c>
      <c r="DS176" s="359">
        <f t="shared" ca="1" si="293"/>
        <v>0</v>
      </c>
      <c r="DT176" s="359">
        <f t="shared" ca="1" si="317"/>
        <v>0</v>
      </c>
      <c r="DV176" s="362">
        <f t="shared" ca="1" si="345"/>
        <v>287</v>
      </c>
      <c r="DW176" s="362">
        <v>168</v>
      </c>
      <c r="DX176" s="371">
        <f t="shared" ca="1" si="346"/>
        <v>0</v>
      </c>
      <c r="DY176" s="359">
        <f t="shared" ca="1" si="362"/>
        <v>0</v>
      </c>
      <c r="DZ176" s="359">
        <f t="shared" ca="1" si="295"/>
        <v>0</v>
      </c>
      <c r="EA176" s="359">
        <f t="shared" ca="1" si="296"/>
        <v>0</v>
      </c>
      <c r="EB176" s="359">
        <f t="shared" ca="1" si="297"/>
        <v>0</v>
      </c>
      <c r="EC176" s="359">
        <f t="shared" ca="1" si="318"/>
        <v>0</v>
      </c>
      <c r="EE176" s="362">
        <f t="shared" ca="1" si="347"/>
        <v>287</v>
      </c>
      <c r="EF176" s="362">
        <v>168</v>
      </c>
      <c r="EG176" s="371">
        <f t="shared" ca="1" si="348"/>
        <v>0</v>
      </c>
      <c r="EH176" s="359">
        <f t="shared" ca="1" si="363"/>
        <v>0</v>
      </c>
      <c r="EI176" s="359">
        <f t="shared" ca="1" si="299"/>
        <v>0</v>
      </c>
      <c r="EJ176" s="359">
        <f t="shared" ca="1" si="300"/>
        <v>0</v>
      </c>
      <c r="EK176" s="359">
        <f t="shared" ca="1" si="301"/>
        <v>0</v>
      </c>
      <c r="EL176" s="359">
        <f t="shared" ca="1" si="319"/>
        <v>0</v>
      </c>
    </row>
    <row r="177" spans="6:142" x14ac:dyDescent="0.35">
      <c r="F177" s="372">
        <f>IFERROR(INDEX('Inflation Rates'!$A$16:$H$138,MATCH('IRA Traditional'!$H177,'Inflation Rates'!$A$16:$A$138,0),8)/INDEX('Inflation Rates'!$A$16:$H$138,MATCH('IRA Traditional'!$H177,'Inflation Rates'!$A$16:$A$138,0)-1,8)-1,F176)</f>
        <v>2.0000000000000018E-2</v>
      </c>
      <c r="G177" s="372">
        <f>IFERROR(INDEX('Inflation Rates'!$A$16:$H$138,MATCH('IRA Traditional'!$H177,'Inflation Rates'!$A$16:$A$138,0),6)/INDEX('Inflation Rates'!$A$16:$H$138,MATCH('IRA Traditional'!$H177,'Inflation Rates'!$A$16:$A$138,0)-1,6)-1,G176)</f>
        <v>2.0999999999999908E-2</v>
      </c>
      <c r="H177" s="362">
        <v>2188</v>
      </c>
      <c r="I177" s="362">
        <f t="shared" ca="1" si="366"/>
        <v>288</v>
      </c>
      <c r="J177" s="362">
        <v>169</v>
      </c>
      <c r="K177" s="371">
        <f t="shared" ca="1" si="350"/>
        <v>0</v>
      </c>
      <c r="L177" s="359">
        <f t="shared" ca="1" si="302"/>
        <v>0</v>
      </c>
      <c r="M177" s="359">
        <f t="shared" ca="1" si="303"/>
        <v>0</v>
      </c>
      <c r="N177" s="359">
        <f t="shared" ca="1" si="304"/>
        <v>0</v>
      </c>
      <c r="O177" s="359">
        <f t="shared" ca="1" si="305"/>
        <v>0</v>
      </c>
      <c r="P177" s="359">
        <f t="shared" ca="1" si="320"/>
        <v>0</v>
      </c>
      <c r="R177" s="362">
        <f t="shared" ca="1" si="321"/>
        <v>288</v>
      </c>
      <c r="S177" s="362">
        <v>169</v>
      </c>
      <c r="T177" s="371">
        <f t="shared" ca="1" si="322"/>
        <v>0</v>
      </c>
      <c r="U177" s="359">
        <f t="shared" ca="1" si="352"/>
        <v>0</v>
      </c>
      <c r="V177" s="359">
        <f t="shared" ca="1" si="247"/>
        <v>0</v>
      </c>
      <c r="W177" s="359">
        <f t="shared" ca="1" si="248"/>
        <v>0</v>
      </c>
      <c r="X177" s="359">
        <f t="shared" ca="1" si="249"/>
        <v>0</v>
      </c>
      <c r="Y177" s="359">
        <f t="shared" ca="1" si="306"/>
        <v>0</v>
      </c>
      <c r="AA177" s="362">
        <f t="shared" ca="1" si="323"/>
        <v>288</v>
      </c>
      <c r="AB177" s="362">
        <v>169</v>
      </c>
      <c r="AC177" s="371">
        <f t="shared" ca="1" si="324"/>
        <v>0</v>
      </c>
      <c r="AD177" s="359">
        <f t="shared" ca="1" si="364"/>
        <v>0</v>
      </c>
      <c r="AE177" s="359">
        <f t="shared" ca="1" si="251"/>
        <v>0</v>
      </c>
      <c r="AF177" s="359">
        <f t="shared" ca="1" si="252"/>
        <v>0</v>
      </c>
      <c r="AG177" s="359">
        <f t="shared" ca="1" si="253"/>
        <v>0</v>
      </c>
      <c r="AH177" s="359">
        <f t="shared" ca="1" si="307"/>
        <v>0</v>
      </c>
      <c r="AJ177" s="362">
        <f t="shared" ca="1" si="325"/>
        <v>288</v>
      </c>
      <c r="AK177" s="362">
        <v>169</v>
      </c>
      <c r="AL177" s="371">
        <f t="shared" ca="1" si="326"/>
        <v>0</v>
      </c>
      <c r="AM177" s="359">
        <f t="shared" ca="1" si="353"/>
        <v>0</v>
      </c>
      <c r="AN177" s="359">
        <f t="shared" ca="1" si="255"/>
        <v>0</v>
      </c>
      <c r="AO177" s="359">
        <f t="shared" ca="1" si="256"/>
        <v>0</v>
      </c>
      <c r="AP177" s="359">
        <f t="shared" ca="1" si="257"/>
        <v>0</v>
      </c>
      <c r="AQ177" s="359">
        <f t="shared" ca="1" si="308"/>
        <v>0</v>
      </c>
      <c r="AS177" s="362">
        <f t="shared" ca="1" si="327"/>
        <v>288</v>
      </c>
      <c r="AT177" s="362">
        <v>169</v>
      </c>
      <c r="AU177" s="371">
        <f t="shared" ca="1" si="328"/>
        <v>0</v>
      </c>
      <c r="AV177" s="359">
        <f t="shared" ca="1" si="354"/>
        <v>0</v>
      </c>
      <c r="AW177" s="359">
        <f t="shared" ca="1" si="259"/>
        <v>0</v>
      </c>
      <c r="AX177" s="359">
        <f t="shared" ca="1" si="260"/>
        <v>0</v>
      </c>
      <c r="AY177" s="359">
        <f t="shared" ca="1" si="261"/>
        <v>0</v>
      </c>
      <c r="AZ177" s="359">
        <f t="shared" ca="1" si="309"/>
        <v>0</v>
      </c>
      <c r="BB177" s="362">
        <f t="shared" ca="1" si="329"/>
        <v>288</v>
      </c>
      <c r="BC177" s="362">
        <v>169</v>
      </c>
      <c r="BD177" s="371">
        <f t="shared" ca="1" si="330"/>
        <v>0</v>
      </c>
      <c r="BE177" s="359">
        <f t="shared" ca="1" si="355"/>
        <v>0</v>
      </c>
      <c r="BF177" s="359">
        <f t="shared" ca="1" si="263"/>
        <v>0</v>
      </c>
      <c r="BG177" s="359">
        <f t="shared" ca="1" si="264"/>
        <v>0</v>
      </c>
      <c r="BH177" s="359">
        <f t="shared" ca="1" si="265"/>
        <v>0</v>
      </c>
      <c r="BI177" s="359">
        <f t="shared" ca="1" si="310"/>
        <v>0</v>
      </c>
      <c r="BK177" s="362">
        <f t="shared" ca="1" si="331"/>
        <v>288</v>
      </c>
      <c r="BL177" s="362">
        <v>169</v>
      </c>
      <c r="BM177" s="371">
        <f t="shared" ca="1" si="332"/>
        <v>0</v>
      </c>
      <c r="BN177" s="359">
        <f t="shared" ca="1" si="356"/>
        <v>0</v>
      </c>
      <c r="BO177" s="359">
        <f t="shared" ca="1" si="267"/>
        <v>0</v>
      </c>
      <c r="BP177" s="359">
        <f t="shared" ca="1" si="268"/>
        <v>0</v>
      </c>
      <c r="BQ177" s="359">
        <f t="shared" ca="1" si="269"/>
        <v>0</v>
      </c>
      <c r="BR177" s="359">
        <f t="shared" ca="1" si="311"/>
        <v>0</v>
      </c>
      <c r="BT177" s="362">
        <f t="shared" ca="1" si="333"/>
        <v>288</v>
      </c>
      <c r="BU177" s="362">
        <v>169</v>
      </c>
      <c r="BV177" s="371">
        <f t="shared" ca="1" si="334"/>
        <v>0</v>
      </c>
      <c r="BW177" s="359">
        <f t="shared" ca="1" si="357"/>
        <v>0</v>
      </c>
      <c r="BX177" s="359">
        <f t="shared" ca="1" si="271"/>
        <v>0</v>
      </c>
      <c r="BY177" s="359">
        <f t="shared" ca="1" si="272"/>
        <v>0</v>
      </c>
      <c r="BZ177" s="359">
        <f t="shared" ca="1" si="273"/>
        <v>0</v>
      </c>
      <c r="CA177" s="359">
        <f t="shared" ca="1" si="312"/>
        <v>0</v>
      </c>
      <c r="CC177" s="362">
        <f t="shared" ca="1" si="335"/>
        <v>288</v>
      </c>
      <c r="CD177" s="362">
        <v>169</v>
      </c>
      <c r="CE177" s="371">
        <f t="shared" ca="1" si="336"/>
        <v>0</v>
      </c>
      <c r="CF177" s="359">
        <f t="shared" ca="1" si="358"/>
        <v>0</v>
      </c>
      <c r="CG177" s="359">
        <f t="shared" ca="1" si="275"/>
        <v>0</v>
      </c>
      <c r="CH177" s="359">
        <f t="shared" ca="1" si="276"/>
        <v>0</v>
      </c>
      <c r="CI177" s="359">
        <f t="shared" ca="1" si="277"/>
        <v>0</v>
      </c>
      <c r="CJ177" s="359">
        <f t="shared" ca="1" si="313"/>
        <v>0</v>
      </c>
      <c r="CL177" s="362">
        <f t="shared" ca="1" si="337"/>
        <v>288</v>
      </c>
      <c r="CM177" s="362">
        <v>169</v>
      </c>
      <c r="CN177" s="371">
        <f t="shared" ca="1" si="338"/>
        <v>0</v>
      </c>
      <c r="CO177" s="359">
        <f t="shared" ca="1" si="365"/>
        <v>0</v>
      </c>
      <c r="CP177" s="359">
        <f t="shared" ca="1" si="279"/>
        <v>0</v>
      </c>
      <c r="CQ177" s="359">
        <f t="shared" ca="1" si="280"/>
        <v>0</v>
      </c>
      <c r="CR177" s="359">
        <f t="shared" ca="1" si="281"/>
        <v>0</v>
      </c>
      <c r="CS177" s="359">
        <f t="shared" ca="1" si="314"/>
        <v>0</v>
      </c>
      <c r="CU177" s="362">
        <f t="shared" ca="1" si="339"/>
        <v>288</v>
      </c>
      <c r="CV177" s="362">
        <v>169</v>
      </c>
      <c r="CW177" s="371">
        <f t="shared" ca="1" si="340"/>
        <v>0</v>
      </c>
      <c r="CX177" s="359">
        <f t="shared" ca="1" si="359"/>
        <v>0</v>
      </c>
      <c r="CY177" s="359">
        <f t="shared" ca="1" si="283"/>
        <v>0</v>
      </c>
      <c r="CZ177" s="359">
        <f t="shared" ca="1" si="284"/>
        <v>0</v>
      </c>
      <c r="DA177" s="359">
        <f t="shared" ca="1" si="285"/>
        <v>0</v>
      </c>
      <c r="DB177" s="359">
        <f t="shared" ca="1" si="315"/>
        <v>0</v>
      </c>
      <c r="DD177" s="362">
        <f t="shared" ca="1" si="341"/>
        <v>288</v>
      </c>
      <c r="DE177" s="362">
        <v>169</v>
      </c>
      <c r="DF177" s="371">
        <f t="shared" ca="1" si="342"/>
        <v>0</v>
      </c>
      <c r="DG177" s="359">
        <f t="shared" ca="1" si="360"/>
        <v>0</v>
      </c>
      <c r="DH177" s="359">
        <f t="shared" ca="1" si="287"/>
        <v>0</v>
      </c>
      <c r="DI177" s="359">
        <f t="shared" ca="1" si="288"/>
        <v>0</v>
      </c>
      <c r="DJ177" s="359">
        <f t="shared" ca="1" si="289"/>
        <v>0</v>
      </c>
      <c r="DK177" s="359">
        <f t="shared" ca="1" si="316"/>
        <v>0</v>
      </c>
      <c r="DM177" s="362">
        <f t="shared" ca="1" si="343"/>
        <v>288</v>
      </c>
      <c r="DN177" s="362">
        <v>169</v>
      </c>
      <c r="DO177" s="371">
        <f t="shared" ca="1" si="344"/>
        <v>0</v>
      </c>
      <c r="DP177" s="359">
        <f t="shared" ca="1" si="361"/>
        <v>0</v>
      </c>
      <c r="DQ177" s="359">
        <f t="shared" ca="1" si="291"/>
        <v>0</v>
      </c>
      <c r="DR177" s="359">
        <f t="shared" ca="1" si="292"/>
        <v>0</v>
      </c>
      <c r="DS177" s="359">
        <f t="shared" ca="1" si="293"/>
        <v>0</v>
      </c>
      <c r="DT177" s="359">
        <f t="shared" ca="1" si="317"/>
        <v>0</v>
      </c>
      <c r="DV177" s="362">
        <f t="shared" ca="1" si="345"/>
        <v>288</v>
      </c>
      <c r="DW177" s="362">
        <v>169</v>
      </c>
      <c r="DX177" s="371">
        <f t="shared" ca="1" si="346"/>
        <v>0</v>
      </c>
      <c r="DY177" s="359">
        <f t="shared" ca="1" si="362"/>
        <v>0</v>
      </c>
      <c r="DZ177" s="359">
        <f t="shared" ca="1" si="295"/>
        <v>0</v>
      </c>
      <c r="EA177" s="359">
        <f t="shared" ca="1" si="296"/>
        <v>0</v>
      </c>
      <c r="EB177" s="359">
        <f t="shared" ca="1" si="297"/>
        <v>0</v>
      </c>
      <c r="EC177" s="359">
        <f t="shared" ca="1" si="318"/>
        <v>0</v>
      </c>
      <c r="EE177" s="362">
        <f t="shared" ca="1" si="347"/>
        <v>288</v>
      </c>
      <c r="EF177" s="362">
        <v>169</v>
      </c>
      <c r="EG177" s="371">
        <f t="shared" ca="1" si="348"/>
        <v>0</v>
      </c>
      <c r="EH177" s="359">
        <f t="shared" ca="1" si="363"/>
        <v>0</v>
      </c>
      <c r="EI177" s="359">
        <f t="shared" ca="1" si="299"/>
        <v>0</v>
      </c>
      <c r="EJ177" s="359">
        <f t="shared" ca="1" si="300"/>
        <v>0</v>
      </c>
      <c r="EK177" s="359">
        <f t="shared" ca="1" si="301"/>
        <v>0</v>
      </c>
      <c r="EL177" s="359">
        <f t="shared" ca="1" si="319"/>
        <v>0</v>
      </c>
    </row>
    <row r="178" spans="6:142" x14ac:dyDescent="0.35">
      <c r="F178" s="372">
        <f>IFERROR(INDEX('Inflation Rates'!$A$16:$H$138,MATCH('IRA Traditional'!$H178,'Inflation Rates'!$A$16:$A$138,0),8)/INDEX('Inflation Rates'!$A$16:$H$138,MATCH('IRA Traditional'!$H178,'Inflation Rates'!$A$16:$A$138,0)-1,8)-1,F177)</f>
        <v>2.0000000000000018E-2</v>
      </c>
      <c r="G178" s="372">
        <f>IFERROR(INDEX('Inflation Rates'!$A$16:$H$138,MATCH('IRA Traditional'!$H178,'Inflation Rates'!$A$16:$A$138,0),6)/INDEX('Inflation Rates'!$A$16:$H$138,MATCH('IRA Traditional'!$H178,'Inflation Rates'!$A$16:$A$138,0)-1,6)-1,G177)</f>
        <v>2.0999999999999908E-2</v>
      </c>
      <c r="H178" s="362">
        <v>2189</v>
      </c>
      <c r="I178" s="362">
        <f t="shared" ca="1" si="366"/>
        <v>289</v>
      </c>
      <c r="J178" s="362">
        <v>170</v>
      </c>
      <c r="K178" s="371">
        <f t="shared" ca="1" si="350"/>
        <v>0</v>
      </c>
      <c r="L178" s="359">
        <f t="shared" ca="1" si="302"/>
        <v>0</v>
      </c>
      <c r="M178" s="359">
        <f t="shared" ca="1" si="303"/>
        <v>0</v>
      </c>
      <c r="N178" s="359">
        <f t="shared" ca="1" si="304"/>
        <v>0</v>
      </c>
      <c r="O178" s="359">
        <f t="shared" ca="1" si="305"/>
        <v>0</v>
      </c>
      <c r="P178" s="359">
        <f t="shared" ca="1" si="320"/>
        <v>0</v>
      </c>
      <c r="R178" s="362">
        <f t="shared" ca="1" si="321"/>
        <v>289</v>
      </c>
      <c r="S178" s="362">
        <v>170</v>
      </c>
      <c r="T178" s="371">
        <f t="shared" ca="1" si="322"/>
        <v>0</v>
      </c>
      <c r="U178" s="359">
        <f t="shared" ca="1" si="352"/>
        <v>0</v>
      </c>
      <c r="V178" s="359">
        <f t="shared" ca="1" si="247"/>
        <v>0</v>
      </c>
      <c r="W178" s="359">
        <f t="shared" ca="1" si="248"/>
        <v>0</v>
      </c>
      <c r="X178" s="359">
        <f t="shared" ca="1" si="249"/>
        <v>0</v>
      </c>
      <c r="Y178" s="359">
        <f t="shared" ca="1" si="306"/>
        <v>0</v>
      </c>
      <c r="AA178" s="362">
        <f t="shared" ca="1" si="323"/>
        <v>289</v>
      </c>
      <c r="AB178" s="362">
        <v>170</v>
      </c>
      <c r="AC178" s="371">
        <f t="shared" ca="1" si="324"/>
        <v>0</v>
      </c>
      <c r="AD178" s="359">
        <f t="shared" ca="1" si="364"/>
        <v>0</v>
      </c>
      <c r="AE178" s="359">
        <f t="shared" ca="1" si="251"/>
        <v>0</v>
      </c>
      <c r="AF178" s="359">
        <f t="shared" ca="1" si="252"/>
        <v>0</v>
      </c>
      <c r="AG178" s="359">
        <f t="shared" ca="1" si="253"/>
        <v>0</v>
      </c>
      <c r="AH178" s="359">
        <f t="shared" ca="1" si="307"/>
        <v>0</v>
      </c>
      <c r="AJ178" s="362">
        <f t="shared" ca="1" si="325"/>
        <v>289</v>
      </c>
      <c r="AK178" s="362">
        <v>170</v>
      </c>
      <c r="AL178" s="371">
        <f t="shared" ca="1" si="326"/>
        <v>0</v>
      </c>
      <c r="AM178" s="359">
        <f t="shared" ca="1" si="353"/>
        <v>0</v>
      </c>
      <c r="AN178" s="359">
        <f t="shared" ca="1" si="255"/>
        <v>0</v>
      </c>
      <c r="AO178" s="359">
        <f t="shared" ca="1" si="256"/>
        <v>0</v>
      </c>
      <c r="AP178" s="359">
        <f t="shared" ca="1" si="257"/>
        <v>0</v>
      </c>
      <c r="AQ178" s="359">
        <f t="shared" ca="1" si="308"/>
        <v>0</v>
      </c>
      <c r="AS178" s="362">
        <f t="shared" ca="1" si="327"/>
        <v>289</v>
      </c>
      <c r="AT178" s="362">
        <v>170</v>
      </c>
      <c r="AU178" s="371">
        <f t="shared" ca="1" si="328"/>
        <v>0</v>
      </c>
      <c r="AV178" s="359">
        <f t="shared" ca="1" si="354"/>
        <v>0</v>
      </c>
      <c r="AW178" s="359">
        <f t="shared" ca="1" si="259"/>
        <v>0</v>
      </c>
      <c r="AX178" s="359">
        <f t="shared" ca="1" si="260"/>
        <v>0</v>
      </c>
      <c r="AY178" s="359">
        <f t="shared" ca="1" si="261"/>
        <v>0</v>
      </c>
      <c r="AZ178" s="359">
        <f t="shared" ca="1" si="309"/>
        <v>0</v>
      </c>
      <c r="BB178" s="362">
        <f t="shared" ca="1" si="329"/>
        <v>289</v>
      </c>
      <c r="BC178" s="362">
        <v>170</v>
      </c>
      <c r="BD178" s="371">
        <f t="shared" ca="1" si="330"/>
        <v>0</v>
      </c>
      <c r="BE178" s="359">
        <f t="shared" ca="1" si="355"/>
        <v>0</v>
      </c>
      <c r="BF178" s="359">
        <f t="shared" ca="1" si="263"/>
        <v>0</v>
      </c>
      <c r="BG178" s="359">
        <f t="shared" ca="1" si="264"/>
        <v>0</v>
      </c>
      <c r="BH178" s="359">
        <f t="shared" ca="1" si="265"/>
        <v>0</v>
      </c>
      <c r="BI178" s="359">
        <f t="shared" ca="1" si="310"/>
        <v>0</v>
      </c>
      <c r="BK178" s="362">
        <f t="shared" ca="1" si="331"/>
        <v>289</v>
      </c>
      <c r="BL178" s="362">
        <v>170</v>
      </c>
      <c r="BM178" s="371">
        <f t="shared" ca="1" si="332"/>
        <v>0</v>
      </c>
      <c r="BN178" s="359">
        <f t="shared" ca="1" si="356"/>
        <v>0</v>
      </c>
      <c r="BO178" s="359">
        <f t="shared" ca="1" si="267"/>
        <v>0</v>
      </c>
      <c r="BP178" s="359">
        <f t="shared" ca="1" si="268"/>
        <v>0</v>
      </c>
      <c r="BQ178" s="359">
        <f t="shared" ca="1" si="269"/>
        <v>0</v>
      </c>
      <c r="BR178" s="359">
        <f t="shared" ca="1" si="311"/>
        <v>0</v>
      </c>
      <c r="BT178" s="362">
        <f t="shared" ca="1" si="333"/>
        <v>289</v>
      </c>
      <c r="BU178" s="362">
        <v>170</v>
      </c>
      <c r="BV178" s="371">
        <f t="shared" ca="1" si="334"/>
        <v>0</v>
      </c>
      <c r="BW178" s="359">
        <f t="shared" ca="1" si="357"/>
        <v>0</v>
      </c>
      <c r="BX178" s="359">
        <f t="shared" ca="1" si="271"/>
        <v>0</v>
      </c>
      <c r="BY178" s="359">
        <f t="shared" ca="1" si="272"/>
        <v>0</v>
      </c>
      <c r="BZ178" s="359">
        <f t="shared" ca="1" si="273"/>
        <v>0</v>
      </c>
      <c r="CA178" s="359">
        <f t="shared" ca="1" si="312"/>
        <v>0</v>
      </c>
      <c r="CC178" s="362">
        <f t="shared" ca="1" si="335"/>
        <v>289</v>
      </c>
      <c r="CD178" s="362">
        <v>170</v>
      </c>
      <c r="CE178" s="371">
        <f t="shared" ca="1" si="336"/>
        <v>0</v>
      </c>
      <c r="CF178" s="359">
        <f t="shared" ca="1" si="358"/>
        <v>0</v>
      </c>
      <c r="CG178" s="359">
        <f t="shared" ca="1" si="275"/>
        <v>0</v>
      </c>
      <c r="CH178" s="359">
        <f t="shared" ca="1" si="276"/>
        <v>0</v>
      </c>
      <c r="CI178" s="359">
        <f t="shared" ca="1" si="277"/>
        <v>0</v>
      </c>
      <c r="CJ178" s="359">
        <f t="shared" ca="1" si="313"/>
        <v>0</v>
      </c>
      <c r="CL178" s="362">
        <f t="shared" ca="1" si="337"/>
        <v>289</v>
      </c>
      <c r="CM178" s="362">
        <v>170</v>
      </c>
      <c r="CN178" s="371">
        <f t="shared" ca="1" si="338"/>
        <v>0</v>
      </c>
      <c r="CO178" s="359">
        <f t="shared" ca="1" si="365"/>
        <v>0</v>
      </c>
      <c r="CP178" s="359">
        <f t="shared" ca="1" si="279"/>
        <v>0</v>
      </c>
      <c r="CQ178" s="359">
        <f t="shared" ca="1" si="280"/>
        <v>0</v>
      </c>
      <c r="CR178" s="359">
        <f t="shared" ca="1" si="281"/>
        <v>0</v>
      </c>
      <c r="CS178" s="359">
        <f t="shared" ca="1" si="314"/>
        <v>0</v>
      </c>
      <c r="CU178" s="362">
        <f t="shared" ca="1" si="339"/>
        <v>289</v>
      </c>
      <c r="CV178" s="362">
        <v>170</v>
      </c>
      <c r="CW178" s="371">
        <f t="shared" ca="1" si="340"/>
        <v>0</v>
      </c>
      <c r="CX178" s="359">
        <f t="shared" ca="1" si="359"/>
        <v>0</v>
      </c>
      <c r="CY178" s="359">
        <f t="shared" ca="1" si="283"/>
        <v>0</v>
      </c>
      <c r="CZ178" s="359">
        <f t="shared" ca="1" si="284"/>
        <v>0</v>
      </c>
      <c r="DA178" s="359">
        <f t="shared" ca="1" si="285"/>
        <v>0</v>
      </c>
      <c r="DB178" s="359">
        <f t="shared" ca="1" si="315"/>
        <v>0</v>
      </c>
      <c r="DD178" s="362">
        <f t="shared" ca="1" si="341"/>
        <v>289</v>
      </c>
      <c r="DE178" s="362">
        <v>170</v>
      </c>
      <c r="DF178" s="371">
        <f t="shared" ca="1" si="342"/>
        <v>0</v>
      </c>
      <c r="DG178" s="359">
        <f t="shared" ca="1" si="360"/>
        <v>0</v>
      </c>
      <c r="DH178" s="359">
        <f t="shared" ca="1" si="287"/>
        <v>0</v>
      </c>
      <c r="DI178" s="359">
        <f t="shared" ca="1" si="288"/>
        <v>0</v>
      </c>
      <c r="DJ178" s="359">
        <f t="shared" ca="1" si="289"/>
        <v>0</v>
      </c>
      <c r="DK178" s="359">
        <f t="shared" ca="1" si="316"/>
        <v>0</v>
      </c>
      <c r="DM178" s="362">
        <f t="shared" ca="1" si="343"/>
        <v>289</v>
      </c>
      <c r="DN178" s="362">
        <v>170</v>
      </c>
      <c r="DO178" s="371">
        <f t="shared" ca="1" si="344"/>
        <v>0</v>
      </c>
      <c r="DP178" s="359">
        <f t="shared" ca="1" si="361"/>
        <v>0</v>
      </c>
      <c r="DQ178" s="359">
        <f t="shared" ca="1" si="291"/>
        <v>0</v>
      </c>
      <c r="DR178" s="359">
        <f t="shared" ca="1" si="292"/>
        <v>0</v>
      </c>
      <c r="DS178" s="359">
        <f t="shared" ca="1" si="293"/>
        <v>0</v>
      </c>
      <c r="DT178" s="359">
        <f t="shared" ca="1" si="317"/>
        <v>0</v>
      </c>
      <c r="DV178" s="362">
        <f t="shared" ca="1" si="345"/>
        <v>289</v>
      </c>
      <c r="DW178" s="362">
        <v>170</v>
      </c>
      <c r="DX178" s="371">
        <f t="shared" ca="1" si="346"/>
        <v>0</v>
      </c>
      <c r="DY178" s="359">
        <f t="shared" ca="1" si="362"/>
        <v>0</v>
      </c>
      <c r="DZ178" s="359">
        <f t="shared" ca="1" si="295"/>
        <v>0</v>
      </c>
      <c r="EA178" s="359">
        <f t="shared" ca="1" si="296"/>
        <v>0</v>
      </c>
      <c r="EB178" s="359">
        <f t="shared" ca="1" si="297"/>
        <v>0</v>
      </c>
      <c r="EC178" s="359">
        <f t="shared" ca="1" si="318"/>
        <v>0</v>
      </c>
      <c r="EE178" s="362">
        <f t="shared" ca="1" si="347"/>
        <v>289</v>
      </c>
      <c r="EF178" s="362">
        <v>170</v>
      </c>
      <c r="EG178" s="371">
        <f t="shared" ca="1" si="348"/>
        <v>0</v>
      </c>
      <c r="EH178" s="359">
        <f t="shared" ca="1" si="363"/>
        <v>0</v>
      </c>
      <c r="EI178" s="359">
        <f t="shared" ca="1" si="299"/>
        <v>0</v>
      </c>
      <c r="EJ178" s="359">
        <f t="shared" ca="1" si="300"/>
        <v>0</v>
      </c>
      <c r="EK178" s="359">
        <f t="shared" ca="1" si="301"/>
        <v>0</v>
      </c>
      <c r="EL178" s="359">
        <f t="shared" ca="1" si="319"/>
        <v>0</v>
      </c>
    </row>
    <row r="179" spans="6:142" x14ac:dyDescent="0.35">
      <c r="F179" s="372">
        <f>IFERROR(INDEX('Inflation Rates'!$A$16:$H$138,MATCH('IRA Traditional'!$H179,'Inflation Rates'!$A$16:$A$138,0),8)/INDEX('Inflation Rates'!$A$16:$H$138,MATCH('IRA Traditional'!$H179,'Inflation Rates'!$A$16:$A$138,0)-1,8)-1,F178)</f>
        <v>2.0000000000000018E-2</v>
      </c>
      <c r="G179" s="372">
        <f>IFERROR(INDEX('Inflation Rates'!$A$16:$H$138,MATCH('IRA Traditional'!$H179,'Inflation Rates'!$A$16:$A$138,0),6)/INDEX('Inflation Rates'!$A$16:$H$138,MATCH('IRA Traditional'!$H179,'Inflation Rates'!$A$16:$A$138,0)-1,6)-1,G178)</f>
        <v>2.0999999999999908E-2</v>
      </c>
      <c r="H179" s="362">
        <v>2190</v>
      </c>
      <c r="I179" s="362">
        <f t="shared" ca="1" si="366"/>
        <v>290</v>
      </c>
      <c r="J179" s="362">
        <v>171</v>
      </c>
      <c r="K179" s="371">
        <f t="shared" ca="1" si="350"/>
        <v>0</v>
      </c>
      <c r="L179" s="359">
        <f t="shared" ca="1" si="302"/>
        <v>0</v>
      </c>
      <c r="M179" s="359">
        <f t="shared" ca="1" si="303"/>
        <v>0</v>
      </c>
      <c r="N179" s="359">
        <f t="shared" ca="1" si="304"/>
        <v>0</v>
      </c>
      <c r="O179" s="359">
        <f t="shared" ca="1" si="305"/>
        <v>0</v>
      </c>
      <c r="P179" s="359">
        <f t="shared" ca="1" si="320"/>
        <v>0</v>
      </c>
      <c r="R179" s="362">
        <f t="shared" ca="1" si="321"/>
        <v>290</v>
      </c>
      <c r="S179" s="362">
        <v>171</v>
      </c>
      <c r="T179" s="371">
        <f t="shared" ca="1" si="322"/>
        <v>0</v>
      </c>
      <c r="U179" s="359">
        <f t="shared" ca="1" si="352"/>
        <v>0</v>
      </c>
      <c r="V179" s="359">
        <f t="shared" ca="1" si="247"/>
        <v>0</v>
      </c>
      <c r="W179" s="359">
        <f t="shared" ca="1" si="248"/>
        <v>0</v>
      </c>
      <c r="X179" s="359">
        <f t="shared" ca="1" si="249"/>
        <v>0</v>
      </c>
      <c r="Y179" s="359">
        <f t="shared" ca="1" si="306"/>
        <v>0</v>
      </c>
      <c r="AA179" s="362">
        <f t="shared" ca="1" si="323"/>
        <v>290</v>
      </c>
      <c r="AB179" s="362">
        <v>171</v>
      </c>
      <c r="AC179" s="371">
        <f t="shared" ca="1" si="324"/>
        <v>0</v>
      </c>
      <c r="AD179" s="359">
        <f t="shared" ca="1" si="364"/>
        <v>0</v>
      </c>
      <c r="AE179" s="359">
        <f t="shared" ca="1" si="251"/>
        <v>0</v>
      </c>
      <c r="AF179" s="359">
        <f t="shared" ca="1" si="252"/>
        <v>0</v>
      </c>
      <c r="AG179" s="359">
        <f t="shared" ca="1" si="253"/>
        <v>0</v>
      </c>
      <c r="AH179" s="359">
        <f t="shared" ca="1" si="307"/>
        <v>0</v>
      </c>
      <c r="AJ179" s="362">
        <f t="shared" ca="1" si="325"/>
        <v>290</v>
      </c>
      <c r="AK179" s="362">
        <v>171</v>
      </c>
      <c r="AL179" s="371">
        <f t="shared" ca="1" si="326"/>
        <v>0</v>
      </c>
      <c r="AM179" s="359">
        <f t="shared" ca="1" si="353"/>
        <v>0</v>
      </c>
      <c r="AN179" s="359">
        <f t="shared" ca="1" si="255"/>
        <v>0</v>
      </c>
      <c r="AO179" s="359">
        <f t="shared" ca="1" si="256"/>
        <v>0</v>
      </c>
      <c r="AP179" s="359">
        <f t="shared" ca="1" si="257"/>
        <v>0</v>
      </c>
      <c r="AQ179" s="359">
        <f t="shared" ca="1" si="308"/>
        <v>0</v>
      </c>
      <c r="AS179" s="362">
        <f t="shared" ca="1" si="327"/>
        <v>290</v>
      </c>
      <c r="AT179" s="362">
        <v>171</v>
      </c>
      <c r="AU179" s="371">
        <f t="shared" ca="1" si="328"/>
        <v>0</v>
      </c>
      <c r="AV179" s="359">
        <f t="shared" ca="1" si="354"/>
        <v>0</v>
      </c>
      <c r="AW179" s="359">
        <f t="shared" ca="1" si="259"/>
        <v>0</v>
      </c>
      <c r="AX179" s="359">
        <f t="shared" ca="1" si="260"/>
        <v>0</v>
      </c>
      <c r="AY179" s="359">
        <f t="shared" ca="1" si="261"/>
        <v>0</v>
      </c>
      <c r="AZ179" s="359">
        <f t="shared" ca="1" si="309"/>
        <v>0</v>
      </c>
      <c r="BB179" s="362">
        <f t="shared" ca="1" si="329"/>
        <v>290</v>
      </c>
      <c r="BC179" s="362">
        <v>171</v>
      </c>
      <c r="BD179" s="371">
        <f t="shared" ca="1" si="330"/>
        <v>0</v>
      </c>
      <c r="BE179" s="359">
        <f t="shared" ca="1" si="355"/>
        <v>0</v>
      </c>
      <c r="BF179" s="359">
        <f t="shared" ca="1" si="263"/>
        <v>0</v>
      </c>
      <c r="BG179" s="359">
        <f t="shared" ca="1" si="264"/>
        <v>0</v>
      </c>
      <c r="BH179" s="359">
        <f t="shared" ca="1" si="265"/>
        <v>0</v>
      </c>
      <c r="BI179" s="359">
        <f t="shared" ca="1" si="310"/>
        <v>0</v>
      </c>
      <c r="BK179" s="362">
        <f t="shared" ca="1" si="331"/>
        <v>290</v>
      </c>
      <c r="BL179" s="362">
        <v>171</v>
      </c>
      <c r="BM179" s="371">
        <f t="shared" ca="1" si="332"/>
        <v>0</v>
      </c>
      <c r="BN179" s="359">
        <f t="shared" ca="1" si="356"/>
        <v>0</v>
      </c>
      <c r="BO179" s="359">
        <f t="shared" ca="1" si="267"/>
        <v>0</v>
      </c>
      <c r="BP179" s="359">
        <f t="shared" ca="1" si="268"/>
        <v>0</v>
      </c>
      <c r="BQ179" s="359">
        <f t="shared" ca="1" si="269"/>
        <v>0</v>
      </c>
      <c r="BR179" s="359">
        <f t="shared" ca="1" si="311"/>
        <v>0</v>
      </c>
      <c r="BT179" s="362">
        <f t="shared" ca="1" si="333"/>
        <v>290</v>
      </c>
      <c r="BU179" s="362">
        <v>171</v>
      </c>
      <c r="BV179" s="371">
        <f t="shared" ca="1" si="334"/>
        <v>0</v>
      </c>
      <c r="BW179" s="359">
        <f t="shared" ca="1" si="357"/>
        <v>0</v>
      </c>
      <c r="BX179" s="359">
        <f t="shared" ca="1" si="271"/>
        <v>0</v>
      </c>
      <c r="BY179" s="359">
        <f t="shared" ca="1" si="272"/>
        <v>0</v>
      </c>
      <c r="BZ179" s="359">
        <f t="shared" ca="1" si="273"/>
        <v>0</v>
      </c>
      <c r="CA179" s="359">
        <f t="shared" ca="1" si="312"/>
        <v>0</v>
      </c>
      <c r="CC179" s="362">
        <f t="shared" ca="1" si="335"/>
        <v>290</v>
      </c>
      <c r="CD179" s="362">
        <v>171</v>
      </c>
      <c r="CE179" s="371">
        <f t="shared" ca="1" si="336"/>
        <v>0</v>
      </c>
      <c r="CF179" s="359">
        <f t="shared" ca="1" si="358"/>
        <v>0</v>
      </c>
      <c r="CG179" s="359">
        <f t="shared" ca="1" si="275"/>
        <v>0</v>
      </c>
      <c r="CH179" s="359">
        <f t="shared" ca="1" si="276"/>
        <v>0</v>
      </c>
      <c r="CI179" s="359">
        <f t="shared" ca="1" si="277"/>
        <v>0</v>
      </c>
      <c r="CJ179" s="359">
        <f t="shared" ca="1" si="313"/>
        <v>0</v>
      </c>
      <c r="CL179" s="362">
        <f t="shared" ca="1" si="337"/>
        <v>290</v>
      </c>
      <c r="CM179" s="362">
        <v>171</v>
      </c>
      <c r="CN179" s="371">
        <f t="shared" ca="1" si="338"/>
        <v>0</v>
      </c>
      <c r="CO179" s="359">
        <f t="shared" ca="1" si="365"/>
        <v>0</v>
      </c>
      <c r="CP179" s="359">
        <f t="shared" ca="1" si="279"/>
        <v>0</v>
      </c>
      <c r="CQ179" s="359">
        <f t="shared" ca="1" si="280"/>
        <v>0</v>
      </c>
      <c r="CR179" s="359">
        <f t="shared" ca="1" si="281"/>
        <v>0</v>
      </c>
      <c r="CS179" s="359">
        <f t="shared" ca="1" si="314"/>
        <v>0</v>
      </c>
      <c r="CU179" s="362">
        <f t="shared" ca="1" si="339"/>
        <v>290</v>
      </c>
      <c r="CV179" s="362">
        <v>171</v>
      </c>
      <c r="CW179" s="371">
        <f t="shared" ca="1" si="340"/>
        <v>0</v>
      </c>
      <c r="CX179" s="359">
        <f t="shared" ca="1" si="359"/>
        <v>0</v>
      </c>
      <c r="CY179" s="359">
        <f t="shared" ca="1" si="283"/>
        <v>0</v>
      </c>
      <c r="CZ179" s="359">
        <f t="shared" ca="1" si="284"/>
        <v>0</v>
      </c>
      <c r="DA179" s="359">
        <f t="shared" ca="1" si="285"/>
        <v>0</v>
      </c>
      <c r="DB179" s="359">
        <f t="shared" ca="1" si="315"/>
        <v>0</v>
      </c>
      <c r="DD179" s="362">
        <f t="shared" ca="1" si="341"/>
        <v>290</v>
      </c>
      <c r="DE179" s="362">
        <v>171</v>
      </c>
      <c r="DF179" s="371">
        <f t="shared" ca="1" si="342"/>
        <v>0</v>
      </c>
      <c r="DG179" s="359">
        <f t="shared" ca="1" si="360"/>
        <v>0</v>
      </c>
      <c r="DH179" s="359">
        <f t="shared" ca="1" si="287"/>
        <v>0</v>
      </c>
      <c r="DI179" s="359">
        <f t="shared" ca="1" si="288"/>
        <v>0</v>
      </c>
      <c r="DJ179" s="359">
        <f t="shared" ca="1" si="289"/>
        <v>0</v>
      </c>
      <c r="DK179" s="359">
        <f t="shared" ca="1" si="316"/>
        <v>0</v>
      </c>
      <c r="DM179" s="362">
        <f t="shared" ca="1" si="343"/>
        <v>290</v>
      </c>
      <c r="DN179" s="362">
        <v>171</v>
      </c>
      <c r="DO179" s="371">
        <f t="shared" ca="1" si="344"/>
        <v>0</v>
      </c>
      <c r="DP179" s="359">
        <f t="shared" ca="1" si="361"/>
        <v>0</v>
      </c>
      <c r="DQ179" s="359">
        <f t="shared" ca="1" si="291"/>
        <v>0</v>
      </c>
      <c r="DR179" s="359">
        <f t="shared" ca="1" si="292"/>
        <v>0</v>
      </c>
      <c r="DS179" s="359">
        <f t="shared" ca="1" si="293"/>
        <v>0</v>
      </c>
      <c r="DT179" s="359">
        <f t="shared" ca="1" si="317"/>
        <v>0</v>
      </c>
      <c r="DV179" s="362">
        <f t="shared" ca="1" si="345"/>
        <v>290</v>
      </c>
      <c r="DW179" s="362">
        <v>171</v>
      </c>
      <c r="DX179" s="371">
        <f t="shared" ca="1" si="346"/>
        <v>0</v>
      </c>
      <c r="DY179" s="359">
        <f t="shared" ca="1" si="362"/>
        <v>0</v>
      </c>
      <c r="DZ179" s="359">
        <f t="shared" ca="1" si="295"/>
        <v>0</v>
      </c>
      <c r="EA179" s="359">
        <f t="shared" ca="1" si="296"/>
        <v>0</v>
      </c>
      <c r="EB179" s="359">
        <f t="shared" ca="1" si="297"/>
        <v>0</v>
      </c>
      <c r="EC179" s="359">
        <f t="shared" ca="1" si="318"/>
        <v>0</v>
      </c>
      <c r="EE179" s="362">
        <f t="shared" ca="1" si="347"/>
        <v>290</v>
      </c>
      <c r="EF179" s="362">
        <v>171</v>
      </c>
      <c r="EG179" s="371">
        <f t="shared" ca="1" si="348"/>
        <v>0</v>
      </c>
      <c r="EH179" s="359">
        <f t="shared" ca="1" si="363"/>
        <v>0</v>
      </c>
      <c r="EI179" s="359">
        <f t="shared" ca="1" si="299"/>
        <v>0</v>
      </c>
      <c r="EJ179" s="359">
        <f t="shared" ca="1" si="300"/>
        <v>0</v>
      </c>
      <c r="EK179" s="359">
        <f t="shared" ca="1" si="301"/>
        <v>0</v>
      </c>
      <c r="EL179" s="359">
        <f t="shared" ca="1" si="319"/>
        <v>0</v>
      </c>
    </row>
    <row r="180" spans="6:142" x14ac:dyDescent="0.35">
      <c r="F180" s="372">
        <f>IFERROR(INDEX('Inflation Rates'!$A$16:$H$138,MATCH('IRA Traditional'!$H180,'Inflation Rates'!$A$16:$A$138,0),8)/INDEX('Inflation Rates'!$A$16:$H$138,MATCH('IRA Traditional'!$H180,'Inflation Rates'!$A$16:$A$138,0)-1,8)-1,F179)</f>
        <v>2.0000000000000018E-2</v>
      </c>
      <c r="G180" s="372">
        <f>IFERROR(INDEX('Inflation Rates'!$A$16:$H$138,MATCH('IRA Traditional'!$H180,'Inflation Rates'!$A$16:$A$138,0),6)/INDEX('Inflation Rates'!$A$16:$H$138,MATCH('IRA Traditional'!$H180,'Inflation Rates'!$A$16:$A$138,0)-1,6)-1,G179)</f>
        <v>2.0999999999999908E-2</v>
      </c>
      <c r="H180" s="362">
        <v>2191</v>
      </c>
      <c r="I180" s="362">
        <f t="shared" ca="1" si="366"/>
        <v>291</v>
      </c>
      <c r="J180" s="362">
        <v>172</v>
      </c>
      <c r="K180" s="371">
        <f t="shared" ca="1" si="350"/>
        <v>0</v>
      </c>
      <c r="L180" s="359">
        <f t="shared" ca="1" si="302"/>
        <v>0</v>
      </c>
      <c r="M180" s="359">
        <f t="shared" ca="1" si="303"/>
        <v>0</v>
      </c>
      <c r="N180" s="359">
        <f t="shared" ca="1" si="304"/>
        <v>0</v>
      </c>
      <c r="O180" s="359">
        <f t="shared" ca="1" si="305"/>
        <v>0</v>
      </c>
      <c r="P180" s="359">
        <f t="shared" ca="1" si="320"/>
        <v>0</v>
      </c>
      <c r="R180" s="362">
        <f t="shared" ca="1" si="321"/>
        <v>291</v>
      </c>
      <c r="S180" s="362">
        <v>172</v>
      </c>
      <c r="T180" s="371">
        <f t="shared" ca="1" si="322"/>
        <v>0</v>
      </c>
      <c r="U180" s="359">
        <f t="shared" ca="1" si="352"/>
        <v>0</v>
      </c>
      <c r="V180" s="359">
        <f t="shared" ca="1" si="247"/>
        <v>0</v>
      </c>
      <c r="W180" s="359">
        <f t="shared" ca="1" si="248"/>
        <v>0</v>
      </c>
      <c r="X180" s="359">
        <f t="shared" ca="1" si="249"/>
        <v>0</v>
      </c>
      <c r="Y180" s="359">
        <f t="shared" ca="1" si="306"/>
        <v>0</v>
      </c>
      <c r="AA180" s="362">
        <f t="shared" ca="1" si="323"/>
        <v>291</v>
      </c>
      <c r="AB180" s="362">
        <v>172</v>
      </c>
      <c r="AC180" s="371">
        <f t="shared" ca="1" si="324"/>
        <v>0</v>
      </c>
      <c r="AD180" s="359">
        <f t="shared" ca="1" si="364"/>
        <v>0</v>
      </c>
      <c r="AE180" s="359">
        <f t="shared" ca="1" si="251"/>
        <v>0</v>
      </c>
      <c r="AF180" s="359">
        <f t="shared" ca="1" si="252"/>
        <v>0</v>
      </c>
      <c r="AG180" s="359">
        <f t="shared" ca="1" si="253"/>
        <v>0</v>
      </c>
      <c r="AH180" s="359">
        <f t="shared" ca="1" si="307"/>
        <v>0</v>
      </c>
      <c r="AJ180" s="362">
        <f t="shared" ca="1" si="325"/>
        <v>291</v>
      </c>
      <c r="AK180" s="362">
        <v>172</v>
      </c>
      <c r="AL180" s="371">
        <f t="shared" ca="1" si="326"/>
        <v>0</v>
      </c>
      <c r="AM180" s="359">
        <f t="shared" ca="1" si="353"/>
        <v>0</v>
      </c>
      <c r="AN180" s="359">
        <f t="shared" ca="1" si="255"/>
        <v>0</v>
      </c>
      <c r="AO180" s="359">
        <f t="shared" ca="1" si="256"/>
        <v>0</v>
      </c>
      <c r="AP180" s="359">
        <f t="shared" ca="1" si="257"/>
        <v>0</v>
      </c>
      <c r="AQ180" s="359">
        <f t="shared" ca="1" si="308"/>
        <v>0</v>
      </c>
      <c r="AS180" s="362">
        <f t="shared" ca="1" si="327"/>
        <v>291</v>
      </c>
      <c r="AT180" s="362">
        <v>172</v>
      </c>
      <c r="AU180" s="371">
        <f t="shared" ca="1" si="328"/>
        <v>0</v>
      </c>
      <c r="AV180" s="359">
        <f t="shared" ca="1" si="354"/>
        <v>0</v>
      </c>
      <c r="AW180" s="359">
        <f t="shared" ca="1" si="259"/>
        <v>0</v>
      </c>
      <c r="AX180" s="359">
        <f t="shared" ca="1" si="260"/>
        <v>0</v>
      </c>
      <c r="AY180" s="359">
        <f t="shared" ca="1" si="261"/>
        <v>0</v>
      </c>
      <c r="AZ180" s="359">
        <f t="shared" ca="1" si="309"/>
        <v>0</v>
      </c>
      <c r="BB180" s="362">
        <f t="shared" ca="1" si="329"/>
        <v>291</v>
      </c>
      <c r="BC180" s="362">
        <v>172</v>
      </c>
      <c r="BD180" s="371">
        <f t="shared" ca="1" si="330"/>
        <v>0</v>
      </c>
      <c r="BE180" s="359">
        <f t="shared" ca="1" si="355"/>
        <v>0</v>
      </c>
      <c r="BF180" s="359">
        <f t="shared" ca="1" si="263"/>
        <v>0</v>
      </c>
      <c r="BG180" s="359">
        <f t="shared" ca="1" si="264"/>
        <v>0</v>
      </c>
      <c r="BH180" s="359">
        <f t="shared" ca="1" si="265"/>
        <v>0</v>
      </c>
      <c r="BI180" s="359">
        <f t="shared" ca="1" si="310"/>
        <v>0</v>
      </c>
      <c r="BK180" s="362">
        <f t="shared" ca="1" si="331"/>
        <v>291</v>
      </c>
      <c r="BL180" s="362">
        <v>172</v>
      </c>
      <c r="BM180" s="371">
        <f t="shared" ca="1" si="332"/>
        <v>0</v>
      </c>
      <c r="BN180" s="359">
        <f t="shared" ca="1" si="356"/>
        <v>0</v>
      </c>
      <c r="BO180" s="359">
        <f t="shared" ca="1" si="267"/>
        <v>0</v>
      </c>
      <c r="BP180" s="359">
        <f t="shared" ca="1" si="268"/>
        <v>0</v>
      </c>
      <c r="BQ180" s="359">
        <f t="shared" ca="1" si="269"/>
        <v>0</v>
      </c>
      <c r="BR180" s="359">
        <f t="shared" ca="1" si="311"/>
        <v>0</v>
      </c>
      <c r="BT180" s="362">
        <f t="shared" ca="1" si="333"/>
        <v>291</v>
      </c>
      <c r="BU180" s="362">
        <v>172</v>
      </c>
      <c r="BV180" s="371">
        <f t="shared" ca="1" si="334"/>
        <v>0</v>
      </c>
      <c r="BW180" s="359">
        <f t="shared" ca="1" si="357"/>
        <v>0</v>
      </c>
      <c r="BX180" s="359">
        <f t="shared" ca="1" si="271"/>
        <v>0</v>
      </c>
      <c r="BY180" s="359">
        <f t="shared" ca="1" si="272"/>
        <v>0</v>
      </c>
      <c r="BZ180" s="359">
        <f t="shared" ca="1" si="273"/>
        <v>0</v>
      </c>
      <c r="CA180" s="359">
        <f t="shared" ca="1" si="312"/>
        <v>0</v>
      </c>
      <c r="CC180" s="362">
        <f t="shared" ca="1" si="335"/>
        <v>291</v>
      </c>
      <c r="CD180" s="362">
        <v>172</v>
      </c>
      <c r="CE180" s="371">
        <f t="shared" ca="1" si="336"/>
        <v>0</v>
      </c>
      <c r="CF180" s="359">
        <f t="shared" ca="1" si="358"/>
        <v>0</v>
      </c>
      <c r="CG180" s="359">
        <f t="shared" ca="1" si="275"/>
        <v>0</v>
      </c>
      <c r="CH180" s="359">
        <f t="shared" ca="1" si="276"/>
        <v>0</v>
      </c>
      <c r="CI180" s="359">
        <f t="shared" ca="1" si="277"/>
        <v>0</v>
      </c>
      <c r="CJ180" s="359">
        <f t="shared" ca="1" si="313"/>
        <v>0</v>
      </c>
      <c r="CL180" s="362">
        <f t="shared" ca="1" si="337"/>
        <v>291</v>
      </c>
      <c r="CM180" s="362">
        <v>172</v>
      </c>
      <c r="CN180" s="371">
        <f t="shared" ca="1" si="338"/>
        <v>0</v>
      </c>
      <c r="CO180" s="359">
        <f t="shared" ca="1" si="365"/>
        <v>0</v>
      </c>
      <c r="CP180" s="359">
        <f t="shared" ca="1" si="279"/>
        <v>0</v>
      </c>
      <c r="CQ180" s="359">
        <f t="shared" ca="1" si="280"/>
        <v>0</v>
      </c>
      <c r="CR180" s="359">
        <f t="shared" ca="1" si="281"/>
        <v>0</v>
      </c>
      <c r="CS180" s="359">
        <f t="shared" ca="1" si="314"/>
        <v>0</v>
      </c>
      <c r="CU180" s="362">
        <f t="shared" ca="1" si="339"/>
        <v>291</v>
      </c>
      <c r="CV180" s="362">
        <v>172</v>
      </c>
      <c r="CW180" s="371">
        <f t="shared" ca="1" si="340"/>
        <v>0</v>
      </c>
      <c r="CX180" s="359">
        <f t="shared" ca="1" si="359"/>
        <v>0</v>
      </c>
      <c r="CY180" s="359">
        <f t="shared" ca="1" si="283"/>
        <v>0</v>
      </c>
      <c r="CZ180" s="359">
        <f t="shared" ca="1" si="284"/>
        <v>0</v>
      </c>
      <c r="DA180" s="359">
        <f t="shared" ca="1" si="285"/>
        <v>0</v>
      </c>
      <c r="DB180" s="359">
        <f t="shared" ca="1" si="315"/>
        <v>0</v>
      </c>
      <c r="DD180" s="362">
        <f t="shared" ca="1" si="341"/>
        <v>291</v>
      </c>
      <c r="DE180" s="362">
        <v>172</v>
      </c>
      <c r="DF180" s="371">
        <f t="shared" ca="1" si="342"/>
        <v>0</v>
      </c>
      <c r="DG180" s="359">
        <f t="shared" ca="1" si="360"/>
        <v>0</v>
      </c>
      <c r="DH180" s="359">
        <f t="shared" ca="1" si="287"/>
        <v>0</v>
      </c>
      <c r="DI180" s="359">
        <f t="shared" ca="1" si="288"/>
        <v>0</v>
      </c>
      <c r="DJ180" s="359">
        <f t="shared" ca="1" si="289"/>
        <v>0</v>
      </c>
      <c r="DK180" s="359">
        <f t="shared" ca="1" si="316"/>
        <v>0</v>
      </c>
      <c r="DM180" s="362">
        <f t="shared" ca="1" si="343"/>
        <v>291</v>
      </c>
      <c r="DN180" s="362">
        <v>172</v>
      </c>
      <c r="DO180" s="371">
        <f t="shared" ca="1" si="344"/>
        <v>0</v>
      </c>
      <c r="DP180" s="359">
        <f t="shared" ca="1" si="361"/>
        <v>0</v>
      </c>
      <c r="DQ180" s="359">
        <f t="shared" ca="1" si="291"/>
        <v>0</v>
      </c>
      <c r="DR180" s="359">
        <f t="shared" ca="1" si="292"/>
        <v>0</v>
      </c>
      <c r="DS180" s="359">
        <f t="shared" ca="1" si="293"/>
        <v>0</v>
      </c>
      <c r="DT180" s="359">
        <f t="shared" ca="1" si="317"/>
        <v>0</v>
      </c>
      <c r="DV180" s="362">
        <f t="shared" ca="1" si="345"/>
        <v>291</v>
      </c>
      <c r="DW180" s="362">
        <v>172</v>
      </c>
      <c r="DX180" s="371">
        <f t="shared" ca="1" si="346"/>
        <v>0</v>
      </c>
      <c r="DY180" s="359">
        <f t="shared" ca="1" si="362"/>
        <v>0</v>
      </c>
      <c r="DZ180" s="359">
        <f t="shared" ca="1" si="295"/>
        <v>0</v>
      </c>
      <c r="EA180" s="359">
        <f t="shared" ca="1" si="296"/>
        <v>0</v>
      </c>
      <c r="EB180" s="359">
        <f t="shared" ca="1" si="297"/>
        <v>0</v>
      </c>
      <c r="EC180" s="359">
        <f t="shared" ca="1" si="318"/>
        <v>0</v>
      </c>
      <c r="EE180" s="362">
        <f t="shared" ca="1" si="347"/>
        <v>291</v>
      </c>
      <c r="EF180" s="362">
        <v>172</v>
      </c>
      <c r="EG180" s="371">
        <f t="shared" ca="1" si="348"/>
        <v>0</v>
      </c>
      <c r="EH180" s="359">
        <f t="shared" ca="1" si="363"/>
        <v>0</v>
      </c>
      <c r="EI180" s="359">
        <f t="shared" ca="1" si="299"/>
        <v>0</v>
      </c>
      <c r="EJ180" s="359">
        <f t="shared" ca="1" si="300"/>
        <v>0</v>
      </c>
      <c r="EK180" s="359">
        <f t="shared" ca="1" si="301"/>
        <v>0</v>
      </c>
      <c r="EL180" s="359">
        <f t="shared" ca="1" si="319"/>
        <v>0</v>
      </c>
    </row>
    <row r="181" spans="6:142" x14ac:dyDescent="0.35">
      <c r="F181" s="372">
        <f>IFERROR(INDEX('Inflation Rates'!$A$16:$H$138,MATCH('IRA Traditional'!$H181,'Inflation Rates'!$A$16:$A$138,0),8)/INDEX('Inflation Rates'!$A$16:$H$138,MATCH('IRA Traditional'!$H181,'Inflation Rates'!$A$16:$A$138,0)-1,8)-1,F180)</f>
        <v>2.0000000000000018E-2</v>
      </c>
      <c r="G181" s="372">
        <f>IFERROR(INDEX('Inflation Rates'!$A$16:$H$138,MATCH('IRA Traditional'!$H181,'Inflation Rates'!$A$16:$A$138,0),6)/INDEX('Inflation Rates'!$A$16:$H$138,MATCH('IRA Traditional'!$H181,'Inflation Rates'!$A$16:$A$138,0)-1,6)-1,G180)</f>
        <v>2.0999999999999908E-2</v>
      </c>
      <c r="H181" s="362">
        <v>2192</v>
      </c>
      <c r="I181" s="362">
        <f t="shared" ca="1" si="366"/>
        <v>292</v>
      </c>
      <c r="J181" s="362">
        <v>173</v>
      </c>
      <c r="K181" s="371">
        <f t="shared" ca="1" si="350"/>
        <v>0</v>
      </c>
      <c r="L181" s="359">
        <f t="shared" ca="1" si="302"/>
        <v>0</v>
      </c>
      <c r="M181" s="359">
        <f t="shared" ca="1" si="303"/>
        <v>0</v>
      </c>
      <c r="N181" s="359">
        <f t="shared" ca="1" si="304"/>
        <v>0</v>
      </c>
      <c r="O181" s="359">
        <f t="shared" ca="1" si="305"/>
        <v>0</v>
      </c>
      <c r="P181" s="359">
        <f t="shared" ca="1" si="320"/>
        <v>0</v>
      </c>
      <c r="R181" s="362">
        <f t="shared" ca="1" si="321"/>
        <v>292</v>
      </c>
      <c r="S181" s="362">
        <v>173</v>
      </c>
      <c r="T181" s="371">
        <f t="shared" ca="1" si="322"/>
        <v>0</v>
      </c>
      <c r="U181" s="359">
        <f t="shared" ca="1" si="352"/>
        <v>0</v>
      </c>
      <c r="V181" s="359">
        <f t="shared" ca="1" si="247"/>
        <v>0</v>
      </c>
      <c r="W181" s="359">
        <f t="shared" ca="1" si="248"/>
        <v>0</v>
      </c>
      <c r="X181" s="359">
        <f t="shared" ca="1" si="249"/>
        <v>0</v>
      </c>
      <c r="Y181" s="359">
        <f t="shared" ca="1" si="306"/>
        <v>0</v>
      </c>
      <c r="AA181" s="362">
        <f t="shared" ca="1" si="323"/>
        <v>292</v>
      </c>
      <c r="AB181" s="362">
        <v>173</v>
      </c>
      <c r="AC181" s="371">
        <f t="shared" ca="1" si="324"/>
        <v>0</v>
      </c>
      <c r="AD181" s="359">
        <f t="shared" ca="1" si="364"/>
        <v>0</v>
      </c>
      <c r="AE181" s="359">
        <f t="shared" ca="1" si="251"/>
        <v>0</v>
      </c>
      <c r="AF181" s="359">
        <f t="shared" ca="1" si="252"/>
        <v>0</v>
      </c>
      <c r="AG181" s="359">
        <f t="shared" ca="1" si="253"/>
        <v>0</v>
      </c>
      <c r="AH181" s="359">
        <f t="shared" ca="1" si="307"/>
        <v>0</v>
      </c>
      <c r="AJ181" s="362">
        <f t="shared" ca="1" si="325"/>
        <v>292</v>
      </c>
      <c r="AK181" s="362">
        <v>173</v>
      </c>
      <c r="AL181" s="371">
        <f t="shared" ca="1" si="326"/>
        <v>0</v>
      </c>
      <c r="AM181" s="359">
        <f t="shared" ca="1" si="353"/>
        <v>0</v>
      </c>
      <c r="AN181" s="359">
        <f t="shared" ca="1" si="255"/>
        <v>0</v>
      </c>
      <c r="AO181" s="359">
        <f t="shared" ca="1" si="256"/>
        <v>0</v>
      </c>
      <c r="AP181" s="359">
        <f t="shared" ca="1" si="257"/>
        <v>0</v>
      </c>
      <c r="AQ181" s="359">
        <f t="shared" ca="1" si="308"/>
        <v>0</v>
      </c>
      <c r="AS181" s="362">
        <f t="shared" ca="1" si="327"/>
        <v>292</v>
      </c>
      <c r="AT181" s="362">
        <v>173</v>
      </c>
      <c r="AU181" s="371">
        <f t="shared" ca="1" si="328"/>
        <v>0</v>
      </c>
      <c r="AV181" s="359">
        <f t="shared" ca="1" si="354"/>
        <v>0</v>
      </c>
      <c r="AW181" s="359">
        <f t="shared" ca="1" si="259"/>
        <v>0</v>
      </c>
      <c r="AX181" s="359">
        <f t="shared" ca="1" si="260"/>
        <v>0</v>
      </c>
      <c r="AY181" s="359">
        <f t="shared" ca="1" si="261"/>
        <v>0</v>
      </c>
      <c r="AZ181" s="359">
        <f t="shared" ca="1" si="309"/>
        <v>0</v>
      </c>
      <c r="BB181" s="362">
        <f t="shared" ca="1" si="329"/>
        <v>292</v>
      </c>
      <c r="BC181" s="362">
        <v>173</v>
      </c>
      <c r="BD181" s="371">
        <f t="shared" ca="1" si="330"/>
        <v>0</v>
      </c>
      <c r="BE181" s="359">
        <f t="shared" ca="1" si="355"/>
        <v>0</v>
      </c>
      <c r="BF181" s="359">
        <f t="shared" ca="1" si="263"/>
        <v>0</v>
      </c>
      <c r="BG181" s="359">
        <f t="shared" ca="1" si="264"/>
        <v>0</v>
      </c>
      <c r="BH181" s="359">
        <f t="shared" ca="1" si="265"/>
        <v>0</v>
      </c>
      <c r="BI181" s="359">
        <f t="shared" ca="1" si="310"/>
        <v>0</v>
      </c>
      <c r="BK181" s="362">
        <f t="shared" ca="1" si="331"/>
        <v>292</v>
      </c>
      <c r="BL181" s="362">
        <v>173</v>
      </c>
      <c r="BM181" s="371">
        <f t="shared" ca="1" si="332"/>
        <v>0</v>
      </c>
      <c r="BN181" s="359">
        <f t="shared" ca="1" si="356"/>
        <v>0</v>
      </c>
      <c r="BO181" s="359">
        <f t="shared" ca="1" si="267"/>
        <v>0</v>
      </c>
      <c r="BP181" s="359">
        <f t="shared" ca="1" si="268"/>
        <v>0</v>
      </c>
      <c r="BQ181" s="359">
        <f t="shared" ca="1" si="269"/>
        <v>0</v>
      </c>
      <c r="BR181" s="359">
        <f t="shared" ca="1" si="311"/>
        <v>0</v>
      </c>
      <c r="BT181" s="362">
        <f t="shared" ca="1" si="333"/>
        <v>292</v>
      </c>
      <c r="BU181" s="362">
        <v>173</v>
      </c>
      <c r="BV181" s="371">
        <f t="shared" ca="1" si="334"/>
        <v>0</v>
      </c>
      <c r="BW181" s="359">
        <f t="shared" ca="1" si="357"/>
        <v>0</v>
      </c>
      <c r="BX181" s="359">
        <f t="shared" ca="1" si="271"/>
        <v>0</v>
      </c>
      <c r="BY181" s="359">
        <f t="shared" ca="1" si="272"/>
        <v>0</v>
      </c>
      <c r="BZ181" s="359">
        <f t="shared" ca="1" si="273"/>
        <v>0</v>
      </c>
      <c r="CA181" s="359">
        <f t="shared" ca="1" si="312"/>
        <v>0</v>
      </c>
      <c r="CC181" s="362">
        <f t="shared" ca="1" si="335"/>
        <v>292</v>
      </c>
      <c r="CD181" s="362">
        <v>173</v>
      </c>
      <c r="CE181" s="371">
        <f t="shared" ca="1" si="336"/>
        <v>0</v>
      </c>
      <c r="CF181" s="359">
        <f t="shared" ca="1" si="358"/>
        <v>0</v>
      </c>
      <c r="CG181" s="359">
        <f t="shared" ca="1" si="275"/>
        <v>0</v>
      </c>
      <c r="CH181" s="359">
        <f t="shared" ca="1" si="276"/>
        <v>0</v>
      </c>
      <c r="CI181" s="359">
        <f t="shared" ca="1" si="277"/>
        <v>0</v>
      </c>
      <c r="CJ181" s="359">
        <f t="shared" ca="1" si="313"/>
        <v>0</v>
      </c>
      <c r="CL181" s="362">
        <f t="shared" ca="1" si="337"/>
        <v>292</v>
      </c>
      <c r="CM181" s="362">
        <v>173</v>
      </c>
      <c r="CN181" s="371">
        <f t="shared" ca="1" si="338"/>
        <v>0</v>
      </c>
      <c r="CO181" s="359">
        <f t="shared" ca="1" si="365"/>
        <v>0</v>
      </c>
      <c r="CP181" s="359">
        <f t="shared" ca="1" si="279"/>
        <v>0</v>
      </c>
      <c r="CQ181" s="359">
        <f t="shared" ca="1" si="280"/>
        <v>0</v>
      </c>
      <c r="CR181" s="359">
        <f t="shared" ca="1" si="281"/>
        <v>0</v>
      </c>
      <c r="CS181" s="359">
        <f t="shared" ca="1" si="314"/>
        <v>0</v>
      </c>
      <c r="CU181" s="362">
        <f t="shared" ca="1" si="339"/>
        <v>292</v>
      </c>
      <c r="CV181" s="362">
        <v>173</v>
      </c>
      <c r="CW181" s="371">
        <f t="shared" ca="1" si="340"/>
        <v>0</v>
      </c>
      <c r="CX181" s="359">
        <f t="shared" ca="1" si="359"/>
        <v>0</v>
      </c>
      <c r="CY181" s="359">
        <f t="shared" ca="1" si="283"/>
        <v>0</v>
      </c>
      <c r="CZ181" s="359">
        <f t="shared" ca="1" si="284"/>
        <v>0</v>
      </c>
      <c r="DA181" s="359">
        <f t="shared" ca="1" si="285"/>
        <v>0</v>
      </c>
      <c r="DB181" s="359">
        <f t="shared" ca="1" si="315"/>
        <v>0</v>
      </c>
      <c r="DD181" s="362">
        <f t="shared" ca="1" si="341"/>
        <v>292</v>
      </c>
      <c r="DE181" s="362">
        <v>173</v>
      </c>
      <c r="DF181" s="371">
        <f t="shared" ca="1" si="342"/>
        <v>0</v>
      </c>
      <c r="DG181" s="359">
        <f t="shared" ca="1" si="360"/>
        <v>0</v>
      </c>
      <c r="DH181" s="359">
        <f t="shared" ca="1" si="287"/>
        <v>0</v>
      </c>
      <c r="DI181" s="359">
        <f t="shared" ca="1" si="288"/>
        <v>0</v>
      </c>
      <c r="DJ181" s="359">
        <f t="shared" ca="1" si="289"/>
        <v>0</v>
      </c>
      <c r="DK181" s="359">
        <f t="shared" ca="1" si="316"/>
        <v>0</v>
      </c>
      <c r="DM181" s="362">
        <f t="shared" ca="1" si="343"/>
        <v>292</v>
      </c>
      <c r="DN181" s="362">
        <v>173</v>
      </c>
      <c r="DO181" s="371">
        <f t="shared" ca="1" si="344"/>
        <v>0</v>
      </c>
      <c r="DP181" s="359">
        <f t="shared" ca="1" si="361"/>
        <v>0</v>
      </c>
      <c r="DQ181" s="359">
        <f t="shared" ca="1" si="291"/>
        <v>0</v>
      </c>
      <c r="DR181" s="359">
        <f t="shared" ca="1" si="292"/>
        <v>0</v>
      </c>
      <c r="DS181" s="359">
        <f t="shared" ca="1" si="293"/>
        <v>0</v>
      </c>
      <c r="DT181" s="359">
        <f t="shared" ca="1" si="317"/>
        <v>0</v>
      </c>
      <c r="DV181" s="362">
        <f t="shared" ca="1" si="345"/>
        <v>292</v>
      </c>
      <c r="DW181" s="362">
        <v>173</v>
      </c>
      <c r="DX181" s="371">
        <f t="shared" ca="1" si="346"/>
        <v>0</v>
      </c>
      <c r="DY181" s="359">
        <f t="shared" ca="1" si="362"/>
        <v>0</v>
      </c>
      <c r="DZ181" s="359">
        <f t="shared" ca="1" si="295"/>
        <v>0</v>
      </c>
      <c r="EA181" s="359">
        <f t="shared" ca="1" si="296"/>
        <v>0</v>
      </c>
      <c r="EB181" s="359">
        <f t="shared" ca="1" si="297"/>
        <v>0</v>
      </c>
      <c r="EC181" s="359">
        <f t="shared" ca="1" si="318"/>
        <v>0</v>
      </c>
      <c r="EE181" s="362">
        <f t="shared" ca="1" si="347"/>
        <v>292</v>
      </c>
      <c r="EF181" s="362">
        <v>173</v>
      </c>
      <c r="EG181" s="371">
        <f t="shared" ca="1" si="348"/>
        <v>0</v>
      </c>
      <c r="EH181" s="359">
        <f t="shared" ca="1" si="363"/>
        <v>0</v>
      </c>
      <c r="EI181" s="359">
        <f t="shared" ca="1" si="299"/>
        <v>0</v>
      </c>
      <c r="EJ181" s="359">
        <f t="shared" ca="1" si="300"/>
        <v>0</v>
      </c>
      <c r="EK181" s="359">
        <f t="shared" ca="1" si="301"/>
        <v>0</v>
      </c>
      <c r="EL181" s="359">
        <f t="shared" ca="1" si="319"/>
        <v>0</v>
      </c>
    </row>
    <row r="182" spans="6:142" x14ac:dyDescent="0.35">
      <c r="F182" s="372">
        <f>IFERROR(INDEX('Inflation Rates'!$A$16:$H$138,MATCH('IRA Traditional'!$H182,'Inflation Rates'!$A$16:$A$138,0),8)/INDEX('Inflation Rates'!$A$16:$H$138,MATCH('IRA Traditional'!$H182,'Inflation Rates'!$A$16:$A$138,0)-1,8)-1,F181)</f>
        <v>2.0000000000000018E-2</v>
      </c>
      <c r="G182" s="372">
        <f>IFERROR(INDEX('Inflation Rates'!$A$16:$H$138,MATCH('IRA Traditional'!$H182,'Inflation Rates'!$A$16:$A$138,0),6)/INDEX('Inflation Rates'!$A$16:$H$138,MATCH('IRA Traditional'!$H182,'Inflation Rates'!$A$16:$A$138,0)-1,6)-1,G181)</f>
        <v>2.0999999999999908E-2</v>
      </c>
      <c r="H182" s="362">
        <v>2193</v>
      </c>
      <c r="I182" s="362">
        <f t="shared" ca="1" si="366"/>
        <v>293</v>
      </c>
      <c r="J182" s="362">
        <v>174</v>
      </c>
      <c r="K182" s="371">
        <f t="shared" ca="1" si="350"/>
        <v>0</v>
      </c>
      <c r="L182" s="359">
        <f t="shared" ca="1" si="302"/>
        <v>0</v>
      </c>
      <c r="M182" s="359">
        <f t="shared" ca="1" si="303"/>
        <v>0</v>
      </c>
      <c r="N182" s="359">
        <f t="shared" ca="1" si="304"/>
        <v>0</v>
      </c>
      <c r="O182" s="359">
        <f t="shared" ca="1" si="305"/>
        <v>0</v>
      </c>
      <c r="P182" s="359">
        <f t="shared" ca="1" si="320"/>
        <v>0</v>
      </c>
      <c r="R182" s="362">
        <f t="shared" ca="1" si="321"/>
        <v>293</v>
      </c>
      <c r="S182" s="362">
        <v>174</v>
      </c>
      <c r="T182" s="371">
        <f t="shared" ca="1" si="322"/>
        <v>0</v>
      </c>
      <c r="U182" s="359">
        <f t="shared" ca="1" si="352"/>
        <v>0</v>
      </c>
      <c r="V182" s="359">
        <f t="shared" ca="1" si="247"/>
        <v>0</v>
      </c>
      <c r="W182" s="359">
        <f t="shared" ca="1" si="248"/>
        <v>0</v>
      </c>
      <c r="X182" s="359">
        <f t="shared" ca="1" si="249"/>
        <v>0</v>
      </c>
      <c r="Y182" s="359">
        <f t="shared" ca="1" si="306"/>
        <v>0</v>
      </c>
      <c r="AA182" s="362">
        <f t="shared" ca="1" si="323"/>
        <v>293</v>
      </c>
      <c r="AB182" s="362">
        <v>174</v>
      </c>
      <c r="AC182" s="371">
        <f t="shared" ca="1" si="324"/>
        <v>0</v>
      </c>
      <c r="AD182" s="359">
        <f t="shared" ca="1" si="364"/>
        <v>0</v>
      </c>
      <c r="AE182" s="359">
        <f t="shared" ca="1" si="251"/>
        <v>0</v>
      </c>
      <c r="AF182" s="359">
        <f t="shared" ca="1" si="252"/>
        <v>0</v>
      </c>
      <c r="AG182" s="359">
        <f t="shared" ca="1" si="253"/>
        <v>0</v>
      </c>
      <c r="AH182" s="359">
        <f t="shared" ca="1" si="307"/>
        <v>0</v>
      </c>
      <c r="AJ182" s="362">
        <f t="shared" ca="1" si="325"/>
        <v>293</v>
      </c>
      <c r="AK182" s="362">
        <v>174</v>
      </c>
      <c r="AL182" s="371">
        <f t="shared" ca="1" si="326"/>
        <v>0</v>
      </c>
      <c r="AM182" s="359">
        <f t="shared" ca="1" si="353"/>
        <v>0</v>
      </c>
      <c r="AN182" s="359">
        <f t="shared" ca="1" si="255"/>
        <v>0</v>
      </c>
      <c r="AO182" s="359">
        <f t="shared" ca="1" si="256"/>
        <v>0</v>
      </c>
      <c r="AP182" s="359">
        <f t="shared" ca="1" si="257"/>
        <v>0</v>
      </c>
      <c r="AQ182" s="359">
        <f t="shared" ca="1" si="308"/>
        <v>0</v>
      </c>
      <c r="AS182" s="362">
        <f t="shared" ca="1" si="327"/>
        <v>293</v>
      </c>
      <c r="AT182" s="362">
        <v>174</v>
      </c>
      <c r="AU182" s="371">
        <f t="shared" ca="1" si="328"/>
        <v>0</v>
      </c>
      <c r="AV182" s="359">
        <f t="shared" ca="1" si="354"/>
        <v>0</v>
      </c>
      <c r="AW182" s="359">
        <f t="shared" ca="1" si="259"/>
        <v>0</v>
      </c>
      <c r="AX182" s="359">
        <f t="shared" ca="1" si="260"/>
        <v>0</v>
      </c>
      <c r="AY182" s="359">
        <f t="shared" ca="1" si="261"/>
        <v>0</v>
      </c>
      <c r="AZ182" s="359">
        <f t="shared" ca="1" si="309"/>
        <v>0</v>
      </c>
      <c r="BB182" s="362">
        <f t="shared" ca="1" si="329"/>
        <v>293</v>
      </c>
      <c r="BC182" s="362">
        <v>174</v>
      </c>
      <c r="BD182" s="371">
        <f t="shared" ca="1" si="330"/>
        <v>0</v>
      </c>
      <c r="BE182" s="359">
        <f t="shared" ca="1" si="355"/>
        <v>0</v>
      </c>
      <c r="BF182" s="359">
        <f t="shared" ca="1" si="263"/>
        <v>0</v>
      </c>
      <c r="BG182" s="359">
        <f t="shared" ca="1" si="264"/>
        <v>0</v>
      </c>
      <c r="BH182" s="359">
        <f t="shared" ca="1" si="265"/>
        <v>0</v>
      </c>
      <c r="BI182" s="359">
        <f t="shared" ca="1" si="310"/>
        <v>0</v>
      </c>
      <c r="BK182" s="362">
        <f t="shared" ca="1" si="331"/>
        <v>293</v>
      </c>
      <c r="BL182" s="362">
        <v>174</v>
      </c>
      <c r="BM182" s="371">
        <f t="shared" ca="1" si="332"/>
        <v>0</v>
      </c>
      <c r="BN182" s="359">
        <f t="shared" ca="1" si="356"/>
        <v>0</v>
      </c>
      <c r="BO182" s="359">
        <f t="shared" ca="1" si="267"/>
        <v>0</v>
      </c>
      <c r="BP182" s="359">
        <f t="shared" ca="1" si="268"/>
        <v>0</v>
      </c>
      <c r="BQ182" s="359">
        <f t="shared" ca="1" si="269"/>
        <v>0</v>
      </c>
      <c r="BR182" s="359">
        <f t="shared" ca="1" si="311"/>
        <v>0</v>
      </c>
      <c r="BT182" s="362">
        <f t="shared" ca="1" si="333"/>
        <v>293</v>
      </c>
      <c r="BU182" s="362">
        <v>174</v>
      </c>
      <c r="BV182" s="371">
        <f t="shared" ca="1" si="334"/>
        <v>0</v>
      </c>
      <c r="BW182" s="359">
        <f t="shared" ca="1" si="357"/>
        <v>0</v>
      </c>
      <c r="BX182" s="359">
        <f t="shared" ca="1" si="271"/>
        <v>0</v>
      </c>
      <c r="BY182" s="359">
        <f t="shared" ca="1" si="272"/>
        <v>0</v>
      </c>
      <c r="BZ182" s="359">
        <f t="shared" ca="1" si="273"/>
        <v>0</v>
      </c>
      <c r="CA182" s="359">
        <f t="shared" ca="1" si="312"/>
        <v>0</v>
      </c>
      <c r="CC182" s="362">
        <f t="shared" ca="1" si="335"/>
        <v>293</v>
      </c>
      <c r="CD182" s="362">
        <v>174</v>
      </c>
      <c r="CE182" s="371">
        <f t="shared" ca="1" si="336"/>
        <v>0</v>
      </c>
      <c r="CF182" s="359">
        <f t="shared" ca="1" si="358"/>
        <v>0</v>
      </c>
      <c r="CG182" s="359">
        <f t="shared" ca="1" si="275"/>
        <v>0</v>
      </c>
      <c r="CH182" s="359">
        <f t="shared" ca="1" si="276"/>
        <v>0</v>
      </c>
      <c r="CI182" s="359">
        <f t="shared" ca="1" si="277"/>
        <v>0</v>
      </c>
      <c r="CJ182" s="359">
        <f t="shared" ca="1" si="313"/>
        <v>0</v>
      </c>
      <c r="CL182" s="362">
        <f t="shared" ca="1" si="337"/>
        <v>293</v>
      </c>
      <c r="CM182" s="362">
        <v>174</v>
      </c>
      <c r="CN182" s="371">
        <f t="shared" ca="1" si="338"/>
        <v>0</v>
      </c>
      <c r="CO182" s="359">
        <f t="shared" ca="1" si="365"/>
        <v>0</v>
      </c>
      <c r="CP182" s="359">
        <f t="shared" ca="1" si="279"/>
        <v>0</v>
      </c>
      <c r="CQ182" s="359">
        <f t="shared" ca="1" si="280"/>
        <v>0</v>
      </c>
      <c r="CR182" s="359">
        <f t="shared" ca="1" si="281"/>
        <v>0</v>
      </c>
      <c r="CS182" s="359">
        <f t="shared" ca="1" si="314"/>
        <v>0</v>
      </c>
      <c r="CU182" s="362">
        <f t="shared" ca="1" si="339"/>
        <v>293</v>
      </c>
      <c r="CV182" s="362">
        <v>174</v>
      </c>
      <c r="CW182" s="371">
        <f t="shared" ca="1" si="340"/>
        <v>0</v>
      </c>
      <c r="CX182" s="359">
        <f t="shared" ca="1" si="359"/>
        <v>0</v>
      </c>
      <c r="CY182" s="359">
        <f t="shared" ca="1" si="283"/>
        <v>0</v>
      </c>
      <c r="CZ182" s="359">
        <f t="shared" ca="1" si="284"/>
        <v>0</v>
      </c>
      <c r="DA182" s="359">
        <f t="shared" ca="1" si="285"/>
        <v>0</v>
      </c>
      <c r="DB182" s="359">
        <f t="shared" ca="1" si="315"/>
        <v>0</v>
      </c>
      <c r="DD182" s="362">
        <f t="shared" ca="1" si="341"/>
        <v>293</v>
      </c>
      <c r="DE182" s="362">
        <v>174</v>
      </c>
      <c r="DF182" s="371">
        <f t="shared" ca="1" si="342"/>
        <v>0</v>
      </c>
      <c r="DG182" s="359">
        <f t="shared" ca="1" si="360"/>
        <v>0</v>
      </c>
      <c r="DH182" s="359">
        <f t="shared" ca="1" si="287"/>
        <v>0</v>
      </c>
      <c r="DI182" s="359">
        <f t="shared" ca="1" si="288"/>
        <v>0</v>
      </c>
      <c r="DJ182" s="359">
        <f t="shared" ca="1" si="289"/>
        <v>0</v>
      </c>
      <c r="DK182" s="359">
        <f t="shared" ca="1" si="316"/>
        <v>0</v>
      </c>
      <c r="DM182" s="362">
        <f t="shared" ca="1" si="343"/>
        <v>293</v>
      </c>
      <c r="DN182" s="362">
        <v>174</v>
      </c>
      <c r="DO182" s="371">
        <f t="shared" ca="1" si="344"/>
        <v>0</v>
      </c>
      <c r="DP182" s="359">
        <f t="shared" ca="1" si="361"/>
        <v>0</v>
      </c>
      <c r="DQ182" s="359">
        <f t="shared" ca="1" si="291"/>
        <v>0</v>
      </c>
      <c r="DR182" s="359">
        <f t="shared" ca="1" si="292"/>
        <v>0</v>
      </c>
      <c r="DS182" s="359">
        <f t="shared" ca="1" si="293"/>
        <v>0</v>
      </c>
      <c r="DT182" s="359">
        <f t="shared" ca="1" si="317"/>
        <v>0</v>
      </c>
      <c r="DV182" s="362">
        <f t="shared" ca="1" si="345"/>
        <v>293</v>
      </c>
      <c r="DW182" s="362">
        <v>174</v>
      </c>
      <c r="DX182" s="371">
        <f t="shared" ca="1" si="346"/>
        <v>0</v>
      </c>
      <c r="DY182" s="359">
        <f t="shared" ca="1" si="362"/>
        <v>0</v>
      </c>
      <c r="DZ182" s="359">
        <f t="shared" ca="1" si="295"/>
        <v>0</v>
      </c>
      <c r="EA182" s="359">
        <f t="shared" ca="1" si="296"/>
        <v>0</v>
      </c>
      <c r="EB182" s="359">
        <f t="shared" ca="1" si="297"/>
        <v>0</v>
      </c>
      <c r="EC182" s="359">
        <f t="shared" ca="1" si="318"/>
        <v>0</v>
      </c>
      <c r="EE182" s="362">
        <f t="shared" ca="1" si="347"/>
        <v>293</v>
      </c>
      <c r="EF182" s="362">
        <v>174</v>
      </c>
      <c r="EG182" s="371">
        <f t="shared" ca="1" si="348"/>
        <v>0</v>
      </c>
      <c r="EH182" s="359">
        <f t="shared" ca="1" si="363"/>
        <v>0</v>
      </c>
      <c r="EI182" s="359">
        <f t="shared" ca="1" si="299"/>
        <v>0</v>
      </c>
      <c r="EJ182" s="359">
        <f t="shared" ca="1" si="300"/>
        <v>0</v>
      </c>
      <c r="EK182" s="359">
        <f t="shared" ca="1" si="301"/>
        <v>0</v>
      </c>
      <c r="EL182" s="359">
        <f t="shared" ca="1" si="319"/>
        <v>0</v>
      </c>
    </row>
    <row r="183" spans="6:142" x14ac:dyDescent="0.35">
      <c r="F183" s="372">
        <f>IFERROR(INDEX('Inflation Rates'!$A$16:$H$138,MATCH('IRA Traditional'!$H183,'Inflation Rates'!$A$16:$A$138,0),8)/INDEX('Inflation Rates'!$A$16:$H$138,MATCH('IRA Traditional'!$H183,'Inflation Rates'!$A$16:$A$138,0)-1,8)-1,F182)</f>
        <v>2.0000000000000018E-2</v>
      </c>
      <c r="G183" s="372">
        <f>IFERROR(INDEX('Inflation Rates'!$A$16:$H$138,MATCH('IRA Traditional'!$H183,'Inflation Rates'!$A$16:$A$138,0),6)/INDEX('Inflation Rates'!$A$16:$H$138,MATCH('IRA Traditional'!$H183,'Inflation Rates'!$A$16:$A$138,0)-1,6)-1,G182)</f>
        <v>2.0999999999999908E-2</v>
      </c>
      <c r="H183" s="362">
        <v>2194</v>
      </c>
      <c r="I183" s="362">
        <f t="shared" ca="1" si="366"/>
        <v>294</v>
      </c>
      <c r="J183" s="362">
        <v>175</v>
      </c>
      <c r="K183" s="371">
        <f t="shared" ca="1" si="350"/>
        <v>0</v>
      </c>
      <c r="L183" s="359">
        <f t="shared" ca="1" si="302"/>
        <v>0</v>
      </c>
      <c r="M183" s="359">
        <f t="shared" ca="1" si="303"/>
        <v>0</v>
      </c>
      <c r="N183" s="359">
        <f t="shared" ca="1" si="304"/>
        <v>0</v>
      </c>
      <c r="O183" s="359">
        <f t="shared" ca="1" si="305"/>
        <v>0</v>
      </c>
      <c r="P183" s="359">
        <f t="shared" ca="1" si="320"/>
        <v>0</v>
      </c>
      <c r="R183" s="362">
        <f t="shared" ca="1" si="321"/>
        <v>294</v>
      </c>
      <c r="S183" s="362">
        <v>175</v>
      </c>
      <c r="T183" s="371">
        <f t="shared" ca="1" si="322"/>
        <v>0</v>
      </c>
      <c r="U183" s="359">
        <f t="shared" ca="1" si="352"/>
        <v>0</v>
      </c>
      <c r="V183" s="359">
        <f t="shared" ca="1" si="247"/>
        <v>0</v>
      </c>
      <c r="W183" s="359">
        <f t="shared" ca="1" si="248"/>
        <v>0</v>
      </c>
      <c r="X183" s="359">
        <f t="shared" ca="1" si="249"/>
        <v>0</v>
      </c>
      <c r="Y183" s="359">
        <f t="shared" ca="1" si="306"/>
        <v>0</v>
      </c>
      <c r="AA183" s="362">
        <f t="shared" ca="1" si="323"/>
        <v>294</v>
      </c>
      <c r="AB183" s="362">
        <v>175</v>
      </c>
      <c r="AC183" s="371">
        <f t="shared" ca="1" si="324"/>
        <v>0</v>
      </c>
      <c r="AD183" s="359">
        <f t="shared" ca="1" si="364"/>
        <v>0</v>
      </c>
      <c r="AE183" s="359">
        <f t="shared" ca="1" si="251"/>
        <v>0</v>
      </c>
      <c r="AF183" s="359">
        <f t="shared" ca="1" si="252"/>
        <v>0</v>
      </c>
      <c r="AG183" s="359">
        <f t="shared" ca="1" si="253"/>
        <v>0</v>
      </c>
      <c r="AH183" s="359">
        <f t="shared" ca="1" si="307"/>
        <v>0</v>
      </c>
      <c r="AJ183" s="362">
        <f t="shared" ca="1" si="325"/>
        <v>294</v>
      </c>
      <c r="AK183" s="362">
        <v>175</v>
      </c>
      <c r="AL183" s="371">
        <f t="shared" ca="1" si="326"/>
        <v>0</v>
      </c>
      <c r="AM183" s="359">
        <f t="shared" ca="1" si="353"/>
        <v>0</v>
      </c>
      <c r="AN183" s="359">
        <f t="shared" ca="1" si="255"/>
        <v>0</v>
      </c>
      <c r="AO183" s="359">
        <f t="shared" ca="1" si="256"/>
        <v>0</v>
      </c>
      <c r="AP183" s="359">
        <f t="shared" ca="1" si="257"/>
        <v>0</v>
      </c>
      <c r="AQ183" s="359">
        <f t="shared" ca="1" si="308"/>
        <v>0</v>
      </c>
      <c r="AS183" s="362">
        <f t="shared" ca="1" si="327"/>
        <v>294</v>
      </c>
      <c r="AT183" s="362">
        <v>175</v>
      </c>
      <c r="AU183" s="371">
        <f t="shared" ca="1" si="328"/>
        <v>0</v>
      </c>
      <c r="AV183" s="359">
        <f t="shared" ca="1" si="354"/>
        <v>0</v>
      </c>
      <c r="AW183" s="359">
        <f t="shared" ca="1" si="259"/>
        <v>0</v>
      </c>
      <c r="AX183" s="359">
        <f t="shared" ca="1" si="260"/>
        <v>0</v>
      </c>
      <c r="AY183" s="359">
        <f t="shared" ca="1" si="261"/>
        <v>0</v>
      </c>
      <c r="AZ183" s="359">
        <f t="shared" ca="1" si="309"/>
        <v>0</v>
      </c>
      <c r="BB183" s="362">
        <f t="shared" ca="1" si="329"/>
        <v>294</v>
      </c>
      <c r="BC183" s="362">
        <v>175</v>
      </c>
      <c r="BD183" s="371">
        <f t="shared" ca="1" si="330"/>
        <v>0</v>
      </c>
      <c r="BE183" s="359">
        <f t="shared" ca="1" si="355"/>
        <v>0</v>
      </c>
      <c r="BF183" s="359">
        <f t="shared" ca="1" si="263"/>
        <v>0</v>
      </c>
      <c r="BG183" s="359">
        <f t="shared" ca="1" si="264"/>
        <v>0</v>
      </c>
      <c r="BH183" s="359">
        <f t="shared" ca="1" si="265"/>
        <v>0</v>
      </c>
      <c r="BI183" s="359">
        <f t="shared" ca="1" si="310"/>
        <v>0</v>
      </c>
      <c r="BK183" s="362">
        <f t="shared" ca="1" si="331"/>
        <v>294</v>
      </c>
      <c r="BL183" s="362">
        <v>175</v>
      </c>
      <c r="BM183" s="371">
        <f t="shared" ca="1" si="332"/>
        <v>0</v>
      </c>
      <c r="BN183" s="359">
        <f t="shared" ca="1" si="356"/>
        <v>0</v>
      </c>
      <c r="BO183" s="359">
        <f t="shared" ca="1" si="267"/>
        <v>0</v>
      </c>
      <c r="BP183" s="359">
        <f t="shared" ca="1" si="268"/>
        <v>0</v>
      </c>
      <c r="BQ183" s="359">
        <f t="shared" ca="1" si="269"/>
        <v>0</v>
      </c>
      <c r="BR183" s="359">
        <f t="shared" ca="1" si="311"/>
        <v>0</v>
      </c>
      <c r="BT183" s="362">
        <f t="shared" ca="1" si="333"/>
        <v>294</v>
      </c>
      <c r="BU183" s="362">
        <v>175</v>
      </c>
      <c r="BV183" s="371">
        <f t="shared" ca="1" si="334"/>
        <v>0</v>
      </c>
      <c r="BW183" s="359">
        <f t="shared" ca="1" si="357"/>
        <v>0</v>
      </c>
      <c r="BX183" s="359">
        <f t="shared" ca="1" si="271"/>
        <v>0</v>
      </c>
      <c r="BY183" s="359">
        <f t="shared" ca="1" si="272"/>
        <v>0</v>
      </c>
      <c r="BZ183" s="359">
        <f t="shared" ca="1" si="273"/>
        <v>0</v>
      </c>
      <c r="CA183" s="359">
        <f t="shared" ca="1" si="312"/>
        <v>0</v>
      </c>
      <c r="CC183" s="362">
        <f t="shared" ca="1" si="335"/>
        <v>294</v>
      </c>
      <c r="CD183" s="362">
        <v>175</v>
      </c>
      <c r="CE183" s="371">
        <f t="shared" ca="1" si="336"/>
        <v>0</v>
      </c>
      <c r="CF183" s="359">
        <f t="shared" ca="1" si="358"/>
        <v>0</v>
      </c>
      <c r="CG183" s="359">
        <f t="shared" ca="1" si="275"/>
        <v>0</v>
      </c>
      <c r="CH183" s="359">
        <f t="shared" ca="1" si="276"/>
        <v>0</v>
      </c>
      <c r="CI183" s="359">
        <f t="shared" ca="1" si="277"/>
        <v>0</v>
      </c>
      <c r="CJ183" s="359">
        <f t="shared" ca="1" si="313"/>
        <v>0</v>
      </c>
      <c r="CL183" s="362">
        <f t="shared" ca="1" si="337"/>
        <v>294</v>
      </c>
      <c r="CM183" s="362">
        <v>175</v>
      </c>
      <c r="CN183" s="371">
        <f t="shared" ca="1" si="338"/>
        <v>0</v>
      </c>
      <c r="CO183" s="359">
        <f t="shared" ca="1" si="365"/>
        <v>0</v>
      </c>
      <c r="CP183" s="359">
        <f t="shared" ca="1" si="279"/>
        <v>0</v>
      </c>
      <c r="CQ183" s="359">
        <f t="shared" ca="1" si="280"/>
        <v>0</v>
      </c>
      <c r="CR183" s="359">
        <f t="shared" ca="1" si="281"/>
        <v>0</v>
      </c>
      <c r="CS183" s="359">
        <f t="shared" ca="1" si="314"/>
        <v>0</v>
      </c>
      <c r="CU183" s="362">
        <f t="shared" ca="1" si="339"/>
        <v>294</v>
      </c>
      <c r="CV183" s="362">
        <v>175</v>
      </c>
      <c r="CW183" s="371">
        <f t="shared" ca="1" si="340"/>
        <v>0</v>
      </c>
      <c r="CX183" s="359">
        <f t="shared" ca="1" si="359"/>
        <v>0</v>
      </c>
      <c r="CY183" s="359">
        <f t="shared" ca="1" si="283"/>
        <v>0</v>
      </c>
      <c r="CZ183" s="359">
        <f t="shared" ca="1" si="284"/>
        <v>0</v>
      </c>
      <c r="DA183" s="359">
        <f t="shared" ca="1" si="285"/>
        <v>0</v>
      </c>
      <c r="DB183" s="359">
        <f t="shared" ca="1" si="315"/>
        <v>0</v>
      </c>
      <c r="DD183" s="362">
        <f t="shared" ca="1" si="341"/>
        <v>294</v>
      </c>
      <c r="DE183" s="362">
        <v>175</v>
      </c>
      <c r="DF183" s="371">
        <f t="shared" ca="1" si="342"/>
        <v>0</v>
      </c>
      <c r="DG183" s="359">
        <f t="shared" ca="1" si="360"/>
        <v>0</v>
      </c>
      <c r="DH183" s="359">
        <f t="shared" ca="1" si="287"/>
        <v>0</v>
      </c>
      <c r="DI183" s="359">
        <f t="shared" ca="1" si="288"/>
        <v>0</v>
      </c>
      <c r="DJ183" s="359">
        <f t="shared" ca="1" si="289"/>
        <v>0</v>
      </c>
      <c r="DK183" s="359">
        <f t="shared" ca="1" si="316"/>
        <v>0</v>
      </c>
      <c r="DM183" s="362">
        <f t="shared" ca="1" si="343"/>
        <v>294</v>
      </c>
      <c r="DN183" s="362">
        <v>175</v>
      </c>
      <c r="DO183" s="371">
        <f t="shared" ca="1" si="344"/>
        <v>0</v>
      </c>
      <c r="DP183" s="359">
        <f t="shared" ca="1" si="361"/>
        <v>0</v>
      </c>
      <c r="DQ183" s="359">
        <f t="shared" ca="1" si="291"/>
        <v>0</v>
      </c>
      <c r="DR183" s="359">
        <f t="shared" ca="1" si="292"/>
        <v>0</v>
      </c>
      <c r="DS183" s="359">
        <f t="shared" ca="1" si="293"/>
        <v>0</v>
      </c>
      <c r="DT183" s="359">
        <f t="shared" ca="1" si="317"/>
        <v>0</v>
      </c>
      <c r="DV183" s="362">
        <f t="shared" ca="1" si="345"/>
        <v>294</v>
      </c>
      <c r="DW183" s="362">
        <v>175</v>
      </c>
      <c r="DX183" s="371">
        <f t="shared" ca="1" si="346"/>
        <v>0</v>
      </c>
      <c r="DY183" s="359">
        <f t="shared" ca="1" si="362"/>
        <v>0</v>
      </c>
      <c r="DZ183" s="359">
        <f t="shared" ca="1" si="295"/>
        <v>0</v>
      </c>
      <c r="EA183" s="359">
        <f t="shared" ca="1" si="296"/>
        <v>0</v>
      </c>
      <c r="EB183" s="359">
        <f t="shared" ca="1" si="297"/>
        <v>0</v>
      </c>
      <c r="EC183" s="359">
        <f t="shared" ca="1" si="318"/>
        <v>0</v>
      </c>
      <c r="EE183" s="362">
        <f t="shared" ca="1" si="347"/>
        <v>294</v>
      </c>
      <c r="EF183" s="362">
        <v>175</v>
      </c>
      <c r="EG183" s="371">
        <f t="shared" ca="1" si="348"/>
        <v>0</v>
      </c>
      <c r="EH183" s="359">
        <f t="shared" ca="1" si="363"/>
        <v>0</v>
      </c>
      <c r="EI183" s="359">
        <f t="shared" ca="1" si="299"/>
        <v>0</v>
      </c>
      <c r="EJ183" s="359">
        <f t="shared" ca="1" si="300"/>
        <v>0</v>
      </c>
      <c r="EK183" s="359">
        <f t="shared" ca="1" si="301"/>
        <v>0</v>
      </c>
      <c r="EL183" s="359">
        <f t="shared" ca="1" si="319"/>
        <v>0</v>
      </c>
    </row>
    <row r="184" spans="6:142" x14ac:dyDescent="0.35">
      <c r="F184" s="372">
        <f>IFERROR(INDEX('Inflation Rates'!$A$16:$H$138,MATCH('IRA Traditional'!$H184,'Inflation Rates'!$A$16:$A$138,0),8)/INDEX('Inflation Rates'!$A$16:$H$138,MATCH('IRA Traditional'!$H184,'Inflation Rates'!$A$16:$A$138,0)-1,8)-1,F183)</f>
        <v>2.0000000000000018E-2</v>
      </c>
      <c r="G184" s="372">
        <f>IFERROR(INDEX('Inflation Rates'!$A$16:$H$138,MATCH('IRA Traditional'!$H184,'Inflation Rates'!$A$16:$A$138,0),6)/INDEX('Inflation Rates'!$A$16:$H$138,MATCH('IRA Traditional'!$H184,'Inflation Rates'!$A$16:$A$138,0)-1,6)-1,G183)</f>
        <v>2.0999999999999908E-2</v>
      </c>
      <c r="H184" s="362">
        <v>2195</v>
      </c>
      <c r="I184" s="362">
        <f t="shared" ca="1" si="366"/>
        <v>295</v>
      </c>
      <c r="J184" s="362">
        <v>176</v>
      </c>
      <c r="K184" s="371">
        <f t="shared" ca="1" si="350"/>
        <v>0</v>
      </c>
      <c r="L184" s="359">
        <f t="shared" ca="1" si="302"/>
        <v>0</v>
      </c>
      <c r="M184" s="359">
        <f t="shared" ca="1" si="303"/>
        <v>0</v>
      </c>
      <c r="N184" s="359">
        <f t="shared" ca="1" si="304"/>
        <v>0</v>
      </c>
      <c r="O184" s="359">
        <f t="shared" ca="1" si="305"/>
        <v>0</v>
      </c>
      <c r="P184" s="359">
        <f t="shared" ca="1" si="320"/>
        <v>0</v>
      </c>
      <c r="R184" s="362">
        <f t="shared" ca="1" si="321"/>
        <v>295</v>
      </c>
      <c r="S184" s="362">
        <v>176</v>
      </c>
      <c r="T184" s="371">
        <f t="shared" ca="1" si="322"/>
        <v>0</v>
      </c>
      <c r="U184" s="359">
        <f t="shared" ca="1" si="352"/>
        <v>0</v>
      </c>
      <c r="V184" s="359">
        <f t="shared" ca="1" si="247"/>
        <v>0</v>
      </c>
      <c r="W184" s="359">
        <f t="shared" ca="1" si="248"/>
        <v>0</v>
      </c>
      <c r="X184" s="359">
        <f t="shared" ca="1" si="249"/>
        <v>0</v>
      </c>
      <c r="Y184" s="359">
        <f t="shared" ca="1" si="306"/>
        <v>0</v>
      </c>
      <c r="AA184" s="362">
        <f t="shared" ca="1" si="323"/>
        <v>295</v>
      </c>
      <c r="AB184" s="362">
        <v>176</v>
      </c>
      <c r="AC184" s="371">
        <f t="shared" ca="1" si="324"/>
        <v>0</v>
      </c>
      <c r="AD184" s="359">
        <f t="shared" ca="1" si="364"/>
        <v>0</v>
      </c>
      <c r="AE184" s="359">
        <f t="shared" ca="1" si="251"/>
        <v>0</v>
      </c>
      <c r="AF184" s="359">
        <f t="shared" ca="1" si="252"/>
        <v>0</v>
      </c>
      <c r="AG184" s="359">
        <f t="shared" ca="1" si="253"/>
        <v>0</v>
      </c>
      <c r="AH184" s="359">
        <f t="shared" ca="1" si="307"/>
        <v>0</v>
      </c>
      <c r="AJ184" s="362">
        <f t="shared" ca="1" si="325"/>
        <v>295</v>
      </c>
      <c r="AK184" s="362">
        <v>176</v>
      </c>
      <c r="AL184" s="371">
        <f t="shared" ca="1" si="326"/>
        <v>0</v>
      </c>
      <c r="AM184" s="359">
        <f t="shared" ca="1" si="353"/>
        <v>0</v>
      </c>
      <c r="AN184" s="359">
        <f t="shared" ca="1" si="255"/>
        <v>0</v>
      </c>
      <c r="AO184" s="359">
        <f t="shared" ca="1" si="256"/>
        <v>0</v>
      </c>
      <c r="AP184" s="359">
        <f t="shared" ca="1" si="257"/>
        <v>0</v>
      </c>
      <c r="AQ184" s="359">
        <f t="shared" ca="1" si="308"/>
        <v>0</v>
      </c>
      <c r="AS184" s="362">
        <f t="shared" ca="1" si="327"/>
        <v>295</v>
      </c>
      <c r="AT184" s="362">
        <v>176</v>
      </c>
      <c r="AU184" s="371">
        <f t="shared" ca="1" si="328"/>
        <v>0</v>
      </c>
      <c r="AV184" s="359">
        <f t="shared" ca="1" si="354"/>
        <v>0</v>
      </c>
      <c r="AW184" s="359">
        <f t="shared" ca="1" si="259"/>
        <v>0</v>
      </c>
      <c r="AX184" s="359">
        <f t="shared" ca="1" si="260"/>
        <v>0</v>
      </c>
      <c r="AY184" s="359">
        <f t="shared" ca="1" si="261"/>
        <v>0</v>
      </c>
      <c r="AZ184" s="359">
        <f t="shared" ca="1" si="309"/>
        <v>0</v>
      </c>
      <c r="BB184" s="362">
        <f t="shared" ca="1" si="329"/>
        <v>295</v>
      </c>
      <c r="BC184" s="362">
        <v>176</v>
      </c>
      <c r="BD184" s="371">
        <f t="shared" ca="1" si="330"/>
        <v>0</v>
      </c>
      <c r="BE184" s="359">
        <f t="shared" ca="1" si="355"/>
        <v>0</v>
      </c>
      <c r="BF184" s="359">
        <f t="shared" ca="1" si="263"/>
        <v>0</v>
      </c>
      <c r="BG184" s="359">
        <f t="shared" ca="1" si="264"/>
        <v>0</v>
      </c>
      <c r="BH184" s="359">
        <f t="shared" ca="1" si="265"/>
        <v>0</v>
      </c>
      <c r="BI184" s="359">
        <f t="shared" ca="1" si="310"/>
        <v>0</v>
      </c>
      <c r="BK184" s="362">
        <f t="shared" ca="1" si="331"/>
        <v>295</v>
      </c>
      <c r="BL184" s="362">
        <v>176</v>
      </c>
      <c r="BM184" s="371">
        <f t="shared" ca="1" si="332"/>
        <v>0</v>
      </c>
      <c r="BN184" s="359">
        <f t="shared" ca="1" si="356"/>
        <v>0</v>
      </c>
      <c r="BO184" s="359">
        <f t="shared" ca="1" si="267"/>
        <v>0</v>
      </c>
      <c r="BP184" s="359">
        <f t="shared" ca="1" si="268"/>
        <v>0</v>
      </c>
      <c r="BQ184" s="359">
        <f t="shared" ca="1" si="269"/>
        <v>0</v>
      </c>
      <c r="BR184" s="359">
        <f t="shared" ca="1" si="311"/>
        <v>0</v>
      </c>
      <c r="BT184" s="362">
        <f t="shared" ca="1" si="333"/>
        <v>295</v>
      </c>
      <c r="BU184" s="362">
        <v>176</v>
      </c>
      <c r="BV184" s="371">
        <f t="shared" ca="1" si="334"/>
        <v>0</v>
      </c>
      <c r="BW184" s="359">
        <f t="shared" ca="1" si="357"/>
        <v>0</v>
      </c>
      <c r="BX184" s="359">
        <f t="shared" ca="1" si="271"/>
        <v>0</v>
      </c>
      <c r="BY184" s="359">
        <f t="shared" ca="1" si="272"/>
        <v>0</v>
      </c>
      <c r="BZ184" s="359">
        <f t="shared" ca="1" si="273"/>
        <v>0</v>
      </c>
      <c r="CA184" s="359">
        <f t="shared" ca="1" si="312"/>
        <v>0</v>
      </c>
      <c r="CC184" s="362">
        <f t="shared" ca="1" si="335"/>
        <v>295</v>
      </c>
      <c r="CD184" s="362">
        <v>176</v>
      </c>
      <c r="CE184" s="371">
        <f t="shared" ca="1" si="336"/>
        <v>0</v>
      </c>
      <c r="CF184" s="359">
        <f t="shared" ca="1" si="358"/>
        <v>0</v>
      </c>
      <c r="CG184" s="359">
        <f t="shared" ca="1" si="275"/>
        <v>0</v>
      </c>
      <c r="CH184" s="359">
        <f t="shared" ca="1" si="276"/>
        <v>0</v>
      </c>
      <c r="CI184" s="359">
        <f t="shared" ca="1" si="277"/>
        <v>0</v>
      </c>
      <c r="CJ184" s="359">
        <f t="shared" ca="1" si="313"/>
        <v>0</v>
      </c>
      <c r="CL184" s="362">
        <f t="shared" ca="1" si="337"/>
        <v>295</v>
      </c>
      <c r="CM184" s="362">
        <v>176</v>
      </c>
      <c r="CN184" s="371">
        <f t="shared" ca="1" si="338"/>
        <v>0</v>
      </c>
      <c r="CO184" s="359">
        <f t="shared" ca="1" si="365"/>
        <v>0</v>
      </c>
      <c r="CP184" s="359">
        <f t="shared" ca="1" si="279"/>
        <v>0</v>
      </c>
      <c r="CQ184" s="359">
        <f t="shared" ca="1" si="280"/>
        <v>0</v>
      </c>
      <c r="CR184" s="359">
        <f t="shared" ca="1" si="281"/>
        <v>0</v>
      </c>
      <c r="CS184" s="359">
        <f t="shared" ca="1" si="314"/>
        <v>0</v>
      </c>
      <c r="CU184" s="362">
        <f t="shared" ca="1" si="339"/>
        <v>295</v>
      </c>
      <c r="CV184" s="362">
        <v>176</v>
      </c>
      <c r="CW184" s="371">
        <f t="shared" ca="1" si="340"/>
        <v>0</v>
      </c>
      <c r="CX184" s="359">
        <f t="shared" ca="1" si="359"/>
        <v>0</v>
      </c>
      <c r="CY184" s="359">
        <f t="shared" ca="1" si="283"/>
        <v>0</v>
      </c>
      <c r="CZ184" s="359">
        <f t="shared" ca="1" si="284"/>
        <v>0</v>
      </c>
      <c r="DA184" s="359">
        <f t="shared" ca="1" si="285"/>
        <v>0</v>
      </c>
      <c r="DB184" s="359">
        <f t="shared" ca="1" si="315"/>
        <v>0</v>
      </c>
      <c r="DD184" s="362">
        <f t="shared" ca="1" si="341"/>
        <v>295</v>
      </c>
      <c r="DE184" s="362">
        <v>176</v>
      </c>
      <c r="DF184" s="371">
        <f t="shared" ca="1" si="342"/>
        <v>0</v>
      </c>
      <c r="DG184" s="359">
        <f t="shared" ca="1" si="360"/>
        <v>0</v>
      </c>
      <c r="DH184" s="359">
        <f t="shared" ca="1" si="287"/>
        <v>0</v>
      </c>
      <c r="DI184" s="359">
        <f t="shared" ca="1" si="288"/>
        <v>0</v>
      </c>
      <c r="DJ184" s="359">
        <f t="shared" ca="1" si="289"/>
        <v>0</v>
      </c>
      <c r="DK184" s="359">
        <f t="shared" ca="1" si="316"/>
        <v>0</v>
      </c>
      <c r="DM184" s="362">
        <f t="shared" ca="1" si="343"/>
        <v>295</v>
      </c>
      <c r="DN184" s="362">
        <v>176</v>
      </c>
      <c r="DO184" s="371">
        <f t="shared" ca="1" si="344"/>
        <v>0</v>
      </c>
      <c r="DP184" s="359">
        <f t="shared" ca="1" si="361"/>
        <v>0</v>
      </c>
      <c r="DQ184" s="359">
        <f t="shared" ca="1" si="291"/>
        <v>0</v>
      </c>
      <c r="DR184" s="359">
        <f t="shared" ca="1" si="292"/>
        <v>0</v>
      </c>
      <c r="DS184" s="359">
        <f t="shared" ca="1" si="293"/>
        <v>0</v>
      </c>
      <c r="DT184" s="359">
        <f t="shared" ca="1" si="317"/>
        <v>0</v>
      </c>
      <c r="DV184" s="362">
        <f t="shared" ca="1" si="345"/>
        <v>295</v>
      </c>
      <c r="DW184" s="362">
        <v>176</v>
      </c>
      <c r="DX184" s="371">
        <f t="shared" ca="1" si="346"/>
        <v>0</v>
      </c>
      <c r="DY184" s="359">
        <f t="shared" ca="1" si="362"/>
        <v>0</v>
      </c>
      <c r="DZ184" s="359">
        <f t="shared" ca="1" si="295"/>
        <v>0</v>
      </c>
      <c r="EA184" s="359">
        <f t="shared" ca="1" si="296"/>
        <v>0</v>
      </c>
      <c r="EB184" s="359">
        <f t="shared" ca="1" si="297"/>
        <v>0</v>
      </c>
      <c r="EC184" s="359">
        <f t="shared" ca="1" si="318"/>
        <v>0</v>
      </c>
      <c r="EE184" s="362">
        <f t="shared" ca="1" si="347"/>
        <v>295</v>
      </c>
      <c r="EF184" s="362">
        <v>176</v>
      </c>
      <c r="EG184" s="371">
        <f t="shared" ca="1" si="348"/>
        <v>0</v>
      </c>
      <c r="EH184" s="359">
        <f t="shared" ca="1" si="363"/>
        <v>0</v>
      </c>
      <c r="EI184" s="359">
        <f t="shared" ca="1" si="299"/>
        <v>0</v>
      </c>
      <c r="EJ184" s="359">
        <f t="shared" ca="1" si="300"/>
        <v>0</v>
      </c>
      <c r="EK184" s="359">
        <f t="shared" ca="1" si="301"/>
        <v>0</v>
      </c>
      <c r="EL184" s="359">
        <f t="shared" ca="1" si="319"/>
        <v>0</v>
      </c>
    </row>
    <row r="185" spans="6:142" x14ac:dyDescent="0.35">
      <c r="F185" s="372">
        <f>IFERROR(INDEX('Inflation Rates'!$A$16:$H$138,MATCH('IRA Traditional'!$H185,'Inflation Rates'!$A$16:$A$138,0),8)/INDEX('Inflation Rates'!$A$16:$H$138,MATCH('IRA Traditional'!$H185,'Inflation Rates'!$A$16:$A$138,0)-1,8)-1,F184)</f>
        <v>2.0000000000000018E-2</v>
      </c>
      <c r="G185" s="372">
        <f>IFERROR(INDEX('Inflation Rates'!$A$16:$H$138,MATCH('IRA Traditional'!$H185,'Inflation Rates'!$A$16:$A$138,0),6)/INDEX('Inflation Rates'!$A$16:$H$138,MATCH('IRA Traditional'!$H185,'Inflation Rates'!$A$16:$A$138,0)-1,6)-1,G184)</f>
        <v>2.0999999999999908E-2</v>
      </c>
      <c r="H185" s="362">
        <v>2196</v>
      </c>
      <c r="I185" s="362">
        <f t="shared" ca="1" si="366"/>
        <v>296</v>
      </c>
      <c r="J185" s="362">
        <v>177</v>
      </c>
      <c r="K185" s="371">
        <f t="shared" ca="1" si="350"/>
        <v>0</v>
      </c>
      <c r="L185" s="359">
        <f t="shared" ca="1" si="302"/>
        <v>0</v>
      </c>
      <c r="M185" s="359">
        <f t="shared" ca="1" si="303"/>
        <v>0</v>
      </c>
      <c r="N185" s="359">
        <f t="shared" ca="1" si="304"/>
        <v>0</v>
      </c>
      <c r="O185" s="359">
        <f t="shared" ca="1" si="305"/>
        <v>0</v>
      </c>
      <c r="P185" s="359">
        <f t="shared" ca="1" si="320"/>
        <v>0</v>
      </c>
      <c r="R185" s="362">
        <f t="shared" ca="1" si="321"/>
        <v>296</v>
      </c>
      <c r="S185" s="362">
        <v>177</v>
      </c>
      <c r="T185" s="371">
        <f t="shared" ca="1" si="322"/>
        <v>0</v>
      </c>
      <c r="U185" s="359">
        <f t="shared" ca="1" si="352"/>
        <v>0</v>
      </c>
      <c r="V185" s="359">
        <f t="shared" ca="1" si="247"/>
        <v>0</v>
      </c>
      <c r="W185" s="359">
        <f t="shared" ca="1" si="248"/>
        <v>0</v>
      </c>
      <c r="X185" s="359">
        <f t="shared" ca="1" si="249"/>
        <v>0</v>
      </c>
      <c r="Y185" s="359">
        <f t="shared" ca="1" si="306"/>
        <v>0</v>
      </c>
      <c r="AA185" s="362">
        <f t="shared" ca="1" si="323"/>
        <v>296</v>
      </c>
      <c r="AB185" s="362">
        <v>177</v>
      </c>
      <c r="AC185" s="371">
        <f t="shared" ca="1" si="324"/>
        <v>0</v>
      </c>
      <c r="AD185" s="359">
        <f t="shared" ca="1" si="364"/>
        <v>0</v>
      </c>
      <c r="AE185" s="359">
        <f t="shared" ca="1" si="251"/>
        <v>0</v>
      </c>
      <c r="AF185" s="359">
        <f t="shared" ca="1" si="252"/>
        <v>0</v>
      </c>
      <c r="AG185" s="359">
        <f t="shared" ca="1" si="253"/>
        <v>0</v>
      </c>
      <c r="AH185" s="359">
        <f t="shared" ca="1" si="307"/>
        <v>0</v>
      </c>
      <c r="AJ185" s="362">
        <f t="shared" ca="1" si="325"/>
        <v>296</v>
      </c>
      <c r="AK185" s="362">
        <v>177</v>
      </c>
      <c r="AL185" s="371">
        <f t="shared" ca="1" si="326"/>
        <v>0</v>
      </c>
      <c r="AM185" s="359">
        <f t="shared" ca="1" si="353"/>
        <v>0</v>
      </c>
      <c r="AN185" s="359">
        <f t="shared" ca="1" si="255"/>
        <v>0</v>
      </c>
      <c r="AO185" s="359">
        <f t="shared" ca="1" si="256"/>
        <v>0</v>
      </c>
      <c r="AP185" s="359">
        <f t="shared" ca="1" si="257"/>
        <v>0</v>
      </c>
      <c r="AQ185" s="359">
        <f t="shared" ca="1" si="308"/>
        <v>0</v>
      </c>
      <c r="AS185" s="362">
        <f t="shared" ca="1" si="327"/>
        <v>296</v>
      </c>
      <c r="AT185" s="362">
        <v>177</v>
      </c>
      <c r="AU185" s="371">
        <f t="shared" ca="1" si="328"/>
        <v>0</v>
      </c>
      <c r="AV185" s="359">
        <f t="shared" ca="1" si="354"/>
        <v>0</v>
      </c>
      <c r="AW185" s="359">
        <f t="shared" ca="1" si="259"/>
        <v>0</v>
      </c>
      <c r="AX185" s="359">
        <f t="shared" ca="1" si="260"/>
        <v>0</v>
      </c>
      <c r="AY185" s="359">
        <f t="shared" ca="1" si="261"/>
        <v>0</v>
      </c>
      <c r="AZ185" s="359">
        <f t="shared" ca="1" si="309"/>
        <v>0</v>
      </c>
      <c r="BB185" s="362">
        <f t="shared" ca="1" si="329"/>
        <v>296</v>
      </c>
      <c r="BC185" s="362">
        <v>177</v>
      </c>
      <c r="BD185" s="371">
        <f t="shared" ca="1" si="330"/>
        <v>0</v>
      </c>
      <c r="BE185" s="359">
        <f t="shared" ca="1" si="355"/>
        <v>0</v>
      </c>
      <c r="BF185" s="359">
        <f t="shared" ca="1" si="263"/>
        <v>0</v>
      </c>
      <c r="BG185" s="359">
        <f t="shared" ca="1" si="264"/>
        <v>0</v>
      </c>
      <c r="BH185" s="359">
        <f t="shared" ca="1" si="265"/>
        <v>0</v>
      </c>
      <c r="BI185" s="359">
        <f t="shared" ca="1" si="310"/>
        <v>0</v>
      </c>
      <c r="BK185" s="362">
        <f t="shared" ca="1" si="331"/>
        <v>296</v>
      </c>
      <c r="BL185" s="362">
        <v>177</v>
      </c>
      <c r="BM185" s="371">
        <f t="shared" ca="1" si="332"/>
        <v>0</v>
      </c>
      <c r="BN185" s="359">
        <f t="shared" ca="1" si="356"/>
        <v>0</v>
      </c>
      <c r="BO185" s="359">
        <f t="shared" ca="1" si="267"/>
        <v>0</v>
      </c>
      <c r="BP185" s="359">
        <f t="shared" ca="1" si="268"/>
        <v>0</v>
      </c>
      <c r="BQ185" s="359">
        <f t="shared" ca="1" si="269"/>
        <v>0</v>
      </c>
      <c r="BR185" s="359">
        <f t="shared" ca="1" si="311"/>
        <v>0</v>
      </c>
      <c r="BT185" s="362">
        <f t="shared" ca="1" si="333"/>
        <v>296</v>
      </c>
      <c r="BU185" s="362">
        <v>177</v>
      </c>
      <c r="BV185" s="371">
        <f t="shared" ca="1" si="334"/>
        <v>0</v>
      </c>
      <c r="BW185" s="359">
        <f t="shared" ca="1" si="357"/>
        <v>0</v>
      </c>
      <c r="BX185" s="359">
        <f t="shared" ca="1" si="271"/>
        <v>0</v>
      </c>
      <c r="BY185" s="359">
        <f t="shared" ca="1" si="272"/>
        <v>0</v>
      </c>
      <c r="BZ185" s="359">
        <f t="shared" ca="1" si="273"/>
        <v>0</v>
      </c>
      <c r="CA185" s="359">
        <f t="shared" ca="1" si="312"/>
        <v>0</v>
      </c>
      <c r="CC185" s="362">
        <f t="shared" ca="1" si="335"/>
        <v>296</v>
      </c>
      <c r="CD185" s="362">
        <v>177</v>
      </c>
      <c r="CE185" s="371">
        <f t="shared" ca="1" si="336"/>
        <v>0</v>
      </c>
      <c r="CF185" s="359">
        <f t="shared" ca="1" si="358"/>
        <v>0</v>
      </c>
      <c r="CG185" s="359">
        <f t="shared" ca="1" si="275"/>
        <v>0</v>
      </c>
      <c r="CH185" s="359">
        <f t="shared" ca="1" si="276"/>
        <v>0</v>
      </c>
      <c r="CI185" s="359">
        <f t="shared" ca="1" si="277"/>
        <v>0</v>
      </c>
      <c r="CJ185" s="359">
        <f t="shared" ca="1" si="313"/>
        <v>0</v>
      </c>
      <c r="CL185" s="362">
        <f t="shared" ca="1" si="337"/>
        <v>296</v>
      </c>
      <c r="CM185" s="362">
        <v>177</v>
      </c>
      <c r="CN185" s="371">
        <f t="shared" ca="1" si="338"/>
        <v>0</v>
      </c>
      <c r="CO185" s="359">
        <f t="shared" ca="1" si="365"/>
        <v>0</v>
      </c>
      <c r="CP185" s="359">
        <f t="shared" ca="1" si="279"/>
        <v>0</v>
      </c>
      <c r="CQ185" s="359">
        <f t="shared" ca="1" si="280"/>
        <v>0</v>
      </c>
      <c r="CR185" s="359">
        <f t="shared" ca="1" si="281"/>
        <v>0</v>
      </c>
      <c r="CS185" s="359">
        <f t="shared" ca="1" si="314"/>
        <v>0</v>
      </c>
      <c r="CU185" s="362">
        <f t="shared" ca="1" si="339"/>
        <v>296</v>
      </c>
      <c r="CV185" s="362">
        <v>177</v>
      </c>
      <c r="CW185" s="371">
        <f t="shared" ca="1" si="340"/>
        <v>0</v>
      </c>
      <c r="CX185" s="359">
        <f t="shared" ca="1" si="359"/>
        <v>0</v>
      </c>
      <c r="CY185" s="359">
        <f t="shared" ca="1" si="283"/>
        <v>0</v>
      </c>
      <c r="CZ185" s="359">
        <f t="shared" ca="1" si="284"/>
        <v>0</v>
      </c>
      <c r="DA185" s="359">
        <f t="shared" ca="1" si="285"/>
        <v>0</v>
      </c>
      <c r="DB185" s="359">
        <f t="shared" ca="1" si="315"/>
        <v>0</v>
      </c>
      <c r="DD185" s="362">
        <f t="shared" ca="1" si="341"/>
        <v>296</v>
      </c>
      <c r="DE185" s="362">
        <v>177</v>
      </c>
      <c r="DF185" s="371">
        <f t="shared" ca="1" si="342"/>
        <v>0</v>
      </c>
      <c r="DG185" s="359">
        <f t="shared" ca="1" si="360"/>
        <v>0</v>
      </c>
      <c r="DH185" s="359">
        <f t="shared" ca="1" si="287"/>
        <v>0</v>
      </c>
      <c r="DI185" s="359">
        <f t="shared" ca="1" si="288"/>
        <v>0</v>
      </c>
      <c r="DJ185" s="359">
        <f t="shared" ca="1" si="289"/>
        <v>0</v>
      </c>
      <c r="DK185" s="359">
        <f t="shared" ca="1" si="316"/>
        <v>0</v>
      </c>
      <c r="DM185" s="362">
        <f t="shared" ca="1" si="343"/>
        <v>296</v>
      </c>
      <c r="DN185" s="362">
        <v>177</v>
      </c>
      <c r="DO185" s="371">
        <f t="shared" ca="1" si="344"/>
        <v>0</v>
      </c>
      <c r="DP185" s="359">
        <f t="shared" ca="1" si="361"/>
        <v>0</v>
      </c>
      <c r="DQ185" s="359">
        <f t="shared" ca="1" si="291"/>
        <v>0</v>
      </c>
      <c r="DR185" s="359">
        <f t="shared" ca="1" si="292"/>
        <v>0</v>
      </c>
      <c r="DS185" s="359">
        <f t="shared" ca="1" si="293"/>
        <v>0</v>
      </c>
      <c r="DT185" s="359">
        <f t="shared" ca="1" si="317"/>
        <v>0</v>
      </c>
      <c r="DV185" s="362">
        <f t="shared" ca="1" si="345"/>
        <v>296</v>
      </c>
      <c r="DW185" s="362">
        <v>177</v>
      </c>
      <c r="DX185" s="371">
        <f t="shared" ca="1" si="346"/>
        <v>0</v>
      </c>
      <c r="DY185" s="359">
        <f t="shared" ca="1" si="362"/>
        <v>0</v>
      </c>
      <c r="DZ185" s="359">
        <f t="shared" ca="1" si="295"/>
        <v>0</v>
      </c>
      <c r="EA185" s="359">
        <f t="shared" ca="1" si="296"/>
        <v>0</v>
      </c>
      <c r="EB185" s="359">
        <f t="shared" ca="1" si="297"/>
        <v>0</v>
      </c>
      <c r="EC185" s="359">
        <f t="shared" ca="1" si="318"/>
        <v>0</v>
      </c>
      <c r="EE185" s="362">
        <f t="shared" ca="1" si="347"/>
        <v>296</v>
      </c>
      <c r="EF185" s="362">
        <v>177</v>
      </c>
      <c r="EG185" s="371">
        <f t="shared" ca="1" si="348"/>
        <v>0</v>
      </c>
      <c r="EH185" s="359">
        <f t="shared" ca="1" si="363"/>
        <v>0</v>
      </c>
      <c r="EI185" s="359">
        <f t="shared" ca="1" si="299"/>
        <v>0</v>
      </c>
      <c r="EJ185" s="359">
        <f t="shared" ca="1" si="300"/>
        <v>0</v>
      </c>
      <c r="EK185" s="359">
        <f t="shared" ca="1" si="301"/>
        <v>0</v>
      </c>
      <c r="EL185" s="359">
        <f t="shared" ca="1" si="319"/>
        <v>0</v>
      </c>
    </row>
    <row r="186" spans="6:142" x14ac:dyDescent="0.35">
      <c r="F186" s="372">
        <f>IFERROR(INDEX('Inflation Rates'!$A$16:$H$138,MATCH('IRA Traditional'!$H186,'Inflation Rates'!$A$16:$A$138,0),8)/INDEX('Inflation Rates'!$A$16:$H$138,MATCH('IRA Traditional'!$H186,'Inflation Rates'!$A$16:$A$138,0)-1,8)-1,F185)</f>
        <v>2.0000000000000018E-2</v>
      </c>
      <c r="G186" s="372">
        <f>IFERROR(INDEX('Inflation Rates'!$A$16:$H$138,MATCH('IRA Traditional'!$H186,'Inflation Rates'!$A$16:$A$138,0),6)/INDEX('Inflation Rates'!$A$16:$H$138,MATCH('IRA Traditional'!$H186,'Inflation Rates'!$A$16:$A$138,0)-1,6)-1,G185)</f>
        <v>2.0999999999999908E-2</v>
      </c>
      <c r="H186" s="362">
        <v>2197</v>
      </c>
      <c r="I186" s="362">
        <f t="shared" ca="1" si="366"/>
        <v>297</v>
      </c>
      <c r="J186" s="362">
        <v>178</v>
      </c>
      <c r="K186" s="371">
        <f t="shared" ca="1" si="350"/>
        <v>0</v>
      </c>
      <c r="L186" s="359">
        <f t="shared" ca="1" si="302"/>
        <v>0</v>
      </c>
      <c r="M186" s="359">
        <f t="shared" ca="1" si="303"/>
        <v>0</v>
      </c>
      <c r="N186" s="359">
        <f t="shared" ca="1" si="304"/>
        <v>0</v>
      </c>
      <c r="O186" s="359">
        <f t="shared" ca="1" si="305"/>
        <v>0</v>
      </c>
      <c r="P186" s="359">
        <f t="shared" ca="1" si="320"/>
        <v>0</v>
      </c>
      <c r="R186" s="362">
        <f t="shared" ca="1" si="321"/>
        <v>297</v>
      </c>
      <c r="S186" s="362">
        <v>178</v>
      </c>
      <c r="T186" s="371">
        <f t="shared" ca="1" si="322"/>
        <v>0</v>
      </c>
      <c r="U186" s="359">
        <f t="shared" ca="1" si="352"/>
        <v>0</v>
      </c>
      <c r="V186" s="359">
        <f t="shared" ca="1" si="247"/>
        <v>0</v>
      </c>
      <c r="W186" s="359">
        <f t="shared" ca="1" si="248"/>
        <v>0</v>
      </c>
      <c r="X186" s="359">
        <f t="shared" ca="1" si="249"/>
        <v>0</v>
      </c>
      <c r="Y186" s="359">
        <f t="shared" ca="1" si="306"/>
        <v>0</v>
      </c>
      <c r="AA186" s="362">
        <f t="shared" ca="1" si="323"/>
        <v>297</v>
      </c>
      <c r="AB186" s="362">
        <v>178</v>
      </c>
      <c r="AC186" s="371">
        <f t="shared" ca="1" si="324"/>
        <v>0</v>
      </c>
      <c r="AD186" s="359">
        <f t="shared" ca="1" si="364"/>
        <v>0</v>
      </c>
      <c r="AE186" s="359">
        <f t="shared" ca="1" si="251"/>
        <v>0</v>
      </c>
      <c r="AF186" s="359">
        <f t="shared" ca="1" si="252"/>
        <v>0</v>
      </c>
      <c r="AG186" s="359">
        <f t="shared" ca="1" si="253"/>
        <v>0</v>
      </c>
      <c r="AH186" s="359">
        <f t="shared" ca="1" si="307"/>
        <v>0</v>
      </c>
      <c r="AJ186" s="362">
        <f t="shared" ca="1" si="325"/>
        <v>297</v>
      </c>
      <c r="AK186" s="362">
        <v>178</v>
      </c>
      <c r="AL186" s="371">
        <f t="shared" ca="1" si="326"/>
        <v>0</v>
      </c>
      <c r="AM186" s="359">
        <f t="shared" ca="1" si="353"/>
        <v>0</v>
      </c>
      <c r="AN186" s="359">
        <f t="shared" ca="1" si="255"/>
        <v>0</v>
      </c>
      <c r="AO186" s="359">
        <f t="shared" ca="1" si="256"/>
        <v>0</v>
      </c>
      <c r="AP186" s="359">
        <f t="shared" ca="1" si="257"/>
        <v>0</v>
      </c>
      <c r="AQ186" s="359">
        <f t="shared" ca="1" si="308"/>
        <v>0</v>
      </c>
      <c r="AS186" s="362">
        <f t="shared" ca="1" si="327"/>
        <v>297</v>
      </c>
      <c r="AT186" s="362">
        <v>178</v>
      </c>
      <c r="AU186" s="371">
        <f t="shared" ca="1" si="328"/>
        <v>0</v>
      </c>
      <c r="AV186" s="359">
        <f t="shared" ca="1" si="354"/>
        <v>0</v>
      </c>
      <c r="AW186" s="359">
        <f t="shared" ca="1" si="259"/>
        <v>0</v>
      </c>
      <c r="AX186" s="359">
        <f t="shared" ca="1" si="260"/>
        <v>0</v>
      </c>
      <c r="AY186" s="359">
        <f t="shared" ca="1" si="261"/>
        <v>0</v>
      </c>
      <c r="AZ186" s="359">
        <f t="shared" ca="1" si="309"/>
        <v>0</v>
      </c>
      <c r="BB186" s="362">
        <f t="shared" ca="1" si="329"/>
        <v>297</v>
      </c>
      <c r="BC186" s="362">
        <v>178</v>
      </c>
      <c r="BD186" s="371">
        <f t="shared" ca="1" si="330"/>
        <v>0</v>
      </c>
      <c r="BE186" s="359">
        <f t="shared" ca="1" si="355"/>
        <v>0</v>
      </c>
      <c r="BF186" s="359">
        <f t="shared" ca="1" si="263"/>
        <v>0</v>
      </c>
      <c r="BG186" s="359">
        <f t="shared" ca="1" si="264"/>
        <v>0</v>
      </c>
      <c r="BH186" s="359">
        <f t="shared" ca="1" si="265"/>
        <v>0</v>
      </c>
      <c r="BI186" s="359">
        <f t="shared" ca="1" si="310"/>
        <v>0</v>
      </c>
      <c r="BK186" s="362">
        <f t="shared" ca="1" si="331"/>
        <v>297</v>
      </c>
      <c r="BL186" s="362">
        <v>178</v>
      </c>
      <c r="BM186" s="371">
        <f t="shared" ca="1" si="332"/>
        <v>0</v>
      </c>
      <c r="BN186" s="359">
        <f t="shared" ca="1" si="356"/>
        <v>0</v>
      </c>
      <c r="BO186" s="359">
        <f t="shared" ca="1" si="267"/>
        <v>0</v>
      </c>
      <c r="BP186" s="359">
        <f t="shared" ca="1" si="268"/>
        <v>0</v>
      </c>
      <c r="BQ186" s="359">
        <f t="shared" ca="1" si="269"/>
        <v>0</v>
      </c>
      <c r="BR186" s="359">
        <f t="shared" ca="1" si="311"/>
        <v>0</v>
      </c>
      <c r="BT186" s="362">
        <f t="shared" ca="1" si="333"/>
        <v>297</v>
      </c>
      <c r="BU186" s="362">
        <v>178</v>
      </c>
      <c r="BV186" s="371">
        <f t="shared" ca="1" si="334"/>
        <v>0</v>
      </c>
      <c r="BW186" s="359">
        <f t="shared" ca="1" si="357"/>
        <v>0</v>
      </c>
      <c r="BX186" s="359">
        <f t="shared" ca="1" si="271"/>
        <v>0</v>
      </c>
      <c r="BY186" s="359">
        <f t="shared" ca="1" si="272"/>
        <v>0</v>
      </c>
      <c r="BZ186" s="359">
        <f t="shared" ca="1" si="273"/>
        <v>0</v>
      </c>
      <c r="CA186" s="359">
        <f t="shared" ca="1" si="312"/>
        <v>0</v>
      </c>
      <c r="CC186" s="362">
        <f t="shared" ca="1" si="335"/>
        <v>297</v>
      </c>
      <c r="CD186" s="362">
        <v>178</v>
      </c>
      <c r="CE186" s="371">
        <f t="shared" ca="1" si="336"/>
        <v>0</v>
      </c>
      <c r="CF186" s="359">
        <f t="shared" ca="1" si="358"/>
        <v>0</v>
      </c>
      <c r="CG186" s="359">
        <f t="shared" ca="1" si="275"/>
        <v>0</v>
      </c>
      <c r="CH186" s="359">
        <f t="shared" ca="1" si="276"/>
        <v>0</v>
      </c>
      <c r="CI186" s="359">
        <f t="shared" ca="1" si="277"/>
        <v>0</v>
      </c>
      <c r="CJ186" s="359">
        <f t="shared" ca="1" si="313"/>
        <v>0</v>
      </c>
      <c r="CL186" s="362">
        <f t="shared" ca="1" si="337"/>
        <v>297</v>
      </c>
      <c r="CM186" s="362">
        <v>178</v>
      </c>
      <c r="CN186" s="371">
        <f t="shared" ca="1" si="338"/>
        <v>0</v>
      </c>
      <c r="CO186" s="359">
        <f t="shared" ca="1" si="365"/>
        <v>0</v>
      </c>
      <c r="CP186" s="359">
        <f t="shared" ca="1" si="279"/>
        <v>0</v>
      </c>
      <c r="CQ186" s="359">
        <f t="shared" ca="1" si="280"/>
        <v>0</v>
      </c>
      <c r="CR186" s="359">
        <f t="shared" ca="1" si="281"/>
        <v>0</v>
      </c>
      <c r="CS186" s="359">
        <f t="shared" ca="1" si="314"/>
        <v>0</v>
      </c>
      <c r="CU186" s="362">
        <f t="shared" ca="1" si="339"/>
        <v>297</v>
      </c>
      <c r="CV186" s="362">
        <v>178</v>
      </c>
      <c r="CW186" s="371">
        <f t="shared" ca="1" si="340"/>
        <v>0</v>
      </c>
      <c r="CX186" s="359">
        <f t="shared" ca="1" si="359"/>
        <v>0</v>
      </c>
      <c r="CY186" s="359">
        <f t="shared" ca="1" si="283"/>
        <v>0</v>
      </c>
      <c r="CZ186" s="359">
        <f t="shared" ca="1" si="284"/>
        <v>0</v>
      </c>
      <c r="DA186" s="359">
        <f t="shared" ca="1" si="285"/>
        <v>0</v>
      </c>
      <c r="DB186" s="359">
        <f t="shared" ca="1" si="315"/>
        <v>0</v>
      </c>
      <c r="DD186" s="362">
        <f t="shared" ca="1" si="341"/>
        <v>297</v>
      </c>
      <c r="DE186" s="362">
        <v>178</v>
      </c>
      <c r="DF186" s="371">
        <f t="shared" ca="1" si="342"/>
        <v>0</v>
      </c>
      <c r="DG186" s="359">
        <f t="shared" ca="1" si="360"/>
        <v>0</v>
      </c>
      <c r="DH186" s="359">
        <f t="shared" ca="1" si="287"/>
        <v>0</v>
      </c>
      <c r="DI186" s="359">
        <f t="shared" ca="1" si="288"/>
        <v>0</v>
      </c>
      <c r="DJ186" s="359">
        <f t="shared" ca="1" si="289"/>
        <v>0</v>
      </c>
      <c r="DK186" s="359">
        <f t="shared" ca="1" si="316"/>
        <v>0</v>
      </c>
      <c r="DM186" s="362">
        <f t="shared" ca="1" si="343"/>
        <v>297</v>
      </c>
      <c r="DN186" s="362">
        <v>178</v>
      </c>
      <c r="DO186" s="371">
        <f t="shared" ca="1" si="344"/>
        <v>0</v>
      </c>
      <c r="DP186" s="359">
        <f t="shared" ca="1" si="361"/>
        <v>0</v>
      </c>
      <c r="DQ186" s="359">
        <f t="shared" ca="1" si="291"/>
        <v>0</v>
      </c>
      <c r="DR186" s="359">
        <f t="shared" ca="1" si="292"/>
        <v>0</v>
      </c>
      <c r="DS186" s="359">
        <f t="shared" ca="1" si="293"/>
        <v>0</v>
      </c>
      <c r="DT186" s="359">
        <f t="shared" ca="1" si="317"/>
        <v>0</v>
      </c>
      <c r="DV186" s="362">
        <f t="shared" ca="1" si="345"/>
        <v>297</v>
      </c>
      <c r="DW186" s="362">
        <v>178</v>
      </c>
      <c r="DX186" s="371">
        <f t="shared" ca="1" si="346"/>
        <v>0</v>
      </c>
      <c r="DY186" s="359">
        <f t="shared" ca="1" si="362"/>
        <v>0</v>
      </c>
      <c r="DZ186" s="359">
        <f t="shared" ca="1" si="295"/>
        <v>0</v>
      </c>
      <c r="EA186" s="359">
        <f t="shared" ca="1" si="296"/>
        <v>0</v>
      </c>
      <c r="EB186" s="359">
        <f t="shared" ca="1" si="297"/>
        <v>0</v>
      </c>
      <c r="EC186" s="359">
        <f t="shared" ca="1" si="318"/>
        <v>0</v>
      </c>
      <c r="EE186" s="362">
        <f t="shared" ca="1" si="347"/>
        <v>297</v>
      </c>
      <c r="EF186" s="362">
        <v>178</v>
      </c>
      <c r="EG186" s="371">
        <f t="shared" ca="1" si="348"/>
        <v>0</v>
      </c>
      <c r="EH186" s="359">
        <f t="shared" ca="1" si="363"/>
        <v>0</v>
      </c>
      <c r="EI186" s="359">
        <f t="shared" ca="1" si="299"/>
        <v>0</v>
      </c>
      <c r="EJ186" s="359">
        <f t="shared" ca="1" si="300"/>
        <v>0</v>
      </c>
      <c r="EK186" s="359">
        <f t="shared" ca="1" si="301"/>
        <v>0</v>
      </c>
      <c r="EL186" s="359">
        <f t="shared" ca="1" si="319"/>
        <v>0</v>
      </c>
    </row>
    <row r="187" spans="6:142" x14ac:dyDescent="0.35">
      <c r="F187" s="372">
        <f>IFERROR(INDEX('Inflation Rates'!$A$16:$H$138,MATCH('IRA Traditional'!$H187,'Inflation Rates'!$A$16:$A$138,0),8)/INDEX('Inflation Rates'!$A$16:$H$138,MATCH('IRA Traditional'!$H187,'Inflation Rates'!$A$16:$A$138,0)-1,8)-1,F186)</f>
        <v>2.0000000000000018E-2</v>
      </c>
      <c r="G187" s="372">
        <f>IFERROR(INDEX('Inflation Rates'!$A$16:$H$138,MATCH('IRA Traditional'!$H187,'Inflation Rates'!$A$16:$A$138,0),6)/INDEX('Inflation Rates'!$A$16:$H$138,MATCH('IRA Traditional'!$H187,'Inflation Rates'!$A$16:$A$138,0)-1,6)-1,G186)</f>
        <v>2.0999999999999908E-2</v>
      </c>
      <c r="H187" s="362">
        <v>2198</v>
      </c>
      <c r="I187" s="362">
        <f t="shared" ca="1" si="366"/>
        <v>298</v>
      </c>
      <c r="J187" s="362">
        <v>179</v>
      </c>
      <c r="K187" s="371">
        <f t="shared" ca="1" si="350"/>
        <v>0</v>
      </c>
      <c r="L187" s="359">
        <f t="shared" ca="1" si="302"/>
        <v>0</v>
      </c>
      <c r="M187" s="359">
        <f t="shared" ca="1" si="303"/>
        <v>0</v>
      </c>
      <c r="N187" s="359">
        <f t="shared" ca="1" si="304"/>
        <v>0</v>
      </c>
      <c r="O187" s="359">
        <f t="shared" ca="1" si="305"/>
        <v>0</v>
      </c>
      <c r="P187" s="359">
        <f t="shared" ca="1" si="320"/>
        <v>0</v>
      </c>
      <c r="R187" s="362">
        <f t="shared" ca="1" si="321"/>
        <v>298</v>
      </c>
      <c r="S187" s="362">
        <v>179</v>
      </c>
      <c r="T187" s="371">
        <f t="shared" ca="1" si="322"/>
        <v>0</v>
      </c>
      <c r="U187" s="359">
        <f t="shared" ca="1" si="352"/>
        <v>0</v>
      </c>
      <c r="V187" s="359">
        <f t="shared" ca="1" si="247"/>
        <v>0</v>
      </c>
      <c r="W187" s="359">
        <f t="shared" ca="1" si="248"/>
        <v>0</v>
      </c>
      <c r="X187" s="359">
        <f t="shared" ca="1" si="249"/>
        <v>0</v>
      </c>
      <c r="Y187" s="359">
        <f t="shared" ca="1" si="306"/>
        <v>0</v>
      </c>
      <c r="AA187" s="362">
        <f t="shared" ca="1" si="323"/>
        <v>298</v>
      </c>
      <c r="AB187" s="362">
        <v>179</v>
      </c>
      <c r="AC187" s="371">
        <f t="shared" ca="1" si="324"/>
        <v>0</v>
      </c>
      <c r="AD187" s="359">
        <f t="shared" ca="1" si="364"/>
        <v>0</v>
      </c>
      <c r="AE187" s="359">
        <f t="shared" ca="1" si="251"/>
        <v>0</v>
      </c>
      <c r="AF187" s="359">
        <f t="shared" ca="1" si="252"/>
        <v>0</v>
      </c>
      <c r="AG187" s="359">
        <f t="shared" ca="1" si="253"/>
        <v>0</v>
      </c>
      <c r="AH187" s="359">
        <f t="shared" ca="1" si="307"/>
        <v>0</v>
      </c>
      <c r="AJ187" s="362">
        <f t="shared" ca="1" si="325"/>
        <v>298</v>
      </c>
      <c r="AK187" s="362">
        <v>179</v>
      </c>
      <c r="AL187" s="371">
        <f t="shared" ca="1" si="326"/>
        <v>0</v>
      </c>
      <c r="AM187" s="359">
        <f t="shared" ca="1" si="353"/>
        <v>0</v>
      </c>
      <c r="AN187" s="359">
        <f t="shared" ca="1" si="255"/>
        <v>0</v>
      </c>
      <c r="AO187" s="359">
        <f t="shared" ca="1" si="256"/>
        <v>0</v>
      </c>
      <c r="AP187" s="359">
        <f t="shared" ca="1" si="257"/>
        <v>0</v>
      </c>
      <c r="AQ187" s="359">
        <f t="shared" ca="1" si="308"/>
        <v>0</v>
      </c>
      <c r="AS187" s="362">
        <f t="shared" ca="1" si="327"/>
        <v>298</v>
      </c>
      <c r="AT187" s="362">
        <v>179</v>
      </c>
      <c r="AU187" s="371">
        <f t="shared" ca="1" si="328"/>
        <v>0</v>
      </c>
      <c r="AV187" s="359">
        <f t="shared" ca="1" si="354"/>
        <v>0</v>
      </c>
      <c r="AW187" s="359">
        <f t="shared" ca="1" si="259"/>
        <v>0</v>
      </c>
      <c r="AX187" s="359">
        <f t="shared" ca="1" si="260"/>
        <v>0</v>
      </c>
      <c r="AY187" s="359">
        <f t="shared" ca="1" si="261"/>
        <v>0</v>
      </c>
      <c r="AZ187" s="359">
        <f t="shared" ca="1" si="309"/>
        <v>0</v>
      </c>
      <c r="BB187" s="362">
        <f t="shared" ca="1" si="329"/>
        <v>298</v>
      </c>
      <c r="BC187" s="362">
        <v>179</v>
      </c>
      <c r="BD187" s="371">
        <f t="shared" ca="1" si="330"/>
        <v>0</v>
      </c>
      <c r="BE187" s="359">
        <f t="shared" ca="1" si="355"/>
        <v>0</v>
      </c>
      <c r="BF187" s="359">
        <f t="shared" ca="1" si="263"/>
        <v>0</v>
      </c>
      <c r="BG187" s="359">
        <f t="shared" ca="1" si="264"/>
        <v>0</v>
      </c>
      <c r="BH187" s="359">
        <f t="shared" ca="1" si="265"/>
        <v>0</v>
      </c>
      <c r="BI187" s="359">
        <f t="shared" ca="1" si="310"/>
        <v>0</v>
      </c>
      <c r="BK187" s="362">
        <f t="shared" ca="1" si="331"/>
        <v>298</v>
      </c>
      <c r="BL187" s="362">
        <v>179</v>
      </c>
      <c r="BM187" s="371">
        <f t="shared" ca="1" si="332"/>
        <v>0</v>
      </c>
      <c r="BN187" s="359">
        <f t="shared" ca="1" si="356"/>
        <v>0</v>
      </c>
      <c r="BO187" s="359">
        <f t="shared" ca="1" si="267"/>
        <v>0</v>
      </c>
      <c r="BP187" s="359">
        <f t="shared" ca="1" si="268"/>
        <v>0</v>
      </c>
      <c r="BQ187" s="359">
        <f t="shared" ca="1" si="269"/>
        <v>0</v>
      </c>
      <c r="BR187" s="359">
        <f t="shared" ca="1" si="311"/>
        <v>0</v>
      </c>
      <c r="BT187" s="362">
        <f t="shared" ca="1" si="333"/>
        <v>298</v>
      </c>
      <c r="BU187" s="362">
        <v>179</v>
      </c>
      <c r="BV187" s="371">
        <f t="shared" ca="1" si="334"/>
        <v>0</v>
      </c>
      <c r="BW187" s="359">
        <f t="shared" ca="1" si="357"/>
        <v>0</v>
      </c>
      <c r="BX187" s="359">
        <f t="shared" ca="1" si="271"/>
        <v>0</v>
      </c>
      <c r="BY187" s="359">
        <f t="shared" ca="1" si="272"/>
        <v>0</v>
      </c>
      <c r="BZ187" s="359">
        <f t="shared" ca="1" si="273"/>
        <v>0</v>
      </c>
      <c r="CA187" s="359">
        <f t="shared" ca="1" si="312"/>
        <v>0</v>
      </c>
      <c r="CC187" s="362">
        <f t="shared" ca="1" si="335"/>
        <v>298</v>
      </c>
      <c r="CD187" s="362">
        <v>179</v>
      </c>
      <c r="CE187" s="371">
        <f t="shared" ca="1" si="336"/>
        <v>0</v>
      </c>
      <c r="CF187" s="359">
        <f t="shared" ca="1" si="358"/>
        <v>0</v>
      </c>
      <c r="CG187" s="359">
        <f t="shared" ca="1" si="275"/>
        <v>0</v>
      </c>
      <c r="CH187" s="359">
        <f t="shared" ca="1" si="276"/>
        <v>0</v>
      </c>
      <c r="CI187" s="359">
        <f t="shared" ca="1" si="277"/>
        <v>0</v>
      </c>
      <c r="CJ187" s="359">
        <f t="shared" ca="1" si="313"/>
        <v>0</v>
      </c>
      <c r="CL187" s="362">
        <f t="shared" ca="1" si="337"/>
        <v>298</v>
      </c>
      <c r="CM187" s="362">
        <v>179</v>
      </c>
      <c r="CN187" s="371">
        <f t="shared" ca="1" si="338"/>
        <v>0</v>
      </c>
      <c r="CO187" s="359">
        <f t="shared" ca="1" si="365"/>
        <v>0</v>
      </c>
      <c r="CP187" s="359">
        <f t="shared" ca="1" si="279"/>
        <v>0</v>
      </c>
      <c r="CQ187" s="359">
        <f t="shared" ca="1" si="280"/>
        <v>0</v>
      </c>
      <c r="CR187" s="359">
        <f t="shared" ca="1" si="281"/>
        <v>0</v>
      </c>
      <c r="CS187" s="359">
        <f t="shared" ca="1" si="314"/>
        <v>0</v>
      </c>
      <c r="CU187" s="362">
        <f t="shared" ca="1" si="339"/>
        <v>298</v>
      </c>
      <c r="CV187" s="362">
        <v>179</v>
      </c>
      <c r="CW187" s="371">
        <f t="shared" ca="1" si="340"/>
        <v>0</v>
      </c>
      <c r="CX187" s="359">
        <f t="shared" ca="1" si="359"/>
        <v>0</v>
      </c>
      <c r="CY187" s="359">
        <f t="shared" ca="1" si="283"/>
        <v>0</v>
      </c>
      <c r="CZ187" s="359">
        <f t="shared" ca="1" si="284"/>
        <v>0</v>
      </c>
      <c r="DA187" s="359">
        <f t="shared" ca="1" si="285"/>
        <v>0</v>
      </c>
      <c r="DB187" s="359">
        <f t="shared" ca="1" si="315"/>
        <v>0</v>
      </c>
      <c r="DD187" s="362">
        <f t="shared" ca="1" si="341"/>
        <v>298</v>
      </c>
      <c r="DE187" s="362">
        <v>179</v>
      </c>
      <c r="DF187" s="371">
        <f t="shared" ca="1" si="342"/>
        <v>0</v>
      </c>
      <c r="DG187" s="359">
        <f t="shared" ca="1" si="360"/>
        <v>0</v>
      </c>
      <c r="DH187" s="359">
        <f t="shared" ca="1" si="287"/>
        <v>0</v>
      </c>
      <c r="DI187" s="359">
        <f t="shared" ca="1" si="288"/>
        <v>0</v>
      </c>
      <c r="DJ187" s="359">
        <f t="shared" ca="1" si="289"/>
        <v>0</v>
      </c>
      <c r="DK187" s="359">
        <f t="shared" ca="1" si="316"/>
        <v>0</v>
      </c>
      <c r="DM187" s="362">
        <f t="shared" ca="1" si="343"/>
        <v>298</v>
      </c>
      <c r="DN187" s="362">
        <v>179</v>
      </c>
      <c r="DO187" s="371">
        <f t="shared" ca="1" si="344"/>
        <v>0</v>
      </c>
      <c r="DP187" s="359">
        <f t="shared" ca="1" si="361"/>
        <v>0</v>
      </c>
      <c r="DQ187" s="359">
        <f t="shared" ca="1" si="291"/>
        <v>0</v>
      </c>
      <c r="DR187" s="359">
        <f t="shared" ca="1" si="292"/>
        <v>0</v>
      </c>
      <c r="DS187" s="359">
        <f t="shared" ca="1" si="293"/>
        <v>0</v>
      </c>
      <c r="DT187" s="359">
        <f t="shared" ca="1" si="317"/>
        <v>0</v>
      </c>
      <c r="DV187" s="362">
        <f t="shared" ca="1" si="345"/>
        <v>298</v>
      </c>
      <c r="DW187" s="362">
        <v>179</v>
      </c>
      <c r="DX187" s="371">
        <f t="shared" ca="1" si="346"/>
        <v>0</v>
      </c>
      <c r="DY187" s="359">
        <f t="shared" ca="1" si="362"/>
        <v>0</v>
      </c>
      <c r="DZ187" s="359">
        <f t="shared" ca="1" si="295"/>
        <v>0</v>
      </c>
      <c r="EA187" s="359">
        <f t="shared" ca="1" si="296"/>
        <v>0</v>
      </c>
      <c r="EB187" s="359">
        <f t="shared" ca="1" si="297"/>
        <v>0</v>
      </c>
      <c r="EC187" s="359">
        <f t="shared" ca="1" si="318"/>
        <v>0</v>
      </c>
      <c r="EE187" s="362">
        <f t="shared" ca="1" si="347"/>
        <v>298</v>
      </c>
      <c r="EF187" s="362">
        <v>179</v>
      </c>
      <c r="EG187" s="371">
        <f t="shared" ca="1" si="348"/>
        <v>0</v>
      </c>
      <c r="EH187" s="359">
        <f t="shared" ca="1" si="363"/>
        <v>0</v>
      </c>
      <c r="EI187" s="359">
        <f t="shared" ca="1" si="299"/>
        <v>0</v>
      </c>
      <c r="EJ187" s="359">
        <f t="shared" ca="1" si="300"/>
        <v>0</v>
      </c>
      <c r="EK187" s="359">
        <f t="shared" ca="1" si="301"/>
        <v>0</v>
      </c>
      <c r="EL187" s="359">
        <f t="shared" ca="1" si="319"/>
        <v>0</v>
      </c>
    </row>
    <row r="188" spans="6:142" x14ac:dyDescent="0.35">
      <c r="F188" s="372">
        <f>IFERROR(INDEX('Inflation Rates'!$A$16:$H$138,MATCH('IRA Traditional'!$H188,'Inflation Rates'!$A$16:$A$138,0),8)/INDEX('Inflation Rates'!$A$16:$H$138,MATCH('IRA Traditional'!$H188,'Inflation Rates'!$A$16:$A$138,0)-1,8)-1,F187)</f>
        <v>2.0000000000000018E-2</v>
      </c>
      <c r="G188" s="372">
        <f>IFERROR(INDEX('Inflation Rates'!$A$16:$H$138,MATCH('IRA Traditional'!$H188,'Inflation Rates'!$A$16:$A$138,0),6)/INDEX('Inflation Rates'!$A$16:$H$138,MATCH('IRA Traditional'!$H188,'Inflation Rates'!$A$16:$A$138,0)-1,6)-1,G187)</f>
        <v>2.0999999999999908E-2</v>
      </c>
      <c r="H188" s="362">
        <v>2199</v>
      </c>
      <c r="I188" s="362">
        <f t="shared" ref="I188:I203" ca="1" si="367">I187+1</f>
        <v>299</v>
      </c>
      <c r="J188" s="362">
        <v>180</v>
      </c>
      <c r="K188" s="371">
        <f t="shared" ca="1" si="350"/>
        <v>0</v>
      </c>
      <c r="L188" s="359">
        <f t="shared" ca="1" si="302"/>
        <v>0</v>
      </c>
      <c r="M188" s="359">
        <f t="shared" ca="1" si="303"/>
        <v>0</v>
      </c>
      <c r="N188" s="359">
        <f t="shared" ca="1" si="304"/>
        <v>0</v>
      </c>
      <c r="O188" s="359">
        <f t="shared" ca="1" si="305"/>
        <v>0</v>
      </c>
      <c r="P188" s="359">
        <f t="shared" ca="1" si="320"/>
        <v>0</v>
      </c>
      <c r="R188" s="362">
        <f t="shared" ca="1" si="321"/>
        <v>299</v>
      </c>
      <c r="S188" s="362">
        <v>180</v>
      </c>
      <c r="T188" s="371">
        <f t="shared" ca="1" si="322"/>
        <v>0</v>
      </c>
      <c r="U188" s="359">
        <f t="shared" ca="1" si="352"/>
        <v>0</v>
      </c>
      <c r="V188" s="359">
        <f t="shared" ca="1" si="247"/>
        <v>0</v>
      </c>
      <c r="W188" s="359">
        <f t="shared" ca="1" si="248"/>
        <v>0</v>
      </c>
      <c r="X188" s="359">
        <f t="shared" ca="1" si="249"/>
        <v>0</v>
      </c>
      <c r="Y188" s="359">
        <f t="shared" ca="1" si="306"/>
        <v>0</v>
      </c>
      <c r="AA188" s="362">
        <f t="shared" ca="1" si="323"/>
        <v>299</v>
      </c>
      <c r="AB188" s="362">
        <v>180</v>
      </c>
      <c r="AC188" s="371">
        <f t="shared" ca="1" si="324"/>
        <v>0</v>
      </c>
      <c r="AD188" s="359">
        <f t="shared" ca="1" si="364"/>
        <v>0</v>
      </c>
      <c r="AE188" s="359">
        <f t="shared" ca="1" si="251"/>
        <v>0</v>
      </c>
      <c r="AF188" s="359">
        <f t="shared" ca="1" si="252"/>
        <v>0</v>
      </c>
      <c r="AG188" s="359">
        <f t="shared" ca="1" si="253"/>
        <v>0</v>
      </c>
      <c r="AH188" s="359">
        <f t="shared" ca="1" si="307"/>
        <v>0</v>
      </c>
      <c r="AJ188" s="362">
        <f t="shared" ca="1" si="325"/>
        <v>299</v>
      </c>
      <c r="AK188" s="362">
        <v>180</v>
      </c>
      <c r="AL188" s="371">
        <f t="shared" ca="1" si="326"/>
        <v>0</v>
      </c>
      <c r="AM188" s="359">
        <f t="shared" ca="1" si="353"/>
        <v>0</v>
      </c>
      <c r="AN188" s="359">
        <f t="shared" ca="1" si="255"/>
        <v>0</v>
      </c>
      <c r="AO188" s="359">
        <f t="shared" ca="1" si="256"/>
        <v>0</v>
      </c>
      <c r="AP188" s="359">
        <f t="shared" ca="1" si="257"/>
        <v>0</v>
      </c>
      <c r="AQ188" s="359">
        <f t="shared" ca="1" si="308"/>
        <v>0</v>
      </c>
      <c r="AS188" s="362">
        <f t="shared" ca="1" si="327"/>
        <v>299</v>
      </c>
      <c r="AT188" s="362">
        <v>180</v>
      </c>
      <c r="AU188" s="371">
        <f t="shared" ca="1" si="328"/>
        <v>0</v>
      </c>
      <c r="AV188" s="359">
        <f t="shared" ca="1" si="354"/>
        <v>0</v>
      </c>
      <c r="AW188" s="359">
        <f t="shared" ca="1" si="259"/>
        <v>0</v>
      </c>
      <c r="AX188" s="359">
        <f t="shared" ca="1" si="260"/>
        <v>0</v>
      </c>
      <c r="AY188" s="359">
        <f t="shared" ca="1" si="261"/>
        <v>0</v>
      </c>
      <c r="AZ188" s="359">
        <f t="shared" ca="1" si="309"/>
        <v>0</v>
      </c>
      <c r="BB188" s="362">
        <f t="shared" ca="1" si="329"/>
        <v>299</v>
      </c>
      <c r="BC188" s="362">
        <v>180</v>
      </c>
      <c r="BD188" s="371">
        <f t="shared" ca="1" si="330"/>
        <v>0</v>
      </c>
      <c r="BE188" s="359">
        <f t="shared" ca="1" si="355"/>
        <v>0</v>
      </c>
      <c r="BF188" s="359">
        <f t="shared" ca="1" si="263"/>
        <v>0</v>
      </c>
      <c r="BG188" s="359">
        <f t="shared" ca="1" si="264"/>
        <v>0</v>
      </c>
      <c r="BH188" s="359">
        <f t="shared" ca="1" si="265"/>
        <v>0</v>
      </c>
      <c r="BI188" s="359">
        <f t="shared" ca="1" si="310"/>
        <v>0</v>
      </c>
      <c r="BK188" s="362">
        <f t="shared" ca="1" si="331"/>
        <v>299</v>
      </c>
      <c r="BL188" s="362">
        <v>180</v>
      </c>
      <c r="BM188" s="371">
        <f t="shared" ca="1" si="332"/>
        <v>0</v>
      </c>
      <c r="BN188" s="359">
        <f t="shared" ca="1" si="356"/>
        <v>0</v>
      </c>
      <c r="BO188" s="359">
        <f t="shared" ca="1" si="267"/>
        <v>0</v>
      </c>
      <c r="BP188" s="359">
        <f t="shared" ca="1" si="268"/>
        <v>0</v>
      </c>
      <c r="BQ188" s="359">
        <f t="shared" ca="1" si="269"/>
        <v>0</v>
      </c>
      <c r="BR188" s="359">
        <f t="shared" ca="1" si="311"/>
        <v>0</v>
      </c>
      <c r="BT188" s="362">
        <f t="shared" ca="1" si="333"/>
        <v>299</v>
      </c>
      <c r="BU188" s="362">
        <v>180</v>
      </c>
      <c r="BV188" s="371">
        <f t="shared" ca="1" si="334"/>
        <v>0</v>
      </c>
      <c r="BW188" s="359">
        <f t="shared" ca="1" si="357"/>
        <v>0</v>
      </c>
      <c r="BX188" s="359">
        <f t="shared" ca="1" si="271"/>
        <v>0</v>
      </c>
      <c r="BY188" s="359">
        <f t="shared" ca="1" si="272"/>
        <v>0</v>
      </c>
      <c r="BZ188" s="359">
        <f t="shared" ca="1" si="273"/>
        <v>0</v>
      </c>
      <c r="CA188" s="359">
        <f t="shared" ca="1" si="312"/>
        <v>0</v>
      </c>
      <c r="CC188" s="362">
        <f t="shared" ca="1" si="335"/>
        <v>299</v>
      </c>
      <c r="CD188" s="362">
        <v>180</v>
      </c>
      <c r="CE188" s="371">
        <f t="shared" ca="1" si="336"/>
        <v>0</v>
      </c>
      <c r="CF188" s="359">
        <f t="shared" ca="1" si="358"/>
        <v>0</v>
      </c>
      <c r="CG188" s="359">
        <f t="shared" ca="1" si="275"/>
        <v>0</v>
      </c>
      <c r="CH188" s="359">
        <f t="shared" ca="1" si="276"/>
        <v>0</v>
      </c>
      <c r="CI188" s="359">
        <f t="shared" ca="1" si="277"/>
        <v>0</v>
      </c>
      <c r="CJ188" s="359">
        <f t="shared" ca="1" si="313"/>
        <v>0</v>
      </c>
      <c r="CL188" s="362">
        <f t="shared" ca="1" si="337"/>
        <v>299</v>
      </c>
      <c r="CM188" s="362">
        <v>180</v>
      </c>
      <c r="CN188" s="371">
        <f t="shared" ca="1" si="338"/>
        <v>0</v>
      </c>
      <c r="CO188" s="359">
        <f t="shared" ca="1" si="365"/>
        <v>0</v>
      </c>
      <c r="CP188" s="359">
        <f t="shared" ca="1" si="279"/>
        <v>0</v>
      </c>
      <c r="CQ188" s="359">
        <f t="shared" ca="1" si="280"/>
        <v>0</v>
      </c>
      <c r="CR188" s="359">
        <f t="shared" ca="1" si="281"/>
        <v>0</v>
      </c>
      <c r="CS188" s="359">
        <f t="shared" ca="1" si="314"/>
        <v>0</v>
      </c>
      <c r="CU188" s="362">
        <f t="shared" ca="1" si="339"/>
        <v>299</v>
      </c>
      <c r="CV188" s="362">
        <v>180</v>
      </c>
      <c r="CW188" s="371">
        <f t="shared" ca="1" si="340"/>
        <v>0</v>
      </c>
      <c r="CX188" s="359">
        <f t="shared" ca="1" si="359"/>
        <v>0</v>
      </c>
      <c r="CY188" s="359">
        <f t="shared" ca="1" si="283"/>
        <v>0</v>
      </c>
      <c r="CZ188" s="359">
        <f t="shared" ca="1" si="284"/>
        <v>0</v>
      </c>
      <c r="DA188" s="359">
        <f t="shared" ca="1" si="285"/>
        <v>0</v>
      </c>
      <c r="DB188" s="359">
        <f t="shared" ca="1" si="315"/>
        <v>0</v>
      </c>
      <c r="DD188" s="362">
        <f t="shared" ca="1" si="341"/>
        <v>299</v>
      </c>
      <c r="DE188" s="362">
        <v>180</v>
      </c>
      <c r="DF188" s="371">
        <f t="shared" ca="1" si="342"/>
        <v>0</v>
      </c>
      <c r="DG188" s="359">
        <f t="shared" ca="1" si="360"/>
        <v>0</v>
      </c>
      <c r="DH188" s="359">
        <f t="shared" ca="1" si="287"/>
        <v>0</v>
      </c>
      <c r="DI188" s="359">
        <f t="shared" ca="1" si="288"/>
        <v>0</v>
      </c>
      <c r="DJ188" s="359">
        <f t="shared" ca="1" si="289"/>
        <v>0</v>
      </c>
      <c r="DK188" s="359">
        <f t="shared" ca="1" si="316"/>
        <v>0</v>
      </c>
      <c r="DM188" s="362">
        <f t="shared" ca="1" si="343"/>
        <v>299</v>
      </c>
      <c r="DN188" s="362">
        <v>180</v>
      </c>
      <c r="DO188" s="371">
        <f t="shared" ca="1" si="344"/>
        <v>0</v>
      </c>
      <c r="DP188" s="359">
        <f t="shared" ca="1" si="361"/>
        <v>0</v>
      </c>
      <c r="DQ188" s="359">
        <f t="shared" ca="1" si="291"/>
        <v>0</v>
      </c>
      <c r="DR188" s="359">
        <f t="shared" ca="1" si="292"/>
        <v>0</v>
      </c>
      <c r="DS188" s="359">
        <f t="shared" ca="1" si="293"/>
        <v>0</v>
      </c>
      <c r="DT188" s="359">
        <f t="shared" ca="1" si="317"/>
        <v>0</v>
      </c>
      <c r="DV188" s="362">
        <f t="shared" ca="1" si="345"/>
        <v>299</v>
      </c>
      <c r="DW188" s="362">
        <v>180</v>
      </c>
      <c r="DX188" s="371">
        <f t="shared" ca="1" si="346"/>
        <v>0</v>
      </c>
      <c r="DY188" s="359">
        <f t="shared" ca="1" si="362"/>
        <v>0</v>
      </c>
      <c r="DZ188" s="359">
        <f t="shared" ca="1" si="295"/>
        <v>0</v>
      </c>
      <c r="EA188" s="359">
        <f t="shared" ca="1" si="296"/>
        <v>0</v>
      </c>
      <c r="EB188" s="359">
        <f t="shared" ca="1" si="297"/>
        <v>0</v>
      </c>
      <c r="EC188" s="359">
        <f t="shared" ca="1" si="318"/>
        <v>0</v>
      </c>
      <c r="EE188" s="362">
        <f t="shared" ca="1" si="347"/>
        <v>299</v>
      </c>
      <c r="EF188" s="362">
        <v>180</v>
      </c>
      <c r="EG188" s="371">
        <f t="shared" ca="1" si="348"/>
        <v>0</v>
      </c>
      <c r="EH188" s="359">
        <f t="shared" ca="1" si="363"/>
        <v>0</v>
      </c>
      <c r="EI188" s="359">
        <f t="shared" ca="1" si="299"/>
        <v>0</v>
      </c>
      <c r="EJ188" s="359">
        <f t="shared" ca="1" si="300"/>
        <v>0</v>
      </c>
      <c r="EK188" s="359">
        <f t="shared" ca="1" si="301"/>
        <v>0</v>
      </c>
      <c r="EL188" s="359">
        <f t="shared" ca="1" si="319"/>
        <v>0</v>
      </c>
    </row>
    <row r="189" spans="6:142" x14ac:dyDescent="0.35">
      <c r="F189" s="372">
        <f>IFERROR(INDEX('Inflation Rates'!$A$16:$H$138,MATCH('IRA Traditional'!$H189,'Inflation Rates'!$A$16:$A$138,0),8)/INDEX('Inflation Rates'!$A$16:$H$138,MATCH('IRA Traditional'!$H189,'Inflation Rates'!$A$16:$A$138,0)-1,8)-1,F188)</f>
        <v>2.0000000000000018E-2</v>
      </c>
      <c r="G189" s="372">
        <f>IFERROR(INDEX('Inflation Rates'!$A$16:$H$138,MATCH('IRA Traditional'!$H189,'Inflation Rates'!$A$16:$A$138,0),6)/INDEX('Inflation Rates'!$A$16:$H$138,MATCH('IRA Traditional'!$H189,'Inflation Rates'!$A$16:$A$138,0)-1,6)-1,G188)</f>
        <v>2.0999999999999908E-2</v>
      </c>
      <c r="H189" s="362">
        <v>2200</v>
      </c>
      <c r="I189" s="362">
        <f t="shared" ca="1" si="367"/>
        <v>300</v>
      </c>
      <c r="J189" s="362">
        <v>181</v>
      </c>
      <c r="K189" s="371">
        <f t="shared" ca="1" si="350"/>
        <v>0</v>
      </c>
      <c r="L189" s="359">
        <f t="shared" ca="1" si="302"/>
        <v>0</v>
      </c>
      <c r="M189" s="359">
        <f t="shared" ca="1" si="303"/>
        <v>0</v>
      </c>
      <c r="N189" s="359">
        <f t="shared" ca="1" si="304"/>
        <v>0</v>
      </c>
      <c r="O189" s="359">
        <f t="shared" ca="1" si="305"/>
        <v>0</v>
      </c>
      <c r="P189" s="359">
        <f t="shared" ca="1" si="320"/>
        <v>0</v>
      </c>
      <c r="R189" s="362">
        <f t="shared" ca="1" si="321"/>
        <v>300</v>
      </c>
      <c r="S189" s="362">
        <v>181</v>
      </c>
      <c r="T189" s="371">
        <f t="shared" ca="1" si="322"/>
        <v>0</v>
      </c>
      <c r="U189" s="359">
        <f t="shared" ca="1" si="352"/>
        <v>0</v>
      </c>
      <c r="V189" s="359">
        <f t="shared" ca="1" si="247"/>
        <v>0</v>
      </c>
      <c r="W189" s="359">
        <f t="shared" ca="1" si="248"/>
        <v>0</v>
      </c>
      <c r="X189" s="359">
        <f t="shared" ca="1" si="249"/>
        <v>0</v>
      </c>
      <c r="Y189" s="359">
        <f t="shared" ca="1" si="306"/>
        <v>0</v>
      </c>
      <c r="AA189" s="362">
        <f t="shared" ca="1" si="323"/>
        <v>300</v>
      </c>
      <c r="AB189" s="362">
        <v>181</v>
      </c>
      <c r="AC189" s="371">
        <f t="shared" ca="1" si="324"/>
        <v>0</v>
      </c>
      <c r="AD189" s="359">
        <f t="shared" ca="1" si="364"/>
        <v>0</v>
      </c>
      <c r="AE189" s="359">
        <f t="shared" ca="1" si="251"/>
        <v>0</v>
      </c>
      <c r="AF189" s="359">
        <f t="shared" ca="1" si="252"/>
        <v>0</v>
      </c>
      <c r="AG189" s="359">
        <f t="shared" ca="1" si="253"/>
        <v>0</v>
      </c>
      <c r="AH189" s="359">
        <f t="shared" ca="1" si="307"/>
        <v>0</v>
      </c>
      <c r="AJ189" s="362">
        <f t="shared" ca="1" si="325"/>
        <v>300</v>
      </c>
      <c r="AK189" s="362">
        <v>181</v>
      </c>
      <c r="AL189" s="371">
        <f t="shared" ca="1" si="326"/>
        <v>0</v>
      </c>
      <c r="AM189" s="359">
        <f t="shared" ca="1" si="353"/>
        <v>0</v>
      </c>
      <c r="AN189" s="359">
        <f t="shared" ca="1" si="255"/>
        <v>0</v>
      </c>
      <c r="AO189" s="359">
        <f t="shared" ca="1" si="256"/>
        <v>0</v>
      </c>
      <c r="AP189" s="359">
        <f t="shared" ca="1" si="257"/>
        <v>0</v>
      </c>
      <c r="AQ189" s="359">
        <f t="shared" ca="1" si="308"/>
        <v>0</v>
      </c>
      <c r="AS189" s="362">
        <f t="shared" ca="1" si="327"/>
        <v>300</v>
      </c>
      <c r="AT189" s="362">
        <v>181</v>
      </c>
      <c r="AU189" s="371">
        <f t="shared" ca="1" si="328"/>
        <v>0</v>
      </c>
      <c r="AV189" s="359">
        <f t="shared" ca="1" si="354"/>
        <v>0</v>
      </c>
      <c r="AW189" s="359">
        <f t="shared" ca="1" si="259"/>
        <v>0</v>
      </c>
      <c r="AX189" s="359">
        <f t="shared" ca="1" si="260"/>
        <v>0</v>
      </c>
      <c r="AY189" s="359">
        <f t="shared" ca="1" si="261"/>
        <v>0</v>
      </c>
      <c r="AZ189" s="359">
        <f t="shared" ca="1" si="309"/>
        <v>0</v>
      </c>
      <c r="BB189" s="362">
        <f t="shared" ca="1" si="329"/>
        <v>300</v>
      </c>
      <c r="BC189" s="362">
        <v>181</v>
      </c>
      <c r="BD189" s="371">
        <f t="shared" ca="1" si="330"/>
        <v>0</v>
      </c>
      <c r="BE189" s="359">
        <f t="shared" ca="1" si="355"/>
        <v>0</v>
      </c>
      <c r="BF189" s="359">
        <f t="shared" ca="1" si="263"/>
        <v>0</v>
      </c>
      <c r="BG189" s="359">
        <f t="shared" ca="1" si="264"/>
        <v>0</v>
      </c>
      <c r="BH189" s="359">
        <f t="shared" ca="1" si="265"/>
        <v>0</v>
      </c>
      <c r="BI189" s="359">
        <f t="shared" ca="1" si="310"/>
        <v>0</v>
      </c>
      <c r="BK189" s="362">
        <f t="shared" ca="1" si="331"/>
        <v>300</v>
      </c>
      <c r="BL189" s="362">
        <v>181</v>
      </c>
      <c r="BM189" s="371">
        <f t="shared" ca="1" si="332"/>
        <v>0</v>
      </c>
      <c r="BN189" s="359">
        <f t="shared" ca="1" si="356"/>
        <v>0</v>
      </c>
      <c r="BO189" s="359">
        <f t="shared" ca="1" si="267"/>
        <v>0</v>
      </c>
      <c r="BP189" s="359">
        <f t="shared" ca="1" si="268"/>
        <v>0</v>
      </c>
      <c r="BQ189" s="359">
        <f t="shared" ca="1" si="269"/>
        <v>0</v>
      </c>
      <c r="BR189" s="359">
        <f t="shared" ca="1" si="311"/>
        <v>0</v>
      </c>
      <c r="BT189" s="362">
        <f t="shared" ca="1" si="333"/>
        <v>300</v>
      </c>
      <c r="BU189" s="362">
        <v>181</v>
      </c>
      <c r="BV189" s="371">
        <f t="shared" ca="1" si="334"/>
        <v>0</v>
      </c>
      <c r="BW189" s="359">
        <f t="shared" ca="1" si="357"/>
        <v>0</v>
      </c>
      <c r="BX189" s="359">
        <f t="shared" ca="1" si="271"/>
        <v>0</v>
      </c>
      <c r="BY189" s="359">
        <f t="shared" ca="1" si="272"/>
        <v>0</v>
      </c>
      <c r="BZ189" s="359">
        <f t="shared" ca="1" si="273"/>
        <v>0</v>
      </c>
      <c r="CA189" s="359">
        <f t="shared" ca="1" si="312"/>
        <v>0</v>
      </c>
      <c r="CC189" s="362">
        <f t="shared" ca="1" si="335"/>
        <v>300</v>
      </c>
      <c r="CD189" s="362">
        <v>181</v>
      </c>
      <c r="CE189" s="371">
        <f t="shared" ca="1" si="336"/>
        <v>0</v>
      </c>
      <c r="CF189" s="359">
        <f t="shared" ca="1" si="358"/>
        <v>0</v>
      </c>
      <c r="CG189" s="359">
        <f t="shared" ca="1" si="275"/>
        <v>0</v>
      </c>
      <c r="CH189" s="359">
        <f t="shared" ca="1" si="276"/>
        <v>0</v>
      </c>
      <c r="CI189" s="359">
        <f t="shared" ca="1" si="277"/>
        <v>0</v>
      </c>
      <c r="CJ189" s="359">
        <f t="shared" ca="1" si="313"/>
        <v>0</v>
      </c>
      <c r="CL189" s="362">
        <f t="shared" ca="1" si="337"/>
        <v>300</v>
      </c>
      <c r="CM189" s="362">
        <v>181</v>
      </c>
      <c r="CN189" s="371">
        <f t="shared" ca="1" si="338"/>
        <v>0</v>
      </c>
      <c r="CO189" s="359">
        <f t="shared" ca="1" si="365"/>
        <v>0</v>
      </c>
      <c r="CP189" s="359">
        <f t="shared" ca="1" si="279"/>
        <v>0</v>
      </c>
      <c r="CQ189" s="359">
        <f t="shared" ca="1" si="280"/>
        <v>0</v>
      </c>
      <c r="CR189" s="359">
        <f t="shared" ca="1" si="281"/>
        <v>0</v>
      </c>
      <c r="CS189" s="359">
        <f t="shared" ca="1" si="314"/>
        <v>0</v>
      </c>
      <c r="CU189" s="362">
        <f t="shared" ca="1" si="339"/>
        <v>300</v>
      </c>
      <c r="CV189" s="362">
        <v>181</v>
      </c>
      <c r="CW189" s="371">
        <f t="shared" ca="1" si="340"/>
        <v>0</v>
      </c>
      <c r="CX189" s="359">
        <f t="shared" ca="1" si="359"/>
        <v>0</v>
      </c>
      <c r="CY189" s="359">
        <f t="shared" ca="1" si="283"/>
        <v>0</v>
      </c>
      <c r="CZ189" s="359">
        <f t="shared" ca="1" si="284"/>
        <v>0</v>
      </c>
      <c r="DA189" s="359">
        <f t="shared" ca="1" si="285"/>
        <v>0</v>
      </c>
      <c r="DB189" s="359">
        <f t="shared" ca="1" si="315"/>
        <v>0</v>
      </c>
      <c r="DD189" s="362">
        <f t="shared" ca="1" si="341"/>
        <v>300</v>
      </c>
      <c r="DE189" s="362">
        <v>181</v>
      </c>
      <c r="DF189" s="371">
        <f t="shared" ca="1" si="342"/>
        <v>0</v>
      </c>
      <c r="DG189" s="359">
        <f t="shared" ca="1" si="360"/>
        <v>0</v>
      </c>
      <c r="DH189" s="359">
        <f t="shared" ca="1" si="287"/>
        <v>0</v>
      </c>
      <c r="DI189" s="359">
        <f t="shared" ca="1" si="288"/>
        <v>0</v>
      </c>
      <c r="DJ189" s="359">
        <f t="shared" ca="1" si="289"/>
        <v>0</v>
      </c>
      <c r="DK189" s="359">
        <f t="shared" ca="1" si="316"/>
        <v>0</v>
      </c>
      <c r="DM189" s="362">
        <f t="shared" ca="1" si="343"/>
        <v>300</v>
      </c>
      <c r="DN189" s="362">
        <v>181</v>
      </c>
      <c r="DO189" s="371">
        <f t="shared" ca="1" si="344"/>
        <v>0</v>
      </c>
      <c r="DP189" s="359">
        <f t="shared" ca="1" si="361"/>
        <v>0</v>
      </c>
      <c r="DQ189" s="359">
        <f t="shared" ca="1" si="291"/>
        <v>0</v>
      </c>
      <c r="DR189" s="359">
        <f t="shared" ca="1" si="292"/>
        <v>0</v>
      </c>
      <c r="DS189" s="359">
        <f t="shared" ca="1" si="293"/>
        <v>0</v>
      </c>
      <c r="DT189" s="359">
        <f t="shared" ca="1" si="317"/>
        <v>0</v>
      </c>
      <c r="DV189" s="362">
        <f t="shared" ca="1" si="345"/>
        <v>300</v>
      </c>
      <c r="DW189" s="362">
        <v>181</v>
      </c>
      <c r="DX189" s="371">
        <f t="shared" ca="1" si="346"/>
        <v>0</v>
      </c>
      <c r="DY189" s="359">
        <f t="shared" ca="1" si="362"/>
        <v>0</v>
      </c>
      <c r="DZ189" s="359">
        <f t="shared" ca="1" si="295"/>
        <v>0</v>
      </c>
      <c r="EA189" s="359">
        <f t="shared" ca="1" si="296"/>
        <v>0</v>
      </c>
      <c r="EB189" s="359">
        <f t="shared" ca="1" si="297"/>
        <v>0</v>
      </c>
      <c r="EC189" s="359">
        <f t="shared" ca="1" si="318"/>
        <v>0</v>
      </c>
      <c r="EE189" s="362">
        <f t="shared" ca="1" si="347"/>
        <v>300</v>
      </c>
      <c r="EF189" s="362">
        <v>181</v>
      </c>
      <c r="EG189" s="371">
        <f t="shared" ca="1" si="348"/>
        <v>0</v>
      </c>
      <c r="EH189" s="359">
        <f t="shared" ca="1" si="363"/>
        <v>0</v>
      </c>
      <c r="EI189" s="359">
        <f t="shared" ca="1" si="299"/>
        <v>0</v>
      </c>
      <c r="EJ189" s="359">
        <f t="shared" ca="1" si="300"/>
        <v>0</v>
      </c>
      <c r="EK189" s="359">
        <f t="shared" ca="1" si="301"/>
        <v>0</v>
      </c>
      <c r="EL189" s="359">
        <f t="shared" ca="1" si="319"/>
        <v>0</v>
      </c>
    </row>
    <row r="190" spans="6:142" x14ac:dyDescent="0.35">
      <c r="F190" s="372">
        <f>IFERROR(INDEX('Inflation Rates'!$A$16:$H$138,MATCH('IRA Traditional'!$H190,'Inflation Rates'!$A$16:$A$138,0),8)/INDEX('Inflation Rates'!$A$16:$H$138,MATCH('IRA Traditional'!$H190,'Inflation Rates'!$A$16:$A$138,0)-1,8)-1,F189)</f>
        <v>2.0000000000000018E-2</v>
      </c>
      <c r="G190" s="372">
        <f>IFERROR(INDEX('Inflation Rates'!$A$16:$H$138,MATCH('IRA Traditional'!$H190,'Inflation Rates'!$A$16:$A$138,0),6)/INDEX('Inflation Rates'!$A$16:$H$138,MATCH('IRA Traditional'!$H190,'Inflation Rates'!$A$16:$A$138,0)-1,6)-1,G189)</f>
        <v>2.0999999999999908E-2</v>
      </c>
      <c r="H190" s="362">
        <v>2201</v>
      </c>
      <c r="I190" s="362">
        <f t="shared" ca="1" si="367"/>
        <v>301</v>
      </c>
      <c r="J190" s="362">
        <v>182</v>
      </c>
      <c r="K190" s="371">
        <f t="shared" ca="1" si="350"/>
        <v>0</v>
      </c>
      <c r="L190" s="359">
        <f t="shared" ca="1" si="302"/>
        <v>0</v>
      </c>
      <c r="M190" s="359">
        <f t="shared" ca="1" si="303"/>
        <v>0</v>
      </c>
      <c r="N190" s="359">
        <f t="shared" ca="1" si="304"/>
        <v>0</v>
      </c>
      <c r="O190" s="359">
        <f t="shared" ca="1" si="305"/>
        <v>0</v>
      </c>
      <c r="P190" s="359">
        <f t="shared" ca="1" si="320"/>
        <v>0</v>
      </c>
      <c r="R190" s="362">
        <f t="shared" ca="1" si="321"/>
        <v>301</v>
      </c>
      <c r="S190" s="362">
        <v>182</v>
      </c>
      <c r="T190" s="371">
        <f t="shared" ca="1" si="322"/>
        <v>0</v>
      </c>
      <c r="U190" s="359">
        <f t="shared" ca="1" si="352"/>
        <v>0</v>
      </c>
      <c r="V190" s="359">
        <f t="shared" ca="1" si="247"/>
        <v>0</v>
      </c>
      <c r="W190" s="359">
        <f t="shared" ca="1" si="248"/>
        <v>0</v>
      </c>
      <c r="X190" s="359">
        <f t="shared" ca="1" si="249"/>
        <v>0</v>
      </c>
      <c r="Y190" s="359">
        <f t="shared" ca="1" si="306"/>
        <v>0</v>
      </c>
      <c r="AA190" s="362">
        <f t="shared" ca="1" si="323"/>
        <v>301</v>
      </c>
      <c r="AB190" s="362">
        <v>182</v>
      </c>
      <c r="AC190" s="371">
        <f t="shared" ca="1" si="324"/>
        <v>0</v>
      </c>
      <c r="AD190" s="359">
        <f t="shared" ca="1" si="364"/>
        <v>0</v>
      </c>
      <c r="AE190" s="359">
        <f t="shared" ca="1" si="251"/>
        <v>0</v>
      </c>
      <c r="AF190" s="359">
        <f t="shared" ca="1" si="252"/>
        <v>0</v>
      </c>
      <c r="AG190" s="359">
        <f t="shared" ca="1" si="253"/>
        <v>0</v>
      </c>
      <c r="AH190" s="359">
        <f t="shared" ca="1" si="307"/>
        <v>0</v>
      </c>
      <c r="AJ190" s="362">
        <f t="shared" ca="1" si="325"/>
        <v>301</v>
      </c>
      <c r="AK190" s="362">
        <v>182</v>
      </c>
      <c r="AL190" s="371">
        <f t="shared" ca="1" si="326"/>
        <v>0</v>
      </c>
      <c r="AM190" s="359">
        <f t="shared" ca="1" si="353"/>
        <v>0</v>
      </c>
      <c r="AN190" s="359">
        <f t="shared" ca="1" si="255"/>
        <v>0</v>
      </c>
      <c r="AO190" s="359">
        <f t="shared" ca="1" si="256"/>
        <v>0</v>
      </c>
      <c r="AP190" s="359">
        <f t="shared" ca="1" si="257"/>
        <v>0</v>
      </c>
      <c r="AQ190" s="359">
        <f t="shared" ca="1" si="308"/>
        <v>0</v>
      </c>
      <c r="AS190" s="362">
        <f t="shared" ca="1" si="327"/>
        <v>301</v>
      </c>
      <c r="AT190" s="362">
        <v>182</v>
      </c>
      <c r="AU190" s="371">
        <f t="shared" ca="1" si="328"/>
        <v>0</v>
      </c>
      <c r="AV190" s="359">
        <f t="shared" ca="1" si="354"/>
        <v>0</v>
      </c>
      <c r="AW190" s="359">
        <f t="shared" ca="1" si="259"/>
        <v>0</v>
      </c>
      <c r="AX190" s="359">
        <f t="shared" ca="1" si="260"/>
        <v>0</v>
      </c>
      <c r="AY190" s="359">
        <f t="shared" ca="1" si="261"/>
        <v>0</v>
      </c>
      <c r="AZ190" s="359">
        <f t="shared" ca="1" si="309"/>
        <v>0</v>
      </c>
      <c r="BB190" s="362">
        <f t="shared" ca="1" si="329"/>
        <v>301</v>
      </c>
      <c r="BC190" s="362">
        <v>182</v>
      </c>
      <c r="BD190" s="371">
        <f t="shared" ca="1" si="330"/>
        <v>0</v>
      </c>
      <c r="BE190" s="359">
        <f t="shared" ca="1" si="355"/>
        <v>0</v>
      </c>
      <c r="BF190" s="359">
        <f t="shared" ca="1" si="263"/>
        <v>0</v>
      </c>
      <c r="BG190" s="359">
        <f t="shared" ca="1" si="264"/>
        <v>0</v>
      </c>
      <c r="BH190" s="359">
        <f t="shared" ca="1" si="265"/>
        <v>0</v>
      </c>
      <c r="BI190" s="359">
        <f t="shared" ca="1" si="310"/>
        <v>0</v>
      </c>
      <c r="BK190" s="362">
        <f t="shared" ca="1" si="331"/>
        <v>301</v>
      </c>
      <c r="BL190" s="362">
        <v>182</v>
      </c>
      <c r="BM190" s="371">
        <f t="shared" ca="1" si="332"/>
        <v>0</v>
      </c>
      <c r="BN190" s="359">
        <f t="shared" ca="1" si="356"/>
        <v>0</v>
      </c>
      <c r="BO190" s="359">
        <f t="shared" ca="1" si="267"/>
        <v>0</v>
      </c>
      <c r="BP190" s="359">
        <f t="shared" ca="1" si="268"/>
        <v>0</v>
      </c>
      <c r="BQ190" s="359">
        <f t="shared" ca="1" si="269"/>
        <v>0</v>
      </c>
      <c r="BR190" s="359">
        <f t="shared" ca="1" si="311"/>
        <v>0</v>
      </c>
      <c r="BT190" s="362">
        <f t="shared" ca="1" si="333"/>
        <v>301</v>
      </c>
      <c r="BU190" s="362">
        <v>182</v>
      </c>
      <c r="BV190" s="371">
        <f t="shared" ca="1" si="334"/>
        <v>0</v>
      </c>
      <c r="BW190" s="359">
        <f t="shared" ca="1" si="357"/>
        <v>0</v>
      </c>
      <c r="BX190" s="359">
        <f t="shared" ca="1" si="271"/>
        <v>0</v>
      </c>
      <c r="BY190" s="359">
        <f t="shared" ca="1" si="272"/>
        <v>0</v>
      </c>
      <c r="BZ190" s="359">
        <f t="shared" ca="1" si="273"/>
        <v>0</v>
      </c>
      <c r="CA190" s="359">
        <f t="shared" ca="1" si="312"/>
        <v>0</v>
      </c>
      <c r="CC190" s="362">
        <f t="shared" ca="1" si="335"/>
        <v>301</v>
      </c>
      <c r="CD190" s="362">
        <v>182</v>
      </c>
      <c r="CE190" s="371">
        <f t="shared" ca="1" si="336"/>
        <v>0</v>
      </c>
      <c r="CF190" s="359">
        <f t="shared" ca="1" si="358"/>
        <v>0</v>
      </c>
      <c r="CG190" s="359">
        <f t="shared" ca="1" si="275"/>
        <v>0</v>
      </c>
      <c r="CH190" s="359">
        <f t="shared" ca="1" si="276"/>
        <v>0</v>
      </c>
      <c r="CI190" s="359">
        <f t="shared" ca="1" si="277"/>
        <v>0</v>
      </c>
      <c r="CJ190" s="359">
        <f t="shared" ca="1" si="313"/>
        <v>0</v>
      </c>
      <c r="CL190" s="362">
        <f t="shared" ca="1" si="337"/>
        <v>301</v>
      </c>
      <c r="CM190" s="362">
        <v>182</v>
      </c>
      <c r="CN190" s="371">
        <f t="shared" ca="1" si="338"/>
        <v>0</v>
      </c>
      <c r="CO190" s="359">
        <f t="shared" ca="1" si="365"/>
        <v>0</v>
      </c>
      <c r="CP190" s="359">
        <f t="shared" ca="1" si="279"/>
        <v>0</v>
      </c>
      <c r="CQ190" s="359">
        <f t="shared" ca="1" si="280"/>
        <v>0</v>
      </c>
      <c r="CR190" s="359">
        <f t="shared" ca="1" si="281"/>
        <v>0</v>
      </c>
      <c r="CS190" s="359">
        <f t="shared" ca="1" si="314"/>
        <v>0</v>
      </c>
      <c r="CU190" s="362">
        <f t="shared" ca="1" si="339"/>
        <v>301</v>
      </c>
      <c r="CV190" s="362">
        <v>182</v>
      </c>
      <c r="CW190" s="371">
        <f t="shared" ca="1" si="340"/>
        <v>0</v>
      </c>
      <c r="CX190" s="359">
        <f t="shared" ca="1" si="359"/>
        <v>0</v>
      </c>
      <c r="CY190" s="359">
        <f t="shared" ca="1" si="283"/>
        <v>0</v>
      </c>
      <c r="CZ190" s="359">
        <f t="shared" ca="1" si="284"/>
        <v>0</v>
      </c>
      <c r="DA190" s="359">
        <f t="shared" ca="1" si="285"/>
        <v>0</v>
      </c>
      <c r="DB190" s="359">
        <f t="shared" ca="1" si="315"/>
        <v>0</v>
      </c>
      <c r="DD190" s="362">
        <f t="shared" ca="1" si="341"/>
        <v>301</v>
      </c>
      <c r="DE190" s="362">
        <v>182</v>
      </c>
      <c r="DF190" s="371">
        <f t="shared" ca="1" si="342"/>
        <v>0</v>
      </c>
      <c r="DG190" s="359">
        <f t="shared" ca="1" si="360"/>
        <v>0</v>
      </c>
      <c r="DH190" s="359">
        <f t="shared" ca="1" si="287"/>
        <v>0</v>
      </c>
      <c r="DI190" s="359">
        <f t="shared" ca="1" si="288"/>
        <v>0</v>
      </c>
      <c r="DJ190" s="359">
        <f t="shared" ca="1" si="289"/>
        <v>0</v>
      </c>
      <c r="DK190" s="359">
        <f t="shared" ca="1" si="316"/>
        <v>0</v>
      </c>
      <c r="DM190" s="362">
        <f t="shared" ca="1" si="343"/>
        <v>301</v>
      </c>
      <c r="DN190" s="362">
        <v>182</v>
      </c>
      <c r="DO190" s="371">
        <f t="shared" ca="1" si="344"/>
        <v>0</v>
      </c>
      <c r="DP190" s="359">
        <f t="shared" ca="1" si="361"/>
        <v>0</v>
      </c>
      <c r="DQ190" s="359">
        <f t="shared" ca="1" si="291"/>
        <v>0</v>
      </c>
      <c r="DR190" s="359">
        <f t="shared" ca="1" si="292"/>
        <v>0</v>
      </c>
      <c r="DS190" s="359">
        <f t="shared" ca="1" si="293"/>
        <v>0</v>
      </c>
      <c r="DT190" s="359">
        <f t="shared" ca="1" si="317"/>
        <v>0</v>
      </c>
      <c r="DV190" s="362">
        <f t="shared" ca="1" si="345"/>
        <v>301</v>
      </c>
      <c r="DW190" s="362">
        <v>182</v>
      </c>
      <c r="DX190" s="371">
        <f t="shared" ca="1" si="346"/>
        <v>0</v>
      </c>
      <c r="DY190" s="359">
        <f t="shared" ca="1" si="362"/>
        <v>0</v>
      </c>
      <c r="DZ190" s="359">
        <f t="shared" ca="1" si="295"/>
        <v>0</v>
      </c>
      <c r="EA190" s="359">
        <f t="shared" ca="1" si="296"/>
        <v>0</v>
      </c>
      <c r="EB190" s="359">
        <f t="shared" ca="1" si="297"/>
        <v>0</v>
      </c>
      <c r="EC190" s="359">
        <f t="shared" ca="1" si="318"/>
        <v>0</v>
      </c>
      <c r="EE190" s="362">
        <f t="shared" ca="1" si="347"/>
        <v>301</v>
      </c>
      <c r="EF190" s="362">
        <v>182</v>
      </c>
      <c r="EG190" s="371">
        <f t="shared" ca="1" si="348"/>
        <v>0</v>
      </c>
      <c r="EH190" s="359">
        <f t="shared" ca="1" si="363"/>
        <v>0</v>
      </c>
      <c r="EI190" s="359">
        <f t="shared" ca="1" si="299"/>
        <v>0</v>
      </c>
      <c r="EJ190" s="359">
        <f t="shared" ca="1" si="300"/>
        <v>0</v>
      </c>
      <c r="EK190" s="359">
        <f t="shared" ca="1" si="301"/>
        <v>0</v>
      </c>
      <c r="EL190" s="359">
        <f t="shared" ca="1" si="319"/>
        <v>0</v>
      </c>
    </row>
    <row r="191" spans="6:142" x14ac:dyDescent="0.35">
      <c r="F191" s="372">
        <f>IFERROR(INDEX('Inflation Rates'!$A$16:$H$138,MATCH('IRA Traditional'!$H191,'Inflation Rates'!$A$16:$A$138,0),8)/INDEX('Inflation Rates'!$A$16:$H$138,MATCH('IRA Traditional'!$H191,'Inflation Rates'!$A$16:$A$138,0)-1,8)-1,F190)</f>
        <v>2.0000000000000018E-2</v>
      </c>
      <c r="G191" s="372">
        <f>IFERROR(INDEX('Inflation Rates'!$A$16:$H$138,MATCH('IRA Traditional'!$H191,'Inflation Rates'!$A$16:$A$138,0),6)/INDEX('Inflation Rates'!$A$16:$H$138,MATCH('IRA Traditional'!$H191,'Inflation Rates'!$A$16:$A$138,0)-1,6)-1,G190)</f>
        <v>2.0999999999999908E-2</v>
      </c>
      <c r="H191" s="362">
        <v>2202</v>
      </c>
      <c r="I191" s="362">
        <f t="shared" ca="1" si="367"/>
        <v>302</v>
      </c>
      <c r="J191" s="362">
        <v>183</v>
      </c>
      <c r="K191" s="371">
        <f t="shared" ca="1" si="350"/>
        <v>0</v>
      </c>
      <c r="L191" s="359">
        <f t="shared" ca="1" si="302"/>
        <v>0</v>
      </c>
      <c r="M191" s="359">
        <f t="shared" ca="1" si="303"/>
        <v>0</v>
      </c>
      <c r="N191" s="359">
        <f t="shared" ca="1" si="304"/>
        <v>0</v>
      </c>
      <c r="O191" s="359">
        <f t="shared" ca="1" si="305"/>
        <v>0</v>
      </c>
      <c r="P191" s="359">
        <f t="shared" ca="1" si="320"/>
        <v>0</v>
      </c>
      <c r="R191" s="362">
        <f t="shared" ca="1" si="321"/>
        <v>302</v>
      </c>
      <c r="S191" s="362">
        <v>183</v>
      </c>
      <c r="T191" s="371">
        <f t="shared" ca="1" si="322"/>
        <v>0</v>
      </c>
      <c r="U191" s="359">
        <f t="shared" ca="1" si="352"/>
        <v>0</v>
      </c>
      <c r="V191" s="359">
        <f t="shared" ca="1" si="247"/>
        <v>0</v>
      </c>
      <c r="W191" s="359">
        <f t="shared" ca="1" si="248"/>
        <v>0</v>
      </c>
      <c r="X191" s="359">
        <f t="shared" ca="1" si="249"/>
        <v>0</v>
      </c>
      <c r="Y191" s="359">
        <f t="shared" ca="1" si="306"/>
        <v>0</v>
      </c>
      <c r="AA191" s="362">
        <f t="shared" ca="1" si="323"/>
        <v>302</v>
      </c>
      <c r="AB191" s="362">
        <v>183</v>
      </c>
      <c r="AC191" s="371">
        <f t="shared" ca="1" si="324"/>
        <v>0</v>
      </c>
      <c r="AD191" s="359">
        <f t="shared" ca="1" si="364"/>
        <v>0</v>
      </c>
      <c r="AE191" s="359">
        <f t="shared" ca="1" si="251"/>
        <v>0</v>
      </c>
      <c r="AF191" s="359">
        <f t="shared" ca="1" si="252"/>
        <v>0</v>
      </c>
      <c r="AG191" s="359">
        <f t="shared" ca="1" si="253"/>
        <v>0</v>
      </c>
      <c r="AH191" s="359">
        <f t="shared" ca="1" si="307"/>
        <v>0</v>
      </c>
      <c r="AJ191" s="362">
        <f t="shared" ca="1" si="325"/>
        <v>302</v>
      </c>
      <c r="AK191" s="362">
        <v>183</v>
      </c>
      <c r="AL191" s="371">
        <f t="shared" ca="1" si="326"/>
        <v>0</v>
      </c>
      <c r="AM191" s="359">
        <f t="shared" ca="1" si="353"/>
        <v>0</v>
      </c>
      <c r="AN191" s="359">
        <f t="shared" ca="1" si="255"/>
        <v>0</v>
      </c>
      <c r="AO191" s="359">
        <f t="shared" ca="1" si="256"/>
        <v>0</v>
      </c>
      <c r="AP191" s="359">
        <f t="shared" ca="1" si="257"/>
        <v>0</v>
      </c>
      <c r="AQ191" s="359">
        <f t="shared" ca="1" si="308"/>
        <v>0</v>
      </c>
      <c r="AS191" s="362">
        <f t="shared" ca="1" si="327"/>
        <v>302</v>
      </c>
      <c r="AT191" s="362">
        <v>183</v>
      </c>
      <c r="AU191" s="371">
        <f t="shared" ca="1" si="328"/>
        <v>0</v>
      </c>
      <c r="AV191" s="359">
        <f t="shared" ca="1" si="354"/>
        <v>0</v>
      </c>
      <c r="AW191" s="359">
        <f t="shared" ca="1" si="259"/>
        <v>0</v>
      </c>
      <c r="AX191" s="359">
        <f t="shared" ca="1" si="260"/>
        <v>0</v>
      </c>
      <c r="AY191" s="359">
        <f t="shared" ca="1" si="261"/>
        <v>0</v>
      </c>
      <c r="AZ191" s="359">
        <f t="shared" ca="1" si="309"/>
        <v>0</v>
      </c>
      <c r="BB191" s="362">
        <f t="shared" ca="1" si="329"/>
        <v>302</v>
      </c>
      <c r="BC191" s="362">
        <v>183</v>
      </c>
      <c r="BD191" s="371">
        <f t="shared" ca="1" si="330"/>
        <v>0</v>
      </c>
      <c r="BE191" s="359">
        <f t="shared" ca="1" si="355"/>
        <v>0</v>
      </c>
      <c r="BF191" s="359">
        <f t="shared" ca="1" si="263"/>
        <v>0</v>
      </c>
      <c r="BG191" s="359">
        <f t="shared" ca="1" si="264"/>
        <v>0</v>
      </c>
      <c r="BH191" s="359">
        <f t="shared" ca="1" si="265"/>
        <v>0</v>
      </c>
      <c r="BI191" s="359">
        <f t="shared" ca="1" si="310"/>
        <v>0</v>
      </c>
      <c r="BK191" s="362">
        <f t="shared" ca="1" si="331"/>
        <v>302</v>
      </c>
      <c r="BL191" s="362">
        <v>183</v>
      </c>
      <c r="BM191" s="371">
        <f t="shared" ca="1" si="332"/>
        <v>0</v>
      </c>
      <c r="BN191" s="359">
        <f t="shared" ca="1" si="356"/>
        <v>0</v>
      </c>
      <c r="BO191" s="359">
        <f t="shared" ca="1" si="267"/>
        <v>0</v>
      </c>
      <c r="BP191" s="359">
        <f t="shared" ca="1" si="268"/>
        <v>0</v>
      </c>
      <c r="BQ191" s="359">
        <f t="shared" ca="1" si="269"/>
        <v>0</v>
      </c>
      <c r="BR191" s="359">
        <f t="shared" ca="1" si="311"/>
        <v>0</v>
      </c>
      <c r="BT191" s="362">
        <f t="shared" ca="1" si="333"/>
        <v>302</v>
      </c>
      <c r="BU191" s="362">
        <v>183</v>
      </c>
      <c r="BV191" s="371">
        <f t="shared" ca="1" si="334"/>
        <v>0</v>
      </c>
      <c r="BW191" s="359">
        <f t="shared" ca="1" si="357"/>
        <v>0</v>
      </c>
      <c r="BX191" s="359">
        <f t="shared" ca="1" si="271"/>
        <v>0</v>
      </c>
      <c r="BY191" s="359">
        <f t="shared" ca="1" si="272"/>
        <v>0</v>
      </c>
      <c r="BZ191" s="359">
        <f t="shared" ca="1" si="273"/>
        <v>0</v>
      </c>
      <c r="CA191" s="359">
        <f t="shared" ca="1" si="312"/>
        <v>0</v>
      </c>
      <c r="CC191" s="362">
        <f t="shared" ca="1" si="335"/>
        <v>302</v>
      </c>
      <c r="CD191" s="362">
        <v>183</v>
      </c>
      <c r="CE191" s="371">
        <f t="shared" ca="1" si="336"/>
        <v>0</v>
      </c>
      <c r="CF191" s="359">
        <f t="shared" ca="1" si="358"/>
        <v>0</v>
      </c>
      <c r="CG191" s="359">
        <f t="shared" ca="1" si="275"/>
        <v>0</v>
      </c>
      <c r="CH191" s="359">
        <f t="shared" ca="1" si="276"/>
        <v>0</v>
      </c>
      <c r="CI191" s="359">
        <f t="shared" ca="1" si="277"/>
        <v>0</v>
      </c>
      <c r="CJ191" s="359">
        <f t="shared" ca="1" si="313"/>
        <v>0</v>
      </c>
      <c r="CL191" s="362">
        <f t="shared" ca="1" si="337"/>
        <v>302</v>
      </c>
      <c r="CM191" s="362">
        <v>183</v>
      </c>
      <c r="CN191" s="371">
        <f t="shared" ca="1" si="338"/>
        <v>0</v>
      </c>
      <c r="CO191" s="359">
        <f t="shared" ca="1" si="365"/>
        <v>0</v>
      </c>
      <c r="CP191" s="359">
        <f t="shared" ca="1" si="279"/>
        <v>0</v>
      </c>
      <c r="CQ191" s="359">
        <f t="shared" ca="1" si="280"/>
        <v>0</v>
      </c>
      <c r="CR191" s="359">
        <f t="shared" ca="1" si="281"/>
        <v>0</v>
      </c>
      <c r="CS191" s="359">
        <f t="shared" ca="1" si="314"/>
        <v>0</v>
      </c>
      <c r="CU191" s="362">
        <f t="shared" ca="1" si="339"/>
        <v>302</v>
      </c>
      <c r="CV191" s="362">
        <v>183</v>
      </c>
      <c r="CW191" s="371">
        <f t="shared" ca="1" si="340"/>
        <v>0</v>
      </c>
      <c r="CX191" s="359">
        <f t="shared" ca="1" si="359"/>
        <v>0</v>
      </c>
      <c r="CY191" s="359">
        <f t="shared" ca="1" si="283"/>
        <v>0</v>
      </c>
      <c r="CZ191" s="359">
        <f t="shared" ca="1" si="284"/>
        <v>0</v>
      </c>
      <c r="DA191" s="359">
        <f t="shared" ca="1" si="285"/>
        <v>0</v>
      </c>
      <c r="DB191" s="359">
        <f t="shared" ca="1" si="315"/>
        <v>0</v>
      </c>
      <c r="DD191" s="362">
        <f t="shared" ca="1" si="341"/>
        <v>302</v>
      </c>
      <c r="DE191" s="362">
        <v>183</v>
      </c>
      <c r="DF191" s="371">
        <f t="shared" ca="1" si="342"/>
        <v>0</v>
      </c>
      <c r="DG191" s="359">
        <f t="shared" ca="1" si="360"/>
        <v>0</v>
      </c>
      <c r="DH191" s="359">
        <f t="shared" ca="1" si="287"/>
        <v>0</v>
      </c>
      <c r="DI191" s="359">
        <f t="shared" ca="1" si="288"/>
        <v>0</v>
      </c>
      <c r="DJ191" s="359">
        <f t="shared" ca="1" si="289"/>
        <v>0</v>
      </c>
      <c r="DK191" s="359">
        <f t="shared" ca="1" si="316"/>
        <v>0</v>
      </c>
      <c r="DM191" s="362">
        <f t="shared" ca="1" si="343"/>
        <v>302</v>
      </c>
      <c r="DN191" s="362">
        <v>183</v>
      </c>
      <c r="DO191" s="371">
        <f t="shared" ca="1" si="344"/>
        <v>0</v>
      </c>
      <c r="DP191" s="359">
        <f t="shared" ca="1" si="361"/>
        <v>0</v>
      </c>
      <c r="DQ191" s="359">
        <f t="shared" ca="1" si="291"/>
        <v>0</v>
      </c>
      <c r="DR191" s="359">
        <f t="shared" ca="1" si="292"/>
        <v>0</v>
      </c>
      <c r="DS191" s="359">
        <f t="shared" ca="1" si="293"/>
        <v>0</v>
      </c>
      <c r="DT191" s="359">
        <f t="shared" ca="1" si="317"/>
        <v>0</v>
      </c>
      <c r="DV191" s="362">
        <f t="shared" ca="1" si="345"/>
        <v>302</v>
      </c>
      <c r="DW191" s="362">
        <v>183</v>
      </c>
      <c r="DX191" s="371">
        <f t="shared" ca="1" si="346"/>
        <v>0</v>
      </c>
      <c r="DY191" s="359">
        <f t="shared" ca="1" si="362"/>
        <v>0</v>
      </c>
      <c r="DZ191" s="359">
        <f t="shared" ca="1" si="295"/>
        <v>0</v>
      </c>
      <c r="EA191" s="359">
        <f t="shared" ca="1" si="296"/>
        <v>0</v>
      </c>
      <c r="EB191" s="359">
        <f t="shared" ca="1" si="297"/>
        <v>0</v>
      </c>
      <c r="EC191" s="359">
        <f t="shared" ca="1" si="318"/>
        <v>0</v>
      </c>
      <c r="EE191" s="362">
        <f t="shared" ca="1" si="347"/>
        <v>302</v>
      </c>
      <c r="EF191" s="362">
        <v>183</v>
      </c>
      <c r="EG191" s="371">
        <f t="shared" ca="1" si="348"/>
        <v>0</v>
      </c>
      <c r="EH191" s="359">
        <f t="shared" ca="1" si="363"/>
        <v>0</v>
      </c>
      <c r="EI191" s="359">
        <f t="shared" ca="1" si="299"/>
        <v>0</v>
      </c>
      <c r="EJ191" s="359">
        <f t="shared" ca="1" si="300"/>
        <v>0</v>
      </c>
      <c r="EK191" s="359">
        <f t="shared" ca="1" si="301"/>
        <v>0</v>
      </c>
      <c r="EL191" s="359">
        <f t="shared" ca="1" si="319"/>
        <v>0</v>
      </c>
    </row>
    <row r="192" spans="6:142" x14ac:dyDescent="0.35">
      <c r="F192" s="372">
        <f>IFERROR(INDEX('Inflation Rates'!$A$16:$H$138,MATCH('IRA Traditional'!$H192,'Inflation Rates'!$A$16:$A$138,0),8)/INDEX('Inflation Rates'!$A$16:$H$138,MATCH('IRA Traditional'!$H192,'Inflation Rates'!$A$16:$A$138,0)-1,8)-1,F191)</f>
        <v>2.0000000000000018E-2</v>
      </c>
      <c r="G192" s="372">
        <f>IFERROR(INDEX('Inflation Rates'!$A$16:$H$138,MATCH('IRA Traditional'!$H192,'Inflation Rates'!$A$16:$A$138,0),6)/INDEX('Inflation Rates'!$A$16:$H$138,MATCH('IRA Traditional'!$H192,'Inflation Rates'!$A$16:$A$138,0)-1,6)-1,G191)</f>
        <v>2.0999999999999908E-2</v>
      </c>
      <c r="H192" s="362">
        <v>2203</v>
      </c>
      <c r="I192" s="362">
        <f t="shared" ca="1" si="367"/>
        <v>303</v>
      </c>
      <c r="J192" s="362">
        <v>184</v>
      </c>
      <c r="K192" s="371">
        <f t="shared" ca="1" si="350"/>
        <v>0</v>
      </c>
      <c r="L192" s="359">
        <f t="shared" ca="1" si="302"/>
        <v>0</v>
      </c>
      <c r="M192" s="359">
        <f t="shared" ca="1" si="303"/>
        <v>0</v>
      </c>
      <c r="N192" s="359">
        <f t="shared" ca="1" si="304"/>
        <v>0</v>
      </c>
      <c r="O192" s="359">
        <f t="shared" ca="1" si="305"/>
        <v>0</v>
      </c>
      <c r="P192" s="359">
        <f t="shared" ca="1" si="320"/>
        <v>0</v>
      </c>
      <c r="R192" s="362">
        <f t="shared" ca="1" si="321"/>
        <v>303</v>
      </c>
      <c r="S192" s="362">
        <v>184</v>
      </c>
      <c r="T192" s="371">
        <f t="shared" ca="1" si="322"/>
        <v>0</v>
      </c>
      <c r="U192" s="359">
        <f t="shared" ca="1" si="352"/>
        <v>0</v>
      </c>
      <c r="V192" s="359">
        <f t="shared" ca="1" si="247"/>
        <v>0</v>
      </c>
      <c r="W192" s="359">
        <f t="shared" ca="1" si="248"/>
        <v>0</v>
      </c>
      <c r="X192" s="359">
        <f t="shared" ca="1" si="249"/>
        <v>0</v>
      </c>
      <c r="Y192" s="359">
        <f t="shared" ca="1" si="306"/>
        <v>0</v>
      </c>
      <c r="AA192" s="362">
        <f t="shared" ca="1" si="323"/>
        <v>303</v>
      </c>
      <c r="AB192" s="362">
        <v>184</v>
      </c>
      <c r="AC192" s="371">
        <f t="shared" ca="1" si="324"/>
        <v>0</v>
      </c>
      <c r="AD192" s="359">
        <f t="shared" ca="1" si="364"/>
        <v>0</v>
      </c>
      <c r="AE192" s="359">
        <f t="shared" ca="1" si="251"/>
        <v>0</v>
      </c>
      <c r="AF192" s="359">
        <f t="shared" ca="1" si="252"/>
        <v>0</v>
      </c>
      <c r="AG192" s="359">
        <f t="shared" ca="1" si="253"/>
        <v>0</v>
      </c>
      <c r="AH192" s="359">
        <f t="shared" ca="1" si="307"/>
        <v>0</v>
      </c>
      <c r="AJ192" s="362">
        <f t="shared" ca="1" si="325"/>
        <v>303</v>
      </c>
      <c r="AK192" s="362">
        <v>184</v>
      </c>
      <c r="AL192" s="371">
        <f t="shared" ca="1" si="326"/>
        <v>0</v>
      </c>
      <c r="AM192" s="359">
        <f t="shared" ca="1" si="353"/>
        <v>0</v>
      </c>
      <c r="AN192" s="359">
        <f t="shared" ca="1" si="255"/>
        <v>0</v>
      </c>
      <c r="AO192" s="359">
        <f t="shared" ca="1" si="256"/>
        <v>0</v>
      </c>
      <c r="AP192" s="359">
        <f t="shared" ca="1" si="257"/>
        <v>0</v>
      </c>
      <c r="AQ192" s="359">
        <f t="shared" ca="1" si="308"/>
        <v>0</v>
      </c>
      <c r="AS192" s="362">
        <f t="shared" ca="1" si="327"/>
        <v>303</v>
      </c>
      <c r="AT192" s="362">
        <v>184</v>
      </c>
      <c r="AU192" s="371">
        <f t="shared" ca="1" si="328"/>
        <v>0</v>
      </c>
      <c r="AV192" s="359">
        <f t="shared" ca="1" si="354"/>
        <v>0</v>
      </c>
      <c r="AW192" s="359">
        <f t="shared" ca="1" si="259"/>
        <v>0</v>
      </c>
      <c r="AX192" s="359">
        <f t="shared" ca="1" si="260"/>
        <v>0</v>
      </c>
      <c r="AY192" s="359">
        <f t="shared" ca="1" si="261"/>
        <v>0</v>
      </c>
      <c r="AZ192" s="359">
        <f t="shared" ca="1" si="309"/>
        <v>0</v>
      </c>
      <c r="BB192" s="362">
        <f t="shared" ca="1" si="329"/>
        <v>303</v>
      </c>
      <c r="BC192" s="362">
        <v>184</v>
      </c>
      <c r="BD192" s="371">
        <f t="shared" ca="1" si="330"/>
        <v>0</v>
      </c>
      <c r="BE192" s="359">
        <f t="shared" ca="1" si="355"/>
        <v>0</v>
      </c>
      <c r="BF192" s="359">
        <f t="shared" ca="1" si="263"/>
        <v>0</v>
      </c>
      <c r="BG192" s="359">
        <f t="shared" ca="1" si="264"/>
        <v>0</v>
      </c>
      <c r="BH192" s="359">
        <f t="shared" ca="1" si="265"/>
        <v>0</v>
      </c>
      <c r="BI192" s="359">
        <f t="shared" ca="1" si="310"/>
        <v>0</v>
      </c>
      <c r="BK192" s="362">
        <f t="shared" ca="1" si="331"/>
        <v>303</v>
      </c>
      <c r="BL192" s="362">
        <v>184</v>
      </c>
      <c r="BM192" s="371">
        <f t="shared" ca="1" si="332"/>
        <v>0</v>
      </c>
      <c r="BN192" s="359">
        <f t="shared" ca="1" si="356"/>
        <v>0</v>
      </c>
      <c r="BO192" s="359">
        <f t="shared" ca="1" si="267"/>
        <v>0</v>
      </c>
      <c r="BP192" s="359">
        <f t="shared" ca="1" si="268"/>
        <v>0</v>
      </c>
      <c r="BQ192" s="359">
        <f t="shared" ca="1" si="269"/>
        <v>0</v>
      </c>
      <c r="BR192" s="359">
        <f t="shared" ca="1" si="311"/>
        <v>0</v>
      </c>
      <c r="BT192" s="362">
        <f t="shared" ca="1" si="333"/>
        <v>303</v>
      </c>
      <c r="BU192" s="362">
        <v>184</v>
      </c>
      <c r="BV192" s="371">
        <f t="shared" ca="1" si="334"/>
        <v>0</v>
      </c>
      <c r="BW192" s="359">
        <f t="shared" ca="1" si="357"/>
        <v>0</v>
      </c>
      <c r="BX192" s="359">
        <f t="shared" ca="1" si="271"/>
        <v>0</v>
      </c>
      <c r="BY192" s="359">
        <f t="shared" ca="1" si="272"/>
        <v>0</v>
      </c>
      <c r="BZ192" s="359">
        <f t="shared" ca="1" si="273"/>
        <v>0</v>
      </c>
      <c r="CA192" s="359">
        <f t="shared" ca="1" si="312"/>
        <v>0</v>
      </c>
      <c r="CC192" s="362">
        <f t="shared" ca="1" si="335"/>
        <v>303</v>
      </c>
      <c r="CD192" s="362">
        <v>184</v>
      </c>
      <c r="CE192" s="371">
        <f t="shared" ca="1" si="336"/>
        <v>0</v>
      </c>
      <c r="CF192" s="359">
        <f t="shared" ca="1" si="358"/>
        <v>0</v>
      </c>
      <c r="CG192" s="359">
        <f t="shared" ca="1" si="275"/>
        <v>0</v>
      </c>
      <c r="CH192" s="359">
        <f t="shared" ca="1" si="276"/>
        <v>0</v>
      </c>
      <c r="CI192" s="359">
        <f t="shared" ca="1" si="277"/>
        <v>0</v>
      </c>
      <c r="CJ192" s="359">
        <f t="shared" ca="1" si="313"/>
        <v>0</v>
      </c>
      <c r="CL192" s="362">
        <f t="shared" ca="1" si="337"/>
        <v>303</v>
      </c>
      <c r="CM192" s="362">
        <v>184</v>
      </c>
      <c r="CN192" s="371">
        <f t="shared" ca="1" si="338"/>
        <v>0</v>
      </c>
      <c r="CO192" s="359">
        <f t="shared" ca="1" si="365"/>
        <v>0</v>
      </c>
      <c r="CP192" s="359">
        <f t="shared" ca="1" si="279"/>
        <v>0</v>
      </c>
      <c r="CQ192" s="359">
        <f t="shared" ca="1" si="280"/>
        <v>0</v>
      </c>
      <c r="CR192" s="359">
        <f t="shared" ca="1" si="281"/>
        <v>0</v>
      </c>
      <c r="CS192" s="359">
        <f t="shared" ca="1" si="314"/>
        <v>0</v>
      </c>
      <c r="CU192" s="362">
        <f t="shared" ca="1" si="339"/>
        <v>303</v>
      </c>
      <c r="CV192" s="362">
        <v>184</v>
      </c>
      <c r="CW192" s="371">
        <f t="shared" ca="1" si="340"/>
        <v>0</v>
      </c>
      <c r="CX192" s="359">
        <f t="shared" ca="1" si="359"/>
        <v>0</v>
      </c>
      <c r="CY192" s="359">
        <f t="shared" ca="1" si="283"/>
        <v>0</v>
      </c>
      <c r="CZ192" s="359">
        <f t="shared" ca="1" si="284"/>
        <v>0</v>
      </c>
      <c r="DA192" s="359">
        <f t="shared" ca="1" si="285"/>
        <v>0</v>
      </c>
      <c r="DB192" s="359">
        <f t="shared" ca="1" si="315"/>
        <v>0</v>
      </c>
      <c r="DD192" s="362">
        <f t="shared" ca="1" si="341"/>
        <v>303</v>
      </c>
      <c r="DE192" s="362">
        <v>184</v>
      </c>
      <c r="DF192" s="371">
        <f t="shared" ca="1" si="342"/>
        <v>0</v>
      </c>
      <c r="DG192" s="359">
        <f t="shared" ca="1" si="360"/>
        <v>0</v>
      </c>
      <c r="DH192" s="359">
        <f t="shared" ca="1" si="287"/>
        <v>0</v>
      </c>
      <c r="DI192" s="359">
        <f t="shared" ca="1" si="288"/>
        <v>0</v>
      </c>
      <c r="DJ192" s="359">
        <f t="shared" ca="1" si="289"/>
        <v>0</v>
      </c>
      <c r="DK192" s="359">
        <f t="shared" ca="1" si="316"/>
        <v>0</v>
      </c>
      <c r="DM192" s="362">
        <f t="shared" ca="1" si="343"/>
        <v>303</v>
      </c>
      <c r="DN192" s="362">
        <v>184</v>
      </c>
      <c r="DO192" s="371">
        <f t="shared" ca="1" si="344"/>
        <v>0</v>
      </c>
      <c r="DP192" s="359">
        <f t="shared" ca="1" si="361"/>
        <v>0</v>
      </c>
      <c r="DQ192" s="359">
        <f t="shared" ca="1" si="291"/>
        <v>0</v>
      </c>
      <c r="DR192" s="359">
        <f t="shared" ca="1" si="292"/>
        <v>0</v>
      </c>
      <c r="DS192" s="359">
        <f t="shared" ca="1" si="293"/>
        <v>0</v>
      </c>
      <c r="DT192" s="359">
        <f t="shared" ca="1" si="317"/>
        <v>0</v>
      </c>
      <c r="DV192" s="362">
        <f t="shared" ca="1" si="345"/>
        <v>303</v>
      </c>
      <c r="DW192" s="362">
        <v>184</v>
      </c>
      <c r="DX192" s="371">
        <f t="shared" ca="1" si="346"/>
        <v>0</v>
      </c>
      <c r="DY192" s="359">
        <f t="shared" ca="1" si="362"/>
        <v>0</v>
      </c>
      <c r="DZ192" s="359">
        <f t="shared" ca="1" si="295"/>
        <v>0</v>
      </c>
      <c r="EA192" s="359">
        <f t="shared" ca="1" si="296"/>
        <v>0</v>
      </c>
      <c r="EB192" s="359">
        <f t="shared" ca="1" si="297"/>
        <v>0</v>
      </c>
      <c r="EC192" s="359">
        <f t="shared" ca="1" si="318"/>
        <v>0</v>
      </c>
      <c r="EE192" s="362">
        <f t="shared" ca="1" si="347"/>
        <v>303</v>
      </c>
      <c r="EF192" s="362">
        <v>184</v>
      </c>
      <c r="EG192" s="371">
        <f t="shared" ca="1" si="348"/>
        <v>0</v>
      </c>
      <c r="EH192" s="359">
        <f t="shared" ca="1" si="363"/>
        <v>0</v>
      </c>
      <c r="EI192" s="359">
        <f t="shared" ca="1" si="299"/>
        <v>0</v>
      </c>
      <c r="EJ192" s="359">
        <f t="shared" ca="1" si="300"/>
        <v>0</v>
      </c>
      <c r="EK192" s="359">
        <f t="shared" ca="1" si="301"/>
        <v>0</v>
      </c>
      <c r="EL192" s="359">
        <f t="shared" ca="1" si="319"/>
        <v>0</v>
      </c>
    </row>
    <row r="193" spans="6:142" x14ac:dyDescent="0.35">
      <c r="F193" s="372">
        <f>IFERROR(INDEX('Inflation Rates'!$A$16:$H$138,MATCH('IRA Traditional'!$H193,'Inflation Rates'!$A$16:$A$138,0),8)/INDEX('Inflation Rates'!$A$16:$H$138,MATCH('IRA Traditional'!$H193,'Inflation Rates'!$A$16:$A$138,0)-1,8)-1,F192)</f>
        <v>2.0000000000000018E-2</v>
      </c>
      <c r="G193" s="372">
        <f>IFERROR(INDEX('Inflation Rates'!$A$16:$H$138,MATCH('IRA Traditional'!$H193,'Inflation Rates'!$A$16:$A$138,0),6)/INDEX('Inflation Rates'!$A$16:$H$138,MATCH('IRA Traditional'!$H193,'Inflation Rates'!$A$16:$A$138,0)-1,6)-1,G192)</f>
        <v>2.0999999999999908E-2</v>
      </c>
      <c r="H193" s="362">
        <v>2204</v>
      </c>
      <c r="I193" s="362">
        <f t="shared" ca="1" si="367"/>
        <v>304</v>
      </c>
      <c r="J193" s="362">
        <v>185</v>
      </c>
      <c r="K193" s="371">
        <f t="shared" ca="1" si="350"/>
        <v>0</v>
      </c>
      <c r="L193" s="359">
        <f t="shared" ca="1" si="302"/>
        <v>0</v>
      </c>
      <c r="M193" s="359">
        <f t="shared" ca="1" si="303"/>
        <v>0</v>
      </c>
      <c r="N193" s="359">
        <f t="shared" ca="1" si="304"/>
        <v>0</v>
      </c>
      <c r="O193" s="359">
        <f t="shared" ca="1" si="305"/>
        <v>0</v>
      </c>
      <c r="P193" s="359">
        <f t="shared" ca="1" si="320"/>
        <v>0</v>
      </c>
      <c r="R193" s="362">
        <f t="shared" ca="1" si="321"/>
        <v>304</v>
      </c>
      <c r="S193" s="362">
        <v>185</v>
      </c>
      <c r="T193" s="371">
        <f t="shared" ca="1" si="322"/>
        <v>0</v>
      </c>
      <c r="U193" s="359">
        <f t="shared" ca="1" si="352"/>
        <v>0</v>
      </c>
      <c r="V193" s="359">
        <f t="shared" ca="1" si="247"/>
        <v>0</v>
      </c>
      <c r="W193" s="359">
        <f t="shared" ca="1" si="248"/>
        <v>0</v>
      </c>
      <c r="X193" s="359">
        <f t="shared" ca="1" si="249"/>
        <v>0</v>
      </c>
      <c r="Y193" s="359">
        <f t="shared" ca="1" si="306"/>
        <v>0</v>
      </c>
      <c r="AA193" s="362">
        <f t="shared" ca="1" si="323"/>
        <v>304</v>
      </c>
      <c r="AB193" s="362">
        <v>185</v>
      </c>
      <c r="AC193" s="371">
        <f t="shared" ca="1" si="324"/>
        <v>0</v>
      </c>
      <c r="AD193" s="359">
        <f t="shared" ca="1" si="364"/>
        <v>0</v>
      </c>
      <c r="AE193" s="359">
        <f t="shared" ca="1" si="251"/>
        <v>0</v>
      </c>
      <c r="AF193" s="359">
        <f t="shared" ca="1" si="252"/>
        <v>0</v>
      </c>
      <c r="AG193" s="359">
        <f t="shared" ca="1" si="253"/>
        <v>0</v>
      </c>
      <c r="AH193" s="359">
        <f t="shared" ca="1" si="307"/>
        <v>0</v>
      </c>
      <c r="AJ193" s="362">
        <f t="shared" ca="1" si="325"/>
        <v>304</v>
      </c>
      <c r="AK193" s="362">
        <v>185</v>
      </c>
      <c r="AL193" s="371">
        <f t="shared" ca="1" si="326"/>
        <v>0</v>
      </c>
      <c r="AM193" s="359">
        <f t="shared" ca="1" si="353"/>
        <v>0</v>
      </c>
      <c r="AN193" s="359">
        <f t="shared" ca="1" si="255"/>
        <v>0</v>
      </c>
      <c r="AO193" s="359">
        <f t="shared" ca="1" si="256"/>
        <v>0</v>
      </c>
      <c r="AP193" s="359">
        <f t="shared" ca="1" si="257"/>
        <v>0</v>
      </c>
      <c r="AQ193" s="359">
        <f t="shared" ca="1" si="308"/>
        <v>0</v>
      </c>
      <c r="AS193" s="362">
        <f t="shared" ca="1" si="327"/>
        <v>304</v>
      </c>
      <c r="AT193" s="362">
        <v>185</v>
      </c>
      <c r="AU193" s="371">
        <f t="shared" ca="1" si="328"/>
        <v>0</v>
      </c>
      <c r="AV193" s="359">
        <f t="shared" ca="1" si="354"/>
        <v>0</v>
      </c>
      <c r="AW193" s="359">
        <f t="shared" ca="1" si="259"/>
        <v>0</v>
      </c>
      <c r="AX193" s="359">
        <f t="shared" ca="1" si="260"/>
        <v>0</v>
      </c>
      <c r="AY193" s="359">
        <f t="shared" ca="1" si="261"/>
        <v>0</v>
      </c>
      <c r="AZ193" s="359">
        <f t="shared" ca="1" si="309"/>
        <v>0</v>
      </c>
      <c r="BB193" s="362">
        <f t="shared" ca="1" si="329"/>
        <v>304</v>
      </c>
      <c r="BC193" s="362">
        <v>185</v>
      </c>
      <c r="BD193" s="371">
        <f t="shared" ca="1" si="330"/>
        <v>0</v>
      </c>
      <c r="BE193" s="359">
        <f t="shared" ca="1" si="355"/>
        <v>0</v>
      </c>
      <c r="BF193" s="359">
        <f t="shared" ca="1" si="263"/>
        <v>0</v>
      </c>
      <c r="BG193" s="359">
        <f t="shared" ca="1" si="264"/>
        <v>0</v>
      </c>
      <c r="BH193" s="359">
        <f t="shared" ca="1" si="265"/>
        <v>0</v>
      </c>
      <c r="BI193" s="359">
        <f t="shared" ca="1" si="310"/>
        <v>0</v>
      </c>
      <c r="BK193" s="362">
        <f t="shared" ca="1" si="331"/>
        <v>304</v>
      </c>
      <c r="BL193" s="362">
        <v>185</v>
      </c>
      <c r="BM193" s="371">
        <f t="shared" ca="1" si="332"/>
        <v>0</v>
      </c>
      <c r="BN193" s="359">
        <f t="shared" ca="1" si="356"/>
        <v>0</v>
      </c>
      <c r="BO193" s="359">
        <f t="shared" ca="1" si="267"/>
        <v>0</v>
      </c>
      <c r="BP193" s="359">
        <f t="shared" ca="1" si="268"/>
        <v>0</v>
      </c>
      <c r="BQ193" s="359">
        <f t="shared" ca="1" si="269"/>
        <v>0</v>
      </c>
      <c r="BR193" s="359">
        <f t="shared" ca="1" si="311"/>
        <v>0</v>
      </c>
      <c r="BT193" s="362">
        <f t="shared" ca="1" si="333"/>
        <v>304</v>
      </c>
      <c r="BU193" s="362">
        <v>185</v>
      </c>
      <c r="BV193" s="371">
        <f t="shared" ca="1" si="334"/>
        <v>0</v>
      </c>
      <c r="BW193" s="359">
        <f t="shared" ca="1" si="357"/>
        <v>0</v>
      </c>
      <c r="BX193" s="359">
        <f t="shared" ca="1" si="271"/>
        <v>0</v>
      </c>
      <c r="BY193" s="359">
        <f t="shared" ca="1" si="272"/>
        <v>0</v>
      </c>
      <c r="BZ193" s="359">
        <f t="shared" ca="1" si="273"/>
        <v>0</v>
      </c>
      <c r="CA193" s="359">
        <f t="shared" ca="1" si="312"/>
        <v>0</v>
      </c>
      <c r="CC193" s="362">
        <f t="shared" ca="1" si="335"/>
        <v>304</v>
      </c>
      <c r="CD193" s="362">
        <v>185</v>
      </c>
      <c r="CE193" s="371">
        <f t="shared" ca="1" si="336"/>
        <v>0</v>
      </c>
      <c r="CF193" s="359">
        <f t="shared" ca="1" si="358"/>
        <v>0</v>
      </c>
      <c r="CG193" s="359">
        <f t="shared" ca="1" si="275"/>
        <v>0</v>
      </c>
      <c r="CH193" s="359">
        <f t="shared" ca="1" si="276"/>
        <v>0</v>
      </c>
      <c r="CI193" s="359">
        <f t="shared" ca="1" si="277"/>
        <v>0</v>
      </c>
      <c r="CJ193" s="359">
        <f t="shared" ca="1" si="313"/>
        <v>0</v>
      </c>
      <c r="CL193" s="362">
        <f t="shared" ca="1" si="337"/>
        <v>304</v>
      </c>
      <c r="CM193" s="362">
        <v>185</v>
      </c>
      <c r="CN193" s="371">
        <f t="shared" ca="1" si="338"/>
        <v>0</v>
      </c>
      <c r="CO193" s="359">
        <f t="shared" ca="1" si="365"/>
        <v>0</v>
      </c>
      <c r="CP193" s="359">
        <f t="shared" ca="1" si="279"/>
        <v>0</v>
      </c>
      <c r="CQ193" s="359">
        <f t="shared" ca="1" si="280"/>
        <v>0</v>
      </c>
      <c r="CR193" s="359">
        <f t="shared" ca="1" si="281"/>
        <v>0</v>
      </c>
      <c r="CS193" s="359">
        <f t="shared" ca="1" si="314"/>
        <v>0</v>
      </c>
      <c r="CU193" s="362">
        <f t="shared" ca="1" si="339"/>
        <v>304</v>
      </c>
      <c r="CV193" s="362">
        <v>185</v>
      </c>
      <c r="CW193" s="371">
        <f t="shared" ca="1" si="340"/>
        <v>0</v>
      </c>
      <c r="CX193" s="359">
        <f t="shared" ca="1" si="359"/>
        <v>0</v>
      </c>
      <c r="CY193" s="359">
        <f t="shared" ca="1" si="283"/>
        <v>0</v>
      </c>
      <c r="CZ193" s="359">
        <f t="shared" ca="1" si="284"/>
        <v>0</v>
      </c>
      <c r="DA193" s="359">
        <f t="shared" ca="1" si="285"/>
        <v>0</v>
      </c>
      <c r="DB193" s="359">
        <f t="shared" ca="1" si="315"/>
        <v>0</v>
      </c>
      <c r="DD193" s="362">
        <f t="shared" ca="1" si="341"/>
        <v>304</v>
      </c>
      <c r="DE193" s="362">
        <v>185</v>
      </c>
      <c r="DF193" s="371">
        <f t="shared" ca="1" si="342"/>
        <v>0</v>
      </c>
      <c r="DG193" s="359">
        <f t="shared" ca="1" si="360"/>
        <v>0</v>
      </c>
      <c r="DH193" s="359">
        <f t="shared" ca="1" si="287"/>
        <v>0</v>
      </c>
      <c r="DI193" s="359">
        <f t="shared" ca="1" si="288"/>
        <v>0</v>
      </c>
      <c r="DJ193" s="359">
        <f t="shared" ca="1" si="289"/>
        <v>0</v>
      </c>
      <c r="DK193" s="359">
        <f t="shared" ca="1" si="316"/>
        <v>0</v>
      </c>
      <c r="DM193" s="362">
        <f t="shared" ca="1" si="343"/>
        <v>304</v>
      </c>
      <c r="DN193" s="362">
        <v>185</v>
      </c>
      <c r="DO193" s="371">
        <f t="shared" ca="1" si="344"/>
        <v>0</v>
      </c>
      <c r="DP193" s="359">
        <f t="shared" ca="1" si="361"/>
        <v>0</v>
      </c>
      <c r="DQ193" s="359">
        <f t="shared" ca="1" si="291"/>
        <v>0</v>
      </c>
      <c r="DR193" s="359">
        <f t="shared" ca="1" si="292"/>
        <v>0</v>
      </c>
      <c r="DS193" s="359">
        <f t="shared" ca="1" si="293"/>
        <v>0</v>
      </c>
      <c r="DT193" s="359">
        <f t="shared" ca="1" si="317"/>
        <v>0</v>
      </c>
      <c r="DV193" s="362">
        <f t="shared" ca="1" si="345"/>
        <v>304</v>
      </c>
      <c r="DW193" s="362">
        <v>185</v>
      </c>
      <c r="DX193" s="371">
        <f t="shared" ca="1" si="346"/>
        <v>0</v>
      </c>
      <c r="DY193" s="359">
        <f t="shared" ca="1" si="362"/>
        <v>0</v>
      </c>
      <c r="DZ193" s="359">
        <f t="shared" ca="1" si="295"/>
        <v>0</v>
      </c>
      <c r="EA193" s="359">
        <f t="shared" ca="1" si="296"/>
        <v>0</v>
      </c>
      <c r="EB193" s="359">
        <f t="shared" ca="1" si="297"/>
        <v>0</v>
      </c>
      <c r="EC193" s="359">
        <f t="shared" ca="1" si="318"/>
        <v>0</v>
      </c>
      <c r="EE193" s="362">
        <f t="shared" ca="1" si="347"/>
        <v>304</v>
      </c>
      <c r="EF193" s="362">
        <v>185</v>
      </c>
      <c r="EG193" s="371">
        <f t="shared" ca="1" si="348"/>
        <v>0</v>
      </c>
      <c r="EH193" s="359">
        <f t="shared" ca="1" si="363"/>
        <v>0</v>
      </c>
      <c r="EI193" s="359">
        <f t="shared" ca="1" si="299"/>
        <v>0</v>
      </c>
      <c r="EJ193" s="359">
        <f t="shared" ca="1" si="300"/>
        <v>0</v>
      </c>
      <c r="EK193" s="359">
        <f t="shared" ca="1" si="301"/>
        <v>0</v>
      </c>
      <c r="EL193" s="359">
        <f t="shared" ca="1" si="319"/>
        <v>0</v>
      </c>
    </row>
    <row r="194" spans="6:142" x14ac:dyDescent="0.35">
      <c r="F194" s="372">
        <f>IFERROR(INDEX('Inflation Rates'!$A$16:$H$138,MATCH('IRA Traditional'!$H194,'Inflation Rates'!$A$16:$A$138,0),8)/INDEX('Inflation Rates'!$A$16:$H$138,MATCH('IRA Traditional'!$H194,'Inflation Rates'!$A$16:$A$138,0)-1,8)-1,F193)</f>
        <v>2.0000000000000018E-2</v>
      </c>
      <c r="G194" s="372">
        <f>IFERROR(INDEX('Inflation Rates'!$A$16:$H$138,MATCH('IRA Traditional'!$H194,'Inflation Rates'!$A$16:$A$138,0),6)/INDEX('Inflation Rates'!$A$16:$H$138,MATCH('IRA Traditional'!$H194,'Inflation Rates'!$A$16:$A$138,0)-1,6)-1,G193)</f>
        <v>2.0999999999999908E-2</v>
      </c>
      <c r="H194" s="362">
        <v>2205</v>
      </c>
      <c r="I194" s="362">
        <f t="shared" ca="1" si="367"/>
        <v>305</v>
      </c>
      <c r="J194" s="362">
        <v>186</v>
      </c>
      <c r="K194" s="371">
        <f t="shared" ca="1" si="350"/>
        <v>0</v>
      </c>
      <c r="L194" s="359">
        <f t="shared" ca="1" si="302"/>
        <v>0</v>
      </c>
      <c r="M194" s="359">
        <f t="shared" ca="1" si="303"/>
        <v>0</v>
      </c>
      <c r="N194" s="359">
        <f t="shared" ca="1" si="304"/>
        <v>0</v>
      </c>
      <c r="O194" s="359">
        <f t="shared" ca="1" si="305"/>
        <v>0</v>
      </c>
      <c r="P194" s="359">
        <f t="shared" ca="1" si="320"/>
        <v>0</v>
      </c>
      <c r="R194" s="362">
        <f t="shared" ca="1" si="321"/>
        <v>305</v>
      </c>
      <c r="S194" s="362">
        <v>186</v>
      </c>
      <c r="T194" s="371">
        <f t="shared" ca="1" si="322"/>
        <v>0</v>
      </c>
      <c r="U194" s="359">
        <f t="shared" ca="1" si="352"/>
        <v>0</v>
      </c>
      <c r="V194" s="359">
        <f t="shared" ca="1" si="247"/>
        <v>0</v>
      </c>
      <c r="W194" s="359">
        <f t="shared" ca="1" si="248"/>
        <v>0</v>
      </c>
      <c r="X194" s="359">
        <f t="shared" ca="1" si="249"/>
        <v>0</v>
      </c>
      <c r="Y194" s="359">
        <f t="shared" ca="1" si="306"/>
        <v>0</v>
      </c>
      <c r="AA194" s="362">
        <f t="shared" ca="1" si="323"/>
        <v>305</v>
      </c>
      <c r="AB194" s="362">
        <v>186</v>
      </c>
      <c r="AC194" s="371">
        <f t="shared" ca="1" si="324"/>
        <v>0</v>
      </c>
      <c r="AD194" s="359">
        <f t="shared" ca="1" si="364"/>
        <v>0</v>
      </c>
      <c r="AE194" s="359">
        <f t="shared" ca="1" si="251"/>
        <v>0</v>
      </c>
      <c r="AF194" s="359">
        <f t="shared" ca="1" si="252"/>
        <v>0</v>
      </c>
      <c r="AG194" s="359">
        <f t="shared" ca="1" si="253"/>
        <v>0</v>
      </c>
      <c r="AH194" s="359">
        <f t="shared" ca="1" si="307"/>
        <v>0</v>
      </c>
      <c r="AJ194" s="362">
        <f t="shared" ca="1" si="325"/>
        <v>305</v>
      </c>
      <c r="AK194" s="362">
        <v>186</v>
      </c>
      <c r="AL194" s="371">
        <f t="shared" ca="1" si="326"/>
        <v>0</v>
      </c>
      <c r="AM194" s="359">
        <f t="shared" ca="1" si="353"/>
        <v>0</v>
      </c>
      <c r="AN194" s="359">
        <f t="shared" ca="1" si="255"/>
        <v>0</v>
      </c>
      <c r="AO194" s="359">
        <f t="shared" ca="1" si="256"/>
        <v>0</v>
      </c>
      <c r="AP194" s="359">
        <f t="shared" ca="1" si="257"/>
        <v>0</v>
      </c>
      <c r="AQ194" s="359">
        <f t="shared" ca="1" si="308"/>
        <v>0</v>
      </c>
      <c r="AS194" s="362">
        <f t="shared" ca="1" si="327"/>
        <v>305</v>
      </c>
      <c r="AT194" s="362">
        <v>186</v>
      </c>
      <c r="AU194" s="371">
        <f t="shared" ca="1" si="328"/>
        <v>0</v>
      </c>
      <c r="AV194" s="359">
        <f t="shared" ca="1" si="354"/>
        <v>0</v>
      </c>
      <c r="AW194" s="359">
        <f t="shared" ca="1" si="259"/>
        <v>0</v>
      </c>
      <c r="AX194" s="359">
        <f t="shared" ca="1" si="260"/>
        <v>0</v>
      </c>
      <c r="AY194" s="359">
        <f t="shared" ca="1" si="261"/>
        <v>0</v>
      </c>
      <c r="AZ194" s="359">
        <f t="shared" ca="1" si="309"/>
        <v>0</v>
      </c>
      <c r="BB194" s="362">
        <f t="shared" ca="1" si="329"/>
        <v>305</v>
      </c>
      <c r="BC194" s="362">
        <v>186</v>
      </c>
      <c r="BD194" s="371">
        <f t="shared" ca="1" si="330"/>
        <v>0</v>
      </c>
      <c r="BE194" s="359">
        <f t="shared" ca="1" si="355"/>
        <v>0</v>
      </c>
      <c r="BF194" s="359">
        <f t="shared" ca="1" si="263"/>
        <v>0</v>
      </c>
      <c r="BG194" s="359">
        <f t="shared" ca="1" si="264"/>
        <v>0</v>
      </c>
      <c r="BH194" s="359">
        <f t="shared" ca="1" si="265"/>
        <v>0</v>
      </c>
      <c r="BI194" s="359">
        <f t="shared" ca="1" si="310"/>
        <v>0</v>
      </c>
      <c r="BK194" s="362">
        <f t="shared" ca="1" si="331"/>
        <v>305</v>
      </c>
      <c r="BL194" s="362">
        <v>186</v>
      </c>
      <c r="BM194" s="371">
        <f t="shared" ca="1" si="332"/>
        <v>0</v>
      </c>
      <c r="BN194" s="359">
        <f t="shared" ca="1" si="356"/>
        <v>0</v>
      </c>
      <c r="BO194" s="359">
        <f t="shared" ca="1" si="267"/>
        <v>0</v>
      </c>
      <c r="BP194" s="359">
        <f t="shared" ca="1" si="268"/>
        <v>0</v>
      </c>
      <c r="BQ194" s="359">
        <f t="shared" ca="1" si="269"/>
        <v>0</v>
      </c>
      <c r="BR194" s="359">
        <f t="shared" ca="1" si="311"/>
        <v>0</v>
      </c>
      <c r="BT194" s="362">
        <f t="shared" ca="1" si="333"/>
        <v>305</v>
      </c>
      <c r="BU194" s="362">
        <v>186</v>
      </c>
      <c r="BV194" s="371">
        <f t="shared" ca="1" si="334"/>
        <v>0</v>
      </c>
      <c r="BW194" s="359">
        <f t="shared" ca="1" si="357"/>
        <v>0</v>
      </c>
      <c r="BX194" s="359">
        <f t="shared" ca="1" si="271"/>
        <v>0</v>
      </c>
      <c r="BY194" s="359">
        <f t="shared" ca="1" si="272"/>
        <v>0</v>
      </c>
      <c r="BZ194" s="359">
        <f t="shared" ca="1" si="273"/>
        <v>0</v>
      </c>
      <c r="CA194" s="359">
        <f t="shared" ca="1" si="312"/>
        <v>0</v>
      </c>
      <c r="CC194" s="362">
        <f t="shared" ca="1" si="335"/>
        <v>305</v>
      </c>
      <c r="CD194" s="362">
        <v>186</v>
      </c>
      <c r="CE194" s="371">
        <f t="shared" ca="1" si="336"/>
        <v>0</v>
      </c>
      <c r="CF194" s="359">
        <f t="shared" ca="1" si="358"/>
        <v>0</v>
      </c>
      <c r="CG194" s="359">
        <f t="shared" ca="1" si="275"/>
        <v>0</v>
      </c>
      <c r="CH194" s="359">
        <f t="shared" ca="1" si="276"/>
        <v>0</v>
      </c>
      <c r="CI194" s="359">
        <f t="shared" ca="1" si="277"/>
        <v>0</v>
      </c>
      <c r="CJ194" s="359">
        <f t="shared" ca="1" si="313"/>
        <v>0</v>
      </c>
      <c r="CL194" s="362">
        <f t="shared" ca="1" si="337"/>
        <v>305</v>
      </c>
      <c r="CM194" s="362">
        <v>186</v>
      </c>
      <c r="CN194" s="371">
        <f t="shared" ca="1" si="338"/>
        <v>0</v>
      </c>
      <c r="CO194" s="359">
        <f t="shared" ca="1" si="365"/>
        <v>0</v>
      </c>
      <c r="CP194" s="359">
        <f t="shared" ca="1" si="279"/>
        <v>0</v>
      </c>
      <c r="CQ194" s="359">
        <f t="shared" ca="1" si="280"/>
        <v>0</v>
      </c>
      <c r="CR194" s="359">
        <f t="shared" ca="1" si="281"/>
        <v>0</v>
      </c>
      <c r="CS194" s="359">
        <f t="shared" ca="1" si="314"/>
        <v>0</v>
      </c>
      <c r="CU194" s="362">
        <f t="shared" ca="1" si="339"/>
        <v>305</v>
      </c>
      <c r="CV194" s="362">
        <v>186</v>
      </c>
      <c r="CW194" s="371">
        <f t="shared" ca="1" si="340"/>
        <v>0</v>
      </c>
      <c r="CX194" s="359">
        <f t="shared" ca="1" si="359"/>
        <v>0</v>
      </c>
      <c r="CY194" s="359">
        <f t="shared" ca="1" si="283"/>
        <v>0</v>
      </c>
      <c r="CZ194" s="359">
        <f t="shared" ca="1" si="284"/>
        <v>0</v>
      </c>
      <c r="DA194" s="359">
        <f t="shared" ca="1" si="285"/>
        <v>0</v>
      </c>
      <c r="DB194" s="359">
        <f t="shared" ca="1" si="315"/>
        <v>0</v>
      </c>
      <c r="DD194" s="362">
        <f t="shared" ca="1" si="341"/>
        <v>305</v>
      </c>
      <c r="DE194" s="362">
        <v>186</v>
      </c>
      <c r="DF194" s="371">
        <f t="shared" ca="1" si="342"/>
        <v>0</v>
      </c>
      <c r="DG194" s="359">
        <f t="shared" ca="1" si="360"/>
        <v>0</v>
      </c>
      <c r="DH194" s="359">
        <f t="shared" ca="1" si="287"/>
        <v>0</v>
      </c>
      <c r="DI194" s="359">
        <f t="shared" ca="1" si="288"/>
        <v>0</v>
      </c>
      <c r="DJ194" s="359">
        <f t="shared" ca="1" si="289"/>
        <v>0</v>
      </c>
      <c r="DK194" s="359">
        <f t="shared" ca="1" si="316"/>
        <v>0</v>
      </c>
      <c r="DM194" s="362">
        <f t="shared" ca="1" si="343"/>
        <v>305</v>
      </c>
      <c r="DN194" s="362">
        <v>186</v>
      </c>
      <c r="DO194" s="371">
        <f t="shared" ca="1" si="344"/>
        <v>0</v>
      </c>
      <c r="DP194" s="359">
        <f t="shared" ca="1" si="361"/>
        <v>0</v>
      </c>
      <c r="DQ194" s="359">
        <f t="shared" ca="1" si="291"/>
        <v>0</v>
      </c>
      <c r="DR194" s="359">
        <f t="shared" ca="1" si="292"/>
        <v>0</v>
      </c>
      <c r="DS194" s="359">
        <f t="shared" ca="1" si="293"/>
        <v>0</v>
      </c>
      <c r="DT194" s="359">
        <f t="shared" ca="1" si="317"/>
        <v>0</v>
      </c>
      <c r="DV194" s="362">
        <f t="shared" ca="1" si="345"/>
        <v>305</v>
      </c>
      <c r="DW194" s="362">
        <v>186</v>
      </c>
      <c r="DX194" s="371">
        <f t="shared" ca="1" si="346"/>
        <v>0</v>
      </c>
      <c r="DY194" s="359">
        <f t="shared" ca="1" si="362"/>
        <v>0</v>
      </c>
      <c r="DZ194" s="359">
        <f t="shared" ca="1" si="295"/>
        <v>0</v>
      </c>
      <c r="EA194" s="359">
        <f t="shared" ca="1" si="296"/>
        <v>0</v>
      </c>
      <c r="EB194" s="359">
        <f t="shared" ca="1" si="297"/>
        <v>0</v>
      </c>
      <c r="EC194" s="359">
        <f t="shared" ca="1" si="318"/>
        <v>0</v>
      </c>
      <c r="EE194" s="362">
        <f t="shared" ca="1" si="347"/>
        <v>305</v>
      </c>
      <c r="EF194" s="362">
        <v>186</v>
      </c>
      <c r="EG194" s="371">
        <f t="shared" ca="1" si="348"/>
        <v>0</v>
      </c>
      <c r="EH194" s="359">
        <f t="shared" ca="1" si="363"/>
        <v>0</v>
      </c>
      <c r="EI194" s="359">
        <f t="shared" ca="1" si="299"/>
        <v>0</v>
      </c>
      <c r="EJ194" s="359">
        <f t="shared" ca="1" si="300"/>
        <v>0</v>
      </c>
      <c r="EK194" s="359">
        <f t="shared" ca="1" si="301"/>
        <v>0</v>
      </c>
      <c r="EL194" s="359">
        <f t="shared" ca="1" si="319"/>
        <v>0</v>
      </c>
    </row>
    <row r="195" spans="6:142" x14ac:dyDescent="0.35">
      <c r="F195" s="372">
        <f>IFERROR(INDEX('Inflation Rates'!$A$16:$H$138,MATCH('IRA Traditional'!$H195,'Inflation Rates'!$A$16:$A$138,0),8)/INDEX('Inflation Rates'!$A$16:$H$138,MATCH('IRA Traditional'!$H195,'Inflation Rates'!$A$16:$A$138,0)-1,8)-1,F194)</f>
        <v>2.0000000000000018E-2</v>
      </c>
      <c r="G195" s="372">
        <f>IFERROR(INDEX('Inflation Rates'!$A$16:$H$138,MATCH('IRA Traditional'!$H195,'Inflation Rates'!$A$16:$A$138,0),6)/INDEX('Inflation Rates'!$A$16:$H$138,MATCH('IRA Traditional'!$H195,'Inflation Rates'!$A$16:$A$138,0)-1,6)-1,G194)</f>
        <v>2.0999999999999908E-2</v>
      </c>
      <c r="H195" s="362">
        <v>2206</v>
      </c>
      <c r="I195" s="362">
        <f t="shared" ca="1" si="367"/>
        <v>306</v>
      </c>
      <c r="J195" s="362">
        <v>187</v>
      </c>
      <c r="K195" s="371">
        <f t="shared" ca="1" si="350"/>
        <v>0</v>
      </c>
      <c r="L195" s="359">
        <f t="shared" ca="1" si="302"/>
        <v>0</v>
      </c>
      <c r="M195" s="359">
        <f t="shared" ca="1" si="303"/>
        <v>0</v>
      </c>
      <c r="N195" s="359">
        <f t="shared" ca="1" si="304"/>
        <v>0</v>
      </c>
      <c r="O195" s="359">
        <f t="shared" ca="1" si="305"/>
        <v>0</v>
      </c>
      <c r="P195" s="359">
        <f t="shared" ca="1" si="320"/>
        <v>0</v>
      </c>
      <c r="R195" s="362">
        <f t="shared" ca="1" si="321"/>
        <v>306</v>
      </c>
      <c r="S195" s="362">
        <v>187</v>
      </c>
      <c r="T195" s="371">
        <f t="shared" ca="1" si="322"/>
        <v>0</v>
      </c>
      <c r="U195" s="359">
        <f t="shared" ca="1" si="352"/>
        <v>0</v>
      </c>
      <c r="V195" s="359">
        <f t="shared" ca="1" si="247"/>
        <v>0</v>
      </c>
      <c r="W195" s="359">
        <f t="shared" ca="1" si="248"/>
        <v>0</v>
      </c>
      <c r="X195" s="359">
        <f t="shared" ca="1" si="249"/>
        <v>0</v>
      </c>
      <c r="Y195" s="359">
        <f t="shared" ca="1" si="306"/>
        <v>0</v>
      </c>
      <c r="AA195" s="362">
        <f t="shared" ca="1" si="323"/>
        <v>306</v>
      </c>
      <c r="AB195" s="362">
        <v>187</v>
      </c>
      <c r="AC195" s="371">
        <f t="shared" ca="1" si="324"/>
        <v>0</v>
      </c>
      <c r="AD195" s="359">
        <f t="shared" ca="1" si="364"/>
        <v>0</v>
      </c>
      <c r="AE195" s="359">
        <f t="shared" ca="1" si="251"/>
        <v>0</v>
      </c>
      <c r="AF195" s="359">
        <f t="shared" ca="1" si="252"/>
        <v>0</v>
      </c>
      <c r="AG195" s="359">
        <f t="shared" ca="1" si="253"/>
        <v>0</v>
      </c>
      <c r="AH195" s="359">
        <f t="shared" ca="1" si="307"/>
        <v>0</v>
      </c>
      <c r="AJ195" s="362">
        <f t="shared" ca="1" si="325"/>
        <v>306</v>
      </c>
      <c r="AK195" s="362">
        <v>187</v>
      </c>
      <c r="AL195" s="371">
        <f t="shared" ca="1" si="326"/>
        <v>0</v>
      </c>
      <c r="AM195" s="359">
        <f t="shared" ca="1" si="353"/>
        <v>0</v>
      </c>
      <c r="AN195" s="359">
        <f t="shared" ca="1" si="255"/>
        <v>0</v>
      </c>
      <c r="AO195" s="359">
        <f t="shared" ca="1" si="256"/>
        <v>0</v>
      </c>
      <c r="AP195" s="359">
        <f t="shared" ca="1" si="257"/>
        <v>0</v>
      </c>
      <c r="AQ195" s="359">
        <f t="shared" ca="1" si="308"/>
        <v>0</v>
      </c>
      <c r="AS195" s="362">
        <f t="shared" ca="1" si="327"/>
        <v>306</v>
      </c>
      <c r="AT195" s="362">
        <v>187</v>
      </c>
      <c r="AU195" s="371">
        <f t="shared" ca="1" si="328"/>
        <v>0</v>
      </c>
      <c r="AV195" s="359">
        <f t="shared" ca="1" si="354"/>
        <v>0</v>
      </c>
      <c r="AW195" s="359">
        <f t="shared" ca="1" si="259"/>
        <v>0</v>
      </c>
      <c r="AX195" s="359">
        <f t="shared" ca="1" si="260"/>
        <v>0</v>
      </c>
      <c r="AY195" s="359">
        <f t="shared" ca="1" si="261"/>
        <v>0</v>
      </c>
      <c r="AZ195" s="359">
        <f t="shared" ca="1" si="309"/>
        <v>0</v>
      </c>
      <c r="BB195" s="362">
        <f t="shared" ca="1" si="329"/>
        <v>306</v>
      </c>
      <c r="BC195" s="362">
        <v>187</v>
      </c>
      <c r="BD195" s="371">
        <f t="shared" ca="1" si="330"/>
        <v>0</v>
      </c>
      <c r="BE195" s="359">
        <f t="shared" ca="1" si="355"/>
        <v>0</v>
      </c>
      <c r="BF195" s="359">
        <f t="shared" ca="1" si="263"/>
        <v>0</v>
      </c>
      <c r="BG195" s="359">
        <f t="shared" ca="1" si="264"/>
        <v>0</v>
      </c>
      <c r="BH195" s="359">
        <f t="shared" ca="1" si="265"/>
        <v>0</v>
      </c>
      <c r="BI195" s="359">
        <f t="shared" ca="1" si="310"/>
        <v>0</v>
      </c>
      <c r="BK195" s="362">
        <f t="shared" ca="1" si="331"/>
        <v>306</v>
      </c>
      <c r="BL195" s="362">
        <v>187</v>
      </c>
      <c r="BM195" s="371">
        <f t="shared" ca="1" si="332"/>
        <v>0</v>
      </c>
      <c r="BN195" s="359">
        <f t="shared" ca="1" si="356"/>
        <v>0</v>
      </c>
      <c r="BO195" s="359">
        <f t="shared" ca="1" si="267"/>
        <v>0</v>
      </c>
      <c r="BP195" s="359">
        <f t="shared" ca="1" si="268"/>
        <v>0</v>
      </c>
      <c r="BQ195" s="359">
        <f t="shared" ca="1" si="269"/>
        <v>0</v>
      </c>
      <c r="BR195" s="359">
        <f t="shared" ca="1" si="311"/>
        <v>0</v>
      </c>
      <c r="BT195" s="362">
        <f t="shared" ca="1" si="333"/>
        <v>306</v>
      </c>
      <c r="BU195" s="362">
        <v>187</v>
      </c>
      <c r="BV195" s="371">
        <f t="shared" ca="1" si="334"/>
        <v>0</v>
      </c>
      <c r="BW195" s="359">
        <f t="shared" ca="1" si="357"/>
        <v>0</v>
      </c>
      <c r="BX195" s="359">
        <f t="shared" ca="1" si="271"/>
        <v>0</v>
      </c>
      <c r="BY195" s="359">
        <f t="shared" ca="1" si="272"/>
        <v>0</v>
      </c>
      <c r="BZ195" s="359">
        <f t="shared" ca="1" si="273"/>
        <v>0</v>
      </c>
      <c r="CA195" s="359">
        <f t="shared" ca="1" si="312"/>
        <v>0</v>
      </c>
      <c r="CC195" s="362">
        <f t="shared" ca="1" si="335"/>
        <v>306</v>
      </c>
      <c r="CD195" s="362">
        <v>187</v>
      </c>
      <c r="CE195" s="371">
        <f t="shared" ca="1" si="336"/>
        <v>0</v>
      </c>
      <c r="CF195" s="359">
        <f t="shared" ca="1" si="358"/>
        <v>0</v>
      </c>
      <c r="CG195" s="359">
        <f t="shared" ca="1" si="275"/>
        <v>0</v>
      </c>
      <c r="CH195" s="359">
        <f t="shared" ca="1" si="276"/>
        <v>0</v>
      </c>
      <c r="CI195" s="359">
        <f t="shared" ca="1" si="277"/>
        <v>0</v>
      </c>
      <c r="CJ195" s="359">
        <f t="shared" ca="1" si="313"/>
        <v>0</v>
      </c>
      <c r="CL195" s="362">
        <f t="shared" ca="1" si="337"/>
        <v>306</v>
      </c>
      <c r="CM195" s="362">
        <v>187</v>
      </c>
      <c r="CN195" s="371">
        <f t="shared" ca="1" si="338"/>
        <v>0</v>
      </c>
      <c r="CO195" s="359">
        <f t="shared" ca="1" si="365"/>
        <v>0</v>
      </c>
      <c r="CP195" s="359">
        <f t="shared" ca="1" si="279"/>
        <v>0</v>
      </c>
      <c r="CQ195" s="359">
        <f t="shared" ca="1" si="280"/>
        <v>0</v>
      </c>
      <c r="CR195" s="359">
        <f t="shared" ca="1" si="281"/>
        <v>0</v>
      </c>
      <c r="CS195" s="359">
        <f t="shared" ca="1" si="314"/>
        <v>0</v>
      </c>
      <c r="CU195" s="362">
        <f t="shared" ca="1" si="339"/>
        <v>306</v>
      </c>
      <c r="CV195" s="362">
        <v>187</v>
      </c>
      <c r="CW195" s="371">
        <f t="shared" ca="1" si="340"/>
        <v>0</v>
      </c>
      <c r="CX195" s="359">
        <f t="shared" ca="1" si="359"/>
        <v>0</v>
      </c>
      <c r="CY195" s="359">
        <f t="shared" ca="1" si="283"/>
        <v>0</v>
      </c>
      <c r="CZ195" s="359">
        <f t="shared" ca="1" si="284"/>
        <v>0</v>
      </c>
      <c r="DA195" s="359">
        <f t="shared" ca="1" si="285"/>
        <v>0</v>
      </c>
      <c r="DB195" s="359">
        <f t="shared" ca="1" si="315"/>
        <v>0</v>
      </c>
      <c r="DD195" s="362">
        <f t="shared" ca="1" si="341"/>
        <v>306</v>
      </c>
      <c r="DE195" s="362">
        <v>187</v>
      </c>
      <c r="DF195" s="371">
        <f t="shared" ca="1" si="342"/>
        <v>0</v>
      </c>
      <c r="DG195" s="359">
        <f t="shared" ca="1" si="360"/>
        <v>0</v>
      </c>
      <c r="DH195" s="359">
        <f t="shared" ca="1" si="287"/>
        <v>0</v>
      </c>
      <c r="DI195" s="359">
        <f t="shared" ca="1" si="288"/>
        <v>0</v>
      </c>
      <c r="DJ195" s="359">
        <f t="shared" ca="1" si="289"/>
        <v>0</v>
      </c>
      <c r="DK195" s="359">
        <f t="shared" ca="1" si="316"/>
        <v>0</v>
      </c>
      <c r="DM195" s="362">
        <f t="shared" ca="1" si="343"/>
        <v>306</v>
      </c>
      <c r="DN195" s="362">
        <v>187</v>
      </c>
      <c r="DO195" s="371">
        <f t="shared" ca="1" si="344"/>
        <v>0</v>
      </c>
      <c r="DP195" s="359">
        <f t="shared" ca="1" si="361"/>
        <v>0</v>
      </c>
      <c r="DQ195" s="359">
        <f t="shared" ca="1" si="291"/>
        <v>0</v>
      </c>
      <c r="DR195" s="359">
        <f t="shared" ca="1" si="292"/>
        <v>0</v>
      </c>
      <c r="DS195" s="359">
        <f t="shared" ca="1" si="293"/>
        <v>0</v>
      </c>
      <c r="DT195" s="359">
        <f t="shared" ca="1" si="317"/>
        <v>0</v>
      </c>
      <c r="DV195" s="362">
        <f t="shared" ca="1" si="345"/>
        <v>306</v>
      </c>
      <c r="DW195" s="362">
        <v>187</v>
      </c>
      <c r="DX195" s="371">
        <f t="shared" ca="1" si="346"/>
        <v>0</v>
      </c>
      <c r="DY195" s="359">
        <f t="shared" ca="1" si="362"/>
        <v>0</v>
      </c>
      <c r="DZ195" s="359">
        <f t="shared" ca="1" si="295"/>
        <v>0</v>
      </c>
      <c r="EA195" s="359">
        <f t="shared" ca="1" si="296"/>
        <v>0</v>
      </c>
      <c r="EB195" s="359">
        <f t="shared" ca="1" si="297"/>
        <v>0</v>
      </c>
      <c r="EC195" s="359">
        <f t="shared" ca="1" si="318"/>
        <v>0</v>
      </c>
      <c r="EE195" s="362">
        <f t="shared" ca="1" si="347"/>
        <v>306</v>
      </c>
      <c r="EF195" s="362">
        <v>187</v>
      </c>
      <c r="EG195" s="371">
        <f t="shared" ca="1" si="348"/>
        <v>0</v>
      </c>
      <c r="EH195" s="359">
        <f t="shared" ca="1" si="363"/>
        <v>0</v>
      </c>
      <c r="EI195" s="359">
        <f t="shared" ca="1" si="299"/>
        <v>0</v>
      </c>
      <c r="EJ195" s="359">
        <f t="shared" ca="1" si="300"/>
        <v>0</v>
      </c>
      <c r="EK195" s="359">
        <f t="shared" ca="1" si="301"/>
        <v>0</v>
      </c>
      <c r="EL195" s="359">
        <f t="shared" ca="1" si="319"/>
        <v>0</v>
      </c>
    </row>
    <row r="196" spans="6:142" x14ac:dyDescent="0.35">
      <c r="F196" s="372">
        <f>IFERROR(INDEX('Inflation Rates'!$A$16:$H$138,MATCH('IRA Traditional'!$H196,'Inflation Rates'!$A$16:$A$138,0),8)/INDEX('Inflation Rates'!$A$16:$H$138,MATCH('IRA Traditional'!$H196,'Inflation Rates'!$A$16:$A$138,0)-1,8)-1,F195)</f>
        <v>2.0000000000000018E-2</v>
      </c>
      <c r="G196" s="372">
        <f>IFERROR(INDEX('Inflation Rates'!$A$16:$H$138,MATCH('IRA Traditional'!$H196,'Inflation Rates'!$A$16:$A$138,0),6)/INDEX('Inflation Rates'!$A$16:$H$138,MATCH('IRA Traditional'!$H196,'Inflation Rates'!$A$16:$A$138,0)-1,6)-1,G195)</f>
        <v>2.0999999999999908E-2</v>
      </c>
      <c r="H196" s="362">
        <v>2207</v>
      </c>
      <c r="I196" s="362">
        <f t="shared" ca="1" si="367"/>
        <v>307</v>
      </c>
      <c r="J196" s="362">
        <v>188</v>
      </c>
      <c r="K196" s="371">
        <f t="shared" ca="1" si="350"/>
        <v>0</v>
      </c>
      <c r="L196" s="359">
        <f t="shared" ca="1" si="302"/>
        <v>0</v>
      </c>
      <c r="M196" s="359">
        <f t="shared" ca="1" si="303"/>
        <v>0</v>
      </c>
      <c r="N196" s="359">
        <f t="shared" ca="1" si="304"/>
        <v>0</v>
      </c>
      <c r="O196" s="359">
        <f t="shared" ca="1" si="305"/>
        <v>0</v>
      </c>
      <c r="P196" s="359">
        <f t="shared" ca="1" si="320"/>
        <v>0</v>
      </c>
      <c r="R196" s="362">
        <f t="shared" ca="1" si="321"/>
        <v>307</v>
      </c>
      <c r="S196" s="362">
        <v>188</v>
      </c>
      <c r="T196" s="371">
        <f t="shared" ca="1" si="322"/>
        <v>0</v>
      </c>
      <c r="U196" s="359">
        <f t="shared" ca="1" si="352"/>
        <v>0</v>
      </c>
      <c r="V196" s="359">
        <f t="shared" ca="1" si="247"/>
        <v>0</v>
      </c>
      <c r="W196" s="359">
        <f t="shared" ca="1" si="248"/>
        <v>0</v>
      </c>
      <c r="X196" s="359">
        <f t="shared" ca="1" si="249"/>
        <v>0</v>
      </c>
      <c r="Y196" s="359">
        <f t="shared" ca="1" si="306"/>
        <v>0</v>
      </c>
      <c r="AA196" s="362">
        <f t="shared" ca="1" si="323"/>
        <v>307</v>
      </c>
      <c r="AB196" s="362">
        <v>188</v>
      </c>
      <c r="AC196" s="371">
        <f t="shared" ca="1" si="324"/>
        <v>0</v>
      </c>
      <c r="AD196" s="359">
        <f t="shared" ca="1" si="364"/>
        <v>0</v>
      </c>
      <c r="AE196" s="359">
        <f t="shared" ca="1" si="251"/>
        <v>0</v>
      </c>
      <c r="AF196" s="359">
        <f t="shared" ca="1" si="252"/>
        <v>0</v>
      </c>
      <c r="AG196" s="359">
        <f t="shared" ca="1" si="253"/>
        <v>0</v>
      </c>
      <c r="AH196" s="359">
        <f t="shared" ca="1" si="307"/>
        <v>0</v>
      </c>
      <c r="AJ196" s="362">
        <f t="shared" ca="1" si="325"/>
        <v>307</v>
      </c>
      <c r="AK196" s="362">
        <v>188</v>
      </c>
      <c r="AL196" s="371">
        <f t="shared" ca="1" si="326"/>
        <v>0</v>
      </c>
      <c r="AM196" s="359">
        <f t="shared" ca="1" si="353"/>
        <v>0</v>
      </c>
      <c r="AN196" s="359">
        <f t="shared" ca="1" si="255"/>
        <v>0</v>
      </c>
      <c r="AO196" s="359">
        <f t="shared" ca="1" si="256"/>
        <v>0</v>
      </c>
      <c r="AP196" s="359">
        <f t="shared" ca="1" si="257"/>
        <v>0</v>
      </c>
      <c r="AQ196" s="359">
        <f t="shared" ca="1" si="308"/>
        <v>0</v>
      </c>
      <c r="AS196" s="362">
        <f t="shared" ca="1" si="327"/>
        <v>307</v>
      </c>
      <c r="AT196" s="362">
        <v>188</v>
      </c>
      <c r="AU196" s="371">
        <f t="shared" ca="1" si="328"/>
        <v>0</v>
      </c>
      <c r="AV196" s="359">
        <f t="shared" ca="1" si="354"/>
        <v>0</v>
      </c>
      <c r="AW196" s="359">
        <f t="shared" ca="1" si="259"/>
        <v>0</v>
      </c>
      <c r="AX196" s="359">
        <f t="shared" ca="1" si="260"/>
        <v>0</v>
      </c>
      <c r="AY196" s="359">
        <f t="shared" ca="1" si="261"/>
        <v>0</v>
      </c>
      <c r="AZ196" s="359">
        <f t="shared" ca="1" si="309"/>
        <v>0</v>
      </c>
      <c r="BB196" s="362">
        <f t="shared" ca="1" si="329"/>
        <v>307</v>
      </c>
      <c r="BC196" s="362">
        <v>188</v>
      </c>
      <c r="BD196" s="371">
        <f t="shared" ca="1" si="330"/>
        <v>0</v>
      </c>
      <c r="BE196" s="359">
        <f t="shared" ca="1" si="355"/>
        <v>0</v>
      </c>
      <c r="BF196" s="359">
        <f t="shared" ca="1" si="263"/>
        <v>0</v>
      </c>
      <c r="BG196" s="359">
        <f t="shared" ca="1" si="264"/>
        <v>0</v>
      </c>
      <c r="BH196" s="359">
        <f t="shared" ca="1" si="265"/>
        <v>0</v>
      </c>
      <c r="BI196" s="359">
        <f t="shared" ca="1" si="310"/>
        <v>0</v>
      </c>
      <c r="BK196" s="362">
        <f t="shared" ca="1" si="331"/>
        <v>307</v>
      </c>
      <c r="BL196" s="362">
        <v>188</v>
      </c>
      <c r="BM196" s="371">
        <f t="shared" ca="1" si="332"/>
        <v>0</v>
      </c>
      <c r="BN196" s="359">
        <f t="shared" ca="1" si="356"/>
        <v>0</v>
      </c>
      <c r="BO196" s="359">
        <f t="shared" ca="1" si="267"/>
        <v>0</v>
      </c>
      <c r="BP196" s="359">
        <f t="shared" ca="1" si="268"/>
        <v>0</v>
      </c>
      <c r="BQ196" s="359">
        <f t="shared" ca="1" si="269"/>
        <v>0</v>
      </c>
      <c r="BR196" s="359">
        <f t="shared" ca="1" si="311"/>
        <v>0</v>
      </c>
      <c r="BT196" s="362">
        <f t="shared" ca="1" si="333"/>
        <v>307</v>
      </c>
      <c r="BU196" s="362">
        <v>188</v>
      </c>
      <c r="BV196" s="371">
        <f t="shared" ca="1" si="334"/>
        <v>0</v>
      </c>
      <c r="BW196" s="359">
        <f t="shared" ca="1" si="357"/>
        <v>0</v>
      </c>
      <c r="BX196" s="359">
        <f t="shared" ca="1" si="271"/>
        <v>0</v>
      </c>
      <c r="BY196" s="359">
        <f t="shared" ca="1" si="272"/>
        <v>0</v>
      </c>
      <c r="BZ196" s="359">
        <f t="shared" ca="1" si="273"/>
        <v>0</v>
      </c>
      <c r="CA196" s="359">
        <f t="shared" ca="1" si="312"/>
        <v>0</v>
      </c>
      <c r="CC196" s="362">
        <f t="shared" ca="1" si="335"/>
        <v>307</v>
      </c>
      <c r="CD196" s="362">
        <v>188</v>
      </c>
      <c r="CE196" s="371">
        <f t="shared" ca="1" si="336"/>
        <v>0</v>
      </c>
      <c r="CF196" s="359">
        <f t="shared" ca="1" si="358"/>
        <v>0</v>
      </c>
      <c r="CG196" s="359">
        <f t="shared" ca="1" si="275"/>
        <v>0</v>
      </c>
      <c r="CH196" s="359">
        <f t="shared" ca="1" si="276"/>
        <v>0</v>
      </c>
      <c r="CI196" s="359">
        <f t="shared" ca="1" si="277"/>
        <v>0</v>
      </c>
      <c r="CJ196" s="359">
        <f t="shared" ca="1" si="313"/>
        <v>0</v>
      </c>
      <c r="CL196" s="362">
        <f t="shared" ca="1" si="337"/>
        <v>307</v>
      </c>
      <c r="CM196" s="362">
        <v>188</v>
      </c>
      <c r="CN196" s="371">
        <f t="shared" ca="1" si="338"/>
        <v>0</v>
      </c>
      <c r="CO196" s="359">
        <f t="shared" ca="1" si="365"/>
        <v>0</v>
      </c>
      <c r="CP196" s="359">
        <f t="shared" ca="1" si="279"/>
        <v>0</v>
      </c>
      <c r="CQ196" s="359">
        <f t="shared" ca="1" si="280"/>
        <v>0</v>
      </c>
      <c r="CR196" s="359">
        <f t="shared" ca="1" si="281"/>
        <v>0</v>
      </c>
      <c r="CS196" s="359">
        <f t="shared" ca="1" si="314"/>
        <v>0</v>
      </c>
      <c r="CU196" s="362">
        <f t="shared" ca="1" si="339"/>
        <v>307</v>
      </c>
      <c r="CV196" s="362">
        <v>188</v>
      </c>
      <c r="CW196" s="371">
        <f t="shared" ca="1" si="340"/>
        <v>0</v>
      </c>
      <c r="CX196" s="359">
        <f t="shared" ca="1" si="359"/>
        <v>0</v>
      </c>
      <c r="CY196" s="359">
        <f t="shared" ca="1" si="283"/>
        <v>0</v>
      </c>
      <c r="CZ196" s="359">
        <f t="shared" ca="1" si="284"/>
        <v>0</v>
      </c>
      <c r="DA196" s="359">
        <f t="shared" ca="1" si="285"/>
        <v>0</v>
      </c>
      <c r="DB196" s="359">
        <f t="shared" ca="1" si="315"/>
        <v>0</v>
      </c>
      <c r="DD196" s="362">
        <f t="shared" ca="1" si="341"/>
        <v>307</v>
      </c>
      <c r="DE196" s="362">
        <v>188</v>
      </c>
      <c r="DF196" s="371">
        <f t="shared" ca="1" si="342"/>
        <v>0</v>
      </c>
      <c r="DG196" s="359">
        <f t="shared" ca="1" si="360"/>
        <v>0</v>
      </c>
      <c r="DH196" s="359">
        <f t="shared" ca="1" si="287"/>
        <v>0</v>
      </c>
      <c r="DI196" s="359">
        <f t="shared" ca="1" si="288"/>
        <v>0</v>
      </c>
      <c r="DJ196" s="359">
        <f t="shared" ca="1" si="289"/>
        <v>0</v>
      </c>
      <c r="DK196" s="359">
        <f t="shared" ca="1" si="316"/>
        <v>0</v>
      </c>
      <c r="DM196" s="362">
        <f t="shared" ca="1" si="343"/>
        <v>307</v>
      </c>
      <c r="DN196" s="362">
        <v>188</v>
      </c>
      <c r="DO196" s="371">
        <f t="shared" ca="1" si="344"/>
        <v>0</v>
      </c>
      <c r="DP196" s="359">
        <f t="shared" ca="1" si="361"/>
        <v>0</v>
      </c>
      <c r="DQ196" s="359">
        <f t="shared" ca="1" si="291"/>
        <v>0</v>
      </c>
      <c r="DR196" s="359">
        <f t="shared" ca="1" si="292"/>
        <v>0</v>
      </c>
      <c r="DS196" s="359">
        <f t="shared" ca="1" si="293"/>
        <v>0</v>
      </c>
      <c r="DT196" s="359">
        <f t="shared" ca="1" si="317"/>
        <v>0</v>
      </c>
      <c r="DV196" s="362">
        <f t="shared" ca="1" si="345"/>
        <v>307</v>
      </c>
      <c r="DW196" s="362">
        <v>188</v>
      </c>
      <c r="DX196" s="371">
        <f t="shared" ca="1" si="346"/>
        <v>0</v>
      </c>
      <c r="DY196" s="359">
        <f t="shared" ca="1" si="362"/>
        <v>0</v>
      </c>
      <c r="DZ196" s="359">
        <f t="shared" ca="1" si="295"/>
        <v>0</v>
      </c>
      <c r="EA196" s="359">
        <f t="shared" ca="1" si="296"/>
        <v>0</v>
      </c>
      <c r="EB196" s="359">
        <f t="shared" ca="1" si="297"/>
        <v>0</v>
      </c>
      <c r="EC196" s="359">
        <f t="shared" ca="1" si="318"/>
        <v>0</v>
      </c>
      <c r="EE196" s="362">
        <f t="shared" ca="1" si="347"/>
        <v>307</v>
      </c>
      <c r="EF196" s="362">
        <v>188</v>
      </c>
      <c r="EG196" s="371">
        <f t="shared" ca="1" si="348"/>
        <v>0</v>
      </c>
      <c r="EH196" s="359">
        <f t="shared" ca="1" si="363"/>
        <v>0</v>
      </c>
      <c r="EI196" s="359">
        <f t="shared" ca="1" si="299"/>
        <v>0</v>
      </c>
      <c r="EJ196" s="359">
        <f t="shared" ca="1" si="300"/>
        <v>0</v>
      </c>
      <c r="EK196" s="359">
        <f t="shared" ca="1" si="301"/>
        <v>0</v>
      </c>
      <c r="EL196" s="359">
        <f t="shared" ca="1" si="319"/>
        <v>0</v>
      </c>
    </row>
    <row r="197" spans="6:142" x14ac:dyDescent="0.35">
      <c r="F197" s="372">
        <f>IFERROR(INDEX('Inflation Rates'!$A$16:$H$138,MATCH('IRA Traditional'!$H197,'Inflation Rates'!$A$16:$A$138,0),8)/INDEX('Inflation Rates'!$A$16:$H$138,MATCH('IRA Traditional'!$H197,'Inflation Rates'!$A$16:$A$138,0)-1,8)-1,F196)</f>
        <v>2.0000000000000018E-2</v>
      </c>
      <c r="G197" s="372">
        <f>IFERROR(INDEX('Inflation Rates'!$A$16:$H$138,MATCH('IRA Traditional'!$H197,'Inflation Rates'!$A$16:$A$138,0),6)/INDEX('Inflation Rates'!$A$16:$H$138,MATCH('IRA Traditional'!$H197,'Inflation Rates'!$A$16:$A$138,0)-1,6)-1,G196)</f>
        <v>2.0999999999999908E-2</v>
      </c>
      <c r="H197" s="362">
        <v>2208</v>
      </c>
      <c r="I197" s="362">
        <f t="shared" ca="1" si="367"/>
        <v>308</v>
      </c>
      <c r="J197" s="362">
        <v>189</v>
      </c>
      <c r="K197" s="371">
        <f t="shared" ca="1" si="350"/>
        <v>0</v>
      </c>
      <c r="L197" s="359">
        <f t="shared" ca="1" si="302"/>
        <v>0</v>
      </c>
      <c r="M197" s="359">
        <f t="shared" ca="1" si="303"/>
        <v>0</v>
      </c>
      <c r="N197" s="359">
        <f t="shared" ca="1" si="304"/>
        <v>0</v>
      </c>
      <c r="O197" s="359">
        <f t="shared" ca="1" si="305"/>
        <v>0</v>
      </c>
      <c r="P197" s="359">
        <f t="shared" ca="1" si="320"/>
        <v>0</v>
      </c>
      <c r="R197" s="362">
        <f t="shared" ca="1" si="321"/>
        <v>308</v>
      </c>
      <c r="S197" s="362">
        <v>189</v>
      </c>
      <c r="T197" s="371">
        <f t="shared" ca="1" si="322"/>
        <v>0</v>
      </c>
      <c r="U197" s="359">
        <f t="shared" ca="1" si="352"/>
        <v>0</v>
      </c>
      <c r="V197" s="359">
        <f t="shared" ca="1" si="247"/>
        <v>0</v>
      </c>
      <c r="W197" s="359">
        <f t="shared" ca="1" si="248"/>
        <v>0</v>
      </c>
      <c r="X197" s="359">
        <f t="shared" ca="1" si="249"/>
        <v>0</v>
      </c>
      <c r="Y197" s="359">
        <f t="shared" ca="1" si="306"/>
        <v>0</v>
      </c>
      <c r="AA197" s="362">
        <f t="shared" ca="1" si="323"/>
        <v>308</v>
      </c>
      <c r="AB197" s="362">
        <v>189</v>
      </c>
      <c r="AC197" s="371">
        <f t="shared" ca="1" si="324"/>
        <v>0</v>
      </c>
      <c r="AD197" s="359">
        <f t="shared" ca="1" si="364"/>
        <v>0</v>
      </c>
      <c r="AE197" s="359">
        <f t="shared" ca="1" si="251"/>
        <v>0</v>
      </c>
      <c r="AF197" s="359">
        <f t="shared" ca="1" si="252"/>
        <v>0</v>
      </c>
      <c r="AG197" s="359">
        <f t="shared" ca="1" si="253"/>
        <v>0</v>
      </c>
      <c r="AH197" s="359">
        <f t="shared" ca="1" si="307"/>
        <v>0</v>
      </c>
      <c r="AJ197" s="362">
        <f t="shared" ca="1" si="325"/>
        <v>308</v>
      </c>
      <c r="AK197" s="362">
        <v>189</v>
      </c>
      <c r="AL197" s="371">
        <f t="shared" ca="1" si="326"/>
        <v>0</v>
      </c>
      <c r="AM197" s="359">
        <f t="shared" ca="1" si="353"/>
        <v>0</v>
      </c>
      <c r="AN197" s="359">
        <f t="shared" ca="1" si="255"/>
        <v>0</v>
      </c>
      <c r="AO197" s="359">
        <f t="shared" ca="1" si="256"/>
        <v>0</v>
      </c>
      <c r="AP197" s="359">
        <f t="shared" ca="1" si="257"/>
        <v>0</v>
      </c>
      <c r="AQ197" s="359">
        <f t="shared" ca="1" si="308"/>
        <v>0</v>
      </c>
      <c r="AS197" s="362">
        <f t="shared" ca="1" si="327"/>
        <v>308</v>
      </c>
      <c r="AT197" s="362">
        <v>189</v>
      </c>
      <c r="AU197" s="371">
        <f t="shared" ca="1" si="328"/>
        <v>0</v>
      </c>
      <c r="AV197" s="359">
        <f t="shared" ca="1" si="354"/>
        <v>0</v>
      </c>
      <c r="AW197" s="359">
        <f t="shared" ca="1" si="259"/>
        <v>0</v>
      </c>
      <c r="AX197" s="359">
        <f t="shared" ca="1" si="260"/>
        <v>0</v>
      </c>
      <c r="AY197" s="359">
        <f t="shared" ca="1" si="261"/>
        <v>0</v>
      </c>
      <c r="AZ197" s="359">
        <f t="shared" ca="1" si="309"/>
        <v>0</v>
      </c>
      <c r="BB197" s="362">
        <f t="shared" ca="1" si="329"/>
        <v>308</v>
      </c>
      <c r="BC197" s="362">
        <v>189</v>
      </c>
      <c r="BD197" s="371">
        <f t="shared" ca="1" si="330"/>
        <v>0</v>
      </c>
      <c r="BE197" s="359">
        <f t="shared" ca="1" si="355"/>
        <v>0</v>
      </c>
      <c r="BF197" s="359">
        <f t="shared" ca="1" si="263"/>
        <v>0</v>
      </c>
      <c r="BG197" s="359">
        <f t="shared" ca="1" si="264"/>
        <v>0</v>
      </c>
      <c r="BH197" s="359">
        <f t="shared" ca="1" si="265"/>
        <v>0</v>
      </c>
      <c r="BI197" s="359">
        <f t="shared" ca="1" si="310"/>
        <v>0</v>
      </c>
      <c r="BK197" s="362">
        <f t="shared" ca="1" si="331"/>
        <v>308</v>
      </c>
      <c r="BL197" s="362">
        <v>189</v>
      </c>
      <c r="BM197" s="371">
        <f t="shared" ca="1" si="332"/>
        <v>0</v>
      </c>
      <c r="BN197" s="359">
        <f t="shared" ca="1" si="356"/>
        <v>0</v>
      </c>
      <c r="BO197" s="359">
        <f t="shared" ca="1" si="267"/>
        <v>0</v>
      </c>
      <c r="BP197" s="359">
        <f t="shared" ca="1" si="268"/>
        <v>0</v>
      </c>
      <c r="BQ197" s="359">
        <f t="shared" ca="1" si="269"/>
        <v>0</v>
      </c>
      <c r="BR197" s="359">
        <f t="shared" ca="1" si="311"/>
        <v>0</v>
      </c>
      <c r="BT197" s="362">
        <f t="shared" ca="1" si="333"/>
        <v>308</v>
      </c>
      <c r="BU197" s="362">
        <v>189</v>
      </c>
      <c r="BV197" s="371">
        <f t="shared" ca="1" si="334"/>
        <v>0</v>
      </c>
      <c r="BW197" s="359">
        <f t="shared" ca="1" si="357"/>
        <v>0</v>
      </c>
      <c r="BX197" s="359">
        <f t="shared" ca="1" si="271"/>
        <v>0</v>
      </c>
      <c r="BY197" s="359">
        <f t="shared" ca="1" si="272"/>
        <v>0</v>
      </c>
      <c r="BZ197" s="359">
        <f t="shared" ca="1" si="273"/>
        <v>0</v>
      </c>
      <c r="CA197" s="359">
        <f t="shared" ca="1" si="312"/>
        <v>0</v>
      </c>
      <c r="CC197" s="362">
        <f t="shared" ca="1" si="335"/>
        <v>308</v>
      </c>
      <c r="CD197" s="362">
        <v>189</v>
      </c>
      <c r="CE197" s="371">
        <f t="shared" ca="1" si="336"/>
        <v>0</v>
      </c>
      <c r="CF197" s="359">
        <f t="shared" ca="1" si="358"/>
        <v>0</v>
      </c>
      <c r="CG197" s="359">
        <f t="shared" ca="1" si="275"/>
        <v>0</v>
      </c>
      <c r="CH197" s="359">
        <f t="shared" ca="1" si="276"/>
        <v>0</v>
      </c>
      <c r="CI197" s="359">
        <f t="shared" ca="1" si="277"/>
        <v>0</v>
      </c>
      <c r="CJ197" s="359">
        <f t="shared" ca="1" si="313"/>
        <v>0</v>
      </c>
      <c r="CL197" s="362">
        <f t="shared" ca="1" si="337"/>
        <v>308</v>
      </c>
      <c r="CM197" s="362">
        <v>189</v>
      </c>
      <c r="CN197" s="371">
        <f t="shared" ca="1" si="338"/>
        <v>0</v>
      </c>
      <c r="CO197" s="359">
        <f t="shared" ca="1" si="365"/>
        <v>0</v>
      </c>
      <c r="CP197" s="359">
        <f t="shared" ca="1" si="279"/>
        <v>0</v>
      </c>
      <c r="CQ197" s="359">
        <f t="shared" ca="1" si="280"/>
        <v>0</v>
      </c>
      <c r="CR197" s="359">
        <f t="shared" ca="1" si="281"/>
        <v>0</v>
      </c>
      <c r="CS197" s="359">
        <f t="shared" ca="1" si="314"/>
        <v>0</v>
      </c>
      <c r="CU197" s="362">
        <f t="shared" ca="1" si="339"/>
        <v>308</v>
      </c>
      <c r="CV197" s="362">
        <v>189</v>
      </c>
      <c r="CW197" s="371">
        <f t="shared" ca="1" si="340"/>
        <v>0</v>
      </c>
      <c r="CX197" s="359">
        <f t="shared" ca="1" si="359"/>
        <v>0</v>
      </c>
      <c r="CY197" s="359">
        <f t="shared" ca="1" si="283"/>
        <v>0</v>
      </c>
      <c r="CZ197" s="359">
        <f t="shared" ca="1" si="284"/>
        <v>0</v>
      </c>
      <c r="DA197" s="359">
        <f t="shared" ca="1" si="285"/>
        <v>0</v>
      </c>
      <c r="DB197" s="359">
        <f t="shared" ca="1" si="315"/>
        <v>0</v>
      </c>
      <c r="DD197" s="362">
        <f t="shared" ca="1" si="341"/>
        <v>308</v>
      </c>
      <c r="DE197" s="362">
        <v>189</v>
      </c>
      <c r="DF197" s="371">
        <f t="shared" ca="1" si="342"/>
        <v>0</v>
      </c>
      <c r="DG197" s="359">
        <f t="shared" ca="1" si="360"/>
        <v>0</v>
      </c>
      <c r="DH197" s="359">
        <f t="shared" ca="1" si="287"/>
        <v>0</v>
      </c>
      <c r="DI197" s="359">
        <f t="shared" ca="1" si="288"/>
        <v>0</v>
      </c>
      <c r="DJ197" s="359">
        <f t="shared" ca="1" si="289"/>
        <v>0</v>
      </c>
      <c r="DK197" s="359">
        <f t="shared" ca="1" si="316"/>
        <v>0</v>
      </c>
      <c r="DM197" s="362">
        <f t="shared" ca="1" si="343"/>
        <v>308</v>
      </c>
      <c r="DN197" s="362">
        <v>189</v>
      </c>
      <c r="DO197" s="371">
        <f t="shared" ca="1" si="344"/>
        <v>0</v>
      </c>
      <c r="DP197" s="359">
        <f t="shared" ca="1" si="361"/>
        <v>0</v>
      </c>
      <c r="DQ197" s="359">
        <f t="shared" ca="1" si="291"/>
        <v>0</v>
      </c>
      <c r="DR197" s="359">
        <f t="shared" ca="1" si="292"/>
        <v>0</v>
      </c>
      <c r="DS197" s="359">
        <f t="shared" ca="1" si="293"/>
        <v>0</v>
      </c>
      <c r="DT197" s="359">
        <f t="shared" ca="1" si="317"/>
        <v>0</v>
      </c>
      <c r="DV197" s="362">
        <f t="shared" ca="1" si="345"/>
        <v>308</v>
      </c>
      <c r="DW197" s="362">
        <v>189</v>
      </c>
      <c r="DX197" s="371">
        <f t="shared" ca="1" si="346"/>
        <v>0</v>
      </c>
      <c r="DY197" s="359">
        <f t="shared" ca="1" si="362"/>
        <v>0</v>
      </c>
      <c r="DZ197" s="359">
        <f t="shared" ca="1" si="295"/>
        <v>0</v>
      </c>
      <c r="EA197" s="359">
        <f t="shared" ca="1" si="296"/>
        <v>0</v>
      </c>
      <c r="EB197" s="359">
        <f t="shared" ca="1" si="297"/>
        <v>0</v>
      </c>
      <c r="EC197" s="359">
        <f t="shared" ca="1" si="318"/>
        <v>0</v>
      </c>
      <c r="EE197" s="362">
        <f t="shared" ca="1" si="347"/>
        <v>308</v>
      </c>
      <c r="EF197" s="362">
        <v>189</v>
      </c>
      <c r="EG197" s="371">
        <f t="shared" ca="1" si="348"/>
        <v>0</v>
      </c>
      <c r="EH197" s="359">
        <f t="shared" ca="1" si="363"/>
        <v>0</v>
      </c>
      <c r="EI197" s="359">
        <f t="shared" ca="1" si="299"/>
        <v>0</v>
      </c>
      <c r="EJ197" s="359">
        <f t="shared" ca="1" si="300"/>
        <v>0</v>
      </c>
      <c r="EK197" s="359">
        <f t="shared" ca="1" si="301"/>
        <v>0</v>
      </c>
      <c r="EL197" s="359">
        <f t="shared" ca="1" si="319"/>
        <v>0</v>
      </c>
    </row>
    <row r="198" spans="6:142" x14ac:dyDescent="0.35">
      <c r="F198" s="372">
        <f>IFERROR(INDEX('Inflation Rates'!$A$16:$H$138,MATCH('IRA Traditional'!$H198,'Inflation Rates'!$A$16:$A$138,0),8)/INDEX('Inflation Rates'!$A$16:$H$138,MATCH('IRA Traditional'!$H198,'Inflation Rates'!$A$16:$A$138,0)-1,8)-1,F197)</f>
        <v>2.0000000000000018E-2</v>
      </c>
      <c r="G198" s="372">
        <f>IFERROR(INDEX('Inflation Rates'!$A$16:$H$138,MATCH('IRA Traditional'!$H198,'Inflation Rates'!$A$16:$A$138,0),6)/INDEX('Inflation Rates'!$A$16:$H$138,MATCH('IRA Traditional'!$H198,'Inflation Rates'!$A$16:$A$138,0)-1,6)-1,G197)</f>
        <v>2.0999999999999908E-2</v>
      </c>
      <c r="H198" s="362">
        <v>2209</v>
      </c>
      <c r="I198" s="362">
        <f t="shared" ca="1" si="367"/>
        <v>309</v>
      </c>
      <c r="J198" s="362">
        <v>190</v>
      </c>
      <c r="K198" s="371">
        <f t="shared" ca="1" si="350"/>
        <v>0</v>
      </c>
      <c r="L198" s="359">
        <f t="shared" ca="1" si="302"/>
        <v>0</v>
      </c>
      <c r="M198" s="359">
        <f t="shared" ca="1" si="303"/>
        <v>0</v>
      </c>
      <c r="N198" s="359">
        <f t="shared" ca="1" si="304"/>
        <v>0</v>
      </c>
      <c r="O198" s="359">
        <f t="shared" ca="1" si="305"/>
        <v>0</v>
      </c>
      <c r="P198" s="359">
        <f t="shared" ca="1" si="320"/>
        <v>0</v>
      </c>
      <c r="R198" s="362">
        <f t="shared" ca="1" si="321"/>
        <v>309</v>
      </c>
      <c r="S198" s="362">
        <v>190</v>
      </c>
      <c r="T198" s="371">
        <f t="shared" ca="1" si="322"/>
        <v>0</v>
      </c>
      <c r="U198" s="359">
        <f t="shared" ref="U198:U229" ca="1" si="368">IF(R198&lt;Y$7,$B$7*((1+$G199)^(S198-1))*$B$2,0)</f>
        <v>0</v>
      </c>
      <c r="V198" s="359">
        <f t="shared" ca="1" si="247"/>
        <v>0</v>
      </c>
      <c r="W198" s="359">
        <f t="shared" ca="1" si="248"/>
        <v>0</v>
      </c>
      <c r="X198" s="359">
        <f t="shared" ca="1" si="249"/>
        <v>0</v>
      </c>
      <c r="Y198" s="359">
        <f t="shared" ca="1" si="306"/>
        <v>0</v>
      </c>
      <c r="AA198" s="362">
        <f t="shared" ca="1" si="323"/>
        <v>309</v>
      </c>
      <c r="AB198" s="362">
        <v>190</v>
      </c>
      <c r="AC198" s="371">
        <f t="shared" ca="1" si="324"/>
        <v>0</v>
      </c>
      <c r="AD198" s="359">
        <f t="shared" ca="1" si="364"/>
        <v>0</v>
      </c>
      <c r="AE198" s="359">
        <f t="shared" ca="1" si="251"/>
        <v>0</v>
      </c>
      <c r="AF198" s="359">
        <f t="shared" ca="1" si="252"/>
        <v>0</v>
      </c>
      <c r="AG198" s="359">
        <f t="shared" ca="1" si="253"/>
        <v>0</v>
      </c>
      <c r="AH198" s="359">
        <f t="shared" ca="1" si="307"/>
        <v>0</v>
      </c>
      <c r="AJ198" s="362">
        <f t="shared" ca="1" si="325"/>
        <v>309</v>
      </c>
      <c r="AK198" s="362">
        <v>190</v>
      </c>
      <c r="AL198" s="371">
        <f t="shared" ca="1" si="326"/>
        <v>0</v>
      </c>
      <c r="AM198" s="359">
        <f t="shared" ref="AM198:AM229" ca="1" si="369">IF(AJ198&lt;AQ$7,$B$7*((1+$G199)^(AK198-1))*$B$2,0)</f>
        <v>0</v>
      </c>
      <c r="AN198" s="359">
        <f t="shared" ca="1" si="255"/>
        <v>0</v>
      </c>
      <c r="AO198" s="359">
        <f t="shared" ca="1" si="256"/>
        <v>0</v>
      </c>
      <c r="AP198" s="359">
        <f t="shared" ca="1" si="257"/>
        <v>0</v>
      </c>
      <c r="AQ198" s="359">
        <f t="shared" ca="1" si="308"/>
        <v>0</v>
      </c>
      <c r="AS198" s="362">
        <f t="shared" ca="1" si="327"/>
        <v>309</v>
      </c>
      <c r="AT198" s="362">
        <v>190</v>
      </c>
      <c r="AU198" s="371">
        <f t="shared" ca="1" si="328"/>
        <v>0</v>
      </c>
      <c r="AV198" s="359">
        <f t="shared" ref="AV198:AV229" ca="1" si="370">IF(AS198&lt;AZ$7,$B$7*((1+$G199)^(AT198-1))*$B$2,0)</f>
        <v>0</v>
      </c>
      <c r="AW198" s="359">
        <f t="shared" ca="1" si="259"/>
        <v>0</v>
      </c>
      <c r="AX198" s="359">
        <f t="shared" ca="1" si="260"/>
        <v>0</v>
      </c>
      <c r="AY198" s="359">
        <f t="shared" ca="1" si="261"/>
        <v>0</v>
      </c>
      <c r="AZ198" s="359">
        <f t="shared" ca="1" si="309"/>
        <v>0</v>
      </c>
      <c r="BB198" s="362">
        <f t="shared" ca="1" si="329"/>
        <v>309</v>
      </c>
      <c r="BC198" s="362">
        <v>190</v>
      </c>
      <c r="BD198" s="371">
        <f t="shared" ca="1" si="330"/>
        <v>0</v>
      </c>
      <c r="BE198" s="359">
        <f t="shared" ref="BE198:BE229" ca="1" si="371">IF(BB198&lt;BI$7,$B$7*((1+$G199)^(BC198-1))*$B$2,0)</f>
        <v>0</v>
      </c>
      <c r="BF198" s="359">
        <f t="shared" ca="1" si="263"/>
        <v>0</v>
      </c>
      <c r="BG198" s="359">
        <f t="shared" ca="1" si="264"/>
        <v>0</v>
      </c>
      <c r="BH198" s="359">
        <f t="shared" ca="1" si="265"/>
        <v>0</v>
      </c>
      <c r="BI198" s="359">
        <f t="shared" ca="1" si="310"/>
        <v>0</v>
      </c>
      <c r="BK198" s="362">
        <f t="shared" ca="1" si="331"/>
        <v>309</v>
      </c>
      <c r="BL198" s="362">
        <v>190</v>
      </c>
      <c r="BM198" s="371">
        <f t="shared" ca="1" si="332"/>
        <v>0</v>
      </c>
      <c r="BN198" s="359">
        <f t="shared" ref="BN198:BN229" ca="1" si="372">IF(BK198&lt;BR$7,$B$7*((1+$G199)^(BL198-1))*$B$2,0)</f>
        <v>0</v>
      </c>
      <c r="BO198" s="359">
        <f t="shared" ca="1" si="267"/>
        <v>0</v>
      </c>
      <c r="BP198" s="359">
        <f t="shared" ca="1" si="268"/>
        <v>0</v>
      </c>
      <c r="BQ198" s="359">
        <f t="shared" ca="1" si="269"/>
        <v>0</v>
      </c>
      <c r="BR198" s="359">
        <f t="shared" ca="1" si="311"/>
        <v>0</v>
      </c>
      <c r="BT198" s="362">
        <f t="shared" ca="1" si="333"/>
        <v>309</v>
      </c>
      <c r="BU198" s="362">
        <v>190</v>
      </c>
      <c r="BV198" s="371">
        <f t="shared" ca="1" si="334"/>
        <v>0</v>
      </c>
      <c r="BW198" s="359">
        <f t="shared" ref="BW198:BW229" ca="1" si="373">IF(BT198&lt;CA$7,$B$7*((1+$G199)^(BU198-1))*$B$2,0)</f>
        <v>0</v>
      </c>
      <c r="BX198" s="359">
        <f t="shared" ca="1" si="271"/>
        <v>0</v>
      </c>
      <c r="BY198" s="359">
        <f t="shared" ca="1" si="272"/>
        <v>0</v>
      </c>
      <c r="BZ198" s="359">
        <f t="shared" ca="1" si="273"/>
        <v>0</v>
      </c>
      <c r="CA198" s="359">
        <f t="shared" ca="1" si="312"/>
        <v>0</v>
      </c>
      <c r="CC198" s="362">
        <f t="shared" ca="1" si="335"/>
        <v>309</v>
      </c>
      <c r="CD198" s="362">
        <v>190</v>
      </c>
      <c r="CE198" s="371">
        <f t="shared" ca="1" si="336"/>
        <v>0</v>
      </c>
      <c r="CF198" s="359">
        <f t="shared" ref="CF198:CF229" ca="1" si="374">IF(CC198&lt;CJ$7,$B$7*((1+$G199)^(CD198-1))*$B$2,0)</f>
        <v>0</v>
      </c>
      <c r="CG198" s="359">
        <f t="shared" ca="1" si="275"/>
        <v>0</v>
      </c>
      <c r="CH198" s="359">
        <f t="shared" ca="1" si="276"/>
        <v>0</v>
      </c>
      <c r="CI198" s="359">
        <f t="shared" ca="1" si="277"/>
        <v>0</v>
      </c>
      <c r="CJ198" s="359">
        <f t="shared" ca="1" si="313"/>
        <v>0</v>
      </c>
      <c r="CL198" s="362">
        <f t="shared" ca="1" si="337"/>
        <v>309</v>
      </c>
      <c r="CM198" s="362">
        <v>190</v>
      </c>
      <c r="CN198" s="371">
        <f t="shared" ca="1" si="338"/>
        <v>0</v>
      </c>
      <c r="CO198" s="359">
        <f t="shared" ca="1" si="365"/>
        <v>0</v>
      </c>
      <c r="CP198" s="359">
        <f t="shared" ca="1" si="279"/>
        <v>0</v>
      </c>
      <c r="CQ198" s="359">
        <f t="shared" ca="1" si="280"/>
        <v>0</v>
      </c>
      <c r="CR198" s="359">
        <f t="shared" ca="1" si="281"/>
        <v>0</v>
      </c>
      <c r="CS198" s="359">
        <f t="shared" ca="1" si="314"/>
        <v>0</v>
      </c>
      <c r="CU198" s="362">
        <f t="shared" ca="1" si="339"/>
        <v>309</v>
      </c>
      <c r="CV198" s="362">
        <v>190</v>
      </c>
      <c r="CW198" s="371">
        <f t="shared" ca="1" si="340"/>
        <v>0</v>
      </c>
      <c r="CX198" s="359">
        <f t="shared" ref="CX198:CX229" ca="1" si="375">IF(CU198&lt;DB$7,$B$7*((1+$G199)^(CV198-1))*$B$2,0)</f>
        <v>0</v>
      </c>
      <c r="CY198" s="359">
        <f t="shared" ca="1" si="283"/>
        <v>0</v>
      </c>
      <c r="CZ198" s="359">
        <f t="shared" ca="1" si="284"/>
        <v>0</v>
      </c>
      <c r="DA198" s="359">
        <f t="shared" ca="1" si="285"/>
        <v>0</v>
      </c>
      <c r="DB198" s="359">
        <f t="shared" ca="1" si="315"/>
        <v>0</v>
      </c>
      <c r="DD198" s="362">
        <f t="shared" ca="1" si="341"/>
        <v>309</v>
      </c>
      <c r="DE198" s="362">
        <v>190</v>
      </c>
      <c r="DF198" s="371">
        <f t="shared" ca="1" si="342"/>
        <v>0</v>
      </c>
      <c r="DG198" s="359">
        <f t="shared" ref="DG198:DG229" ca="1" si="376">IF(DD198&lt;DK$7,$B$7*((1+$G199)^(DE198-1))*$B$2,0)</f>
        <v>0</v>
      </c>
      <c r="DH198" s="359">
        <f t="shared" ca="1" si="287"/>
        <v>0</v>
      </c>
      <c r="DI198" s="359">
        <f t="shared" ca="1" si="288"/>
        <v>0</v>
      </c>
      <c r="DJ198" s="359">
        <f t="shared" ca="1" si="289"/>
        <v>0</v>
      </c>
      <c r="DK198" s="359">
        <f t="shared" ca="1" si="316"/>
        <v>0</v>
      </c>
      <c r="DM198" s="362">
        <f t="shared" ca="1" si="343"/>
        <v>309</v>
      </c>
      <c r="DN198" s="362">
        <v>190</v>
      </c>
      <c r="DO198" s="371">
        <f t="shared" ca="1" si="344"/>
        <v>0</v>
      </c>
      <c r="DP198" s="359">
        <f t="shared" ref="DP198:DP229" ca="1" si="377">IF(DM198&lt;DT$7,$B$7*((1+$G199)^(DN198-1))*$B$2,0)</f>
        <v>0</v>
      </c>
      <c r="DQ198" s="359">
        <f t="shared" ca="1" si="291"/>
        <v>0</v>
      </c>
      <c r="DR198" s="359">
        <f t="shared" ca="1" si="292"/>
        <v>0</v>
      </c>
      <c r="DS198" s="359">
        <f t="shared" ca="1" si="293"/>
        <v>0</v>
      </c>
      <c r="DT198" s="359">
        <f t="shared" ca="1" si="317"/>
        <v>0</v>
      </c>
      <c r="DV198" s="362">
        <f t="shared" ca="1" si="345"/>
        <v>309</v>
      </c>
      <c r="DW198" s="362">
        <v>190</v>
      </c>
      <c r="DX198" s="371">
        <f t="shared" ca="1" si="346"/>
        <v>0</v>
      </c>
      <c r="DY198" s="359">
        <f t="shared" ref="DY198:DY229" ca="1" si="378">IF(DV198&lt;EC$7,$B$7*((1+$G199)^(DW198-1))*$B$2,0)</f>
        <v>0</v>
      </c>
      <c r="DZ198" s="359">
        <f t="shared" ca="1" si="295"/>
        <v>0</v>
      </c>
      <c r="EA198" s="359">
        <f t="shared" ca="1" si="296"/>
        <v>0</v>
      </c>
      <c r="EB198" s="359">
        <f t="shared" ca="1" si="297"/>
        <v>0</v>
      </c>
      <c r="EC198" s="359">
        <f t="shared" ca="1" si="318"/>
        <v>0</v>
      </c>
      <c r="EE198" s="362">
        <f t="shared" ca="1" si="347"/>
        <v>309</v>
      </c>
      <c r="EF198" s="362">
        <v>190</v>
      </c>
      <c r="EG198" s="371">
        <f t="shared" ca="1" si="348"/>
        <v>0</v>
      </c>
      <c r="EH198" s="359">
        <f t="shared" ref="EH198:EH229" ca="1" si="379">IF(EE198&lt;EL$7,$B$7*((1+$G199)^(EF198-1))*$B$2,0)</f>
        <v>0</v>
      </c>
      <c r="EI198" s="359">
        <f t="shared" ca="1" si="299"/>
        <v>0</v>
      </c>
      <c r="EJ198" s="359">
        <f t="shared" ca="1" si="300"/>
        <v>0</v>
      </c>
      <c r="EK198" s="359">
        <f t="shared" ca="1" si="301"/>
        <v>0</v>
      </c>
      <c r="EL198" s="359">
        <f t="shared" ca="1" si="319"/>
        <v>0</v>
      </c>
    </row>
    <row r="199" spans="6:142" x14ac:dyDescent="0.35">
      <c r="F199" s="372">
        <f>IFERROR(INDEX('Inflation Rates'!$A$16:$H$138,MATCH('IRA Traditional'!$H199,'Inflation Rates'!$A$16:$A$138,0),8)/INDEX('Inflation Rates'!$A$16:$H$138,MATCH('IRA Traditional'!$H199,'Inflation Rates'!$A$16:$A$138,0)-1,8)-1,F198)</f>
        <v>2.0000000000000018E-2</v>
      </c>
      <c r="G199" s="372">
        <f>IFERROR(INDEX('Inflation Rates'!$A$16:$H$138,MATCH('IRA Traditional'!$H199,'Inflation Rates'!$A$16:$A$138,0),6)/INDEX('Inflation Rates'!$A$16:$H$138,MATCH('IRA Traditional'!$H199,'Inflation Rates'!$A$16:$A$138,0)-1,6)-1,G198)</f>
        <v>2.0999999999999908E-2</v>
      </c>
      <c r="H199" s="362">
        <v>2210</v>
      </c>
      <c r="I199" s="362">
        <f t="shared" ca="1" si="367"/>
        <v>310</v>
      </c>
      <c r="J199" s="362">
        <v>191</v>
      </c>
      <c r="K199" s="371">
        <f t="shared" ca="1" si="350"/>
        <v>0</v>
      </c>
      <c r="L199" s="359">
        <f t="shared" ca="1" si="302"/>
        <v>0</v>
      </c>
      <c r="M199" s="359">
        <f t="shared" ca="1" si="303"/>
        <v>0</v>
      </c>
      <c r="N199" s="359">
        <f t="shared" ca="1" si="304"/>
        <v>0</v>
      </c>
      <c r="O199" s="359">
        <f t="shared" ca="1" si="305"/>
        <v>0</v>
      </c>
      <c r="P199" s="359">
        <f t="shared" ca="1" si="320"/>
        <v>0</v>
      </c>
      <c r="R199" s="362">
        <f t="shared" ca="1" si="321"/>
        <v>310</v>
      </c>
      <c r="S199" s="362">
        <v>191</v>
      </c>
      <c r="T199" s="371">
        <f t="shared" ca="1" si="322"/>
        <v>0</v>
      </c>
      <c r="U199" s="359">
        <f t="shared" ca="1" si="368"/>
        <v>0</v>
      </c>
      <c r="V199" s="359">
        <f t="shared" ca="1" si="247"/>
        <v>0</v>
      </c>
      <c r="W199" s="359">
        <f t="shared" ca="1" si="248"/>
        <v>0</v>
      </c>
      <c r="X199" s="359">
        <f t="shared" ca="1" si="249"/>
        <v>0</v>
      </c>
      <c r="Y199" s="359">
        <f t="shared" ca="1" si="306"/>
        <v>0</v>
      </c>
      <c r="AA199" s="362">
        <f t="shared" ca="1" si="323"/>
        <v>310</v>
      </c>
      <c r="AB199" s="362">
        <v>191</v>
      </c>
      <c r="AC199" s="371">
        <f t="shared" ca="1" si="324"/>
        <v>0</v>
      </c>
      <c r="AD199" s="359">
        <f t="shared" ca="1" si="364"/>
        <v>0</v>
      </c>
      <c r="AE199" s="359">
        <f t="shared" ca="1" si="251"/>
        <v>0</v>
      </c>
      <c r="AF199" s="359">
        <f t="shared" ca="1" si="252"/>
        <v>0</v>
      </c>
      <c r="AG199" s="359">
        <f t="shared" ca="1" si="253"/>
        <v>0</v>
      </c>
      <c r="AH199" s="359">
        <f t="shared" ca="1" si="307"/>
        <v>0</v>
      </c>
      <c r="AJ199" s="362">
        <f t="shared" ca="1" si="325"/>
        <v>310</v>
      </c>
      <c r="AK199" s="362">
        <v>191</v>
      </c>
      <c r="AL199" s="371">
        <f t="shared" ca="1" si="326"/>
        <v>0</v>
      </c>
      <c r="AM199" s="359">
        <f t="shared" ca="1" si="369"/>
        <v>0</v>
      </c>
      <c r="AN199" s="359">
        <f t="shared" ca="1" si="255"/>
        <v>0</v>
      </c>
      <c r="AO199" s="359">
        <f t="shared" ca="1" si="256"/>
        <v>0</v>
      </c>
      <c r="AP199" s="359">
        <f t="shared" ca="1" si="257"/>
        <v>0</v>
      </c>
      <c r="AQ199" s="359">
        <f t="shared" ca="1" si="308"/>
        <v>0</v>
      </c>
      <c r="AS199" s="362">
        <f t="shared" ca="1" si="327"/>
        <v>310</v>
      </c>
      <c r="AT199" s="362">
        <v>191</v>
      </c>
      <c r="AU199" s="371">
        <f t="shared" ca="1" si="328"/>
        <v>0</v>
      </c>
      <c r="AV199" s="359">
        <f t="shared" ca="1" si="370"/>
        <v>0</v>
      </c>
      <c r="AW199" s="359">
        <f t="shared" ca="1" si="259"/>
        <v>0</v>
      </c>
      <c r="AX199" s="359">
        <f t="shared" ca="1" si="260"/>
        <v>0</v>
      </c>
      <c r="AY199" s="359">
        <f t="shared" ca="1" si="261"/>
        <v>0</v>
      </c>
      <c r="AZ199" s="359">
        <f t="shared" ca="1" si="309"/>
        <v>0</v>
      </c>
      <c r="BB199" s="362">
        <f t="shared" ca="1" si="329"/>
        <v>310</v>
      </c>
      <c r="BC199" s="362">
        <v>191</v>
      </c>
      <c r="BD199" s="371">
        <f t="shared" ca="1" si="330"/>
        <v>0</v>
      </c>
      <c r="BE199" s="359">
        <f t="shared" ca="1" si="371"/>
        <v>0</v>
      </c>
      <c r="BF199" s="359">
        <f t="shared" ca="1" si="263"/>
        <v>0</v>
      </c>
      <c r="BG199" s="359">
        <f t="shared" ca="1" si="264"/>
        <v>0</v>
      </c>
      <c r="BH199" s="359">
        <f t="shared" ca="1" si="265"/>
        <v>0</v>
      </c>
      <c r="BI199" s="359">
        <f t="shared" ca="1" si="310"/>
        <v>0</v>
      </c>
      <c r="BK199" s="362">
        <f t="shared" ca="1" si="331"/>
        <v>310</v>
      </c>
      <c r="BL199" s="362">
        <v>191</v>
      </c>
      <c r="BM199" s="371">
        <f t="shared" ca="1" si="332"/>
        <v>0</v>
      </c>
      <c r="BN199" s="359">
        <f t="shared" ca="1" si="372"/>
        <v>0</v>
      </c>
      <c r="BO199" s="359">
        <f t="shared" ca="1" si="267"/>
        <v>0</v>
      </c>
      <c r="BP199" s="359">
        <f t="shared" ca="1" si="268"/>
        <v>0</v>
      </c>
      <c r="BQ199" s="359">
        <f t="shared" ca="1" si="269"/>
        <v>0</v>
      </c>
      <c r="BR199" s="359">
        <f t="shared" ca="1" si="311"/>
        <v>0</v>
      </c>
      <c r="BT199" s="362">
        <f t="shared" ca="1" si="333"/>
        <v>310</v>
      </c>
      <c r="BU199" s="362">
        <v>191</v>
      </c>
      <c r="BV199" s="371">
        <f t="shared" ca="1" si="334"/>
        <v>0</v>
      </c>
      <c r="BW199" s="359">
        <f t="shared" ca="1" si="373"/>
        <v>0</v>
      </c>
      <c r="BX199" s="359">
        <f t="shared" ca="1" si="271"/>
        <v>0</v>
      </c>
      <c r="BY199" s="359">
        <f t="shared" ca="1" si="272"/>
        <v>0</v>
      </c>
      <c r="BZ199" s="359">
        <f t="shared" ca="1" si="273"/>
        <v>0</v>
      </c>
      <c r="CA199" s="359">
        <f t="shared" ca="1" si="312"/>
        <v>0</v>
      </c>
      <c r="CC199" s="362">
        <f t="shared" ca="1" si="335"/>
        <v>310</v>
      </c>
      <c r="CD199" s="362">
        <v>191</v>
      </c>
      <c r="CE199" s="371">
        <f t="shared" ca="1" si="336"/>
        <v>0</v>
      </c>
      <c r="CF199" s="359">
        <f t="shared" ca="1" si="374"/>
        <v>0</v>
      </c>
      <c r="CG199" s="359">
        <f t="shared" ca="1" si="275"/>
        <v>0</v>
      </c>
      <c r="CH199" s="359">
        <f t="shared" ca="1" si="276"/>
        <v>0</v>
      </c>
      <c r="CI199" s="359">
        <f t="shared" ca="1" si="277"/>
        <v>0</v>
      </c>
      <c r="CJ199" s="359">
        <f t="shared" ca="1" si="313"/>
        <v>0</v>
      </c>
      <c r="CL199" s="362">
        <f t="shared" ca="1" si="337"/>
        <v>310</v>
      </c>
      <c r="CM199" s="362">
        <v>191</v>
      </c>
      <c r="CN199" s="371">
        <f t="shared" ca="1" si="338"/>
        <v>0</v>
      </c>
      <c r="CO199" s="359">
        <f t="shared" ca="1" si="365"/>
        <v>0</v>
      </c>
      <c r="CP199" s="359">
        <f t="shared" ca="1" si="279"/>
        <v>0</v>
      </c>
      <c r="CQ199" s="359">
        <f t="shared" ca="1" si="280"/>
        <v>0</v>
      </c>
      <c r="CR199" s="359">
        <f t="shared" ca="1" si="281"/>
        <v>0</v>
      </c>
      <c r="CS199" s="359">
        <f t="shared" ca="1" si="314"/>
        <v>0</v>
      </c>
      <c r="CU199" s="362">
        <f t="shared" ca="1" si="339"/>
        <v>310</v>
      </c>
      <c r="CV199" s="362">
        <v>191</v>
      </c>
      <c r="CW199" s="371">
        <f t="shared" ca="1" si="340"/>
        <v>0</v>
      </c>
      <c r="CX199" s="359">
        <f t="shared" ca="1" si="375"/>
        <v>0</v>
      </c>
      <c r="CY199" s="359">
        <f t="shared" ca="1" si="283"/>
        <v>0</v>
      </c>
      <c r="CZ199" s="359">
        <f t="shared" ca="1" si="284"/>
        <v>0</v>
      </c>
      <c r="DA199" s="359">
        <f t="shared" ca="1" si="285"/>
        <v>0</v>
      </c>
      <c r="DB199" s="359">
        <f t="shared" ca="1" si="315"/>
        <v>0</v>
      </c>
      <c r="DD199" s="362">
        <f t="shared" ca="1" si="341"/>
        <v>310</v>
      </c>
      <c r="DE199" s="362">
        <v>191</v>
      </c>
      <c r="DF199" s="371">
        <f t="shared" ca="1" si="342"/>
        <v>0</v>
      </c>
      <c r="DG199" s="359">
        <f t="shared" ca="1" si="376"/>
        <v>0</v>
      </c>
      <c r="DH199" s="359">
        <f t="shared" ca="1" si="287"/>
        <v>0</v>
      </c>
      <c r="DI199" s="359">
        <f t="shared" ca="1" si="288"/>
        <v>0</v>
      </c>
      <c r="DJ199" s="359">
        <f t="shared" ca="1" si="289"/>
        <v>0</v>
      </c>
      <c r="DK199" s="359">
        <f t="shared" ca="1" si="316"/>
        <v>0</v>
      </c>
      <c r="DM199" s="362">
        <f t="shared" ca="1" si="343"/>
        <v>310</v>
      </c>
      <c r="DN199" s="362">
        <v>191</v>
      </c>
      <c r="DO199" s="371">
        <f t="shared" ca="1" si="344"/>
        <v>0</v>
      </c>
      <c r="DP199" s="359">
        <f t="shared" ca="1" si="377"/>
        <v>0</v>
      </c>
      <c r="DQ199" s="359">
        <f t="shared" ca="1" si="291"/>
        <v>0</v>
      </c>
      <c r="DR199" s="359">
        <f t="shared" ca="1" si="292"/>
        <v>0</v>
      </c>
      <c r="DS199" s="359">
        <f t="shared" ca="1" si="293"/>
        <v>0</v>
      </c>
      <c r="DT199" s="359">
        <f t="shared" ca="1" si="317"/>
        <v>0</v>
      </c>
      <c r="DV199" s="362">
        <f t="shared" ca="1" si="345"/>
        <v>310</v>
      </c>
      <c r="DW199" s="362">
        <v>191</v>
      </c>
      <c r="DX199" s="371">
        <f t="shared" ca="1" si="346"/>
        <v>0</v>
      </c>
      <c r="DY199" s="359">
        <f t="shared" ca="1" si="378"/>
        <v>0</v>
      </c>
      <c r="DZ199" s="359">
        <f t="shared" ca="1" si="295"/>
        <v>0</v>
      </c>
      <c r="EA199" s="359">
        <f t="shared" ca="1" si="296"/>
        <v>0</v>
      </c>
      <c r="EB199" s="359">
        <f t="shared" ca="1" si="297"/>
        <v>0</v>
      </c>
      <c r="EC199" s="359">
        <f t="shared" ca="1" si="318"/>
        <v>0</v>
      </c>
      <c r="EE199" s="362">
        <f t="shared" ca="1" si="347"/>
        <v>310</v>
      </c>
      <c r="EF199" s="362">
        <v>191</v>
      </c>
      <c r="EG199" s="371">
        <f t="shared" ca="1" si="348"/>
        <v>0</v>
      </c>
      <c r="EH199" s="359">
        <f t="shared" ca="1" si="379"/>
        <v>0</v>
      </c>
      <c r="EI199" s="359">
        <f t="shared" ca="1" si="299"/>
        <v>0</v>
      </c>
      <c r="EJ199" s="359">
        <f t="shared" ca="1" si="300"/>
        <v>0</v>
      </c>
      <c r="EK199" s="359">
        <f t="shared" ca="1" si="301"/>
        <v>0</v>
      </c>
      <c r="EL199" s="359">
        <f t="shared" ca="1" si="319"/>
        <v>0</v>
      </c>
    </row>
    <row r="200" spans="6:142" x14ac:dyDescent="0.35">
      <c r="F200" s="372">
        <f>IFERROR(INDEX('Inflation Rates'!$A$16:$H$138,MATCH('IRA Traditional'!$H200,'Inflation Rates'!$A$16:$A$138,0),8)/INDEX('Inflation Rates'!$A$16:$H$138,MATCH('IRA Traditional'!$H200,'Inflation Rates'!$A$16:$A$138,0)-1,8)-1,F199)</f>
        <v>2.0000000000000018E-2</v>
      </c>
      <c r="G200" s="372">
        <f>IFERROR(INDEX('Inflation Rates'!$A$16:$H$138,MATCH('IRA Traditional'!$H200,'Inflation Rates'!$A$16:$A$138,0),6)/INDEX('Inflation Rates'!$A$16:$H$138,MATCH('IRA Traditional'!$H200,'Inflation Rates'!$A$16:$A$138,0)-1,6)-1,G199)</f>
        <v>2.0999999999999908E-2</v>
      </c>
      <c r="H200" s="362">
        <v>2211</v>
      </c>
      <c r="I200" s="362">
        <f t="shared" ca="1" si="367"/>
        <v>311</v>
      </c>
      <c r="J200" s="362">
        <v>192</v>
      </c>
      <c r="K200" s="371">
        <f t="shared" ca="1" si="350"/>
        <v>0</v>
      </c>
      <c r="L200" s="359">
        <f t="shared" ca="1" si="302"/>
        <v>0</v>
      </c>
      <c r="M200" s="359">
        <f t="shared" ca="1" si="303"/>
        <v>0</v>
      </c>
      <c r="N200" s="359">
        <f t="shared" ca="1" si="304"/>
        <v>0</v>
      </c>
      <c r="O200" s="359">
        <f t="shared" ca="1" si="305"/>
        <v>0</v>
      </c>
      <c r="P200" s="359">
        <f t="shared" ca="1" si="320"/>
        <v>0</v>
      </c>
      <c r="R200" s="362">
        <f t="shared" ca="1" si="321"/>
        <v>311</v>
      </c>
      <c r="S200" s="362">
        <v>192</v>
      </c>
      <c r="T200" s="371">
        <f t="shared" ca="1" si="322"/>
        <v>0</v>
      </c>
      <c r="U200" s="359">
        <f t="shared" ca="1" si="368"/>
        <v>0</v>
      </c>
      <c r="V200" s="359">
        <f t="shared" ca="1" si="247"/>
        <v>0</v>
      </c>
      <c r="W200" s="359">
        <f t="shared" ca="1" si="248"/>
        <v>0</v>
      </c>
      <c r="X200" s="359">
        <f t="shared" ca="1" si="249"/>
        <v>0</v>
      </c>
      <c r="Y200" s="359">
        <f t="shared" ca="1" si="306"/>
        <v>0</v>
      </c>
      <c r="AA200" s="362">
        <f t="shared" ca="1" si="323"/>
        <v>311</v>
      </c>
      <c r="AB200" s="362">
        <v>192</v>
      </c>
      <c r="AC200" s="371">
        <f t="shared" ca="1" si="324"/>
        <v>0</v>
      </c>
      <c r="AD200" s="359">
        <f t="shared" ca="1" si="364"/>
        <v>0</v>
      </c>
      <c r="AE200" s="359">
        <f t="shared" ca="1" si="251"/>
        <v>0</v>
      </c>
      <c r="AF200" s="359">
        <f t="shared" ca="1" si="252"/>
        <v>0</v>
      </c>
      <c r="AG200" s="359">
        <f t="shared" ca="1" si="253"/>
        <v>0</v>
      </c>
      <c r="AH200" s="359">
        <f t="shared" ca="1" si="307"/>
        <v>0</v>
      </c>
      <c r="AJ200" s="362">
        <f t="shared" ca="1" si="325"/>
        <v>311</v>
      </c>
      <c r="AK200" s="362">
        <v>192</v>
      </c>
      <c r="AL200" s="371">
        <f t="shared" ca="1" si="326"/>
        <v>0</v>
      </c>
      <c r="AM200" s="359">
        <f t="shared" ca="1" si="369"/>
        <v>0</v>
      </c>
      <c r="AN200" s="359">
        <f t="shared" ca="1" si="255"/>
        <v>0</v>
      </c>
      <c r="AO200" s="359">
        <f t="shared" ca="1" si="256"/>
        <v>0</v>
      </c>
      <c r="AP200" s="359">
        <f t="shared" ca="1" si="257"/>
        <v>0</v>
      </c>
      <c r="AQ200" s="359">
        <f t="shared" ca="1" si="308"/>
        <v>0</v>
      </c>
      <c r="AS200" s="362">
        <f t="shared" ca="1" si="327"/>
        <v>311</v>
      </c>
      <c r="AT200" s="362">
        <v>192</v>
      </c>
      <c r="AU200" s="371">
        <f t="shared" ca="1" si="328"/>
        <v>0</v>
      </c>
      <c r="AV200" s="359">
        <f t="shared" ca="1" si="370"/>
        <v>0</v>
      </c>
      <c r="AW200" s="359">
        <f t="shared" ca="1" si="259"/>
        <v>0</v>
      </c>
      <c r="AX200" s="359">
        <f t="shared" ca="1" si="260"/>
        <v>0</v>
      </c>
      <c r="AY200" s="359">
        <f t="shared" ca="1" si="261"/>
        <v>0</v>
      </c>
      <c r="AZ200" s="359">
        <f t="shared" ca="1" si="309"/>
        <v>0</v>
      </c>
      <c r="BB200" s="362">
        <f t="shared" ca="1" si="329"/>
        <v>311</v>
      </c>
      <c r="BC200" s="362">
        <v>192</v>
      </c>
      <c r="BD200" s="371">
        <f t="shared" ca="1" si="330"/>
        <v>0</v>
      </c>
      <c r="BE200" s="359">
        <f t="shared" ca="1" si="371"/>
        <v>0</v>
      </c>
      <c r="BF200" s="359">
        <f t="shared" ca="1" si="263"/>
        <v>0</v>
      </c>
      <c r="BG200" s="359">
        <f t="shared" ca="1" si="264"/>
        <v>0</v>
      </c>
      <c r="BH200" s="359">
        <f t="shared" ca="1" si="265"/>
        <v>0</v>
      </c>
      <c r="BI200" s="359">
        <f t="shared" ca="1" si="310"/>
        <v>0</v>
      </c>
      <c r="BK200" s="362">
        <f t="shared" ca="1" si="331"/>
        <v>311</v>
      </c>
      <c r="BL200" s="362">
        <v>192</v>
      </c>
      <c r="BM200" s="371">
        <f t="shared" ca="1" si="332"/>
        <v>0</v>
      </c>
      <c r="BN200" s="359">
        <f t="shared" ca="1" si="372"/>
        <v>0</v>
      </c>
      <c r="BO200" s="359">
        <f t="shared" ca="1" si="267"/>
        <v>0</v>
      </c>
      <c r="BP200" s="359">
        <f t="shared" ca="1" si="268"/>
        <v>0</v>
      </c>
      <c r="BQ200" s="359">
        <f t="shared" ca="1" si="269"/>
        <v>0</v>
      </c>
      <c r="BR200" s="359">
        <f t="shared" ca="1" si="311"/>
        <v>0</v>
      </c>
      <c r="BT200" s="362">
        <f t="shared" ca="1" si="333"/>
        <v>311</v>
      </c>
      <c r="BU200" s="362">
        <v>192</v>
      </c>
      <c r="BV200" s="371">
        <f t="shared" ca="1" si="334"/>
        <v>0</v>
      </c>
      <c r="BW200" s="359">
        <f t="shared" ca="1" si="373"/>
        <v>0</v>
      </c>
      <c r="BX200" s="359">
        <f t="shared" ca="1" si="271"/>
        <v>0</v>
      </c>
      <c r="BY200" s="359">
        <f t="shared" ca="1" si="272"/>
        <v>0</v>
      </c>
      <c r="BZ200" s="359">
        <f t="shared" ca="1" si="273"/>
        <v>0</v>
      </c>
      <c r="CA200" s="359">
        <f t="shared" ca="1" si="312"/>
        <v>0</v>
      </c>
      <c r="CC200" s="362">
        <f t="shared" ca="1" si="335"/>
        <v>311</v>
      </c>
      <c r="CD200" s="362">
        <v>192</v>
      </c>
      <c r="CE200" s="371">
        <f t="shared" ca="1" si="336"/>
        <v>0</v>
      </c>
      <c r="CF200" s="359">
        <f t="shared" ca="1" si="374"/>
        <v>0</v>
      </c>
      <c r="CG200" s="359">
        <f t="shared" ca="1" si="275"/>
        <v>0</v>
      </c>
      <c r="CH200" s="359">
        <f t="shared" ca="1" si="276"/>
        <v>0</v>
      </c>
      <c r="CI200" s="359">
        <f t="shared" ca="1" si="277"/>
        <v>0</v>
      </c>
      <c r="CJ200" s="359">
        <f t="shared" ca="1" si="313"/>
        <v>0</v>
      </c>
      <c r="CL200" s="362">
        <f t="shared" ca="1" si="337"/>
        <v>311</v>
      </c>
      <c r="CM200" s="362">
        <v>192</v>
      </c>
      <c r="CN200" s="371">
        <f t="shared" ca="1" si="338"/>
        <v>0</v>
      </c>
      <c r="CO200" s="359">
        <f t="shared" ca="1" si="365"/>
        <v>0</v>
      </c>
      <c r="CP200" s="359">
        <f t="shared" ca="1" si="279"/>
        <v>0</v>
      </c>
      <c r="CQ200" s="359">
        <f t="shared" ca="1" si="280"/>
        <v>0</v>
      </c>
      <c r="CR200" s="359">
        <f t="shared" ca="1" si="281"/>
        <v>0</v>
      </c>
      <c r="CS200" s="359">
        <f t="shared" ca="1" si="314"/>
        <v>0</v>
      </c>
      <c r="CU200" s="362">
        <f t="shared" ca="1" si="339"/>
        <v>311</v>
      </c>
      <c r="CV200" s="362">
        <v>192</v>
      </c>
      <c r="CW200" s="371">
        <f t="shared" ca="1" si="340"/>
        <v>0</v>
      </c>
      <c r="CX200" s="359">
        <f t="shared" ca="1" si="375"/>
        <v>0</v>
      </c>
      <c r="CY200" s="359">
        <f t="shared" ca="1" si="283"/>
        <v>0</v>
      </c>
      <c r="CZ200" s="359">
        <f t="shared" ca="1" si="284"/>
        <v>0</v>
      </c>
      <c r="DA200" s="359">
        <f t="shared" ca="1" si="285"/>
        <v>0</v>
      </c>
      <c r="DB200" s="359">
        <f t="shared" ca="1" si="315"/>
        <v>0</v>
      </c>
      <c r="DD200" s="362">
        <f t="shared" ca="1" si="341"/>
        <v>311</v>
      </c>
      <c r="DE200" s="362">
        <v>192</v>
      </c>
      <c r="DF200" s="371">
        <f t="shared" ca="1" si="342"/>
        <v>0</v>
      </c>
      <c r="DG200" s="359">
        <f t="shared" ca="1" si="376"/>
        <v>0</v>
      </c>
      <c r="DH200" s="359">
        <f t="shared" ca="1" si="287"/>
        <v>0</v>
      </c>
      <c r="DI200" s="359">
        <f t="shared" ca="1" si="288"/>
        <v>0</v>
      </c>
      <c r="DJ200" s="359">
        <f t="shared" ca="1" si="289"/>
        <v>0</v>
      </c>
      <c r="DK200" s="359">
        <f t="shared" ca="1" si="316"/>
        <v>0</v>
      </c>
      <c r="DM200" s="362">
        <f t="shared" ca="1" si="343"/>
        <v>311</v>
      </c>
      <c r="DN200" s="362">
        <v>192</v>
      </c>
      <c r="DO200" s="371">
        <f t="shared" ca="1" si="344"/>
        <v>0</v>
      </c>
      <c r="DP200" s="359">
        <f t="shared" ca="1" si="377"/>
        <v>0</v>
      </c>
      <c r="DQ200" s="359">
        <f t="shared" ca="1" si="291"/>
        <v>0</v>
      </c>
      <c r="DR200" s="359">
        <f t="shared" ca="1" si="292"/>
        <v>0</v>
      </c>
      <c r="DS200" s="359">
        <f t="shared" ca="1" si="293"/>
        <v>0</v>
      </c>
      <c r="DT200" s="359">
        <f t="shared" ca="1" si="317"/>
        <v>0</v>
      </c>
      <c r="DV200" s="362">
        <f t="shared" ca="1" si="345"/>
        <v>311</v>
      </c>
      <c r="DW200" s="362">
        <v>192</v>
      </c>
      <c r="DX200" s="371">
        <f t="shared" ca="1" si="346"/>
        <v>0</v>
      </c>
      <c r="DY200" s="359">
        <f t="shared" ca="1" si="378"/>
        <v>0</v>
      </c>
      <c r="DZ200" s="359">
        <f t="shared" ca="1" si="295"/>
        <v>0</v>
      </c>
      <c r="EA200" s="359">
        <f t="shared" ca="1" si="296"/>
        <v>0</v>
      </c>
      <c r="EB200" s="359">
        <f t="shared" ca="1" si="297"/>
        <v>0</v>
      </c>
      <c r="EC200" s="359">
        <f t="shared" ca="1" si="318"/>
        <v>0</v>
      </c>
      <c r="EE200" s="362">
        <f t="shared" ca="1" si="347"/>
        <v>311</v>
      </c>
      <c r="EF200" s="362">
        <v>192</v>
      </c>
      <c r="EG200" s="371">
        <f t="shared" ca="1" si="348"/>
        <v>0</v>
      </c>
      <c r="EH200" s="359">
        <f t="shared" ca="1" si="379"/>
        <v>0</v>
      </c>
      <c r="EI200" s="359">
        <f t="shared" ca="1" si="299"/>
        <v>0</v>
      </c>
      <c r="EJ200" s="359">
        <f t="shared" ca="1" si="300"/>
        <v>0</v>
      </c>
      <c r="EK200" s="359">
        <f t="shared" ca="1" si="301"/>
        <v>0</v>
      </c>
      <c r="EL200" s="359">
        <f t="shared" ca="1" si="319"/>
        <v>0</v>
      </c>
    </row>
    <row r="201" spans="6:142" x14ac:dyDescent="0.35">
      <c r="F201" s="372">
        <f>IFERROR(INDEX('Inflation Rates'!$A$16:$H$138,MATCH('IRA Traditional'!$H201,'Inflation Rates'!$A$16:$A$138,0),8)/INDEX('Inflation Rates'!$A$16:$H$138,MATCH('IRA Traditional'!$H201,'Inflation Rates'!$A$16:$A$138,0)-1,8)-1,F200)</f>
        <v>2.0000000000000018E-2</v>
      </c>
      <c r="G201" s="372">
        <f>IFERROR(INDEX('Inflation Rates'!$A$16:$H$138,MATCH('IRA Traditional'!$H201,'Inflation Rates'!$A$16:$A$138,0),6)/INDEX('Inflation Rates'!$A$16:$H$138,MATCH('IRA Traditional'!$H201,'Inflation Rates'!$A$16:$A$138,0)-1,6)-1,G200)</f>
        <v>2.0999999999999908E-2</v>
      </c>
      <c r="H201" s="362">
        <v>2212</v>
      </c>
      <c r="I201" s="362">
        <f t="shared" ca="1" si="367"/>
        <v>312</v>
      </c>
      <c r="J201" s="362">
        <v>193</v>
      </c>
      <c r="K201" s="371">
        <f t="shared" ca="1" si="350"/>
        <v>0</v>
      </c>
      <c r="L201" s="359">
        <f t="shared" ca="1" si="302"/>
        <v>0</v>
      </c>
      <c r="M201" s="359">
        <f t="shared" ca="1" si="303"/>
        <v>0</v>
      </c>
      <c r="N201" s="359">
        <f t="shared" ca="1" si="304"/>
        <v>0</v>
      </c>
      <c r="O201" s="359">
        <f t="shared" ca="1" si="305"/>
        <v>0</v>
      </c>
      <c r="P201" s="359">
        <f t="shared" ca="1" si="320"/>
        <v>0</v>
      </c>
      <c r="R201" s="362">
        <f t="shared" ca="1" si="321"/>
        <v>312</v>
      </c>
      <c r="S201" s="362">
        <v>193</v>
      </c>
      <c r="T201" s="371">
        <f t="shared" ca="1" si="322"/>
        <v>0</v>
      </c>
      <c r="U201" s="359">
        <f t="shared" ca="1" si="368"/>
        <v>0</v>
      </c>
      <c r="V201" s="359">
        <f t="shared" ref="V201:V264" ca="1" si="380">IF(R201&lt;Y$7,($B$12+IF($B$3&gt;$B$14,0.04,IF($B$3&gt;$B$13,($B$13+($B$3-$B$13)*0.5),$B$3)))*$B$7*(1+$G202)^(S201-1),0)</f>
        <v>0</v>
      </c>
      <c r="W201" s="359">
        <f t="shared" ref="W201:W264" ca="1" si="381">(T201+(U201+V201)*0.5)*$B$6</f>
        <v>0</v>
      </c>
      <c r="X201" s="359">
        <f t="shared" ref="X201:X264" ca="1" si="382">IF(Y200=0,0,IFERROR(IF(R201=60,-$B$8*T201,-ABS(X200*(1+$F202))),0))</f>
        <v>0</v>
      </c>
      <c r="Y201" s="359">
        <f t="shared" ca="1" si="306"/>
        <v>0</v>
      </c>
      <c r="AA201" s="362">
        <f t="shared" ca="1" si="323"/>
        <v>312</v>
      </c>
      <c r="AB201" s="362">
        <v>193</v>
      </c>
      <c r="AC201" s="371">
        <f t="shared" ca="1" si="324"/>
        <v>0</v>
      </c>
      <c r="AD201" s="359">
        <f t="shared" ref="AD201:AD208" ca="1" si="383">IF(AA201&lt;AH$7,$B$2,0)</f>
        <v>0</v>
      </c>
      <c r="AE201" s="359">
        <f t="shared" ref="AE201:AE264" ca="1" si="384">IF(AA201&lt;AH$7,($B$12+IF($B$3&gt;$B$14,0.04,IF($B$3&gt;$B$13,($B$13+($B$3-$B$13)*0.5),$B$3)))*$B$7*(1+$G202)^(AB201-1),0)</f>
        <v>0</v>
      </c>
      <c r="AF201" s="359">
        <f t="shared" ref="AF201:AF264" ca="1" si="385">(AC201+(AD201+AE201)*0.5)*$B$6</f>
        <v>0</v>
      </c>
      <c r="AG201" s="359">
        <f t="shared" ref="AG201:AG264" ca="1" si="386">IF(AH200=0,0,IFERROR(IF(AA201=60,-$B$8*AC201,-ABS(AG200*(1+$F202))),0))</f>
        <v>0</v>
      </c>
      <c r="AH201" s="359">
        <f t="shared" ca="1" si="307"/>
        <v>0</v>
      </c>
      <c r="AJ201" s="362">
        <f t="shared" ca="1" si="325"/>
        <v>312</v>
      </c>
      <c r="AK201" s="362">
        <v>193</v>
      </c>
      <c r="AL201" s="371">
        <f t="shared" ca="1" si="326"/>
        <v>0</v>
      </c>
      <c r="AM201" s="359">
        <f t="shared" ca="1" si="369"/>
        <v>0</v>
      </c>
      <c r="AN201" s="359">
        <f t="shared" ref="AN201:AN264" ca="1" si="387">IF(AJ201&lt;AQ$7,($B$12+IF($B$3&gt;$B$14,0.04,IF($B$3&gt;$B$13,($B$13+($B$3-$B$13)*0.5),$B$3)))*$B$7*(1+$G202)^(AK201-1),0)</f>
        <v>0</v>
      </c>
      <c r="AO201" s="359">
        <f t="shared" ref="AO201:AO264" ca="1" si="388">(AL201+(AM201+AN201)*0.5)*$B$6</f>
        <v>0</v>
      </c>
      <c r="AP201" s="359">
        <f t="shared" ref="AP201:AP264" ca="1" si="389">IF(AQ200=0,0,IFERROR(IF(AJ201=60,-$B$8*AL201,-ABS(AP200*(1+$F202))),0))</f>
        <v>0</v>
      </c>
      <c r="AQ201" s="359">
        <f t="shared" ca="1" si="308"/>
        <v>0</v>
      </c>
      <c r="AS201" s="362">
        <f t="shared" ca="1" si="327"/>
        <v>312</v>
      </c>
      <c r="AT201" s="362">
        <v>193</v>
      </c>
      <c r="AU201" s="371">
        <f t="shared" ca="1" si="328"/>
        <v>0</v>
      </c>
      <c r="AV201" s="359">
        <f t="shared" ca="1" si="370"/>
        <v>0</v>
      </c>
      <c r="AW201" s="359">
        <f t="shared" ref="AW201:AW264" ca="1" si="390">IF(AS201&lt;AZ$7,($B$12+IF($B$3&gt;$B$14,0.04,IF($B$3&gt;$B$13,($B$13+($B$3-$B$13)*0.5),$B$3)))*$B$7*(1+$G202)^(AT201-1),0)</f>
        <v>0</v>
      </c>
      <c r="AX201" s="359">
        <f t="shared" ref="AX201:AX264" ca="1" si="391">(AU201+(AV201+AW201)*0.5)*$B$6</f>
        <v>0</v>
      </c>
      <c r="AY201" s="359">
        <f t="shared" ref="AY201:AY264" ca="1" si="392">IF(AZ200=0,0,IFERROR(IF(AS201=AZ$7,-$B$8*AU201,-ABS(AY200*(1+$F202))),0))</f>
        <v>0</v>
      </c>
      <c r="AZ201" s="359">
        <f t="shared" ca="1" si="309"/>
        <v>0</v>
      </c>
      <c r="BB201" s="362">
        <f t="shared" ca="1" si="329"/>
        <v>312</v>
      </c>
      <c r="BC201" s="362">
        <v>193</v>
      </c>
      <c r="BD201" s="371">
        <f t="shared" ca="1" si="330"/>
        <v>0</v>
      </c>
      <c r="BE201" s="359">
        <f t="shared" ca="1" si="371"/>
        <v>0</v>
      </c>
      <c r="BF201" s="359">
        <f t="shared" ref="BF201:BF264" ca="1" si="393">IF(BB201&lt;BI$7,($B$12+IF($B$3&gt;$B$14,0.04,IF($B$3&gt;$B$13,($B$13+($B$3-$B$13)*0.5),$B$3)))*$B$7*(1+$G202)^(BC201-1),0)</f>
        <v>0</v>
      </c>
      <c r="BG201" s="359">
        <f t="shared" ref="BG201:BG264" ca="1" si="394">(BD201+(BE201+BF201)*0.5)*$B$6</f>
        <v>0</v>
      </c>
      <c r="BH201" s="359">
        <f t="shared" ref="BH201:BH264" ca="1" si="395">IF(BI200=0,0,IFERROR(IF(BB201=BI$7,-$B$8*BD201,-ABS(BH200*(1+$F202))),0))</f>
        <v>0</v>
      </c>
      <c r="BI201" s="359">
        <f t="shared" ca="1" si="310"/>
        <v>0</v>
      </c>
      <c r="BK201" s="362">
        <f t="shared" ca="1" si="331"/>
        <v>312</v>
      </c>
      <c r="BL201" s="362">
        <v>193</v>
      </c>
      <c r="BM201" s="371">
        <f t="shared" ca="1" si="332"/>
        <v>0</v>
      </c>
      <c r="BN201" s="359">
        <f t="shared" ca="1" si="372"/>
        <v>0</v>
      </c>
      <c r="BO201" s="359">
        <f t="shared" ref="BO201:BO264" ca="1" si="396">IF(BK201&lt;BR$7,($B$12+IF($B$3&gt;$B$14,0.04,IF($B$3&gt;$B$13,($B$13+($B$3-$B$13)*0.5),$B$3)))*$B$7*(1+$G202)^(BL201-1),0)</f>
        <v>0</v>
      </c>
      <c r="BP201" s="359">
        <f t="shared" ref="BP201:BP264" ca="1" si="397">(BM201+(BN201+BO201)*0.5)*$B$6</f>
        <v>0</v>
      </c>
      <c r="BQ201" s="359">
        <f t="shared" ref="BQ201:BQ264" ca="1" si="398">IF(BR200=0,0,IFERROR(IF(BK201=BR$7,-$B$8*BM201,-ABS(BQ200*(1+$F202))),0))</f>
        <v>0</v>
      </c>
      <c r="BR201" s="359">
        <f t="shared" ca="1" si="311"/>
        <v>0</v>
      </c>
      <c r="BT201" s="362">
        <f t="shared" ca="1" si="333"/>
        <v>312</v>
      </c>
      <c r="BU201" s="362">
        <v>193</v>
      </c>
      <c r="BV201" s="371">
        <f t="shared" ca="1" si="334"/>
        <v>0</v>
      </c>
      <c r="BW201" s="359">
        <f t="shared" ca="1" si="373"/>
        <v>0</v>
      </c>
      <c r="BX201" s="359">
        <f t="shared" ref="BX201:BX264" ca="1" si="399">IF(BT201&lt;CA$7,($B$12+IF($B$3&gt;$B$14,0.04,IF($B$3&gt;$B$13,($B$13+($B$3-$B$13)*0.5),$B$3)))*$B$7*(1+$G202)^(BU201-1),0)</f>
        <v>0</v>
      </c>
      <c r="BY201" s="359">
        <f t="shared" ref="BY201:BY264" ca="1" si="400">(BV201+(BW201+BX201)*0.5)*$B$6</f>
        <v>0</v>
      </c>
      <c r="BZ201" s="359">
        <f t="shared" ref="BZ201:BZ264" ca="1" si="401">IF(CA200=0,0,IFERROR(IF(BT201=CA$7,-$B$8*BV201,-ABS(BZ200*(1+$F202))),0))</f>
        <v>0</v>
      </c>
      <c r="CA201" s="359">
        <f t="shared" ca="1" si="312"/>
        <v>0</v>
      </c>
      <c r="CC201" s="362">
        <f t="shared" ca="1" si="335"/>
        <v>312</v>
      </c>
      <c r="CD201" s="362">
        <v>193</v>
      </c>
      <c r="CE201" s="371">
        <f t="shared" ca="1" si="336"/>
        <v>0</v>
      </c>
      <c r="CF201" s="359">
        <f t="shared" ca="1" si="374"/>
        <v>0</v>
      </c>
      <c r="CG201" s="359">
        <f t="shared" ref="CG201:CG264" ca="1" si="402">IF(CC201&lt;CJ$7,($B$12+IF($B$3&gt;$B$14,0.04,IF($B$3&gt;$B$13,($B$13+($B$3-$B$13)*0.5),$B$3)))*$B$7*(1+$G202)^(CD201-1),0)</f>
        <v>0</v>
      </c>
      <c r="CH201" s="359">
        <f t="shared" ref="CH201:CH264" ca="1" si="403">(CE201+(CF201+CG201)*0.5)*$B$6</f>
        <v>0</v>
      </c>
      <c r="CI201" s="359">
        <f t="shared" ref="CI201:CI264" ca="1" si="404">IF(CJ200=0,0,IFERROR(IF(CC201=CJ$7,-$B$8*CE201,-ABS(CI200*(1+$F202))),0))</f>
        <v>0</v>
      </c>
      <c r="CJ201" s="359">
        <f t="shared" ca="1" si="313"/>
        <v>0</v>
      </c>
      <c r="CL201" s="362">
        <f t="shared" ca="1" si="337"/>
        <v>312</v>
      </c>
      <c r="CM201" s="362">
        <v>193</v>
      </c>
      <c r="CN201" s="371">
        <f t="shared" ca="1" si="338"/>
        <v>0</v>
      </c>
      <c r="CO201" s="359">
        <f t="shared" ref="CO201:CO208" ca="1" si="405">IF(CL201&lt;CS$7,$B$2,0)</f>
        <v>0</v>
      </c>
      <c r="CP201" s="359">
        <f t="shared" ref="CP201:CP264" ca="1" si="406">IF(CL201&lt;CS$7,($B$12+IF($B$3&gt;$B$14,0.04,IF($B$3&gt;$B$13,($B$13+($B$3-$B$13)*0.5),$B$3)))*$B$7*(1+$G202)^(CM201-1),0)</f>
        <v>0</v>
      </c>
      <c r="CQ201" s="359">
        <f t="shared" ref="CQ201:CQ264" ca="1" si="407">(CN201+(CO201+CP201)*0.5)*$B$6</f>
        <v>0</v>
      </c>
      <c r="CR201" s="359">
        <f t="shared" ref="CR201:CR264" ca="1" si="408">IF(CS200=0,0,IFERROR(IF(CL201=CS$7,-$B$8*CN201,-ABS(CR200*(1+$F202))),0))</f>
        <v>0</v>
      </c>
      <c r="CS201" s="359">
        <f t="shared" ca="1" si="314"/>
        <v>0</v>
      </c>
      <c r="CU201" s="362">
        <f t="shared" ca="1" si="339"/>
        <v>312</v>
      </c>
      <c r="CV201" s="362">
        <v>193</v>
      </c>
      <c r="CW201" s="371">
        <f t="shared" ca="1" si="340"/>
        <v>0</v>
      </c>
      <c r="CX201" s="359">
        <f t="shared" ca="1" si="375"/>
        <v>0</v>
      </c>
      <c r="CY201" s="359">
        <f t="shared" ref="CY201:CY264" ca="1" si="409">IF(CU201&lt;DB$7,($B$12+IF($B$3&gt;$B$14,0.04,IF($B$3&gt;$B$13,($B$13+($B$3-$B$13)*0.5),$B$3)))*$B$7*(1+$G202)^(CV201-1),0)</f>
        <v>0</v>
      </c>
      <c r="CZ201" s="359">
        <f t="shared" ref="CZ201:CZ264" ca="1" si="410">(CW201+(CX201+CY201)*0.5)*$B$6</f>
        <v>0</v>
      </c>
      <c r="DA201" s="359">
        <f t="shared" ref="DA201:DA264" ca="1" si="411">IF(DB200=0,0,IFERROR(IF(CU201=DB$7,-$B$8*CW201,-ABS(DA200*(1+$F202))),0))</f>
        <v>0</v>
      </c>
      <c r="DB201" s="359">
        <f t="shared" ca="1" si="315"/>
        <v>0</v>
      </c>
      <c r="DD201" s="362">
        <f t="shared" ca="1" si="341"/>
        <v>312</v>
      </c>
      <c r="DE201" s="362">
        <v>193</v>
      </c>
      <c r="DF201" s="371">
        <f t="shared" ca="1" si="342"/>
        <v>0</v>
      </c>
      <c r="DG201" s="359">
        <f t="shared" ca="1" si="376"/>
        <v>0</v>
      </c>
      <c r="DH201" s="359">
        <f t="shared" ref="DH201:DH264" ca="1" si="412">IF(DD201&lt;DK$7,($B$12+IF($B$3&gt;$B$14,0.04,IF($B$3&gt;$B$13,($B$13+($B$3-$B$13)*0.5),$B$3)))*$B$7*(1+$G202)^(DE201-1),0)</f>
        <v>0</v>
      </c>
      <c r="DI201" s="359">
        <f t="shared" ref="DI201:DI264" ca="1" si="413">(DF201+(DG201+DH201)*0.5)*$B$6</f>
        <v>0</v>
      </c>
      <c r="DJ201" s="359">
        <f t="shared" ref="DJ201:DJ264" ca="1" si="414">IF(DK200=0,0,IFERROR(IF(DD201=DK$7,-$B$8*DF201,-ABS(DJ200*(1+$F202))),0))</f>
        <v>0</v>
      </c>
      <c r="DK201" s="359">
        <f t="shared" ca="1" si="316"/>
        <v>0</v>
      </c>
      <c r="DM201" s="362">
        <f t="shared" ca="1" si="343"/>
        <v>312</v>
      </c>
      <c r="DN201" s="362">
        <v>193</v>
      </c>
      <c r="DO201" s="371">
        <f t="shared" ca="1" si="344"/>
        <v>0</v>
      </c>
      <c r="DP201" s="359">
        <f t="shared" ca="1" si="377"/>
        <v>0</v>
      </c>
      <c r="DQ201" s="359">
        <f t="shared" ref="DQ201:DQ264" ca="1" si="415">IF(DM201&lt;DT$7,($B$12+IF($B$3&gt;$B$14,0.04,IF($B$3&gt;$B$13,($B$13+($B$3-$B$13)*0.5),$B$3)))*$B$7*(1+$G202)^(DN201-1),0)</f>
        <v>0</v>
      </c>
      <c r="DR201" s="359">
        <f t="shared" ref="DR201:DR264" ca="1" si="416">(DO201+(DP201+DQ201)*0.5)*$B$6</f>
        <v>0</v>
      </c>
      <c r="DS201" s="359">
        <f t="shared" ref="DS201:DS264" ca="1" si="417">IF(DT200=0,0,IFERROR(IF(DM201=DT$7,-$B$8*DO201,-ABS(DS200*(1+$F202))),0))</f>
        <v>0</v>
      </c>
      <c r="DT201" s="359">
        <f t="shared" ca="1" si="317"/>
        <v>0</v>
      </c>
      <c r="DV201" s="362">
        <f t="shared" ca="1" si="345"/>
        <v>312</v>
      </c>
      <c r="DW201" s="362">
        <v>193</v>
      </c>
      <c r="DX201" s="371">
        <f t="shared" ca="1" si="346"/>
        <v>0</v>
      </c>
      <c r="DY201" s="359">
        <f t="shared" ca="1" si="378"/>
        <v>0</v>
      </c>
      <c r="DZ201" s="359">
        <f t="shared" ref="DZ201:DZ264" ca="1" si="418">IF(DV201&lt;EC$7,($B$12+IF($B$3&gt;$B$14,0.04,IF($B$3&gt;$B$13,($B$13+($B$3-$B$13)*0.5),$B$3)))*$B$7*(1+$G202)^(DW201-1),0)</f>
        <v>0</v>
      </c>
      <c r="EA201" s="359">
        <f t="shared" ref="EA201:EA264" ca="1" si="419">(DX201+(DY201+DZ201)*0.5)*$B$6</f>
        <v>0</v>
      </c>
      <c r="EB201" s="359">
        <f t="shared" ref="EB201:EB264" ca="1" si="420">IF(EC200=0,0,IFERROR(IF(DV201=EC$7,-$B$8*DX201,-ABS(EB200*(1+$F202))),0))</f>
        <v>0</v>
      </c>
      <c r="EC201" s="359">
        <f t="shared" ca="1" si="318"/>
        <v>0</v>
      </c>
      <c r="EE201" s="362">
        <f t="shared" ca="1" si="347"/>
        <v>312</v>
      </c>
      <c r="EF201" s="362">
        <v>193</v>
      </c>
      <c r="EG201" s="371">
        <f t="shared" ca="1" si="348"/>
        <v>0</v>
      </c>
      <c r="EH201" s="359">
        <f t="shared" ca="1" si="379"/>
        <v>0</v>
      </c>
      <c r="EI201" s="359">
        <f t="shared" ref="EI201:EI264" ca="1" si="421">IF(EE201&lt;EL$7,($B$12+IF($B$3&gt;$B$14,0.04,IF($B$3&gt;$B$13,($B$13+($B$3-$B$13)*0.5),$B$3)))*$B$7*(1+$G202)^(EF201-1),0)</f>
        <v>0</v>
      </c>
      <c r="EJ201" s="359">
        <f t="shared" ref="EJ201:EJ264" ca="1" si="422">(EG201+(EH201+EI201)*0.5)*$B$6</f>
        <v>0</v>
      </c>
      <c r="EK201" s="359">
        <f t="shared" ref="EK201:EK264" ca="1" si="423">IF(EL200=0,0,IFERROR(IF(EE201=EL$7,-$B$8*EG201,-ABS(EK200*(1+$F202))),0))</f>
        <v>0</v>
      </c>
      <c r="EL201" s="359">
        <f t="shared" ca="1" si="319"/>
        <v>0</v>
      </c>
    </row>
    <row r="202" spans="6:142" x14ac:dyDescent="0.35">
      <c r="F202" s="372">
        <f>IFERROR(INDEX('Inflation Rates'!$A$16:$H$138,MATCH('IRA Traditional'!$H202,'Inflation Rates'!$A$16:$A$138,0),8)/INDEX('Inflation Rates'!$A$16:$H$138,MATCH('IRA Traditional'!$H202,'Inflation Rates'!$A$16:$A$138,0)-1,8)-1,F201)</f>
        <v>2.0000000000000018E-2</v>
      </c>
      <c r="G202" s="372">
        <f>IFERROR(INDEX('Inflation Rates'!$A$16:$H$138,MATCH('IRA Traditional'!$H202,'Inflation Rates'!$A$16:$A$138,0),6)/INDEX('Inflation Rates'!$A$16:$H$138,MATCH('IRA Traditional'!$H202,'Inflation Rates'!$A$16:$A$138,0)-1,6)-1,G201)</f>
        <v>2.0999999999999908E-2</v>
      </c>
      <c r="H202" s="362">
        <v>2213</v>
      </c>
      <c r="I202" s="362">
        <f t="shared" ca="1" si="367"/>
        <v>313</v>
      </c>
      <c r="J202" s="362">
        <v>194</v>
      </c>
      <c r="K202" s="371">
        <f t="shared" ca="1" si="350"/>
        <v>0</v>
      </c>
      <c r="L202" s="359">
        <f t="shared" ref="L202:L219" ca="1" si="424">IF(I202&lt;P$7,$B$2,0)</f>
        <v>0</v>
      </c>
      <c r="M202" s="359">
        <f t="shared" ref="M202:M265" ca="1" si="425">IF(I202&lt;P$7,($B$12+IF($B$3&gt;$B$14,0.04,IF($B$3&gt;$B$13,($B$13+($B$3-$B$13)*0.5),$B$3)))*$B$7*(1+$G202)^(J202-1),0)</f>
        <v>0</v>
      </c>
      <c r="N202" s="359">
        <f t="shared" ref="N202:N265" ca="1" si="426">(K202+(L202+M202)*0.5)*$B$6</f>
        <v>0</v>
      </c>
      <c r="O202" s="359">
        <f t="shared" ref="O202:O265" ca="1" si="427">IF(P201=0,0,IFERROR(IF(I202=60,-$B$8*K202,-ABS(O201*(1+$F202))),0))</f>
        <v>0</v>
      </c>
      <c r="P202" s="359">
        <f t="shared" ca="1" si="320"/>
        <v>0</v>
      </c>
      <c r="R202" s="362">
        <f t="shared" ca="1" si="321"/>
        <v>313</v>
      </c>
      <c r="S202" s="362">
        <v>194</v>
      </c>
      <c r="T202" s="371">
        <f t="shared" ca="1" si="322"/>
        <v>0</v>
      </c>
      <c r="U202" s="359">
        <f t="shared" ca="1" si="368"/>
        <v>0</v>
      </c>
      <c r="V202" s="359">
        <f t="shared" ca="1" si="380"/>
        <v>0</v>
      </c>
      <c r="W202" s="359">
        <f t="shared" ca="1" si="381"/>
        <v>0</v>
      </c>
      <c r="X202" s="359">
        <f t="shared" ca="1" si="382"/>
        <v>0</v>
      </c>
      <c r="Y202" s="359">
        <f t="shared" ref="Y202:Y265" ca="1" si="428">IF(SUM(T202:X202)&lt;0,0,SUM(T202:X202))</f>
        <v>0</v>
      </c>
      <c r="AA202" s="362">
        <f t="shared" ca="1" si="323"/>
        <v>313</v>
      </c>
      <c r="AB202" s="362">
        <v>194</v>
      </c>
      <c r="AC202" s="371">
        <f t="shared" ca="1" si="324"/>
        <v>0</v>
      </c>
      <c r="AD202" s="359">
        <f t="shared" ca="1" si="383"/>
        <v>0</v>
      </c>
      <c r="AE202" s="359">
        <f t="shared" ca="1" si="384"/>
        <v>0</v>
      </c>
      <c r="AF202" s="359">
        <f t="shared" ca="1" si="385"/>
        <v>0</v>
      </c>
      <c r="AG202" s="359">
        <f t="shared" ca="1" si="386"/>
        <v>0</v>
      </c>
      <c r="AH202" s="359">
        <f t="shared" ref="AH202:AH265" ca="1" si="429">IF(SUM(AC202:AG202)&lt;0,0,SUM(AC202:AG202))</f>
        <v>0</v>
      </c>
      <c r="AJ202" s="362">
        <f t="shared" ca="1" si="325"/>
        <v>313</v>
      </c>
      <c r="AK202" s="362">
        <v>194</v>
      </c>
      <c r="AL202" s="371">
        <f t="shared" ca="1" si="326"/>
        <v>0</v>
      </c>
      <c r="AM202" s="359">
        <f t="shared" ca="1" si="369"/>
        <v>0</v>
      </c>
      <c r="AN202" s="359">
        <f t="shared" ca="1" si="387"/>
        <v>0</v>
      </c>
      <c r="AO202" s="359">
        <f t="shared" ca="1" si="388"/>
        <v>0</v>
      </c>
      <c r="AP202" s="359">
        <f t="shared" ca="1" si="389"/>
        <v>0</v>
      </c>
      <c r="AQ202" s="359">
        <f t="shared" ref="AQ202:AQ265" ca="1" si="430">IF(SUM(AL202:AP202)&lt;0,0,SUM(AL202:AP202))</f>
        <v>0</v>
      </c>
      <c r="AS202" s="362">
        <f t="shared" ca="1" si="327"/>
        <v>313</v>
      </c>
      <c r="AT202" s="362">
        <v>194</v>
      </c>
      <c r="AU202" s="371">
        <f t="shared" ca="1" si="328"/>
        <v>0</v>
      </c>
      <c r="AV202" s="359">
        <f t="shared" ca="1" si="370"/>
        <v>0</v>
      </c>
      <c r="AW202" s="359">
        <f t="shared" ca="1" si="390"/>
        <v>0</v>
      </c>
      <c r="AX202" s="359">
        <f t="shared" ca="1" si="391"/>
        <v>0</v>
      </c>
      <c r="AY202" s="359">
        <f t="shared" ca="1" si="392"/>
        <v>0</v>
      </c>
      <c r="AZ202" s="359">
        <f t="shared" ref="AZ202:AZ265" ca="1" si="431">IF(SUM(AU202:AY202)&lt;0,0,SUM(AU202:AY202))</f>
        <v>0</v>
      </c>
      <c r="BB202" s="362">
        <f t="shared" ca="1" si="329"/>
        <v>313</v>
      </c>
      <c r="BC202" s="362">
        <v>194</v>
      </c>
      <c r="BD202" s="371">
        <f t="shared" ca="1" si="330"/>
        <v>0</v>
      </c>
      <c r="BE202" s="359">
        <f t="shared" ca="1" si="371"/>
        <v>0</v>
      </c>
      <c r="BF202" s="359">
        <f t="shared" ca="1" si="393"/>
        <v>0</v>
      </c>
      <c r="BG202" s="359">
        <f t="shared" ca="1" si="394"/>
        <v>0</v>
      </c>
      <c r="BH202" s="359">
        <f t="shared" ca="1" si="395"/>
        <v>0</v>
      </c>
      <c r="BI202" s="359">
        <f t="shared" ref="BI202:BI265" ca="1" si="432">IF(SUM(BD202:BH202)&lt;0,0,SUM(BD202:BH202))</f>
        <v>0</v>
      </c>
      <c r="BK202" s="362">
        <f t="shared" ca="1" si="331"/>
        <v>313</v>
      </c>
      <c r="BL202" s="362">
        <v>194</v>
      </c>
      <c r="BM202" s="371">
        <f t="shared" ca="1" si="332"/>
        <v>0</v>
      </c>
      <c r="BN202" s="359">
        <f t="shared" ca="1" si="372"/>
        <v>0</v>
      </c>
      <c r="BO202" s="359">
        <f t="shared" ca="1" si="396"/>
        <v>0</v>
      </c>
      <c r="BP202" s="359">
        <f t="shared" ca="1" si="397"/>
        <v>0</v>
      </c>
      <c r="BQ202" s="359">
        <f t="shared" ca="1" si="398"/>
        <v>0</v>
      </c>
      <c r="BR202" s="359">
        <f t="shared" ref="BR202:BR265" ca="1" si="433">IF(SUM(BM202:BQ202)&lt;0,0,SUM(BM202:BQ202))</f>
        <v>0</v>
      </c>
      <c r="BT202" s="362">
        <f t="shared" ca="1" si="333"/>
        <v>313</v>
      </c>
      <c r="BU202" s="362">
        <v>194</v>
      </c>
      <c r="BV202" s="371">
        <f t="shared" ca="1" si="334"/>
        <v>0</v>
      </c>
      <c r="BW202" s="359">
        <f t="shared" ca="1" si="373"/>
        <v>0</v>
      </c>
      <c r="BX202" s="359">
        <f t="shared" ca="1" si="399"/>
        <v>0</v>
      </c>
      <c r="BY202" s="359">
        <f t="shared" ca="1" si="400"/>
        <v>0</v>
      </c>
      <c r="BZ202" s="359">
        <f t="shared" ca="1" si="401"/>
        <v>0</v>
      </c>
      <c r="CA202" s="359">
        <f t="shared" ref="CA202:CA265" ca="1" si="434">IF(SUM(BV202:BZ202)&lt;0,0,SUM(BV202:BZ202))</f>
        <v>0</v>
      </c>
      <c r="CC202" s="362">
        <f t="shared" ca="1" si="335"/>
        <v>313</v>
      </c>
      <c r="CD202" s="362">
        <v>194</v>
      </c>
      <c r="CE202" s="371">
        <f t="shared" ca="1" si="336"/>
        <v>0</v>
      </c>
      <c r="CF202" s="359">
        <f t="shared" ca="1" si="374"/>
        <v>0</v>
      </c>
      <c r="CG202" s="359">
        <f t="shared" ca="1" si="402"/>
        <v>0</v>
      </c>
      <c r="CH202" s="359">
        <f t="shared" ca="1" si="403"/>
        <v>0</v>
      </c>
      <c r="CI202" s="359">
        <f t="shared" ca="1" si="404"/>
        <v>0</v>
      </c>
      <c r="CJ202" s="359">
        <f t="shared" ref="CJ202:CJ265" ca="1" si="435">IF(SUM(CE202:CI202)&lt;0,0,SUM(CE202:CI202))</f>
        <v>0</v>
      </c>
      <c r="CL202" s="362">
        <f t="shared" ca="1" si="337"/>
        <v>313</v>
      </c>
      <c r="CM202" s="362">
        <v>194</v>
      </c>
      <c r="CN202" s="371">
        <f t="shared" ca="1" si="338"/>
        <v>0</v>
      </c>
      <c r="CO202" s="359">
        <f t="shared" ca="1" si="405"/>
        <v>0</v>
      </c>
      <c r="CP202" s="359">
        <f t="shared" ca="1" si="406"/>
        <v>0</v>
      </c>
      <c r="CQ202" s="359">
        <f t="shared" ca="1" si="407"/>
        <v>0</v>
      </c>
      <c r="CR202" s="359">
        <f t="shared" ca="1" si="408"/>
        <v>0</v>
      </c>
      <c r="CS202" s="359">
        <f t="shared" ref="CS202:CS265" ca="1" si="436">IF(SUM(CN202:CR202)&lt;0,0,SUM(CN202:CR202))</f>
        <v>0</v>
      </c>
      <c r="CU202" s="362">
        <f t="shared" ca="1" si="339"/>
        <v>313</v>
      </c>
      <c r="CV202" s="362">
        <v>194</v>
      </c>
      <c r="CW202" s="371">
        <f t="shared" ca="1" si="340"/>
        <v>0</v>
      </c>
      <c r="CX202" s="359">
        <f t="shared" ca="1" si="375"/>
        <v>0</v>
      </c>
      <c r="CY202" s="359">
        <f t="shared" ca="1" si="409"/>
        <v>0</v>
      </c>
      <c r="CZ202" s="359">
        <f t="shared" ca="1" si="410"/>
        <v>0</v>
      </c>
      <c r="DA202" s="359">
        <f t="shared" ca="1" si="411"/>
        <v>0</v>
      </c>
      <c r="DB202" s="359">
        <f t="shared" ref="DB202:DB265" ca="1" si="437">IF(SUM(CW202:DA202)&lt;0,0,SUM(CW202:DA202))</f>
        <v>0</v>
      </c>
      <c r="DD202" s="362">
        <f t="shared" ca="1" si="341"/>
        <v>313</v>
      </c>
      <c r="DE202" s="362">
        <v>194</v>
      </c>
      <c r="DF202" s="371">
        <f t="shared" ca="1" si="342"/>
        <v>0</v>
      </c>
      <c r="DG202" s="359">
        <f t="shared" ca="1" si="376"/>
        <v>0</v>
      </c>
      <c r="DH202" s="359">
        <f t="shared" ca="1" si="412"/>
        <v>0</v>
      </c>
      <c r="DI202" s="359">
        <f t="shared" ca="1" si="413"/>
        <v>0</v>
      </c>
      <c r="DJ202" s="359">
        <f t="shared" ca="1" si="414"/>
        <v>0</v>
      </c>
      <c r="DK202" s="359">
        <f t="shared" ref="DK202:DK265" ca="1" si="438">IF(SUM(DF202:DJ202)&lt;0,0,SUM(DF202:DJ202))</f>
        <v>0</v>
      </c>
      <c r="DM202" s="362">
        <f t="shared" ca="1" si="343"/>
        <v>313</v>
      </c>
      <c r="DN202" s="362">
        <v>194</v>
      </c>
      <c r="DO202" s="371">
        <f t="shared" ca="1" si="344"/>
        <v>0</v>
      </c>
      <c r="DP202" s="359">
        <f t="shared" ca="1" si="377"/>
        <v>0</v>
      </c>
      <c r="DQ202" s="359">
        <f t="shared" ca="1" si="415"/>
        <v>0</v>
      </c>
      <c r="DR202" s="359">
        <f t="shared" ca="1" si="416"/>
        <v>0</v>
      </c>
      <c r="DS202" s="359">
        <f t="shared" ca="1" si="417"/>
        <v>0</v>
      </c>
      <c r="DT202" s="359">
        <f t="shared" ref="DT202:DT265" ca="1" si="439">IF(SUM(DO202:DS202)&lt;0,0,SUM(DO202:DS202))</f>
        <v>0</v>
      </c>
      <c r="DV202" s="362">
        <f t="shared" ca="1" si="345"/>
        <v>313</v>
      </c>
      <c r="DW202" s="362">
        <v>194</v>
      </c>
      <c r="DX202" s="371">
        <f t="shared" ca="1" si="346"/>
        <v>0</v>
      </c>
      <c r="DY202" s="359">
        <f t="shared" ca="1" si="378"/>
        <v>0</v>
      </c>
      <c r="DZ202" s="359">
        <f t="shared" ca="1" si="418"/>
        <v>0</v>
      </c>
      <c r="EA202" s="359">
        <f t="shared" ca="1" si="419"/>
        <v>0</v>
      </c>
      <c r="EB202" s="359">
        <f t="shared" ca="1" si="420"/>
        <v>0</v>
      </c>
      <c r="EC202" s="359">
        <f t="shared" ref="EC202:EC265" ca="1" si="440">IF(SUM(DX202:EB202)&lt;0,0,SUM(DX202:EB202))</f>
        <v>0</v>
      </c>
      <c r="EE202" s="362">
        <f t="shared" ca="1" si="347"/>
        <v>313</v>
      </c>
      <c r="EF202" s="362">
        <v>194</v>
      </c>
      <c r="EG202" s="371">
        <f t="shared" ca="1" si="348"/>
        <v>0</v>
      </c>
      <c r="EH202" s="359">
        <f t="shared" ca="1" si="379"/>
        <v>0</v>
      </c>
      <c r="EI202" s="359">
        <f t="shared" ca="1" si="421"/>
        <v>0</v>
      </c>
      <c r="EJ202" s="359">
        <f t="shared" ca="1" si="422"/>
        <v>0</v>
      </c>
      <c r="EK202" s="359">
        <f t="shared" ca="1" si="423"/>
        <v>0</v>
      </c>
      <c r="EL202" s="359">
        <f t="shared" ref="EL202:EL265" ca="1" si="441">IF(SUM(EG202:EK202)&lt;0,0,SUM(EG202:EK202))</f>
        <v>0</v>
      </c>
    </row>
    <row r="203" spans="6:142" x14ac:dyDescent="0.35">
      <c r="F203" s="372">
        <f>IFERROR(INDEX('Inflation Rates'!$A$16:$H$138,MATCH('IRA Traditional'!$H203,'Inflation Rates'!$A$16:$A$138,0),8)/INDEX('Inflation Rates'!$A$16:$H$138,MATCH('IRA Traditional'!$H203,'Inflation Rates'!$A$16:$A$138,0)-1,8)-1,F202)</f>
        <v>2.0000000000000018E-2</v>
      </c>
      <c r="G203" s="372">
        <f>IFERROR(INDEX('Inflation Rates'!$A$16:$H$138,MATCH('IRA Traditional'!$H203,'Inflation Rates'!$A$16:$A$138,0),6)/INDEX('Inflation Rates'!$A$16:$H$138,MATCH('IRA Traditional'!$H203,'Inflation Rates'!$A$16:$A$138,0)-1,6)-1,G202)</f>
        <v>2.0999999999999908E-2</v>
      </c>
      <c r="H203" s="362">
        <v>2214</v>
      </c>
      <c r="I203" s="362">
        <f t="shared" ca="1" si="367"/>
        <v>314</v>
      </c>
      <c r="J203" s="362">
        <v>195</v>
      </c>
      <c r="K203" s="371">
        <f t="shared" ca="1" si="350"/>
        <v>0</v>
      </c>
      <c r="L203" s="359">
        <f t="shared" ca="1" si="424"/>
        <v>0</v>
      </c>
      <c r="M203" s="359">
        <f t="shared" ca="1" si="425"/>
        <v>0</v>
      </c>
      <c r="N203" s="359">
        <f t="shared" ca="1" si="426"/>
        <v>0</v>
      </c>
      <c r="O203" s="359">
        <f t="shared" ca="1" si="427"/>
        <v>0</v>
      </c>
      <c r="P203" s="359">
        <f t="shared" ref="P203:P266" ca="1" si="442">IF(SUM(K203:O203)&lt;0,0,SUM(K203:O203))</f>
        <v>0</v>
      </c>
      <c r="R203" s="362">
        <f t="shared" ref="R203:R266" ca="1" si="443">R202+1</f>
        <v>314</v>
      </c>
      <c r="S203" s="362">
        <v>195</v>
      </c>
      <c r="T203" s="371">
        <f t="shared" ref="T203:T266" ca="1" si="444">Y202</f>
        <v>0</v>
      </c>
      <c r="U203" s="359">
        <f t="shared" ca="1" si="368"/>
        <v>0</v>
      </c>
      <c r="V203" s="359">
        <f t="shared" ca="1" si="380"/>
        <v>0</v>
      </c>
      <c r="W203" s="359">
        <f t="shared" ca="1" si="381"/>
        <v>0</v>
      </c>
      <c r="X203" s="359">
        <f t="shared" ca="1" si="382"/>
        <v>0</v>
      </c>
      <c r="Y203" s="359">
        <f t="shared" ca="1" si="428"/>
        <v>0</v>
      </c>
      <c r="AA203" s="362">
        <f t="shared" ref="AA203:AA266" ca="1" si="445">AA202+1</f>
        <v>314</v>
      </c>
      <c r="AB203" s="362">
        <v>195</v>
      </c>
      <c r="AC203" s="371">
        <f t="shared" ref="AC203:AC266" ca="1" si="446">AH202</f>
        <v>0</v>
      </c>
      <c r="AD203" s="359">
        <f t="shared" ca="1" si="383"/>
        <v>0</v>
      </c>
      <c r="AE203" s="359">
        <f t="shared" ca="1" si="384"/>
        <v>0</v>
      </c>
      <c r="AF203" s="359">
        <f t="shared" ca="1" si="385"/>
        <v>0</v>
      </c>
      <c r="AG203" s="359">
        <f t="shared" ca="1" si="386"/>
        <v>0</v>
      </c>
      <c r="AH203" s="359">
        <f t="shared" ca="1" si="429"/>
        <v>0</v>
      </c>
      <c r="AJ203" s="362">
        <f t="shared" ref="AJ203:AJ266" ca="1" si="447">AJ202+1</f>
        <v>314</v>
      </c>
      <c r="AK203" s="362">
        <v>195</v>
      </c>
      <c r="AL203" s="371">
        <f t="shared" ref="AL203:AL266" ca="1" si="448">AQ202</f>
        <v>0</v>
      </c>
      <c r="AM203" s="359">
        <f t="shared" ca="1" si="369"/>
        <v>0</v>
      </c>
      <c r="AN203" s="359">
        <f t="shared" ca="1" si="387"/>
        <v>0</v>
      </c>
      <c r="AO203" s="359">
        <f t="shared" ca="1" si="388"/>
        <v>0</v>
      </c>
      <c r="AP203" s="359">
        <f t="shared" ca="1" si="389"/>
        <v>0</v>
      </c>
      <c r="AQ203" s="359">
        <f t="shared" ca="1" si="430"/>
        <v>0</v>
      </c>
      <c r="AS203" s="362">
        <f t="shared" ref="AS203:AS266" ca="1" si="449">AS202+1</f>
        <v>314</v>
      </c>
      <c r="AT203" s="362">
        <v>195</v>
      </c>
      <c r="AU203" s="371">
        <f t="shared" ref="AU203:AU266" ca="1" si="450">AZ202</f>
        <v>0</v>
      </c>
      <c r="AV203" s="359">
        <f t="shared" ca="1" si="370"/>
        <v>0</v>
      </c>
      <c r="AW203" s="359">
        <f t="shared" ca="1" si="390"/>
        <v>0</v>
      </c>
      <c r="AX203" s="359">
        <f t="shared" ca="1" si="391"/>
        <v>0</v>
      </c>
      <c r="AY203" s="359">
        <f t="shared" ca="1" si="392"/>
        <v>0</v>
      </c>
      <c r="AZ203" s="359">
        <f t="shared" ca="1" si="431"/>
        <v>0</v>
      </c>
      <c r="BB203" s="362">
        <f t="shared" ref="BB203:BB266" ca="1" si="451">BB202+1</f>
        <v>314</v>
      </c>
      <c r="BC203" s="362">
        <v>195</v>
      </c>
      <c r="BD203" s="371">
        <f t="shared" ref="BD203:BD266" ca="1" si="452">BI202</f>
        <v>0</v>
      </c>
      <c r="BE203" s="359">
        <f t="shared" ca="1" si="371"/>
        <v>0</v>
      </c>
      <c r="BF203" s="359">
        <f t="shared" ca="1" si="393"/>
        <v>0</v>
      </c>
      <c r="BG203" s="359">
        <f t="shared" ca="1" si="394"/>
        <v>0</v>
      </c>
      <c r="BH203" s="359">
        <f t="shared" ca="1" si="395"/>
        <v>0</v>
      </c>
      <c r="BI203" s="359">
        <f t="shared" ca="1" si="432"/>
        <v>0</v>
      </c>
      <c r="BK203" s="362">
        <f t="shared" ref="BK203:BK266" ca="1" si="453">BK202+1</f>
        <v>314</v>
      </c>
      <c r="BL203" s="362">
        <v>195</v>
      </c>
      <c r="BM203" s="371">
        <f t="shared" ref="BM203:BM266" ca="1" si="454">BR202</f>
        <v>0</v>
      </c>
      <c r="BN203" s="359">
        <f t="shared" ca="1" si="372"/>
        <v>0</v>
      </c>
      <c r="BO203" s="359">
        <f t="shared" ca="1" si="396"/>
        <v>0</v>
      </c>
      <c r="BP203" s="359">
        <f t="shared" ca="1" si="397"/>
        <v>0</v>
      </c>
      <c r="BQ203" s="359">
        <f t="shared" ca="1" si="398"/>
        <v>0</v>
      </c>
      <c r="BR203" s="359">
        <f t="shared" ca="1" si="433"/>
        <v>0</v>
      </c>
      <c r="BT203" s="362">
        <f t="shared" ref="BT203:BT266" ca="1" si="455">BT202+1</f>
        <v>314</v>
      </c>
      <c r="BU203" s="362">
        <v>195</v>
      </c>
      <c r="BV203" s="371">
        <f t="shared" ref="BV203:BV266" ca="1" si="456">CA202</f>
        <v>0</v>
      </c>
      <c r="BW203" s="359">
        <f t="shared" ca="1" si="373"/>
        <v>0</v>
      </c>
      <c r="BX203" s="359">
        <f t="shared" ca="1" si="399"/>
        <v>0</v>
      </c>
      <c r="BY203" s="359">
        <f t="shared" ca="1" si="400"/>
        <v>0</v>
      </c>
      <c r="BZ203" s="359">
        <f t="shared" ca="1" si="401"/>
        <v>0</v>
      </c>
      <c r="CA203" s="359">
        <f t="shared" ca="1" si="434"/>
        <v>0</v>
      </c>
      <c r="CC203" s="362">
        <f t="shared" ref="CC203:CC266" ca="1" si="457">CC202+1</f>
        <v>314</v>
      </c>
      <c r="CD203" s="362">
        <v>195</v>
      </c>
      <c r="CE203" s="371">
        <f t="shared" ref="CE203:CE266" ca="1" si="458">CJ202</f>
        <v>0</v>
      </c>
      <c r="CF203" s="359">
        <f t="shared" ca="1" si="374"/>
        <v>0</v>
      </c>
      <c r="CG203" s="359">
        <f t="shared" ca="1" si="402"/>
        <v>0</v>
      </c>
      <c r="CH203" s="359">
        <f t="shared" ca="1" si="403"/>
        <v>0</v>
      </c>
      <c r="CI203" s="359">
        <f t="shared" ca="1" si="404"/>
        <v>0</v>
      </c>
      <c r="CJ203" s="359">
        <f t="shared" ca="1" si="435"/>
        <v>0</v>
      </c>
      <c r="CL203" s="362">
        <f t="shared" ref="CL203:CL266" ca="1" si="459">CL202+1</f>
        <v>314</v>
      </c>
      <c r="CM203" s="362">
        <v>195</v>
      </c>
      <c r="CN203" s="371">
        <f t="shared" ref="CN203:CN266" ca="1" si="460">CS202</f>
        <v>0</v>
      </c>
      <c r="CO203" s="359">
        <f t="shared" ca="1" si="405"/>
        <v>0</v>
      </c>
      <c r="CP203" s="359">
        <f t="shared" ca="1" si="406"/>
        <v>0</v>
      </c>
      <c r="CQ203" s="359">
        <f t="shared" ca="1" si="407"/>
        <v>0</v>
      </c>
      <c r="CR203" s="359">
        <f t="shared" ca="1" si="408"/>
        <v>0</v>
      </c>
      <c r="CS203" s="359">
        <f t="shared" ca="1" si="436"/>
        <v>0</v>
      </c>
      <c r="CU203" s="362">
        <f t="shared" ref="CU203:CU266" ca="1" si="461">CU202+1</f>
        <v>314</v>
      </c>
      <c r="CV203" s="362">
        <v>195</v>
      </c>
      <c r="CW203" s="371">
        <f t="shared" ref="CW203:CW266" ca="1" si="462">DB202</f>
        <v>0</v>
      </c>
      <c r="CX203" s="359">
        <f t="shared" ca="1" si="375"/>
        <v>0</v>
      </c>
      <c r="CY203" s="359">
        <f t="shared" ca="1" si="409"/>
        <v>0</v>
      </c>
      <c r="CZ203" s="359">
        <f t="shared" ca="1" si="410"/>
        <v>0</v>
      </c>
      <c r="DA203" s="359">
        <f t="shared" ca="1" si="411"/>
        <v>0</v>
      </c>
      <c r="DB203" s="359">
        <f t="shared" ca="1" si="437"/>
        <v>0</v>
      </c>
      <c r="DD203" s="362">
        <f t="shared" ref="DD203:DD266" ca="1" si="463">DD202+1</f>
        <v>314</v>
      </c>
      <c r="DE203" s="362">
        <v>195</v>
      </c>
      <c r="DF203" s="371">
        <f t="shared" ref="DF203:DF266" ca="1" si="464">DK202</f>
        <v>0</v>
      </c>
      <c r="DG203" s="359">
        <f t="shared" ca="1" si="376"/>
        <v>0</v>
      </c>
      <c r="DH203" s="359">
        <f t="shared" ca="1" si="412"/>
        <v>0</v>
      </c>
      <c r="DI203" s="359">
        <f t="shared" ca="1" si="413"/>
        <v>0</v>
      </c>
      <c r="DJ203" s="359">
        <f t="shared" ca="1" si="414"/>
        <v>0</v>
      </c>
      <c r="DK203" s="359">
        <f t="shared" ca="1" si="438"/>
        <v>0</v>
      </c>
      <c r="DM203" s="362">
        <f t="shared" ref="DM203:DM266" ca="1" si="465">DM202+1</f>
        <v>314</v>
      </c>
      <c r="DN203" s="362">
        <v>195</v>
      </c>
      <c r="DO203" s="371">
        <f t="shared" ref="DO203:DO266" ca="1" si="466">DT202</f>
        <v>0</v>
      </c>
      <c r="DP203" s="359">
        <f t="shared" ca="1" si="377"/>
        <v>0</v>
      </c>
      <c r="DQ203" s="359">
        <f t="shared" ca="1" si="415"/>
        <v>0</v>
      </c>
      <c r="DR203" s="359">
        <f t="shared" ca="1" si="416"/>
        <v>0</v>
      </c>
      <c r="DS203" s="359">
        <f t="shared" ca="1" si="417"/>
        <v>0</v>
      </c>
      <c r="DT203" s="359">
        <f t="shared" ca="1" si="439"/>
        <v>0</v>
      </c>
      <c r="DV203" s="362">
        <f t="shared" ref="DV203:DV266" ca="1" si="467">DV202+1</f>
        <v>314</v>
      </c>
      <c r="DW203" s="362">
        <v>195</v>
      </c>
      <c r="DX203" s="371">
        <f t="shared" ref="DX203:DX266" ca="1" si="468">EC202</f>
        <v>0</v>
      </c>
      <c r="DY203" s="359">
        <f t="shared" ca="1" si="378"/>
        <v>0</v>
      </c>
      <c r="DZ203" s="359">
        <f t="shared" ca="1" si="418"/>
        <v>0</v>
      </c>
      <c r="EA203" s="359">
        <f t="shared" ca="1" si="419"/>
        <v>0</v>
      </c>
      <c r="EB203" s="359">
        <f t="shared" ca="1" si="420"/>
        <v>0</v>
      </c>
      <c r="EC203" s="359">
        <f t="shared" ca="1" si="440"/>
        <v>0</v>
      </c>
      <c r="EE203" s="362">
        <f t="shared" ref="EE203:EE266" ca="1" si="469">EE202+1</f>
        <v>314</v>
      </c>
      <c r="EF203" s="362">
        <v>195</v>
      </c>
      <c r="EG203" s="371">
        <f t="shared" ref="EG203:EG266" ca="1" si="470">EL202</f>
        <v>0</v>
      </c>
      <c r="EH203" s="359">
        <f t="shared" ca="1" si="379"/>
        <v>0</v>
      </c>
      <c r="EI203" s="359">
        <f t="shared" ca="1" si="421"/>
        <v>0</v>
      </c>
      <c r="EJ203" s="359">
        <f t="shared" ca="1" si="422"/>
        <v>0</v>
      </c>
      <c r="EK203" s="359">
        <f t="shared" ca="1" si="423"/>
        <v>0</v>
      </c>
      <c r="EL203" s="359">
        <f t="shared" ca="1" si="441"/>
        <v>0</v>
      </c>
    </row>
    <row r="204" spans="6:142" x14ac:dyDescent="0.35">
      <c r="F204" s="372">
        <f>IFERROR(INDEX('Inflation Rates'!$A$16:$H$138,MATCH('IRA Traditional'!$H204,'Inflation Rates'!$A$16:$A$138,0),8)/INDEX('Inflation Rates'!$A$16:$H$138,MATCH('IRA Traditional'!$H204,'Inflation Rates'!$A$16:$A$138,0)-1,8)-1,F203)</f>
        <v>2.0000000000000018E-2</v>
      </c>
      <c r="G204" s="372">
        <f>IFERROR(INDEX('Inflation Rates'!$A$16:$H$138,MATCH('IRA Traditional'!$H204,'Inflation Rates'!$A$16:$A$138,0),6)/INDEX('Inflation Rates'!$A$16:$H$138,MATCH('IRA Traditional'!$H204,'Inflation Rates'!$A$16:$A$138,0)-1,6)-1,G203)</f>
        <v>2.0999999999999908E-2</v>
      </c>
      <c r="H204" s="362">
        <v>2215</v>
      </c>
      <c r="I204" s="362">
        <f t="shared" ref="I204:I219" ca="1" si="471">I203+1</f>
        <v>315</v>
      </c>
      <c r="J204" s="362">
        <v>196</v>
      </c>
      <c r="K204" s="371">
        <f t="shared" ref="K204:K267" ca="1" si="472">P203</f>
        <v>0</v>
      </c>
      <c r="L204" s="359">
        <f t="shared" ca="1" si="424"/>
        <v>0</v>
      </c>
      <c r="M204" s="359">
        <f t="shared" ca="1" si="425"/>
        <v>0</v>
      </c>
      <c r="N204" s="359">
        <f t="shared" ca="1" si="426"/>
        <v>0</v>
      </c>
      <c r="O204" s="359">
        <f t="shared" ca="1" si="427"/>
        <v>0</v>
      </c>
      <c r="P204" s="359">
        <f t="shared" ca="1" si="442"/>
        <v>0</v>
      </c>
      <c r="R204" s="362">
        <f t="shared" ca="1" si="443"/>
        <v>315</v>
      </c>
      <c r="S204" s="362">
        <v>196</v>
      </c>
      <c r="T204" s="371">
        <f t="shared" ca="1" si="444"/>
        <v>0</v>
      </c>
      <c r="U204" s="359">
        <f t="shared" ca="1" si="368"/>
        <v>0</v>
      </c>
      <c r="V204" s="359">
        <f t="shared" ca="1" si="380"/>
        <v>0</v>
      </c>
      <c r="W204" s="359">
        <f t="shared" ca="1" si="381"/>
        <v>0</v>
      </c>
      <c r="X204" s="359">
        <f t="shared" ca="1" si="382"/>
        <v>0</v>
      </c>
      <c r="Y204" s="359">
        <f t="shared" ca="1" si="428"/>
        <v>0</v>
      </c>
      <c r="AA204" s="362">
        <f t="shared" ca="1" si="445"/>
        <v>315</v>
      </c>
      <c r="AB204" s="362">
        <v>196</v>
      </c>
      <c r="AC204" s="371">
        <f t="shared" ca="1" si="446"/>
        <v>0</v>
      </c>
      <c r="AD204" s="359">
        <f t="shared" ca="1" si="383"/>
        <v>0</v>
      </c>
      <c r="AE204" s="359">
        <f t="shared" ca="1" si="384"/>
        <v>0</v>
      </c>
      <c r="AF204" s="359">
        <f t="shared" ca="1" si="385"/>
        <v>0</v>
      </c>
      <c r="AG204" s="359">
        <f t="shared" ca="1" si="386"/>
        <v>0</v>
      </c>
      <c r="AH204" s="359">
        <f t="shared" ca="1" si="429"/>
        <v>0</v>
      </c>
      <c r="AJ204" s="362">
        <f t="shared" ca="1" si="447"/>
        <v>315</v>
      </c>
      <c r="AK204" s="362">
        <v>196</v>
      </c>
      <c r="AL204" s="371">
        <f t="shared" ca="1" si="448"/>
        <v>0</v>
      </c>
      <c r="AM204" s="359">
        <f t="shared" ca="1" si="369"/>
        <v>0</v>
      </c>
      <c r="AN204" s="359">
        <f t="shared" ca="1" si="387"/>
        <v>0</v>
      </c>
      <c r="AO204" s="359">
        <f t="shared" ca="1" si="388"/>
        <v>0</v>
      </c>
      <c r="AP204" s="359">
        <f t="shared" ca="1" si="389"/>
        <v>0</v>
      </c>
      <c r="AQ204" s="359">
        <f t="shared" ca="1" si="430"/>
        <v>0</v>
      </c>
      <c r="AS204" s="362">
        <f t="shared" ca="1" si="449"/>
        <v>315</v>
      </c>
      <c r="AT204" s="362">
        <v>196</v>
      </c>
      <c r="AU204" s="371">
        <f t="shared" ca="1" si="450"/>
        <v>0</v>
      </c>
      <c r="AV204" s="359">
        <f t="shared" ca="1" si="370"/>
        <v>0</v>
      </c>
      <c r="AW204" s="359">
        <f t="shared" ca="1" si="390"/>
        <v>0</v>
      </c>
      <c r="AX204" s="359">
        <f t="shared" ca="1" si="391"/>
        <v>0</v>
      </c>
      <c r="AY204" s="359">
        <f t="shared" ca="1" si="392"/>
        <v>0</v>
      </c>
      <c r="AZ204" s="359">
        <f t="shared" ca="1" si="431"/>
        <v>0</v>
      </c>
      <c r="BB204" s="362">
        <f t="shared" ca="1" si="451"/>
        <v>315</v>
      </c>
      <c r="BC204" s="362">
        <v>196</v>
      </c>
      <c r="BD204" s="371">
        <f t="shared" ca="1" si="452"/>
        <v>0</v>
      </c>
      <c r="BE204" s="359">
        <f t="shared" ca="1" si="371"/>
        <v>0</v>
      </c>
      <c r="BF204" s="359">
        <f t="shared" ca="1" si="393"/>
        <v>0</v>
      </c>
      <c r="BG204" s="359">
        <f t="shared" ca="1" si="394"/>
        <v>0</v>
      </c>
      <c r="BH204" s="359">
        <f t="shared" ca="1" si="395"/>
        <v>0</v>
      </c>
      <c r="BI204" s="359">
        <f t="shared" ca="1" si="432"/>
        <v>0</v>
      </c>
      <c r="BK204" s="362">
        <f t="shared" ca="1" si="453"/>
        <v>315</v>
      </c>
      <c r="BL204" s="362">
        <v>196</v>
      </c>
      <c r="BM204" s="371">
        <f t="shared" ca="1" si="454"/>
        <v>0</v>
      </c>
      <c r="BN204" s="359">
        <f t="shared" ca="1" si="372"/>
        <v>0</v>
      </c>
      <c r="BO204" s="359">
        <f t="shared" ca="1" si="396"/>
        <v>0</v>
      </c>
      <c r="BP204" s="359">
        <f t="shared" ca="1" si="397"/>
        <v>0</v>
      </c>
      <c r="BQ204" s="359">
        <f t="shared" ca="1" si="398"/>
        <v>0</v>
      </c>
      <c r="BR204" s="359">
        <f t="shared" ca="1" si="433"/>
        <v>0</v>
      </c>
      <c r="BT204" s="362">
        <f t="shared" ca="1" si="455"/>
        <v>315</v>
      </c>
      <c r="BU204" s="362">
        <v>196</v>
      </c>
      <c r="BV204" s="371">
        <f t="shared" ca="1" si="456"/>
        <v>0</v>
      </c>
      <c r="BW204" s="359">
        <f t="shared" ca="1" si="373"/>
        <v>0</v>
      </c>
      <c r="BX204" s="359">
        <f t="shared" ca="1" si="399"/>
        <v>0</v>
      </c>
      <c r="BY204" s="359">
        <f t="shared" ca="1" si="400"/>
        <v>0</v>
      </c>
      <c r="BZ204" s="359">
        <f t="shared" ca="1" si="401"/>
        <v>0</v>
      </c>
      <c r="CA204" s="359">
        <f t="shared" ca="1" si="434"/>
        <v>0</v>
      </c>
      <c r="CC204" s="362">
        <f t="shared" ca="1" si="457"/>
        <v>315</v>
      </c>
      <c r="CD204" s="362">
        <v>196</v>
      </c>
      <c r="CE204" s="371">
        <f t="shared" ca="1" si="458"/>
        <v>0</v>
      </c>
      <c r="CF204" s="359">
        <f t="shared" ca="1" si="374"/>
        <v>0</v>
      </c>
      <c r="CG204" s="359">
        <f t="shared" ca="1" si="402"/>
        <v>0</v>
      </c>
      <c r="CH204" s="359">
        <f t="shared" ca="1" si="403"/>
        <v>0</v>
      </c>
      <c r="CI204" s="359">
        <f t="shared" ca="1" si="404"/>
        <v>0</v>
      </c>
      <c r="CJ204" s="359">
        <f t="shared" ca="1" si="435"/>
        <v>0</v>
      </c>
      <c r="CL204" s="362">
        <f t="shared" ca="1" si="459"/>
        <v>315</v>
      </c>
      <c r="CM204" s="362">
        <v>196</v>
      </c>
      <c r="CN204" s="371">
        <f t="shared" ca="1" si="460"/>
        <v>0</v>
      </c>
      <c r="CO204" s="359">
        <f t="shared" ca="1" si="405"/>
        <v>0</v>
      </c>
      <c r="CP204" s="359">
        <f t="shared" ca="1" si="406"/>
        <v>0</v>
      </c>
      <c r="CQ204" s="359">
        <f t="shared" ca="1" si="407"/>
        <v>0</v>
      </c>
      <c r="CR204" s="359">
        <f t="shared" ca="1" si="408"/>
        <v>0</v>
      </c>
      <c r="CS204" s="359">
        <f t="shared" ca="1" si="436"/>
        <v>0</v>
      </c>
      <c r="CU204" s="362">
        <f t="shared" ca="1" si="461"/>
        <v>315</v>
      </c>
      <c r="CV204" s="362">
        <v>196</v>
      </c>
      <c r="CW204" s="371">
        <f t="shared" ca="1" si="462"/>
        <v>0</v>
      </c>
      <c r="CX204" s="359">
        <f t="shared" ca="1" si="375"/>
        <v>0</v>
      </c>
      <c r="CY204" s="359">
        <f t="shared" ca="1" si="409"/>
        <v>0</v>
      </c>
      <c r="CZ204" s="359">
        <f t="shared" ca="1" si="410"/>
        <v>0</v>
      </c>
      <c r="DA204" s="359">
        <f t="shared" ca="1" si="411"/>
        <v>0</v>
      </c>
      <c r="DB204" s="359">
        <f t="shared" ca="1" si="437"/>
        <v>0</v>
      </c>
      <c r="DD204" s="362">
        <f t="shared" ca="1" si="463"/>
        <v>315</v>
      </c>
      <c r="DE204" s="362">
        <v>196</v>
      </c>
      <c r="DF204" s="371">
        <f t="shared" ca="1" si="464"/>
        <v>0</v>
      </c>
      <c r="DG204" s="359">
        <f t="shared" ca="1" si="376"/>
        <v>0</v>
      </c>
      <c r="DH204" s="359">
        <f t="shared" ca="1" si="412"/>
        <v>0</v>
      </c>
      <c r="DI204" s="359">
        <f t="shared" ca="1" si="413"/>
        <v>0</v>
      </c>
      <c r="DJ204" s="359">
        <f t="shared" ca="1" si="414"/>
        <v>0</v>
      </c>
      <c r="DK204" s="359">
        <f t="shared" ca="1" si="438"/>
        <v>0</v>
      </c>
      <c r="DM204" s="362">
        <f t="shared" ca="1" si="465"/>
        <v>315</v>
      </c>
      <c r="DN204" s="362">
        <v>196</v>
      </c>
      <c r="DO204" s="371">
        <f t="shared" ca="1" si="466"/>
        <v>0</v>
      </c>
      <c r="DP204" s="359">
        <f t="shared" ca="1" si="377"/>
        <v>0</v>
      </c>
      <c r="DQ204" s="359">
        <f t="shared" ca="1" si="415"/>
        <v>0</v>
      </c>
      <c r="DR204" s="359">
        <f t="shared" ca="1" si="416"/>
        <v>0</v>
      </c>
      <c r="DS204" s="359">
        <f t="shared" ca="1" si="417"/>
        <v>0</v>
      </c>
      <c r="DT204" s="359">
        <f t="shared" ca="1" si="439"/>
        <v>0</v>
      </c>
      <c r="DV204" s="362">
        <f t="shared" ca="1" si="467"/>
        <v>315</v>
      </c>
      <c r="DW204" s="362">
        <v>196</v>
      </c>
      <c r="DX204" s="371">
        <f t="shared" ca="1" si="468"/>
        <v>0</v>
      </c>
      <c r="DY204" s="359">
        <f t="shared" ca="1" si="378"/>
        <v>0</v>
      </c>
      <c r="DZ204" s="359">
        <f t="shared" ca="1" si="418"/>
        <v>0</v>
      </c>
      <c r="EA204" s="359">
        <f t="shared" ca="1" si="419"/>
        <v>0</v>
      </c>
      <c r="EB204" s="359">
        <f t="shared" ca="1" si="420"/>
        <v>0</v>
      </c>
      <c r="EC204" s="359">
        <f t="shared" ca="1" si="440"/>
        <v>0</v>
      </c>
      <c r="EE204" s="362">
        <f t="shared" ca="1" si="469"/>
        <v>315</v>
      </c>
      <c r="EF204" s="362">
        <v>196</v>
      </c>
      <c r="EG204" s="371">
        <f t="shared" ca="1" si="470"/>
        <v>0</v>
      </c>
      <c r="EH204" s="359">
        <f t="shared" ca="1" si="379"/>
        <v>0</v>
      </c>
      <c r="EI204" s="359">
        <f t="shared" ca="1" si="421"/>
        <v>0</v>
      </c>
      <c r="EJ204" s="359">
        <f t="shared" ca="1" si="422"/>
        <v>0</v>
      </c>
      <c r="EK204" s="359">
        <f t="shared" ca="1" si="423"/>
        <v>0</v>
      </c>
      <c r="EL204" s="359">
        <f t="shared" ca="1" si="441"/>
        <v>0</v>
      </c>
    </row>
    <row r="205" spans="6:142" x14ac:dyDescent="0.35">
      <c r="F205" s="372">
        <f>IFERROR(INDEX('Inflation Rates'!$A$16:$H$138,MATCH('IRA Traditional'!$H205,'Inflation Rates'!$A$16:$A$138,0),8)/INDEX('Inflation Rates'!$A$16:$H$138,MATCH('IRA Traditional'!$H205,'Inflation Rates'!$A$16:$A$138,0)-1,8)-1,F204)</f>
        <v>2.0000000000000018E-2</v>
      </c>
      <c r="G205" s="372">
        <f>IFERROR(INDEX('Inflation Rates'!$A$16:$H$138,MATCH('IRA Traditional'!$H205,'Inflation Rates'!$A$16:$A$138,0),6)/INDEX('Inflation Rates'!$A$16:$H$138,MATCH('IRA Traditional'!$H205,'Inflation Rates'!$A$16:$A$138,0)-1,6)-1,G204)</f>
        <v>2.0999999999999908E-2</v>
      </c>
      <c r="H205" s="362">
        <v>2216</v>
      </c>
      <c r="I205" s="362">
        <f t="shared" ca="1" si="471"/>
        <v>316</v>
      </c>
      <c r="J205" s="362">
        <v>197</v>
      </c>
      <c r="K205" s="371">
        <f t="shared" ca="1" si="472"/>
        <v>0</v>
      </c>
      <c r="L205" s="359">
        <f t="shared" ca="1" si="424"/>
        <v>0</v>
      </c>
      <c r="M205" s="359">
        <f t="shared" ca="1" si="425"/>
        <v>0</v>
      </c>
      <c r="N205" s="359">
        <f t="shared" ca="1" si="426"/>
        <v>0</v>
      </c>
      <c r="O205" s="359">
        <f t="shared" ca="1" si="427"/>
        <v>0</v>
      </c>
      <c r="P205" s="359">
        <f t="shared" ca="1" si="442"/>
        <v>0</v>
      </c>
      <c r="R205" s="362">
        <f t="shared" ca="1" si="443"/>
        <v>316</v>
      </c>
      <c r="S205" s="362">
        <v>197</v>
      </c>
      <c r="T205" s="371">
        <f t="shared" ca="1" si="444"/>
        <v>0</v>
      </c>
      <c r="U205" s="359">
        <f t="shared" ca="1" si="368"/>
        <v>0</v>
      </c>
      <c r="V205" s="359">
        <f t="shared" ca="1" si="380"/>
        <v>0</v>
      </c>
      <c r="W205" s="359">
        <f t="shared" ca="1" si="381"/>
        <v>0</v>
      </c>
      <c r="X205" s="359">
        <f t="shared" ca="1" si="382"/>
        <v>0</v>
      </c>
      <c r="Y205" s="359">
        <f t="shared" ca="1" si="428"/>
        <v>0</v>
      </c>
      <c r="AA205" s="362">
        <f t="shared" ca="1" si="445"/>
        <v>316</v>
      </c>
      <c r="AB205" s="362">
        <v>197</v>
      </c>
      <c r="AC205" s="371">
        <f t="shared" ca="1" si="446"/>
        <v>0</v>
      </c>
      <c r="AD205" s="359">
        <f t="shared" ca="1" si="383"/>
        <v>0</v>
      </c>
      <c r="AE205" s="359">
        <f t="shared" ca="1" si="384"/>
        <v>0</v>
      </c>
      <c r="AF205" s="359">
        <f t="shared" ca="1" si="385"/>
        <v>0</v>
      </c>
      <c r="AG205" s="359">
        <f t="shared" ca="1" si="386"/>
        <v>0</v>
      </c>
      <c r="AH205" s="359">
        <f t="shared" ca="1" si="429"/>
        <v>0</v>
      </c>
      <c r="AJ205" s="362">
        <f t="shared" ca="1" si="447"/>
        <v>316</v>
      </c>
      <c r="AK205" s="362">
        <v>197</v>
      </c>
      <c r="AL205" s="371">
        <f t="shared" ca="1" si="448"/>
        <v>0</v>
      </c>
      <c r="AM205" s="359">
        <f t="shared" ca="1" si="369"/>
        <v>0</v>
      </c>
      <c r="AN205" s="359">
        <f t="shared" ca="1" si="387"/>
        <v>0</v>
      </c>
      <c r="AO205" s="359">
        <f t="shared" ca="1" si="388"/>
        <v>0</v>
      </c>
      <c r="AP205" s="359">
        <f t="shared" ca="1" si="389"/>
        <v>0</v>
      </c>
      <c r="AQ205" s="359">
        <f t="shared" ca="1" si="430"/>
        <v>0</v>
      </c>
      <c r="AS205" s="362">
        <f t="shared" ca="1" si="449"/>
        <v>316</v>
      </c>
      <c r="AT205" s="362">
        <v>197</v>
      </c>
      <c r="AU205" s="371">
        <f t="shared" ca="1" si="450"/>
        <v>0</v>
      </c>
      <c r="AV205" s="359">
        <f t="shared" ca="1" si="370"/>
        <v>0</v>
      </c>
      <c r="AW205" s="359">
        <f t="shared" ca="1" si="390"/>
        <v>0</v>
      </c>
      <c r="AX205" s="359">
        <f t="shared" ca="1" si="391"/>
        <v>0</v>
      </c>
      <c r="AY205" s="359">
        <f t="shared" ca="1" si="392"/>
        <v>0</v>
      </c>
      <c r="AZ205" s="359">
        <f t="shared" ca="1" si="431"/>
        <v>0</v>
      </c>
      <c r="BB205" s="362">
        <f t="shared" ca="1" si="451"/>
        <v>316</v>
      </c>
      <c r="BC205" s="362">
        <v>197</v>
      </c>
      <c r="BD205" s="371">
        <f t="shared" ca="1" si="452"/>
        <v>0</v>
      </c>
      <c r="BE205" s="359">
        <f t="shared" ca="1" si="371"/>
        <v>0</v>
      </c>
      <c r="BF205" s="359">
        <f t="shared" ca="1" si="393"/>
        <v>0</v>
      </c>
      <c r="BG205" s="359">
        <f t="shared" ca="1" si="394"/>
        <v>0</v>
      </c>
      <c r="BH205" s="359">
        <f t="shared" ca="1" si="395"/>
        <v>0</v>
      </c>
      <c r="BI205" s="359">
        <f t="shared" ca="1" si="432"/>
        <v>0</v>
      </c>
      <c r="BK205" s="362">
        <f t="shared" ca="1" si="453"/>
        <v>316</v>
      </c>
      <c r="BL205" s="362">
        <v>197</v>
      </c>
      <c r="BM205" s="371">
        <f t="shared" ca="1" si="454"/>
        <v>0</v>
      </c>
      <c r="BN205" s="359">
        <f t="shared" ca="1" si="372"/>
        <v>0</v>
      </c>
      <c r="BO205" s="359">
        <f t="shared" ca="1" si="396"/>
        <v>0</v>
      </c>
      <c r="BP205" s="359">
        <f t="shared" ca="1" si="397"/>
        <v>0</v>
      </c>
      <c r="BQ205" s="359">
        <f t="shared" ca="1" si="398"/>
        <v>0</v>
      </c>
      <c r="BR205" s="359">
        <f t="shared" ca="1" si="433"/>
        <v>0</v>
      </c>
      <c r="BT205" s="362">
        <f t="shared" ca="1" si="455"/>
        <v>316</v>
      </c>
      <c r="BU205" s="362">
        <v>197</v>
      </c>
      <c r="BV205" s="371">
        <f t="shared" ca="1" si="456"/>
        <v>0</v>
      </c>
      <c r="BW205" s="359">
        <f t="shared" ca="1" si="373"/>
        <v>0</v>
      </c>
      <c r="BX205" s="359">
        <f t="shared" ca="1" si="399"/>
        <v>0</v>
      </c>
      <c r="BY205" s="359">
        <f t="shared" ca="1" si="400"/>
        <v>0</v>
      </c>
      <c r="BZ205" s="359">
        <f t="shared" ca="1" si="401"/>
        <v>0</v>
      </c>
      <c r="CA205" s="359">
        <f t="shared" ca="1" si="434"/>
        <v>0</v>
      </c>
      <c r="CC205" s="362">
        <f t="shared" ca="1" si="457"/>
        <v>316</v>
      </c>
      <c r="CD205" s="362">
        <v>197</v>
      </c>
      <c r="CE205" s="371">
        <f t="shared" ca="1" si="458"/>
        <v>0</v>
      </c>
      <c r="CF205" s="359">
        <f t="shared" ca="1" si="374"/>
        <v>0</v>
      </c>
      <c r="CG205" s="359">
        <f t="shared" ca="1" si="402"/>
        <v>0</v>
      </c>
      <c r="CH205" s="359">
        <f t="shared" ca="1" si="403"/>
        <v>0</v>
      </c>
      <c r="CI205" s="359">
        <f t="shared" ca="1" si="404"/>
        <v>0</v>
      </c>
      <c r="CJ205" s="359">
        <f t="shared" ca="1" si="435"/>
        <v>0</v>
      </c>
      <c r="CL205" s="362">
        <f t="shared" ca="1" si="459"/>
        <v>316</v>
      </c>
      <c r="CM205" s="362">
        <v>197</v>
      </c>
      <c r="CN205" s="371">
        <f t="shared" ca="1" si="460"/>
        <v>0</v>
      </c>
      <c r="CO205" s="359">
        <f t="shared" ca="1" si="405"/>
        <v>0</v>
      </c>
      <c r="CP205" s="359">
        <f t="shared" ca="1" si="406"/>
        <v>0</v>
      </c>
      <c r="CQ205" s="359">
        <f t="shared" ca="1" si="407"/>
        <v>0</v>
      </c>
      <c r="CR205" s="359">
        <f t="shared" ca="1" si="408"/>
        <v>0</v>
      </c>
      <c r="CS205" s="359">
        <f t="shared" ca="1" si="436"/>
        <v>0</v>
      </c>
      <c r="CU205" s="362">
        <f t="shared" ca="1" si="461"/>
        <v>316</v>
      </c>
      <c r="CV205" s="362">
        <v>197</v>
      </c>
      <c r="CW205" s="371">
        <f t="shared" ca="1" si="462"/>
        <v>0</v>
      </c>
      <c r="CX205" s="359">
        <f t="shared" ca="1" si="375"/>
        <v>0</v>
      </c>
      <c r="CY205" s="359">
        <f t="shared" ca="1" si="409"/>
        <v>0</v>
      </c>
      <c r="CZ205" s="359">
        <f t="shared" ca="1" si="410"/>
        <v>0</v>
      </c>
      <c r="DA205" s="359">
        <f t="shared" ca="1" si="411"/>
        <v>0</v>
      </c>
      <c r="DB205" s="359">
        <f t="shared" ca="1" si="437"/>
        <v>0</v>
      </c>
      <c r="DD205" s="362">
        <f t="shared" ca="1" si="463"/>
        <v>316</v>
      </c>
      <c r="DE205" s="362">
        <v>197</v>
      </c>
      <c r="DF205" s="371">
        <f t="shared" ca="1" si="464"/>
        <v>0</v>
      </c>
      <c r="DG205" s="359">
        <f t="shared" ca="1" si="376"/>
        <v>0</v>
      </c>
      <c r="DH205" s="359">
        <f t="shared" ca="1" si="412"/>
        <v>0</v>
      </c>
      <c r="DI205" s="359">
        <f t="shared" ca="1" si="413"/>
        <v>0</v>
      </c>
      <c r="DJ205" s="359">
        <f t="shared" ca="1" si="414"/>
        <v>0</v>
      </c>
      <c r="DK205" s="359">
        <f t="shared" ca="1" si="438"/>
        <v>0</v>
      </c>
      <c r="DM205" s="362">
        <f t="shared" ca="1" si="465"/>
        <v>316</v>
      </c>
      <c r="DN205" s="362">
        <v>197</v>
      </c>
      <c r="DO205" s="371">
        <f t="shared" ca="1" si="466"/>
        <v>0</v>
      </c>
      <c r="DP205" s="359">
        <f t="shared" ca="1" si="377"/>
        <v>0</v>
      </c>
      <c r="DQ205" s="359">
        <f t="shared" ca="1" si="415"/>
        <v>0</v>
      </c>
      <c r="DR205" s="359">
        <f t="shared" ca="1" si="416"/>
        <v>0</v>
      </c>
      <c r="DS205" s="359">
        <f t="shared" ca="1" si="417"/>
        <v>0</v>
      </c>
      <c r="DT205" s="359">
        <f t="shared" ca="1" si="439"/>
        <v>0</v>
      </c>
      <c r="DV205" s="362">
        <f t="shared" ca="1" si="467"/>
        <v>316</v>
      </c>
      <c r="DW205" s="362">
        <v>197</v>
      </c>
      <c r="DX205" s="371">
        <f t="shared" ca="1" si="468"/>
        <v>0</v>
      </c>
      <c r="DY205" s="359">
        <f t="shared" ca="1" si="378"/>
        <v>0</v>
      </c>
      <c r="DZ205" s="359">
        <f t="shared" ca="1" si="418"/>
        <v>0</v>
      </c>
      <c r="EA205" s="359">
        <f t="shared" ca="1" si="419"/>
        <v>0</v>
      </c>
      <c r="EB205" s="359">
        <f t="shared" ca="1" si="420"/>
        <v>0</v>
      </c>
      <c r="EC205" s="359">
        <f t="shared" ca="1" si="440"/>
        <v>0</v>
      </c>
      <c r="EE205" s="362">
        <f t="shared" ca="1" si="469"/>
        <v>316</v>
      </c>
      <c r="EF205" s="362">
        <v>197</v>
      </c>
      <c r="EG205" s="371">
        <f t="shared" ca="1" si="470"/>
        <v>0</v>
      </c>
      <c r="EH205" s="359">
        <f t="shared" ca="1" si="379"/>
        <v>0</v>
      </c>
      <c r="EI205" s="359">
        <f t="shared" ca="1" si="421"/>
        <v>0</v>
      </c>
      <c r="EJ205" s="359">
        <f t="shared" ca="1" si="422"/>
        <v>0</v>
      </c>
      <c r="EK205" s="359">
        <f t="shared" ca="1" si="423"/>
        <v>0</v>
      </c>
      <c r="EL205" s="359">
        <f t="shared" ca="1" si="441"/>
        <v>0</v>
      </c>
    </row>
    <row r="206" spans="6:142" x14ac:dyDescent="0.35">
      <c r="F206" s="372">
        <f>IFERROR(INDEX('Inflation Rates'!$A$16:$H$138,MATCH('IRA Traditional'!$H206,'Inflation Rates'!$A$16:$A$138,0),8)/INDEX('Inflation Rates'!$A$16:$H$138,MATCH('IRA Traditional'!$H206,'Inflation Rates'!$A$16:$A$138,0)-1,8)-1,F205)</f>
        <v>2.0000000000000018E-2</v>
      </c>
      <c r="G206" s="372">
        <f>IFERROR(INDEX('Inflation Rates'!$A$16:$H$138,MATCH('IRA Traditional'!$H206,'Inflation Rates'!$A$16:$A$138,0),6)/INDEX('Inflation Rates'!$A$16:$H$138,MATCH('IRA Traditional'!$H206,'Inflation Rates'!$A$16:$A$138,0)-1,6)-1,G205)</f>
        <v>2.0999999999999908E-2</v>
      </c>
      <c r="H206" s="362">
        <v>2217</v>
      </c>
      <c r="I206" s="362">
        <f t="shared" ca="1" si="471"/>
        <v>317</v>
      </c>
      <c r="J206" s="362">
        <v>198</v>
      </c>
      <c r="K206" s="371">
        <f t="shared" ca="1" si="472"/>
        <v>0</v>
      </c>
      <c r="L206" s="359">
        <f t="shared" ca="1" si="424"/>
        <v>0</v>
      </c>
      <c r="M206" s="359">
        <f t="shared" ca="1" si="425"/>
        <v>0</v>
      </c>
      <c r="N206" s="359">
        <f t="shared" ca="1" si="426"/>
        <v>0</v>
      </c>
      <c r="O206" s="359">
        <f t="shared" ca="1" si="427"/>
        <v>0</v>
      </c>
      <c r="P206" s="359">
        <f t="shared" ca="1" si="442"/>
        <v>0</v>
      </c>
      <c r="R206" s="362">
        <f t="shared" ca="1" si="443"/>
        <v>317</v>
      </c>
      <c r="S206" s="362">
        <v>198</v>
      </c>
      <c r="T206" s="371">
        <f t="shared" ca="1" si="444"/>
        <v>0</v>
      </c>
      <c r="U206" s="359">
        <f t="shared" ca="1" si="368"/>
        <v>0</v>
      </c>
      <c r="V206" s="359">
        <f t="shared" ca="1" si="380"/>
        <v>0</v>
      </c>
      <c r="W206" s="359">
        <f t="shared" ca="1" si="381"/>
        <v>0</v>
      </c>
      <c r="X206" s="359">
        <f t="shared" ca="1" si="382"/>
        <v>0</v>
      </c>
      <c r="Y206" s="359">
        <f t="shared" ca="1" si="428"/>
        <v>0</v>
      </c>
      <c r="AA206" s="362">
        <f t="shared" ca="1" si="445"/>
        <v>317</v>
      </c>
      <c r="AB206" s="362">
        <v>198</v>
      </c>
      <c r="AC206" s="371">
        <f t="shared" ca="1" si="446"/>
        <v>0</v>
      </c>
      <c r="AD206" s="359">
        <f t="shared" ca="1" si="383"/>
        <v>0</v>
      </c>
      <c r="AE206" s="359">
        <f t="shared" ca="1" si="384"/>
        <v>0</v>
      </c>
      <c r="AF206" s="359">
        <f t="shared" ca="1" si="385"/>
        <v>0</v>
      </c>
      <c r="AG206" s="359">
        <f t="shared" ca="1" si="386"/>
        <v>0</v>
      </c>
      <c r="AH206" s="359">
        <f t="shared" ca="1" si="429"/>
        <v>0</v>
      </c>
      <c r="AJ206" s="362">
        <f t="shared" ca="1" si="447"/>
        <v>317</v>
      </c>
      <c r="AK206" s="362">
        <v>198</v>
      </c>
      <c r="AL206" s="371">
        <f t="shared" ca="1" si="448"/>
        <v>0</v>
      </c>
      <c r="AM206" s="359">
        <f t="shared" ca="1" si="369"/>
        <v>0</v>
      </c>
      <c r="AN206" s="359">
        <f t="shared" ca="1" si="387"/>
        <v>0</v>
      </c>
      <c r="AO206" s="359">
        <f t="shared" ca="1" si="388"/>
        <v>0</v>
      </c>
      <c r="AP206" s="359">
        <f t="shared" ca="1" si="389"/>
        <v>0</v>
      </c>
      <c r="AQ206" s="359">
        <f t="shared" ca="1" si="430"/>
        <v>0</v>
      </c>
      <c r="AS206" s="362">
        <f t="shared" ca="1" si="449"/>
        <v>317</v>
      </c>
      <c r="AT206" s="362">
        <v>198</v>
      </c>
      <c r="AU206" s="371">
        <f t="shared" ca="1" si="450"/>
        <v>0</v>
      </c>
      <c r="AV206" s="359">
        <f t="shared" ca="1" si="370"/>
        <v>0</v>
      </c>
      <c r="AW206" s="359">
        <f t="shared" ca="1" si="390"/>
        <v>0</v>
      </c>
      <c r="AX206" s="359">
        <f t="shared" ca="1" si="391"/>
        <v>0</v>
      </c>
      <c r="AY206" s="359">
        <f t="shared" ca="1" si="392"/>
        <v>0</v>
      </c>
      <c r="AZ206" s="359">
        <f t="shared" ca="1" si="431"/>
        <v>0</v>
      </c>
      <c r="BB206" s="362">
        <f t="shared" ca="1" si="451"/>
        <v>317</v>
      </c>
      <c r="BC206" s="362">
        <v>198</v>
      </c>
      <c r="BD206" s="371">
        <f t="shared" ca="1" si="452"/>
        <v>0</v>
      </c>
      <c r="BE206" s="359">
        <f t="shared" ca="1" si="371"/>
        <v>0</v>
      </c>
      <c r="BF206" s="359">
        <f t="shared" ca="1" si="393"/>
        <v>0</v>
      </c>
      <c r="BG206" s="359">
        <f t="shared" ca="1" si="394"/>
        <v>0</v>
      </c>
      <c r="BH206" s="359">
        <f t="shared" ca="1" si="395"/>
        <v>0</v>
      </c>
      <c r="BI206" s="359">
        <f t="shared" ca="1" si="432"/>
        <v>0</v>
      </c>
      <c r="BK206" s="362">
        <f t="shared" ca="1" si="453"/>
        <v>317</v>
      </c>
      <c r="BL206" s="362">
        <v>198</v>
      </c>
      <c r="BM206" s="371">
        <f t="shared" ca="1" si="454"/>
        <v>0</v>
      </c>
      <c r="BN206" s="359">
        <f t="shared" ca="1" si="372"/>
        <v>0</v>
      </c>
      <c r="BO206" s="359">
        <f t="shared" ca="1" si="396"/>
        <v>0</v>
      </c>
      <c r="BP206" s="359">
        <f t="shared" ca="1" si="397"/>
        <v>0</v>
      </c>
      <c r="BQ206" s="359">
        <f t="shared" ca="1" si="398"/>
        <v>0</v>
      </c>
      <c r="BR206" s="359">
        <f t="shared" ca="1" si="433"/>
        <v>0</v>
      </c>
      <c r="BT206" s="362">
        <f t="shared" ca="1" si="455"/>
        <v>317</v>
      </c>
      <c r="BU206" s="362">
        <v>198</v>
      </c>
      <c r="BV206" s="371">
        <f t="shared" ca="1" si="456"/>
        <v>0</v>
      </c>
      <c r="BW206" s="359">
        <f t="shared" ca="1" si="373"/>
        <v>0</v>
      </c>
      <c r="BX206" s="359">
        <f t="shared" ca="1" si="399"/>
        <v>0</v>
      </c>
      <c r="BY206" s="359">
        <f t="shared" ca="1" si="400"/>
        <v>0</v>
      </c>
      <c r="BZ206" s="359">
        <f t="shared" ca="1" si="401"/>
        <v>0</v>
      </c>
      <c r="CA206" s="359">
        <f t="shared" ca="1" si="434"/>
        <v>0</v>
      </c>
      <c r="CC206" s="362">
        <f t="shared" ca="1" si="457"/>
        <v>317</v>
      </c>
      <c r="CD206" s="362">
        <v>198</v>
      </c>
      <c r="CE206" s="371">
        <f t="shared" ca="1" si="458"/>
        <v>0</v>
      </c>
      <c r="CF206" s="359">
        <f t="shared" ca="1" si="374"/>
        <v>0</v>
      </c>
      <c r="CG206" s="359">
        <f t="shared" ca="1" si="402"/>
        <v>0</v>
      </c>
      <c r="CH206" s="359">
        <f t="shared" ca="1" si="403"/>
        <v>0</v>
      </c>
      <c r="CI206" s="359">
        <f t="shared" ca="1" si="404"/>
        <v>0</v>
      </c>
      <c r="CJ206" s="359">
        <f t="shared" ca="1" si="435"/>
        <v>0</v>
      </c>
      <c r="CL206" s="362">
        <f t="shared" ca="1" si="459"/>
        <v>317</v>
      </c>
      <c r="CM206" s="362">
        <v>198</v>
      </c>
      <c r="CN206" s="371">
        <f t="shared" ca="1" si="460"/>
        <v>0</v>
      </c>
      <c r="CO206" s="359">
        <f t="shared" ca="1" si="405"/>
        <v>0</v>
      </c>
      <c r="CP206" s="359">
        <f t="shared" ca="1" si="406"/>
        <v>0</v>
      </c>
      <c r="CQ206" s="359">
        <f t="shared" ca="1" si="407"/>
        <v>0</v>
      </c>
      <c r="CR206" s="359">
        <f t="shared" ca="1" si="408"/>
        <v>0</v>
      </c>
      <c r="CS206" s="359">
        <f t="shared" ca="1" si="436"/>
        <v>0</v>
      </c>
      <c r="CU206" s="362">
        <f t="shared" ca="1" si="461"/>
        <v>317</v>
      </c>
      <c r="CV206" s="362">
        <v>198</v>
      </c>
      <c r="CW206" s="371">
        <f t="shared" ca="1" si="462"/>
        <v>0</v>
      </c>
      <c r="CX206" s="359">
        <f t="shared" ca="1" si="375"/>
        <v>0</v>
      </c>
      <c r="CY206" s="359">
        <f t="shared" ca="1" si="409"/>
        <v>0</v>
      </c>
      <c r="CZ206" s="359">
        <f t="shared" ca="1" si="410"/>
        <v>0</v>
      </c>
      <c r="DA206" s="359">
        <f t="shared" ca="1" si="411"/>
        <v>0</v>
      </c>
      <c r="DB206" s="359">
        <f t="shared" ca="1" si="437"/>
        <v>0</v>
      </c>
      <c r="DD206" s="362">
        <f t="shared" ca="1" si="463"/>
        <v>317</v>
      </c>
      <c r="DE206" s="362">
        <v>198</v>
      </c>
      <c r="DF206" s="371">
        <f t="shared" ca="1" si="464"/>
        <v>0</v>
      </c>
      <c r="DG206" s="359">
        <f t="shared" ca="1" si="376"/>
        <v>0</v>
      </c>
      <c r="DH206" s="359">
        <f t="shared" ca="1" si="412"/>
        <v>0</v>
      </c>
      <c r="DI206" s="359">
        <f t="shared" ca="1" si="413"/>
        <v>0</v>
      </c>
      <c r="DJ206" s="359">
        <f t="shared" ca="1" si="414"/>
        <v>0</v>
      </c>
      <c r="DK206" s="359">
        <f t="shared" ca="1" si="438"/>
        <v>0</v>
      </c>
      <c r="DM206" s="362">
        <f t="shared" ca="1" si="465"/>
        <v>317</v>
      </c>
      <c r="DN206" s="362">
        <v>198</v>
      </c>
      <c r="DO206" s="371">
        <f t="shared" ca="1" si="466"/>
        <v>0</v>
      </c>
      <c r="DP206" s="359">
        <f t="shared" ca="1" si="377"/>
        <v>0</v>
      </c>
      <c r="DQ206" s="359">
        <f t="shared" ca="1" si="415"/>
        <v>0</v>
      </c>
      <c r="DR206" s="359">
        <f t="shared" ca="1" si="416"/>
        <v>0</v>
      </c>
      <c r="DS206" s="359">
        <f t="shared" ca="1" si="417"/>
        <v>0</v>
      </c>
      <c r="DT206" s="359">
        <f t="shared" ca="1" si="439"/>
        <v>0</v>
      </c>
      <c r="DV206" s="362">
        <f t="shared" ca="1" si="467"/>
        <v>317</v>
      </c>
      <c r="DW206" s="362">
        <v>198</v>
      </c>
      <c r="DX206" s="371">
        <f t="shared" ca="1" si="468"/>
        <v>0</v>
      </c>
      <c r="DY206" s="359">
        <f t="shared" ca="1" si="378"/>
        <v>0</v>
      </c>
      <c r="DZ206" s="359">
        <f t="shared" ca="1" si="418"/>
        <v>0</v>
      </c>
      <c r="EA206" s="359">
        <f t="shared" ca="1" si="419"/>
        <v>0</v>
      </c>
      <c r="EB206" s="359">
        <f t="shared" ca="1" si="420"/>
        <v>0</v>
      </c>
      <c r="EC206" s="359">
        <f t="shared" ca="1" si="440"/>
        <v>0</v>
      </c>
      <c r="EE206" s="362">
        <f t="shared" ca="1" si="469"/>
        <v>317</v>
      </c>
      <c r="EF206" s="362">
        <v>198</v>
      </c>
      <c r="EG206" s="371">
        <f t="shared" ca="1" si="470"/>
        <v>0</v>
      </c>
      <c r="EH206" s="359">
        <f t="shared" ca="1" si="379"/>
        <v>0</v>
      </c>
      <c r="EI206" s="359">
        <f t="shared" ca="1" si="421"/>
        <v>0</v>
      </c>
      <c r="EJ206" s="359">
        <f t="shared" ca="1" si="422"/>
        <v>0</v>
      </c>
      <c r="EK206" s="359">
        <f t="shared" ca="1" si="423"/>
        <v>0</v>
      </c>
      <c r="EL206" s="359">
        <f t="shared" ca="1" si="441"/>
        <v>0</v>
      </c>
    </row>
    <row r="207" spans="6:142" x14ac:dyDescent="0.35">
      <c r="F207" s="372">
        <f>IFERROR(INDEX('Inflation Rates'!$A$16:$H$138,MATCH('IRA Traditional'!$H207,'Inflation Rates'!$A$16:$A$138,0),8)/INDEX('Inflation Rates'!$A$16:$H$138,MATCH('IRA Traditional'!$H207,'Inflation Rates'!$A$16:$A$138,0)-1,8)-1,F206)</f>
        <v>2.0000000000000018E-2</v>
      </c>
      <c r="G207" s="372">
        <f>IFERROR(INDEX('Inflation Rates'!$A$16:$H$138,MATCH('IRA Traditional'!$H207,'Inflation Rates'!$A$16:$A$138,0),6)/INDEX('Inflation Rates'!$A$16:$H$138,MATCH('IRA Traditional'!$H207,'Inflation Rates'!$A$16:$A$138,0)-1,6)-1,G206)</f>
        <v>2.0999999999999908E-2</v>
      </c>
      <c r="H207" s="362">
        <v>2218</v>
      </c>
      <c r="I207" s="362">
        <f t="shared" ca="1" si="471"/>
        <v>318</v>
      </c>
      <c r="J207" s="362">
        <v>199</v>
      </c>
      <c r="K207" s="371">
        <f t="shared" ca="1" si="472"/>
        <v>0</v>
      </c>
      <c r="L207" s="359">
        <f t="shared" ca="1" si="424"/>
        <v>0</v>
      </c>
      <c r="M207" s="359">
        <f t="shared" ca="1" si="425"/>
        <v>0</v>
      </c>
      <c r="N207" s="359">
        <f t="shared" ca="1" si="426"/>
        <v>0</v>
      </c>
      <c r="O207" s="359">
        <f t="shared" ca="1" si="427"/>
        <v>0</v>
      </c>
      <c r="P207" s="359">
        <f t="shared" ca="1" si="442"/>
        <v>0</v>
      </c>
      <c r="R207" s="362">
        <f t="shared" ca="1" si="443"/>
        <v>318</v>
      </c>
      <c r="S207" s="362">
        <v>199</v>
      </c>
      <c r="T207" s="371">
        <f t="shared" ca="1" si="444"/>
        <v>0</v>
      </c>
      <c r="U207" s="359">
        <f t="shared" ca="1" si="368"/>
        <v>0</v>
      </c>
      <c r="V207" s="359">
        <f t="shared" ca="1" si="380"/>
        <v>0</v>
      </c>
      <c r="W207" s="359">
        <f t="shared" ca="1" si="381"/>
        <v>0</v>
      </c>
      <c r="X207" s="359">
        <f t="shared" ca="1" si="382"/>
        <v>0</v>
      </c>
      <c r="Y207" s="359">
        <f t="shared" ca="1" si="428"/>
        <v>0</v>
      </c>
      <c r="AA207" s="362">
        <f t="shared" ca="1" si="445"/>
        <v>318</v>
      </c>
      <c r="AB207" s="362">
        <v>199</v>
      </c>
      <c r="AC207" s="371">
        <f t="shared" ca="1" si="446"/>
        <v>0</v>
      </c>
      <c r="AD207" s="359">
        <f t="shared" ca="1" si="383"/>
        <v>0</v>
      </c>
      <c r="AE207" s="359">
        <f t="shared" ca="1" si="384"/>
        <v>0</v>
      </c>
      <c r="AF207" s="359">
        <f t="shared" ca="1" si="385"/>
        <v>0</v>
      </c>
      <c r="AG207" s="359">
        <f t="shared" ca="1" si="386"/>
        <v>0</v>
      </c>
      <c r="AH207" s="359">
        <f t="shared" ca="1" si="429"/>
        <v>0</v>
      </c>
      <c r="AJ207" s="362">
        <f t="shared" ca="1" si="447"/>
        <v>318</v>
      </c>
      <c r="AK207" s="362">
        <v>199</v>
      </c>
      <c r="AL207" s="371">
        <f t="shared" ca="1" si="448"/>
        <v>0</v>
      </c>
      <c r="AM207" s="359">
        <f t="shared" ca="1" si="369"/>
        <v>0</v>
      </c>
      <c r="AN207" s="359">
        <f t="shared" ca="1" si="387"/>
        <v>0</v>
      </c>
      <c r="AO207" s="359">
        <f t="shared" ca="1" si="388"/>
        <v>0</v>
      </c>
      <c r="AP207" s="359">
        <f t="shared" ca="1" si="389"/>
        <v>0</v>
      </c>
      <c r="AQ207" s="359">
        <f t="shared" ca="1" si="430"/>
        <v>0</v>
      </c>
      <c r="AS207" s="362">
        <f t="shared" ca="1" si="449"/>
        <v>318</v>
      </c>
      <c r="AT207" s="362">
        <v>199</v>
      </c>
      <c r="AU207" s="371">
        <f t="shared" ca="1" si="450"/>
        <v>0</v>
      </c>
      <c r="AV207" s="359">
        <f t="shared" ca="1" si="370"/>
        <v>0</v>
      </c>
      <c r="AW207" s="359">
        <f t="shared" ca="1" si="390"/>
        <v>0</v>
      </c>
      <c r="AX207" s="359">
        <f t="shared" ca="1" si="391"/>
        <v>0</v>
      </c>
      <c r="AY207" s="359">
        <f t="shared" ca="1" si="392"/>
        <v>0</v>
      </c>
      <c r="AZ207" s="359">
        <f t="shared" ca="1" si="431"/>
        <v>0</v>
      </c>
      <c r="BB207" s="362">
        <f t="shared" ca="1" si="451"/>
        <v>318</v>
      </c>
      <c r="BC207" s="362">
        <v>199</v>
      </c>
      <c r="BD207" s="371">
        <f t="shared" ca="1" si="452"/>
        <v>0</v>
      </c>
      <c r="BE207" s="359">
        <f t="shared" ca="1" si="371"/>
        <v>0</v>
      </c>
      <c r="BF207" s="359">
        <f t="shared" ca="1" si="393"/>
        <v>0</v>
      </c>
      <c r="BG207" s="359">
        <f t="shared" ca="1" si="394"/>
        <v>0</v>
      </c>
      <c r="BH207" s="359">
        <f t="shared" ca="1" si="395"/>
        <v>0</v>
      </c>
      <c r="BI207" s="359">
        <f t="shared" ca="1" si="432"/>
        <v>0</v>
      </c>
      <c r="BK207" s="362">
        <f t="shared" ca="1" si="453"/>
        <v>318</v>
      </c>
      <c r="BL207" s="362">
        <v>199</v>
      </c>
      <c r="BM207" s="371">
        <f t="shared" ca="1" si="454"/>
        <v>0</v>
      </c>
      <c r="BN207" s="359">
        <f t="shared" ca="1" si="372"/>
        <v>0</v>
      </c>
      <c r="BO207" s="359">
        <f t="shared" ca="1" si="396"/>
        <v>0</v>
      </c>
      <c r="BP207" s="359">
        <f t="shared" ca="1" si="397"/>
        <v>0</v>
      </c>
      <c r="BQ207" s="359">
        <f t="shared" ca="1" si="398"/>
        <v>0</v>
      </c>
      <c r="BR207" s="359">
        <f t="shared" ca="1" si="433"/>
        <v>0</v>
      </c>
      <c r="BT207" s="362">
        <f t="shared" ca="1" si="455"/>
        <v>318</v>
      </c>
      <c r="BU207" s="362">
        <v>199</v>
      </c>
      <c r="BV207" s="371">
        <f t="shared" ca="1" si="456"/>
        <v>0</v>
      </c>
      <c r="BW207" s="359">
        <f t="shared" ca="1" si="373"/>
        <v>0</v>
      </c>
      <c r="BX207" s="359">
        <f t="shared" ca="1" si="399"/>
        <v>0</v>
      </c>
      <c r="BY207" s="359">
        <f t="shared" ca="1" si="400"/>
        <v>0</v>
      </c>
      <c r="BZ207" s="359">
        <f t="shared" ca="1" si="401"/>
        <v>0</v>
      </c>
      <c r="CA207" s="359">
        <f t="shared" ca="1" si="434"/>
        <v>0</v>
      </c>
      <c r="CC207" s="362">
        <f t="shared" ca="1" si="457"/>
        <v>318</v>
      </c>
      <c r="CD207" s="362">
        <v>199</v>
      </c>
      <c r="CE207" s="371">
        <f t="shared" ca="1" si="458"/>
        <v>0</v>
      </c>
      <c r="CF207" s="359">
        <f t="shared" ca="1" si="374"/>
        <v>0</v>
      </c>
      <c r="CG207" s="359">
        <f t="shared" ca="1" si="402"/>
        <v>0</v>
      </c>
      <c r="CH207" s="359">
        <f t="shared" ca="1" si="403"/>
        <v>0</v>
      </c>
      <c r="CI207" s="359">
        <f t="shared" ca="1" si="404"/>
        <v>0</v>
      </c>
      <c r="CJ207" s="359">
        <f t="shared" ca="1" si="435"/>
        <v>0</v>
      </c>
      <c r="CL207" s="362">
        <f t="shared" ca="1" si="459"/>
        <v>318</v>
      </c>
      <c r="CM207" s="362">
        <v>199</v>
      </c>
      <c r="CN207" s="371">
        <f t="shared" ca="1" si="460"/>
        <v>0</v>
      </c>
      <c r="CO207" s="359">
        <f t="shared" ca="1" si="405"/>
        <v>0</v>
      </c>
      <c r="CP207" s="359">
        <f t="shared" ca="1" si="406"/>
        <v>0</v>
      </c>
      <c r="CQ207" s="359">
        <f t="shared" ca="1" si="407"/>
        <v>0</v>
      </c>
      <c r="CR207" s="359">
        <f t="shared" ca="1" si="408"/>
        <v>0</v>
      </c>
      <c r="CS207" s="359">
        <f t="shared" ca="1" si="436"/>
        <v>0</v>
      </c>
      <c r="CU207" s="362">
        <f t="shared" ca="1" si="461"/>
        <v>318</v>
      </c>
      <c r="CV207" s="362">
        <v>199</v>
      </c>
      <c r="CW207" s="371">
        <f t="shared" ca="1" si="462"/>
        <v>0</v>
      </c>
      <c r="CX207" s="359">
        <f t="shared" ca="1" si="375"/>
        <v>0</v>
      </c>
      <c r="CY207" s="359">
        <f t="shared" ca="1" si="409"/>
        <v>0</v>
      </c>
      <c r="CZ207" s="359">
        <f t="shared" ca="1" si="410"/>
        <v>0</v>
      </c>
      <c r="DA207" s="359">
        <f t="shared" ca="1" si="411"/>
        <v>0</v>
      </c>
      <c r="DB207" s="359">
        <f t="shared" ca="1" si="437"/>
        <v>0</v>
      </c>
      <c r="DD207" s="362">
        <f t="shared" ca="1" si="463"/>
        <v>318</v>
      </c>
      <c r="DE207" s="362">
        <v>199</v>
      </c>
      <c r="DF207" s="371">
        <f t="shared" ca="1" si="464"/>
        <v>0</v>
      </c>
      <c r="DG207" s="359">
        <f t="shared" ca="1" si="376"/>
        <v>0</v>
      </c>
      <c r="DH207" s="359">
        <f t="shared" ca="1" si="412"/>
        <v>0</v>
      </c>
      <c r="DI207" s="359">
        <f t="shared" ca="1" si="413"/>
        <v>0</v>
      </c>
      <c r="DJ207" s="359">
        <f t="shared" ca="1" si="414"/>
        <v>0</v>
      </c>
      <c r="DK207" s="359">
        <f t="shared" ca="1" si="438"/>
        <v>0</v>
      </c>
      <c r="DM207" s="362">
        <f t="shared" ca="1" si="465"/>
        <v>318</v>
      </c>
      <c r="DN207" s="362">
        <v>199</v>
      </c>
      <c r="DO207" s="371">
        <f t="shared" ca="1" si="466"/>
        <v>0</v>
      </c>
      <c r="DP207" s="359">
        <f t="shared" ca="1" si="377"/>
        <v>0</v>
      </c>
      <c r="DQ207" s="359">
        <f t="shared" ca="1" si="415"/>
        <v>0</v>
      </c>
      <c r="DR207" s="359">
        <f t="shared" ca="1" si="416"/>
        <v>0</v>
      </c>
      <c r="DS207" s="359">
        <f t="shared" ca="1" si="417"/>
        <v>0</v>
      </c>
      <c r="DT207" s="359">
        <f t="shared" ca="1" si="439"/>
        <v>0</v>
      </c>
      <c r="DV207" s="362">
        <f t="shared" ca="1" si="467"/>
        <v>318</v>
      </c>
      <c r="DW207" s="362">
        <v>199</v>
      </c>
      <c r="DX207" s="371">
        <f t="shared" ca="1" si="468"/>
        <v>0</v>
      </c>
      <c r="DY207" s="359">
        <f t="shared" ca="1" si="378"/>
        <v>0</v>
      </c>
      <c r="DZ207" s="359">
        <f t="shared" ca="1" si="418"/>
        <v>0</v>
      </c>
      <c r="EA207" s="359">
        <f t="shared" ca="1" si="419"/>
        <v>0</v>
      </c>
      <c r="EB207" s="359">
        <f t="shared" ca="1" si="420"/>
        <v>0</v>
      </c>
      <c r="EC207" s="359">
        <f t="shared" ca="1" si="440"/>
        <v>0</v>
      </c>
      <c r="EE207" s="362">
        <f t="shared" ca="1" si="469"/>
        <v>318</v>
      </c>
      <c r="EF207" s="362">
        <v>199</v>
      </c>
      <c r="EG207" s="371">
        <f t="shared" ca="1" si="470"/>
        <v>0</v>
      </c>
      <c r="EH207" s="359">
        <f t="shared" ca="1" si="379"/>
        <v>0</v>
      </c>
      <c r="EI207" s="359">
        <f t="shared" ca="1" si="421"/>
        <v>0</v>
      </c>
      <c r="EJ207" s="359">
        <f t="shared" ca="1" si="422"/>
        <v>0</v>
      </c>
      <c r="EK207" s="359">
        <f t="shared" ca="1" si="423"/>
        <v>0</v>
      </c>
      <c r="EL207" s="359">
        <f t="shared" ca="1" si="441"/>
        <v>0</v>
      </c>
    </row>
    <row r="208" spans="6:142" x14ac:dyDescent="0.35">
      <c r="F208" s="372">
        <f>IFERROR(INDEX('Inflation Rates'!$A$16:$H$138,MATCH('IRA Traditional'!$H208,'Inflation Rates'!$A$16:$A$138,0),8)/INDEX('Inflation Rates'!$A$16:$H$138,MATCH('IRA Traditional'!$H208,'Inflation Rates'!$A$16:$A$138,0)-1,8)-1,F207)</f>
        <v>2.0000000000000018E-2</v>
      </c>
      <c r="G208" s="372">
        <f>IFERROR(INDEX('Inflation Rates'!$A$16:$H$138,MATCH('IRA Traditional'!$H208,'Inflation Rates'!$A$16:$A$138,0),6)/INDEX('Inflation Rates'!$A$16:$H$138,MATCH('IRA Traditional'!$H208,'Inflation Rates'!$A$16:$A$138,0)-1,6)-1,G207)</f>
        <v>2.0999999999999908E-2</v>
      </c>
      <c r="H208" s="362">
        <v>2219</v>
      </c>
      <c r="I208" s="362">
        <f t="shared" ca="1" si="471"/>
        <v>319</v>
      </c>
      <c r="J208" s="362">
        <v>200</v>
      </c>
      <c r="K208" s="371">
        <f t="shared" ca="1" si="472"/>
        <v>0</v>
      </c>
      <c r="L208" s="359">
        <f t="shared" ca="1" si="424"/>
        <v>0</v>
      </c>
      <c r="M208" s="359">
        <f t="shared" ca="1" si="425"/>
        <v>0</v>
      </c>
      <c r="N208" s="359">
        <f t="shared" ca="1" si="426"/>
        <v>0</v>
      </c>
      <c r="O208" s="359">
        <f t="shared" ca="1" si="427"/>
        <v>0</v>
      </c>
      <c r="P208" s="359">
        <f t="shared" ca="1" si="442"/>
        <v>0</v>
      </c>
      <c r="R208" s="362">
        <f t="shared" ca="1" si="443"/>
        <v>319</v>
      </c>
      <c r="S208" s="362">
        <v>200</v>
      </c>
      <c r="T208" s="371">
        <f t="shared" ca="1" si="444"/>
        <v>0</v>
      </c>
      <c r="U208" s="359">
        <f t="shared" ca="1" si="368"/>
        <v>0</v>
      </c>
      <c r="V208" s="359">
        <f t="shared" ca="1" si="380"/>
        <v>0</v>
      </c>
      <c r="W208" s="359">
        <f t="shared" ca="1" si="381"/>
        <v>0</v>
      </c>
      <c r="X208" s="359">
        <f t="shared" ca="1" si="382"/>
        <v>0</v>
      </c>
      <c r="Y208" s="359">
        <f t="shared" ca="1" si="428"/>
        <v>0</v>
      </c>
      <c r="AA208" s="362">
        <f t="shared" ca="1" si="445"/>
        <v>319</v>
      </c>
      <c r="AB208" s="362">
        <v>200</v>
      </c>
      <c r="AC208" s="371">
        <f t="shared" ca="1" si="446"/>
        <v>0</v>
      </c>
      <c r="AD208" s="359">
        <f t="shared" ca="1" si="383"/>
        <v>0</v>
      </c>
      <c r="AE208" s="359">
        <f t="shared" ca="1" si="384"/>
        <v>0</v>
      </c>
      <c r="AF208" s="359">
        <f t="shared" ca="1" si="385"/>
        <v>0</v>
      </c>
      <c r="AG208" s="359">
        <f t="shared" ca="1" si="386"/>
        <v>0</v>
      </c>
      <c r="AH208" s="359">
        <f t="shared" ca="1" si="429"/>
        <v>0</v>
      </c>
      <c r="AJ208" s="362">
        <f t="shared" ca="1" si="447"/>
        <v>319</v>
      </c>
      <c r="AK208" s="362">
        <v>200</v>
      </c>
      <c r="AL208" s="371">
        <f t="shared" ca="1" si="448"/>
        <v>0</v>
      </c>
      <c r="AM208" s="359">
        <f t="shared" ca="1" si="369"/>
        <v>0</v>
      </c>
      <c r="AN208" s="359">
        <f t="shared" ca="1" si="387"/>
        <v>0</v>
      </c>
      <c r="AO208" s="359">
        <f t="shared" ca="1" si="388"/>
        <v>0</v>
      </c>
      <c r="AP208" s="359">
        <f t="shared" ca="1" si="389"/>
        <v>0</v>
      </c>
      <c r="AQ208" s="359">
        <f t="shared" ca="1" si="430"/>
        <v>0</v>
      </c>
      <c r="AS208" s="362">
        <f t="shared" ca="1" si="449"/>
        <v>319</v>
      </c>
      <c r="AT208" s="362">
        <v>200</v>
      </c>
      <c r="AU208" s="371">
        <f t="shared" ca="1" si="450"/>
        <v>0</v>
      </c>
      <c r="AV208" s="359">
        <f t="shared" ca="1" si="370"/>
        <v>0</v>
      </c>
      <c r="AW208" s="359">
        <f t="shared" ca="1" si="390"/>
        <v>0</v>
      </c>
      <c r="AX208" s="359">
        <f t="shared" ca="1" si="391"/>
        <v>0</v>
      </c>
      <c r="AY208" s="359">
        <f t="shared" ca="1" si="392"/>
        <v>0</v>
      </c>
      <c r="AZ208" s="359">
        <f t="shared" ca="1" si="431"/>
        <v>0</v>
      </c>
      <c r="BB208" s="362">
        <f t="shared" ca="1" si="451"/>
        <v>319</v>
      </c>
      <c r="BC208" s="362">
        <v>200</v>
      </c>
      <c r="BD208" s="371">
        <f t="shared" ca="1" si="452"/>
        <v>0</v>
      </c>
      <c r="BE208" s="359">
        <f t="shared" ca="1" si="371"/>
        <v>0</v>
      </c>
      <c r="BF208" s="359">
        <f t="shared" ca="1" si="393"/>
        <v>0</v>
      </c>
      <c r="BG208" s="359">
        <f t="shared" ca="1" si="394"/>
        <v>0</v>
      </c>
      <c r="BH208" s="359">
        <f t="shared" ca="1" si="395"/>
        <v>0</v>
      </c>
      <c r="BI208" s="359">
        <f t="shared" ca="1" si="432"/>
        <v>0</v>
      </c>
      <c r="BK208" s="362">
        <f t="shared" ca="1" si="453"/>
        <v>319</v>
      </c>
      <c r="BL208" s="362">
        <v>200</v>
      </c>
      <c r="BM208" s="371">
        <f t="shared" ca="1" si="454"/>
        <v>0</v>
      </c>
      <c r="BN208" s="359">
        <f t="shared" ca="1" si="372"/>
        <v>0</v>
      </c>
      <c r="BO208" s="359">
        <f t="shared" ca="1" si="396"/>
        <v>0</v>
      </c>
      <c r="BP208" s="359">
        <f t="shared" ca="1" si="397"/>
        <v>0</v>
      </c>
      <c r="BQ208" s="359">
        <f t="shared" ca="1" si="398"/>
        <v>0</v>
      </c>
      <c r="BR208" s="359">
        <f t="shared" ca="1" si="433"/>
        <v>0</v>
      </c>
      <c r="BT208" s="362">
        <f t="shared" ca="1" si="455"/>
        <v>319</v>
      </c>
      <c r="BU208" s="362">
        <v>200</v>
      </c>
      <c r="BV208" s="371">
        <f t="shared" ca="1" si="456"/>
        <v>0</v>
      </c>
      <c r="BW208" s="359">
        <f t="shared" ca="1" si="373"/>
        <v>0</v>
      </c>
      <c r="BX208" s="359">
        <f t="shared" ca="1" si="399"/>
        <v>0</v>
      </c>
      <c r="BY208" s="359">
        <f t="shared" ca="1" si="400"/>
        <v>0</v>
      </c>
      <c r="BZ208" s="359">
        <f t="shared" ca="1" si="401"/>
        <v>0</v>
      </c>
      <c r="CA208" s="359">
        <f t="shared" ca="1" si="434"/>
        <v>0</v>
      </c>
      <c r="CC208" s="362">
        <f t="shared" ca="1" si="457"/>
        <v>319</v>
      </c>
      <c r="CD208" s="362">
        <v>200</v>
      </c>
      <c r="CE208" s="371">
        <f t="shared" ca="1" si="458"/>
        <v>0</v>
      </c>
      <c r="CF208" s="359">
        <f t="shared" ca="1" si="374"/>
        <v>0</v>
      </c>
      <c r="CG208" s="359">
        <f t="shared" ca="1" si="402"/>
        <v>0</v>
      </c>
      <c r="CH208" s="359">
        <f t="shared" ca="1" si="403"/>
        <v>0</v>
      </c>
      <c r="CI208" s="359">
        <f t="shared" ca="1" si="404"/>
        <v>0</v>
      </c>
      <c r="CJ208" s="359">
        <f t="shared" ca="1" si="435"/>
        <v>0</v>
      </c>
      <c r="CL208" s="362">
        <f t="shared" ca="1" si="459"/>
        <v>319</v>
      </c>
      <c r="CM208" s="362">
        <v>200</v>
      </c>
      <c r="CN208" s="371">
        <f t="shared" ca="1" si="460"/>
        <v>0</v>
      </c>
      <c r="CO208" s="359">
        <f t="shared" ca="1" si="405"/>
        <v>0</v>
      </c>
      <c r="CP208" s="359">
        <f t="shared" ca="1" si="406"/>
        <v>0</v>
      </c>
      <c r="CQ208" s="359">
        <f t="shared" ca="1" si="407"/>
        <v>0</v>
      </c>
      <c r="CR208" s="359">
        <f t="shared" ca="1" si="408"/>
        <v>0</v>
      </c>
      <c r="CS208" s="359">
        <f t="shared" ca="1" si="436"/>
        <v>0</v>
      </c>
      <c r="CU208" s="362">
        <f t="shared" ca="1" si="461"/>
        <v>319</v>
      </c>
      <c r="CV208" s="362">
        <v>200</v>
      </c>
      <c r="CW208" s="371">
        <f t="shared" ca="1" si="462"/>
        <v>0</v>
      </c>
      <c r="CX208" s="359">
        <f t="shared" ca="1" si="375"/>
        <v>0</v>
      </c>
      <c r="CY208" s="359">
        <f t="shared" ca="1" si="409"/>
        <v>0</v>
      </c>
      <c r="CZ208" s="359">
        <f t="shared" ca="1" si="410"/>
        <v>0</v>
      </c>
      <c r="DA208" s="359">
        <f t="shared" ca="1" si="411"/>
        <v>0</v>
      </c>
      <c r="DB208" s="359">
        <f t="shared" ca="1" si="437"/>
        <v>0</v>
      </c>
      <c r="DD208" s="362">
        <f t="shared" ca="1" si="463"/>
        <v>319</v>
      </c>
      <c r="DE208" s="362">
        <v>200</v>
      </c>
      <c r="DF208" s="371">
        <f t="shared" ca="1" si="464"/>
        <v>0</v>
      </c>
      <c r="DG208" s="359">
        <f t="shared" ca="1" si="376"/>
        <v>0</v>
      </c>
      <c r="DH208" s="359">
        <f t="shared" ca="1" si="412"/>
        <v>0</v>
      </c>
      <c r="DI208" s="359">
        <f t="shared" ca="1" si="413"/>
        <v>0</v>
      </c>
      <c r="DJ208" s="359">
        <f t="shared" ca="1" si="414"/>
        <v>0</v>
      </c>
      <c r="DK208" s="359">
        <f t="shared" ca="1" si="438"/>
        <v>0</v>
      </c>
      <c r="DM208" s="362">
        <f t="shared" ca="1" si="465"/>
        <v>319</v>
      </c>
      <c r="DN208" s="362">
        <v>200</v>
      </c>
      <c r="DO208" s="371">
        <f t="shared" ca="1" si="466"/>
        <v>0</v>
      </c>
      <c r="DP208" s="359">
        <f t="shared" ca="1" si="377"/>
        <v>0</v>
      </c>
      <c r="DQ208" s="359">
        <f t="shared" ca="1" si="415"/>
        <v>0</v>
      </c>
      <c r="DR208" s="359">
        <f t="shared" ca="1" si="416"/>
        <v>0</v>
      </c>
      <c r="DS208" s="359">
        <f t="shared" ca="1" si="417"/>
        <v>0</v>
      </c>
      <c r="DT208" s="359">
        <f t="shared" ca="1" si="439"/>
        <v>0</v>
      </c>
      <c r="DV208" s="362">
        <f t="shared" ca="1" si="467"/>
        <v>319</v>
      </c>
      <c r="DW208" s="362">
        <v>200</v>
      </c>
      <c r="DX208" s="371">
        <f t="shared" ca="1" si="468"/>
        <v>0</v>
      </c>
      <c r="DY208" s="359">
        <f t="shared" ca="1" si="378"/>
        <v>0</v>
      </c>
      <c r="DZ208" s="359">
        <f t="shared" ca="1" si="418"/>
        <v>0</v>
      </c>
      <c r="EA208" s="359">
        <f t="shared" ca="1" si="419"/>
        <v>0</v>
      </c>
      <c r="EB208" s="359">
        <f t="shared" ca="1" si="420"/>
        <v>0</v>
      </c>
      <c r="EC208" s="359">
        <f t="shared" ca="1" si="440"/>
        <v>0</v>
      </c>
      <c r="EE208" s="362">
        <f t="shared" ca="1" si="469"/>
        <v>319</v>
      </c>
      <c r="EF208" s="362">
        <v>200</v>
      </c>
      <c r="EG208" s="371">
        <f t="shared" ca="1" si="470"/>
        <v>0</v>
      </c>
      <c r="EH208" s="359">
        <f t="shared" ca="1" si="379"/>
        <v>0</v>
      </c>
      <c r="EI208" s="359">
        <f t="shared" ca="1" si="421"/>
        <v>0</v>
      </c>
      <c r="EJ208" s="359">
        <f t="shared" ca="1" si="422"/>
        <v>0</v>
      </c>
      <c r="EK208" s="359">
        <f t="shared" ca="1" si="423"/>
        <v>0</v>
      </c>
      <c r="EL208" s="359">
        <f t="shared" ca="1" si="441"/>
        <v>0</v>
      </c>
    </row>
    <row r="209" spans="6:142" x14ac:dyDescent="0.35">
      <c r="F209" s="372">
        <f>IFERROR(INDEX('Inflation Rates'!$A$16:$H$138,MATCH('IRA Traditional'!$H209,'Inflation Rates'!$A$16:$A$138,0),8)/INDEX('Inflation Rates'!$A$16:$H$138,MATCH('IRA Traditional'!$H209,'Inflation Rates'!$A$16:$A$138,0)-1,8)-1,F208)</f>
        <v>2.0000000000000018E-2</v>
      </c>
      <c r="G209" s="372">
        <f>IFERROR(INDEX('Inflation Rates'!$A$16:$H$138,MATCH('IRA Traditional'!$H209,'Inflation Rates'!$A$16:$A$138,0),6)/INDEX('Inflation Rates'!$A$16:$H$138,MATCH('IRA Traditional'!$H209,'Inflation Rates'!$A$16:$A$138,0)-1,6)-1,G208)</f>
        <v>2.0999999999999908E-2</v>
      </c>
      <c r="H209" s="362">
        <v>2220</v>
      </c>
      <c r="I209" s="362">
        <f t="shared" ca="1" si="471"/>
        <v>320</v>
      </c>
      <c r="J209" s="362">
        <v>201</v>
      </c>
      <c r="K209" s="371">
        <f t="shared" ca="1" si="472"/>
        <v>0</v>
      </c>
      <c r="L209" s="359">
        <f t="shared" ca="1" si="424"/>
        <v>0</v>
      </c>
      <c r="M209" s="359">
        <f t="shared" ca="1" si="425"/>
        <v>0</v>
      </c>
      <c r="N209" s="359">
        <f t="shared" ca="1" si="426"/>
        <v>0</v>
      </c>
      <c r="O209" s="359">
        <f t="shared" ca="1" si="427"/>
        <v>0</v>
      </c>
      <c r="P209" s="359">
        <f t="shared" ca="1" si="442"/>
        <v>0</v>
      </c>
      <c r="R209" s="362">
        <f t="shared" ca="1" si="443"/>
        <v>320</v>
      </c>
      <c r="S209" s="362">
        <v>201</v>
      </c>
      <c r="T209" s="371">
        <f t="shared" ca="1" si="444"/>
        <v>0</v>
      </c>
      <c r="U209" s="359">
        <f t="shared" ca="1" si="368"/>
        <v>0</v>
      </c>
      <c r="V209" s="359">
        <f t="shared" ca="1" si="380"/>
        <v>0</v>
      </c>
      <c r="W209" s="359">
        <f t="shared" ca="1" si="381"/>
        <v>0</v>
      </c>
      <c r="X209" s="359">
        <f t="shared" ca="1" si="382"/>
        <v>0</v>
      </c>
      <c r="Y209" s="359">
        <f t="shared" ca="1" si="428"/>
        <v>0</v>
      </c>
      <c r="AA209" s="362">
        <f t="shared" ca="1" si="445"/>
        <v>320</v>
      </c>
      <c r="AB209" s="362">
        <v>201</v>
      </c>
      <c r="AC209" s="371">
        <f t="shared" ca="1" si="446"/>
        <v>0</v>
      </c>
      <c r="AD209" s="359">
        <f t="shared" ref="AD209:AD240" ca="1" si="473">IF(AA209&lt;AH$7,$B$7*((1+$G210)^(AB209-1))*$B$2,0)</f>
        <v>0</v>
      </c>
      <c r="AE209" s="359">
        <f t="shared" ca="1" si="384"/>
        <v>0</v>
      </c>
      <c r="AF209" s="359">
        <f t="shared" ca="1" si="385"/>
        <v>0</v>
      </c>
      <c r="AG209" s="359">
        <f t="shared" ca="1" si="386"/>
        <v>0</v>
      </c>
      <c r="AH209" s="359">
        <f t="shared" ca="1" si="429"/>
        <v>0</v>
      </c>
      <c r="AJ209" s="362">
        <f t="shared" ca="1" si="447"/>
        <v>320</v>
      </c>
      <c r="AK209" s="362">
        <v>201</v>
      </c>
      <c r="AL209" s="371">
        <f t="shared" ca="1" si="448"/>
        <v>0</v>
      </c>
      <c r="AM209" s="359">
        <f t="shared" ca="1" si="369"/>
        <v>0</v>
      </c>
      <c r="AN209" s="359">
        <f t="shared" ca="1" si="387"/>
        <v>0</v>
      </c>
      <c r="AO209" s="359">
        <f t="shared" ca="1" si="388"/>
        <v>0</v>
      </c>
      <c r="AP209" s="359">
        <f t="shared" ca="1" si="389"/>
        <v>0</v>
      </c>
      <c r="AQ209" s="359">
        <f t="shared" ca="1" si="430"/>
        <v>0</v>
      </c>
      <c r="AS209" s="362">
        <f t="shared" ca="1" si="449"/>
        <v>320</v>
      </c>
      <c r="AT209" s="362">
        <v>201</v>
      </c>
      <c r="AU209" s="371">
        <f t="shared" ca="1" si="450"/>
        <v>0</v>
      </c>
      <c r="AV209" s="359">
        <f t="shared" ca="1" si="370"/>
        <v>0</v>
      </c>
      <c r="AW209" s="359">
        <f t="shared" ca="1" si="390"/>
        <v>0</v>
      </c>
      <c r="AX209" s="359">
        <f t="shared" ca="1" si="391"/>
        <v>0</v>
      </c>
      <c r="AY209" s="359">
        <f t="shared" ca="1" si="392"/>
        <v>0</v>
      </c>
      <c r="AZ209" s="359">
        <f t="shared" ca="1" si="431"/>
        <v>0</v>
      </c>
      <c r="BB209" s="362">
        <f t="shared" ca="1" si="451"/>
        <v>320</v>
      </c>
      <c r="BC209" s="362">
        <v>201</v>
      </c>
      <c r="BD209" s="371">
        <f t="shared" ca="1" si="452"/>
        <v>0</v>
      </c>
      <c r="BE209" s="359">
        <f t="shared" ca="1" si="371"/>
        <v>0</v>
      </c>
      <c r="BF209" s="359">
        <f t="shared" ca="1" si="393"/>
        <v>0</v>
      </c>
      <c r="BG209" s="359">
        <f t="shared" ca="1" si="394"/>
        <v>0</v>
      </c>
      <c r="BH209" s="359">
        <f t="shared" ca="1" si="395"/>
        <v>0</v>
      </c>
      <c r="BI209" s="359">
        <f t="shared" ca="1" si="432"/>
        <v>0</v>
      </c>
      <c r="BK209" s="362">
        <f t="shared" ca="1" si="453"/>
        <v>320</v>
      </c>
      <c r="BL209" s="362">
        <v>201</v>
      </c>
      <c r="BM209" s="371">
        <f t="shared" ca="1" si="454"/>
        <v>0</v>
      </c>
      <c r="BN209" s="359">
        <f t="shared" ca="1" si="372"/>
        <v>0</v>
      </c>
      <c r="BO209" s="359">
        <f t="shared" ca="1" si="396"/>
        <v>0</v>
      </c>
      <c r="BP209" s="359">
        <f t="shared" ca="1" si="397"/>
        <v>0</v>
      </c>
      <c r="BQ209" s="359">
        <f t="shared" ca="1" si="398"/>
        <v>0</v>
      </c>
      <c r="BR209" s="359">
        <f t="shared" ca="1" si="433"/>
        <v>0</v>
      </c>
      <c r="BT209" s="362">
        <f t="shared" ca="1" si="455"/>
        <v>320</v>
      </c>
      <c r="BU209" s="362">
        <v>201</v>
      </c>
      <c r="BV209" s="371">
        <f t="shared" ca="1" si="456"/>
        <v>0</v>
      </c>
      <c r="BW209" s="359">
        <f t="shared" ca="1" si="373"/>
        <v>0</v>
      </c>
      <c r="BX209" s="359">
        <f t="shared" ca="1" si="399"/>
        <v>0</v>
      </c>
      <c r="BY209" s="359">
        <f t="shared" ca="1" si="400"/>
        <v>0</v>
      </c>
      <c r="BZ209" s="359">
        <f t="shared" ca="1" si="401"/>
        <v>0</v>
      </c>
      <c r="CA209" s="359">
        <f t="shared" ca="1" si="434"/>
        <v>0</v>
      </c>
      <c r="CC209" s="362">
        <f t="shared" ca="1" si="457"/>
        <v>320</v>
      </c>
      <c r="CD209" s="362">
        <v>201</v>
      </c>
      <c r="CE209" s="371">
        <f t="shared" ca="1" si="458"/>
        <v>0</v>
      </c>
      <c r="CF209" s="359">
        <f t="shared" ca="1" si="374"/>
        <v>0</v>
      </c>
      <c r="CG209" s="359">
        <f t="shared" ca="1" si="402"/>
        <v>0</v>
      </c>
      <c r="CH209" s="359">
        <f t="shared" ca="1" si="403"/>
        <v>0</v>
      </c>
      <c r="CI209" s="359">
        <f t="shared" ca="1" si="404"/>
        <v>0</v>
      </c>
      <c r="CJ209" s="359">
        <f t="shared" ca="1" si="435"/>
        <v>0</v>
      </c>
      <c r="CL209" s="362">
        <f t="shared" ca="1" si="459"/>
        <v>320</v>
      </c>
      <c r="CM209" s="362">
        <v>201</v>
      </c>
      <c r="CN209" s="371">
        <f t="shared" ca="1" si="460"/>
        <v>0</v>
      </c>
      <c r="CO209" s="359">
        <f t="shared" ref="CO209:CO240" ca="1" si="474">IF(CL209&lt;CS$7,$B$7*((1+$G210)^(CM209-1))*$B$2,0)</f>
        <v>0</v>
      </c>
      <c r="CP209" s="359">
        <f t="shared" ca="1" si="406"/>
        <v>0</v>
      </c>
      <c r="CQ209" s="359">
        <f t="shared" ca="1" si="407"/>
        <v>0</v>
      </c>
      <c r="CR209" s="359">
        <f t="shared" ca="1" si="408"/>
        <v>0</v>
      </c>
      <c r="CS209" s="359">
        <f t="shared" ca="1" si="436"/>
        <v>0</v>
      </c>
      <c r="CU209" s="362">
        <f t="shared" ca="1" si="461"/>
        <v>320</v>
      </c>
      <c r="CV209" s="362">
        <v>201</v>
      </c>
      <c r="CW209" s="371">
        <f t="shared" ca="1" si="462"/>
        <v>0</v>
      </c>
      <c r="CX209" s="359">
        <f t="shared" ca="1" si="375"/>
        <v>0</v>
      </c>
      <c r="CY209" s="359">
        <f t="shared" ca="1" si="409"/>
        <v>0</v>
      </c>
      <c r="CZ209" s="359">
        <f t="shared" ca="1" si="410"/>
        <v>0</v>
      </c>
      <c r="DA209" s="359">
        <f t="shared" ca="1" si="411"/>
        <v>0</v>
      </c>
      <c r="DB209" s="359">
        <f t="shared" ca="1" si="437"/>
        <v>0</v>
      </c>
      <c r="DD209" s="362">
        <f t="shared" ca="1" si="463"/>
        <v>320</v>
      </c>
      <c r="DE209" s="362">
        <v>201</v>
      </c>
      <c r="DF209" s="371">
        <f t="shared" ca="1" si="464"/>
        <v>0</v>
      </c>
      <c r="DG209" s="359">
        <f t="shared" ca="1" si="376"/>
        <v>0</v>
      </c>
      <c r="DH209" s="359">
        <f t="shared" ca="1" si="412"/>
        <v>0</v>
      </c>
      <c r="DI209" s="359">
        <f t="shared" ca="1" si="413"/>
        <v>0</v>
      </c>
      <c r="DJ209" s="359">
        <f t="shared" ca="1" si="414"/>
        <v>0</v>
      </c>
      <c r="DK209" s="359">
        <f t="shared" ca="1" si="438"/>
        <v>0</v>
      </c>
      <c r="DM209" s="362">
        <f t="shared" ca="1" si="465"/>
        <v>320</v>
      </c>
      <c r="DN209" s="362">
        <v>201</v>
      </c>
      <c r="DO209" s="371">
        <f t="shared" ca="1" si="466"/>
        <v>0</v>
      </c>
      <c r="DP209" s="359">
        <f t="shared" ca="1" si="377"/>
        <v>0</v>
      </c>
      <c r="DQ209" s="359">
        <f t="shared" ca="1" si="415"/>
        <v>0</v>
      </c>
      <c r="DR209" s="359">
        <f t="shared" ca="1" si="416"/>
        <v>0</v>
      </c>
      <c r="DS209" s="359">
        <f t="shared" ca="1" si="417"/>
        <v>0</v>
      </c>
      <c r="DT209" s="359">
        <f t="shared" ca="1" si="439"/>
        <v>0</v>
      </c>
      <c r="DV209" s="362">
        <f t="shared" ca="1" si="467"/>
        <v>320</v>
      </c>
      <c r="DW209" s="362">
        <v>201</v>
      </c>
      <c r="DX209" s="371">
        <f t="shared" ca="1" si="468"/>
        <v>0</v>
      </c>
      <c r="DY209" s="359">
        <f t="shared" ca="1" si="378"/>
        <v>0</v>
      </c>
      <c r="DZ209" s="359">
        <f t="shared" ca="1" si="418"/>
        <v>0</v>
      </c>
      <c r="EA209" s="359">
        <f t="shared" ca="1" si="419"/>
        <v>0</v>
      </c>
      <c r="EB209" s="359">
        <f t="shared" ca="1" si="420"/>
        <v>0</v>
      </c>
      <c r="EC209" s="359">
        <f t="shared" ca="1" si="440"/>
        <v>0</v>
      </c>
      <c r="EE209" s="362">
        <f t="shared" ca="1" si="469"/>
        <v>320</v>
      </c>
      <c r="EF209" s="362">
        <v>201</v>
      </c>
      <c r="EG209" s="371">
        <f t="shared" ca="1" si="470"/>
        <v>0</v>
      </c>
      <c r="EH209" s="359">
        <f t="shared" ca="1" si="379"/>
        <v>0</v>
      </c>
      <c r="EI209" s="359">
        <f t="shared" ca="1" si="421"/>
        <v>0</v>
      </c>
      <c r="EJ209" s="359">
        <f t="shared" ca="1" si="422"/>
        <v>0</v>
      </c>
      <c r="EK209" s="359">
        <f t="shared" ca="1" si="423"/>
        <v>0</v>
      </c>
      <c r="EL209" s="359">
        <f t="shared" ca="1" si="441"/>
        <v>0</v>
      </c>
    </row>
    <row r="210" spans="6:142" x14ac:dyDescent="0.35">
      <c r="F210" s="372">
        <f>IFERROR(INDEX('Inflation Rates'!$A$16:$H$138,MATCH('IRA Traditional'!$H210,'Inflation Rates'!$A$16:$A$138,0),8)/INDEX('Inflation Rates'!$A$16:$H$138,MATCH('IRA Traditional'!$H210,'Inflation Rates'!$A$16:$A$138,0)-1,8)-1,F209)</f>
        <v>2.0000000000000018E-2</v>
      </c>
      <c r="G210" s="372">
        <f>IFERROR(INDEX('Inflation Rates'!$A$16:$H$138,MATCH('IRA Traditional'!$H210,'Inflation Rates'!$A$16:$A$138,0),6)/INDEX('Inflation Rates'!$A$16:$H$138,MATCH('IRA Traditional'!$H210,'Inflation Rates'!$A$16:$A$138,0)-1,6)-1,G209)</f>
        <v>2.0999999999999908E-2</v>
      </c>
      <c r="H210" s="362">
        <v>2221</v>
      </c>
      <c r="I210" s="362">
        <f t="shared" ca="1" si="471"/>
        <v>321</v>
      </c>
      <c r="J210" s="362">
        <v>202</v>
      </c>
      <c r="K210" s="371">
        <f t="shared" ca="1" si="472"/>
        <v>0</v>
      </c>
      <c r="L210" s="359">
        <f t="shared" ca="1" si="424"/>
        <v>0</v>
      </c>
      <c r="M210" s="359">
        <f t="shared" ca="1" si="425"/>
        <v>0</v>
      </c>
      <c r="N210" s="359">
        <f t="shared" ca="1" si="426"/>
        <v>0</v>
      </c>
      <c r="O210" s="359">
        <f t="shared" ca="1" si="427"/>
        <v>0</v>
      </c>
      <c r="P210" s="359">
        <f t="shared" ca="1" si="442"/>
        <v>0</v>
      </c>
      <c r="R210" s="362">
        <f t="shared" ca="1" si="443"/>
        <v>321</v>
      </c>
      <c r="S210" s="362">
        <v>202</v>
      </c>
      <c r="T210" s="371">
        <f t="shared" ca="1" si="444"/>
        <v>0</v>
      </c>
      <c r="U210" s="359">
        <f t="shared" ca="1" si="368"/>
        <v>0</v>
      </c>
      <c r="V210" s="359">
        <f t="shared" ca="1" si="380"/>
        <v>0</v>
      </c>
      <c r="W210" s="359">
        <f t="shared" ca="1" si="381"/>
        <v>0</v>
      </c>
      <c r="X210" s="359">
        <f t="shared" ca="1" si="382"/>
        <v>0</v>
      </c>
      <c r="Y210" s="359">
        <f t="shared" ca="1" si="428"/>
        <v>0</v>
      </c>
      <c r="AA210" s="362">
        <f t="shared" ca="1" si="445"/>
        <v>321</v>
      </c>
      <c r="AB210" s="362">
        <v>202</v>
      </c>
      <c r="AC210" s="371">
        <f t="shared" ca="1" si="446"/>
        <v>0</v>
      </c>
      <c r="AD210" s="359">
        <f t="shared" ca="1" si="473"/>
        <v>0</v>
      </c>
      <c r="AE210" s="359">
        <f t="shared" ca="1" si="384"/>
        <v>0</v>
      </c>
      <c r="AF210" s="359">
        <f t="shared" ca="1" si="385"/>
        <v>0</v>
      </c>
      <c r="AG210" s="359">
        <f t="shared" ca="1" si="386"/>
        <v>0</v>
      </c>
      <c r="AH210" s="359">
        <f t="shared" ca="1" si="429"/>
        <v>0</v>
      </c>
      <c r="AJ210" s="362">
        <f t="shared" ca="1" si="447"/>
        <v>321</v>
      </c>
      <c r="AK210" s="362">
        <v>202</v>
      </c>
      <c r="AL210" s="371">
        <f t="shared" ca="1" si="448"/>
        <v>0</v>
      </c>
      <c r="AM210" s="359">
        <f t="shared" ca="1" si="369"/>
        <v>0</v>
      </c>
      <c r="AN210" s="359">
        <f t="shared" ca="1" si="387"/>
        <v>0</v>
      </c>
      <c r="AO210" s="359">
        <f t="shared" ca="1" si="388"/>
        <v>0</v>
      </c>
      <c r="AP210" s="359">
        <f t="shared" ca="1" si="389"/>
        <v>0</v>
      </c>
      <c r="AQ210" s="359">
        <f t="shared" ca="1" si="430"/>
        <v>0</v>
      </c>
      <c r="AS210" s="362">
        <f t="shared" ca="1" si="449"/>
        <v>321</v>
      </c>
      <c r="AT210" s="362">
        <v>202</v>
      </c>
      <c r="AU210" s="371">
        <f t="shared" ca="1" si="450"/>
        <v>0</v>
      </c>
      <c r="AV210" s="359">
        <f t="shared" ca="1" si="370"/>
        <v>0</v>
      </c>
      <c r="AW210" s="359">
        <f t="shared" ca="1" si="390"/>
        <v>0</v>
      </c>
      <c r="AX210" s="359">
        <f t="shared" ca="1" si="391"/>
        <v>0</v>
      </c>
      <c r="AY210" s="359">
        <f t="shared" ca="1" si="392"/>
        <v>0</v>
      </c>
      <c r="AZ210" s="359">
        <f t="shared" ca="1" si="431"/>
        <v>0</v>
      </c>
      <c r="BB210" s="362">
        <f t="shared" ca="1" si="451"/>
        <v>321</v>
      </c>
      <c r="BC210" s="362">
        <v>202</v>
      </c>
      <c r="BD210" s="371">
        <f t="shared" ca="1" si="452"/>
        <v>0</v>
      </c>
      <c r="BE210" s="359">
        <f t="shared" ca="1" si="371"/>
        <v>0</v>
      </c>
      <c r="BF210" s="359">
        <f t="shared" ca="1" si="393"/>
        <v>0</v>
      </c>
      <c r="BG210" s="359">
        <f t="shared" ca="1" si="394"/>
        <v>0</v>
      </c>
      <c r="BH210" s="359">
        <f t="shared" ca="1" si="395"/>
        <v>0</v>
      </c>
      <c r="BI210" s="359">
        <f t="shared" ca="1" si="432"/>
        <v>0</v>
      </c>
      <c r="BK210" s="362">
        <f t="shared" ca="1" si="453"/>
        <v>321</v>
      </c>
      <c r="BL210" s="362">
        <v>202</v>
      </c>
      <c r="BM210" s="371">
        <f t="shared" ca="1" si="454"/>
        <v>0</v>
      </c>
      <c r="BN210" s="359">
        <f t="shared" ca="1" si="372"/>
        <v>0</v>
      </c>
      <c r="BO210" s="359">
        <f t="shared" ca="1" si="396"/>
        <v>0</v>
      </c>
      <c r="BP210" s="359">
        <f t="shared" ca="1" si="397"/>
        <v>0</v>
      </c>
      <c r="BQ210" s="359">
        <f t="shared" ca="1" si="398"/>
        <v>0</v>
      </c>
      <c r="BR210" s="359">
        <f t="shared" ca="1" si="433"/>
        <v>0</v>
      </c>
      <c r="BT210" s="362">
        <f t="shared" ca="1" si="455"/>
        <v>321</v>
      </c>
      <c r="BU210" s="362">
        <v>202</v>
      </c>
      <c r="BV210" s="371">
        <f t="shared" ca="1" si="456"/>
        <v>0</v>
      </c>
      <c r="BW210" s="359">
        <f t="shared" ca="1" si="373"/>
        <v>0</v>
      </c>
      <c r="BX210" s="359">
        <f t="shared" ca="1" si="399"/>
        <v>0</v>
      </c>
      <c r="BY210" s="359">
        <f t="shared" ca="1" si="400"/>
        <v>0</v>
      </c>
      <c r="BZ210" s="359">
        <f t="shared" ca="1" si="401"/>
        <v>0</v>
      </c>
      <c r="CA210" s="359">
        <f t="shared" ca="1" si="434"/>
        <v>0</v>
      </c>
      <c r="CC210" s="362">
        <f t="shared" ca="1" si="457"/>
        <v>321</v>
      </c>
      <c r="CD210" s="362">
        <v>202</v>
      </c>
      <c r="CE210" s="371">
        <f t="shared" ca="1" si="458"/>
        <v>0</v>
      </c>
      <c r="CF210" s="359">
        <f t="shared" ca="1" si="374"/>
        <v>0</v>
      </c>
      <c r="CG210" s="359">
        <f t="shared" ca="1" si="402"/>
        <v>0</v>
      </c>
      <c r="CH210" s="359">
        <f t="shared" ca="1" si="403"/>
        <v>0</v>
      </c>
      <c r="CI210" s="359">
        <f t="shared" ca="1" si="404"/>
        <v>0</v>
      </c>
      <c r="CJ210" s="359">
        <f t="shared" ca="1" si="435"/>
        <v>0</v>
      </c>
      <c r="CL210" s="362">
        <f t="shared" ca="1" si="459"/>
        <v>321</v>
      </c>
      <c r="CM210" s="362">
        <v>202</v>
      </c>
      <c r="CN210" s="371">
        <f t="shared" ca="1" si="460"/>
        <v>0</v>
      </c>
      <c r="CO210" s="359">
        <f t="shared" ca="1" si="474"/>
        <v>0</v>
      </c>
      <c r="CP210" s="359">
        <f t="shared" ca="1" si="406"/>
        <v>0</v>
      </c>
      <c r="CQ210" s="359">
        <f t="shared" ca="1" si="407"/>
        <v>0</v>
      </c>
      <c r="CR210" s="359">
        <f t="shared" ca="1" si="408"/>
        <v>0</v>
      </c>
      <c r="CS210" s="359">
        <f t="shared" ca="1" si="436"/>
        <v>0</v>
      </c>
      <c r="CU210" s="362">
        <f t="shared" ca="1" si="461"/>
        <v>321</v>
      </c>
      <c r="CV210" s="362">
        <v>202</v>
      </c>
      <c r="CW210" s="371">
        <f t="shared" ca="1" si="462"/>
        <v>0</v>
      </c>
      <c r="CX210" s="359">
        <f t="shared" ca="1" si="375"/>
        <v>0</v>
      </c>
      <c r="CY210" s="359">
        <f t="shared" ca="1" si="409"/>
        <v>0</v>
      </c>
      <c r="CZ210" s="359">
        <f t="shared" ca="1" si="410"/>
        <v>0</v>
      </c>
      <c r="DA210" s="359">
        <f t="shared" ca="1" si="411"/>
        <v>0</v>
      </c>
      <c r="DB210" s="359">
        <f t="shared" ca="1" si="437"/>
        <v>0</v>
      </c>
      <c r="DD210" s="362">
        <f t="shared" ca="1" si="463"/>
        <v>321</v>
      </c>
      <c r="DE210" s="362">
        <v>202</v>
      </c>
      <c r="DF210" s="371">
        <f t="shared" ca="1" si="464"/>
        <v>0</v>
      </c>
      <c r="DG210" s="359">
        <f t="shared" ca="1" si="376"/>
        <v>0</v>
      </c>
      <c r="DH210" s="359">
        <f t="shared" ca="1" si="412"/>
        <v>0</v>
      </c>
      <c r="DI210" s="359">
        <f t="shared" ca="1" si="413"/>
        <v>0</v>
      </c>
      <c r="DJ210" s="359">
        <f t="shared" ca="1" si="414"/>
        <v>0</v>
      </c>
      <c r="DK210" s="359">
        <f t="shared" ca="1" si="438"/>
        <v>0</v>
      </c>
      <c r="DM210" s="362">
        <f t="shared" ca="1" si="465"/>
        <v>321</v>
      </c>
      <c r="DN210" s="362">
        <v>202</v>
      </c>
      <c r="DO210" s="371">
        <f t="shared" ca="1" si="466"/>
        <v>0</v>
      </c>
      <c r="DP210" s="359">
        <f t="shared" ca="1" si="377"/>
        <v>0</v>
      </c>
      <c r="DQ210" s="359">
        <f t="shared" ca="1" si="415"/>
        <v>0</v>
      </c>
      <c r="DR210" s="359">
        <f t="shared" ca="1" si="416"/>
        <v>0</v>
      </c>
      <c r="DS210" s="359">
        <f t="shared" ca="1" si="417"/>
        <v>0</v>
      </c>
      <c r="DT210" s="359">
        <f t="shared" ca="1" si="439"/>
        <v>0</v>
      </c>
      <c r="DV210" s="362">
        <f t="shared" ca="1" si="467"/>
        <v>321</v>
      </c>
      <c r="DW210" s="362">
        <v>202</v>
      </c>
      <c r="DX210" s="371">
        <f t="shared" ca="1" si="468"/>
        <v>0</v>
      </c>
      <c r="DY210" s="359">
        <f t="shared" ca="1" si="378"/>
        <v>0</v>
      </c>
      <c r="DZ210" s="359">
        <f t="shared" ca="1" si="418"/>
        <v>0</v>
      </c>
      <c r="EA210" s="359">
        <f t="shared" ca="1" si="419"/>
        <v>0</v>
      </c>
      <c r="EB210" s="359">
        <f t="shared" ca="1" si="420"/>
        <v>0</v>
      </c>
      <c r="EC210" s="359">
        <f t="shared" ca="1" si="440"/>
        <v>0</v>
      </c>
      <c r="EE210" s="362">
        <f t="shared" ca="1" si="469"/>
        <v>321</v>
      </c>
      <c r="EF210" s="362">
        <v>202</v>
      </c>
      <c r="EG210" s="371">
        <f t="shared" ca="1" si="470"/>
        <v>0</v>
      </c>
      <c r="EH210" s="359">
        <f t="shared" ca="1" si="379"/>
        <v>0</v>
      </c>
      <c r="EI210" s="359">
        <f t="shared" ca="1" si="421"/>
        <v>0</v>
      </c>
      <c r="EJ210" s="359">
        <f t="shared" ca="1" si="422"/>
        <v>0</v>
      </c>
      <c r="EK210" s="359">
        <f t="shared" ca="1" si="423"/>
        <v>0</v>
      </c>
      <c r="EL210" s="359">
        <f t="shared" ca="1" si="441"/>
        <v>0</v>
      </c>
    </row>
    <row r="211" spans="6:142" x14ac:dyDescent="0.35">
      <c r="F211" s="372">
        <f>IFERROR(INDEX('Inflation Rates'!$A$16:$H$138,MATCH('IRA Traditional'!$H211,'Inflation Rates'!$A$16:$A$138,0),8)/INDEX('Inflation Rates'!$A$16:$H$138,MATCH('IRA Traditional'!$H211,'Inflation Rates'!$A$16:$A$138,0)-1,8)-1,F210)</f>
        <v>2.0000000000000018E-2</v>
      </c>
      <c r="G211" s="372">
        <f>IFERROR(INDEX('Inflation Rates'!$A$16:$H$138,MATCH('IRA Traditional'!$H211,'Inflation Rates'!$A$16:$A$138,0),6)/INDEX('Inflation Rates'!$A$16:$H$138,MATCH('IRA Traditional'!$H211,'Inflation Rates'!$A$16:$A$138,0)-1,6)-1,G210)</f>
        <v>2.0999999999999908E-2</v>
      </c>
      <c r="H211" s="362">
        <v>2222</v>
      </c>
      <c r="I211" s="362">
        <f t="shared" ca="1" si="471"/>
        <v>322</v>
      </c>
      <c r="J211" s="362">
        <v>203</v>
      </c>
      <c r="K211" s="371">
        <f t="shared" ca="1" si="472"/>
        <v>0</v>
      </c>
      <c r="L211" s="359">
        <f t="shared" ca="1" si="424"/>
        <v>0</v>
      </c>
      <c r="M211" s="359">
        <f t="shared" ca="1" si="425"/>
        <v>0</v>
      </c>
      <c r="N211" s="359">
        <f t="shared" ca="1" si="426"/>
        <v>0</v>
      </c>
      <c r="O211" s="359">
        <f t="shared" ca="1" si="427"/>
        <v>0</v>
      </c>
      <c r="P211" s="359">
        <f t="shared" ca="1" si="442"/>
        <v>0</v>
      </c>
      <c r="R211" s="362">
        <f t="shared" ca="1" si="443"/>
        <v>322</v>
      </c>
      <c r="S211" s="362">
        <v>203</v>
      </c>
      <c r="T211" s="371">
        <f t="shared" ca="1" si="444"/>
        <v>0</v>
      </c>
      <c r="U211" s="359">
        <f t="shared" ca="1" si="368"/>
        <v>0</v>
      </c>
      <c r="V211" s="359">
        <f t="shared" ca="1" si="380"/>
        <v>0</v>
      </c>
      <c r="W211" s="359">
        <f t="shared" ca="1" si="381"/>
        <v>0</v>
      </c>
      <c r="X211" s="359">
        <f t="shared" ca="1" si="382"/>
        <v>0</v>
      </c>
      <c r="Y211" s="359">
        <f t="shared" ca="1" si="428"/>
        <v>0</v>
      </c>
      <c r="AA211" s="362">
        <f t="shared" ca="1" si="445"/>
        <v>322</v>
      </c>
      <c r="AB211" s="362">
        <v>203</v>
      </c>
      <c r="AC211" s="371">
        <f t="shared" ca="1" si="446"/>
        <v>0</v>
      </c>
      <c r="AD211" s="359">
        <f t="shared" ca="1" si="473"/>
        <v>0</v>
      </c>
      <c r="AE211" s="359">
        <f t="shared" ca="1" si="384"/>
        <v>0</v>
      </c>
      <c r="AF211" s="359">
        <f t="shared" ca="1" si="385"/>
        <v>0</v>
      </c>
      <c r="AG211" s="359">
        <f t="shared" ca="1" si="386"/>
        <v>0</v>
      </c>
      <c r="AH211" s="359">
        <f t="shared" ca="1" si="429"/>
        <v>0</v>
      </c>
      <c r="AJ211" s="362">
        <f t="shared" ca="1" si="447"/>
        <v>322</v>
      </c>
      <c r="AK211" s="362">
        <v>203</v>
      </c>
      <c r="AL211" s="371">
        <f t="shared" ca="1" si="448"/>
        <v>0</v>
      </c>
      <c r="AM211" s="359">
        <f t="shared" ca="1" si="369"/>
        <v>0</v>
      </c>
      <c r="AN211" s="359">
        <f t="shared" ca="1" si="387"/>
        <v>0</v>
      </c>
      <c r="AO211" s="359">
        <f t="shared" ca="1" si="388"/>
        <v>0</v>
      </c>
      <c r="AP211" s="359">
        <f t="shared" ca="1" si="389"/>
        <v>0</v>
      </c>
      <c r="AQ211" s="359">
        <f t="shared" ca="1" si="430"/>
        <v>0</v>
      </c>
      <c r="AS211" s="362">
        <f t="shared" ca="1" si="449"/>
        <v>322</v>
      </c>
      <c r="AT211" s="362">
        <v>203</v>
      </c>
      <c r="AU211" s="371">
        <f t="shared" ca="1" si="450"/>
        <v>0</v>
      </c>
      <c r="AV211" s="359">
        <f t="shared" ca="1" si="370"/>
        <v>0</v>
      </c>
      <c r="AW211" s="359">
        <f t="shared" ca="1" si="390"/>
        <v>0</v>
      </c>
      <c r="AX211" s="359">
        <f t="shared" ca="1" si="391"/>
        <v>0</v>
      </c>
      <c r="AY211" s="359">
        <f t="shared" ca="1" si="392"/>
        <v>0</v>
      </c>
      <c r="AZ211" s="359">
        <f t="shared" ca="1" si="431"/>
        <v>0</v>
      </c>
      <c r="BB211" s="362">
        <f t="shared" ca="1" si="451"/>
        <v>322</v>
      </c>
      <c r="BC211" s="362">
        <v>203</v>
      </c>
      <c r="BD211" s="371">
        <f t="shared" ca="1" si="452"/>
        <v>0</v>
      </c>
      <c r="BE211" s="359">
        <f t="shared" ca="1" si="371"/>
        <v>0</v>
      </c>
      <c r="BF211" s="359">
        <f t="shared" ca="1" si="393"/>
        <v>0</v>
      </c>
      <c r="BG211" s="359">
        <f t="shared" ca="1" si="394"/>
        <v>0</v>
      </c>
      <c r="BH211" s="359">
        <f t="shared" ca="1" si="395"/>
        <v>0</v>
      </c>
      <c r="BI211" s="359">
        <f t="shared" ca="1" si="432"/>
        <v>0</v>
      </c>
      <c r="BK211" s="362">
        <f t="shared" ca="1" si="453"/>
        <v>322</v>
      </c>
      <c r="BL211" s="362">
        <v>203</v>
      </c>
      <c r="BM211" s="371">
        <f t="shared" ca="1" si="454"/>
        <v>0</v>
      </c>
      <c r="BN211" s="359">
        <f t="shared" ca="1" si="372"/>
        <v>0</v>
      </c>
      <c r="BO211" s="359">
        <f t="shared" ca="1" si="396"/>
        <v>0</v>
      </c>
      <c r="BP211" s="359">
        <f t="shared" ca="1" si="397"/>
        <v>0</v>
      </c>
      <c r="BQ211" s="359">
        <f t="shared" ca="1" si="398"/>
        <v>0</v>
      </c>
      <c r="BR211" s="359">
        <f t="shared" ca="1" si="433"/>
        <v>0</v>
      </c>
      <c r="BT211" s="362">
        <f t="shared" ca="1" si="455"/>
        <v>322</v>
      </c>
      <c r="BU211" s="362">
        <v>203</v>
      </c>
      <c r="BV211" s="371">
        <f t="shared" ca="1" si="456"/>
        <v>0</v>
      </c>
      <c r="BW211" s="359">
        <f t="shared" ca="1" si="373"/>
        <v>0</v>
      </c>
      <c r="BX211" s="359">
        <f t="shared" ca="1" si="399"/>
        <v>0</v>
      </c>
      <c r="BY211" s="359">
        <f t="shared" ca="1" si="400"/>
        <v>0</v>
      </c>
      <c r="BZ211" s="359">
        <f t="shared" ca="1" si="401"/>
        <v>0</v>
      </c>
      <c r="CA211" s="359">
        <f t="shared" ca="1" si="434"/>
        <v>0</v>
      </c>
      <c r="CC211" s="362">
        <f t="shared" ca="1" si="457"/>
        <v>322</v>
      </c>
      <c r="CD211" s="362">
        <v>203</v>
      </c>
      <c r="CE211" s="371">
        <f t="shared" ca="1" si="458"/>
        <v>0</v>
      </c>
      <c r="CF211" s="359">
        <f t="shared" ca="1" si="374"/>
        <v>0</v>
      </c>
      <c r="CG211" s="359">
        <f t="shared" ca="1" si="402"/>
        <v>0</v>
      </c>
      <c r="CH211" s="359">
        <f t="shared" ca="1" si="403"/>
        <v>0</v>
      </c>
      <c r="CI211" s="359">
        <f t="shared" ca="1" si="404"/>
        <v>0</v>
      </c>
      <c r="CJ211" s="359">
        <f t="shared" ca="1" si="435"/>
        <v>0</v>
      </c>
      <c r="CL211" s="362">
        <f t="shared" ca="1" si="459"/>
        <v>322</v>
      </c>
      <c r="CM211" s="362">
        <v>203</v>
      </c>
      <c r="CN211" s="371">
        <f t="shared" ca="1" si="460"/>
        <v>0</v>
      </c>
      <c r="CO211" s="359">
        <f t="shared" ca="1" si="474"/>
        <v>0</v>
      </c>
      <c r="CP211" s="359">
        <f t="shared" ca="1" si="406"/>
        <v>0</v>
      </c>
      <c r="CQ211" s="359">
        <f t="shared" ca="1" si="407"/>
        <v>0</v>
      </c>
      <c r="CR211" s="359">
        <f t="shared" ca="1" si="408"/>
        <v>0</v>
      </c>
      <c r="CS211" s="359">
        <f t="shared" ca="1" si="436"/>
        <v>0</v>
      </c>
      <c r="CU211" s="362">
        <f t="shared" ca="1" si="461"/>
        <v>322</v>
      </c>
      <c r="CV211" s="362">
        <v>203</v>
      </c>
      <c r="CW211" s="371">
        <f t="shared" ca="1" si="462"/>
        <v>0</v>
      </c>
      <c r="CX211" s="359">
        <f t="shared" ca="1" si="375"/>
        <v>0</v>
      </c>
      <c r="CY211" s="359">
        <f t="shared" ca="1" si="409"/>
        <v>0</v>
      </c>
      <c r="CZ211" s="359">
        <f t="shared" ca="1" si="410"/>
        <v>0</v>
      </c>
      <c r="DA211" s="359">
        <f t="shared" ca="1" si="411"/>
        <v>0</v>
      </c>
      <c r="DB211" s="359">
        <f t="shared" ca="1" si="437"/>
        <v>0</v>
      </c>
      <c r="DD211" s="362">
        <f t="shared" ca="1" si="463"/>
        <v>322</v>
      </c>
      <c r="DE211" s="362">
        <v>203</v>
      </c>
      <c r="DF211" s="371">
        <f t="shared" ca="1" si="464"/>
        <v>0</v>
      </c>
      <c r="DG211" s="359">
        <f t="shared" ca="1" si="376"/>
        <v>0</v>
      </c>
      <c r="DH211" s="359">
        <f t="shared" ca="1" si="412"/>
        <v>0</v>
      </c>
      <c r="DI211" s="359">
        <f t="shared" ca="1" si="413"/>
        <v>0</v>
      </c>
      <c r="DJ211" s="359">
        <f t="shared" ca="1" si="414"/>
        <v>0</v>
      </c>
      <c r="DK211" s="359">
        <f t="shared" ca="1" si="438"/>
        <v>0</v>
      </c>
      <c r="DM211" s="362">
        <f t="shared" ca="1" si="465"/>
        <v>322</v>
      </c>
      <c r="DN211" s="362">
        <v>203</v>
      </c>
      <c r="DO211" s="371">
        <f t="shared" ca="1" si="466"/>
        <v>0</v>
      </c>
      <c r="DP211" s="359">
        <f t="shared" ca="1" si="377"/>
        <v>0</v>
      </c>
      <c r="DQ211" s="359">
        <f t="shared" ca="1" si="415"/>
        <v>0</v>
      </c>
      <c r="DR211" s="359">
        <f t="shared" ca="1" si="416"/>
        <v>0</v>
      </c>
      <c r="DS211" s="359">
        <f t="shared" ca="1" si="417"/>
        <v>0</v>
      </c>
      <c r="DT211" s="359">
        <f t="shared" ca="1" si="439"/>
        <v>0</v>
      </c>
      <c r="DV211" s="362">
        <f t="shared" ca="1" si="467"/>
        <v>322</v>
      </c>
      <c r="DW211" s="362">
        <v>203</v>
      </c>
      <c r="DX211" s="371">
        <f t="shared" ca="1" si="468"/>
        <v>0</v>
      </c>
      <c r="DY211" s="359">
        <f t="shared" ca="1" si="378"/>
        <v>0</v>
      </c>
      <c r="DZ211" s="359">
        <f t="shared" ca="1" si="418"/>
        <v>0</v>
      </c>
      <c r="EA211" s="359">
        <f t="shared" ca="1" si="419"/>
        <v>0</v>
      </c>
      <c r="EB211" s="359">
        <f t="shared" ca="1" si="420"/>
        <v>0</v>
      </c>
      <c r="EC211" s="359">
        <f t="shared" ca="1" si="440"/>
        <v>0</v>
      </c>
      <c r="EE211" s="362">
        <f t="shared" ca="1" si="469"/>
        <v>322</v>
      </c>
      <c r="EF211" s="362">
        <v>203</v>
      </c>
      <c r="EG211" s="371">
        <f t="shared" ca="1" si="470"/>
        <v>0</v>
      </c>
      <c r="EH211" s="359">
        <f t="shared" ca="1" si="379"/>
        <v>0</v>
      </c>
      <c r="EI211" s="359">
        <f t="shared" ca="1" si="421"/>
        <v>0</v>
      </c>
      <c r="EJ211" s="359">
        <f t="shared" ca="1" si="422"/>
        <v>0</v>
      </c>
      <c r="EK211" s="359">
        <f t="shared" ca="1" si="423"/>
        <v>0</v>
      </c>
      <c r="EL211" s="359">
        <f t="shared" ca="1" si="441"/>
        <v>0</v>
      </c>
    </row>
    <row r="212" spans="6:142" x14ac:dyDescent="0.35">
      <c r="F212" s="372">
        <f>IFERROR(INDEX('Inflation Rates'!$A$16:$H$138,MATCH('IRA Traditional'!$H212,'Inflation Rates'!$A$16:$A$138,0),8)/INDEX('Inflation Rates'!$A$16:$H$138,MATCH('IRA Traditional'!$H212,'Inflation Rates'!$A$16:$A$138,0)-1,8)-1,F211)</f>
        <v>2.0000000000000018E-2</v>
      </c>
      <c r="G212" s="372">
        <f>IFERROR(INDEX('Inflation Rates'!$A$16:$H$138,MATCH('IRA Traditional'!$H212,'Inflation Rates'!$A$16:$A$138,0),6)/INDEX('Inflation Rates'!$A$16:$H$138,MATCH('IRA Traditional'!$H212,'Inflation Rates'!$A$16:$A$138,0)-1,6)-1,G211)</f>
        <v>2.0999999999999908E-2</v>
      </c>
      <c r="H212" s="362">
        <v>2223</v>
      </c>
      <c r="I212" s="362">
        <f t="shared" ca="1" si="471"/>
        <v>323</v>
      </c>
      <c r="J212" s="362">
        <v>204</v>
      </c>
      <c r="K212" s="371">
        <f t="shared" ca="1" si="472"/>
        <v>0</v>
      </c>
      <c r="L212" s="359">
        <f t="shared" ca="1" si="424"/>
        <v>0</v>
      </c>
      <c r="M212" s="359">
        <f t="shared" ca="1" si="425"/>
        <v>0</v>
      </c>
      <c r="N212" s="359">
        <f t="shared" ca="1" si="426"/>
        <v>0</v>
      </c>
      <c r="O212" s="359">
        <f t="shared" ca="1" si="427"/>
        <v>0</v>
      </c>
      <c r="P212" s="359">
        <f t="shared" ca="1" si="442"/>
        <v>0</v>
      </c>
      <c r="R212" s="362">
        <f t="shared" ca="1" si="443"/>
        <v>323</v>
      </c>
      <c r="S212" s="362">
        <v>204</v>
      </c>
      <c r="T212" s="371">
        <f t="shared" ca="1" si="444"/>
        <v>0</v>
      </c>
      <c r="U212" s="359">
        <f t="shared" ca="1" si="368"/>
        <v>0</v>
      </c>
      <c r="V212" s="359">
        <f t="shared" ca="1" si="380"/>
        <v>0</v>
      </c>
      <c r="W212" s="359">
        <f t="shared" ca="1" si="381"/>
        <v>0</v>
      </c>
      <c r="X212" s="359">
        <f t="shared" ca="1" si="382"/>
        <v>0</v>
      </c>
      <c r="Y212" s="359">
        <f t="shared" ca="1" si="428"/>
        <v>0</v>
      </c>
      <c r="AA212" s="362">
        <f t="shared" ca="1" si="445"/>
        <v>323</v>
      </c>
      <c r="AB212" s="362">
        <v>204</v>
      </c>
      <c r="AC212" s="371">
        <f t="shared" ca="1" si="446"/>
        <v>0</v>
      </c>
      <c r="AD212" s="359">
        <f t="shared" ca="1" si="473"/>
        <v>0</v>
      </c>
      <c r="AE212" s="359">
        <f t="shared" ca="1" si="384"/>
        <v>0</v>
      </c>
      <c r="AF212" s="359">
        <f t="shared" ca="1" si="385"/>
        <v>0</v>
      </c>
      <c r="AG212" s="359">
        <f t="shared" ca="1" si="386"/>
        <v>0</v>
      </c>
      <c r="AH212" s="359">
        <f t="shared" ca="1" si="429"/>
        <v>0</v>
      </c>
      <c r="AJ212" s="362">
        <f t="shared" ca="1" si="447"/>
        <v>323</v>
      </c>
      <c r="AK212" s="362">
        <v>204</v>
      </c>
      <c r="AL212" s="371">
        <f t="shared" ca="1" si="448"/>
        <v>0</v>
      </c>
      <c r="AM212" s="359">
        <f t="shared" ca="1" si="369"/>
        <v>0</v>
      </c>
      <c r="AN212" s="359">
        <f t="shared" ca="1" si="387"/>
        <v>0</v>
      </c>
      <c r="AO212" s="359">
        <f t="shared" ca="1" si="388"/>
        <v>0</v>
      </c>
      <c r="AP212" s="359">
        <f t="shared" ca="1" si="389"/>
        <v>0</v>
      </c>
      <c r="AQ212" s="359">
        <f t="shared" ca="1" si="430"/>
        <v>0</v>
      </c>
      <c r="AS212" s="362">
        <f t="shared" ca="1" si="449"/>
        <v>323</v>
      </c>
      <c r="AT212" s="362">
        <v>204</v>
      </c>
      <c r="AU212" s="371">
        <f t="shared" ca="1" si="450"/>
        <v>0</v>
      </c>
      <c r="AV212" s="359">
        <f t="shared" ca="1" si="370"/>
        <v>0</v>
      </c>
      <c r="AW212" s="359">
        <f t="shared" ca="1" si="390"/>
        <v>0</v>
      </c>
      <c r="AX212" s="359">
        <f t="shared" ca="1" si="391"/>
        <v>0</v>
      </c>
      <c r="AY212" s="359">
        <f t="shared" ca="1" si="392"/>
        <v>0</v>
      </c>
      <c r="AZ212" s="359">
        <f t="shared" ca="1" si="431"/>
        <v>0</v>
      </c>
      <c r="BB212" s="362">
        <f t="shared" ca="1" si="451"/>
        <v>323</v>
      </c>
      <c r="BC212" s="362">
        <v>204</v>
      </c>
      <c r="BD212" s="371">
        <f t="shared" ca="1" si="452"/>
        <v>0</v>
      </c>
      <c r="BE212" s="359">
        <f t="shared" ca="1" si="371"/>
        <v>0</v>
      </c>
      <c r="BF212" s="359">
        <f t="shared" ca="1" si="393"/>
        <v>0</v>
      </c>
      <c r="BG212" s="359">
        <f t="shared" ca="1" si="394"/>
        <v>0</v>
      </c>
      <c r="BH212" s="359">
        <f t="shared" ca="1" si="395"/>
        <v>0</v>
      </c>
      <c r="BI212" s="359">
        <f t="shared" ca="1" si="432"/>
        <v>0</v>
      </c>
      <c r="BK212" s="362">
        <f t="shared" ca="1" si="453"/>
        <v>323</v>
      </c>
      <c r="BL212" s="362">
        <v>204</v>
      </c>
      <c r="BM212" s="371">
        <f t="shared" ca="1" si="454"/>
        <v>0</v>
      </c>
      <c r="BN212" s="359">
        <f t="shared" ca="1" si="372"/>
        <v>0</v>
      </c>
      <c r="BO212" s="359">
        <f t="shared" ca="1" si="396"/>
        <v>0</v>
      </c>
      <c r="BP212" s="359">
        <f t="shared" ca="1" si="397"/>
        <v>0</v>
      </c>
      <c r="BQ212" s="359">
        <f t="shared" ca="1" si="398"/>
        <v>0</v>
      </c>
      <c r="BR212" s="359">
        <f t="shared" ca="1" si="433"/>
        <v>0</v>
      </c>
      <c r="BT212" s="362">
        <f t="shared" ca="1" si="455"/>
        <v>323</v>
      </c>
      <c r="BU212" s="362">
        <v>204</v>
      </c>
      <c r="BV212" s="371">
        <f t="shared" ca="1" si="456"/>
        <v>0</v>
      </c>
      <c r="BW212" s="359">
        <f t="shared" ca="1" si="373"/>
        <v>0</v>
      </c>
      <c r="BX212" s="359">
        <f t="shared" ca="1" si="399"/>
        <v>0</v>
      </c>
      <c r="BY212" s="359">
        <f t="shared" ca="1" si="400"/>
        <v>0</v>
      </c>
      <c r="BZ212" s="359">
        <f t="shared" ca="1" si="401"/>
        <v>0</v>
      </c>
      <c r="CA212" s="359">
        <f t="shared" ca="1" si="434"/>
        <v>0</v>
      </c>
      <c r="CC212" s="362">
        <f t="shared" ca="1" si="457"/>
        <v>323</v>
      </c>
      <c r="CD212" s="362">
        <v>204</v>
      </c>
      <c r="CE212" s="371">
        <f t="shared" ca="1" si="458"/>
        <v>0</v>
      </c>
      <c r="CF212" s="359">
        <f t="shared" ca="1" si="374"/>
        <v>0</v>
      </c>
      <c r="CG212" s="359">
        <f t="shared" ca="1" si="402"/>
        <v>0</v>
      </c>
      <c r="CH212" s="359">
        <f t="shared" ca="1" si="403"/>
        <v>0</v>
      </c>
      <c r="CI212" s="359">
        <f t="shared" ca="1" si="404"/>
        <v>0</v>
      </c>
      <c r="CJ212" s="359">
        <f t="shared" ca="1" si="435"/>
        <v>0</v>
      </c>
      <c r="CL212" s="362">
        <f t="shared" ca="1" si="459"/>
        <v>323</v>
      </c>
      <c r="CM212" s="362">
        <v>204</v>
      </c>
      <c r="CN212" s="371">
        <f t="shared" ca="1" si="460"/>
        <v>0</v>
      </c>
      <c r="CO212" s="359">
        <f t="shared" ca="1" si="474"/>
        <v>0</v>
      </c>
      <c r="CP212" s="359">
        <f t="shared" ca="1" si="406"/>
        <v>0</v>
      </c>
      <c r="CQ212" s="359">
        <f t="shared" ca="1" si="407"/>
        <v>0</v>
      </c>
      <c r="CR212" s="359">
        <f t="shared" ca="1" si="408"/>
        <v>0</v>
      </c>
      <c r="CS212" s="359">
        <f t="shared" ca="1" si="436"/>
        <v>0</v>
      </c>
      <c r="CU212" s="362">
        <f t="shared" ca="1" si="461"/>
        <v>323</v>
      </c>
      <c r="CV212" s="362">
        <v>204</v>
      </c>
      <c r="CW212" s="371">
        <f t="shared" ca="1" si="462"/>
        <v>0</v>
      </c>
      <c r="CX212" s="359">
        <f t="shared" ca="1" si="375"/>
        <v>0</v>
      </c>
      <c r="CY212" s="359">
        <f t="shared" ca="1" si="409"/>
        <v>0</v>
      </c>
      <c r="CZ212" s="359">
        <f t="shared" ca="1" si="410"/>
        <v>0</v>
      </c>
      <c r="DA212" s="359">
        <f t="shared" ca="1" si="411"/>
        <v>0</v>
      </c>
      <c r="DB212" s="359">
        <f t="shared" ca="1" si="437"/>
        <v>0</v>
      </c>
      <c r="DD212" s="362">
        <f t="shared" ca="1" si="463"/>
        <v>323</v>
      </c>
      <c r="DE212" s="362">
        <v>204</v>
      </c>
      <c r="DF212" s="371">
        <f t="shared" ca="1" si="464"/>
        <v>0</v>
      </c>
      <c r="DG212" s="359">
        <f t="shared" ca="1" si="376"/>
        <v>0</v>
      </c>
      <c r="DH212" s="359">
        <f t="shared" ca="1" si="412"/>
        <v>0</v>
      </c>
      <c r="DI212" s="359">
        <f t="shared" ca="1" si="413"/>
        <v>0</v>
      </c>
      <c r="DJ212" s="359">
        <f t="shared" ca="1" si="414"/>
        <v>0</v>
      </c>
      <c r="DK212" s="359">
        <f t="shared" ca="1" si="438"/>
        <v>0</v>
      </c>
      <c r="DM212" s="362">
        <f t="shared" ca="1" si="465"/>
        <v>323</v>
      </c>
      <c r="DN212" s="362">
        <v>204</v>
      </c>
      <c r="DO212" s="371">
        <f t="shared" ca="1" si="466"/>
        <v>0</v>
      </c>
      <c r="DP212" s="359">
        <f t="shared" ca="1" si="377"/>
        <v>0</v>
      </c>
      <c r="DQ212" s="359">
        <f t="shared" ca="1" si="415"/>
        <v>0</v>
      </c>
      <c r="DR212" s="359">
        <f t="shared" ca="1" si="416"/>
        <v>0</v>
      </c>
      <c r="DS212" s="359">
        <f t="shared" ca="1" si="417"/>
        <v>0</v>
      </c>
      <c r="DT212" s="359">
        <f t="shared" ca="1" si="439"/>
        <v>0</v>
      </c>
      <c r="DV212" s="362">
        <f t="shared" ca="1" si="467"/>
        <v>323</v>
      </c>
      <c r="DW212" s="362">
        <v>204</v>
      </c>
      <c r="DX212" s="371">
        <f t="shared" ca="1" si="468"/>
        <v>0</v>
      </c>
      <c r="DY212" s="359">
        <f t="shared" ca="1" si="378"/>
        <v>0</v>
      </c>
      <c r="DZ212" s="359">
        <f t="shared" ca="1" si="418"/>
        <v>0</v>
      </c>
      <c r="EA212" s="359">
        <f t="shared" ca="1" si="419"/>
        <v>0</v>
      </c>
      <c r="EB212" s="359">
        <f t="shared" ca="1" si="420"/>
        <v>0</v>
      </c>
      <c r="EC212" s="359">
        <f t="shared" ca="1" si="440"/>
        <v>0</v>
      </c>
      <c r="EE212" s="362">
        <f t="shared" ca="1" si="469"/>
        <v>323</v>
      </c>
      <c r="EF212" s="362">
        <v>204</v>
      </c>
      <c r="EG212" s="371">
        <f t="shared" ca="1" si="470"/>
        <v>0</v>
      </c>
      <c r="EH212" s="359">
        <f t="shared" ca="1" si="379"/>
        <v>0</v>
      </c>
      <c r="EI212" s="359">
        <f t="shared" ca="1" si="421"/>
        <v>0</v>
      </c>
      <c r="EJ212" s="359">
        <f t="shared" ca="1" si="422"/>
        <v>0</v>
      </c>
      <c r="EK212" s="359">
        <f t="shared" ca="1" si="423"/>
        <v>0</v>
      </c>
      <c r="EL212" s="359">
        <f t="shared" ca="1" si="441"/>
        <v>0</v>
      </c>
    </row>
    <row r="213" spans="6:142" x14ac:dyDescent="0.35">
      <c r="F213" s="372">
        <f>IFERROR(INDEX('Inflation Rates'!$A$16:$H$138,MATCH('IRA Traditional'!$H213,'Inflation Rates'!$A$16:$A$138,0),8)/INDEX('Inflation Rates'!$A$16:$H$138,MATCH('IRA Traditional'!$H213,'Inflation Rates'!$A$16:$A$138,0)-1,8)-1,F212)</f>
        <v>2.0000000000000018E-2</v>
      </c>
      <c r="G213" s="372">
        <f>IFERROR(INDEX('Inflation Rates'!$A$16:$H$138,MATCH('IRA Traditional'!$H213,'Inflation Rates'!$A$16:$A$138,0),6)/INDEX('Inflation Rates'!$A$16:$H$138,MATCH('IRA Traditional'!$H213,'Inflation Rates'!$A$16:$A$138,0)-1,6)-1,G212)</f>
        <v>2.0999999999999908E-2</v>
      </c>
      <c r="H213" s="362">
        <v>2224</v>
      </c>
      <c r="I213" s="362">
        <f t="shared" ca="1" si="471"/>
        <v>324</v>
      </c>
      <c r="J213" s="362">
        <v>205</v>
      </c>
      <c r="K213" s="371">
        <f t="shared" ca="1" si="472"/>
        <v>0</v>
      </c>
      <c r="L213" s="359">
        <f t="shared" ca="1" si="424"/>
        <v>0</v>
      </c>
      <c r="M213" s="359">
        <f t="shared" ca="1" si="425"/>
        <v>0</v>
      </c>
      <c r="N213" s="359">
        <f t="shared" ca="1" si="426"/>
        <v>0</v>
      </c>
      <c r="O213" s="359">
        <f t="shared" ca="1" si="427"/>
        <v>0</v>
      </c>
      <c r="P213" s="359">
        <f t="shared" ca="1" si="442"/>
        <v>0</v>
      </c>
      <c r="R213" s="362">
        <f t="shared" ca="1" si="443"/>
        <v>324</v>
      </c>
      <c r="S213" s="362">
        <v>205</v>
      </c>
      <c r="T213" s="371">
        <f t="shared" ca="1" si="444"/>
        <v>0</v>
      </c>
      <c r="U213" s="359">
        <f t="shared" ca="1" si="368"/>
        <v>0</v>
      </c>
      <c r="V213" s="359">
        <f t="shared" ca="1" si="380"/>
        <v>0</v>
      </c>
      <c r="W213" s="359">
        <f t="shared" ca="1" si="381"/>
        <v>0</v>
      </c>
      <c r="X213" s="359">
        <f t="shared" ca="1" si="382"/>
        <v>0</v>
      </c>
      <c r="Y213" s="359">
        <f t="shared" ca="1" si="428"/>
        <v>0</v>
      </c>
      <c r="AA213" s="362">
        <f t="shared" ca="1" si="445"/>
        <v>324</v>
      </c>
      <c r="AB213" s="362">
        <v>205</v>
      </c>
      <c r="AC213" s="371">
        <f t="shared" ca="1" si="446"/>
        <v>0</v>
      </c>
      <c r="AD213" s="359">
        <f t="shared" ca="1" si="473"/>
        <v>0</v>
      </c>
      <c r="AE213" s="359">
        <f t="shared" ca="1" si="384"/>
        <v>0</v>
      </c>
      <c r="AF213" s="359">
        <f t="shared" ca="1" si="385"/>
        <v>0</v>
      </c>
      <c r="AG213" s="359">
        <f t="shared" ca="1" si="386"/>
        <v>0</v>
      </c>
      <c r="AH213" s="359">
        <f t="shared" ca="1" si="429"/>
        <v>0</v>
      </c>
      <c r="AJ213" s="362">
        <f t="shared" ca="1" si="447"/>
        <v>324</v>
      </c>
      <c r="AK213" s="362">
        <v>205</v>
      </c>
      <c r="AL213" s="371">
        <f t="shared" ca="1" si="448"/>
        <v>0</v>
      </c>
      <c r="AM213" s="359">
        <f t="shared" ca="1" si="369"/>
        <v>0</v>
      </c>
      <c r="AN213" s="359">
        <f t="shared" ca="1" si="387"/>
        <v>0</v>
      </c>
      <c r="AO213" s="359">
        <f t="shared" ca="1" si="388"/>
        <v>0</v>
      </c>
      <c r="AP213" s="359">
        <f t="shared" ca="1" si="389"/>
        <v>0</v>
      </c>
      <c r="AQ213" s="359">
        <f t="shared" ca="1" si="430"/>
        <v>0</v>
      </c>
      <c r="AS213" s="362">
        <f t="shared" ca="1" si="449"/>
        <v>324</v>
      </c>
      <c r="AT213" s="362">
        <v>205</v>
      </c>
      <c r="AU213" s="371">
        <f t="shared" ca="1" si="450"/>
        <v>0</v>
      </c>
      <c r="AV213" s="359">
        <f t="shared" ca="1" si="370"/>
        <v>0</v>
      </c>
      <c r="AW213" s="359">
        <f t="shared" ca="1" si="390"/>
        <v>0</v>
      </c>
      <c r="AX213" s="359">
        <f t="shared" ca="1" si="391"/>
        <v>0</v>
      </c>
      <c r="AY213" s="359">
        <f t="shared" ca="1" si="392"/>
        <v>0</v>
      </c>
      <c r="AZ213" s="359">
        <f t="shared" ca="1" si="431"/>
        <v>0</v>
      </c>
      <c r="BB213" s="362">
        <f t="shared" ca="1" si="451"/>
        <v>324</v>
      </c>
      <c r="BC213" s="362">
        <v>205</v>
      </c>
      <c r="BD213" s="371">
        <f t="shared" ca="1" si="452"/>
        <v>0</v>
      </c>
      <c r="BE213" s="359">
        <f t="shared" ca="1" si="371"/>
        <v>0</v>
      </c>
      <c r="BF213" s="359">
        <f t="shared" ca="1" si="393"/>
        <v>0</v>
      </c>
      <c r="BG213" s="359">
        <f t="shared" ca="1" si="394"/>
        <v>0</v>
      </c>
      <c r="BH213" s="359">
        <f t="shared" ca="1" si="395"/>
        <v>0</v>
      </c>
      <c r="BI213" s="359">
        <f t="shared" ca="1" si="432"/>
        <v>0</v>
      </c>
      <c r="BK213" s="362">
        <f t="shared" ca="1" si="453"/>
        <v>324</v>
      </c>
      <c r="BL213" s="362">
        <v>205</v>
      </c>
      <c r="BM213" s="371">
        <f t="shared" ca="1" si="454"/>
        <v>0</v>
      </c>
      <c r="BN213" s="359">
        <f t="shared" ca="1" si="372"/>
        <v>0</v>
      </c>
      <c r="BO213" s="359">
        <f t="shared" ca="1" si="396"/>
        <v>0</v>
      </c>
      <c r="BP213" s="359">
        <f t="shared" ca="1" si="397"/>
        <v>0</v>
      </c>
      <c r="BQ213" s="359">
        <f t="shared" ca="1" si="398"/>
        <v>0</v>
      </c>
      <c r="BR213" s="359">
        <f t="shared" ca="1" si="433"/>
        <v>0</v>
      </c>
      <c r="BT213" s="362">
        <f t="shared" ca="1" si="455"/>
        <v>324</v>
      </c>
      <c r="BU213" s="362">
        <v>205</v>
      </c>
      <c r="BV213" s="371">
        <f t="shared" ca="1" si="456"/>
        <v>0</v>
      </c>
      <c r="BW213" s="359">
        <f t="shared" ca="1" si="373"/>
        <v>0</v>
      </c>
      <c r="BX213" s="359">
        <f t="shared" ca="1" si="399"/>
        <v>0</v>
      </c>
      <c r="BY213" s="359">
        <f t="shared" ca="1" si="400"/>
        <v>0</v>
      </c>
      <c r="BZ213" s="359">
        <f t="shared" ca="1" si="401"/>
        <v>0</v>
      </c>
      <c r="CA213" s="359">
        <f t="shared" ca="1" si="434"/>
        <v>0</v>
      </c>
      <c r="CC213" s="362">
        <f t="shared" ca="1" si="457"/>
        <v>324</v>
      </c>
      <c r="CD213" s="362">
        <v>205</v>
      </c>
      <c r="CE213" s="371">
        <f t="shared" ca="1" si="458"/>
        <v>0</v>
      </c>
      <c r="CF213" s="359">
        <f t="shared" ca="1" si="374"/>
        <v>0</v>
      </c>
      <c r="CG213" s="359">
        <f t="shared" ca="1" si="402"/>
        <v>0</v>
      </c>
      <c r="CH213" s="359">
        <f t="shared" ca="1" si="403"/>
        <v>0</v>
      </c>
      <c r="CI213" s="359">
        <f t="shared" ca="1" si="404"/>
        <v>0</v>
      </c>
      <c r="CJ213" s="359">
        <f t="shared" ca="1" si="435"/>
        <v>0</v>
      </c>
      <c r="CL213" s="362">
        <f t="shared" ca="1" si="459"/>
        <v>324</v>
      </c>
      <c r="CM213" s="362">
        <v>205</v>
      </c>
      <c r="CN213" s="371">
        <f t="shared" ca="1" si="460"/>
        <v>0</v>
      </c>
      <c r="CO213" s="359">
        <f t="shared" ca="1" si="474"/>
        <v>0</v>
      </c>
      <c r="CP213" s="359">
        <f t="shared" ca="1" si="406"/>
        <v>0</v>
      </c>
      <c r="CQ213" s="359">
        <f t="shared" ca="1" si="407"/>
        <v>0</v>
      </c>
      <c r="CR213" s="359">
        <f t="shared" ca="1" si="408"/>
        <v>0</v>
      </c>
      <c r="CS213" s="359">
        <f t="shared" ca="1" si="436"/>
        <v>0</v>
      </c>
      <c r="CU213" s="362">
        <f t="shared" ca="1" si="461"/>
        <v>324</v>
      </c>
      <c r="CV213" s="362">
        <v>205</v>
      </c>
      <c r="CW213" s="371">
        <f t="shared" ca="1" si="462"/>
        <v>0</v>
      </c>
      <c r="CX213" s="359">
        <f t="shared" ca="1" si="375"/>
        <v>0</v>
      </c>
      <c r="CY213" s="359">
        <f t="shared" ca="1" si="409"/>
        <v>0</v>
      </c>
      <c r="CZ213" s="359">
        <f t="shared" ca="1" si="410"/>
        <v>0</v>
      </c>
      <c r="DA213" s="359">
        <f t="shared" ca="1" si="411"/>
        <v>0</v>
      </c>
      <c r="DB213" s="359">
        <f t="shared" ca="1" si="437"/>
        <v>0</v>
      </c>
      <c r="DD213" s="362">
        <f t="shared" ca="1" si="463"/>
        <v>324</v>
      </c>
      <c r="DE213" s="362">
        <v>205</v>
      </c>
      <c r="DF213" s="371">
        <f t="shared" ca="1" si="464"/>
        <v>0</v>
      </c>
      <c r="DG213" s="359">
        <f t="shared" ca="1" si="376"/>
        <v>0</v>
      </c>
      <c r="DH213" s="359">
        <f t="shared" ca="1" si="412"/>
        <v>0</v>
      </c>
      <c r="DI213" s="359">
        <f t="shared" ca="1" si="413"/>
        <v>0</v>
      </c>
      <c r="DJ213" s="359">
        <f t="shared" ca="1" si="414"/>
        <v>0</v>
      </c>
      <c r="DK213" s="359">
        <f t="shared" ca="1" si="438"/>
        <v>0</v>
      </c>
      <c r="DM213" s="362">
        <f t="shared" ca="1" si="465"/>
        <v>324</v>
      </c>
      <c r="DN213" s="362">
        <v>205</v>
      </c>
      <c r="DO213" s="371">
        <f t="shared" ca="1" si="466"/>
        <v>0</v>
      </c>
      <c r="DP213" s="359">
        <f t="shared" ca="1" si="377"/>
        <v>0</v>
      </c>
      <c r="DQ213" s="359">
        <f t="shared" ca="1" si="415"/>
        <v>0</v>
      </c>
      <c r="DR213" s="359">
        <f t="shared" ca="1" si="416"/>
        <v>0</v>
      </c>
      <c r="DS213" s="359">
        <f t="shared" ca="1" si="417"/>
        <v>0</v>
      </c>
      <c r="DT213" s="359">
        <f t="shared" ca="1" si="439"/>
        <v>0</v>
      </c>
      <c r="DV213" s="362">
        <f t="shared" ca="1" si="467"/>
        <v>324</v>
      </c>
      <c r="DW213" s="362">
        <v>205</v>
      </c>
      <c r="DX213" s="371">
        <f t="shared" ca="1" si="468"/>
        <v>0</v>
      </c>
      <c r="DY213" s="359">
        <f t="shared" ca="1" si="378"/>
        <v>0</v>
      </c>
      <c r="DZ213" s="359">
        <f t="shared" ca="1" si="418"/>
        <v>0</v>
      </c>
      <c r="EA213" s="359">
        <f t="shared" ca="1" si="419"/>
        <v>0</v>
      </c>
      <c r="EB213" s="359">
        <f t="shared" ca="1" si="420"/>
        <v>0</v>
      </c>
      <c r="EC213" s="359">
        <f t="shared" ca="1" si="440"/>
        <v>0</v>
      </c>
      <c r="EE213" s="362">
        <f t="shared" ca="1" si="469"/>
        <v>324</v>
      </c>
      <c r="EF213" s="362">
        <v>205</v>
      </c>
      <c r="EG213" s="371">
        <f t="shared" ca="1" si="470"/>
        <v>0</v>
      </c>
      <c r="EH213" s="359">
        <f t="shared" ca="1" si="379"/>
        <v>0</v>
      </c>
      <c r="EI213" s="359">
        <f t="shared" ca="1" si="421"/>
        <v>0</v>
      </c>
      <c r="EJ213" s="359">
        <f t="shared" ca="1" si="422"/>
        <v>0</v>
      </c>
      <c r="EK213" s="359">
        <f t="shared" ca="1" si="423"/>
        <v>0</v>
      </c>
      <c r="EL213" s="359">
        <f t="shared" ca="1" si="441"/>
        <v>0</v>
      </c>
    </row>
    <row r="214" spans="6:142" x14ac:dyDescent="0.35">
      <c r="F214" s="372">
        <f>IFERROR(INDEX('Inflation Rates'!$A$16:$H$138,MATCH('IRA Traditional'!$H214,'Inflation Rates'!$A$16:$A$138,0),8)/INDEX('Inflation Rates'!$A$16:$H$138,MATCH('IRA Traditional'!$H214,'Inflation Rates'!$A$16:$A$138,0)-1,8)-1,F213)</f>
        <v>2.0000000000000018E-2</v>
      </c>
      <c r="G214" s="372">
        <f>IFERROR(INDEX('Inflation Rates'!$A$16:$H$138,MATCH('IRA Traditional'!$H214,'Inflation Rates'!$A$16:$A$138,0),6)/INDEX('Inflation Rates'!$A$16:$H$138,MATCH('IRA Traditional'!$H214,'Inflation Rates'!$A$16:$A$138,0)-1,6)-1,G213)</f>
        <v>2.0999999999999908E-2</v>
      </c>
      <c r="H214" s="362">
        <v>2225</v>
      </c>
      <c r="I214" s="362">
        <f t="shared" ca="1" si="471"/>
        <v>325</v>
      </c>
      <c r="J214" s="362">
        <v>206</v>
      </c>
      <c r="K214" s="371">
        <f t="shared" ca="1" si="472"/>
        <v>0</v>
      </c>
      <c r="L214" s="359">
        <f t="shared" ca="1" si="424"/>
        <v>0</v>
      </c>
      <c r="M214" s="359">
        <f t="shared" ca="1" si="425"/>
        <v>0</v>
      </c>
      <c r="N214" s="359">
        <f t="shared" ca="1" si="426"/>
        <v>0</v>
      </c>
      <c r="O214" s="359">
        <f t="shared" ca="1" si="427"/>
        <v>0</v>
      </c>
      <c r="P214" s="359">
        <f t="shared" ca="1" si="442"/>
        <v>0</v>
      </c>
      <c r="R214" s="362">
        <f t="shared" ca="1" si="443"/>
        <v>325</v>
      </c>
      <c r="S214" s="362">
        <v>206</v>
      </c>
      <c r="T214" s="371">
        <f t="shared" ca="1" si="444"/>
        <v>0</v>
      </c>
      <c r="U214" s="359">
        <f t="shared" ca="1" si="368"/>
        <v>0</v>
      </c>
      <c r="V214" s="359">
        <f t="shared" ca="1" si="380"/>
        <v>0</v>
      </c>
      <c r="W214" s="359">
        <f t="shared" ca="1" si="381"/>
        <v>0</v>
      </c>
      <c r="X214" s="359">
        <f t="shared" ca="1" si="382"/>
        <v>0</v>
      </c>
      <c r="Y214" s="359">
        <f t="shared" ca="1" si="428"/>
        <v>0</v>
      </c>
      <c r="AA214" s="362">
        <f t="shared" ca="1" si="445"/>
        <v>325</v>
      </c>
      <c r="AB214" s="362">
        <v>206</v>
      </c>
      <c r="AC214" s="371">
        <f t="shared" ca="1" si="446"/>
        <v>0</v>
      </c>
      <c r="AD214" s="359">
        <f t="shared" ca="1" si="473"/>
        <v>0</v>
      </c>
      <c r="AE214" s="359">
        <f t="shared" ca="1" si="384"/>
        <v>0</v>
      </c>
      <c r="AF214" s="359">
        <f t="shared" ca="1" si="385"/>
        <v>0</v>
      </c>
      <c r="AG214" s="359">
        <f t="shared" ca="1" si="386"/>
        <v>0</v>
      </c>
      <c r="AH214" s="359">
        <f t="shared" ca="1" si="429"/>
        <v>0</v>
      </c>
      <c r="AJ214" s="362">
        <f t="shared" ca="1" si="447"/>
        <v>325</v>
      </c>
      <c r="AK214" s="362">
        <v>206</v>
      </c>
      <c r="AL214" s="371">
        <f t="shared" ca="1" si="448"/>
        <v>0</v>
      </c>
      <c r="AM214" s="359">
        <f t="shared" ca="1" si="369"/>
        <v>0</v>
      </c>
      <c r="AN214" s="359">
        <f t="shared" ca="1" si="387"/>
        <v>0</v>
      </c>
      <c r="AO214" s="359">
        <f t="shared" ca="1" si="388"/>
        <v>0</v>
      </c>
      <c r="AP214" s="359">
        <f t="shared" ca="1" si="389"/>
        <v>0</v>
      </c>
      <c r="AQ214" s="359">
        <f t="shared" ca="1" si="430"/>
        <v>0</v>
      </c>
      <c r="AS214" s="362">
        <f t="shared" ca="1" si="449"/>
        <v>325</v>
      </c>
      <c r="AT214" s="362">
        <v>206</v>
      </c>
      <c r="AU214" s="371">
        <f t="shared" ca="1" si="450"/>
        <v>0</v>
      </c>
      <c r="AV214" s="359">
        <f t="shared" ca="1" si="370"/>
        <v>0</v>
      </c>
      <c r="AW214" s="359">
        <f t="shared" ca="1" si="390"/>
        <v>0</v>
      </c>
      <c r="AX214" s="359">
        <f t="shared" ca="1" si="391"/>
        <v>0</v>
      </c>
      <c r="AY214" s="359">
        <f t="shared" ca="1" si="392"/>
        <v>0</v>
      </c>
      <c r="AZ214" s="359">
        <f t="shared" ca="1" si="431"/>
        <v>0</v>
      </c>
      <c r="BB214" s="362">
        <f t="shared" ca="1" si="451"/>
        <v>325</v>
      </c>
      <c r="BC214" s="362">
        <v>206</v>
      </c>
      <c r="BD214" s="371">
        <f t="shared" ca="1" si="452"/>
        <v>0</v>
      </c>
      <c r="BE214" s="359">
        <f t="shared" ca="1" si="371"/>
        <v>0</v>
      </c>
      <c r="BF214" s="359">
        <f t="shared" ca="1" si="393"/>
        <v>0</v>
      </c>
      <c r="BG214" s="359">
        <f t="shared" ca="1" si="394"/>
        <v>0</v>
      </c>
      <c r="BH214" s="359">
        <f t="shared" ca="1" si="395"/>
        <v>0</v>
      </c>
      <c r="BI214" s="359">
        <f t="shared" ca="1" si="432"/>
        <v>0</v>
      </c>
      <c r="BK214" s="362">
        <f t="shared" ca="1" si="453"/>
        <v>325</v>
      </c>
      <c r="BL214" s="362">
        <v>206</v>
      </c>
      <c r="BM214" s="371">
        <f t="shared" ca="1" si="454"/>
        <v>0</v>
      </c>
      <c r="BN214" s="359">
        <f t="shared" ca="1" si="372"/>
        <v>0</v>
      </c>
      <c r="BO214" s="359">
        <f t="shared" ca="1" si="396"/>
        <v>0</v>
      </c>
      <c r="BP214" s="359">
        <f t="shared" ca="1" si="397"/>
        <v>0</v>
      </c>
      <c r="BQ214" s="359">
        <f t="shared" ca="1" si="398"/>
        <v>0</v>
      </c>
      <c r="BR214" s="359">
        <f t="shared" ca="1" si="433"/>
        <v>0</v>
      </c>
      <c r="BT214" s="362">
        <f t="shared" ca="1" si="455"/>
        <v>325</v>
      </c>
      <c r="BU214" s="362">
        <v>206</v>
      </c>
      <c r="BV214" s="371">
        <f t="shared" ca="1" si="456"/>
        <v>0</v>
      </c>
      <c r="BW214" s="359">
        <f t="shared" ca="1" si="373"/>
        <v>0</v>
      </c>
      <c r="BX214" s="359">
        <f t="shared" ca="1" si="399"/>
        <v>0</v>
      </c>
      <c r="BY214" s="359">
        <f t="shared" ca="1" si="400"/>
        <v>0</v>
      </c>
      <c r="BZ214" s="359">
        <f t="shared" ca="1" si="401"/>
        <v>0</v>
      </c>
      <c r="CA214" s="359">
        <f t="shared" ca="1" si="434"/>
        <v>0</v>
      </c>
      <c r="CC214" s="362">
        <f t="shared" ca="1" si="457"/>
        <v>325</v>
      </c>
      <c r="CD214" s="362">
        <v>206</v>
      </c>
      <c r="CE214" s="371">
        <f t="shared" ca="1" si="458"/>
        <v>0</v>
      </c>
      <c r="CF214" s="359">
        <f t="shared" ca="1" si="374"/>
        <v>0</v>
      </c>
      <c r="CG214" s="359">
        <f t="shared" ca="1" si="402"/>
        <v>0</v>
      </c>
      <c r="CH214" s="359">
        <f t="shared" ca="1" si="403"/>
        <v>0</v>
      </c>
      <c r="CI214" s="359">
        <f t="shared" ca="1" si="404"/>
        <v>0</v>
      </c>
      <c r="CJ214" s="359">
        <f t="shared" ca="1" si="435"/>
        <v>0</v>
      </c>
      <c r="CL214" s="362">
        <f t="shared" ca="1" si="459"/>
        <v>325</v>
      </c>
      <c r="CM214" s="362">
        <v>206</v>
      </c>
      <c r="CN214" s="371">
        <f t="shared" ca="1" si="460"/>
        <v>0</v>
      </c>
      <c r="CO214" s="359">
        <f t="shared" ca="1" si="474"/>
        <v>0</v>
      </c>
      <c r="CP214" s="359">
        <f t="shared" ca="1" si="406"/>
        <v>0</v>
      </c>
      <c r="CQ214" s="359">
        <f t="shared" ca="1" si="407"/>
        <v>0</v>
      </c>
      <c r="CR214" s="359">
        <f t="shared" ca="1" si="408"/>
        <v>0</v>
      </c>
      <c r="CS214" s="359">
        <f t="shared" ca="1" si="436"/>
        <v>0</v>
      </c>
      <c r="CU214" s="362">
        <f t="shared" ca="1" si="461"/>
        <v>325</v>
      </c>
      <c r="CV214" s="362">
        <v>206</v>
      </c>
      <c r="CW214" s="371">
        <f t="shared" ca="1" si="462"/>
        <v>0</v>
      </c>
      <c r="CX214" s="359">
        <f t="shared" ca="1" si="375"/>
        <v>0</v>
      </c>
      <c r="CY214" s="359">
        <f t="shared" ca="1" si="409"/>
        <v>0</v>
      </c>
      <c r="CZ214" s="359">
        <f t="shared" ca="1" si="410"/>
        <v>0</v>
      </c>
      <c r="DA214" s="359">
        <f t="shared" ca="1" si="411"/>
        <v>0</v>
      </c>
      <c r="DB214" s="359">
        <f t="shared" ca="1" si="437"/>
        <v>0</v>
      </c>
      <c r="DD214" s="362">
        <f t="shared" ca="1" si="463"/>
        <v>325</v>
      </c>
      <c r="DE214" s="362">
        <v>206</v>
      </c>
      <c r="DF214" s="371">
        <f t="shared" ca="1" si="464"/>
        <v>0</v>
      </c>
      <c r="DG214" s="359">
        <f t="shared" ca="1" si="376"/>
        <v>0</v>
      </c>
      <c r="DH214" s="359">
        <f t="shared" ca="1" si="412"/>
        <v>0</v>
      </c>
      <c r="DI214" s="359">
        <f t="shared" ca="1" si="413"/>
        <v>0</v>
      </c>
      <c r="DJ214" s="359">
        <f t="shared" ca="1" si="414"/>
        <v>0</v>
      </c>
      <c r="DK214" s="359">
        <f t="shared" ca="1" si="438"/>
        <v>0</v>
      </c>
      <c r="DM214" s="362">
        <f t="shared" ca="1" si="465"/>
        <v>325</v>
      </c>
      <c r="DN214" s="362">
        <v>206</v>
      </c>
      <c r="DO214" s="371">
        <f t="shared" ca="1" si="466"/>
        <v>0</v>
      </c>
      <c r="DP214" s="359">
        <f t="shared" ca="1" si="377"/>
        <v>0</v>
      </c>
      <c r="DQ214" s="359">
        <f t="shared" ca="1" si="415"/>
        <v>0</v>
      </c>
      <c r="DR214" s="359">
        <f t="shared" ca="1" si="416"/>
        <v>0</v>
      </c>
      <c r="DS214" s="359">
        <f t="shared" ca="1" si="417"/>
        <v>0</v>
      </c>
      <c r="DT214" s="359">
        <f t="shared" ca="1" si="439"/>
        <v>0</v>
      </c>
      <c r="DV214" s="362">
        <f t="shared" ca="1" si="467"/>
        <v>325</v>
      </c>
      <c r="DW214" s="362">
        <v>206</v>
      </c>
      <c r="DX214" s="371">
        <f t="shared" ca="1" si="468"/>
        <v>0</v>
      </c>
      <c r="DY214" s="359">
        <f t="shared" ca="1" si="378"/>
        <v>0</v>
      </c>
      <c r="DZ214" s="359">
        <f t="shared" ca="1" si="418"/>
        <v>0</v>
      </c>
      <c r="EA214" s="359">
        <f t="shared" ca="1" si="419"/>
        <v>0</v>
      </c>
      <c r="EB214" s="359">
        <f t="shared" ca="1" si="420"/>
        <v>0</v>
      </c>
      <c r="EC214" s="359">
        <f t="shared" ca="1" si="440"/>
        <v>0</v>
      </c>
      <c r="EE214" s="362">
        <f t="shared" ca="1" si="469"/>
        <v>325</v>
      </c>
      <c r="EF214" s="362">
        <v>206</v>
      </c>
      <c r="EG214" s="371">
        <f t="shared" ca="1" si="470"/>
        <v>0</v>
      </c>
      <c r="EH214" s="359">
        <f t="shared" ca="1" si="379"/>
        <v>0</v>
      </c>
      <c r="EI214" s="359">
        <f t="shared" ca="1" si="421"/>
        <v>0</v>
      </c>
      <c r="EJ214" s="359">
        <f t="shared" ca="1" si="422"/>
        <v>0</v>
      </c>
      <c r="EK214" s="359">
        <f t="shared" ca="1" si="423"/>
        <v>0</v>
      </c>
      <c r="EL214" s="359">
        <f t="shared" ca="1" si="441"/>
        <v>0</v>
      </c>
    </row>
    <row r="215" spans="6:142" x14ac:dyDescent="0.35">
      <c r="F215" s="372">
        <f>IFERROR(INDEX('Inflation Rates'!$A$16:$H$138,MATCH('IRA Traditional'!$H215,'Inflation Rates'!$A$16:$A$138,0),8)/INDEX('Inflation Rates'!$A$16:$H$138,MATCH('IRA Traditional'!$H215,'Inflation Rates'!$A$16:$A$138,0)-1,8)-1,F214)</f>
        <v>2.0000000000000018E-2</v>
      </c>
      <c r="G215" s="372">
        <f>IFERROR(INDEX('Inflation Rates'!$A$16:$H$138,MATCH('IRA Traditional'!$H215,'Inflation Rates'!$A$16:$A$138,0),6)/INDEX('Inflation Rates'!$A$16:$H$138,MATCH('IRA Traditional'!$H215,'Inflation Rates'!$A$16:$A$138,0)-1,6)-1,G214)</f>
        <v>2.0999999999999908E-2</v>
      </c>
      <c r="H215" s="362">
        <v>2226</v>
      </c>
      <c r="I215" s="362">
        <f t="shared" ca="1" si="471"/>
        <v>326</v>
      </c>
      <c r="J215" s="362">
        <v>207</v>
      </c>
      <c r="K215" s="371">
        <f t="shared" ca="1" si="472"/>
        <v>0</v>
      </c>
      <c r="L215" s="359">
        <f t="shared" ca="1" si="424"/>
        <v>0</v>
      </c>
      <c r="M215" s="359">
        <f t="shared" ca="1" si="425"/>
        <v>0</v>
      </c>
      <c r="N215" s="359">
        <f t="shared" ca="1" si="426"/>
        <v>0</v>
      </c>
      <c r="O215" s="359">
        <f t="shared" ca="1" si="427"/>
        <v>0</v>
      </c>
      <c r="P215" s="359">
        <f t="shared" ca="1" si="442"/>
        <v>0</v>
      </c>
      <c r="R215" s="362">
        <f t="shared" ca="1" si="443"/>
        <v>326</v>
      </c>
      <c r="S215" s="362">
        <v>207</v>
      </c>
      <c r="T215" s="371">
        <f t="shared" ca="1" si="444"/>
        <v>0</v>
      </c>
      <c r="U215" s="359">
        <f t="shared" ca="1" si="368"/>
        <v>0</v>
      </c>
      <c r="V215" s="359">
        <f t="shared" ca="1" si="380"/>
        <v>0</v>
      </c>
      <c r="W215" s="359">
        <f t="shared" ca="1" si="381"/>
        <v>0</v>
      </c>
      <c r="X215" s="359">
        <f t="shared" ca="1" si="382"/>
        <v>0</v>
      </c>
      <c r="Y215" s="359">
        <f t="shared" ca="1" si="428"/>
        <v>0</v>
      </c>
      <c r="AA215" s="362">
        <f t="shared" ca="1" si="445"/>
        <v>326</v>
      </c>
      <c r="AB215" s="362">
        <v>207</v>
      </c>
      <c r="AC215" s="371">
        <f t="shared" ca="1" si="446"/>
        <v>0</v>
      </c>
      <c r="AD215" s="359">
        <f t="shared" ca="1" si="473"/>
        <v>0</v>
      </c>
      <c r="AE215" s="359">
        <f t="shared" ca="1" si="384"/>
        <v>0</v>
      </c>
      <c r="AF215" s="359">
        <f t="shared" ca="1" si="385"/>
        <v>0</v>
      </c>
      <c r="AG215" s="359">
        <f t="shared" ca="1" si="386"/>
        <v>0</v>
      </c>
      <c r="AH215" s="359">
        <f t="shared" ca="1" si="429"/>
        <v>0</v>
      </c>
      <c r="AJ215" s="362">
        <f t="shared" ca="1" si="447"/>
        <v>326</v>
      </c>
      <c r="AK215" s="362">
        <v>207</v>
      </c>
      <c r="AL215" s="371">
        <f t="shared" ca="1" si="448"/>
        <v>0</v>
      </c>
      <c r="AM215" s="359">
        <f t="shared" ca="1" si="369"/>
        <v>0</v>
      </c>
      <c r="AN215" s="359">
        <f t="shared" ca="1" si="387"/>
        <v>0</v>
      </c>
      <c r="AO215" s="359">
        <f t="shared" ca="1" si="388"/>
        <v>0</v>
      </c>
      <c r="AP215" s="359">
        <f t="shared" ca="1" si="389"/>
        <v>0</v>
      </c>
      <c r="AQ215" s="359">
        <f t="shared" ca="1" si="430"/>
        <v>0</v>
      </c>
      <c r="AS215" s="362">
        <f t="shared" ca="1" si="449"/>
        <v>326</v>
      </c>
      <c r="AT215" s="362">
        <v>207</v>
      </c>
      <c r="AU215" s="371">
        <f t="shared" ca="1" si="450"/>
        <v>0</v>
      </c>
      <c r="AV215" s="359">
        <f t="shared" ca="1" si="370"/>
        <v>0</v>
      </c>
      <c r="AW215" s="359">
        <f t="shared" ca="1" si="390"/>
        <v>0</v>
      </c>
      <c r="AX215" s="359">
        <f t="shared" ca="1" si="391"/>
        <v>0</v>
      </c>
      <c r="AY215" s="359">
        <f t="shared" ca="1" si="392"/>
        <v>0</v>
      </c>
      <c r="AZ215" s="359">
        <f t="shared" ca="1" si="431"/>
        <v>0</v>
      </c>
      <c r="BB215" s="362">
        <f t="shared" ca="1" si="451"/>
        <v>326</v>
      </c>
      <c r="BC215" s="362">
        <v>207</v>
      </c>
      <c r="BD215" s="371">
        <f t="shared" ca="1" si="452"/>
        <v>0</v>
      </c>
      <c r="BE215" s="359">
        <f t="shared" ca="1" si="371"/>
        <v>0</v>
      </c>
      <c r="BF215" s="359">
        <f t="shared" ca="1" si="393"/>
        <v>0</v>
      </c>
      <c r="BG215" s="359">
        <f t="shared" ca="1" si="394"/>
        <v>0</v>
      </c>
      <c r="BH215" s="359">
        <f t="shared" ca="1" si="395"/>
        <v>0</v>
      </c>
      <c r="BI215" s="359">
        <f t="shared" ca="1" si="432"/>
        <v>0</v>
      </c>
      <c r="BK215" s="362">
        <f t="shared" ca="1" si="453"/>
        <v>326</v>
      </c>
      <c r="BL215" s="362">
        <v>207</v>
      </c>
      <c r="BM215" s="371">
        <f t="shared" ca="1" si="454"/>
        <v>0</v>
      </c>
      <c r="BN215" s="359">
        <f t="shared" ca="1" si="372"/>
        <v>0</v>
      </c>
      <c r="BO215" s="359">
        <f t="shared" ca="1" si="396"/>
        <v>0</v>
      </c>
      <c r="BP215" s="359">
        <f t="shared" ca="1" si="397"/>
        <v>0</v>
      </c>
      <c r="BQ215" s="359">
        <f t="shared" ca="1" si="398"/>
        <v>0</v>
      </c>
      <c r="BR215" s="359">
        <f t="shared" ca="1" si="433"/>
        <v>0</v>
      </c>
      <c r="BT215" s="362">
        <f t="shared" ca="1" si="455"/>
        <v>326</v>
      </c>
      <c r="BU215" s="362">
        <v>207</v>
      </c>
      <c r="BV215" s="371">
        <f t="shared" ca="1" si="456"/>
        <v>0</v>
      </c>
      <c r="BW215" s="359">
        <f t="shared" ca="1" si="373"/>
        <v>0</v>
      </c>
      <c r="BX215" s="359">
        <f t="shared" ca="1" si="399"/>
        <v>0</v>
      </c>
      <c r="BY215" s="359">
        <f t="shared" ca="1" si="400"/>
        <v>0</v>
      </c>
      <c r="BZ215" s="359">
        <f t="shared" ca="1" si="401"/>
        <v>0</v>
      </c>
      <c r="CA215" s="359">
        <f t="shared" ca="1" si="434"/>
        <v>0</v>
      </c>
      <c r="CC215" s="362">
        <f t="shared" ca="1" si="457"/>
        <v>326</v>
      </c>
      <c r="CD215" s="362">
        <v>207</v>
      </c>
      <c r="CE215" s="371">
        <f t="shared" ca="1" si="458"/>
        <v>0</v>
      </c>
      <c r="CF215" s="359">
        <f t="shared" ca="1" si="374"/>
        <v>0</v>
      </c>
      <c r="CG215" s="359">
        <f t="shared" ca="1" si="402"/>
        <v>0</v>
      </c>
      <c r="CH215" s="359">
        <f t="shared" ca="1" si="403"/>
        <v>0</v>
      </c>
      <c r="CI215" s="359">
        <f t="shared" ca="1" si="404"/>
        <v>0</v>
      </c>
      <c r="CJ215" s="359">
        <f t="shared" ca="1" si="435"/>
        <v>0</v>
      </c>
      <c r="CL215" s="362">
        <f t="shared" ca="1" si="459"/>
        <v>326</v>
      </c>
      <c r="CM215" s="362">
        <v>207</v>
      </c>
      <c r="CN215" s="371">
        <f t="shared" ca="1" si="460"/>
        <v>0</v>
      </c>
      <c r="CO215" s="359">
        <f t="shared" ca="1" si="474"/>
        <v>0</v>
      </c>
      <c r="CP215" s="359">
        <f t="shared" ca="1" si="406"/>
        <v>0</v>
      </c>
      <c r="CQ215" s="359">
        <f t="shared" ca="1" si="407"/>
        <v>0</v>
      </c>
      <c r="CR215" s="359">
        <f t="shared" ca="1" si="408"/>
        <v>0</v>
      </c>
      <c r="CS215" s="359">
        <f t="shared" ca="1" si="436"/>
        <v>0</v>
      </c>
      <c r="CU215" s="362">
        <f t="shared" ca="1" si="461"/>
        <v>326</v>
      </c>
      <c r="CV215" s="362">
        <v>207</v>
      </c>
      <c r="CW215" s="371">
        <f t="shared" ca="1" si="462"/>
        <v>0</v>
      </c>
      <c r="CX215" s="359">
        <f t="shared" ca="1" si="375"/>
        <v>0</v>
      </c>
      <c r="CY215" s="359">
        <f t="shared" ca="1" si="409"/>
        <v>0</v>
      </c>
      <c r="CZ215" s="359">
        <f t="shared" ca="1" si="410"/>
        <v>0</v>
      </c>
      <c r="DA215" s="359">
        <f t="shared" ca="1" si="411"/>
        <v>0</v>
      </c>
      <c r="DB215" s="359">
        <f t="shared" ca="1" si="437"/>
        <v>0</v>
      </c>
      <c r="DD215" s="362">
        <f t="shared" ca="1" si="463"/>
        <v>326</v>
      </c>
      <c r="DE215" s="362">
        <v>207</v>
      </c>
      <c r="DF215" s="371">
        <f t="shared" ca="1" si="464"/>
        <v>0</v>
      </c>
      <c r="DG215" s="359">
        <f t="shared" ca="1" si="376"/>
        <v>0</v>
      </c>
      <c r="DH215" s="359">
        <f t="shared" ca="1" si="412"/>
        <v>0</v>
      </c>
      <c r="DI215" s="359">
        <f t="shared" ca="1" si="413"/>
        <v>0</v>
      </c>
      <c r="DJ215" s="359">
        <f t="shared" ca="1" si="414"/>
        <v>0</v>
      </c>
      <c r="DK215" s="359">
        <f t="shared" ca="1" si="438"/>
        <v>0</v>
      </c>
      <c r="DM215" s="362">
        <f t="shared" ca="1" si="465"/>
        <v>326</v>
      </c>
      <c r="DN215" s="362">
        <v>207</v>
      </c>
      <c r="DO215" s="371">
        <f t="shared" ca="1" si="466"/>
        <v>0</v>
      </c>
      <c r="DP215" s="359">
        <f t="shared" ca="1" si="377"/>
        <v>0</v>
      </c>
      <c r="DQ215" s="359">
        <f t="shared" ca="1" si="415"/>
        <v>0</v>
      </c>
      <c r="DR215" s="359">
        <f t="shared" ca="1" si="416"/>
        <v>0</v>
      </c>
      <c r="DS215" s="359">
        <f t="shared" ca="1" si="417"/>
        <v>0</v>
      </c>
      <c r="DT215" s="359">
        <f t="shared" ca="1" si="439"/>
        <v>0</v>
      </c>
      <c r="DV215" s="362">
        <f t="shared" ca="1" si="467"/>
        <v>326</v>
      </c>
      <c r="DW215" s="362">
        <v>207</v>
      </c>
      <c r="DX215" s="371">
        <f t="shared" ca="1" si="468"/>
        <v>0</v>
      </c>
      <c r="DY215" s="359">
        <f t="shared" ca="1" si="378"/>
        <v>0</v>
      </c>
      <c r="DZ215" s="359">
        <f t="shared" ca="1" si="418"/>
        <v>0</v>
      </c>
      <c r="EA215" s="359">
        <f t="shared" ca="1" si="419"/>
        <v>0</v>
      </c>
      <c r="EB215" s="359">
        <f t="shared" ca="1" si="420"/>
        <v>0</v>
      </c>
      <c r="EC215" s="359">
        <f t="shared" ca="1" si="440"/>
        <v>0</v>
      </c>
      <c r="EE215" s="362">
        <f t="shared" ca="1" si="469"/>
        <v>326</v>
      </c>
      <c r="EF215" s="362">
        <v>207</v>
      </c>
      <c r="EG215" s="371">
        <f t="shared" ca="1" si="470"/>
        <v>0</v>
      </c>
      <c r="EH215" s="359">
        <f t="shared" ca="1" si="379"/>
        <v>0</v>
      </c>
      <c r="EI215" s="359">
        <f t="shared" ca="1" si="421"/>
        <v>0</v>
      </c>
      <c r="EJ215" s="359">
        <f t="shared" ca="1" si="422"/>
        <v>0</v>
      </c>
      <c r="EK215" s="359">
        <f t="shared" ca="1" si="423"/>
        <v>0</v>
      </c>
      <c r="EL215" s="359">
        <f t="shared" ca="1" si="441"/>
        <v>0</v>
      </c>
    </row>
    <row r="216" spans="6:142" x14ac:dyDescent="0.35">
      <c r="F216" s="372">
        <f>IFERROR(INDEX('Inflation Rates'!$A$16:$H$138,MATCH('IRA Traditional'!$H216,'Inflation Rates'!$A$16:$A$138,0),8)/INDEX('Inflation Rates'!$A$16:$H$138,MATCH('IRA Traditional'!$H216,'Inflation Rates'!$A$16:$A$138,0)-1,8)-1,F215)</f>
        <v>2.0000000000000018E-2</v>
      </c>
      <c r="G216" s="372">
        <f>IFERROR(INDEX('Inflation Rates'!$A$16:$H$138,MATCH('IRA Traditional'!$H216,'Inflation Rates'!$A$16:$A$138,0),6)/INDEX('Inflation Rates'!$A$16:$H$138,MATCH('IRA Traditional'!$H216,'Inflation Rates'!$A$16:$A$138,0)-1,6)-1,G215)</f>
        <v>2.0999999999999908E-2</v>
      </c>
      <c r="H216" s="362">
        <v>2227</v>
      </c>
      <c r="I216" s="362">
        <f t="shared" ca="1" si="471"/>
        <v>327</v>
      </c>
      <c r="J216" s="362">
        <v>208</v>
      </c>
      <c r="K216" s="371">
        <f t="shared" ca="1" si="472"/>
        <v>0</v>
      </c>
      <c r="L216" s="359">
        <f t="shared" ca="1" si="424"/>
        <v>0</v>
      </c>
      <c r="M216" s="359">
        <f t="shared" ca="1" si="425"/>
        <v>0</v>
      </c>
      <c r="N216" s="359">
        <f t="shared" ca="1" si="426"/>
        <v>0</v>
      </c>
      <c r="O216" s="359">
        <f t="shared" ca="1" si="427"/>
        <v>0</v>
      </c>
      <c r="P216" s="359">
        <f t="shared" ca="1" si="442"/>
        <v>0</v>
      </c>
      <c r="R216" s="362">
        <f t="shared" ca="1" si="443"/>
        <v>327</v>
      </c>
      <c r="S216" s="362">
        <v>208</v>
      </c>
      <c r="T216" s="371">
        <f t="shared" ca="1" si="444"/>
        <v>0</v>
      </c>
      <c r="U216" s="359">
        <f t="shared" ca="1" si="368"/>
        <v>0</v>
      </c>
      <c r="V216" s="359">
        <f t="shared" ca="1" si="380"/>
        <v>0</v>
      </c>
      <c r="W216" s="359">
        <f t="shared" ca="1" si="381"/>
        <v>0</v>
      </c>
      <c r="X216" s="359">
        <f t="shared" ca="1" si="382"/>
        <v>0</v>
      </c>
      <c r="Y216" s="359">
        <f t="shared" ca="1" si="428"/>
        <v>0</v>
      </c>
      <c r="AA216" s="362">
        <f t="shared" ca="1" si="445"/>
        <v>327</v>
      </c>
      <c r="AB216" s="362">
        <v>208</v>
      </c>
      <c r="AC216" s="371">
        <f t="shared" ca="1" si="446"/>
        <v>0</v>
      </c>
      <c r="AD216" s="359">
        <f t="shared" ca="1" si="473"/>
        <v>0</v>
      </c>
      <c r="AE216" s="359">
        <f t="shared" ca="1" si="384"/>
        <v>0</v>
      </c>
      <c r="AF216" s="359">
        <f t="shared" ca="1" si="385"/>
        <v>0</v>
      </c>
      <c r="AG216" s="359">
        <f t="shared" ca="1" si="386"/>
        <v>0</v>
      </c>
      <c r="AH216" s="359">
        <f t="shared" ca="1" si="429"/>
        <v>0</v>
      </c>
      <c r="AJ216" s="362">
        <f t="shared" ca="1" si="447"/>
        <v>327</v>
      </c>
      <c r="AK216" s="362">
        <v>208</v>
      </c>
      <c r="AL216" s="371">
        <f t="shared" ca="1" si="448"/>
        <v>0</v>
      </c>
      <c r="AM216" s="359">
        <f t="shared" ca="1" si="369"/>
        <v>0</v>
      </c>
      <c r="AN216" s="359">
        <f t="shared" ca="1" si="387"/>
        <v>0</v>
      </c>
      <c r="AO216" s="359">
        <f t="shared" ca="1" si="388"/>
        <v>0</v>
      </c>
      <c r="AP216" s="359">
        <f t="shared" ca="1" si="389"/>
        <v>0</v>
      </c>
      <c r="AQ216" s="359">
        <f t="shared" ca="1" si="430"/>
        <v>0</v>
      </c>
      <c r="AS216" s="362">
        <f t="shared" ca="1" si="449"/>
        <v>327</v>
      </c>
      <c r="AT216" s="362">
        <v>208</v>
      </c>
      <c r="AU216" s="371">
        <f t="shared" ca="1" si="450"/>
        <v>0</v>
      </c>
      <c r="AV216" s="359">
        <f t="shared" ca="1" si="370"/>
        <v>0</v>
      </c>
      <c r="AW216" s="359">
        <f t="shared" ca="1" si="390"/>
        <v>0</v>
      </c>
      <c r="AX216" s="359">
        <f t="shared" ca="1" si="391"/>
        <v>0</v>
      </c>
      <c r="AY216" s="359">
        <f t="shared" ca="1" si="392"/>
        <v>0</v>
      </c>
      <c r="AZ216" s="359">
        <f t="shared" ca="1" si="431"/>
        <v>0</v>
      </c>
      <c r="BB216" s="362">
        <f t="shared" ca="1" si="451"/>
        <v>327</v>
      </c>
      <c r="BC216" s="362">
        <v>208</v>
      </c>
      <c r="BD216" s="371">
        <f t="shared" ca="1" si="452"/>
        <v>0</v>
      </c>
      <c r="BE216" s="359">
        <f t="shared" ca="1" si="371"/>
        <v>0</v>
      </c>
      <c r="BF216" s="359">
        <f t="shared" ca="1" si="393"/>
        <v>0</v>
      </c>
      <c r="BG216" s="359">
        <f t="shared" ca="1" si="394"/>
        <v>0</v>
      </c>
      <c r="BH216" s="359">
        <f t="shared" ca="1" si="395"/>
        <v>0</v>
      </c>
      <c r="BI216" s="359">
        <f t="shared" ca="1" si="432"/>
        <v>0</v>
      </c>
      <c r="BK216" s="362">
        <f t="shared" ca="1" si="453"/>
        <v>327</v>
      </c>
      <c r="BL216" s="362">
        <v>208</v>
      </c>
      <c r="BM216" s="371">
        <f t="shared" ca="1" si="454"/>
        <v>0</v>
      </c>
      <c r="BN216" s="359">
        <f t="shared" ca="1" si="372"/>
        <v>0</v>
      </c>
      <c r="BO216" s="359">
        <f t="shared" ca="1" si="396"/>
        <v>0</v>
      </c>
      <c r="BP216" s="359">
        <f t="shared" ca="1" si="397"/>
        <v>0</v>
      </c>
      <c r="BQ216" s="359">
        <f t="shared" ca="1" si="398"/>
        <v>0</v>
      </c>
      <c r="BR216" s="359">
        <f t="shared" ca="1" si="433"/>
        <v>0</v>
      </c>
      <c r="BT216" s="362">
        <f t="shared" ca="1" si="455"/>
        <v>327</v>
      </c>
      <c r="BU216" s="362">
        <v>208</v>
      </c>
      <c r="BV216" s="371">
        <f t="shared" ca="1" si="456"/>
        <v>0</v>
      </c>
      <c r="BW216" s="359">
        <f t="shared" ca="1" si="373"/>
        <v>0</v>
      </c>
      <c r="BX216" s="359">
        <f t="shared" ca="1" si="399"/>
        <v>0</v>
      </c>
      <c r="BY216" s="359">
        <f t="shared" ca="1" si="400"/>
        <v>0</v>
      </c>
      <c r="BZ216" s="359">
        <f t="shared" ca="1" si="401"/>
        <v>0</v>
      </c>
      <c r="CA216" s="359">
        <f t="shared" ca="1" si="434"/>
        <v>0</v>
      </c>
      <c r="CC216" s="362">
        <f t="shared" ca="1" si="457"/>
        <v>327</v>
      </c>
      <c r="CD216" s="362">
        <v>208</v>
      </c>
      <c r="CE216" s="371">
        <f t="shared" ca="1" si="458"/>
        <v>0</v>
      </c>
      <c r="CF216" s="359">
        <f t="shared" ca="1" si="374"/>
        <v>0</v>
      </c>
      <c r="CG216" s="359">
        <f t="shared" ca="1" si="402"/>
        <v>0</v>
      </c>
      <c r="CH216" s="359">
        <f t="shared" ca="1" si="403"/>
        <v>0</v>
      </c>
      <c r="CI216" s="359">
        <f t="shared" ca="1" si="404"/>
        <v>0</v>
      </c>
      <c r="CJ216" s="359">
        <f t="shared" ca="1" si="435"/>
        <v>0</v>
      </c>
      <c r="CL216" s="362">
        <f t="shared" ca="1" si="459"/>
        <v>327</v>
      </c>
      <c r="CM216" s="362">
        <v>208</v>
      </c>
      <c r="CN216" s="371">
        <f t="shared" ca="1" si="460"/>
        <v>0</v>
      </c>
      <c r="CO216" s="359">
        <f t="shared" ca="1" si="474"/>
        <v>0</v>
      </c>
      <c r="CP216" s="359">
        <f t="shared" ca="1" si="406"/>
        <v>0</v>
      </c>
      <c r="CQ216" s="359">
        <f t="shared" ca="1" si="407"/>
        <v>0</v>
      </c>
      <c r="CR216" s="359">
        <f t="shared" ca="1" si="408"/>
        <v>0</v>
      </c>
      <c r="CS216" s="359">
        <f t="shared" ca="1" si="436"/>
        <v>0</v>
      </c>
      <c r="CU216" s="362">
        <f t="shared" ca="1" si="461"/>
        <v>327</v>
      </c>
      <c r="CV216" s="362">
        <v>208</v>
      </c>
      <c r="CW216" s="371">
        <f t="shared" ca="1" si="462"/>
        <v>0</v>
      </c>
      <c r="CX216" s="359">
        <f t="shared" ca="1" si="375"/>
        <v>0</v>
      </c>
      <c r="CY216" s="359">
        <f t="shared" ca="1" si="409"/>
        <v>0</v>
      </c>
      <c r="CZ216" s="359">
        <f t="shared" ca="1" si="410"/>
        <v>0</v>
      </c>
      <c r="DA216" s="359">
        <f t="shared" ca="1" si="411"/>
        <v>0</v>
      </c>
      <c r="DB216" s="359">
        <f t="shared" ca="1" si="437"/>
        <v>0</v>
      </c>
      <c r="DD216" s="362">
        <f t="shared" ca="1" si="463"/>
        <v>327</v>
      </c>
      <c r="DE216" s="362">
        <v>208</v>
      </c>
      <c r="DF216" s="371">
        <f t="shared" ca="1" si="464"/>
        <v>0</v>
      </c>
      <c r="DG216" s="359">
        <f t="shared" ca="1" si="376"/>
        <v>0</v>
      </c>
      <c r="DH216" s="359">
        <f t="shared" ca="1" si="412"/>
        <v>0</v>
      </c>
      <c r="DI216" s="359">
        <f t="shared" ca="1" si="413"/>
        <v>0</v>
      </c>
      <c r="DJ216" s="359">
        <f t="shared" ca="1" si="414"/>
        <v>0</v>
      </c>
      <c r="DK216" s="359">
        <f t="shared" ca="1" si="438"/>
        <v>0</v>
      </c>
      <c r="DM216" s="362">
        <f t="shared" ca="1" si="465"/>
        <v>327</v>
      </c>
      <c r="DN216" s="362">
        <v>208</v>
      </c>
      <c r="DO216" s="371">
        <f t="shared" ca="1" si="466"/>
        <v>0</v>
      </c>
      <c r="DP216" s="359">
        <f t="shared" ca="1" si="377"/>
        <v>0</v>
      </c>
      <c r="DQ216" s="359">
        <f t="shared" ca="1" si="415"/>
        <v>0</v>
      </c>
      <c r="DR216" s="359">
        <f t="shared" ca="1" si="416"/>
        <v>0</v>
      </c>
      <c r="DS216" s="359">
        <f t="shared" ca="1" si="417"/>
        <v>0</v>
      </c>
      <c r="DT216" s="359">
        <f t="shared" ca="1" si="439"/>
        <v>0</v>
      </c>
      <c r="DV216" s="362">
        <f t="shared" ca="1" si="467"/>
        <v>327</v>
      </c>
      <c r="DW216" s="362">
        <v>208</v>
      </c>
      <c r="DX216" s="371">
        <f t="shared" ca="1" si="468"/>
        <v>0</v>
      </c>
      <c r="DY216" s="359">
        <f t="shared" ca="1" si="378"/>
        <v>0</v>
      </c>
      <c r="DZ216" s="359">
        <f t="shared" ca="1" si="418"/>
        <v>0</v>
      </c>
      <c r="EA216" s="359">
        <f t="shared" ca="1" si="419"/>
        <v>0</v>
      </c>
      <c r="EB216" s="359">
        <f t="shared" ca="1" si="420"/>
        <v>0</v>
      </c>
      <c r="EC216" s="359">
        <f t="shared" ca="1" si="440"/>
        <v>0</v>
      </c>
      <c r="EE216" s="362">
        <f t="shared" ca="1" si="469"/>
        <v>327</v>
      </c>
      <c r="EF216" s="362">
        <v>208</v>
      </c>
      <c r="EG216" s="371">
        <f t="shared" ca="1" si="470"/>
        <v>0</v>
      </c>
      <c r="EH216" s="359">
        <f t="shared" ca="1" si="379"/>
        <v>0</v>
      </c>
      <c r="EI216" s="359">
        <f t="shared" ca="1" si="421"/>
        <v>0</v>
      </c>
      <c r="EJ216" s="359">
        <f t="shared" ca="1" si="422"/>
        <v>0</v>
      </c>
      <c r="EK216" s="359">
        <f t="shared" ca="1" si="423"/>
        <v>0</v>
      </c>
      <c r="EL216" s="359">
        <f t="shared" ca="1" si="441"/>
        <v>0</v>
      </c>
    </row>
    <row r="217" spans="6:142" x14ac:dyDescent="0.35">
      <c r="F217" s="372">
        <f>IFERROR(INDEX('Inflation Rates'!$A$16:$H$138,MATCH('IRA Traditional'!$H217,'Inflation Rates'!$A$16:$A$138,0),8)/INDEX('Inflation Rates'!$A$16:$H$138,MATCH('IRA Traditional'!$H217,'Inflation Rates'!$A$16:$A$138,0)-1,8)-1,F216)</f>
        <v>2.0000000000000018E-2</v>
      </c>
      <c r="G217" s="372">
        <f>IFERROR(INDEX('Inflation Rates'!$A$16:$H$138,MATCH('IRA Traditional'!$H217,'Inflation Rates'!$A$16:$A$138,0),6)/INDEX('Inflation Rates'!$A$16:$H$138,MATCH('IRA Traditional'!$H217,'Inflation Rates'!$A$16:$A$138,0)-1,6)-1,G216)</f>
        <v>2.0999999999999908E-2</v>
      </c>
      <c r="H217" s="362">
        <v>2228</v>
      </c>
      <c r="I217" s="362">
        <f t="shared" ca="1" si="471"/>
        <v>328</v>
      </c>
      <c r="J217" s="362">
        <v>209</v>
      </c>
      <c r="K217" s="371">
        <f t="shared" ca="1" si="472"/>
        <v>0</v>
      </c>
      <c r="L217" s="359">
        <f t="shared" ca="1" si="424"/>
        <v>0</v>
      </c>
      <c r="M217" s="359">
        <f t="shared" ca="1" si="425"/>
        <v>0</v>
      </c>
      <c r="N217" s="359">
        <f t="shared" ca="1" si="426"/>
        <v>0</v>
      </c>
      <c r="O217" s="359">
        <f t="shared" ca="1" si="427"/>
        <v>0</v>
      </c>
      <c r="P217" s="359">
        <f t="shared" ca="1" si="442"/>
        <v>0</v>
      </c>
      <c r="R217" s="362">
        <f t="shared" ca="1" si="443"/>
        <v>328</v>
      </c>
      <c r="S217" s="362">
        <v>209</v>
      </c>
      <c r="T217" s="371">
        <f t="shared" ca="1" si="444"/>
        <v>0</v>
      </c>
      <c r="U217" s="359">
        <f t="shared" ca="1" si="368"/>
        <v>0</v>
      </c>
      <c r="V217" s="359">
        <f t="shared" ca="1" si="380"/>
        <v>0</v>
      </c>
      <c r="W217" s="359">
        <f t="shared" ca="1" si="381"/>
        <v>0</v>
      </c>
      <c r="X217" s="359">
        <f t="shared" ca="1" si="382"/>
        <v>0</v>
      </c>
      <c r="Y217" s="359">
        <f t="shared" ca="1" si="428"/>
        <v>0</v>
      </c>
      <c r="AA217" s="362">
        <f t="shared" ca="1" si="445"/>
        <v>328</v>
      </c>
      <c r="AB217" s="362">
        <v>209</v>
      </c>
      <c r="AC217" s="371">
        <f t="shared" ca="1" si="446"/>
        <v>0</v>
      </c>
      <c r="AD217" s="359">
        <f t="shared" ca="1" si="473"/>
        <v>0</v>
      </c>
      <c r="AE217" s="359">
        <f t="shared" ca="1" si="384"/>
        <v>0</v>
      </c>
      <c r="AF217" s="359">
        <f t="shared" ca="1" si="385"/>
        <v>0</v>
      </c>
      <c r="AG217" s="359">
        <f t="shared" ca="1" si="386"/>
        <v>0</v>
      </c>
      <c r="AH217" s="359">
        <f t="shared" ca="1" si="429"/>
        <v>0</v>
      </c>
      <c r="AJ217" s="362">
        <f t="shared" ca="1" si="447"/>
        <v>328</v>
      </c>
      <c r="AK217" s="362">
        <v>209</v>
      </c>
      <c r="AL217" s="371">
        <f t="shared" ca="1" si="448"/>
        <v>0</v>
      </c>
      <c r="AM217" s="359">
        <f t="shared" ca="1" si="369"/>
        <v>0</v>
      </c>
      <c r="AN217" s="359">
        <f t="shared" ca="1" si="387"/>
        <v>0</v>
      </c>
      <c r="AO217" s="359">
        <f t="shared" ca="1" si="388"/>
        <v>0</v>
      </c>
      <c r="AP217" s="359">
        <f t="shared" ca="1" si="389"/>
        <v>0</v>
      </c>
      <c r="AQ217" s="359">
        <f t="shared" ca="1" si="430"/>
        <v>0</v>
      </c>
      <c r="AS217" s="362">
        <f t="shared" ca="1" si="449"/>
        <v>328</v>
      </c>
      <c r="AT217" s="362">
        <v>209</v>
      </c>
      <c r="AU217" s="371">
        <f t="shared" ca="1" si="450"/>
        <v>0</v>
      </c>
      <c r="AV217" s="359">
        <f t="shared" ca="1" si="370"/>
        <v>0</v>
      </c>
      <c r="AW217" s="359">
        <f t="shared" ca="1" si="390"/>
        <v>0</v>
      </c>
      <c r="AX217" s="359">
        <f t="shared" ca="1" si="391"/>
        <v>0</v>
      </c>
      <c r="AY217" s="359">
        <f t="shared" ca="1" si="392"/>
        <v>0</v>
      </c>
      <c r="AZ217" s="359">
        <f t="shared" ca="1" si="431"/>
        <v>0</v>
      </c>
      <c r="BB217" s="362">
        <f t="shared" ca="1" si="451"/>
        <v>328</v>
      </c>
      <c r="BC217" s="362">
        <v>209</v>
      </c>
      <c r="BD217" s="371">
        <f t="shared" ca="1" si="452"/>
        <v>0</v>
      </c>
      <c r="BE217" s="359">
        <f t="shared" ca="1" si="371"/>
        <v>0</v>
      </c>
      <c r="BF217" s="359">
        <f t="shared" ca="1" si="393"/>
        <v>0</v>
      </c>
      <c r="BG217" s="359">
        <f t="shared" ca="1" si="394"/>
        <v>0</v>
      </c>
      <c r="BH217" s="359">
        <f t="shared" ca="1" si="395"/>
        <v>0</v>
      </c>
      <c r="BI217" s="359">
        <f t="shared" ca="1" si="432"/>
        <v>0</v>
      </c>
      <c r="BK217" s="362">
        <f t="shared" ca="1" si="453"/>
        <v>328</v>
      </c>
      <c r="BL217" s="362">
        <v>209</v>
      </c>
      <c r="BM217" s="371">
        <f t="shared" ca="1" si="454"/>
        <v>0</v>
      </c>
      <c r="BN217" s="359">
        <f t="shared" ca="1" si="372"/>
        <v>0</v>
      </c>
      <c r="BO217" s="359">
        <f t="shared" ca="1" si="396"/>
        <v>0</v>
      </c>
      <c r="BP217" s="359">
        <f t="shared" ca="1" si="397"/>
        <v>0</v>
      </c>
      <c r="BQ217" s="359">
        <f t="shared" ca="1" si="398"/>
        <v>0</v>
      </c>
      <c r="BR217" s="359">
        <f t="shared" ca="1" si="433"/>
        <v>0</v>
      </c>
      <c r="BT217" s="362">
        <f t="shared" ca="1" si="455"/>
        <v>328</v>
      </c>
      <c r="BU217" s="362">
        <v>209</v>
      </c>
      <c r="BV217" s="371">
        <f t="shared" ca="1" si="456"/>
        <v>0</v>
      </c>
      <c r="BW217" s="359">
        <f t="shared" ca="1" si="373"/>
        <v>0</v>
      </c>
      <c r="BX217" s="359">
        <f t="shared" ca="1" si="399"/>
        <v>0</v>
      </c>
      <c r="BY217" s="359">
        <f t="shared" ca="1" si="400"/>
        <v>0</v>
      </c>
      <c r="BZ217" s="359">
        <f t="shared" ca="1" si="401"/>
        <v>0</v>
      </c>
      <c r="CA217" s="359">
        <f t="shared" ca="1" si="434"/>
        <v>0</v>
      </c>
      <c r="CC217" s="362">
        <f t="shared" ca="1" si="457"/>
        <v>328</v>
      </c>
      <c r="CD217" s="362">
        <v>209</v>
      </c>
      <c r="CE217" s="371">
        <f t="shared" ca="1" si="458"/>
        <v>0</v>
      </c>
      <c r="CF217" s="359">
        <f t="shared" ca="1" si="374"/>
        <v>0</v>
      </c>
      <c r="CG217" s="359">
        <f t="shared" ca="1" si="402"/>
        <v>0</v>
      </c>
      <c r="CH217" s="359">
        <f t="shared" ca="1" si="403"/>
        <v>0</v>
      </c>
      <c r="CI217" s="359">
        <f t="shared" ca="1" si="404"/>
        <v>0</v>
      </c>
      <c r="CJ217" s="359">
        <f t="shared" ca="1" si="435"/>
        <v>0</v>
      </c>
      <c r="CL217" s="362">
        <f t="shared" ca="1" si="459"/>
        <v>328</v>
      </c>
      <c r="CM217" s="362">
        <v>209</v>
      </c>
      <c r="CN217" s="371">
        <f t="shared" ca="1" si="460"/>
        <v>0</v>
      </c>
      <c r="CO217" s="359">
        <f t="shared" ca="1" si="474"/>
        <v>0</v>
      </c>
      <c r="CP217" s="359">
        <f t="shared" ca="1" si="406"/>
        <v>0</v>
      </c>
      <c r="CQ217" s="359">
        <f t="shared" ca="1" si="407"/>
        <v>0</v>
      </c>
      <c r="CR217" s="359">
        <f t="shared" ca="1" si="408"/>
        <v>0</v>
      </c>
      <c r="CS217" s="359">
        <f t="shared" ca="1" si="436"/>
        <v>0</v>
      </c>
      <c r="CU217" s="362">
        <f t="shared" ca="1" si="461"/>
        <v>328</v>
      </c>
      <c r="CV217" s="362">
        <v>209</v>
      </c>
      <c r="CW217" s="371">
        <f t="shared" ca="1" si="462"/>
        <v>0</v>
      </c>
      <c r="CX217" s="359">
        <f t="shared" ca="1" si="375"/>
        <v>0</v>
      </c>
      <c r="CY217" s="359">
        <f t="shared" ca="1" si="409"/>
        <v>0</v>
      </c>
      <c r="CZ217" s="359">
        <f t="shared" ca="1" si="410"/>
        <v>0</v>
      </c>
      <c r="DA217" s="359">
        <f t="shared" ca="1" si="411"/>
        <v>0</v>
      </c>
      <c r="DB217" s="359">
        <f t="shared" ca="1" si="437"/>
        <v>0</v>
      </c>
      <c r="DD217" s="362">
        <f t="shared" ca="1" si="463"/>
        <v>328</v>
      </c>
      <c r="DE217" s="362">
        <v>209</v>
      </c>
      <c r="DF217" s="371">
        <f t="shared" ca="1" si="464"/>
        <v>0</v>
      </c>
      <c r="DG217" s="359">
        <f t="shared" ca="1" si="376"/>
        <v>0</v>
      </c>
      <c r="DH217" s="359">
        <f t="shared" ca="1" si="412"/>
        <v>0</v>
      </c>
      <c r="DI217" s="359">
        <f t="shared" ca="1" si="413"/>
        <v>0</v>
      </c>
      <c r="DJ217" s="359">
        <f t="shared" ca="1" si="414"/>
        <v>0</v>
      </c>
      <c r="DK217" s="359">
        <f t="shared" ca="1" si="438"/>
        <v>0</v>
      </c>
      <c r="DM217" s="362">
        <f t="shared" ca="1" si="465"/>
        <v>328</v>
      </c>
      <c r="DN217" s="362">
        <v>209</v>
      </c>
      <c r="DO217" s="371">
        <f t="shared" ca="1" si="466"/>
        <v>0</v>
      </c>
      <c r="DP217" s="359">
        <f t="shared" ca="1" si="377"/>
        <v>0</v>
      </c>
      <c r="DQ217" s="359">
        <f t="shared" ca="1" si="415"/>
        <v>0</v>
      </c>
      <c r="DR217" s="359">
        <f t="shared" ca="1" si="416"/>
        <v>0</v>
      </c>
      <c r="DS217" s="359">
        <f t="shared" ca="1" si="417"/>
        <v>0</v>
      </c>
      <c r="DT217" s="359">
        <f t="shared" ca="1" si="439"/>
        <v>0</v>
      </c>
      <c r="DV217" s="362">
        <f t="shared" ca="1" si="467"/>
        <v>328</v>
      </c>
      <c r="DW217" s="362">
        <v>209</v>
      </c>
      <c r="DX217" s="371">
        <f t="shared" ca="1" si="468"/>
        <v>0</v>
      </c>
      <c r="DY217" s="359">
        <f t="shared" ca="1" si="378"/>
        <v>0</v>
      </c>
      <c r="DZ217" s="359">
        <f t="shared" ca="1" si="418"/>
        <v>0</v>
      </c>
      <c r="EA217" s="359">
        <f t="shared" ca="1" si="419"/>
        <v>0</v>
      </c>
      <c r="EB217" s="359">
        <f t="shared" ca="1" si="420"/>
        <v>0</v>
      </c>
      <c r="EC217" s="359">
        <f t="shared" ca="1" si="440"/>
        <v>0</v>
      </c>
      <c r="EE217" s="362">
        <f t="shared" ca="1" si="469"/>
        <v>328</v>
      </c>
      <c r="EF217" s="362">
        <v>209</v>
      </c>
      <c r="EG217" s="371">
        <f t="shared" ca="1" si="470"/>
        <v>0</v>
      </c>
      <c r="EH217" s="359">
        <f t="shared" ca="1" si="379"/>
        <v>0</v>
      </c>
      <c r="EI217" s="359">
        <f t="shared" ca="1" si="421"/>
        <v>0</v>
      </c>
      <c r="EJ217" s="359">
        <f t="shared" ca="1" si="422"/>
        <v>0</v>
      </c>
      <c r="EK217" s="359">
        <f t="shared" ca="1" si="423"/>
        <v>0</v>
      </c>
      <c r="EL217" s="359">
        <f t="shared" ca="1" si="441"/>
        <v>0</v>
      </c>
    </row>
    <row r="218" spans="6:142" x14ac:dyDescent="0.35">
      <c r="F218" s="372">
        <f>IFERROR(INDEX('Inflation Rates'!$A$16:$H$138,MATCH('IRA Traditional'!$H218,'Inflation Rates'!$A$16:$A$138,0),8)/INDEX('Inflation Rates'!$A$16:$H$138,MATCH('IRA Traditional'!$H218,'Inflation Rates'!$A$16:$A$138,0)-1,8)-1,F217)</f>
        <v>2.0000000000000018E-2</v>
      </c>
      <c r="G218" s="372">
        <f>IFERROR(INDEX('Inflation Rates'!$A$16:$H$138,MATCH('IRA Traditional'!$H218,'Inflation Rates'!$A$16:$A$138,0),6)/INDEX('Inflation Rates'!$A$16:$H$138,MATCH('IRA Traditional'!$H218,'Inflation Rates'!$A$16:$A$138,0)-1,6)-1,G217)</f>
        <v>2.0999999999999908E-2</v>
      </c>
      <c r="H218" s="362">
        <v>2229</v>
      </c>
      <c r="I218" s="362">
        <f t="shared" ca="1" si="471"/>
        <v>329</v>
      </c>
      <c r="J218" s="362">
        <v>210</v>
      </c>
      <c r="K218" s="371">
        <f t="shared" ca="1" si="472"/>
        <v>0</v>
      </c>
      <c r="L218" s="359">
        <f t="shared" ca="1" si="424"/>
        <v>0</v>
      </c>
      <c r="M218" s="359">
        <f t="shared" ca="1" si="425"/>
        <v>0</v>
      </c>
      <c r="N218" s="359">
        <f t="shared" ca="1" si="426"/>
        <v>0</v>
      </c>
      <c r="O218" s="359">
        <f t="shared" ca="1" si="427"/>
        <v>0</v>
      </c>
      <c r="P218" s="359">
        <f t="shared" ca="1" si="442"/>
        <v>0</v>
      </c>
      <c r="R218" s="362">
        <f t="shared" ca="1" si="443"/>
        <v>329</v>
      </c>
      <c r="S218" s="362">
        <v>210</v>
      </c>
      <c r="T218" s="371">
        <f t="shared" ca="1" si="444"/>
        <v>0</v>
      </c>
      <c r="U218" s="359">
        <f t="shared" ca="1" si="368"/>
        <v>0</v>
      </c>
      <c r="V218" s="359">
        <f t="shared" ca="1" si="380"/>
        <v>0</v>
      </c>
      <c r="W218" s="359">
        <f t="shared" ca="1" si="381"/>
        <v>0</v>
      </c>
      <c r="X218" s="359">
        <f t="shared" ca="1" si="382"/>
        <v>0</v>
      </c>
      <c r="Y218" s="359">
        <f t="shared" ca="1" si="428"/>
        <v>0</v>
      </c>
      <c r="AA218" s="362">
        <f t="shared" ca="1" si="445"/>
        <v>329</v>
      </c>
      <c r="AB218" s="362">
        <v>210</v>
      </c>
      <c r="AC218" s="371">
        <f t="shared" ca="1" si="446"/>
        <v>0</v>
      </c>
      <c r="AD218" s="359">
        <f t="shared" ca="1" si="473"/>
        <v>0</v>
      </c>
      <c r="AE218" s="359">
        <f t="shared" ca="1" si="384"/>
        <v>0</v>
      </c>
      <c r="AF218" s="359">
        <f t="shared" ca="1" si="385"/>
        <v>0</v>
      </c>
      <c r="AG218" s="359">
        <f t="shared" ca="1" si="386"/>
        <v>0</v>
      </c>
      <c r="AH218" s="359">
        <f t="shared" ca="1" si="429"/>
        <v>0</v>
      </c>
      <c r="AJ218" s="362">
        <f t="shared" ca="1" si="447"/>
        <v>329</v>
      </c>
      <c r="AK218" s="362">
        <v>210</v>
      </c>
      <c r="AL218" s="371">
        <f t="shared" ca="1" si="448"/>
        <v>0</v>
      </c>
      <c r="AM218" s="359">
        <f t="shared" ca="1" si="369"/>
        <v>0</v>
      </c>
      <c r="AN218" s="359">
        <f t="shared" ca="1" si="387"/>
        <v>0</v>
      </c>
      <c r="AO218" s="359">
        <f t="shared" ca="1" si="388"/>
        <v>0</v>
      </c>
      <c r="AP218" s="359">
        <f t="shared" ca="1" si="389"/>
        <v>0</v>
      </c>
      <c r="AQ218" s="359">
        <f t="shared" ca="1" si="430"/>
        <v>0</v>
      </c>
      <c r="AS218" s="362">
        <f t="shared" ca="1" si="449"/>
        <v>329</v>
      </c>
      <c r="AT218" s="362">
        <v>210</v>
      </c>
      <c r="AU218" s="371">
        <f t="shared" ca="1" si="450"/>
        <v>0</v>
      </c>
      <c r="AV218" s="359">
        <f t="shared" ca="1" si="370"/>
        <v>0</v>
      </c>
      <c r="AW218" s="359">
        <f t="shared" ca="1" si="390"/>
        <v>0</v>
      </c>
      <c r="AX218" s="359">
        <f t="shared" ca="1" si="391"/>
        <v>0</v>
      </c>
      <c r="AY218" s="359">
        <f t="shared" ca="1" si="392"/>
        <v>0</v>
      </c>
      <c r="AZ218" s="359">
        <f t="shared" ca="1" si="431"/>
        <v>0</v>
      </c>
      <c r="BB218" s="362">
        <f t="shared" ca="1" si="451"/>
        <v>329</v>
      </c>
      <c r="BC218" s="362">
        <v>210</v>
      </c>
      <c r="BD218" s="371">
        <f t="shared" ca="1" si="452"/>
        <v>0</v>
      </c>
      <c r="BE218" s="359">
        <f t="shared" ca="1" si="371"/>
        <v>0</v>
      </c>
      <c r="BF218" s="359">
        <f t="shared" ca="1" si="393"/>
        <v>0</v>
      </c>
      <c r="BG218" s="359">
        <f t="shared" ca="1" si="394"/>
        <v>0</v>
      </c>
      <c r="BH218" s="359">
        <f t="shared" ca="1" si="395"/>
        <v>0</v>
      </c>
      <c r="BI218" s="359">
        <f t="shared" ca="1" si="432"/>
        <v>0</v>
      </c>
      <c r="BK218" s="362">
        <f t="shared" ca="1" si="453"/>
        <v>329</v>
      </c>
      <c r="BL218" s="362">
        <v>210</v>
      </c>
      <c r="BM218" s="371">
        <f t="shared" ca="1" si="454"/>
        <v>0</v>
      </c>
      <c r="BN218" s="359">
        <f t="shared" ca="1" si="372"/>
        <v>0</v>
      </c>
      <c r="BO218" s="359">
        <f t="shared" ca="1" si="396"/>
        <v>0</v>
      </c>
      <c r="BP218" s="359">
        <f t="shared" ca="1" si="397"/>
        <v>0</v>
      </c>
      <c r="BQ218" s="359">
        <f t="shared" ca="1" si="398"/>
        <v>0</v>
      </c>
      <c r="BR218" s="359">
        <f t="shared" ca="1" si="433"/>
        <v>0</v>
      </c>
      <c r="BT218" s="362">
        <f t="shared" ca="1" si="455"/>
        <v>329</v>
      </c>
      <c r="BU218" s="362">
        <v>210</v>
      </c>
      <c r="BV218" s="371">
        <f t="shared" ca="1" si="456"/>
        <v>0</v>
      </c>
      <c r="BW218" s="359">
        <f t="shared" ca="1" si="373"/>
        <v>0</v>
      </c>
      <c r="BX218" s="359">
        <f t="shared" ca="1" si="399"/>
        <v>0</v>
      </c>
      <c r="BY218" s="359">
        <f t="shared" ca="1" si="400"/>
        <v>0</v>
      </c>
      <c r="BZ218" s="359">
        <f t="shared" ca="1" si="401"/>
        <v>0</v>
      </c>
      <c r="CA218" s="359">
        <f t="shared" ca="1" si="434"/>
        <v>0</v>
      </c>
      <c r="CC218" s="362">
        <f t="shared" ca="1" si="457"/>
        <v>329</v>
      </c>
      <c r="CD218" s="362">
        <v>210</v>
      </c>
      <c r="CE218" s="371">
        <f t="shared" ca="1" si="458"/>
        <v>0</v>
      </c>
      <c r="CF218" s="359">
        <f t="shared" ca="1" si="374"/>
        <v>0</v>
      </c>
      <c r="CG218" s="359">
        <f t="shared" ca="1" si="402"/>
        <v>0</v>
      </c>
      <c r="CH218" s="359">
        <f t="shared" ca="1" si="403"/>
        <v>0</v>
      </c>
      <c r="CI218" s="359">
        <f t="shared" ca="1" si="404"/>
        <v>0</v>
      </c>
      <c r="CJ218" s="359">
        <f t="shared" ca="1" si="435"/>
        <v>0</v>
      </c>
      <c r="CL218" s="362">
        <f t="shared" ca="1" si="459"/>
        <v>329</v>
      </c>
      <c r="CM218" s="362">
        <v>210</v>
      </c>
      <c r="CN218" s="371">
        <f t="shared" ca="1" si="460"/>
        <v>0</v>
      </c>
      <c r="CO218" s="359">
        <f t="shared" ca="1" si="474"/>
        <v>0</v>
      </c>
      <c r="CP218" s="359">
        <f t="shared" ca="1" si="406"/>
        <v>0</v>
      </c>
      <c r="CQ218" s="359">
        <f t="shared" ca="1" si="407"/>
        <v>0</v>
      </c>
      <c r="CR218" s="359">
        <f t="shared" ca="1" si="408"/>
        <v>0</v>
      </c>
      <c r="CS218" s="359">
        <f t="shared" ca="1" si="436"/>
        <v>0</v>
      </c>
      <c r="CU218" s="362">
        <f t="shared" ca="1" si="461"/>
        <v>329</v>
      </c>
      <c r="CV218" s="362">
        <v>210</v>
      </c>
      <c r="CW218" s="371">
        <f t="shared" ca="1" si="462"/>
        <v>0</v>
      </c>
      <c r="CX218" s="359">
        <f t="shared" ca="1" si="375"/>
        <v>0</v>
      </c>
      <c r="CY218" s="359">
        <f t="shared" ca="1" si="409"/>
        <v>0</v>
      </c>
      <c r="CZ218" s="359">
        <f t="shared" ca="1" si="410"/>
        <v>0</v>
      </c>
      <c r="DA218" s="359">
        <f t="shared" ca="1" si="411"/>
        <v>0</v>
      </c>
      <c r="DB218" s="359">
        <f t="shared" ca="1" si="437"/>
        <v>0</v>
      </c>
      <c r="DD218" s="362">
        <f t="shared" ca="1" si="463"/>
        <v>329</v>
      </c>
      <c r="DE218" s="362">
        <v>210</v>
      </c>
      <c r="DF218" s="371">
        <f t="shared" ca="1" si="464"/>
        <v>0</v>
      </c>
      <c r="DG218" s="359">
        <f t="shared" ca="1" si="376"/>
        <v>0</v>
      </c>
      <c r="DH218" s="359">
        <f t="shared" ca="1" si="412"/>
        <v>0</v>
      </c>
      <c r="DI218" s="359">
        <f t="shared" ca="1" si="413"/>
        <v>0</v>
      </c>
      <c r="DJ218" s="359">
        <f t="shared" ca="1" si="414"/>
        <v>0</v>
      </c>
      <c r="DK218" s="359">
        <f t="shared" ca="1" si="438"/>
        <v>0</v>
      </c>
      <c r="DM218" s="362">
        <f t="shared" ca="1" si="465"/>
        <v>329</v>
      </c>
      <c r="DN218" s="362">
        <v>210</v>
      </c>
      <c r="DO218" s="371">
        <f t="shared" ca="1" si="466"/>
        <v>0</v>
      </c>
      <c r="DP218" s="359">
        <f t="shared" ca="1" si="377"/>
        <v>0</v>
      </c>
      <c r="DQ218" s="359">
        <f t="shared" ca="1" si="415"/>
        <v>0</v>
      </c>
      <c r="DR218" s="359">
        <f t="shared" ca="1" si="416"/>
        <v>0</v>
      </c>
      <c r="DS218" s="359">
        <f t="shared" ca="1" si="417"/>
        <v>0</v>
      </c>
      <c r="DT218" s="359">
        <f t="shared" ca="1" si="439"/>
        <v>0</v>
      </c>
      <c r="DV218" s="362">
        <f t="shared" ca="1" si="467"/>
        <v>329</v>
      </c>
      <c r="DW218" s="362">
        <v>210</v>
      </c>
      <c r="DX218" s="371">
        <f t="shared" ca="1" si="468"/>
        <v>0</v>
      </c>
      <c r="DY218" s="359">
        <f t="shared" ca="1" si="378"/>
        <v>0</v>
      </c>
      <c r="DZ218" s="359">
        <f t="shared" ca="1" si="418"/>
        <v>0</v>
      </c>
      <c r="EA218" s="359">
        <f t="shared" ca="1" si="419"/>
        <v>0</v>
      </c>
      <c r="EB218" s="359">
        <f t="shared" ca="1" si="420"/>
        <v>0</v>
      </c>
      <c r="EC218" s="359">
        <f t="shared" ca="1" si="440"/>
        <v>0</v>
      </c>
      <c r="EE218" s="362">
        <f t="shared" ca="1" si="469"/>
        <v>329</v>
      </c>
      <c r="EF218" s="362">
        <v>210</v>
      </c>
      <c r="EG218" s="371">
        <f t="shared" ca="1" si="470"/>
        <v>0</v>
      </c>
      <c r="EH218" s="359">
        <f t="shared" ca="1" si="379"/>
        <v>0</v>
      </c>
      <c r="EI218" s="359">
        <f t="shared" ca="1" si="421"/>
        <v>0</v>
      </c>
      <c r="EJ218" s="359">
        <f t="shared" ca="1" si="422"/>
        <v>0</v>
      </c>
      <c r="EK218" s="359">
        <f t="shared" ca="1" si="423"/>
        <v>0</v>
      </c>
      <c r="EL218" s="359">
        <f t="shared" ca="1" si="441"/>
        <v>0</v>
      </c>
    </row>
    <row r="219" spans="6:142" x14ac:dyDescent="0.35">
      <c r="F219" s="372">
        <f>IFERROR(INDEX('Inflation Rates'!$A$16:$H$138,MATCH('IRA Traditional'!$H219,'Inflation Rates'!$A$16:$A$138,0),8)/INDEX('Inflation Rates'!$A$16:$H$138,MATCH('IRA Traditional'!$H219,'Inflation Rates'!$A$16:$A$138,0)-1,8)-1,F218)</f>
        <v>2.0000000000000018E-2</v>
      </c>
      <c r="G219" s="372">
        <f>IFERROR(INDEX('Inflation Rates'!$A$16:$H$138,MATCH('IRA Traditional'!$H219,'Inflation Rates'!$A$16:$A$138,0),6)/INDEX('Inflation Rates'!$A$16:$H$138,MATCH('IRA Traditional'!$H219,'Inflation Rates'!$A$16:$A$138,0)-1,6)-1,G218)</f>
        <v>2.0999999999999908E-2</v>
      </c>
      <c r="H219" s="362">
        <v>2230</v>
      </c>
      <c r="I219" s="362">
        <f t="shared" ca="1" si="471"/>
        <v>330</v>
      </c>
      <c r="J219" s="362">
        <v>211</v>
      </c>
      <c r="K219" s="371">
        <f t="shared" ca="1" si="472"/>
        <v>0</v>
      </c>
      <c r="L219" s="359">
        <f t="shared" ca="1" si="424"/>
        <v>0</v>
      </c>
      <c r="M219" s="359">
        <f t="shared" ca="1" si="425"/>
        <v>0</v>
      </c>
      <c r="N219" s="359">
        <f t="shared" ca="1" si="426"/>
        <v>0</v>
      </c>
      <c r="O219" s="359">
        <f t="shared" ca="1" si="427"/>
        <v>0</v>
      </c>
      <c r="P219" s="359">
        <f t="shared" ca="1" si="442"/>
        <v>0</v>
      </c>
      <c r="R219" s="362">
        <f t="shared" ca="1" si="443"/>
        <v>330</v>
      </c>
      <c r="S219" s="362">
        <v>211</v>
      </c>
      <c r="T219" s="371">
        <f t="shared" ca="1" si="444"/>
        <v>0</v>
      </c>
      <c r="U219" s="359">
        <f t="shared" ca="1" si="368"/>
        <v>0</v>
      </c>
      <c r="V219" s="359">
        <f t="shared" ca="1" si="380"/>
        <v>0</v>
      </c>
      <c r="W219" s="359">
        <f t="shared" ca="1" si="381"/>
        <v>0</v>
      </c>
      <c r="X219" s="359">
        <f t="shared" ca="1" si="382"/>
        <v>0</v>
      </c>
      <c r="Y219" s="359">
        <f t="shared" ca="1" si="428"/>
        <v>0</v>
      </c>
      <c r="AA219" s="362">
        <f t="shared" ca="1" si="445"/>
        <v>330</v>
      </c>
      <c r="AB219" s="362">
        <v>211</v>
      </c>
      <c r="AC219" s="371">
        <f t="shared" ca="1" si="446"/>
        <v>0</v>
      </c>
      <c r="AD219" s="359">
        <f t="shared" ca="1" si="473"/>
        <v>0</v>
      </c>
      <c r="AE219" s="359">
        <f t="shared" ca="1" si="384"/>
        <v>0</v>
      </c>
      <c r="AF219" s="359">
        <f t="shared" ca="1" si="385"/>
        <v>0</v>
      </c>
      <c r="AG219" s="359">
        <f t="shared" ca="1" si="386"/>
        <v>0</v>
      </c>
      <c r="AH219" s="359">
        <f t="shared" ca="1" si="429"/>
        <v>0</v>
      </c>
      <c r="AJ219" s="362">
        <f t="shared" ca="1" si="447"/>
        <v>330</v>
      </c>
      <c r="AK219" s="362">
        <v>211</v>
      </c>
      <c r="AL219" s="371">
        <f t="shared" ca="1" si="448"/>
        <v>0</v>
      </c>
      <c r="AM219" s="359">
        <f t="shared" ca="1" si="369"/>
        <v>0</v>
      </c>
      <c r="AN219" s="359">
        <f t="shared" ca="1" si="387"/>
        <v>0</v>
      </c>
      <c r="AO219" s="359">
        <f t="shared" ca="1" si="388"/>
        <v>0</v>
      </c>
      <c r="AP219" s="359">
        <f t="shared" ca="1" si="389"/>
        <v>0</v>
      </c>
      <c r="AQ219" s="359">
        <f t="shared" ca="1" si="430"/>
        <v>0</v>
      </c>
      <c r="AS219" s="362">
        <f t="shared" ca="1" si="449"/>
        <v>330</v>
      </c>
      <c r="AT219" s="362">
        <v>211</v>
      </c>
      <c r="AU219" s="371">
        <f t="shared" ca="1" si="450"/>
        <v>0</v>
      </c>
      <c r="AV219" s="359">
        <f t="shared" ca="1" si="370"/>
        <v>0</v>
      </c>
      <c r="AW219" s="359">
        <f t="shared" ca="1" si="390"/>
        <v>0</v>
      </c>
      <c r="AX219" s="359">
        <f t="shared" ca="1" si="391"/>
        <v>0</v>
      </c>
      <c r="AY219" s="359">
        <f t="shared" ca="1" si="392"/>
        <v>0</v>
      </c>
      <c r="AZ219" s="359">
        <f t="shared" ca="1" si="431"/>
        <v>0</v>
      </c>
      <c r="BB219" s="362">
        <f t="shared" ca="1" si="451"/>
        <v>330</v>
      </c>
      <c r="BC219" s="362">
        <v>211</v>
      </c>
      <c r="BD219" s="371">
        <f t="shared" ca="1" si="452"/>
        <v>0</v>
      </c>
      <c r="BE219" s="359">
        <f t="shared" ca="1" si="371"/>
        <v>0</v>
      </c>
      <c r="BF219" s="359">
        <f t="shared" ca="1" si="393"/>
        <v>0</v>
      </c>
      <c r="BG219" s="359">
        <f t="shared" ca="1" si="394"/>
        <v>0</v>
      </c>
      <c r="BH219" s="359">
        <f t="shared" ca="1" si="395"/>
        <v>0</v>
      </c>
      <c r="BI219" s="359">
        <f t="shared" ca="1" si="432"/>
        <v>0</v>
      </c>
      <c r="BK219" s="362">
        <f t="shared" ca="1" si="453"/>
        <v>330</v>
      </c>
      <c r="BL219" s="362">
        <v>211</v>
      </c>
      <c r="BM219" s="371">
        <f t="shared" ca="1" si="454"/>
        <v>0</v>
      </c>
      <c r="BN219" s="359">
        <f t="shared" ca="1" si="372"/>
        <v>0</v>
      </c>
      <c r="BO219" s="359">
        <f t="shared" ca="1" si="396"/>
        <v>0</v>
      </c>
      <c r="BP219" s="359">
        <f t="shared" ca="1" si="397"/>
        <v>0</v>
      </c>
      <c r="BQ219" s="359">
        <f t="shared" ca="1" si="398"/>
        <v>0</v>
      </c>
      <c r="BR219" s="359">
        <f t="shared" ca="1" si="433"/>
        <v>0</v>
      </c>
      <c r="BT219" s="362">
        <f t="shared" ca="1" si="455"/>
        <v>330</v>
      </c>
      <c r="BU219" s="362">
        <v>211</v>
      </c>
      <c r="BV219" s="371">
        <f t="shared" ca="1" si="456"/>
        <v>0</v>
      </c>
      <c r="BW219" s="359">
        <f t="shared" ca="1" si="373"/>
        <v>0</v>
      </c>
      <c r="BX219" s="359">
        <f t="shared" ca="1" si="399"/>
        <v>0</v>
      </c>
      <c r="BY219" s="359">
        <f t="shared" ca="1" si="400"/>
        <v>0</v>
      </c>
      <c r="BZ219" s="359">
        <f t="shared" ca="1" si="401"/>
        <v>0</v>
      </c>
      <c r="CA219" s="359">
        <f t="shared" ca="1" si="434"/>
        <v>0</v>
      </c>
      <c r="CC219" s="362">
        <f t="shared" ca="1" si="457"/>
        <v>330</v>
      </c>
      <c r="CD219" s="362">
        <v>211</v>
      </c>
      <c r="CE219" s="371">
        <f t="shared" ca="1" si="458"/>
        <v>0</v>
      </c>
      <c r="CF219" s="359">
        <f t="shared" ca="1" si="374"/>
        <v>0</v>
      </c>
      <c r="CG219" s="359">
        <f t="shared" ca="1" si="402"/>
        <v>0</v>
      </c>
      <c r="CH219" s="359">
        <f t="shared" ca="1" si="403"/>
        <v>0</v>
      </c>
      <c r="CI219" s="359">
        <f t="shared" ca="1" si="404"/>
        <v>0</v>
      </c>
      <c r="CJ219" s="359">
        <f t="shared" ca="1" si="435"/>
        <v>0</v>
      </c>
      <c r="CL219" s="362">
        <f t="shared" ca="1" si="459"/>
        <v>330</v>
      </c>
      <c r="CM219" s="362">
        <v>211</v>
      </c>
      <c r="CN219" s="371">
        <f t="shared" ca="1" si="460"/>
        <v>0</v>
      </c>
      <c r="CO219" s="359">
        <f t="shared" ca="1" si="474"/>
        <v>0</v>
      </c>
      <c r="CP219" s="359">
        <f t="shared" ca="1" si="406"/>
        <v>0</v>
      </c>
      <c r="CQ219" s="359">
        <f t="shared" ca="1" si="407"/>
        <v>0</v>
      </c>
      <c r="CR219" s="359">
        <f t="shared" ca="1" si="408"/>
        <v>0</v>
      </c>
      <c r="CS219" s="359">
        <f t="shared" ca="1" si="436"/>
        <v>0</v>
      </c>
      <c r="CU219" s="362">
        <f t="shared" ca="1" si="461"/>
        <v>330</v>
      </c>
      <c r="CV219" s="362">
        <v>211</v>
      </c>
      <c r="CW219" s="371">
        <f t="shared" ca="1" si="462"/>
        <v>0</v>
      </c>
      <c r="CX219" s="359">
        <f t="shared" ca="1" si="375"/>
        <v>0</v>
      </c>
      <c r="CY219" s="359">
        <f t="shared" ca="1" si="409"/>
        <v>0</v>
      </c>
      <c r="CZ219" s="359">
        <f t="shared" ca="1" si="410"/>
        <v>0</v>
      </c>
      <c r="DA219" s="359">
        <f t="shared" ca="1" si="411"/>
        <v>0</v>
      </c>
      <c r="DB219" s="359">
        <f t="shared" ca="1" si="437"/>
        <v>0</v>
      </c>
      <c r="DD219" s="362">
        <f t="shared" ca="1" si="463"/>
        <v>330</v>
      </c>
      <c r="DE219" s="362">
        <v>211</v>
      </c>
      <c r="DF219" s="371">
        <f t="shared" ca="1" si="464"/>
        <v>0</v>
      </c>
      <c r="DG219" s="359">
        <f t="shared" ca="1" si="376"/>
        <v>0</v>
      </c>
      <c r="DH219" s="359">
        <f t="shared" ca="1" si="412"/>
        <v>0</v>
      </c>
      <c r="DI219" s="359">
        <f t="shared" ca="1" si="413"/>
        <v>0</v>
      </c>
      <c r="DJ219" s="359">
        <f t="shared" ca="1" si="414"/>
        <v>0</v>
      </c>
      <c r="DK219" s="359">
        <f t="shared" ca="1" si="438"/>
        <v>0</v>
      </c>
      <c r="DM219" s="362">
        <f t="shared" ca="1" si="465"/>
        <v>330</v>
      </c>
      <c r="DN219" s="362">
        <v>211</v>
      </c>
      <c r="DO219" s="371">
        <f t="shared" ca="1" si="466"/>
        <v>0</v>
      </c>
      <c r="DP219" s="359">
        <f t="shared" ca="1" si="377"/>
        <v>0</v>
      </c>
      <c r="DQ219" s="359">
        <f t="shared" ca="1" si="415"/>
        <v>0</v>
      </c>
      <c r="DR219" s="359">
        <f t="shared" ca="1" si="416"/>
        <v>0</v>
      </c>
      <c r="DS219" s="359">
        <f t="shared" ca="1" si="417"/>
        <v>0</v>
      </c>
      <c r="DT219" s="359">
        <f t="shared" ca="1" si="439"/>
        <v>0</v>
      </c>
      <c r="DV219" s="362">
        <f t="shared" ca="1" si="467"/>
        <v>330</v>
      </c>
      <c r="DW219" s="362">
        <v>211</v>
      </c>
      <c r="DX219" s="371">
        <f t="shared" ca="1" si="468"/>
        <v>0</v>
      </c>
      <c r="DY219" s="359">
        <f t="shared" ca="1" si="378"/>
        <v>0</v>
      </c>
      <c r="DZ219" s="359">
        <f t="shared" ca="1" si="418"/>
        <v>0</v>
      </c>
      <c r="EA219" s="359">
        <f t="shared" ca="1" si="419"/>
        <v>0</v>
      </c>
      <c r="EB219" s="359">
        <f t="shared" ca="1" si="420"/>
        <v>0</v>
      </c>
      <c r="EC219" s="359">
        <f t="shared" ca="1" si="440"/>
        <v>0</v>
      </c>
      <c r="EE219" s="362">
        <f t="shared" ca="1" si="469"/>
        <v>330</v>
      </c>
      <c r="EF219" s="362">
        <v>211</v>
      </c>
      <c r="EG219" s="371">
        <f t="shared" ca="1" si="470"/>
        <v>0</v>
      </c>
      <c r="EH219" s="359">
        <f t="shared" ca="1" si="379"/>
        <v>0</v>
      </c>
      <c r="EI219" s="359">
        <f t="shared" ca="1" si="421"/>
        <v>0</v>
      </c>
      <c r="EJ219" s="359">
        <f t="shared" ca="1" si="422"/>
        <v>0</v>
      </c>
      <c r="EK219" s="359">
        <f t="shared" ca="1" si="423"/>
        <v>0</v>
      </c>
      <c r="EL219" s="359">
        <f t="shared" ca="1" si="441"/>
        <v>0</v>
      </c>
    </row>
    <row r="220" spans="6:142" x14ac:dyDescent="0.35">
      <c r="G220" s="372">
        <f>IFERROR(INDEX('Inflation Rates'!$A$16:$H$138,MATCH('IRA Traditional'!$H220,'Inflation Rates'!$A$16:$A$138,0),6)/INDEX('Inflation Rates'!$A$16:$H$138,MATCH('IRA Traditional'!$H220,'Inflation Rates'!$A$16:$A$138,0)-1,6)-1,G219)</f>
        <v>2.0999999999999908E-2</v>
      </c>
      <c r="H220" s="362">
        <v>2231</v>
      </c>
      <c r="I220" s="362">
        <f t="shared" ref="I220:I235" ca="1" si="475">I219+1</f>
        <v>331</v>
      </c>
      <c r="J220" s="362">
        <v>212</v>
      </c>
      <c r="K220" s="371">
        <f t="shared" ca="1" si="472"/>
        <v>0</v>
      </c>
      <c r="L220" s="359">
        <f t="shared" ref="L220:L251" ca="1" si="476">IF(I220&lt;P$7,$B$7*((1+$G220)^(J220-1))*$B$2,0)</f>
        <v>0</v>
      </c>
      <c r="M220" s="359">
        <f t="shared" ca="1" si="425"/>
        <v>0</v>
      </c>
      <c r="N220" s="359">
        <f t="shared" ca="1" si="426"/>
        <v>0</v>
      </c>
      <c r="O220" s="359">
        <f t="shared" ca="1" si="427"/>
        <v>0</v>
      </c>
      <c r="P220" s="359">
        <f t="shared" ca="1" si="442"/>
        <v>0</v>
      </c>
      <c r="R220" s="362">
        <f t="shared" ca="1" si="443"/>
        <v>331</v>
      </c>
      <c r="S220" s="362">
        <v>212</v>
      </c>
      <c r="T220" s="371">
        <f t="shared" ca="1" si="444"/>
        <v>0</v>
      </c>
      <c r="U220" s="359">
        <f t="shared" ca="1" si="368"/>
        <v>0</v>
      </c>
      <c r="V220" s="359">
        <f t="shared" ca="1" si="380"/>
        <v>0</v>
      </c>
      <c r="W220" s="359">
        <f t="shared" ca="1" si="381"/>
        <v>0</v>
      </c>
      <c r="X220" s="359">
        <f t="shared" ca="1" si="382"/>
        <v>0</v>
      </c>
      <c r="Y220" s="359">
        <f t="shared" ca="1" si="428"/>
        <v>0</v>
      </c>
      <c r="AA220" s="362">
        <f t="shared" ca="1" si="445"/>
        <v>331</v>
      </c>
      <c r="AB220" s="362">
        <v>212</v>
      </c>
      <c r="AC220" s="371">
        <f t="shared" ca="1" si="446"/>
        <v>0</v>
      </c>
      <c r="AD220" s="359">
        <f t="shared" ca="1" si="473"/>
        <v>0</v>
      </c>
      <c r="AE220" s="359">
        <f t="shared" ca="1" si="384"/>
        <v>0</v>
      </c>
      <c r="AF220" s="359">
        <f t="shared" ca="1" si="385"/>
        <v>0</v>
      </c>
      <c r="AG220" s="359">
        <f t="shared" ca="1" si="386"/>
        <v>0</v>
      </c>
      <c r="AH220" s="359">
        <f t="shared" ca="1" si="429"/>
        <v>0</v>
      </c>
      <c r="AJ220" s="362">
        <f t="shared" ca="1" si="447"/>
        <v>331</v>
      </c>
      <c r="AK220" s="362">
        <v>212</v>
      </c>
      <c r="AL220" s="371">
        <f t="shared" ca="1" si="448"/>
        <v>0</v>
      </c>
      <c r="AM220" s="359">
        <f t="shared" ca="1" si="369"/>
        <v>0</v>
      </c>
      <c r="AN220" s="359">
        <f t="shared" ca="1" si="387"/>
        <v>0</v>
      </c>
      <c r="AO220" s="359">
        <f t="shared" ca="1" si="388"/>
        <v>0</v>
      </c>
      <c r="AP220" s="359">
        <f t="shared" ca="1" si="389"/>
        <v>0</v>
      </c>
      <c r="AQ220" s="359">
        <f t="shared" ca="1" si="430"/>
        <v>0</v>
      </c>
      <c r="AS220" s="362">
        <f t="shared" ca="1" si="449"/>
        <v>331</v>
      </c>
      <c r="AT220" s="362">
        <v>212</v>
      </c>
      <c r="AU220" s="371">
        <f t="shared" ca="1" si="450"/>
        <v>0</v>
      </c>
      <c r="AV220" s="359">
        <f t="shared" ca="1" si="370"/>
        <v>0</v>
      </c>
      <c r="AW220" s="359">
        <f t="shared" ca="1" si="390"/>
        <v>0</v>
      </c>
      <c r="AX220" s="359">
        <f t="shared" ca="1" si="391"/>
        <v>0</v>
      </c>
      <c r="AY220" s="359">
        <f t="shared" ca="1" si="392"/>
        <v>0</v>
      </c>
      <c r="AZ220" s="359">
        <f t="shared" ca="1" si="431"/>
        <v>0</v>
      </c>
      <c r="BB220" s="362">
        <f t="shared" ca="1" si="451"/>
        <v>331</v>
      </c>
      <c r="BC220" s="362">
        <v>212</v>
      </c>
      <c r="BD220" s="371">
        <f t="shared" ca="1" si="452"/>
        <v>0</v>
      </c>
      <c r="BE220" s="359">
        <f t="shared" ca="1" si="371"/>
        <v>0</v>
      </c>
      <c r="BF220" s="359">
        <f t="shared" ca="1" si="393"/>
        <v>0</v>
      </c>
      <c r="BG220" s="359">
        <f t="shared" ca="1" si="394"/>
        <v>0</v>
      </c>
      <c r="BH220" s="359">
        <f t="shared" ca="1" si="395"/>
        <v>0</v>
      </c>
      <c r="BI220" s="359">
        <f t="shared" ca="1" si="432"/>
        <v>0</v>
      </c>
      <c r="BK220" s="362">
        <f t="shared" ca="1" si="453"/>
        <v>331</v>
      </c>
      <c r="BL220" s="362">
        <v>212</v>
      </c>
      <c r="BM220" s="371">
        <f t="shared" ca="1" si="454"/>
        <v>0</v>
      </c>
      <c r="BN220" s="359">
        <f t="shared" ca="1" si="372"/>
        <v>0</v>
      </c>
      <c r="BO220" s="359">
        <f t="shared" ca="1" si="396"/>
        <v>0</v>
      </c>
      <c r="BP220" s="359">
        <f t="shared" ca="1" si="397"/>
        <v>0</v>
      </c>
      <c r="BQ220" s="359">
        <f t="shared" ca="1" si="398"/>
        <v>0</v>
      </c>
      <c r="BR220" s="359">
        <f t="shared" ca="1" si="433"/>
        <v>0</v>
      </c>
      <c r="BT220" s="362">
        <f t="shared" ca="1" si="455"/>
        <v>331</v>
      </c>
      <c r="BU220" s="362">
        <v>212</v>
      </c>
      <c r="BV220" s="371">
        <f t="shared" ca="1" si="456"/>
        <v>0</v>
      </c>
      <c r="BW220" s="359">
        <f t="shared" ca="1" si="373"/>
        <v>0</v>
      </c>
      <c r="BX220" s="359">
        <f t="shared" ca="1" si="399"/>
        <v>0</v>
      </c>
      <c r="BY220" s="359">
        <f t="shared" ca="1" si="400"/>
        <v>0</v>
      </c>
      <c r="BZ220" s="359">
        <f t="shared" ca="1" si="401"/>
        <v>0</v>
      </c>
      <c r="CA220" s="359">
        <f t="shared" ca="1" si="434"/>
        <v>0</v>
      </c>
      <c r="CC220" s="362">
        <f t="shared" ca="1" si="457"/>
        <v>331</v>
      </c>
      <c r="CD220" s="362">
        <v>212</v>
      </c>
      <c r="CE220" s="371">
        <f t="shared" ca="1" si="458"/>
        <v>0</v>
      </c>
      <c r="CF220" s="359">
        <f t="shared" ca="1" si="374"/>
        <v>0</v>
      </c>
      <c r="CG220" s="359">
        <f t="shared" ca="1" si="402"/>
        <v>0</v>
      </c>
      <c r="CH220" s="359">
        <f t="shared" ca="1" si="403"/>
        <v>0</v>
      </c>
      <c r="CI220" s="359">
        <f t="shared" ca="1" si="404"/>
        <v>0</v>
      </c>
      <c r="CJ220" s="359">
        <f t="shared" ca="1" si="435"/>
        <v>0</v>
      </c>
      <c r="CL220" s="362">
        <f t="shared" ca="1" si="459"/>
        <v>331</v>
      </c>
      <c r="CM220" s="362">
        <v>212</v>
      </c>
      <c r="CN220" s="371">
        <f t="shared" ca="1" si="460"/>
        <v>0</v>
      </c>
      <c r="CO220" s="359">
        <f t="shared" ca="1" si="474"/>
        <v>0</v>
      </c>
      <c r="CP220" s="359">
        <f t="shared" ca="1" si="406"/>
        <v>0</v>
      </c>
      <c r="CQ220" s="359">
        <f t="shared" ca="1" si="407"/>
        <v>0</v>
      </c>
      <c r="CR220" s="359">
        <f t="shared" ca="1" si="408"/>
        <v>0</v>
      </c>
      <c r="CS220" s="359">
        <f t="shared" ca="1" si="436"/>
        <v>0</v>
      </c>
      <c r="CU220" s="362">
        <f t="shared" ca="1" si="461"/>
        <v>331</v>
      </c>
      <c r="CV220" s="362">
        <v>212</v>
      </c>
      <c r="CW220" s="371">
        <f t="shared" ca="1" si="462"/>
        <v>0</v>
      </c>
      <c r="CX220" s="359">
        <f t="shared" ca="1" si="375"/>
        <v>0</v>
      </c>
      <c r="CY220" s="359">
        <f t="shared" ca="1" si="409"/>
        <v>0</v>
      </c>
      <c r="CZ220" s="359">
        <f t="shared" ca="1" si="410"/>
        <v>0</v>
      </c>
      <c r="DA220" s="359">
        <f t="shared" ca="1" si="411"/>
        <v>0</v>
      </c>
      <c r="DB220" s="359">
        <f t="shared" ca="1" si="437"/>
        <v>0</v>
      </c>
      <c r="DD220" s="362">
        <f t="shared" ca="1" si="463"/>
        <v>331</v>
      </c>
      <c r="DE220" s="362">
        <v>212</v>
      </c>
      <c r="DF220" s="371">
        <f t="shared" ca="1" si="464"/>
        <v>0</v>
      </c>
      <c r="DG220" s="359">
        <f t="shared" ca="1" si="376"/>
        <v>0</v>
      </c>
      <c r="DH220" s="359">
        <f t="shared" ca="1" si="412"/>
        <v>0</v>
      </c>
      <c r="DI220" s="359">
        <f t="shared" ca="1" si="413"/>
        <v>0</v>
      </c>
      <c r="DJ220" s="359">
        <f t="shared" ca="1" si="414"/>
        <v>0</v>
      </c>
      <c r="DK220" s="359">
        <f t="shared" ca="1" si="438"/>
        <v>0</v>
      </c>
      <c r="DM220" s="362">
        <f t="shared" ca="1" si="465"/>
        <v>331</v>
      </c>
      <c r="DN220" s="362">
        <v>212</v>
      </c>
      <c r="DO220" s="371">
        <f t="shared" ca="1" si="466"/>
        <v>0</v>
      </c>
      <c r="DP220" s="359">
        <f t="shared" ca="1" si="377"/>
        <v>0</v>
      </c>
      <c r="DQ220" s="359">
        <f t="shared" ca="1" si="415"/>
        <v>0</v>
      </c>
      <c r="DR220" s="359">
        <f t="shared" ca="1" si="416"/>
        <v>0</v>
      </c>
      <c r="DS220" s="359">
        <f t="shared" ca="1" si="417"/>
        <v>0</v>
      </c>
      <c r="DT220" s="359">
        <f t="shared" ca="1" si="439"/>
        <v>0</v>
      </c>
      <c r="DV220" s="362">
        <f t="shared" ca="1" si="467"/>
        <v>331</v>
      </c>
      <c r="DW220" s="362">
        <v>212</v>
      </c>
      <c r="DX220" s="371">
        <f t="shared" ca="1" si="468"/>
        <v>0</v>
      </c>
      <c r="DY220" s="359">
        <f t="shared" ca="1" si="378"/>
        <v>0</v>
      </c>
      <c r="DZ220" s="359">
        <f t="shared" ca="1" si="418"/>
        <v>0</v>
      </c>
      <c r="EA220" s="359">
        <f t="shared" ca="1" si="419"/>
        <v>0</v>
      </c>
      <c r="EB220" s="359">
        <f t="shared" ca="1" si="420"/>
        <v>0</v>
      </c>
      <c r="EC220" s="359">
        <f t="shared" ca="1" si="440"/>
        <v>0</v>
      </c>
      <c r="EE220" s="362">
        <f t="shared" ca="1" si="469"/>
        <v>331</v>
      </c>
      <c r="EF220" s="362">
        <v>212</v>
      </c>
      <c r="EG220" s="371">
        <f t="shared" ca="1" si="470"/>
        <v>0</v>
      </c>
      <c r="EH220" s="359">
        <f t="shared" ca="1" si="379"/>
        <v>0</v>
      </c>
      <c r="EI220" s="359">
        <f t="shared" ca="1" si="421"/>
        <v>0</v>
      </c>
      <c r="EJ220" s="359">
        <f t="shared" ca="1" si="422"/>
        <v>0</v>
      </c>
      <c r="EK220" s="359">
        <f t="shared" ca="1" si="423"/>
        <v>0</v>
      </c>
      <c r="EL220" s="359">
        <f t="shared" ca="1" si="441"/>
        <v>0</v>
      </c>
    </row>
    <row r="221" spans="6:142" x14ac:dyDescent="0.35">
      <c r="G221" s="372">
        <f>IFERROR(INDEX('Inflation Rates'!$A$16:$H$138,MATCH('IRA Traditional'!$H221,'Inflation Rates'!$A$16:$A$138,0),6)/INDEX('Inflation Rates'!$A$16:$H$138,MATCH('IRA Traditional'!$H221,'Inflation Rates'!$A$16:$A$138,0)-1,6)-1,G220)</f>
        <v>2.0999999999999908E-2</v>
      </c>
      <c r="H221" s="362">
        <v>2232</v>
      </c>
      <c r="I221" s="362">
        <f t="shared" ca="1" si="475"/>
        <v>332</v>
      </c>
      <c r="J221" s="362">
        <v>213</v>
      </c>
      <c r="K221" s="371">
        <f t="shared" ca="1" si="472"/>
        <v>0</v>
      </c>
      <c r="L221" s="359">
        <f t="shared" ca="1" si="476"/>
        <v>0</v>
      </c>
      <c r="M221" s="359">
        <f t="shared" ca="1" si="425"/>
        <v>0</v>
      </c>
      <c r="N221" s="359">
        <f t="shared" ca="1" si="426"/>
        <v>0</v>
      </c>
      <c r="O221" s="359">
        <f t="shared" ca="1" si="427"/>
        <v>0</v>
      </c>
      <c r="P221" s="359">
        <f t="shared" ca="1" si="442"/>
        <v>0</v>
      </c>
      <c r="R221" s="362">
        <f t="shared" ca="1" si="443"/>
        <v>332</v>
      </c>
      <c r="S221" s="362">
        <v>213</v>
      </c>
      <c r="T221" s="371">
        <f t="shared" ca="1" si="444"/>
        <v>0</v>
      </c>
      <c r="U221" s="359">
        <f t="shared" ca="1" si="368"/>
        <v>0</v>
      </c>
      <c r="V221" s="359">
        <f t="shared" ca="1" si="380"/>
        <v>0</v>
      </c>
      <c r="W221" s="359">
        <f t="shared" ca="1" si="381"/>
        <v>0</v>
      </c>
      <c r="X221" s="359">
        <f t="shared" ca="1" si="382"/>
        <v>0</v>
      </c>
      <c r="Y221" s="359">
        <f t="shared" ca="1" si="428"/>
        <v>0</v>
      </c>
      <c r="AA221" s="362">
        <f t="shared" ca="1" si="445"/>
        <v>332</v>
      </c>
      <c r="AB221" s="362">
        <v>213</v>
      </c>
      <c r="AC221" s="371">
        <f t="shared" ca="1" si="446"/>
        <v>0</v>
      </c>
      <c r="AD221" s="359">
        <f t="shared" ca="1" si="473"/>
        <v>0</v>
      </c>
      <c r="AE221" s="359">
        <f t="shared" ca="1" si="384"/>
        <v>0</v>
      </c>
      <c r="AF221" s="359">
        <f t="shared" ca="1" si="385"/>
        <v>0</v>
      </c>
      <c r="AG221" s="359">
        <f t="shared" ca="1" si="386"/>
        <v>0</v>
      </c>
      <c r="AH221" s="359">
        <f t="shared" ca="1" si="429"/>
        <v>0</v>
      </c>
      <c r="AJ221" s="362">
        <f t="shared" ca="1" si="447"/>
        <v>332</v>
      </c>
      <c r="AK221" s="362">
        <v>213</v>
      </c>
      <c r="AL221" s="371">
        <f t="shared" ca="1" si="448"/>
        <v>0</v>
      </c>
      <c r="AM221" s="359">
        <f t="shared" ca="1" si="369"/>
        <v>0</v>
      </c>
      <c r="AN221" s="359">
        <f t="shared" ca="1" si="387"/>
        <v>0</v>
      </c>
      <c r="AO221" s="359">
        <f t="shared" ca="1" si="388"/>
        <v>0</v>
      </c>
      <c r="AP221" s="359">
        <f t="shared" ca="1" si="389"/>
        <v>0</v>
      </c>
      <c r="AQ221" s="359">
        <f t="shared" ca="1" si="430"/>
        <v>0</v>
      </c>
      <c r="AS221" s="362">
        <f t="shared" ca="1" si="449"/>
        <v>332</v>
      </c>
      <c r="AT221" s="362">
        <v>213</v>
      </c>
      <c r="AU221" s="371">
        <f t="shared" ca="1" si="450"/>
        <v>0</v>
      </c>
      <c r="AV221" s="359">
        <f t="shared" ca="1" si="370"/>
        <v>0</v>
      </c>
      <c r="AW221" s="359">
        <f t="shared" ca="1" si="390"/>
        <v>0</v>
      </c>
      <c r="AX221" s="359">
        <f t="shared" ca="1" si="391"/>
        <v>0</v>
      </c>
      <c r="AY221" s="359">
        <f t="shared" ca="1" si="392"/>
        <v>0</v>
      </c>
      <c r="AZ221" s="359">
        <f t="shared" ca="1" si="431"/>
        <v>0</v>
      </c>
      <c r="BB221" s="362">
        <f t="shared" ca="1" si="451"/>
        <v>332</v>
      </c>
      <c r="BC221" s="362">
        <v>213</v>
      </c>
      <c r="BD221" s="371">
        <f t="shared" ca="1" si="452"/>
        <v>0</v>
      </c>
      <c r="BE221" s="359">
        <f t="shared" ca="1" si="371"/>
        <v>0</v>
      </c>
      <c r="BF221" s="359">
        <f t="shared" ca="1" si="393"/>
        <v>0</v>
      </c>
      <c r="BG221" s="359">
        <f t="shared" ca="1" si="394"/>
        <v>0</v>
      </c>
      <c r="BH221" s="359">
        <f t="shared" ca="1" si="395"/>
        <v>0</v>
      </c>
      <c r="BI221" s="359">
        <f t="shared" ca="1" si="432"/>
        <v>0</v>
      </c>
      <c r="BK221" s="362">
        <f t="shared" ca="1" si="453"/>
        <v>332</v>
      </c>
      <c r="BL221" s="362">
        <v>213</v>
      </c>
      <c r="BM221" s="371">
        <f t="shared" ca="1" si="454"/>
        <v>0</v>
      </c>
      <c r="BN221" s="359">
        <f t="shared" ca="1" si="372"/>
        <v>0</v>
      </c>
      <c r="BO221" s="359">
        <f t="shared" ca="1" si="396"/>
        <v>0</v>
      </c>
      <c r="BP221" s="359">
        <f t="shared" ca="1" si="397"/>
        <v>0</v>
      </c>
      <c r="BQ221" s="359">
        <f t="shared" ca="1" si="398"/>
        <v>0</v>
      </c>
      <c r="BR221" s="359">
        <f t="shared" ca="1" si="433"/>
        <v>0</v>
      </c>
      <c r="BT221" s="362">
        <f t="shared" ca="1" si="455"/>
        <v>332</v>
      </c>
      <c r="BU221" s="362">
        <v>213</v>
      </c>
      <c r="BV221" s="371">
        <f t="shared" ca="1" si="456"/>
        <v>0</v>
      </c>
      <c r="BW221" s="359">
        <f t="shared" ca="1" si="373"/>
        <v>0</v>
      </c>
      <c r="BX221" s="359">
        <f t="shared" ca="1" si="399"/>
        <v>0</v>
      </c>
      <c r="BY221" s="359">
        <f t="shared" ca="1" si="400"/>
        <v>0</v>
      </c>
      <c r="BZ221" s="359">
        <f t="shared" ca="1" si="401"/>
        <v>0</v>
      </c>
      <c r="CA221" s="359">
        <f t="shared" ca="1" si="434"/>
        <v>0</v>
      </c>
      <c r="CC221" s="362">
        <f t="shared" ca="1" si="457"/>
        <v>332</v>
      </c>
      <c r="CD221" s="362">
        <v>213</v>
      </c>
      <c r="CE221" s="371">
        <f t="shared" ca="1" si="458"/>
        <v>0</v>
      </c>
      <c r="CF221" s="359">
        <f t="shared" ca="1" si="374"/>
        <v>0</v>
      </c>
      <c r="CG221" s="359">
        <f t="shared" ca="1" si="402"/>
        <v>0</v>
      </c>
      <c r="CH221" s="359">
        <f t="shared" ca="1" si="403"/>
        <v>0</v>
      </c>
      <c r="CI221" s="359">
        <f t="shared" ca="1" si="404"/>
        <v>0</v>
      </c>
      <c r="CJ221" s="359">
        <f t="shared" ca="1" si="435"/>
        <v>0</v>
      </c>
      <c r="CL221" s="362">
        <f t="shared" ca="1" si="459"/>
        <v>332</v>
      </c>
      <c r="CM221" s="362">
        <v>213</v>
      </c>
      <c r="CN221" s="371">
        <f t="shared" ca="1" si="460"/>
        <v>0</v>
      </c>
      <c r="CO221" s="359">
        <f t="shared" ca="1" si="474"/>
        <v>0</v>
      </c>
      <c r="CP221" s="359">
        <f t="shared" ca="1" si="406"/>
        <v>0</v>
      </c>
      <c r="CQ221" s="359">
        <f t="shared" ca="1" si="407"/>
        <v>0</v>
      </c>
      <c r="CR221" s="359">
        <f t="shared" ca="1" si="408"/>
        <v>0</v>
      </c>
      <c r="CS221" s="359">
        <f t="shared" ca="1" si="436"/>
        <v>0</v>
      </c>
      <c r="CU221" s="362">
        <f t="shared" ca="1" si="461"/>
        <v>332</v>
      </c>
      <c r="CV221" s="362">
        <v>213</v>
      </c>
      <c r="CW221" s="371">
        <f t="shared" ca="1" si="462"/>
        <v>0</v>
      </c>
      <c r="CX221" s="359">
        <f t="shared" ca="1" si="375"/>
        <v>0</v>
      </c>
      <c r="CY221" s="359">
        <f t="shared" ca="1" si="409"/>
        <v>0</v>
      </c>
      <c r="CZ221" s="359">
        <f t="shared" ca="1" si="410"/>
        <v>0</v>
      </c>
      <c r="DA221" s="359">
        <f t="shared" ca="1" si="411"/>
        <v>0</v>
      </c>
      <c r="DB221" s="359">
        <f t="shared" ca="1" si="437"/>
        <v>0</v>
      </c>
      <c r="DD221" s="362">
        <f t="shared" ca="1" si="463"/>
        <v>332</v>
      </c>
      <c r="DE221" s="362">
        <v>213</v>
      </c>
      <c r="DF221" s="371">
        <f t="shared" ca="1" si="464"/>
        <v>0</v>
      </c>
      <c r="DG221" s="359">
        <f t="shared" ca="1" si="376"/>
        <v>0</v>
      </c>
      <c r="DH221" s="359">
        <f t="shared" ca="1" si="412"/>
        <v>0</v>
      </c>
      <c r="DI221" s="359">
        <f t="shared" ca="1" si="413"/>
        <v>0</v>
      </c>
      <c r="DJ221" s="359">
        <f t="shared" ca="1" si="414"/>
        <v>0</v>
      </c>
      <c r="DK221" s="359">
        <f t="shared" ca="1" si="438"/>
        <v>0</v>
      </c>
      <c r="DM221" s="362">
        <f t="shared" ca="1" si="465"/>
        <v>332</v>
      </c>
      <c r="DN221" s="362">
        <v>213</v>
      </c>
      <c r="DO221" s="371">
        <f t="shared" ca="1" si="466"/>
        <v>0</v>
      </c>
      <c r="DP221" s="359">
        <f t="shared" ca="1" si="377"/>
        <v>0</v>
      </c>
      <c r="DQ221" s="359">
        <f t="shared" ca="1" si="415"/>
        <v>0</v>
      </c>
      <c r="DR221" s="359">
        <f t="shared" ca="1" si="416"/>
        <v>0</v>
      </c>
      <c r="DS221" s="359">
        <f t="shared" ca="1" si="417"/>
        <v>0</v>
      </c>
      <c r="DT221" s="359">
        <f t="shared" ca="1" si="439"/>
        <v>0</v>
      </c>
      <c r="DV221" s="362">
        <f t="shared" ca="1" si="467"/>
        <v>332</v>
      </c>
      <c r="DW221" s="362">
        <v>213</v>
      </c>
      <c r="DX221" s="371">
        <f t="shared" ca="1" si="468"/>
        <v>0</v>
      </c>
      <c r="DY221" s="359">
        <f t="shared" ca="1" si="378"/>
        <v>0</v>
      </c>
      <c r="DZ221" s="359">
        <f t="shared" ca="1" si="418"/>
        <v>0</v>
      </c>
      <c r="EA221" s="359">
        <f t="shared" ca="1" si="419"/>
        <v>0</v>
      </c>
      <c r="EB221" s="359">
        <f t="shared" ca="1" si="420"/>
        <v>0</v>
      </c>
      <c r="EC221" s="359">
        <f t="shared" ca="1" si="440"/>
        <v>0</v>
      </c>
      <c r="EE221" s="362">
        <f t="shared" ca="1" si="469"/>
        <v>332</v>
      </c>
      <c r="EF221" s="362">
        <v>213</v>
      </c>
      <c r="EG221" s="371">
        <f t="shared" ca="1" si="470"/>
        <v>0</v>
      </c>
      <c r="EH221" s="359">
        <f t="shared" ca="1" si="379"/>
        <v>0</v>
      </c>
      <c r="EI221" s="359">
        <f t="shared" ca="1" si="421"/>
        <v>0</v>
      </c>
      <c r="EJ221" s="359">
        <f t="shared" ca="1" si="422"/>
        <v>0</v>
      </c>
      <c r="EK221" s="359">
        <f t="shared" ca="1" si="423"/>
        <v>0</v>
      </c>
      <c r="EL221" s="359">
        <f t="shared" ca="1" si="441"/>
        <v>0</v>
      </c>
    </row>
    <row r="222" spans="6:142" x14ac:dyDescent="0.35">
      <c r="G222" s="372">
        <f>IFERROR(INDEX('Inflation Rates'!$A$16:$H$138,MATCH('IRA Traditional'!$H222,'Inflation Rates'!$A$16:$A$138,0),6)/INDEX('Inflation Rates'!$A$16:$H$138,MATCH('IRA Traditional'!$H222,'Inflation Rates'!$A$16:$A$138,0)-1,6)-1,G221)</f>
        <v>2.0999999999999908E-2</v>
      </c>
      <c r="H222" s="362">
        <v>2233</v>
      </c>
      <c r="I222" s="362">
        <f t="shared" ca="1" si="475"/>
        <v>333</v>
      </c>
      <c r="J222" s="362">
        <v>214</v>
      </c>
      <c r="K222" s="371">
        <f t="shared" ca="1" si="472"/>
        <v>0</v>
      </c>
      <c r="L222" s="359">
        <f t="shared" ca="1" si="476"/>
        <v>0</v>
      </c>
      <c r="M222" s="359">
        <f t="shared" ca="1" si="425"/>
        <v>0</v>
      </c>
      <c r="N222" s="359">
        <f t="shared" ca="1" si="426"/>
        <v>0</v>
      </c>
      <c r="O222" s="359">
        <f t="shared" ca="1" si="427"/>
        <v>0</v>
      </c>
      <c r="P222" s="359">
        <f t="shared" ca="1" si="442"/>
        <v>0</v>
      </c>
      <c r="R222" s="362">
        <f t="shared" ca="1" si="443"/>
        <v>333</v>
      </c>
      <c r="S222" s="362">
        <v>214</v>
      </c>
      <c r="T222" s="371">
        <f t="shared" ca="1" si="444"/>
        <v>0</v>
      </c>
      <c r="U222" s="359">
        <f t="shared" ca="1" si="368"/>
        <v>0</v>
      </c>
      <c r="V222" s="359">
        <f t="shared" ca="1" si="380"/>
        <v>0</v>
      </c>
      <c r="W222" s="359">
        <f t="shared" ca="1" si="381"/>
        <v>0</v>
      </c>
      <c r="X222" s="359">
        <f t="shared" ca="1" si="382"/>
        <v>0</v>
      </c>
      <c r="Y222" s="359">
        <f t="shared" ca="1" si="428"/>
        <v>0</v>
      </c>
      <c r="AA222" s="362">
        <f t="shared" ca="1" si="445"/>
        <v>333</v>
      </c>
      <c r="AB222" s="362">
        <v>214</v>
      </c>
      <c r="AC222" s="371">
        <f t="shared" ca="1" si="446"/>
        <v>0</v>
      </c>
      <c r="AD222" s="359">
        <f t="shared" ca="1" si="473"/>
        <v>0</v>
      </c>
      <c r="AE222" s="359">
        <f t="shared" ca="1" si="384"/>
        <v>0</v>
      </c>
      <c r="AF222" s="359">
        <f t="shared" ca="1" si="385"/>
        <v>0</v>
      </c>
      <c r="AG222" s="359">
        <f t="shared" ca="1" si="386"/>
        <v>0</v>
      </c>
      <c r="AH222" s="359">
        <f t="shared" ca="1" si="429"/>
        <v>0</v>
      </c>
      <c r="AJ222" s="362">
        <f t="shared" ca="1" si="447"/>
        <v>333</v>
      </c>
      <c r="AK222" s="362">
        <v>214</v>
      </c>
      <c r="AL222" s="371">
        <f t="shared" ca="1" si="448"/>
        <v>0</v>
      </c>
      <c r="AM222" s="359">
        <f t="shared" ca="1" si="369"/>
        <v>0</v>
      </c>
      <c r="AN222" s="359">
        <f t="shared" ca="1" si="387"/>
        <v>0</v>
      </c>
      <c r="AO222" s="359">
        <f t="shared" ca="1" si="388"/>
        <v>0</v>
      </c>
      <c r="AP222" s="359">
        <f t="shared" ca="1" si="389"/>
        <v>0</v>
      </c>
      <c r="AQ222" s="359">
        <f t="shared" ca="1" si="430"/>
        <v>0</v>
      </c>
      <c r="AS222" s="362">
        <f t="shared" ca="1" si="449"/>
        <v>333</v>
      </c>
      <c r="AT222" s="362">
        <v>214</v>
      </c>
      <c r="AU222" s="371">
        <f t="shared" ca="1" si="450"/>
        <v>0</v>
      </c>
      <c r="AV222" s="359">
        <f t="shared" ca="1" si="370"/>
        <v>0</v>
      </c>
      <c r="AW222" s="359">
        <f t="shared" ca="1" si="390"/>
        <v>0</v>
      </c>
      <c r="AX222" s="359">
        <f t="shared" ca="1" si="391"/>
        <v>0</v>
      </c>
      <c r="AY222" s="359">
        <f t="shared" ca="1" si="392"/>
        <v>0</v>
      </c>
      <c r="AZ222" s="359">
        <f t="shared" ca="1" si="431"/>
        <v>0</v>
      </c>
      <c r="BB222" s="362">
        <f t="shared" ca="1" si="451"/>
        <v>333</v>
      </c>
      <c r="BC222" s="362">
        <v>214</v>
      </c>
      <c r="BD222" s="371">
        <f t="shared" ca="1" si="452"/>
        <v>0</v>
      </c>
      <c r="BE222" s="359">
        <f t="shared" ca="1" si="371"/>
        <v>0</v>
      </c>
      <c r="BF222" s="359">
        <f t="shared" ca="1" si="393"/>
        <v>0</v>
      </c>
      <c r="BG222" s="359">
        <f t="shared" ca="1" si="394"/>
        <v>0</v>
      </c>
      <c r="BH222" s="359">
        <f t="shared" ca="1" si="395"/>
        <v>0</v>
      </c>
      <c r="BI222" s="359">
        <f t="shared" ca="1" si="432"/>
        <v>0</v>
      </c>
      <c r="BK222" s="362">
        <f t="shared" ca="1" si="453"/>
        <v>333</v>
      </c>
      <c r="BL222" s="362">
        <v>214</v>
      </c>
      <c r="BM222" s="371">
        <f t="shared" ca="1" si="454"/>
        <v>0</v>
      </c>
      <c r="BN222" s="359">
        <f t="shared" ca="1" si="372"/>
        <v>0</v>
      </c>
      <c r="BO222" s="359">
        <f t="shared" ca="1" si="396"/>
        <v>0</v>
      </c>
      <c r="BP222" s="359">
        <f t="shared" ca="1" si="397"/>
        <v>0</v>
      </c>
      <c r="BQ222" s="359">
        <f t="shared" ca="1" si="398"/>
        <v>0</v>
      </c>
      <c r="BR222" s="359">
        <f t="shared" ca="1" si="433"/>
        <v>0</v>
      </c>
      <c r="BT222" s="362">
        <f t="shared" ca="1" si="455"/>
        <v>333</v>
      </c>
      <c r="BU222" s="362">
        <v>214</v>
      </c>
      <c r="BV222" s="371">
        <f t="shared" ca="1" si="456"/>
        <v>0</v>
      </c>
      <c r="BW222" s="359">
        <f t="shared" ca="1" si="373"/>
        <v>0</v>
      </c>
      <c r="BX222" s="359">
        <f t="shared" ca="1" si="399"/>
        <v>0</v>
      </c>
      <c r="BY222" s="359">
        <f t="shared" ca="1" si="400"/>
        <v>0</v>
      </c>
      <c r="BZ222" s="359">
        <f t="shared" ca="1" si="401"/>
        <v>0</v>
      </c>
      <c r="CA222" s="359">
        <f t="shared" ca="1" si="434"/>
        <v>0</v>
      </c>
      <c r="CC222" s="362">
        <f t="shared" ca="1" si="457"/>
        <v>333</v>
      </c>
      <c r="CD222" s="362">
        <v>214</v>
      </c>
      <c r="CE222" s="371">
        <f t="shared" ca="1" si="458"/>
        <v>0</v>
      </c>
      <c r="CF222" s="359">
        <f t="shared" ca="1" si="374"/>
        <v>0</v>
      </c>
      <c r="CG222" s="359">
        <f t="shared" ca="1" si="402"/>
        <v>0</v>
      </c>
      <c r="CH222" s="359">
        <f t="shared" ca="1" si="403"/>
        <v>0</v>
      </c>
      <c r="CI222" s="359">
        <f t="shared" ca="1" si="404"/>
        <v>0</v>
      </c>
      <c r="CJ222" s="359">
        <f t="shared" ca="1" si="435"/>
        <v>0</v>
      </c>
      <c r="CL222" s="362">
        <f t="shared" ca="1" si="459"/>
        <v>333</v>
      </c>
      <c r="CM222" s="362">
        <v>214</v>
      </c>
      <c r="CN222" s="371">
        <f t="shared" ca="1" si="460"/>
        <v>0</v>
      </c>
      <c r="CO222" s="359">
        <f t="shared" ca="1" si="474"/>
        <v>0</v>
      </c>
      <c r="CP222" s="359">
        <f t="shared" ca="1" si="406"/>
        <v>0</v>
      </c>
      <c r="CQ222" s="359">
        <f t="shared" ca="1" si="407"/>
        <v>0</v>
      </c>
      <c r="CR222" s="359">
        <f t="shared" ca="1" si="408"/>
        <v>0</v>
      </c>
      <c r="CS222" s="359">
        <f t="shared" ca="1" si="436"/>
        <v>0</v>
      </c>
      <c r="CU222" s="362">
        <f t="shared" ca="1" si="461"/>
        <v>333</v>
      </c>
      <c r="CV222" s="362">
        <v>214</v>
      </c>
      <c r="CW222" s="371">
        <f t="shared" ca="1" si="462"/>
        <v>0</v>
      </c>
      <c r="CX222" s="359">
        <f t="shared" ca="1" si="375"/>
        <v>0</v>
      </c>
      <c r="CY222" s="359">
        <f t="shared" ca="1" si="409"/>
        <v>0</v>
      </c>
      <c r="CZ222" s="359">
        <f t="shared" ca="1" si="410"/>
        <v>0</v>
      </c>
      <c r="DA222" s="359">
        <f t="shared" ca="1" si="411"/>
        <v>0</v>
      </c>
      <c r="DB222" s="359">
        <f t="shared" ca="1" si="437"/>
        <v>0</v>
      </c>
      <c r="DD222" s="362">
        <f t="shared" ca="1" si="463"/>
        <v>333</v>
      </c>
      <c r="DE222" s="362">
        <v>214</v>
      </c>
      <c r="DF222" s="371">
        <f t="shared" ca="1" si="464"/>
        <v>0</v>
      </c>
      <c r="DG222" s="359">
        <f t="shared" ca="1" si="376"/>
        <v>0</v>
      </c>
      <c r="DH222" s="359">
        <f t="shared" ca="1" si="412"/>
        <v>0</v>
      </c>
      <c r="DI222" s="359">
        <f t="shared" ca="1" si="413"/>
        <v>0</v>
      </c>
      <c r="DJ222" s="359">
        <f t="shared" ca="1" si="414"/>
        <v>0</v>
      </c>
      <c r="DK222" s="359">
        <f t="shared" ca="1" si="438"/>
        <v>0</v>
      </c>
      <c r="DM222" s="362">
        <f t="shared" ca="1" si="465"/>
        <v>333</v>
      </c>
      <c r="DN222" s="362">
        <v>214</v>
      </c>
      <c r="DO222" s="371">
        <f t="shared" ca="1" si="466"/>
        <v>0</v>
      </c>
      <c r="DP222" s="359">
        <f t="shared" ca="1" si="377"/>
        <v>0</v>
      </c>
      <c r="DQ222" s="359">
        <f t="shared" ca="1" si="415"/>
        <v>0</v>
      </c>
      <c r="DR222" s="359">
        <f t="shared" ca="1" si="416"/>
        <v>0</v>
      </c>
      <c r="DS222" s="359">
        <f t="shared" ca="1" si="417"/>
        <v>0</v>
      </c>
      <c r="DT222" s="359">
        <f t="shared" ca="1" si="439"/>
        <v>0</v>
      </c>
      <c r="DV222" s="362">
        <f t="shared" ca="1" si="467"/>
        <v>333</v>
      </c>
      <c r="DW222" s="362">
        <v>214</v>
      </c>
      <c r="DX222" s="371">
        <f t="shared" ca="1" si="468"/>
        <v>0</v>
      </c>
      <c r="DY222" s="359">
        <f t="shared" ca="1" si="378"/>
        <v>0</v>
      </c>
      <c r="DZ222" s="359">
        <f t="shared" ca="1" si="418"/>
        <v>0</v>
      </c>
      <c r="EA222" s="359">
        <f t="shared" ca="1" si="419"/>
        <v>0</v>
      </c>
      <c r="EB222" s="359">
        <f t="shared" ca="1" si="420"/>
        <v>0</v>
      </c>
      <c r="EC222" s="359">
        <f t="shared" ca="1" si="440"/>
        <v>0</v>
      </c>
      <c r="EE222" s="362">
        <f t="shared" ca="1" si="469"/>
        <v>333</v>
      </c>
      <c r="EF222" s="362">
        <v>214</v>
      </c>
      <c r="EG222" s="371">
        <f t="shared" ca="1" si="470"/>
        <v>0</v>
      </c>
      <c r="EH222" s="359">
        <f t="shared" ca="1" si="379"/>
        <v>0</v>
      </c>
      <c r="EI222" s="359">
        <f t="shared" ca="1" si="421"/>
        <v>0</v>
      </c>
      <c r="EJ222" s="359">
        <f t="shared" ca="1" si="422"/>
        <v>0</v>
      </c>
      <c r="EK222" s="359">
        <f t="shared" ca="1" si="423"/>
        <v>0</v>
      </c>
      <c r="EL222" s="359">
        <f t="shared" ca="1" si="441"/>
        <v>0</v>
      </c>
    </row>
    <row r="223" spans="6:142" x14ac:dyDescent="0.35">
      <c r="G223" s="372">
        <f>IFERROR(INDEX('Inflation Rates'!$A$16:$H$138,MATCH('IRA Traditional'!$H223,'Inflation Rates'!$A$16:$A$138,0),6)/INDEX('Inflation Rates'!$A$16:$H$138,MATCH('IRA Traditional'!$H223,'Inflation Rates'!$A$16:$A$138,0)-1,6)-1,G222)</f>
        <v>2.0999999999999908E-2</v>
      </c>
      <c r="H223" s="362">
        <v>2234</v>
      </c>
      <c r="I223" s="362">
        <f t="shared" ca="1" si="475"/>
        <v>334</v>
      </c>
      <c r="J223" s="362">
        <v>215</v>
      </c>
      <c r="K223" s="371">
        <f t="shared" ca="1" si="472"/>
        <v>0</v>
      </c>
      <c r="L223" s="359">
        <f t="shared" ca="1" si="476"/>
        <v>0</v>
      </c>
      <c r="M223" s="359">
        <f t="shared" ca="1" si="425"/>
        <v>0</v>
      </c>
      <c r="N223" s="359">
        <f t="shared" ca="1" si="426"/>
        <v>0</v>
      </c>
      <c r="O223" s="359">
        <f t="shared" ca="1" si="427"/>
        <v>0</v>
      </c>
      <c r="P223" s="359">
        <f t="shared" ca="1" si="442"/>
        <v>0</v>
      </c>
      <c r="R223" s="362">
        <f t="shared" ca="1" si="443"/>
        <v>334</v>
      </c>
      <c r="S223" s="362">
        <v>215</v>
      </c>
      <c r="T223" s="371">
        <f t="shared" ca="1" si="444"/>
        <v>0</v>
      </c>
      <c r="U223" s="359">
        <f t="shared" ca="1" si="368"/>
        <v>0</v>
      </c>
      <c r="V223" s="359">
        <f t="shared" ca="1" si="380"/>
        <v>0</v>
      </c>
      <c r="W223" s="359">
        <f t="shared" ca="1" si="381"/>
        <v>0</v>
      </c>
      <c r="X223" s="359">
        <f t="shared" ca="1" si="382"/>
        <v>0</v>
      </c>
      <c r="Y223" s="359">
        <f t="shared" ca="1" si="428"/>
        <v>0</v>
      </c>
      <c r="AA223" s="362">
        <f t="shared" ca="1" si="445"/>
        <v>334</v>
      </c>
      <c r="AB223" s="362">
        <v>215</v>
      </c>
      <c r="AC223" s="371">
        <f t="shared" ca="1" si="446"/>
        <v>0</v>
      </c>
      <c r="AD223" s="359">
        <f t="shared" ca="1" si="473"/>
        <v>0</v>
      </c>
      <c r="AE223" s="359">
        <f t="shared" ca="1" si="384"/>
        <v>0</v>
      </c>
      <c r="AF223" s="359">
        <f t="shared" ca="1" si="385"/>
        <v>0</v>
      </c>
      <c r="AG223" s="359">
        <f t="shared" ca="1" si="386"/>
        <v>0</v>
      </c>
      <c r="AH223" s="359">
        <f t="shared" ca="1" si="429"/>
        <v>0</v>
      </c>
      <c r="AJ223" s="362">
        <f t="shared" ca="1" si="447"/>
        <v>334</v>
      </c>
      <c r="AK223" s="362">
        <v>215</v>
      </c>
      <c r="AL223" s="371">
        <f t="shared" ca="1" si="448"/>
        <v>0</v>
      </c>
      <c r="AM223" s="359">
        <f t="shared" ca="1" si="369"/>
        <v>0</v>
      </c>
      <c r="AN223" s="359">
        <f t="shared" ca="1" si="387"/>
        <v>0</v>
      </c>
      <c r="AO223" s="359">
        <f t="shared" ca="1" si="388"/>
        <v>0</v>
      </c>
      <c r="AP223" s="359">
        <f t="shared" ca="1" si="389"/>
        <v>0</v>
      </c>
      <c r="AQ223" s="359">
        <f t="shared" ca="1" si="430"/>
        <v>0</v>
      </c>
      <c r="AS223" s="362">
        <f t="shared" ca="1" si="449"/>
        <v>334</v>
      </c>
      <c r="AT223" s="362">
        <v>215</v>
      </c>
      <c r="AU223" s="371">
        <f t="shared" ca="1" si="450"/>
        <v>0</v>
      </c>
      <c r="AV223" s="359">
        <f t="shared" ca="1" si="370"/>
        <v>0</v>
      </c>
      <c r="AW223" s="359">
        <f t="shared" ca="1" si="390"/>
        <v>0</v>
      </c>
      <c r="AX223" s="359">
        <f t="shared" ca="1" si="391"/>
        <v>0</v>
      </c>
      <c r="AY223" s="359">
        <f t="shared" ca="1" si="392"/>
        <v>0</v>
      </c>
      <c r="AZ223" s="359">
        <f t="shared" ca="1" si="431"/>
        <v>0</v>
      </c>
      <c r="BB223" s="362">
        <f t="shared" ca="1" si="451"/>
        <v>334</v>
      </c>
      <c r="BC223" s="362">
        <v>215</v>
      </c>
      <c r="BD223" s="371">
        <f t="shared" ca="1" si="452"/>
        <v>0</v>
      </c>
      <c r="BE223" s="359">
        <f t="shared" ca="1" si="371"/>
        <v>0</v>
      </c>
      <c r="BF223" s="359">
        <f t="shared" ca="1" si="393"/>
        <v>0</v>
      </c>
      <c r="BG223" s="359">
        <f t="shared" ca="1" si="394"/>
        <v>0</v>
      </c>
      <c r="BH223" s="359">
        <f t="shared" ca="1" si="395"/>
        <v>0</v>
      </c>
      <c r="BI223" s="359">
        <f t="shared" ca="1" si="432"/>
        <v>0</v>
      </c>
      <c r="BK223" s="362">
        <f t="shared" ca="1" si="453"/>
        <v>334</v>
      </c>
      <c r="BL223" s="362">
        <v>215</v>
      </c>
      <c r="BM223" s="371">
        <f t="shared" ca="1" si="454"/>
        <v>0</v>
      </c>
      <c r="BN223" s="359">
        <f t="shared" ca="1" si="372"/>
        <v>0</v>
      </c>
      <c r="BO223" s="359">
        <f t="shared" ca="1" si="396"/>
        <v>0</v>
      </c>
      <c r="BP223" s="359">
        <f t="shared" ca="1" si="397"/>
        <v>0</v>
      </c>
      <c r="BQ223" s="359">
        <f t="shared" ca="1" si="398"/>
        <v>0</v>
      </c>
      <c r="BR223" s="359">
        <f t="shared" ca="1" si="433"/>
        <v>0</v>
      </c>
      <c r="BT223" s="362">
        <f t="shared" ca="1" si="455"/>
        <v>334</v>
      </c>
      <c r="BU223" s="362">
        <v>215</v>
      </c>
      <c r="BV223" s="371">
        <f t="shared" ca="1" si="456"/>
        <v>0</v>
      </c>
      <c r="BW223" s="359">
        <f t="shared" ca="1" si="373"/>
        <v>0</v>
      </c>
      <c r="BX223" s="359">
        <f t="shared" ca="1" si="399"/>
        <v>0</v>
      </c>
      <c r="BY223" s="359">
        <f t="shared" ca="1" si="400"/>
        <v>0</v>
      </c>
      <c r="BZ223" s="359">
        <f t="shared" ca="1" si="401"/>
        <v>0</v>
      </c>
      <c r="CA223" s="359">
        <f t="shared" ca="1" si="434"/>
        <v>0</v>
      </c>
      <c r="CC223" s="362">
        <f t="shared" ca="1" si="457"/>
        <v>334</v>
      </c>
      <c r="CD223" s="362">
        <v>215</v>
      </c>
      <c r="CE223" s="371">
        <f t="shared" ca="1" si="458"/>
        <v>0</v>
      </c>
      <c r="CF223" s="359">
        <f t="shared" ca="1" si="374"/>
        <v>0</v>
      </c>
      <c r="CG223" s="359">
        <f t="shared" ca="1" si="402"/>
        <v>0</v>
      </c>
      <c r="CH223" s="359">
        <f t="shared" ca="1" si="403"/>
        <v>0</v>
      </c>
      <c r="CI223" s="359">
        <f t="shared" ca="1" si="404"/>
        <v>0</v>
      </c>
      <c r="CJ223" s="359">
        <f t="shared" ca="1" si="435"/>
        <v>0</v>
      </c>
      <c r="CL223" s="362">
        <f t="shared" ca="1" si="459"/>
        <v>334</v>
      </c>
      <c r="CM223" s="362">
        <v>215</v>
      </c>
      <c r="CN223" s="371">
        <f t="shared" ca="1" si="460"/>
        <v>0</v>
      </c>
      <c r="CO223" s="359">
        <f t="shared" ca="1" si="474"/>
        <v>0</v>
      </c>
      <c r="CP223" s="359">
        <f t="shared" ca="1" si="406"/>
        <v>0</v>
      </c>
      <c r="CQ223" s="359">
        <f t="shared" ca="1" si="407"/>
        <v>0</v>
      </c>
      <c r="CR223" s="359">
        <f t="shared" ca="1" si="408"/>
        <v>0</v>
      </c>
      <c r="CS223" s="359">
        <f t="shared" ca="1" si="436"/>
        <v>0</v>
      </c>
      <c r="CU223" s="362">
        <f t="shared" ca="1" si="461"/>
        <v>334</v>
      </c>
      <c r="CV223" s="362">
        <v>215</v>
      </c>
      <c r="CW223" s="371">
        <f t="shared" ca="1" si="462"/>
        <v>0</v>
      </c>
      <c r="CX223" s="359">
        <f t="shared" ca="1" si="375"/>
        <v>0</v>
      </c>
      <c r="CY223" s="359">
        <f t="shared" ca="1" si="409"/>
        <v>0</v>
      </c>
      <c r="CZ223" s="359">
        <f t="shared" ca="1" si="410"/>
        <v>0</v>
      </c>
      <c r="DA223" s="359">
        <f t="shared" ca="1" si="411"/>
        <v>0</v>
      </c>
      <c r="DB223" s="359">
        <f t="shared" ca="1" si="437"/>
        <v>0</v>
      </c>
      <c r="DD223" s="362">
        <f t="shared" ca="1" si="463"/>
        <v>334</v>
      </c>
      <c r="DE223" s="362">
        <v>215</v>
      </c>
      <c r="DF223" s="371">
        <f t="shared" ca="1" si="464"/>
        <v>0</v>
      </c>
      <c r="DG223" s="359">
        <f t="shared" ca="1" si="376"/>
        <v>0</v>
      </c>
      <c r="DH223" s="359">
        <f t="shared" ca="1" si="412"/>
        <v>0</v>
      </c>
      <c r="DI223" s="359">
        <f t="shared" ca="1" si="413"/>
        <v>0</v>
      </c>
      <c r="DJ223" s="359">
        <f t="shared" ca="1" si="414"/>
        <v>0</v>
      </c>
      <c r="DK223" s="359">
        <f t="shared" ca="1" si="438"/>
        <v>0</v>
      </c>
      <c r="DM223" s="362">
        <f t="shared" ca="1" si="465"/>
        <v>334</v>
      </c>
      <c r="DN223" s="362">
        <v>215</v>
      </c>
      <c r="DO223" s="371">
        <f t="shared" ca="1" si="466"/>
        <v>0</v>
      </c>
      <c r="DP223" s="359">
        <f t="shared" ca="1" si="377"/>
        <v>0</v>
      </c>
      <c r="DQ223" s="359">
        <f t="shared" ca="1" si="415"/>
        <v>0</v>
      </c>
      <c r="DR223" s="359">
        <f t="shared" ca="1" si="416"/>
        <v>0</v>
      </c>
      <c r="DS223" s="359">
        <f t="shared" ca="1" si="417"/>
        <v>0</v>
      </c>
      <c r="DT223" s="359">
        <f t="shared" ca="1" si="439"/>
        <v>0</v>
      </c>
      <c r="DV223" s="362">
        <f t="shared" ca="1" si="467"/>
        <v>334</v>
      </c>
      <c r="DW223" s="362">
        <v>215</v>
      </c>
      <c r="DX223" s="371">
        <f t="shared" ca="1" si="468"/>
        <v>0</v>
      </c>
      <c r="DY223" s="359">
        <f t="shared" ca="1" si="378"/>
        <v>0</v>
      </c>
      <c r="DZ223" s="359">
        <f t="shared" ca="1" si="418"/>
        <v>0</v>
      </c>
      <c r="EA223" s="359">
        <f t="shared" ca="1" si="419"/>
        <v>0</v>
      </c>
      <c r="EB223" s="359">
        <f t="shared" ca="1" si="420"/>
        <v>0</v>
      </c>
      <c r="EC223" s="359">
        <f t="shared" ca="1" si="440"/>
        <v>0</v>
      </c>
      <c r="EE223" s="362">
        <f t="shared" ca="1" si="469"/>
        <v>334</v>
      </c>
      <c r="EF223" s="362">
        <v>215</v>
      </c>
      <c r="EG223" s="371">
        <f t="shared" ca="1" si="470"/>
        <v>0</v>
      </c>
      <c r="EH223" s="359">
        <f t="shared" ca="1" si="379"/>
        <v>0</v>
      </c>
      <c r="EI223" s="359">
        <f t="shared" ca="1" si="421"/>
        <v>0</v>
      </c>
      <c r="EJ223" s="359">
        <f t="shared" ca="1" si="422"/>
        <v>0</v>
      </c>
      <c r="EK223" s="359">
        <f t="shared" ca="1" si="423"/>
        <v>0</v>
      </c>
      <c r="EL223" s="359">
        <f t="shared" ca="1" si="441"/>
        <v>0</v>
      </c>
    </row>
    <row r="224" spans="6:142" x14ac:dyDescent="0.35">
      <c r="G224" s="372">
        <f>IFERROR(INDEX('Inflation Rates'!$A$16:$H$138,MATCH('IRA Traditional'!$H224,'Inflation Rates'!$A$16:$A$138,0),6)/INDEX('Inflation Rates'!$A$16:$H$138,MATCH('IRA Traditional'!$H224,'Inflation Rates'!$A$16:$A$138,0)-1,6)-1,G223)</f>
        <v>2.0999999999999908E-2</v>
      </c>
      <c r="H224" s="362">
        <v>2235</v>
      </c>
      <c r="I224" s="362">
        <f t="shared" ca="1" si="475"/>
        <v>335</v>
      </c>
      <c r="J224" s="362">
        <v>216</v>
      </c>
      <c r="K224" s="371">
        <f t="shared" ca="1" si="472"/>
        <v>0</v>
      </c>
      <c r="L224" s="359">
        <f t="shared" ca="1" si="476"/>
        <v>0</v>
      </c>
      <c r="M224" s="359">
        <f t="shared" ca="1" si="425"/>
        <v>0</v>
      </c>
      <c r="N224" s="359">
        <f t="shared" ca="1" si="426"/>
        <v>0</v>
      </c>
      <c r="O224" s="359">
        <f t="shared" ca="1" si="427"/>
        <v>0</v>
      </c>
      <c r="P224" s="359">
        <f t="shared" ca="1" si="442"/>
        <v>0</v>
      </c>
      <c r="R224" s="362">
        <f t="shared" ca="1" si="443"/>
        <v>335</v>
      </c>
      <c r="S224" s="362">
        <v>216</v>
      </c>
      <c r="T224" s="371">
        <f t="shared" ca="1" si="444"/>
        <v>0</v>
      </c>
      <c r="U224" s="359">
        <f t="shared" ca="1" si="368"/>
        <v>0</v>
      </c>
      <c r="V224" s="359">
        <f t="shared" ca="1" si="380"/>
        <v>0</v>
      </c>
      <c r="W224" s="359">
        <f t="shared" ca="1" si="381"/>
        <v>0</v>
      </c>
      <c r="X224" s="359">
        <f t="shared" ca="1" si="382"/>
        <v>0</v>
      </c>
      <c r="Y224" s="359">
        <f t="shared" ca="1" si="428"/>
        <v>0</v>
      </c>
      <c r="AA224" s="362">
        <f t="shared" ca="1" si="445"/>
        <v>335</v>
      </c>
      <c r="AB224" s="362">
        <v>216</v>
      </c>
      <c r="AC224" s="371">
        <f t="shared" ca="1" si="446"/>
        <v>0</v>
      </c>
      <c r="AD224" s="359">
        <f t="shared" ca="1" si="473"/>
        <v>0</v>
      </c>
      <c r="AE224" s="359">
        <f t="shared" ca="1" si="384"/>
        <v>0</v>
      </c>
      <c r="AF224" s="359">
        <f t="shared" ca="1" si="385"/>
        <v>0</v>
      </c>
      <c r="AG224" s="359">
        <f t="shared" ca="1" si="386"/>
        <v>0</v>
      </c>
      <c r="AH224" s="359">
        <f t="shared" ca="1" si="429"/>
        <v>0</v>
      </c>
      <c r="AJ224" s="362">
        <f t="shared" ca="1" si="447"/>
        <v>335</v>
      </c>
      <c r="AK224" s="362">
        <v>216</v>
      </c>
      <c r="AL224" s="371">
        <f t="shared" ca="1" si="448"/>
        <v>0</v>
      </c>
      <c r="AM224" s="359">
        <f t="shared" ca="1" si="369"/>
        <v>0</v>
      </c>
      <c r="AN224" s="359">
        <f t="shared" ca="1" si="387"/>
        <v>0</v>
      </c>
      <c r="AO224" s="359">
        <f t="shared" ca="1" si="388"/>
        <v>0</v>
      </c>
      <c r="AP224" s="359">
        <f t="shared" ca="1" si="389"/>
        <v>0</v>
      </c>
      <c r="AQ224" s="359">
        <f t="shared" ca="1" si="430"/>
        <v>0</v>
      </c>
      <c r="AS224" s="362">
        <f t="shared" ca="1" si="449"/>
        <v>335</v>
      </c>
      <c r="AT224" s="362">
        <v>216</v>
      </c>
      <c r="AU224" s="371">
        <f t="shared" ca="1" si="450"/>
        <v>0</v>
      </c>
      <c r="AV224" s="359">
        <f t="shared" ca="1" si="370"/>
        <v>0</v>
      </c>
      <c r="AW224" s="359">
        <f t="shared" ca="1" si="390"/>
        <v>0</v>
      </c>
      <c r="AX224" s="359">
        <f t="shared" ca="1" si="391"/>
        <v>0</v>
      </c>
      <c r="AY224" s="359">
        <f t="shared" ca="1" si="392"/>
        <v>0</v>
      </c>
      <c r="AZ224" s="359">
        <f t="shared" ca="1" si="431"/>
        <v>0</v>
      </c>
      <c r="BB224" s="362">
        <f t="shared" ca="1" si="451"/>
        <v>335</v>
      </c>
      <c r="BC224" s="362">
        <v>216</v>
      </c>
      <c r="BD224" s="371">
        <f t="shared" ca="1" si="452"/>
        <v>0</v>
      </c>
      <c r="BE224" s="359">
        <f t="shared" ca="1" si="371"/>
        <v>0</v>
      </c>
      <c r="BF224" s="359">
        <f t="shared" ca="1" si="393"/>
        <v>0</v>
      </c>
      <c r="BG224" s="359">
        <f t="shared" ca="1" si="394"/>
        <v>0</v>
      </c>
      <c r="BH224" s="359">
        <f t="shared" ca="1" si="395"/>
        <v>0</v>
      </c>
      <c r="BI224" s="359">
        <f t="shared" ca="1" si="432"/>
        <v>0</v>
      </c>
      <c r="BK224" s="362">
        <f t="shared" ca="1" si="453"/>
        <v>335</v>
      </c>
      <c r="BL224" s="362">
        <v>216</v>
      </c>
      <c r="BM224" s="371">
        <f t="shared" ca="1" si="454"/>
        <v>0</v>
      </c>
      <c r="BN224" s="359">
        <f t="shared" ca="1" si="372"/>
        <v>0</v>
      </c>
      <c r="BO224" s="359">
        <f t="shared" ca="1" si="396"/>
        <v>0</v>
      </c>
      <c r="BP224" s="359">
        <f t="shared" ca="1" si="397"/>
        <v>0</v>
      </c>
      <c r="BQ224" s="359">
        <f t="shared" ca="1" si="398"/>
        <v>0</v>
      </c>
      <c r="BR224" s="359">
        <f t="shared" ca="1" si="433"/>
        <v>0</v>
      </c>
      <c r="BT224" s="362">
        <f t="shared" ca="1" si="455"/>
        <v>335</v>
      </c>
      <c r="BU224" s="362">
        <v>216</v>
      </c>
      <c r="BV224" s="371">
        <f t="shared" ca="1" si="456"/>
        <v>0</v>
      </c>
      <c r="BW224" s="359">
        <f t="shared" ca="1" si="373"/>
        <v>0</v>
      </c>
      <c r="BX224" s="359">
        <f t="shared" ca="1" si="399"/>
        <v>0</v>
      </c>
      <c r="BY224" s="359">
        <f t="shared" ca="1" si="400"/>
        <v>0</v>
      </c>
      <c r="BZ224" s="359">
        <f t="shared" ca="1" si="401"/>
        <v>0</v>
      </c>
      <c r="CA224" s="359">
        <f t="shared" ca="1" si="434"/>
        <v>0</v>
      </c>
      <c r="CC224" s="362">
        <f t="shared" ca="1" si="457"/>
        <v>335</v>
      </c>
      <c r="CD224" s="362">
        <v>216</v>
      </c>
      <c r="CE224" s="371">
        <f t="shared" ca="1" si="458"/>
        <v>0</v>
      </c>
      <c r="CF224" s="359">
        <f t="shared" ca="1" si="374"/>
        <v>0</v>
      </c>
      <c r="CG224" s="359">
        <f t="shared" ca="1" si="402"/>
        <v>0</v>
      </c>
      <c r="CH224" s="359">
        <f t="shared" ca="1" si="403"/>
        <v>0</v>
      </c>
      <c r="CI224" s="359">
        <f t="shared" ca="1" si="404"/>
        <v>0</v>
      </c>
      <c r="CJ224" s="359">
        <f t="shared" ca="1" si="435"/>
        <v>0</v>
      </c>
      <c r="CL224" s="362">
        <f t="shared" ca="1" si="459"/>
        <v>335</v>
      </c>
      <c r="CM224" s="362">
        <v>216</v>
      </c>
      <c r="CN224" s="371">
        <f t="shared" ca="1" si="460"/>
        <v>0</v>
      </c>
      <c r="CO224" s="359">
        <f t="shared" ca="1" si="474"/>
        <v>0</v>
      </c>
      <c r="CP224" s="359">
        <f t="shared" ca="1" si="406"/>
        <v>0</v>
      </c>
      <c r="CQ224" s="359">
        <f t="shared" ca="1" si="407"/>
        <v>0</v>
      </c>
      <c r="CR224" s="359">
        <f t="shared" ca="1" si="408"/>
        <v>0</v>
      </c>
      <c r="CS224" s="359">
        <f t="shared" ca="1" si="436"/>
        <v>0</v>
      </c>
      <c r="CU224" s="362">
        <f t="shared" ca="1" si="461"/>
        <v>335</v>
      </c>
      <c r="CV224" s="362">
        <v>216</v>
      </c>
      <c r="CW224" s="371">
        <f t="shared" ca="1" si="462"/>
        <v>0</v>
      </c>
      <c r="CX224" s="359">
        <f t="shared" ca="1" si="375"/>
        <v>0</v>
      </c>
      <c r="CY224" s="359">
        <f t="shared" ca="1" si="409"/>
        <v>0</v>
      </c>
      <c r="CZ224" s="359">
        <f t="shared" ca="1" si="410"/>
        <v>0</v>
      </c>
      <c r="DA224" s="359">
        <f t="shared" ca="1" si="411"/>
        <v>0</v>
      </c>
      <c r="DB224" s="359">
        <f t="shared" ca="1" si="437"/>
        <v>0</v>
      </c>
      <c r="DD224" s="362">
        <f t="shared" ca="1" si="463"/>
        <v>335</v>
      </c>
      <c r="DE224" s="362">
        <v>216</v>
      </c>
      <c r="DF224" s="371">
        <f t="shared" ca="1" si="464"/>
        <v>0</v>
      </c>
      <c r="DG224" s="359">
        <f t="shared" ca="1" si="376"/>
        <v>0</v>
      </c>
      <c r="DH224" s="359">
        <f t="shared" ca="1" si="412"/>
        <v>0</v>
      </c>
      <c r="DI224" s="359">
        <f t="shared" ca="1" si="413"/>
        <v>0</v>
      </c>
      <c r="DJ224" s="359">
        <f t="shared" ca="1" si="414"/>
        <v>0</v>
      </c>
      <c r="DK224" s="359">
        <f t="shared" ca="1" si="438"/>
        <v>0</v>
      </c>
      <c r="DM224" s="362">
        <f t="shared" ca="1" si="465"/>
        <v>335</v>
      </c>
      <c r="DN224" s="362">
        <v>216</v>
      </c>
      <c r="DO224" s="371">
        <f t="shared" ca="1" si="466"/>
        <v>0</v>
      </c>
      <c r="DP224" s="359">
        <f t="shared" ca="1" si="377"/>
        <v>0</v>
      </c>
      <c r="DQ224" s="359">
        <f t="shared" ca="1" si="415"/>
        <v>0</v>
      </c>
      <c r="DR224" s="359">
        <f t="shared" ca="1" si="416"/>
        <v>0</v>
      </c>
      <c r="DS224" s="359">
        <f t="shared" ca="1" si="417"/>
        <v>0</v>
      </c>
      <c r="DT224" s="359">
        <f t="shared" ca="1" si="439"/>
        <v>0</v>
      </c>
      <c r="DV224" s="362">
        <f t="shared" ca="1" si="467"/>
        <v>335</v>
      </c>
      <c r="DW224" s="362">
        <v>216</v>
      </c>
      <c r="DX224" s="371">
        <f t="shared" ca="1" si="468"/>
        <v>0</v>
      </c>
      <c r="DY224" s="359">
        <f t="shared" ca="1" si="378"/>
        <v>0</v>
      </c>
      <c r="DZ224" s="359">
        <f t="shared" ca="1" si="418"/>
        <v>0</v>
      </c>
      <c r="EA224" s="359">
        <f t="shared" ca="1" si="419"/>
        <v>0</v>
      </c>
      <c r="EB224" s="359">
        <f t="shared" ca="1" si="420"/>
        <v>0</v>
      </c>
      <c r="EC224" s="359">
        <f t="shared" ca="1" si="440"/>
        <v>0</v>
      </c>
      <c r="EE224" s="362">
        <f t="shared" ca="1" si="469"/>
        <v>335</v>
      </c>
      <c r="EF224" s="362">
        <v>216</v>
      </c>
      <c r="EG224" s="371">
        <f t="shared" ca="1" si="470"/>
        <v>0</v>
      </c>
      <c r="EH224" s="359">
        <f t="shared" ca="1" si="379"/>
        <v>0</v>
      </c>
      <c r="EI224" s="359">
        <f t="shared" ca="1" si="421"/>
        <v>0</v>
      </c>
      <c r="EJ224" s="359">
        <f t="shared" ca="1" si="422"/>
        <v>0</v>
      </c>
      <c r="EK224" s="359">
        <f t="shared" ca="1" si="423"/>
        <v>0</v>
      </c>
      <c r="EL224" s="359">
        <f t="shared" ca="1" si="441"/>
        <v>0</v>
      </c>
    </row>
    <row r="225" spans="7:142" x14ac:dyDescent="0.35">
      <c r="G225" s="372">
        <f>IFERROR(INDEX('Inflation Rates'!$A$16:$H$138,MATCH('IRA Traditional'!$H225,'Inflation Rates'!$A$16:$A$138,0),6)/INDEX('Inflation Rates'!$A$16:$H$138,MATCH('IRA Traditional'!$H225,'Inflation Rates'!$A$16:$A$138,0)-1,6)-1,G224)</f>
        <v>2.0999999999999908E-2</v>
      </c>
      <c r="H225" s="362">
        <v>2236</v>
      </c>
      <c r="I225" s="362">
        <f t="shared" ca="1" si="475"/>
        <v>336</v>
      </c>
      <c r="J225" s="362">
        <v>217</v>
      </c>
      <c r="K225" s="371">
        <f t="shared" ca="1" si="472"/>
        <v>0</v>
      </c>
      <c r="L225" s="359">
        <f t="shared" ca="1" si="476"/>
        <v>0</v>
      </c>
      <c r="M225" s="359">
        <f t="shared" ca="1" si="425"/>
        <v>0</v>
      </c>
      <c r="N225" s="359">
        <f t="shared" ca="1" si="426"/>
        <v>0</v>
      </c>
      <c r="O225" s="359">
        <f t="shared" ca="1" si="427"/>
        <v>0</v>
      </c>
      <c r="P225" s="359">
        <f t="shared" ca="1" si="442"/>
        <v>0</v>
      </c>
      <c r="R225" s="362">
        <f t="shared" ca="1" si="443"/>
        <v>336</v>
      </c>
      <c r="S225" s="362">
        <v>217</v>
      </c>
      <c r="T225" s="371">
        <f t="shared" ca="1" si="444"/>
        <v>0</v>
      </c>
      <c r="U225" s="359">
        <f t="shared" ca="1" si="368"/>
        <v>0</v>
      </c>
      <c r="V225" s="359">
        <f t="shared" ca="1" si="380"/>
        <v>0</v>
      </c>
      <c r="W225" s="359">
        <f t="shared" ca="1" si="381"/>
        <v>0</v>
      </c>
      <c r="X225" s="359">
        <f t="shared" ca="1" si="382"/>
        <v>0</v>
      </c>
      <c r="Y225" s="359">
        <f t="shared" ca="1" si="428"/>
        <v>0</v>
      </c>
      <c r="AA225" s="362">
        <f t="shared" ca="1" si="445"/>
        <v>336</v>
      </c>
      <c r="AB225" s="362">
        <v>217</v>
      </c>
      <c r="AC225" s="371">
        <f t="shared" ca="1" si="446"/>
        <v>0</v>
      </c>
      <c r="AD225" s="359">
        <f t="shared" ca="1" si="473"/>
        <v>0</v>
      </c>
      <c r="AE225" s="359">
        <f t="shared" ca="1" si="384"/>
        <v>0</v>
      </c>
      <c r="AF225" s="359">
        <f t="shared" ca="1" si="385"/>
        <v>0</v>
      </c>
      <c r="AG225" s="359">
        <f t="shared" ca="1" si="386"/>
        <v>0</v>
      </c>
      <c r="AH225" s="359">
        <f t="shared" ca="1" si="429"/>
        <v>0</v>
      </c>
      <c r="AJ225" s="362">
        <f t="shared" ca="1" si="447"/>
        <v>336</v>
      </c>
      <c r="AK225" s="362">
        <v>217</v>
      </c>
      <c r="AL225" s="371">
        <f t="shared" ca="1" si="448"/>
        <v>0</v>
      </c>
      <c r="AM225" s="359">
        <f t="shared" ca="1" si="369"/>
        <v>0</v>
      </c>
      <c r="AN225" s="359">
        <f t="shared" ca="1" si="387"/>
        <v>0</v>
      </c>
      <c r="AO225" s="359">
        <f t="shared" ca="1" si="388"/>
        <v>0</v>
      </c>
      <c r="AP225" s="359">
        <f t="shared" ca="1" si="389"/>
        <v>0</v>
      </c>
      <c r="AQ225" s="359">
        <f t="shared" ca="1" si="430"/>
        <v>0</v>
      </c>
      <c r="AS225" s="362">
        <f t="shared" ca="1" si="449"/>
        <v>336</v>
      </c>
      <c r="AT225" s="362">
        <v>217</v>
      </c>
      <c r="AU225" s="371">
        <f t="shared" ca="1" si="450"/>
        <v>0</v>
      </c>
      <c r="AV225" s="359">
        <f t="shared" ca="1" si="370"/>
        <v>0</v>
      </c>
      <c r="AW225" s="359">
        <f t="shared" ca="1" si="390"/>
        <v>0</v>
      </c>
      <c r="AX225" s="359">
        <f t="shared" ca="1" si="391"/>
        <v>0</v>
      </c>
      <c r="AY225" s="359">
        <f t="shared" ca="1" si="392"/>
        <v>0</v>
      </c>
      <c r="AZ225" s="359">
        <f t="shared" ca="1" si="431"/>
        <v>0</v>
      </c>
      <c r="BB225" s="362">
        <f t="shared" ca="1" si="451"/>
        <v>336</v>
      </c>
      <c r="BC225" s="362">
        <v>217</v>
      </c>
      <c r="BD225" s="371">
        <f t="shared" ca="1" si="452"/>
        <v>0</v>
      </c>
      <c r="BE225" s="359">
        <f t="shared" ca="1" si="371"/>
        <v>0</v>
      </c>
      <c r="BF225" s="359">
        <f t="shared" ca="1" si="393"/>
        <v>0</v>
      </c>
      <c r="BG225" s="359">
        <f t="shared" ca="1" si="394"/>
        <v>0</v>
      </c>
      <c r="BH225" s="359">
        <f t="shared" ca="1" si="395"/>
        <v>0</v>
      </c>
      <c r="BI225" s="359">
        <f t="shared" ca="1" si="432"/>
        <v>0</v>
      </c>
      <c r="BK225" s="362">
        <f t="shared" ca="1" si="453"/>
        <v>336</v>
      </c>
      <c r="BL225" s="362">
        <v>217</v>
      </c>
      <c r="BM225" s="371">
        <f t="shared" ca="1" si="454"/>
        <v>0</v>
      </c>
      <c r="BN225" s="359">
        <f t="shared" ca="1" si="372"/>
        <v>0</v>
      </c>
      <c r="BO225" s="359">
        <f t="shared" ca="1" si="396"/>
        <v>0</v>
      </c>
      <c r="BP225" s="359">
        <f t="shared" ca="1" si="397"/>
        <v>0</v>
      </c>
      <c r="BQ225" s="359">
        <f t="shared" ca="1" si="398"/>
        <v>0</v>
      </c>
      <c r="BR225" s="359">
        <f t="shared" ca="1" si="433"/>
        <v>0</v>
      </c>
      <c r="BT225" s="362">
        <f t="shared" ca="1" si="455"/>
        <v>336</v>
      </c>
      <c r="BU225" s="362">
        <v>217</v>
      </c>
      <c r="BV225" s="371">
        <f t="shared" ca="1" si="456"/>
        <v>0</v>
      </c>
      <c r="BW225" s="359">
        <f t="shared" ca="1" si="373"/>
        <v>0</v>
      </c>
      <c r="BX225" s="359">
        <f t="shared" ca="1" si="399"/>
        <v>0</v>
      </c>
      <c r="BY225" s="359">
        <f t="shared" ca="1" si="400"/>
        <v>0</v>
      </c>
      <c r="BZ225" s="359">
        <f t="shared" ca="1" si="401"/>
        <v>0</v>
      </c>
      <c r="CA225" s="359">
        <f t="shared" ca="1" si="434"/>
        <v>0</v>
      </c>
      <c r="CC225" s="362">
        <f t="shared" ca="1" si="457"/>
        <v>336</v>
      </c>
      <c r="CD225" s="362">
        <v>217</v>
      </c>
      <c r="CE225" s="371">
        <f t="shared" ca="1" si="458"/>
        <v>0</v>
      </c>
      <c r="CF225" s="359">
        <f t="shared" ca="1" si="374"/>
        <v>0</v>
      </c>
      <c r="CG225" s="359">
        <f t="shared" ca="1" si="402"/>
        <v>0</v>
      </c>
      <c r="CH225" s="359">
        <f t="shared" ca="1" si="403"/>
        <v>0</v>
      </c>
      <c r="CI225" s="359">
        <f t="shared" ca="1" si="404"/>
        <v>0</v>
      </c>
      <c r="CJ225" s="359">
        <f t="shared" ca="1" si="435"/>
        <v>0</v>
      </c>
      <c r="CL225" s="362">
        <f t="shared" ca="1" si="459"/>
        <v>336</v>
      </c>
      <c r="CM225" s="362">
        <v>217</v>
      </c>
      <c r="CN225" s="371">
        <f t="shared" ca="1" si="460"/>
        <v>0</v>
      </c>
      <c r="CO225" s="359">
        <f t="shared" ca="1" si="474"/>
        <v>0</v>
      </c>
      <c r="CP225" s="359">
        <f t="shared" ca="1" si="406"/>
        <v>0</v>
      </c>
      <c r="CQ225" s="359">
        <f t="shared" ca="1" si="407"/>
        <v>0</v>
      </c>
      <c r="CR225" s="359">
        <f t="shared" ca="1" si="408"/>
        <v>0</v>
      </c>
      <c r="CS225" s="359">
        <f t="shared" ca="1" si="436"/>
        <v>0</v>
      </c>
      <c r="CU225" s="362">
        <f t="shared" ca="1" si="461"/>
        <v>336</v>
      </c>
      <c r="CV225" s="362">
        <v>217</v>
      </c>
      <c r="CW225" s="371">
        <f t="shared" ca="1" si="462"/>
        <v>0</v>
      </c>
      <c r="CX225" s="359">
        <f t="shared" ca="1" si="375"/>
        <v>0</v>
      </c>
      <c r="CY225" s="359">
        <f t="shared" ca="1" si="409"/>
        <v>0</v>
      </c>
      <c r="CZ225" s="359">
        <f t="shared" ca="1" si="410"/>
        <v>0</v>
      </c>
      <c r="DA225" s="359">
        <f t="shared" ca="1" si="411"/>
        <v>0</v>
      </c>
      <c r="DB225" s="359">
        <f t="shared" ca="1" si="437"/>
        <v>0</v>
      </c>
      <c r="DD225" s="362">
        <f t="shared" ca="1" si="463"/>
        <v>336</v>
      </c>
      <c r="DE225" s="362">
        <v>217</v>
      </c>
      <c r="DF225" s="371">
        <f t="shared" ca="1" si="464"/>
        <v>0</v>
      </c>
      <c r="DG225" s="359">
        <f t="shared" ca="1" si="376"/>
        <v>0</v>
      </c>
      <c r="DH225" s="359">
        <f t="shared" ca="1" si="412"/>
        <v>0</v>
      </c>
      <c r="DI225" s="359">
        <f t="shared" ca="1" si="413"/>
        <v>0</v>
      </c>
      <c r="DJ225" s="359">
        <f t="shared" ca="1" si="414"/>
        <v>0</v>
      </c>
      <c r="DK225" s="359">
        <f t="shared" ca="1" si="438"/>
        <v>0</v>
      </c>
      <c r="DM225" s="362">
        <f t="shared" ca="1" si="465"/>
        <v>336</v>
      </c>
      <c r="DN225" s="362">
        <v>217</v>
      </c>
      <c r="DO225" s="371">
        <f t="shared" ca="1" si="466"/>
        <v>0</v>
      </c>
      <c r="DP225" s="359">
        <f t="shared" ca="1" si="377"/>
        <v>0</v>
      </c>
      <c r="DQ225" s="359">
        <f t="shared" ca="1" si="415"/>
        <v>0</v>
      </c>
      <c r="DR225" s="359">
        <f t="shared" ca="1" si="416"/>
        <v>0</v>
      </c>
      <c r="DS225" s="359">
        <f t="shared" ca="1" si="417"/>
        <v>0</v>
      </c>
      <c r="DT225" s="359">
        <f t="shared" ca="1" si="439"/>
        <v>0</v>
      </c>
      <c r="DV225" s="362">
        <f t="shared" ca="1" si="467"/>
        <v>336</v>
      </c>
      <c r="DW225" s="362">
        <v>217</v>
      </c>
      <c r="DX225" s="371">
        <f t="shared" ca="1" si="468"/>
        <v>0</v>
      </c>
      <c r="DY225" s="359">
        <f t="shared" ca="1" si="378"/>
        <v>0</v>
      </c>
      <c r="DZ225" s="359">
        <f t="shared" ca="1" si="418"/>
        <v>0</v>
      </c>
      <c r="EA225" s="359">
        <f t="shared" ca="1" si="419"/>
        <v>0</v>
      </c>
      <c r="EB225" s="359">
        <f t="shared" ca="1" si="420"/>
        <v>0</v>
      </c>
      <c r="EC225" s="359">
        <f t="shared" ca="1" si="440"/>
        <v>0</v>
      </c>
      <c r="EE225" s="362">
        <f t="shared" ca="1" si="469"/>
        <v>336</v>
      </c>
      <c r="EF225" s="362">
        <v>217</v>
      </c>
      <c r="EG225" s="371">
        <f t="shared" ca="1" si="470"/>
        <v>0</v>
      </c>
      <c r="EH225" s="359">
        <f t="shared" ca="1" si="379"/>
        <v>0</v>
      </c>
      <c r="EI225" s="359">
        <f t="shared" ca="1" si="421"/>
        <v>0</v>
      </c>
      <c r="EJ225" s="359">
        <f t="shared" ca="1" si="422"/>
        <v>0</v>
      </c>
      <c r="EK225" s="359">
        <f t="shared" ca="1" si="423"/>
        <v>0</v>
      </c>
      <c r="EL225" s="359">
        <f t="shared" ca="1" si="441"/>
        <v>0</v>
      </c>
    </row>
    <row r="226" spans="7:142" x14ac:dyDescent="0.35">
      <c r="G226" s="372">
        <f>IFERROR(INDEX('Inflation Rates'!$A$16:$H$138,MATCH('IRA Traditional'!$H226,'Inflation Rates'!$A$16:$A$138,0),6)/INDEX('Inflation Rates'!$A$16:$H$138,MATCH('IRA Traditional'!$H226,'Inflation Rates'!$A$16:$A$138,0)-1,6)-1,G225)</f>
        <v>2.0999999999999908E-2</v>
      </c>
      <c r="H226" s="362">
        <v>2237</v>
      </c>
      <c r="I226" s="362">
        <f t="shared" ca="1" si="475"/>
        <v>337</v>
      </c>
      <c r="J226" s="362">
        <v>218</v>
      </c>
      <c r="K226" s="371">
        <f t="shared" ca="1" si="472"/>
        <v>0</v>
      </c>
      <c r="L226" s="359">
        <f t="shared" ca="1" si="476"/>
        <v>0</v>
      </c>
      <c r="M226" s="359">
        <f t="shared" ca="1" si="425"/>
        <v>0</v>
      </c>
      <c r="N226" s="359">
        <f t="shared" ca="1" si="426"/>
        <v>0</v>
      </c>
      <c r="O226" s="359">
        <f t="shared" ca="1" si="427"/>
        <v>0</v>
      </c>
      <c r="P226" s="359">
        <f t="shared" ca="1" si="442"/>
        <v>0</v>
      </c>
      <c r="R226" s="362">
        <f t="shared" ca="1" si="443"/>
        <v>337</v>
      </c>
      <c r="S226" s="362">
        <v>218</v>
      </c>
      <c r="T226" s="371">
        <f t="shared" ca="1" si="444"/>
        <v>0</v>
      </c>
      <c r="U226" s="359">
        <f t="shared" ca="1" si="368"/>
        <v>0</v>
      </c>
      <c r="V226" s="359">
        <f t="shared" ca="1" si="380"/>
        <v>0</v>
      </c>
      <c r="W226" s="359">
        <f t="shared" ca="1" si="381"/>
        <v>0</v>
      </c>
      <c r="X226" s="359">
        <f t="shared" ca="1" si="382"/>
        <v>0</v>
      </c>
      <c r="Y226" s="359">
        <f t="shared" ca="1" si="428"/>
        <v>0</v>
      </c>
      <c r="AA226" s="362">
        <f t="shared" ca="1" si="445"/>
        <v>337</v>
      </c>
      <c r="AB226" s="362">
        <v>218</v>
      </c>
      <c r="AC226" s="371">
        <f t="shared" ca="1" si="446"/>
        <v>0</v>
      </c>
      <c r="AD226" s="359">
        <f t="shared" ca="1" si="473"/>
        <v>0</v>
      </c>
      <c r="AE226" s="359">
        <f t="shared" ca="1" si="384"/>
        <v>0</v>
      </c>
      <c r="AF226" s="359">
        <f t="shared" ca="1" si="385"/>
        <v>0</v>
      </c>
      <c r="AG226" s="359">
        <f t="shared" ca="1" si="386"/>
        <v>0</v>
      </c>
      <c r="AH226" s="359">
        <f t="shared" ca="1" si="429"/>
        <v>0</v>
      </c>
      <c r="AJ226" s="362">
        <f t="shared" ca="1" si="447"/>
        <v>337</v>
      </c>
      <c r="AK226" s="362">
        <v>218</v>
      </c>
      <c r="AL226" s="371">
        <f t="shared" ca="1" si="448"/>
        <v>0</v>
      </c>
      <c r="AM226" s="359">
        <f t="shared" ca="1" si="369"/>
        <v>0</v>
      </c>
      <c r="AN226" s="359">
        <f t="shared" ca="1" si="387"/>
        <v>0</v>
      </c>
      <c r="AO226" s="359">
        <f t="shared" ca="1" si="388"/>
        <v>0</v>
      </c>
      <c r="AP226" s="359">
        <f t="shared" ca="1" si="389"/>
        <v>0</v>
      </c>
      <c r="AQ226" s="359">
        <f t="shared" ca="1" si="430"/>
        <v>0</v>
      </c>
      <c r="AS226" s="362">
        <f t="shared" ca="1" si="449"/>
        <v>337</v>
      </c>
      <c r="AT226" s="362">
        <v>218</v>
      </c>
      <c r="AU226" s="371">
        <f t="shared" ca="1" si="450"/>
        <v>0</v>
      </c>
      <c r="AV226" s="359">
        <f t="shared" ca="1" si="370"/>
        <v>0</v>
      </c>
      <c r="AW226" s="359">
        <f t="shared" ca="1" si="390"/>
        <v>0</v>
      </c>
      <c r="AX226" s="359">
        <f t="shared" ca="1" si="391"/>
        <v>0</v>
      </c>
      <c r="AY226" s="359">
        <f t="shared" ca="1" si="392"/>
        <v>0</v>
      </c>
      <c r="AZ226" s="359">
        <f t="shared" ca="1" si="431"/>
        <v>0</v>
      </c>
      <c r="BB226" s="362">
        <f t="shared" ca="1" si="451"/>
        <v>337</v>
      </c>
      <c r="BC226" s="362">
        <v>218</v>
      </c>
      <c r="BD226" s="371">
        <f t="shared" ca="1" si="452"/>
        <v>0</v>
      </c>
      <c r="BE226" s="359">
        <f t="shared" ca="1" si="371"/>
        <v>0</v>
      </c>
      <c r="BF226" s="359">
        <f t="shared" ca="1" si="393"/>
        <v>0</v>
      </c>
      <c r="BG226" s="359">
        <f t="shared" ca="1" si="394"/>
        <v>0</v>
      </c>
      <c r="BH226" s="359">
        <f t="shared" ca="1" si="395"/>
        <v>0</v>
      </c>
      <c r="BI226" s="359">
        <f t="shared" ca="1" si="432"/>
        <v>0</v>
      </c>
      <c r="BK226" s="362">
        <f t="shared" ca="1" si="453"/>
        <v>337</v>
      </c>
      <c r="BL226" s="362">
        <v>218</v>
      </c>
      <c r="BM226" s="371">
        <f t="shared" ca="1" si="454"/>
        <v>0</v>
      </c>
      <c r="BN226" s="359">
        <f t="shared" ca="1" si="372"/>
        <v>0</v>
      </c>
      <c r="BO226" s="359">
        <f t="shared" ca="1" si="396"/>
        <v>0</v>
      </c>
      <c r="BP226" s="359">
        <f t="shared" ca="1" si="397"/>
        <v>0</v>
      </c>
      <c r="BQ226" s="359">
        <f t="shared" ca="1" si="398"/>
        <v>0</v>
      </c>
      <c r="BR226" s="359">
        <f t="shared" ca="1" si="433"/>
        <v>0</v>
      </c>
      <c r="BT226" s="362">
        <f t="shared" ca="1" si="455"/>
        <v>337</v>
      </c>
      <c r="BU226" s="362">
        <v>218</v>
      </c>
      <c r="BV226" s="371">
        <f t="shared" ca="1" si="456"/>
        <v>0</v>
      </c>
      <c r="BW226" s="359">
        <f t="shared" ca="1" si="373"/>
        <v>0</v>
      </c>
      <c r="BX226" s="359">
        <f t="shared" ca="1" si="399"/>
        <v>0</v>
      </c>
      <c r="BY226" s="359">
        <f t="shared" ca="1" si="400"/>
        <v>0</v>
      </c>
      <c r="BZ226" s="359">
        <f t="shared" ca="1" si="401"/>
        <v>0</v>
      </c>
      <c r="CA226" s="359">
        <f t="shared" ca="1" si="434"/>
        <v>0</v>
      </c>
      <c r="CC226" s="362">
        <f t="shared" ca="1" si="457"/>
        <v>337</v>
      </c>
      <c r="CD226" s="362">
        <v>218</v>
      </c>
      <c r="CE226" s="371">
        <f t="shared" ca="1" si="458"/>
        <v>0</v>
      </c>
      <c r="CF226" s="359">
        <f t="shared" ca="1" si="374"/>
        <v>0</v>
      </c>
      <c r="CG226" s="359">
        <f t="shared" ca="1" si="402"/>
        <v>0</v>
      </c>
      <c r="CH226" s="359">
        <f t="shared" ca="1" si="403"/>
        <v>0</v>
      </c>
      <c r="CI226" s="359">
        <f t="shared" ca="1" si="404"/>
        <v>0</v>
      </c>
      <c r="CJ226" s="359">
        <f t="shared" ca="1" si="435"/>
        <v>0</v>
      </c>
      <c r="CL226" s="362">
        <f t="shared" ca="1" si="459"/>
        <v>337</v>
      </c>
      <c r="CM226" s="362">
        <v>218</v>
      </c>
      <c r="CN226" s="371">
        <f t="shared" ca="1" si="460"/>
        <v>0</v>
      </c>
      <c r="CO226" s="359">
        <f t="shared" ca="1" si="474"/>
        <v>0</v>
      </c>
      <c r="CP226" s="359">
        <f t="shared" ca="1" si="406"/>
        <v>0</v>
      </c>
      <c r="CQ226" s="359">
        <f t="shared" ca="1" si="407"/>
        <v>0</v>
      </c>
      <c r="CR226" s="359">
        <f t="shared" ca="1" si="408"/>
        <v>0</v>
      </c>
      <c r="CS226" s="359">
        <f t="shared" ca="1" si="436"/>
        <v>0</v>
      </c>
      <c r="CU226" s="362">
        <f t="shared" ca="1" si="461"/>
        <v>337</v>
      </c>
      <c r="CV226" s="362">
        <v>218</v>
      </c>
      <c r="CW226" s="371">
        <f t="shared" ca="1" si="462"/>
        <v>0</v>
      </c>
      <c r="CX226" s="359">
        <f t="shared" ca="1" si="375"/>
        <v>0</v>
      </c>
      <c r="CY226" s="359">
        <f t="shared" ca="1" si="409"/>
        <v>0</v>
      </c>
      <c r="CZ226" s="359">
        <f t="shared" ca="1" si="410"/>
        <v>0</v>
      </c>
      <c r="DA226" s="359">
        <f t="shared" ca="1" si="411"/>
        <v>0</v>
      </c>
      <c r="DB226" s="359">
        <f t="shared" ca="1" si="437"/>
        <v>0</v>
      </c>
      <c r="DD226" s="362">
        <f t="shared" ca="1" si="463"/>
        <v>337</v>
      </c>
      <c r="DE226" s="362">
        <v>218</v>
      </c>
      <c r="DF226" s="371">
        <f t="shared" ca="1" si="464"/>
        <v>0</v>
      </c>
      <c r="DG226" s="359">
        <f t="shared" ca="1" si="376"/>
        <v>0</v>
      </c>
      <c r="DH226" s="359">
        <f t="shared" ca="1" si="412"/>
        <v>0</v>
      </c>
      <c r="DI226" s="359">
        <f t="shared" ca="1" si="413"/>
        <v>0</v>
      </c>
      <c r="DJ226" s="359">
        <f t="shared" ca="1" si="414"/>
        <v>0</v>
      </c>
      <c r="DK226" s="359">
        <f t="shared" ca="1" si="438"/>
        <v>0</v>
      </c>
      <c r="DM226" s="362">
        <f t="shared" ca="1" si="465"/>
        <v>337</v>
      </c>
      <c r="DN226" s="362">
        <v>218</v>
      </c>
      <c r="DO226" s="371">
        <f t="shared" ca="1" si="466"/>
        <v>0</v>
      </c>
      <c r="DP226" s="359">
        <f t="shared" ca="1" si="377"/>
        <v>0</v>
      </c>
      <c r="DQ226" s="359">
        <f t="shared" ca="1" si="415"/>
        <v>0</v>
      </c>
      <c r="DR226" s="359">
        <f t="shared" ca="1" si="416"/>
        <v>0</v>
      </c>
      <c r="DS226" s="359">
        <f t="shared" ca="1" si="417"/>
        <v>0</v>
      </c>
      <c r="DT226" s="359">
        <f t="shared" ca="1" si="439"/>
        <v>0</v>
      </c>
      <c r="DV226" s="362">
        <f t="shared" ca="1" si="467"/>
        <v>337</v>
      </c>
      <c r="DW226" s="362">
        <v>218</v>
      </c>
      <c r="DX226" s="371">
        <f t="shared" ca="1" si="468"/>
        <v>0</v>
      </c>
      <c r="DY226" s="359">
        <f t="shared" ca="1" si="378"/>
        <v>0</v>
      </c>
      <c r="DZ226" s="359">
        <f t="shared" ca="1" si="418"/>
        <v>0</v>
      </c>
      <c r="EA226" s="359">
        <f t="shared" ca="1" si="419"/>
        <v>0</v>
      </c>
      <c r="EB226" s="359">
        <f t="shared" ca="1" si="420"/>
        <v>0</v>
      </c>
      <c r="EC226" s="359">
        <f t="shared" ca="1" si="440"/>
        <v>0</v>
      </c>
      <c r="EE226" s="362">
        <f t="shared" ca="1" si="469"/>
        <v>337</v>
      </c>
      <c r="EF226" s="362">
        <v>218</v>
      </c>
      <c r="EG226" s="371">
        <f t="shared" ca="1" si="470"/>
        <v>0</v>
      </c>
      <c r="EH226" s="359">
        <f t="shared" ca="1" si="379"/>
        <v>0</v>
      </c>
      <c r="EI226" s="359">
        <f t="shared" ca="1" si="421"/>
        <v>0</v>
      </c>
      <c r="EJ226" s="359">
        <f t="shared" ca="1" si="422"/>
        <v>0</v>
      </c>
      <c r="EK226" s="359">
        <f t="shared" ca="1" si="423"/>
        <v>0</v>
      </c>
      <c r="EL226" s="359">
        <f t="shared" ca="1" si="441"/>
        <v>0</v>
      </c>
    </row>
    <row r="227" spans="7:142" x14ac:dyDescent="0.35">
      <c r="G227" s="372">
        <f>IFERROR(INDEX('Inflation Rates'!$A$16:$H$138,MATCH('IRA Traditional'!$H227,'Inflation Rates'!$A$16:$A$138,0),6)/INDEX('Inflation Rates'!$A$16:$H$138,MATCH('IRA Traditional'!$H227,'Inflation Rates'!$A$16:$A$138,0)-1,6)-1,G226)</f>
        <v>2.0999999999999908E-2</v>
      </c>
      <c r="H227" s="362">
        <v>2238</v>
      </c>
      <c r="I227" s="362">
        <f t="shared" ca="1" si="475"/>
        <v>338</v>
      </c>
      <c r="J227" s="362">
        <v>219</v>
      </c>
      <c r="K227" s="371">
        <f t="shared" ca="1" si="472"/>
        <v>0</v>
      </c>
      <c r="L227" s="359">
        <f t="shared" ca="1" si="476"/>
        <v>0</v>
      </c>
      <c r="M227" s="359">
        <f t="shared" ca="1" si="425"/>
        <v>0</v>
      </c>
      <c r="N227" s="359">
        <f t="shared" ca="1" si="426"/>
        <v>0</v>
      </c>
      <c r="O227" s="359">
        <f t="shared" ca="1" si="427"/>
        <v>0</v>
      </c>
      <c r="P227" s="359">
        <f t="shared" ca="1" si="442"/>
        <v>0</v>
      </c>
      <c r="R227" s="362">
        <f t="shared" ca="1" si="443"/>
        <v>338</v>
      </c>
      <c r="S227" s="362">
        <v>219</v>
      </c>
      <c r="T227" s="371">
        <f t="shared" ca="1" si="444"/>
        <v>0</v>
      </c>
      <c r="U227" s="359">
        <f t="shared" ca="1" si="368"/>
        <v>0</v>
      </c>
      <c r="V227" s="359">
        <f t="shared" ca="1" si="380"/>
        <v>0</v>
      </c>
      <c r="W227" s="359">
        <f t="shared" ca="1" si="381"/>
        <v>0</v>
      </c>
      <c r="X227" s="359">
        <f t="shared" ca="1" si="382"/>
        <v>0</v>
      </c>
      <c r="Y227" s="359">
        <f t="shared" ca="1" si="428"/>
        <v>0</v>
      </c>
      <c r="AA227" s="362">
        <f t="shared" ca="1" si="445"/>
        <v>338</v>
      </c>
      <c r="AB227" s="362">
        <v>219</v>
      </c>
      <c r="AC227" s="371">
        <f t="shared" ca="1" si="446"/>
        <v>0</v>
      </c>
      <c r="AD227" s="359">
        <f t="shared" ca="1" si="473"/>
        <v>0</v>
      </c>
      <c r="AE227" s="359">
        <f t="shared" ca="1" si="384"/>
        <v>0</v>
      </c>
      <c r="AF227" s="359">
        <f t="shared" ca="1" si="385"/>
        <v>0</v>
      </c>
      <c r="AG227" s="359">
        <f t="shared" ca="1" si="386"/>
        <v>0</v>
      </c>
      <c r="AH227" s="359">
        <f t="shared" ca="1" si="429"/>
        <v>0</v>
      </c>
      <c r="AJ227" s="362">
        <f t="shared" ca="1" si="447"/>
        <v>338</v>
      </c>
      <c r="AK227" s="362">
        <v>219</v>
      </c>
      <c r="AL227" s="371">
        <f t="shared" ca="1" si="448"/>
        <v>0</v>
      </c>
      <c r="AM227" s="359">
        <f t="shared" ca="1" si="369"/>
        <v>0</v>
      </c>
      <c r="AN227" s="359">
        <f t="shared" ca="1" si="387"/>
        <v>0</v>
      </c>
      <c r="AO227" s="359">
        <f t="shared" ca="1" si="388"/>
        <v>0</v>
      </c>
      <c r="AP227" s="359">
        <f t="shared" ca="1" si="389"/>
        <v>0</v>
      </c>
      <c r="AQ227" s="359">
        <f t="shared" ca="1" si="430"/>
        <v>0</v>
      </c>
      <c r="AS227" s="362">
        <f t="shared" ca="1" si="449"/>
        <v>338</v>
      </c>
      <c r="AT227" s="362">
        <v>219</v>
      </c>
      <c r="AU227" s="371">
        <f t="shared" ca="1" si="450"/>
        <v>0</v>
      </c>
      <c r="AV227" s="359">
        <f t="shared" ca="1" si="370"/>
        <v>0</v>
      </c>
      <c r="AW227" s="359">
        <f t="shared" ca="1" si="390"/>
        <v>0</v>
      </c>
      <c r="AX227" s="359">
        <f t="shared" ca="1" si="391"/>
        <v>0</v>
      </c>
      <c r="AY227" s="359">
        <f t="shared" ca="1" si="392"/>
        <v>0</v>
      </c>
      <c r="AZ227" s="359">
        <f t="shared" ca="1" si="431"/>
        <v>0</v>
      </c>
      <c r="BB227" s="362">
        <f t="shared" ca="1" si="451"/>
        <v>338</v>
      </c>
      <c r="BC227" s="362">
        <v>219</v>
      </c>
      <c r="BD227" s="371">
        <f t="shared" ca="1" si="452"/>
        <v>0</v>
      </c>
      <c r="BE227" s="359">
        <f t="shared" ca="1" si="371"/>
        <v>0</v>
      </c>
      <c r="BF227" s="359">
        <f t="shared" ca="1" si="393"/>
        <v>0</v>
      </c>
      <c r="BG227" s="359">
        <f t="shared" ca="1" si="394"/>
        <v>0</v>
      </c>
      <c r="BH227" s="359">
        <f t="shared" ca="1" si="395"/>
        <v>0</v>
      </c>
      <c r="BI227" s="359">
        <f t="shared" ca="1" si="432"/>
        <v>0</v>
      </c>
      <c r="BK227" s="362">
        <f t="shared" ca="1" si="453"/>
        <v>338</v>
      </c>
      <c r="BL227" s="362">
        <v>219</v>
      </c>
      <c r="BM227" s="371">
        <f t="shared" ca="1" si="454"/>
        <v>0</v>
      </c>
      <c r="BN227" s="359">
        <f t="shared" ca="1" si="372"/>
        <v>0</v>
      </c>
      <c r="BO227" s="359">
        <f t="shared" ca="1" si="396"/>
        <v>0</v>
      </c>
      <c r="BP227" s="359">
        <f t="shared" ca="1" si="397"/>
        <v>0</v>
      </c>
      <c r="BQ227" s="359">
        <f t="shared" ca="1" si="398"/>
        <v>0</v>
      </c>
      <c r="BR227" s="359">
        <f t="shared" ca="1" si="433"/>
        <v>0</v>
      </c>
      <c r="BT227" s="362">
        <f t="shared" ca="1" si="455"/>
        <v>338</v>
      </c>
      <c r="BU227" s="362">
        <v>219</v>
      </c>
      <c r="BV227" s="371">
        <f t="shared" ca="1" si="456"/>
        <v>0</v>
      </c>
      <c r="BW227" s="359">
        <f t="shared" ca="1" si="373"/>
        <v>0</v>
      </c>
      <c r="BX227" s="359">
        <f t="shared" ca="1" si="399"/>
        <v>0</v>
      </c>
      <c r="BY227" s="359">
        <f t="shared" ca="1" si="400"/>
        <v>0</v>
      </c>
      <c r="BZ227" s="359">
        <f t="shared" ca="1" si="401"/>
        <v>0</v>
      </c>
      <c r="CA227" s="359">
        <f t="shared" ca="1" si="434"/>
        <v>0</v>
      </c>
      <c r="CC227" s="362">
        <f t="shared" ca="1" si="457"/>
        <v>338</v>
      </c>
      <c r="CD227" s="362">
        <v>219</v>
      </c>
      <c r="CE227" s="371">
        <f t="shared" ca="1" si="458"/>
        <v>0</v>
      </c>
      <c r="CF227" s="359">
        <f t="shared" ca="1" si="374"/>
        <v>0</v>
      </c>
      <c r="CG227" s="359">
        <f t="shared" ca="1" si="402"/>
        <v>0</v>
      </c>
      <c r="CH227" s="359">
        <f t="shared" ca="1" si="403"/>
        <v>0</v>
      </c>
      <c r="CI227" s="359">
        <f t="shared" ca="1" si="404"/>
        <v>0</v>
      </c>
      <c r="CJ227" s="359">
        <f t="shared" ca="1" si="435"/>
        <v>0</v>
      </c>
      <c r="CL227" s="362">
        <f t="shared" ca="1" si="459"/>
        <v>338</v>
      </c>
      <c r="CM227" s="362">
        <v>219</v>
      </c>
      <c r="CN227" s="371">
        <f t="shared" ca="1" si="460"/>
        <v>0</v>
      </c>
      <c r="CO227" s="359">
        <f t="shared" ca="1" si="474"/>
        <v>0</v>
      </c>
      <c r="CP227" s="359">
        <f t="shared" ca="1" si="406"/>
        <v>0</v>
      </c>
      <c r="CQ227" s="359">
        <f t="shared" ca="1" si="407"/>
        <v>0</v>
      </c>
      <c r="CR227" s="359">
        <f t="shared" ca="1" si="408"/>
        <v>0</v>
      </c>
      <c r="CS227" s="359">
        <f t="shared" ca="1" si="436"/>
        <v>0</v>
      </c>
      <c r="CU227" s="362">
        <f t="shared" ca="1" si="461"/>
        <v>338</v>
      </c>
      <c r="CV227" s="362">
        <v>219</v>
      </c>
      <c r="CW227" s="371">
        <f t="shared" ca="1" si="462"/>
        <v>0</v>
      </c>
      <c r="CX227" s="359">
        <f t="shared" ca="1" si="375"/>
        <v>0</v>
      </c>
      <c r="CY227" s="359">
        <f t="shared" ca="1" si="409"/>
        <v>0</v>
      </c>
      <c r="CZ227" s="359">
        <f t="shared" ca="1" si="410"/>
        <v>0</v>
      </c>
      <c r="DA227" s="359">
        <f t="shared" ca="1" si="411"/>
        <v>0</v>
      </c>
      <c r="DB227" s="359">
        <f t="shared" ca="1" si="437"/>
        <v>0</v>
      </c>
      <c r="DD227" s="362">
        <f t="shared" ca="1" si="463"/>
        <v>338</v>
      </c>
      <c r="DE227" s="362">
        <v>219</v>
      </c>
      <c r="DF227" s="371">
        <f t="shared" ca="1" si="464"/>
        <v>0</v>
      </c>
      <c r="DG227" s="359">
        <f t="shared" ca="1" si="376"/>
        <v>0</v>
      </c>
      <c r="DH227" s="359">
        <f t="shared" ca="1" si="412"/>
        <v>0</v>
      </c>
      <c r="DI227" s="359">
        <f t="shared" ca="1" si="413"/>
        <v>0</v>
      </c>
      <c r="DJ227" s="359">
        <f t="shared" ca="1" si="414"/>
        <v>0</v>
      </c>
      <c r="DK227" s="359">
        <f t="shared" ca="1" si="438"/>
        <v>0</v>
      </c>
      <c r="DM227" s="362">
        <f t="shared" ca="1" si="465"/>
        <v>338</v>
      </c>
      <c r="DN227" s="362">
        <v>219</v>
      </c>
      <c r="DO227" s="371">
        <f t="shared" ca="1" si="466"/>
        <v>0</v>
      </c>
      <c r="DP227" s="359">
        <f t="shared" ca="1" si="377"/>
        <v>0</v>
      </c>
      <c r="DQ227" s="359">
        <f t="shared" ca="1" si="415"/>
        <v>0</v>
      </c>
      <c r="DR227" s="359">
        <f t="shared" ca="1" si="416"/>
        <v>0</v>
      </c>
      <c r="DS227" s="359">
        <f t="shared" ca="1" si="417"/>
        <v>0</v>
      </c>
      <c r="DT227" s="359">
        <f t="shared" ca="1" si="439"/>
        <v>0</v>
      </c>
      <c r="DV227" s="362">
        <f t="shared" ca="1" si="467"/>
        <v>338</v>
      </c>
      <c r="DW227" s="362">
        <v>219</v>
      </c>
      <c r="DX227" s="371">
        <f t="shared" ca="1" si="468"/>
        <v>0</v>
      </c>
      <c r="DY227" s="359">
        <f t="shared" ca="1" si="378"/>
        <v>0</v>
      </c>
      <c r="DZ227" s="359">
        <f t="shared" ca="1" si="418"/>
        <v>0</v>
      </c>
      <c r="EA227" s="359">
        <f t="shared" ca="1" si="419"/>
        <v>0</v>
      </c>
      <c r="EB227" s="359">
        <f t="shared" ca="1" si="420"/>
        <v>0</v>
      </c>
      <c r="EC227" s="359">
        <f t="shared" ca="1" si="440"/>
        <v>0</v>
      </c>
      <c r="EE227" s="362">
        <f t="shared" ca="1" si="469"/>
        <v>338</v>
      </c>
      <c r="EF227" s="362">
        <v>219</v>
      </c>
      <c r="EG227" s="371">
        <f t="shared" ca="1" si="470"/>
        <v>0</v>
      </c>
      <c r="EH227" s="359">
        <f t="shared" ca="1" si="379"/>
        <v>0</v>
      </c>
      <c r="EI227" s="359">
        <f t="shared" ca="1" si="421"/>
        <v>0</v>
      </c>
      <c r="EJ227" s="359">
        <f t="shared" ca="1" si="422"/>
        <v>0</v>
      </c>
      <c r="EK227" s="359">
        <f t="shared" ca="1" si="423"/>
        <v>0</v>
      </c>
      <c r="EL227" s="359">
        <f t="shared" ca="1" si="441"/>
        <v>0</v>
      </c>
    </row>
    <row r="228" spans="7:142" x14ac:dyDescent="0.35">
      <c r="G228" s="372">
        <f>IFERROR(INDEX('Inflation Rates'!$A$16:$H$138,MATCH('IRA Traditional'!$H228,'Inflation Rates'!$A$16:$A$138,0),6)/INDEX('Inflation Rates'!$A$16:$H$138,MATCH('IRA Traditional'!$H228,'Inflation Rates'!$A$16:$A$138,0)-1,6)-1,G227)</f>
        <v>2.0999999999999908E-2</v>
      </c>
      <c r="H228" s="362">
        <v>2239</v>
      </c>
      <c r="I228" s="362">
        <f t="shared" ca="1" si="475"/>
        <v>339</v>
      </c>
      <c r="J228" s="362">
        <v>220</v>
      </c>
      <c r="K228" s="371">
        <f t="shared" ca="1" si="472"/>
        <v>0</v>
      </c>
      <c r="L228" s="359">
        <f t="shared" ca="1" si="476"/>
        <v>0</v>
      </c>
      <c r="M228" s="359">
        <f t="shared" ca="1" si="425"/>
        <v>0</v>
      </c>
      <c r="N228" s="359">
        <f t="shared" ca="1" si="426"/>
        <v>0</v>
      </c>
      <c r="O228" s="359">
        <f t="shared" ca="1" si="427"/>
        <v>0</v>
      </c>
      <c r="P228" s="359">
        <f t="shared" ca="1" si="442"/>
        <v>0</v>
      </c>
      <c r="R228" s="362">
        <f t="shared" ca="1" si="443"/>
        <v>339</v>
      </c>
      <c r="S228" s="362">
        <v>220</v>
      </c>
      <c r="T228" s="371">
        <f t="shared" ca="1" si="444"/>
        <v>0</v>
      </c>
      <c r="U228" s="359">
        <f t="shared" ca="1" si="368"/>
        <v>0</v>
      </c>
      <c r="V228" s="359">
        <f t="shared" ca="1" si="380"/>
        <v>0</v>
      </c>
      <c r="W228" s="359">
        <f t="shared" ca="1" si="381"/>
        <v>0</v>
      </c>
      <c r="X228" s="359">
        <f t="shared" ca="1" si="382"/>
        <v>0</v>
      </c>
      <c r="Y228" s="359">
        <f t="shared" ca="1" si="428"/>
        <v>0</v>
      </c>
      <c r="AA228" s="362">
        <f t="shared" ca="1" si="445"/>
        <v>339</v>
      </c>
      <c r="AB228" s="362">
        <v>220</v>
      </c>
      <c r="AC228" s="371">
        <f t="shared" ca="1" si="446"/>
        <v>0</v>
      </c>
      <c r="AD228" s="359">
        <f t="shared" ca="1" si="473"/>
        <v>0</v>
      </c>
      <c r="AE228" s="359">
        <f t="shared" ca="1" si="384"/>
        <v>0</v>
      </c>
      <c r="AF228" s="359">
        <f t="shared" ca="1" si="385"/>
        <v>0</v>
      </c>
      <c r="AG228" s="359">
        <f t="shared" ca="1" si="386"/>
        <v>0</v>
      </c>
      <c r="AH228" s="359">
        <f t="shared" ca="1" si="429"/>
        <v>0</v>
      </c>
      <c r="AJ228" s="362">
        <f t="shared" ca="1" si="447"/>
        <v>339</v>
      </c>
      <c r="AK228" s="362">
        <v>220</v>
      </c>
      <c r="AL228" s="371">
        <f t="shared" ca="1" si="448"/>
        <v>0</v>
      </c>
      <c r="AM228" s="359">
        <f t="shared" ca="1" si="369"/>
        <v>0</v>
      </c>
      <c r="AN228" s="359">
        <f t="shared" ca="1" si="387"/>
        <v>0</v>
      </c>
      <c r="AO228" s="359">
        <f t="shared" ca="1" si="388"/>
        <v>0</v>
      </c>
      <c r="AP228" s="359">
        <f t="shared" ca="1" si="389"/>
        <v>0</v>
      </c>
      <c r="AQ228" s="359">
        <f t="shared" ca="1" si="430"/>
        <v>0</v>
      </c>
      <c r="AS228" s="362">
        <f t="shared" ca="1" si="449"/>
        <v>339</v>
      </c>
      <c r="AT228" s="362">
        <v>220</v>
      </c>
      <c r="AU228" s="371">
        <f t="shared" ca="1" si="450"/>
        <v>0</v>
      </c>
      <c r="AV228" s="359">
        <f t="shared" ca="1" si="370"/>
        <v>0</v>
      </c>
      <c r="AW228" s="359">
        <f t="shared" ca="1" si="390"/>
        <v>0</v>
      </c>
      <c r="AX228" s="359">
        <f t="shared" ca="1" si="391"/>
        <v>0</v>
      </c>
      <c r="AY228" s="359">
        <f t="shared" ca="1" si="392"/>
        <v>0</v>
      </c>
      <c r="AZ228" s="359">
        <f t="shared" ca="1" si="431"/>
        <v>0</v>
      </c>
      <c r="BB228" s="362">
        <f t="shared" ca="1" si="451"/>
        <v>339</v>
      </c>
      <c r="BC228" s="362">
        <v>220</v>
      </c>
      <c r="BD228" s="371">
        <f t="shared" ca="1" si="452"/>
        <v>0</v>
      </c>
      <c r="BE228" s="359">
        <f t="shared" ca="1" si="371"/>
        <v>0</v>
      </c>
      <c r="BF228" s="359">
        <f t="shared" ca="1" si="393"/>
        <v>0</v>
      </c>
      <c r="BG228" s="359">
        <f t="shared" ca="1" si="394"/>
        <v>0</v>
      </c>
      <c r="BH228" s="359">
        <f t="shared" ca="1" si="395"/>
        <v>0</v>
      </c>
      <c r="BI228" s="359">
        <f t="shared" ca="1" si="432"/>
        <v>0</v>
      </c>
      <c r="BK228" s="362">
        <f t="shared" ca="1" si="453"/>
        <v>339</v>
      </c>
      <c r="BL228" s="362">
        <v>220</v>
      </c>
      <c r="BM228" s="371">
        <f t="shared" ca="1" si="454"/>
        <v>0</v>
      </c>
      <c r="BN228" s="359">
        <f t="shared" ca="1" si="372"/>
        <v>0</v>
      </c>
      <c r="BO228" s="359">
        <f t="shared" ca="1" si="396"/>
        <v>0</v>
      </c>
      <c r="BP228" s="359">
        <f t="shared" ca="1" si="397"/>
        <v>0</v>
      </c>
      <c r="BQ228" s="359">
        <f t="shared" ca="1" si="398"/>
        <v>0</v>
      </c>
      <c r="BR228" s="359">
        <f t="shared" ca="1" si="433"/>
        <v>0</v>
      </c>
      <c r="BT228" s="362">
        <f t="shared" ca="1" si="455"/>
        <v>339</v>
      </c>
      <c r="BU228" s="362">
        <v>220</v>
      </c>
      <c r="BV228" s="371">
        <f t="shared" ca="1" si="456"/>
        <v>0</v>
      </c>
      <c r="BW228" s="359">
        <f t="shared" ca="1" si="373"/>
        <v>0</v>
      </c>
      <c r="BX228" s="359">
        <f t="shared" ca="1" si="399"/>
        <v>0</v>
      </c>
      <c r="BY228" s="359">
        <f t="shared" ca="1" si="400"/>
        <v>0</v>
      </c>
      <c r="BZ228" s="359">
        <f t="shared" ca="1" si="401"/>
        <v>0</v>
      </c>
      <c r="CA228" s="359">
        <f t="shared" ca="1" si="434"/>
        <v>0</v>
      </c>
      <c r="CC228" s="362">
        <f t="shared" ca="1" si="457"/>
        <v>339</v>
      </c>
      <c r="CD228" s="362">
        <v>220</v>
      </c>
      <c r="CE228" s="371">
        <f t="shared" ca="1" si="458"/>
        <v>0</v>
      </c>
      <c r="CF228" s="359">
        <f t="shared" ca="1" si="374"/>
        <v>0</v>
      </c>
      <c r="CG228" s="359">
        <f t="shared" ca="1" si="402"/>
        <v>0</v>
      </c>
      <c r="CH228" s="359">
        <f t="shared" ca="1" si="403"/>
        <v>0</v>
      </c>
      <c r="CI228" s="359">
        <f t="shared" ca="1" si="404"/>
        <v>0</v>
      </c>
      <c r="CJ228" s="359">
        <f t="shared" ca="1" si="435"/>
        <v>0</v>
      </c>
      <c r="CL228" s="362">
        <f t="shared" ca="1" si="459"/>
        <v>339</v>
      </c>
      <c r="CM228" s="362">
        <v>220</v>
      </c>
      <c r="CN228" s="371">
        <f t="shared" ca="1" si="460"/>
        <v>0</v>
      </c>
      <c r="CO228" s="359">
        <f t="shared" ca="1" si="474"/>
        <v>0</v>
      </c>
      <c r="CP228" s="359">
        <f t="shared" ca="1" si="406"/>
        <v>0</v>
      </c>
      <c r="CQ228" s="359">
        <f t="shared" ca="1" si="407"/>
        <v>0</v>
      </c>
      <c r="CR228" s="359">
        <f t="shared" ca="1" si="408"/>
        <v>0</v>
      </c>
      <c r="CS228" s="359">
        <f t="shared" ca="1" si="436"/>
        <v>0</v>
      </c>
      <c r="CU228" s="362">
        <f t="shared" ca="1" si="461"/>
        <v>339</v>
      </c>
      <c r="CV228" s="362">
        <v>220</v>
      </c>
      <c r="CW228" s="371">
        <f t="shared" ca="1" si="462"/>
        <v>0</v>
      </c>
      <c r="CX228" s="359">
        <f t="shared" ca="1" si="375"/>
        <v>0</v>
      </c>
      <c r="CY228" s="359">
        <f t="shared" ca="1" si="409"/>
        <v>0</v>
      </c>
      <c r="CZ228" s="359">
        <f t="shared" ca="1" si="410"/>
        <v>0</v>
      </c>
      <c r="DA228" s="359">
        <f t="shared" ca="1" si="411"/>
        <v>0</v>
      </c>
      <c r="DB228" s="359">
        <f t="shared" ca="1" si="437"/>
        <v>0</v>
      </c>
      <c r="DD228" s="362">
        <f t="shared" ca="1" si="463"/>
        <v>339</v>
      </c>
      <c r="DE228" s="362">
        <v>220</v>
      </c>
      <c r="DF228" s="371">
        <f t="shared" ca="1" si="464"/>
        <v>0</v>
      </c>
      <c r="DG228" s="359">
        <f t="shared" ca="1" si="376"/>
        <v>0</v>
      </c>
      <c r="DH228" s="359">
        <f t="shared" ca="1" si="412"/>
        <v>0</v>
      </c>
      <c r="DI228" s="359">
        <f t="shared" ca="1" si="413"/>
        <v>0</v>
      </c>
      <c r="DJ228" s="359">
        <f t="shared" ca="1" si="414"/>
        <v>0</v>
      </c>
      <c r="DK228" s="359">
        <f t="shared" ca="1" si="438"/>
        <v>0</v>
      </c>
      <c r="DM228" s="362">
        <f t="shared" ca="1" si="465"/>
        <v>339</v>
      </c>
      <c r="DN228" s="362">
        <v>220</v>
      </c>
      <c r="DO228" s="371">
        <f t="shared" ca="1" si="466"/>
        <v>0</v>
      </c>
      <c r="DP228" s="359">
        <f t="shared" ca="1" si="377"/>
        <v>0</v>
      </c>
      <c r="DQ228" s="359">
        <f t="shared" ca="1" si="415"/>
        <v>0</v>
      </c>
      <c r="DR228" s="359">
        <f t="shared" ca="1" si="416"/>
        <v>0</v>
      </c>
      <c r="DS228" s="359">
        <f t="shared" ca="1" si="417"/>
        <v>0</v>
      </c>
      <c r="DT228" s="359">
        <f t="shared" ca="1" si="439"/>
        <v>0</v>
      </c>
      <c r="DV228" s="362">
        <f t="shared" ca="1" si="467"/>
        <v>339</v>
      </c>
      <c r="DW228" s="362">
        <v>220</v>
      </c>
      <c r="DX228" s="371">
        <f t="shared" ca="1" si="468"/>
        <v>0</v>
      </c>
      <c r="DY228" s="359">
        <f t="shared" ca="1" si="378"/>
        <v>0</v>
      </c>
      <c r="DZ228" s="359">
        <f t="shared" ca="1" si="418"/>
        <v>0</v>
      </c>
      <c r="EA228" s="359">
        <f t="shared" ca="1" si="419"/>
        <v>0</v>
      </c>
      <c r="EB228" s="359">
        <f t="shared" ca="1" si="420"/>
        <v>0</v>
      </c>
      <c r="EC228" s="359">
        <f t="shared" ca="1" si="440"/>
        <v>0</v>
      </c>
      <c r="EE228" s="362">
        <f t="shared" ca="1" si="469"/>
        <v>339</v>
      </c>
      <c r="EF228" s="362">
        <v>220</v>
      </c>
      <c r="EG228" s="371">
        <f t="shared" ca="1" si="470"/>
        <v>0</v>
      </c>
      <c r="EH228" s="359">
        <f t="shared" ca="1" si="379"/>
        <v>0</v>
      </c>
      <c r="EI228" s="359">
        <f t="shared" ca="1" si="421"/>
        <v>0</v>
      </c>
      <c r="EJ228" s="359">
        <f t="shared" ca="1" si="422"/>
        <v>0</v>
      </c>
      <c r="EK228" s="359">
        <f t="shared" ca="1" si="423"/>
        <v>0</v>
      </c>
      <c r="EL228" s="359">
        <f t="shared" ca="1" si="441"/>
        <v>0</v>
      </c>
    </row>
    <row r="229" spans="7:142" x14ac:dyDescent="0.35">
      <c r="G229" s="372">
        <f>IFERROR(INDEX('Inflation Rates'!$A$16:$H$138,MATCH('IRA Traditional'!$H229,'Inflation Rates'!$A$16:$A$138,0),6)/INDEX('Inflation Rates'!$A$16:$H$138,MATCH('IRA Traditional'!$H229,'Inflation Rates'!$A$16:$A$138,0)-1,6)-1,G228)</f>
        <v>2.0999999999999908E-2</v>
      </c>
      <c r="H229" s="362">
        <v>2240</v>
      </c>
      <c r="I229" s="362">
        <f t="shared" ca="1" si="475"/>
        <v>340</v>
      </c>
      <c r="J229" s="362">
        <v>221</v>
      </c>
      <c r="K229" s="371">
        <f t="shared" ca="1" si="472"/>
        <v>0</v>
      </c>
      <c r="L229" s="359">
        <f t="shared" ca="1" si="476"/>
        <v>0</v>
      </c>
      <c r="M229" s="359">
        <f t="shared" ca="1" si="425"/>
        <v>0</v>
      </c>
      <c r="N229" s="359">
        <f t="shared" ca="1" si="426"/>
        <v>0</v>
      </c>
      <c r="O229" s="359">
        <f t="shared" ca="1" si="427"/>
        <v>0</v>
      </c>
      <c r="P229" s="359">
        <f t="shared" ca="1" si="442"/>
        <v>0</v>
      </c>
      <c r="R229" s="362">
        <f t="shared" ca="1" si="443"/>
        <v>340</v>
      </c>
      <c r="S229" s="362">
        <v>221</v>
      </c>
      <c r="T229" s="371">
        <f t="shared" ca="1" si="444"/>
        <v>0</v>
      </c>
      <c r="U229" s="359">
        <f t="shared" ca="1" si="368"/>
        <v>0</v>
      </c>
      <c r="V229" s="359">
        <f t="shared" ca="1" si="380"/>
        <v>0</v>
      </c>
      <c r="W229" s="359">
        <f t="shared" ca="1" si="381"/>
        <v>0</v>
      </c>
      <c r="X229" s="359">
        <f t="shared" ca="1" si="382"/>
        <v>0</v>
      </c>
      <c r="Y229" s="359">
        <f t="shared" ca="1" si="428"/>
        <v>0</v>
      </c>
      <c r="AA229" s="362">
        <f t="shared" ca="1" si="445"/>
        <v>340</v>
      </c>
      <c r="AB229" s="362">
        <v>221</v>
      </c>
      <c r="AC229" s="371">
        <f t="shared" ca="1" si="446"/>
        <v>0</v>
      </c>
      <c r="AD229" s="359">
        <f t="shared" ca="1" si="473"/>
        <v>0</v>
      </c>
      <c r="AE229" s="359">
        <f t="shared" ca="1" si="384"/>
        <v>0</v>
      </c>
      <c r="AF229" s="359">
        <f t="shared" ca="1" si="385"/>
        <v>0</v>
      </c>
      <c r="AG229" s="359">
        <f t="shared" ca="1" si="386"/>
        <v>0</v>
      </c>
      <c r="AH229" s="359">
        <f t="shared" ca="1" si="429"/>
        <v>0</v>
      </c>
      <c r="AJ229" s="362">
        <f t="shared" ca="1" si="447"/>
        <v>340</v>
      </c>
      <c r="AK229" s="362">
        <v>221</v>
      </c>
      <c r="AL229" s="371">
        <f t="shared" ca="1" si="448"/>
        <v>0</v>
      </c>
      <c r="AM229" s="359">
        <f t="shared" ca="1" si="369"/>
        <v>0</v>
      </c>
      <c r="AN229" s="359">
        <f t="shared" ca="1" si="387"/>
        <v>0</v>
      </c>
      <c r="AO229" s="359">
        <f t="shared" ca="1" si="388"/>
        <v>0</v>
      </c>
      <c r="AP229" s="359">
        <f t="shared" ca="1" si="389"/>
        <v>0</v>
      </c>
      <c r="AQ229" s="359">
        <f t="shared" ca="1" si="430"/>
        <v>0</v>
      </c>
      <c r="AS229" s="362">
        <f t="shared" ca="1" si="449"/>
        <v>340</v>
      </c>
      <c r="AT229" s="362">
        <v>221</v>
      </c>
      <c r="AU229" s="371">
        <f t="shared" ca="1" si="450"/>
        <v>0</v>
      </c>
      <c r="AV229" s="359">
        <f t="shared" ca="1" si="370"/>
        <v>0</v>
      </c>
      <c r="AW229" s="359">
        <f t="shared" ca="1" si="390"/>
        <v>0</v>
      </c>
      <c r="AX229" s="359">
        <f t="shared" ca="1" si="391"/>
        <v>0</v>
      </c>
      <c r="AY229" s="359">
        <f t="shared" ca="1" si="392"/>
        <v>0</v>
      </c>
      <c r="AZ229" s="359">
        <f t="shared" ca="1" si="431"/>
        <v>0</v>
      </c>
      <c r="BB229" s="362">
        <f t="shared" ca="1" si="451"/>
        <v>340</v>
      </c>
      <c r="BC229" s="362">
        <v>221</v>
      </c>
      <c r="BD229" s="371">
        <f t="shared" ca="1" si="452"/>
        <v>0</v>
      </c>
      <c r="BE229" s="359">
        <f t="shared" ca="1" si="371"/>
        <v>0</v>
      </c>
      <c r="BF229" s="359">
        <f t="shared" ca="1" si="393"/>
        <v>0</v>
      </c>
      <c r="BG229" s="359">
        <f t="shared" ca="1" si="394"/>
        <v>0</v>
      </c>
      <c r="BH229" s="359">
        <f t="shared" ca="1" si="395"/>
        <v>0</v>
      </c>
      <c r="BI229" s="359">
        <f t="shared" ca="1" si="432"/>
        <v>0</v>
      </c>
      <c r="BK229" s="362">
        <f t="shared" ca="1" si="453"/>
        <v>340</v>
      </c>
      <c r="BL229" s="362">
        <v>221</v>
      </c>
      <c r="BM229" s="371">
        <f t="shared" ca="1" si="454"/>
        <v>0</v>
      </c>
      <c r="BN229" s="359">
        <f t="shared" ca="1" si="372"/>
        <v>0</v>
      </c>
      <c r="BO229" s="359">
        <f t="shared" ca="1" si="396"/>
        <v>0</v>
      </c>
      <c r="BP229" s="359">
        <f t="shared" ca="1" si="397"/>
        <v>0</v>
      </c>
      <c r="BQ229" s="359">
        <f t="shared" ca="1" si="398"/>
        <v>0</v>
      </c>
      <c r="BR229" s="359">
        <f t="shared" ca="1" si="433"/>
        <v>0</v>
      </c>
      <c r="BT229" s="362">
        <f t="shared" ca="1" si="455"/>
        <v>340</v>
      </c>
      <c r="BU229" s="362">
        <v>221</v>
      </c>
      <c r="BV229" s="371">
        <f t="shared" ca="1" si="456"/>
        <v>0</v>
      </c>
      <c r="BW229" s="359">
        <f t="shared" ca="1" si="373"/>
        <v>0</v>
      </c>
      <c r="BX229" s="359">
        <f t="shared" ca="1" si="399"/>
        <v>0</v>
      </c>
      <c r="BY229" s="359">
        <f t="shared" ca="1" si="400"/>
        <v>0</v>
      </c>
      <c r="BZ229" s="359">
        <f t="shared" ca="1" si="401"/>
        <v>0</v>
      </c>
      <c r="CA229" s="359">
        <f t="shared" ca="1" si="434"/>
        <v>0</v>
      </c>
      <c r="CC229" s="362">
        <f t="shared" ca="1" si="457"/>
        <v>340</v>
      </c>
      <c r="CD229" s="362">
        <v>221</v>
      </c>
      <c r="CE229" s="371">
        <f t="shared" ca="1" si="458"/>
        <v>0</v>
      </c>
      <c r="CF229" s="359">
        <f t="shared" ca="1" si="374"/>
        <v>0</v>
      </c>
      <c r="CG229" s="359">
        <f t="shared" ca="1" si="402"/>
        <v>0</v>
      </c>
      <c r="CH229" s="359">
        <f t="shared" ca="1" si="403"/>
        <v>0</v>
      </c>
      <c r="CI229" s="359">
        <f t="shared" ca="1" si="404"/>
        <v>0</v>
      </c>
      <c r="CJ229" s="359">
        <f t="shared" ca="1" si="435"/>
        <v>0</v>
      </c>
      <c r="CL229" s="362">
        <f t="shared" ca="1" si="459"/>
        <v>340</v>
      </c>
      <c r="CM229" s="362">
        <v>221</v>
      </c>
      <c r="CN229" s="371">
        <f t="shared" ca="1" si="460"/>
        <v>0</v>
      </c>
      <c r="CO229" s="359">
        <f t="shared" ca="1" si="474"/>
        <v>0</v>
      </c>
      <c r="CP229" s="359">
        <f t="shared" ca="1" si="406"/>
        <v>0</v>
      </c>
      <c r="CQ229" s="359">
        <f t="shared" ca="1" si="407"/>
        <v>0</v>
      </c>
      <c r="CR229" s="359">
        <f t="shared" ca="1" si="408"/>
        <v>0</v>
      </c>
      <c r="CS229" s="359">
        <f t="shared" ca="1" si="436"/>
        <v>0</v>
      </c>
      <c r="CU229" s="362">
        <f t="shared" ca="1" si="461"/>
        <v>340</v>
      </c>
      <c r="CV229" s="362">
        <v>221</v>
      </c>
      <c r="CW229" s="371">
        <f t="shared" ca="1" si="462"/>
        <v>0</v>
      </c>
      <c r="CX229" s="359">
        <f t="shared" ca="1" si="375"/>
        <v>0</v>
      </c>
      <c r="CY229" s="359">
        <f t="shared" ca="1" si="409"/>
        <v>0</v>
      </c>
      <c r="CZ229" s="359">
        <f t="shared" ca="1" si="410"/>
        <v>0</v>
      </c>
      <c r="DA229" s="359">
        <f t="shared" ca="1" si="411"/>
        <v>0</v>
      </c>
      <c r="DB229" s="359">
        <f t="shared" ca="1" si="437"/>
        <v>0</v>
      </c>
      <c r="DD229" s="362">
        <f t="shared" ca="1" si="463"/>
        <v>340</v>
      </c>
      <c r="DE229" s="362">
        <v>221</v>
      </c>
      <c r="DF229" s="371">
        <f t="shared" ca="1" si="464"/>
        <v>0</v>
      </c>
      <c r="DG229" s="359">
        <f t="shared" ca="1" si="376"/>
        <v>0</v>
      </c>
      <c r="DH229" s="359">
        <f t="shared" ca="1" si="412"/>
        <v>0</v>
      </c>
      <c r="DI229" s="359">
        <f t="shared" ca="1" si="413"/>
        <v>0</v>
      </c>
      <c r="DJ229" s="359">
        <f t="shared" ca="1" si="414"/>
        <v>0</v>
      </c>
      <c r="DK229" s="359">
        <f t="shared" ca="1" si="438"/>
        <v>0</v>
      </c>
      <c r="DM229" s="362">
        <f t="shared" ca="1" si="465"/>
        <v>340</v>
      </c>
      <c r="DN229" s="362">
        <v>221</v>
      </c>
      <c r="DO229" s="371">
        <f t="shared" ca="1" si="466"/>
        <v>0</v>
      </c>
      <c r="DP229" s="359">
        <f t="shared" ca="1" si="377"/>
        <v>0</v>
      </c>
      <c r="DQ229" s="359">
        <f t="shared" ca="1" si="415"/>
        <v>0</v>
      </c>
      <c r="DR229" s="359">
        <f t="shared" ca="1" si="416"/>
        <v>0</v>
      </c>
      <c r="DS229" s="359">
        <f t="shared" ca="1" si="417"/>
        <v>0</v>
      </c>
      <c r="DT229" s="359">
        <f t="shared" ca="1" si="439"/>
        <v>0</v>
      </c>
      <c r="DV229" s="362">
        <f t="shared" ca="1" si="467"/>
        <v>340</v>
      </c>
      <c r="DW229" s="362">
        <v>221</v>
      </c>
      <c r="DX229" s="371">
        <f t="shared" ca="1" si="468"/>
        <v>0</v>
      </c>
      <c r="DY229" s="359">
        <f t="shared" ca="1" si="378"/>
        <v>0</v>
      </c>
      <c r="DZ229" s="359">
        <f t="shared" ca="1" si="418"/>
        <v>0</v>
      </c>
      <c r="EA229" s="359">
        <f t="shared" ca="1" si="419"/>
        <v>0</v>
      </c>
      <c r="EB229" s="359">
        <f t="shared" ca="1" si="420"/>
        <v>0</v>
      </c>
      <c r="EC229" s="359">
        <f t="shared" ca="1" si="440"/>
        <v>0</v>
      </c>
      <c r="EE229" s="362">
        <f t="shared" ca="1" si="469"/>
        <v>340</v>
      </c>
      <c r="EF229" s="362">
        <v>221</v>
      </c>
      <c r="EG229" s="371">
        <f t="shared" ca="1" si="470"/>
        <v>0</v>
      </c>
      <c r="EH229" s="359">
        <f t="shared" ca="1" si="379"/>
        <v>0</v>
      </c>
      <c r="EI229" s="359">
        <f t="shared" ca="1" si="421"/>
        <v>0</v>
      </c>
      <c r="EJ229" s="359">
        <f t="shared" ca="1" si="422"/>
        <v>0</v>
      </c>
      <c r="EK229" s="359">
        <f t="shared" ca="1" si="423"/>
        <v>0</v>
      </c>
      <c r="EL229" s="359">
        <f t="shared" ca="1" si="441"/>
        <v>0</v>
      </c>
    </row>
    <row r="230" spans="7:142" x14ac:dyDescent="0.35">
      <c r="G230" s="372">
        <f>IFERROR(INDEX('Inflation Rates'!$A$16:$H$138,MATCH('IRA Traditional'!$H230,'Inflation Rates'!$A$16:$A$138,0),6)/INDEX('Inflation Rates'!$A$16:$H$138,MATCH('IRA Traditional'!$H230,'Inflation Rates'!$A$16:$A$138,0)-1,6)-1,G229)</f>
        <v>2.0999999999999908E-2</v>
      </c>
      <c r="H230" s="362">
        <v>2241</v>
      </c>
      <c r="I230" s="362">
        <f t="shared" ca="1" si="475"/>
        <v>341</v>
      </c>
      <c r="J230" s="362">
        <v>222</v>
      </c>
      <c r="K230" s="371">
        <f t="shared" ca="1" si="472"/>
        <v>0</v>
      </c>
      <c r="L230" s="359">
        <f t="shared" ca="1" si="476"/>
        <v>0</v>
      </c>
      <c r="M230" s="359">
        <f t="shared" ca="1" si="425"/>
        <v>0</v>
      </c>
      <c r="N230" s="359">
        <f t="shared" ca="1" si="426"/>
        <v>0</v>
      </c>
      <c r="O230" s="359">
        <f t="shared" ca="1" si="427"/>
        <v>0</v>
      </c>
      <c r="P230" s="359">
        <f t="shared" ca="1" si="442"/>
        <v>0</v>
      </c>
      <c r="R230" s="362">
        <f t="shared" ca="1" si="443"/>
        <v>341</v>
      </c>
      <c r="S230" s="362">
        <v>222</v>
      </c>
      <c r="T230" s="371">
        <f t="shared" ca="1" si="444"/>
        <v>0</v>
      </c>
      <c r="U230" s="359">
        <f t="shared" ref="U230:U261" ca="1" si="477">IF(R230&lt;Y$7,$B$7*((1+$G231)^(S230-1))*$B$2,0)</f>
        <v>0</v>
      </c>
      <c r="V230" s="359">
        <f t="shared" ca="1" si="380"/>
        <v>0</v>
      </c>
      <c r="W230" s="359">
        <f t="shared" ca="1" si="381"/>
        <v>0</v>
      </c>
      <c r="X230" s="359">
        <f t="shared" ca="1" si="382"/>
        <v>0</v>
      </c>
      <c r="Y230" s="359">
        <f t="shared" ca="1" si="428"/>
        <v>0</v>
      </c>
      <c r="AA230" s="362">
        <f t="shared" ca="1" si="445"/>
        <v>341</v>
      </c>
      <c r="AB230" s="362">
        <v>222</v>
      </c>
      <c r="AC230" s="371">
        <f t="shared" ca="1" si="446"/>
        <v>0</v>
      </c>
      <c r="AD230" s="359">
        <f t="shared" ca="1" si="473"/>
        <v>0</v>
      </c>
      <c r="AE230" s="359">
        <f t="shared" ca="1" si="384"/>
        <v>0</v>
      </c>
      <c r="AF230" s="359">
        <f t="shared" ca="1" si="385"/>
        <v>0</v>
      </c>
      <c r="AG230" s="359">
        <f t="shared" ca="1" si="386"/>
        <v>0</v>
      </c>
      <c r="AH230" s="359">
        <f t="shared" ca="1" si="429"/>
        <v>0</v>
      </c>
      <c r="AJ230" s="362">
        <f t="shared" ca="1" si="447"/>
        <v>341</v>
      </c>
      <c r="AK230" s="362">
        <v>222</v>
      </c>
      <c r="AL230" s="371">
        <f t="shared" ca="1" si="448"/>
        <v>0</v>
      </c>
      <c r="AM230" s="359">
        <f t="shared" ref="AM230:AM261" ca="1" si="478">IF(AJ230&lt;AQ$7,$B$7*((1+$G231)^(AK230-1))*$B$2,0)</f>
        <v>0</v>
      </c>
      <c r="AN230" s="359">
        <f t="shared" ca="1" si="387"/>
        <v>0</v>
      </c>
      <c r="AO230" s="359">
        <f t="shared" ca="1" si="388"/>
        <v>0</v>
      </c>
      <c r="AP230" s="359">
        <f t="shared" ca="1" si="389"/>
        <v>0</v>
      </c>
      <c r="AQ230" s="359">
        <f t="shared" ca="1" si="430"/>
        <v>0</v>
      </c>
      <c r="AS230" s="362">
        <f t="shared" ca="1" si="449"/>
        <v>341</v>
      </c>
      <c r="AT230" s="362">
        <v>222</v>
      </c>
      <c r="AU230" s="371">
        <f t="shared" ca="1" si="450"/>
        <v>0</v>
      </c>
      <c r="AV230" s="359">
        <f t="shared" ref="AV230:AV261" ca="1" si="479">IF(AS230&lt;AZ$7,$B$7*((1+$G231)^(AT230-1))*$B$2,0)</f>
        <v>0</v>
      </c>
      <c r="AW230" s="359">
        <f t="shared" ca="1" si="390"/>
        <v>0</v>
      </c>
      <c r="AX230" s="359">
        <f t="shared" ca="1" si="391"/>
        <v>0</v>
      </c>
      <c r="AY230" s="359">
        <f t="shared" ca="1" si="392"/>
        <v>0</v>
      </c>
      <c r="AZ230" s="359">
        <f t="shared" ca="1" si="431"/>
        <v>0</v>
      </c>
      <c r="BB230" s="362">
        <f t="shared" ca="1" si="451"/>
        <v>341</v>
      </c>
      <c r="BC230" s="362">
        <v>222</v>
      </c>
      <c r="BD230" s="371">
        <f t="shared" ca="1" si="452"/>
        <v>0</v>
      </c>
      <c r="BE230" s="359">
        <f t="shared" ref="BE230:BE261" ca="1" si="480">IF(BB230&lt;BI$7,$B$7*((1+$G231)^(BC230-1))*$B$2,0)</f>
        <v>0</v>
      </c>
      <c r="BF230" s="359">
        <f t="shared" ca="1" si="393"/>
        <v>0</v>
      </c>
      <c r="BG230" s="359">
        <f t="shared" ca="1" si="394"/>
        <v>0</v>
      </c>
      <c r="BH230" s="359">
        <f t="shared" ca="1" si="395"/>
        <v>0</v>
      </c>
      <c r="BI230" s="359">
        <f t="shared" ca="1" si="432"/>
        <v>0</v>
      </c>
      <c r="BK230" s="362">
        <f t="shared" ca="1" si="453"/>
        <v>341</v>
      </c>
      <c r="BL230" s="362">
        <v>222</v>
      </c>
      <c r="BM230" s="371">
        <f t="shared" ca="1" si="454"/>
        <v>0</v>
      </c>
      <c r="BN230" s="359">
        <f t="shared" ref="BN230:BN261" ca="1" si="481">IF(BK230&lt;BR$7,$B$7*((1+$G231)^(BL230-1))*$B$2,0)</f>
        <v>0</v>
      </c>
      <c r="BO230" s="359">
        <f t="shared" ca="1" si="396"/>
        <v>0</v>
      </c>
      <c r="BP230" s="359">
        <f t="shared" ca="1" si="397"/>
        <v>0</v>
      </c>
      <c r="BQ230" s="359">
        <f t="shared" ca="1" si="398"/>
        <v>0</v>
      </c>
      <c r="BR230" s="359">
        <f t="shared" ca="1" si="433"/>
        <v>0</v>
      </c>
      <c r="BT230" s="362">
        <f t="shared" ca="1" si="455"/>
        <v>341</v>
      </c>
      <c r="BU230" s="362">
        <v>222</v>
      </c>
      <c r="BV230" s="371">
        <f t="shared" ca="1" si="456"/>
        <v>0</v>
      </c>
      <c r="BW230" s="359">
        <f t="shared" ref="BW230:BW261" ca="1" si="482">IF(BT230&lt;CA$7,$B$7*((1+$G231)^(BU230-1))*$B$2,0)</f>
        <v>0</v>
      </c>
      <c r="BX230" s="359">
        <f t="shared" ca="1" si="399"/>
        <v>0</v>
      </c>
      <c r="BY230" s="359">
        <f t="shared" ca="1" si="400"/>
        <v>0</v>
      </c>
      <c r="BZ230" s="359">
        <f t="shared" ca="1" si="401"/>
        <v>0</v>
      </c>
      <c r="CA230" s="359">
        <f t="shared" ca="1" si="434"/>
        <v>0</v>
      </c>
      <c r="CC230" s="362">
        <f t="shared" ca="1" si="457"/>
        <v>341</v>
      </c>
      <c r="CD230" s="362">
        <v>222</v>
      </c>
      <c r="CE230" s="371">
        <f t="shared" ca="1" si="458"/>
        <v>0</v>
      </c>
      <c r="CF230" s="359">
        <f t="shared" ref="CF230:CF261" ca="1" si="483">IF(CC230&lt;CJ$7,$B$7*((1+$G231)^(CD230-1))*$B$2,0)</f>
        <v>0</v>
      </c>
      <c r="CG230" s="359">
        <f t="shared" ca="1" si="402"/>
        <v>0</v>
      </c>
      <c r="CH230" s="359">
        <f t="shared" ca="1" si="403"/>
        <v>0</v>
      </c>
      <c r="CI230" s="359">
        <f t="shared" ca="1" si="404"/>
        <v>0</v>
      </c>
      <c r="CJ230" s="359">
        <f t="shared" ca="1" si="435"/>
        <v>0</v>
      </c>
      <c r="CL230" s="362">
        <f t="shared" ca="1" si="459"/>
        <v>341</v>
      </c>
      <c r="CM230" s="362">
        <v>222</v>
      </c>
      <c r="CN230" s="371">
        <f t="shared" ca="1" si="460"/>
        <v>0</v>
      </c>
      <c r="CO230" s="359">
        <f t="shared" ca="1" si="474"/>
        <v>0</v>
      </c>
      <c r="CP230" s="359">
        <f t="shared" ca="1" si="406"/>
        <v>0</v>
      </c>
      <c r="CQ230" s="359">
        <f t="shared" ca="1" si="407"/>
        <v>0</v>
      </c>
      <c r="CR230" s="359">
        <f t="shared" ca="1" si="408"/>
        <v>0</v>
      </c>
      <c r="CS230" s="359">
        <f t="shared" ca="1" si="436"/>
        <v>0</v>
      </c>
      <c r="CU230" s="362">
        <f t="shared" ca="1" si="461"/>
        <v>341</v>
      </c>
      <c r="CV230" s="362">
        <v>222</v>
      </c>
      <c r="CW230" s="371">
        <f t="shared" ca="1" si="462"/>
        <v>0</v>
      </c>
      <c r="CX230" s="359">
        <f t="shared" ref="CX230:CX261" ca="1" si="484">IF(CU230&lt;DB$7,$B$7*((1+$G231)^(CV230-1))*$B$2,0)</f>
        <v>0</v>
      </c>
      <c r="CY230" s="359">
        <f t="shared" ca="1" si="409"/>
        <v>0</v>
      </c>
      <c r="CZ230" s="359">
        <f t="shared" ca="1" si="410"/>
        <v>0</v>
      </c>
      <c r="DA230" s="359">
        <f t="shared" ca="1" si="411"/>
        <v>0</v>
      </c>
      <c r="DB230" s="359">
        <f t="shared" ca="1" si="437"/>
        <v>0</v>
      </c>
      <c r="DD230" s="362">
        <f t="shared" ca="1" si="463"/>
        <v>341</v>
      </c>
      <c r="DE230" s="362">
        <v>222</v>
      </c>
      <c r="DF230" s="371">
        <f t="shared" ca="1" si="464"/>
        <v>0</v>
      </c>
      <c r="DG230" s="359">
        <f t="shared" ref="DG230:DG261" ca="1" si="485">IF(DD230&lt;DK$7,$B$7*((1+$G231)^(DE230-1))*$B$2,0)</f>
        <v>0</v>
      </c>
      <c r="DH230" s="359">
        <f t="shared" ca="1" si="412"/>
        <v>0</v>
      </c>
      <c r="DI230" s="359">
        <f t="shared" ca="1" si="413"/>
        <v>0</v>
      </c>
      <c r="DJ230" s="359">
        <f t="shared" ca="1" si="414"/>
        <v>0</v>
      </c>
      <c r="DK230" s="359">
        <f t="shared" ca="1" si="438"/>
        <v>0</v>
      </c>
      <c r="DM230" s="362">
        <f t="shared" ca="1" si="465"/>
        <v>341</v>
      </c>
      <c r="DN230" s="362">
        <v>222</v>
      </c>
      <c r="DO230" s="371">
        <f t="shared" ca="1" si="466"/>
        <v>0</v>
      </c>
      <c r="DP230" s="359">
        <f t="shared" ref="DP230:DP261" ca="1" si="486">IF(DM230&lt;DT$7,$B$7*((1+$G231)^(DN230-1))*$B$2,0)</f>
        <v>0</v>
      </c>
      <c r="DQ230" s="359">
        <f t="shared" ca="1" si="415"/>
        <v>0</v>
      </c>
      <c r="DR230" s="359">
        <f t="shared" ca="1" si="416"/>
        <v>0</v>
      </c>
      <c r="DS230" s="359">
        <f t="shared" ca="1" si="417"/>
        <v>0</v>
      </c>
      <c r="DT230" s="359">
        <f t="shared" ca="1" si="439"/>
        <v>0</v>
      </c>
      <c r="DV230" s="362">
        <f t="shared" ca="1" si="467"/>
        <v>341</v>
      </c>
      <c r="DW230" s="362">
        <v>222</v>
      </c>
      <c r="DX230" s="371">
        <f t="shared" ca="1" si="468"/>
        <v>0</v>
      </c>
      <c r="DY230" s="359">
        <f t="shared" ref="DY230:DY261" ca="1" si="487">IF(DV230&lt;EC$7,$B$7*((1+$G231)^(DW230-1))*$B$2,0)</f>
        <v>0</v>
      </c>
      <c r="DZ230" s="359">
        <f t="shared" ca="1" si="418"/>
        <v>0</v>
      </c>
      <c r="EA230" s="359">
        <f t="shared" ca="1" si="419"/>
        <v>0</v>
      </c>
      <c r="EB230" s="359">
        <f t="shared" ca="1" si="420"/>
        <v>0</v>
      </c>
      <c r="EC230" s="359">
        <f t="shared" ca="1" si="440"/>
        <v>0</v>
      </c>
      <c r="EE230" s="362">
        <f t="shared" ca="1" si="469"/>
        <v>341</v>
      </c>
      <c r="EF230" s="362">
        <v>222</v>
      </c>
      <c r="EG230" s="371">
        <f t="shared" ca="1" si="470"/>
        <v>0</v>
      </c>
      <c r="EH230" s="359">
        <f t="shared" ref="EH230:EH261" ca="1" si="488">IF(EE230&lt;EL$7,$B$7*((1+$G231)^(EF230-1))*$B$2,0)</f>
        <v>0</v>
      </c>
      <c r="EI230" s="359">
        <f t="shared" ca="1" si="421"/>
        <v>0</v>
      </c>
      <c r="EJ230" s="359">
        <f t="shared" ca="1" si="422"/>
        <v>0</v>
      </c>
      <c r="EK230" s="359">
        <f t="shared" ca="1" si="423"/>
        <v>0</v>
      </c>
      <c r="EL230" s="359">
        <f t="shared" ca="1" si="441"/>
        <v>0</v>
      </c>
    </row>
    <row r="231" spans="7:142" x14ac:dyDescent="0.35">
      <c r="G231" s="372">
        <f>IFERROR(INDEX('Inflation Rates'!$A$16:$H$138,MATCH('IRA Traditional'!$H231,'Inflation Rates'!$A$16:$A$138,0),6)/INDEX('Inflation Rates'!$A$16:$H$138,MATCH('IRA Traditional'!$H231,'Inflation Rates'!$A$16:$A$138,0)-1,6)-1,G230)</f>
        <v>2.0999999999999908E-2</v>
      </c>
      <c r="H231" s="362">
        <v>2242</v>
      </c>
      <c r="I231" s="362">
        <f t="shared" ca="1" si="475"/>
        <v>342</v>
      </c>
      <c r="J231" s="362">
        <v>223</v>
      </c>
      <c r="K231" s="371">
        <f t="shared" ca="1" si="472"/>
        <v>0</v>
      </c>
      <c r="L231" s="359">
        <f t="shared" ca="1" si="476"/>
        <v>0</v>
      </c>
      <c r="M231" s="359">
        <f t="shared" ca="1" si="425"/>
        <v>0</v>
      </c>
      <c r="N231" s="359">
        <f t="shared" ca="1" si="426"/>
        <v>0</v>
      </c>
      <c r="O231" s="359">
        <f t="shared" ca="1" si="427"/>
        <v>0</v>
      </c>
      <c r="P231" s="359">
        <f t="shared" ca="1" si="442"/>
        <v>0</v>
      </c>
      <c r="R231" s="362">
        <f t="shared" ca="1" si="443"/>
        <v>342</v>
      </c>
      <c r="S231" s="362">
        <v>223</v>
      </c>
      <c r="T231" s="371">
        <f t="shared" ca="1" si="444"/>
        <v>0</v>
      </c>
      <c r="U231" s="359">
        <f t="shared" ca="1" si="477"/>
        <v>0</v>
      </c>
      <c r="V231" s="359">
        <f t="shared" ca="1" si="380"/>
        <v>0</v>
      </c>
      <c r="W231" s="359">
        <f t="shared" ca="1" si="381"/>
        <v>0</v>
      </c>
      <c r="X231" s="359">
        <f t="shared" ca="1" si="382"/>
        <v>0</v>
      </c>
      <c r="Y231" s="359">
        <f t="shared" ca="1" si="428"/>
        <v>0</v>
      </c>
      <c r="AA231" s="362">
        <f t="shared" ca="1" si="445"/>
        <v>342</v>
      </c>
      <c r="AB231" s="362">
        <v>223</v>
      </c>
      <c r="AC231" s="371">
        <f t="shared" ca="1" si="446"/>
        <v>0</v>
      </c>
      <c r="AD231" s="359">
        <f t="shared" ca="1" si="473"/>
        <v>0</v>
      </c>
      <c r="AE231" s="359">
        <f t="shared" ca="1" si="384"/>
        <v>0</v>
      </c>
      <c r="AF231" s="359">
        <f t="shared" ca="1" si="385"/>
        <v>0</v>
      </c>
      <c r="AG231" s="359">
        <f t="shared" ca="1" si="386"/>
        <v>0</v>
      </c>
      <c r="AH231" s="359">
        <f t="shared" ca="1" si="429"/>
        <v>0</v>
      </c>
      <c r="AJ231" s="362">
        <f t="shared" ca="1" si="447"/>
        <v>342</v>
      </c>
      <c r="AK231" s="362">
        <v>223</v>
      </c>
      <c r="AL231" s="371">
        <f t="shared" ca="1" si="448"/>
        <v>0</v>
      </c>
      <c r="AM231" s="359">
        <f t="shared" ca="1" si="478"/>
        <v>0</v>
      </c>
      <c r="AN231" s="359">
        <f t="shared" ca="1" si="387"/>
        <v>0</v>
      </c>
      <c r="AO231" s="359">
        <f t="shared" ca="1" si="388"/>
        <v>0</v>
      </c>
      <c r="AP231" s="359">
        <f t="shared" ca="1" si="389"/>
        <v>0</v>
      </c>
      <c r="AQ231" s="359">
        <f t="shared" ca="1" si="430"/>
        <v>0</v>
      </c>
      <c r="AS231" s="362">
        <f t="shared" ca="1" si="449"/>
        <v>342</v>
      </c>
      <c r="AT231" s="362">
        <v>223</v>
      </c>
      <c r="AU231" s="371">
        <f t="shared" ca="1" si="450"/>
        <v>0</v>
      </c>
      <c r="AV231" s="359">
        <f t="shared" ca="1" si="479"/>
        <v>0</v>
      </c>
      <c r="AW231" s="359">
        <f t="shared" ca="1" si="390"/>
        <v>0</v>
      </c>
      <c r="AX231" s="359">
        <f t="shared" ca="1" si="391"/>
        <v>0</v>
      </c>
      <c r="AY231" s="359">
        <f t="shared" ca="1" si="392"/>
        <v>0</v>
      </c>
      <c r="AZ231" s="359">
        <f t="shared" ca="1" si="431"/>
        <v>0</v>
      </c>
      <c r="BB231" s="362">
        <f t="shared" ca="1" si="451"/>
        <v>342</v>
      </c>
      <c r="BC231" s="362">
        <v>223</v>
      </c>
      <c r="BD231" s="371">
        <f t="shared" ca="1" si="452"/>
        <v>0</v>
      </c>
      <c r="BE231" s="359">
        <f t="shared" ca="1" si="480"/>
        <v>0</v>
      </c>
      <c r="BF231" s="359">
        <f t="shared" ca="1" si="393"/>
        <v>0</v>
      </c>
      <c r="BG231" s="359">
        <f t="shared" ca="1" si="394"/>
        <v>0</v>
      </c>
      <c r="BH231" s="359">
        <f t="shared" ca="1" si="395"/>
        <v>0</v>
      </c>
      <c r="BI231" s="359">
        <f t="shared" ca="1" si="432"/>
        <v>0</v>
      </c>
      <c r="BK231" s="362">
        <f t="shared" ca="1" si="453"/>
        <v>342</v>
      </c>
      <c r="BL231" s="362">
        <v>223</v>
      </c>
      <c r="BM231" s="371">
        <f t="shared" ca="1" si="454"/>
        <v>0</v>
      </c>
      <c r="BN231" s="359">
        <f t="shared" ca="1" si="481"/>
        <v>0</v>
      </c>
      <c r="BO231" s="359">
        <f t="shared" ca="1" si="396"/>
        <v>0</v>
      </c>
      <c r="BP231" s="359">
        <f t="shared" ca="1" si="397"/>
        <v>0</v>
      </c>
      <c r="BQ231" s="359">
        <f t="shared" ca="1" si="398"/>
        <v>0</v>
      </c>
      <c r="BR231" s="359">
        <f t="shared" ca="1" si="433"/>
        <v>0</v>
      </c>
      <c r="BT231" s="362">
        <f t="shared" ca="1" si="455"/>
        <v>342</v>
      </c>
      <c r="BU231" s="362">
        <v>223</v>
      </c>
      <c r="BV231" s="371">
        <f t="shared" ca="1" si="456"/>
        <v>0</v>
      </c>
      <c r="BW231" s="359">
        <f t="shared" ca="1" si="482"/>
        <v>0</v>
      </c>
      <c r="BX231" s="359">
        <f t="shared" ca="1" si="399"/>
        <v>0</v>
      </c>
      <c r="BY231" s="359">
        <f t="shared" ca="1" si="400"/>
        <v>0</v>
      </c>
      <c r="BZ231" s="359">
        <f t="shared" ca="1" si="401"/>
        <v>0</v>
      </c>
      <c r="CA231" s="359">
        <f t="shared" ca="1" si="434"/>
        <v>0</v>
      </c>
      <c r="CC231" s="362">
        <f t="shared" ca="1" si="457"/>
        <v>342</v>
      </c>
      <c r="CD231" s="362">
        <v>223</v>
      </c>
      <c r="CE231" s="371">
        <f t="shared" ca="1" si="458"/>
        <v>0</v>
      </c>
      <c r="CF231" s="359">
        <f t="shared" ca="1" si="483"/>
        <v>0</v>
      </c>
      <c r="CG231" s="359">
        <f t="shared" ca="1" si="402"/>
        <v>0</v>
      </c>
      <c r="CH231" s="359">
        <f t="shared" ca="1" si="403"/>
        <v>0</v>
      </c>
      <c r="CI231" s="359">
        <f t="shared" ca="1" si="404"/>
        <v>0</v>
      </c>
      <c r="CJ231" s="359">
        <f t="shared" ca="1" si="435"/>
        <v>0</v>
      </c>
      <c r="CL231" s="362">
        <f t="shared" ca="1" si="459"/>
        <v>342</v>
      </c>
      <c r="CM231" s="362">
        <v>223</v>
      </c>
      <c r="CN231" s="371">
        <f t="shared" ca="1" si="460"/>
        <v>0</v>
      </c>
      <c r="CO231" s="359">
        <f t="shared" ca="1" si="474"/>
        <v>0</v>
      </c>
      <c r="CP231" s="359">
        <f t="shared" ca="1" si="406"/>
        <v>0</v>
      </c>
      <c r="CQ231" s="359">
        <f t="shared" ca="1" si="407"/>
        <v>0</v>
      </c>
      <c r="CR231" s="359">
        <f t="shared" ca="1" si="408"/>
        <v>0</v>
      </c>
      <c r="CS231" s="359">
        <f t="shared" ca="1" si="436"/>
        <v>0</v>
      </c>
      <c r="CU231" s="362">
        <f t="shared" ca="1" si="461"/>
        <v>342</v>
      </c>
      <c r="CV231" s="362">
        <v>223</v>
      </c>
      <c r="CW231" s="371">
        <f t="shared" ca="1" si="462"/>
        <v>0</v>
      </c>
      <c r="CX231" s="359">
        <f t="shared" ca="1" si="484"/>
        <v>0</v>
      </c>
      <c r="CY231" s="359">
        <f t="shared" ca="1" si="409"/>
        <v>0</v>
      </c>
      <c r="CZ231" s="359">
        <f t="shared" ca="1" si="410"/>
        <v>0</v>
      </c>
      <c r="DA231" s="359">
        <f t="shared" ca="1" si="411"/>
        <v>0</v>
      </c>
      <c r="DB231" s="359">
        <f t="shared" ca="1" si="437"/>
        <v>0</v>
      </c>
      <c r="DD231" s="362">
        <f t="shared" ca="1" si="463"/>
        <v>342</v>
      </c>
      <c r="DE231" s="362">
        <v>223</v>
      </c>
      <c r="DF231" s="371">
        <f t="shared" ca="1" si="464"/>
        <v>0</v>
      </c>
      <c r="DG231" s="359">
        <f t="shared" ca="1" si="485"/>
        <v>0</v>
      </c>
      <c r="DH231" s="359">
        <f t="shared" ca="1" si="412"/>
        <v>0</v>
      </c>
      <c r="DI231" s="359">
        <f t="shared" ca="1" si="413"/>
        <v>0</v>
      </c>
      <c r="DJ231" s="359">
        <f t="shared" ca="1" si="414"/>
        <v>0</v>
      </c>
      <c r="DK231" s="359">
        <f t="shared" ca="1" si="438"/>
        <v>0</v>
      </c>
      <c r="DM231" s="362">
        <f t="shared" ca="1" si="465"/>
        <v>342</v>
      </c>
      <c r="DN231" s="362">
        <v>223</v>
      </c>
      <c r="DO231" s="371">
        <f t="shared" ca="1" si="466"/>
        <v>0</v>
      </c>
      <c r="DP231" s="359">
        <f t="shared" ca="1" si="486"/>
        <v>0</v>
      </c>
      <c r="DQ231" s="359">
        <f t="shared" ca="1" si="415"/>
        <v>0</v>
      </c>
      <c r="DR231" s="359">
        <f t="shared" ca="1" si="416"/>
        <v>0</v>
      </c>
      <c r="DS231" s="359">
        <f t="shared" ca="1" si="417"/>
        <v>0</v>
      </c>
      <c r="DT231" s="359">
        <f t="shared" ca="1" si="439"/>
        <v>0</v>
      </c>
      <c r="DV231" s="362">
        <f t="shared" ca="1" si="467"/>
        <v>342</v>
      </c>
      <c r="DW231" s="362">
        <v>223</v>
      </c>
      <c r="DX231" s="371">
        <f t="shared" ca="1" si="468"/>
        <v>0</v>
      </c>
      <c r="DY231" s="359">
        <f t="shared" ca="1" si="487"/>
        <v>0</v>
      </c>
      <c r="DZ231" s="359">
        <f t="shared" ca="1" si="418"/>
        <v>0</v>
      </c>
      <c r="EA231" s="359">
        <f t="shared" ca="1" si="419"/>
        <v>0</v>
      </c>
      <c r="EB231" s="359">
        <f t="shared" ca="1" si="420"/>
        <v>0</v>
      </c>
      <c r="EC231" s="359">
        <f t="shared" ca="1" si="440"/>
        <v>0</v>
      </c>
      <c r="EE231" s="362">
        <f t="shared" ca="1" si="469"/>
        <v>342</v>
      </c>
      <c r="EF231" s="362">
        <v>223</v>
      </c>
      <c r="EG231" s="371">
        <f t="shared" ca="1" si="470"/>
        <v>0</v>
      </c>
      <c r="EH231" s="359">
        <f t="shared" ca="1" si="488"/>
        <v>0</v>
      </c>
      <c r="EI231" s="359">
        <f t="shared" ca="1" si="421"/>
        <v>0</v>
      </c>
      <c r="EJ231" s="359">
        <f t="shared" ca="1" si="422"/>
        <v>0</v>
      </c>
      <c r="EK231" s="359">
        <f t="shared" ca="1" si="423"/>
        <v>0</v>
      </c>
      <c r="EL231" s="359">
        <f t="shared" ca="1" si="441"/>
        <v>0</v>
      </c>
    </row>
    <row r="232" spans="7:142" x14ac:dyDescent="0.35">
      <c r="G232" s="372">
        <f>IFERROR(INDEX('Inflation Rates'!$A$16:$H$138,MATCH('IRA Traditional'!$H232,'Inflation Rates'!$A$16:$A$138,0),6)/INDEX('Inflation Rates'!$A$16:$H$138,MATCH('IRA Traditional'!$H232,'Inflation Rates'!$A$16:$A$138,0)-1,6)-1,G231)</f>
        <v>2.0999999999999908E-2</v>
      </c>
      <c r="H232" s="362">
        <v>2243</v>
      </c>
      <c r="I232" s="362">
        <f t="shared" ca="1" si="475"/>
        <v>343</v>
      </c>
      <c r="J232" s="362">
        <v>224</v>
      </c>
      <c r="K232" s="371">
        <f t="shared" ca="1" si="472"/>
        <v>0</v>
      </c>
      <c r="L232" s="359">
        <f t="shared" ca="1" si="476"/>
        <v>0</v>
      </c>
      <c r="M232" s="359">
        <f t="shared" ca="1" si="425"/>
        <v>0</v>
      </c>
      <c r="N232" s="359">
        <f t="shared" ca="1" si="426"/>
        <v>0</v>
      </c>
      <c r="O232" s="359">
        <f t="shared" ca="1" si="427"/>
        <v>0</v>
      </c>
      <c r="P232" s="359">
        <f t="shared" ca="1" si="442"/>
        <v>0</v>
      </c>
      <c r="R232" s="362">
        <f t="shared" ca="1" si="443"/>
        <v>343</v>
      </c>
      <c r="S232" s="362">
        <v>224</v>
      </c>
      <c r="T232" s="371">
        <f t="shared" ca="1" si="444"/>
        <v>0</v>
      </c>
      <c r="U232" s="359">
        <f t="shared" ca="1" si="477"/>
        <v>0</v>
      </c>
      <c r="V232" s="359">
        <f t="shared" ca="1" si="380"/>
        <v>0</v>
      </c>
      <c r="W232" s="359">
        <f t="shared" ca="1" si="381"/>
        <v>0</v>
      </c>
      <c r="X232" s="359">
        <f t="shared" ca="1" si="382"/>
        <v>0</v>
      </c>
      <c r="Y232" s="359">
        <f t="shared" ca="1" si="428"/>
        <v>0</v>
      </c>
      <c r="AA232" s="362">
        <f t="shared" ca="1" si="445"/>
        <v>343</v>
      </c>
      <c r="AB232" s="362">
        <v>224</v>
      </c>
      <c r="AC232" s="371">
        <f t="shared" ca="1" si="446"/>
        <v>0</v>
      </c>
      <c r="AD232" s="359">
        <f t="shared" ca="1" si="473"/>
        <v>0</v>
      </c>
      <c r="AE232" s="359">
        <f t="shared" ca="1" si="384"/>
        <v>0</v>
      </c>
      <c r="AF232" s="359">
        <f t="shared" ca="1" si="385"/>
        <v>0</v>
      </c>
      <c r="AG232" s="359">
        <f t="shared" ca="1" si="386"/>
        <v>0</v>
      </c>
      <c r="AH232" s="359">
        <f t="shared" ca="1" si="429"/>
        <v>0</v>
      </c>
      <c r="AJ232" s="362">
        <f t="shared" ca="1" si="447"/>
        <v>343</v>
      </c>
      <c r="AK232" s="362">
        <v>224</v>
      </c>
      <c r="AL232" s="371">
        <f t="shared" ca="1" si="448"/>
        <v>0</v>
      </c>
      <c r="AM232" s="359">
        <f t="shared" ca="1" si="478"/>
        <v>0</v>
      </c>
      <c r="AN232" s="359">
        <f t="shared" ca="1" si="387"/>
        <v>0</v>
      </c>
      <c r="AO232" s="359">
        <f t="shared" ca="1" si="388"/>
        <v>0</v>
      </c>
      <c r="AP232" s="359">
        <f t="shared" ca="1" si="389"/>
        <v>0</v>
      </c>
      <c r="AQ232" s="359">
        <f t="shared" ca="1" si="430"/>
        <v>0</v>
      </c>
      <c r="AS232" s="362">
        <f t="shared" ca="1" si="449"/>
        <v>343</v>
      </c>
      <c r="AT232" s="362">
        <v>224</v>
      </c>
      <c r="AU232" s="371">
        <f t="shared" ca="1" si="450"/>
        <v>0</v>
      </c>
      <c r="AV232" s="359">
        <f t="shared" ca="1" si="479"/>
        <v>0</v>
      </c>
      <c r="AW232" s="359">
        <f t="shared" ca="1" si="390"/>
        <v>0</v>
      </c>
      <c r="AX232" s="359">
        <f t="shared" ca="1" si="391"/>
        <v>0</v>
      </c>
      <c r="AY232" s="359">
        <f t="shared" ca="1" si="392"/>
        <v>0</v>
      </c>
      <c r="AZ232" s="359">
        <f t="shared" ca="1" si="431"/>
        <v>0</v>
      </c>
      <c r="BB232" s="362">
        <f t="shared" ca="1" si="451"/>
        <v>343</v>
      </c>
      <c r="BC232" s="362">
        <v>224</v>
      </c>
      <c r="BD232" s="371">
        <f t="shared" ca="1" si="452"/>
        <v>0</v>
      </c>
      <c r="BE232" s="359">
        <f t="shared" ca="1" si="480"/>
        <v>0</v>
      </c>
      <c r="BF232" s="359">
        <f t="shared" ca="1" si="393"/>
        <v>0</v>
      </c>
      <c r="BG232" s="359">
        <f t="shared" ca="1" si="394"/>
        <v>0</v>
      </c>
      <c r="BH232" s="359">
        <f t="shared" ca="1" si="395"/>
        <v>0</v>
      </c>
      <c r="BI232" s="359">
        <f t="shared" ca="1" si="432"/>
        <v>0</v>
      </c>
      <c r="BK232" s="362">
        <f t="shared" ca="1" si="453"/>
        <v>343</v>
      </c>
      <c r="BL232" s="362">
        <v>224</v>
      </c>
      <c r="BM232" s="371">
        <f t="shared" ca="1" si="454"/>
        <v>0</v>
      </c>
      <c r="BN232" s="359">
        <f t="shared" ca="1" si="481"/>
        <v>0</v>
      </c>
      <c r="BO232" s="359">
        <f t="shared" ca="1" si="396"/>
        <v>0</v>
      </c>
      <c r="BP232" s="359">
        <f t="shared" ca="1" si="397"/>
        <v>0</v>
      </c>
      <c r="BQ232" s="359">
        <f t="shared" ca="1" si="398"/>
        <v>0</v>
      </c>
      <c r="BR232" s="359">
        <f t="shared" ca="1" si="433"/>
        <v>0</v>
      </c>
      <c r="BT232" s="362">
        <f t="shared" ca="1" si="455"/>
        <v>343</v>
      </c>
      <c r="BU232" s="362">
        <v>224</v>
      </c>
      <c r="BV232" s="371">
        <f t="shared" ca="1" si="456"/>
        <v>0</v>
      </c>
      <c r="BW232" s="359">
        <f t="shared" ca="1" si="482"/>
        <v>0</v>
      </c>
      <c r="BX232" s="359">
        <f t="shared" ca="1" si="399"/>
        <v>0</v>
      </c>
      <c r="BY232" s="359">
        <f t="shared" ca="1" si="400"/>
        <v>0</v>
      </c>
      <c r="BZ232" s="359">
        <f t="shared" ca="1" si="401"/>
        <v>0</v>
      </c>
      <c r="CA232" s="359">
        <f t="shared" ca="1" si="434"/>
        <v>0</v>
      </c>
      <c r="CC232" s="362">
        <f t="shared" ca="1" si="457"/>
        <v>343</v>
      </c>
      <c r="CD232" s="362">
        <v>224</v>
      </c>
      <c r="CE232" s="371">
        <f t="shared" ca="1" si="458"/>
        <v>0</v>
      </c>
      <c r="CF232" s="359">
        <f t="shared" ca="1" si="483"/>
        <v>0</v>
      </c>
      <c r="CG232" s="359">
        <f t="shared" ca="1" si="402"/>
        <v>0</v>
      </c>
      <c r="CH232" s="359">
        <f t="shared" ca="1" si="403"/>
        <v>0</v>
      </c>
      <c r="CI232" s="359">
        <f t="shared" ca="1" si="404"/>
        <v>0</v>
      </c>
      <c r="CJ232" s="359">
        <f t="shared" ca="1" si="435"/>
        <v>0</v>
      </c>
      <c r="CL232" s="362">
        <f t="shared" ca="1" si="459"/>
        <v>343</v>
      </c>
      <c r="CM232" s="362">
        <v>224</v>
      </c>
      <c r="CN232" s="371">
        <f t="shared" ca="1" si="460"/>
        <v>0</v>
      </c>
      <c r="CO232" s="359">
        <f t="shared" ca="1" si="474"/>
        <v>0</v>
      </c>
      <c r="CP232" s="359">
        <f t="shared" ca="1" si="406"/>
        <v>0</v>
      </c>
      <c r="CQ232" s="359">
        <f t="shared" ca="1" si="407"/>
        <v>0</v>
      </c>
      <c r="CR232" s="359">
        <f t="shared" ca="1" si="408"/>
        <v>0</v>
      </c>
      <c r="CS232" s="359">
        <f t="shared" ca="1" si="436"/>
        <v>0</v>
      </c>
      <c r="CU232" s="362">
        <f t="shared" ca="1" si="461"/>
        <v>343</v>
      </c>
      <c r="CV232" s="362">
        <v>224</v>
      </c>
      <c r="CW232" s="371">
        <f t="shared" ca="1" si="462"/>
        <v>0</v>
      </c>
      <c r="CX232" s="359">
        <f t="shared" ca="1" si="484"/>
        <v>0</v>
      </c>
      <c r="CY232" s="359">
        <f t="shared" ca="1" si="409"/>
        <v>0</v>
      </c>
      <c r="CZ232" s="359">
        <f t="shared" ca="1" si="410"/>
        <v>0</v>
      </c>
      <c r="DA232" s="359">
        <f t="shared" ca="1" si="411"/>
        <v>0</v>
      </c>
      <c r="DB232" s="359">
        <f t="shared" ca="1" si="437"/>
        <v>0</v>
      </c>
      <c r="DD232" s="362">
        <f t="shared" ca="1" si="463"/>
        <v>343</v>
      </c>
      <c r="DE232" s="362">
        <v>224</v>
      </c>
      <c r="DF232" s="371">
        <f t="shared" ca="1" si="464"/>
        <v>0</v>
      </c>
      <c r="DG232" s="359">
        <f t="shared" ca="1" si="485"/>
        <v>0</v>
      </c>
      <c r="DH232" s="359">
        <f t="shared" ca="1" si="412"/>
        <v>0</v>
      </c>
      <c r="DI232" s="359">
        <f t="shared" ca="1" si="413"/>
        <v>0</v>
      </c>
      <c r="DJ232" s="359">
        <f t="shared" ca="1" si="414"/>
        <v>0</v>
      </c>
      <c r="DK232" s="359">
        <f t="shared" ca="1" si="438"/>
        <v>0</v>
      </c>
      <c r="DM232" s="362">
        <f t="shared" ca="1" si="465"/>
        <v>343</v>
      </c>
      <c r="DN232" s="362">
        <v>224</v>
      </c>
      <c r="DO232" s="371">
        <f t="shared" ca="1" si="466"/>
        <v>0</v>
      </c>
      <c r="DP232" s="359">
        <f t="shared" ca="1" si="486"/>
        <v>0</v>
      </c>
      <c r="DQ232" s="359">
        <f t="shared" ca="1" si="415"/>
        <v>0</v>
      </c>
      <c r="DR232" s="359">
        <f t="shared" ca="1" si="416"/>
        <v>0</v>
      </c>
      <c r="DS232" s="359">
        <f t="shared" ca="1" si="417"/>
        <v>0</v>
      </c>
      <c r="DT232" s="359">
        <f t="shared" ca="1" si="439"/>
        <v>0</v>
      </c>
      <c r="DV232" s="362">
        <f t="shared" ca="1" si="467"/>
        <v>343</v>
      </c>
      <c r="DW232" s="362">
        <v>224</v>
      </c>
      <c r="DX232" s="371">
        <f t="shared" ca="1" si="468"/>
        <v>0</v>
      </c>
      <c r="DY232" s="359">
        <f t="shared" ca="1" si="487"/>
        <v>0</v>
      </c>
      <c r="DZ232" s="359">
        <f t="shared" ca="1" si="418"/>
        <v>0</v>
      </c>
      <c r="EA232" s="359">
        <f t="shared" ca="1" si="419"/>
        <v>0</v>
      </c>
      <c r="EB232" s="359">
        <f t="shared" ca="1" si="420"/>
        <v>0</v>
      </c>
      <c r="EC232" s="359">
        <f t="shared" ca="1" si="440"/>
        <v>0</v>
      </c>
      <c r="EE232" s="362">
        <f t="shared" ca="1" si="469"/>
        <v>343</v>
      </c>
      <c r="EF232" s="362">
        <v>224</v>
      </c>
      <c r="EG232" s="371">
        <f t="shared" ca="1" si="470"/>
        <v>0</v>
      </c>
      <c r="EH232" s="359">
        <f t="shared" ca="1" si="488"/>
        <v>0</v>
      </c>
      <c r="EI232" s="359">
        <f t="shared" ca="1" si="421"/>
        <v>0</v>
      </c>
      <c r="EJ232" s="359">
        <f t="shared" ca="1" si="422"/>
        <v>0</v>
      </c>
      <c r="EK232" s="359">
        <f t="shared" ca="1" si="423"/>
        <v>0</v>
      </c>
      <c r="EL232" s="359">
        <f t="shared" ca="1" si="441"/>
        <v>0</v>
      </c>
    </row>
    <row r="233" spans="7:142" x14ac:dyDescent="0.35">
      <c r="G233" s="372">
        <f>IFERROR(INDEX('Inflation Rates'!$A$16:$H$138,MATCH('IRA Traditional'!$H233,'Inflation Rates'!$A$16:$A$138,0),6)/INDEX('Inflation Rates'!$A$16:$H$138,MATCH('IRA Traditional'!$H233,'Inflation Rates'!$A$16:$A$138,0)-1,6)-1,G232)</f>
        <v>2.0999999999999908E-2</v>
      </c>
      <c r="H233" s="362">
        <v>2244</v>
      </c>
      <c r="I233" s="362">
        <f t="shared" ca="1" si="475"/>
        <v>344</v>
      </c>
      <c r="J233" s="362">
        <v>225</v>
      </c>
      <c r="K233" s="371">
        <f t="shared" ca="1" si="472"/>
        <v>0</v>
      </c>
      <c r="L233" s="359">
        <f t="shared" ca="1" si="476"/>
        <v>0</v>
      </c>
      <c r="M233" s="359">
        <f t="shared" ca="1" si="425"/>
        <v>0</v>
      </c>
      <c r="N233" s="359">
        <f t="shared" ca="1" si="426"/>
        <v>0</v>
      </c>
      <c r="O233" s="359">
        <f t="shared" ca="1" si="427"/>
        <v>0</v>
      </c>
      <c r="P233" s="359">
        <f t="shared" ca="1" si="442"/>
        <v>0</v>
      </c>
      <c r="R233" s="362">
        <f t="shared" ca="1" si="443"/>
        <v>344</v>
      </c>
      <c r="S233" s="362">
        <v>225</v>
      </c>
      <c r="T233" s="371">
        <f t="shared" ca="1" si="444"/>
        <v>0</v>
      </c>
      <c r="U233" s="359">
        <f t="shared" ca="1" si="477"/>
        <v>0</v>
      </c>
      <c r="V233" s="359">
        <f t="shared" ca="1" si="380"/>
        <v>0</v>
      </c>
      <c r="W233" s="359">
        <f t="shared" ca="1" si="381"/>
        <v>0</v>
      </c>
      <c r="X233" s="359">
        <f t="shared" ca="1" si="382"/>
        <v>0</v>
      </c>
      <c r="Y233" s="359">
        <f t="shared" ca="1" si="428"/>
        <v>0</v>
      </c>
      <c r="AA233" s="362">
        <f t="shared" ca="1" si="445"/>
        <v>344</v>
      </c>
      <c r="AB233" s="362">
        <v>225</v>
      </c>
      <c r="AC233" s="371">
        <f t="shared" ca="1" si="446"/>
        <v>0</v>
      </c>
      <c r="AD233" s="359">
        <f t="shared" ca="1" si="473"/>
        <v>0</v>
      </c>
      <c r="AE233" s="359">
        <f t="shared" ca="1" si="384"/>
        <v>0</v>
      </c>
      <c r="AF233" s="359">
        <f t="shared" ca="1" si="385"/>
        <v>0</v>
      </c>
      <c r="AG233" s="359">
        <f t="shared" ca="1" si="386"/>
        <v>0</v>
      </c>
      <c r="AH233" s="359">
        <f t="shared" ca="1" si="429"/>
        <v>0</v>
      </c>
      <c r="AJ233" s="362">
        <f t="shared" ca="1" si="447"/>
        <v>344</v>
      </c>
      <c r="AK233" s="362">
        <v>225</v>
      </c>
      <c r="AL233" s="371">
        <f t="shared" ca="1" si="448"/>
        <v>0</v>
      </c>
      <c r="AM233" s="359">
        <f t="shared" ca="1" si="478"/>
        <v>0</v>
      </c>
      <c r="AN233" s="359">
        <f t="shared" ca="1" si="387"/>
        <v>0</v>
      </c>
      <c r="AO233" s="359">
        <f t="shared" ca="1" si="388"/>
        <v>0</v>
      </c>
      <c r="AP233" s="359">
        <f t="shared" ca="1" si="389"/>
        <v>0</v>
      </c>
      <c r="AQ233" s="359">
        <f t="shared" ca="1" si="430"/>
        <v>0</v>
      </c>
      <c r="AS233" s="362">
        <f t="shared" ca="1" si="449"/>
        <v>344</v>
      </c>
      <c r="AT233" s="362">
        <v>225</v>
      </c>
      <c r="AU233" s="371">
        <f t="shared" ca="1" si="450"/>
        <v>0</v>
      </c>
      <c r="AV233" s="359">
        <f t="shared" ca="1" si="479"/>
        <v>0</v>
      </c>
      <c r="AW233" s="359">
        <f t="shared" ca="1" si="390"/>
        <v>0</v>
      </c>
      <c r="AX233" s="359">
        <f t="shared" ca="1" si="391"/>
        <v>0</v>
      </c>
      <c r="AY233" s="359">
        <f t="shared" ca="1" si="392"/>
        <v>0</v>
      </c>
      <c r="AZ233" s="359">
        <f t="shared" ca="1" si="431"/>
        <v>0</v>
      </c>
      <c r="BB233" s="362">
        <f t="shared" ca="1" si="451"/>
        <v>344</v>
      </c>
      <c r="BC233" s="362">
        <v>225</v>
      </c>
      <c r="BD233" s="371">
        <f t="shared" ca="1" si="452"/>
        <v>0</v>
      </c>
      <c r="BE233" s="359">
        <f t="shared" ca="1" si="480"/>
        <v>0</v>
      </c>
      <c r="BF233" s="359">
        <f t="shared" ca="1" si="393"/>
        <v>0</v>
      </c>
      <c r="BG233" s="359">
        <f t="shared" ca="1" si="394"/>
        <v>0</v>
      </c>
      <c r="BH233" s="359">
        <f t="shared" ca="1" si="395"/>
        <v>0</v>
      </c>
      <c r="BI233" s="359">
        <f t="shared" ca="1" si="432"/>
        <v>0</v>
      </c>
      <c r="BK233" s="362">
        <f t="shared" ca="1" si="453"/>
        <v>344</v>
      </c>
      <c r="BL233" s="362">
        <v>225</v>
      </c>
      <c r="BM233" s="371">
        <f t="shared" ca="1" si="454"/>
        <v>0</v>
      </c>
      <c r="BN233" s="359">
        <f t="shared" ca="1" si="481"/>
        <v>0</v>
      </c>
      <c r="BO233" s="359">
        <f t="shared" ca="1" si="396"/>
        <v>0</v>
      </c>
      <c r="BP233" s="359">
        <f t="shared" ca="1" si="397"/>
        <v>0</v>
      </c>
      <c r="BQ233" s="359">
        <f t="shared" ca="1" si="398"/>
        <v>0</v>
      </c>
      <c r="BR233" s="359">
        <f t="shared" ca="1" si="433"/>
        <v>0</v>
      </c>
      <c r="BT233" s="362">
        <f t="shared" ca="1" si="455"/>
        <v>344</v>
      </c>
      <c r="BU233" s="362">
        <v>225</v>
      </c>
      <c r="BV233" s="371">
        <f t="shared" ca="1" si="456"/>
        <v>0</v>
      </c>
      <c r="BW233" s="359">
        <f t="shared" ca="1" si="482"/>
        <v>0</v>
      </c>
      <c r="BX233" s="359">
        <f t="shared" ca="1" si="399"/>
        <v>0</v>
      </c>
      <c r="BY233" s="359">
        <f t="shared" ca="1" si="400"/>
        <v>0</v>
      </c>
      <c r="BZ233" s="359">
        <f t="shared" ca="1" si="401"/>
        <v>0</v>
      </c>
      <c r="CA233" s="359">
        <f t="shared" ca="1" si="434"/>
        <v>0</v>
      </c>
      <c r="CC233" s="362">
        <f t="shared" ca="1" si="457"/>
        <v>344</v>
      </c>
      <c r="CD233" s="362">
        <v>225</v>
      </c>
      <c r="CE233" s="371">
        <f t="shared" ca="1" si="458"/>
        <v>0</v>
      </c>
      <c r="CF233" s="359">
        <f t="shared" ca="1" si="483"/>
        <v>0</v>
      </c>
      <c r="CG233" s="359">
        <f t="shared" ca="1" si="402"/>
        <v>0</v>
      </c>
      <c r="CH233" s="359">
        <f t="shared" ca="1" si="403"/>
        <v>0</v>
      </c>
      <c r="CI233" s="359">
        <f t="shared" ca="1" si="404"/>
        <v>0</v>
      </c>
      <c r="CJ233" s="359">
        <f t="shared" ca="1" si="435"/>
        <v>0</v>
      </c>
      <c r="CL233" s="362">
        <f t="shared" ca="1" si="459"/>
        <v>344</v>
      </c>
      <c r="CM233" s="362">
        <v>225</v>
      </c>
      <c r="CN233" s="371">
        <f t="shared" ca="1" si="460"/>
        <v>0</v>
      </c>
      <c r="CO233" s="359">
        <f t="shared" ca="1" si="474"/>
        <v>0</v>
      </c>
      <c r="CP233" s="359">
        <f t="shared" ca="1" si="406"/>
        <v>0</v>
      </c>
      <c r="CQ233" s="359">
        <f t="shared" ca="1" si="407"/>
        <v>0</v>
      </c>
      <c r="CR233" s="359">
        <f t="shared" ca="1" si="408"/>
        <v>0</v>
      </c>
      <c r="CS233" s="359">
        <f t="shared" ca="1" si="436"/>
        <v>0</v>
      </c>
      <c r="CU233" s="362">
        <f t="shared" ca="1" si="461"/>
        <v>344</v>
      </c>
      <c r="CV233" s="362">
        <v>225</v>
      </c>
      <c r="CW233" s="371">
        <f t="shared" ca="1" si="462"/>
        <v>0</v>
      </c>
      <c r="CX233" s="359">
        <f t="shared" ca="1" si="484"/>
        <v>0</v>
      </c>
      <c r="CY233" s="359">
        <f t="shared" ca="1" si="409"/>
        <v>0</v>
      </c>
      <c r="CZ233" s="359">
        <f t="shared" ca="1" si="410"/>
        <v>0</v>
      </c>
      <c r="DA233" s="359">
        <f t="shared" ca="1" si="411"/>
        <v>0</v>
      </c>
      <c r="DB233" s="359">
        <f t="shared" ca="1" si="437"/>
        <v>0</v>
      </c>
      <c r="DD233" s="362">
        <f t="shared" ca="1" si="463"/>
        <v>344</v>
      </c>
      <c r="DE233" s="362">
        <v>225</v>
      </c>
      <c r="DF233" s="371">
        <f t="shared" ca="1" si="464"/>
        <v>0</v>
      </c>
      <c r="DG233" s="359">
        <f t="shared" ca="1" si="485"/>
        <v>0</v>
      </c>
      <c r="DH233" s="359">
        <f t="shared" ca="1" si="412"/>
        <v>0</v>
      </c>
      <c r="DI233" s="359">
        <f t="shared" ca="1" si="413"/>
        <v>0</v>
      </c>
      <c r="DJ233" s="359">
        <f t="shared" ca="1" si="414"/>
        <v>0</v>
      </c>
      <c r="DK233" s="359">
        <f t="shared" ca="1" si="438"/>
        <v>0</v>
      </c>
      <c r="DM233" s="362">
        <f t="shared" ca="1" si="465"/>
        <v>344</v>
      </c>
      <c r="DN233" s="362">
        <v>225</v>
      </c>
      <c r="DO233" s="371">
        <f t="shared" ca="1" si="466"/>
        <v>0</v>
      </c>
      <c r="DP233" s="359">
        <f t="shared" ca="1" si="486"/>
        <v>0</v>
      </c>
      <c r="DQ233" s="359">
        <f t="shared" ca="1" si="415"/>
        <v>0</v>
      </c>
      <c r="DR233" s="359">
        <f t="shared" ca="1" si="416"/>
        <v>0</v>
      </c>
      <c r="DS233" s="359">
        <f t="shared" ca="1" si="417"/>
        <v>0</v>
      </c>
      <c r="DT233" s="359">
        <f t="shared" ca="1" si="439"/>
        <v>0</v>
      </c>
      <c r="DV233" s="362">
        <f t="shared" ca="1" si="467"/>
        <v>344</v>
      </c>
      <c r="DW233" s="362">
        <v>225</v>
      </c>
      <c r="DX233" s="371">
        <f t="shared" ca="1" si="468"/>
        <v>0</v>
      </c>
      <c r="DY233" s="359">
        <f t="shared" ca="1" si="487"/>
        <v>0</v>
      </c>
      <c r="DZ233" s="359">
        <f t="shared" ca="1" si="418"/>
        <v>0</v>
      </c>
      <c r="EA233" s="359">
        <f t="shared" ca="1" si="419"/>
        <v>0</v>
      </c>
      <c r="EB233" s="359">
        <f t="shared" ca="1" si="420"/>
        <v>0</v>
      </c>
      <c r="EC233" s="359">
        <f t="shared" ca="1" si="440"/>
        <v>0</v>
      </c>
      <c r="EE233" s="362">
        <f t="shared" ca="1" si="469"/>
        <v>344</v>
      </c>
      <c r="EF233" s="362">
        <v>225</v>
      </c>
      <c r="EG233" s="371">
        <f t="shared" ca="1" si="470"/>
        <v>0</v>
      </c>
      <c r="EH233" s="359">
        <f t="shared" ca="1" si="488"/>
        <v>0</v>
      </c>
      <c r="EI233" s="359">
        <f t="shared" ca="1" si="421"/>
        <v>0</v>
      </c>
      <c r="EJ233" s="359">
        <f t="shared" ca="1" si="422"/>
        <v>0</v>
      </c>
      <c r="EK233" s="359">
        <f t="shared" ca="1" si="423"/>
        <v>0</v>
      </c>
      <c r="EL233" s="359">
        <f t="shared" ca="1" si="441"/>
        <v>0</v>
      </c>
    </row>
    <row r="234" spans="7:142" x14ac:dyDescent="0.35">
      <c r="G234" s="372">
        <f>IFERROR(INDEX('Inflation Rates'!$A$16:$H$138,MATCH('IRA Traditional'!$H234,'Inflation Rates'!$A$16:$A$138,0),6)/INDEX('Inflation Rates'!$A$16:$H$138,MATCH('IRA Traditional'!$H234,'Inflation Rates'!$A$16:$A$138,0)-1,6)-1,G233)</f>
        <v>2.0999999999999908E-2</v>
      </c>
      <c r="H234" s="362">
        <v>2245</v>
      </c>
      <c r="I234" s="362">
        <f t="shared" ca="1" si="475"/>
        <v>345</v>
      </c>
      <c r="J234" s="362">
        <v>226</v>
      </c>
      <c r="K234" s="371">
        <f t="shared" ca="1" si="472"/>
        <v>0</v>
      </c>
      <c r="L234" s="359">
        <f t="shared" ca="1" si="476"/>
        <v>0</v>
      </c>
      <c r="M234" s="359">
        <f t="shared" ca="1" si="425"/>
        <v>0</v>
      </c>
      <c r="N234" s="359">
        <f t="shared" ca="1" si="426"/>
        <v>0</v>
      </c>
      <c r="O234" s="359">
        <f t="shared" ca="1" si="427"/>
        <v>0</v>
      </c>
      <c r="P234" s="359">
        <f t="shared" ca="1" si="442"/>
        <v>0</v>
      </c>
      <c r="R234" s="362">
        <f t="shared" ca="1" si="443"/>
        <v>345</v>
      </c>
      <c r="S234" s="362">
        <v>226</v>
      </c>
      <c r="T234" s="371">
        <f t="shared" ca="1" si="444"/>
        <v>0</v>
      </c>
      <c r="U234" s="359">
        <f t="shared" ca="1" si="477"/>
        <v>0</v>
      </c>
      <c r="V234" s="359">
        <f t="shared" ca="1" si="380"/>
        <v>0</v>
      </c>
      <c r="W234" s="359">
        <f t="shared" ca="1" si="381"/>
        <v>0</v>
      </c>
      <c r="X234" s="359">
        <f t="shared" ca="1" si="382"/>
        <v>0</v>
      </c>
      <c r="Y234" s="359">
        <f t="shared" ca="1" si="428"/>
        <v>0</v>
      </c>
      <c r="AA234" s="362">
        <f t="shared" ca="1" si="445"/>
        <v>345</v>
      </c>
      <c r="AB234" s="362">
        <v>226</v>
      </c>
      <c r="AC234" s="371">
        <f t="shared" ca="1" si="446"/>
        <v>0</v>
      </c>
      <c r="AD234" s="359">
        <f t="shared" ca="1" si="473"/>
        <v>0</v>
      </c>
      <c r="AE234" s="359">
        <f t="shared" ca="1" si="384"/>
        <v>0</v>
      </c>
      <c r="AF234" s="359">
        <f t="shared" ca="1" si="385"/>
        <v>0</v>
      </c>
      <c r="AG234" s="359">
        <f t="shared" ca="1" si="386"/>
        <v>0</v>
      </c>
      <c r="AH234" s="359">
        <f t="shared" ca="1" si="429"/>
        <v>0</v>
      </c>
      <c r="AJ234" s="362">
        <f t="shared" ca="1" si="447"/>
        <v>345</v>
      </c>
      <c r="AK234" s="362">
        <v>226</v>
      </c>
      <c r="AL234" s="371">
        <f t="shared" ca="1" si="448"/>
        <v>0</v>
      </c>
      <c r="AM234" s="359">
        <f t="shared" ca="1" si="478"/>
        <v>0</v>
      </c>
      <c r="AN234" s="359">
        <f t="shared" ca="1" si="387"/>
        <v>0</v>
      </c>
      <c r="AO234" s="359">
        <f t="shared" ca="1" si="388"/>
        <v>0</v>
      </c>
      <c r="AP234" s="359">
        <f t="shared" ca="1" si="389"/>
        <v>0</v>
      </c>
      <c r="AQ234" s="359">
        <f t="shared" ca="1" si="430"/>
        <v>0</v>
      </c>
      <c r="AS234" s="362">
        <f t="shared" ca="1" si="449"/>
        <v>345</v>
      </c>
      <c r="AT234" s="362">
        <v>226</v>
      </c>
      <c r="AU234" s="371">
        <f t="shared" ca="1" si="450"/>
        <v>0</v>
      </c>
      <c r="AV234" s="359">
        <f t="shared" ca="1" si="479"/>
        <v>0</v>
      </c>
      <c r="AW234" s="359">
        <f t="shared" ca="1" si="390"/>
        <v>0</v>
      </c>
      <c r="AX234" s="359">
        <f t="shared" ca="1" si="391"/>
        <v>0</v>
      </c>
      <c r="AY234" s="359">
        <f t="shared" ca="1" si="392"/>
        <v>0</v>
      </c>
      <c r="AZ234" s="359">
        <f t="shared" ca="1" si="431"/>
        <v>0</v>
      </c>
      <c r="BB234" s="362">
        <f t="shared" ca="1" si="451"/>
        <v>345</v>
      </c>
      <c r="BC234" s="362">
        <v>226</v>
      </c>
      <c r="BD234" s="371">
        <f t="shared" ca="1" si="452"/>
        <v>0</v>
      </c>
      <c r="BE234" s="359">
        <f t="shared" ca="1" si="480"/>
        <v>0</v>
      </c>
      <c r="BF234" s="359">
        <f t="shared" ca="1" si="393"/>
        <v>0</v>
      </c>
      <c r="BG234" s="359">
        <f t="shared" ca="1" si="394"/>
        <v>0</v>
      </c>
      <c r="BH234" s="359">
        <f t="shared" ca="1" si="395"/>
        <v>0</v>
      </c>
      <c r="BI234" s="359">
        <f t="shared" ca="1" si="432"/>
        <v>0</v>
      </c>
      <c r="BK234" s="362">
        <f t="shared" ca="1" si="453"/>
        <v>345</v>
      </c>
      <c r="BL234" s="362">
        <v>226</v>
      </c>
      <c r="BM234" s="371">
        <f t="shared" ca="1" si="454"/>
        <v>0</v>
      </c>
      <c r="BN234" s="359">
        <f t="shared" ca="1" si="481"/>
        <v>0</v>
      </c>
      <c r="BO234" s="359">
        <f t="shared" ca="1" si="396"/>
        <v>0</v>
      </c>
      <c r="BP234" s="359">
        <f t="shared" ca="1" si="397"/>
        <v>0</v>
      </c>
      <c r="BQ234" s="359">
        <f t="shared" ca="1" si="398"/>
        <v>0</v>
      </c>
      <c r="BR234" s="359">
        <f t="shared" ca="1" si="433"/>
        <v>0</v>
      </c>
      <c r="BT234" s="362">
        <f t="shared" ca="1" si="455"/>
        <v>345</v>
      </c>
      <c r="BU234" s="362">
        <v>226</v>
      </c>
      <c r="BV234" s="371">
        <f t="shared" ca="1" si="456"/>
        <v>0</v>
      </c>
      <c r="BW234" s="359">
        <f t="shared" ca="1" si="482"/>
        <v>0</v>
      </c>
      <c r="BX234" s="359">
        <f t="shared" ca="1" si="399"/>
        <v>0</v>
      </c>
      <c r="BY234" s="359">
        <f t="shared" ca="1" si="400"/>
        <v>0</v>
      </c>
      <c r="BZ234" s="359">
        <f t="shared" ca="1" si="401"/>
        <v>0</v>
      </c>
      <c r="CA234" s="359">
        <f t="shared" ca="1" si="434"/>
        <v>0</v>
      </c>
      <c r="CC234" s="362">
        <f t="shared" ca="1" si="457"/>
        <v>345</v>
      </c>
      <c r="CD234" s="362">
        <v>226</v>
      </c>
      <c r="CE234" s="371">
        <f t="shared" ca="1" si="458"/>
        <v>0</v>
      </c>
      <c r="CF234" s="359">
        <f t="shared" ca="1" si="483"/>
        <v>0</v>
      </c>
      <c r="CG234" s="359">
        <f t="shared" ca="1" si="402"/>
        <v>0</v>
      </c>
      <c r="CH234" s="359">
        <f t="shared" ca="1" si="403"/>
        <v>0</v>
      </c>
      <c r="CI234" s="359">
        <f t="shared" ca="1" si="404"/>
        <v>0</v>
      </c>
      <c r="CJ234" s="359">
        <f t="shared" ca="1" si="435"/>
        <v>0</v>
      </c>
      <c r="CL234" s="362">
        <f t="shared" ca="1" si="459"/>
        <v>345</v>
      </c>
      <c r="CM234" s="362">
        <v>226</v>
      </c>
      <c r="CN234" s="371">
        <f t="shared" ca="1" si="460"/>
        <v>0</v>
      </c>
      <c r="CO234" s="359">
        <f t="shared" ca="1" si="474"/>
        <v>0</v>
      </c>
      <c r="CP234" s="359">
        <f t="shared" ca="1" si="406"/>
        <v>0</v>
      </c>
      <c r="CQ234" s="359">
        <f t="shared" ca="1" si="407"/>
        <v>0</v>
      </c>
      <c r="CR234" s="359">
        <f t="shared" ca="1" si="408"/>
        <v>0</v>
      </c>
      <c r="CS234" s="359">
        <f t="shared" ca="1" si="436"/>
        <v>0</v>
      </c>
      <c r="CU234" s="362">
        <f t="shared" ca="1" si="461"/>
        <v>345</v>
      </c>
      <c r="CV234" s="362">
        <v>226</v>
      </c>
      <c r="CW234" s="371">
        <f t="shared" ca="1" si="462"/>
        <v>0</v>
      </c>
      <c r="CX234" s="359">
        <f t="shared" ca="1" si="484"/>
        <v>0</v>
      </c>
      <c r="CY234" s="359">
        <f t="shared" ca="1" si="409"/>
        <v>0</v>
      </c>
      <c r="CZ234" s="359">
        <f t="shared" ca="1" si="410"/>
        <v>0</v>
      </c>
      <c r="DA234" s="359">
        <f t="shared" ca="1" si="411"/>
        <v>0</v>
      </c>
      <c r="DB234" s="359">
        <f t="shared" ca="1" si="437"/>
        <v>0</v>
      </c>
      <c r="DD234" s="362">
        <f t="shared" ca="1" si="463"/>
        <v>345</v>
      </c>
      <c r="DE234" s="362">
        <v>226</v>
      </c>
      <c r="DF234" s="371">
        <f t="shared" ca="1" si="464"/>
        <v>0</v>
      </c>
      <c r="DG234" s="359">
        <f t="shared" ca="1" si="485"/>
        <v>0</v>
      </c>
      <c r="DH234" s="359">
        <f t="shared" ca="1" si="412"/>
        <v>0</v>
      </c>
      <c r="DI234" s="359">
        <f t="shared" ca="1" si="413"/>
        <v>0</v>
      </c>
      <c r="DJ234" s="359">
        <f t="shared" ca="1" si="414"/>
        <v>0</v>
      </c>
      <c r="DK234" s="359">
        <f t="shared" ca="1" si="438"/>
        <v>0</v>
      </c>
      <c r="DM234" s="362">
        <f t="shared" ca="1" si="465"/>
        <v>345</v>
      </c>
      <c r="DN234" s="362">
        <v>226</v>
      </c>
      <c r="DO234" s="371">
        <f t="shared" ca="1" si="466"/>
        <v>0</v>
      </c>
      <c r="DP234" s="359">
        <f t="shared" ca="1" si="486"/>
        <v>0</v>
      </c>
      <c r="DQ234" s="359">
        <f t="shared" ca="1" si="415"/>
        <v>0</v>
      </c>
      <c r="DR234" s="359">
        <f t="shared" ca="1" si="416"/>
        <v>0</v>
      </c>
      <c r="DS234" s="359">
        <f t="shared" ca="1" si="417"/>
        <v>0</v>
      </c>
      <c r="DT234" s="359">
        <f t="shared" ca="1" si="439"/>
        <v>0</v>
      </c>
      <c r="DV234" s="362">
        <f t="shared" ca="1" si="467"/>
        <v>345</v>
      </c>
      <c r="DW234" s="362">
        <v>226</v>
      </c>
      <c r="DX234" s="371">
        <f t="shared" ca="1" si="468"/>
        <v>0</v>
      </c>
      <c r="DY234" s="359">
        <f t="shared" ca="1" si="487"/>
        <v>0</v>
      </c>
      <c r="DZ234" s="359">
        <f t="shared" ca="1" si="418"/>
        <v>0</v>
      </c>
      <c r="EA234" s="359">
        <f t="shared" ca="1" si="419"/>
        <v>0</v>
      </c>
      <c r="EB234" s="359">
        <f t="shared" ca="1" si="420"/>
        <v>0</v>
      </c>
      <c r="EC234" s="359">
        <f t="shared" ca="1" si="440"/>
        <v>0</v>
      </c>
      <c r="EE234" s="362">
        <f t="shared" ca="1" si="469"/>
        <v>345</v>
      </c>
      <c r="EF234" s="362">
        <v>226</v>
      </c>
      <c r="EG234" s="371">
        <f t="shared" ca="1" si="470"/>
        <v>0</v>
      </c>
      <c r="EH234" s="359">
        <f t="shared" ca="1" si="488"/>
        <v>0</v>
      </c>
      <c r="EI234" s="359">
        <f t="shared" ca="1" si="421"/>
        <v>0</v>
      </c>
      <c r="EJ234" s="359">
        <f t="shared" ca="1" si="422"/>
        <v>0</v>
      </c>
      <c r="EK234" s="359">
        <f t="shared" ca="1" si="423"/>
        <v>0</v>
      </c>
      <c r="EL234" s="359">
        <f t="shared" ca="1" si="441"/>
        <v>0</v>
      </c>
    </row>
    <row r="235" spans="7:142" x14ac:dyDescent="0.35">
      <c r="G235" s="372">
        <f>IFERROR(INDEX('Inflation Rates'!$A$16:$H$138,MATCH('IRA Traditional'!$H235,'Inflation Rates'!$A$16:$A$138,0),6)/INDEX('Inflation Rates'!$A$16:$H$138,MATCH('IRA Traditional'!$H235,'Inflation Rates'!$A$16:$A$138,0)-1,6)-1,G234)</f>
        <v>2.0999999999999908E-2</v>
      </c>
      <c r="H235" s="362">
        <v>2246</v>
      </c>
      <c r="I235" s="362">
        <f t="shared" ca="1" si="475"/>
        <v>346</v>
      </c>
      <c r="J235" s="362">
        <v>227</v>
      </c>
      <c r="K235" s="371">
        <f t="shared" ca="1" si="472"/>
        <v>0</v>
      </c>
      <c r="L235" s="359">
        <f t="shared" ca="1" si="476"/>
        <v>0</v>
      </c>
      <c r="M235" s="359">
        <f t="shared" ca="1" si="425"/>
        <v>0</v>
      </c>
      <c r="N235" s="359">
        <f t="shared" ca="1" si="426"/>
        <v>0</v>
      </c>
      <c r="O235" s="359">
        <f t="shared" ca="1" si="427"/>
        <v>0</v>
      </c>
      <c r="P235" s="359">
        <f t="shared" ca="1" si="442"/>
        <v>0</v>
      </c>
      <c r="R235" s="362">
        <f t="shared" ca="1" si="443"/>
        <v>346</v>
      </c>
      <c r="S235" s="362">
        <v>227</v>
      </c>
      <c r="T235" s="371">
        <f t="shared" ca="1" si="444"/>
        <v>0</v>
      </c>
      <c r="U235" s="359">
        <f t="shared" ca="1" si="477"/>
        <v>0</v>
      </c>
      <c r="V235" s="359">
        <f t="shared" ca="1" si="380"/>
        <v>0</v>
      </c>
      <c r="W235" s="359">
        <f t="shared" ca="1" si="381"/>
        <v>0</v>
      </c>
      <c r="X235" s="359">
        <f t="shared" ca="1" si="382"/>
        <v>0</v>
      </c>
      <c r="Y235" s="359">
        <f t="shared" ca="1" si="428"/>
        <v>0</v>
      </c>
      <c r="AA235" s="362">
        <f t="shared" ca="1" si="445"/>
        <v>346</v>
      </c>
      <c r="AB235" s="362">
        <v>227</v>
      </c>
      <c r="AC235" s="371">
        <f t="shared" ca="1" si="446"/>
        <v>0</v>
      </c>
      <c r="AD235" s="359">
        <f t="shared" ca="1" si="473"/>
        <v>0</v>
      </c>
      <c r="AE235" s="359">
        <f t="shared" ca="1" si="384"/>
        <v>0</v>
      </c>
      <c r="AF235" s="359">
        <f t="shared" ca="1" si="385"/>
        <v>0</v>
      </c>
      <c r="AG235" s="359">
        <f t="shared" ca="1" si="386"/>
        <v>0</v>
      </c>
      <c r="AH235" s="359">
        <f t="shared" ca="1" si="429"/>
        <v>0</v>
      </c>
      <c r="AJ235" s="362">
        <f t="shared" ca="1" si="447"/>
        <v>346</v>
      </c>
      <c r="AK235" s="362">
        <v>227</v>
      </c>
      <c r="AL235" s="371">
        <f t="shared" ca="1" si="448"/>
        <v>0</v>
      </c>
      <c r="AM235" s="359">
        <f t="shared" ca="1" si="478"/>
        <v>0</v>
      </c>
      <c r="AN235" s="359">
        <f t="shared" ca="1" si="387"/>
        <v>0</v>
      </c>
      <c r="AO235" s="359">
        <f t="shared" ca="1" si="388"/>
        <v>0</v>
      </c>
      <c r="AP235" s="359">
        <f t="shared" ca="1" si="389"/>
        <v>0</v>
      </c>
      <c r="AQ235" s="359">
        <f t="shared" ca="1" si="430"/>
        <v>0</v>
      </c>
      <c r="AS235" s="362">
        <f t="shared" ca="1" si="449"/>
        <v>346</v>
      </c>
      <c r="AT235" s="362">
        <v>227</v>
      </c>
      <c r="AU235" s="371">
        <f t="shared" ca="1" si="450"/>
        <v>0</v>
      </c>
      <c r="AV235" s="359">
        <f t="shared" ca="1" si="479"/>
        <v>0</v>
      </c>
      <c r="AW235" s="359">
        <f t="shared" ca="1" si="390"/>
        <v>0</v>
      </c>
      <c r="AX235" s="359">
        <f t="shared" ca="1" si="391"/>
        <v>0</v>
      </c>
      <c r="AY235" s="359">
        <f t="shared" ca="1" si="392"/>
        <v>0</v>
      </c>
      <c r="AZ235" s="359">
        <f t="shared" ca="1" si="431"/>
        <v>0</v>
      </c>
      <c r="BB235" s="362">
        <f t="shared" ca="1" si="451"/>
        <v>346</v>
      </c>
      <c r="BC235" s="362">
        <v>227</v>
      </c>
      <c r="BD235" s="371">
        <f t="shared" ca="1" si="452"/>
        <v>0</v>
      </c>
      <c r="BE235" s="359">
        <f t="shared" ca="1" si="480"/>
        <v>0</v>
      </c>
      <c r="BF235" s="359">
        <f t="shared" ca="1" si="393"/>
        <v>0</v>
      </c>
      <c r="BG235" s="359">
        <f t="shared" ca="1" si="394"/>
        <v>0</v>
      </c>
      <c r="BH235" s="359">
        <f t="shared" ca="1" si="395"/>
        <v>0</v>
      </c>
      <c r="BI235" s="359">
        <f t="shared" ca="1" si="432"/>
        <v>0</v>
      </c>
      <c r="BK235" s="362">
        <f t="shared" ca="1" si="453"/>
        <v>346</v>
      </c>
      <c r="BL235" s="362">
        <v>227</v>
      </c>
      <c r="BM235" s="371">
        <f t="shared" ca="1" si="454"/>
        <v>0</v>
      </c>
      <c r="BN235" s="359">
        <f t="shared" ca="1" si="481"/>
        <v>0</v>
      </c>
      <c r="BO235" s="359">
        <f t="shared" ca="1" si="396"/>
        <v>0</v>
      </c>
      <c r="BP235" s="359">
        <f t="shared" ca="1" si="397"/>
        <v>0</v>
      </c>
      <c r="BQ235" s="359">
        <f t="shared" ca="1" si="398"/>
        <v>0</v>
      </c>
      <c r="BR235" s="359">
        <f t="shared" ca="1" si="433"/>
        <v>0</v>
      </c>
      <c r="BT235" s="362">
        <f t="shared" ca="1" si="455"/>
        <v>346</v>
      </c>
      <c r="BU235" s="362">
        <v>227</v>
      </c>
      <c r="BV235" s="371">
        <f t="shared" ca="1" si="456"/>
        <v>0</v>
      </c>
      <c r="BW235" s="359">
        <f t="shared" ca="1" si="482"/>
        <v>0</v>
      </c>
      <c r="BX235" s="359">
        <f t="shared" ca="1" si="399"/>
        <v>0</v>
      </c>
      <c r="BY235" s="359">
        <f t="shared" ca="1" si="400"/>
        <v>0</v>
      </c>
      <c r="BZ235" s="359">
        <f t="shared" ca="1" si="401"/>
        <v>0</v>
      </c>
      <c r="CA235" s="359">
        <f t="shared" ca="1" si="434"/>
        <v>0</v>
      </c>
      <c r="CC235" s="362">
        <f t="shared" ca="1" si="457"/>
        <v>346</v>
      </c>
      <c r="CD235" s="362">
        <v>227</v>
      </c>
      <c r="CE235" s="371">
        <f t="shared" ca="1" si="458"/>
        <v>0</v>
      </c>
      <c r="CF235" s="359">
        <f t="shared" ca="1" si="483"/>
        <v>0</v>
      </c>
      <c r="CG235" s="359">
        <f t="shared" ca="1" si="402"/>
        <v>0</v>
      </c>
      <c r="CH235" s="359">
        <f t="shared" ca="1" si="403"/>
        <v>0</v>
      </c>
      <c r="CI235" s="359">
        <f t="shared" ca="1" si="404"/>
        <v>0</v>
      </c>
      <c r="CJ235" s="359">
        <f t="shared" ca="1" si="435"/>
        <v>0</v>
      </c>
      <c r="CL235" s="362">
        <f t="shared" ca="1" si="459"/>
        <v>346</v>
      </c>
      <c r="CM235" s="362">
        <v>227</v>
      </c>
      <c r="CN235" s="371">
        <f t="shared" ca="1" si="460"/>
        <v>0</v>
      </c>
      <c r="CO235" s="359">
        <f t="shared" ca="1" si="474"/>
        <v>0</v>
      </c>
      <c r="CP235" s="359">
        <f t="shared" ca="1" si="406"/>
        <v>0</v>
      </c>
      <c r="CQ235" s="359">
        <f t="shared" ca="1" si="407"/>
        <v>0</v>
      </c>
      <c r="CR235" s="359">
        <f t="shared" ca="1" si="408"/>
        <v>0</v>
      </c>
      <c r="CS235" s="359">
        <f t="shared" ca="1" si="436"/>
        <v>0</v>
      </c>
      <c r="CU235" s="362">
        <f t="shared" ca="1" si="461"/>
        <v>346</v>
      </c>
      <c r="CV235" s="362">
        <v>227</v>
      </c>
      <c r="CW235" s="371">
        <f t="shared" ca="1" si="462"/>
        <v>0</v>
      </c>
      <c r="CX235" s="359">
        <f t="shared" ca="1" si="484"/>
        <v>0</v>
      </c>
      <c r="CY235" s="359">
        <f t="shared" ca="1" si="409"/>
        <v>0</v>
      </c>
      <c r="CZ235" s="359">
        <f t="shared" ca="1" si="410"/>
        <v>0</v>
      </c>
      <c r="DA235" s="359">
        <f t="shared" ca="1" si="411"/>
        <v>0</v>
      </c>
      <c r="DB235" s="359">
        <f t="shared" ca="1" si="437"/>
        <v>0</v>
      </c>
      <c r="DD235" s="362">
        <f t="shared" ca="1" si="463"/>
        <v>346</v>
      </c>
      <c r="DE235" s="362">
        <v>227</v>
      </c>
      <c r="DF235" s="371">
        <f t="shared" ca="1" si="464"/>
        <v>0</v>
      </c>
      <c r="DG235" s="359">
        <f t="shared" ca="1" si="485"/>
        <v>0</v>
      </c>
      <c r="DH235" s="359">
        <f t="shared" ca="1" si="412"/>
        <v>0</v>
      </c>
      <c r="DI235" s="359">
        <f t="shared" ca="1" si="413"/>
        <v>0</v>
      </c>
      <c r="DJ235" s="359">
        <f t="shared" ca="1" si="414"/>
        <v>0</v>
      </c>
      <c r="DK235" s="359">
        <f t="shared" ca="1" si="438"/>
        <v>0</v>
      </c>
      <c r="DM235" s="362">
        <f t="shared" ca="1" si="465"/>
        <v>346</v>
      </c>
      <c r="DN235" s="362">
        <v>227</v>
      </c>
      <c r="DO235" s="371">
        <f t="shared" ca="1" si="466"/>
        <v>0</v>
      </c>
      <c r="DP235" s="359">
        <f t="shared" ca="1" si="486"/>
        <v>0</v>
      </c>
      <c r="DQ235" s="359">
        <f t="shared" ca="1" si="415"/>
        <v>0</v>
      </c>
      <c r="DR235" s="359">
        <f t="shared" ca="1" si="416"/>
        <v>0</v>
      </c>
      <c r="DS235" s="359">
        <f t="shared" ca="1" si="417"/>
        <v>0</v>
      </c>
      <c r="DT235" s="359">
        <f t="shared" ca="1" si="439"/>
        <v>0</v>
      </c>
      <c r="DV235" s="362">
        <f t="shared" ca="1" si="467"/>
        <v>346</v>
      </c>
      <c r="DW235" s="362">
        <v>227</v>
      </c>
      <c r="DX235" s="371">
        <f t="shared" ca="1" si="468"/>
        <v>0</v>
      </c>
      <c r="DY235" s="359">
        <f t="shared" ca="1" si="487"/>
        <v>0</v>
      </c>
      <c r="DZ235" s="359">
        <f t="shared" ca="1" si="418"/>
        <v>0</v>
      </c>
      <c r="EA235" s="359">
        <f t="shared" ca="1" si="419"/>
        <v>0</v>
      </c>
      <c r="EB235" s="359">
        <f t="shared" ca="1" si="420"/>
        <v>0</v>
      </c>
      <c r="EC235" s="359">
        <f t="shared" ca="1" si="440"/>
        <v>0</v>
      </c>
      <c r="EE235" s="362">
        <f t="shared" ca="1" si="469"/>
        <v>346</v>
      </c>
      <c r="EF235" s="362">
        <v>227</v>
      </c>
      <c r="EG235" s="371">
        <f t="shared" ca="1" si="470"/>
        <v>0</v>
      </c>
      <c r="EH235" s="359">
        <f t="shared" ca="1" si="488"/>
        <v>0</v>
      </c>
      <c r="EI235" s="359">
        <f t="shared" ca="1" si="421"/>
        <v>0</v>
      </c>
      <c r="EJ235" s="359">
        <f t="shared" ca="1" si="422"/>
        <v>0</v>
      </c>
      <c r="EK235" s="359">
        <f t="shared" ca="1" si="423"/>
        <v>0</v>
      </c>
      <c r="EL235" s="359">
        <f t="shared" ca="1" si="441"/>
        <v>0</v>
      </c>
    </row>
    <row r="236" spans="7:142" x14ac:dyDescent="0.35">
      <c r="G236" s="372">
        <f>IFERROR(INDEX('Inflation Rates'!$A$16:$H$138,MATCH('IRA Traditional'!$H236,'Inflation Rates'!$A$16:$A$138,0),6)/INDEX('Inflation Rates'!$A$16:$H$138,MATCH('IRA Traditional'!$H236,'Inflation Rates'!$A$16:$A$138,0)-1,6)-1,G235)</f>
        <v>2.0999999999999908E-2</v>
      </c>
      <c r="H236" s="362">
        <v>2247</v>
      </c>
      <c r="I236" s="362">
        <f t="shared" ref="I236:I251" ca="1" si="489">I235+1</f>
        <v>347</v>
      </c>
      <c r="J236" s="362">
        <v>228</v>
      </c>
      <c r="K236" s="371">
        <f t="shared" ca="1" si="472"/>
        <v>0</v>
      </c>
      <c r="L236" s="359">
        <f t="shared" ca="1" si="476"/>
        <v>0</v>
      </c>
      <c r="M236" s="359">
        <f t="shared" ca="1" si="425"/>
        <v>0</v>
      </c>
      <c r="N236" s="359">
        <f t="shared" ca="1" si="426"/>
        <v>0</v>
      </c>
      <c r="O236" s="359">
        <f t="shared" ca="1" si="427"/>
        <v>0</v>
      </c>
      <c r="P236" s="359">
        <f t="shared" ca="1" si="442"/>
        <v>0</v>
      </c>
      <c r="R236" s="362">
        <f t="shared" ca="1" si="443"/>
        <v>347</v>
      </c>
      <c r="S236" s="362">
        <v>228</v>
      </c>
      <c r="T236" s="371">
        <f t="shared" ca="1" si="444"/>
        <v>0</v>
      </c>
      <c r="U236" s="359">
        <f t="shared" ca="1" si="477"/>
        <v>0</v>
      </c>
      <c r="V236" s="359">
        <f t="shared" ca="1" si="380"/>
        <v>0</v>
      </c>
      <c r="W236" s="359">
        <f t="shared" ca="1" si="381"/>
        <v>0</v>
      </c>
      <c r="X236" s="359">
        <f t="shared" ca="1" si="382"/>
        <v>0</v>
      </c>
      <c r="Y236" s="359">
        <f t="shared" ca="1" si="428"/>
        <v>0</v>
      </c>
      <c r="AA236" s="362">
        <f t="shared" ca="1" si="445"/>
        <v>347</v>
      </c>
      <c r="AB236" s="362">
        <v>228</v>
      </c>
      <c r="AC236" s="371">
        <f t="shared" ca="1" si="446"/>
        <v>0</v>
      </c>
      <c r="AD236" s="359">
        <f t="shared" ca="1" si="473"/>
        <v>0</v>
      </c>
      <c r="AE236" s="359">
        <f t="shared" ca="1" si="384"/>
        <v>0</v>
      </c>
      <c r="AF236" s="359">
        <f t="shared" ca="1" si="385"/>
        <v>0</v>
      </c>
      <c r="AG236" s="359">
        <f t="shared" ca="1" si="386"/>
        <v>0</v>
      </c>
      <c r="AH236" s="359">
        <f t="shared" ca="1" si="429"/>
        <v>0</v>
      </c>
      <c r="AJ236" s="362">
        <f t="shared" ca="1" si="447"/>
        <v>347</v>
      </c>
      <c r="AK236" s="362">
        <v>228</v>
      </c>
      <c r="AL236" s="371">
        <f t="shared" ca="1" si="448"/>
        <v>0</v>
      </c>
      <c r="AM236" s="359">
        <f t="shared" ca="1" si="478"/>
        <v>0</v>
      </c>
      <c r="AN236" s="359">
        <f t="shared" ca="1" si="387"/>
        <v>0</v>
      </c>
      <c r="AO236" s="359">
        <f t="shared" ca="1" si="388"/>
        <v>0</v>
      </c>
      <c r="AP236" s="359">
        <f t="shared" ca="1" si="389"/>
        <v>0</v>
      </c>
      <c r="AQ236" s="359">
        <f t="shared" ca="1" si="430"/>
        <v>0</v>
      </c>
      <c r="AS236" s="362">
        <f t="shared" ca="1" si="449"/>
        <v>347</v>
      </c>
      <c r="AT236" s="362">
        <v>228</v>
      </c>
      <c r="AU236" s="371">
        <f t="shared" ca="1" si="450"/>
        <v>0</v>
      </c>
      <c r="AV236" s="359">
        <f t="shared" ca="1" si="479"/>
        <v>0</v>
      </c>
      <c r="AW236" s="359">
        <f t="shared" ca="1" si="390"/>
        <v>0</v>
      </c>
      <c r="AX236" s="359">
        <f t="shared" ca="1" si="391"/>
        <v>0</v>
      </c>
      <c r="AY236" s="359">
        <f t="shared" ca="1" si="392"/>
        <v>0</v>
      </c>
      <c r="AZ236" s="359">
        <f t="shared" ca="1" si="431"/>
        <v>0</v>
      </c>
      <c r="BB236" s="362">
        <f t="shared" ca="1" si="451"/>
        <v>347</v>
      </c>
      <c r="BC236" s="362">
        <v>228</v>
      </c>
      <c r="BD236" s="371">
        <f t="shared" ca="1" si="452"/>
        <v>0</v>
      </c>
      <c r="BE236" s="359">
        <f t="shared" ca="1" si="480"/>
        <v>0</v>
      </c>
      <c r="BF236" s="359">
        <f t="shared" ca="1" si="393"/>
        <v>0</v>
      </c>
      <c r="BG236" s="359">
        <f t="shared" ca="1" si="394"/>
        <v>0</v>
      </c>
      <c r="BH236" s="359">
        <f t="shared" ca="1" si="395"/>
        <v>0</v>
      </c>
      <c r="BI236" s="359">
        <f t="shared" ca="1" si="432"/>
        <v>0</v>
      </c>
      <c r="BK236" s="362">
        <f t="shared" ca="1" si="453"/>
        <v>347</v>
      </c>
      <c r="BL236" s="362">
        <v>228</v>
      </c>
      <c r="BM236" s="371">
        <f t="shared" ca="1" si="454"/>
        <v>0</v>
      </c>
      <c r="BN236" s="359">
        <f t="shared" ca="1" si="481"/>
        <v>0</v>
      </c>
      <c r="BO236" s="359">
        <f t="shared" ca="1" si="396"/>
        <v>0</v>
      </c>
      <c r="BP236" s="359">
        <f t="shared" ca="1" si="397"/>
        <v>0</v>
      </c>
      <c r="BQ236" s="359">
        <f t="shared" ca="1" si="398"/>
        <v>0</v>
      </c>
      <c r="BR236" s="359">
        <f t="shared" ca="1" si="433"/>
        <v>0</v>
      </c>
      <c r="BT236" s="362">
        <f t="shared" ca="1" si="455"/>
        <v>347</v>
      </c>
      <c r="BU236" s="362">
        <v>228</v>
      </c>
      <c r="BV236" s="371">
        <f t="shared" ca="1" si="456"/>
        <v>0</v>
      </c>
      <c r="BW236" s="359">
        <f t="shared" ca="1" si="482"/>
        <v>0</v>
      </c>
      <c r="BX236" s="359">
        <f t="shared" ca="1" si="399"/>
        <v>0</v>
      </c>
      <c r="BY236" s="359">
        <f t="shared" ca="1" si="400"/>
        <v>0</v>
      </c>
      <c r="BZ236" s="359">
        <f t="shared" ca="1" si="401"/>
        <v>0</v>
      </c>
      <c r="CA236" s="359">
        <f t="shared" ca="1" si="434"/>
        <v>0</v>
      </c>
      <c r="CC236" s="362">
        <f t="shared" ca="1" si="457"/>
        <v>347</v>
      </c>
      <c r="CD236" s="362">
        <v>228</v>
      </c>
      <c r="CE236" s="371">
        <f t="shared" ca="1" si="458"/>
        <v>0</v>
      </c>
      <c r="CF236" s="359">
        <f t="shared" ca="1" si="483"/>
        <v>0</v>
      </c>
      <c r="CG236" s="359">
        <f t="shared" ca="1" si="402"/>
        <v>0</v>
      </c>
      <c r="CH236" s="359">
        <f t="shared" ca="1" si="403"/>
        <v>0</v>
      </c>
      <c r="CI236" s="359">
        <f t="shared" ca="1" si="404"/>
        <v>0</v>
      </c>
      <c r="CJ236" s="359">
        <f t="shared" ca="1" si="435"/>
        <v>0</v>
      </c>
      <c r="CL236" s="362">
        <f t="shared" ca="1" si="459"/>
        <v>347</v>
      </c>
      <c r="CM236" s="362">
        <v>228</v>
      </c>
      <c r="CN236" s="371">
        <f t="shared" ca="1" si="460"/>
        <v>0</v>
      </c>
      <c r="CO236" s="359">
        <f t="shared" ca="1" si="474"/>
        <v>0</v>
      </c>
      <c r="CP236" s="359">
        <f t="shared" ca="1" si="406"/>
        <v>0</v>
      </c>
      <c r="CQ236" s="359">
        <f t="shared" ca="1" si="407"/>
        <v>0</v>
      </c>
      <c r="CR236" s="359">
        <f t="shared" ca="1" si="408"/>
        <v>0</v>
      </c>
      <c r="CS236" s="359">
        <f t="shared" ca="1" si="436"/>
        <v>0</v>
      </c>
      <c r="CU236" s="362">
        <f t="shared" ca="1" si="461"/>
        <v>347</v>
      </c>
      <c r="CV236" s="362">
        <v>228</v>
      </c>
      <c r="CW236" s="371">
        <f t="shared" ca="1" si="462"/>
        <v>0</v>
      </c>
      <c r="CX236" s="359">
        <f t="shared" ca="1" si="484"/>
        <v>0</v>
      </c>
      <c r="CY236" s="359">
        <f t="shared" ca="1" si="409"/>
        <v>0</v>
      </c>
      <c r="CZ236" s="359">
        <f t="shared" ca="1" si="410"/>
        <v>0</v>
      </c>
      <c r="DA236" s="359">
        <f t="shared" ca="1" si="411"/>
        <v>0</v>
      </c>
      <c r="DB236" s="359">
        <f t="shared" ca="1" si="437"/>
        <v>0</v>
      </c>
      <c r="DD236" s="362">
        <f t="shared" ca="1" si="463"/>
        <v>347</v>
      </c>
      <c r="DE236" s="362">
        <v>228</v>
      </c>
      <c r="DF236" s="371">
        <f t="shared" ca="1" si="464"/>
        <v>0</v>
      </c>
      <c r="DG236" s="359">
        <f t="shared" ca="1" si="485"/>
        <v>0</v>
      </c>
      <c r="DH236" s="359">
        <f t="shared" ca="1" si="412"/>
        <v>0</v>
      </c>
      <c r="DI236" s="359">
        <f t="shared" ca="1" si="413"/>
        <v>0</v>
      </c>
      <c r="DJ236" s="359">
        <f t="shared" ca="1" si="414"/>
        <v>0</v>
      </c>
      <c r="DK236" s="359">
        <f t="shared" ca="1" si="438"/>
        <v>0</v>
      </c>
      <c r="DM236" s="362">
        <f t="shared" ca="1" si="465"/>
        <v>347</v>
      </c>
      <c r="DN236" s="362">
        <v>228</v>
      </c>
      <c r="DO236" s="371">
        <f t="shared" ca="1" si="466"/>
        <v>0</v>
      </c>
      <c r="DP236" s="359">
        <f t="shared" ca="1" si="486"/>
        <v>0</v>
      </c>
      <c r="DQ236" s="359">
        <f t="shared" ca="1" si="415"/>
        <v>0</v>
      </c>
      <c r="DR236" s="359">
        <f t="shared" ca="1" si="416"/>
        <v>0</v>
      </c>
      <c r="DS236" s="359">
        <f t="shared" ca="1" si="417"/>
        <v>0</v>
      </c>
      <c r="DT236" s="359">
        <f t="shared" ca="1" si="439"/>
        <v>0</v>
      </c>
      <c r="DV236" s="362">
        <f t="shared" ca="1" si="467"/>
        <v>347</v>
      </c>
      <c r="DW236" s="362">
        <v>228</v>
      </c>
      <c r="DX236" s="371">
        <f t="shared" ca="1" si="468"/>
        <v>0</v>
      </c>
      <c r="DY236" s="359">
        <f t="shared" ca="1" si="487"/>
        <v>0</v>
      </c>
      <c r="DZ236" s="359">
        <f t="shared" ca="1" si="418"/>
        <v>0</v>
      </c>
      <c r="EA236" s="359">
        <f t="shared" ca="1" si="419"/>
        <v>0</v>
      </c>
      <c r="EB236" s="359">
        <f t="shared" ca="1" si="420"/>
        <v>0</v>
      </c>
      <c r="EC236" s="359">
        <f t="shared" ca="1" si="440"/>
        <v>0</v>
      </c>
      <c r="EE236" s="362">
        <f t="shared" ca="1" si="469"/>
        <v>347</v>
      </c>
      <c r="EF236" s="362">
        <v>228</v>
      </c>
      <c r="EG236" s="371">
        <f t="shared" ca="1" si="470"/>
        <v>0</v>
      </c>
      <c r="EH236" s="359">
        <f t="shared" ca="1" si="488"/>
        <v>0</v>
      </c>
      <c r="EI236" s="359">
        <f t="shared" ca="1" si="421"/>
        <v>0</v>
      </c>
      <c r="EJ236" s="359">
        <f t="shared" ca="1" si="422"/>
        <v>0</v>
      </c>
      <c r="EK236" s="359">
        <f t="shared" ca="1" si="423"/>
        <v>0</v>
      </c>
      <c r="EL236" s="359">
        <f t="shared" ca="1" si="441"/>
        <v>0</v>
      </c>
    </row>
    <row r="237" spans="7:142" x14ac:dyDescent="0.35">
      <c r="G237" s="372">
        <f>IFERROR(INDEX('Inflation Rates'!$A$16:$H$138,MATCH('IRA Traditional'!$H237,'Inflation Rates'!$A$16:$A$138,0),6)/INDEX('Inflation Rates'!$A$16:$H$138,MATCH('IRA Traditional'!$H237,'Inflation Rates'!$A$16:$A$138,0)-1,6)-1,G236)</f>
        <v>2.0999999999999908E-2</v>
      </c>
      <c r="H237" s="362">
        <v>2248</v>
      </c>
      <c r="I237" s="362">
        <f t="shared" ca="1" si="489"/>
        <v>348</v>
      </c>
      <c r="J237" s="362">
        <v>229</v>
      </c>
      <c r="K237" s="371">
        <f t="shared" ca="1" si="472"/>
        <v>0</v>
      </c>
      <c r="L237" s="359">
        <f t="shared" ca="1" si="476"/>
        <v>0</v>
      </c>
      <c r="M237" s="359">
        <f t="shared" ca="1" si="425"/>
        <v>0</v>
      </c>
      <c r="N237" s="359">
        <f t="shared" ca="1" si="426"/>
        <v>0</v>
      </c>
      <c r="O237" s="359">
        <f t="shared" ca="1" si="427"/>
        <v>0</v>
      </c>
      <c r="P237" s="359">
        <f t="shared" ca="1" si="442"/>
        <v>0</v>
      </c>
      <c r="R237" s="362">
        <f t="shared" ca="1" si="443"/>
        <v>348</v>
      </c>
      <c r="S237" s="362">
        <v>229</v>
      </c>
      <c r="T237" s="371">
        <f t="shared" ca="1" si="444"/>
        <v>0</v>
      </c>
      <c r="U237" s="359">
        <f t="shared" ca="1" si="477"/>
        <v>0</v>
      </c>
      <c r="V237" s="359">
        <f t="shared" ca="1" si="380"/>
        <v>0</v>
      </c>
      <c r="W237" s="359">
        <f t="shared" ca="1" si="381"/>
        <v>0</v>
      </c>
      <c r="X237" s="359">
        <f t="shared" ca="1" si="382"/>
        <v>0</v>
      </c>
      <c r="Y237" s="359">
        <f t="shared" ca="1" si="428"/>
        <v>0</v>
      </c>
      <c r="AA237" s="362">
        <f t="shared" ca="1" si="445"/>
        <v>348</v>
      </c>
      <c r="AB237" s="362">
        <v>229</v>
      </c>
      <c r="AC237" s="371">
        <f t="shared" ca="1" si="446"/>
        <v>0</v>
      </c>
      <c r="AD237" s="359">
        <f t="shared" ca="1" si="473"/>
        <v>0</v>
      </c>
      <c r="AE237" s="359">
        <f t="shared" ca="1" si="384"/>
        <v>0</v>
      </c>
      <c r="AF237" s="359">
        <f t="shared" ca="1" si="385"/>
        <v>0</v>
      </c>
      <c r="AG237" s="359">
        <f t="shared" ca="1" si="386"/>
        <v>0</v>
      </c>
      <c r="AH237" s="359">
        <f t="shared" ca="1" si="429"/>
        <v>0</v>
      </c>
      <c r="AJ237" s="362">
        <f t="shared" ca="1" si="447"/>
        <v>348</v>
      </c>
      <c r="AK237" s="362">
        <v>229</v>
      </c>
      <c r="AL237" s="371">
        <f t="shared" ca="1" si="448"/>
        <v>0</v>
      </c>
      <c r="AM237" s="359">
        <f t="shared" ca="1" si="478"/>
        <v>0</v>
      </c>
      <c r="AN237" s="359">
        <f t="shared" ca="1" si="387"/>
        <v>0</v>
      </c>
      <c r="AO237" s="359">
        <f t="shared" ca="1" si="388"/>
        <v>0</v>
      </c>
      <c r="AP237" s="359">
        <f t="shared" ca="1" si="389"/>
        <v>0</v>
      </c>
      <c r="AQ237" s="359">
        <f t="shared" ca="1" si="430"/>
        <v>0</v>
      </c>
      <c r="AS237" s="362">
        <f t="shared" ca="1" si="449"/>
        <v>348</v>
      </c>
      <c r="AT237" s="362">
        <v>229</v>
      </c>
      <c r="AU237" s="371">
        <f t="shared" ca="1" si="450"/>
        <v>0</v>
      </c>
      <c r="AV237" s="359">
        <f t="shared" ca="1" si="479"/>
        <v>0</v>
      </c>
      <c r="AW237" s="359">
        <f t="shared" ca="1" si="390"/>
        <v>0</v>
      </c>
      <c r="AX237" s="359">
        <f t="shared" ca="1" si="391"/>
        <v>0</v>
      </c>
      <c r="AY237" s="359">
        <f t="shared" ca="1" si="392"/>
        <v>0</v>
      </c>
      <c r="AZ237" s="359">
        <f t="shared" ca="1" si="431"/>
        <v>0</v>
      </c>
      <c r="BB237" s="362">
        <f t="shared" ca="1" si="451"/>
        <v>348</v>
      </c>
      <c r="BC237" s="362">
        <v>229</v>
      </c>
      <c r="BD237" s="371">
        <f t="shared" ca="1" si="452"/>
        <v>0</v>
      </c>
      <c r="BE237" s="359">
        <f t="shared" ca="1" si="480"/>
        <v>0</v>
      </c>
      <c r="BF237" s="359">
        <f t="shared" ca="1" si="393"/>
        <v>0</v>
      </c>
      <c r="BG237" s="359">
        <f t="shared" ca="1" si="394"/>
        <v>0</v>
      </c>
      <c r="BH237" s="359">
        <f t="shared" ca="1" si="395"/>
        <v>0</v>
      </c>
      <c r="BI237" s="359">
        <f t="shared" ca="1" si="432"/>
        <v>0</v>
      </c>
      <c r="BK237" s="362">
        <f t="shared" ca="1" si="453"/>
        <v>348</v>
      </c>
      <c r="BL237" s="362">
        <v>229</v>
      </c>
      <c r="BM237" s="371">
        <f t="shared" ca="1" si="454"/>
        <v>0</v>
      </c>
      <c r="BN237" s="359">
        <f t="shared" ca="1" si="481"/>
        <v>0</v>
      </c>
      <c r="BO237" s="359">
        <f t="shared" ca="1" si="396"/>
        <v>0</v>
      </c>
      <c r="BP237" s="359">
        <f t="shared" ca="1" si="397"/>
        <v>0</v>
      </c>
      <c r="BQ237" s="359">
        <f t="shared" ca="1" si="398"/>
        <v>0</v>
      </c>
      <c r="BR237" s="359">
        <f t="shared" ca="1" si="433"/>
        <v>0</v>
      </c>
      <c r="BT237" s="362">
        <f t="shared" ca="1" si="455"/>
        <v>348</v>
      </c>
      <c r="BU237" s="362">
        <v>229</v>
      </c>
      <c r="BV237" s="371">
        <f t="shared" ca="1" si="456"/>
        <v>0</v>
      </c>
      <c r="BW237" s="359">
        <f t="shared" ca="1" si="482"/>
        <v>0</v>
      </c>
      <c r="BX237" s="359">
        <f t="shared" ca="1" si="399"/>
        <v>0</v>
      </c>
      <c r="BY237" s="359">
        <f t="shared" ca="1" si="400"/>
        <v>0</v>
      </c>
      <c r="BZ237" s="359">
        <f t="shared" ca="1" si="401"/>
        <v>0</v>
      </c>
      <c r="CA237" s="359">
        <f t="shared" ca="1" si="434"/>
        <v>0</v>
      </c>
      <c r="CC237" s="362">
        <f t="shared" ca="1" si="457"/>
        <v>348</v>
      </c>
      <c r="CD237" s="362">
        <v>229</v>
      </c>
      <c r="CE237" s="371">
        <f t="shared" ca="1" si="458"/>
        <v>0</v>
      </c>
      <c r="CF237" s="359">
        <f t="shared" ca="1" si="483"/>
        <v>0</v>
      </c>
      <c r="CG237" s="359">
        <f t="shared" ca="1" si="402"/>
        <v>0</v>
      </c>
      <c r="CH237" s="359">
        <f t="shared" ca="1" si="403"/>
        <v>0</v>
      </c>
      <c r="CI237" s="359">
        <f t="shared" ca="1" si="404"/>
        <v>0</v>
      </c>
      <c r="CJ237" s="359">
        <f t="shared" ca="1" si="435"/>
        <v>0</v>
      </c>
      <c r="CL237" s="362">
        <f t="shared" ca="1" si="459"/>
        <v>348</v>
      </c>
      <c r="CM237" s="362">
        <v>229</v>
      </c>
      <c r="CN237" s="371">
        <f t="shared" ca="1" si="460"/>
        <v>0</v>
      </c>
      <c r="CO237" s="359">
        <f t="shared" ca="1" si="474"/>
        <v>0</v>
      </c>
      <c r="CP237" s="359">
        <f t="shared" ca="1" si="406"/>
        <v>0</v>
      </c>
      <c r="CQ237" s="359">
        <f t="shared" ca="1" si="407"/>
        <v>0</v>
      </c>
      <c r="CR237" s="359">
        <f t="shared" ca="1" si="408"/>
        <v>0</v>
      </c>
      <c r="CS237" s="359">
        <f t="shared" ca="1" si="436"/>
        <v>0</v>
      </c>
      <c r="CU237" s="362">
        <f t="shared" ca="1" si="461"/>
        <v>348</v>
      </c>
      <c r="CV237" s="362">
        <v>229</v>
      </c>
      <c r="CW237" s="371">
        <f t="shared" ca="1" si="462"/>
        <v>0</v>
      </c>
      <c r="CX237" s="359">
        <f t="shared" ca="1" si="484"/>
        <v>0</v>
      </c>
      <c r="CY237" s="359">
        <f t="shared" ca="1" si="409"/>
        <v>0</v>
      </c>
      <c r="CZ237" s="359">
        <f t="shared" ca="1" si="410"/>
        <v>0</v>
      </c>
      <c r="DA237" s="359">
        <f t="shared" ca="1" si="411"/>
        <v>0</v>
      </c>
      <c r="DB237" s="359">
        <f t="shared" ca="1" si="437"/>
        <v>0</v>
      </c>
      <c r="DD237" s="362">
        <f t="shared" ca="1" si="463"/>
        <v>348</v>
      </c>
      <c r="DE237" s="362">
        <v>229</v>
      </c>
      <c r="DF237" s="371">
        <f t="shared" ca="1" si="464"/>
        <v>0</v>
      </c>
      <c r="DG237" s="359">
        <f t="shared" ca="1" si="485"/>
        <v>0</v>
      </c>
      <c r="DH237" s="359">
        <f t="shared" ca="1" si="412"/>
        <v>0</v>
      </c>
      <c r="DI237" s="359">
        <f t="shared" ca="1" si="413"/>
        <v>0</v>
      </c>
      <c r="DJ237" s="359">
        <f t="shared" ca="1" si="414"/>
        <v>0</v>
      </c>
      <c r="DK237" s="359">
        <f t="shared" ca="1" si="438"/>
        <v>0</v>
      </c>
      <c r="DM237" s="362">
        <f t="shared" ca="1" si="465"/>
        <v>348</v>
      </c>
      <c r="DN237" s="362">
        <v>229</v>
      </c>
      <c r="DO237" s="371">
        <f t="shared" ca="1" si="466"/>
        <v>0</v>
      </c>
      <c r="DP237" s="359">
        <f t="shared" ca="1" si="486"/>
        <v>0</v>
      </c>
      <c r="DQ237" s="359">
        <f t="shared" ca="1" si="415"/>
        <v>0</v>
      </c>
      <c r="DR237" s="359">
        <f t="shared" ca="1" si="416"/>
        <v>0</v>
      </c>
      <c r="DS237" s="359">
        <f t="shared" ca="1" si="417"/>
        <v>0</v>
      </c>
      <c r="DT237" s="359">
        <f t="shared" ca="1" si="439"/>
        <v>0</v>
      </c>
      <c r="DV237" s="362">
        <f t="shared" ca="1" si="467"/>
        <v>348</v>
      </c>
      <c r="DW237" s="362">
        <v>229</v>
      </c>
      <c r="DX237" s="371">
        <f t="shared" ca="1" si="468"/>
        <v>0</v>
      </c>
      <c r="DY237" s="359">
        <f t="shared" ca="1" si="487"/>
        <v>0</v>
      </c>
      <c r="DZ237" s="359">
        <f t="shared" ca="1" si="418"/>
        <v>0</v>
      </c>
      <c r="EA237" s="359">
        <f t="shared" ca="1" si="419"/>
        <v>0</v>
      </c>
      <c r="EB237" s="359">
        <f t="shared" ca="1" si="420"/>
        <v>0</v>
      </c>
      <c r="EC237" s="359">
        <f t="shared" ca="1" si="440"/>
        <v>0</v>
      </c>
      <c r="EE237" s="362">
        <f t="shared" ca="1" si="469"/>
        <v>348</v>
      </c>
      <c r="EF237" s="362">
        <v>229</v>
      </c>
      <c r="EG237" s="371">
        <f t="shared" ca="1" si="470"/>
        <v>0</v>
      </c>
      <c r="EH237" s="359">
        <f t="shared" ca="1" si="488"/>
        <v>0</v>
      </c>
      <c r="EI237" s="359">
        <f t="shared" ca="1" si="421"/>
        <v>0</v>
      </c>
      <c r="EJ237" s="359">
        <f t="shared" ca="1" si="422"/>
        <v>0</v>
      </c>
      <c r="EK237" s="359">
        <f t="shared" ca="1" si="423"/>
        <v>0</v>
      </c>
      <c r="EL237" s="359">
        <f t="shared" ca="1" si="441"/>
        <v>0</v>
      </c>
    </row>
    <row r="238" spans="7:142" x14ac:dyDescent="0.35">
      <c r="G238" s="372">
        <f>IFERROR(INDEX('Inflation Rates'!$A$16:$H$138,MATCH('IRA Traditional'!$H238,'Inflation Rates'!$A$16:$A$138,0),6)/INDEX('Inflation Rates'!$A$16:$H$138,MATCH('IRA Traditional'!$H238,'Inflation Rates'!$A$16:$A$138,0)-1,6)-1,G237)</f>
        <v>2.0999999999999908E-2</v>
      </c>
      <c r="H238" s="362">
        <v>2249</v>
      </c>
      <c r="I238" s="362">
        <f t="shared" ca="1" si="489"/>
        <v>349</v>
      </c>
      <c r="J238" s="362">
        <v>230</v>
      </c>
      <c r="K238" s="371">
        <f t="shared" ca="1" si="472"/>
        <v>0</v>
      </c>
      <c r="L238" s="359">
        <f t="shared" ca="1" si="476"/>
        <v>0</v>
      </c>
      <c r="M238" s="359">
        <f t="shared" ca="1" si="425"/>
        <v>0</v>
      </c>
      <c r="N238" s="359">
        <f t="shared" ca="1" si="426"/>
        <v>0</v>
      </c>
      <c r="O238" s="359">
        <f t="shared" ca="1" si="427"/>
        <v>0</v>
      </c>
      <c r="P238" s="359">
        <f t="shared" ca="1" si="442"/>
        <v>0</v>
      </c>
      <c r="R238" s="362">
        <f t="shared" ca="1" si="443"/>
        <v>349</v>
      </c>
      <c r="S238" s="362">
        <v>230</v>
      </c>
      <c r="T238" s="371">
        <f t="shared" ca="1" si="444"/>
        <v>0</v>
      </c>
      <c r="U238" s="359">
        <f t="shared" ca="1" si="477"/>
        <v>0</v>
      </c>
      <c r="V238" s="359">
        <f t="shared" ca="1" si="380"/>
        <v>0</v>
      </c>
      <c r="W238" s="359">
        <f t="shared" ca="1" si="381"/>
        <v>0</v>
      </c>
      <c r="X238" s="359">
        <f t="shared" ca="1" si="382"/>
        <v>0</v>
      </c>
      <c r="Y238" s="359">
        <f t="shared" ca="1" si="428"/>
        <v>0</v>
      </c>
      <c r="AA238" s="362">
        <f t="shared" ca="1" si="445"/>
        <v>349</v>
      </c>
      <c r="AB238" s="362">
        <v>230</v>
      </c>
      <c r="AC238" s="371">
        <f t="shared" ca="1" si="446"/>
        <v>0</v>
      </c>
      <c r="AD238" s="359">
        <f t="shared" ca="1" si="473"/>
        <v>0</v>
      </c>
      <c r="AE238" s="359">
        <f t="shared" ca="1" si="384"/>
        <v>0</v>
      </c>
      <c r="AF238" s="359">
        <f t="shared" ca="1" si="385"/>
        <v>0</v>
      </c>
      <c r="AG238" s="359">
        <f t="shared" ca="1" si="386"/>
        <v>0</v>
      </c>
      <c r="AH238" s="359">
        <f t="shared" ca="1" si="429"/>
        <v>0</v>
      </c>
      <c r="AJ238" s="362">
        <f t="shared" ca="1" si="447"/>
        <v>349</v>
      </c>
      <c r="AK238" s="362">
        <v>230</v>
      </c>
      <c r="AL238" s="371">
        <f t="shared" ca="1" si="448"/>
        <v>0</v>
      </c>
      <c r="AM238" s="359">
        <f t="shared" ca="1" si="478"/>
        <v>0</v>
      </c>
      <c r="AN238" s="359">
        <f t="shared" ca="1" si="387"/>
        <v>0</v>
      </c>
      <c r="AO238" s="359">
        <f t="shared" ca="1" si="388"/>
        <v>0</v>
      </c>
      <c r="AP238" s="359">
        <f t="shared" ca="1" si="389"/>
        <v>0</v>
      </c>
      <c r="AQ238" s="359">
        <f t="shared" ca="1" si="430"/>
        <v>0</v>
      </c>
      <c r="AS238" s="362">
        <f t="shared" ca="1" si="449"/>
        <v>349</v>
      </c>
      <c r="AT238" s="362">
        <v>230</v>
      </c>
      <c r="AU238" s="371">
        <f t="shared" ca="1" si="450"/>
        <v>0</v>
      </c>
      <c r="AV238" s="359">
        <f t="shared" ca="1" si="479"/>
        <v>0</v>
      </c>
      <c r="AW238" s="359">
        <f t="shared" ca="1" si="390"/>
        <v>0</v>
      </c>
      <c r="AX238" s="359">
        <f t="shared" ca="1" si="391"/>
        <v>0</v>
      </c>
      <c r="AY238" s="359">
        <f t="shared" ca="1" si="392"/>
        <v>0</v>
      </c>
      <c r="AZ238" s="359">
        <f t="shared" ca="1" si="431"/>
        <v>0</v>
      </c>
      <c r="BB238" s="362">
        <f t="shared" ca="1" si="451"/>
        <v>349</v>
      </c>
      <c r="BC238" s="362">
        <v>230</v>
      </c>
      <c r="BD238" s="371">
        <f t="shared" ca="1" si="452"/>
        <v>0</v>
      </c>
      <c r="BE238" s="359">
        <f t="shared" ca="1" si="480"/>
        <v>0</v>
      </c>
      <c r="BF238" s="359">
        <f t="shared" ca="1" si="393"/>
        <v>0</v>
      </c>
      <c r="BG238" s="359">
        <f t="shared" ca="1" si="394"/>
        <v>0</v>
      </c>
      <c r="BH238" s="359">
        <f t="shared" ca="1" si="395"/>
        <v>0</v>
      </c>
      <c r="BI238" s="359">
        <f t="shared" ca="1" si="432"/>
        <v>0</v>
      </c>
      <c r="BK238" s="362">
        <f t="shared" ca="1" si="453"/>
        <v>349</v>
      </c>
      <c r="BL238" s="362">
        <v>230</v>
      </c>
      <c r="BM238" s="371">
        <f t="shared" ca="1" si="454"/>
        <v>0</v>
      </c>
      <c r="BN238" s="359">
        <f t="shared" ca="1" si="481"/>
        <v>0</v>
      </c>
      <c r="BO238" s="359">
        <f t="shared" ca="1" si="396"/>
        <v>0</v>
      </c>
      <c r="BP238" s="359">
        <f t="shared" ca="1" si="397"/>
        <v>0</v>
      </c>
      <c r="BQ238" s="359">
        <f t="shared" ca="1" si="398"/>
        <v>0</v>
      </c>
      <c r="BR238" s="359">
        <f t="shared" ca="1" si="433"/>
        <v>0</v>
      </c>
      <c r="BT238" s="362">
        <f t="shared" ca="1" si="455"/>
        <v>349</v>
      </c>
      <c r="BU238" s="362">
        <v>230</v>
      </c>
      <c r="BV238" s="371">
        <f t="shared" ca="1" si="456"/>
        <v>0</v>
      </c>
      <c r="BW238" s="359">
        <f t="shared" ca="1" si="482"/>
        <v>0</v>
      </c>
      <c r="BX238" s="359">
        <f t="shared" ca="1" si="399"/>
        <v>0</v>
      </c>
      <c r="BY238" s="359">
        <f t="shared" ca="1" si="400"/>
        <v>0</v>
      </c>
      <c r="BZ238" s="359">
        <f t="shared" ca="1" si="401"/>
        <v>0</v>
      </c>
      <c r="CA238" s="359">
        <f t="shared" ca="1" si="434"/>
        <v>0</v>
      </c>
      <c r="CC238" s="362">
        <f t="shared" ca="1" si="457"/>
        <v>349</v>
      </c>
      <c r="CD238" s="362">
        <v>230</v>
      </c>
      <c r="CE238" s="371">
        <f t="shared" ca="1" si="458"/>
        <v>0</v>
      </c>
      <c r="CF238" s="359">
        <f t="shared" ca="1" si="483"/>
        <v>0</v>
      </c>
      <c r="CG238" s="359">
        <f t="shared" ca="1" si="402"/>
        <v>0</v>
      </c>
      <c r="CH238" s="359">
        <f t="shared" ca="1" si="403"/>
        <v>0</v>
      </c>
      <c r="CI238" s="359">
        <f t="shared" ca="1" si="404"/>
        <v>0</v>
      </c>
      <c r="CJ238" s="359">
        <f t="shared" ca="1" si="435"/>
        <v>0</v>
      </c>
      <c r="CL238" s="362">
        <f t="shared" ca="1" si="459"/>
        <v>349</v>
      </c>
      <c r="CM238" s="362">
        <v>230</v>
      </c>
      <c r="CN238" s="371">
        <f t="shared" ca="1" si="460"/>
        <v>0</v>
      </c>
      <c r="CO238" s="359">
        <f t="shared" ca="1" si="474"/>
        <v>0</v>
      </c>
      <c r="CP238" s="359">
        <f t="shared" ca="1" si="406"/>
        <v>0</v>
      </c>
      <c r="CQ238" s="359">
        <f t="shared" ca="1" si="407"/>
        <v>0</v>
      </c>
      <c r="CR238" s="359">
        <f t="shared" ca="1" si="408"/>
        <v>0</v>
      </c>
      <c r="CS238" s="359">
        <f t="shared" ca="1" si="436"/>
        <v>0</v>
      </c>
      <c r="CU238" s="362">
        <f t="shared" ca="1" si="461"/>
        <v>349</v>
      </c>
      <c r="CV238" s="362">
        <v>230</v>
      </c>
      <c r="CW238" s="371">
        <f t="shared" ca="1" si="462"/>
        <v>0</v>
      </c>
      <c r="CX238" s="359">
        <f t="shared" ca="1" si="484"/>
        <v>0</v>
      </c>
      <c r="CY238" s="359">
        <f t="shared" ca="1" si="409"/>
        <v>0</v>
      </c>
      <c r="CZ238" s="359">
        <f t="shared" ca="1" si="410"/>
        <v>0</v>
      </c>
      <c r="DA238" s="359">
        <f t="shared" ca="1" si="411"/>
        <v>0</v>
      </c>
      <c r="DB238" s="359">
        <f t="shared" ca="1" si="437"/>
        <v>0</v>
      </c>
      <c r="DD238" s="362">
        <f t="shared" ca="1" si="463"/>
        <v>349</v>
      </c>
      <c r="DE238" s="362">
        <v>230</v>
      </c>
      <c r="DF238" s="371">
        <f t="shared" ca="1" si="464"/>
        <v>0</v>
      </c>
      <c r="DG238" s="359">
        <f t="shared" ca="1" si="485"/>
        <v>0</v>
      </c>
      <c r="DH238" s="359">
        <f t="shared" ca="1" si="412"/>
        <v>0</v>
      </c>
      <c r="DI238" s="359">
        <f t="shared" ca="1" si="413"/>
        <v>0</v>
      </c>
      <c r="DJ238" s="359">
        <f t="shared" ca="1" si="414"/>
        <v>0</v>
      </c>
      <c r="DK238" s="359">
        <f t="shared" ca="1" si="438"/>
        <v>0</v>
      </c>
      <c r="DM238" s="362">
        <f t="shared" ca="1" si="465"/>
        <v>349</v>
      </c>
      <c r="DN238" s="362">
        <v>230</v>
      </c>
      <c r="DO238" s="371">
        <f t="shared" ca="1" si="466"/>
        <v>0</v>
      </c>
      <c r="DP238" s="359">
        <f t="shared" ca="1" si="486"/>
        <v>0</v>
      </c>
      <c r="DQ238" s="359">
        <f t="shared" ca="1" si="415"/>
        <v>0</v>
      </c>
      <c r="DR238" s="359">
        <f t="shared" ca="1" si="416"/>
        <v>0</v>
      </c>
      <c r="DS238" s="359">
        <f t="shared" ca="1" si="417"/>
        <v>0</v>
      </c>
      <c r="DT238" s="359">
        <f t="shared" ca="1" si="439"/>
        <v>0</v>
      </c>
      <c r="DV238" s="362">
        <f t="shared" ca="1" si="467"/>
        <v>349</v>
      </c>
      <c r="DW238" s="362">
        <v>230</v>
      </c>
      <c r="DX238" s="371">
        <f t="shared" ca="1" si="468"/>
        <v>0</v>
      </c>
      <c r="DY238" s="359">
        <f t="shared" ca="1" si="487"/>
        <v>0</v>
      </c>
      <c r="DZ238" s="359">
        <f t="shared" ca="1" si="418"/>
        <v>0</v>
      </c>
      <c r="EA238" s="359">
        <f t="shared" ca="1" si="419"/>
        <v>0</v>
      </c>
      <c r="EB238" s="359">
        <f t="shared" ca="1" si="420"/>
        <v>0</v>
      </c>
      <c r="EC238" s="359">
        <f t="shared" ca="1" si="440"/>
        <v>0</v>
      </c>
      <c r="EE238" s="362">
        <f t="shared" ca="1" si="469"/>
        <v>349</v>
      </c>
      <c r="EF238" s="362">
        <v>230</v>
      </c>
      <c r="EG238" s="371">
        <f t="shared" ca="1" si="470"/>
        <v>0</v>
      </c>
      <c r="EH238" s="359">
        <f t="shared" ca="1" si="488"/>
        <v>0</v>
      </c>
      <c r="EI238" s="359">
        <f t="shared" ca="1" si="421"/>
        <v>0</v>
      </c>
      <c r="EJ238" s="359">
        <f t="shared" ca="1" si="422"/>
        <v>0</v>
      </c>
      <c r="EK238" s="359">
        <f t="shared" ca="1" si="423"/>
        <v>0</v>
      </c>
      <c r="EL238" s="359">
        <f t="shared" ca="1" si="441"/>
        <v>0</v>
      </c>
    </row>
    <row r="239" spans="7:142" x14ac:dyDescent="0.35">
      <c r="G239" s="372">
        <f>IFERROR(INDEX('Inflation Rates'!$A$16:$H$138,MATCH('IRA Traditional'!$H239,'Inflation Rates'!$A$16:$A$138,0),6)/INDEX('Inflation Rates'!$A$16:$H$138,MATCH('IRA Traditional'!$H239,'Inflation Rates'!$A$16:$A$138,0)-1,6)-1,G238)</f>
        <v>2.0999999999999908E-2</v>
      </c>
      <c r="H239" s="362">
        <v>2250</v>
      </c>
      <c r="I239" s="362">
        <f t="shared" ca="1" si="489"/>
        <v>350</v>
      </c>
      <c r="J239" s="362">
        <v>231</v>
      </c>
      <c r="K239" s="371">
        <f t="shared" ca="1" si="472"/>
        <v>0</v>
      </c>
      <c r="L239" s="359">
        <f t="shared" ca="1" si="476"/>
        <v>0</v>
      </c>
      <c r="M239" s="359">
        <f t="shared" ca="1" si="425"/>
        <v>0</v>
      </c>
      <c r="N239" s="359">
        <f t="shared" ca="1" si="426"/>
        <v>0</v>
      </c>
      <c r="O239" s="359">
        <f t="shared" ca="1" si="427"/>
        <v>0</v>
      </c>
      <c r="P239" s="359">
        <f t="shared" ca="1" si="442"/>
        <v>0</v>
      </c>
      <c r="R239" s="362">
        <f t="shared" ca="1" si="443"/>
        <v>350</v>
      </c>
      <c r="S239" s="362">
        <v>231</v>
      </c>
      <c r="T239" s="371">
        <f t="shared" ca="1" si="444"/>
        <v>0</v>
      </c>
      <c r="U239" s="359">
        <f t="shared" ca="1" si="477"/>
        <v>0</v>
      </c>
      <c r="V239" s="359">
        <f t="shared" ca="1" si="380"/>
        <v>0</v>
      </c>
      <c r="W239" s="359">
        <f t="shared" ca="1" si="381"/>
        <v>0</v>
      </c>
      <c r="X239" s="359">
        <f t="shared" ca="1" si="382"/>
        <v>0</v>
      </c>
      <c r="Y239" s="359">
        <f t="shared" ca="1" si="428"/>
        <v>0</v>
      </c>
      <c r="AA239" s="362">
        <f t="shared" ca="1" si="445"/>
        <v>350</v>
      </c>
      <c r="AB239" s="362">
        <v>231</v>
      </c>
      <c r="AC239" s="371">
        <f t="shared" ca="1" si="446"/>
        <v>0</v>
      </c>
      <c r="AD239" s="359">
        <f t="shared" ca="1" si="473"/>
        <v>0</v>
      </c>
      <c r="AE239" s="359">
        <f t="shared" ca="1" si="384"/>
        <v>0</v>
      </c>
      <c r="AF239" s="359">
        <f t="shared" ca="1" si="385"/>
        <v>0</v>
      </c>
      <c r="AG239" s="359">
        <f t="shared" ca="1" si="386"/>
        <v>0</v>
      </c>
      <c r="AH239" s="359">
        <f t="shared" ca="1" si="429"/>
        <v>0</v>
      </c>
      <c r="AJ239" s="362">
        <f t="shared" ca="1" si="447"/>
        <v>350</v>
      </c>
      <c r="AK239" s="362">
        <v>231</v>
      </c>
      <c r="AL239" s="371">
        <f t="shared" ca="1" si="448"/>
        <v>0</v>
      </c>
      <c r="AM239" s="359">
        <f t="shared" ca="1" si="478"/>
        <v>0</v>
      </c>
      <c r="AN239" s="359">
        <f t="shared" ca="1" si="387"/>
        <v>0</v>
      </c>
      <c r="AO239" s="359">
        <f t="shared" ca="1" si="388"/>
        <v>0</v>
      </c>
      <c r="AP239" s="359">
        <f t="shared" ca="1" si="389"/>
        <v>0</v>
      </c>
      <c r="AQ239" s="359">
        <f t="shared" ca="1" si="430"/>
        <v>0</v>
      </c>
      <c r="AS239" s="362">
        <f t="shared" ca="1" si="449"/>
        <v>350</v>
      </c>
      <c r="AT239" s="362">
        <v>231</v>
      </c>
      <c r="AU239" s="371">
        <f t="shared" ca="1" si="450"/>
        <v>0</v>
      </c>
      <c r="AV239" s="359">
        <f t="shared" ca="1" si="479"/>
        <v>0</v>
      </c>
      <c r="AW239" s="359">
        <f t="shared" ca="1" si="390"/>
        <v>0</v>
      </c>
      <c r="AX239" s="359">
        <f t="shared" ca="1" si="391"/>
        <v>0</v>
      </c>
      <c r="AY239" s="359">
        <f t="shared" ca="1" si="392"/>
        <v>0</v>
      </c>
      <c r="AZ239" s="359">
        <f t="shared" ca="1" si="431"/>
        <v>0</v>
      </c>
      <c r="BB239" s="362">
        <f t="shared" ca="1" si="451"/>
        <v>350</v>
      </c>
      <c r="BC239" s="362">
        <v>231</v>
      </c>
      <c r="BD239" s="371">
        <f t="shared" ca="1" si="452"/>
        <v>0</v>
      </c>
      <c r="BE239" s="359">
        <f t="shared" ca="1" si="480"/>
        <v>0</v>
      </c>
      <c r="BF239" s="359">
        <f t="shared" ca="1" si="393"/>
        <v>0</v>
      </c>
      <c r="BG239" s="359">
        <f t="shared" ca="1" si="394"/>
        <v>0</v>
      </c>
      <c r="BH239" s="359">
        <f t="shared" ca="1" si="395"/>
        <v>0</v>
      </c>
      <c r="BI239" s="359">
        <f t="shared" ca="1" si="432"/>
        <v>0</v>
      </c>
      <c r="BK239" s="362">
        <f t="shared" ca="1" si="453"/>
        <v>350</v>
      </c>
      <c r="BL239" s="362">
        <v>231</v>
      </c>
      <c r="BM239" s="371">
        <f t="shared" ca="1" si="454"/>
        <v>0</v>
      </c>
      <c r="BN239" s="359">
        <f t="shared" ca="1" si="481"/>
        <v>0</v>
      </c>
      <c r="BO239" s="359">
        <f t="shared" ca="1" si="396"/>
        <v>0</v>
      </c>
      <c r="BP239" s="359">
        <f t="shared" ca="1" si="397"/>
        <v>0</v>
      </c>
      <c r="BQ239" s="359">
        <f t="shared" ca="1" si="398"/>
        <v>0</v>
      </c>
      <c r="BR239" s="359">
        <f t="shared" ca="1" si="433"/>
        <v>0</v>
      </c>
      <c r="BT239" s="362">
        <f t="shared" ca="1" si="455"/>
        <v>350</v>
      </c>
      <c r="BU239" s="362">
        <v>231</v>
      </c>
      <c r="BV239" s="371">
        <f t="shared" ca="1" si="456"/>
        <v>0</v>
      </c>
      <c r="BW239" s="359">
        <f t="shared" ca="1" si="482"/>
        <v>0</v>
      </c>
      <c r="BX239" s="359">
        <f t="shared" ca="1" si="399"/>
        <v>0</v>
      </c>
      <c r="BY239" s="359">
        <f t="shared" ca="1" si="400"/>
        <v>0</v>
      </c>
      <c r="BZ239" s="359">
        <f t="shared" ca="1" si="401"/>
        <v>0</v>
      </c>
      <c r="CA239" s="359">
        <f t="shared" ca="1" si="434"/>
        <v>0</v>
      </c>
      <c r="CC239" s="362">
        <f t="shared" ca="1" si="457"/>
        <v>350</v>
      </c>
      <c r="CD239" s="362">
        <v>231</v>
      </c>
      <c r="CE239" s="371">
        <f t="shared" ca="1" si="458"/>
        <v>0</v>
      </c>
      <c r="CF239" s="359">
        <f t="shared" ca="1" si="483"/>
        <v>0</v>
      </c>
      <c r="CG239" s="359">
        <f t="shared" ca="1" si="402"/>
        <v>0</v>
      </c>
      <c r="CH239" s="359">
        <f t="shared" ca="1" si="403"/>
        <v>0</v>
      </c>
      <c r="CI239" s="359">
        <f t="shared" ca="1" si="404"/>
        <v>0</v>
      </c>
      <c r="CJ239" s="359">
        <f t="shared" ca="1" si="435"/>
        <v>0</v>
      </c>
      <c r="CL239" s="362">
        <f t="shared" ca="1" si="459"/>
        <v>350</v>
      </c>
      <c r="CM239" s="362">
        <v>231</v>
      </c>
      <c r="CN239" s="371">
        <f t="shared" ca="1" si="460"/>
        <v>0</v>
      </c>
      <c r="CO239" s="359">
        <f t="shared" ca="1" si="474"/>
        <v>0</v>
      </c>
      <c r="CP239" s="359">
        <f t="shared" ca="1" si="406"/>
        <v>0</v>
      </c>
      <c r="CQ239" s="359">
        <f t="shared" ca="1" si="407"/>
        <v>0</v>
      </c>
      <c r="CR239" s="359">
        <f t="shared" ca="1" si="408"/>
        <v>0</v>
      </c>
      <c r="CS239" s="359">
        <f t="shared" ca="1" si="436"/>
        <v>0</v>
      </c>
      <c r="CU239" s="362">
        <f t="shared" ca="1" si="461"/>
        <v>350</v>
      </c>
      <c r="CV239" s="362">
        <v>231</v>
      </c>
      <c r="CW239" s="371">
        <f t="shared" ca="1" si="462"/>
        <v>0</v>
      </c>
      <c r="CX239" s="359">
        <f t="shared" ca="1" si="484"/>
        <v>0</v>
      </c>
      <c r="CY239" s="359">
        <f t="shared" ca="1" si="409"/>
        <v>0</v>
      </c>
      <c r="CZ239" s="359">
        <f t="shared" ca="1" si="410"/>
        <v>0</v>
      </c>
      <c r="DA239" s="359">
        <f t="shared" ca="1" si="411"/>
        <v>0</v>
      </c>
      <c r="DB239" s="359">
        <f t="shared" ca="1" si="437"/>
        <v>0</v>
      </c>
      <c r="DD239" s="362">
        <f t="shared" ca="1" si="463"/>
        <v>350</v>
      </c>
      <c r="DE239" s="362">
        <v>231</v>
      </c>
      <c r="DF239" s="371">
        <f t="shared" ca="1" si="464"/>
        <v>0</v>
      </c>
      <c r="DG239" s="359">
        <f t="shared" ca="1" si="485"/>
        <v>0</v>
      </c>
      <c r="DH239" s="359">
        <f t="shared" ca="1" si="412"/>
        <v>0</v>
      </c>
      <c r="DI239" s="359">
        <f t="shared" ca="1" si="413"/>
        <v>0</v>
      </c>
      <c r="DJ239" s="359">
        <f t="shared" ca="1" si="414"/>
        <v>0</v>
      </c>
      <c r="DK239" s="359">
        <f t="shared" ca="1" si="438"/>
        <v>0</v>
      </c>
      <c r="DM239" s="362">
        <f t="shared" ca="1" si="465"/>
        <v>350</v>
      </c>
      <c r="DN239" s="362">
        <v>231</v>
      </c>
      <c r="DO239" s="371">
        <f t="shared" ca="1" si="466"/>
        <v>0</v>
      </c>
      <c r="DP239" s="359">
        <f t="shared" ca="1" si="486"/>
        <v>0</v>
      </c>
      <c r="DQ239" s="359">
        <f t="shared" ca="1" si="415"/>
        <v>0</v>
      </c>
      <c r="DR239" s="359">
        <f t="shared" ca="1" si="416"/>
        <v>0</v>
      </c>
      <c r="DS239" s="359">
        <f t="shared" ca="1" si="417"/>
        <v>0</v>
      </c>
      <c r="DT239" s="359">
        <f t="shared" ca="1" si="439"/>
        <v>0</v>
      </c>
      <c r="DV239" s="362">
        <f t="shared" ca="1" si="467"/>
        <v>350</v>
      </c>
      <c r="DW239" s="362">
        <v>231</v>
      </c>
      <c r="DX239" s="371">
        <f t="shared" ca="1" si="468"/>
        <v>0</v>
      </c>
      <c r="DY239" s="359">
        <f t="shared" ca="1" si="487"/>
        <v>0</v>
      </c>
      <c r="DZ239" s="359">
        <f t="shared" ca="1" si="418"/>
        <v>0</v>
      </c>
      <c r="EA239" s="359">
        <f t="shared" ca="1" si="419"/>
        <v>0</v>
      </c>
      <c r="EB239" s="359">
        <f t="shared" ca="1" si="420"/>
        <v>0</v>
      </c>
      <c r="EC239" s="359">
        <f t="shared" ca="1" si="440"/>
        <v>0</v>
      </c>
      <c r="EE239" s="362">
        <f t="shared" ca="1" si="469"/>
        <v>350</v>
      </c>
      <c r="EF239" s="362">
        <v>231</v>
      </c>
      <c r="EG239" s="371">
        <f t="shared" ca="1" si="470"/>
        <v>0</v>
      </c>
      <c r="EH239" s="359">
        <f t="shared" ca="1" si="488"/>
        <v>0</v>
      </c>
      <c r="EI239" s="359">
        <f t="shared" ca="1" si="421"/>
        <v>0</v>
      </c>
      <c r="EJ239" s="359">
        <f t="shared" ca="1" si="422"/>
        <v>0</v>
      </c>
      <c r="EK239" s="359">
        <f t="shared" ca="1" si="423"/>
        <v>0</v>
      </c>
      <c r="EL239" s="359">
        <f t="shared" ca="1" si="441"/>
        <v>0</v>
      </c>
    </row>
    <row r="240" spans="7:142" x14ac:dyDescent="0.35">
      <c r="G240" s="372">
        <f>IFERROR(INDEX('Inflation Rates'!$A$16:$H$138,MATCH('IRA Traditional'!$H240,'Inflation Rates'!$A$16:$A$138,0),6)/INDEX('Inflation Rates'!$A$16:$H$138,MATCH('IRA Traditional'!$H240,'Inflation Rates'!$A$16:$A$138,0)-1,6)-1,G239)</f>
        <v>2.0999999999999908E-2</v>
      </c>
      <c r="H240" s="362">
        <v>2251</v>
      </c>
      <c r="I240" s="362">
        <f t="shared" ca="1" si="489"/>
        <v>351</v>
      </c>
      <c r="J240" s="362">
        <v>232</v>
      </c>
      <c r="K240" s="371">
        <f t="shared" ca="1" si="472"/>
        <v>0</v>
      </c>
      <c r="L240" s="359">
        <f t="shared" ca="1" si="476"/>
        <v>0</v>
      </c>
      <c r="M240" s="359">
        <f t="shared" ca="1" si="425"/>
        <v>0</v>
      </c>
      <c r="N240" s="359">
        <f t="shared" ca="1" si="426"/>
        <v>0</v>
      </c>
      <c r="O240" s="359">
        <f t="shared" ca="1" si="427"/>
        <v>0</v>
      </c>
      <c r="P240" s="359">
        <f t="shared" ca="1" si="442"/>
        <v>0</v>
      </c>
      <c r="R240" s="362">
        <f t="shared" ca="1" si="443"/>
        <v>351</v>
      </c>
      <c r="S240" s="362">
        <v>232</v>
      </c>
      <c r="T240" s="371">
        <f t="shared" ca="1" si="444"/>
        <v>0</v>
      </c>
      <c r="U240" s="359">
        <f t="shared" ca="1" si="477"/>
        <v>0</v>
      </c>
      <c r="V240" s="359">
        <f t="shared" ca="1" si="380"/>
        <v>0</v>
      </c>
      <c r="W240" s="359">
        <f t="shared" ca="1" si="381"/>
        <v>0</v>
      </c>
      <c r="X240" s="359">
        <f t="shared" ca="1" si="382"/>
        <v>0</v>
      </c>
      <c r="Y240" s="359">
        <f t="shared" ca="1" si="428"/>
        <v>0</v>
      </c>
      <c r="AA240" s="362">
        <f t="shared" ca="1" si="445"/>
        <v>351</v>
      </c>
      <c r="AB240" s="362">
        <v>232</v>
      </c>
      <c r="AC240" s="371">
        <f t="shared" ca="1" si="446"/>
        <v>0</v>
      </c>
      <c r="AD240" s="359">
        <f t="shared" ca="1" si="473"/>
        <v>0</v>
      </c>
      <c r="AE240" s="359">
        <f t="shared" ca="1" si="384"/>
        <v>0</v>
      </c>
      <c r="AF240" s="359">
        <f t="shared" ca="1" si="385"/>
        <v>0</v>
      </c>
      <c r="AG240" s="359">
        <f t="shared" ca="1" si="386"/>
        <v>0</v>
      </c>
      <c r="AH240" s="359">
        <f t="shared" ca="1" si="429"/>
        <v>0</v>
      </c>
      <c r="AJ240" s="362">
        <f t="shared" ca="1" si="447"/>
        <v>351</v>
      </c>
      <c r="AK240" s="362">
        <v>232</v>
      </c>
      <c r="AL240" s="371">
        <f t="shared" ca="1" si="448"/>
        <v>0</v>
      </c>
      <c r="AM240" s="359">
        <f t="shared" ca="1" si="478"/>
        <v>0</v>
      </c>
      <c r="AN240" s="359">
        <f t="shared" ca="1" si="387"/>
        <v>0</v>
      </c>
      <c r="AO240" s="359">
        <f t="shared" ca="1" si="388"/>
        <v>0</v>
      </c>
      <c r="AP240" s="359">
        <f t="shared" ca="1" si="389"/>
        <v>0</v>
      </c>
      <c r="AQ240" s="359">
        <f t="shared" ca="1" si="430"/>
        <v>0</v>
      </c>
      <c r="AS240" s="362">
        <f t="shared" ca="1" si="449"/>
        <v>351</v>
      </c>
      <c r="AT240" s="362">
        <v>232</v>
      </c>
      <c r="AU240" s="371">
        <f t="shared" ca="1" si="450"/>
        <v>0</v>
      </c>
      <c r="AV240" s="359">
        <f t="shared" ca="1" si="479"/>
        <v>0</v>
      </c>
      <c r="AW240" s="359">
        <f t="shared" ca="1" si="390"/>
        <v>0</v>
      </c>
      <c r="AX240" s="359">
        <f t="shared" ca="1" si="391"/>
        <v>0</v>
      </c>
      <c r="AY240" s="359">
        <f t="shared" ca="1" si="392"/>
        <v>0</v>
      </c>
      <c r="AZ240" s="359">
        <f t="shared" ca="1" si="431"/>
        <v>0</v>
      </c>
      <c r="BB240" s="362">
        <f t="shared" ca="1" si="451"/>
        <v>351</v>
      </c>
      <c r="BC240" s="362">
        <v>232</v>
      </c>
      <c r="BD240" s="371">
        <f t="shared" ca="1" si="452"/>
        <v>0</v>
      </c>
      <c r="BE240" s="359">
        <f t="shared" ca="1" si="480"/>
        <v>0</v>
      </c>
      <c r="BF240" s="359">
        <f t="shared" ca="1" si="393"/>
        <v>0</v>
      </c>
      <c r="BG240" s="359">
        <f t="shared" ca="1" si="394"/>
        <v>0</v>
      </c>
      <c r="BH240" s="359">
        <f t="shared" ca="1" si="395"/>
        <v>0</v>
      </c>
      <c r="BI240" s="359">
        <f t="shared" ca="1" si="432"/>
        <v>0</v>
      </c>
      <c r="BK240" s="362">
        <f t="shared" ca="1" si="453"/>
        <v>351</v>
      </c>
      <c r="BL240" s="362">
        <v>232</v>
      </c>
      <c r="BM240" s="371">
        <f t="shared" ca="1" si="454"/>
        <v>0</v>
      </c>
      <c r="BN240" s="359">
        <f t="shared" ca="1" si="481"/>
        <v>0</v>
      </c>
      <c r="BO240" s="359">
        <f t="shared" ca="1" si="396"/>
        <v>0</v>
      </c>
      <c r="BP240" s="359">
        <f t="shared" ca="1" si="397"/>
        <v>0</v>
      </c>
      <c r="BQ240" s="359">
        <f t="shared" ca="1" si="398"/>
        <v>0</v>
      </c>
      <c r="BR240" s="359">
        <f t="shared" ca="1" si="433"/>
        <v>0</v>
      </c>
      <c r="BT240" s="362">
        <f t="shared" ca="1" si="455"/>
        <v>351</v>
      </c>
      <c r="BU240" s="362">
        <v>232</v>
      </c>
      <c r="BV240" s="371">
        <f t="shared" ca="1" si="456"/>
        <v>0</v>
      </c>
      <c r="BW240" s="359">
        <f t="shared" ca="1" si="482"/>
        <v>0</v>
      </c>
      <c r="BX240" s="359">
        <f t="shared" ca="1" si="399"/>
        <v>0</v>
      </c>
      <c r="BY240" s="359">
        <f t="shared" ca="1" si="400"/>
        <v>0</v>
      </c>
      <c r="BZ240" s="359">
        <f t="shared" ca="1" si="401"/>
        <v>0</v>
      </c>
      <c r="CA240" s="359">
        <f t="shared" ca="1" si="434"/>
        <v>0</v>
      </c>
      <c r="CC240" s="362">
        <f t="shared" ca="1" si="457"/>
        <v>351</v>
      </c>
      <c r="CD240" s="362">
        <v>232</v>
      </c>
      <c r="CE240" s="371">
        <f t="shared" ca="1" si="458"/>
        <v>0</v>
      </c>
      <c r="CF240" s="359">
        <f t="shared" ca="1" si="483"/>
        <v>0</v>
      </c>
      <c r="CG240" s="359">
        <f t="shared" ca="1" si="402"/>
        <v>0</v>
      </c>
      <c r="CH240" s="359">
        <f t="shared" ca="1" si="403"/>
        <v>0</v>
      </c>
      <c r="CI240" s="359">
        <f t="shared" ca="1" si="404"/>
        <v>0</v>
      </c>
      <c r="CJ240" s="359">
        <f t="shared" ca="1" si="435"/>
        <v>0</v>
      </c>
      <c r="CL240" s="362">
        <f t="shared" ca="1" si="459"/>
        <v>351</v>
      </c>
      <c r="CM240" s="362">
        <v>232</v>
      </c>
      <c r="CN240" s="371">
        <f t="shared" ca="1" si="460"/>
        <v>0</v>
      </c>
      <c r="CO240" s="359">
        <f t="shared" ca="1" si="474"/>
        <v>0</v>
      </c>
      <c r="CP240" s="359">
        <f t="shared" ca="1" si="406"/>
        <v>0</v>
      </c>
      <c r="CQ240" s="359">
        <f t="shared" ca="1" si="407"/>
        <v>0</v>
      </c>
      <c r="CR240" s="359">
        <f t="shared" ca="1" si="408"/>
        <v>0</v>
      </c>
      <c r="CS240" s="359">
        <f t="shared" ca="1" si="436"/>
        <v>0</v>
      </c>
      <c r="CU240" s="362">
        <f t="shared" ca="1" si="461"/>
        <v>351</v>
      </c>
      <c r="CV240" s="362">
        <v>232</v>
      </c>
      <c r="CW240" s="371">
        <f t="shared" ca="1" si="462"/>
        <v>0</v>
      </c>
      <c r="CX240" s="359">
        <f t="shared" ca="1" si="484"/>
        <v>0</v>
      </c>
      <c r="CY240" s="359">
        <f t="shared" ca="1" si="409"/>
        <v>0</v>
      </c>
      <c r="CZ240" s="359">
        <f t="shared" ca="1" si="410"/>
        <v>0</v>
      </c>
      <c r="DA240" s="359">
        <f t="shared" ca="1" si="411"/>
        <v>0</v>
      </c>
      <c r="DB240" s="359">
        <f t="shared" ca="1" si="437"/>
        <v>0</v>
      </c>
      <c r="DD240" s="362">
        <f t="shared" ca="1" si="463"/>
        <v>351</v>
      </c>
      <c r="DE240" s="362">
        <v>232</v>
      </c>
      <c r="DF240" s="371">
        <f t="shared" ca="1" si="464"/>
        <v>0</v>
      </c>
      <c r="DG240" s="359">
        <f t="shared" ca="1" si="485"/>
        <v>0</v>
      </c>
      <c r="DH240" s="359">
        <f t="shared" ca="1" si="412"/>
        <v>0</v>
      </c>
      <c r="DI240" s="359">
        <f t="shared" ca="1" si="413"/>
        <v>0</v>
      </c>
      <c r="DJ240" s="359">
        <f t="shared" ca="1" si="414"/>
        <v>0</v>
      </c>
      <c r="DK240" s="359">
        <f t="shared" ca="1" si="438"/>
        <v>0</v>
      </c>
      <c r="DM240" s="362">
        <f t="shared" ca="1" si="465"/>
        <v>351</v>
      </c>
      <c r="DN240" s="362">
        <v>232</v>
      </c>
      <c r="DO240" s="371">
        <f t="shared" ca="1" si="466"/>
        <v>0</v>
      </c>
      <c r="DP240" s="359">
        <f t="shared" ca="1" si="486"/>
        <v>0</v>
      </c>
      <c r="DQ240" s="359">
        <f t="shared" ca="1" si="415"/>
        <v>0</v>
      </c>
      <c r="DR240" s="359">
        <f t="shared" ca="1" si="416"/>
        <v>0</v>
      </c>
      <c r="DS240" s="359">
        <f t="shared" ca="1" si="417"/>
        <v>0</v>
      </c>
      <c r="DT240" s="359">
        <f t="shared" ca="1" si="439"/>
        <v>0</v>
      </c>
      <c r="DV240" s="362">
        <f t="shared" ca="1" si="467"/>
        <v>351</v>
      </c>
      <c r="DW240" s="362">
        <v>232</v>
      </c>
      <c r="DX240" s="371">
        <f t="shared" ca="1" si="468"/>
        <v>0</v>
      </c>
      <c r="DY240" s="359">
        <f t="shared" ca="1" si="487"/>
        <v>0</v>
      </c>
      <c r="DZ240" s="359">
        <f t="shared" ca="1" si="418"/>
        <v>0</v>
      </c>
      <c r="EA240" s="359">
        <f t="shared" ca="1" si="419"/>
        <v>0</v>
      </c>
      <c r="EB240" s="359">
        <f t="shared" ca="1" si="420"/>
        <v>0</v>
      </c>
      <c r="EC240" s="359">
        <f t="shared" ca="1" si="440"/>
        <v>0</v>
      </c>
      <c r="EE240" s="362">
        <f t="shared" ca="1" si="469"/>
        <v>351</v>
      </c>
      <c r="EF240" s="362">
        <v>232</v>
      </c>
      <c r="EG240" s="371">
        <f t="shared" ca="1" si="470"/>
        <v>0</v>
      </c>
      <c r="EH240" s="359">
        <f t="shared" ca="1" si="488"/>
        <v>0</v>
      </c>
      <c r="EI240" s="359">
        <f t="shared" ca="1" si="421"/>
        <v>0</v>
      </c>
      <c r="EJ240" s="359">
        <f t="shared" ca="1" si="422"/>
        <v>0</v>
      </c>
      <c r="EK240" s="359">
        <f t="shared" ca="1" si="423"/>
        <v>0</v>
      </c>
      <c r="EL240" s="359">
        <f t="shared" ca="1" si="441"/>
        <v>0</v>
      </c>
    </row>
    <row r="241" spans="7:142" x14ac:dyDescent="0.35">
      <c r="G241" s="372">
        <f>IFERROR(INDEX('Inflation Rates'!$A$16:$H$138,MATCH('IRA Traditional'!$H241,'Inflation Rates'!$A$16:$A$138,0),6)/INDEX('Inflation Rates'!$A$16:$H$138,MATCH('IRA Traditional'!$H241,'Inflation Rates'!$A$16:$A$138,0)-1,6)-1,G240)</f>
        <v>2.0999999999999908E-2</v>
      </c>
      <c r="H241" s="362">
        <v>2252</v>
      </c>
      <c r="I241" s="362">
        <f t="shared" ca="1" si="489"/>
        <v>352</v>
      </c>
      <c r="J241" s="362">
        <v>233</v>
      </c>
      <c r="K241" s="371">
        <f t="shared" ca="1" si="472"/>
        <v>0</v>
      </c>
      <c r="L241" s="359">
        <f t="shared" ca="1" si="476"/>
        <v>0</v>
      </c>
      <c r="M241" s="359">
        <f t="shared" ca="1" si="425"/>
        <v>0</v>
      </c>
      <c r="N241" s="359">
        <f t="shared" ca="1" si="426"/>
        <v>0</v>
      </c>
      <c r="O241" s="359">
        <f t="shared" ca="1" si="427"/>
        <v>0</v>
      </c>
      <c r="P241" s="359">
        <f t="shared" ca="1" si="442"/>
        <v>0</v>
      </c>
      <c r="R241" s="362">
        <f t="shared" ca="1" si="443"/>
        <v>352</v>
      </c>
      <c r="S241" s="362">
        <v>233</v>
      </c>
      <c r="T241" s="371">
        <f t="shared" ca="1" si="444"/>
        <v>0</v>
      </c>
      <c r="U241" s="359">
        <f t="shared" ca="1" si="477"/>
        <v>0</v>
      </c>
      <c r="V241" s="359">
        <f t="shared" ca="1" si="380"/>
        <v>0</v>
      </c>
      <c r="W241" s="359">
        <f t="shared" ca="1" si="381"/>
        <v>0</v>
      </c>
      <c r="X241" s="359">
        <f t="shared" ca="1" si="382"/>
        <v>0</v>
      </c>
      <c r="Y241" s="359">
        <f t="shared" ca="1" si="428"/>
        <v>0</v>
      </c>
      <c r="AA241" s="362">
        <f t="shared" ca="1" si="445"/>
        <v>352</v>
      </c>
      <c r="AB241" s="362">
        <v>233</v>
      </c>
      <c r="AC241" s="371">
        <f t="shared" ca="1" si="446"/>
        <v>0</v>
      </c>
      <c r="AD241" s="359">
        <f t="shared" ref="AD241:AD272" ca="1" si="490">IF(AA241&lt;AH$7,$B$7*((1+$G242)^(AB241-1))*$B$2,0)</f>
        <v>0</v>
      </c>
      <c r="AE241" s="359">
        <f t="shared" ca="1" si="384"/>
        <v>0</v>
      </c>
      <c r="AF241" s="359">
        <f t="shared" ca="1" si="385"/>
        <v>0</v>
      </c>
      <c r="AG241" s="359">
        <f t="shared" ca="1" si="386"/>
        <v>0</v>
      </c>
      <c r="AH241" s="359">
        <f t="shared" ca="1" si="429"/>
        <v>0</v>
      </c>
      <c r="AJ241" s="362">
        <f t="shared" ca="1" si="447"/>
        <v>352</v>
      </c>
      <c r="AK241" s="362">
        <v>233</v>
      </c>
      <c r="AL241" s="371">
        <f t="shared" ca="1" si="448"/>
        <v>0</v>
      </c>
      <c r="AM241" s="359">
        <f t="shared" ca="1" si="478"/>
        <v>0</v>
      </c>
      <c r="AN241" s="359">
        <f t="shared" ca="1" si="387"/>
        <v>0</v>
      </c>
      <c r="AO241" s="359">
        <f t="shared" ca="1" si="388"/>
        <v>0</v>
      </c>
      <c r="AP241" s="359">
        <f t="shared" ca="1" si="389"/>
        <v>0</v>
      </c>
      <c r="AQ241" s="359">
        <f t="shared" ca="1" si="430"/>
        <v>0</v>
      </c>
      <c r="AS241" s="362">
        <f t="shared" ca="1" si="449"/>
        <v>352</v>
      </c>
      <c r="AT241" s="362">
        <v>233</v>
      </c>
      <c r="AU241" s="371">
        <f t="shared" ca="1" si="450"/>
        <v>0</v>
      </c>
      <c r="AV241" s="359">
        <f t="shared" ca="1" si="479"/>
        <v>0</v>
      </c>
      <c r="AW241" s="359">
        <f t="shared" ca="1" si="390"/>
        <v>0</v>
      </c>
      <c r="AX241" s="359">
        <f t="shared" ca="1" si="391"/>
        <v>0</v>
      </c>
      <c r="AY241" s="359">
        <f t="shared" ca="1" si="392"/>
        <v>0</v>
      </c>
      <c r="AZ241" s="359">
        <f t="shared" ca="1" si="431"/>
        <v>0</v>
      </c>
      <c r="BB241" s="362">
        <f t="shared" ca="1" si="451"/>
        <v>352</v>
      </c>
      <c r="BC241" s="362">
        <v>233</v>
      </c>
      <c r="BD241" s="371">
        <f t="shared" ca="1" si="452"/>
        <v>0</v>
      </c>
      <c r="BE241" s="359">
        <f t="shared" ca="1" si="480"/>
        <v>0</v>
      </c>
      <c r="BF241" s="359">
        <f t="shared" ca="1" si="393"/>
        <v>0</v>
      </c>
      <c r="BG241" s="359">
        <f t="shared" ca="1" si="394"/>
        <v>0</v>
      </c>
      <c r="BH241" s="359">
        <f t="shared" ca="1" si="395"/>
        <v>0</v>
      </c>
      <c r="BI241" s="359">
        <f t="shared" ca="1" si="432"/>
        <v>0</v>
      </c>
      <c r="BK241" s="362">
        <f t="shared" ca="1" si="453"/>
        <v>352</v>
      </c>
      <c r="BL241" s="362">
        <v>233</v>
      </c>
      <c r="BM241" s="371">
        <f t="shared" ca="1" si="454"/>
        <v>0</v>
      </c>
      <c r="BN241" s="359">
        <f t="shared" ca="1" si="481"/>
        <v>0</v>
      </c>
      <c r="BO241" s="359">
        <f t="shared" ca="1" si="396"/>
        <v>0</v>
      </c>
      <c r="BP241" s="359">
        <f t="shared" ca="1" si="397"/>
        <v>0</v>
      </c>
      <c r="BQ241" s="359">
        <f t="shared" ca="1" si="398"/>
        <v>0</v>
      </c>
      <c r="BR241" s="359">
        <f t="shared" ca="1" si="433"/>
        <v>0</v>
      </c>
      <c r="BT241" s="362">
        <f t="shared" ca="1" si="455"/>
        <v>352</v>
      </c>
      <c r="BU241" s="362">
        <v>233</v>
      </c>
      <c r="BV241" s="371">
        <f t="shared" ca="1" si="456"/>
        <v>0</v>
      </c>
      <c r="BW241" s="359">
        <f t="shared" ca="1" si="482"/>
        <v>0</v>
      </c>
      <c r="BX241" s="359">
        <f t="shared" ca="1" si="399"/>
        <v>0</v>
      </c>
      <c r="BY241" s="359">
        <f t="shared" ca="1" si="400"/>
        <v>0</v>
      </c>
      <c r="BZ241" s="359">
        <f t="shared" ca="1" si="401"/>
        <v>0</v>
      </c>
      <c r="CA241" s="359">
        <f t="shared" ca="1" si="434"/>
        <v>0</v>
      </c>
      <c r="CC241" s="362">
        <f t="shared" ca="1" si="457"/>
        <v>352</v>
      </c>
      <c r="CD241" s="362">
        <v>233</v>
      </c>
      <c r="CE241" s="371">
        <f t="shared" ca="1" si="458"/>
        <v>0</v>
      </c>
      <c r="CF241" s="359">
        <f t="shared" ca="1" si="483"/>
        <v>0</v>
      </c>
      <c r="CG241" s="359">
        <f t="shared" ca="1" si="402"/>
        <v>0</v>
      </c>
      <c r="CH241" s="359">
        <f t="shared" ca="1" si="403"/>
        <v>0</v>
      </c>
      <c r="CI241" s="359">
        <f t="shared" ca="1" si="404"/>
        <v>0</v>
      </c>
      <c r="CJ241" s="359">
        <f t="shared" ca="1" si="435"/>
        <v>0</v>
      </c>
      <c r="CL241" s="362">
        <f t="shared" ca="1" si="459"/>
        <v>352</v>
      </c>
      <c r="CM241" s="362">
        <v>233</v>
      </c>
      <c r="CN241" s="371">
        <f t="shared" ca="1" si="460"/>
        <v>0</v>
      </c>
      <c r="CO241" s="359">
        <f t="shared" ref="CO241:CO272" ca="1" si="491">IF(CL241&lt;CS$7,$B$7*((1+$G242)^(CM241-1))*$B$2,0)</f>
        <v>0</v>
      </c>
      <c r="CP241" s="359">
        <f t="shared" ca="1" si="406"/>
        <v>0</v>
      </c>
      <c r="CQ241" s="359">
        <f t="shared" ca="1" si="407"/>
        <v>0</v>
      </c>
      <c r="CR241" s="359">
        <f t="shared" ca="1" si="408"/>
        <v>0</v>
      </c>
      <c r="CS241" s="359">
        <f t="shared" ca="1" si="436"/>
        <v>0</v>
      </c>
      <c r="CU241" s="362">
        <f t="shared" ca="1" si="461"/>
        <v>352</v>
      </c>
      <c r="CV241" s="362">
        <v>233</v>
      </c>
      <c r="CW241" s="371">
        <f t="shared" ca="1" si="462"/>
        <v>0</v>
      </c>
      <c r="CX241" s="359">
        <f t="shared" ca="1" si="484"/>
        <v>0</v>
      </c>
      <c r="CY241" s="359">
        <f t="shared" ca="1" si="409"/>
        <v>0</v>
      </c>
      <c r="CZ241" s="359">
        <f t="shared" ca="1" si="410"/>
        <v>0</v>
      </c>
      <c r="DA241" s="359">
        <f t="shared" ca="1" si="411"/>
        <v>0</v>
      </c>
      <c r="DB241" s="359">
        <f t="shared" ca="1" si="437"/>
        <v>0</v>
      </c>
      <c r="DD241" s="362">
        <f t="shared" ca="1" si="463"/>
        <v>352</v>
      </c>
      <c r="DE241" s="362">
        <v>233</v>
      </c>
      <c r="DF241" s="371">
        <f t="shared" ca="1" si="464"/>
        <v>0</v>
      </c>
      <c r="DG241" s="359">
        <f t="shared" ca="1" si="485"/>
        <v>0</v>
      </c>
      <c r="DH241" s="359">
        <f t="shared" ca="1" si="412"/>
        <v>0</v>
      </c>
      <c r="DI241" s="359">
        <f t="shared" ca="1" si="413"/>
        <v>0</v>
      </c>
      <c r="DJ241" s="359">
        <f t="shared" ca="1" si="414"/>
        <v>0</v>
      </c>
      <c r="DK241" s="359">
        <f t="shared" ca="1" si="438"/>
        <v>0</v>
      </c>
      <c r="DM241" s="362">
        <f t="shared" ca="1" si="465"/>
        <v>352</v>
      </c>
      <c r="DN241" s="362">
        <v>233</v>
      </c>
      <c r="DO241" s="371">
        <f t="shared" ca="1" si="466"/>
        <v>0</v>
      </c>
      <c r="DP241" s="359">
        <f t="shared" ca="1" si="486"/>
        <v>0</v>
      </c>
      <c r="DQ241" s="359">
        <f t="shared" ca="1" si="415"/>
        <v>0</v>
      </c>
      <c r="DR241" s="359">
        <f t="shared" ca="1" si="416"/>
        <v>0</v>
      </c>
      <c r="DS241" s="359">
        <f t="shared" ca="1" si="417"/>
        <v>0</v>
      </c>
      <c r="DT241" s="359">
        <f t="shared" ca="1" si="439"/>
        <v>0</v>
      </c>
      <c r="DV241" s="362">
        <f t="shared" ca="1" si="467"/>
        <v>352</v>
      </c>
      <c r="DW241" s="362">
        <v>233</v>
      </c>
      <c r="DX241" s="371">
        <f t="shared" ca="1" si="468"/>
        <v>0</v>
      </c>
      <c r="DY241" s="359">
        <f t="shared" ca="1" si="487"/>
        <v>0</v>
      </c>
      <c r="DZ241" s="359">
        <f t="shared" ca="1" si="418"/>
        <v>0</v>
      </c>
      <c r="EA241" s="359">
        <f t="shared" ca="1" si="419"/>
        <v>0</v>
      </c>
      <c r="EB241" s="359">
        <f t="shared" ca="1" si="420"/>
        <v>0</v>
      </c>
      <c r="EC241" s="359">
        <f t="shared" ca="1" si="440"/>
        <v>0</v>
      </c>
      <c r="EE241" s="362">
        <f t="shared" ca="1" si="469"/>
        <v>352</v>
      </c>
      <c r="EF241" s="362">
        <v>233</v>
      </c>
      <c r="EG241" s="371">
        <f t="shared" ca="1" si="470"/>
        <v>0</v>
      </c>
      <c r="EH241" s="359">
        <f t="shared" ca="1" si="488"/>
        <v>0</v>
      </c>
      <c r="EI241" s="359">
        <f t="shared" ca="1" si="421"/>
        <v>0</v>
      </c>
      <c r="EJ241" s="359">
        <f t="shared" ca="1" si="422"/>
        <v>0</v>
      </c>
      <c r="EK241" s="359">
        <f t="shared" ca="1" si="423"/>
        <v>0</v>
      </c>
      <c r="EL241" s="359">
        <f t="shared" ca="1" si="441"/>
        <v>0</v>
      </c>
    </row>
    <row r="242" spans="7:142" x14ac:dyDescent="0.35">
      <c r="G242" s="372">
        <f>IFERROR(INDEX('Inflation Rates'!$A$16:$H$138,MATCH('IRA Traditional'!$H242,'Inflation Rates'!$A$16:$A$138,0),6)/INDEX('Inflation Rates'!$A$16:$H$138,MATCH('IRA Traditional'!$H242,'Inflation Rates'!$A$16:$A$138,0)-1,6)-1,G241)</f>
        <v>2.0999999999999908E-2</v>
      </c>
      <c r="H242" s="362">
        <v>2253</v>
      </c>
      <c r="I242" s="362">
        <f t="shared" ca="1" si="489"/>
        <v>353</v>
      </c>
      <c r="J242" s="362">
        <v>234</v>
      </c>
      <c r="K242" s="371">
        <f t="shared" ca="1" si="472"/>
        <v>0</v>
      </c>
      <c r="L242" s="359">
        <f t="shared" ca="1" si="476"/>
        <v>0</v>
      </c>
      <c r="M242" s="359">
        <f t="shared" ca="1" si="425"/>
        <v>0</v>
      </c>
      <c r="N242" s="359">
        <f t="shared" ca="1" si="426"/>
        <v>0</v>
      </c>
      <c r="O242" s="359">
        <f t="shared" ca="1" si="427"/>
        <v>0</v>
      </c>
      <c r="P242" s="359">
        <f t="shared" ca="1" si="442"/>
        <v>0</v>
      </c>
      <c r="R242" s="362">
        <f t="shared" ca="1" si="443"/>
        <v>353</v>
      </c>
      <c r="S242" s="362">
        <v>234</v>
      </c>
      <c r="T242" s="371">
        <f t="shared" ca="1" si="444"/>
        <v>0</v>
      </c>
      <c r="U242" s="359">
        <f t="shared" ca="1" si="477"/>
        <v>0</v>
      </c>
      <c r="V242" s="359">
        <f t="shared" ca="1" si="380"/>
        <v>0</v>
      </c>
      <c r="W242" s="359">
        <f t="shared" ca="1" si="381"/>
        <v>0</v>
      </c>
      <c r="X242" s="359">
        <f t="shared" ca="1" si="382"/>
        <v>0</v>
      </c>
      <c r="Y242" s="359">
        <f t="shared" ca="1" si="428"/>
        <v>0</v>
      </c>
      <c r="AA242" s="362">
        <f t="shared" ca="1" si="445"/>
        <v>353</v>
      </c>
      <c r="AB242" s="362">
        <v>234</v>
      </c>
      <c r="AC242" s="371">
        <f t="shared" ca="1" si="446"/>
        <v>0</v>
      </c>
      <c r="AD242" s="359">
        <f t="shared" ca="1" si="490"/>
        <v>0</v>
      </c>
      <c r="AE242" s="359">
        <f t="shared" ca="1" si="384"/>
        <v>0</v>
      </c>
      <c r="AF242" s="359">
        <f t="shared" ca="1" si="385"/>
        <v>0</v>
      </c>
      <c r="AG242" s="359">
        <f t="shared" ca="1" si="386"/>
        <v>0</v>
      </c>
      <c r="AH242" s="359">
        <f t="shared" ca="1" si="429"/>
        <v>0</v>
      </c>
      <c r="AJ242" s="362">
        <f t="shared" ca="1" si="447"/>
        <v>353</v>
      </c>
      <c r="AK242" s="362">
        <v>234</v>
      </c>
      <c r="AL242" s="371">
        <f t="shared" ca="1" si="448"/>
        <v>0</v>
      </c>
      <c r="AM242" s="359">
        <f t="shared" ca="1" si="478"/>
        <v>0</v>
      </c>
      <c r="AN242" s="359">
        <f t="shared" ca="1" si="387"/>
        <v>0</v>
      </c>
      <c r="AO242" s="359">
        <f t="shared" ca="1" si="388"/>
        <v>0</v>
      </c>
      <c r="AP242" s="359">
        <f t="shared" ca="1" si="389"/>
        <v>0</v>
      </c>
      <c r="AQ242" s="359">
        <f t="shared" ca="1" si="430"/>
        <v>0</v>
      </c>
      <c r="AS242" s="362">
        <f t="shared" ca="1" si="449"/>
        <v>353</v>
      </c>
      <c r="AT242" s="362">
        <v>234</v>
      </c>
      <c r="AU242" s="371">
        <f t="shared" ca="1" si="450"/>
        <v>0</v>
      </c>
      <c r="AV242" s="359">
        <f t="shared" ca="1" si="479"/>
        <v>0</v>
      </c>
      <c r="AW242" s="359">
        <f t="shared" ca="1" si="390"/>
        <v>0</v>
      </c>
      <c r="AX242" s="359">
        <f t="shared" ca="1" si="391"/>
        <v>0</v>
      </c>
      <c r="AY242" s="359">
        <f t="shared" ca="1" si="392"/>
        <v>0</v>
      </c>
      <c r="AZ242" s="359">
        <f t="shared" ca="1" si="431"/>
        <v>0</v>
      </c>
      <c r="BB242" s="362">
        <f t="shared" ca="1" si="451"/>
        <v>353</v>
      </c>
      <c r="BC242" s="362">
        <v>234</v>
      </c>
      <c r="BD242" s="371">
        <f t="shared" ca="1" si="452"/>
        <v>0</v>
      </c>
      <c r="BE242" s="359">
        <f t="shared" ca="1" si="480"/>
        <v>0</v>
      </c>
      <c r="BF242" s="359">
        <f t="shared" ca="1" si="393"/>
        <v>0</v>
      </c>
      <c r="BG242" s="359">
        <f t="shared" ca="1" si="394"/>
        <v>0</v>
      </c>
      <c r="BH242" s="359">
        <f t="shared" ca="1" si="395"/>
        <v>0</v>
      </c>
      <c r="BI242" s="359">
        <f t="shared" ca="1" si="432"/>
        <v>0</v>
      </c>
      <c r="BK242" s="362">
        <f t="shared" ca="1" si="453"/>
        <v>353</v>
      </c>
      <c r="BL242" s="362">
        <v>234</v>
      </c>
      <c r="BM242" s="371">
        <f t="shared" ca="1" si="454"/>
        <v>0</v>
      </c>
      <c r="BN242" s="359">
        <f t="shared" ca="1" si="481"/>
        <v>0</v>
      </c>
      <c r="BO242" s="359">
        <f t="shared" ca="1" si="396"/>
        <v>0</v>
      </c>
      <c r="BP242" s="359">
        <f t="shared" ca="1" si="397"/>
        <v>0</v>
      </c>
      <c r="BQ242" s="359">
        <f t="shared" ca="1" si="398"/>
        <v>0</v>
      </c>
      <c r="BR242" s="359">
        <f t="shared" ca="1" si="433"/>
        <v>0</v>
      </c>
      <c r="BT242" s="362">
        <f t="shared" ca="1" si="455"/>
        <v>353</v>
      </c>
      <c r="BU242" s="362">
        <v>234</v>
      </c>
      <c r="BV242" s="371">
        <f t="shared" ca="1" si="456"/>
        <v>0</v>
      </c>
      <c r="BW242" s="359">
        <f t="shared" ca="1" si="482"/>
        <v>0</v>
      </c>
      <c r="BX242" s="359">
        <f t="shared" ca="1" si="399"/>
        <v>0</v>
      </c>
      <c r="BY242" s="359">
        <f t="shared" ca="1" si="400"/>
        <v>0</v>
      </c>
      <c r="BZ242" s="359">
        <f t="shared" ca="1" si="401"/>
        <v>0</v>
      </c>
      <c r="CA242" s="359">
        <f t="shared" ca="1" si="434"/>
        <v>0</v>
      </c>
      <c r="CC242" s="362">
        <f t="shared" ca="1" si="457"/>
        <v>353</v>
      </c>
      <c r="CD242" s="362">
        <v>234</v>
      </c>
      <c r="CE242" s="371">
        <f t="shared" ca="1" si="458"/>
        <v>0</v>
      </c>
      <c r="CF242" s="359">
        <f t="shared" ca="1" si="483"/>
        <v>0</v>
      </c>
      <c r="CG242" s="359">
        <f t="shared" ca="1" si="402"/>
        <v>0</v>
      </c>
      <c r="CH242" s="359">
        <f t="shared" ca="1" si="403"/>
        <v>0</v>
      </c>
      <c r="CI242" s="359">
        <f t="shared" ca="1" si="404"/>
        <v>0</v>
      </c>
      <c r="CJ242" s="359">
        <f t="shared" ca="1" si="435"/>
        <v>0</v>
      </c>
      <c r="CL242" s="362">
        <f t="shared" ca="1" si="459"/>
        <v>353</v>
      </c>
      <c r="CM242" s="362">
        <v>234</v>
      </c>
      <c r="CN242" s="371">
        <f t="shared" ca="1" si="460"/>
        <v>0</v>
      </c>
      <c r="CO242" s="359">
        <f t="shared" ca="1" si="491"/>
        <v>0</v>
      </c>
      <c r="CP242" s="359">
        <f t="shared" ca="1" si="406"/>
        <v>0</v>
      </c>
      <c r="CQ242" s="359">
        <f t="shared" ca="1" si="407"/>
        <v>0</v>
      </c>
      <c r="CR242" s="359">
        <f t="shared" ca="1" si="408"/>
        <v>0</v>
      </c>
      <c r="CS242" s="359">
        <f t="shared" ca="1" si="436"/>
        <v>0</v>
      </c>
      <c r="CU242" s="362">
        <f t="shared" ca="1" si="461"/>
        <v>353</v>
      </c>
      <c r="CV242" s="362">
        <v>234</v>
      </c>
      <c r="CW242" s="371">
        <f t="shared" ca="1" si="462"/>
        <v>0</v>
      </c>
      <c r="CX242" s="359">
        <f t="shared" ca="1" si="484"/>
        <v>0</v>
      </c>
      <c r="CY242" s="359">
        <f t="shared" ca="1" si="409"/>
        <v>0</v>
      </c>
      <c r="CZ242" s="359">
        <f t="shared" ca="1" si="410"/>
        <v>0</v>
      </c>
      <c r="DA242" s="359">
        <f t="shared" ca="1" si="411"/>
        <v>0</v>
      </c>
      <c r="DB242" s="359">
        <f t="shared" ca="1" si="437"/>
        <v>0</v>
      </c>
      <c r="DD242" s="362">
        <f t="shared" ca="1" si="463"/>
        <v>353</v>
      </c>
      <c r="DE242" s="362">
        <v>234</v>
      </c>
      <c r="DF242" s="371">
        <f t="shared" ca="1" si="464"/>
        <v>0</v>
      </c>
      <c r="DG242" s="359">
        <f t="shared" ca="1" si="485"/>
        <v>0</v>
      </c>
      <c r="DH242" s="359">
        <f t="shared" ca="1" si="412"/>
        <v>0</v>
      </c>
      <c r="DI242" s="359">
        <f t="shared" ca="1" si="413"/>
        <v>0</v>
      </c>
      <c r="DJ242" s="359">
        <f t="shared" ca="1" si="414"/>
        <v>0</v>
      </c>
      <c r="DK242" s="359">
        <f t="shared" ca="1" si="438"/>
        <v>0</v>
      </c>
      <c r="DM242" s="362">
        <f t="shared" ca="1" si="465"/>
        <v>353</v>
      </c>
      <c r="DN242" s="362">
        <v>234</v>
      </c>
      <c r="DO242" s="371">
        <f t="shared" ca="1" si="466"/>
        <v>0</v>
      </c>
      <c r="DP242" s="359">
        <f t="shared" ca="1" si="486"/>
        <v>0</v>
      </c>
      <c r="DQ242" s="359">
        <f t="shared" ca="1" si="415"/>
        <v>0</v>
      </c>
      <c r="DR242" s="359">
        <f t="shared" ca="1" si="416"/>
        <v>0</v>
      </c>
      <c r="DS242" s="359">
        <f t="shared" ca="1" si="417"/>
        <v>0</v>
      </c>
      <c r="DT242" s="359">
        <f t="shared" ca="1" si="439"/>
        <v>0</v>
      </c>
      <c r="DV242" s="362">
        <f t="shared" ca="1" si="467"/>
        <v>353</v>
      </c>
      <c r="DW242" s="362">
        <v>234</v>
      </c>
      <c r="DX242" s="371">
        <f t="shared" ca="1" si="468"/>
        <v>0</v>
      </c>
      <c r="DY242" s="359">
        <f t="shared" ca="1" si="487"/>
        <v>0</v>
      </c>
      <c r="DZ242" s="359">
        <f t="shared" ca="1" si="418"/>
        <v>0</v>
      </c>
      <c r="EA242" s="359">
        <f t="shared" ca="1" si="419"/>
        <v>0</v>
      </c>
      <c r="EB242" s="359">
        <f t="shared" ca="1" si="420"/>
        <v>0</v>
      </c>
      <c r="EC242" s="359">
        <f t="shared" ca="1" si="440"/>
        <v>0</v>
      </c>
      <c r="EE242" s="362">
        <f t="shared" ca="1" si="469"/>
        <v>353</v>
      </c>
      <c r="EF242" s="362">
        <v>234</v>
      </c>
      <c r="EG242" s="371">
        <f t="shared" ca="1" si="470"/>
        <v>0</v>
      </c>
      <c r="EH242" s="359">
        <f t="shared" ca="1" si="488"/>
        <v>0</v>
      </c>
      <c r="EI242" s="359">
        <f t="shared" ca="1" si="421"/>
        <v>0</v>
      </c>
      <c r="EJ242" s="359">
        <f t="shared" ca="1" si="422"/>
        <v>0</v>
      </c>
      <c r="EK242" s="359">
        <f t="shared" ca="1" si="423"/>
        <v>0</v>
      </c>
      <c r="EL242" s="359">
        <f t="shared" ca="1" si="441"/>
        <v>0</v>
      </c>
    </row>
    <row r="243" spans="7:142" x14ac:dyDescent="0.35">
      <c r="G243" s="372">
        <f>IFERROR(INDEX('Inflation Rates'!$A$16:$H$138,MATCH('IRA Traditional'!$H243,'Inflation Rates'!$A$16:$A$138,0),6)/INDEX('Inflation Rates'!$A$16:$H$138,MATCH('IRA Traditional'!$H243,'Inflation Rates'!$A$16:$A$138,0)-1,6)-1,G242)</f>
        <v>2.0999999999999908E-2</v>
      </c>
      <c r="H243" s="362">
        <v>2254</v>
      </c>
      <c r="I243" s="362">
        <f t="shared" ca="1" si="489"/>
        <v>354</v>
      </c>
      <c r="J243" s="362">
        <v>235</v>
      </c>
      <c r="K243" s="371">
        <f t="shared" ca="1" si="472"/>
        <v>0</v>
      </c>
      <c r="L243" s="359">
        <f t="shared" ca="1" si="476"/>
        <v>0</v>
      </c>
      <c r="M243" s="359">
        <f t="shared" ca="1" si="425"/>
        <v>0</v>
      </c>
      <c r="N243" s="359">
        <f t="shared" ca="1" si="426"/>
        <v>0</v>
      </c>
      <c r="O243" s="359">
        <f t="shared" ca="1" si="427"/>
        <v>0</v>
      </c>
      <c r="P243" s="359">
        <f t="shared" ca="1" si="442"/>
        <v>0</v>
      </c>
      <c r="R243" s="362">
        <f t="shared" ca="1" si="443"/>
        <v>354</v>
      </c>
      <c r="S243" s="362">
        <v>235</v>
      </c>
      <c r="T243" s="371">
        <f t="shared" ca="1" si="444"/>
        <v>0</v>
      </c>
      <c r="U243" s="359">
        <f t="shared" ca="1" si="477"/>
        <v>0</v>
      </c>
      <c r="V243" s="359">
        <f t="shared" ca="1" si="380"/>
        <v>0</v>
      </c>
      <c r="W243" s="359">
        <f t="shared" ca="1" si="381"/>
        <v>0</v>
      </c>
      <c r="X243" s="359">
        <f t="shared" ca="1" si="382"/>
        <v>0</v>
      </c>
      <c r="Y243" s="359">
        <f t="shared" ca="1" si="428"/>
        <v>0</v>
      </c>
      <c r="AA243" s="362">
        <f t="shared" ca="1" si="445"/>
        <v>354</v>
      </c>
      <c r="AB243" s="362">
        <v>235</v>
      </c>
      <c r="AC243" s="371">
        <f t="shared" ca="1" si="446"/>
        <v>0</v>
      </c>
      <c r="AD243" s="359">
        <f t="shared" ca="1" si="490"/>
        <v>0</v>
      </c>
      <c r="AE243" s="359">
        <f t="shared" ca="1" si="384"/>
        <v>0</v>
      </c>
      <c r="AF243" s="359">
        <f t="shared" ca="1" si="385"/>
        <v>0</v>
      </c>
      <c r="AG243" s="359">
        <f t="shared" ca="1" si="386"/>
        <v>0</v>
      </c>
      <c r="AH243" s="359">
        <f t="shared" ca="1" si="429"/>
        <v>0</v>
      </c>
      <c r="AJ243" s="362">
        <f t="shared" ca="1" si="447"/>
        <v>354</v>
      </c>
      <c r="AK243" s="362">
        <v>235</v>
      </c>
      <c r="AL243" s="371">
        <f t="shared" ca="1" si="448"/>
        <v>0</v>
      </c>
      <c r="AM243" s="359">
        <f t="shared" ca="1" si="478"/>
        <v>0</v>
      </c>
      <c r="AN243" s="359">
        <f t="shared" ca="1" si="387"/>
        <v>0</v>
      </c>
      <c r="AO243" s="359">
        <f t="shared" ca="1" si="388"/>
        <v>0</v>
      </c>
      <c r="AP243" s="359">
        <f t="shared" ca="1" si="389"/>
        <v>0</v>
      </c>
      <c r="AQ243" s="359">
        <f t="shared" ca="1" si="430"/>
        <v>0</v>
      </c>
      <c r="AS243" s="362">
        <f t="shared" ca="1" si="449"/>
        <v>354</v>
      </c>
      <c r="AT243" s="362">
        <v>235</v>
      </c>
      <c r="AU243" s="371">
        <f t="shared" ca="1" si="450"/>
        <v>0</v>
      </c>
      <c r="AV243" s="359">
        <f t="shared" ca="1" si="479"/>
        <v>0</v>
      </c>
      <c r="AW243" s="359">
        <f t="shared" ca="1" si="390"/>
        <v>0</v>
      </c>
      <c r="AX243" s="359">
        <f t="shared" ca="1" si="391"/>
        <v>0</v>
      </c>
      <c r="AY243" s="359">
        <f t="shared" ca="1" si="392"/>
        <v>0</v>
      </c>
      <c r="AZ243" s="359">
        <f t="shared" ca="1" si="431"/>
        <v>0</v>
      </c>
      <c r="BB243" s="362">
        <f t="shared" ca="1" si="451"/>
        <v>354</v>
      </c>
      <c r="BC243" s="362">
        <v>235</v>
      </c>
      <c r="BD243" s="371">
        <f t="shared" ca="1" si="452"/>
        <v>0</v>
      </c>
      <c r="BE243" s="359">
        <f t="shared" ca="1" si="480"/>
        <v>0</v>
      </c>
      <c r="BF243" s="359">
        <f t="shared" ca="1" si="393"/>
        <v>0</v>
      </c>
      <c r="BG243" s="359">
        <f t="shared" ca="1" si="394"/>
        <v>0</v>
      </c>
      <c r="BH243" s="359">
        <f t="shared" ca="1" si="395"/>
        <v>0</v>
      </c>
      <c r="BI243" s="359">
        <f t="shared" ca="1" si="432"/>
        <v>0</v>
      </c>
      <c r="BK243" s="362">
        <f t="shared" ca="1" si="453"/>
        <v>354</v>
      </c>
      <c r="BL243" s="362">
        <v>235</v>
      </c>
      <c r="BM243" s="371">
        <f t="shared" ca="1" si="454"/>
        <v>0</v>
      </c>
      <c r="BN243" s="359">
        <f t="shared" ca="1" si="481"/>
        <v>0</v>
      </c>
      <c r="BO243" s="359">
        <f t="shared" ca="1" si="396"/>
        <v>0</v>
      </c>
      <c r="BP243" s="359">
        <f t="shared" ca="1" si="397"/>
        <v>0</v>
      </c>
      <c r="BQ243" s="359">
        <f t="shared" ca="1" si="398"/>
        <v>0</v>
      </c>
      <c r="BR243" s="359">
        <f t="shared" ca="1" si="433"/>
        <v>0</v>
      </c>
      <c r="BT243" s="362">
        <f t="shared" ca="1" si="455"/>
        <v>354</v>
      </c>
      <c r="BU243" s="362">
        <v>235</v>
      </c>
      <c r="BV243" s="371">
        <f t="shared" ca="1" si="456"/>
        <v>0</v>
      </c>
      <c r="BW243" s="359">
        <f t="shared" ca="1" si="482"/>
        <v>0</v>
      </c>
      <c r="BX243" s="359">
        <f t="shared" ca="1" si="399"/>
        <v>0</v>
      </c>
      <c r="BY243" s="359">
        <f t="shared" ca="1" si="400"/>
        <v>0</v>
      </c>
      <c r="BZ243" s="359">
        <f t="shared" ca="1" si="401"/>
        <v>0</v>
      </c>
      <c r="CA243" s="359">
        <f t="shared" ca="1" si="434"/>
        <v>0</v>
      </c>
      <c r="CC243" s="362">
        <f t="shared" ca="1" si="457"/>
        <v>354</v>
      </c>
      <c r="CD243" s="362">
        <v>235</v>
      </c>
      <c r="CE243" s="371">
        <f t="shared" ca="1" si="458"/>
        <v>0</v>
      </c>
      <c r="CF243" s="359">
        <f t="shared" ca="1" si="483"/>
        <v>0</v>
      </c>
      <c r="CG243" s="359">
        <f t="shared" ca="1" si="402"/>
        <v>0</v>
      </c>
      <c r="CH243" s="359">
        <f t="shared" ca="1" si="403"/>
        <v>0</v>
      </c>
      <c r="CI243" s="359">
        <f t="shared" ca="1" si="404"/>
        <v>0</v>
      </c>
      <c r="CJ243" s="359">
        <f t="shared" ca="1" si="435"/>
        <v>0</v>
      </c>
      <c r="CL243" s="362">
        <f t="shared" ca="1" si="459"/>
        <v>354</v>
      </c>
      <c r="CM243" s="362">
        <v>235</v>
      </c>
      <c r="CN243" s="371">
        <f t="shared" ca="1" si="460"/>
        <v>0</v>
      </c>
      <c r="CO243" s="359">
        <f t="shared" ca="1" si="491"/>
        <v>0</v>
      </c>
      <c r="CP243" s="359">
        <f t="shared" ca="1" si="406"/>
        <v>0</v>
      </c>
      <c r="CQ243" s="359">
        <f t="shared" ca="1" si="407"/>
        <v>0</v>
      </c>
      <c r="CR243" s="359">
        <f t="shared" ca="1" si="408"/>
        <v>0</v>
      </c>
      <c r="CS243" s="359">
        <f t="shared" ca="1" si="436"/>
        <v>0</v>
      </c>
      <c r="CU243" s="362">
        <f t="shared" ca="1" si="461"/>
        <v>354</v>
      </c>
      <c r="CV243" s="362">
        <v>235</v>
      </c>
      <c r="CW243" s="371">
        <f t="shared" ca="1" si="462"/>
        <v>0</v>
      </c>
      <c r="CX243" s="359">
        <f t="shared" ca="1" si="484"/>
        <v>0</v>
      </c>
      <c r="CY243" s="359">
        <f t="shared" ca="1" si="409"/>
        <v>0</v>
      </c>
      <c r="CZ243" s="359">
        <f t="shared" ca="1" si="410"/>
        <v>0</v>
      </c>
      <c r="DA243" s="359">
        <f t="shared" ca="1" si="411"/>
        <v>0</v>
      </c>
      <c r="DB243" s="359">
        <f t="shared" ca="1" si="437"/>
        <v>0</v>
      </c>
      <c r="DD243" s="362">
        <f t="shared" ca="1" si="463"/>
        <v>354</v>
      </c>
      <c r="DE243" s="362">
        <v>235</v>
      </c>
      <c r="DF243" s="371">
        <f t="shared" ca="1" si="464"/>
        <v>0</v>
      </c>
      <c r="DG243" s="359">
        <f t="shared" ca="1" si="485"/>
        <v>0</v>
      </c>
      <c r="DH243" s="359">
        <f t="shared" ca="1" si="412"/>
        <v>0</v>
      </c>
      <c r="DI243" s="359">
        <f t="shared" ca="1" si="413"/>
        <v>0</v>
      </c>
      <c r="DJ243" s="359">
        <f t="shared" ca="1" si="414"/>
        <v>0</v>
      </c>
      <c r="DK243" s="359">
        <f t="shared" ca="1" si="438"/>
        <v>0</v>
      </c>
      <c r="DM243" s="362">
        <f t="shared" ca="1" si="465"/>
        <v>354</v>
      </c>
      <c r="DN243" s="362">
        <v>235</v>
      </c>
      <c r="DO243" s="371">
        <f t="shared" ca="1" si="466"/>
        <v>0</v>
      </c>
      <c r="DP243" s="359">
        <f t="shared" ca="1" si="486"/>
        <v>0</v>
      </c>
      <c r="DQ243" s="359">
        <f t="shared" ca="1" si="415"/>
        <v>0</v>
      </c>
      <c r="DR243" s="359">
        <f t="shared" ca="1" si="416"/>
        <v>0</v>
      </c>
      <c r="DS243" s="359">
        <f t="shared" ca="1" si="417"/>
        <v>0</v>
      </c>
      <c r="DT243" s="359">
        <f t="shared" ca="1" si="439"/>
        <v>0</v>
      </c>
      <c r="DV243" s="362">
        <f t="shared" ca="1" si="467"/>
        <v>354</v>
      </c>
      <c r="DW243" s="362">
        <v>235</v>
      </c>
      <c r="DX243" s="371">
        <f t="shared" ca="1" si="468"/>
        <v>0</v>
      </c>
      <c r="DY243" s="359">
        <f t="shared" ca="1" si="487"/>
        <v>0</v>
      </c>
      <c r="DZ243" s="359">
        <f t="shared" ca="1" si="418"/>
        <v>0</v>
      </c>
      <c r="EA243" s="359">
        <f t="shared" ca="1" si="419"/>
        <v>0</v>
      </c>
      <c r="EB243" s="359">
        <f t="shared" ca="1" si="420"/>
        <v>0</v>
      </c>
      <c r="EC243" s="359">
        <f t="shared" ca="1" si="440"/>
        <v>0</v>
      </c>
      <c r="EE243" s="362">
        <f t="shared" ca="1" si="469"/>
        <v>354</v>
      </c>
      <c r="EF243" s="362">
        <v>235</v>
      </c>
      <c r="EG243" s="371">
        <f t="shared" ca="1" si="470"/>
        <v>0</v>
      </c>
      <c r="EH243" s="359">
        <f t="shared" ca="1" si="488"/>
        <v>0</v>
      </c>
      <c r="EI243" s="359">
        <f t="shared" ca="1" si="421"/>
        <v>0</v>
      </c>
      <c r="EJ243" s="359">
        <f t="shared" ca="1" si="422"/>
        <v>0</v>
      </c>
      <c r="EK243" s="359">
        <f t="shared" ca="1" si="423"/>
        <v>0</v>
      </c>
      <c r="EL243" s="359">
        <f t="shared" ca="1" si="441"/>
        <v>0</v>
      </c>
    </row>
    <row r="244" spans="7:142" x14ac:dyDescent="0.35">
      <c r="G244" s="372">
        <f>IFERROR(INDEX('Inflation Rates'!$A$16:$H$138,MATCH('IRA Traditional'!$H244,'Inflation Rates'!$A$16:$A$138,0),6)/INDEX('Inflation Rates'!$A$16:$H$138,MATCH('IRA Traditional'!$H244,'Inflation Rates'!$A$16:$A$138,0)-1,6)-1,G243)</f>
        <v>2.0999999999999908E-2</v>
      </c>
      <c r="H244" s="362">
        <v>2255</v>
      </c>
      <c r="I244" s="362">
        <f t="shared" ca="1" si="489"/>
        <v>355</v>
      </c>
      <c r="J244" s="362">
        <v>236</v>
      </c>
      <c r="K244" s="371">
        <f t="shared" ca="1" si="472"/>
        <v>0</v>
      </c>
      <c r="L244" s="359">
        <f t="shared" ca="1" si="476"/>
        <v>0</v>
      </c>
      <c r="M244" s="359">
        <f t="shared" ca="1" si="425"/>
        <v>0</v>
      </c>
      <c r="N244" s="359">
        <f t="shared" ca="1" si="426"/>
        <v>0</v>
      </c>
      <c r="O244" s="359">
        <f t="shared" ca="1" si="427"/>
        <v>0</v>
      </c>
      <c r="P244" s="359">
        <f t="shared" ca="1" si="442"/>
        <v>0</v>
      </c>
      <c r="R244" s="362">
        <f t="shared" ca="1" si="443"/>
        <v>355</v>
      </c>
      <c r="S244" s="362">
        <v>236</v>
      </c>
      <c r="T244" s="371">
        <f t="shared" ca="1" si="444"/>
        <v>0</v>
      </c>
      <c r="U244" s="359">
        <f t="shared" ca="1" si="477"/>
        <v>0</v>
      </c>
      <c r="V244" s="359">
        <f t="shared" ca="1" si="380"/>
        <v>0</v>
      </c>
      <c r="W244" s="359">
        <f t="shared" ca="1" si="381"/>
        <v>0</v>
      </c>
      <c r="X244" s="359">
        <f t="shared" ca="1" si="382"/>
        <v>0</v>
      </c>
      <c r="Y244" s="359">
        <f t="shared" ca="1" si="428"/>
        <v>0</v>
      </c>
      <c r="AA244" s="362">
        <f t="shared" ca="1" si="445"/>
        <v>355</v>
      </c>
      <c r="AB244" s="362">
        <v>236</v>
      </c>
      <c r="AC244" s="371">
        <f t="shared" ca="1" si="446"/>
        <v>0</v>
      </c>
      <c r="AD244" s="359">
        <f t="shared" ca="1" si="490"/>
        <v>0</v>
      </c>
      <c r="AE244" s="359">
        <f t="shared" ca="1" si="384"/>
        <v>0</v>
      </c>
      <c r="AF244" s="359">
        <f t="shared" ca="1" si="385"/>
        <v>0</v>
      </c>
      <c r="AG244" s="359">
        <f t="shared" ca="1" si="386"/>
        <v>0</v>
      </c>
      <c r="AH244" s="359">
        <f t="shared" ca="1" si="429"/>
        <v>0</v>
      </c>
      <c r="AJ244" s="362">
        <f t="shared" ca="1" si="447"/>
        <v>355</v>
      </c>
      <c r="AK244" s="362">
        <v>236</v>
      </c>
      <c r="AL244" s="371">
        <f t="shared" ca="1" si="448"/>
        <v>0</v>
      </c>
      <c r="AM244" s="359">
        <f t="shared" ca="1" si="478"/>
        <v>0</v>
      </c>
      <c r="AN244" s="359">
        <f t="shared" ca="1" si="387"/>
        <v>0</v>
      </c>
      <c r="AO244" s="359">
        <f t="shared" ca="1" si="388"/>
        <v>0</v>
      </c>
      <c r="AP244" s="359">
        <f t="shared" ca="1" si="389"/>
        <v>0</v>
      </c>
      <c r="AQ244" s="359">
        <f t="shared" ca="1" si="430"/>
        <v>0</v>
      </c>
      <c r="AS244" s="362">
        <f t="shared" ca="1" si="449"/>
        <v>355</v>
      </c>
      <c r="AT244" s="362">
        <v>236</v>
      </c>
      <c r="AU244" s="371">
        <f t="shared" ca="1" si="450"/>
        <v>0</v>
      </c>
      <c r="AV244" s="359">
        <f t="shared" ca="1" si="479"/>
        <v>0</v>
      </c>
      <c r="AW244" s="359">
        <f t="shared" ca="1" si="390"/>
        <v>0</v>
      </c>
      <c r="AX244" s="359">
        <f t="shared" ca="1" si="391"/>
        <v>0</v>
      </c>
      <c r="AY244" s="359">
        <f t="shared" ca="1" si="392"/>
        <v>0</v>
      </c>
      <c r="AZ244" s="359">
        <f t="shared" ca="1" si="431"/>
        <v>0</v>
      </c>
      <c r="BB244" s="362">
        <f t="shared" ca="1" si="451"/>
        <v>355</v>
      </c>
      <c r="BC244" s="362">
        <v>236</v>
      </c>
      <c r="BD244" s="371">
        <f t="shared" ca="1" si="452"/>
        <v>0</v>
      </c>
      <c r="BE244" s="359">
        <f t="shared" ca="1" si="480"/>
        <v>0</v>
      </c>
      <c r="BF244" s="359">
        <f t="shared" ca="1" si="393"/>
        <v>0</v>
      </c>
      <c r="BG244" s="359">
        <f t="shared" ca="1" si="394"/>
        <v>0</v>
      </c>
      <c r="BH244" s="359">
        <f t="shared" ca="1" si="395"/>
        <v>0</v>
      </c>
      <c r="BI244" s="359">
        <f t="shared" ca="1" si="432"/>
        <v>0</v>
      </c>
      <c r="BK244" s="362">
        <f t="shared" ca="1" si="453"/>
        <v>355</v>
      </c>
      <c r="BL244" s="362">
        <v>236</v>
      </c>
      <c r="BM244" s="371">
        <f t="shared" ca="1" si="454"/>
        <v>0</v>
      </c>
      <c r="BN244" s="359">
        <f t="shared" ca="1" si="481"/>
        <v>0</v>
      </c>
      <c r="BO244" s="359">
        <f t="shared" ca="1" si="396"/>
        <v>0</v>
      </c>
      <c r="BP244" s="359">
        <f t="shared" ca="1" si="397"/>
        <v>0</v>
      </c>
      <c r="BQ244" s="359">
        <f t="shared" ca="1" si="398"/>
        <v>0</v>
      </c>
      <c r="BR244" s="359">
        <f t="shared" ca="1" si="433"/>
        <v>0</v>
      </c>
      <c r="BT244" s="362">
        <f t="shared" ca="1" si="455"/>
        <v>355</v>
      </c>
      <c r="BU244" s="362">
        <v>236</v>
      </c>
      <c r="BV244" s="371">
        <f t="shared" ca="1" si="456"/>
        <v>0</v>
      </c>
      <c r="BW244" s="359">
        <f t="shared" ca="1" si="482"/>
        <v>0</v>
      </c>
      <c r="BX244" s="359">
        <f t="shared" ca="1" si="399"/>
        <v>0</v>
      </c>
      <c r="BY244" s="359">
        <f t="shared" ca="1" si="400"/>
        <v>0</v>
      </c>
      <c r="BZ244" s="359">
        <f t="shared" ca="1" si="401"/>
        <v>0</v>
      </c>
      <c r="CA244" s="359">
        <f t="shared" ca="1" si="434"/>
        <v>0</v>
      </c>
      <c r="CC244" s="362">
        <f t="shared" ca="1" si="457"/>
        <v>355</v>
      </c>
      <c r="CD244" s="362">
        <v>236</v>
      </c>
      <c r="CE244" s="371">
        <f t="shared" ca="1" si="458"/>
        <v>0</v>
      </c>
      <c r="CF244" s="359">
        <f t="shared" ca="1" si="483"/>
        <v>0</v>
      </c>
      <c r="CG244" s="359">
        <f t="shared" ca="1" si="402"/>
        <v>0</v>
      </c>
      <c r="CH244" s="359">
        <f t="shared" ca="1" si="403"/>
        <v>0</v>
      </c>
      <c r="CI244" s="359">
        <f t="shared" ca="1" si="404"/>
        <v>0</v>
      </c>
      <c r="CJ244" s="359">
        <f t="shared" ca="1" si="435"/>
        <v>0</v>
      </c>
      <c r="CL244" s="362">
        <f t="shared" ca="1" si="459"/>
        <v>355</v>
      </c>
      <c r="CM244" s="362">
        <v>236</v>
      </c>
      <c r="CN244" s="371">
        <f t="shared" ca="1" si="460"/>
        <v>0</v>
      </c>
      <c r="CO244" s="359">
        <f t="shared" ca="1" si="491"/>
        <v>0</v>
      </c>
      <c r="CP244" s="359">
        <f t="shared" ca="1" si="406"/>
        <v>0</v>
      </c>
      <c r="CQ244" s="359">
        <f t="shared" ca="1" si="407"/>
        <v>0</v>
      </c>
      <c r="CR244" s="359">
        <f t="shared" ca="1" si="408"/>
        <v>0</v>
      </c>
      <c r="CS244" s="359">
        <f t="shared" ca="1" si="436"/>
        <v>0</v>
      </c>
      <c r="CU244" s="362">
        <f t="shared" ca="1" si="461"/>
        <v>355</v>
      </c>
      <c r="CV244" s="362">
        <v>236</v>
      </c>
      <c r="CW244" s="371">
        <f t="shared" ca="1" si="462"/>
        <v>0</v>
      </c>
      <c r="CX244" s="359">
        <f t="shared" ca="1" si="484"/>
        <v>0</v>
      </c>
      <c r="CY244" s="359">
        <f t="shared" ca="1" si="409"/>
        <v>0</v>
      </c>
      <c r="CZ244" s="359">
        <f t="shared" ca="1" si="410"/>
        <v>0</v>
      </c>
      <c r="DA244" s="359">
        <f t="shared" ca="1" si="411"/>
        <v>0</v>
      </c>
      <c r="DB244" s="359">
        <f t="shared" ca="1" si="437"/>
        <v>0</v>
      </c>
      <c r="DD244" s="362">
        <f t="shared" ca="1" si="463"/>
        <v>355</v>
      </c>
      <c r="DE244" s="362">
        <v>236</v>
      </c>
      <c r="DF244" s="371">
        <f t="shared" ca="1" si="464"/>
        <v>0</v>
      </c>
      <c r="DG244" s="359">
        <f t="shared" ca="1" si="485"/>
        <v>0</v>
      </c>
      <c r="DH244" s="359">
        <f t="shared" ca="1" si="412"/>
        <v>0</v>
      </c>
      <c r="DI244" s="359">
        <f t="shared" ca="1" si="413"/>
        <v>0</v>
      </c>
      <c r="DJ244" s="359">
        <f t="shared" ca="1" si="414"/>
        <v>0</v>
      </c>
      <c r="DK244" s="359">
        <f t="shared" ca="1" si="438"/>
        <v>0</v>
      </c>
      <c r="DM244" s="362">
        <f t="shared" ca="1" si="465"/>
        <v>355</v>
      </c>
      <c r="DN244" s="362">
        <v>236</v>
      </c>
      <c r="DO244" s="371">
        <f t="shared" ca="1" si="466"/>
        <v>0</v>
      </c>
      <c r="DP244" s="359">
        <f t="shared" ca="1" si="486"/>
        <v>0</v>
      </c>
      <c r="DQ244" s="359">
        <f t="shared" ca="1" si="415"/>
        <v>0</v>
      </c>
      <c r="DR244" s="359">
        <f t="shared" ca="1" si="416"/>
        <v>0</v>
      </c>
      <c r="DS244" s="359">
        <f t="shared" ca="1" si="417"/>
        <v>0</v>
      </c>
      <c r="DT244" s="359">
        <f t="shared" ca="1" si="439"/>
        <v>0</v>
      </c>
      <c r="DV244" s="362">
        <f t="shared" ca="1" si="467"/>
        <v>355</v>
      </c>
      <c r="DW244" s="362">
        <v>236</v>
      </c>
      <c r="DX244" s="371">
        <f t="shared" ca="1" si="468"/>
        <v>0</v>
      </c>
      <c r="DY244" s="359">
        <f t="shared" ca="1" si="487"/>
        <v>0</v>
      </c>
      <c r="DZ244" s="359">
        <f t="shared" ca="1" si="418"/>
        <v>0</v>
      </c>
      <c r="EA244" s="359">
        <f t="shared" ca="1" si="419"/>
        <v>0</v>
      </c>
      <c r="EB244" s="359">
        <f t="shared" ca="1" si="420"/>
        <v>0</v>
      </c>
      <c r="EC244" s="359">
        <f t="shared" ca="1" si="440"/>
        <v>0</v>
      </c>
      <c r="EE244" s="362">
        <f t="shared" ca="1" si="469"/>
        <v>355</v>
      </c>
      <c r="EF244" s="362">
        <v>236</v>
      </c>
      <c r="EG244" s="371">
        <f t="shared" ca="1" si="470"/>
        <v>0</v>
      </c>
      <c r="EH244" s="359">
        <f t="shared" ca="1" si="488"/>
        <v>0</v>
      </c>
      <c r="EI244" s="359">
        <f t="shared" ca="1" si="421"/>
        <v>0</v>
      </c>
      <c r="EJ244" s="359">
        <f t="shared" ca="1" si="422"/>
        <v>0</v>
      </c>
      <c r="EK244" s="359">
        <f t="shared" ca="1" si="423"/>
        <v>0</v>
      </c>
      <c r="EL244" s="359">
        <f t="shared" ca="1" si="441"/>
        <v>0</v>
      </c>
    </row>
    <row r="245" spans="7:142" x14ac:dyDescent="0.35">
      <c r="G245" s="372">
        <f>IFERROR(INDEX('Inflation Rates'!$A$16:$H$138,MATCH('IRA Traditional'!$H245,'Inflation Rates'!$A$16:$A$138,0),6)/INDEX('Inflation Rates'!$A$16:$H$138,MATCH('IRA Traditional'!$H245,'Inflation Rates'!$A$16:$A$138,0)-1,6)-1,G244)</f>
        <v>2.0999999999999908E-2</v>
      </c>
      <c r="H245" s="362">
        <v>2256</v>
      </c>
      <c r="I245" s="362">
        <f t="shared" ca="1" si="489"/>
        <v>356</v>
      </c>
      <c r="J245" s="362">
        <v>237</v>
      </c>
      <c r="K245" s="371">
        <f t="shared" ca="1" si="472"/>
        <v>0</v>
      </c>
      <c r="L245" s="359">
        <f t="shared" ca="1" si="476"/>
        <v>0</v>
      </c>
      <c r="M245" s="359">
        <f t="shared" ca="1" si="425"/>
        <v>0</v>
      </c>
      <c r="N245" s="359">
        <f t="shared" ca="1" si="426"/>
        <v>0</v>
      </c>
      <c r="O245" s="359">
        <f t="shared" ca="1" si="427"/>
        <v>0</v>
      </c>
      <c r="P245" s="359">
        <f t="shared" ca="1" si="442"/>
        <v>0</v>
      </c>
      <c r="R245" s="362">
        <f t="shared" ca="1" si="443"/>
        <v>356</v>
      </c>
      <c r="S245" s="362">
        <v>237</v>
      </c>
      <c r="T245" s="371">
        <f t="shared" ca="1" si="444"/>
        <v>0</v>
      </c>
      <c r="U245" s="359">
        <f t="shared" ca="1" si="477"/>
        <v>0</v>
      </c>
      <c r="V245" s="359">
        <f t="shared" ca="1" si="380"/>
        <v>0</v>
      </c>
      <c r="W245" s="359">
        <f t="shared" ca="1" si="381"/>
        <v>0</v>
      </c>
      <c r="X245" s="359">
        <f t="shared" ca="1" si="382"/>
        <v>0</v>
      </c>
      <c r="Y245" s="359">
        <f t="shared" ca="1" si="428"/>
        <v>0</v>
      </c>
      <c r="AA245" s="362">
        <f t="shared" ca="1" si="445"/>
        <v>356</v>
      </c>
      <c r="AB245" s="362">
        <v>237</v>
      </c>
      <c r="AC245" s="371">
        <f t="shared" ca="1" si="446"/>
        <v>0</v>
      </c>
      <c r="AD245" s="359">
        <f t="shared" ca="1" si="490"/>
        <v>0</v>
      </c>
      <c r="AE245" s="359">
        <f t="shared" ca="1" si="384"/>
        <v>0</v>
      </c>
      <c r="AF245" s="359">
        <f t="shared" ca="1" si="385"/>
        <v>0</v>
      </c>
      <c r="AG245" s="359">
        <f t="shared" ca="1" si="386"/>
        <v>0</v>
      </c>
      <c r="AH245" s="359">
        <f t="shared" ca="1" si="429"/>
        <v>0</v>
      </c>
      <c r="AJ245" s="362">
        <f t="shared" ca="1" si="447"/>
        <v>356</v>
      </c>
      <c r="AK245" s="362">
        <v>237</v>
      </c>
      <c r="AL245" s="371">
        <f t="shared" ca="1" si="448"/>
        <v>0</v>
      </c>
      <c r="AM245" s="359">
        <f t="shared" ca="1" si="478"/>
        <v>0</v>
      </c>
      <c r="AN245" s="359">
        <f t="shared" ca="1" si="387"/>
        <v>0</v>
      </c>
      <c r="AO245" s="359">
        <f t="shared" ca="1" si="388"/>
        <v>0</v>
      </c>
      <c r="AP245" s="359">
        <f t="shared" ca="1" si="389"/>
        <v>0</v>
      </c>
      <c r="AQ245" s="359">
        <f t="shared" ca="1" si="430"/>
        <v>0</v>
      </c>
      <c r="AS245" s="362">
        <f t="shared" ca="1" si="449"/>
        <v>356</v>
      </c>
      <c r="AT245" s="362">
        <v>237</v>
      </c>
      <c r="AU245" s="371">
        <f t="shared" ca="1" si="450"/>
        <v>0</v>
      </c>
      <c r="AV245" s="359">
        <f t="shared" ca="1" si="479"/>
        <v>0</v>
      </c>
      <c r="AW245" s="359">
        <f t="shared" ca="1" si="390"/>
        <v>0</v>
      </c>
      <c r="AX245" s="359">
        <f t="shared" ca="1" si="391"/>
        <v>0</v>
      </c>
      <c r="AY245" s="359">
        <f t="shared" ca="1" si="392"/>
        <v>0</v>
      </c>
      <c r="AZ245" s="359">
        <f t="shared" ca="1" si="431"/>
        <v>0</v>
      </c>
      <c r="BB245" s="362">
        <f t="shared" ca="1" si="451"/>
        <v>356</v>
      </c>
      <c r="BC245" s="362">
        <v>237</v>
      </c>
      <c r="BD245" s="371">
        <f t="shared" ca="1" si="452"/>
        <v>0</v>
      </c>
      <c r="BE245" s="359">
        <f t="shared" ca="1" si="480"/>
        <v>0</v>
      </c>
      <c r="BF245" s="359">
        <f t="shared" ca="1" si="393"/>
        <v>0</v>
      </c>
      <c r="BG245" s="359">
        <f t="shared" ca="1" si="394"/>
        <v>0</v>
      </c>
      <c r="BH245" s="359">
        <f t="shared" ca="1" si="395"/>
        <v>0</v>
      </c>
      <c r="BI245" s="359">
        <f t="shared" ca="1" si="432"/>
        <v>0</v>
      </c>
      <c r="BK245" s="362">
        <f t="shared" ca="1" si="453"/>
        <v>356</v>
      </c>
      <c r="BL245" s="362">
        <v>237</v>
      </c>
      <c r="BM245" s="371">
        <f t="shared" ca="1" si="454"/>
        <v>0</v>
      </c>
      <c r="BN245" s="359">
        <f t="shared" ca="1" si="481"/>
        <v>0</v>
      </c>
      <c r="BO245" s="359">
        <f t="shared" ca="1" si="396"/>
        <v>0</v>
      </c>
      <c r="BP245" s="359">
        <f t="shared" ca="1" si="397"/>
        <v>0</v>
      </c>
      <c r="BQ245" s="359">
        <f t="shared" ca="1" si="398"/>
        <v>0</v>
      </c>
      <c r="BR245" s="359">
        <f t="shared" ca="1" si="433"/>
        <v>0</v>
      </c>
      <c r="BT245" s="362">
        <f t="shared" ca="1" si="455"/>
        <v>356</v>
      </c>
      <c r="BU245" s="362">
        <v>237</v>
      </c>
      <c r="BV245" s="371">
        <f t="shared" ca="1" si="456"/>
        <v>0</v>
      </c>
      <c r="BW245" s="359">
        <f t="shared" ca="1" si="482"/>
        <v>0</v>
      </c>
      <c r="BX245" s="359">
        <f t="shared" ca="1" si="399"/>
        <v>0</v>
      </c>
      <c r="BY245" s="359">
        <f t="shared" ca="1" si="400"/>
        <v>0</v>
      </c>
      <c r="BZ245" s="359">
        <f t="shared" ca="1" si="401"/>
        <v>0</v>
      </c>
      <c r="CA245" s="359">
        <f t="shared" ca="1" si="434"/>
        <v>0</v>
      </c>
      <c r="CC245" s="362">
        <f t="shared" ca="1" si="457"/>
        <v>356</v>
      </c>
      <c r="CD245" s="362">
        <v>237</v>
      </c>
      <c r="CE245" s="371">
        <f t="shared" ca="1" si="458"/>
        <v>0</v>
      </c>
      <c r="CF245" s="359">
        <f t="shared" ca="1" si="483"/>
        <v>0</v>
      </c>
      <c r="CG245" s="359">
        <f t="shared" ca="1" si="402"/>
        <v>0</v>
      </c>
      <c r="CH245" s="359">
        <f t="shared" ca="1" si="403"/>
        <v>0</v>
      </c>
      <c r="CI245" s="359">
        <f t="shared" ca="1" si="404"/>
        <v>0</v>
      </c>
      <c r="CJ245" s="359">
        <f t="shared" ca="1" si="435"/>
        <v>0</v>
      </c>
      <c r="CL245" s="362">
        <f t="shared" ca="1" si="459"/>
        <v>356</v>
      </c>
      <c r="CM245" s="362">
        <v>237</v>
      </c>
      <c r="CN245" s="371">
        <f t="shared" ca="1" si="460"/>
        <v>0</v>
      </c>
      <c r="CO245" s="359">
        <f t="shared" ca="1" si="491"/>
        <v>0</v>
      </c>
      <c r="CP245" s="359">
        <f t="shared" ca="1" si="406"/>
        <v>0</v>
      </c>
      <c r="CQ245" s="359">
        <f t="shared" ca="1" si="407"/>
        <v>0</v>
      </c>
      <c r="CR245" s="359">
        <f t="shared" ca="1" si="408"/>
        <v>0</v>
      </c>
      <c r="CS245" s="359">
        <f t="shared" ca="1" si="436"/>
        <v>0</v>
      </c>
      <c r="CU245" s="362">
        <f t="shared" ca="1" si="461"/>
        <v>356</v>
      </c>
      <c r="CV245" s="362">
        <v>237</v>
      </c>
      <c r="CW245" s="371">
        <f t="shared" ca="1" si="462"/>
        <v>0</v>
      </c>
      <c r="CX245" s="359">
        <f t="shared" ca="1" si="484"/>
        <v>0</v>
      </c>
      <c r="CY245" s="359">
        <f t="shared" ca="1" si="409"/>
        <v>0</v>
      </c>
      <c r="CZ245" s="359">
        <f t="shared" ca="1" si="410"/>
        <v>0</v>
      </c>
      <c r="DA245" s="359">
        <f t="shared" ca="1" si="411"/>
        <v>0</v>
      </c>
      <c r="DB245" s="359">
        <f t="shared" ca="1" si="437"/>
        <v>0</v>
      </c>
      <c r="DD245" s="362">
        <f t="shared" ca="1" si="463"/>
        <v>356</v>
      </c>
      <c r="DE245" s="362">
        <v>237</v>
      </c>
      <c r="DF245" s="371">
        <f t="shared" ca="1" si="464"/>
        <v>0</v>
      </c>
      <c r="DG245" s="359">
        <f t="shared" ca="1" si="485"/>
        <v>0</v>
      </c>
      <c r="DH245" s="359">
        <f t="shared" ca="1" si="412"/>
        <v>0</v>
      </c>
      <c r="DI245" s="359">
        <f t="shared" ca="1" si="413"/>
        <v>0</v>
      </c>
      <c r="DJ245" s="359">
        <f t="shared" ca="1" si="414"/>
        <v>0</v>
      </c>
      <c r="DK245" s="359">
        <f t="shared" ca="1" si="438"/>
        <v>0</v>
      </c>
      <c r="DM245" s="362">
        <f t="shared" ca="1" si="465"/>
        <v>356</v>
      </c>
      <c r="DN245" s="362">
        <v>237</v>
      </c>
      <c r="DO245" s="371">
        <f t="shared" ca="1" si="466"/>
        <v>0</v>
      </c>
      <c r="DP245" s="359">
        <f t="shared" ca="1" si="486"/>
        <v>0</v>
      </c>
      <c r="DQ245" s="359">
        <f t="shared" ca="1" si="415"/>
        <v>0</v>
      </c>
      <c r="DR245" s="359">
        <f t="shared" ca="1" si="416"/>
        <v>0</v>
      </c>
      <c r="DS245" s="359">
        <f t="shared" ca="1" si="417"/>
        <v>0</v>
      </c>
      <c r="DT245" s="359">
        <f t="shared" ca="1" si="439"/>
        <v>0</v>
      </c>
      <c r="DV245" s="362">
        <f t="shared" ca="1" si="467"/>
        <v>356</v>
      </c>
      <c r="DW245" s="362">
        <v>237</v>
      </c>
      <c r="DX245" s="371">
        <f t="shared" ca="1" si="468"/>
        <v>0</v>
      </c>
      <c r="DY245" s="359">
        <f t="shared" ca="1" si="487"/>
        <v>0</v>
      </c>
      <c r="DZ245" s="359">
        <f t="shared" ca="1" si="418"/>
        <v>0</v>
      </c>
      <c r="EA245" s="359">
        <f t="shared" ca="1" si="419"/>
        <v>0</v>
      </c>
      <c r="EB245" s="359">
        <f t="shared" ca="1" si="420"/>
        <v>0</v>
      </c>
      <c r="EC245" s="359">
        <f t="shared" ca="1" si="440"/>
        <v>0</v>
      </c>
      <c r="EE245" s="362">
        <f t="shared" ca="1" si="469"/>
        <v>356</v>
      </c>
      <c r="EF245" s="362">
        <v>237</v>
      </c>
      <c r="EG245" s="371">
        <f t="shared" ca="1" si="470"/>
        <v>0</v>
      </c>
      <c r="EH245" s="359">
        <f t="shared" ca="1" si="488"/>
        <v>0</v>
      </c>
      <c r="EI245" s="359">
        <f t="shared" ca="1" si="421"/>
        <v>0</v>
      </c>
      <c r="EJ245" s="359">
        <f t="shared" ca="1" si="422"/>
        <v>0</v>
      </c>
      <c r="EK245" s="359">
        <f t="shared" ca="1" si="423"/>
        <v>0</v>
      </c>
      <c r="EL245" s="359">
        <f t="shared" ca="1" si="441"/>
        <v>0</v>
      </c>
    </row>
    <row r="246" spans="7:142" x14ac:dyDescent="0.35">
      <c r="G246" s="372">
        <f>IFERROR(INDEX('Inflation Rates'!$A$16:$H$138,MATCH('IRA Traditional'!$H246,'Inflation Rates'!$A$16:$A$138,0),6)/INDEX('Inflation Rates'!$A$16:$H$138,MATCH('IRA Traditional'!$H246,'Inflation Rates'!$A$16:$A$138,0)-1,6)-1,G245)</f>
        <v>2.0999999999999908E-2</v>
      </c>
      <c r="H246" s="362">
        <v>2257</v>
      </c>
      <c r="I246" s="362">
        <f t="shared" ca="1" si="489"/>
        <v>357</v>
      </c>
      <c r="J246" s="362">
        <v>238</v>
      </c>
      <c r="K246" s="371">
        <f t="shared" ca="1" si="472"/>
        <v>0</v>
      </c>
      <c r="L246" s="359">
        <f t="shared" ca="1" si="476"/>
        <v>0</v>
      </c>
      <c r="M246" s="359">
        <f t="shared" ca="1" si="425"/>
        <v>0</v>
      </c>
      <c r="N246" s="359">
        <f t="shared" ca="1" si="426"/>
        <v>0</v>
      </c>
      <c r="O246" s="359">
        <f t="shared" ca="1" si="427"/>
        <v>0</v>
      </c>
      <c r="P246" s="359">
        <f t="shared" ca="1" si="442"/>
        <v>0</v>
      </c>
      <c r="R246" s="362">
        <f t="shared" ca="1" si="443"/>
        <v>357</v>
      </c>
      <c r="S246" s="362">
        <v>238</v>
      </c>
      <c r="T246" s="371">
        <f t="shared" ca="1" si="444"/>
        <v>0</v>
      </c>
      <c r="U246" s="359">
        <f t="shared" ca="1" si="477"/>
        <v>0</v>
      </c>
      <c r="V246" s="359">
        <f t="shared" ca="1" si="380"/>
        <v>0</v>
      </c>
      <c r="W246" s="359">
        <f t="shared" ca="1" si="381"/>
        <v>0</v>
      </c>
      <c r="X246" s="359">
        <f t="shared" ca="1" si="382"/>
        <v>0</v>
      </c>
      <c r="Y246" s="359">
        <f t="shared" ca="1" si="428"/>
        <v>0</v>
      </c>
      <c r="AA246" s="362">
        <f t="shared" ca="1" si="445"/>
        <v>357</v>
      </c>
      <c r="AB246" s="362">
        <v>238</v>
      </c>
      <c r="AC246" s="371">
        <f t="shared" ca="1" si="446"/>
        <v>0</v>
      </c>
      <c r="AD246" s="359">
        <f t="shared" ca="1" si="490"/>
        <v>0</v>
      </c>
      <c r="AE246" s="359">
        <f t="shared" ca="1" si="384"/>
        <v>0</v>
      </c>
      <c r="AF246" s="359">
        <f t="shared" ca="1" si="385"/>
        <v>0</v>
      </c>
      <c r="AG246" s="359">
        <f t="shared" ca="1" si="386"/>
        <v>0</v>
      </c>
      <c r="AH246" s="359">
        <f t="shared" ca="1" si="429"/>
        <v>0</v>
      </c>
      <c r="AJ246" s="362">
        <f t="shared" ca="1" si="447"/>
        <v>357</v>
      </c>
      <c r="AK246" s="362">
        <v>238</v>
      </c>
      <c r="AL246" s="371">
        <f t="shared" ca="1" si="448"/>
        <v>0</v>
      </c>
      <c r="AM246" s="359">
        <f t="shared" ca="1" si="478"/>
        <v>0</v>
      </c>
      <c r="AN246" s="359">
        <f t="shared" ca="1" si="387"/>
        <v>0</v>
      </c>
      <c r="AO246" s="359">
        <f t="shared" ca="1" si="388"/>
        <v>0</v>
      </c>
      <c r="AP246" s="359">
        <f t="shared" ca="1" si="389"/>
        <v>0</v>
      </c>
      <c r="AQ246" s="359">
        <f t="shared" ca="1" si="430"/>
        <v>0</v>
      </c>
      <c r="AS246" s="362">
        <f t="shared" ca="1" si="449"/>
        <v>357</v>
      </c>
      <c r="AT246" s="362">
        <v>238</v>
      </c>
      <c r="AU246" s="371">
        <f t="shared" ca="1" si="450"/>
        <v>0</v>
      </c>
      <c r="AV246" s="359">
        <f t="shared" ca="1" si="479"/>
        <v>0</v>
      </c>
      <c r="AW246" s="359">
        <f t="shared" ca="1" si="390"/>
        <v>0</v>
      </c>
      <c r="AX246" s="359">
        <f t="shared" ca="1" si="391"/>
        <v>0</v>
      </c>
      <c r="AY246" s="359">
        <f t="shared" ca="1" si="392"/>
        <v>0</v>
      </c>
      <c r="AZ246" s="359">
        <f t="shared" ca="1" si="431"/>
        <v>0</v>
      </c>
      <c r="BB246" s="362">
        <f t="shared" ca="1" si="451"/>
        <v>357</v>
      </c>
      <c r="BC246" s="362">
        <v>238</v>
      </c>
      <c r="BD246" s="371">
        <f t="shared" ca="1" si="452"/>
        <v>0</v>
      </c>
      <c r="BE246" s="359">
        <f t="shared" ca="1" si="480"/>
        <v>0</v>
      </c>
      <c r="BF246" s="359">
        <f t="shared" ca="1" si="393"/>
        <v>0</v>
      </c>
      <c r="BG246" s="359">
        <f t="shared" ca="1" si="394"/>
        <v>0</v>
      </c>
      <c r="BH246" s="359">
        <f t="shared" ca="1" si="395"/>
        <v>0</v>
      </c>
      <c r="BI246" s="359">
        <f t="shared" ca="1" si="432"/>
        <v>0</v>
      </c>
      <c r="BK246" s="362">
        <f t="shared" ca="1" si="453"/>
        <v>357</v>
      </c>
      <c r="BL246" s="362">
        <v>238</v>
      </c>
      <c r="BM246" s="371">
        <f t="shared" ca="1" si="454"/>
        <v>0</v>
      </c>
      <c r="BN246" s="359">
        <f t="shared" ca="1" si="481"/>
        <v>0</v>
      </c>
      <c r="BO246" s="359">
        <f t="shared" ca="1" si="396"/>
        <v>0</v>
      </c>
      <c r="BP246" s="359">
        <f t="shared" ca="1" si="397"/>
        <v>0</v>
      </c>
      <c r="BQ246" s="359">
        <f t="shared" ca="1" si="398"/>
        <v>0</v>
      </c>
      <c r="BR246" s="359">
        <f t="shared" ca="1" si="433"/>
        <v>0</v>
      </c>
      <c r="BT246" s="362">
        <f t="shared" ca="1" si="455"/>
        <v>357</v>
      </c>
      <c r="BU246" s="362">
        <v>238</v>
      </c>
      <c r="BV246" s="371">
        <f t="shared" ca="1" si="456"/>
        <v>0</v>
      </c>
      <c r="BW246" s="359">
        <f t="shared" ca="1" si="482"/>
        <v>0</v>
      </c>
      <c r="BX246" s="359">
        <f t="shared" ca="1" si="399"/>
        <v>0</v>
      </c>
      <c r="BY246" s="359">
        <f t="shared" ca="1" si="400"/>
        <v>0</v>
      </c>
      <c r="BZ246" s="359">
        <f t="shared" ca="1" si="401"/>
        <v>0</v>
      </c>
      <c r="CA246" s="359">
        <f t="shared" ca="1" si="434"/>
        <v>0</v>
      </c>
      <c r="CC246" s="362">
        <f t="shared" ca="1" si="457"/>
        <v>357</v>
      </c>
      <c r="CD246" s="362">
        <v>238</v>
      </c>
      <c r="CE246" s="371">
        <f t="shared" ca="1" si="458"/>
        <v>0</v>
      </c>
      <c r="CF246" s="359">
        <f t="shared" ca="1" si="483"/>
        <v>0</v>
      </c>
      <c r="CG246" s="359">
        <f t="shared" ca="1" si="402"/>
        <v>0</v>
      </c>
      <c r="CH246" s="359">
        <f t="shared" ca="1" si="403"/>
        <v>0</v>
      </c>
      <c r="CI246" s="359">
        <f t="shared" ca="1" si="404"/>
        <v>0</v>
      </c>
      <c r="CJ246" s="359">
        <f t="shared" ca="1" si="435"/>
        <v>0</v>
      </c>
      <c r="CL246" s="362">
        <f t="shared" ca="1" si="459"/>
        <v>357</v>
      </c>
      <c r="CM246" s="362">
        <v>238</v>
      </c>
      <c r="CN246" s="371">
        <f t="shared" ca="1" si="460"/>
        <v>0</v>
      </c>
      <c r="CO246" s="359">
        <f t="shared" ca="1" si="491"/>
        <v>0</v>
      </c>
      <c r="CP246" s="359">
        <f t="shared" ca="1" si="406"/>
        <v>0</v>
      </c>
      <c r="CQ246" s="359">
        <f t="shared" ca="1" si="407"/>
        <v>0</v>
      </c>
      <c r="CR246" s="359">
        <f t="shared" ca="1" si="408"/>
        <v>0</v>
      </c>
      <c r="CS246" s="359">
        <f t="shared" ca="1" si="436"/>
        <v>0</v>
      </c>
      <c r="CU246" s="362">
        <f t="shared" ca="1" si="461"/>
        <v>357</v>
      </c>
      <c r="CV246" s="362">
        <v>238</v>
      </c>
      <c r="CW246" s="371">
        <f t="shared" ca="1" si="462"/>
        <v>0</v>
      </c>
      <c r="CX246" s="359">
        <f t="shared" ca="1" si="484"/>
        <v>0</v>
      </c>
      <c r="CY246" s="359">
        <f t="shared" ca="1" si="409"/>
        <v>0</v>
      </c>
      <c r="CZ246" s="359">
        <f t="shared" ca="1" si="410"/>
        <v>0</v>
      </c>
      <c r="DA246" s="359">
        <f t="shared" ca="1" si="411"/>
        <v>0</v>
      </c>
      <c r="DB246" s="359">
        <f t="shared" ca="1" si="437"/>
        <v>0</v>
      </c>
      <c r="DD246" s="362">
        <f t="shared" ca="1" si="463"/>
        <v>357</v>
      </c>
      <c r="DE246" s="362">
        <v>238</v>
      </c>
      <c r="DF246" s="371">
        <f t="shared" ca="1" si="464"/>
        <v>0</v>
      </c>
      <c r="DG246" s="359">
        <f t="shared" ca="1" si="485"/>
        <v>0</v>
      </c>
      <c r="DH246" s="359">
        <f t="shared" ca="1" si="412"/>
        <v>0</v>
      </c>
      <c r="DI246" s="359">
        <f t="shared" ca="1" si="413"/>
        <v>0</v>
      </c>
      <c r="DJ246" s="359">
        <f t="shared" ca="1" si="414"/>
        <v>0</v>
      </c>
      <c r="DK246" s="359">
        <f t="shared" ca="1" si="438"/>
        <v>0</v>
      </c>
      <c r="DM246" s="362">
        <f t="shared" ca="1" si="465"/>
        <v>357</v>
      </c>
      <c r="DN246" s="362">
        <v>238</v>
      </c>
      <c r="DO246" s="371">
        <f t="shared" ca="1" si="466"/>
        <v>0</v>
      </c>
      <c r="DP246" s="359">
        <f t="shared" ca="1" si="486"/>
        <v>0</v>
      </c>
      <c r="DQ246" s="359">
        <f t="shared" ca="1" si="415"/>
        <v>0</v>
      </c>
      <c r="DR246" s="359">
        <f t="shared" ca="1" si="416"/>
        <v>0</v>
      </c>
      <c r="DS246" s="359">
        <f t="shared" ca="1" si="417"/>
        <v>0</v>
      </c>
      <c r="DT246" s="359">
        <f t="shared" ca="1" si="439"/>
        <v>0</v>
      </c>
      <c r="DV246" s="362">
        <f t="shared" ca="1" si="467"/>
        <v>357</v>
      </c>
      <c r="DW246" s="362">
        <v>238</v>
      </c>
      <c r="DX246" s="371">
        <f t="shared" ca="1" si="468"/>
        <v>0</v>
      </c>
      <c r="DY246" s="359">
        <f t="shared" ca="1" si="487"/>
        <v>0</v>
      </c>
      <c r="DZ246" s="359">
        <f t="shared" ca="1" si="418"/>
        <v>0</v>
      </c>
      <c r="EA246" s="359">
        <f t="shared" ca="1" si="419"/>
        <v>0</v>
      </c>
      <c r="EB246" s="359">
        <f t="shared" ca="1" si="420"/>
        <v>0</v>
      </c>
      <c r="EC246" s="359">
        <f t="shared" ca="1" si="440"/>
        <v>0</v>
      </c>
      <c r="EE246" s="362">
        <f t="shared" ca="1" si="469"/>
        <v>357</v>
      </c>
      <c r="EF246" s="362">
        <v>238</v>
      </c>
      <c r="EG246" s="371">
        <f t="shared" ca="1" si="470"/>
        <v>0</v>
      </c>
      <c r="EH246" s="359">
        <f t="shared" ca="1" si="488"/>
        <v>0</v>
      </c>
      <c r="EI246" s="359">
        <f t="shared" ca="1" si="421"/>
        <v>0</v>
      </c>
      <c r="EJ246" s="359">
        <f t="shared" ca="1" si="422"/>
        <v>0</v>
      </c>
      <c r="EK246" s="359">
        <f t="shared" ca="1" si="423"/>
        <v>0</v>
      </c>
      <c r="EL246" s="359">
        <f t="shared" ca="1" si="441"/>
        <v>0</v>
      </c>
    </row>
    <row r="247" spans="7:142" x14ac:dyDescent="0.35">
      <c r="G247" s="372">
        <f>IFERROR(INDEX('Inflation Rates'!$A$16:$H$138,MATCH('IRA Traditional'!$H247,'Inflation Rates'!$A$16:$A$138,0),6)/INDEX('Inflation Rates'!$A$16:$H$138,MATCH('IRA Traditional'!$H247,'Inflation Rates'!$A$16:$A$138,0)-1,6)-1,G246)</f>
        <v>2.0999999999999908E-2</v>
      </c>
      <c r="H247" s="362">
        <v>2258</v>
      </c>
      <c r="I247" s="362">
        <f t="shared" ca="1" si="489"/>
        <v>358</v>
      </c>
      <c r="J247" s="362">
        <v>239</v>
      </c>
      <c r="K247" s="371">
        <f t="shared" ca="1" si="472"/>
        <v>0</v>
      </c>
      <c r="L247" s="359">
        <f t="shared" ca="1" si="476"/>
        <v>0</v>
      </c>
      <c r="M247" s="359">
        <f t="shared" ca="1" si="425"/>
        <v>0</v>
      </c>
      <c r="N247" s="359">
        <f t="shared" ca="1" si="426"/>
        <v>0</v>
      </c>
      <c r="O247" s="359">
        <f t="shared" ca="1" si="427"/>
        <v>0</v>
      </c>
      <c r="P247" s="359">
        <f t="shared" ca="1" si="442"/>
        <v>0</v>
      </c>
      <c r="R247" s="362">
        <f t="shared" ca="1" si="443"/>
        <v>358</v>
      </c>
      <c r="S247" s="362">
        <v>239</v>
      </c>
      <c r="T247" s="371">
        <f t="shared" ca="1" si="444"/>
        <v>0</v>
      </c>
      <c r="U247" s="359">
        <f t="shared" ca="1" si="477"/>
        <v>0</v>
      </c>
      <c r="V247" s="359">
        <f t="shared" ca="1" si="380"/>
        <v>0</v>
      </c>
      <c r="W247" s="359">
        <f t="shared" ca="1" si="381"/>
        <v>0</v>
      </c>
      <c r="X247" s="359">
        <f t="shared" ca="1" si="382"/>
        <v>0</v>
      </c>
      <c r="Y247" s="359">
        <f t="shared" ca="1" si="428"/>
        <v>0</v>
      </c>
      <c r="AA247" s="362">
        <f t="shared" ca="1" si="445"/>
        <v>358</v>
      </c>
      <c r="AB247" s="362">
        <v>239</v>
      </c>
      <c r="AC247" s="371">
        <f t="shared" ca="1" si="446"/>
        <v>0</v>
      </c>
      <c r="AD247" s="359">
        <f t="shared" ca="1" si="490"/>
        <v>0</v>
      </c>
      <c r="AE247" s="359">
        <f t="shared" ca="1" si="384"/>
        <v>0</v>
      </c>
      <c r="AF247" s="359">
        <f t="shared" ca="1" si="385"/>
        <v>0</v>
      </c>
      <c r="AG247" s="359">
        <f t="shared" ca="1" si="386"/>
        <v>0</v>
      </c>
      <c r="AH247" s="359">
        <f t="shared" ca="1" si="429"/>
        <v>0</v>
      </c>
      <c r="AJ247" s="362">
        <f t="shared" ca="1" si="447"/>
        <v>358</v>
      </c>
      <c r="AK247" s="362">
        <v>239</v>
      </c>
      <c r="AL247" s="371">
        <f t="shared" ca="1" si="448"/>
        <v>0</v>
      </c>
      <c r="AM247" s="359">
        <f t="shared" ca="1" si="478"/>
        <v>0</v>
      </c>
      <c r="AN247" s="359">
        <f t="shared" ca="1" si="387"/>
        <v>0</v>
      </c>
      <c r="AO247" s="359">
        <f t="shared" ca="1" si="388"/>
        <v>0</v>
      </c>
      <c r="AP247" s="359">
        <f t="shared" ca="1" si="389"/>
        <v>0</v>
      </c>
      <c r="AQ247" s="359">
        <f t="shared" ca="1" si="430"/>
        <v>0</v>
      </c>
      <c r="AS247" s="362">
        <f t="shared" ca="1" si="449"/>
        <v>358</v>
      </c>
      <c r="AT247" s="362">
        <v>239</v>
      </c>
      <c r="AU247" s="371">
        <f t="shared" ca="1" si="450"/>
        <v>0</v>
      </c>
      <c r="AV247" s="359">
        <f t="shared" ca="1" si="479"/>
        <v>0</v>
      </c>
      <c r="AW247" s="359">
        <f t="shared" ca="1" si="390"/>
        <v>0</v>
      </c>
      <c r="AX247" s="359">
        <f t="shared" ca="1" si="391"/>
        <v>0</v>
      </c>
      <c r="AY247" s="359">
        <f t="shared" ca="1" si="392"/>
        <v>0</v>
      </c>
      <c r="AZ247" s="359">
        <f t="shared" ca="1" si="431"/>
        <v>0</v>
      </c>
      <c r="BB247" s="362">
        <f t="shared" ca="1" si="451"/>
        <v>358</v>
      </c>
      <c r="BC247" s="362">
        <v>239</v>
      </c>
      <c r="BD247" s="371">
        <f t="shared" ca="1" si="452"/>
        <v>0</v>
      </c>
      <c r="BE247" s="359">
        <f t="shared" ca="1" si="480"/>
        <v>0</v>
      </c>
      <c r="BF247" s="359">
        <f t="shared" ca="1" si="393"/>
        <v>0</v>
      </c>
      <c r="BG247" s="359">
        <f t="shared" ca="1" si="394"/>
        <v>0</v>
      </c>
      <c r="BH247" s="359">
        <f t="shared" ca="1" si="395"/>
        <v>0</v>
      </c>
      <c r="BI247" s="359">
        <f t="shared" ca="1" si="432"/>
        <v>0</v>
      </c>
      <c r="BK247" s="362">
        <f t="shared" ca="1" si="453"/>
        <v>358</v>
      </c>
      <c r="BL247" s="362">
        <v>239</v>
      </c>
      <c r="BM247" s="371">
        <f t="shared" ca="1" si="454"/>
        <v>0</v>
      </c>
      <c r="BN247" s="359">
        <f t="shared" ca="1" si="481"/>
        <v>0</v>
      </c>
      <c r="BO247" s="359">
        <f t="shared" ca="1" si="396"/>
        <v>0</v>
      </c>
      <c r="BP247" s="359">
        <f t="shared" ca="1" si="397"/>
        <v>0</v>
      </c>
      <c r="BQ247" s="359">
        <f t="shared" ca="1" si="398"/>
        <v>0</v>
      </c>
      <c r="BR247" s="359">
        <f t="shared" ca="1" si="433"/>
        <v>0</v>
      </c>
      <c r="BT247" s="362">
        <f t="shared" ca="1" si="455"/>
        <v>358</v>
      </c>
      <c r="BU247" s="362">
        <v>239</v>
      </c>
      <c r="BV247" s="371">
        <f t="shared" ca="1" si="456"/>
        <v>0</v>
      </c>
      <c r="BW247" s="359">
        <f t="shared" ca="1" si="482"/>
        <v>0</v>
      </c>
      <c r="BX247" s="359">
        <f t="shared" ca="1" si="399"/>
        <v>0</v>
      </c>
      <c r="BY247" s="359">
        <f t="shared" ca="1" si="400"/>
        <v>0</v>
      </c>
      <c r="BZ247" s="359">
        <f t="shared" ca="1" si="401"/>
        <v>0</v>
      </c>
      <c r="CA247" s="359">
        <f t="shared" ca="1" si="434"/>
        <v>0</v>
      </c>
      <c r="CC247" s="362">
        <f t="shared" ca="1" si="457"/>
        <v>358</v>
      </c>
      <c r="CD247" s="362">
        <v>239</v>
      </c>
      <c r="CE247" s="371">
        <f t="shared" ca="1" si="458"/>
        <v>0</v>
      </c>
      <c r="CF247" s="359">
        <f t="shared" ca="1" si="483"/>
        <v>0</v>
      </c>
      <c r="CG247" s="359">
        <f t="shared" ca="1" si="402"/>
        <v>0</v>
      </c>
      <c r="CH247" s="359">
        <f t="shared" ca="1" si="403"/>
        <v>0</v>
      </c>
      <c r="CI247" s="359">
        <f t="shared" ca="1" si="404"/>
        <v>0</v>
      </c>
      <c r="CJ247" s="359">
        <f t="shared" ca="1" si="435"/>
        <v>0</v>
      </c>
      <c r="CL247" s="362">
        <f t="shared" ca="1" si="459"/>
        <v>358</v>
      </c>
      <c r="CM247" s="362">
        <v>239</v>
      </c>
      <c r="CN247" s="371">
        <f t="shared" ca="1" si="460"/>
        <v>0</v>
      </c>
      <c r="CO247" s="359">
        <f t="shared" ca="1" si="491"/>
        <v>0</v>
      </c>
      <c r="CP247" s="359">
        <f t="shared" ca="1" si="406"/>
        <v>0</v>
      </c>
      <c r="CQ247" s="359">
        <f t="shared" ca="1" si="407"/>
        <v>0</v>
      </c>
      <c r="CR247" s="359">
        <f t="shared" ca="1" si="408"/>
        <v>0</v>
      </c>
      <c r="CS247" s="359">
        <f t="shared" ca="1" si="436"/>
        <v>0</v>
      </c>
      <c r="CU247" s="362">
        <f t="shared" ca="1" si="461"/>
        <v>358</v>
      </c>
      <c r="CV247" s="362">
        <v>239</v>
      </c>
      <c r="CW247" s="371">
        <f t="shared" ca="1" si="462"/>
        <v>0</v>
      </c>
      <c r="CX247" s="359">
        <f t="shared" ca="1" si="484"/>
        <v>0</v>
      </c>
      <c r="CY247" s="359">
        <f t="shared" ca="1" si="409"/>
        <v>0</v>
      </c>
      <c r="CZ247" s="359">
        <f t="shared" ca="1" si="410"/>
        <v>0</v>
      </c>
      <c r="DA247" s="359">
        <f t="shared" ca="1" si="411"/>
        <v>0</v>
      </c>
      <c r="DB247" s="359">
        <f t="shared" ca="1" si="437"/>
        <v>0</v>
      </c>
      <c r="DD247" s="362">
        <f t="shared" ca="1" si="463"/>
        <v>358</v>
      </c>
      <c r="DE247" s="362">
        <v>239</v>
      </c>
      <c r="DF247" s="371">
        <f t="shared" ca="1" si="464"/>
        <v>0</v>
      </c>
      <c r="DG247" s="359">
        <f t="shared" ca="1" si="485"/>
        <v>0</v>
      </c>
      <c r="DH247" s="359">
        <f t="shared" ca="1" si="412"/>
        <v>0</v>
      </c>
      <c r="DI247" s="359">
        <f t="shared" ca="1" si="413"/>
        <v>0</v>
      </c>
      <c r="DJ247" s="359">
        <f t="shared" ca="1" si="414"/>
        <v>0</v>
      </c>
      <c r="DK247" s="359">
        <f t="shared" ca="1" si="438"/>
        <v>0</v>
      </c>
      <c r="DM247" s="362">
        <f t="shared" ca="1" si="465"/>
        <v>358</v>
      </c>
      <c r="DN247" s="362">
        <v>239</v>
      </c>
      <c r="DO247" s="371">
        <f t="shared" ca="1" si="466"/>
        <v>0</v>
      </c>
      <c r="DP247" s="359">
        <f t="shared" ca="1" si="486"/>
        <v>0</v>
      </c>
      <c r="DQ247" s="359">
        <f t="shared" ca="1" si="415"/>
        <v>0</v>
      </c>
      <c r="DR247" s="359">
        <f t="shared" ca="1" si="416"/>
        <v>0</v>
      </c>
      <c r="DS247" s="359">
        <f t="shared" ca="1" si="417"/>
        <v>0</v>
      </c>
      <c r="DT247" s="359">
        <f t="shared" ca="1" si="439"/>
        <v>0</v>
      </c>
      <c r="DV247" s="362">
        <f t="shared" ca="1" si="467"/>
        <v>358</v>
      </c>
      <c r="DW247" s="362">
        <v>239</v>
      </c>
      <c r="DX247" s="371">
        <f t="shared" ca="1" si="468"/>
        <v>0</v>
      </c>
      <c r="DY247" s="359">
        <f t="shared" ca="1" si="487"/>
        <v>0</v>
      </c>
      <c r="DZ247" s="359">
        <f t="shared" ca="1" si="418"/>
        <v>0</v>
      </c>
      <c r="EA247" s="359">
        <f t="shared" ca="1" si="419"/>
        <v>0</v>
      </c>
      <c r="EB247" s="359">
        <f t="shared" ca="1" si="420"/>
        <v>0</v>
      </c>
      <c r="EC247" s="359">
        <f t="shared" ca="1" si="440"/>
        <v>0</v>
      </c>
      <c r="EE247" s="362">
        <f t="shared" ca="1" si="469"/>
        <v>358</v>
      </c>
      <c r="EF247" s="362">
        <v>239</v>
      </c>
      <c r="EG247" s="371">
        <f t="shared" ca="1" si="470"/>
        <v>0</v>
      </c>
      <c r="EH247" s="359">
        <f t="shared" ca="1" si="488"/>
        <v>0</v>
      </c>
      <c r="EI247" s="359">
        <f t="shared" ca="1" si="421"/>
        <v>0</v>
      </c>
      <c r="EJ247" s="359">
        <f t="shared" ca="1" si="422"/>
        <v>0</v>
      </c>
      <c r="EK247" s="359">
        <f t="shared" ca="1" si="423"/>
        <v>0</v>
      </c>
      <c r="EL247" s="359">
        <f t="shared" ca="1" si="441"/>
        <v>0</v>
      </c>
    </row>
    <row r="248" spans="7:142" x14ac:dyDescent="0.35">
      <c r="G248" s="372">
        <f>IFERROR(INDEX('Inflation Rates'!$A$16:$H$138,MATCH('IRA Traditional'!$H248,'Inflation Rates'!$A$16:$A$138,0),6)/INDEX('Inflation Rates'!$A$16:$H$138,MATCH('IRA Traditional'!$H248,'Inflation Rates'!$A$16:$A$138,0)-1,6)-1,G247)</f>
        <v>2.0999999999999908E-2</v>
      </c>
      <c r="H248" s="362">
        <v>2259</v>
      </c>
      <c r="I248" s="362">
        <f t="shared" ca="1" si="489"/>
        <v>359</v>
      </c>
      <c r="J248" s="362">
        <v>240</v>
      </c>
      <c r="K248" s="371">
        <f t="shared" ca="1" si="472"/>
        <v>0</v>
      </c>
      <c r="L248" s="359">
        <f t="shared" ca="1" si="476"/>
        <v>0</v>
      </c>
      <c r="M248" s="359">
        <f t="shared" ca="1" si="425"/>
        <v>0</v>
      </c>
      <c r="N248" s="359">
        <f t="shared" ca="1" si="426"/>
        <v>0</v>
      </c>
      <c r="O248" s="359">
        <f t="shared" ca="1" si="427"/>
        <v>0</v>
      </c>
      <c r="P248" s="359">
        <f t="shared" ca="1" si="442"/>
        <v>0</v>
      </c>
      <c r="R248" s="362">
        <f t="shared" ca="1" si="443"/>
        <v>359</v>
      </c>
      <c r="S248" s="362">
        <v>240</v>
      </c>
      <c r="T248" s="371">
        <f t="shared" ca="1" si="444"/>
        <v>0</v>
      </c>
      <c r="U248" s="359">
        <f t="shared" ca="1" si="477"/>
        <v>0</v>
      </c>
      <c r="V248" s="359">
        <f t="shared" ca="1" si="380"/>
        <v>0</v>
      </c>
      <c r="W248" s="359">
        <f t="shared" ca="1" si="381"/>
        <v>0</v>
      </c>
      <c r="X248" s="359">
        <f t="shared" ca="1" si="382"/>
        <v>0</v>
      </c>
      <c r="Y248" s="359">
        <f t="shared" ca="1" si="428"/>
        <v>0</v>
      </c>
      <c r="AA248" s="362">
        <f t="shared" ca="1" si="445"/>
        <v>359</v>
      </c>
      <c r="AB248" s="362">
        <v>240</v>
      </c>
      <c r="AC248" s="371">
        <f t="shared" ca="1" si="446"/>
        <v>0</v>
      </c>
      <c r="AD248" s="359">
        <f t="shared" ca="1" si="490"/>
        <v>0</v>
      </c>
      <c r="AE248" s="359">
        <f t="shared" ca="1" si="384"/>
        <v>0</v>
      </c>
      <c r="AF248" s="359">
        <f t="shared" ca="1" si="385"/>
        <v>0</v>
      </c>
      <c r="AG248" s="359">
        <f t="shared" ca="1" si="386"/>
        <v>0</v>
      </c>
      <c r="AH248" s="359">
        <f t="shared" ca="1" si="429"/>
        <v>0</v>
      </c>
      <c r="AJ248" s="362">
        <f t="shared" ca="1" si="447"/>
        <v>359</v>
      </c>
      <c r="AK248" s="362">
        <v>240</v>
      </c>
      <c r="AL248" s="371">
        <f t="shared" ca="1" si="448"/>
        <v>0</v>
      </c>
      <c r="AM248" s="359">
        <f t="shared" ca="1" si="478"/>
        <v>0</v>
      </c>
      <c r="AN248" s="359">
        <f t="shared" ca="1" si="387"/>
        <v>0</v>
      </c>
      <c r="AO248" s="359">
        <f t="shared" ca="1" si="388"/>
        <v>0</v>
      </c>
      <c r="AP248" s="359">
        <f t="shared" ca="1" si="389"/>
        <v>0</v>
      </c>
      <c r="AQ248" s="359">
        <f t="shared" ca="1" si="430"/>
        <v>0</v>
      </c>
      <c r="AS248" s="362">
        <f t="shared" ca="1" si="449"/>
        <v>359</v>
      </c>
      <c r="AT248" s="362">
        <v>240</v>
      </c>
      <c r="AU248" s="371">
        <f t="shared" ca="1" si="450"/>
        <v>0</v>
      </c>
      <c r="AV248" s="359">
        <f t="shared" ca="1" si="479"/>
        <v>0</v>
      </c>
      <c r="AW248" s="359">
        <f t="shared" ca="1" si="390"/>
        <v>0</v>
      </c>
      <c r="AX248" s="359">
        <f t="shared" ca="1" si="391"/>
        <v>0</v>
      </c>
      <c r="AY248" s="359">
        <f t="shared" ca="1" si="392"/>
        <v>0</v>
      </c>
      <c r="AZ248" s="359">
        <f t="shared" ca="1" si="431"/>
        <v>0</v>
      </c>
      <c r="BB248" s="362">
        <f t="shared" ca="1" si="451"/>
        <v>359</v>
      </c>
      <c r="BC248" s="362">
        <v>240</v>
      </c>
      <c r="BD248" s="371">
        <f t="shared" ca="1" si="452"/>
        <v>0</v>
      </c>
      <c r="BE248" s="359">
        <f t="shared" ca="1" si="480"/>
        <v>0</v>
      </c>
      <c r="BF248" s="359">
        <f t="shared" ca="1" si="393"/>
        <v>0</v>
      </c>
      <c r="BG248" s="359">
        <f t="shared" ca="1" si="394"/>
        <v>0</v>
      </c>
      <c r="BH248" s="359">
        <f t="shared" ca="1" si="395"/>
        <v>0</v>
      </c>
      <c r="BI248" s="359">
        <f t="shared" ca="1" si="432"/>
        <v>0</v>
      </c>
      <c r="BK248" s="362">
        <f t="shared" ca="1" si="453"/>
        <v>359</v>
      </c>
      <c r="BL248" s="362">
        <v>240</v>
      </c>
      <c r="BM248" s="371">
        <f t="shared" ca="1" si="454"/>
        <v>0</v>
      </c>
      <c r="BN248" s="359">
        <f t="shared" ca="1" si="481"/>
        <v>0</v>
      </c>
      <c r="BO248" s="359">
        <f t="shared" ca="1" si="396"/>
        <v>0</v>
      </c>
      <c r="BP248" s="359">
        <f t="shared" ca="1" si="397"/>
        <v>0</v>
      </c>
      <c r="BQ248" s="359">
        <f t="shared" ca="1" si="398"/>
        <v>0</v>
      </c>
      <c r="BR248" s="359">
        <f t="shared" ca="1" si="433"/>
        <v>0</v>
      </c>
      <c r="BT248" s="362">
        <f t="shared" ca="1" si="455"/>
        <v>359</v>
      </c>
      <c r="BU248" s="362">
        <v>240</v>
      </c>
      <c r="BV248" s="371">
        <f t="shared" ca="1" si="456"/>
        <v>0</v>
      </c>
      <c r="BW248" s="359">
        <f t="shared" ca="1" si="482"/>
        <v>0</v>
      </c>
      <c r="BX248" s="359">
        <f t="shared" ca="1" si="399"/>
        <v>0</v>
      </c>
      <c r="BY248" s="359">
        <f t="shared" ca="1" si="400"/>
        <v>0</v>
      </c>
      <c r="BZ248" s="359">
        <f t="shared" ca="1" si="401"/>
        <v>0</v>
      </c>
      <c r="CA248" s="359">
        <f t="shared" ca="1" si="434"/>
        <v>0</v>
      </c>
      <c r="CC248" s="362">
        <f t="shared" ca="1" si="457"/>
        <v>359</v>
      </c>
      <c r="CD248" s="362">
        <v>240</v>
      </c>
      <c r="CE248" s="371">
        <f t="shared" ca="1" si="458"/>
        <v>0</v>
      </c>
      <c r="CF248" s="359">
        <f t="shared" ca="1" si="483"/>
        <v>0</v>
      </c>
      <c r="CG248" s="359">
        <f t="shared" ca="1" si="402"/>
        <v>0</v>
      </c>
      <c r="CH248" s="359">
        <f t="shared" ca="1" si="403"/>
        <v>0</v>
      </c>
      <c r="CI248" s="359">
        <f t="shared" ca="1" si="404"/>
        <v>0</v>
      </c>
      <c r="CJ248" s="359">
        <f t="shared" ca="1" si="435"/>
        <v>0</v>
      </c>
      <c r="CL248" s="362">
        <f t="shared" ca="1" si="459"/>
        <v>359</v>
      </c>
      <c r="CM248" s="362">
        <v>240</v>
      </c>
      <c r="CN248" s="371">
        <f t="shared" ca="1" si="460"/>
        <v>0</v>
      </c>
      <c r="CO248" s="359">
        <f t="shared" ca="1" si="491"/>
        <v>0</v>
      </c>
      <c r="CP248" s="359">
        <f t="shared" ca="1" si="406"/>
        <v>0</v>
      </c>
      <c r="CQ248" s="359">
        <f t="shared" ca="1" si="407"/>
        <v>0</v>
      </c>
      <c r="CR248" s="359">
        <f t="shared" ca="1" si="408"/>
        <v>0</v>
      </c>
      <c r="CS248" s="359">
        <f t="shared" ca="1" si="436"/>
        <v>0</v>
      </c>
      <c r="CU248" s="362">
        <f t="shared" ca="1" si="461"/>
        <v>359</v>
      </c>
      <c r="CV248" s="362">
        <v>240</v>
      </c>
      <c r="CW248" s="371">
        <f t="shared" ca="1" si="462"/>
        <v>0</v>
      </c>
      <c r="CX248" s="359">
        <f t="shared" ca="1" si="484"/>
        <v>0</v>
      </c>
      <c r="CY248" s="359">
        <f t="shared" ca="1" si="409"/>
        <v>0</v>
      </c>
      <c r="CZ248" s="359">
        <f t="shared" ca="1" si="410"/>
        <v>0</v>
      </c>
      <c r="DA248" s="359">
        <f t="shared" ca="1" si="411"/>
        <v>0</v>
      </c>
      <c r="DB248" s="359">
        <f t="shared" ca="1" si="437"/>
        <v>0</v>
      </c>
      <c r="DD248" s="362">
        <f t="shared" ca="1" si="463"/>
        <v>359</v>
      </c>
      <c r="DE248" s="362">
        <v>240</v>
      </c>
      <c r="DF248" s="371">
        <f t="shared" ca="1" si="464"/>
        <v>0</v>
      </c>
      <c r="DG248" s="359">
        <f t="shared" ca="1" si="485"/>
        <v>0</v>
      </c>
      <c r="DH248" s="359">
        <f t="shared" ca="1" si="412"/>
        <v>0</v>
      </c>
      <c r="DI248" s="359">
        <f t="shared" ca="1" si="413"/>
        <v>0</v>
      </c>
      <c r="DJ248" s="359">
        <f t="shared" ca="1" si="414"/>
        <v>0</v>
      </c>
      <c r="DK248" s="359">
        <f t="shared" ca="1" si="438"/>
        <v>0</v>
      </c>
      <c r="DM248" s="362">
        <f t="shared" ca="1" si="465"/>
        <v>359</v>
      </c>
      <c r="DN248" s="362">
        <v>240</v>
      </c>
      <c r="DO248" s="371">
        <f t="shared" ca="1" si="466"/>
        <v>0</v>
      </c>
      <c r="DP248" s="359">
        <f t="shared" ca="1" si="486"/>
        <v>0</v>
      </c>
      <c r="DQ248" s="359">
        <f t="shared" ca="1" si="415"/>
        <v>0</v>
      </c>
      <c r="DR248" s="359">
        <f t="shared" ca="1" si="416"/>
        <v>0</v>
      </c>
      <c r="DS248" s="359">
        <f t="shared" ca="1" si="417"/>
        <v>0</v>
      </c>
      <c r="DT248" s="359">
        <f t="shared" ca="1" si="439"/>
        <v>0</v>
      </c>
      <c r="DV248" s="362">
        <f t="shared" ca="1" si="467"/>
        <v>359</v>
      </c>
      <c r="DW248" s="362">
        <v>240</v>
      </c>
      <c r="DX248" s="371">
        <f t="shared" ca="1" si="468"/>
        <v>0</v>
      </c>
      <c r="DY248" s="359">
        <f t="shared" ca="1" si="487"/>
        <v>0</v>
      </c>
      <c r="DZ248" s="359">
        <f t="shared" ca="1" si="418"/>
        <v>0</v>
      </c>
      <c r="EA248" s="359">
        <f t="shared" ca="1" si="419"/>
        <v>0</v>
      </c>
      <c r="EB248" s="359">
        <f t="shared" ca="1" si="420"/>
        <v>0</v>
      </c>
      <c r="EC248" s="359">
        <f t="shared" ca="1" si="440"/>
        <v>0</v>
      </c>
      <c r="EE248" s="362">
        <f t="shared" ca="1" si="469"/>
        <v>359</v>
      </c>
      <c r="EF248" s="362">
        <v>240</v>
      </c>
      <c r="EG248" s="371">
        <f t="shared" ca="1" si="470"/>
        <v>0</v>
      </c>
      <c r="EH248" s="359">
        <f t="shared" ca="1" si="488"/>
        <v>0</v>
      </c>
      <c r="EI248" s="359">
        <f t="shared" ca="1" si="421"/>
        <v>0</v>
      </c>
      <c r="EJ248" s="359">
        <f t="shared" ca="1" si="422"/>
        <v>0</v>
      </c>
      <c r="EK248" s="359">
        <f t="shared" ca="1" si="423"/>
        <v>0</v>
      </c>
      <c r="EL248" s="359">
        <f t="shared" ca="1" si="441"/>
        <v>0</v>
      </c>
    </row>
    <row r="249" spans="7:142" x14ac:dyDescent="0.35">
      <c r="G249" s="372">
        <f>IFERROR(INDEX('Inflation Rates'!$A$16:$H$138,MATCH('IRA Traditional'!$H249,'Inflation Rates'!$A$16:$A$138,0),6)/INDEX('Inflation Rates'!$A$16:$H$138,MATCH('IRA Traditional'!$H249,'Inflation Rates'!$A$16:$A$138,0)-1,6)-1,G248)</f>
        <v>2.0999999999999908E-2</v>
      </c>
      <c r="H249" s="362">
        <v>2260</v>
      </c>
      <c r="I249" s="362">
        <f t="shared" ca="1" si="489"/>
        <v>360</v>
      </c>
      <c r="J249" s="362">
        <v>241</v>
      </c>
      <c r="K249" s="371">
        <f t="shared" ca="1" si="472"/>
        <v>0</v>
      </c>
      <c r="L249" s="359">
        <f t="shared" ca="1" si="476"/>
        <v>0</v>
      </c>
      <c r="M249" s="359">
        <f t="shared" ca="1" si="425"/>
        <v>0</v>
      </c>
      <c r="N249" s="359">
        <f t="shared" ca="1" si="426"/>
        <v>0</v>
      </c>
      <c r="O249" s="359">
        <f t="shared" ca="1" si="427"/>
        <v>0</v>
      </c>
      <c r="P249" s="359">
        <f t="shared" ca="1" si="442"/>
        <v>0</v>
      </c>
      <c r="R249" s="362">
        <f t="shared" ca="1" si="443"/>
        <v>360</v>
      </c>
      <c r="S249" s="362">
        <v>241</v>
      </c>
      <c r="T249" s="371">
        <f t="shared" ca="1" si="444"/>
        <v>0</v>
      </c>
      <c r="U249" s="359">
        <f t="shared" ca="1" si="477"/>
        <v>0</v>
      </c>
      <c r="V249" s="359">
        <f t="shared" ca="1" si="380"/>
        <v>0</v>
      </c>
      <c r="W249" s="359">
        <f t="shared" ca="1" si="381"/>
        <v>0</v>
      </c>
      <c r="X249" s="359">
        <f t="shared" ca="1" si="382"/>
        <v>0</v>
      </c>
      <c r="Y249" s="359">
        <f t="shared" ca="1" si="428"/>
        <v>0</v>
      </c>
      <c r="AA249" s="362">
        <f t="shared" ca="1" si="445"/>
        <v>360</v>
      </c>
      <c r="AB249" s="362">
        <v>241</v>
      </c>
      <c r="AC249" s="371">
        <f t="shared" ca="1" si="446"/>
        <v>0</v>
      </c>
      <c r="AD249" s="359">
        <f t="shared" ca="1" si="490"/>
        <v>0</v>
      </c>
      <c r="AE249" s="359">
        <f t="shared" ca="1" si="384"/>
        <v>0</v>
      </c>
      <c r="AF249" s="359">
        <f t="shared" ca="1" si="385"/>
        <v>0</v>
      </c>
      <c r="AG249" s="359">
        <f t="shared" ca="1" si="386"/>
        <v>0</v>
      </c>
      <c r="AH249" s="359">
        <f t="shared" ca="1" si="429"/>
        <v>0</v>
      </c>
      <c r="AJ249" s="362">
        <f t="shared" ca="1" si="447"/>
        <v>360</v>
      </c>
      <c r="AK249" s="362">
        <v>241</v>
      </c>
      <c r="AL249" s="371">
        <f t="shared" ca="1" si="448"/>
        <v>0</v>
      </c>
      <c r="AM249" s="359">
        <f t="shared" ca="1" si="478"/>
        <v>0</v>
      </c>
      <c r="AN249" s="359">
        <f t="shared" ca="1" si="387"/>
        <v>0</v>
      </c>
      <c r="AO249" s="359">
        <f t="shared" ca="1" si="388"/>
        <v>0</v>
      </c>
      <c r="AP249" s="359">
        <f t="shared" ca="1" si="389"/>
        <v>0</v>
      </c>
      <c r="AQ249" s="359">
        <f t="shared" ca="1" si="430"/>
        <v>0</v>
      </c>
      <c r="AS249" s="362">
        <f t="shared" ca="1" si="449"/>
        <v>360</v>
      </c>
      <c r="AT249" s="362">
        <v>241</v>
      </c>
      <c r="AU249" s="371">
        <f t="shared" ca="1" si="450"/>
        <v>0</v>
      </c>
      <c r="AV249" s="359">
        <f t="shared" ca="1" si="479"/>
        <v>0</v>
      </c>
      <c r="AW249" s="359">
        <f t="shared" ca="1" si="390"/>
        <v>0</v>
      </c>
      <c r="AX249" s="359">
        <f t="shared" ca="1" si="391"/>
        <v>0</v>
      </c>
      <c r="AY249" s="359">
        <f t="shared" ca="1" si="392"/>
        <v>0</v>
      </c>
      <c r="AZ249" s="359">
        <f t="shared" ca="1" si="431"/>
        <v>0</v>
      </c>
      <c r="BB249" s="362">
        <f t="shared" ca="1" si="451"/>
        <v>360</v>
      </c>
      <c r="BC249" s="362">
        <v>241</v>
      </c>
      <c r="BD249" s="371">
        <f t="shared" ca="1" si="452"/>
        <v>0</v>
      </c>
      <c r="BE249" s="359">
        <f t="shared" ca="1" si="480"/>
        <v>0</v>
      </c>
      <c r="BF249" s="359">
        <f t="shared" ca="1" si="393"/>
        <v>0</v>
      </c>
      <c r="BG249" s="359">
        <f t="shared" ca="1" si="394"/>
        <v>0</v>
      </c>
      <c r="BH249" s="359">
        <f t="shared" ca="1" si="395"/>
        <v>0</v>
      </c>
      <c r="BI249" s="359">
        <f t="shared" ca="1" si="432"/>
        <v>0</v>
      </c>
      <c r="BK249" s="362">
        <f t="shared" ca="1" si="453"/>
        <v>360</v>
      </c>
      <c r="BL249" s="362">
        <v>241</v>
      </c>
      <c r="BM249" s="371">
        <f t="shared" ca="1" si="454"/>
        <v>0</v>
      </c>
      <c r="BN249" s="359">
        <f t="shared" ca="1" si="481"/>
        <v>0</v>
      </c>
      <c r="BO249" s="359">
        <f t="shared" ca="1" si="396"/>
        <v>0</v>
      </c>
      <c r="BP249" s="359">
        <f t="shared" ca="1" si="397"/>
        <v>0</v>
      </c>
      <c r="BQ249" s="359">
        <f t="shared" ca="1" si="398"/>
        <v>0</v>
      </c>
      <c r="BR249" s="359">
        <f t="shared" ca="1" si="433"/>
        <v>0</v>
      </c>
      <c r="BT249" s="362">
        <f t="shared" ca="1" si="455"/>
        <v>360</v>
      </c>
      <c r="BU249" s="362">
        <v>241</v>
      </c>
      <c r="BV249" s="371">
        <f t="shared" ca="1" si="456"/>
        <v>0</v>
      </c>
      <c r="BW249" s="359">
        <f t="shared" ca="1" si="482"/>
        <v>0</v>
      </c>
      <c r="BX249" s="359">
        <f t="shared" ca="1" si="399"/>
        <v>0</v>
      </c>
      <c r="BY249" s="359">
        <f t="shared" ca="1" si="400"/>
        <v>0</v>
      </c>
      <c r="BZ249" s="359">
        <f t="shared" ca="1" si="401"/>
        <v>0</v>
      </c>
      <c r="CA249" s="359">
        <f t="shared" ca="1" si="434"/>
        <v>0</v>
      </c>
      <c r="CC249" s="362">
        <f t="shared" ca="1" si="457"/>
        <v>360</v>
      </c>
      <c r="CD249" s="362">
        <v>241</v>
      </c>
      <c r="CE249" s="371">
        <f t="shared" ca="1" si="458"/>
        <v>0</v>
      </c>
      <c r="CF249" s="359">
        <f t="shared" ca="1" si="483"/>
        <v>0</v>
      </c>
      <c r="CG249" s="359">
        <f t="shared" ca="1" si="402"/>
        <v>0</v>
      </c>
      <c r="CH249" s="359">
        <f t="shared" ca="1" si="403"/>
        <v>0</v>
      </c>
      <c r="CI249" s="359">
        <f t="shared" ca="1" si="404"/>
        <v>0</v>
      </c>
      <c r="CJ249" s="359">
        <f t="shared" ca="1" si="435"/>
        <v>0</v>
      </c>
      <c r="CL249" s="362">
        <f t="shared" ca="1" si="459"/>
        <v>360</v>
      </c>
      <c r="CM249" s="362">
        <v>241</v>
      </c>
      <c r="CN249" s="371">
        <f t="shared" ca="1" si="460"/>
        <v>0</v>
      </c>
      <c r="CO249" s="359">
        <f t="shared" ca="1" si="491"/>
        <v>0</v>
      </c>
      <c r="CP249" s="359">
        <f t="shared" ca="1" si="406"/>
        <v>0</v>
      </c>
      <c r="CQ249" s="359">
        <f t="shared" ca="1" si="407"/>
        <v>0</v>
      </c>
      <c r="CR249" s="359">
        <f t="shared" ca="1" si="408"/>
        <v>0</v>
      </c>
      <c r="CS249" s="359">
        <f t="shared" ca="1" si="436"/>
        <v>0</v>
      </c>
      <c r="CU249" s="362">
        <f t="shared" ca="1" si="461"/>
        <v>360</v>
      </c>
      <c r="CV249" s="362">
        <v>241</v>
      </c>
      <c r="CW249" s="371">
        <f t="shared" ca="1" si="462"/>
        <v>0</v>
      </c>
      <c r="CX249" s="359">
        <f t="shared" ca="1" si="484"/>
        <v>0</v>
      </c>
      <c r="CY249" s="359">
        <f t="shared" ca="1" si="409"/>
        <v>0</v>
      </c>
      <c r="CZ249" s="359">
        <f t="shared" ca="1" si="410"/>
        <v>0</v>
      </c>
      <c r="DA249" s="359">
        <f t="shared" ca="1" si="411"/>
        <v>0</v>
      </c>
      <c r="DB249" s="359">
        <f t="shared" ca="1" si="437"/>
        <v>0</v>
      </c>
      <c r="DD249" s="362">
        <f t="shared" ca="1" si="463"/>
        <v>360</v>
      </c>
      <c r="DE249" s="362">
        <v>241</v>
      </c>
      <c r="DF249" s="371">
        <f t="shared" ca="1" si="464"/>
        <v>0</v>
      </c>
      <c r="DG249" s="359">
        <f t="shared" ca="1" si="485"/>
        <v>0</v>
      </c>
      <c r="DH249" s="359">
        <f t="shared" ca="1" si="412"/>
        <v>0</v>
      </c>
      <c r="DI249" s="359">
        <f t="shared" ca="1" si="413"/>
        <v>0</v>
      </c>
      <c r="DJ249" s="359">
        <f t="shared" ca="1" si="414"/>
        <v>0</v>
      </c>
      <c r="DK249" s="359">
        <f t="shared" ca="1" si="438"/>
        <v>0</v>
      </c>
      <c r="DM249" s="362">
        <f t="shared" ca="1" si="465"/>
        <v>360</v>
      </c>
      <c r="DN249" s="362">
        <v>241</v>
      </c>
      <c r="DO249" s="371">
        <f t="shared" ca="1" si="466"/>
        <v>0</v>
      </c>
      <c r="DP249" s="359">
        <f t="shared" ca="1" si="486"/>
        <v>0</v>
      </c>
      <c r="DQ249" s="359">
        <f t="shared" ca="1" si="415"/>
        <v>0</v>
      </c>
      <c r="DR249" s="359">
        <f t="shared" ca="1" si="416"/>
        <v>0</v>
      </c>
      <c r="DS249" s="359">
        <f t="shared" ca="1" si="417"/>
        <v>0</v>
      </c>
      <c r="DT249" s="359">
        <f t="shared" ca="1" si="439"/>
        <v>0</v>
      </c>
      <c r="DV249" s="362">
        <f t="shared" ca="1" si="467"/>
        <v>360</v>
      </c>
      <c r="DW249" s="362">
        <v>241</v>
      </c>
      <c r="DX249" s="371">
        <f t="shared" ca="1" si="468"/>
        <v>0</v>
      </c>
      <c r="DY249" s="359">
        <f t="shared" ca="1" si="487"/>
        <v>0</v>
      </c>
      <c r="DZ249" s="359">
        <f t="shared" ca="1" si="418"/>
        <v>0</v>
      </c>
      <c r="EA249" s="359">
        <f t="shared" ca="1" si="419"/>
        <v>0</v>
      </c>
      <c r="EB249" s="359">
        <f t="shared" ca="1" si="420"/>
        <v>0</v>
      </c>
      <c r="EC249" s="359">
        <f t="shared" ca="1" si="440"/>
        <v>0</v>
      </c>
      <c r="EE249" s="362">
        <f t="shared" ca="1" si="469"/>
        <v>360</v>
      </c>
      <c r="EF249" s="362">
        <v>241</v>
      </c>
      <c r="EG249" s="371">
        <f t="shared" ca="1" si="470"/>
        <v>0</v>
      </c>
      <c r="EH249" s="359">
        <f t="shared" ca="1" si="488"/>
        <v>0</v>
      </c>
      <c r="EI249" s="359">
        <f t="shared" ca="1" si="421"/>
        <v>0</v>
      </c>
      <c r="EJ249" s="359">
        <f t="shared" ca="1" si="422"/>
        <v>0</v>
      </c>
      <c r="EK249" s="359">
        <f t="shared" ca="1" si="423"/>
        <v>0</v>
      </c>
      <c r="EL249" s="359">
        <f t="shared" ca="1" si="441"/>
        <v>0</v>
      </c>
    </row>
    <row r="250" spans="7:142" x14ac:dyDescent="0.35">
      <c r="G250" s="372">
        <f>IFERROR(INDEX('Inflation Rates'!$A$16:$H$138,MATCH('IRA Traditional'!$H250,'Inflation Rates'!$A$16:$A$138,0),6)/INDEX('Inflation Rates'!$A$16:$H$138,MATCH('IRA Traditional'!$H250,'Inflation Rates'!$A$16:$A$138,0)-1,6)-1,G249)</f>
        <v>2.0999999999999908E-2</v>
      </c>
      <c r="H250" s="362">
        <v>2261</v>
      </c>
      <c r="I250" s="362">
        <f t="shared" ca="1" si="489"/>
        <v>361</v>
      </c>
      <c r="J250" s="362">
        <v>242</v>
      </c>
      <c r="K250" s="371">
        <f t="shared" ca="1" si="472"/>
        <v>0</v>
      </c>
      <c r="L250" s="359">
        <f t="shared" ca="1" si="476"/>
        <v>0</v>
      </c>
      <c r="M250" s="359">
        <f t="shared" ca="1" si="425"/>
        <v>0</v>
      </c>
      <c r="N250" s="359">
        <f t="shared" ca="1" si="426"/>
        <v>0</v>
      </c>
      <c r="O250" s="359">
        <f t="shared" ca="1" si="427"/>
        <v>0</v>
      </c>
      <c r="P250" s="359">
        <f t="shared" ca="1" si="442"/>
        <v>0</v>
      </c>
      <c r="R250" s="362">
        <f t="shared" ca="1" si="443"/>
        <v>361</v>
      </c>
      <c r="S250" s="362">
        <v>242</v>
      </c>
      <c r="T250" s="371">
        <f t="shared" ca="1" si="444"/>
        <v>0</v>
      </c>
      <c r="U250" s="359">
        <f t="shared" ca="1" si="477"/>
        <v>0</v>
      </c>
      <c r="V250" s="359">
        <f t="shared" ca="1" si="380"/>
        <v>0</v>
      </c>
      <c r="W250" s="359">
        <f t="shared" ca="1" si="381"/>
        <v>0</v>
      </c>
      <c r="X250" s="359">
        <f t="shared" ca="1" si="382"/>
        <v>0</v>
      </c>
      <c r="Y250" s="359">
        <f t="shared" ca="1" si="428"/>
        <v>0</v>
      </c>
      <c r="AA250" s="362">
        <f t="shared" ca="1" si="445"/>
        <v>361</v>
      </c>
      <c r="AB250" s="362">
        <v>242</v>
      </c>
      <c r="AC250" s="371">
        <f t="shared" ca="1" si="446"/>
        <v>0</v>
      </c>
      <c r="AD250" s="359">
        <f t="shared" ca="1" si="490"/>
        <v>0</v>
      </c>
      <c r="AE250" s="359">
        <f t="shared" ca="1" si="384"/>
        <v>0</v>
      </c>
      <c r="AF250" s="359">
        <f t="shared" ca="1" si="385"/>
        <v>0</v>
      </c>
      <c r="AG250" s="359">
        <f t="shared" ca="1" si="386"/>
        <v>0</v>
      </c>
      <c r="AH250" s="359">
        <f t="shared" ca="1" si="429"/>
        <v>0</v>
      </c>
      <c r="AJ250" s="362">
        <f t="shared" ca="1" si="447"/>
        <v>361</v>
      </c>
      <c r="AK250" s="362">
        <v>242</v>
      </c>
      <c r="AL250" s="371">
        <f t="shared" ca="1" si="448"/>
        <v>0</v>
      </c>
      <c r="AM250" s="359">
        <f t="shared" ca="1" si="478"/>
        <v>0</v>
      </c>
      <c r="AN250" s="359">
        <f t="shared" ca="1" si="387"/>
        <v>0</v>
      </c>
      <c r="AO250" s="359">
        <f t="shared" ca="1" si="388"/>
        <v>0</v>
      </c>
      <c r="AP250" s="359">
        <f t="shared" ca="1" si="389"/>
        <v>0</v>
      </c>
      <c r="AQ250" s="359">
        <f t="shared" ca="1" si="430"/>
        <v>0</v>
      </c>
      <c r="AS250" s="362">
        <f t="shared" ca="1" si="449"/>
        <v>361</v>
      </c>
      <c r="AT250" s="362">
        <v>242</v>
      </c>
      <c r="AU250" s="371">
        <f t="shared" ca="1" si="450"/>
        <v>0</v>
      </c>
      <c r="AV250" s="359">
        <f t="shared" ca="1" si="479"/>
        <v>0</v>
      </c>
      <c r="AW250" s="359">
        <f t="shared" ca="1" si="390"/>
        <v>0</v>
      </c>
      <c r="AX250" s="359">
        <f t="shared" ca="1" si="391"/>
        <v>0</v>
      </c>
      <c r="AY250" s="359">
        <f t="shared" ca="1" si="392"/>
        <v>0</v>
      </c>
      <c r="AZ250" s="359">
        <f t="shared" ca="1" si="431"/>
        <v>0</v>
      </c>
      <c r="BB250" s="362">
        <f t="shared" ca="1" si="451"/>
        <v>361</v>
      </c>
      <c r="BC250" s="362">
        <v>242</v>
      </c>
      <c r="BD250" s="371">
        <f t="shared" ca="1" si="452"/>
        <v>0</v>
      </c>
      <c r="BE250" s="359">
        <f t="shared" ca="1" si="480"/>
        <v>0</v>
      </c>
      <c r="BF250" s="359">
        <f t="shared" ca="1" si="393"/>
        <v>0</v>
      </c>
      <c r="BG250" s="359">
        <f t="shared" ca="1" si="394"/>
        <v>0</v>
      </c>
      <c r="BH250" s="359">
        <f t="shared" ca="1" si="395"/>
        <v>0</v>
      </c>
      <c r="BI250" s="359">
        <f t="shared" ca="1" si="432"/>
        <v>0</v>
      </c>
      <c r="BK250" s="362">
        <f t="shared" ca="1" si="453"/>
        <v>361</v>
      </c>
      <c r="BL250" s="362">
        <v>242</v>
      </c>
      <c r="BM250" s="371">
        <f t="shared" ca="1" si="454"/>
        <v>0</v>
      </c>
      <c r="BN250" s="359">
        <f t="shared" ca="1" si="481"/>
        <v>0</v>
      </c>
      <c r="BO250" s="359">
        <f t="shared" ca="1" si="396"/>
        <v>0</v>
      </c>
      <c r="BP250" s="359">
        <f t="shared" ca="1" si="397"/>
        <v>0</v>
      </c>
      <c r="BQ250" s="359">
        <f t="shared" ca="1" si="398"/>
        <v>0</v>
      </c>
      <c r="BR250" s="359">
        <f t="shared" ca="1" si="433"/>
        <v>0</v>
      </c>
      <c r="BT250" s="362">
        <f t="shared" ca="1" si="455"/>
        <v>361</v>
      </c>
      <c r="BU250" s="362">
        <v>242</v>
      </c>
      <c r="BV250" s="371">
        <f t="shared" ca="1" si="456"/>
        <v>0</v>
      </c>
      <c r="BW250" s="359">
        <f t="shared" ca="1" si="482"/>
        <v>0</v>
      </c>
      <c r="BX250" s="359">
        <f t="shared" ca="1" si="399"/>
        <v>0</v>
      </c>
      <c r="BY250" s="359">
        <f t="shared" ca="1" si="400"/>
        <v>0</v>
      </c>
      <c r="BZ250" s="359">
        <f t="shared" ca="1" si="401"/>
        <v>0</v>
      </c>
      <c r="CA250" s="359">
        <f t="shared" ca="1" si="434"/>
        <v>0</v>
      </c>
      <c r="CC250" s="362">
        <f t="shared" ca="1" si="457"/>
        <v>361</v>
      </c>
      <c r="CD250" s="362">
        <v>242</v>
      </c>
      <c r="CE250" s="371">
        <f t="shared" ca="1" si="458"/>
        <v>0</v>
      </c>
      <c r="CF250" s="359">
        <f t="shared" ca="1" si="483"/>
        <v>0</v>
      </c>
      <c r="CG250" s="359">
        <f t="shared" ca="1" si="402"/>
        <v>0</v>
      </c>
      <c r="CH250" s="359">
        <f t="shared" ca="1" si="403"/>
        <v>0</v>
      </c>
      <c r="CI250" s="359">
        <f t="shared" ca="1" si="404"/>
        <v>0</v>
      </c>
      <c r="CJ250" s="359">
        <f t="shared" ca="1" si="435"/>
        <v>0</v>
      </c>
      <c r="CL250" s="362">
        <f t="shared" ca="1" si="459"/>
        <v>361</v>
      </c>
      <c r="CM250" s="362">
        <v>242</v>
      </c>
      <c r="CN250" s="371">
        <f t="shared" ca="1" si="460"/>
        <v>0</v>
      </c>
      <c r="CO250" s="359">
        <f t="shared" ca="1" si="491"/>
        <v>0</v>
      </c>
      <c r="CP250" s="359">
        <f t="shared" ca="1" si="406"/>
        <v>0</v>
      </c>
      <c r="CQ250" s="359">
        <f t="shared" ca="1" si="407"/>
        <v>0</v>
      </c>
      <c r="CR250" s="359">
        <f t="shared" ca="1" si="408"/>
        <v>0</v>
      </c>
      <c r="CS250" s="359">
        <f t="shared" ca="1" si="436"/>
        <v>0</v>
      </c>
      <c r="CU250" s="362">
        <f t="shared" ca="1" si="461"/>
        <v>361</v>
      </c>
      <c r="CV250" s="362">
        <v>242</v>
      </c>
      <c r="CW250" s="371">
        <f t="shared" ca="1" si="462"/>
        <v>0</v>
      </c>
      <c r="CX250" s="359">
        <f t="shared" ca="1" si="484"/>
        <v>0</v>
      </c>
      <c r="CY250" s="359">
        <f t="shared" ca="1" si="409"/>
        <v>0</v>
      </c>
      <c r="CZ250" s="359">
        <f t="shared" ca="1" si="410"/>
        <v>0</v>
      </c>
      <c r="DA250" s="359">
        <f t="shared" ca="1" si="411"/>
        <v>0</v>
      </c>
      <c r="DB250" s="359">
        <f t="shared" ca="1" si="437"/>
        <v>0</v>
      </c>
      <c r="DD250" s="362">
        <f t="shared" ca="1" si="463"/>
        <v>361</v>
      </c>
      <c r="DE250" s="362">
        <v>242</v>
      </c>
      <c r="DF250" s="371">
        <f t="shared" ca="1" si="464"/>
        <v>0</v>
      </c>
      <c r="DG250" s="359">
        <f t="shared" ca="1" si="485"/>
        <v>0</v>
      </c>
      <c r="DH250" s="359">
        <f t="shared" ca="1" si="412"/>
        <v>0</v>
      </c>
      <c r="DI250" s="359">
        <f t="shared" ca="1" si="413"/>
        <v>0</v>
      </c>
      <c r="DJ250" s="359">
        <f t="shared" ca="1" si="414"/>
        <v>0</v>
      </c>
      <c r="DK250" s="359">
        <f t="shared" ca="1" si="438"/>
        <v>0</v>
      </c>
      <c r="DM250" s="362">
        <f t="shared" ca="1" si="465"/>
        <v>361</v>
      </c>
      <c r="DN250" s="362">
        <v>242</v>
      </c>
      <c r="DO250" s="371">
        <f t="shared" ca="1" si="466"/>
        <v>0</v>
      </c>
      <c r="DP250" s="359">
        <f t="shared" ca="1" si="486"/>
        <v>0</v>
      </c>
      <c r="DQ250" s="359">
        <f t="shared" ca="1" si="415"/>
        <v>0</v>
      </c>
      <c r="DR250" s="359">
        <f t="shared" ca="1" si="416"/>
        <v>0</v>
      </c>
      <c r="DS250" s="359">
        <f t="shared" ca="1" si="417"/>
        <v>0</v>
      </c>
      <c r="DT250" s="359">
        <f t="shared" ca="1" si="439"/>
        <v>0</v>
      </c>
      <c r="DV250" s="362">
        <f t="shared" ca="1" si="467"/>
        <v>361</v>
      </c>
      <c r="DW250" s="362">
        <v>242</v>
      </c>
      <c r="DX250" s="371">
        <f t="shared" ca="1" si="468"/>
        <v>0</v>
      </c>
      <c r="DY250" s="359">
        <f t="shared" ca="1" si="487"/>
        <v>0</v>
      </c>
      <c r="DZ250" s="359">
        <f t="shared" ca="1" si="418"/>
        <v>0</v>
      </c>
      <c r="EA250" s="359">
        <f t="shared" ca="1" si="419"/>
        <v>0</v>
      </c>
      <c r="EB250" s="359">
        <f t="shared" ca="1" si="420"/>
        <v>0</v>
      </c>
      <c r="EC250" s="359">
        <f t="shared" ca="1" si="440"/>
        <v>0</v>
      </c>
      <c r="EE250" s="362">
        <f t="shared" ca="1" si="469"/>
        <v>361</v>
      </c>
      <c r="EF250" s="362">
        <v>242</v>
      </c>
      <c r="EG250" s="371">
        <f t="shared" ca="1" si="470"/>
        <v>0</v>
      </c>
      <c r="EH250" s="359">
        <f t="shared" ca="1" si="488"/>
        <v>0</v>
      </c>
      <c r="EI250" s="359">
        <f t="shared" ca="1" si="421"/>
        <v>0</v>
      </c>
      <c r="EJ250" s="359">
        <f t="shared" ca="1" si="422"/>
        <v>0</v>
      </c>
      <c r="EK250" s="359">
        <f t="shared" ca="1" si="423"/>
        <v>0</v>
      </c>
      <c r="EL250" s="359">
        <f t="shared" ca="1" si="441"/>
        <v>0</v>
      </c>
    </row>
    <row r="251" spans="7:142" x14ac:dyDescent="0.35">
      <c r="G251" s="372">
        <f>IFERROR(INDEX('Inflation Rates'!$A$16:$H$138,MATCH('IRA Traditional'!$H251,'Inflation Rates'!$A$16:$A$138,0),6)/INDEX('Inflation Rates'!$A$16:$H$138,MATCH('IRA Traditional'!$H251,'Inflation Rates'!$A$16:$A$138,0)-1,6)-1,G250)</f>
        <v>2.0999999999999908E-2</v>
      </c>
      <c r="H251" s="362">
        <v>2262</v>
      </c>
      <c r="I251" s="362">
        <f t="shared" ca="1" si="489"/>
        <v>362</v>
      </c>
      <c r="J251" s="362">
        <v>243</v>
      </c>
      <c r="K251" s="371">
        <f t="shared" ca="1" si="472"/>
        <v>0</v>
      </c>
      <c r="L251" s="359">
        <f t="shared" ca="1" si="476"/>
        <v>0</v>
      </c>
      <c r="M251" s="359">
        <f t="shared" ca="1" si="425"/>
        <v>0</v>
      </c>
      <c r="N251" s="359">
        <f t="shared" ca="1" si="426"/>
        <v>0</v>
      </c>
      <c r="O251" s="359">
        <f t="shared" ca="1" si="427"/>
        <v>0</v>
      </c>
      <c r="P251" s="359">
        <f t="shared" ca="1" si="442"/>
        <v>0</v>
      </c>
      <c r="R251" s="362">
        <f t="shared" ca="1" si="443"/>
        <v>362</v>
      </c>
      <c r="S251" s="362">
        <v>243</v>
      </c>
      <c r="T251" s="371">
        <f t="shared" ca="1" si="444"/>
        <v>0</v>
      </c>
      <c r="U251" s="359">
        <f t="shared" ca="1" si="477"/>
        <v>0</v>
      </c>
      <c r="V251" s="359">
        <f t="shared" ca="1" si="380"/>
        <v>0</v>
      </c>
      <c r="W251" s="359">
        <f t="shared" ca="1" si="381"/>
        <v>0</v>
      </c>
      <c r="X251" s="359">
        <f t="shared" ca="1" si="382"/>
        <v>0</v>
      </c>
      <c r="Y251" s="359">
        <f t="shared" ca="1" si="428"/>
        <v>0</v>
      </c>
      <c r="AA251" s="362">
        <f t="shared" ca="1" si="445"/>
        <v>362</v>
      </c>
      <c r="AB251" s="362">
        <v>243</v>
      </c>
      <c r="AC251" s="371">
        <f t="shared" ca="1" si="446"/>
        <v>0</v>
      </c>
      <c r="AD251" s="359">
        <f t="shared" ca="1" si="490"/>
        <v>0</v>
      </c>
      <c r="AE251" s="359">
        <f t="shared" ca="1" si="384"/>
        <v>0</v>
      </c>
      <c r="AF251" s="359">
        <f t="shared" ca="1" si="385"/>
        <v>0</v>
      </c>
      <c r="AG251" s="359">
        <f t="shared" ca="1" si="386"/>
        <v>0</v>
      </c>
      <c r="AH251" s="359">
        <f t="shared" ca="1" si="429"/>
        <v>0</v>
      </c>
      <c r="AJ251" s="362">
        <f t="shared" ca="1" si="447"/>
        <v>362</v>
      </c>
      <c r="AK251" s="362">
        <v>243</v>
      </c>
      <c r="AL251" s="371">
        <f t="shared" ca="1" si="448"/>
        <v>0</v>
      </c>
      <c r="AM251" s="359">
        <f t="shared" ca="1" si="478"/>
        <v>0</v>
      </c>
      <c r="AN251" s="359">
        <f t="shared" ca="1" si="387"/>
        <v>0</v>
      </c>
      <c r="AO251" s="359">
        <f t="shared" ca="1" si="388"/>
        <v>0</v>
      </c>
      <c r="AP251" s="359">
        <f t="shared" ca="1" si="389"/>
        <v>0</v>
      </c>
      <c r="AQ251" s="359">
        <f t="shared" ca="1" si="430"/>
        <v>0</v>
      </c>
      <c r="AS251" s="362">
        <f t="shared" ca="1" si="449"/>
        <v>362</v>
      </c>
      <c r="AT251" s="362">
        <v>243</v>
      </c>
      <c r="AU251" s="371">
        <f t="shared" ca="1" si="450"/>
        <v>0</v>
      </c>
      <c r="AV251" s="359">
        <f t="shared" ca="1" si="479"/>
        <v>0</v>
      </c>
      <c r="AW251" s="359">
        <f t="shared" ca="1" si="390"/>
        <v>0</v>
      </c>
      <c r="AX251" s="359">
        <f t="shared" ca="1" si="391"/>
        <v>0</v>
      </c>
      <c r="AY251" s="359">
        <f t="shared" ca="1" si="392"/>
        <v>0</v>
      </c>
      <c r="AZ251" s="359">
        <f t="shared" ca="1" si="431"/>
        <v>0</v>
      </c>
      <c r="BB251" s="362">
        <f t="shared" ca="1" si="451"/>
        <v>362</v>
      </c>
      <c r="BC251" s="362">
        <v>243</v>
      </c>
      <c r="BD251" s="371">
        <f t="shared" ca="1" si="452"/>
        <v>0</v>
      </c>
      <c r="BE251" s="359">
        <f t="shared" ca="1" si="480"/>
        <v>0</v>
      </c>
      <c r="BF251" s="359">
        <f t="shared" ca="1" si="393"/>
        <v>0</v>
      </c>
      <c r="BG251" s="359">
        <f t="shared" ca="1" si="394"/>
        <v>0</v>
      </c>
      <c r="BH251" s="359">
        <f t="shared" ca="1" si="395"/>
        <v>0</v>
      </c>
      <c r="BI251" s="359">
        <f t="shared" ca="1" si="432"/>
        <v>0</v>
      </c>
      <c r="BK251" s="362">
        <f t="shared" ca="1" si="453"/>
        <v>362</v>
      </c>
      <c r="BL251" s="362">
        <v>243</v>
      </c>
      <c r="BM251" s="371">
        <f t="shared" ca="1" si="454"/>
        <v>0</v>
      </c>
      <c r="BN251" s="359">
        <f t="shared" ca="1" si="481"/>
        <v>0</v>
      </c>
      <c r="BO251" s="359">
        <f t="shared" ca="1" si="396"/>
        <v>0</v>
      </c>
      <c r="BP251" s="359">
        <f t="shared" ca="1" si="397"/>
        <v>0</v>
      </c>
      <c r="BQ251" s="359">
        <f t="shared" ca="1" si="398"/>
        <v>0</v>
      </c>
      <c r="BR251" s="359">
        <f t="shared" ca="1" si="433"/>
        <v>0</v>
      </c>
      <c r="BT251" s="362">
        <f t="shared" ca="1" si="455"/>
        <v>362</v>
      </c>
      <c r="BU251" s="362">
        <v>243</v>
      </c>
      <c r="BV251" s="371">
        <f t="shared" ca="1" si="456"/>
        <v>0</v>
      </c>
      <c r="BW251" s="359">
        <f t="shared" ca="1" si="482"/>
        <v>0</v>
      </c>
      <c r="BX251" s="359">
        <f t="shared" ca="1" si="399"/>
        <v>0</v>
      </c>
      <c r="BY251" s="359">
        <f t="shared" ca="1" si="400"/>
        <v>0</v>
      </c>
      <c r="BZ251" s="359">
        <f t="shared" ca="1" si="401"/>
        <v>0</v>
      </c>
      <c r="CA251" s="359">
        <f t="shared" ca="1" si="434"/>
        <v>0</v>
      </c>
      <c r="CC251" s="362">
        <f t="shared" ca="1" si="457"/>
        <v>362</v>
      </c>
      <c r="CD251" s="362">
        <v>243</v>
      </c>
      <c r="CE251" s="371">
        <f t="shared" ca="1" si="458"/>
        <v>0</v>
      </c>
      <c r="CF251" s="359">
        <f t="shared" ca="1" si="483"/>
        <v>0</v>
      </c>
      <c r="CG251" s="359">
        <f t="shared" ca="1" si="402"/>
        <v>0</v>
      </c>
      <c r="CH251" s="359">
        <f t="shared" ca="1" si="403"/>
        <v>0</v>
      </c>
      <c r="CI251" s="359">
        <f t="shared" ca="1" si="404"/>
        <v>0</v>
      </c>
      <c r="CJ251" s="359">
        <f t="shared" ca="1" si="435"/>
        <v>0</v>
      </c>
      <c r="CL251" s="362">
        <f t="shared" ca="1" si="459"/>
        <v>362</v>
      </c>
      <c r="CM251" s="362">
        <v>243</v>
      </c>
      <c r="CN251" s="371">
        <f t="shared" ca="1" si="460"/>
        <v>0</v>
      </c>
      <c r="CO251" s="359">
        <f t="shared" ca="1" si="491"/>
        <v>0</v>
      </c>
      <c r="CP251" s="359">
        <f t="shared" ca="1" si="406"/>
        <v>0</v>
      </c>
      <c r="CQ251" s="359">
        <f t="shared" ca="1" si="407"/>
        <v>0</v>
      </c>
      <c r="CR251" s="359">
        <f t="shared" ca="1" si="408"/>
        <v>0</v>
      </c>
      <c r="CS251" s="359">
        <f t="shared" ca="1" si="436"/>
        <v>0</v>
      </c>
      <c r="CU251" s="362">
        <f t="shared" ca="1" si="461"/>
        <v>362</v>
      </c>
      <c r="CV251" s="362">
        <v>243</v>
      </c>
      <c r="CW251" s="371">
        <f t="shared" ca="1" si="462"/>
        <v>0</v>
      </c>
      <c r="CX251" s="359">
        <f t="shared" ca="1" si="484"/>
        <v>0</v>
      </c>
      <c r="CY251" s="359">
        <f t="shared" ca="1" si="409"/>
        <v>0</v>
      </c>
      <c r="CZ251" s="359">
        <f t="shared" ca="1" si="410"/>
        <v>0</v>
      </c>
      <c r="DA251" s="359">
        <f t="shared" ca="1" si="411"/>
        <v>0</v>
      </c>
      <c r="DB251" s="359">
        <f t="shared" ca="1" si="437"/>
        <v>0</v>
      </c>
      <c r="DD251" s="362">
        <f t="shared" ca="1" si="463"/>
        <v>362</v>
      </c>
      <c r="DE251" s="362">
        <v>243</v>
      </c>
      <c r="DF251" s="371">
        <f t="shared" ca="1" si="464"/>
        <v>0</v>
      </c>
      <c r="DG251" s="359">
        <f t="shared" ca="1" si="485"/>
        <v>0</v>
      </c>
      <c r="DH251" s="359">
        <f t="shared" ca="1" si="412"/>
        <v>0</v>
      </c>
      <c r="DI251" s="359">
        <f t="shared" ca="1" si="413"/>
        <v>0</v>
      </c>
      <c r="DJ251" s="359">
        <f t="shared" ca="1" si="414"/>
        <v>0</v>
      </c>
      <c r="DK251" s="359">
        <f t="shared" ca="1" si="438"/>
        <v>0</v>
      </c>
      <c r="DM251" s="362">
        <f t="shared" ca="1" si="465"/>
        <v>362</v>
      </c>
      <c r="DN251" s="362">
        <v>243</v>
      </c>
      <c r="DO251" s="371">
        <f t="shared" ca="1" si="466"/>
        <v>0</v>
      </c>
      <c r="DP251" s="359">
        <f t="shared" ca="1" si="486"/>
        <v>0</v>
      </c>
      <c r="DQ251" s="359">
        <f t="shared" ca="1" si="415"/>
        <v>0</v>
      </c>
      <c r="DR251" s="359">
        <f t="shared" ca="1" si="416"/>
        <v>0</v>
      </c>
      <c r="DS251" s="359">
        <f t="shared" ca="1" si="417"/>
        <v>0</v>
      </c>
      <c r="DT251" s="359">
        <f t="shared" ca="1" si="439"/>
        <v>0</v>
      </c>
      <c r="DV251" s="362">
        <f t="shared" ca="1" si="467"/>
        <v>362</v>
      </c>
      <c r="DW251" s="362">
        <v>243</v>
      </c>
      <c r="DX251" s="371">
        <f t="shared" ca="1" si="468"/>
        <v>0</v>
      </c>
      <c r="DY251" s="359">
        <f t="shared" ca="1" si="487"/>
        <v>0</v>
      </c>
      <c r="DZ251" s="359">
        <f t="shared" ca="1" si="418"/>
        <v>0</v>
      </c>
      <c r="EA251" s="359">
        <f t="shared" ca="1" si="419"/>
        <v>0</v>
      </c>
      <c r="EB251" s="359">
        <f t="shared" ca="1" si="420"/>
        <v>0</v>
      </c>
      <c r="EC251" s="359">
        <f t="shared" ca="1" si="440"/>
        <v>0</v>
      </c>
      <c r="EE251" s="362">
        <f t="shared" ca="1" si="469"/>
        <v>362</v>
      </c>
      <c r="EF251" s="362">
        <v>243</v>
      </c>
      <c r="EG251" s="371">
        <f t="shared" ca="1" si="470"/>
        <v>0</v>
      </c>
      <c r="EH251" s="359">
        <f t="shared" ca="1" si="488"/>
        <v>0</v>
      </c>
      <c r="EI251" s="359">
        <f t="shared" ca="1" si="421"/>
        <v>0</v>
      </c>
      <c r="EJ251" s="359">
        <f t="shared" ca="1" si="422"/>
        <v>0</v>
      </c>
      <c r="EK251" s="359">
        <f t="shared" ca="1" si="423"/>
        <v>0</v>
      </c>
      <c r="EL251" s="359">
        <f t="shared" ca="1" si="441"/>
        <v>0</v>
      </c>
    </row>
    <row r="252" spans="7:142" x14ac:dyDescent="0.35">
      <c r="G252" s="372">
        <f>IFERROR(INDEX('Inflation Rates'!$A$16:$H$138,MATCH('IRA Traditional'!$H252,'Inflation Rates'!$A$16:$A$138,0),6)/INDEX('Inflation Rates'!$A$16:$H$138,MATCH('IRA Traditional'!$H252,'Inflation Rates'!$A$16:$A$138,0)-1,6)-1,G251)</f>
        <v>2.0999999999999908E-2</v>
      </c>
      <c r="H252" s="362">
        <v>2263</v>
      </c>
      <c r="I252" s="362">
        <f t="shared" ref="I252:I267" ca="1" si="492">I251+1</f>
        <v>363</v>
      </c>
      <c r="J252" s="362">
        <v>244</v>
      </c>
      <c r="K252" s="371">
        <f t="shared" ca="1" si="472"/>
        <v>0</v>
      </c>
      <c r="L252" s="359">
        <f t="shared" ref="L252:L281" ca="1" si="493">IF(I252&lt;P$7,$B$7*((1+$G252)^(J252-1))*$B$2,0)</f>
        <v>0</v>
      </c>
      <c r="M252" s="359">
        <f t="shared" ca="1" si="425"/>
        <v>0</v>
      </c>
      <c r="N252" s="359">
        <f t="shared" ca="1" si="426"/>
        <v>0</v>
      </c>
      <c r="O252" s="359">
        <f t="shared" ca="1" si="427"/>
        <v>0</v>
      </c>
      <c r="P252" s="359">
        <f t="shared" ca="1" si="442"/>
        <v>0</v>
      </c>
      <c r="R252" s="362">
        <f t="shared" ca="1" si="443"/>
        <v>363</v>
      </c>
      <c r="S252" s="362">
        <v>244</v>
      </c>
      <c r="T252" s="371">
        <f t="shared" ca="1" si="444"/>
        <v>0</v>
      </c>
      <c r="U252" s="359">
        <f t="shared" ca="1" si="477"/>
        <v>0</v>
      </c>
      <c r="V252" s="359">
        <f t="shared" ca="1" si="380"/>
        <v>0</v>
      </c>
      <c r="W252" s="359">
        <f t="shared" ca="1" si="381"/>
        <v>0</v>
      </c>
      <c r="X252" s="359">
        <f t="shared" ca="1" si="382"/>
        <v>0</v>
      </c>
      <c r="Y252" s="359">
        <f t="shared" ca="1" si="428"/>
        <v>0</v>
      </c>
      <c r="AA252" s="362">
        <f t="shared" ca="1" si="445"/>
        <v>363</v>
      </c>
      <c r="AB252" s="362">
        <v>244</v>
      </c>
      <c r="AC252" s="371">
        <f t="shared" ca="1" si="446"/>
        <v>0</v>
      </c>
      <c r="AD252" s="359">
        <f t="shared" ca="1" si="490"/>
        <v>0</v>
      </c>
      <c r="AE252" s="359">
        <f t="shared" ca="1" si="384"/>
        <v>0</v>
      </c>
      <c r="AF252" s="359">
        <f t="shared" ca="1" si="385"/>
        <v>0</v>
      </c>
      <c r="AG252" s="359">
        <f t="shared" ca="1" si="386"/>
        <v>0</v>
      </c>
      <c r="AH252" s="359">
        <f t="shared" ca="1" si="429"/>
        <v>0</v>
      </c>
      <c r="AJ252" s="362">
        <f t="shared" ca="1" si="447"/>
        <v>363</v>
      </c>
      <c r="AK252" s="362">
        <v>244</v>
      </c>
      <c r="AL252" s="371">
        <f t="shared" ca="1" si="448"/>
        <v>0</v>
      </c>
      <c r="AM252" s="359">
        <f t="shared" ca="1" si="478"/>
        <v>0</v>
      </c>
      <c r="AN252" s="359">
        <f t="shared" ca="1" si="387"/>
        <v>0</v>
      </c>
      <c r="AO252" s="359">
        <f t="shared" ca="1" si="388"/>
        <v>0</v>
      </c>
      <c r="AP252" s="359">
        <f t="shared" ca="1" si="389"/>
        <v>0</v>
      </c>
      <c r="AQ252" s="359">
        <f t="shared" ca="1" si="430"/>
        <v>0</v>
      </c>
      <c r="AS252" s="362">
        <f t="shared" ca="1" si="449"/>
        <v>363</v>
      </c>
      <c r="AT252" s="362">
        <v>244</v>
      </c>
      <c r="AU252" s="371">
        <f t="shared" ca="1" si="450"/>
        <v>0</v>
      </c>
      <c r="AV252" s="359">
        <f t="shared" ca="1" si="479"/>
        <v>0</v>
      </c>
      <c r="AW252" s="359">
        <f t="shared" ca="1" si="390"/>
        <v>0</v>
      </c>
      <c r="AX252" s="359">
        <f t="shared" ca="1" si="391"/>
        <v>0</v>
      </c>
      <c r="AY252" s="359">
        <f t="shared" ca="1" si="392"/>
        <v>0</v>
      </c>
      <c r="AZ252" s="359">
        <f t="shared" ca="1" si="431"/>
        <v>0</v>
      </c>
      <c r="BB252" s="362">
        <f t="shared" ca="1" si="451"/>
        <v>363</v>
      </c>
      <c r="BC252" s="362">
        <v>244</v>
      </c>
      <c r="BD252" s="371">
        <f t="shared" ca="1" si="452"/>
        <v>0</v>
      </c>
      <c r="BE252" s="359">
        <f t="shared" ca="1" si="480"/>
        <v>0</v>
      </c>
      <c r="BF252" s="359">
        <f t="shared" ca="1" si="393"/>
        <v>0</v>
      </c>
      <c r="BG252" s="359">
        <f t="shared" ca="1" si="394"/>
        <v>0</v>
      </c>
      <c r="BH252" s="359">
        <f t="shared" ca="1" si="395"/>
        <v>0</v>
      </c>
      <c r="BI252" s="359">
        <f t="shared" ca="1" si="432"/>
        <v>0</v>
      </c>
      <c r="BK252" s="362">
        <f t="shared" ca="1" si="453"/>
        <v>363</v>
      </c>
      <c r="BL252" s="362">
        <v>244</v>
      </c>
      <c r="BM252" s="371">
        <f t="shared" ca="1" si="454"/>
        <v>0</v>
      </c>
      <c r="BN252" s="359">
        <f t="shared" ca="1" si="481"/>
        <v>0</v>
      </c>
      <c r="BO252" s="359">
        <f t="shared" ca="1" si="396"/>
        <v>0</v>
      </c>
      <c r="BP252" s="359">
        <f t="shared" ca="1" si="397"/>
        <v>0</v>
      </c>
      <c r="BQ252" s="359">
        <f t="shared" ca="1" si="398"/>
        <v>0</v>
      </c>
      <c r="BR252" s="359">
        <f t="shared" ca="1" si="433"/>
        <v>0</v>
      </c>
      <c r="BT252" s="362">
        <f t="shared" ca="1" si="455"/>
        <v>363</v>
      </c>
      <c r="BU252" s="362">
        <v>244</v>
      </c>
      <c r="BV252" s="371">
        <f t="shared" ca="1" si="456"/>
        <v>0</v>
      </c>
      <c r="BW252" s="359">
        <f t="shared" ca="1" si="482"/>
        <v>0</v>
      </c>
      <c r="BX252" s="359">
        <f t="shared" ca="1" si="399"/>
        <v>0</v>
      </c>
      <c r="BY252" s="359">
        <f t="shared" ca="1" si="400"/>
        <v>0</v>
      </c>
      <c r="BZ252" s="359">
        <f t="shared" ca="1" si="401"/>
        <v>0</v>
      </c>
      <c r="CA252" s="359">
        <f t="shared" ca="1" si="434"/>
        <v>0</v>
      </c>
      <c r="CC252" s="362">
        <f t="shared" ca="1" si="457"/>
        <v>363</v>
      </c>
      <c r="CD252" s="362">
        <v>244</v>
      </c>
      <c r="CE252" s="371">
        <f t="shared" ca="1" si="458"/>
        <v>0</v>
      </c>
      <c r="CF252" s="359">
        <f t="shared" ca="1" si="483"/>
        <v>0</v>
      </c>
      <c r="CG252" s="359">
        <f t="shared" ca="1" si="402"/>
        <v>0</v>
      </c>
      <c r="CH252" s="359">
        <f t="shared" ca="1" si="403"/>
        <v>0</v>
      </c>
      <c r="CI252" s="359">
        <f t="shared" ca="1" si="404"/>
        <v>0</v>
      </c>
      <c r="CJ252" s="359">
        <f t="shared" ca="1" si="435"/>
        <v>0</v>
      </c>
      <c r="CL252" s="362">
        <f t="shared" ca="1" si="459"/>
        <v>363</v>
      </c>
      <c r="CM252" s="362">
        <v>244</v>
      </c>
      <c r="CN252" s="371">
        <f t="shared" ca="1" si="460"/>
        <v>0</v>
      </c>
      <c r="CO252" s="359">
        <f t="shared" ca="1" si="491"/>
        <v>0</v>
      </c>
      <c r="CP252" s="359">
        <f t="shared" ca="1" si="406"/>
        <v>0</v>
      </c>
      <c r="CQ252" s="359">
        <f t="shared" ca="1" si="407"/>
        <v>0</v>
      </c>
      <c r="CR252" s="359">
        <f t="shared" ca="1" si="408"/>
        <v>0</v>
      </c>
      <c r="CS252" s="359">
        <f t="shared" ca="1" si="436"/>
        <v>0</v>
      </c>
      <c r="CU252" s="362">
        <f t="shared" ca="1" si="461"/>
        <v>363</v>
      </c>
      <c r="CV252" s="362">
        <v>244</v>
      </c>
      <c r="CW252" s="371">
        <f t="shared" ca="1" si="462"/>
        <v>0</v>
      </c>
      <c r="CX252" s="359">
        <f t="shared" ca="1" si="484"/>
        <v>0</v>
      </c>
      <c r="CY252" s="359">
        <f t="shared" ca="1" si="409"/>
        <v>0</v>
      </c>
      <c r="CZ252" s="359">
        <f t="shared" ca="1" si="410"/>
        <v>0</v>
      </c>
      <c r="DA252" s="359">
        <f t="shared" ca="1" si="411"/>
        <v>0</v>
      </c>
      <c r="DB252" s="359">
        <f t="shared" ca="1" si="437"/>
        <v>0</v>
      </c>
      <c r="DD252" s="362">
        <f t="shared" ca="1" si="463"/>
        <v>363</v>
      </c>
      <c r="DE252" s="362">
        <v>244</v>
      </c>
      <c r="DF252" s="371">
        <f t="shared" ca="1" si="464"/>
        <v>0</v>
      </c>
      <c r="DG252" s="359">
        <f t="shared" ca="1" si="485"/>
        <v>0</v>
      </c>
      <c r="DH252" s="359">
        <f t="shared" ca="1" si="412"/>
        <v>0</v>
      </c>
      <c r="DI252" s="359">
        <f t="shared" ca="1" si="413"/>
        <v>0</v>
      </c>
      <c r="DJ252" s="359">
        <f t="shared" ca="1" si="414"/>
        <v>0</v>
      </c>
      <c r="DK252" s="359">
        <f t="shared" ca="1" si="438"/>
        <v>0</v>
      </c>
      <c r="DM252" s="362">
        <f t="shared" ca="1" si="465"/>
        <v>363</v>
      </c>
      <c r="DN252" s="362">
        <v>244</v>
      </c>
      <c r="DO252" s="371">
        <f t="shared" ca="1" si="466"/>
        <v>0</v>
      </c>
      <c r="DP252" s="359">
        <f t="shared" ca="1" si="486"/>
        <v>0</v>
      </c>
      <c r="DQ252" s="359">
        <f t="shared" ca="1" si="415"/>
        <v>0</v>
      </c>
      <c r="DR252" s="359">
        <f t="shared" ca="1" si="416"/>
        <v>0</v>
      </c>
      <c r="DS252" s="359">
        <f t="shared" ca="1" si="417"/>
        <v>0</v>
      </c>
      <c r="DT252" s="359">
        <f t="shared" ca="1" si="439"/>
        <v>0</v>
      </c>
      <c r="DV252" s="362">
        <f t="shared" ca="1" si="467"/>
        <v>363</v>
      </c>
      <c r="DW252" s="362">
        <v>244</v>
      </c>
      <c r="DX252" s="371">
        <f t="shared" ca="1" si="468"/>
        <v>0</v>
      </c>
      <c r="DY252" s="359">
        <f t="shared" ca="1" si="487"/>
        <v>0</v>
      </c>
      <c r="DZ252" s="359">
        <f t="shared" ca="1" si="418"/>
        <v>0</v>
      </c>
      <c r="EA252" s="359">
        <f t="shared" ca="1" si="419"/>
        <v>0</v>
      </c>
      <c r="EB252" s="359">
        <f t="shared" ca="1" si="420"/>
        <v>0</v>
      </c>
      <c r="EC252" s="359">
        <f t="shared" ca="1" si="440"/>
        <v>0</v>
      </c>
      <c r="EE252" s="362">
        <f t="shared" ca="1" si="469"/>
        <v>363</v>
      </c>
      <c r="EF252" s="362">
        <v>244</v>
      </c>
      <c r="EG252" s="371">
        <f t="shared" ca="1" si="470"/>
        <v>0</v>
      </c>
      <c r="EH252" s="359">
        <f t="shared" ca="1" si="488"/>
        <v>0</v>
      </c>
      <c r="EI252" s="359">
        <f t="shared" ca="1" si="421"/>
        <v>0</v>
      </c>
      <c r="EJ252" s="359">
        <f t="shared" ca="1" si="422"/>
        <v>0</v>
      </c>
      <c r="EK252" s="359">
        <f t="shared" ca="1" si="423"/>
        <v>0</v>
      </c>
      <c r="EL252" s="359">
        <f t="shared" ca="1" si="441"/>
        <v>0</v>
      </c>
    </row>
    <row r="253" spans="7:142" x14ac:dyDescent="0.35">
      <c r="G253" s="372">
        <f>IFERROR(INDEX('Inflation Rates'!$A$16:$H$138,MATCH('IRA Traditional'!$H253,'Inflation Rates'!$A$16:$A$138,0),6)/INDEX('Inflation Rates'!$A$16:$H$138,MATCH('IRA Traditional'!$H253,'Inflation Rates'!$A$16:$A$138,0)-1,6)-1,G252)</f>
        <v>2.0999999999999908E-2</v>
      </c>
      <c r="H253" s="362">
        <v>2264</v>
      </c>
      <c r="I253" s="362">
        <f t="shared" ca="1" si="492"/>
        <v>364</v>
      </c>
      <c r="J253" s="362">
        <v>245</v>
      </c>
      <c r="K253" s="371">
        <f t="shared" ca="1" si="472"/>
        <v>0</v>
      </c>
      <c r="L253" s="359">
        <f t="shared" ca="1" si="493"/>
        <v>0</v>
      </c>
      <c r="M253" s="359">
        <f t="shared" ca="1" si="425"/>
        <v>0</v>
      </c>
      <c r="N253" s="359">
        <f t="shared" ca="1" si="426"/>
        <v>0</v>
      </c>
      <c r="O253" s="359">
        <f t="shared" ca="1" si="427"/>
        <v>0</v>
      </c>
      <c r="P253" s="359">
        <f t="shared" ca="1" si="442"/>
        <v>0</v>
      </c>
      <c r="R253" s="362">
        <f t="shared" ca="1" si="443"/>
        <v>364</v>
      </c>
      <c r="S253" s="362">
        <v>245</v>
      </c>
      <c r="T253" s="371">
        <f t="shared" ca="1" si="444"/>
        <v>0</v>
      </c>
      <c r="U253" s="359">
        <f t="shared" ca="1" si="477"/>
        <v>0</v>
      </c>
      <c r="V253" s="359">
        <f t="shared" ca="1" si="380"/>
        <v>0</v>
      </c>
      <c r="W253" s="359">
        <f t="shared" ca="1" si="381"/>
        <v>0</v>
      </c>
      <c r="X253" s="359">
        <f t="shared" ca="1" si="382"/>
        <v>0</v>
      </c>
      <c r="Y253" s="359">
        <f t="shared" ca="1" si="428"/>
        <v>0</v>
      </c>
      <c r="AA253" s="362">
        <f t="shared" ca="1" si="445"/>
        <v>364</v>
      </c>
      <c r="AB253" s="362">
        <v>245</v>
      </c>
      <c r="AC253" s="371">
        <f t="shared" ca="1" si="446"/>
        <v>0</v>
      </c>
      <c r="AD253" s="359">
        <f t="shared" ca="1" si="490"/>
        <v>0</v>
      </c>
      <c r="AE253" s="359">
        <f t="shared" ca="1" si="384"/>
        <v>0</v>
      </c>
      <c r="AF253" s="359">
        <f t="shared" ca="1" si="385"/>
        <v>0</v>
      </c>
      <c r="AG253" s="359">
        <f t="shared" ca="1" si="386"/>
        <v>0</v>
      </c>
      <c r="AH253" s="359">
        <f t="shared" ca="1" si="429"/>
        <v>0</v>
      </c>
      <c r="AJ253" s="362">
        <f t="shared" ca="1" si="447"/>
        <v>364</v>
      </c>
      <c r="AK253" s="362">
        <v>245</v>
      </c>
      <c r="AL253" s="371">
        <f t="shared" ca="1" si="448"/>
        <v>0</v>
      </c>
      <c r="AM253" s="359">
        <f t="shared" ca="1" si="478"/>
        <v>0</v>
      </c>
      <c r="AN253" s="359">
        <f t="shared" ca="1" si="387"/>
        <v>0</v>
      </c>
      <c r="AO253" s="359">
        <f t="shared" ca="1" si="388"/>
        <v>0</v>
      </c>
      <c r="AP253" s="359">
        <f t="shared" ca="1" si="389"/>
        <v>0</v>
      </c>
      <c r="AQ253" s="359">
        <f t="shared" ca="1" si="430"/>
        <v>0</v>
      </c>
      <c r="AS253" s="362">
        <f t="shared" ca="1" si="449"/>
        <v>364</v>
      </c>
      <c r="AT253" s="362">
        <v>245</v>
      </c>
      <c r="AU253" s="371">
        <f t="shared" ca="1" si="450"/>
        <v>0</v>
      </c>
      <c r="AV253" s="359">
        <f t="shared" ca="1" si="479"/>
        <v>0</v>
      </c>
      <c r="AW253" s="359">
        <f t="shared" ca="1" si="390"/>
        <v>0</v>
      </c>
      <c r="AX253" s="359">
        <f t="shared" ca="1" si="391"/>
        <v>0</v>
      </c>
      <c r="AY253" s="359">
        <f t="shared" ca="1" si="392"/>
        <v>0</v>
      </c>
      <c r="AZ253" s="359">
        <f t="shared" ca="1" si="431"/>
        <v>0</v>
      </c>
      <c r="BB253" s="362">
        <f t="shared" ca="1" si="451"/>
        <v>364</v>
      </c>
      <c r="BC253" s="362">
        <v>245</v>
      </c>
      <c r="BD253" s="371">
        <f t="shared" ca="1" si="452"/>
        <v>0</v>
      </c>
      <c r="BE253" s="359">
        <f t="shared" ca="1" si="480"/>
        <v>0</v>
      </c>
      <c r="BF253" s="359">
        <f t="shared" ca="1" si="393"/>
        <v>0</v>
      </c>
      <c r="BG253" s="359">
        <f t="shared" ca="1" si="394"/>
        <v>0</v>
      </c>
      <c r="BH253" s="359">
        <f t="shared" ca="1" si="395"/>
        <v>0</v>
      </c>
      <c r="BI253" s="359">
        <f t="shared" ca="1" si="432"/>
        <v>0</v>
      </c>
      <c r="BK253" s="362">
        <f t="shared" ca="1" si="453"/>
        <v>364</v>
      </c>
      <c r="BL253" s="362">
        <v>245</v>
      </c>
      <c r="BM253" s="371">
        <f t="shared" ca="1" si="454"/>
        <v>0</v>
      </c>
      <c r="BN253" s="359">
        <f t="shared" ca="1" si="481"/>
        <v>0</v>
      </c>
      <c r="BO253" s="359">
        <f t="shared" ca="1" si="396"/>
        <v>0</v>
      </c>
      <c r="BP253" s="359">
        <f t="shared" ca="1" si="397"/>
        <v>0</v>
      </c>
      <c r="BQ253" s="359">
        <f t="shared" ca="1" si="398"/>
        <v>0</v>
      </c>
      <c r="BR253" s="359">
        <f t="shared" ca="1" si="433"/>
        <v>0</v>
      </c>
      <c r="BT253" s="362">
        <f t="shared" ca="1" si="455"/>
        <v>364</v>
      </c>
      <c r="BU253" s="362">
        <v>245</v>
      </c>
      <c r="BV253" s="371">
        <f t="shared" ca="1" si="456"/>
        <v>0</v>
      </c>
      <c r="BW253" s="359">
        <f t="shared" ca="1" si="482"/>
        <v>0</v>
      </c>
      <c r="BX253" s="359">
        <f t="shared" ca="1" si="399"/>
        <v>0</v>
      </c>
      <c r="BY253" s="359">
        <f t="shared" ca="1" si="400"/>
        <v>0</v>
      </c>
      <c r="BZ253" s="359">
        <f t="shared" ca="1" si="401"/>
        <v>0</v>
      </c>
      <c r="CA253" s="359">
        <f t="shared" ca="1" si="434"/>
        <v>0</v>
      </c>
      <c r="CC253" s="362">
        <f t="shared" ca="1" si="457"/>
        <v>364</v>
      </c>
      <c r="CD253" s="362">
        <v>245</v>
      </c>
      <c r="CE253" s="371">
        <f t="shared" ca="1" si="458"/>
        <v>0</v>
      </c>
      <c r="CF253" s="359">
        <f t="shared" ca="1" si="483"/>
        <v>0</v>
      </c>
      <c r="CG253" s="359">
        <f t="shared" ca="1" si="402"/>
        <v>0</v>
      </c>
      <c r="CH253" s="359">
        <f t="shared" ca="1" si="403"/>
        <v>0</v>
      </c>
      <c r="CI253" s="359">
        <f t="shared" ca="1" si="404"/>
        <v>0</v>
      </c>
      <c r="CJ253" s="359">
        <f t="shared" ca="1" si="435"/>
        <v>0</v>
      </c>
      <c r="CL253" s="362">
        <f t="shared" ca="1" si="459"/>
        <v>364</v>
      </c>
      <c r="CM253" s="362">
        <v>245</v>
      </c>
      <c r="CN253" s="371">
        <f t="shared" ca="1" si="460"/>
        <v>0</v>
      </c>
      <c r="CO253" s="359">
        <f t="shared" ca="1" si="491"/>
        <v>0</v>
      </c>
      <c r="CP253" s="359">
        <f t="shared" ca="1" si="406"/>
        <v>0</v>
      </c>
      <c r="CQ253" s="359">
        <f t="shared" ca="1" si="407"/>
        <v>0</v>
      </c>
      <c r="CR253" s="359">
        <f t="shared" ca="1" si="408"/>
        <v>0</v>
      </c>
      <c r="CS253" s="359">
        <f t="shared" ca="1" si="436"/>
        <v>0</v>
      </c>
      <c r="CU253" s="362">
        <f t="shared" ca="1" si="461"/>
        <v>364</v>
      </c>
      <c r="CV253" s="362">
        <v>245</v>
      </c>
      <c r="CW253" s="371">
        <f t="shared" ca="1" si="462"/>
        <v>0</v>
      </c>
      <c r="CX253" s="359">
        <f t="shared" ca="1" si="484"/>
        <v>0</v>
      </c>
      <c r="CY253" s="359">
        <f t="shared" ca="1" si="409"/>
        <v>0</v>
      </c>
      <c r="CZ253" s="359">
        <f t="shared" ca="1" si="410"/>
        <v>0</v>
      </c>
      <c r="DA253" s="359">
        <f t="shared" ca="1" si="411"/>
        <v>0</v>
      </c>
      <c r="DB253" s="359">
        <f t="shared" ca="1" si="437"/>
        <v>0</v>
      </c>
      <c r="DD253" s="362">
        <f t="shared" ca="1" si="463"/>
        <v>364</v>
      </c>
      <c r="DE253" s="362">
        <v>245</v>
      </c>
      <c r="DF253" s="371">
        <f t="shared" ca="1" si="464"/>
        <v>0</v>
      </c>
      <c r="DG253" s="359">
        <f t="shared" ca="1" si="485"/>
        <v>0</v>
      </c>
      <c r="DH253" s="359">
        <f t="shared" ca="1" si="412"/>
        <v>0</v>
      </c>
      <c r="DI253" s="359">
        <f t="shared" ca="1" si="413"/>
        <v>0</v>
      </c>
      <c r="DJ253" s="359">
        <f t="shared" ca="1" si="414"/>
        <v>0</v>
      </c>
      <c r="DK253" s="359">
        <f t="shared" ca="1" si="438"/>
        <v>0</v>
      </c>
      <c r="DM253" s="362">
        <f t="shared" ca="1" si="465"/>
        <v>364</v>
      </c>
      <c r="DN253" s="362">
        <v>245</v>
      </c>
      <c r="DO253" s="371">
        <f t="shared" ca="1" si="466"/>
        <v>0</v>
      </c>
      <c r="DP253" s="359">
        <f t="shared" ca="1" si="486"/>
        <v>0</v>
      </c>
      <c r="DQ253" s="359">
        <f t="shared" ca="1" si="415"/>
        <v>0</v>
      </c>
      <c r="DR253" s="359">
        <f t="shared" ca="1" si="416"/>
        <v>0</v>
      </c>
      <c r="DS253" s="359">
        <f t="shared" ca="1" si="417"/>
        <v>0</v>
      </c>
      <c r="DT253" s="359">
        <f t="shared" ca="1" si="439"/>
        <v>0</v>
      </c>
      <c r="DV253" s="362">
        <f t="shared" ca="1" si="467"/>
        <v>364</v>
      </c>
      <c r="DW253" s="362">
        <v>245</v>
      </c>
      <c r="DX253" s="371">
        <f t="shared" ca="1" si="468"/>
        <v>0</v>
      </c>
      <c r="DY253" s="359">
        <f t="shared" ca="1" si="487"/>
        <v>0</v>
      </c>
      <c r="DZ253" s="359">
        <f t="shared" ca="1" si="418"/>
        <v>0</v>
      </c>
      <c r="EA253" s="359">
        <f t="shared" ca="1" si="419"/>
        <v>0</v>
      </c>
      <c r="EB253" s="359">
        <f t="shared" ca="1" si="420"/>
        <v>0</v>
      </c>
      <c r="EC253" s="359">
        <f t="shared" ca="1" si="440"/>
        <v>0</v>
      </c>
      <c r="EE253" s="362">
        <f t="shared" ca="1" si="469"/>
        <v>364</v>
      </c>
      <c r="EF253" s="362">
        <v>245</v>
      </c>
      <c r="EG253" s="371">
        <f t="shared" ca="1" si="470"/>
        <v>0</v>
      </c>
      <c r="EH253" s="359">
        <f t="shared" ca="1" si="488"/>
        <v>0</v>
      </c>
      <c r="EI253" s="359">
        <f t="shared" ca="1" si="421"/>
        <v>0</v>
      </c>
      <c r="EJ253" s="359">
        <f t="shared" ca="1" si="422"/>
        <v>0</v>
      </c>
      <c r="EK253" s="359">
        <f t="shared" ca="1" si="423"/>
        <v>0</v>
      </c>
      <c r="EL253" s="359">
        <f t="shared" ca="1" si="441"/>
        <v>0</v>
      </c>
    </row>
    <row r="254" spans="7:142" x14ac:dyDescent="0.35">
      <c r="G254" s="372">
        <f>IFERROR(INDEX('Inflation Rates'!$A$16:$H$138,MATCH('IRA Traditional'!$H254,'Inflation Rates'!$A$16:$A$138,0),6)/INDEX('Inflation Rates'!$A$16:$H$138,MATCH('IRA Traditional'!$H254,'Inflation Rates'!$A$16:$A$138,0)-1,6)-1,G253)</f>
        <v>2.0999999999999908E-2</v>
      </c>
      <c r="H254" s="362">
        <v>2265</v>
      </c>
      <c r="I254" s="362">
        <f t="shared" ca="1" si="492"/>
        <v>365</v>
      </c>
      <c r="J254" s="362">
        <v>246</v>
      </c>
      <c r="K254" s="371">
        <f t="shared" ca="1" si="472"/>
        <v>0</v>
      </c>
      <c r="L254" s="359">
        <f t="shared" ca="1" si="493"/>
        <v>0</v>
      </c>
      <c r="M254" s="359">
        <f t="shared" ca="1" si="425"/>
        <v>0</v>
      </c>
      <c r="N254" s="359">
        <f t="shared" ca="1" si="426"/>
        <v>0</v>
      </c>
      <c r="O254" s="359">
        <f t="shared" ca="1" si="427"/>
        <v>0</v>
      </c>
      <c r="P254" s="359">
        <f t="shared" ca="1" si="442"/>
        <v>0</v>
      </c>
      <c r="R254" s="362">
        <f t="shared" ca="1" si="443"/>
        <v>365</v>
      </c>
      <c r="S254" s="362">
        <v>246</v>
      </c>
      <c r="T254" s="371">
        <f t="shared" ca="1" si="444"/>
        <v>0</v>
      </c>
      <c r="U254" s="359">
        <f t="shared" ca="1" si="477"/>
        <v>0</v>
      </c>
      <c r="V254" s="359">
        <f t="shared" ca="1" si="380"/>
        <v>0</v>
      </c>
      <c r="W254" s="359">
        <f t="shared" ca="1" si="381"/>
        <v>0</v>
      </c>
      <c r="X254" s="359">
        <f t="shared" ca="1" si="382"/>
        <v>0</v>
      </c>
      <c r="Y254" s="359">
        <f t="shared" ca="1" si="428"/>
        <v>0</v>
      </c>
      <c r="AA254" s="362">
        <f t="shared" ca="1" si="445"/>
        <v>365</v>
      </c>
      <c r="AB254" s="362">
        <v>246</v>
      </c>
      <c r="AC254" s="371">
        <f t="shared" ca="1" si="446"/>
        <v>0</v>
      </c>
      <c r="AD254" s="359">
        <f t="shared" ca="1" si="490"/>
        <v>0</v>
      </c>
      <c r="AE254" s="359">
        <f t="shared" ca="1" si="384"/>
        <v>0</v>
      </c>
      <c r="AF254" s="359">
        <f t="shared" ca="1" si="385"/>
        <v>0</v>
      </c>
      <c r="AG254" s="359">
        <f t="shared" ca="1" si="386"/>
        <v>0</v>
      </c>
      <c r="AH254" s="359">
        <f t="shared" ca="1" si="429"/>
        <v>0</v>
      </c>
      <c r="AJ254" s="362">
        <f t="shared" ca="1" si="447"/>
        <v>365</v>
      </c>
      <c r="AK254" s="362">
        <v>246</v>
      </c>
      <c r="AL254" s="371">
        <f t="shared" ca="1" si="448"/>
        <v>0</v>
      </c>
      <c r="AM254" s="359">
        <f t="shared" ca="1" si="478"/>
        <v>0</v>
      </c>
      <c r="AN254" s="359">
        <f t="shared" ca="1" si="387"/>
        <v>0</v>
      </c>
      <c r="AO254" s="359">
        <f t="shared" ca="1" si="388"/>
        <v>0</v>
      </c>
      <c r="AP254" s="359">
        <f t="shared" ca="1" si="389"/>
        <v>0</v>
      </c>
      <c r="AQ254" s="359">
        <f t="shared" ca="1" si="430"/>
        <v>0</v>
      </c>
      <c r="AS254" s="362">
        <f t="shared" ca="1" si="449"/>
        <v>365</v>
      </c>
      <c r="AT254" s="362">
        <v>246</v>
      </c>
      <c r="AU254" s="371">
        <f t="shared" ca="1" si="450"/>
        <v>0</v>
      </c>
      <c r="AV254" s="359">
        <f t="shared" ca="1" si="479"/>
        <v>0</v>
      </c>
      <c r="AW254" s="359">
        <f t="shared" ca="1" si="390"/>
        <v>0</v>
      </c>
      <c r="AX254" s="359">
        <f t="shared" ca="1" si="391"/>
        <v>0</v>
      </c>
      <c r="AY254" s="359">
        <f t="shared" ca="1" si="392"/>
        <v>0</v>
      </c>
      <c r="AZ254" s="359">
        <f t="shared" ca="1" si="431"/>
        <v>0</v>
      </c>
      <c r="BB254" s="362">
        <f t="shared" ca="1" si="451"/>
        <v>365</v>
      </c>
      <c r="BC254" s="362">
        <v>246</v>
      </c>
      <c r="BD254" s="371">
        <f t="shared" ca="1" si="452"/>
        <v>0</v>
      </c>
      <c r="BE254" s="359">
        <f t="shared" ca="1" si="480"/>
        <v>0</v>
      </c>
      <c r="BF254" s="359">
        <f t="shared" ca="1" si="393"/>
        <v>0</v>
      </c>
      <c r="BG254" s="359">
        <f t="shared" ca="1" si="394"/>
        <v>0</v>
      </c>
      <c r="BH254" s="359">
        <f t="shared" ca="1" si="395"/>
        <v>0</v>
      </c>
      <c r="BI254" s="359">
        <f t="shared" ca="1" si="432"/>
        <v>0</v>
      </c>
      <c r="BK254" s="362">
        <f t="shared" ca="1" si="453"/>
        <v>365</v>
      </c>
      <c r="BL254" s="362">
        <v>246</v>
      </c>
      <c r="BM254" s="371">
        <f t="shared" ca="1" si="454"/>
        <v>0</v>
      </c>
      <c r="BN254" s="359">
        <f t="shared" ca="1" si="481"/>
        <v>0</v>
      </c>
      <c r="BO254" s="359">
        <f t="shared" ca="1" si="396"/>
        <v>0</v>
      </c>
      <c r="BP254" s="359">
        <f t="shared" ca="1" si="397"/>
        <v>0</v>
      </c>
      <c r="BQ254" s="359">
        <f t="shared" ca="1" si="398"/>
        <v>0</v>
      </c>
      <c r="BR254" s="359">
        <f t="shared" ca="1" si="433"/>
        <v>0</v>
      </c>
      <c r="BT254" s="362">
        <f t="shared" ca="1" si="455"/>
        <v>365</v>
      </c>
      <c r="BU254" s="362">
        <v>246</v>
      </c>
      <c r="BV254" s="371">
        <f t="shared" ca="1" si="456"/>
        <v>0</v>
      </c>
      <c r="BW254" s="359">
        <f t="shared" ca="1" si="482"/>
        <v>0</v>
      </c>
      <c r="BX254" s="359">
        <f t="shared" ca="1" si="399"/>
        <v>0</v>
      </c>
      <c r="BY254" s="359">
        <f t="shared" ca="1" si="400"/>
        <v>0</v>
      </c>
      <c r="BZ254" s="359">
        <f t="shared" ca="1" si="401"/>
        <v>0</v>
      </c>
      <c r="CA254" s="359">
        <f t="shared" ca="1" si="434"/>
        <v>0</v>
      </c>
      <c r="CC254" s="362">
        <f t="shared" ca="1" si="457"/>
        <v>365</v>
      </c>
      <c r="CD254" s="362">
        <v>246</v>
      </c>
      <c r="CE254" s="371">
        <f t="shared" ca="1" si="458"/>
        <v>0</v>
      </c>
      <c r="CF254" s="359">
        <f t="shared" ca="1" si="483"/>
        <v>0</v>
      </c>
      <c r="CG254" s="359">
        <f t="shared" ca="1" si="402"/>
        <v>0</v>
      </c>
      <c r="CH254" s="359">
        <f t="shared" ca="1" si="403"/>
        <v>0</v>
      </c>
      <c r="CI254" s="359">
        <f t="shared" ca="1" si="404"/>
        <v>0</v>
      </c>
      <c r="CJ254" s="359">
        <f t="shared" ca="1" si="435"/>
        <v>0</v>
      </c>
      <c r="CL254" s="362">
        <f t="shared" ca="1" si="459"/>
        <v>365</v>
      </c>
      <c r="CM254" s="362">
        <v>246</v>
      </c>
      <c r="CN254" s="371">
        <f t="shared" ca="1" si="460"/>
        <v>0</v>
      </c>
      <c r="CO254" s="359">
        <f t="shared" ca="1" si="491"/>
        <v>0</v>
      </c>
      <c r="CP254" s="359">
        <f t="shared" ca="1" si="406"/>
        <v>0</v>
      </c>
      <c r="CQ254" s="359">
        <f t="shared" ca="1" si="407"/>
        <v>0</v>
      </c>
      <c r="CR254" s="359">
        <f t="shared" ca="1" si="408"/>
        <v>0</v>
      </c>
      <c r="CS254" s="359">
        <f t="shared" ca="1" si="436"/>
        <v>0</v>
      </c>
      <c r="CU254" s="362">
        <f t="shared" ca="1" si="461"/>
        <v>365</v>
      </c>
      <c r="CV254" s="362">
        <v>246</v>
      </c>
      <c r="CW254" s="371">
        <f t="shared" ca="1" si="462"/>
        <v>0</v>
      </c>
      <c r="CX254" s="359">
        <f t="shared" ca="1" si="484"/>
        <v>0</v>
      </c>
      <c r="CY254" s="359">
        <f t="shared" ca="1" si="409"/>
        <v>0</v>
      </c>
      <c r="CZ254" s="359">
        <f t="shared" ca="1" si="410"/>
        <v>0</v>
      </c>
      <c r="DA254" s="359">
        <f t="shared" ca="1" si="411"/>
        <v>0</v>
      </c>
      <c r="DB254" s="359">
        <f t="shared" ca="1" si="437"/>
        <v>0</v>
      </c>
      <c r="DD254" s="362">
        <f t="shared" ca="1" si="463"/>
        <v>365</v>
      </c>
      <c r="DE254" s="362">
        <v>246</v>
      </c>
      <c r="DF254" s="371">
        <f t="shared" ca="1" si="464"/>
        <v>0</v>
      </c>
      <c r="DG254" s="359">
        <f t="shared" ca="1" si="485"/>
        <v>0</v>
      </c>
      <c r="DH254" s="359">
        <f t="shared" ca="1" si="412"/>
        <v>0</v>
      </c>
      <c r="DI254" s="359">
        <f t="shared" ca="1" si="413"/>
        <v>0</v>
      </c>
      <c r="DJ254" s="359">
        <f t="shared" ca="1" si="414"/>
        <v>0</v>
      </c>
      <c r="DK254" s="359">
        <f t="shared" ca="1" si="438"/>
        <v>0</v>
      </c>
      <c r="DM254" s="362">
        <f t="shared" ca="1" si="465"/>
        <v>365</v>
      </c>
      <c r="DN254" s="362">
        <v>246</v>
      </c>
      <c r="DO254" s="371">
        <f t="shared" ca="1" si="466"/>
        <v>0</v>
      </c>
      <c r="DP254" s="359">
        <f t="shared" ca="1" si="486"/>
        <v>0</v>
      </c>
      <c r="DQ254" s="359">
        <f t="shared" ca="1" si="415"/>
        <v>0</v>
      </c>
      <c r="DR254" s="359">
        <f t="shared" ca="1" si="416"/>
        <v>0</v>
      </c>
      <c r="DS254" s="359">
        <f t="shared" ca="1" si="417"/>
        <v>0</v>
      </c>
      <c r="DT254" s="359">
        <f t="shared" ca="1" si="439"/>
        <v>0</v>
      </c>
      <c r="DV254" s="362">
        <f t="shared" ca="1" si="467"/>
        <v>365</v>
      </c>
      <c r="DW254" s="362">
        <v>246</v>
      </c>
      <c r="DX254" s="371">
        <f t="shared" ca="1" si="468"/>
        <v>0</v>
      </c>
      <c r="DY254" s="359">
        <f t="shared" ca="1" si="487"/>
        <v>0</v>
      </c>
      <c r="DZ254" s="359">
        <f t="shared" ca="1" si="418"/>
        <v>0</v>
      </c>
      <c r="EA254" s="359">
        <f t="shared" ca="1" si="419"/>
        <v>0</v>
      </c>
      <c r="EB254" s="359">
        <f t="shared" ca="1" si="420"/>
        <v>0</v>
      </c>
      <c r="EC254" s="359">
        <f t="shared" ca="1" si="440"/>
        <v>0</v>
      </c>
      <c r="EE254" s="362">
        <f t="shared" ca="1" si="469"/>
        <v>365</v>
      </c>
      <c r="EF254" s="362">
        <v>246</v>
      </c>
      <c r="EG254" s="371">
        <f t="shared" ca="1" si="470"/>
        <v>0</v>
      </c>
      <c r="EH254" s="359">
        <f t="shared" ca="1" si="488"/>
        <v>0</v>
      </c>
      <c r="EI254" s="359">
        <f t="shared" ca="1" si="421"/>
        <v>0</v>
      </c>
      <c r="EJ254" s="359">
        <f t="shared" ca="1" si="422"/>
        <v>0</v>
      </c>
      <c r="EK254" s="359">
        <f t="shared" ca="1" si="423"/>
        <v>0</v>
      </c>
      <c r="EL254" s="359">
        <f t="shared" ca="1" si="441"/>
        <v>0</v>
      </c>
    </row>
    <row r="255" spans="7:142" x14ac:dyDescent="0.35">
      <c r="G255" s="372">
        <f>IFERROR(INDEX('Inflation Rates'!$A$16:$H$138,MATCH('IRA Traditional'!$H255,'Inflation Rates'!$A$16:$A$138,0),6)/INDEX('Inflation Rates'!$A$16:$H$138,MATCH('IRA Traditional'!$H255,'Inflation Rates'!$A$16:$A$138,0)-1,6)-1,G254)</f>
        <v>2.0999999999999908E-2</v>
      </c>
      <c r="H255" s="362">
        <v>2266</v>
      </c>
      <c r="I255" s="362">
        <f t="shared" ca="1" si="492"/>
        <v>366</v>
      </c>
      <c r="J255" s="362">
        <v>247</v>
      </c>
      <c r="K255" s="371">
        <f t="shared" ca="1" si="472"/>
        <v>0</v>
      </c>
      <c r="L255" s="359">
        <f t="shared" ca="1" si="493"/>
        <v>0</v>
      </c>
      <c r="M255" s="359">
        <f t="shared" ca="1" si="425"/>
        <v>0</v>
      </c>
      <c r="N255" s="359">
        <f t="shared" ca="1" si="426"/>
        <v>0</v>
      </c>
      <c r="O255" s="359">
        <f t="shared" ca="1" si="427"/>
        <v>0</v>
      </c>
      <c r="P255" s="359">
        <f t="shared" ca="1" si="442"/>
        <v>0</v>
      </c>
      <c r="R255" s="362">
        <f t="shared" ca="1" si="443"/>
        <v>366</v>
      </c>
      <c r="S255" s="362">
        <v>247</v>
      </c>
      <c r="T255" s="371">
        <f t="shared" ca="1" si="444"/>
        <v>0</v>
      </c>
      <c r="U255" s="359">
        <f t="shared" ca="1" si="477"/>
        <v>0</v>
      </c>
      <c r="V255" s="359">
        <f t="shared" ca="1" si="380"/>
        <v>0</v>
      </c>
      <c r="W255" s="359">
        <f t="shared" ca="1" si="381"/>
        <v>0</v>
      </c>
      <c r="X255" s="359">
        <f t="shared" ca="1" si="382"/>
        <v>0</v>
      </c>
      <c r="Y255" s="359">
        <f t="shared" ca="1" si="428"/>
        <v>0</v>
      </c>
      <c r="AA255" s="362">
        <f t="shared" ca="1" si="445"/>
        <v>366</v>
      </c>
      <c r="AB255" s="362">
        <v>247</v>
      </c>
      <c r="AC255" s="371">
        <f t="shared" ca="1" si="446"/>
        <v>0</v>
      </c>
      <c r="AD255" s="359">
        <f t="shared" ca="1" si="490"/>
        <v>0</v>
      </c>
      <c r="AE255" s="359">
        <f t="shared" ca="1" si="384"/>
        <v>0</v>
      </c>
      <c r="AF255" s="359">
        <f t="shared" ca="1" si="385"/>
        <v>0</v>
      </c>
      <c r="AG255" s="359">
        <f t="shared" ca="1" si="386"/>
        <v>0</v>
      </c>
      <c r="AH255" s="359">
        <f t="shared" ca="1" si="429"/>
        <v>0</v>
      </c>
      <c r="AJ255" s="362">
        <f t="shared" ca="1" si="447"/>
        <v>366</v>
      </c>
      <c r="AK255" s="362">
        <v>247</v>
      </c>
      <c r="AL255" s="371">
        <f t="shared" ca="1" si="448"/>
        <v>0</v>
      </c>
      <c r="AM255" s="359">
        <f t="shared" ca="1" si="478"/>
        <v>0</v>
      </c>
      <c r="AN255" s="359">
        <f t="shared" ca="1" si="387"/>
        <v>0</v>
      </c>
      <c r="AO255" s="359">
        <f t="shared" ca="1" si="388"/>
        <v>0</v>
      </c>
      <c r="AP255" s="359">
        <f t="shared" ca="1" si="389"/>
        <v>0</v>
      </c>
      <c r="AQ255" s="359">
        <f t="shared" ca="1" si="430"/>
        <v>0</v>
      </c>
      <c r="AS255" s="362">
        <f t="shared" ca="1" si="449"/>
        <v>366</v>
      </c>
      <c r="AT255" s="362">
        <v>247</v>
      </c>
      <c r="AU255" s="371">
        <f t="shared" ca="1" si="450"/>
        <v>0</v>
      </c>
      <c r="AV255" s="359">
        <f t="shared" ca="1" si="479"/>
        <v>0</v>
      </c>
      <c r="AW255" s="359">
        <f t="shared" ca="1" si="390"/>
        <v>0</v>
      </c>
      <c r="AX255" s="359">
        <f t="shared" ca="1" si="391"/>
        <v>0</v>
      </c>
      <c r="AY255" s="359">
        <f t="shared" ca="1" si="392"/>
        <v>0</v>
      </c>
      <c r="AZ255" s="359">
        <f t="shared" ca="1" si="431"/>
        <v>0</v>
      </c>
      <c r="BB255" s="362">
        <f t="shared" ca="1" si="451"/>
        <v>366</v>
      </c>
      <c r="BC255" s="362">
        <v>247</v>
      </c>
      <c r="BD255" s="371">
        <f t="shared" ca="1" si="452"/>
        <v>0</v>
      </c>
      <c r="BE255" s="359">
        <f t="shared" ca="1" si="480"/>
        <v>0</v>
      </c>
      <c r="BF255" s="359">
        <f t="shared" ca="1" si="393"/>
        <v>0</v>
      </c>
      <c r="BG255" s="359">
        <f t="shared" ca="1" si="394"/>
        <v>0</v>
      </c>
      <c r="BH255" s="359">
        <f t="shared" ca="1" si="395"/>
        <v>0</v>
      </c>
      <c r="BI255" s="359">
        <f t="shared" ca="1" si="432"/>
        <v>0</v>
      </c>
      <c r="BK255" s="362">
        <f t="shared" ca="1" si="453"/>
        <v>366</v>
      </c>
      <c r="BL255" s="362">
        <v>247</v>
      </c>
      <c r="BM255" s="371">
        <f t="shared" ca="1" si="454"/>
        <v>0</v>
      </c>
      <c r="BN255" s="359">
        <f t="shared" ca="1" si="481"/>
        <v>0</v>
      </c>
      <c r="BO255" s="359">
        <f t="shared" ca="1" si="396"/>
        <v>0</v>
      </c>
      <c r="BP255" s="359">
        <f t="shared" ca="1" si="397"/>
        <v>0</v>
      </c>
      <c r="BQ255" s="359">
        <f t="shared" ca="1" si="398"/>
        <v>0</v>
      </c>
      <c r="BR255" s="359">
        <f t="shared" ca="1" si="433"/>
        <v>0</v>
      </c>
      <c r="BT255" s="362">
        <f t="shared" ca="1" si="455"/>
        <v>366</v>
      </c>
      <c r="BU255" s="362">
        <v>247</v>
      </c>
      <c r="BV255" s="371">
        <f t="shared" ca="1" si="456"/>
        <v>0</v>
      </c>
      <c r="BW255" s="359">
        <f t="shared" ca="1" si="482"/>
        <v>0</v>
      </c>
      <c r="BX255" s="359">
        <f t="shared" ca="1" si="399"/>
        <v>0</v>
      </c>
      <c r="BY255" s="359">
        <f t="shared" ca="1" si="400"/>
        <v>0</v>
      </c>
      <c r="BZ255" s="359">
        <f t="shared" ca="1" si="401"/>
        <v>0</v>
      </c>
      <c r="CA255" s="359">
        <f t="shared" ca="1" si="434"/>
        <v>0</v>
      </c>
      <c r="CC255" s="362">
        <f t="shared" ca="1" si="457"/>
        <v>366</v>
      </c>
      <c r="CD255" s="362">
        <v>247</v>
      </c>
      <c r="CE255" s="371">
        <f t="shared" ca="1" si="458"/>
        <v>0</v>
      </c>
      <c r="CF255" s="359">
        <f t="shared" ca="1" si="483"/>
        <v>0</v>
      </c>
      <c r="CG255" s="359">
        <f t="shared" ca="1" si="402"/>
        <v>0</v>
      </c>
      <c r="CH255" s="359">
        <f t="shared" ca="1" si="403"/>
        <v>0</v>
      </c>
      <c r="CI255" s="359">
        <f t="shared" ca="1" si="404"/>
        <v>0</v>
      </c>
      <c r="CJ255" s="359">
        <f t="shared" ca="1" si="435"/>
        <v>0</v>
      </c>
      <c r="CL255" s="362">
        <f t="shared" ca="1" si="459"/>
        <v>366</v>
      </c>
      <c r="CM255" s="362">
        <v>247</v>
      </c>
      <c r="CN255" s="371">
        <f t="shared" ca="1" si="460"/>
        <v>0</v>
      </c>
      <c r="CO255" s="359">
        <f t="shared" ca="1" si="491"/>
        <v>0</v>
      </c>
      <c r="CP255" s="359">
        <f t="shared" ca="1" si="406"/>
        <v>0</v>
      </c>
      <c r="CQ255" s="359">
        <f t="shared" ca="1" si="407"/>
        <v>0</v>
      </c>
      <c r="CR255" s="359">
        <f t="shared" ca="1" si="408"/>
        <v>0</v>
      </c>
      <c r="CS255" s="359">
        <f t="shared" ca="1" si="436"/>
        <v>0</v>
      </c>
      <c r="CU255" s="362">
        <f t="shared" ca="1" si="461"/>
        <v>366</v>
      </c>
      <c r="CV255" s="362">
        <v>247</v>
      </c>
      <c r="CW255" s="371">
        <f t="shared" ca="1" si="462"/>
        <v>0</v>
      </c>
      <c r="CX255" s="359">
        <f t="shared" ca="1" si="484"/>
        <v>0</v>
      </c>
      <c r="CY255" s="359">
        <f t="shared" ca="1" si="409"/>
        <v>0</v>
      </c>
      <c r="CZ255" s="359">
        <f t="shared" ca="1" si="410"/>
        <v>0</v>
      </c>
      <c r="DA255" s="359">
        <f t="shared" ca="1" si="411"/>
        <v>0</v>
      </c>
      <c r="DB255" s="359">
        <f t="shared" ca="1" si="437"/>
        <v>0</v>
      </c>
      <c r="DD255" s="362">
        <f t="shared" ca="1" si="463"/>
        <v>366</v>
      </c>
      <c r="DE255" s="362">
        <v>247</v>
      </c>
      <c r="DF255" s="371">
        <f t="shared" ca="1" si="464"/>
        <v>0</v>
      </c>
      <c r="DG255" s="359">
        <f t="shared" ca="1" si="485"/>
        <v>0</v>
      </c>
      <c r="DH255" s="359">
        <f t="shared" ca="1" si="412"/>
        <v>0</v>
      </c>
      <c r="DI255" s="359">
        <f t="shared" ca="1" si="413"/>
        <v>0</v>
      </c>
      <c r="DJ255" s="359">
        <f t="shared" ca="1" si="414"/>
        <v>0</v>
      </c>
      <c r="DK255" s="359">
        <f t="shared" ca="1" si="438"/>
        <v>0</v>
      </c>
      <c r="DM255" s="362">
        <f t="shared" ca="1" si="465"/>
        <v>366</v>
      </c>
      <c r="DN255" s="362">
        <v>247</v>
      </c>
      <c r="DO255" s="371">
        <f t="shared" ca="1" si="466"/>
        <v>0</v>
      </c>
      <c r="DP255" s="359">
        <f t="shared" ca="1" si="486"/>
        <v>0</v>
      </c>
      <c r="DQ255" s="359">
        <f t="shared" ca="1" si="415"/>
        <v>0</v>
      </c>
      <c r="DR255" s="359">
        <f t="shared" ca="1" si="416"/>
        <v>0</v>
      </c>
      <c r="DS255" s="359">
        <f t="shared" ca="1" si="417"/>
        <v>0</v>
      </c>
      <c r="DT255" s="359">
        <f t="shared" ca="1" si="439"/>
        <v>0</v>
      </c>
      <c r="DV255" s="362">
        <f t="shared" ca="1" si="467"/>
        <v>366</v>
      </c>
      <c r="DW255" s="362">
        <v>247</v>
      </c>
      <c r="DX255" s="371">
        <f t="shared" ca="1" si="468"/>
        <v>0</v>
      </c>
      <c r="DY255" s="359">
        <f t="shared" ca="1" si="487"/>
        <v>0</v>
      </c>
      <c r="DZ255" s="359">
        <f t="shared" ca="1" si="418"/>
        <v>0</v>
      </c>
      <c r="EA255" s="359">
        <f t="shared" ca="1" si="419"/>
        <v>0</v>
      </c>
      <c r="EB255" s="359">
        <f t="shared" ca="1" si="420"/>
        <v>0</v>
      </c>
      <c r="EC255" s="359">
        <f t="shared" ca="1" si="440"/>
        <v>0</v>
      </c>
      <c r="EE255" s="362">
        <f t="shared" ca="1" si="469"/>
        <v>366</v>
      </c>
      <c r="EF255" s="362">
        <v>247</v>
      </c>
      <c r="EG255" s="371">
        <f t="shared" ca="1" si="470"/>
        <v>0</v>
      </c>
      <c r="EH255" s="359">
        <f t="shared" ca="1" si="488"/>
        <v>0</v>
      </c>
      <c r="EI255" s="359">
        <f t="shared" ca="1" si="421"/>
        <v>0</v>
      </c>
      <c r="EJ255" s="359">
        <f t="shared" ca="1" si="422"/>
        <v>0</v>
      </c>
      <c r="EK255" s="359">
        <f t="shared" ca="1" si="423"/>
        <v>0</v>
      </c>
      <c r="EL255" s="359">
        <f t="shared" ca="1" si="441"/>
        <v>0</v>
      </c>
    </row>
    <row r="256" spans="7:142" x14ac:dyDescent="0.35">
      <c r="G256" s="372">
        <f>IFERROR(INDEX('Inflation Rates'!$A$16:$H$138,MATCH('IRA Traditional'!$H256,'Inflation Rates'!$A$16:$A$138,0),6)/INDEX('Inflation Rates'!$A$16:$H$138,MATCH('IRA Traditional'!$H256,'Inflation Rates'!$A$16:$A$138,0)-1,6)-1,G255)</f>
        <v>2.0999999999999908E-2</v>
      </c>
      <c r="H256" s="362">
        <v>2267</v>
      </c>
      <c r="I256" s="362">
        <f t="shared" ca="1" si="492"/>
        <v>367</v>
      </c>
      <c r="J256" s="362">
        <v>248</v>
      </c>
      <c r="K256" s="371">
        <f t="shared" ca="1" si="472"/>
        <v>0</v>
      </c>
      <c r="L256" s="359">
        <f t="shared" ca="1" si="493"/>
        <v>0</v>
      </c>
      <c r="M256" s="359">
        <f t="shared" ca="1" si="425"/>
        <v>0</v>
      </c>
      <c r="N256" s="359">
        <f t="shared" ca="1" si="426"/>
        <v>0</v>
      </c>
      <c r="O256" s="359">
        <f t="shared" ca="1" si="427"/>
        <v>0</v>
      </c>
      <c r="P256" s="359">
        <f t="shared" ca="1" si="442"/>
        <v>0</v>
      </c>
      <c r="R256" s="362">
        <f t="shared" ca="1" si="443"/>
        <v>367</v>
      </c>
      <c r="S256" s="362">
        <v>248</v>
      </c>
      <c r="T256" s="371">
        <f t="shared" ca="1" si="444"/>
        <v>0</v>
      </c>
      <c r="U256" s="359">
        <f t="shared" ca="1" si="477"/>
        <v>0</v>
      </c>
      <c r="V256" s="359">
        <f t="shared" ca="1" si="380"/>
        <v>0</v>
      </c>
      <c r="W256" s="359">
        <f t="shared" ca="1" si="381"/>
        <v>0</v>
      </c>
      <c r="X256" s="359">
        <f t="shared" ca="1" si="382"/>
        <v>0</v>
      </c>
      <c r="Y256" s="359">
        <f t="shared" ca="1" si="428"/>
        <v>0</v>
      </c>
      <c r="AA256" s="362">
        <f t="shared" ca="1" si="445"/>
        <v>367</v>
      </c>
      <c r="AB256" s="362">
        <v>248</v>
      </c>
      <c r="AC256" s="371">
        <f t="shared" ca="1" si="446"/>
        <v>0</v>
      </c>
      <c r="AD256" s="359">
        <f t="shared" ca="1" si="490"/>
        <v>0</v>
      </c>
      <c r="AE256" s="359">
        <f t="shared" ca="1" si="384"/>
        <v>0</v>
      </c>
      <c r="AF256" s="359">
        <f t="shared" ca="1" si="385"/>
        <v>0</v>
      </c>
      <c r="AG256" s="359">
        <f t="shared" ca="1" si="386"/>
        <v>0</v>
      </c>
      <c r="AH256" s="359">
        <f t="shared" ca="1" si="429"/>
        <v>0</v>
      </c>
      <c r="AJ256" s="362">
        <f t="shared" ca="1" si="447"/>
        <v>367</v>
      </c>
      <c r="AK256" s="362">
        <v>248</v>
      </c>
      <c r="AL256" s="371">
        <f t="shared" ca="1" si="448"/>
        <v>0</v>
      </c>
      <c r="AM256" s="359">
        <f t="shared" ca="1" si="478"/>
        <v>0</v>
      </c>
      <c r="AN256" s="359">
        <f t="shared" ca="1" si="387"/>
        <v>0</v>
      </c>
      <c r="AO256" s="359">
        <f t="shared" ca="1" si="388"/>
        <v>0</v>
      </c>
      <c r="AP256" s="359">
        <f t="shared" ca="1" si="389"/>
        <v>0</v>
      </c>
      <c r="AQ256" s="359">
        <f t="shared" ca="1" si="430"/>
        <v>0</v>
      </c>
      <c r="AS256" s="362">
        <f t="shared" ca="1" si="449"/>
        <v>367</v>
      </c>
      <c r="AT256" s="362">
        <v>248</v>
      </c>
      <c r="AU256" s="371">
        <f t="shared" ca="1" si="450"/>
        <v>0</v>
      </c>
      <c r="AV256" s="359">
        <f t="shared" ca="1" si="479"/>
        <v>0</v>
      </c>
      <c r="AW256" s="359">
        <f t="shared" ca="1" si="390"/>
        <v>0</v>
      </c>
      <c r="AX256" s="359">
        <f t="shared" ca="1" si="391"/>
        <v>0</v>
      </c>
      <c r="AY256" s="359">
        <f t="shared" ca="1" si="392"/>
        <v>0</v>
      </c>
      <c r="AZ256" s="359">
        <f t="shared" ca="1" si="431"/>
        <v>0</v>
      </c>
      <c r="BB256" s="362">
        <f t="shared" ca="1" si="451"/>
        <v>367</v>
      </c>
      <c r="BC256" s="362">
        <v>248</v>
      </c>
      <c r="BD256" s="371">
        <f t="shared" ca="1" si="452"/>
        <v>0</v>
      </c>
      <c r="BE256" s="359">
        <f t="shared" ca="1" si="480"/>
        <v>0</v>
      </c>
      <c r="BF256" s="359">
        <f t="shared" ca="1" si="393"/>
        <v>0</v>
      </c>
      <c r="BG256" s="359">
        <f t="shared" ca="1" si="394"/>
        <v>0</v>
      </c>
      <c r="BH256" s="359">
        <f t="shared" ca="1" si="395"/>
        <v>0</v>
      </c>
      <c r="BI256" s="359">
        <f t="shared" ca="1" si="432"/>
        <v>0</v>
      </c>
      <c r="BK256" s="362">
        <f t="shared" ca="1" si="453"/>
        <v>367</v>
      </c>
      <c r="BL256" s="362">
        <v>248</v>
      </c>
      <c r="BM256" s="371">
        <f t="shared" ca="1" si="454"/>
        <v>0</v>
      </c>
      <c r="BN256" s="359">
        <f t="shared" ca="1" si="481"/>
        <v>0</v>
      </c>
      <c r="BO256" s="359">
        <f t="shared" ca="1" si="396"/>
        <v>0</v>
      </c>
      <c r="BP256" s="359">
        <f t="shared" ca="1" si="397"/>
        <v>0</v>
      </c>
      <c r="BQ256" s="359">
        <f t="shared" ca="1" si="398"/>
        <v>0</v>
      </c>
      <c r="BR256" s="359">
        <f t="shared" ca="1" si="433"/>
        <v>0</v>
      </c>
      <c r="BT256" s="362">
        <f t="shared" ca="1" si="455"/>
        <v>367</v>
      </c>
      <c r="BU256" s="362">
        <v>248</v>
      </c>
      <c r="BV256" s="371">
        <f t="shared" ca="1" si="456"/>
        <v>0</v>
      </c>
      <c r="BW256" s="359">
        <f t="shared" ca="1" si="482"/>
        <v>0</v>
      </c>
      <c r="BX256" s="359">
        <f t="shared" ca="1" si="399"/>
        <v>0</v>
      </c>
      <c r="BY256" s="359">
        <f t="shared" ca="1" si="400"/>
        <v>0</v>
      </c>
      <c r="BZ256" s="359">
        <f t="shared" ca="1" si="401"/>
        <v>0</v>
      </c>
      <c r="CA256" s="359">
        <f t="shared" ca="1" si="434"/>
        <v>0</v>
      </c>
      <c r="CC256" s="362">
        <f t="shared" ca="1" si="457"/>
        <v>367</v>
      </c>
      <c r="CD256" s="362">
        <v>248</v>
      </c>
      <c r="CE256" s="371">
        <f t="shared" ca="1" si="458"/>
        <v>0</v>
      </c>
      <c r="CF256" s="359">
        <f t="shared" ca="1" si="483"/>
        <v>0</v>
      </c>
      <c r="CG256" s="359">
        <f t="shared" ca="1" si="402"/>
        <v>0</v>
      </c>
      <c r="CH256" s="359">
        <f t="shared" ca="1" si="403"/>
        <v>0</v>
      </c>
      <c r="CI256" s="359">
        <f t="shared" ca="1" si="404"/>
        <v>0</v>
      </c>
      <c r="CJ256" s="359">
        <f t="shared" ca="1" si="435"/>
        <v>0</v>
      </c>
      <c r="CL256" s="362">
        <f t="shared" ca="1" si="459"/>
        <v>367</v>
      </c>
      <c r="CM256" s="362">
        <v>248</v>
      </c>
      <c r="CN256" s="371">
        <f t="shared" ca="1" si="460"/>
        <v>0</v>
      </c>
      <c r="CO256" s="359">
        <f t="shared" ca="1" si="491"/>
        <v>0</v>
      </c>
      <c r="CP256" s="359">
        <f t="shared" ca="1" si="406"/>
        <v>0</v>
      </c>
      <c r="CQ256" s="359">
        <f t="shared" ca="1" si="407"/>
        <v>0</v>
      </c>
      <c r="CR256" s="359">
        <f t="shared" ca="1" si="408"/>
        <v>0</v>
      </c>
      <c r="CS256" s="359">
        <f t="shared" ca="1" si="436"/>
        <v>0</v>
      </c>
      <c r="CU256" s="362">
        <f t="shared" ca="1" si="461"/>
        <v>367</v>
      </c>
      <c r="CV256" s="362">
        <v>248</v>
      </c>
      <c r="CW256" s="371">
        <f t="shared" ca="1" si="462"/>
        <v>0</v>
      </c>
      <c r="CX256" s="359">
        <f t="shared" ca="1" si="484"/>
        <v>0</v>
      </c>
      <c r="CY256" s="359">
        <f t="shared" ca="1" si="409"/>
        <v>0</v>
      </c>
      <c r="CZ256" s="359">
        <f t="shared" ca="1" si="410"/>
        <v>0</v>
      </c>
      <c r="DA256" s="359">
        <f t="shared" ca="1" si="411"/>
        <v>0</v>
      </c>
      <c r="DB256" s="359">
        <f t="shared" ca="1" si="437"/>
        <v>0</v>
      </c>
      <c r="DD256" s="362">
        <f t="shared" ca="1" si="463"/>
        <v>367</v>
      </c>
      <c r="DE256" s="362">
        <v>248</v>
      </c>
      <c r="DF256" s="371">
        <f t="shared" ca="1" si="464"/>
        <v>0</v>
      </c>
      <c r="DG256" s="359">
        <f t="shared" ca="1" si="485"/>
        <v>0</v>
      </c>
      <c r="DH256" s="359">
        <f t="shared" ca="1" si="412"/>
        <v>0</v>
      </c>
      <c r="DI256" s="359">
        <f t="shared" ca="1" si="413"/>
        <v>0</v>
      </c>
      <c r="DJ256" s="359">
        <f t="shared" ca="1" si="414"/>
        <v>0</v>
      </c>
      <c r="DK256" s="359">
        <f t="shared" ca="1" si="438"/>
        <v>0</v>
      </c>
      <c r="DM256" s="362">
        <f t="shared" ca="1" si="465"/>
        <v>367</v>
      </c>
      <c r="DN256" s="362">
        <v>248</v>
      </c>
      <c r="DO256" s="371">
        <f t="shared" ca="1" si="466"/>
        <v>0</v>
      </c>
      <c r="DP256" s="359">
        <f t="shared" ca="1" si="486"/>
        <v>0</v>
      </c>
      <c r="DQ256" s="359">
        <f t="shared" ca="1" si="415"/>
        <v>0</v>
      </c>
      <c r="DR256" s="359">
        <f t="shared" ca="1" si="416"/>
        <v>0</v>
      </c>
      <c r="DS256" s="359">
        <f t="shared" ca="1" si="417"/>
        <v>0</v>
      </c>
      <c r="DT256" s="359">
        <f t="shared" ca="1" si="439"/>
        <v>0</v>
      </c>
      <c r="DV256" s="362">
        <f t="shared" ca="1" si="467"/>
        <v>367</v>
      </c>
      <c r="DW256" s="362">
        <v>248</v>
      </c>
      <c r="DX256" s="371">
        <f t="shared" ca="1" si="468"/>
        <v>0</v>
      </c>
      <c r="DY256" s="359">
        <f t="shared" ca="1" si="487"/>
        <v>0</v>
      </c>
      <c r="DZ256" s="359">
        <f t="shared" ca="1" si="418"/>
        <v>0</v>
      </c>
      <c r="EA256" s="359">
        <f t="shared" ca="1" si="419"/>
        <v>0</v>
      </c>
      <c r="EB256" s="359">
        <f t="shared" ca="1" si="420"/>
        <v>0</v>
      </c>
      <c r="EC256" s="359">
        <f t="shared" ca="1" si="440"/>
        <v>0</v>
      </c>
      <c r="EE256" s="362">
        <f t="shared" ca="1" si="469"/>
        <v>367</v>
      </c>
      <c r="EF256" s="362">
        <v>248</v>
      </c>
      <c r="EG256" s="371">
        <f t="shared" ca="1" si="470"/>
        <v>0</v>
      </c>
      <c r="EH256" s="359">
        <f t="shared" ca="1" si="488"/>
        <v>0</v>
      </c>
      <c r="EI256" s="359">
        <f t="shared" ca="1" si="421"/>
        <v>0</v>
      </c>
      <c r="EJ256" s="359">
        <f t="shared" ca="1" si="422"/>
        <v>0</v>
      </c>
      <c r="EK256" s="359">
        <f t="shared" ca="1" si="423"/>
        <v>0</v>
      </c>
      <c r="EL256" s="359">
        <f t="shared" ca="1" si="441"/>
        <v>0</v>
      </c>
    </row>
    <row r="257" spans="7:142" x14ac:dyDescent="0.35">
      <c r="G257" s="372">
        <f>IFERROR(INDEX('Inflation Rates'!$A$16:$H$138,MATCH('IRA Traditional'!$H257,'Inflation Rates'!$A$16:$A$138,0),6)/INDEX('Inflation Rates'!$A$16:$H$138,MATCH('IRA Traditional'!$H257,'Inflation Rates'!$A$16:$A$138,0)-1,6)-1,G256)</f>
        <v>2.0999999999999908E-2</v>
      </c>
      <c r="H257" s="362">
        <v>2268</v>
      </c>
      <c r="I257" s="362">
        <f t="shared" ca="1" si="492"/>
        <v>368</v>
      </c>
      <c r="J257" s="362">
        <v>249</v>
      </c>
      <c r="K257" s="371">
        <f t="shared" ca="1" si="472"/>
        <v>0</v>
      </c>
      <c r="L257" s="359">
        <f t="shared" ca="1" si="493"/>
        <v>0</v>
      </c>
      <c r="M257" s="359">
        <f t="shared" ca="1" si="425"/>
        <v>0</v>
      </c>
      <c r="N257" s="359">
        <f t="shared" ca="1" si="426"/>
        <v>0</v>
      </c>
      <c r="O257" s="359">
        <f t="shared" ca="1" si="427"/>
        <v>0</v>
      </c>
      <c r="P257" s="359">
        <f t="shared" ca="1" si="442"/>
        <v>0</v>
      </c>
      <c r="R257" s="362">
        <f t="shared" ca="1" si="443"/>
        <v>368</v>
      </c>
      <c r="S257" s="362">
        <v>249</v>
      </c>
      <c r="T257" s="371">
        <f t="shared" ca="1" si="444"/>
        <v>0</v>
      </c>
      <c r="U257" s="359">
        <f t="shared" ca="1" si="477"/>
        <v>0</v>
      </c>
      <c r="V257" s="359">
        <f t="shared" ca="1" si="380"/>
        <v>0</v>
      </c>
      <c r="W257" s="359">
        <f t="shared" ca="1" si="381"/>
        <v>0</v>
      </c>
      <c r="X257" s="359">
        <f t="shared" ca="1" si="382"/>
        <v>0</v>
      </c>
      <c r="Y257" s="359">
        <f t="shared" ca="1" si="428"/>
        <v>0</v>
      </c>
      <c r="AA257" s="362">
        <f t="shared" ca="1" si="445"/>
        <v>368</v>
      </c>
      <c r="AB257" s="362">
        <v>249</v>
      </c>
      <c r="AC257" s="371">
        <f t="shared" ca="1" si="446"/>
        <v>0</v>
      </c>
      <c r="AD257" s="359">
        <f t="shared" ca="1" si="490"/>
        <v>0</v>
      </c>
      <c r="AE257" s="359">
        <f t="shared" ca="1" si="384"/>
        <v>0</v>
      </c>
      <c r="AF257" s="359">
        <f t="shared" ca="1" si="385"/>
        <v>0</v>
      </c>
      <c r="AG257" s="359">
        <f t="shared" ca="1" si="386"/>
        <v>0</v>
      </c>
      <c r="AH257" s="359">
        <f t="shared" ca="1" si="429"/>
        <v>0</v>
      </c>
      <c r="AJ257" s="362">
        <f t="shared" ca="1" si="447"/>
        <v>368</v>
      </c>
      <c r="AK257" s="362">
        <v>249</v>
      </c>
      <c r="AL257" s="371">
        <f t="shared" ca="1" si="448"/>
        <v>0</v>
      </c>
      <c r="AM257" s="359">
        <f t="shared" ca="1" si="478"/>
        <v>0</v>
      </c>
      <c r="AN257" s="359">
        <f t="shared" ca="1" si="387"/>
        <v>0</v>
      </c>
      <c r="AO257" s="359">
        <f t="shared" ca="1" si="388"/>
        <v>0</v>
      </c>
      <c r="AP257" s="359">
        <f t="shared" ca="1" si="389"/>
        <v>0</v>
      </c>
      <c r="AQ257" s="359">
        <f t="shared" ca="1" si="430"/>
        <v>0</v>
      </c>
      <c r="AS257" s="362">
        <f t="shared" ca="1" si="449"/>
        <v>368</v>
      </c>
      <c r="AT257" s="362">
        <v>249</v>
      </c>
      <c r="AU257" s="371">
        <f t="shared" ca="1" si="450"/>
        <v>0</v>
      </c>
      <c r="AV257" s="359">
        <f t="shared" ca="1" si="479"/>
        <v>0</v>
      </c>
      <c r="AW257" s="359">
        <f t="shared" ca="1" si="390"/>
        <v>0</v>
      </c>
      <c r="AX257" s="359">
        <f t="shared" ca="1" si="391"/>
        <v>0</v>
      </c>
      <c r="AY257" s="359">
        <f t="shared" ca="1" si="392"/>
        <v>0</v>
      </c>
      <c r="AZ257" s="359">
        <f t="shared" ca="1" si="431"/>
        <v>0</v>
      </c>
      <c r="BB257" s="362">
        <f t="shared" ca="1" si="451"/>
        <v>368</v>
      </c>
      <c r="BC257" s="362">
        <v>249</v>
      </c>
      <c r="BD257" s="371">
        <f t="shared" ca="1" si="452"/>
        <v>0</v>
      </c>
      <c r="BE257" s="359">
        <f t="shared" ca="1" si="480"/>
        <v>0</v>
      </c>
      <c r="BF257" s="359">
        <f t="shared" ca="1" si="393"/>
        <v>0</v>
      </c>
      <c r="BG257" s="359">
        <f t="shared" ca="1" si="394"/>
        <v>0</v>
      </c>
      <c r="BH257" s="359">
        <f t="shared" ca="1" si="395"/>
        <v>0</v>
      </c>
      <c r="BI257" s="359">
        <f t="shared" ca="1" si="432"/>
        <v>0</v>
      </c>
      <c r="BK257" s="362">
        <f t="shared" ca="1" si="453"/>
        <v>368</v>
      </c>
      <c r="BL257" s="362">
        <v>249</v>
      </c>
      <c r="BM257" s="371">
        <f t="shared" ca="1" si="454"/>
        <v>0</v>
      </c>
      <c r="BN257" s="359">
        <f t="shared" ca="1" si="481"/>
        <v>0</v>
      </c>
      <c r="BO257" s="359">
        <f t="shared" ca="1" si="396"/>
        <v>0</v>
      </c>
      <c r="BP257" s="359">
        <f t="shared" ca="1" si="397"/>
        <v>0</v>
      </c>
      <c r="BQ257" s="359">
        <f t="shared" ca="1" si="398"/>
        <v>0</v>
      </c>
      <c r="BR257" s="359">
        <f t="shared" ca="1" si="433"/>
        <v>0</v>
      </c>
      <c r="BT257" s="362">
        <f t="shared" ca="1" si="455"/>
        <v>368</v>
      </c>
      <c r="BU257" s="362">
        <v>249</v>
      </c>
      <c r="BV257" s="371">
        <f t="shared" ca="1" si="456"/>
        <v>0</v>
      </c>
      <c r="BW257" s="359">
        <f t="shared" ca="1" si="482"/>
        <v>0</v>
      </c>
      <c r="BX257" s="359">
        <f t="shared" ca="1" si="399"/>
        <v>0</v>
      </c>
      <c r="BY257" s="359">
        <f t="shared" ca="1" si="400"/>
        <v>0</v>
      </c>
      <c r="BZ257" s="359">
        <f t="shared" ca="1" si="401"/>
        <v>0</v>
      </c>
      <c r="CA257" s="359">
        <f t="shared" ca="1" si="434"/>
        <v>0</v>
      </c>
      <c r="CC257" s="362">
        <f t="shared" ca="1" si="457"/>
        <v>368</v>
      </c>
      <c r="CD257" s="362">
        <v>249</v>
      </c>
      <c r="CE257" s="371">
        <f t="shared" ca="1" si="458"/>
        <v>0</v>
      </c>
      <c r="CF257" s="359">
        <f t="shared" ca="1" si="483"/>
        <v>0</v>
      </c>
      <c r="CG257" s="359">
        <f t="shared" ca="1" si="402"/>
        <v>0</v>
      </c>
      <c r="CH257" s="359">
        <f t="shared" ca="1" si="403"/>
        <v>0</v>
      </c>
      <c r="CI257" s="359">
        <f t="shared" ca="1" si="404"/>
        <v>0</v>
      </c>
      <c r="CJ257" s="359">
        <f t="shared" ca="1" si="435"/>
        <v>0</v>
      </c>
      <c r="CL257" s="362">
        <f t="shared" ca="1" si="459"/>
        <v>368</v>
      </c>
      <c r="CM257" s="362">
        <v>249</v>
      </c>
      <c r="CN257" s="371">
        <f t="shared" ca="1" si="460"/>
        <v>0</v>
      </c>
      <c r="CO257" s="359">
        <f t="shared" ca="1" si="491"/>
        <v>0</v>
      </c>
      <c r="CP257" s="359">
        <f t="shared" ca="1" si="406"/>
        <v>0</v>
      </c>
      <c r="CQ257" s="359">
        <f t="shared" ca="1" si="407"/>
        <v>0</v>
      </c>
      <c r="CR257" s="359">
        <f t="shared" ca="1" si="408"/>
        <v>0</v>
      </c>
      <c r="CS257" s="359">
        <f t="shared" ca="1" si="436"/>
        <v>0</v>
      </c>
      <c r="CU257" s="362">
        <f t="shared" ca="1" si="461"/>
        <v>368</v>
      </c>
      <c r="CV257" s="362">
        <v>249</v>
      </c>
      <c r="CW257" s="371">
        <f t="shared" ca="1" si="462"/>
        <v>0</v>
      </c>
      <c r="CX257" s="359">
        <f t="shared" ca="1" si="484"/>
        <v>0</v>
      </c>
      <c r="CY257" s="359">
        <f t="shared" ca="1" si="409"/>
        <v>0</v>
      </c>
      <c r="CZ257" s="359">
        <f t="shared" ca="1" si="410"/>
        <v>0</v>
      </c>
      <c r="DA257" s="359">
        <f t="shared" ca="1" si="411"/>
        <v>0</v>
      </c>
      <c r="DB257" s="359">
        <f t="shared" ca="1" si="437"/>
        <v>0</v>
      </c>
      <c r="DD257" s="362">
        <f t="shared" ca="1" si="463"/>
        <v>368</v>
      </c>
      <c r="DE257" s="362">
        <v>249</v>
      </c>
      <c r="DF257" s="371">
        <f t="shared" ca="1" si="464"/>
        <v>0</v>
      </c>
      <c r="DG257" s="359">
        <f t="shared" ca="1" si="485"/>
        <v>0</v>
      </c>
      <c r="DH257" s="359">
        <f t="shared" ca="1" si="412"/>
        <v>0</v>
      </c>
      <c r="DI257" s="359">
        <f t="shared" ca="1" si="413"/>
        <v>0</v>
      </c>
      <c r="DJ257" s="359">
        <f t="shared" ca="1" si="414"/>
        <v>0</v>
      </c>
      <c r="DK257" s="359">
        <f t="shared" ca="1" si="438"/>
        <v>0</v>
      </c>
      <c r="DM257" s="362">
        <f t="shared" ca="1" si="465"/>
        <v>368</v>
      </c>
      <c r="DN257" s="362">
        <v>249</v>
      </c>
      <c r="DO257" s="371">
        <f t="shared" ca="1" si="466"/>
        <v>0</v>
      </c>
      <c r="DP257" s="359">
        <f t="shared" ca="1" si="486"/>
        <v>0</v>
      </c>
      <c r="DQ257" s="359">
        <f t="shared" ca="1" si="415"/>
        <v>0</v>
      </c>
      <c r="DR257" s="359">
        <f t="shared" ca="1" si="416"/>
        <v>0</v>
      </c>
      <c r="DS257" s="359">
        <f t="shared" ca="1" si="417"/>
        <v>0</v>
      </c>
      <c r="DT257" s="359">
        <f t="shared" ca="1" si="439"/>
        <v>0</v>
      </c>
      <c r="DV257" s="362">
        <f t="shared" ca="1" si="467"/>
        <v>368</v>
      </c>
      <c r="DW257" s="362">
        <v>249</v>
      </c>
      <c r="DX257" s="371">
        <f t="shared" ca="1" si="468"/>
        <v>0</v>
      </c>
      <c r="DY257" s="359">
        <f t="shared" ca="1" si="487"/>
        <v>0</v>
      </c>
      <c r="DZ257" s="359">
        <f t="shared" ca="1" si="418"/>
        <v>0</v>
      </c>
      <c r="EA257" s="359">
        <f t="shared" ca="1" si="419"/>
        <v>0</v>
      </c>
      <c r="EB257" s="359">
        <f t="shared" ca="1" si="420"/>
        <v>0</v>
      </c>
      <c r="EC257" s="359">
        <f t="shared" ca="1" si="440"/>
        <v>0</v>
      </c>
      <c r="EE257" s="362">
        <f t="shared" ca="1" si="469"/>
        <v>368</v>
      </c>
      <c r="EF257" s="362">
        <v>249</v>
      </c>
      <c r="EG257" s="371">
        <f t="shared" ca="1" si="470"/>
        <v>0</v>
      </c>
      <c r="EH257" s="359">
        <f t="shared" ca="1" si="488"/>
        <v>0</v>
      </c>
      <c r="EI257" s="359">
        <f t="shared" ca="1" si="421"/>
        <v>0</v>
      </c>
      <c r="EJ257" s="359">
        <f t="shared" ca="1" si="422"/>
        <v>0</v>
      </c>
      <c r="EK257" s="359">
        <f t="shared" ca="1" si="423"/>
        <v>0</v>
      </c>
      <c r="EL257" s="359">
        <f t="shared" ca="1" si="441"/>
        <v>0</v>
      </c>
    </row>
    <row r="258" spans="7:142" x14ac:dyDescent="0.35">
      <c r="G258" s="372">
        <f>IFERROR(INDEX('Inflation Rates'!$A$16:$H$138,MATCH('IRA Traditional'!$H258,'Inflation Rates'!$A$16:$A$138,0),6)/INDEX('Inflation Rates'!$A$16:$H$138,MATCH('IRA Traditional'!$H258,'Inflation Rates'!$A$16:$A$138,0)-1,6)-1,G257)</f>
        <v>2.0999999999999908E-2</v>
      </c>
      <c r="H258" s="362">
        <v>2269</v>
      </c>
      <c r="I258" s="362">
        <f t="shared" ca="1" si="492"/>
        <v>369</v>
      </c>
      <c r="J258" s="362">
        <v>250</v>
      </c>
      <c r="K258" s="371">
        <f t="shared" ca="1" si="472"/>
        <v>0</v>
      </c>
      <c r="L258" s="359">
        <f t="shared" ca="1" si="493"/>
        <v>0</v>
      </c>
      <c r="M258" s="359">
        <f t="shared" ca="1" si="425"/>
        <v>0</v>
      </c>
      <c r="N258" s="359">
        <f t="shared" ca="1" si="426"/>
        <v>0</v>
      </c>
      <c r="O258" s="359">
        <f t="shared" ca="1" si="427"/>
        <v>0</v>
      </c>
      <c r="P258" s="359">
        <f t="shared" ca="1" si="442"/>
        <v>0</v>
      </c>
      <c r="R258" s="362">
        <f t="shared" ca="1" si="443"/>
        <v>369</v>
      </c>
      <c r="S258" s="362">
        <v>250</v>
      </c>
      <c r="T258" s="371">
        <f t="shared" ca="1" si="444"/>
        <v>0</v>
      </c>
      <c r="U258" s="359">
        <f t="shared" ca="1" si="477"/>
        <v>0</v>
      </c>
      <c r="V258" s="359">
        <f t="shared" ca="1" si="380"/>
        <v>0</v>
      </c>
      <c r="W258" s="359">
        <f t="shared" ca="1" si="381"/>
        <v>0</v>
      </c>
      <c r="X258" s="359">
        <f t="shared" ca="1" si="382"/>
        <v>0</v>
      </c>
      <c r="Y258" s="359">
        <f t="shared" ca="1" si="428"/>
        <v>0</v>
      </c>
      <c r="AA258" s="362">
        <f t="shared" ca="1" si="445"/>
        <v>369</v>
      </c>
      <c r="AB258" s="362">
        <v>250</v>
      </c>
      <c r="AC258" s="371">
        <f t="shared" ca="1" si="446"/>
        <v>0</v>
      </c>
      <c r="AD258" s="359">
        <f t="shared" ca="1" si="490"/>
        <v>0</v>
      </c>
      <c r="AE258" s="359">
        <f t="shared" ca="1" si="384"/>
        <v>0</v>
      </c>
      <c r="AF258" s="359">
        <f t="shared" ca="1" si="385"/>
        <v>0</v>
      </c>
      <c r="AG258" s="359">
        <f t="shared" ca="1" si="386"/>
        <v>0</v>
      </c>
      <c r="AH258" s="359">
        <f t="shared" ca="1" si="429"/>
        <v>0</v>
      </c>
      <c r="AJ258" s="362">
        <f t="shared" ca="1" si="447"/>
        <v>369</v>
      </c>
      <c r="AK258" s="362">
        <v>250</v>
      </c>
      <c r="AL258" s="371">
        <f t="shared" ca="1" si="448"/>
        <v>0</v>
      </c>
      <c r="AM258" s="359">
        <f t="shared" ca="1" si="478"/>
        <v>0</v>
      </c>
      <c r="AN258" s="359">
        <f t="shared" ca="1" si="387"/>
        <v>0</v>
      </c>
      <c r="AO258" s="359">
        <f t="shared" ca="1" si="388"/>
        <v>0</v>
      </c>
      <c r="AP258" s="359">
        <f t="shared" ca="1" si="389"/>
        <v>0</v>
      </c>
      <c r="AQ258" s="359">
        <f t="shared" ca="1" si="430"/>
        <v>0</v>
      </c>
      <c r="AS258" s="362">
        <f t="shared" ca="1" si="449"/>
        <v>369</v>
      </c>
      <c r="AT258" s="362">
        <v>250</v>
      </c>
      <c r="AU258" s="371">
        <f t="shared" ca="1" si="450"/>
        <v>0</v>
      </c>
      <c r="AV258" s="359">
        <f t="shared" ca="1" si="479"/>
        <v>0</v>
      </c>
      <c r="AW258" s="359">
        <f t="shared" ca="1" si="390"/>
        <v>0</v>
      </c>
      <c r="AX258" s="359">
        <f t="shared" ca="1" si="391"/>
        <v>0</v>
      </c>
      <c r="AY258" s="359">
        <f t="shared" ca="1" si="392"/>
        <v>0</v>
      </c>
      <c r="AZ258" s="359">
        <f t="shared" ca="1" si="431"/>
        <v>0</v>
      </c>
      <c r="BB258" s="362">
        <f t="shared" ca="1" si="451"/>
        <v>369</v>
      </c>
      <c r="BC258" s="362">
        <v>250</v>
      </c>
      <c r="BD258" s="371">
        <f t="shared" ca="1" si="452"/>
        <v>0</v>
      </c>
      <c r="BE258" s="359">
        <f t="shared" ca="1" si="480"/>
        <v>0</v>
      </c>
      <c r="BF258" s="359">
        <f t="shared" ca="1" si="393"/>
        <v>0</v>
      </c>
      <c r="BG258" s="359">
        <f t="shared" ca="1" si="394"/>
        <v>0</v>
      </c>
      <c r="BH258" s="359">
        <f t="shared" ca="1" si="395"/>
        <v>0</v>
      </c>
      <c r="BI258" s="359">
        <f t="shared" ca="1" si="432"/>
        <v>0</v>
      </c>
      <c r="BK258" s="362">
        <f t="shared" ca="1" si="453"/>
        <v>369</v>
      </c>
      <c r="BL258" s="362">
        <v>250</v>
      </c>
      <c r="BM258" s="371">
        <f t="shared" ca="1" si="454"/>
        <v>0</v>
      </c>
      <c r="BN258" s="359">
        <f t="shared" ca="1" si="481"/>
        <v>0</v>
      </c>
      <c r="BO258" s="359">
        <f t="shared" ca="1" si="396"/>
        <v>0</v>
      </c>
      <c r="BP258" s="359">
        <f t="shared" ca="1" si="397"/>
        <v>0</v>
      </c>
      <c r="BQ258" s="359">
        <f t="shared" ca="1" si="398"/>
        <v>0</v>
      </c>
      <c r="BR258" s="359">
        <f t="shared" ca="1" si="433"/>
        <v>0</v>
      </c>
      <c r="BT258" s="362">
        <f t="shared" ca="1" si="455"/>
        <v>369</v>
      </c>
      <c r="BU258" s="362">
        <v>250</v>
      </c>
      <c r="BV258" s="371">
        <f t="shared" ca="1" si="456"/>
        <v>0</v>
      </c>
      <c r="BW258" s="359">
        <f t="shared" ca="1" si="482"/>
        <v>0</v>
      </c>
      <c r="BX258" s="359">
        <f t="shared" ca="1" si="399"/>
        <v>0</v>
      </c>
      <c r="BY258" s="359">
        <f t="shared" ca="1" si="400"/>
        <v>0</v>
      </c>
      <c r="BZ258" s="359">
        <f t="shared" ca="1" si="401"/>
        <v>0</v>
      </c>
      <c r="CA258" s="359">
        <f t="shared" ca="1" si="434"/>
        <v>0</v>
      </c>
      <c r="CC258" s="362">
        <f t="shared" ca="1" si="457"/>
        <v>369</v>
      </c>
      <c r="CD258" s="362">
        <v>250</v>
      </c>
      <c r="CE258" s="371">
        <f t="shared" ca="1" si="458"/>
        <v>0</v>
      </c>
      <c r="CF258" s="359">
        <f t="shared" ca="1" si="483"/>
        <v>0</v>
      </c>
      <c r="CG258" s="359">
        <f t="shared" ca="1" si="402"/>
        <v>0</v>
      </c>
      <c r="CH258" s="359">
        <f t="shared" ca="1" si="403"/>
        <v>0</v>
      </c>
      <c r="CI258" s="359">
        <f t="shared" ca="1" si="404"/>
        <v>0</v>
      </c>
      <c r="CJ258" s="359">
        <f t="shared" ca="1" si="435"/>
        <v>0</v>
      </c>
      <c r="CL258" s="362">
        <f t="shared" ca="1" si="459"/>
        <v>369</v>
      </c>
      <c r="CM258" s="362">
        <v>250</v>
      </c>
      <c r="CN258" s="371">
        <f t="shared" ca="1" si="460"/>
        <v>0</v>
      </c>
      <c r="CO258" s="359">
        <f t="shared" ca="1" si="491"/>
        <v>0</v>
      </c>
      <c r="CP258" s="359">
        <f t="shared" ca="1" si="406"/>
        <v>0</v>
      </c>
      <c r="CQ258" s="359">
        <f t="shared" ca="1" si="407"/>
        <v>0</v>
      </c>
      <c r="CR258" s="359">
        <f t="shared" ca="1" si="408"/>
        <v>0</v>
      </c>
      <c r="CS258" s="359">
        <f t="shared" ca="1" si="436"/>
        <v>0</v>
      </c>
      <c r="CU258" s="362">
        <f t="shared" ca="1" si="461"/>
        <v>369</v>
      </c>
      <c r="CV258" s="362">
        <v>250</v>
      </c>
      <c r="CW258" s="371">
        <f t="shared" ca="1" si="462"/>
        <v>0</v>
      </c>
      <c r="CX258" s="359">
        <f t="shared" ca="1" si="484"/>
        <v>0</v>
      </c>
      <c r="CY258" s="359">
        <f t="shared" ca="1" si="409"/>
        <v>0</v>
      </c>
      <c r="CZ258" s="359">
        <f t="shared" ca="1" si="410"/>
        <v>0</v>
      </c>
      <c r="DA258" s="359">
        <f t="shared" ca="1" si="411"/>
        <v>0</v>
      </c>
      <c r="DB258" s="359">
        <f t="shared" ca="1" si="437"/>
        <v>0</v>
      </c>
      <c r="DD258" s="362">
        <f t="shared" ca="1" si="463"/>
        <v>369</v>
      </c>
      <c r="DE258" s="362">
        <v>250</v>
      </c>
      <c r="DF258" s="371">
        <f t="shared" ca="1" si="464"/>
        <v>0</v>
      </c>
      <c r="DG258" s="359">
        <f t="shared" ca="1" si="485"/>
        <v>0</v>
      </c>
      <c r="DH258" s="359">
        <f t="shared" ca="1" si="412"/>
        <v>0</v>
      </c>
      <c r="DI258" s="359">
        <f t="shared" ca="1" si="413"/>
        <v>0</v>
      </c>
      <c r="DJ258" s="359">
        <f t="shared" ca="1" si="414"/>
        <v>0</v>
      </c>
      <c r="DK258" s="359">
        <f t="shared" ca="1" si="438"/>
        <v>0</v>
      </c>
      <c r="DM258" s="362">
        <f t="shared" ca="1" si="465"/>
        <v>369</v>
      </c>
      <c r="DN258" s="362">
        <v>250</v>
      </c>
      <c r="DO258" s="371">
        <f t="shared" ca="1" si="466"/>
        <v>0</v>
      </c>
      <c r="DP258" s="359">
        <f t="shared" ca="1" si="486"/>
        <v>0</v>
      </c>
      <c r="DQ258" s="359">
        <f t="shared" ca="1" si="415"/>
        <v>0</v>
      </c>
      <c r="DR258" s="359">
        <f t="shared" ca="1" si="416"/>
        <v>0</v>
      </c>
      <c r="DS258" s="359">
        <f t="shared" ca="1" si="417"/>
        <v>0</v>
      </c>
      <c r="DT258" s="359">
        <f t="shared" ca="1" si="439"/>
        <v>0</v>
      </c>
      <c r="DV258" s="362">
        <f t="shared" ca="1" si="467"/>
        <v>369</v>
      </c>
      <c r="DW258" s="362">
        <v>250</v>
      </c>
      <c r="DX258" s="371">
        <f t="shared" ca="1" si="468"/>
        <v>0</v>
      </c>
      <c r="DY258" s="359">
        <f t="shared" ca="1" si="487"/>
        <v>0</v>
      </c>
      <c r="DZ258" s="359">
        <f t="shared" ca="1" si="418"/>
        <v>0</v>
      </c>
      <c r="EA258" s="359">
        <f t="shared" ca="1" si="419"/>
        <v>0</v>
      </c>
      <c r="EB258" s="359">
        <f t="shared" ca="1" si="420"/>
        <v>0</v>
      </c>
      <c r="EC258" s="359">
        <f t="shared" ca="1" si="440"/>
        <v>0</v>
      </c>
      <c r="EE258" s="362">
        <f t="shared" ca="1" si="469"/>
        <v>369</v>
      </c>
      <c r="EF258" s="362">
        <v>250</v>
      </c>
      <c r="EG258" s="371">
        <f t="shared" ca="1" si="470"/>
        <v>0</v>
      </c>
      <c r="EH258" s="359">
        <f t="shared" ca="1" si="488"/>
        <v>0</v>
      </c>
      <c r="EI258" s="359">
        <f t="shared" ca="1" si="421"/>
        <v>0</v>
      </c>
      <c r="EJ258" s="359">
        <f t="shared" ca="1" si="422"/>
        <v>0</v>
      </c>
      <c r="EK258" s="359">
        <f t="shared" ca="1" si="423"/>
        <v>0</v>
      </c>
      <c r="EL258" s="359">
        <f t="shared" ca="1" si="441"/>
        <v>0</v>
      </c>
    </row>
    <row r="259" spans="7:142" x14ac:dyDescent="0.35">
      <c r="G259" s="372">
        <f>IFERROR(INDEX('Inflation Rates'!$A$16:$H$138,MATCH('IRA Traditional'!$H259,'Inflation Rates'!$A$16:$A$138,0),6)/INDEX('Inflation Rates'!$A$16:$H$138,MATCH('IRA Traditional'!$H259,'Inflation Rates'!$A$16:$A$138,0)-1,6)-1,G258)</f>
        <v>2.0999999999999908E-2</v>
      </c>
      <c r="H259" s="362">
        <v>2270</v>
      </c>
      <c r="I259" s="362">
        <f t="shared" ca="1" si="492"/>
        <v>370</v>
      </c>
      <c r="J259" s="362">
        <v>251</v>
      </c>
      <c r="K259" s="371">
        <f t="shared" ca="1" si="472"/>
        <v>0</v>
      </c>
      <c r="L259" s="359">
        <f t="shared" ca="1" si="493"/>
        <v>0</v>
      </c>
      <c r="M259" s="359">
        <f t="shared" ca="1" si="425"/>
        <v>0</v>
      </c>
      <c r="N259" s="359">
        <f t="shared" ca="1" si="426"/>
        <v>0</v>
      </c>
      <c r="O259" s="359">
        <f t="shared" ca="1" si="427"/>
        <v>0</v>
      </c>
      <c r="P259" s="359">
        <f t="shared" ca="1" si="442"/>
        <v>0</v>
      </c>
      <c r="R259" s="362">
        <f t="shared" ca="1" si="443"/>
        <v>370</v>
      </c>
      <c r="S259" s="362">
        <v>251</v>
      </c>
      <c r="T259" s="371">
        <f t="shared" ca="1" si="444"/>
        <v>0</v>
      </c>
      <c r="U259" s="359">
        <f t="shared" ca="1" si="477"/>
        <v>0</v>
      </c>
      <c r="V259" s="359">
        <f t="shared" ca="1" si="380"/>
        <v>0</v>
      </c>
      <c r="W259" s="359">
        <f t="shared" ca="1" si="381"/>
        <v>0</v>
      </c>
      <c r="X259" s="359">
        <f t="shared" ca="1" si="382"/>
        <v>0</v>
      </c>
      <c r="Y259" s="359">
        <f t="shared" ca="1" si="428"/>
        <v>0</v>
      </c>
      <c r="AA259" s="362">
        <f t="shared" ca="1" si="445"/>
        <v>370</v>
      </c>
      <c r="AB259" s="362">
        <v>251</v>
      </c>
      <c r="AC259" s="371">
        <f t="shared" ca="1" si="446"/>
        <v>0</v>
      </c>
      <c r="AD259" s="359">
        <f t="shared" ca="1" si="490"/>
        <v>0</v>
      </c>
      <c r="AE259" s="359">
        <f t="shared" ca="1" si="384"/>
        <v>0</v>
      </c>
      <c r="AF259" s="359">
        <f t="shared" ca="1" si="385"/>
        <v>0</v>
      </c>
      <c r="AG259" s="359">
        <f t="shared" ca="1" si="386"/>
        <v>0</v>
      </c>
      <c r="AH259" s="359">
        <f t="shared" ca="1" si="429"/>
        <v>0</v>
      </c>
      <c r="AJ259" s="362">
        <f t="shared" ca="1" si="447"/>
        <v>370</v>
      </c>
      <c r="AK259" s="362">
        <v>251</v>
      </c>
      <c r="AL259" s="371">
        <f t="shared" ca="1" si="448"/>
        <v>0</v>
      </c>
      <c r="AM259" s="359">
        <f t="shared" ca="1" si="478"/>
        <v>0</v>
      </c>
      <c r="AN259" s="359">
        <f t="shared" ca="1" si="387"/>
        <v>0</v>
      </c>
      <c r="AO259" s="359">
        <f t="shared" ca="1" si="388"/>
        <v>0</v>
      </c>
      <c r="AP259" s="359">
        <f t="shared" ca="1" si="389"/>
        <v>0</v>
      </c>
      <c r="AQ259" s="359">
        <f t="shared" ca="1" si="430"/>
        <v>0</v>
      </c>
      <c r="AS259" s="362">
        <f t="shared" ca="1" si="449"/>
        <v>370</v>
      </c>
      <c r="AT259" s="362">
        <v>251</v>
      </c>
      <c r="AU259" s="371">
        <f t="shared" ca="1" si="450"/>
        <v>0</v>
      </c>
      <c r="AV259" s="359">
        <f t="shared" ca="1" si="479"/>
        <v>0</v>
      </c>
      <c r="AW259" s="359">
        <f t="shared" ca="1" si="390"/>
        <v>0</v>
      </c>
      <c r="AX259" s="359">
        <f t="shared" ca="1" si="391"/>
        <v>0</v>
      </c>
      <c r="AY259" s="359">
        <f t="shared" ca="1" si="392"/>
        <v>0</v>
      </c>
      <c r="AZ259" s="359">
        <f t="shared" ca="1" si="431"/>
        <v>0</v>
      </c>
      <c r="BB259" s="362">
        <f t="shared" ca="1" si="451"/>
        <v>370</v>
      </c>
      <c r="BC259" s="362">
        <v>251</v>
      </c>
      <c r="BD259" s="371">
        <f t="shared" ca="1" si="452"/>
        <v>0</v>
      </c>
      <c r="BE259" s="359">
        <f t="shared" ca="1" si="480"/>
        <v>0</v>
      </c>
      <c r="BF259" s="359">
        <f t="shared" ca="1" si="393"/>
        <v>0</v>
      </c>
      <c r="BG259" s="359">
        <f t="shared" ca="1" si="394"/>
        <v>0</v>
      </c>
      <c r="BH259" s="359">
        <f t="shared" ca="1" si="395"/>
        <v>0</v>
      </c>
      <c r="BI259" s="359">
        <f t="shared" ca="1" si="432"/>
        <v>0</v>
      </c>
      <c r="BK259" s="362">
        <f t="shared" ca="1" si="453"/>
        <v>370</v>
      </c>
      <c r="BL259" s="362">
        <v>251</v>
      </c>
      <c r="BM259" s="371">
        <f t="shared" ca="1" si="454"/>
        <v>0</v>
      </c>
      <c r="BN259" s="359">
        <f t="shared" ca="1" si="481"/>
        <v>0</v>
      </c>
      <c r="BO259" s="359">
        <f t="shared" ca="1" si="396"/>
        <v>0</v>
      </c>
      <c r="BP259" s="359">
        <f t="shared" ca="1" si="397"/>
        <v>0</v>
      </c>
      <c r="BQ259" s="359">
        <f t="shared" ca="1" si="398"/>
        <v>0</v>
      </c>
      <c r="BR259" s="359">
        <f t="shared" ca="1" si="433"/>
        <v>0</v>
      </c>
      <c r="BT259" s="362">
        <f t="shared" ca="1" si="455"/>
        <v>370</v>
      </c>
      <c r="BU259" s="362">
        <v>251</v>
      </c>
      <c r="BV259" s="371">
        <f t="shared" ca="1" si="456"/>
        <v>0</v>
      </c>
      <c r="BW259" s="359">
        <f t="shared" ca="1" si="482"/>
        <v>0</v>
      </c>
      <c r="BX259" s="359">
        <f t="shared" ca="1" si="399"/>
        <v>0</v>
      </c>
      <c r="BY259" s="359">
        <f t="shared" ca="1" si="400"/>
        <v>0</v>
      </c>
      <c r="BZ259" s="359">
        <f t="shared" ca="1" si="401"/>
        <v>0</v>
      </c>
      <c r="CA259" s="359">
        <f t="shared" ca="1" si="434"/>
        <v>0</v>
      </c>
      <c r="CC259" s="362">
        <f t="shared" ca="1" si="457"/>
        <v>370</v>
      </c>
      <c r="CD259" s="362">
        <v>251</v>
      </c>
      <c r="CE259" s="371">
        <f t="shared" ca="1" si="458"/>
        <v>0</v>
      </c>
      <c r="CF259" s="359">
        <f t="shared" ca="1" si="483"/>
        <v>0</v>
      </c>
      <c r="CG259" s="359">
        <f t="shared" ca="1" si="402"/>
        <v>0</v>
      </c>
      <c r="CH259" s="359">
        <f t="shared" ca="1" si="403"/>
        <v>0</v>
      </c>
      <c r="CI259" s="359">
        <f t="shared" ca="1" si="404"/>
        <v>0</v>
      </c>
      <c r="CJ259" s="359">
        <f t="shared" ca="1" si="435"/>
        <v>0</v>
      </c>
      <c r="CL259" s="362">
        <f t="shared" ca="1" si="459"/>
        <v>370</v>
      </c>
      <c r="CM259" s="362">
        <v>251</v>
      </c>
      <c r="CN259" s="371">
        <f t="shared" ca="1" si="460"/>
        <v>0</v>
      </c>
      <c r="CO259" s="359">
        <f t="shared" ca="1" si="491"/>
        <v>0</v>
      </c>
      <c r="CP259" s="359">
        <f t="shared" ca="1" si="406"/>
        <v>0</v>
      </c>
      <c r="CQ259" s="359">
        <f t="shared" ca="1" si="407"/>
        <v>0</v>
      </c>
      <c r="CR259" s="359">
        <f t="shared" ca="1" si="408"/>
        <v>0</v>
      </c>
      <c r="CS259" s="359">
        <f t="shared" ca="1" si="436"/>
        <v>0</v>
      </c>
      <c r="CU259" s="362">
        <f t="shared" ca="1" si="461"/>
        <v>370</v>
      </c>
      <c r="CV259" s="362">
        <v>251</v>
      </c>
      <c r="CW259" s="371">
        <f t="shared" ca="1" si="462"/>
        <v>0</v>
      </c>
      <c r="CX259" s="359">
        <f t="shared" ca="1" si="484"/>
        <v>0</v>
      </c>
      <c r="CY259" s="359">
        <f t="shared" ca="1" si="409"/>
        <v>0</v>
      </c>
      <c r="CZ259" s="359">
        <f t="shared" ca="1" si="410"/>
        <v>0</v>
      </c>
      <c r="DA259" s="359">
        <f t="shared" ca="1" si="411"/>
        <v>0</v>
      </c>
      <c r="DB259" s="359">
        <f t="shared" ca="1" si="437"/>
        <v>0</v>
      </c>
      <c r="DD259" s="362">
        <f t="shared" ca="1" si="463"/>
        <v>370</v>
      </c>
      <c r="DE259" s="362">
        <v>251</v>
      </c>
      <c r="DF259" s="371">
        <f t="shared" ca="1" si="464"/>
        <v>0</v>
      </c>
      <c r="DG259" s="359">
        <f t="shared" ca="1" si="485"/>
        <v>0</v>
      </c>
      <c r="DH259" s="359">
        <f t="shared" ca="1" si="412"/>
        <v>0</v>
      </c>
      <c r="DI259" s="359">
        <f t="shared" ca="1" si="413"/>
        <v>0</v>
      </c>
      <c r="DJ259" s="359">
        <f t="shared" ca="1" si="414"/>
        <v>0</v>
      </c>
      <c r="DK259" s="359">
        <f t="shared" ca="1" si="438"/>
        <v>0</v>
      </c>
      <c r="DM259" s="362">
        <f t="shared" ca="1" si="465"/>
        <v>370</v>
      </c>
      <c r="DN259" s="362">
        <v>251</v>
      </c>
      <c r="DO259" s="371">
        <f t="shared" ca="1" si="466"/>
        <v>0</v>
      </c>
      <c r="DP259" s="359">
        <f t="shared" ca="1" si="486"/>
        <v>0</v>
      </c>
      <c r="DQ259" s="359">
        <f t="shared" ca="1" si="415"/>
        <v>0</v>
      </c>
      <c r="DR259" s="359">
        <f t="shared" ca="1" si="416"/>
        <v>0</v>
      </c>
      <c r="DS259" s="359">
        <f t="shared" ca="1" si="417"/>
        <v>0</v>
      </c>
      <c r="DT259" s="359">
        <f t="shared" ca="1" si="439"/>
        <v>0</v>
      </c>
      <c r="DV259" s="362">
        <f t="shared" ca="1" si="467"/>
        <v>370</v>
      </c>
      <c r="DW259" s="362">
        <v>251</v>
      </c>
      <c r="DX259" s="371">
        <f t="shared" ca="1" si="468"/>
        <v>0</v>
      </c>
      <c r="DY259" s="359">
        <f t="shared" ca="1" si="487"/>
        <v>0</v>
      </c>
      <c r="DZ259" s="359">
        <f t="shared" ca="1" si="418"/>
        <v>0</v>
      </c>
      <c r="EA259" s="359">
        <f t="shared" ca="1" si="419"/>
        <v>0</v>
      </c>
      <c r="EB259" s="359">
        <f t="shared" ca="1" si="420"/>
        <v>0</v>
      </c>
      <c r="EC259" s="359">
        <f t="shared" ca="1" si="440"/>
        <v>0</v>
      </c>
      <c r="EE259" s="362">
        <f t="shared" ca="1" si="469"/>
        <v>370</v>
      </c>
      <c r="EF259" s="362">
        <v>251</v>
      </c>
      <c r="EG259" s="371">
        <f t="shared" ca="1" si="470"/>
        <v>0</v>
      </c>
      <c r="EH259" s="359">
        <f t="shared" ca="1" si="488"/>
        <v>0</v>
      </c>
      <c r="EI259" s="359">
        <f t="shared" ca="1" si="421"/>
        <v>0</v>
      </c>
      <c r="EJ259" s="359">
        <f t="shared" ca="1" si="422"/>
        <v>0</v>
      </c>
      <c r="EK259" s="359">
        <f t="shared" ca="1" si="423"/>
        <v>0</v>
      </c>
      <c r="EL259" s="359">
        <f t="shared" ca="1" si="441"/>
        <v>0</v>
      </c>
    </row>
    <row r="260" spans="7:142" x14ac:dyDescent="0.35">
      <c r="G260" s="372">
        <f>IFERROR(INDEX('Inflation Rates'!$A$16:$H$138,MATCH('IRA Traditional'!$H260,'Inflation Rates'!$A$16:$A$138,0),6)/INDEX('Inflation Rates'!$A$16:$H$138,MATCH('IRA Traditional'!$H260,'Inflation Rates'!$A$16:$A$138,0)-1,6)-1,G259)</f>
        <v>2.0999999999999908E-2</v>
      </c>
      <c r="H260" s="362">
        <v>2271</v>
      </c>
      <c r="I260" s="362">
        <f t="shared" ca="1" si="492"/>
        <v>371</v>
      </c>
      <c r="J260" s="362">
        <v>252</v>
      </c>
      <c r="K260" s="371">
        <f t="shared" ca="1" si="472"/>
        <v>0</v>
      </c>
      <c r="L260" s="359">
        <f t="shared" ca="1" si="493"/>
        <v>0</v>
      </c>
      <c r="M260" s="359">
        <f t="shared" ca="1" si="425"/>
        <v>0</v>
      </c>
      <c r="N260" s="359">
        <f t="shared" ca="1" si="426"/>
        <v>0</v>
      </c>
      <c r="O260" s="359">
        <f t="shared" ca="1" si="427"/>
        <v>0</v>
      </c>
      <c r="P260" s="359">
        <f t="shared" ca="1" si="442"/>
        <v>0</v>
      </c>
      <c r="R260" s="362">
        <f t="shared" ca="1" si="443"/>
        <v>371</v>
      </c>
      <c r="S260" s="362">
        <v>252</v>
      </c>
      <c r="T260" s="371">
        <f t="shared" ca="1" si="444"/>
        <v>0</v>
      </c>
      <c r="U260" s="359">
        <f t="shared" ca="1" si="477"/>
        <v>0</v>
      </c>
      <c r="V260" s="359">
        <f t="shared" ca="1" si="380"/>
        <v>0</v>
      </c>
      <c r="W260" s="359">
        <f t="shared" ca="1" si="381"/>
        <v>0</v>
      </c>
      <c r="X260" s="359">
        <f t="shared" ca="1" si="382"/>
        <v>0</v>
      </c>
      <c r="Y260" s="359">
        <f t="shared" ca="1" si="428"/>
        <v>0</v>
      </c>
      <c r="AA260" s="362">
        <f t="shared" ca="1" si="445"/>
        <v>371</v>
      </c>
      <c r="AB260" s="362">
        <v>252</v>
      </c>
      <c r="AC260" s="371">
        <f t="shared" ca="1" si="446"/>
        <v>0</v>
      </c>
      <c r="AD260" s="359">
        <f t="shared" ca="1" si="490"/>
        <v>0</v>
      </c>
      <c r="AE260" s="359">
        <f t="shared" ca="1" si="384"/>
        <v>0</v>
      </c>
      <c r="AF260" s="359">
        <f t="shared" ca="1" si="385"/>
        <v>0</v>
      </c>
      <c r="AG260" s="359">
        <f t="shared" ca="1" si="386"/>
        <v>0</v>
      </c>
      <c r="AH260" s="359">
        <f t="shared" ca="1" si="429"/>
        <v>0</v>
      </c>
      <c r="AJ260" s="362">
        <f t="shared" ca="1" si="447"/>
        <v>371</v>
      </c>
      <c r="AK260" s="362">
        <v>252</v>
      </c>
      <c r="AL260" s="371">
        <f t="shared" ca="1" si="448"/>
        <v>0</v>
      </c>
      <c r="AM260" s="359">
        <f t="shared" ca="1" si="478"/>
        <v>0</v>
      </c>
      <c r="AN260" s="359">
        <f t="shared" ca="1" si="387"/>
        <v>0</v>
      </c>
      <c r="AO260" s="359">
        <f t="shared" ca="1" si="388"/>
        <v>0</v>
      </c>
      <c r="AP260" s="359">
        <f t="shared" ca="1" si="389"/>
        <v>0</v>
      </c>
      <c r="AQ260" s="359">
        <f t="shared" ca="1" si="430"/>
        <v>0</v>
      </c>
      <c r="AS260" s="362">
        <f t="shared" ca="1" si="449"/>
        <v>371</v>
      </c>
      <c r="AT260" s="362">
        <v>252</v>
      </c>
      <c r="AU260" s="371">
        <f t="shared" ca="1" si="450"/>
        <v>0</v>
      </c>
      <c r="AV260" s="359">
        <f t="shared" ca="1" si="479"/>
        <v>0</v>
      </c>
      <c r="AW260" s="359">
        <f t="shared" ca="1" si="390"/>
        <v>0</v>
      </c>
      <c r="AX260" s="359">
        <f t="shared" ca="1" si="391"/>
        <v>0</v>
      </c>
      <c r="AY260" s="359">
        <f t="shared" ca="1" si="392"/>
        <v>0</v>
      </c>
      <c r="AZ260" s="359">
        <f t="shared" ca="1" si="431"/>
        <v>0</v>
      </c>
      <c r="BB260" s="362">
        <f t="shared" ca="1" si="451"/>
        <v>371</v>
      </c>
      <c r="BC260" s="362">
        <v>252</v>
      </c>
      <c r="BD260" s="371">
        <f t="shared" ca="1" si="452"/>
        <v>0</v>
      </c>
      <c r="BE260" s="359">
        <f t="shared" ca="1" si="480"/>
        <v>0</v>
      </c>
      <c r="BF260" s="359">
        <f t="shared" ca="1" si="393"/>
        <v>0</v>
      </c>
      <c r="BG260" s="359">
        <f t="shared" ca="1" si="394"/>
        <v>0</v>
      </c>
      <c r="BH260" s="359">
        <f t="shared" ca="1" si="395"/>
        <v>0</v>
      </c>
      <c r="BI260" s="359">
        <f t="shared" ca="1" si="432"/>
        <v>0</v>
      </c>
      <c r="BK260" s="362">
        <f t="shared" ca="1" si="453"/>
        <v>371</v>
      </c>
      <c r="BL260" s="362">
        <v>252</v>
      </c>
      <c r="BM260" s="371">
        <f t="shared" ca="1" si="454"/>
        <v>0</v>
      </c>
      <c r="BN260" s="359">
        <f t="shared" ca="1" si="481"/>
        <v>0</v>
      </c>
      <c r="BO260" s="359">
        <f t="shared" ca="1" si="396"/>
        <v>0</v>
      </c>
      <c r="BP260" s="359">
        <f t="shared" ca="1" si="397"/>
        <v>0</v>
      </c>
      <c r="BQ260" s="359">
        <f t="shared" ca="1" si="398"/>
        <v>0</v>
      </c>
      <c r="BR260" s="359">
        <f t="shared" ca="1" si="433"/>
        <v>0</v>
      </c>
      <c r="BT260" s="362">
        <f t="shared" ca="1" si="455"/>
        <v>371</v>
      </c>
      <c r="BU260" s="362">
        <v>252</v>
      </c>
      <c r="BV260" s="371">
        <f t="shared" ca="1" si="456"/>
        <v>0</v>
      </c>
      <c r="BW260" s="359">
        <f t="shared" ca="1" si="482"/>
        <v>0</v>
      </c>
      <c r="BX260" s="359">
        <f t="shared" ca="1" si="399"/>
        <v>0</v>
      </c>
      <c r="BY260" s="359">
        <f t="shared" ca="1" si="400"/>
        <v>0</v>
      </c>
      <c r="BZ260" s="359">
        <f t="shared" ca="1" si="401"/>
        <v>0</v>
      </c>
      <c r="CA260" s="359">
        <f t="shared" ca="1" si="434"/>
        <v>0</v>
      </c>
      <c r="CC260" s="362">
        <f t="shared" ca="1" si="457"/>
        <v>371</v>
      </c>
      <c r="CD260" s="362">
        <v>252</v>
      </c>
      <c r="CE260" s="371">
        <f t="shared" ca="1" si="458"/>
        <v>0</v>
      </c>
      <c r="CF260" s="359">
        <f t="shared" ca="1" si="483"/>
        <v>0</v>
      </c>
      <c r="CG260" s="359">
        <f t="shared" ca="1" si="402"/>
        <v>0</v>
      </c>
      <c r="CH260" s="359">
        <f t="shared" ca="1" si="403"/>
        <v>0</v>
      </c>
      <c r="CI260" s="359">
        <f t="shared" ca="1" si="404"/>
        <v>0</v>
      </c>
      <c r="CJ260" s="359">
        <f t="shared" ca="1" si="435"/>
        <v>0</v>
      </c>
      <c r="CL260" s="362">
        <f t="shared" ca="1" si="459"/>
        <v>371</v>
      </c>
      <c r="CM260" s="362">
        <v>252</v>
      </c>
      <c r="CN260" s="371">
        <f t="shared" ca="1" si="460"/>
        <v>0</v>
      </c>
      <c r="CO260" s="359">
        <f t="shared" ca="1" si="491"/>
        <v>0</v>
      </c>
      <c r="CP260" s="359">
        <f t="shared" ca="1" si="406"/>
        <v>0</v>
      </c>
      <c r="CQ260" s="359">
        <f t="shared" ca="1" si="407"/>
        <v>0</v>
      </c>
      <c r="CR260" s="359">
        <f t="shared" ca="1" si="408"/>
        <v>0</v>
      </c>
      <c r="CS260" s="359">
        <f t="shared" ca="1" si="436"/>
        <v>0</v>
      </c>
      <c r="CU260" s="362">
        <f t="shared" ca="1" si="461"/>
        <v>371</v>
      </c>
      <c r="CV260" s="362">
        <v>252</v>
      </c>
      <c r="CW260" s="371">
        <f t="shared" ca="1" si="462"/>
        <v>0</v>
      </c>
      <c r="CX260" s="359">
        <f t="shared" ca="1" si="484"/>
        <v>0</v>
      </c>
      <c r="CY260" s="359">
        <f t="shared" ca="1" si="409"/>
        <v>0</v>
      </c>
      <c r="CZ260" s="359">
        <f t="shared" ca="1" si="410"/>
        <v>0</v>
      </c>
      <c r="DA260" s="359">
        <f t="shared" ca="1" si="411"/>
        <v>0</v>
      </c>
      <c r="DB260" s="359">
        <f t="shared" ca="1" si="437"/>
        <v>0</v>
      </c>
      <c r="DD260" s="362">
        <f t="shared" ca="1" si="463"/>
        <v>371</v>
      </c>
      <c r="DE260" s="362">
        <v>252</v>
      </c>
      <c r="DF260" s="371">
        <f t="shared" ca="1" si="464"/>
        <v>0</v>
      </c>
      <c r="DG260" s="359">
        <f t="shared" ca="1" si="485"/>
        <v>0</v>
      </c>
      <c r="DH260" s="359">
        <f t="shared" ca="1" si="412"/>
        <v>0</v>
      </c>
      <c r="DI260" s="359">
        <f t="shared" ca="1" si="413"/>
        <v>0</v>
      </c>
      <c r="DJ260" s="359">
        <f t="shared" ca="1" si="414"/>
        <v>0</v>
      </c>
      <c r="DK260" s="359">
        <f t="shared" ca="1" si="438"/>
        <v>0</v>
      </c>
      <c r="DM260" s="362">
        <f t="shared" ca="1" si="465"/>
        <v>371</v>
      </c>
      <c r="DN260" s="362">
        <v>252</v>
      </c>
      <c r="DO260" s="371">
        <f t="shared" ca="1" si="466"/>
        <v>0</v>
      </c>
      <c r="DP260" s="359">
        <f t="shared" ca="1" si="486"/>
        <v>0</v>
      </c>
      <c r="DQ260" s="359">
        <f t="shared" ca="1" si="415"/>
        <v>0</v>
      </c>
      <c r="DR260" s="359">
        <f t="shared" ca="1" si="416"/>
        <v>0</v>
      </c>
      <c r="DS260" s="359">
        <f t="shared" ca="1" si="417"/>
        <v>0</v>
      </c>
      <c r="DT260" s="359">
        <f t="shared" ca="1" si="439"/>
        <v>0</v>
      </c>
      <c r="DV260" s="362">
        <f t="shared" ca="1" si="467"/>
        <v>371</v>
      </c>
      <c r="DW260" s="362">
        <v>252</v>
      </c>
      <c r="DX260" s="371">
        <f t="shared" ca="1" si="468"/>
        <v>0</v>
      </c>
      <c r="DY260" s="359">
        <f t="shared" ca="1" si="487"/>
        <v>0</v>
      </c>
      <c r="DZ260" s="359">
        <f t="shared" ca="1" si="418"/>
        <v>0</v>
      </c>
      <c r="EA260" s="359">
        <f t="shared" ca="1" si="419"/>
        <v>0</v>
      </c>
      <c r="EB260" s="359">
        <f t="shared" ca="1" si="420"/>
        <v>0</v>
      </c>
      <c r="EC260" s="359">
        <f t="shared" ca="1" si="440"/>
        <v>0</v>
      </c>
      <c r="EE260" s="362">
        <f t="shared" ca="1" si="469"/>
        <v>371</v>
      </c>
      <c r="EF260" s="362">
        <v>252</v>
      </c>
      <c r="EG260" s="371">
        <f t="shared" ca="1" si="470"/>
        <v>0</v>
      </c>
      <c r="EH260" s="359">
        <f t="shared" ca="1" si="488"/>
        <v>0</v>
      </c>
      <c r="EI260" s="359">
        <f t="shared" ca="1" si="421"/>
        <v>0</v>
      </c>
      <c r="EJ260" s="359">
        <f t="shared" ca="1" si="422"/>
        <v>0</v>
      </c>
      <c r="EK260" s="359">
        <f t="shared" ca="1" si="423"/>
        <v>0</v>
      </c>
      <c r="EL260" s="359">
        <f t="shared" ca="1" si="441"/>
        <v>0</v>
      </c>
    </row>
    <row r="261" spans="7:142" x14ac:dyDescent="0.35">
      <c r="G261" s="372">
        <f>IFERROR(INDEX('Inflation Rates'!$A$16:$H$138,MATCH('IRA Traditional'!$H261,'Inflation Rates'!$A$16:$A$138,0),6)/INDEX('Inflation Rates'!$A$16:$H$138,MATCH('IRA Traditional'!$H261,'Inflation Rates'!$A$16:$A$138,0)-1,6)-1,G260)</f>
        <v>2.0999999999999908E-2</v>
      </c>
      <c r="H261" s="362">
        <v>2272</v>
      </c>
      <c r="I261" s="362">
        <f t="shared" ca="1" si="492"/>
        <v>372</v>
      </c>
      <c r="J261" s="362">
        <v>253</v>
      </c>
      <c r="K261" s="371">
        <f t="shared" ca="1" si="472"/>
        <v>0</v>
      </c>
      <c r="L261" s="359">
        <f t="shared" ca="1" si="493"/>
        <v>0</v>
      </c>
      <c r="M261" s="359">
        <f t="shared" ca="1" si="425"/>
        <v>0</v>
      </c>
      <c r="N261" s="359">
        <f t="shared" ca="1" si="426"/>
        <v>0</v>
      </c>
      <c r="O261" s="359">
        <f t="shared" ca="1" si="427"/>
        <v>0</v>
      </c>
      <c r="P261" s="359">
        <f t="shared" ca="1" si="442"/>
        <v>0</v>
      </c>
      <c r="R261" s="362">
        <f t="shared" ca="1" si="443"/>
        <v>372</v>
      </c>
      <c r="S261" s="362">
        <v>253</v>
      </c>
      <c r="T261" s="371">
        <f t="shared" ca="1" si="444"/>
        <v>0</v>
      </c>
      <c r="U261" s="359">
        <f t="shared" ca="1" si="477"/>
        <v>0</v>
      </c>
      <c r="V261" s="359">
        <f t="shared" ca="1" si="380"/>
        <v>0</v>
      </c>
      <c r="W261" s="359">
        <f t="shared" ca="1" si="381"/>
        <v>0</v>
      </c>
      <c r="X261" s="359">
        <f t="shared" ca="1" si="382"/>
        <v>0</v>
      </c>
      <c r="Y261" s="359">
        <f t="shared" ca="1" si="428"/>
        <v>0</v>
      </c>
      <c r="AA261" s="362">
        <f t="shared" ca="1" si="445"/>
        <v>372</v>
      </c>
      <c r="AB261" s="362">
        <v>253</v>
      </c>
      <c r="AC261" s="371">
        <f t="shared" ca="1" si="446"/>
        <v>0</v>
      </c>
      <c r="AD261" s="359">
        <f t="shared" ca="1" si="490"/>
        <v>0</v>
      </c>
      <c r="AE261" s="359">
        <f t="shared" ca="1" si="384"/>
        <v>0</v>
      </c>
      <c r="AF261" s="359">
        <f t="shared" ca="1" si="385"/>
        <v>0</v>
      </c>
      <c r="AG261" s="359">
        <f t="shared" ca="1" si="386"/>
        <v>0</v>
      </c>
      <c r="AH261" s="359">
        <f t="shared" ca="1" si="429"/>
        <v>0</v>
      </c>
      <c r="AJ261" s="362">
        <f t="shared" ca="1" si="447"/>
        <v>372</v>
      </c>
      <c r="AK261" s="362">
        <v>253</v>
      </c>
      <c r="AL261" s="371">
        <f t="shared" ca="1" si="448"/>
        <v>0</v>
      </c>
      <c r="AM261" s="359">
        <f t="shared" ca="1" si="478"/>
        <v>0</v>
      </c>
      <c r="AN261" s="359">
        <f t="shared" ca="1" si="387"/>
        <v>0</v>
      </c>
      <c r="AO261" s="359">
        <f t="shared" ca="1" si="388"/>
        <v>0</v>
      </c>
      <c r="AP261" s="359">
        <f t="shared" ca="1" si="389"/>
        <v>0</v>
      </c>
      <c r="AQ261" s="359">
        <f t="shared" ca="1" si="430"/>
        <v>0</v>
      </c>
      <c r="AS261" s="362">
        <f t="shared" ca="1" si="449"/>
        <v>372</v>
      </c>
      <c r="AT261" s="362">
        <v>253</v>
      </c>
      <c r="AU261" s="371">
        <f t="shared" ca="1" si="450"/>
        <v>0</v>
      </c>
      <c r="AV261" s="359">
        <f t="shared" ca="1" si="479"/>
        <v>0</v>
      </c>
      <c r="AW261" s="359">
        <f t="shared" ca="1" si="390"/>
        <v>0</v>
      </c>
      <c r="AX261" s="359">
        <f t="shared" ca="1" si="391"/>
        <v>0</v>
      </c>
      <c r="AY261" s="359">
        <f t="shared" ca="1" si="392"/>
        <v>0</v>
      </c>
      <c r="AZ261" s="359">
        <f t="shared" ca="1" si="431"/>
        <v>0</v>
      </c>
      <c r="BB261" s="362">
        <f t="shared" ca="1" si="451"/>
        <v>372</v>
      </c>
      <c r="BC261" s="362">
        <v>253</v>
      </c>
      <c r="BD261" s="371">
        <f t="shared" ca="1" si="452"/>
        <v>0</v>
      </c>
      <c r="BE261" s="359">
        <f t="shared" ca="1" si="480"/>
        <v>0</v>
      </c>
      <c r="BF261" s="359">
        <f t="shared" ca="1" si="393"/>
        <v>0</v>
      </c>
      <c r="BG261" s="359">
        <f t="shared" ca="1" si="394"/>
        <v>0</v>
      </c>
      <c r="BH261" s="359">
        <f t="shared" ca="1" si="395"/>
        <v>0</v>
      </c>
      <c r="BI261" s="359">
        <f t="shared" ca="1" si="432"/>
        <v>0</v>
      </c>
      <c r="BK261" s="362">
        <f t="shared" ca="1" si="453"/>
        <v>372</v>
      </c>
      <c r="BL261" s="362">
        <v>253</v>
      </c>
      <c r="BM261" s="371">
        <f t="shared" ca="1" si="454"/>
        <v>0</v>
      </c>
      <c r="BN261" s="359">
        <f t="shared" ca="1" si="481"/>
        <v>0</v>
      </c>
      <c r="BO261" s="359">
        <f t="shared" ca="1" si="396"/>
        <v>0</v>
      </c>
      <c r="BP261" s="359">
        <f t="shared" ca="1" si="397"/>
        <v>0</v>
      </c>
      <c r="BQ261" s="359">
        <f t="shared" ca="1" si="398"/>
        <v>0</v>
      </c>
      <c r="BR261" s="359">
        <f t="shared" ca="1" si="433"/>
        <v>0</v>
      </c>
      <c r="BT261" s="362">
        <f t="shared" ca="1" si="455"/>
        <v>372</v>
      </c>
      <c r="BU261" s="362">
        <v>253</v>
      </c>
      <c r="BV261" s="371">
        <f t="shared" ca="1" si="456"/>
        <v>0</v>
      </c>
      <c r="BW261" s="359">
        <f t="shared" ca="1" si="482"/>
        <v>0</v>
      </c>
      <c r="BX261" s="359">
        <f t="shared" ca="1" si="399"/>
        <v>0</v>
      </c>
      <c r="BY261" s="359">
        <f t="shared" ca="1" si="400"/>
        <v>0</v>
      </c>
      <c r="BZ261" s="359">
        <f t="shared" ca="1" si="401"/>
        <v>0</v>
      </c>
      <c r="CA261" s="359">
        <f t="shared" ca="1" si="434"/>
        <v>0</v>
      </c>
      <c r="CC261" s="362">
        <f t="shared" ca="1" si="457"/>
        <v>372</v>
      </c>
      <c r="CD261" s="362">
        <v>253</v>
      </c>
      <c r="CE261" s="371">
        <f t="shared" ca="1" si="458"/>
        <v>0</v>
      </c>
      <c r="CF261" s="359">
        <f t="shared" ca="1" si="483"/>
        <v>0</v>
      </c>
      <c r="CG261" s="359">
        <f t="shared" ca="1" si="402"/>
        <v>0</v>
      </c>
      <c r="CH261" s="359">
        <f t="shared" ca="1" si="403"/>
        <v>0</v>
      </c>
      <c r="CI261" s="359">
        <f t="shared" ca="1" si="404"/>
        <v>0</v>
      </c>
      <c r="CJ261" s="359">
        <f t="shared" ca="1" si="435"/>
        <v>0</v>
      </c>
      <c r="CL261" s="362">
        <f t="shared" ca="1" si="459"/>
        <v>372</v>
      </c>
      <c r="CM261" s="362">
        <v>253</v>
      </c>
      <c r="CN261" s="371">
        <f t="shared" ca="1" si="460"/>
        <v>0</v>
      </c>
      <c r="CO261" s="359">
        <f t="shared" ca="1" si="491"/>
        <v>0</v>
      </c>
      <c r="CP261" s="359">
        <f t="shared" ca="1" si="406"/>
        <v>0</v>
      </c>
      <c r="CQ261" s="359">
        <f t="shared" ca="1" si="407"/>
        <v>0</v>
      </c>
      <c r="CR261" s="359">
        <f t="shared" ca="1" si="408"/>
        <v>0</v>
      </c>
      <c r="CS261" s="359">
        <f t="shared" ca="1" si="436"/>
        <v>0</v>
      </c>
      <c r="CU261" s="362">
        <f t="shared" ca="1" si="461"/>
        <v>372</v>
      </c>
      <c r="CV261" s="362">
        <v>253</v>
      </c>
      <c r="CW261" s="371">
        <f t="shared" ca="1" si="462"/>
        <v>0</v>
      </c>
      <c r="CX261" s="359">
        <f t="shared" ca="1" si="484"/>
        <v>0</v>
      </c>
      <c r="CY261" s="359">
        <f t="shared" ca="1" si="409"/>
        <v>0</v>
      </c>
      <c r="CZ261" s="359">
        <f t="shared" ca="1" si="410"/>
        <v>0</v>
      </c>
      <c r="DA261" s="359">
        <f t="shared" ca="1" si="411"/>
        <v>0</v>
      </c>
      <c r="DB261" s="359">
        <f t="shared" ca="1" si="437"/>
        <v>0</v>
      </c>
      <c r="DD261" s="362">
        <f t="shared" ca="1" si="463"/>
        <v>372</v>
      </c>
      <c r="DE261" s="362">
        <v>253</v>
      </c>
      <c r="DF261" s="371">
        <f t="shared" ca="1" si="464"/>
        <v>0</v>
      </c>
      <c r="DG261" s="359">
        <f t="shared" ca="1" si="485"/>
        <v>0</v>
      </c>
      <c r="DH261" s="359">
        <f t="shared" ca="1" si="412"/>
        <v>0</v>
      </c>
      <c r="DI261" s="359">
        <f t="shared" ca="1" si="413"/>
        <v>0</v>
      </c>
      <c r="DJ261" s="359">
        <f t="shared" ca="1" si="414"/>
        <v>0</v>
      </c>
      <c r="DK261" s="359">
        <f t="shared" ca="1" si="438"/>
        <v>0</v>
      </c>
      <c r="DM261" s="362">
        <f t="shared" ca="1" si="465"/>
        <v>372</v>
      </c>
      <c r="DN261" s="362">
        <v>253</v>
      </c>
      <c r="DO261" s="371">
        <f t="shared" ca="1" si="466"/>
        <v>0</v>
      </c>
      <c r="DP261" s="359">
        <f t="shared" ca="1" si="486"/>
        <v>0</v>
      </c>
      <c r="DQ261" s="359">
        <f t="shared" ca="1" si="415"/>
        <v>0</v>
      </c>
      <c r="DR261" s="359">
        <f t="shared" ca="1" si="416"/>
        <v>0</v>
      </c>
      <c r="DS261" s="359">
        <f t="shared" ca="1" si="417"/>
        <v>0</v>
      </c>
      <c r="DT261" s="359">
        <f t="shared" ca="1" si="439"/>
        <v>0</v>
      </c>
      <c r="DV261" s="362">
        <f t="shared" ca="1" si="467"/>
        <v>372</v>
      </c>
      <c r="DW261" s="362">
        <v>253</v>
      </c>
      <c r="DX261" s="371">
        <f t="shared" ca="1" si="468"/>
        <v>0</v>
      </c>
      <c r="DY261" s="359">
        <f t="shared" ca="1" si="487"/>
        <v>0</v>
      </c>
      <c r="DZ261" s="359">
        <f t="shared" ca="1" si="418"/>
        <v>0</v>
      </c>
      <c r="EA261" s="359">
        <f t="shared" ca="1" si="419"/>
        <v>0</v>
      </c>
      <c r="EB261" s="359">
        <f t="shared" ca="1" si="420"/>
        <v>0</v>
      </c>
      <c r="EC261" s="359">
        <f t="shared" ca="1" si="440"/>
        <v>0</v>
      </c>
      <c r="EE261" s="362">
        <f t="shared" ca="1" si="469"/>
        <v>372</v>
      </c>
      <c r="EF261" s="362">
        <v>253</v>
      </c>
      <c r="EG261" s="371">
        <f t="shared" ca="1" si="470"/>
        <v>0</v>
      </c>
      <c r="EH261" s="359">
        <f t="shared" ca="1" si="488"/>
        <v>0</v>
      </c>
      <c r="EI261" s="359">
        <f t="shared" ca="1" si="421"/>
        <v>0</v>
      </c>
      <c r="EJ261" s="359">
        <f t="shared" ca="1" si="422"/>
        <v>0</v>
      </c>
      <c r="EK261" s="359">
        <f t="shared" ca="1" si="423"/>
        <v>0</v>
      </c>
      <c r="EL261" s="359">
        <f t="shared" ca="1" si="441"/>
        <v>0</v>
      </c>
    </row>
    <row r="262" spans="7:142" x14ac:dyDescent="0.35">
      <c r="G262" s="372">
        <f>IFERROR(INDEX('Inflation Rates'!$A$16:$H$138,MATCH('IRA Traditional'!$H262,'Inflation Rates'!$A$16:$A$138,0),6)/INDEX('Inflation Rates'!$A$16:$H$138,MATCH('IRA Traditional'!$H262,'Inflation Rates'!$A$16:$A$138,0)-1,6)-1,G261)</f>
        <v>2.0999999999999908E-2</v>
      </c>
      <c r="H262" s="362">
        <v>2273</v>
      </c>
      <c r="I262" s="362">
        <f t="shared" ca="1" si="492"/>
        <v>373</v>
      </c>
      <c r="J262" s="362">
        <v>254</v>
      </c>
      <c r="K262" s="371">
        <f t="shared" ca="1" si="472"/>
        <v>0</v>
      </c>
      <c r="L262" s="359">
        <f t="shared" ca="1" si="493"/>
        <v>0</v>
      </c>
      <c r="M262" s="359">
        <f t="shared" ca="1" si="425"/>
        <v>0</v>
      </c>
      <c r="N262" s="359">
        <f t="shared" ca="1" si="426"/>
        <v>0</v>
      </c>
      <c r="O262" s="359">
        <f t="shared" ca="1" si="427"/>
        <v>0</v>
      </c>
      <c r="P262" s="359">
        <f t="shared" ca="1" si="442"/>
        <v>0</v>
      </c>
      <c r="R262" s="362">
        <f t="shared" ca="1" si="443"/>
        <v>373</v>
      </c>
      <c r="S262" s="362">
        <v>254</v>
      </c>
      <c r="T262" s="371">
        <f t="shared" ca="1" si="444"/>
        <v>0</v>
      </c>
      <c r="U262" s="359">
        <f t="shared" ref="U262:U280" ca="1" si="494">IF(R262&lt;Y$7,$B$7*((1+$G263)^(S262-1))*$B$2,0)</f>
        <v>0</v>
      </c>
      <c r="V262" s="359">
        <f t="shared" ca="1" si="380"/>
        <v>0</v>
      </c>
      <c r="W262" s="359">
        <f t="shared" ca="1" si="381"/>
        <v>0</v>
      </c>
      <c r="X262" s="359">
        <f t="shared" ca="1" si="382"/>
        <v>0</v>
      </c>
      <c r="Y262" s="359">
        <f t="shared" ca="1" si="428"/>
        <v>0</v>
      </c>
      <c r="AA262" s="362">
        <f t="shared" ca="1" si="445"/>
        <v>373</v>
      </c>
      <c r="AB262" s="362">
        <v>254</v>
      </c>
      <c r="AC262" s="371">
        <f t="shared" ca="1" si="446"/>
        <v>0</v>
      </c>
      <c r="AD262" s="359">
        <f t="shared" ca="1" si="490"/>
        <v>0</v>
      </c>
      <c r="AE262" s="359">
        <f t="shared" ca="1" si="384"/>
        <v>0</v>
      </c>
      <c r="AF262" s="359">
        <f t="shared" ca="1" si="385"/>
        <v>0</v>
      </c>
      <c r="AG262" s="359">
        <f t="shared" ca="1" si="386"/>
        <v>0</v>
      </c>
      <c r="AH262" s="359">
        <f t="shared" ca="1" si="429"/>
        <v>0</v>
      </c>
      <c r="AJ262" s="362">
        <f t="shared" ca="1" si="447"/>
        <v>373</v>
      </c>
      <c r="AK262" s="362">
        <v>254</v>
      </c>
      <c r="AL262" s="371">
        <f t="shared" ca="1" si="448"/>
        <v>0</v>
      </c>
      <c r="AM262" s="359">
        <f t="shared" ref="AM262:AM280" ca="1" si="495">IF(AJ262&lt;AQ$7,$B$7*((1+$G263)^(AK262-1))*$B$2,0)</f>
        <v>0</v>
      </c>
      <c r="AN262" s="359">
        <f t="shared" ca="1" si="387"/>
        <v>0</v>
      </c>
      <c r="AO262" s="359">
        <f t="shared" ca="1" si="388"/>
        <v>0</v>
      </c>
      <c r="AP262" s="359">
        <f t="shared" ca="1" si="389"/>
        <v>0</v>
      </c>
      <c r="AQ262" s="359">
        <f t="shared" ca="1" si="430"/>
        <v>0</v>
      </c>
      <c r="AS262" s="362">
        <f t="shared" ca="1" si="449"/>
        <v>373</v>
      </c>
      <c r="AT262" s="362">
        <v>254</v>
      </c>
      <c r="AU262" s="371">
        <f t="shared" ca="1" si="450"/>
        <v>0</v>
      </c>
      <c r="AV262" s="359">
        <f t="shared" ref="AV262:AV280" ca="1" si="496">IF(AS262&lt;AZ$7,$B$7*((1+$G263)^(AT262-1))*$B$2,0)</f>
        <v>0</v>
      </c>
      <c r="AW262" s="359">
        <f t="shared" ca="1" si="390"/>
        <v>0</v>
      </c>
      <c r="AX262" s="359">
        <f t="shared" ca="1" si="391"/>
        <v>0</v>
      </c>
      <c r="AY262" s="359">
        <f t="shared" ca="1" si="392"/>
        <v>0</v>
      </c>
      <c r="AZ262" s="359">
        <f t="shared" ca="1" si="431"/>
        <v>0</v>
      </c>
      <c r="BB262" s="362">
        <f t="shared" ca="1" si="451"/>
        <v>373</v>
      </c>
      <c r="BC262" s="362">
        <v>254</v>
      </c>
      <c r="BD262" s="371">
        <f t="shared" ca="1" si="452"/>
        <v>0</v>
      </c>
      <c r="BE262" s="359">
        <f t="shared" ref="BE262:BE280" ca="1" si="497">IF(BB262&lt;BI$7,$B$7*((1+$G263)^(BC262-1))*$B$2,0)</f>
        <v>0</v>
      </c>
      <c r="BF262" s="359">
        <f t="shared" ca="1" si="393"/>
        <v>0</v>
      </c>
      <c r="BG262" s="359">
        <f t="shared" ca="1" si="394"/>
        <v>0</v>
      </c>
      <c r="BH262" s="359">
        <f t="shared" ca="1" si="395"/>
        <v>0</v>
      </c>
      <c r="BI262" s="359">
        <f t="shared" ca="1" si="432"/>
        <v>0</v>
      </c>
      <c r="BK262" s="362">
        <f t="shared" ca="1" si="453"/>
        <v>373</v>
      </c>
      <c r="BL262" s="362">
        <v>254</v>
      </c>
      <c r="BM262" s="371">
        <f t="shared" ca="1" si="454"/>
        <v>0</v>
      </c>
      <c r="BN262" s="359">
        <f t="shared" ref="BN262:BN280" ca="1" si="498">IF(BK262&lt;BR$7,$B$7*((1+$G263)^(BL262-1))*$B$2,0)</f>
        <v>0</v>
      </c>
      <c r="BO262" s="359">
        <f t="shared" ca="1" si="396"/>
        <v>0</v>
      </c>
      <c r="BP262" s="359">
        <f t="shared" ca="1" si="397"/>
        <v>0</v>
      </c>
      <c r="BQ262" s="359">
        <f t="shared" ca="1" si="398"/>
        <v>0</v>
      </c>
      <c r="BR262" s="359">
        <f t="shared" ca="1" si="433"/>
        <v>0</v>
      </c>
      <c r="BT262" s="362">
        <f t="shared" ca="1" si="455"/>
        <v>373</v>
      </c>
      <c r="BU262" s="362">
        <v>254</v>
      </c>
      <c r="BV262" s="371">
        <f t="shared" ca="1" si="456"/>
        <v>0</v>
      </c>
      <c r="BW262" s="359">
        <f t="shared" ref="BW262:BW280" ca="1" si="499">IF(BT262&lt;CA$7,$B$7*((1+$G263)^(BU262-1))*$B$2,0)</f>
        <v>0</v>
      </c>
      <c r="BX262" s="359">
        <f t="shared" ca="1" si="399"/>
        <v>0</v>
      </c>
      <c r="BY262" s="359">
        <f t="shared" ca="1" si="400"/>
        <v>0</v>
      </c>
      <c r="BZ262" s="359">
        <f t="shared" ca="1" si="401"/>
        <v>0</v>
      </c>
      <c r="CA262" s="359">
        <f t="shared" ca="1" si="434"/>
        <v>0</v>
      </c>
      <c r="CC262" s="362">
        <f t="shared" ca="1" si="457"/>
        <v>373</v>
      </c>
      <c r="CD262" s="362">
        <v>254</v>
      </c>
      <c r="CE262" s="371">
        <f t="shared" ca="1" si="458"/>
        <v>0</v>
      </c>
      <c r="CF262" s="359">
        <f t="shared" ref="CF262:CF280" ca="1" si="500">IF(CC262&lt;CJ$7,$B$7*((1+$G263)^(CD262-1))*$B$2,0)</f>
        <v>0</v>
      </c>
      <c r="CG262" s="359">
        <f t="shared" ca="1" si="402"/>
        <v>0</v>
      </c>
      <c r="CH262" s="359">
        <f t="shared" ca="1" si="403"/>
        <v>0</v>
      </c>
      <c r="CI262" s="359">
        <f t="shared" ca="1" si="404"/>
        <v>0</v>
      </c>
      <c r="CJ262" s="359">
        <f t="shared" ca="1" si="435"/>
        <v>0</v>
      </c>
      <c r="CL262" s="362">
        <f t="shared" ca="1" si="459"/>
        <v>373</v>
      </c>
      <c r="CM262" s="362">
        <v>254</v>
      </c>
      <c r="CN262" s="371">
        <f t="shared" ca="1" si="460"/>
        <v>0</v>
      </c>
      <c r="CO262" s="359">
        <f t="shared" ca="1" si="491"/>
        <v>0</v>
      </c>
      <c r="CP262" s="359">
        <f t="shared" ca="1" si="406"/>
        <v>0</v>
      </c>
      <c r="CQ262" s="359">
        <f t="shared" ca="1" si="407"/>
        <v>0</v>
      </c>
      <c r="CR262" s="359">
        <f t="shared" ca="1" si="408"/>
        <v>0</v>
      </c>
      <c r="CS262" s="359">
        <f t="shared" ca="1" si="436"/>
        <v>0</v>
      </c>
      <c r="CU262" s="362">
        <f t="shared" ca="1" si="461"/>
        <v>373</v>
      </c>
      <c r="CV262" s="362">
        <v>254</v>
      </c>
      <c r="CW262" s="371">
        <f t="shared" ca="1" si="462"/>
        <v>0</v>
      </c>
      <c r="CX262" s="359">
        <f t="shared" ref="CX262:CX280" ca="1" si="501">IF(CU262&lt;DB$7,$B$7*((1+$G263)^(CV262-1))*$B$2,0)</f>
        <v>0</v>
      </c>
      <c r="CY262" s="359">
        <f t="shared" ca="1" si="409"/>
        <v>0</v>
      </c>
      <c r="CZ262" s="359">
        <f t="shared" ca="1" si="410"/>
        <v>0</v>
      </c>
      <c r="DA262" s="359">
        <f t="shared" ca="1" si="411"/>
        <v>0</v>
      </c>
      <c r="DB262" s="359">
        <f t="shared" ca="1" si="437"/>
        <v>0</v>
      </c>
      <c r="DD262" s="362">
        <f t="shared" ca="1" si="463"/>
        <v>373</v>
      </c>
      <c r="DE262" s="362">
        <v>254</v>
      </c>
      <c r="DF262" s="371">
        <f t="shared" ca="1" si="464"/>
        <v>0</v>
      </c>
      <c r="DG262" s="359">
        <f t="shared" ref="DG262:DG280" ca="1" si="502">IF(DD262&lt;DK$7,$B$7*((1+$G263)^(DE262-1))*$B$2,0)</f>
        <v>0</v>
      </c>
      <c r="DH262" s="359">
        <f t="shared" ca="1" si="412"/>
        <v>0</v>
      </c>
      <c r="DI262" s="359">
        <f t="shared" ca="1" si="413"/>
        <v>0</v>
      </c>
      <c r="DJ262" s="359">
        <f t="shared" ca="1" si="414"/>
        <v>0</v>
      </c>
      <c r="DK262" s="359">
        <f t="shared" ca="1" si="438"/>
        <v>0</v>
      </c>
      <c r="DM262" s="362">
        <f t="shared" ca="1" si="465"/>
        <v>373</v>
      </c>
      <c r="DN262" s="362">
        <v>254</v>
      </c>
      <c r="DO262" s="371">
        <f t="shared" ca="1" si="466"/>
        <v>0</v>
      </c>
      <c r="DP262" s="359">
        <f t="shared" ref="DP262:DP280" ca="1" si="503">IF(DM262&lt;DT$7,$B$7*((1+$G263)^(DN262-1))*$B$2,0)</f>
        <v>0</v>
      </c>
      <c r="DQ262" s="359">
        <f t="shared" ca="1" si="415"/>
        <v>0</v>
      </c>
      <c r="DR262" s="359">
        <f t="shared" ca="1" si="416"/>
        <v>0</v>
      </c>
      <c r="DS262" s="359">
        <f t="shared" ca="1" si="417"/>
        <v>0</v>
      </c>
      <c r="DT262" s="359">
        <f t="shared" ca="1" si="439"/>
        <v>0</v>
      </c>
      <c r="DV262" s="362">
        <f t="shared" ca="1" si="467"/>
        <v>373</v>
      </c>
      <c r="DW262" s="362">
        <v>254</v>
      </c>
      <c r="DX262" s="371">
        <f t="shared" ca="1" si="468"/>
        <v>0</v>
      </c>
      <c r="DY262" s="359">
        <f t="shared" ref="DY262:DY280" ca="1" si="504">IF(DV262&lt;EC$7,$B$7*((1+$G263)^(DW262-1))*$B$2,0)</f>
        <v>0</v>
      </c>
      <c r="DZ262" s="359">
        <f t="shared" ca="1" si="418"/>
        <v>0</v>
      </c>
      <c r="EA262" s="359">
        <f t="shared" ca="1" si="419"/>
        <v>0</v>
      </c>
      <c r="EB262" s="359">
        <f t="shared" ca="1" si="420"/>
        <v>0</v>
      </c>
      <c r="EC262" s="359">
        <f t="shared" ca="1" si="440"/>
        <v>0</v>
      </c>
      <c r="EE262" s="362">
        <f t="shared" ca="1" si="469"/>
        <v>373</v>
      </c>
      <c r="EF262" s="362">
        <v>254</v>
      </c>
      <c r="EG262" s="371">
        <f t="shared" ca="1" si="470"/>
        <v>0</v>
      </c>
      <c r="EH262" s="359">
        <f t="shared" ref="EH262:EH280" ca="1" si="505">IF(EE262&lt;EL$7,$B$7*((1+$G263)^(EF262-1))*$B$2,0)</f>
        <v>0</v>
      </c>
      <c r="EI262" s="359">
        <f t="shared" ca="1" si="421"/>
        <v>0</v>
      </c>
      <c r="EJ262" s="359">
        <f t="shared" ca="1" si="422"/>
        <v>0</v>
      </c>
      <c r="EK262" s="359">
        <f t="shared" ca="1" si="423"/>
        <v>0</v>
      </c>
      <c r="EL262" s="359">
        <f t="shared" ca="1" si="441"/>
        <v>0</v>
      </c>
    </row>
    <row r="263" spans="7:142" x14ac:dyDescent="0.35">
      <c r="G263" s="372">
        <f>IFERROR(INDEX('Inflation Rates'!$A$16:$H$138,MATCH('IRA Traditional'!$H263,'Inflation Rates'!$A$16:$A$138,0),6)/INDEX('Inflation Rates'!$A$16:$H$138,MATCH('IRA Traditional'!$H263,'Inflation Rates'!$A$16:$A$138,0)-1,6)-1,G262)</f>
        <v>2.0999999999999908E-2</v>
      </c>
      <c r="H263" s="362">
        <v>2274</v>
      </c>
      <c r="I263" s="362">
        <f t="shared" ca="1" si="492"/>
        <v>374</v>
      </c>
      <c r="J263" s="362">
        <v>255</v>
      </c>
      <c r="K263" s="371">
        <f t="shared" ca="1" si="472"/>
        <v>0</v>
      </c>
      <c r="L263" s="359">
        <f t="shared" ca="1" si="493"/>
        <v>0</v>
      </c>
      <c r="M263" s="359">
        <f t="shared" ca="1" si="425"/>
        <v>0</v>
      </c>
      <c r="N263" s="359">
        <f t="shared" ca="1" si="426"/>
        <v>0</v>
      </c>
      <c r="O263" s="359">
        <f t="shared" ca="1" si="427"/>
        <v>0</v>
      </c>
      <c r="P263" s="359">
        <f t="shared" ca="1" si="442"/>
        <v>0</v>
      </c>
      <c r="R263" s="362">
        <f t="shared" ca="1" si="443"/>
        <v>374</v>
      </c>
      <c r="S263" s="362">
        <v>255</v>
      </c>
      <c r="T263" s="371">
        <f t="shared" ca="1" si="444"/>
        <v>0</v>
      </c>
      <c r="U263" s="359">
        <f t="shared" ca="1" si="494"/>
        <v>0</v>
      </c>
      <c r="V263" s="359">
        <f t="shared" ca="1" si="380"/>
        <v>0</v>
      </c>
      <c r="W263" s="359">
        <f t="shared" ca="1" si="381"/>
        <v>0</v>
      </c>
      <c r="X263" s="359">
        <f t="shared" ca="1" si="382"/>
        <v>0</v>
      </c>
      <c r="Y263" s="359">
        <f t="shared" ca="1" si="428"/>
        <v>0</v>
      </c>
      <c r="AA263" s="362">
        <f t="shared" ca="1" si="445"/>
        <v>374</v>
      </c>
      <c r="AB263" s="362">
        <v>255</v>
      </c>
      <c r="AC263" s="371">
        <f t="shared" ca="1" si="446"/>
        <v>0</v>
      </c>
      <c r="AD263" s="359">
        <f t="shared" ca="1" si="490"/>
        <v>0</v>
      </c>
      <c r="AE263" s="359">
        <f t="shared" ca="1" si="384"/>
        <v>0</v>
      </c>
      <c r="AF263" s="359">
        <f t="shared" ca="1" si="385"/>
        <v>0</v>
      </c>
      <c r="AG263" s="359">
        <f t="shared" ca="1" si="386"/>
        <v>0</v>
      </c>
      <c r="AH263" s="359">
        <f t="shared" ca="1" si="429"/>
        <v>0</v>
      </c>
      <c r="AJ263" s="362">
        <f t="shared" ca="1" si="447"/>
        <v>374</v>
      </c>
      <c r="AK263" s="362">
        <v>255</v>
      </c>
      <c r="AL263" s="371">
        <f t="shared" ca="1" si="448"/>
        <v>0</v>
      </c>
      <c r="AM263" s="359">
        <f t="shared" ca="1" si="495"/>
        <v>0</v>
      </c>
      <c r="AN263" s="359">
        <f t="shared" ca="1" si="387"/>
        <v>0</v>
      </c>
      <c r="AO263" s="359">
        <f t="shared" ca="1" si="388"/>
        <v>0</v>
      </c>
      <c r="AP263" s="359">
        <f t="shared" ca="1" si="389"/>
        <v>0</v>
      </c>
      <c r="AQ263" s="359">
        <f t="shared" ca="1" si="430"/>
        <v>0</v>
      </c>
      <c r="AS263" s="362">
        <f t="shared" ca="1" si="449"/>
        <v>374</v>
      </c>
      <c r="AT263" s="362">
        <v>255</v>
      </c>
      <c r="AU263" s="371">
        <f t="shared" ca="1" si="450"/>
        <v>0</v>
      </c>
      <c r="AV263" s="359">
        <f t="shared" ca="1" si="496"/>
        <v>0</v>
      </c>
      <c r="AW263" s="359">
        <f t="shared" ca="1" si="390"/>
        <v>0</v>
      </c>
      <c r="AX263" s="359">
        <f t="shared" ca="1" si="391"/>
        <v>0</v>
      </c>
      <c r="AY263" s="359">
        <f t="shared" ca="1" si="392"/>
        <v>0</v>
      </c>
      <c r="AZ263" s="359">
        <f t="shared" ca="1" si="431"/>
        <v>0</v>
      </c>
      <c r="BB263" s="362">
        <f t="shared" ca="1" si="451"/>
        <v>374</v>
      </c>
      <c r="BC263" s="362">
        <v>255</v>
      </c>
      <c r="BD263" s="371">
        <f t="shared" ca="1" si="452"/>
        <v>0</v>
      </c>
      <c r="BE263" s="359">
        <f t="shared" ca="1" si="497"/>
        <v>0</v>
      </c>
      <c r="BF263" s="359">
        <f t="shared" ca="1" si="393"/>
        <v>0</v>
      </c>
      <c r="BG263" s="359">
        <f t="shared" ca="1" si="394"/>
        <v>0</v>
      </c>
      <c r="BH263" s="359">
        <f t="shared" ca="1" si="395"/>
        <v>0</v>
      </c>
      <c r="BI263" s="359">
        <f t="shared" ca="1" si="432"/>
        <v>0</v>
      </c>
      <c r="BK263" s="362">
        <f t="shared" ca="1" si="453"/>
        <v>374</v>
      </c>
      <c r="BL263" s="362">
        <v>255</v>
      </c>
      <c r="BM263" s="371">
        <f t="shared" ca="1" si="454"/>
        <v>0</v>
      </c>
      <c r="BN263" s="359">
        <f t="shared" ca="1" si="498"/>
        <v>0</v>
      </c>
      <c r="BO263" s="359">
        <f t="shared" ca="1" si="396"/>
        <v>0</v>
      </c>
      <c r="BP263" s="359">
        <f t="shared" ca="1" si="397"/>
        <v>0</v>
      </c>
      <c r="BQ263" s="359">
        <f t="shared" ca="1" si="398"/>
        <v>0</v>
      </c>
      <c r="BR263" s="359">
        <f t="shared" ca="1" si="433"/>
        <v>0</v>
      </c>
      <c r="BT263" s="362">
        <f t="shared" ca="1" si="455"/>
        <v>374</v>
      </c>
      <c r="BU263" s="362">
        <v>255</v>
      </c>
      <c r="BV263" s="371">
        <f t="shared" ca="1" si="456"/>
        <v>0</v>
      </c>
      <c r="BW263" s="359">
        <f t="shared" ca="1" si="499"/>
        <v>0</v>
      </c>
      <c r="BX263" s="359">
        <f t="shared" ca="1" si="399"/>
        <v>0</v>
      </c>
      <c r="BY263" s="359">
        <f t="shared" ca="1" si="400"/>
        <v>0</v>
      </c>
      <c r="BZ263" s="359">
        <f t="shared" ca="1" si="401"/>
        <v>0</v>
      </c>
      <c r="CA263" s="359">
        <f t="shared" ca="1" si="434"/>
        <v>0</v>
      </c>
      <c r="CC263" s="362">
        <f t="shared" ca="1" si="457"/>
        <v>374</v>
      </c>
      <c r="CD263" s="362">
        <v>255</v>
      </c>
      <c r="CE263" s="371">
        <f t="shared" ca="1" si="458"/>
        <v>0</v>
      </c>
      <c r="CF263" s="359">
        <f t="shared" ca="1" si="500"/>
        <v>0</v>
      </c>
      <c r="CG263" s="359">
        <f t="shared" ca="1" si="402"/>
        <v>0</v>
      </c>
      <c r="CH263" s="359">
        <f t="shared" ca="1" si="403"/>
        <v>0</v>
      </c>
      <c r="CI263" s="359">
        <f t="shared" ca="1" si="404"/>
        <v>0</v>
      </c>
      <c r="CJ263" s="359">
        <f t="shared" ca="1" si="435"/>
        <v>0</v>
      </c>
      <c r="CL263" s="362">
        <f t="shared" ca="1" si="459"/>
        <v>374</v>
      </c>
      <c r="CM263" s="362">
        <v>255</v>
      </c>
      <c r="CN263" s="371">
        <f t="shared" ca="1" si="460"/>
        <v>0</v>
      </c>
      <c r="CO263" s="359">
        <f t="shared" ca="1" si="491"/>
        <v>0</v>
      </c>
      <c r="CP263" s="359">
        <f t="shared" ca="1" si="406"/>
        <v>0</v>
      </c>
      <c r="CQ263" s="359">
        <f t="shared" ca="1" si="407"/>
        <v>0</v>
      </c>
      <c r="CR263" s="359">
        <f t="shared" ca="1" si="408"/>
        <v>0</v>
      </c>
      <c r="CS263" s="359">
        <f t="shared" ca="1" si="436"/>
        <v>0</v>
      </c>
      <c r="CU263" s="362">
        <f t="shared" ca="1" si="461"/>
        <v>374</v>
      </c>
      <c r="CV263" s="362">
        <v>255</v>
      </c>
      <c r="CW263" s="371">
        <f t="shared" ca="1" si="462"/>
        <v>0</v>
      </c>
      <c r="CX263" s="359">
        <f t="shared" ca="1" si="501"/>
        <v>0</v>
      </c>
      <c r="CY263" s="359">
        <f t="shared" ca="1" si="409"/>
        <v>0</v>
      </c>
      <c r="CZ263" s="359">
        <f t="shared" ca="1" si="410"/>
        <v>0</v>
      </c>
      <c r="DA263" s="359">
        <f t="shared" ca="1" si="411"/>
        <v>0</v>
      </c>
      <c r="DB263" s="359">
        <f t="shared" ca="1" si="437"/>
        <v>0</v>
      </c>
      <c r="DD263" s="362">
        <f t="shared" ca="1" si="463"/>
        <v>374</v>
      </c>
      <c r="DE263" s="362">
        <v>255</v>
      </c>
      <c r="DF263" s="371">
        <f t="shared" ca="1" si="464"/>
        <v>0</v>
      </c>
      <c r="DG263" s="359">
        <f t="shared" ca="1" si="502"/>
        <v>0</v>
      </c>
      <c r="DH263" s="359">
        <f t="shared" ca="1" si="412"/>
        <v>0</v>
      </c>
      <c r="DI263" s="359">
        <f t="shared" ca="1" si="413"/>
        <v>0</v>
      </c>
      <c r="DJ263" s="359">
        <f t="shared" ca="1" si="414"/>
        <v>0</v>
      </c>
      <c r="DK263" s="359">
        <f t="shared" ca="1" si="438"/>
        <v>0</v>
      </c>
      <c r="DM263" s="362">
        <f t="shared" ca="1" si="465"/>
        <v>374</v>
      </c>
      <c r="DN263" s="362">
        <v>255</v>
      </c>
      <c r="DO263" s="371">
        <f t="shared" ca="1" si="466"/>
        <v>0</v>
      </c>
      <c r="DP263" s="359">
        <f t="shared" ca="1" si="503"/>
        <v>0</v>
      </c>
      <c r="DQ263" s="359">
        <f t="shared" ca="1" si="415"/>
        <v>0</v>
      </c>
      <c r="DR263" s="359">
        <f t="shared" ca="1" si="416"/>
        <v>0</v>
      </c>
      <c r="DS263" s="359">
        <f t="shared" ca="1" si="417"/>
        <v>0</v>
      </c>
      <c r="DT263" s="359">
        <f t="shared" ca="1" si="439"/>
        <v>0</v>
      </c>
      <c r="DV263" s="362">
        <f t="shared" ca="1" si="467"/>
        <v>374</v>
      </c>
      <c r="DW263" s="362">
        <v>255</v>
      </c>
      <c r="DX263" s="371">
        <f t="shared" ca="1" si="468"/>
        <v>0</v>
      </c>
      <c r="DY263" s="359">
        <f t="shared" ca="1" si="504"/>
        <v>0</v>
      </c>
      <c r="DZ263" s="359">
        <f t="shared" ca="1" si="418"/>
        <v>0</v>
      </c>
      <c r="EA263" s="359">
        <f t="shared" ca="1" si="419"/>
        <v>0</v>
      </c>
      <c r="EB263" s="359">
        <f t="shared" ca="1" si="420"/>
        <v>0</v>
      </c>
      <c r="EC263" s="359">
        <f t="shared" ca="1" si="440"/>
        <v>0</v>
      </c>
      <c r="EE263" s="362">
        <f t="shared" ca="1" si="469"/>
        <v>374</v>
      </c>
      <c r="EF263" s="362">
        <v>255</v>
      </c>
      <c r="EG263" s="371">
        <f t="shared" ca="1" si="470"/>
        <v>0</v>
      </c>
      <c r="EH263" s="359">
        <f t="shared" ca="1" si="505"/>
        <v>0</v>
      </c>
      <c r="EI263" s="359">
        <f t="shared" ca="1" si="421"/>
        <v>0</v>
      </c>
      <c r="EJ263" s="359">
        <f t="shared" ca="1" si="422"/>
        <v>0</v>
      </c>
      <c r="EK263" s="359">
        <f t="shared" ca="1" si="423"/>
        <v>0</v>
      </c>
      <c r="EL263" s="359">
        <f t="shared" ca="1" si="441"/>
        <v>0</v>
      </c>
    </row>
    <row r="264" spans="7:142" x14ac:dyDescent="0.35">
      <c r="G264" s="372">
        <f>IFERROR(INDEX('Inflation Rates'!$A$16:$H$138,MATCH('IRA Traditional'!$H264,'Inflation Rates'!$A$16:$A$138,0),6)/INDEX('Inflation Rates'!$A$16:$H$138,MATCH('IRA Traditional'!$H264,'Inflation Rates'!$A$16:$A$138,0)-1,6)-1,G263)</f>
        <v>2.0999999999999908E-2</v>
      </c>
      <c r="H264" s="362">
        <v>2275</v>
      </c>
      <c r="I264" s="362">
        <f t="shared" ca="1" si="492"/>
        <v>375</v>
      </c>
      <c r="J264" s="362">
        <v>256</v>
      </c>
      <c r="K264" s="371">
        <f t="shared" ca="1" si="472"/>
        <v>0</v>
      </c>
      <c r="L264" s="359">
        <f t="shared" ca="1" si="493"/>
        <v>0</v>
      </c>
      <c r="M264" s="359">
        <f t="shared" ca="1" si="425"/>
        <v>0</v>
      </c>
      <c r="N264" s="359">
        <f t="shared" ca="1" si="426"/>
        <v>0</v>
      </c>
      <c r="O264" s="359">
        <f t="shared" ca="1" si="427"/>
        <v>0</v>
      </c>
      <c r="P264" s="359">
        <f t="shared" ca="1" si="442"/>
        <v>0</v>
      </c>
      <c r="R264" s="362">
        <f t="shared" ca="1" si="443"/>
        <v>375</v>
      </c>
      <c r="S264" s="362">
        <v>256</v>
      </c>
      <c r="T264" s="371">
        <f t="shared" ca="1" si="444"/>
        <v>0</v>
      </c>
      <c r="U264" s="359">
        <f t="shared" ca="1" si="494"/>
        <v>0</v>
      </c>
      <c r="V264" s="359">
        <f t="shared" ca="1" si="380"/>
        <v>0</v>
      </c>
      <c r="W264" s="359">
        <f t="shared" ca="1" si="381"/>
        <v>0</v>
      </c>
      <c r="X264" s="359">
        <f t="shared" ca="1" si="382"/>
        <v>0</v>
      </c>
      <c r="Y264" s="359">
        <f t="shared" ca="1" si="428"/>
        <v>0</v>
      </c>
      <c r="AA264" s="362">
        <f t="shared" ca="1" si="445"/>
        <v>375</v>
      </c>
      <c r="AB264" s="362">
        <v>256</v>
      </c>
      <c r="AC264" s="371">
        <f t="shared" ca="1" si="446"/>
        <v>0</v>
      </c>
      <c r="AD264" s="359">
        <f t="shared" ca="1" si="490"/>
        <v>0</v>
      </c>
      <c r="AE264" s="359">
        <f t="shared" ca="1" si="384"/>
        <v>0</v>
      </c>
      <c r="AF264" s="359">
        <f t="shared" ca="1" si="385"/>
        <v>0</v>
      </c>
      <c r="AG264" s="359">
        <f t="shared" ca="1" si="386"/>
        <v>0</v>
      </c>
      <c r="AH264" s="359">
        <f t="shared" ca="1" si="429"/>
        <v>0</v>
      </c>
      <c r="AJ264" s="362">
        <f t="shared" ca="1" si="447"/>
        <v>375</v>
      </c>
      <c r="AK264" s="362">
        <v>256</v>
      </c>
      <c r="AL264" s="371">
        <f t="shared" ca="1" si="448"/>
        <v>0</v>
      </c>
      <c r="AM264" s="359">
        <f t="shared" ca="1" si="495"/>
        <v>0</v>
      </c>
      <c r="AN264" s="359">
        <f t="shared" ca="1" si="387"/>
        <v>0</v>
      </c>
      <c r="AO264" s="359">
        <f t="shared" ca="1" si="388"/>
        <v>0</v>
      </c>
      <c r="AP264" s="359">
        <f t="shared" ca="1" si="389"/>
        <v>0</v>
      </c>
      <c r="AQ264" s="359">
        <f t="shared" ca="1" si="430"/>
        <v>0</v>
      </c>
      <c r="AS264" s="362">
        <f t="shared" ca="1" si="449"/>
        <v>375</v>
      </c>
      <c r="AT264" s="362">
        <v>256</v>
      </c>
      <c r="AU264" s="371">
        <f t="shared" ca="1" si="450"/>
        <v>0</v>
      </c>
      <c r="AV264" s="359">
        <f t="shared" ca="1" si="496"/>
        <v>0</v>
      </c>
      <c r="AW264" s="359">
        <f t="shared" ca="1" si="390"/>
        <v>0</v>
      </c>
      <c r="AX264" s="359">
        <f t="shared" ca="1" si="391"/>
        <v>0</v>
      </c>
      <c r="AY264" s="359">
        <f t="shared" ca="1" si="392"/>
        <v>0</v>
      </c>
      <c r="AZ264" s="359">
        <f t="shared" ca="1" si="431"/>
        <v>0</v>
      </c>
      <c r="BB264" s="362">
        <f t="shared" ca="1" si="451"/>
        <v>375</v>
      </c>
      <c r="BC264" s="362">
        <v>256</v>
      </c>
      <c r="BD264" s="371">
        <f t="shared" ca="1" si="452"/>
        <v>0</v>
      </c>
      <c r="BE264" s="359">
        <f t="shared" ca="1" si="497"/>
        <v>0</v>
      </c>
      <c r="BF264" s="359">
        <f t="shared" ca="1" si="393"/>
        <v>0</v>
      </c>
      <c r="BG264" s="359">
        <f t="shared" ca="1" si="394"/>
        <v>0</v>
      </c>
      <c r="BH264" s="359">
        <f t="shared" ca="1" si="395"/>
        <v>0</v>
      </c>
      <c r="BI264" s="359">
        <f t="shared" ca="1" si="432"/>
        <v>0</v>
      </c>
      <c r="BK264" s="362">
        <f t="shared" ca="1" si="453"/>
        <v>375</v>
      </c>
      <c r="BL264" s="362">
        <v>256</v>
      </c>
      <c r="BM264" s="371">
        <f t="shared" ca="1" si="454"/>
        <v>0</v>
      </c>
      <c r="BN264" s="359">
        <f t="shared" ca="1" si="498"/>
        <v>0</v>
      </c>
      <c r="BO264" s="359">
        <f t="shared" ca="1" si="396"/>
        <v>0</v>
      </c>
      <c r="BP264" s="359">
        <f t="shared" ca="1" si="397"/>
        <v>0</v>
      </c>
      <c r="BQ264" s="359">
        <f t="shared" ca="1" si="398"/>
        <v>0</v>
      </c>
      <c r="BR264" s="359">
        <f t="shared" ca="1" si="433"/>
        <v>0</v>
      </c>
      <c r="BT264" s="362">
        <f t="shared" ca="1" si="455"/>
        <v>375</v>
      </c>
      <c r="BU264" s="362">
        <v>256</v>
      </c>
      <c r="BV264" s="371">
        <f t="shared" ca="1" si="456"/>
        <v>0</v>
      </c>
      <c r="BW264" s="359">
        <f t="shared" ca="1" si="499"/>
        <v>0</v>
      </c>
      <c r="BX264" s="359">
        <f t="shared" ca="1" si="399"/>
        <v>0</v>
      </c>
      <c r="BY264" s="359">
        <f t="shared" ca="1" si="400"/>
        <v>0</v>
      </c>
      <c r="BZ264" s="359">
        <f t="shared" ca="1" si="401"/>
        <v>0</v>
      </c>
      <c r="CA264" s="359">
        <f t="shared" ca="1" si="434"/>
        <v>0</v>
      </c>
      <c r="CC264" s="362">
        <f t="shared" ca="1" si="457"/>
        <v>375</v>
      </c>
      <c r="CD264" s="362">
        <v>256</v>
      </c>
      <c r="CE264" s="371">
        <f t="shared" ca="1" si="458"/>
        <v>0</v>
      </c>
      <c r="CF264" s="359">
        <f t="shared" ca="1" si="500"/>
        <v>0</v>
      </c>
      <c r="CG264" s="359">
        <f t="shared" ca="1" si="402"/>
        <v>0</v>
      </c>
      <c r="CH264" s="359">
        <f t="shared" ca="1" si="403"/>
        <v>0</v>
      </c>
      <c r="CI264" s="359">
        <f t="shared" ca="1" si="404"/>
        <v>0</v>
      </c>
      <c r="CJ264" s="359">
        <f t="shared" ca="1" si="435"/>
        <v>0</v>
      </c>
      <c r="CL264" s="362">
        <f t="shared" ca="1" si="459"/>
        <v>375</v>
      </c>
      <c r="CM264" s="362">
        <v>256</v>
      </c>
      <c r="CN264" s="371">
        <f t="shared" ca="1" si="460"/>
        <v>0</v>
      </c>
      <c r="CO264" s="359">
        <f t="shared" ca="1" si="491"/>
        <v>0</v>
      </c>
      <c r="CP264" s="359">
        <f t="shared" ca="1" si="406"/>
        <v>0</v>
      </c>
      <c r="CQ264" s="359">
        <f t="shared" ca="1" si="407"/>
        <v>0</v>
      </c>
      <c r="CR264" s="359">
        <f t="shared" ca="1" si="408"/>
        <v>0</v>
      </c>
      <c r="CS264" s="359">
        <f t="shared" ca="1" si="436"/>
        <v>0</v>
      </c>
      <c r="CU264" s="362">
        <f t="shared" ca="1" si="461"/>
        <v>375</v>
      </c>
      <c r="CV264" s="362">
        <v>256</v>
      </c>
      <c r="CW264" s="371">
        <f t="shared" ca="1" si="462"/>
        <v>0</v>
      </c>
      <c r="CX264" s="359">
        <f t="shared" ca="1" si="501"/>
        <v>0</v>
      </c>
      <c r="CY264" s="359">
        <f t="shared" ca="1" si="409"/>
        <v>0</v>
      </c>
      <c r="CZ264" s="359">
        <f t="shared" ca="1" si="410"/>
        <v>0</v>
      </c>
      <c r="DA264" s="359">
        <f t="shared" ca="1" si="411"/>
        <v>0</v>
      </c>
      <c r="DB264" s="359">
        <f t="shared" ca="1" si="437"/>
        <v>0</v>
      </c>
      <c r="DD264" s="362">
        <f t="shared" ca="1" si="463"/>
        <v>375</v>
      </c>
      <c r="DE264" s="362">
        <v>256</v>
      </c>
      <c r="DF264" s="371">
        <f t="shared" ca="1" si="464"/>
        <v>0</v>
      </c>
      <c r="DG264" s="359">
        <f t="shared" ca="1" si="502"/>
        <v>0</v>
      </c>
      <c r="DH264" s="359">
        <f t="shared" ca="1" si="412"/>
        <v>0</v>
      </c>
      <c r="DI264" s="359">
        <f t="shared" ca="1" si="413"/>
        <v>0</v>
      </c>
      <c r="DJ264" s="359">
        <f t="shared" ca="1" si="414"/>
        <v>0</v>
      </c>
      <c r="DK264" s="359">
        <f t="shared" ca="1" si="438"/>
        <v>0</v>
      </c>
      <c r="DM264" s="362">
        <f t="shared" ca="1" si="465"/>
        <v>375</v>
      </c>
      <c r="DN264" s="362">
        <v>256</v>
      </c>
      <c r="DO264" s="371">
        <f t="shared" ca="1" si="466"/>
        <v>0</v>
      </c>
      <c r="DP264" s="359">
        <f t="shared" ca="1" si="503"/>
        <v>0</v>
      </c>
      <c r="DQ264" s="359">
        <f t="shared" ca="1" si="415"/>
        <v>0</v>
      </c>
      <c r="DR264" s="359">
        <f t="shared" ca="1" si="416"/>
        <v>0</v>
      </c>
      <c r="DS264" s="359">
        <f t="shared" ca="1" si="417"/>
        <v>0</v>
      </c>
      <c r="DT264" s="359">
        <f t="shared" ca="1" si="439"/>
        <v>0</v>
      </c>
      <c r="DV264" s="362">
        <f t="shared" ca="1" si="467"/>
        <v>375</v>
      </c>
      <c r="DW264" s="362">
        <v>256</v>
      </c>
      <c r="DX264" s="371">
        <f t="shared" ca="1" si="468"/>
        <v>0</v>
      </c>
      <c r="DY264" s="359">
        <f t="shared" ca="1" si="504"/>
        <v>0</v>
      </c>
      <c r="DZ264" s="359">
        <f t="shared" ca="1" si="418"/>
        <v>0</v>
      </c>
      <c r="EA264" s="359">
        <f t="shared" ca="1" si="419"/>
        <v>0</v>
      </c>
      <c r="EB264" s="359">
        <f t="shared" ca="1" si="420"/>
        <v>0</v>
      </c>
      <c r="EC264" s="359">
        <f t="shared" ca="1" si="440"/>
        <v>0</v>
      </c>
      <c r="EE264" s="362">
        <f t="shared" ca="1" si="469"/>
        <v>375</v>
      </c>
      <c r="EF264" s="362">
        <v>256</v>
      </c>
      <c r="EG264" s="371">
        <f t="shared" ca="1" si="470"/>
        <v>0</v>
      </c>
      <c r="EH264" s="359">
        <f t="shared" ca="1" si="505"/>
        <v>0</v>
      </c>
      <c r="EI264" s="359">
        <f t="shared" ca="1" si="421"/>
        <v>0</v>
      </c>
      <c r="EJ264" s="359">
        <f t="shared" ca="1" si="422"/>
        <v>0</v>
      </c>
      <c r="EK264" s="359">
        <f t="shared" ca="1" si="423"/>
        <v>0</v>
      </c>
      <c r="EL264" s="359">
        <f t="shared" ca="1" si="441"/>
        <v>0</v>
      </c>
    </row>
    <row r="265" spans="7:142" x14ac:dyDescent="0.35">
      <c r="G265" s="372">
        <f>IFERROR(INDEX('Inflation Rates'!$A$16:$H$138,MATCH('IRA Traditional'!$H265,'Inflation Rates'!$A$16:$A$138,0),6)/INDEX('Inflation Rates'!$A$16:$H$138,MATCH('IRA Traditional'!$H265,'Inflation Rates'!$A$16:$A$138,0)-1,6)-1,G264)</f>
        <v>2.0999999999999908E-2</v>
      </c>
      <c r="H265" s="362">
        <v>2276</v>
      </c>
      <c r="I265" s="362">
        <f t="shared" ca="1" si="492"/>
        <v>376</v>
      </c>
      <c r="J265" s="362">
        <v>257</v>
      </c>
      <c r="K265" s="371">
        <f t="shared" ca="1" si="472"/>
        <v>0</v>
      </c>
      <c r="L265" s="359">
        <f t="shared" ca="1" si="493"/>
        <v>0</v>
      </c>
      <c r="M265" s="359">
        <f t="shared" ca="1" si="425"/>
        <v>0</v>
      </c>
      <c r="N265" s="359">
        <f t="shared" ca="1" si="426"/>
        <v>0</v>
      </c>
      <c r="O265" s="359">
        <f t="shared" ca="1" si="427"/>
        <v>0</v>
      </c>
      <c r="P265" s="359">
        <f t="shared" ca="1" si="442"/>
        <v>0</v>
      </c>
      <c r="R265" s="362">
        <f t="shared" ca="1" si="443"/>
        <v>376</v>
      </c>
      <c r="S265" s="362">
        <v>257</v>
      </c>
      <c r="T265" s="371">
        <f t="shared" ca="1" si="444"/>
        <v>0</v>
      </c>
      <c r="U265" s="359">
        <f t="shared" ca="1" si="494"/>
        <v>0</v>
      </c>
      <c r="V265" s="359">
        <f t="shared" ref="V265:V280" ca="1" si="506">IF(R265&lt;Y$7,($B$12+IF($B$3&gt;$B$14,0.04,IF($B$3&gt;$B$13,($B$13+($B$3-$B$13)*0.5),$B$3)))*$B$7*(1+$G266)^(S265-1),0)</f>
        <v>0</v>
      </c>
      <c r="W265" s="359">
        <f t="shared" ref="W265:W280" ca="1" si="507">(T265+(U265+V265)*0.5)*$B$6</f>
        <v>0</v>
      </c>
      <c r="X265" s="359">
        <f t="shared" ref="X265:X280" ca="1" si="508">IF(Y264=0,0,IFERROR(IF(R265=60,-$B$8*T265,-ABS(X264*(1+$F266))),0))</f>
        <v>0</v>
      </c>
      <c r="Y265" s="359">
        <f t="shared" ca="1" si="428"/>
        <v>0</v>
      </c>
      <c r="AA265" s="362">
        <f t="shared" ca="1" si="445"/>
        <v>376</v>
      </c>
      <c r="AB265" s="362">
        <v>257</v>
      </c>
      <c r="AC265" s="371">
        <f t="shared" ca="1" si="446"/>
        <v>0</v>
      </c>
      <c r="AD265" s="359">
        <f t="shared" ca="1" si="490"/>
        <v>0</v>
      </c>
      <c r="AE265" s="359">
        <f t="shared" ref="AE265:AE280" ca="1" si="509">IF(AA265&lt;AH$7,($B$12+IF($B$3&gt;$B$14,0.04,IF($B$3&gt;$B$13,($B$13+($B$3-$B$13)*0.5),$B$3)))*$B$7*(1+$G266)^(AB265-1),0)</f>
        <v>0</v>
      </c>
      <c r="AF265" s="359">
        <f t="shared" ref="AF265:AF280" ca="1" si="510">(AC265+(AD265+AE265)*0.5)*$B$6</f>
        <v>0</v>
      </c>
      <c r="AG265" s="359">
        <f t="shared" ref="AG265:AG280" ca="1" si="511">IF(AH264=0,0,IFERROR(IF(AA265=60,-$B$8*AC265,-ABS(AG264*(1+$F266))),0))</f>
        <v>0</v>
      </c>
      <c r="AH265" s="359">
        <f t="shared" ca="1" si="429"/>
        <v>0</v>
      </c>
      <c r="AJ265" s="362">
        <f t="shared" ca="1" si="447"/>
        <v>376</v>
      </c>
      <c r="AK265" s="362">
        <v>257</v>
      </c>
      <c r="AL265" s="371">
        <f t="shared" ca="1" si="448"/>
        <v>0</v>
      </c>
      <c r="AM265" s="359">
        <f t="shared" ca="1" si="495"/>
        <v>0</v>
      </c>
      <c r="AN265" s="359">
        <f t="shared" ref="AN265:AN280" ca="1" si="512">IF(AJ265&lt;AQ$7,($B$12+IF($B$3&gt;$B$14,0.04,IF($B$3&gt;$B$13,($B$13+($B$3-$B$13)*0.5),$B$3)))*$B$7*(1+$G266)^(AK265-1),0)</f>
        <v>0</v>
      </c>
      <c r="AO265" s="359">
        <f t="shared" ref="AO265:AO280" ca="1" si="513">(AL265+(AM265+AN265)*0.5)*$B$6</f>
        <v>0</v>
      </c>
      <c r="AP265" s="359">
        <f t="shared" ref="AP265:AP280" ca="1" si="514">IF(AQ264=0,0,IFERROR(IF(AJ265=60,-$B$8*AL265,-ABS(AP264*(1+$F266))),0))</f>
        <v>0</v>
      </c>
      <c r="AQ265" s="359">
        <f t="shared" ca="1" si="430"/>
        <v>0</v>
      </c>
      <c r="AS265" s="362">
        <f t="shared" ca="1" si="449"/>
        <v>376</v>
      </c>
      <c r="AT265" s="362">
        <v>257</v>
      </c>
      <c r="AU265" s="371">
        <f t="shared" ca="1" si="450"/>
        <v>0</v>
      </c>
      <c r="AV265" s="359">
        <f t="shared" ca="1" si="496"/>
        <v>0</v>
      </c>
      <c r="AW265" s="359">
        <f t="shared" ref="AW265:AW280" ca="1" si="515">IF(AS265&lt;AZ$7,($B$12+IF($B$3&gt;$B$14,0.04,IF($B$3&gt;$B$13,($B$13+($B$3-$B$13)*0.5),$B$3)))*$B$7*(1+$G266)^(AT265-1),0)</f>
        <v>0</v>
      </c>
      <c r="AX265" s="359">
        <f t="shared" ref="AX265:AX280" ca="1" si="516">(AU265+(AV265+AW265)*0.5)*$B$6</f>
        <v>0</v>
      </c>
      <c r="AY265" s="359">
        <f t="shared" ref="AY265:AY280" ca="1" si="517">IF(AZ264=0,0,IFERROR(IF(AS265=AZ$7,-$B$8*AU265,-ABS(AY264*(1+$F266))),0))</f>
        <v>0</v>
      </c>
      <c r="AZ265" s="359">
        <f t="shared" ca="1" si="431"/>
        <v>0</v>
      </c>
      <c r="BB265" s="362">
        <f t="shared" ca="1" si="451"/>
        <v>376</v>
      </c>
      <c r="BC265" s="362">
        <v>257</v>
      </c>
      <c r="BD265" s="371">
        <f t="shared" ca="1" si="452"/>
        <v>0</v>
      </c>
      <c r="BE265" s="359">
        <f t="shared" ca="1" si="497"/>
        <v>0</v>
      </c>
      <c r="BF265" s="359">
        <f t="shared" ref="BF265:BF280" ca="1" si="518">IF(BB265&lt;BI$7,($B$12+IF($B$3&gt;$B$14,0.04,IF($B$3&gt;$B$13,($B$13+($B$3-$B$13)*0.5),$B$3)))*$B$7*(1+$G266)^(BC265-1),0)</f>
        <v>0</v>
      </c>
      <c r="BG265" s="359">
        <f t="shared" ref="BG265:BG280" ca="1" si="519">(BD265+(BE265+BF265)*0.5)*$B$6</f>
        <v>0</v>
      </c>
      <c r="BH265" s="359">
        <f t="shared" ref="BH265:BH280" ca="1" si="520">IF(BI264=0,0,IFERROR(IF(BB265=BI$7,-$B$8*BD265,-ABS(BH264*(1+$F266))),0))</f>
        <v>0</v>
      </c>
      <c r="BI265" s="359">
        <f t="shared" ca="1" si="432"/>
        <v>0</v>
      </c>
      <c r="BK265" s="362">
        <f t="shared" ca="1" si="453"/>
        <v>376</v>
      </c>
      <c r="BL265" s="362">
        <v>257</v>
      </c>
      <c r="BM265" s="371">
        <f t="shared" ca="1" si="454"/>
        <v>0</v>
      </c>
      <c r="BN265" s="359">
        <f t="shared" ca="1" si="498"/>
        <v>0</v>
      </c>
      <c r="BO265" s="359">
        <f t="shared" ref="BO265:BO280" ca="1" si="521">IF(BK265&lt;BR$7,($B$12+IF($B$3&gt;$B$14,0.04,IF($B$3&gt;$B$13,($B$13+($B$3-$B$13)*0.5),$B$3)))*$B$7*(1+$G266)^(BL265-1),0)</f>
        <v>0</v>
      </c>
      <c r="BP265" s="359">
        <f t="shared" ref="BP265:BP280" ca="1" si="522">(BM265+(BN265+BO265)*0.5)*$B$6</f>
        <v>0</v>
      </c>
      <c r="BQ265" s="359">
        <f t="shared" ref="BQ265:BQ280" ca="1" si="523">IF(BR264=0,0,IFERROR(IF(BK265=BR$7,-$B$8*BM265,-ABS(BQ264*(1+$F266))),0))</f>
        <v>0</v>
      </c>
      <c r="BR265" s="359">
        <f t="shared" ca="1" si="433"/>
        <v>0</v>
      </c>
      <c r="BT265" s="362">
        <f t="shared" ca="1" si="455"/>
        <v>376</v>
      </c>
      <c r="BU265" s="362">
        <v>257</v>
      </c>
      <c r="BV265" s="371">
        <f t="shared" ca="1" si="456"/>
        <v>0</v>
      </c>
      <c r="BW265" s="359">
        <f t="shared" ca="1" si="499"/>
        <v>0</v>
      </c>
      <c r="BX265" s="359">
        <f t="shared" ref="BX265:BX280" ca="1" si="524">IF(BT265&lt;CA$7,($B$12+IF($B$3&gt;$B$14,0.04,IF($B$3&gt;$B$13,($B$13+($B$3-$B$13)*0.5),$B$3)))*$B$7*(1+$G266)^(BU265-1),0)</f>
        <v>0</v>
      </c>
      <c r="BY265" s="359">
        <f t="shared" ref="BY265:BY280" ca="1" si="525">(BV265+(BW265+BX265)*0.5)*$B$6</f>
        <v>0</v>
      </c>
      <c r="BZ265" s="359">
        <f t="shared" ref="BZ265:BZ280" ca="1" si="526">IF(CA264=0,0,IFERROR(IF(BT265=CA$7,-$B$8*BV265,-ABS(BZ264*(1+$F266))),0))</f>
        <v>0</v>
      </c>
      <c r="CA265" s="359">
        <f t="shared" ca="1" si="434"/>
        <v>0</v>
      </c>
      <c r="CC265" s="362">
        <f t="shared" ca="1" si="457"/>
        <v>376</v>
      </c>
      <c r="CD265" s="362">
        <v>257</v>
      </c>
      <c r="CE265" s="371">
        <f t="shared" ca="1" si="458"/>
        <v>0</v>
      </c>
      <c r="CF265" s="359">
        <f t="shared" ca="1" si="500"/>
        <v>0</v>
      </c>
      <c r="CG265" s="359">
        <f t="shared" ref="CG265:CG280" ca="1" si="527">IF(CC265&lt;CJ$7,($B$12+IF($B$3&gt;$B$14,0.04,IF($B$3&gt;$B$13,($B$13+($B$3-$B$13)*0.5),$B$3)))*$B$7*(1+$G266)^(CD265-1),0)</f>
        <v>0</v>
      </c>
      <c r="CH265" s="359">
        <f t="shared" ref="CH265:CH280" ca="1" si="528">(CE265+(CF265+CG265)*0.5)*$B$6</f>
        <v>0</v>
      </c>
      <c r="CI265" s="359">
        <f t="shared" ref="CI265:CI280" ca="1" si="529">IF(CJ264=0,0,IFERROR(IF(CC265=CJ$7,-$B$8*CE265,-ABS(CI264*(1+$F266))),0))</f>
        <v>0</v>
      </c>
      <c r="CJ265" s="359">
        <f t="shared" ca="1" si="435"/>
        <v>0</v>
      </c>
      <c r="CL265" s="362">
        <f t="shared" ca="1" si="459"/>
        <v>376</v>
      </c>
      <c r="CM265" s="362">
        <v>257</v>
      </c>
      <c r="CN265" s="371">
        <f t="shared" ca="1" si="460"/>
        <v>0</v>
      </c>
      <c r="CO265" s="359">
        <f t="shared" ca="1" si="491"/>
        <v>0</v>
      </c>
      <c r="CP265" s="359">
        <f t="shared" ref="CP265:CP280" ca="1" si="530">IF(CL265&lt;CS$7,($B$12+IF($B$3&gt;$B$14,0.04,IF($B$3&gt;$B$13,($B$13+($B$3-$B$13)*0.5),$B$3)))*$B$7*(1+$G266)^(CM265-1),0)</f>
        <v>0</v>
      </c>
      <c r="CQ265" s="359">
        <f t="shared" ref="CQ265:CQ280" ca="1" si="531">(CN265+(CO265+CP265)*0.5)*$B$6</f>
        <v>0</v>
      </c>
      <c r="CR265" s="359">
        <f t="shared" ref="CR265:CR280" ca="1" si="532">IF(CS264=0,0,IFERROR(IF(CL265=CS$7,-$B$8*CN265,-ABS(CR264*(1+$F266))),0))</f>
        <v>0</v>
      </c>
      <c r="CS265" s="359">
        <f t="shared" ca="1" si="436"/>
        <v>0</v>
      </c>
      <c r="CU265" s="362">
        <f t="shared" ca="1" si="461"/>
        <v>376</v>
      </c>
      <c r="CV265" s="362">
        <v>257</v>
      </c>
      <c r="CW265" s="371">
        <f t="shared" ca="1" si="462"/>
        <v>0</v>
      </c>
      <c r="CX265" s="359">
        <f t="shared" ca="1" si="501"/>
        <v>0</v>
      </c>
      <c r="CY265" s="359">
        <f t="shared" ref="CY265:CY280" ca="1" si="533">IF(CU265&lt;DB$7,($B$12+IF($B$3&gt;$B$14,0.04,IF($B$3&gt;$B$13,($B$13+($B$3-$B$13)*0.5),$B$3)))*$B$7*(1+$G266)^(CV265-1),0)</f>
        <v>0</v>
      </c>
      <c r="CZ265" s="359">
        <f t="shared" ref="CZ265:CZ280" ca="1" si="534">(CW265+(CX265+CY265)*0.5)*$B$6</f>
        <v>0</v>
      </c>
      <c r="DA265" s="359">
        <f t="shared" ref="DA265:DA280" ca="1" si="535">IF(DB264=0,0,IFERROR(IF(CU265=DB$7,-$B$8*CW265,-ABS(DA264*(1+$F266))),0))</f>
        <v>0</v>
      </c>
      <c r="DB265" s="359">
        <f t="shared" ca="1" si="437"/>
        <v>0</v>
      </c>
      <c r="DD265" s="362">
        <f t="shared" ca="1" si="463"/>
        <v>376</v>
      </c>
      <c r="DE265" s="362">
        <v>257</v>
      </c>
      <c r="DF265" s="371">
        <f t="shared" ca="1" si="464"/>
        <v>0</v>
      </c>
      <c r="DG265" s="359">
        <f t="shared" ca="1" si="502"/>
        <v>0</v>
      </c>
      <c r="DH265" s="359">
        <f t="shared" ref="DH265:DH280" ca="1" si="536">IF(DD265&lt;DK$7,($B$12+IF($B$3&gt;$B$14,0.04,IF($B$3&gt;$B$13,($B$13+($B$3-$B$13)*0.5),$B$3)))*$B$7*(1+$G266)^(DE265-1),0)</f>
        <v>0</v>
      </c>
      <c r="DI265" s="359">
        <f t="shared" ref="DI265:DI280" ca="1" si="537">(DF265+(DG265+DH265)*0.5)*$B$6</f>
        <v>0</v>
      </c>
      <c r="DJ265" s="359">
        <f t="shared" ref="DJ265:DJ280" ca="1" si="538">IF(DK264=0,0,IFERROR(IF(DD265=DK$7,-$B$8*DF265,-ABS(DJ264*(1+$F266))),0))</f>
        <v>0</v>
      </c>
      <c r="DK265" s="359">
        <f t="shared" ca="1" si="438"/>
        <v>0</v>
      </c>
      <c r="DM265" s="362">
        <f t="shared" ca="1" si="465"/>
        <v>376</v>
      </c>
      <c r="DN265" s="362">
        <v>257</v>
      </c>
      <c r="DO265" s="371">
        <f t="shared" ca="1" si="466"/>
        <v>0</v>
      </c>
      <c r="DP265" s="359">
        <f t="shared" ca="1" si="503"/>
        <v>0</v>
      </c>
      <c r="DQ265" s="359">
        <f t="shared" ref="DQ265:DQ280" ca="1" si="539">IF(DM265&lt;DT$7,($B$12+IF($B$3&gt;$B$14,0.04,IF($B$3&gt;$B$13,($B$13+($B$3-$B$13)*0.5),$B$3)))*$B$7*(1+$G266)^(DN265-1),0)</f>
        <v>0</v>
      </c>
      <c r="DR265" s="359">
        <f t="shared" ref="DR265:DR280" ca="1" si="540">(DO265+(DP265+DQ265)*0.5)*$B$6</f>
        <v>0</v>
      </c>
      <c r="DS265" s="359">
        <f t="shared" ref="DS265:DS280" ca="1" si="541">IF(DT264=0,0,IFERROR(IF(DM265=DT$7,-$B$8*DO265,-ABS(DS264*(1+$F266))),0))</f>
        <v>0</v>
      </c>
      <c r="DT265" s="359">
        <f t="shared" ca="1" si="439"/>
        <v>0</v>
      </c>
      <c r="DV265" s="362">
        <f t="shared" ca="1" si="467"/>
        <v>376</v>
      </c>
      <c r="DW265" s="362">
        <v>257</v>
      </c>
      <c r="DX265" s="371">
        <f t="shared" ca="1" si="468"/>
        <v>0</v>
      </c>
      <c r="DY265" s="359">
        <f t="shared" ca="1" si="504"/>
        <v>0</v>
      </c>
      <c r="DZ265" s="359">
        <f t="shared" ref="DZ265:DZ280" ca="1" si="542">IF(DV265&lt;EC$7,($B$12+IF($B$3&gt;$B$14,0.04,IF($B$3&gt;$B$13,($B$13+($B$3-$B$13)*0.5),$B$3)))*$B$7*(1+$G266)^(DW265-1),0)</f>
        <v>0</v>
      </c>
      <c r="EA265" s="359">
        <f t="shared" ref="EA265:EA280" ca="1" si="543">(DX265+(DY265+DZ265)*0.5)*$B$6</f>
        <v>0</v>
      </c>
      <c r="EB265" s="359">
        <f t="shared" ref="EB265:EB280" ca="1" si="544">IF(EC264=0,0,IFERROR(IF(DV265=EC$7,-$B$8*DX265,-ABS(EB264*(1+$F266))),0))</f>
        <v>0</v>
      </c>
      <c r="EC265" s="359">
        <f t="shared" ca="1" si="440"/>
        <v>0</v>
      </c>
      <c r="EE265" s="362">
        <f t="shared" ca="1" si="469"/>
        <v>376</v>
      </c>
      <c r="EF265" s="362">
        <v>257</v>
      </c>
      <c r="EG265" s="371">
        <f t="shared" ca="1" si="470"/>
        <v>0</v>
      </c>
      <c r="EH265" s="359">
        <f t="shared" ca="1" si="505"/>
        <v>0</v>
      </c>
      <c r="EI265" s="359">
        <f t="shared" ref="EI265:EI280" ca="1" si="545">IF(EE265&lt;EL$7,($B$12+IF($B$3&gt;$B$14,0.04,IF($B$3&gt;$B$13,($B$13+($B$3-$B$13)*0.5),$B$3)))*$B$7*(1+$G266)^(EF265-1),0)</f>
        <v>0</v>
      </c>
      <c r="EJ265" s="359">
        <f t="shared" ref="EJ265:EJ280" ca="1" si="546">(EG265+(EH265+EI265)*0.5)*$B$6</f>
        <v>0</v>
      </c>
      <c r="EK265" s="359">
        <f t="shared" ref="EK265:EK280" ca="1" si="547">IF(EL264=0,0,IFERROR(IF(EE265=EL$7,-$B$8*EG265,-ABS(EK264*(1+$F266))),0))</f>
        <v>0</v>
      </c>
      <c r="EL265" s="359">
        <f t="shared" ca="1" si="441"/>
        <v>0</v>
      </c>
    </row>
    <row r="266" spans="7:142" x14ac:dyDescent="0.35">
      <c r="G266" s="372">
        <f>IFERROR(INDEX('Inflation Rates'!$A$16:$H$138,MATCH('IRA Traditional'!$H266,'Inflation Rates'!$A$16:$A$138,0),6)/INDEX('Inflation Rates'!$A$16:$H$138,MATCH('IRA Traditional'!$H266,'Inflation Rates'!$A$16:$A$138,0)-1,6)-1,G265)</f>
        <v>2.0999999999999908E-2</v>
      </c>
      <c r="H266" s="362">
        <v>2277</v>
      </c>
      <c r="I266" s="362">
        <f t="shared" ca="1" si="492"/>
        <v>377</v>
      </c>
      <c r="J266" s="362">
        <v>258</v>
      </c>
      <c r="K266" s="371">
        <f t="shared" ca="1" si="472"/>
        <v>0</v>
      </c>
      <c r="L266" s="359">
        <f t="shared" ca="1" si="493"/>
        <v>0</v>
      </c>
      <c r="M266" s="359">
        <f t="shared" ref="M266:M281" ca="1" si="548">IF(I266&lt;P$7,($B$12+IF($B$3&gt;$B$14,0.04,IF($B$3&gt;$B$13,($B$13+($B$3-$B$13)*0.5),$B$3)))*$B$7*(1+$G266)^(J266-1),0)</f>
        <v>0</v>
      </c>
      <c r="N266" s="359">
        <f t="shared" ref="N266:N281" ca="1" si="549">(K266+(L266+M266)*0.5)*$B$6</f>
        <v>0</v>
      </c>
      <c r="O266" s="359">
        <f t="shared" ref="O266:O281" ca="1" si="550">IF(P265=0,0,IFERROR(IF(I266=60,-$B$8*K266,-ABS(O265*(1+$F266))),0))</f>
        <v>0</v>
      </c>
      <c r="P266" s="359">
        <f t="shared" ca="1" si="442"/>
        <v>0</v>
      </c>
      <c r="R266" s="362">
        <f t="shared" ca="1" si="443"/>
        <v>377</v>
      </c>
      <c r="S266" s="362">
        <v>258</v>
      </c>
      <c r="T266" s="371">
        <f t="shared" ca="1" si="444"/>
        <v>0</v>
      </c>
      <c r="U266" s="359">
        <f t="shared" ca="1" si="494"/>
        <v>0</v>
      </c>
      <c r="V266" s="359">
        <f t="shared" ca="1" si="506"/>
        <v>0</v>
      </c>
      <c r="W266" s="359">
        <f t="shared" ca="1" si="507"/>
        <v>0</v>
      </c>
      <c r="X266" s="359">
        <f t="shared" ca="1" si="508"/>
        <v>0</v>
      </c>
      <c r="Y266" s="359">
        <f t="shared" ref="Y266:Y280" ca="1" si="551">IF(SUM(T266:X266)&lt;0,0,SUM(T266:X266))</f>
        <v>0</v>
      </c>
      <c r="AA266" s="362">
        <f t="shared" ca="1" si="445"/>
        <v>377</v>
      </c>
      <c r="AB266" s="362">
        <v>258</v>
      </c>
      <c r="AC266" s="371">
        <f t="shared" ca="1" si="446"/>
        <v>0</v>
      </c>
      <c r="AD266" s="359">
        <f t="shared" ca="1" si="490"/>
        <v>0</v>
      </c>
      <c r="AE266" s="359">
        <f t="shared" ca="1" si="509"/>
        <v>0</v>
      </c>
      <c r="AF266" s="359">
        <f t="shared" ca="1" si="510"/>
        <v>0</v>
      </c>
      <c r="AG266" s="359">
        <f t="shared" ca="1" si="511"/>
        <v>0</v>
      </c>
      <c r="AH266" s="359">
        <f t="shared" ref="AH266:AH280" ca="1" si="552">IF(SUM(AC266:AG266)&lt;0,0,SUM(AC266:AG266))</f>
        <v>0</v>
      </c>
      <c r="AJ266" s="362">
        <f t="shared" ca="1" si="447"/>
        <v>377</v>
      </c>
      <c r="AK266" s="362">
        <v>258</v>
      </c>
      <c r="AL266" s="371">
        <f t="shared" ca="1" si="448"/>
        <v>0</v>
      </c>
      <c r="AM266" s="359">
        <f t="shared" ca="1" si="495"/>
        <v>0</v>
      </c>
      <c r="AN266" s="359">
        <f t="shared" ca="1" si="512"/>
        <v>0</v>
      </c>
      <c r="AO266" s="359">
        <f t="shared" ca="1" si="513"/>
        <v>0</v>
      </c>
      <c r="AP266" s="359">
        <f t="shared" ca="1" si="514"/>
        <v>0</v>
      </c>
      <c r="AQ266" s="359">
        <f t="shared" ref="AQ266:AQ280" ca="1" si="553">IF(SUM(AL266:AP266)&lt;0,0,SUM(AL266:AP266))</f>
        <v>0</v>
      </c>
      <c r="AS266" s="362">
        <f t="shared" ca="1" si="449"/>
        <v>377</v>
      </c>
      <c r="AT266" s="362">
        <v>258</v>
      </c>
      <c r="AU266" s="371">
        <f t="shared" ca="1" si="450"/>
        <v>0</v>
      </c>
      <c r="AV266" s="359">
        <f t="shared" ca="1" si="496"/>
        <v>0</v>
      </c>
      <c r="AW266" s="359">
        <f t="shared" ca="1" si="515"/>
        <v>0</v>
      </c>
      <c r="AX266" s="359">
        <f t="shared" ca="1" si="516"/>
        <v>0</v>
      </c>
      <c r="AY266" s="359">
        <f t="shared" ca="1" si="517"/>
        <v>0</v>
      </c>
      <c r="AZ266" s="359">
        <f t="shared" ref="AZ266:AZ280" ca="1" si="554">IF(SUM(AU266:AY266)&lt;0,0,SUM(AU266:AY266))</f>
        <v>0</v>
      </c>
      <c r="BB266" s="362">
        <f t="shared" ca="1" si="451"/>
        <v>377</v>
      </c>
      <c r="BC266" s="362">
        <v>258</v>
      </c>
      <c r="BD266" s="371">
        <f t="shared" ca="1" si="452"/>
        <v>0</v>
      </c>
      <c r="BE266" s="359">
        <f t="shared" ca="1" si="497"/>
        <v>0</v>
      </c>
      <c r="BF266" s="359">
        <f t="shared" ca="1" si="518"/>
        <v>0</v>
      </c>
      <c r="BG266" s="359">
        <f t="shared" ca="1" si="519"/>
        <v>0</v>
      </c>
      <c r="BH266" s="359">
        <f t="shared" ca="1" si="520"/>
        <v>0</v>
      </c>
      <c r="BI266" s="359">
        <f t="shared" ref="BI266:BI280" ca="1" si="555">IF(SUM(BD266:BH266)&lt;0,0,SUM(BD266:BH266))</f>
        <v>0</v>
      </c>
      <c r="BK266" s="362">
        <f t="shared" ca="1" si="453"/>
        <v>377</v>
      </c>
      <c r="BL266" s="362">
        <v>258</v>
      </c>
      <c r="BM266" s="371">
        <f t="shared" ca="1" si="454"/>
        <v>0</v>
      </c>
      <c r="BN266" s="359">
        <f t="shared" ca="1" si="498"/>
        <v>0</v>
      </c>
      <c r="BO266" s="359">
        <f t="shared" ca="1" si="521"/>
        <v>0</v>
      </c>
      <c r="BP266" s="359">
        <f t="shared" ca="1" si="522"/>
        <v>0</v>
      </c>
      <c r="BQ266" s="359">
        <f t="shared" ca="1" si="523"/>
        <v>0</v>
      </c>
      <c r="BR266" s="359">
        <f t="shared" ref="BR266:BR280" ca="1" si="556">IF(SUM(BM266:BQ266)&lt;0,0,SUM(BM266:BQ266))</f>
        <v>0</v>
      </c>
      <c r="BT266" s="362">
        <f t="shared" ca="1" si="455"/>
        <v>377</v>
      </c>
      <c r="BU266" s="362">
        <v>258</v>
      </c>
      <c r="BV266" s="371">
        <f t="shared" ca="1" si="456"/>
        <v>0</v>
      </c>
      <c r="BW266" s="359">
        <f t="shared" ca="1" si="499"/>
        <v>0</v>
      </c>
      <c r="BX266" s="359">
        <f t="shared" ca="1" si="524"/>
        <v>0</v>
      </c>
      <c r="BY266" s="359">
        <f t="shared" ca="1" si="525"/>
        <v>0</v>
      </c>
      <c r="BZ266" s="359">
        <f t="shared" ca="1" si="526"/>
        <v>0</v>
      </c>
      <c r="CA266" s="359">
        <f t="shared" ref="CA266:CA280" ca="1" si="557">IF(SUM(BV266:BZ266)&lt;0,0,SUM(BV266:BZ266))</f>
        <v>0</v>
      </c>
      <c r="CC266" s="362">
        <f t="shared" ca="1" si="457"/>
        <v>377</v>
      </c>
      <c r="CD266" s="362">
        <v>258</v>
      </c>
      <c r="CE266" s="371">
        <f t="shared" ca="1" si="458"/>
        <v>0</v>
      </c>
      <c r="CF266" s="359">
        <f t="shared" ca="1" si="500"/>
        <v>0</v>
      </c>
      <c r="CG266" s="359">
        <f t="shared" ca="1" si="527"/>
        <v>0</v>
      </c>
      <c r="CH266" s="359">
        <f t="shared" ca="1" si="528"/>
        <v>0</v>
      </c>
      <c r="CI266" s="359">
        <f t="shared" ca="1" si="529"/>
        <v>0</v>
      </c>
      <c r="CJ266" s="359">
        <f t="shared" ref="CJ266:CJ280" ca="1" si="558">IF(SUM(CE266:CI266)&lt;0,0,SUM(CE266:CI266))</f>
        <v>0</v>
      </c>
      <c r="CL266" s="362">
        <f t="shared" ca="1" si="459"/>
        <v>377</v>
      </c>
      <c r="CM266" s="362">
        <v>258</v>
      </c>
      <c r="CN266" s="371">
        <f t="shared" ca="1" si="460"/>
        <v>0</v>
      </c>
      <c r="CO266" s="359">
        <f t="shared" ca="1" si="491"/>
        <v>0</v>
      </c>
      <c r="CP266" s="359">
        <f t="shared" ca="1" si="530"/>
        <v>0</v>
      </c>
      <c r="CQ266" s="359">
        <f t="shared" ca="1" si="531"/>
        <v>0</v>
      </c>
      <c r="CR266" s="359">
        <f t="shared" ca="1" si="532"/>
        <v>0</v>
      </c>
      <c r="CS266" s="359">
        <f t="shared" ref="CS266:CS280" ca="1" si="559">IF(SUM(CN266:CR266)&lt;0,0,SUM(CN266:CR266))</f>
        <v>0</v>
      </c>
      <c r="CU266" s="362">
        <f t="shared" ca="1" si="461"/>
        <v>377</v>
      </c>
      <c r="CV266" s="362">
        <v>258</v>
      </c>
      <c r="CW266" s="371">
        <f t="shared" ca="1" si="462"/>
        <v>0</v>
      </c>
      <c r="CX266" s="359">
        <f t="shared" ca="1" si="501"/>
        <v>0</v>
      </c>
      <c r="CY266" s="359">
        <f t="shared" ca="1" si="533"/>
        <v>0</v>
      </c>
      <c r="CZ266" s="359">
        <f t="shared" ca="1" si="534"/>
        <v>0</v>
      </c>
      <c r="DA266" s="359">
        <f t="shared" ca="1" si="535"/>
        <v>0</v>
      </c>
      <c r="DB266" s="359">
        <f t="shared" ref="DB266:DB280" ca="1" si="560">IF(SUM(CW266:DA266)&lt;0,0,SUM(CW266:DA266))</f>
        <v>0</v>
      </c>
      <c r="DD266" s="362">
        <f t="shared" ca="1" si="463"/>
        <v>377</v>
      </c>
      <c r="DE266" s="362">
        <v>258</v>
      </c>
      <c r="DF266" s="371">
        <f t="shared" ca="1" si="464"/>
        <v>0</v>
      </c>
      <c r="DG266" s="359">
        <f t="shared" ca="1" si="502"/>
        <v>0</v>
      </c>
      <c r="DH266" s="359">
        <f t="shared" ca="1" si="536"/>
        <v>0</v>
      </c>
      <c r="DI266" s="359">
        <f t="shared" ca="1" si="537"/>
        <v>0</v>
      </c>
      <c r="DJ266" s="359">
        <f t="shared" ca="1" si="538"/>
        <v>0</v>
      </c>
      <c r="DK266" s="359">
        <f t="shared" ref="DK266:DK280" ca="1" si="561">IF(SUM(DF266:DJ266)&lt;0,0,SUM(DF266:DJ266))</f>
        <v>0</v>
      </c>
      <c r="DM266" s="362">
        <f t="shared" ca="1" si="465"/>
        <v>377</v>
      </c>
      <c r="DN266" s="362">
        <v>258</v>
      </c>
      <c r="DO266" s="371">
        <f t="shared" ca="1" si="466"/>
        <v>0</v>
      </c>
      <c r="DP266" s="359">
        <f t="shared" ca="1" si="503"/>
        <v>0</v>
      </c>
      <c r="DQ266" s="359">
        <f t="shared" ca="1" si="539"/>
        <v>0</v>
      </c>
      <c r="DR266" s="359">
        <f t="shared" ca="1" si="540"/>
        <v>0</v>
      </c>
      <c r="DS266" s="359">
        <f t="shared" ca="1" si="541"/>
        <v>0</v>
      </c>
      <c r="DT266" s="359">
        <f t="shared" ref="DT266:DT280" ca="1" si="562">IF(SUM(DO266:DS266)&lt;0,0,SUM(DO266:DS266))</f>
        <v>0</v>
      </c>
      <c r="DV266" s="362">
        <f t="shared" ca="1" si="467"/>
        <v>377</v>
      </c>
      <c r="DW266" s="362">
        <v>258</v>
      </c>
      <c r="DX266" s="371">
        <f t="shared" ca="1" si="468"/>
        <v>0</v>
      </c>
      <c r="DY266" s="359">
        <f t="shared" ca="1" si="504"/>
        <v>0</v>
      </c>
      <c r="DZ266" s="359">
        <f t="shared" ca="1" si="542"/>
        <v>0</v>
      </c>
      <c r="EA266" s="359">
        <f t="shared" ca="1" si="543"/>
        <v>0</v>
      </c>
      <c r="EB266" s="359">
        <f t="shared" ca="1" si="544"/>
        <v>0</v>
      </c>
      <c r="EC266" s="359">
        <f t="shared" ref="EC266:EC280" ca="1" si="563">IF(SUM(DX266:EB266)&lt;0,0,SUM(DX266:EB266))</f>
        <v>0</v>
      </c>
      <c r="EE266" s="362">
        <f t="shared" ca="1" si="469"/>
        <v>377</v>
      </c>
      <c r="EF266" s="362">
        <v>258</v>
      </c>
      <c r="EG266" s="371">
        <f t="shared" ca="1" si="470"/>
        <v>0</v>
      </c>
      <c r="EH266" s="359">
        <f t="shared" ca="1" si="505"/>
        <v>0</v>
      </c>
      <c r="EI266" s="359">
        <f t="shared" ca="1" si="545"/>
        <v>0</v>
      </c>
      <c r="EJ266" s="359">
        <f t="shared" ca="1" si="546"/>
        <v>0</v>
      </c>
      <c r="EK266" s="359">
        <f t="shared" ca="1" si="547"/>
        <v>0</v>
      </c>
      <c r="EL266" s="359">
        <f t="shared" ref="EL266:EL280" ca="1" si="564">IF(SUM(EG266:EK266)&lt;0,0,SUM(EG266:EK266))</f>
        <v>0</v>
      </c>
    </row>
    <row r="267" spans="7:142" x14ac:dyDescent="0.35">
      <c r="G267" s="372">
        <f>IFERROR(INDEX('Inflation Rates'!$A$16:$H$138,MATCH('IRA Traditional'!$H267,'Inflation Rates'!$A$16:$A$138,0),6)/INDEX('Inflation Rates'!$A$16:$H$138,MATCH('IRA Traditional'!$H267,'Inflation Rates'!$A$16:$A$138,0)-1,6)-1,G266)</f>
        <v>2.0999999999999908E-2</v>
      </c>
      <c r="H267" s="362">
        <v>2278</v>
      </c>
      <c r="I267" s="362">
        <f t="shared" ca="1" si="492"/>
        <v>378</v>
      </c>
      <c r="J267" s="362">
        <v>259</v>
      </c>
      <c r="K267" s="371">
        <f t="shared" ca="1" si="472"/>
        <v>0</v>
      </c>
      <c r="L267" s="359">
        <f t="shared" ca="1" si="493"/>
        <v>0</v>
      </c>
      <c r="M267" s="359">
        <f t="shared" ca="1" si="548"/>
        <v>0</v>
      </c>
      <c r="N267" s="359">
        <f t="shared" ca="1" si="549"/>
        <v>0</v>
      </c>
      <c r="O267" s="359">
        <f t="shared" ca="1" si="550"/>
        <v>0</v>
      </c>
      <c r="P267" s="359">
        <f t="shared" ref="P267:P281" ca="1" si="565">IF(SUM(K267:O267)&lt;0,0,SUM(K267:O267))</f>
        <v>0</v>
      </c>
      <c r="R267" s="362">
        <f t="shared" ref="R267:R280" ca="1" si="566">R266+1</f>
        <v>378</v>
      </c>
      <c r="S267" s="362">
        <v>259</v>
      </c>
      <c r="T267" s="371">
        <f t="shared" ref="T267:T280" ca="1" si="567">Y266</f>
        <v>0</v>
      </c>
      <c r="U267" s="359">
        <f t="shared" ca="1" si="494"/>
        <v>0</v>
      </c>
      <c r="V267" s="359">
        <f t="shared" ca="1" si="506"/>
        <v>0</v>
      </c>
      <c r="W267" s="359">
        <f t="shared" ca="1" si="507"/>
        <v>0</v>
      </c>
      <c r="X267" s="359">
        <f t="shared" ca="1" si="508"/>
        <v>0</v>
      </c>
      <c r="Y267" s="359">
        <f t="shared" ca="1" si="551"/>
        <v>0</v>
      </c>
      <c r="AA267" s="362">
        <f t="shared" ref="AA267:AA280" ca="1" si="568">AA266+1</f>
        <v>378</v>
      </c>
      <c r="AB267" s="362">
        <v>259</v>
      </c>
      <c r="AC267" s="371">
        <f t="shared" ref="AC267:AC280" ca="1" si="569">AH266</f>
        <v>0</v>
      </c>
      <c r="AD267" s="359">
        <f t="shared" ca="1" si="490"/>
        <v>0</v>
      </c>
      <c r="AE267" s="359">
        <f t="shared" ca="1" si="509"/>
        <v>0</v>
      </c>
      <c r="AF267" s="359">
        <f t="shared" ca="1" si="510"/>
        <v>0</v>
      </c>
      <c r="AG267" s="359">
        <f t="shared" ca="1" si="511"/>
        <v>0</v>
      </c>
      <c r="AH267" s="359">
        <f t="shared" ca="1" si="552"/>
        <v>0</v>
      </c>
      <c r="AJ267" s="362">
        <f t="shared" ref="AJ267:AJ280" ca="1" si="570">AJ266+1</f>
        <v>378</v>
      </c>
      <c r="AK267" s="362">
        <v>259</v>
      </c>
      <c r="AL267" s="371">
        <f t="shared" ref="AL267:AL280" ca="1" si="571">AQ266</f>
        <v>0</v>
      </c>
      <c r="AM267" s="359">
        <f t="shared" ca="1" si="495"/>
        <v>0</v>
      </c>
      <c r="AN267" s="359">
        <f t="shared" ca="1" si="512"/>
        <v>0</v>
      </c>
      <c r="AO267" s="359">
        <f t="shared" ca="1" si="513"/>
        <v>0</v>
      </c>
      <c r="AP267" s="359">
        <f t="shared" ca="1" si="514"/>
        <v>0</v>
      </c>
      <c r="AQ267" s="359">
        <f t="shared" ca="1" si="553"/>
        <v>0</v>
      </c>
      <c r="AS267" s="362">
        <f t="shared" ref="AS267:AS280" ca="1" si="572">AS266+1</f>
        <v>378</v>
      </c>
      <c r="AT267" s="362">
        <v>259</v>
      </c>
      <c r="AU267" s="371">
        <f t="shared" ref="AU267:AU280" ca="1" si="573">AZ266</f>
        <v>0</v>
      </c>
      <c r="AV267" s="359">
        <f t="shared" ca="1" si="496"/>
        <v>0</v>
      </c>
      <c r="AW267" s="359">
        <f t="shared" ca="1" si="515"/>
        <v>0</v>
      </c>
      <c r="AX267" s="359">
        <f t="shared" ca="1" si="516"/>
        <v>0</v>
      </c>
      <c r="AY267" s="359">
        <f t="shared" ca="1" si="517"/>
        <v>0</v>
      </c>
      <c r="AZ267" s="359">
        <f t="shared" ca="1" si="554"/>
        <v>0</v>
      </c>
      <c r="BB267" s="362">
        <f t="shared" ref="BB267:BB280" ca="1" si="574">BB266+1</f>
        <v>378</v>
      </c>
      <c r="BC267" s="362">
        <v>259</v>
      </c>
      <c r="BD267" s="371">
        <f t="shared" ref="BD267:BD280" ca="1" si="575">BI266</f>
        <v>0</v>
      </c>
      <c r="BE267" s="359">
        <f t="shared" ca="1" si="497"/>
        <v>0</v>
      </c>
      <c r="BF267" s="359">
        <f t="shared" ca="1" si="518"/>
        <v>0</v>
      </c>
      <c r="BG267" s="359">
        <f t="shared" ca="1" si="519"/>
        <v>0</v>
      </c>
      <c r="BH267" s="359">
        <f t="shared" ca="1" si="520"/>
        <v>0</v>
      </c>
      <c r="BI267" s="359">
        <f t="shared" ca="1" si="555"/>
        <v>0</v>
      </c>
      <c r="BK267" s="362">
        <f t="shared" ref="BK267:BK280" ca="1" si="576">BK266+1</f>
        <v>378</v>
      </c>
      <c r="BL267" s="362">
        <v>259</v>
      </c>
      <c r="BM267" s="371">
        <f t="shared" ref="BM267:BM280" ca="1" si="577">BR266</f>
        <v>0</v>
      </c>
      <c r="BN267" s="359">
        <f t="shared" ca="1" si="498"/>
        <v>0</v>
      </c>
      <c r="BO267" s="359">
        <f t="shared" ca="1" si="521"/>
        <v>0</v>
      </c>
      <c r="BP267" s="359">
        <f t="shared" ca="1" si="522"/>
        <v>0</v>
      </c>
      <c r="BQ267" s="359">
        <f t="shared" ca="1" si="523"/>
        <v>0</v>
      </c>
      <c r="BR267" s="359">
        <f t="shared" ca="1" si="556"/>
        <v>0</v>
      </c>
      <c r="BT267" s="362">
        <f t="shared" ref="BT267:BT280" ca="1" si="578">BT266+1</f>
        <v>378</v>
      </c>
      <c r="BU267" s="362">
        <v>259</v>
      </c>
      <c r="BV267" s="371">
        <f t="shared" ref="BV267:BV280" ca="1" si="579">CA266</f>
        <v>0</v>
      </c>
      <c r="BW267" s="359">
        <f t="shared" ca="1" si="499"/>
        <v>0</v>
      </c>
      <c r="BX267" s="359">
        <f t="shared" ca="1" si="524"/>
        <v>0</v>
      </c>
      <c r="BY267" s="359">
        <f t="shared" ca="1" si="525"/>
        <v>0</v>
      </c>
      <c r="BZ267" s="359">
        <f t="shared" ca="1" si="526"/>
        <v>0</v>
      </c>
      <c r="CA267" s="359">
        <f t="shared" ca="1" si="557"/>
        <v>0</v>
      </c>
      <c r="CC267" s="362">
        <f t="shared" ref="CC267:CC280" ca="1" si="580">CC266+1</f>
        <v>378</v>
      </c>
      <c r="CD267" s="362">
        <v>259</v>
      </c>
      <c r="CE267" s="371">
        <f t="shared" ref="CE267:CE280" ca="1" si="581">CJ266</f>
        <v>0</v>
      </c>
      <c r="CF267" s="359">
        <f t="shared" ca="1" si="500"/>
        <v>0</v>
      </c>
      <c r="CG267" s="359">
        <f t="shared" ca="1" si="527"/>
        <v>0</v>
      </c>
      <c r="CH267" s="359">
        <f t="shared" ca="1" si="528"/>
        <v>0</v>
      </c>
      <c r="CI267" s="359">
        <f t="shared" ca="1" si="529"/>
        <v>0</v>
      </c>
      <c r="CJ267" s="359">
        <f t="shared" ca="1" si="558"/>
        <v>0</v>
      </c>
      <c r="CL267" s="362">
        <f t="shared" ref="CL267:CL280" ca="1" si="582">CL266+1</f>
        <v>378</v>
      </c>
      <c r="CM267" s="362">
        <v>259</v>
      </c>
      <c r="CN267" s="371">
        <f t="shared" ref="CN267:CN280" ca="1" si="583">CS266</f>
        <v>0</v>
      </c>
      <c r="CO267" s="359">
        <f t="shared" ca="1" si="491"/>
        <v>0</v>
      </c>
      <c r="CP267" s="359">
        <f t="shared" ca="1" si="530"/>
        <v>0</v>
      </c>
      <c r="CQ267" s="359">
        <f t="shared" ca="1" si="531"/>
        <v>0</v>
      </c>
      <c r="CR267" s="359">
        <f t="shared" ca="1" si="532"/>
        <v>0</v>
      </c>
      <c r="CS267" s="359">
        <f t="shared" ca="1" si="559"/>
        <v>0</v>
      </c>
      <c r="CU267" s="362">
        <f t="shared" ref="CU267:CU280" ca="1" si="584">CU266+1</f>
        <v>378</v>
      </c>
      <c r="CV267" s="362">
        <v>259</v>
      </c>
      <c r="CW267" s="371">
        <f t="shared" ref="CW267:CW280" ca="1" si="585">DB266</f>
        <v>0</v>
      </c>
      <c r="CX267" s="359">
        <f t="shared" ca="1" si="501"/>
        <v>0</v>
      </c>
      <c r="CY267" s="359">
        <f t="shared" ca="1" si="533"/>
        <v>0</v>
      </c>
      <c r="CZ267" s="359">
        <f t="shared" ca="1" si="534"/>
        <v>0</v>
      </c>
      <c r="DA267" s="359">
        <f t="shared" ca="1" si="535"/>
        <v>0</v>
      </c>
      <c r="DB267" s="359">
        <f t="shared" ca="1" si="560"/>
        <v>0</v>
      </c>
      <c r="DD267" s="362">
        <f t="shared" ref="DD267:DD280" ca="1" si="586">DD266+1</f>
        <v>378</v>
      </c>
      <c r="DE267" s="362">
        <v>259</v>
      </c>
      <c r="DF267" s="371">
        <f t="shared" ref="DF267:DF280" ca="1" si="587">DK266</f>
        <v>0</v>
      </c>
      <c r="DG267" s="359">
        <f t="shared" ca="1" si="502"/>
        <v>0</v>
      </c>
      <c r="DH267" s="359">
        <f t="shared" ca="1" si="536"/>
        <v>0</v>
      </c>
      <c r="DI267" s="359">
        <f t="shared" ca="1" si="537"/>
        <v>0</v>
      </c>
      <c r="DJ267" s="359">
        <f t="shared" ca="1" si="538"/>
        <v>0</v>
      </c>
      <c r="DK267" s="359">
        <f t="shared" ca="1" si="561"/>
        <v>0</v>
      </c>
      <c r="DM267" s="362">
        <f t="shared" ref="DM267:DM280" ca="1" si="588">DM266+1</f>
        <v>378</v>
      </c>
      <c r="DN267" s="362">
        <v>259</v>
      </c>
      <c r="DO267" s="371">
        <f t="shared" ref="DO267:DO280" ca="1" si="589">DT266</f>
        <v>0</v>
      </c>
      <c r="DP267" s="359">
        <f t="shared" ca="1" si="503"/>
        <v>0</v>
      </c>
      <c r="DQ267" s="359">
        <f t="shared" ca="1" si="539"/>
        <v>0</v>
      </c>
      <c r="DR267" s="359">
        <f t="shared" ca="1" si="540"/>
        <v>0</v>
      </c>
      <c r="DS267" s="359">
        <f t="shared" ca="1" si="541"/>
        <v>0</v>
      </c>
      <c r="DT267" s="359">
        <f t="shared" ca="1" si="562"/>
        <v>0</v>
      </c>
      <c r="DV267" s="362">
        <f t="shared" ref="DV267:DV280" ca="1" si="590">DV266+1</f>
        <v>378</v>
      </c>
      <c r="DW267" s="362">
        <v>259</v>
      </c>
      <c r="DX267" s="371">
        <f t="shared" ref="DX267:DX280" ca="1" si="591">EC266</f>
        <v>0</v>
      </c>
      <c r="DY267" s="359">
        <f t="shared" ca="1" si="504"/>
        <v>0</v>
      </c>
      <c r="DZ267" s="359">
        <f t="shared" ca="1" si="542"/>
        <v>0</v>
      </c>
      <c r="EA267" s="359">
        <f t="shared" ca="1" si="543"/>
        <v>0</v>
      </c>
      <c r="EB267" s="359">
        <f t="shared" ca="1" si="544"/>
        <v>0</v>
      </c>
      <c r="EC267" s="359">
        <f t="shared" ca="1" si="563"/>
        <v>0</v>
      </c>
      <c r="EE267" s="362">
        <f t="shared" ref="EE267:EE280" ca="1" si="592">EE266+1</f>
        <v>378</v>
      </c>
      <c r="EF267" s="362">
        <v>259</v>
      </c>
      <c r="EG267" s="371">
        <f t="shared" ref="EG267:EG280" ca="1" si="593">EL266</f>
        <v>0</v>
      </c>
      <c r="EH267" s="359">
        <f t="shared" ca="1" si="505"/>
        <v>0</v>
      </c>
      <c r="EI267" s="359">
        <f t="shared" ca="1" si="545"/>
        <v>0</v>
      </c>
      <c r="EJ267" s="359">
        <f t="shared" ca="1" si="546"/>
        <v>0</v>
      </c>
      <c r="EK267" s="359">
        <f t="shared" ca="1" si="547"/>
        <v>0</v>
      </c>
      <c r="EL267" s="359">
        <f t="shared" ca="1" si="564"/>
        <v>0</v>
      </c>
    </row>
    <row r="268" spans="7:142" x14ac:dyDescent="0.35">
      <c r="G268" s="372">
        <f>IFERROR(INDEX('Inflation Rates'!$A$16:$H$138,MATCH('IRA Traditional'!$H268,'Inflation Rates'!$A$16:$A$138,0),6)/INDEX('Inflation Rates'!$A$16:$H$138,MATCH('IRA Traditional'!$H268,'Inflation Rates'!$A$16:$A$138,0)-1,6)-1,G267)</f>
        <v>2.0999999999999908E-2</v>
      </c>
      <c r="H268" s="362">
        <v>2279</v>
      </c>
      <c r="I268" s="362">
        <f t="shared" ref="I268:I281" ca="1" si="594">I267+1</f>
        <v>379</v>
      </c>
      <c r="J268" s="362">
        <v>260</v>
      </c>
      <c r="K268" s="371">
        <f t="shared" ref="K268:K281" ca="1" si="595">P267</f>
        <v>0</v>
      </c>
      <c r="L268" s="359">
        <f t="shared" ca="1" si="493"/>
        <v>0</v>
      </c>
      <c r="M268" s="359">
        <f t="shared" ca="1" si="548"/>
        <v>0</v>
      </c>
      <c r="N268" s="359">
        <f t="shared" ca="1" si="549"/>
        <v>0</v>
      </c>
      <c r="O268" s="359">
        <f t="shared" ca="1" si="550"/>
        <v>0</v>
      </c>
      <c r="P268" s="359">
        <f t="shared" ca="1" si="565"/>
        <v>0</v>
      </c>
      <c r="R268" s="362">
        <f t="shared" ca="1" si="566"/>
        <v>379</v>
      </c>
      <c r="S268" s="362">
        <v>260</v>
      </c>
      <c r="T268" s="371">
        <f t="shared" ca="1" si="567"/>
        <v>0</v>
      </c>
      <c r="U268" s="359">
        <f t="shared" ca="1" si="494"/>
        <v>0</v>
      </c>
      <c r="V268" s="359">
        <f t="shared" ca="1" si="506"/>
        <v>0</v>
      </c>
      <c r="W268" s="359">
        <f t="shared" ca="1" si="507"/>
        <v>0</v>
      </c>
      <c r="X268" s="359">
        <f t="shared" ca="1" si="508"/>
        <v>0</v>
      </c>
      <c r="Y268" s="359">
        <f t="shared" ca="1" si="551"/>
        <v>0</v>
      </c>
      <c r="AA268" s="362">
        <f t="shared" ca="1" si="568"/>
        <v>379</v>
      </c>
      <c r="AB268" s="362">
        <v>260</v>
      </c>
      <c r="AC268" s="371">
        <f t="shared" ca="1" si="569"/>
        <v>0</v>
      </c>
      <c r="AD268" s="359">
        <f t="shared" ca="1" si="490"/>
        <v>0</v>
      </c>
      <c r="AE268" s="359">
        <f t="shared" ca="1" si="509"/>
        <v>0</v>
      </c>
      <c r="AF268" s="359">
        <f t="shared" ca="1" si="510"/>
        <v>0</v>
      </c>
      <c r="AG268" s="359">
        <f t="shared" ca="1" si="511"/>
        <v>0</v>
      </c>
      <c r="AH268" s="359">
        <f t="shared" ca="1" si="552"/>
        <v>0</v>
      </c>
      <c r="AJ268" s="362">
        <f t="shared" ca="1" si="570"/>
        <v>379</v>
      </c>
      <c r="AK268" s="362">
        <v>260</v>
      </c>
      <c r="AL268" s="371">
        <f t="shared" ca="1" si="571"/>
        <v>0</v>
      </c>
      <c r="AM268" s="359">
        <f t="shared" ca="1" si="495"/>
        <v>0</v>
      </c>
      <c r="AN268" s="359">
        <f t="shared" ca="1" si="512"/>
        <v>0</v>
      </c>
      <c r="AO268" s="359">
        <f t="shared" ca="1" si="513"/>
        <v>0</v>
      </c>
      <c r="AP268" s="359">
        <f t="shared" ca="1" si="514"/>
        <v>0</v>
      </c>
      <c r="AQ268" s="359">
        <f t="shared" ca="1" si="553"/>
        <v>0</v>
      </c>
      <c r="AS268" s="362">
        <f t="shared" ca="1" si="572"/>
        <v>379</v>
      </c>
      <c r="AT268" s="362">
        <v>260</v>
      </c>
      <c r="AU268" s="371">
        <f t="shared" ca="1" si="573"/>
        <v>0</v>
      </c>
      <c r="AV268" s="359">
        <f t="shared" ca="1" si="496"/>
        <v>0</v>
      </c>
      <c r="AW268" s="359">
        <f t="shared" ca="1" si="515"/>
        <v>0</v>
      </c>
      <c r="AX268" s="359">
        <f t="shared" ca="1" si="516"/>
        <v>0</v>
      </c>
      <c r="AY268" s="359">
        <f t="shared" ca="1" si="517"/>
        <v>0</v>
      </c>
      <c r="AZ268" s="359">
        <f t="shared" ca="1" si="554"/>
        <v>0</v>
      </c>
      <c r="BB268" s="362">
        <f t="shared" ca="1" si="574"/>
        <v>379</v>
      </c>
      <c r="BC268" s="362">
        <v>260</v>
      </c>
      <c r="BD268" s="371">
        <f t="shared" ca="1" si="575"/>
        <v>0</v>
      </c>
      <c r="BE268" s="359">
        <f t="shared" ca="1" si="497"/>
        <v>0</v>
      </c>
      <c r="BF268" s="359">
        <f t="shared" ca="1" si="518"/>
        <v>0</v>
      </c>
      <c r="BG268" s="359">
        <f t="shared" ca="1" si="519"/>
        <v>0</v>
      </c>
      <c r="BH268" s="359">
        <f t="shared" ca="1" si="520"/>
        <v>0</v>
      </c>
      <c r="BI268" s="359">
        <f t="shared" ca="1" si="555"/>
        <v>0</v>
      </c>
      <c r="BK268" s="362">
        <f t="shared" ca="1" si="576"/>
        <v>379</v>
      </c>
      <c r="BL268" s="362">
        <v>260</v>
      </c>
      <c r="BM268" s="371">
        <f t="shared" ca="1" si="577"/>
        <v>0</v>
      </c>
      <c r="BN268" s="359">
        <f t="shared" ca="1" si="498"/>
        <v>0</v>
      </c>
      <c r="BO268" s="359">
        <f t="shared" ca="1" si="521"/>
        <v>0</v>
      </c>
      <c r="BP268" s="359">
        <f t="shared" ca="1" si="522"/>
        <v>0</v>
      </c>
      <c r="BQ268" s="359">
        <f t="shared" ca="1" si="523"/>
        <v>0</v>
      </c>
      <c r="BR268" s="359">
        <f t="shared" ca="1" si="556"/>
        <v>0</v>
      </c>
      <c r="BT268" s="362">
        <f t="shared" ca="1" si="578"/>
        <v>379</v>
      </c>
      <c r="BU268" s="362">
        <v>260</v>
      </c>
      <c r="BV268" s="371">
        <f t="shared" ca="1" si="579"/>
        <v>0</v>
      </c>
      <c r="BW268" s="359">
        <f t="shared" ca="1" si="499"/>
        <v>0</v>
      </c>
      <c r="BX268" s="359">
        <f t="shared" ca="1" si="524"/>
        <v>0</v>
      </c>
      <c r="BY268" s="359">
        <f t="shared" ca="1" si="525"/>
        <v>0</v>
      </c>
      <c r="BZ268" s="359">
        <f t="shared" ca="1" si="526"/>
        <v>0</v>
      </c>
      <c r="CA268" s="359">
        <f t="shared" ca="1" si="557"/>
        <v>0</v>
      </c>
      <c r="CC268" s="362">
        <f t="shared" ca="1" si="580"/>
        <v>379</v>
      </c>
      <c r="CD268" s="362">
        <v>260</v>
      </c>
      <c r="CE268" s="371">
        <f t="shared" ca="1" si="581"/>
        <v>0</v>
      </c>
      <c r="CF268" s="359">
        <f t="shared" ca="1" si="500"/>
        <v>0</v>
      </c>
      <c r="CG268" s="359">
        <f t="shared" ca="1" si="527"/>
        <v>0</v>
      </c>
      <c r="CH268" s="359">
        <f t="shared" ca="1" si="528"/>
        <v>0</v>
      </c>
      <c r="CI268" s="359">
        <f t="shared" ca="1" si="529"/>
        <v>0</v>
      </c>
      <c r="CJ268" s="359">
        <f t="shared" ca="1" si="558"/>
        <v>0</v>
      </c>
      <c r="CL268" s="362">
        <f t="shared" ca="1" si="582"/>
        <v>379</v>
      </c>
      <c r="CM268" s="362">
        <v>260</v>
      </c>
      <c r="CN268" s="371">
        <f t="shared" ca="1" si="583"/>
        <v>0</v>
      </c>
      <c r="CO268" s="359">
        <f t="shared" ca="1" si="491"/>
        <v>0</v>
      </c>
      <c r="CP268" s="359">
        <f t="shared" ca="1" si="530"/>
        <v>0</v>
      </c>
      <c r="CQ268" s="359">
        <f t="shared" ca="1" si="531"/>
        <v>0</v>
      </c>
      <c r="CR268" s="359">
        <f t="shared" ca="1" si="532"/>
        <v>0</v>
      </c>
      <c r="CS268" s="359">
        <f t="shared" ca="1" si="559"/>
        <v>0</v>
      </c>
      <c r="CU268" s="362">
        <f t="shared" ca="1" si="584"/>
        <v>379</v>
      </c>
      <c r="CV268" s="362">
        <v>260</v>
      </c>
      <c r="CW268" s="371">
        <f t="shared" ca="1" si="585"/>
        <v>0</v>
      </c>
      <c r="CX268" s="359">
        <f t="shared" ca="1" si="501"/>
        <v>0</v>
      </c>
      <c r="CY268" s="359">
        <f t="shared" ca="1" si="533"/>
        <v>0</v>
      </c>
      <c r="CZ268" s="359">
        <f t="shared" ca="1" si="534"/>
        <v>0</v>
      </c>
      <c r="DA268" s="359">
        <f t="shared" ca="1" si="535"/>
        <v>0</v>
      </c>
      <c r="DB268" s="359">
        <f t="shared" ca="1" si="560"/>
        <v>0</v>
      </c>
      <c r="DD268" s="362">
        <f t="shared" ca="1" si="586"/>
        <v>379</v>
      </c>
      <c r="DE268" s="362">
        <v>260</v>
      </c>
      <c r="DF268" s="371">
        <f t="shared" ca="1" si="587"/>
        <v>0</v>
      </c>
      <c r="DG268" s="359">
        <f t="shared" ca="1" si="502"/>
        <v>0</v>
      </c>
      <c r="DH268" s="359">
        <f t="shared" ca="1" si="536"/>
        <v>0</v>
      </c>
      <c r="DI268" s="359">
        <f t="shared" ca="1" si="537"/>
        <v>0</v>
      </c>
      <c r="DJ268" s="359">
        <f t="shared" ca="1" si="538"/>
        <v>0</v>
      </c>
      <c r="DK268" s="359">
        <f t="shared" ca="1" si="561"/>
        <v>0</v>
      </c>
      <c r="DM268" s="362">
        <f t="shared" ca="1" si="588"/>
        <v>379</v>
      </c>
      <c r="DN268" s="362">
        <v>260</v>
      </c>
      <c r="DO268" s="371">
        <f t="shared" ca="1" si="589"/>
        <v>0</v>
      </c>
      <c r="DP268" s="359">
        <f t="shared" ca="1" si="503"/>
        <v>0</v>
      </c>
      <c r="DQ268" s="359">
        <f t="shared" ca="1" si="539"/>
        <v>0</v>
      </c>
      <c r="DR268" s="359">
        <f t="shared" ca="1" si="540"/>
        <v>0</v>
      </c>
      <c r="DS268" s="359">
        <f t="shared" ca="1" si="541"/>
        <v>0</v>
      </c>
      <c r="DT268" s="359">
        <f t="shared" ca="1" si="562"/>
        <v>0</v>
      </c>
      <c r="DV268" s="362">
        <f t="shared" ca="1" si="590"/>
        <v>379</v>
      </c>
      <c r="DW268" s="362">
        <v>260</v>
      </c>
      <c r="DX268" s="371">
        <f t="shared" ca="1" si="591"/>
        <v>0</v>
      </c>
      <c r="DY268" s="359">
        <f t="shared" ca="1" si="504"/>
        <v>0</v>
      </c>
      <c r="DZ268" s="359">
        <f t="shared" ca="1" si="542"/>
        <v>0</v>
      </c>
      <c r="EA268" s="359">
        <f t="shared" ca="1" si="543"/>
        <v>0</v>
      </c>
      <c r="EB268" s="359">
        <f t="shared" ca="1" si="544"/>
        <v>0</v>
      </c>
      <c r="EC268" s="359">
        <f t="shared" ca="1" si="563"/>
        <v>0</v>
      </c>
      <c r="EE268" s="362">
        <f t="shared" ca="1" si="592"/>
        <v>379</v>
      </c>
      <c r="EF268" s="362">
        <v>260</v>
      </c>
      <c r="EG268" s="371">
        <f t="shared" ca="1" si="593"/>
        <v>0</v>
      </c>
      <c r="EH268" s="359">
        <f t="shared" ca="1" si="505"/>
        <v>0</v>
      </c>
      <c r="EI268" s="359">
        <f t="shared" ca="1" si="545"/>
        <v>0</v>
      </c>
      <c r="EJ268" s="359">
        <f t="shared" ca="1" si="546"/>
        <v>0</v>
      </c>
      <c r="EK268" s="359">
        <f t="shared" ca="1" si="547"/>
        <v>0</v>
      </c>
      <c r="EL268" s="359">
        <f t="shared" ca="1" si="564"/>
        <v>0</v>
      </c>
    </row>
    <row r="269" spans="7:142" x14ac:dyDescent="0.35">
      <c r="G269" s="372">
        <f>IFERROR(INDEX('Inflation Rates'!$A$16:$H$138,MATCH('IRA Traditional'!$H269,'Inflation Rates'!$A$16:$A$138,0),6)/INDEX('Inflation Rates'!$A$16:$H$138,MATCH('IRA Traditional'!$H269,'Inflation Rates'!$A$16:$A$138,0)-1,6)-1,G268)</f>
        <v>2.0999999999999908E-2</v>
      </c>
      <c r="H269" s="362">
        <v>2280</v>
      </c>
      <c r="I269" s="362">
        <f t="shared" ca="1" si="594"/>
        <v>380</v>
      </c>
      <c r="J269" s="362">
        <v>261</v>
      </c>
      <c r="K269" s="371">
        <f t="shared" ca="1" si="595"/>
        <v>0</v>
      </c>
      <c r="L269" s="359">
        <f t="shared" ca="1" si="493"/>
        <v>0</v>
      </c>
      <c r="M269" s="359">
        <f t="shared" ca="1" si="548"/>
        <v>0</v>
      </c>
      <c r="N269" s="359">
        <f t="shared" ca="1" si="549"/>
        <v>0</v>
      </c>
      <c r="O269" s="359">
        <f t="shared" ca="1" si="550"/>
        <v>0</v>
      </c>
      <c r="P269" s="359">
        <f t="shared" ca="1" si="565"/>
        <v>0</v>
      </c>
      <c r="R269" s="362">
        <f t="shared" ca="1" si="566"/>
        <v>380</v>
      </c>
      <c r="S269" s="362">
        <v>261</v>
      </c>
      <c r="T269" s="371">
        <f t="shared" ca="1" si="567"/>
        <v>0</v>
      </c>
      <c r="U269" s="359">
        <f t="shared" ca="1" si="494"/>
        <v>0</v>
      </c>
      <c r="V269" s="359">
        <f t="shared" ca="1" si="506"/>
        <v>0</v>
      </c>
      <c r="W269" s="359">
        <f t="shared" ca="1" si="507"/>
        <v>0</v>
      </c>
      <c r="X269" s="359">
        <f t="shared" ca="1" si="508"/>
        <v>0</v>
      </c>
      <c r="Y269" s="359">
        <f t="shared" ca="1" si="551"/>
        <v>0</v>
      </c>
      <c r="AA269" s="362">
        <f t="shared" ca="1" si="568"/>
        <v>380</v>
      </c>
      <c r="AB269" s="362">
        <v>261</v>
      </c>
      <c r="AC269" s="371">
        <f t="shared" ca="1" si="569"/>
        <v>0</v>
      </c>
      <c r="AD269" s="359">
        <f t="shared" ca="1" si="490"/>
        <v>0</v>
      </c>
      <c r="AE269" s="359">
        <f t="shared" ca="1" si="509"/>
        <v>0</v>
      </c>
      <c r="AF269" s="359">
        <f t="shared" ca="1" si="510"/>
        <v>0</v>
      </c>
      <c r="AG269" s="359">
        <f t="shared" ca="1" si="511"/>
        <v>0</v>
      </c>
      <c r="AH269" s="359">
        <f t="shared" ca="1" si="552"/>
        <v>0</v>
      </c>
      <c r="AJ269" s="362">
        <f t="shared" ca="1" si="570"/>
        <v>380</v>
      </c>
      <c r="AK269" s="362">
        <v>261</v>
      </c>
      <c r="AL269" s="371">
        <f t="shared" ca="1" si="571"/>
        <v>0</v>
      </c>
      <c r="AM269" s="359">
        <f t="shared" ca="1" si="495"/>
        <v>0</v>
      </c>
      <c r="AN269" s="359">
        <f t="shared" ca="1" si="512"/>
        <v>0</v>
      </c>
      <c r="AO269" s="359">
        <f t="shared" ca="1" si="513"/>
        <v>0</v>
      </c>
      <c r="AP269" s="359">
        <f t="shared" ca="1" si="514"/>
        <v>0</v>
      </c>
      <c r="AQ269" s="359">
        <f t="shared" ca="1" si="553"/>
        <v>0</v>
      </c>
      <c r="AS269" s="362">
        <f t="shared" ca="1" si="572"/>
        <v>380</v>
      </c>
      <c r="AT269" s="362">
        <v>261</v>
      </c>
      <c r="AU269" s="371">
        <f t="shared" ca="1" si="573"/>
        <v>0</v>
      </c>
      <c r="AV269" s="359">
        <f t="shared" ca="1" si="496"/>
        <v>0</v>
      </c>
      <c r="AW269" s="359">
        <f t="shared" ca="1" si="515"/>
        <v>0</v>
      </c>
      <c r="AX269" s="359">
        <f t="shared" ca="1" si="516"/>
        <v>0</v>
      </c>
      <c r="AY269" s="359">
        <f t="shared" ca="1" si="517"/>
        <v>0</v>
      </c>
      <c r="AZ269" s="359">
        <f t="shared" ca="1" si="554"/>
        <v>0</v>
      </c>
      <c r="BB269" s="362">
        <f t="shared" ca="1" si="574"/>
        <v>380</v>
      </c>
      <c r="BC269" s="362">
        <v>261</v>
      </c>
      <c r="BD269" s="371">
        <f t="shared" ca="1" si="575"/>
        <v>0</v>
      </c>
      <c r="BE269" s="359">
        <f t="shared" ca="1" si="497"/>
        <v>0</v>
      </c>
      <c r="BF269" s="359">
        <f t="shared" ca="1" si="518"/>
        <v>0</v>
      </c>
      <c r="BG269" s="359">
        <f t="shared" ca="1" si="519"/>
        <v>0</v>
      </c>
      <c r="BH269" s="359">
        <f t="shared" ca="1" si="520"/>
        <v>0</v>
      </c>
      <c r="BI269" s="359">
        <f t="shared" ca="1" si="555"/>
        <v>0</v>
      </c>
      <c r="BK269" s="362">
        <f t="shared" ca="1" si="576"/>
        <v>380</v>
      </c>
      <c r="BL269" s="362">
        <v>261</v>
      </c>
      <c r="BM269" s="371">
        <f t="shared" ca="1" si="577"/>
        <v>0</v>
      </c>
      <c r="BN269" s="359">
        <f t="shared" ca="1" si="498"/>
        <v>0</v>
      </c>
      <c r="BO269" s="359">
        <f t="shared" ca="1" si="521"/>
        <v>0</v>
      </c>
      <c r="BP269" s="359">
        <f t="shared" ca="1" si="522"/>
        <v>0</v>
      </c>
      <c r="BQ269" s="359">
        <f t="shared" ca="1" si="523"/>
        <v>0</v>
      </c>
      <c r="BR269" s="359">
        <f t="shared" ca="1" si="556"/>
        <v>0</v>
      </c>
      <c r="BT269" s="362">
        <f t="shared" ca="1" si="578"/>
        <v>380</v>
      </c>
      <c r="BU269" s="362">
        <v>261</v>
      </c>
      <c r="BV269" s="371">
        <f t="shared" ca="1" si="579"/>
        <v>0</v>
      </c>
      <c r="BW269" s="359">
        <f t="shared" ca="1" si="499"/>
        <v>0</v>
      </c>
      <c r="BX269" s="359">
        <f t="shared" ca="1" si="524"/>
        <v>0</v>
      </c>
      <c r="BY269" s="359">
        <f t="shared" ca="1" si="525"/>
        <v>0</v>
      </c>
      <c r="BZ269" s="359">
        <f t="shared" ca="1" si="526"/>
        <v>0</v>
      </c>
      <c r="CA269" s="359">
        <f t="shared" ca="1" si="557"/>
        <v>0</v>
      </c>
      <c r="CC269" s="362">
        <f t="shared" ca="1" si="580"/>
        <v>380</v>
      </c>
      <c r="CD269" s="362">
        <v>261</v>
      </c>
      <c r="CE269" s="371">
        <f t="shared" ca="1" si="581"/>
        <v>0</v>
      </c>
      <c r="CF269" s="359">
        <f t="shared" ca="1" si="500"/>
        <v>0</v>
      </c>
      <c r="CG269" s="359">
        <f t="shared" ca="1" si="527"/>
        <v>0</v>
      </c>
      <c r="CH269" s="359">
        <f t="shared" ca="1" si="528"/>
        <v>0</v>
      </c>
      <c r="CI269" s="359">
        <f t="shared" ca="1" si="529"/>
        <v>0</v>
      </c>
      <c r="CJ269" s="359">
        <f t="shared" ca="1" si="558"/>
        <v>0</v>
      </c>
      <c r="CL269" s="362">
        <f t="shared" ca="1" si="582"/>
        <v>380</v>
      </c>
      <c r="CM269" s="362">
        <v>261</v>
      </c>
      <c r="CN269" s="371">
        <f t="shared" ca="1" si="583"/>
        <v>0</v>
      </c>
      <c r="CO269" s="359">
        <f t="shared" ca="1" si="491"/>
        <v>0</v>
      </c>
      <c r="CP269" s="359">
        <f t="shared" ca="1" si="530"/>
        <v>0</v>
      </c>
      <c r="CQ269" s="359">
        <f t="shared" ca="1" si="531"/>
        <v>0</v>
      </c>
      <c r="CR269" s="359">
        <f t="shared" ca="1" si="532"/>
        <v>0</v>
      </c>
      <c r="CS269" s="359">
        <f t="shared" ca="1" si="559"/>
        <v>0</v>
      </c>
      <c r="CU269" s="362">
        <f t="shared" ca="1" si="584"/>
        <v>380</v>
      </c>
      <c r="CV269" s="362">
        <v>261</v>
      </c>
      <c r="CW269" s="371">
        <f t="shared" ca="1" si="585"/>
        <v>0</v>
      </c>
      <c r="CX269" s="359">
        <f t="shared" ca="1" si="501"/>
        <v>0</v>
      </c>
      <c r="CY269" s="359">
        <f t="shared" ca="1" si="533"/>
        <v>0</v>
      </c>
      <c r="CZ269" s="359">
        <f t="shared" ca="1" si="534"/>
        <v>0</v>
      </c>
      <c r="DA269" s="359">
        <f t="shared" ca="1" si="535"/>
        <v>0</v>
      </c>
      <c r="DB269" s="359">
        <f t="shared" ca="1" si="560"/>
        <v>0</v>
      </c>
      <c r="DD269" s="362">
        <f t="shared" ca="1" si="586"/>
        <v>380</v>
      </c>
      <c r="DE269" s="362">
        <v>261</v>
      </c>
      <c r="DF269" s="371">
        <f t="shared" ca="1" si="587"/>
        <v>0</v>
      </c>
      <c r="DG269" s="359">
        <f t="shared" ca="1" si="502"/>
        <v>0</v>
      </c>
      <c r="DH269" s="359">
        <f t="shared" ca="1" si="536"/>
        <v>0</v>
      </c>
      <c r="DI269" s="359">
        <f t="shared" ca="1" si="537"/>
        <v>0</v>
      </c>
      <c r="DJ269" s="359">
        <f t="shared" ca="1" si="538"/>
        <v>0</v>
      </c>
      <c r="DK269" s="359">
        <f t="shared" ca="1" si="561"/>
        <v>0</v>
      </c>
      <c r="DM269" s="362">
        <f t="shared" ca="1" si="588"/>
        <v>380</v>
      </c>
      <c r="DN269" s="362">
        <v>261</v>
      </c>
      <c r="DO269" s="371">
        <f t="shared" ca="1" si="589"/>
        <v>0</v>
      </c>
      <c r="DP269" s="359">
        <f t="shared" ca="1" si="503"/>
        <v>0</v>
      </c>
      <c r="DQ269" s="359">
        <f t="shared" ca="1" si="539"/>
        <v>0</v>
      </c>
      <c r="DR269" s="359">
        <f t="shared" ca="1" si="540"/>
        <v>0</v>
      </c>
      <c r="DS269" s="359">
        <f t="shared" ca="1" si="541"/>
        <v>0</v>
      </c>
      <c r="DT269" s="359">
        <f t="shared" ca="1" si="562"/>
        <v>0</v>
      </c>
      <c r="DV269" s="362">
        <f t="shared" ca="1" si="590"/>
        <v>380</v>
      </c>
      <c r="DW269" s="362">
        <v>261</v>
      </c>
      <c r="DX269" s="371">
        <f t="shared" ca="1" si="591"/>
        <v>0</v>
      </c>
      <c r="DY269" s="359">
        <f t="shared" ca="1" si="504"/>
        <v>0</v>
      </c>
      <c r="DZ269" s="359">
        <f t="shared" ca="1" si="542"/>
        <v>0</v>
      </c>
      <c r="EA269" s="359">
        <f t="shared" ca="1" si="543"/>
        <v>0</v>
      </c>
      <c r="EB269" s="359">
        <f t="shared" ca="1" si="544"/>
        <v>0</v>
      </c>
      <c r="EC269" s="359">
        <f t="shared" ca="1" si="563"/>
        <v>0</v>
      </c>
      <c r="EE269" s="362">
        <f t="shared" ca="1" si="592"/>
        <v>380</v>
      </c>
      <c r="EF269" s="362">
        <v>261</v>
      </c>
      <c r="EG269" s="371">
        <f t="shared" ca="1" si="593"/>
        <v>0</v>
      </c>
      <c r="EH269" s="359">
        <f t="shared" ca="1" si="505"/>
        <v>0</v>
      </c>
      <c r="EI269" s="359">
        <f t="shared" ca="1" si="545"/>
        <v>0</v>
      </c>
      <c r="EJ269" s="359">
        <f t="shared" ca="1" si="546"/>
        <v>0</v>
      </c>
      <c r="EK269" s="359">
        <f t="shared" ca="1" si="547"/>
        <v>0</v>
      </c>
      <c r="EL269" s="359">
        <f t="shared" ca="1" si="564"/>
        <v>0</v>
      </c>
    </row>
    <row r="270" spans="7:142" x14ac:dyDescent="0.35">
      <c r="G270" s="372">
        <f>IFERROR(INDEX('Inflation Rates'!$A$16:$H$138,MATCH('IRA Traditional'!$H270,'Inflation Rates'!$A$16:$A$138,0),6)/INDEX('Inflation Rates'!$A$16:$H$138,MATCH('IRA Traditional'!$H270,'Inflation Rates'!$A$16:$A$138,0)-1,6)-1,G269)</f>
        <v>2.0999999999999908E-2</v>
      </c>
      <c r="H270" s="362">
        <v>2281</v>
      </c>
      <c r="I270" s="362">
        <f t="shared" ca="1" si="594"/>
        <v>381</v>
      </c>
      <c r="J270" s="362">
        <v>262</v>
      </c>
      <c r="K270" s="371">
        <f t="shared" ca="1" si="595"/>
        <v>0</v>
      </c>
      <c r="L270" s="359">
        <f t="shared" ca="1" si="493"/>
        <v>0</v>
      </c>
      <c r="M270" s="359">
        <f t="shared" ca="1" si="548"/>
        <v>0</v>
      </c>
      <c r="N270" s="359">
        <f t="shared" ca="1" si="549"/>
        <v>0</v>
      </c>
      <c r="O270" s="359">
        <f t="shared" ca="1" si="550"/>
        <v>0</v>
      </c>
      <c r="P270" s="359">
        <f t="shared" ca="1" si="565"/>
        <v>0</v>
      </c>
      <c r="R270" s="362">
        <f t="shared" ca="1" si="566"/>
        <v>381</v>
      </c>
      <c r="S270" s="362">
        <v>262</v>
      </c>
      <c r="T270" s="371">
        <f t="shared" ca="1" si="567"/>
        <v>0</v>
      </c>
      <c r="U270" s="359">
        <f t="shared" ca="1" si="494"/>
        <v>0</v>
      </c>
      <c r="V270" s="359">
        <f t="shared" ca="1" si="506"/>
        <v>0</v>
      </c>
      <c r="W270" s="359">
        <f t="shared" ca="1" si="507"/>
        <v>0</v>
      </c>
      <c r="X270" s="359">
        <f t="shared" ca="1" si="508"/>
        <v>0</v>
      </c>
      <c r="Y270" s="359">
        <f t="shared" ca="1" si="551"/>
        <v>0</v>
      </c>
      <c r="AA270" s="362">
        <f t="shared" ca="1" si="568"/>
        <v>381</v>
      </c>
      <c r="AB270" s="362">
        <v>262</v>
      </c>
      <c r="AC270" s="371">
        <f t="shared" ca="1" si="569"/>
        <v>0</v>
      </c>
      <c r="AD270" s="359">
        <f t="shared" ca="1" si="490"/>
        <v>0</v>
      </c>
      <c r="AE270" s="359">
        <f t="shared" ca="1" si="509"/>
        <v>0</v>
      </c>
      <c r="AF270" s="359">
        <f t="shared" ca="1" si="510"/>
        <v>0</v>
      </c>
      <c r="AG270" s="359">
        <f t="shared" ca="1" si="511"/>
        <v>0</v>
      </c>
      <c r="AH270" s="359">
        <f t="shared" ca="1" si="552"/>
        <v>0</v>
      </c>
      <c r="AJ270" s="362">
        <f t="shared" ca="1" si="570"/>
        <v>381</v>
      </c>
      <c r="AK270" s="362">
        <v>262</v>
      </c>
      <c r="AL270" s="371">
        <f t="shared" ca="1" si="571"/>
        <v>0</v>
      </c>
      <c r="AM270" s="359">
        <f t="shared" ca="1" si="495"/>
        <v>0</v>
      </c>
      <c r="AN270" s="359">
        <f t="shared" ca="1" si="512"/>
        <v>0</v>
      </c>
      <c r="AO270" s="359">
        <f t="shared" ca="1" si="513"/>
        <v>0</v>
      </c>
      <c r="AP270" s="359">
        <f t="shared" ca="1" si="514"/>
        <v>0</v>
      </c>
      <c r="AQ270" s="359">
        <f t="shared" ca="1" si="553"/>
        <v>0</v>
      </c>
      <c r="AS270" s="362">
        <f t="shared" ca="1" si="572"/>
        <v>381</v>
      </c>
      <c r="AT270" s="362">
        <v>262</v>
      </c>
      <c r="AU270" s="371">
        <f t="shared" ca="1" si="573"/>
        <v>0</v>
      </c>
      <c r="AV270" s="359">
        <f t="shared" ca="1" si="496"/>
        <v>0</v>
      </c>
      <c r="AW270" s="359">
        <f t="shared" ca="1" si="515"/>
        <v>0</v>
      </c>
      <c r="AX270" s="359">
        <f t="shared" ca="1" si="516"/>
        <v>0</v>
      </c>
      <c r="AY270" s="359">
        <f t="shared" ca="1" si="517"/>
        <v>0</v>
      </c>
      <c r="AZ270" s="359">
        <f t="shared" ca="1" si="554"/>
        <v>0</v>
      </c>
      <c r="BB270" s="362">
        <f t="shared" ca="1" si="574"/>
        <v>381</v>
      </c>
      <c r="BC270" s="362">
        <v>262</v>
      </c>
      <c r="BD270" s="371">
        <f t="shared" ca="1" si="575"/>
        <v>0</v>
      </c>
      <c r="BE270" s="359">
        <f t="shared" ca="1" si="497"/>
        <v>0</v>
      </c>
      <c r="BF270" s="359">
        <f t="shared" ca="1" si="518"/>
        <v>0</v>
      </c>
      <c r="BG270" s="359">
        <f t="shared" ca="1" si="519"/>
        <v>0</v>
      </c>
      <c r="BH270" s="359">
        <f t="shared" ca="1" si="520"/>
        <v>0</v>
      </c>
      <c r="BI270" s="359">
        <f t="shared" ca="1" si="555"/>
        <v>0</v>
      </c>
      <c r="BK270" s="362">
        <f t="shared" ca="1" si="576"/>
        <v>381</v>
      </c>
      <c r="BL270" s="362">
        <v>262</v>
      </c>
      <c r="BM270" s="371">
        <f t="shared" ca="1" si="577"/>
        <v>0</v>
      </c>
      <c r="BN270" s="359">
        <f t="shared" ca="1" si="498"/>
        <v>0</v>
      </c>
      <c r="BO270" s="359">
        <f t="shared" ca="1" si="521"/>
        <v>0</v>
      </c>
      <c r="BP270" s="359">
        <f t="shared" ca="1" si="522"/>
        <v>0</v>
      </c>
      <c r="BQ270" s="359">
        <f t="shared" ca="1" si="523"/>
        <v>0</v>
      </c>
      <c r="BR270" s="359">
        <f t="shared" ca="1" si="556"/>
        <v>0</v>
      </c>
      <c r="BT270" s="362">
        <f t="shared" ca="1" si="578"/>
        <v>381</v>
      </c>
      <c r="BU270" s="362">
        <v>262</v>
      </c>
      <c r="BV270" s="371">
        <f t="shared" ca="1" si="579"/>
        <v>0</v>
      </c>
      <c r="BW270" s="359">
        <f t="shared" ca="1" si="499"/>
        <v>0</v>
      </c>
      <c r="BX270" s="359">
        <f t="shared" ca="1" si="524"/>
        <v>0</v>
      </c>
      <c r="BY270" s="359">
        <f t="shared" ca="1" si="525"/>
        <v>0</v>
      </c>
      <c r="BZ270" s="359">
        <f t="shared" ca="1" si="526"/>
        <v>0</v>
      </c>
      <c r="CA270" s="359">
        <f t="shared" ca="1" si="557"/>
        <v>0</v>
      </c>
      <c r="CC270" s="362">
        <f t="shared" ca="1" si="580"/>
        <v>381</v>
      </c>
      <c r="CD270" s="362">
        <v>262</v>
      </c>
      <c r="CE270" s="371">
        <f t="shared" ca="1" si="581"/>
        <v>0</v>
      </c>
      <c r="CF270" s="359">
        <f t="shared" ca="1" si="500"/>
        <v>0</v>
      </c>
      <c r="CG270" s="359">
        <f t="shared" ca="1" si="527"/>
        <v>0</v>
      </c>
      <c r="CH270" s="359">
        <f t="shared" ca="1" si="528"/>
        <v>0</v>
      </c>
      <c r="CI270" s="359">
        <f t="shared" ca="1" si="529"/>
        <v>0</v>
      </c>
      <c r="CJ270" s="359">
        <f t="shared" ca="1" si="558"/>
        <v>0</v>
      </c>
      <c r="CL270" s="362">
        <f t="shared" ca="1" si="582"/>
        <v>381</v>
      </c>
      <c r="CM270" s="362">
        <v>262</v>
      </c>
      <c r="CN270" s="371">
        <f t="shared" ca="1" si="583"/>
        <v>0</v>
      </c>
      <c r="CO270" s="359">
        <f t="shared" ca="1" si="491"/>
        <v>0</v>
      </c>
      <c r="CP270" s="359">
        <f t="shared" ca="1" si="530"/>
        <v>0</v>
      </c>
      <c r="CQ270" s="359">
        <f t="shared" ca="1" si="531"/>
        <v>0</v>
      </c>
      <c r="CR270" s="359">
        <f t="shared" ca="1" si="532"/>
        <v>0</v>
      </c>
      <c r="CS270" s="359">
        <f t="shared" ca="1" si="559"/>
        <v>0</v>
      </c>
      <c r="CU270" s="362">
        <f t="shared" ca="1" si="584"/>
        <v>381</v>
      </c>
      <c r="CV270" s="362">
        <v>262</v>
      </c>
      <c r="CW270" s="371">
        <f t="shared" ca="1" si="585"/>
        <v>0</v>
      </c>
      <c r="CX270" s="359">
        <f t="shared" ca="1" si="501"/>
        <v>0</v>
      </c>
      <c r="CY270" s="359">
        <f t="shared" ca="1" si="533"/>
        <v>0</v>
      </c>
      <c r="CZ270" s="359">
        <f t="shared" ca="1" si="534"/>
        <v>0</v>
      </c>
      <c r="DA270" s="359">
        <f t="shared" ca="1" si="535"/>
        <v>0</v>
      </c>
      <c r="DB270" s="359">
        <f t="shared" ca="1" si="560"/>
        <v>0</v>
      </c>
      <c r="DD270" s="362">
        <f t="shared" ca="1" si="586"/>
        <v>381</v>
      </c>
      <c r="DE270" s="362">
        <v>262</v>
      </c>
      <c r="DF270" s="371">
        <f t="shared" ca="1" si="587"/>
        <v>0</v>
      </c>
      <c r="DG270" s="359">
        <f t="shared" ca="1" si="502"/>
        <v>0</v>
      </c>
      <c r="DH270" s="359">
        <f t="shared" ca="1" si="536"/>
        <v>0</v>
      </c>
      <c r="DI270" s="359">
        <f t="shared" ca="1" si="537"/>
        <v>0</v>
      </c>
      <c r="DJ270" s="359">
        <f t="shared" ca="1" si="538"/>
        <v>0</v>
      </c>
      <c r="DK270" s="359">
        <f t="shared" ca="1" si="561"/>
        <v>0</v>
      </c>
      <c r="DM270" s="362">
        <f t="shared" ca="1" si="588"/>
        <v>381</v>
      </c>
      <c r="DN270" s="362">
        <v>262</v>
      </c>
      <c r="DO270" s="371">
        <f t="shared" ca="1" si="589"/>
        <v>0</v>
      </c>
      <c r="DP270" s="359">
        <f t="shared" ca="1" si="503"/>
        <v>0</v>
      </c>
      <c r="DQ270" s="359">
        <f t="shared" ca="1" si="539"/>
        <v>0</v>
      </c>
      <c r="DR270" s="359">
        <f t="shared" ca="1" si="540"/>
        <v>0</v>
      </c>
      <c r="DS270" s="359">
        <f t="shared" ca="1" si="541"/>
        <v>0</v>
      </c>
      <c r="DT270" s="359">
        <f t="shared" ca="1" si="562"/>
        <v>0</v>
      </c>
      <c r="DV270" s="362">
        <f t="shared" ca="1" si="590"/>
        <v>381</v>
      </c>
      <c r="DW270" s="362">
        <v>262</v>
      </c>
      <c r="DX270" s="371">
        <f t="shared" ca="1" si="591"/>
        <v>0</v>
      </c>
      <c r="DY270" s="359">
        <f t="shared" ca="1" si="504"/>
        <v>0</v>
      </c>
      <c r="DZ270" s="359">
        <f t="shared" ca="1" si="542"/>
        <v>0</v>
      </c>
      <c r="EA270" s="359">
        <f t="shared" ca="1" si="543"/>
        <v>0</v>
      </c>
      <c r="EB270" s="359">
        <f t="shared" ca="1" si="544"/>
        <v>0</v>
      </c>
      <c r="EC270" s="359">
        <f t="shared" ca="1" si="563"/>
        <v>0</v>
      </c>
      <c r="EE270" s="362">
        <f t="shared" ca="1" si="592"/>
        <v>381</v>
      </c>
      <c r="EF270" s="362">
        <v>262</v>
      </c>
      <c r="EG270" s="371">
        <f t="shared" ca="1" si="593"/>
        <v>0</v>
      </c>
      <c r="EH270" s="359">
        <f t="shared" ca="1" si="505"/>
        <v>0</v>
      </c>
      <c r="EI270" s="359">
        <f t="shared" ca="1" si="545"/>
        <v>0</v>
      </c>
      <c r="EJ270" s="359">
        <f t="shared" ca="1" si="546"/>
        <v>0</v>
      </c>
      <c r="EK270" s="359">
        <f t="shared" ca="1" si="547"/>
        <v>0</v>
      </c>
      <c r="EL270" s="359">
        <f t="shared" ca="1" si="564"/>
        <v>0</v>
      </c>
    </row>
    <row r="271" spans="7:142" x14ac:dyDescent="0.35">
      <c r="G271" s="372">
        <f>IFERROR(INDEX('Inflation Rates'!$A$16:$H$138,MATCH('IRA Traditional'!$H271,'Inflation Rates'!$A$16:$A$138,0),6)/INDEX('Inflation Rates'!$A$16:$H$138,MATCH('IRA Traditional'!$H271,'Inflation Rates'!$A$16:$A$138,0)-1,6)-1,G270)</f>
        <v>2.0999999999999908E-2</v>
      </c>
      <c r="H271" s="362">
        <v>2282</v>
      </c>
      <c r="I271" s="362">
        <f t="shared" ca="1" si="594"/>
        <v>382</v>
      </c>
      <c r="J271" s="362">
        <v>263</v>
      </c>
      <c r="K271" s="371">
        <f t="shared" ca="1" si="595"/>
        <v>0</v>
      </c>
      <c r="L271" s="359">
        <f t="shared" ca="1" si="493"/>
        <v>0</v>
      </c>
      <c r="M271" s="359">
        <f t="shared" ca="1" si="548"/>
        <v>0</v>
      </c>
      <c r="N271" s="359">
        <f t="shared" ca="1" si="549"/>
        <v>0</v>
      </c>
      <c r="O271" s="359">
        <f t="shared" ca="1" si="550"/>
        <v>0</v>
      </c>
      <c r="P271" s="359">
        <f t="shared" ca="1" si="565"/>
        <v>0</v>
      </c>
      <c r="R271" s="362">
        <f t="shared" ca="1" si="566"/>
        <v>382</v>
      </c>
      <c r="S271" s="362">
        <v>263</v>
      </c>
      <c r="T271" s="371">
        <f t="shared" ca="1" si="567"/>
        <v>0</v>
      </c>
      <c r="U271" s="359">
        <f t="shared" ca="1" si="494"/>
        <v>0</v>
      </c>
      <c r="V271" s="359">
        <f t="shared" ca="1" si="506"/>
        <v>0</v>
      </c>
      <c r="W271" s="359">
        <f t="shared" ca="1" si="507"/>
        <v>0</v>
      </c>
      <c r="X271" s="359">
        <f t="shared" ca="1" si="508"/>
        <v>0</v>
      </c>
      <c r="Y271" s="359">
        <f t="shared" ca="1" si="551"/>
        <v>0</v>
      </c>
      <c r="AA271" s="362">
        <f t="shared" ca="1" si="568"/>
        <v>382</v>
      </c>
      <c r="AB271" s="362">
        <v>263</v>
      </c>
      <c r="AC271" s="371">
        <f t="shared" ca="1" si="569"/>
        <v>0</v>
      </c>
      <c r="AD271" s="359">
        <f t="shared" ca="1" si="490"/>
        <v>0</v>
      </c>
      <c r="AE271" s="359">
        <f t="shared" ca="1" si="509"/>
        <v>0</v>
      </c>
      <c r="AF271" s="359">
        <f t="shared" ca="1" si="510"/>
        <v>0</v>
      </c>
      <c r="AG271" s="359">
        <f t="shared" ca="1" si="511"/>
        <v>0</v>
      </c>
      <c r="AH271" s="359">
        <f t="shared" ca="1" si="552"/>
        <v>0</v>
      </c>
      <c r="AJ271" s="362">
        <f t="shared" ca="1" si="570"/>
        <v>382</v>
      </c>
      <c r="AK271" s="362">
        <v>263</v>
      </c>
      <c r="AL271" s="371">
        <f t="shared" ca="1" si="571"/>
        <v>0</v>
      </c>
      <c r="AM271" s="359">
        <f t="shared" ca="1" si="495"/>
        <v>0</v>
      </c>
      <c r="AN271" s="359">
        <f t="shared" ca="1" si="512"/>
        <v>0</v>
      </c>
      <c r="AO271" s="359">
        <f t="shared" ca="1" si="513"/>
        <v>0</v>
      </c>
      <c r="AP271" s="359">
        <f t="shared" ca="1" si="514"/>
        <v>0</v>
      </c>
      <c r="AQ271" s="359">
        <f t="shared" ca="1" si="553"/>
        <v>0</v>
      </c>
      <c r="AS271" s="362">
        <f t="shared" ca="1" si="572"/>
        <v>382</v>
      </c>
      <c r="AT271" s="362">
        <v>263</v>
      </c>
      <c r="AU271" s="371">
        <f t="shared" ca="1" si="573"/>
        <v>0</v>
      </c>
      <c r="AV271" s="359">
        <f t="shared" ca="1" si="496"/>
        <v>0</v>
      </c>
      <c r="AW271" s="359">
        <f t="shared" ca="1" si="515"/>
        <v>0</v>
      </c>
      <c r="AX271" s="359">
        <f t="shared" ca="1" si="516"/>
        <v>0</v>
      </c>
      <c r="AY271" s="359">
        <f t="shared" ca="1" si="517"/>
        <v>0</v>
      </c>
      <c r="AZ271" s="359">
        <f t="shared" ca="1" si="554"/>
        <v>0</v>
      </c>
      <c r="BB271" s="362">
        <f t="shared" ca="1" si="574"/>
        <v>382</v>
      </c>
      <c r="BC271" s="362">
        <v>263</v>
      </c>
      <c r="BD271" s="371">
        <f t="shared" ca="1" si="575"/>
        <v>0</v>
      </c>
      <c r="BE271" s="359">
        <f t="shared" ca="1" si="497"/>
        <v>0</v>
      </c>
      <c r="BF271" s="359">
        <f t="shared" ca="1" si="518"/>
        <v>0</v>
      </c>
      <c r="BG271" s="359">
        <f t="shared" ca="1" si="519"/>
        <v>0</v>
      </c>
      <c r="BH271" s="359">
        <f t="shared" ca="1" si="520"/>
        <v>0</v>
      </c>
      <c r="BI271" s="359">
        <f t="shared" ca="1" si="555"/>
        <v>0</v>
      </c>
      <c r="BK271" s="362">
        <f t="shared" ca="1" si="576"/>
        <v>382</v>
      </c>
      <c r="BL271" s="362">
        <v>263</v>
      </c>
      <c r="BM271" s="371">
        <f t="shared" ca="1" si="577"/>
        <v>0</v>
      </c>
      <c r="BN271" s="359">
        <f t="shared" ca="1" si="498"/>
        <v>0</v>
      </c>
      <c r="BO271" s="359">
        <f t="shared" ca="1" si="521"/>
        <v>0</v>
      </c>
      <c r="BP271" s="359">
        <f t="shared" ca="1" si="522"/>
        <v>0</v>
      </c>
      <c r="BQ271" s="359">
        <f t="shared" ca="1" si="523"/>
        <v>0</v>
      </c>
      <c r="BR271" s="359">
        <f t="shared" ca="1" si="556"/>
        <v>0</v>
      </c>
      <c r="BT271" s="362">
        <f t="shared" ca="1" si="578"/>
        <v>382</v>
      </c>
      <c r="BU271" s="362">
        <v>263</v>
      </c>
      <c r="BV271" s="371">
        <f t="shared" ca="1" si="579"/>
        <v>0</v>
      </c>
      <c r="BW271" s="359">
        <f t="shared" ca="1" si="499"/>
        <v>0</v>
      </c>
      <c r="BX271" s="359">
        <f t="shared" ca="1" si="524"/>
        <v>0</v>
      </c>
      <c r="BY271" s="359">
        <f t="shared" ca="1" si="525"/>
        <v>0</v>
      </c>
      <c r="BZ271" s="359">
        <f t="shared" ca="1" si="526"/>
        <v>0</v>
      </c>
      <c r="CA271" s="359">
        <f t="shared" ca="1" si="557"/>
        <v>0</v>
      </c>
      <c r="CC271" s="362">
        <f t="shared" ca="1" si="580"/>
        <v>382</v>
      </c>
      <c r="CD271" s="362">
        <v>263</v>
      </c>
      <c r="CE271" s="371">
        <f t="shared" ca="1" si="581"/>
        <v>0</v>
      </c>
      <c r="CF271" s="359">
        <f t="shared" ca="1" si="500"/>
        <v>0</v>
      </c>
      <c r="CG271" s="359">
        <f t="shared" ca="1" si="527"/>
        <v>0</v>
      </c>
      <c r="CH271" s="359">
        <f t="shared" ca="1" si="528"/>
        <v>0</v>
      </c>
      <c r="CI271" s="359">
        <f t="shared" ca="1" si="529"/>
        <v>0</v>
      </c>
      <c r="CJ271" s="359">
        <f t="shared" ca="1" si="558"/>
        <v>0</v>
      </c>
      <c r="CL271" s="362">
        <f t="shared" ca="1" si="582"/>
        <v>382</v>
      </c>
      <c r="CM271" s="362">
        <v>263</v>
      </c>
      <c r="CN271" s="371">
        <f t="shared" ca="1" si="583"/>
        <v>0</v>
      </c>
      <c r="CO271" s="359">
        <f t="shared" ca="1" si="491"/>
        <v>0</v>
      </c>
      <c r="CP271" s="359">
        <f t="shared" ca="1" si="530"/>
        <v>0</v>
      </c>
      <c r="CQ271" s="359">
        <f t="shared" ca="1" si="531"/>
        <v>0</v>
      </c>
      <c r="CR271" s="359">
        <f t="shared" ca="1" si="532"/>
        <v>0</v>
      </c>
      <c r="CS271" s="359">
        <f t="shared" ca="1" si="559"/>
        <v>0</v>
      </c>
      <c r="CU271" s="362">
        <f t="shared" ca="1" si="584"/>
        <v>382</v>
      </c>
      <c r="CV271" s="362">
        <v>263</v>
      </c>
      <c r="CW271" s="371">
        <f t="shared" ca="1" si="585"/>
        <v>0</v>
      </c>
      <c r="CX271" s="359">
        <f t="shared" ca="1" si="501"/>
        <v>0</v>
      </c>
      <c r="CY271" s="359">
        <f t="shared" ca="1" si="533"/>
        <v>0</v>
      </c>
      <c r="CZ271" s="359">
        <f t="shared" ca="1" si="534"/>
        <v>0</v>
      </c>
      <c r="DA271" s="359">
        <f t="shared" ca="1" si="535"/>
        <v>0</v>
      </c>
      <c r="DB271" s="359">
        <f t="shared" ca="1" si="560"/>
        <v>0</v>
      </c>
      <c r="DD271" s="362">
        <f t="shared" ca="1" si="586"/>
        <v>382</v>
      </c>
      <c r="DE271" s="362">
        <v>263</v>
      </c>
      <c r="DF271" s="371">
        <f t="shared" ca="1" si="587"/>
        <v>0</v>
      </c>
      <c r="DG271" s="359">
        <f t="shared" ca="1" si="502"/>
        <v>0</v>
      </c>
      <c r="DH271" s="359">
        <f t="shared" ca="1" si="536"/>
        <v>0</v>
      </c>
      <c r="DI271" s="359">
        <f t="shared" ca="1" si="537"/>
        <v>0</v>
      </c>
      <c r="DJ271" s="359">
        <f t="shared" ca="1" si="538"/>
        <v>0</v>
      </c>
      <c r="DK271" s="359">
        <f t="shared" ca="1" si="561"/>
        <v>0</v>
      </c>
      <c r="DM271" s="362">
        <f t="shared" ca="1" si="588"/>
        <v>382</v>
      </c>
      <c r="DN271" s="362">
        <v>263</v>
      </c>
      <c r="DO271" s="371">
        <f t="shared" ca="1" si="589"/>
        <v>0</v>
      </c>
      <c r="DP271" s="359">
        <f t="shared" ca="1" si="503"/>
        <v>0</v>
      </c>
      <c r="DQ271" s="359">
        <f t="shared" ca="1" si="539"/>
        <v>0</v>
      </c>
      <c r="DR271" s="359">
        <f t="shared" ca="1" si="540"/>
        <v>0</v>
      </c>
      <c r="DS271" s="359">
        <f t="shared" ca="1" si="541"/>
        <v>0</v>
      </c>
      <c r="DT271" s="359">
        <f t="shared" ca="1" si="562"/>
        <v>0</v>
      </c>
      <c r="DV271" s="362">
        <f t="shared" ca="1" si="590"/>
        <v>382</v>
      </c>
      <c r="DW271" s="362">
        <v>263</v>
      </c>
      <c r="DX271" s="371">
        <f t="shared" ca="1" si="591"/>
        <v>0</v>
      </c>
      <c r="DY271" s="359">
        <f t="shared" ca="1" si="504"/>
        <v>0</v>
      </c>
      <c r="DZ271" s="359">
        <f t="shared" ca="1" si="542"/>
        <v>0</v>
      </c>
      <c r="EA271" s="359">
        <f t="shared" ca="1" si="543"/>
        <v>0</v>
      </c>
      <c r="EB271" s="359">
        <f t="shared" ca="1" si="544"/>
        <v>0</v>
      </c>
      <c r="EC271" s="359">
        <f t="shared" ca="1" si="563"/>
        <v>0</v>
      </c>
      <c r="EE271" s="362">
        <f t="shared" ca="1" si="592"/>
        <v>382</v>
      </c>
      <c r="EF271" s="362">
        <v>263</v>
      </c>
      <c r="EG271" s="371">
        <f t="shared" ca="1" si="593"/>
        <v>0</v>
      </c>
      <c r="EH271" s="359">
        <f t="shared" ca="1" si="505"/>
        <v>0</v>
      </c>
      <c r="EI271" s="359">
        <f t="shared" ca="1" si="545"/>
        <v>0</v>
      </c>
      <c r="EJ271" s="359">
        <f t="shared" ca="1" si="546"/>
        <v>0</v>
      </c>
      <c r="EK271" s="359">
        <f t="shared" ca="1" si="547"/>
        <v>0</v>
      </c>
      <c r="EL271" s="359">
        <f t="shared" ca="1" si="564"/>
        <v>0</v>
      </c>
    </row>
    <row r="272" spans="7:142" x14ac:dyDescent="0.35">
      <c r="G272" s="372">
        <f>IFERROR(INDEX('Inflation Rates'!$A$16:$H$138,MATCH('IRA Traditional'!$H272,'Inflation Rates'!$A$16:$A$138,0),6)/INDEX('Inflation Rates'!$A$16:$H$138,MATCH('IRA Traditional'!$H272,'Inflation Rates'!$A$16:$A$138,0)-1,6)-1,G271)</f>
        <v>2.0999999999999908E-2</v>
      </c>
      <c r="H272" s="362">
        <v>2283</v>
      </c>
      <c r="I272" s="362">
        <f t="shared" ca="1" si="594"/>
        <v>383</v>
      </c>
      <c r="J272" s="362">
        <v>264</v>
      </c>
      <c r="K272" s="371">
        <f t="shared" ca="1" si="595"/>
        <v>0</v>
      </c>
      <c r="L272" s="359">
        <f t="shared" ca="1" si="493"/>
        <v>0</v>
      </c>
      <c r="M272" s="359">
        <f t="shared" ca="1" si="548"/>
        <v>0</v>
      </c>
      <c r="N272" s="359">
        <f t="shared" ca="1" si="549"/>
        <v>0</v>
      </c>
      <c r="O272" s="359">
        <f t="shared" ca="1" si="550"/>
        <v>0</v>
      </c>
      <c r="P272" s="359">
        <f t="shared" ca="1" si="565"/>
        <v>0</v>
      </c>
      <c r="R272" s="362">
        <f t="shared" ca="1" si="566"/>
        <v>383</v>
      </c>
      <c r="S272" s="362">
        <v>264</v>
      </c>
      <c r="T272" s="371">
        <f t="shared" ca="1" si="567"/>
        <v>0</v>
      </c>
      <c r="U272" s="359">
        <f t="shared" ca="1" si="494"/>
        <v>0</v>
      </c>
      <c r="V272" s="359">
        <f t="shared" ca="1" si="506"/>
        <v>0</v>
      </c>
      <c r="W272" s="359">
        <f t="shared" ca="1" si="507"/>
        <v>0</v>
      </c>
      <c r="X272" s="359">
        <f t="shared" ca="1" si="508"/>
        <v>0</v>
      </c>
      <c r="Y272" s="359">
        <f t="shared" ca="1" si="551"/>
        <v>0</v>
      </c>
      <c r="AA272" s="362">
        <f t="shared" ca="1" si="568"/>
        <v>383</v>
      </c>
      <c r="AB272" s="362">
        <v>264</v>
      </c>
      <c r="AC272" s="371">
        <f t="shared" ca="1" si="569"/>
        <v>0</v>
      </c>
      <c r="AD272" s="359">
        <f t="shared" ca="1" si="490"/>
        <v>0</v>
      </c>
      <c r="AE272" s="359">
        <f t="shared" ca="1" si="509"/>
        <v>0</v>
      </c>
      <c r="AF272" s="359">
        <f t="shared" ca="1" si="510"/>
        <v>0</v>
      </c>
      <c r="AG272" s="359">
        <f t="shared" ca="1" si="511"/>
        <v>0</v>
      </c>
      <c r="AH272" s="359">
        <f t="shared" ca="1" si="552"/>
        <v>0</v>
      </c>
      <c r="AJ272" s="362">
        <f t="shared" ca="1" si="570"/>
        <v>383</v>
      </c>
      <c r="AK272" s="362">
        <v>264</v>
      </c>
      <c r="AL272" s="371">
        <f t="shared" ca="1" si="571"/>
        <v>0</v>
      </c>
      <c r="AM272" s="359">
        <f t="shared" ca="1" si="495"/>
        <v>0</v>
      </c>
      <c r="AN272" s="359">
        <f t="shared" ca="1" si="512"/>
        <v>0</v>
      </c>
      <c r="AO272" s="359">
        <f t="shared" ca="1" si="513"/>
        <v>0</v>
      </c>
      <c r="AP272" s="359">
        <f t="shared" ca="1" si="514"/>
        <v>0</v>
      </c>
      <c r="AQ272" s="359">
        <f t="shared" ca="1" si="553"/>
        <v>0</v>
      </c>
      <c r="AS272" s="362">
        <f t="shared" ca="1" si="572"/>
        <v>383</v>
      </c>
      <c r="AT272" s="362">
        <v>264</v>
      </c>
      <c r="AU272" s="371">
        <f t="shared" ca="1" si="573"/>
        <v>0</v>
      </c>
      <c r="AV272" s="359">
        <f t="shared" ca="1" si="496"/>
        <v>0</v>
      </c>
      <c r="AW272" s="359">
        <f t="shared" ca="1" si="515"/>
        <v>0</v>
      </c>
      <c r="AX272" s="359">
        <f t="shared" ca="1" si="516"/>
        <v>0</v>
      </c>
      <c r="AY272" s="359">
        <f t="shared" ca="1" si="517"/>
        <v>0</v>
      </c>
      <c r="AZ272" s="359">
        <f t="shared" ca="1" si="554"/>
        <v>0</v>
      </c>
      <c r="BB272" s="362">
        <f t="shared" ca="1" si="574"/>
        <v>383</v>
      </c>
      <c r="BC272" s="362">
        <v>264</v>
      </c>
      <c r="BD272" s="371">
        <f t="shared" ca="1" si="575"/>
        <v>0</v>
      </c>
      <c r="BE272" s="359">
        <f t="shared" ca="1" si="497"/>
        <v>0</v>
      </c>
      <c r="BF272" s="359">
        <f t="shared" ca="1" si="518"/>
        <v>0</v>
      </c>
      <c r="BG272" s="359">
        <f t="shared" ca="1" si="519"/>
        <v>0</v>
      </c>
      <c r="BH272" s="359">
        <f t="shared" ca="1" si="520"/>
        <v>0</v>
      </c>
      <c r="BI272" s="359">
        <f t="shared" ca="1" si="555"/>
        <v>0</v>
      </c>
      <c r="BK272" s="362">
        <f t="shared" ca="1" si="576"/>
        <v>383</v>
      </c>
      <c r="BL272" s="362">
        <v>264</v>
      </c>
      <c r="BM272" s="371">
        <f t="shared" ca="1" si="577"/>
        <v>0</v>
      </c>
      <c r="BN272" s="359">
        <f t="shared" ca="1" si="498"/>
        <v>0</v>
      </c>
      <c r="BO272" s="359">
        <f t="shared" ca="1" si="521"/>
        <v>0</v>
      </c>
      <c r="BP272" s="359">
        <f t="shared" ca="1" si="522"/>
        <v>0</v>
      </c>
      <c r="BQ272" s="359">
        <f t="shared" ca="1" si="523"/>
        <v>0</v>
      </c>
      <c r="BR272" s="359">
        <f t="shared" ca="1" si="556"/>
        <v>0</v>
      </c>
      <c r="BT272" s="362">
        <f t="shared" ca="1" si="578"/>
        <v>383</v>
      </c>
      <c r="BU272" s="362">
        <v>264</v>
      </c>
      <c r="BV272" s="371">
        <f t="shared" ca="1" si="579"/>
        <v>0</v>
      </c>
      <c r="BW272" s="359">
        <f t="shared" ca="1" si="499"/>
        <v>0</v>
      </c>
      <c r="BX272" s="359">
        <f t="shared" ca="1" si="524"/>
        <v>0</v>
      </c>
      <c r="BY272" s="359">
        <f t="shared" ca="1" si="525"/>
        <v>0</v>
      </c>
      <c r="BZ272" s="359">
        <f t="shared" ca="1" si="526"/>
        <v>0</v>
      </c>
      <c r="CA272" s="359">
        <f t="shared" ca="1" si="557"/>
        <v>0</v>
      </c>
      <c r="CC272" s="362">
        <f t="shared" ca="1" si="580"/>
        <v>383</v>
      </c>
      <c r="CD272" s="362">
        <v>264</v>
      </c>
      <c r="CE272" s="371">
        <f t="shared" ca="1" si="581"/>
        <v>0</v>
      </c>
      <c r="CF272" s="359">
        <f t="shared" ca="1" si="500"/>
        <v>0</v>
      </c>
      <c r="CG272" s="359">
        <f t="shared" ca="1" si="527"/>
        <v>0</v>
      </c>
      <c r="CH272" s="359">
        <f t="shared" ca="1" si="528"/>
        <v>0</v>
      </c>
      <c r="CI272" s="359">
        <f t="shared" ca="1" si="529"/>
        <v>0</v>
      </c>
      <c r="CJ272" s="359">
        <f t="shared" ca="1" si="558"/>
        <v>0</v>
      </c>
      <c r="CL272" s="362">
        <f t="shared" ca="1" si="582"/>
        <v>383</v>
      </c>
      <c r="CM272" s="362">
        <v>264</v>
      </c>
      <c r="CN272" s="371">
        <f t="shared" ca="1" si="583"/>
        <v>0</v>
      </c>
      <c r="CO272" s="359">
        <f t="shared" ca="1" si="491"/>
        <v>0</v>
      </c>
      <c r="CP272" s="359">
        <f t="shared" ca="1" si="530"/>
        <v>0</v>
      </c>
      <c r="CQ272" s="359">
        <f t="shared" ca="1" si="531"/>
        <v>0</v>
      </c>
      <c r="CR272" s="359">
        <f t="shared" ca="1" si="532"/>
        <v>0</v>
      </c>
      <c r="CS272" s="359">
        <f t="shared" ca="1" si="559"/>
        <v>0</v>
      </c>
      <c r="CU272" s="362">
        <f t="shared" ca="1" si="584"/>
        <v>383</v>
      </c>
      <c r="CV272" s="362">
        <v>264</v>
      </c>
      <c r="CW272" s="371">
        <f t="shared" ca="1" si="585"/>
        <v>0</v>
      </c>
      <c r="CX272" s="359">
        <f t="shared" ca="1" si="501"/>
        <v>0</v>
      </c>
      <c r="CY272" s="359">
        <f t="shared" ca="1" si="533"/>
        <v>0</v>
      </c>
      <c r="CZ272" s="359">
        <f t="shared" ca="1" si="534"/>
        <v>0</v>
      </c>
      <c r="DA272" s="359">
        <f t="shared" ca="1" si="535"/>
        <v>0</v>
      </c>
      <c r="DB272" s="359">
        <f t="shared" ca="1" si="560"/>
        <v>0</v>
      </c>
      <c r="DD272" s="362">
        <f t="shared" ca="1" si="586"/>
        <v>383</v>
      </c>
      <c r="DE272" s="362">
        <v>264</v>
      </c>
      <c r="DF272" s="371">
        <f t="shared" ca="1" si="587"/>
        <v>0</v>
      </c>
      <c r="DG272" s="359">
        <f t="shared" ca="1" si="502"/>
        <v>0</v>
      </c>
      <c r="DH272" s="359">
        <f t="shared" ca="1" si="536"/>
        <v>0</v>
      </c>
      <c r="DI272" s="359">
        <f t="shared" ca="1" si="537"/>
        <v>0</v>
      </c>
      <c r="DJ272" s="359">
        <f t="shared" ca="1" si="538"/>
        <v>0</v>
      </c>
      <c r="DK272" s="359">
        <f t="shared" ca="1" si="561"/>
        <v>0</v>
      </c>
      <c r="DM272" s="362">
        <f t="shared" ca="1" si="588"/>
        <v>383</v>
      </c>
      <c r="DN272" s="362">
        <v>264</v>
      </c>
      <c r="DO272" s="371">
        <f t="shared" ca="1" si="589"/>
        <v>0</v>
      </c>
      <c r="DP272" s="359">
        <f t="shared" ca="1" si="503"/>
        <v>0</v>
      </c>
      <c r="DQ272" s="359">
        <f t="shared" ca="1" si="539"/>
        <v>0</v>
      </c>
      <c r="DR272" s="359">
        <f t="shared" ca="1" si="540"/>
        <v>0</v>
      </c>
      <c r="DS272" s="359">
        <f t="shared" ca="1" si="541"/>
        <v>0</v>
      </c>
      <c r="DT272" s="359">
        <f t="shared" ca="1" si="562"/>
        <v>0</v>
      </c>
      <c r="DV272" s="362">
        <f t="shared" ca="1" si="590"/>
        <v>383</v>
      </c>
      <c r="DW272" s="362">
        <v>264</v>
      </c>
      <c r="DX272" s="371">
        <f t="shared" ca="1" si="591"/>
        <v>0</v>
      </c>
      <c r="DY272" s="359">
        <f t="shared" ca="1" si="504"/>
        <v>0</v>
      </c>
      <c r="DZ272" s="359">
        <f t="shared" ca="1" si="542"/>
        <v>0</v>
      </c>
      <c r="EA272" s="359">
        <f t="shared" ca="1" si="543"/>
        <v>0</v>
      </c>
      <c r="EB272" s="359">
        <f t="shared" ca="1" si="544"/>
        <v>0</v>
      </c>
      <c r="EC272" s="359">
        <f t="shared" ca="1" si="563"/>
        <v>0</v>
      </c>
      <c r="EE272" s="362">
        <f t="shared" ca="1" si="592"/>
        <v>383</v>
      </c>
      <c r="EF272" s="362">
        <v>264</v>
      </c>
      <c r="EG272" s="371">
        <f t="shared" ca="1" si="593"/>
        <v>0</v>
      </c>
      <c r="EH272" s="359">
        <f t="shared" ca="1" si="505"/>
        <v>0</v>
      </c>
      <c r="EI272" s="359">
        <f t="shared" ca="1" si="545"/>
        <v>0</v>
      </c>
      <c r="EJ272" s="359">
        <f t="shared" ca="1" si="546"/>
        <v>0</v>
      </c>
      <c r="EK272" s="359">
        <f t="shared" ca="1" si="547"/>
        <v>0</v>
      </c>
      <c r="EL272" s="359">
        <f t="shared" ca="1" si="564"/>
        <v>0</v>
      </c>
    </row>
    <row r="273" spans="7:142" x14ac:dyDescent="0.35">
      <c r="G273" s="372">
        <f>IFERROR(INDEX('Inflation Rates'!$A$16:$H$138,MATCH('IRA Traditional'!$H273,'Inflation Rates'!$A$16:$A$138,0),6)/INDEX('Inflation Rates'!$A$16:$H$138,MATCH('IRA Traditional'!$H273,'Inflation Rates'!$A$16:$A$138,0)-1,6)-1,G272)</f>
        <v>2.0999999999999908E-2</v>
      </c>
      <c r="H273" s="362">
        <v>2284</v>
      </c>
      <c r="I273" s="362">
        <f t="shared" ca="1" si="594"/>
        <v>384</v>
      </c>
      <c r="J273" s="362">
        <v>265</v>
      </c>
      <c r="K273" s="371">
        <f t="shared" ca="1" si="595"/>
        <v>0</v>
      </c>
      <c r="L273" s="359">
        <f t="shared" ca="1" si="493"/>
        <v>0</v>
      </c>
      <c r="M273" s="359">
        <f t="shared" ca="1" si="548"/>
        <v>0</v>
      </c>
      <c r="N273" s="359">
        <f t="shared" ca="1" si="549"/>
        <v>0</v>
      </c>
      <c r="O273" s="359">
        <f t="shared" ca="1" si="550"/>
        <v>0</v>
      </c>
      <c r="P273" s="359">
        <f t="shared" ca="1" si="565"/>
        <v>0</v>
      </c>
      <c r="R273" s="362">
        <f t="shared" ca="1" si="566"/>
        <v>384</v>
      </c>
      <c r="S273" s="362">
        <v>265</v>
      </c>
      <c r="T273" s="371">
        <f t="shared" ca="1" si="567"/>
        <v>0</v>
      </c>
      <c r="U273" s="359">
        <f t="shared" ca="1" si="494"/>
        <v>0</v>
      </c>
      <c r="V273" s="359">
        <f t="shared" ca="1" si="506"/>
        <v>0</v>
      </c>
      <c r="W273" s="359">
        <f t="shared" ca="1" si="507"/>
        <v>0</v>
      </c>
      <c r="X273" s="359">
        <f t="shared" ca="1" si="508"/>
        <v>0</v>
      </c>
      <c r="Y273" s="359">
        <f t="shared" ca="1" si="551"/>
        <v>0</v>
      </c>
      <c r="AA273" s="362">
        <f t="shared" ca="1" si="568"/>
        <v>384</v>
      </c>
      <c r="AB273" s="362">
        <v>265</v>
      </c>
      <c r="AC273" s="371">
        <f t="shared" ca="1" si="569"/>
        <v>0</v>
      </c>
      <c r="AD273" s="359">
        <f t="shared" ref="AD273:AD280" ca="1" si="596">IF(AA273&lt;AH$7,$B$7*((1+$G274)^(AB273-1))*$B$2,0)</f>
        <v>0</v>
      </c>
      <c r="AE273" s="359">
        <f t="shared" ca="1" si="509"/>
        <v>0</v>
      </c>
      <c r="AF273" s="359">
        <f t="shared" ca="1" si="510"/>
        <v>0</v>
      </c>
      <c r="AG273" s="359">
        <f t="shared" ca="1" si="511"/>
        <v>0</v>
      </c>
      <c r="AH273" s="359">
        <f t="shared" ca="1" si="552"/>
        <v>0</v>
      </c>
      <c r="AJ273" s="362">
        <f t="shared" ca="1" si="570"/>
        <v>384</v>
      </c>
      <c r="AK273" s="362">
        <v>265</v>
      </c>
      <c r="AL273" s="371">
        <f t="shared" ca="1" si="571"/>
        <v>0</v>
      </c>
      <c r="AM273" s="359">
        <f t="shared" ca="1" si="495"/>
        <v>0</v>
      </c>
      <c r="AN273" s="359">
        <f t="shared" ca="1" si="512"/>
        <v>0</v>
      </c>
      <c r="AO273" s="359">
        <f t="shared" ca="1" si="513"/>
        <v>0</v>
      </c>
      <c r="AP273" s="359">
        <f t="shared" ca="1" si="514"/>
        <v>0</v>
      </c>
      <c r="AQ273" s="359">
        <f t="shared" ca="1" si="553"/>
        <v>0</v>
      </c>
      <c r="AS273" s="362">
        <f t="shared" ca="1" si="572"/>
        <v>384</v>
      </c>
      <c r="AT273" s="362">
        <v>265</v>
      </c>
      <c r="AU273" s="371">
        <f t="shared" ca="1" si="573"/>
        <v>0</v>
      </c>
      <c r="AV273" s="359">
        <f t="shared" ca="1" si="496"/>
        <v>0</v>
      </c>
      <c r="AW273" s="359">
        <f t="shared" ca="1" si="515"/>
        <v>0</v>
      </c>
      <c r="AX273" s="359">
        <f t="shared" ca="1" si="516"/>
        <v>0</v>
      </c>
      <c r="AY273" s="359">
        <f t="shared" ca="1" si="517"/>
        <v>0</v>
      </c>
      <c r="AZ273" s="359">
        <f t="shared" ca="1" si="554"/>
        <v>0</v>
      </c>
      <c r="BB273" s="362">
        <f t="shared" ca="1" si="574"/>
        <v>384</v>
      </c>
      <c r="BC273" s="362">
        <v>265</v>
      </c>
      <c r="BD273" s="371">
        <f t="shared" ca="1" si="575"/>
        <v>0</v>
      </c>
      <c r="BE273" s="359">
        <f t="shared" ca="1" si="497"/>
        <v>0</v>
      </c>
      <c r="BF273" s="359">
        <f t="shared" ca="1" si="518"/>
        <v>0</v>
      </c>
      <c r="BG273" s="359">
        <f t="shared" ca="1" si="519"/>
        <v>0</v>
      </c>
      <c r="BH273" s="359">
        <f t="shared" ca="1" si="520"/>
        <v>0</v>
      </c>
      <c r="BI273" s="359">
        <f t="shared" ca="1" si="555"/>
        <v>0</v>
      </c>
      <c r="BK273" s="362">
        <f t="shared" ca="1" si="576"/>
        <v>384</v>
      </c>
      <c r="BL273" s="362">
        <v>265</v>
      </c>
      <c r="BM273" s="371">
        <f t="shared" ca="1" si="577"/>
        <v>0</v>
      </c>
      <c r="BN273" s="359">
        <f t="shared" ca="1" si="498"/>
        <v>0</v>
      </c>
      <c r="BO273" s="359">
        <f t="shared" ca="1" si="521"/>
        <v>0</v>
      </c>
      <c r="BP273" s="359">
        <f t="shared" ca="1" si="522"/>
        <v>0</v>
      </c>
      <c r="BQ273" s="359">
        <f t="shared" ca="1" si="523"/>
        <v>0</v>
      </c>
      <c r="BR273" s="359">
        <f t="shared" ca="1" si="556"/>
        <v>0</v>
      </c>
      <c r="BT273" s="362">
        <f t="shared" ca="1" si="578"/>
        <v>384</v>
      </c>
      <c r="BU273" s="362">
        <v>265</v>
      </c>
      <c r="BV273" s="371">
        <f t="shared" ca="1" si="579"/>
        <v>0</v>
      </c>
      <c r="BW273" s="359">
        <f t="shared" ca="1" si="499"/>
        <v>0</v>
      </c>
      <c r="BX273" s="359">
        <f t="shared" ca="1" si="524"/>
        <v>0</v>
      </c>
      <c r="BY273" s="359">
        <f t="shared" ca="1" si="525"/>
        <v>0</v>
      </c>
      <c r="BZ273" s="359">
        <f t="shared" ca="1" si="526"/>
        <v>0</v>
      </c>
      <c r="CA273" s="359">
        <f t="shared" ca="1" si="557"/>
        <v>0</v>
      </c>
      <c r="CC273" s="362">
        <f t="shared" ca="1" si="580"/>
        <v>384</v>
      </c>
      <c r="CD273" s="362">
        <v>265</v>
      </c>
      <c r="CE273" s="371">
        <f t="shared" ca="1" si="581"/>
        <v>0</v>
      </c>
      <c r="CF273" s="359">
        <f t="shared" ca="1" si="500"/>
        <v>0</v>
      </c>
      <c r="CG273" s="359">
        <f t="shared" ca="1" si="527"/>
        <v>0</v>
      </c>
      <c r="CH273" s="359">
        <f t="shared" ca="1" si="528"/>
        <v>0</v>
      </c>
      <c r="CI273" s="359">
        <f t="shared" ca="1" si="529"/>
        <v>0</v>
      </c>
      <c r="CJ273" s="359">
        <f t="shared" ca="1" si="558"/>
        <v>0</v>
      </c>
      <c r="CL273" s="362">
        <f t="shared" ca="1" si="582"/>
        <v>384</v>
      </c>
      <c r="CM273" s="362">
        <v>265</v>
      </c>
      <c r="CN273" s="371">
        <f t="shared" ca="1" si="583"/>
        <v>0</v>
      </c>
      <c r="CO273" s="359">
        <f t="shared" ref="CO273:CO280" ca="1" si="597">IF(CL273&lt;CS$7,$B$7*((1+$G274)^(CM273-1))*$B$2,0)</f>
        <v>0</v>
      </c>
      <c r="CP273" s="359">
        <f t="shared" ca="1" si="530"/>
        <v>0</v>
      </c>
      <c r="CQ273" s="359">
        <f t="shared" ca="1" si="531"/>
        <v>0</v>
      </c>
      <c r="CR273" s="359">
        <f t="shared" ca="1" si="532"/>
        <v>0</v>
      </c>
      <c r="CS273" s="359">
        <f t="shared" ca="1" si="559"/>
        <v>0</v>
      </c>
      <c r="CU273" s="362">
        <f t="shared" ca="1" si="584"/>
        <v>384</v>
      </c>
      <c r="CV273" s="362">
        <v>265</v>
      </c>
      <c r="CW273" s="371">
        <f t="shared" ca="1" si="585"/>
        <v>0</v>
      </c>
      <c r="CX273" s="359">
        <f t="shared" ca="1" si="501"/>
        <v>0</v>
      </c>
      <c r="CY273" s="359">
        <f t="shared" ca="1" si="533"/>
        <v>0</v>
      </c>
      <c r="CZ273" s="359">
        <f t="shared" ca="1" si="534"/>
        <v>0</v>
      </c>
      <c r="DA273" s="359">
        <f t="shared" ca="1" si="535"/>
        <v>0</v>
      </c>
      <c r="DB273" s="359">
        <f t="shared" ca="1" si="560"/>
        <v>0</v>
      </c>
      <c r="DD273" s="362">
        <f t="shared" ca="1" si="586"/>
        <v>384</v>
      </c>
      <c r="DE273" s="362">
        <v>265</v>
      </c>
      <c r="DF273" s="371">
        <f t="shared" ca="1" si="587"/>
        <v>0</v>
      </c>
      <c r="DG273" s="359">
        <f t="shared" ca="1" si="502"/>
        <v>0</v>
      </c>
      <c r="DH273" s="359">
        <f t="shared" ca="1" si="536"/>
        <v>0</v>
      </c>
      <c r="DI273" s="359">
        <f t="shared" ca="1" si="537"/>
        <v>0</v>
      </c>
      <c r="DJ273" s="359">
        <f t="shared" ca="1" si="538"/>
        <v>0</v>
      </c>
      <c r="DK273" s="359">
        <f t="shared" ca="1" si="561"/>
        <v>0</v>
      </c>
      <c r="DM273" s="362">
        <f t="shared" ca="1" si="588"/>
        <v>384</v>
      </c>
      <c r="DN273" s="362">
        <v>265</v>
      </c>
      <c r="DO273" s="371">
        <f t="shared" ca="1" si="589"/>
        <v>0</v>
      </c>
      <c r="DP273" s="359">
        <f t="shared" ca="1" si="503"/>
        <v>0</v>
      </c>
      <c r="DQ273" s="359">
        <f t="shared" ca="1" si="539"/>
        <v>0</v>
      </c>
      <c r="DR273" s="359">
        <f t="shared" ca="1" si="540"/>
        <v>0</v>
      </c>
      <c r="DS273" s="359">
        <f t="shared" ca="1" si="541"/>
        <v>0</v>
      </c>
      <c r="DT273" s="359">
        <f t="shared" ca="1" si="562"/>
        <v>0</v>
      </c>
      <c r="DV273" s="362">
        <f t="shared" ca="1" si="590"/>
        <v>384</v>
      </c>
      <c r="DW273" s="362">
        <v>265</v>
      </c>
      <c r="DX273" s="371">
        <f t="shared" ca="1" si="591"/>
        <v>0</v>
      </c>
      <c r="DY273" s="359">
        <f t="shared" ca="1" si="504"/>
        <v>0</v>
      </c>
      <c r="DZ273" s="359">
        <f t="shared" ca="1" si="542"/>
        <v>0</v>
      </c>
      <c r="EA273" s="359">
        <f t="shared" ca="1" si="543"/>
        <v>0</v>
      </c>
      <c r="EB273" s="359">
        <f t="shared" ca="1" si="544"/>
        <v>0</v>
      </c>
      <c r="EC273" s="359">
        <f t="shared" ca="1" si="563"/>
        <v>0</v>
      </c>
      <c r="EE273" s="362">
        <f t="shared" ca="1" si="592"/>
        <v>384</v>
      </c>
      <c r="EF273" s="362">
        <v>265</v>
      </c>
      <c r="EG273" s="371">
        <f t="shared" ca="1" si="593"/>
        <v>0</v>
      </c>
      <c r="EH273" s="359">
        <f t="shared" ca="1" si="505"/>
        <v>0</v>
      </c>
      <c r="EI273" s="359">
        <f t="shared" ca="1" si="545"/>
        <v>0</v>
      </c>
      <c r="EJ273" s="359">
        <f t="shared" ca="1" si="546"/>
        <v>0</v>
      </c>
      <c r="EK273" s="359">
        <f t="shared" ca="1" si="547"/>
        <v>0</v>
      </c>
      <c r="EL273" s="359">
        <f t="shared" ca="1" si="564"/>
        <v>0</v>
      </c>
    </row>
    <row r="274" spans="7:142" x14ac:dyDescent="0.35">
      <c r="G274" s="372">
        <f>IFERROR(INDEX('Inflation Rates'!$A$16:$H$138,MATCH('IRA Traditional'!$H274,'Inflation Rates'!$A$16:$A$138,0),6)/INDEX('Inflation Rates'!$A$16:$H$138,MATCH('IRA Traditional'!$H274,'Inflation Rates'!$A$16:$A$138,0)-1,6)-1,G273)</f>
        <v>2.0999999999999908E-2</v>
      </c>
      <c r="H274" s="362">
        <v>2285</v>
      </c>
      <c r="I274" s="362">
        <f t="shared" ca="1" si="594"/>
        <v>385</v>
      </c>
      <c r="J274" s="362">
        <v>266</v>
      </c>
      <c r="K274" s="371">
        <f t="shared" ca="1" si="595"/>
        <v>0</v>
      </c>
      <c r="L274" s="359">
        <f t="shared" ca="1" si="493"/>
        <v>0</v>
      </c>
      <c r="M274" s="359">
        <f t="shared" ca="1" si="548"/>
        <v>0</v>
      </c>
      <c r="N274" s="359">
        <f t="shared" ca="1" si="549"/>
        <v>0</v>
      </c>
      <c r="O274" s="359">
        <f t="shared" ca="1" si="550"/>
        <v>0</v>
      </c>
      <c r="P274" s="359">
        <f t="shared" ca="1" si="565"/>
        <v>0</v>
      </c>
      <c r="R274" s="362">
        <f t="shared" ca="1" si="566"/>
        <v>385</v>
      </c>
      <c r="S274" s="362">
        <v>266</v>
      </c>
      <c r="T274" s="371">
        <f t="shared" ca="1" si="567"/>
        <v>0</v>
      </c>
      <c r="U274" s="359">
        <f t="shared" ca="1" si="494"/>
        <v>0</v>
      </c>
      <c r="V274" s="359">
        <f t="shared" ca="1" si="506"/>
        <v>0</v>
      </c>
      <c r="W274" s="359">
        <f t="shared" ca="1" si="507"/>
        <v>0</v>
      </c>
      <c r="X274" s="359">
        <f t="shared" ca="1" si="508"/>
        <v>0</v>
      </c>
      <c r="Y274" s="359">
        <f t="shared" ca="1" si="551"/>
        <v>0</v>
      </c>
      <c r="AA274" s="362">
        <f t="shared" ca="1" si="568"/>
        <v>385</v>
      </c>
      <c r="AB274" s="362">
        <v>266</v>
      </c>
      <c r="AC274" s="371">
        <f t="shared" ca="1" si="569"/>
        <v>0</v>
      </c>
      <c r="AD274" s="359">
        <f t="shared" ca="1" si="596"/>
        <v>0</v>
      </c>
      <c r="AE274" s="359">
        <f t="shared" ca="1" si="509"/>
        <v>0</v>
      </c>
      <c r="AF274" s="359">
        <f t="shared" ca="1" si="510"/>
        <v>0</v>
      </c>
      <c r="AG274" s="359">
        <f t="shared" ca="1" si="511"/>
        <v>0</v>
      </c>
      <c r="AH274" s="359">
        <f t="shared" ca="1" si="552"/>
        <v>0</v>
      </c>
      <c r="AJ274" s="362">
        <f t="shared" ca="1" si="570"/>
        <v>385</v>
      </c>
      <c r="AK274" s="362">
        <v>266</v>
      </c>
      <c r="AL274" s="371">
        <f t="shared" ca="1" si="571"/>
        <v>0</v>
      </c>
      <c r="AM274" s="359">
        <f t="shared" ca="1" si="495"/>
        <v>0</v>
      </c>
      <c r="AN274" s="359">
        <f t="shared" ca="1" si="512"/>
        <v>0</v>
      </c>
      <c r="AO274" s="359">
        <f t="shared" ca="1" si="513"/>
        <v>0</v>
      </c>
      <c r="AP274" s="359">
        <f t="shared" ca="1" si="514"/>
        <v>0</v>
      </c>
      <c r="AQ274" s="359">
        <f t="shared" ca="1" si="553"/>
        <v>0</v>
      </c>
      <c r="AS274" s="362">
        <f t="shared" ca="1" si="572"/>
        <v>385</v>
      </c>
      <c r="AT274" s="362">
        <v>266</v>
      </c>
      <c r="AU274" s="371">
        <f t="shared" ca="1" si="573"/>
        <v>0</v>
      </c>
      <c r="AV274" s="359">
        <f t="shared" ca="1" si="496"/>
        <v>0</v>
      </c>
      <c r="AW274" s="359">
        <f t="shared" ca="1" si="515"/>
        <v>0</v>
      </c>
      <c r="AX274" s="359">
        <f t="shared" ca="1" si="516"/>
        <v>0</v>
      </c>
      <c r="AY274" s="359">
        <f t="shared" ca="1" si="517"/>
        <v>0</v>
      </c>
      <c r="AZ274" s="359">
        <f t="shared" ca="1" si="554"/>
        <v>0</v>
      </c>
      <c r="BB274" s="362">
        <f t="shared" ca="1" si="574"/>
        <v>385</v>
      </c>
      <c r="BC274" s="362">
        <v>266</v>
      </c>
      <c r="BD274" s="371">
        <f t="shared" ca="1" si="575"/>
        <v>0</v>
      </c>
      <c r="BE274" s="359">
        <f t="shared" ca="1" si="497"/>
        <v>0</v>
      </c>
      <c r="BF274" s="359">
        <f t="shared" ca="1" si="518"/>
        <v>0</v>
      </c>
      <c r="BG274" s="359">
        <f t="shared" ca="1" si="519"/>
        <v>0</v>
      </c>
      <c r="BH274" s="359">
        <f t="shared" ca="1" si="520"/>
        <v>0</v>
      </c>
      <c r="BI274" s="359">
        <f t="shared" ca="1" si="555"/>
        <v>0</v>
      </c>
      <c r="BK274" s="362">
        <f t="shared" ca="1" si="576"/>
        <v>385</v>
      </c>
      <c r="BL274" s="362">
        <v>266</v>
      </c>
      <c r="BM274" s="371">
        <f t="shared" ca="1" si="577"/>
        <v>0</v>
      </c>
      <c r="BN274" s="359">
        <f t="shared" ca="1" si="498"/>
        <v>0</v>
      </c>
      <c r="BO274" s="359">
        <f t="shared" ca="1" si="521"/>
        <v>0</v>
      </c>
      <c r="BP274" s="359">
        <f t="shared" ca="1" si="522"/>
        <v>0</v>
      </c>
      <c r="BQ274" s="359">
        <f t="shared" ca="1" si="523"/>
        <v>0</v>
      </c>
      <c r="BR274" s="359">
        <f t="shared" ca="1" si="556"/>
        <v>0</v>
      </c>
      <c r="BT274" s="362">
        <f t="shared" ca="1" si="578"/>
        <v>385</v>
      </c>
      <c r="BU274" s="362">
        <v>266</v>
      </c>
      <c r="BV274" s="371">
        <f t="shared" ca="1" si="579"/>
        <v>0</v>
      </c>
      <c r="BW274" s="359">
        <f t="shared" ca="1" si="499"/>
        <v>0</v>
      </c>
      <c r="BX274" s="359">
        <f t="shared" ca="1" si="524"/>
        <v>0</v>
      </c>
      <c r="BY274" s="359">
        <f t="shared" ca="1" si="525"/>
        <v>0</v>
      </c>
      <c r="BZ274" s="359">
        <f t="shared" ca="1" si="526"/>
        <v>0</v>
      </c>
      <c r="CA274" s="359">
        <f t="shared" ca="1" si="557"/>
        <v>0</v>
      </c>
      <c r="CC274" s="362">
        <f t="shared" ca="1" si="580"/>
        <v>385</v>
      </c>
      <c r="CD274" s="362">
        <v>266</v>
      </c>
      <c r="CE274" s="371">
        <f t="shared" ca="1" si="581"/>
        <v>0</v>
      </c>
      <c r="CF274" s="359">
        <f t="shared" ca="1" si="500"/>
        <v>0</v>
      </c>
      <c r="CG274" s="359">
        <f t="shared" ca="1" si="527"/>
        <v>0</v>
      </c>
      <c r="CH274" s="359">
        <f t="shared" ca="1" si="528"/>
        <v>0</v>
      </c>
      <c r="CI274" s="359">
        <f t="shared" ca="1" si="529"/>
        <v>0</v>
      </c>
      <c r="CJ274" s="359">
        <f t="shared" ca="1" si="558"/>
        <v>0</v>
      </c>
      <c r="CL274" s="362">
        <f t="shared" ca="1" si="582"/>
        <v>385</v>
      </c>
      <c r="CM274" s="362">
        <v>266</v>
      </c>
      <c r="CN274" s="371">
        <f t="shared" ca="1" si="583"/>
        <v>0</v>
      </c>
      <c r="CO274" s="359">
        <f t="shared" ca="1" si="597"/>
        <v>0</v>
      </c>
      <c r="CP274" s="359">
        <f t="shared" ca="1" si="530"/>
        <v>0</v>
      </c>
      <c r="CQ274" s="359">
        <f t="shared" ca="1" si="531"/>
        <v>0</v>
      </c>
      <c r="CR274" s="359">
        <f t="shared" ca="1" si="532"/>
        <v>0</v>
      </c>
      <c r="CS274" s="359">
        <f t="shared" ca="1" si="559"/>
        <v>0</v>
      </c>
      <c r="CU274" s="362">
        <f t="shared" ca="1" si="584"/>
        <v>385</v>
      </c>
      <c r="CV274" s="362">
        <v>266</v>
      </c>
      <c r="CW274" s="371">
        <f t="shared" ca="1" si="585"/>
        <v>0</v>
      </c>
      <c r="CX274" s="359">
        <f t="shared" ca="1" si="501"/>
        <v>0</v>
      </c>
      <c r="CY274" s="359">
        <f t="shared" ca="1" si="533"/>
        <v>0</v>
      </c>
      <c r="CZ274" s="359">
        <f t="shared" ca="1" si="534"/>
        <v>0</v>
      </c>
      <c r="DA274" s="359">
        <f t="shared" ca="1" si="535"/>
        <v>0</v>
      </c>
      <c r="DB274" s="359">
        <f t="shared" ca="1" si="560"/>
        <v>0</v>
      </c>
      <c r="DD274" s="362">
        <f t="shared" ca="1" si="586"/>
        <v>385</v>
      </c>
      <c r="DE274" s="362">
        <v>266</v>
      </c>
      <c r="DF274" s="371">
        <f t="shared" ca="1" si="587"/>
        <v>0</v>
      </c>
      <c r="DG274" s="359">
        <f t="shared" ca="1" si="502"/>
        <v>0</v>
      </c>
      <c r="DH274" s="359">
        <f t="shared" ca="1" si="536"/>
        <v>0</v>
      </c>
      <c r="DI274" s="359">
        <f t="shared" ca="1" si="537"/>
        <v>0</v>
      </c>
      <c r="DJ274" s="359">
        <f t="shared" ca="1" si="538"/>
        <v>0</v>
      </c>
      <c r="DK274" s="359">
        <f t="shared" ca="1" si="561"/>
        <v>0</v>
      </c>
      <c r="DM274" s="362">
        <f t="shared" ca="1" si="588"/>
        <v>385</v>
      </c>
      <c r="DN274" s="362">
        <v>266</v>
      </c>
      <c r="DO274" s="371">
        <f t="shared" ca="1" si="589"/>
        <v>0</v>
      </c>
      <c r="DP274" s="359">
        <f t="shared" ca="1" si="503"/>
        <v>0</v>
      </c>
      <c r="DQ274" s="359">
        <f t="shared" ca="1" si="539"/>
        <v>0</v>
      </c>
      <c r="DR274" s="359">
        <f t="shared" ca="1" si="540"/>
        <v>0</v>
      </c>
      <c r="DS274" s="359">
        <f t="shared" ca="1" si="541"/>
        <v>0</v>
      </c>
      <c r="DT274" s="359">
        <f t="shared" ca="1" si="562"/>
        <v>0</v>
      </c>
      <c r="DV274" s="362">
        <f t="shared" ca="1" si="590"/>
        <v>385</v>
      </c>
      <c r="DW274" s="362">
        <v>266</v>
      </c>
      <c r="DX274" s="371">
        <f t="shared" ca="1" si="591"/>
        <v>0</v>
      </c>
      <c r="DY274" s="359">
        <f t="shared" ca="1" si="504"/>
        <v>0</v>
      </c>
      <c r="DZ274" s="359">
        <f t="shared" ca="1" si="542"/>
        <v>0</v>
      </c>
      <c r="EA274" s="359">
        <f t="shared" ca="1" si="543"/>
        <v>0</v>
      </c>
      <c r="EB274" s="359">
        <f t="shared" ca="1" si="544"/>
        <v>0</v>
      </c>
      <c r="EC274" s="359">
        <f t="shared" ca="1" si="563"/>
        <v>0</v>
      </c>
      <c r="EE274" s="362">
        <f t="shared" ca="1" si="592"/>
        <v>385</v>
      </c>
      <c r="EF274" s="362">
        <v>266</v>
      </c>
      <c r="EG274" s="371">
        <f t="shared" ca="1" si="593"/>
        <v>0</v>
      </c>
      <c r="EH274" s="359">
        <f t="shared" ca="1" si="505"/>
        <v>0</v>
      </c>
      <c r="EI274" s="359">
        <f t="shared" ca="1" si="545"/>
        <v>0</v>
      </c>
      <c r="EJ274" s="359">
        <f t="shared" ca="1" si="546"/>
        <v>0</v>
      </c>
      <c r="EK274" s="359">
        <f t="shared" ca="1" si="547"/>
        <v>0</v>
      </c>
      <c r="EL274" s="359">
        <f t="shared" ca="1" si="564"/>
        <v>0</v>
      </c>
    </row>
    <row r="275" spans="7:142" x14ac:dyDescent="0.35">
      <c r="G275" s="372">
        <f>IFERROR(INDEX('Inflation Rates'!$A$16:$H$138,MATCH('IRA Traditional'!$H275,'Inflation Rates'!$A$16:$A$138,0),6)/INDEX('Inflation Rates'!$A$16:$H$138,MATCH('IRA Traditional'!$H275,'Inflation Rates'!$A$16:$A$138,0)-1,6)-1,G274)</f>
        <v>2.0999999999999908E-2</v>
      </c>
      <c r="H275" s="362">
        <v>2286</v>
      </c>
      <c r="I275" s="362">
        <f t="shared" ca="1" si="594"/>
        <v>386</v>
      </c>
      <c r="J275" s="362">
        <v>267</v>
      </c>
      <c r="K275" s="371">
        <f t="shared" ca="1" si="595"/>
        <v>0</v>
      </c>
      <c r="L275" s="359">
        <f t="shared" ca="1" si="493"/>
        <v>0</v>
      </c>
      <c r="M275" s="359">
        <f t="shared" ca="1" si="548"/>
        <v>0</v>
      </c>
      <c r="N275" s="359">
        <f t="shared" ca="1" si="549"/>
        <v>0</v>
      </c>
      <c r="O275" s="359">
        <f t="shared" ca="1" si="550"/>
        <v>0</v>
      </c>
      <c r="P275" s="359">
        <f t="shared" ca="1" si="565"/>
        <v>0</v>
      </c>
      <c r="R275" s="362">
        <f t="shared" ca="1" si="566"/>
        <v>386</v>
      </c>
      <c r="S275" s="362">
        <v>267</v>
      </c>
      <c r="T275" s="371">
        <f t="shared" ca="1" si="567"/>
        <v>0</v>
      </c>
      <c r="U275" s="359">
        <f t="shared" ca="1" si="494"/>
        <v>0</v>
      </c>
      <c r="V275" s="359">
        <f t="shared" ca="1" si="506"/>
        <v>0</v>
      </c>
      <c r="W275" s="359">
        <f t="shared" ca="1" si="507"/>
        <v>0</v>
      </c>
      <c r="X275" s="359">
        <f t="shared" ca="1" si="508"/>
        <v>0</v>
      </c>
      <c r="Y275" s="359">
        <f t="shared" ca="1" si="551"/>
        <v>0</v>
      </c>
      <c r="AA275" s="362">
        <f t="shared" ca="1" si="568"/>
        <v>386</v>
      </c>
      <c r="AB275" s="362">
        <v>267</v>
      </c>
      <c r="AC275" s="371">
        <f t="shared" ca="1" si="569"/>
        <v>0</v>
      </c>
      <c r="AD275" s="359">
        <f t="shared" ca="1" si="596"/>
        <v>0</v>
      </c>
      <c r="AE275" s="359">
        <f t="shared" ca="1" si="509"/>
        <v>0</v>
      </c>
      <c r="AF275" s="359">
        <f t="shared" ca="1" si="510"/>
        <v>0</v>
      </c>
      <c r="AG275" s="359">
        <f t="shared" ca="1" si="511"/>
        <v>0</v>
      </c>
      <c r="AH275" s="359">
        <f t="shared" ca="1" si="552"/>
        <v>0</v>
      </c>
      <c r="AJ275" s="362">
        <f t="shared" ca="1" si="570"/>
        <v>386</v>
      </c>
      <c r="AK275" s="362">
        <v>267</v>
      </c>
      <c r="AL275" s="371">
        <f t="shared" ca="1" si="571"/>
        <v>0</v>
      </c>
      <c r="AM275" s="359">
        <f t="shared" ca="1" si="495"/>
        <v>0</v>
      </c>
      <c r="AN275" s="359">
        <f t="shared" ca="1" si="512"/>
        <v>0</v>
      </c>
      <c r="AO275" s="359">
        <f t="shared" ca="1" si="513"/>
        <v>0</v>
      </c>
      <c r="AP275" s="359">
        <f t="shared" ca="1" si="514"/>
        <v>0</v>
      </c>
      <c r="AQ275" s="359">
        <f t="shared" ca="1" si="553"/>
        <v>0</v>
      </c>
      <c r="AS275" s="362">
        <f t="shared" ca="1" si="572"/>
        <v>386</v>
      </c>
      <c r="AT275" s="362">
        <v>267</v>
      </c>
      <c r="AU275" s="371">
        <f t="shared" ca="1" si="573"/>
        <v>0</v>
      </c>
      <c r="AV275" s="359">
        <f t="shared" ca="1" si="496"/>
        <v>0</v>
      </c>
      <c r="AW275" s="359">
        <f t="shared" ca="1" si="515"/>
        <v>0</v>
      </c>
      <c r="AX275" s="359">
        <f t="shared" ca="1" si="516"/>
        <v>0</v>
      </c>
      <c r="AY275" s="359">
        <f t="shared" ca="1" si="517"/>
        <v>0</v>
      </c>
      <c r="AZ275" s="359">
        <f t="shared" ca="1" si="554"/>
        <v>0</v>
      </c>
      <c r="BB275" s="362">
        <f t="shared" ca="1" si="574"/>
        <v>386</v>
      </c>
      <c r="BC275" s="362">
        <v>267</v>
      </c>
      <c r="BD275" s="371">
        <f t="shared" ca="1" si="575"/>
        <v>0</v>
      </c>
      <c r="BE275" s="359">
        <f t="shared" ca="1" si="497"/>
        <v>0</v>
      </c>
      <c r="BF275" s="359">
        <f t="shared" ca="1" si="518"/>
        <v>0</v>
      </c>
      <c r="BG275" s="359">
        <f t="shared" ca="1" si="519"/>
        <v>0</v>
      </c>
      <c r="BH275" s="359">
        <f t="shared" ca="1" si="520"/>
        <v>0</v>
      </c>
      <c r="BI275" s="359">
        <f t="shared" ca="1" si="555"/>
        <v>0</v>
      </c>
      <c r="BK275" s="362">
        <f t="shared" ca="1" si="576"/>
        <v>386</v>
      </c>
      <c r="BL275" s="362">
        <v>267</v>
      </c>
      <c r="BM275" s="371">
        <f t="shared" ca="1" si="577"/>
        <v>0</v>
      </c>
      <c r="BN275" s="359">
        <f t="shared" ca="1" si="498"/>
        <v>0</v>
      </c>
      <c r="BO275" s="359">
        <f t="shared" ca="1" si="521"/>
        <v>0</v>
      </c>
      <c r="BP275" s="359">
        <f t="shared" ca="1" si="522"/>
        <v>0</v>
      </c>
      <c r="BQ275" s="359">
        <f t="shared" ca="1" si="523"/>
        <v>0</v>
      </c>
      <c r="BR275" s="359">
        <f t="shared" ca="1" si="556"/>
        <v>0</v>
      </c>
      <c r="BT275" s="362">
        <f t="shared" ca="1" si="578"/>
        <v>386</v>
      </c>
      <c r="BU275" s="362">
        <v>267</v>
      </c>
      <c r="BV275" s="371">
        <f t="shared" ca="1" si="579"/>
        <v>0</v>
      </c>
      <c r="BW275" s="359">
        <f t="shared" ca="1" si="499"/>
        <v>0</v>
      </c>
      <c r="BX275" s="359">
        <f t="shared" ca="1" si="524"/>
        <v>0</v>
      </c>
      <c r="BY275" s="359">
        <f t="shared" ca="1" si="525"/>
        <v>0</v>
      </c>
      <c r="BZ275" s="359">
        <f t="shared" ca="1" si="526"/>
        <v>0</v>
      </c>
      <c r="CA275" s="359">
        <f t="shared" ca="1" si="557"/>
        <v>0</v>
      </c>
      <c r="CC275" s="362">
        <f t="shared" ca="1" si="580"/>
        <v>386</v>
      </c>
      <c r="CD275" s="362">
        <v>267</v>
      </c>
      <c r="CE275" s="371">
        <f t="shared" ca="1" si="581"/>
        <v>0</v>
      </c>
      <c r="CF275" s="359">
        <f t="shared" ca="1" si="500"/>
        <v>0</v>
      </c>
      <c r="CG275" s="359">
        <f t="shared" ca="1" si="527"/>
        <v>0</v>
      </c>
      <c r="CH275" s="359">
        <f t="shared" ca="1" si="528"/>
        <v>0</v>
      </c>
      <c r="CI275" s="359">
        <f t="shared" ca="1" si="529"/>
        <v>0</v>
      </c>
      <c r="CJ275" s="359">
        <f t="shared" ca="1" si="558"/>
        <v>0</v>
      </c>
      <c r="CL275" s="362">
        <f t="shared" ca="1" si="582"/>
        <v>386</v>
      </c>
      <c r="CM275" s="362">
        <v>267</v>
      </c>
      <c r="CN275" s="371">
        <f t="shared" ca="1" si="583"/>
        <v>0</v>
      </c>
      <c r="CO275" s="359">
        <f t="shared" ca="1" si="597"/>
        <v>0</v>
      </c>
      <c r="CP275" s="359">
        <f t="shared" ca="1" si="530"/>
        <v>0</v>
      </c>
      <c r="CQ275" s="359">
        <f t="shared" ca="1" si="531"/>
        <v>0</v>
      </c>
      <c r="CR275" s="359">
        <f t="shared" ca="1" si="532"/>
        <v>0</v>
      </c>
      <c r="CS275" s="359">
        <f t="shared" ca="1" si="559"/>
        <v>0</v>
      </c>
      <c r="CU275" s="362">
        <f t="shared" ca="1" si="584"/>
        <v>386</v>
      </c>
      <c r="CV275" s="362">
        <v>267</v>
      </c>
      <c r="CW275" s="371">
        <f t="shared" ca="1" si="585"/>
        <v>0</v>
      </c>
      <c r="CX275" s="359">
        <f t="shared" ca="1" si="501"/>
        <v>0</v>
      </c>
      <c r="CY275" s="359">
        <f t="shared" ca="1" si="533"/>
        <v>0</v>
      </c>
      <c r="CZ275" s="359">
        <f t="shared" ca="1" si="534"/>
        <v>0</v>
      </c>
      <c r="DA275" s="359">
        <f t="shared" ca="1" si="535"/>
        <v>0</v>
      </c>
      <c r="DB275" s="359">
        <f t="shared" ca="1" si="560"/>
        <v>0</v>
      </c>
      <c r="DD275" s="362">
        <f t="shared" ca="1" si="586"/>
        <v>386</v>
      </c>
      <c r="DE275" s="362">
        <v>267</v>
      </c>
      <c r="DF275" s="371">
        <f t="shared" ca="1" si="587"/>
        <v>0</v>
      </c>
      <c r="DG275" s="359">
        <f t="shared" ca="1" si="502"/>
        <v>0</v>
      </c>
      <c r="DH275" s="359">
        <f t="shared" ca="1" si="536"/>
        <v>0</v>
      </c>
      <c r="DI275" s="359">
        <f t="shared" ca="1" si="537"/>
        <v>0</v>
      </c>
      <c r="DJ275" s="359">
        <f t="shared" ca="1" si="538"/>
        <v>0</v>
      </c>
      <c r="DK275" s="359">
        <f t="shared" ca="1" si="561"/>
        <v>0</v>
      </c>
      <c r="DM275" s="362">
        <f t="shared" ca="1" si="588"/>
        <v>386</v>
      </c>
      <c r="DN275" s="362">
        <v>267</v>
      </c>
      <c r="DO275" s="371">
        <f t="shared" ca="1" si="589"/>
        <v>0</v>
      </c>
      <c r="DP275" s="359">
        <f t="shared" ca="1" si="503"/>
        <v>0</v>
      </c>
      <c r="DQ275" s="359">
        <f t="shared" ca="1" si="539"/>
        <v>0</v>
      </c>
      <c r="DR275" s="359">
        <f t="shared" ca="1" si="540"/>
        <v>0</v>
      </c>
      <c r="DS275" s="359">
        <f t="shared" ca="1" si="541"/>
        <v>0</v>
      </c>
      <c r="DT275" s="359">
        <f t="shared" ca="1" si="562"/>
        <v>0</v>
      </c>
      <c r="DV275" s="362">
        <f t="shared" ca="1" si="590"/>
        <v>386</v>
      </c>
      <c r="DW275" s="362">
        <v>267</v>
      </c>
      <c r="DX275" s="371">
        <f t="shared" ca="1" si="591"/>
        <v>0</v>
      </c>
      <c r="DY275" s="359">
        <f t="shared" ca="1" si="504"/>
        <v>0</v>
      </c>
      <c r="DZ275" s="359">
        <f t="shared" ca="1" si="542"/>
        <v>0</v>
      </c>
      <c r="EA275" s="359">
        <f t="shared" ca="1" si="543"/>
        <v>0</v>
      </c>
      <c r="EB275" s="359">
        <f t="shared" ca="1" si="544"/>
        <v>0</v>
      </c>
      <c r="EC275" s="359">
        <f t="shared" ca="1" si="563"/>
        <v>0</v>
      </c>
      <c r="EE275" s="362">
        <f t="shared" ca="1" si="592"/>
        <v>386</v>
      </c>
      <c r="EF275" s="362">
        <v>267</v>
      </c>
      <c r="EG275" s="371">
        <f t="shared" ca="1" si="593"/>
        <v>0</v>
      </c>
      <c r="EH275" s="359">
        <f t="shared" ca="1" si="505"/>
        <v>0</v>
      </c>
      <c r="EI275" s="359">
        <f t="shared" ca="1" si="545"/>
        <v>0</v>
      </c>
      <c r="EJ275" s="359">
        <f t="shared" ca="1" si="546"/>
        <v>0</v>
      </c>
      <c r="EK275" s="359">
        <f t="shared" ca="1" si="547"/>
        <v>0</v>
      </c>
      <c r="EL275" s="359">
        <f t="shared" ca="1" si="564"/>
        <v>0</v>
      </c>
    </row>
    <row r="276" spans="7:142" x14ac:dyDescent="0.35">
      <c r="G276" s="372">
        <f>IFERROR(INDEX('Inflation Rates'!$A$16:$H$138,MATCH('IRA Traditional'!$H276,'Inflation Rates'!$A$16:$A$138,0),6)/INDEX('Inflation Rates'!$A$16:$H$138,MATCH('IRA Traditional'!$H276,'Inflation Rates'!$A$16:$A$138,0)-1,6)-1,G275)</f>
        <v>2.0999999999999908E-2</v>
      </c>
      <c r="H276" s="362">
        <v>2287</v>
      </c>
      <c r="I276" s="362">
        <f t="shared" ca="1" si="594"/>
        <v>387</v>
      </c>
      <c r="J276" s="362">
        <v>268</v>
      </c>
      <c r="K276" s="371">
        <f t="shared" ca="1" si="595"/>
        <v>0</v>
      </c>
      <c r="L276" s="359">
        <f t="shared" ca="1" si="493"/>
        <v>0</v>
      </c>
      <c r="M276" s="359">
        <f t="shared" ca="1" si="548"/>
        <v>0</v>
      </c>
      <c r="N276" s="359">
        <f t="shared" ca="1" si="549"/>
        <v>0</v>
      </c>
      <c r="O276" s="359">
        <f t="shared" ca="1" si="550"/>
        <v>0</v>
      </c>
      <c r="P276" s="359">
        <f t="shared" ca="1" si="565"/>
        <v>0</v>
      </c>
      <c r="R276" s="362">
        <f t="shared" ca="1" si="566"/>
        <v>387</v>
      </c>
      <c r="S276" s="362">
        <v>268</v>
      </c>
      <c r="T276" s="371">
        <f t="shared" ca="1" si="567"/>
        <v>0</v>
      </c>
      <c r="U276" s="359">
        <f t="shared" ca="1" si="494"/>
        <v>0</v>
      </c>
      <c r="V276" s="359">
        <f t="shared" ca="1" si="506"/>
        <v>0</v>
      </c>
      <c r="W276" s="359">
        <f t="shared" ca="1" si="507"/>
        <v>0</v>
      </c>
      <c r="X276" s="359">
        <f t="shared" ca="1" si="508"/>
        <v>0</v>
      </c>
      <c r="Y276" s="359">
        <f t="shared" ca="1" si="551"/>
        <v>0</v>
      </c>
      <c r="AA276" s="362">
        <f t="shared" ca="1" si="568"/>
        <v>387</v>
      </c>
      <c r="AB276" s="362">
        <v>268</v>
      </c>
      <c r="AC276" s="371">
        <f t="shared" ca="1" si="569"/>
        <v>0</v>
      </c>
      <c r="AD276" s="359">
        <f t="shared" ca="1" si="596"/>
        <v>0</v>
      </c>
      <c r="AE276" s="359">
        <f t="shared" ca="1" si="509"/>
        <v>0</v>
      </c>
      <c r="AF276" s="359">
        <f t="shared" ca="1" si="510"/>
        <v>0</v>
      </c>
      <c r="AG276" s="359">
        <f t="shared" ca="1" si="511"/>
        <v>0</v>
      </c>
      <c r="AH276" s="359">
        <f t="shared" ca="1" si="552"/>
        <v>0</v>
      </c>
      <c r="AJ276" s="362">
        <f t="shared" ca="1" si="570"/>
        <v>387</v>
      </c>
      <c r="AK276" s="362">
        <v>268</v>
      </c>
      <c r="AL276" s="371">
        <f t="shared" ca="1" si="571"/>
        <v>0</v>
      </c>
      <c r="AM276" s="359">
        <f t="shared" ca="1" si="495"/>
        <v>0</v>
      </c>
      <c r="AN276" s="359">
        <f t="shared" ca="1" si="512"/>
        <v>0</v>
      </c>
      <c r="AO276" s="359">
        <f t="shared" ca="1" si="513"/>
        <v>0</v>
      </c>
      <c r="AP276" s="359">
        <f t="shared" ca="1" si="514"/>
        <v>0</v>
      </c>
      <c r="AQ276" s="359">
        <f t="shared" ca="1" si="553"/>
        <v>0</v>
      </c>
      <c r="AS276" s="362">
        <f t="shared" ca="1" si="572"/>
        <v>387</v>
      </c>
      <c r="AT276" s="362">
        <v>268</v>
      </c>
      <c r="AU276" s="371">
        <f t="shared" ca="1" si="573"/>
        <v>0</v>
      </c>
      <c r="AV276" s="359">
        <f t="shared" ca="1" si="496"/>
        <v>0</v>
      </c>
      <c r="AW276" s="359">
        <f t="shared" ca="1" si="515"/>
        <v>0</v>
      </c>
      <c r="AX276" s="359">
        <f t="shared" ca="1" si="516"/>
        <v>0</v>
      </c>
      <c r="AY276" s="359">
        <f t="shared" ca="1" si="517"/>
        <v>0</v>
      </c>
      <c r="AZ276" s="359">
        <f t="shared" ca="1" si="554"/>
        <v>0</v>
      </c>
      <c r="BB276" s="362">
        <f t="shared" ca="1" si="574"/>
        <v>387</v>
      </c>
      <c r="BC276" s="362">
        <v>268</v>
      </c>
      <c r="BD276" s="371">
        <f t="shared" ca="1" si="575"/>
        <v>0</v>
      </c>
      <c r="BE276" s="359">
        <f t="shared" ca="1" si="497"/>
        <v>0</v>
      </c>
      <c r="BF276" s="359">
        <f t="shared" ca="1" si="518"/>
        <v>0</v>
      </c>
      <c r="BG276" s="359">
        <f t="shared" ca="1" si="519"/>
        <v>0</v>
      </c>
      <c r="BH276" s="359">
        <f t="shared" ca="1" si="520"/>
        <v>0</v>
      </c>
      <c r="BI276" s="359">
        <f t="shared" ca="1" si="555"/>
        <v>0</v>
      </c>
      <c r="BK276" s="362">
        <f t="shared" ca="1" si="576"/>
        <v>387</v>
      </c>
      <c r="BL276" s="362">
        <v>268</v>
      </c>
      <c r="BM276" s="371">
        <f t="shared" ca="1" si="577"/>
        <v>0</v>
      </c>
      <c r="BN276" s="359">
        <f t="shared" ca="1" si="498"/>
        <v>0</v>
      </c>
      <c r="BO276" s="359">
        <f t="shared" ca="1" si="521"/>
        <v>0</v>
      </c>
      <c r="BP276" s="359">
        <f t="shared" ca="1" si="522"/>
        <v>0</v>
      </c>
      <c r="BQ276" s="359">
        <f t="shared" ca="1" si="523"/>
        <v>0</v>
      </c>
      <c r="BR276" s="359">
        <f t="shared" ca="1" si="556"/>
        <v>0</v>
      </c>
      <c r="BT276" s="362">
        <f t="shared" ca="1" si="578"/>
        <v>387</v>
      </c>
      <c r="BU276" s="362">
        <v>268</v>
      </c>
      <c r="BV276" s="371">
        <f t="shared" ca="1" si="579"/>
        <v>0</v>
      </c>
      <c r="BW276" s="359">
        <f t="shared" ca="1" si="499"/>
        <v>0</v>
      </c>
      <c r="BX276" s="359">
        <f t="shared" ca="1" si="524"/>
        <v>0</v>
      </c>
      <c r="BY276" s="359">
        <f t="shared" ca="1" si="525"/>
        <v>0</v>
      </c>
      <c r="BZ276" s="359">
        <f t="shared" ca="1" si="526"/>
        <v>0</v>
      </c>
      <c r="CA276" s="359">
        <f t="shared" ca="1" si="557"/>
        <v>0</v>
      </c>
      <c r="CC276" s="362">
        <f t="shared" ca="1" si="580"/>
        <v>387</v>
      </c>
      <c r="CD276" s="362">
        <v>268</v>
      </c>
      <c r="CE276" s="371">
        <f t="shared" ca="1" si="581"/>
        <v>0</v>
      </c>
      <c r="CF276" s="359">
        <f t="shared" ca="1" si="500"/>
        <v>0</v>
      </c>
      <c r="CG276" s="359">
        <f t="shared" ca="1" si="527"/>
        <v>0</v>
      </c>
      <c r="CH276" s="359">
        <f t="shared" ca="1" si="528"/>
        <v>0</v>
      </c>
      <c r="CI276" s="359">
        <f t="shared" ca="1" si="529"/>
        <v>0</v>
      </c>
      <c r="CJ276" s="359">
        <f t="shared" ca="1" si="558"/>
        <v>0</v>
      </c>
      <c r="CL276" s="362">
        <f t="shared" ca="1" si="582"/>
        <v>387</v>
      </c>
      <c r="CM276" s="362">
        <v>268</v>
      </c>
      <c r="CN276" s="371">
        <f t="shared" ca="1" si="583"/>
        <v>0</v>
      </c>
      <c r="CO276" s="359">
        <f t="shared" ca="1" si="597"/>
        <v>0</v>
      </c>
      <c r="CP276" s="359">
        <f t="shared" ca="1" si="530"/>
        <v>0</v>
      </c>
      <c r="CQ276" s="359">
        <f t="shared" ca="1" si="531"/>
        <v>0</v>
      </c>
      <c r="CR276" s="359">
        <f t="shared" ca="1" si="532"/>
        <v>0</v>
      </c>
      <c r="CS276" s="359">
        <f t="shared" ca="1" si="559"/>
        <v>0</v>
      </c>
      <c r="CU276" s="362">
        <f t="shared" ca="1" si="584"/>
        <v>387</v>
      </c>
      <c r="CV276" s="362">
        <v>268</v>
      </c>
      <c r="CW276" s="371">
        <f t="shared" ca="1" si="585"/>
        <v>0</v>
      </c>
      <c r="CX276" s="359">
        <f t="shared" ca="1" si="501"/>
        <v>0</v>
      </c>
      <c r="CY276" s="359">
        <f t="shared" ca="1" si="533"/>
        <v>0</v>
      </c>
      <c r="CZ276" s="359">
        <f t="shared" ca="1" si="534"/>
        <v>0</v>
      </c>
      <c r="DA276" s="359">
        <f t="shared" ca="1" si="535"/>
        <v>0</v>
      </c>
      <c r="DB276" s="359">
        <f t="shared" ca="1" si="560"/>
        <v>0</v>
      </c>
      <c r="DD276" s="362">
        <f t="shared" ca="1" si="586"/>
        <v>387</v>
      </c>
      <c r="DE276" s="362">
        <v>268</v>
      </c>
      <c r="DF276" s="371">
        <f t="shared" ca="1" si="587"/>
        <v>0</v>
      </c>
      <c r="DG276" s="359">
        <f t="shared" ca="1" si="502"/>
        <v>0</v>
      </c>
      <c r="DH276" s="359">
        <f t="shared" ca="1" si="536"/>
        <v>0</v>
      </c>
      <c r="DI276" s="359">
        <f t="shared" ca="1" si="537"/>
        <v>0</v>
      </c>
      <c r="DJ276" s="359">
        <f t="shared" ca="1" si="538"/>
        <v>0</v>
      </c>
      <c r="DK276" s="359">
        <f t="shared" ca="1" si="561"/>
        <v>0</v>
      </c>
      <c r="DM276" s="362">
        <f t="shared" ca="1" si="588"/>
        <v>387</v>
      </c>
      <c r="DN276" s="362">
        <v>268</v>
      </c>
      <c r="DO276" s="371">
        <f t="shared" ca="1" si="589"/>
        <v>0</v>
      </c>
      <c r="DP276" s="359">
        <f t="shared" ca="1" si="503"/>
        <v>0</v>
      </c>
      <c r="DQ276" s="359">
        <f t="shared" ca="1" si="539"/>
        <v>0</v>
      </c>
      <c r="DR276" s="359">
        <f t="shared" ca="1" si="540"/>
        <v>0</v>
      </c>
      <c r="DS276" s="359">
        <f t="shared" ca="1" si="541"/>
        <v>0</v>
      </c>
      <c r="DT276" s="359">
        <f t="shared" ca="1" si="562"/>
        <v>0</v>
      </c>
      <c r="DV276" s="362">
        <f t="shared" ca="1" si="590"/>
        <v>387</v>
      </c>
      <c r="DW276" s="362">
        <v>268</v>
      </c>
      <c r="DX276" s="371">
        <f t="shared" ca="1" si="591"/>
        <v>0</v>
      </c>
      <c r="DY276" s="359">
        <f t="shared" ca="1" si="504"/>
        <v>0</v>
      </c>
      <c r="DZ276" s="359">
        <f t="shared" ca="1" si="542"/>
        <v>0</v>
      </c>
      <c r="EA276" s="359">
        <f t="shared" ca="1" si="543"/>
        <v>0</v>
      </c>
      <c r="EB276" s="359">
        <f t="shared" ca="1" si="544"/>
        <v>0</v>
      </c>
      <c r="EC276" s="359">
        <f t="shared" ca="1" si="563"/>
        <v>0</v>
      </c>
      <c r="EE276" s="362">
        <f t="shared" ca="1" si="592"/>
        <v>387</v>
      </c>
      <c r="EF276" s="362">
        <v>268</v>
      </c>
      <c r="EG276" s="371">
        <f t="shared" ca="1" si="593"/>
        <v>0</v>
      </c>
      <c r="EH276" s="359">
        <f t="shared" ca="1" si="505"/>
        <v>0</v>
      </c>
      <c r="EI276" s="359">
        <f t="shared" ca="1" si="545"/>
        <v>0</v>
      </c>
      <c r="EJ276" s="359">
        <f t="shared" ca="1" si="546"/>
        <v>0</v>
      </c>
      <c r="EK276" s="359">
        <f t="shared" ca="1" si="547"/>
        <v>0</v>
      </c>
      <c r="EL276" s="359">
        <f t="shared" ca="1" si="564"/>
        <v>0</v>
      </c>
    </row>
    <row r="277" spans="7:142" x14ac:dyDescent="0.35">
      <c r="G277" s="372">
        <f>IFERROR(INDEX('Inflation Rates'!$A$16:$H$138,MATCH('IRA Traditional'!$H277,'Inflation Rates'!$A$16:$A$138,0),6)/INDEX('Inflation Rates'!$A$16:$H$138,MATCH('IRA Traditional'!$H277,'Inflation Rates'!$A$16:$A$138,0)-1,6)-1,G276)</f>
        <v>2.0999999999999908E-2</v>
      </c>
      <c r="H277" s="362">
        <v>2288</v>
      </c>
      <c r="I277" s="362">
        <f t="shared" ca="1" si="594"/>
        <v>388</v>
      </c>
      <c r="J277" s="362">
        <v>269</v>
      </c>
      <c r="K277" s="371">
        <f t="shared" ca="1" si="595"/>
        <v>0</v>
      </c>
      <c r="L277" s="359">
        <f t="shared" ca="1" si="493"/>
        <v>0</v>
      </c>
      <c r="M277" s="359">
        <f t="shared" ca="1" si="548"/>
        <v>0</v>
      </c>
      <c r="N277" s="359">
        <f t="shared" ca="1" si="549"/>
        <v>0</v>
      </c>
      <c r="O277" s="359">
        <f t="shared" ca="1" si="550"/>
        <v>0</v>
      </c>
      <c r="P277" s="359">
        <f t="shared" ca="1" si="565"/>
        <v>0</v>
      </c>
      <c r="R277" s="362">
        <f t="shared" ca="1" si="566"/>
        <v>388</v>
      </c>
      <c r="S277" s="362">
        <v>269</v>
      </c>
      <c r="T277" s="371">
        <f t="shared" ca="1" si="567"/>
        <v>0</v>
      </c>
      <c r="U277" s="359">
        <f t="shared" ca="1" si="494"/>
        <v>0</v>
      </c>
      <c r="V277" s="359">
        <f t="shared" ca="1" si="506"/>
        <v>0</v>
      </c>
      <c r="W277" s="359">
        <f t="shared" ca="1" si="507"/>
        <v>0</v>
      </c>
      <c r="X277" s="359">
        <f t="shared" ca="1" si="508"/>
        <v>0</v>
      </c>
      <c r="Y277" s="359">
        <f t="shared" ca="1" si="551"/>
        <v>0</v>
      </c>
      <c r="AA277" s="362">
        <f t="shared" ca="1" si="568"/>
        <v>388</v>
      </c>
      <c r="AB277" s="362">
        <v>269</v>
      </c>
      <c r="AC277" s="371">
        <f t="shared" ca="1" si="569"/>
        <v>0</v>
      </c>
      <c r="AD277" s="359">
        <f t="shared" ca="1" si="596"/>
        <v>0</v>
      </c>
      <c r="AE277" s="359">
        <f t="shared" ca="1" si="509"/>
        <v>0</v>
      </c>
      <c r="AF277" s="359">
        <f t="shared" ca="1" si="510"/>
        <v>0</v>
      </c>
      <c r="AG277" s="359">
        <f t="shared" ca="1" si="511"/>
        <v>0</v>
      </c>
      <c r="AH277" s="359">
        <f t="shared" ca="1" si="552"/>
        <v>0</v>
      </c>
      <c r="AJ277" s="362">
        <f t="shared" ca="1" si="570"/>
        <v>388</v>
      </c>
      <c r="AK277" s="362">
        <v>269</v>
      </c>
      <c r="AL277" s="371">
        <f t="shared" ca="1" si="571"/>
        <v>0</v>
      </c>
      <c r="AM277" s="359">
        <f t="shared" ca="1" si="495"/>
        <v>0</v>
      </c>
      <c r="AN277" s="359">
        <f t="shared" ca="1" si="512"/>
        <v>0</v>
      </c>
      <c r="AO277" s="359">
        <f t="shared" ca="1" si="513"/>
        <v>0</v>
      </c>
      <c r="AP277" s="359">
        <f t="shared" ca="1" si="514"/>
        <v>0</v>
      </c>
      <c r="AQ277" s="359">
        <f t="shared" ca="1" si="553"/>
        <v>0</v>
      </c>
      <c r="AS277" s="362">
        <f t="shared" ca="1" si="572"/>
        <v>388</v>
      </c>
      <c r="AT277" s="362">
        <v>269</v>
      </c>
      <c r="AU277" s="371">
        <f t="shared" ca="1" si="573"/>
        <v>0</v>
      </c>
      <c r="AV277" s="359">
        <f t="shared" ca="1" si="496"/>
        <v>0</v>
      </c>
      <c r="AW277" s="359">
        <f t="shared" ca="1" si="515"/>
        <v>0</v>
      </c>
      <c r="AX277" s="359">
        <f t="shared" ca="1" si="516"/>
        <v>0</v>
      </c>
      <c r="AY277" s="359">
        <f t="shared" ca="1" si="517"/>
        <v>0</v>
      </c>
      <c r="AZ277" s="359">
        <f t="shared" ca="1" si="554"/>
        <v>0</v>
      </c>
      <c r="BB277" s="362">
        <f t="shared" ca="1" si="574"/>
        <v>388</v>
      </c>
      <c r="BC277" s="362">
        <v>269</v>
      </c>
      <c r="BD277" s="371">
        <f t="shared" ca="1" si="575"/>
        <v>0</v>
      </c>
      <c r="BE277" s="359">
        <f t="shared" ca="1" si="497"/>
        <v>0</v>
      </c>
      <c r="BF277" s="359">
        <f t="shared" ca="1" si="518"/>
        <v>0</v>
      </c>
      <c r="BG277" s="359">
        <f t="shared" ca="1" si="519"/>
        <v>0</v>
      </c>
      <c r="BH277" s="359">
        <f t="shared" ca="1" si="520"/>
        <v>0</v>
      </c>
      <c r="BI277" s="359">
        <f t="shared" ca="1" si="555"/>
        <v>0</v>
      </c>
      <c r="BK277" s="362">
        <f t="shared" ca="1" si="576"/>
        <v>388</v>
      </c>
      <c r="BL277" s="362">
        <v>269</v>
      </c>
      <c r="BM277" s="371">
        <f t="shared" ca="1" si="577"/>
        <v>0</v>
      </c>
      <c r="BN277" s="359">
        <f t="shared" ca="1" si="498"/>
        <v>0</v>
      </c>
      <c r="BO277" s="359">
        <f t="shared" ca="1" si="521"/>
        <v>0</v>
      </c>
      <c r="BP277" s="359">
        <f t="shared" ca="1" si="522"/>
        <v>0</v>
      </c>
      <c r="BQ277" s="359">
        <f t="shared" ca="1" si="523"/>
        <v>0</v>
      </c>
      <c r="BR277" s="359">
        <f t="shared" ca="1" si="556"/>
        <v>0</v>
      </c>
      <c r="BT277" s="362">
        <f t="shared" ca="1" si="578"/>
        <v>388</v>
      </c>
      <c r="BU277" s="362">
        <v>269</v>
      </c>
      <c r="BV277" s="371">
        <f t="shared" ca="1" si="579"/>
        <v>0</v>
      </c>
      <c r="BW277" s="359">
        <f t="shared" ca="1" si="499"/>
        <v>0</v>
      </c>
      <c r="BX277" s="359">
        <f t="shared" ca="1" si="524"/>
        <v>0</v>
      </c>
      <c r="BY277" s="359">
        <f t="shared" ca="1" si="525"/>
        <v>0</v>
      </c>
      <c r="BZ277" s="359">
        <f t="shared" ca="1" si="526"/>
        <v>0</v>
      </c>
      <c r="CA277" s="359">
        <f t="shared" ca="1" si="557"/>
        <v>0</v>
      </c>
      <c r="CC277" s="362">
        <f t="shared" ca="1" si="580"/>
        <v>388</v>
      </c>
      <c r="CD277" s="362">
        <v>269</v>
      </c>
      <c r="CE277" s="371">
        <f t="shared" ca="1" si="581"/>
        <v>0</v>
      </c>
      <c r="CF277" s="359">
        <f t="shared" ca="1" si="500"/>
        <v>0</v>
      </c>
      <c r="CG277" s="359">
        <f t="shared" ca="1" si="527"/>
        <v>0</v>
      </c>
      <c r="CH277" s="359">
        <f t="shared" ca="1" si="528"/>
        <v>0</v>
      </c>
      <c r="CI277" s="359">
        <f t="shared" ca="1" si="529"/>
        <v>0</v>
      </c>
      <c r="CJ277" s="359">
        <f t="shared" ca="1" si="558"/>
        <v>0</v>
      </c>
      <c r="CL277" s="362">
        <f t="shared" ca="1" si="582"/>
        <v>388</v>
      </c>
      <c r="CM277" s="362">
        <v>269</v>
      </c>
      <c r="CN277" s="371">
        <f t="shared" ca="1" si="583"/>
        <v>0</v>
      </c>
      <c r="CO277" s="359">
        <f t="shared" ca="1" si="597"/>
        <v>0</v>
      </c>
      <c r="CP277" s="359">
        <f t="shared" ca="1" si="530"/>
        <v>0</v>
      </c>
      <c r="CQ277" s="359">
        <f t="shared" ca="1" si="531"/>
        <v>0</v>
      </c>
      <c r="CR277" s="359">
        <f t="shared" ca="1" si="532"/>
        <v>0</v>
      </c>
      <c r="CS277" s="359">
        <f t="shared" ca="1" si="559"/>
        <v>0</v>
      </c>
      <c r="CU277" s="362">
        <f t="shared" ca="1" si="584"/>
        <v>388</v>
      </c>
      <c r="CV277" s="362">
        <v>269</v>
      </c>
      <c r="CW277" s="371">
        <f t="shared" ca="1" si="585"/>
        <v>0</v>
      </c>
      <c r="CX277" s="359">
        <f t="shared" ca="1" si="501"/>
        <v>0</v>
      </c>
      <c r="CY277" s="359">
        <f t="shared" ca="1" si="533"/>
        <v>0</v>
      </c>
      <c r="CZ277" s="359">
        <f t="shared" ca="1" si="534"/>
        <v>0</v>
      </c>
      <c r="DA277" s="359">
        <f t="shared" ca="1" si="535"/>
        <v>0</v>
      </c>
      <c r="DB277" s="359">
        <f t="shared" ca="1" si="560"/>
        <v>0</v>
      </c>
      <c r="DD277" s="362">
        <f t="shared" ca="1" si="586"/>
        <v>388</v>
      </c>
      <c r="DE277" s="362">
        <v>269</v>
      </c>
      <c r="DF277" s="371">
        <f t="shared" ca="1" si="587"/>
        <v>0</v>
      </c>
      <c r="DG277" s="359">
        <f t="shared" ca="1" si="502"/>
        <v>0</v>
      </c>
      <c r="DH277" s="359">
        <f t="shared" ca="1" si="536"/>
        <v>0</v>
      </c>
      <c r="DI277" s="359">
        <f t="shared" ca="1" si="537"/>
        <v>0</v>
      </c>
      <c r="DJ277" s="359">
        <f t="shared" ca="1" si="538"/>
        <v>0</v>
      </c>
      <c r="DK277" s="359">
        <f t="shared" ca="1" si="561"/>
        <v>0</v>
      </c>
      <c r="DM277" s="362">
        <f t="shared" ca="1" si="588"/>
        <v>388</v>
      </c>
      <c r="DN277" s="362">
        <v>269</v>
      </c>
      <c r="DO277" s="371">
        <f t="shared" ca="1" si="589"/>
        <v>0</v>
      </c>
      <c r="DP277" s="359">
        <f t="shared" ca="1" si="503"/>
        <v>0</v>
      </c>
      <c r="DQ277" s="359">
        <f t="shared" ca="1" si="539"/>
        <v>0</v>
      </c>
      <c r="DR277" s="359">
        <f t="shared" ca="1" si="540"/>
        <v>0</v>
      </c>
      <c r="DS277" s="359">
        <f t="shared" ca="1" si="541"/>
        <v>0</v>
      </c>
      <c r="DT277" s="359">
        <f t="shared" ca="1" si="562"/>
        <v>0</v>
      </c>
      <c r="DV277" s="362">
        <f t="shared" ca="1" si="590"/>
        <v>388</v>
      </c>
      <c r="DW277" s="362">
        <v>269</v>
      </c>
      <c r="DX277" s="371">
        <f t="shared" ca="1" si="591"/>
        <v>0</v>
      </c>
      <c r="DY277" s="359">
        <f t="shared" ca="1" si="504"/>
        <v>0</v>
      </c>
      <c r="DZ277" s="359">
        <f t="shared" ca="1" si="542"/>
        <v>0</v>
      </c>
      <c r="EA277" s="359">
        <f t="shared" ca="1" si="543"/>
        <v>0</v>
      </c>
      <c r="EB277" s="359">
        <f t="shared" ca="1" si="544"/>
        <v>0</v>
      </c>
      <c r="EC277" s="359">
        <f t="shared" ca="1" si="563"/>
        <v>0</v>
      </c>
      <c r="EE277" s="362">
        <f t="shared" ca="1" si="592"/>
        <v>388</v>
      </c>
      <c r="EF277" s="362">
        <v>269</v>
      </c>
      <c r="EG277" s="371">
        <f t="shared" ca="1" si="593"/>
        <v>0</v>
      </c>
      <c r="EH277" s="359">
        <f t="shared" ca="1" si="505"/>
        <v>0</v>
      </c>
      <c r="EI277" s="359">
        <f t="shared" ca="1" si="545"/>
        <v>0</v>
      </c>
      <c r="EJ277" s="359">
        <f t="shared" ca="1" si="546"/>
        <v>0</v>
      </c>
      <c r="EK277" s="359">
        <f t="shared" ca="1" si="547"/>
        <v>0</v>
      </c>
      <c r="EL277" s="359">
        <f t="shared" ca="1" si="564"/>
        <v>0</v>
      </c>
    </row>
    <row r="278" spans="7:142" x14ac:dyDescent="0.35">
      <c r="G278" s="372">
        <f>IFERROR(INDEX('Inflation Rates'!$A$16:$H$138,MATCH('IRA Traditional'!$H278,'Inflation Rates'!$A$16:$A$138,0),6)/INDEX('Inflation Rates'!$A$16:$H$138,MATCH('IRA Traditional'!$H278,'Inflation Rates'!$A$16:$A$138,0)-1,6)-1,G277)</f>
        <v>2.0999999999999908E-2</v>
      </c>
      <c r="H278" s="362">
        <v>2289</v>
      </c>
      <c r="I278" s="362">
        <f t="shared" ca="1" si="594"/>
        <v>389</v>
      </c>
      <c r="J278" s="362">
        <v>270</v>
      </c>
      <c r="K278" s="371">
        <f t="shared" ca="1" si="595"/>
        <v>0</v>
      </c>
      <c r="L278" s="359">
        <f t="shared" ca="1" si="493"/>
        <v>0</v>
      </c>
      <c r="M278" s="359">
        <f t="shared" ca="1" si="548"/>
        <v>0</v>
      </c>
      <c r="N278" s="359">
        <f t="shared" ca="1" si="549"/>
        <v>0</v>
      </c>
      <c r="O278" s="359">
        <f t="shared" ca="1" si="550"/>
        <v>0</v>
      </c>
      <c r="P278" s="359">
        <f t="shared" ca="1" si="565"/>
        <v>0</v>
      </c>
      <c r="R278" s="362">
        <f t="shared" ca="1" si="566"/>
        <v>389</v>
      </c>
      <c r="S278" s="362">
        <v>270</v>
      </c>
      <c r="T278" s="371">
        <f t="shared" ca="1" si="567"/>
        <v>0</v>
      </c>
      <c r="U278" s="359">
        <f t="shared" ca="1" si="494"/>
        <v>0</v>
      </c>
      <c r="V278" s="359">
        <f t="shared" ca="1" si="506"/>
        <v>0</v>
      </c>
      <c r="W278" s="359">
        <f t="shared" ca="1" si="507"/>
        <v>0</v>
      </c>
      <c r="X278" s="359">
        <f t="shared" ca="1" si="508"/>
        <v>0</v>
      </c>
      <c r="Y278" s="359">
        <f t="shared" ca="1" si="551"/>
        <v>0</v>
      </c>
      <c r="AA278" s="362">
        <f t="shared" ca="1" si="568"/>
        <v>389</v>
      </c>
      <c r="AB278" s="362">
        <v>270</v>
      </c>
      <c r="AC278" s="371">
        <f t="shared" ca="1" si="569"/>
        <v>0</v>
      </c>
      <c r="AD278" s="359">
        <f t="shared" ca="1" si="596"/>
        <v>0</v>
      </c>
      <c r="AE278" s="359">
        <f t="shared" ca="1" si="509"/>
        <v>0</v>
      </c>
      <c r="AF278" s="359">
        <f t="shared" ca="1" si="510"/>
        <v>0</v>
      </c>
      <c r="AG278" s="359">
        <f t="shared" ca="1" si="511"/>
        <v>0</v>
      </c>
      <c r="AH278" s="359">
        <f t="shared" ca="1" si="552"/>
        <v>0</v>
      </c>
      <c r="AJ278" s="362">
        <f t="shared" ca="1" si="570"/>
        <v>389</v>
      </c>
      <c r="AK278" s="362">
        <v>270</v>
      </c>
      <c r="AL278" s="371">
        <f t="shared" ca="1" si="571"/>
        <v>0</v>
      </c>
      <c r="AM278" s="359">
        <f t="shared" ca="1" si="495"/>
        <v>0</v>
      </c>
      <c r="AN278" s="359">
        <f t="shared" ca="1" si="512"/>
        <v>0</v>
      </c>
      <c r="AO278" s="359">
        <f t="shared" ca="1" si="513"/>
        <v>0</v>
      </c>
      <c r="AP278" s="359">
        <f t="shared" ca="1" si="514"/>
        <v>0</v>
      </c>
      <c r="AQ278" s="359">
        <f t="shared" ca="1" si="553"/>
        <v>0</v>
      </c>
      <c r="AS278" s="362">
        <f t="shared" ca="1" si="572"/>
        <v>389</v>
      </c>
      <c r="AT278" s="362">
        <v>270</v>
      </c>
      <c r="AU278" s="371">
        <f t="shared" ca="1" si="573"/>
        <v>0</v>
      </c>
      <c r="AV278" s="359">
        <f t="shared" ca="1" si="496"/>
        <v>0</v>
      </c>
      <c r="AW278" s="359">
        <f t="shared" ca="1" si="515"/>
        <v>0</v>
      </c>
      <c r="AX278" s="359">
        <f t="shared" ca="1" si="516"/>
        <v>0</v>
      </c>
      <c r="AY278" s="359">
        <f t="shared" ca="1" si="517"/>
        <v>0</v>
      </c>
      <c r="AZ278" s="359">
        <f t="shared" ca="1" si="554"/>
        <v>0</v>
      </c>
      <c r="BB278" s="362">
        <f t="shared" ca="1" si="574"/>
        <v>389</v>
      </c>
      <c r="BC278" s="362">
        <v>270</v>
      </c>
      <c r="BD278" s="371">
        <f t="shared" ca="1" si="575"/>
        <v>0</v>
      </c>
      <c r="BE278" s="359">
        <f t="shared" ca="1" si="497"/>
        <v>0</v>
      </c>
      <c r="BF278" s="359">
        <f t="shared" ca="1" si="518"/>
        <v>0</v>
      </c>
      <c r="BG278" s="359">
        <f t="shared" ca="1" si="519"/>
        <v>0</v>
      </c>
      <c r="BH278" s="359">
        <f t="shared" ca="1" si="520"/>
        <v>0</v>
      </c>
      <c r="BI278" s="359">
        <f t="shared" ca="1" si="555"/>
        <v>0</v>
      </c>
      <c r="BK278" s="362">
        <f t="shared" ca="1" si="576"/>
        <v>389</v>
      </c>
      <c r="BL278" s="362">
        <v>270</v>
      </c>
      <c r="BM278" s="371">
        <f t="shared" ca="1" si="577"/>
        <v>0</v>
      </c>
      <c r="BN278" s="359">
        <f t="shared" ca="1" si="498"/>
        <v>0</v>
      </c>
      <c r="BO278" s="359">
        <f t="shared" ca="1" si="521"/>
        <v>0</v>
      </c>
      <c r="BP278" s="359">
        <f t="shared" ca="1" si="522"/>
        <v>0</v>
      </c>
      <c r="BQ278" s="359">
        <f t="shared" ca="1" si="523"/>
        <v>0</v>
      </c>
      <c r="BR278" s="359">
        <f t="shared" ca="1" si="556"/>
        <v>0</v>
      </c>
      <c r="BT278" s="362">
        <f t="shared" ca="1" si="578"/>
        <v>389</v>
      </c>
      <c r="BU278" s="362">
        <v>270</v>
      </c>
      <c r="BV278" s="371">
        <f t="shared" ca="1" si="579"/>
        <v>0</v>
      </c>
      <c r="BW278" s="359">
        <f t="shared" ca="1" si="499"/>
        <v>0</v>
      </c>
      <c r="BX278" s="359">
        <f t="shared" ca="1" si="524"/>
        <v>0</v>
      </c>
      <c r="BY278" s="359">
        <f t="shared" ca="1" si="525"/>
        <v>0</v>
      </c>
      <c r="BZ278" s="359">
        <f t="shared" ca="1" si="526"/>
        <v>0</v>
      </c>
      <c r="CA278" s="359">
        <f t="shared" ca="1" si="557"/>
        <v>0</v>
      </c>
      <c r="CC278" s="362">
        <f t="shared" ca="1" si="580"/>
        <v>389</v>
      </c>
      <c r="CD278" s="362">
        <v>270</v>
      </c>
      <c r="CE278" s="371">
        <f t="shared" ca="1" si="581"/>
        <v>0</v>
      </c>
      <c r="CF278" s="359">
        <f t="shared" ca="1" si="500"/>
        <v>0</v>
      </c>
      <c r="CG278" s="359">
        <f t="shared" ca="1" si="527"/>
        <v>0</v>
      </c>
      <c r="CH278" s="359">
        <f t="shared" ca="1" si="528"/>
        <v>0</v>
      </c>
      <c r="CI278" s="359">
        <f t="shared" ca="1" si="529"/>
        <v>0</v>
      </c>
      <c r="CJ278" s="359">
        <f t="shared" ca="1" si="558"/>
        <v>0</v>
      </c>
      <c r="CL278" s="362">
        <f t="shared" ca="1" si="582"/>
        <v>389</v>
      </c>
      <c r="CM278" s="362">
        <v>270</v>
      </c>
      <c r="CN278" s="371">
        <f t="shared" ca="1" si="583"/>
        <v>0</v>
      </c>
      <c r="CO278" s="359">
        <f t="shared" ca="1" si="597"/>
        <v>0</v>
      </c>
      <c r="CP278" s="359">
        <f t="shared" ca="1" si="530"/>
        <v>0</v>
      </c>
      <c r="CQ278" s="359">
        <f t="shared" ca="1" si="531"/>
        <v>0</v>
      </c>
      <c r="CR278" s="359">
        <f t="shared" ca="1" si="532"/>
        <v>0</v>
      </c>
      <c r="CS278" s="359">
        <f t="shared" ca="1" si="559"/>
        <v>0</v>
      </c>
      <c r="CU278" s="362">
        <f t="shared" ca="1" si="584"/>
        <v>389</v>
      </c>
      <c r="CV278" s="362">
        <v>270</v>
      </c>
      <c r="CW278" s="371">
        <f t="shared" ca="1" si="585"/>
        <v>0</v>
      </c>
      <c r="CX278" s="359">
        <f t="shared" ca="1" si="501"/>
        <v>0</v>
      </c>
      <c r="CY278" s="359">
        <f t="shared" ca="1" si="533"/>
        <v>0</v>
      </c>
      <c r="CZ278" s="359">
        <f t="shared" ca="1" si="534"/>
        <v>0</v>
      </c>
      <c r="DA278" s="359">
        <f t="shared" ca="1" si="535"/>
        <v>0</v>
      </c>
      <c r="DB278" s="359">
        <f t="shared" ca="1" si="560"/>
        <v>0</v>
      </c>
      <c r="DD278" s="362">
        <f t="shared" ca="1" si="586"/>
        <v>389</v>
      </c>
      <c r="DE278" s="362">
        <v>270</v>
      </c>
      <c r="DF278" s="371">
        <f t="shared" ca="1" si="587"/>
        <v>0</v>
      </c>
      <c r="DG278" s="359">
        <f t="shared" ca="1" si="502"/>
        <v>0</v>
      </c>
      <c r="DH278" s="359">
        <f t="shared" ca="1" si="536"/>
        <v>0</v>
      </c>
      <c r="DI278" s="359">
        <f t="shared" ca="1" si="537"/>
        <v>0</v>
      </c>
      <c r="DJ278" s="359">
        <f t="shared" ca="1" si="538"/>
        <v>0</v>
      </c>
      <c r="DK278" s="359">
        <f t="shared" ca="1" si="561"/>
        <v>0</v>
      </c>
      <c r="DM278" s="362">
        <f t="shared" ca="1" si="588"/>
        <v>389</v>
      </c>
      <c r="DN278" s="362">
        <v>270</v>
      </c>
      <c r="DO278" s="371">
        <f t="shared" ca="1" si="589"/>
        <v>0</v>
      </c>
      <c r="DP278" s="359">
        <f t="shared" ca="1" si="503"/>
        <v>0</v>
      </c>
      <c r="DQ278" s="359">
        <f t="shared" ca="1" si="539"/>
        <v>0</v>
      </c>
      <c r="DR278" s="359">
        <f t="shared" ca="1" si="540"/>
        <v>0</v>
      </c>
      <c r="DS278" s="359">
        <f t="shared" ca="1" si="541"/>
        <v>0</v>
      </c>
      <c r="DT278" s="359">
        <f t="shared" ca="1" si="562"/>
        <v>0</v>
      </c>
      <c r="DV278" s="362">
        <f t="shared" ca="1" si="590"/>
        <v>389</v>
      </c>
      <c r="DW278" s="362">
        <v>270</v>
      </c>
      <c r="DX278" s="371">
        <f t="shared" ca="1" si="591"/>
        <v>0</v>
      </c>
      <c r="DY278" s="359">
        <f t="shared" ca="1" si="504"/>
        <v>0</v>
      </c>
      <c r="DZ278" s="359">
        <f t="shared" ca="1" si="542"/>
        <v>0</v>
      </c>
      <c r="EA278" s="359">
        <f t="shared" ca="1" si="543"/>
        <v>0</v>
      </c>
      <c r="EB278" s="359">
        <f t="shared" ca="1" si="544"/>
        <v>0</v>
      </c>
      <c r="EC278" s="359">
        <f t="shared" ca="1" si="563"/>
        <v>0</v>
      </c>
      <c r="EE278" s="362">
        <f t="shared" ca="1" si="592"/>
        <v>389</v>
      </c>
      <c r="EF278" s="362">
        <v>270</v>
      </c>
      <c r="EG278" s="371">
        <f t="shared" ca="1" si="593"/>
        <v>0</v>
      </c>
      <c r="EH278" s="359">
        <f t="shared" ca="1" si="505"/>
        <v>0</v>
      </c>
      <c r="EI278" s="359">
        <f t="shared" ca="1" si="545"/>
        <v>0</v>
      </c>
      <c r="EJ278" s="359">
        <f t="shared" ca="1" si="546"/>
        <v>0</v>
      </c>
      <c r="EK278" s="359">
        <f t="shared" ca="1" si="547"/>
        <v>0</v>
      </c>
      <c r="EL278" s="359">
        <f t="shared" ca="1" si="564"/>
        <v>0</v>
      </c>
    </row>
    <row r="279" spans="7:142" x14ac:dyDescent="0.35">
      <c r="G279" s="372">
        <f>IFERROR(INDEX('Inflation Rates'!$A$16:$H$138,MATCH('IRA Traditional'!$H279,'Inflation Rates'!$A$16:$A$138,0),6)/INDEX('Inflation Rates'!$A$16:$H$138,MATCH('IRA Traditional'!$H279,'Inflation Rates'!$A$16:$A$138,0)-1,6)-1,G278)</f>
        <v>2.0999999999999908E-2</v>
      </c>
      <c r="H279" s="362">
        <v>2290</v>
      </c>
      <c r="I279" s="362">
        <f t="shared" ca="1" si="594"/>
        <v>390</v>
      </c>
      <c r="J279" s="362">
        <v>271</v>
      </c>
      <c r="K279" s="371">
        <f t="shared" ca="1" si="595"/>
        <v>0</v>
      </c>
      <c r="L279" s="359">
        <f t="shared" ca="1" si="493"/>
        <v>0</v>
      </c>
      <c r="M279" s="359">
        <f t="shared" ca="1" si="548"/>
        <v>0</v>
      </c>
      <c r="N279" s="359">
        <f t="shared" ca="1" si="549"/>
        <v>0</v>
      </c>
      <c r="O279" s="359">
        <f t="shared" ca="1" si="550"/>
        <v>0</v>
      </c>
      <c r="P279" s="359">
        <f t="shared" ca="1" si="565"/>
        <v>0</v>
      </c>
      <c r="R279" s="362">
        <f t="shared" ca="1" si="566"/>
        <v>390</v>
      </c>
      <c r="S279" s="362">
        <v>271</v>
      </c>
      <c r="T279" s="371">
        <f t="shared" ca="1" si="567"/>
        <v>0</v>
      </c>
      <c r="U279" s="359">
        <f t="shared" ca="1" si="494"/>
        <v>0</v>
      </c>
      <c r="V279" s="359">
        <f t="shared" ca="1" si="506"/>
        <v>0</v>
      </c>
      <c r="W279" s="359">
        <f t="shared" ca="1" si="507"/>
        <v>0</v>
      </c>
      <c r="X279" s="359">
        <f t="shared" ca="1" si="508"/>
        <v>0</v>
      </c>
      <c r="Y279" s="359">
        <f t="shared" ca="1" si="551"/>
        <v>0</v>
      </c>
      <c r="AA279" s="362">
        <f t="shared" ca="1" si="568"/>
        <v>390</v>
      </c>
      <c r="AB279" s="362">
        <v>271</v>
      </c>
      <c r="AC279" s="371">
        <f t="shared" ca="1" si="569"/>
        <v>0</v>
      </c>
      <c r="AD279" s="359">
        <f t="shared" ca="1" si="596"/>
        <v>0</v>
      </c>
      <c r="AE279" s="359">
        <f t="shared" ca="1" si="509"/>
        <v>0</v>
      </c>
      <c r="AF279" s="359">
        <f t="shared" ca="1" si="510"/>
        <v>0</v>
      </c>
      <c r="AG279" s="359">
        <f t="shared" ca="1" si="511"/>
        <v>0</v>
      </c>
      <c r="AH279" s="359">
        <f t="shared" ca="1" si="552"/>
        <v>0</v>
      </c>
      <c r="AJ279" s="362">
        <f t="shared" ca="1" si="570"/>
        <v>390</v>
      </c>
      <c r="AK279" s="362">
        <v>271</v>
      </c>
      <c r="AL279" s="371">
        <f t="shared" ca="1" si="571"/>
        <v>0</v>
      </c>
      <c r="AM279" s="359">
        <f t="shared" ca="1" si="495"/>
        <v>0</v>
      </c>
      <c r="AN279" s="359">
        <f t="shared" ca="1" si="512"/>
        <v>0</v>
      </c>
      <c r="AO279" s="359">
        <f t="shared" ca="1" si="513"/>
        <v>0</v>
      </c>
      <c r="AP279" s="359">
        <f t="shared" ca="1" si="514"/>
        <v>0</v>
      </c>
      <c r="AQ279" s="359">
        <f t="shared" ca="1" si="553"/>
        <v>0</v>
      </c>
      <c r="AS279" s="362">
        <f t="shared" ca="1" si="572"/>
        <v>390</v>
      </c>
      <c r="AT279" s="362">
        <v>271</v>
      </c>
      <c r="AU279" s="371">
        <f t="shared" ca="1" si="573"/>
        <v>0</v>
      </c>
      <c r="AV279" s="359">
        <f t="shared" ca="1" si="496"/>
        <v>0</v>
      </c>
      <c r="AW279" s="359">
        <f t="shared" ca="1" si="515"/>
        <v>0</v>
      </c>
      <c r="AX279" s="359">
        <f t="shared" ca="1" si="516"/>
        <v>0</v>
      </c>
      <c r="AY279" s="359">
        <f t="shared" ca="1" si="517"/>
        <v>0</v>
      </c>
      <c r="AZ279" s="359">
        <f t="shared" ca="1" si="554"/>
        <v>0</v>
      </c>
      <c r="BB279" s="362">
        <f t="shared" ca="1" si="574"/>
        <v>390</v>
      </c>
      <c r="BC279" s="362">
        <v>271</v>
      </c>
      <c r="BD279" s="371">
        <f t="shared" ca="1" si="575"/>
        <v>0</v>
      </c>
      <c r="BE279" s="359">
        <f t="shared" ca="1" si="497"/>
        <v>0</v>
      </c>
      <c r="BF279" s="359">
        <f t="shared" ca="1" si="518"/>
        <v>0</v>
      </c>
      <c r="BG279" s="359">
        <f t="shared" ca="1" si="519"/>
        <v>0</v>
      </c>
      <c r="BH279" s="359">
        <f t="shared" ca="1" si="520"/>
        <v>0</v>
      </c>
      <c r="BI279" s="359">
        <f t="shared" ca="1" si="555"/>
        <v>0</v>
      </c>
      <c r="BK279" s="362">
        <f t="shared" ca="1" si="576"/>
        <v>390</v>
      </c>
      <c r="BL279" s="362">
        <v>271</v>
      </c>
      <c r="BM279" s="371">
        <f t="shared" ca="1" si="577"/>
        <v>0</v>
      </c>
      <c r="BN279" s="359">
        <f t="shared" ca="1" si="498"/>
        <v>0</v>
      </c>
      <c r="BO279" s="359">
        <f t="shared" ca="1" si="521"/>
        <v>0</v>
      </c>
      <c r="BP279" s="359">
        <f t="shared" ca="1" si="522"/>
        <v>0</v>
      </c>
      <c r="BQ279" s="359">
        <f t="shared" ca="1" si="523"/>
        <v>0</v>
      </c>
      <c r="BR279" s="359">
        <f t="shared" ca="1" si="556"/>
        <v>0</v>
      </c>
      <c r="BT279" s="362">
        <f t="shared" ca="1" si="578"/>
        <v>390</v>
      </c>
      <c r="BU279" s="362">
        <v>271</v>
      </c>
      <c r="BV279" s="371">
        <f t="shared" ca="1" si="579"/>
        <v>0</v>
      </c>
      <c r="BW279" s="359">
        <f t="shared" ca="1" si="499"/>
        <v>0</v>
      </c>
      <c r="BX279" s="359">
        <f t="shared" ca="1" si="524"/>
        <v>0</v>
      </c>
      <c r="BY279" s="359">
        <f t="shared" ca="1" si="525"/>
        <v>0</v>
      </c>
      <c r="BZ279" s="359">
        <f t="shared" ca="1" si="526"/>
        <v>0</v>
      </c>
      <c r="CA279" s="359">
        <f t="shared" ca="1" si="557"/>
        <v>0</v>
      </c>
      <c r="CC279" s="362">
        <f t="shared" ca="1" si="580"/>
        <v>390</v>
      </c>
      <c r="CD279" s="362">
        <v>271</v>
      </c>
      <c r="CE279" s="371">
        <f t="shared" ca="1" si="581"/>
        <v>0</v>
      </c>
      <c r="CF279" s="359">
        <f t="shared" ca="1" si="500"/>
        <v>0</v>
      </c>
      <c r="CG279" s="359">
        <f t="shared" ca="1" si="527"/>
        <v>0</v>
      </c>
      <c r="CH279" s="359">
        <f t="shared" ca="1" si="528"/>
        <v>0</v>
      </c>
      <c r="CI279" s="359">
        <f t="shared" ca="1" si="529"/>
        <v>0</v>
      </c>
      <c r="CJ279" s="359">
        <f t="shared" ca="1" si="558"/>
        <v>0</v>
      </c>
      <c r="CL279" s="362">
        <f t="shared" ca="1" si="582"/>
        <v>390</v>
      </c>
      <c r="CM279" s="362">
        <v>271</v>
      </c>
      <c r="CN279" s="371">
        <f t="shared" ca="1" si="583"/>
        <v>0</v>
      </c>
      <c r="CO279" s="359">
        <f t="shared" ca="1" si="597"/>
        <v>0</v>
      </c>
      <c r="CP279" s="359">
        <f t="shared" ca="1" si="530"/>
        <v>0</v>
      </c>
      <c r="CQ279" s="359">
        <f t="shared" ca="1" si="531"/>
        <v>0</v>
      </c>
      <c r="CR279" s="359">
        <f t="shared" ca="1" si="532"/>
        <v>0</v>
      </c>
      <c r="CS279" s="359">
        <f t="shared" ca="1" si="559"/>
        <v>0</v>
      </c>
      <c r="CU279" s="362">
        <f t="shared" ca="1" si="584"/>
        <v>390</v>
      </c>
      <c r="CV279" s="362">
        <v>271</v>
      </c>
      <c r="CW279" s="371">
        <f t="shared" ca="1" si="585"/>
        <v>0</v>
      </c>
      <c r="CX279" s="359">
        <f t="shared" ca="1" si="501"/>
        <v>0</v>
      </c>
      <c r="CY279" s="359">
        <f t="shared" ca="1" si="533"/>
        <v>0</v>
      </c>
      <c r="CZ279" s="359">
        <f t="shared" ca="1" si="534"/>
        <v>0</v>
      </c>
      <c r="DA279" s="359">
        <f t="shared" ca="1" si="535"/>
        <v>0</v>
      </c>
      <c r="DB279" s="359">
        <f t="shared" ca="1" si="560"/>
        <v>0</v>
      </c>
      <c r="DD279" s="362">
        <f t="shared" ca="1" si="586"/>
        <v>390</v>
      </c>
      <c r="DE279" s="362">
        <v>271</v>
      </c>
      <c r="DF279" s="371">
        <f t="shared" ca="1" si="587"/>
        <v>0</v>
      </c>
      <c r="DG279" s="359">
        <f t="shared" ca="1" si="502"/>
        <v>0</v>
      </c>
      <c r="DH279" s="359">
        <f t="shared" ca="1" si="536"/>
        <v>0</v>
      </c>
      <c r="DI279" s="359">
        <f t="shared" ca="1" si="537"/>
        <v>0</v>
      </c>
      <c r="DJ279" s="359">
        <f t="shared" ca="1" si="538"/>
        <v>0</v>
      </c>
      <c r="DK279" s="359">
        <f t="shared" ca="1" si="561"/>
        <v>0</v>
      </c>
      <c r="DM279" s="362">
        <f t="shared" ca="1" si="588"/>
        <v>390</v>
      </c>
      <c r="DN279" s="362">
        <v>271</v>
      </c>
      <c r="DO279" s="371">
        <f t="shared" ca="1" si="589"/>
        <v>0</v>
      </c>
      <c r="DP279" s="359">
        <f t="shared" ca="1" si="503"/>
        <v>0</v>
      </c>
      <c r="DQ279" s="359">
        <f t="shared" ca="1" si="539"/>
        <v>0</v>
      </c>
      <c r="DR279" s="359">
        <f t="shared" ca="1" si="540"/>
        <v>0</v>
      </c>
      <c r="DS279" s="359">
        <f t="shared" ca="1" si="541"/>
        <v>0</v>
      </c>
      <c r="DT279" s="359">
        <f t="shared" ca="1" si="562"/>
        <v>0</v>
      </c>
      <c r="DV279" s="362">
        <f t="shared" ca="1" si="590"/>
        <v>390</v>
      </c>
      <c r="DW279" s="362">
        <v>271</v>
      </c>
      <c r="DX279" s="371">
        <f t="shared" ca="1" si="591"/>
        <v>0</v>
      </c>
      <c r="DY279" s="359">
        <f t="shared" ca="1" si="504"/>
        <v>0</v>
      </c>
      <c r="DZ279" s="359">
        <f t="shared" ca="1" si="542"/>
        <v>0</v>
      </c>
      <c r="EA279" s="359">
        <f t="shared" ca="1" si="543"/>
        <v>0</v>
      </c>
      <c r="EB279" s="359">
        <f t="shared" ca="1" si="544"/>
        <v>0</v>
      </c>
      <c r="EC279" s="359">
        <f t="shared" ca="1" si="563"/>
        <v>0</v>
      </c>
      <c r="EE279" s="362">
        <f t="shared" ca="1" si="592"/>
        <v>390</v>
      </c>
      <c r="EF279" s="362">
        <v>271</v>
      </c>
      <c r="EG279" s="371">
        <f t="shared" ca="1" si="593"/>
        <v>0</v>
      </c>
      <c r="EH279" s="359">
        <f t="shared" ca="1" si="505"/>
        <v>0</v>
      </c>
      <c r="EI279" s="359">
        <f t="shared" ca="1" si="545"/>
        <v>0</v>
      </c>
      <c r="EJ279" s="359">
        <f t="shared" ca="1" si="546"/>
        <v>0</v>
      </c>
      <c r="EK279" s="359">
        <f t="shared" ca="1" si="547"/>
        <v>0</v>
      </c>
      <c r="EL279" s="359">
        <f t="shared" ca="1" si="564"/>
        <v>0</v>
      </c>
    </row>
    <row r="280" spans="7:142" x14ac:dyDescent="0.35">
      <c r="G280" s="372">
        <f>IFERROR(INDEX('Inflation Rates'!$A$16:$H$138,MATCH('IRA Traditional'!$H280,'Inflation Rates'!$A$16:$A$138,0),6)/INDEX('Inflation Rates'!$A$16:$H$138,MATCH('IRA Traditional'!$H280,'Inflation Rates'!$A$16:$A$138,0)-1,6)-1,G279)</f>
        <v>2.0999999999999908E-2</v>
      </c>
      <c r="H280" s="362">
        <v>2291</v>
      </c>
      <c r="I280" s="362">
        <f t="shared" ca="1" si="594"/>
        <v>391</v>
      </c>
      <c r="J280" s="362">
        <v>272</v>
      </c>
      <c r="K280" s="371">
        <f t="shared" ca="1" si="595"/>
        <v>0</v>
      </c>
      <c r="L280" s="359">
        <f t="shared" ca="1" si="493"/>
        <v>0</v>
      </c>
      <c r="M280" s="359">
        <f t="shared" ca="1" si="548"/>
        <v>0</v>
      </c>
      <c r="N280" s="359">
        <f t="shared" ca="1" si="549"/>
        <v>0</v>
      </c>
      <c r="O280" s="359">
        <f t="shared" ca="1" si="550"/>
        <v>0</v>
      </c>
      <c r="P280" s="359">
        <f t="shared" ca="1" si="565"/>
        <v>0</v>
      </c>
      <c r="R280" s="362">
        <f t="shared" ca="1" si="566"/>
        <v>391</v>
      </c>
      <c r="S280" s="362">
        <v>272</v>
      </c>
      <c r="T280" s="371">
        <f t="shared" ca="1" si="567"/>
        <v>0</v>
      </c>
      <c r="U280" s="359">
        <f t="shared" ca="1" si="494"/>
        <v>0</v>
      </c>
      <c r="V280" s="359">
        <f t="shared" ca="1" si="506"/>
        <v>0</v>
      </c>
      <c r="W280" s="359">
        <f t="shared" ca="1" si="507"/>
        <v>0</v>
      </c>
      <c r="X280" s="359">
        <f t="shared" ca="1" si="508"/>
        <v>0</v>
      </c>
      <c r="Y280" s="359">
        <f t="shared" ca="1" si="551"/>
        <v>0</v>
      </c>
      <c r="AA280" s="362">
        <f t="shared" ca="1" si="568"/>
        <v>391</v>
      </c>
      <c r="AB280" s="362">
        <v>272</v>
      </c>
      <c r="AC280" s="371">
        <f t="shared" ca="1" si="569"/>
        <v>0</v>
      </c>
      <c r="AD280" s="359">
        <f t="shared" ca="1" si="596"/>
        <v>0</v>
      </c>
      <c r="AE280" s="359">
        <f t="shared" ca="1" si="509"/>
        <v>0</v>
      </c>
      <c r="AF280" s="359">
        <f t="shared" ca="1" si="510"/>
        <v>0</v>
      </c>
      <c r="AG280" s="359">
        <f t="shared" ca="1" si="511"/>
        <v>0</v>
      </c>
      <c r="AH280" s="359">
        <f t="shared" ca="1" si="552"/>
        <v>0</v>
      </c>
      <c r="AJ280" s="362">
        <f t="shared" ca="1" si="570"/>
        <v>391</v>
      </c>
      <c r="AK280" s="362">
        <v>272</v>
      </c>
      <c r="AL280" s="371">
        <f t="shared" ca="1" si="571"/>
        <v>0</v>
      </c>
      <c r="AM280" s="359">
        <f t="shared" ca="1" si="495"/>
        <v>0</v>
      </c>
      <c r="AN280" s="359">
        <f t="shared" ca="1" si="512"/>
        <v>0</v>
      </c>
      <c r="AO280" s="359">
        <f t="shared" ca="1" si="513"/>
        <v>0</v>
      </c>
      <c r="AP280" s="359">
        <f t="shared" ca="1" si="514"/>
        <v>0</v>
      </c>
      <c r="AQ280" s="359">
        <f t="shared" ca="1" si="553"/>
        <v>0</v>
      </c>
      <c r="AS280" s="362">
        <f t="shared" ca="1" si="572"/>
        <v>391</v>
      </c>
      <c r="AT280" s="362">
        <v>272</v>
      </c>
      <c r="AU280" s="371">
        <f t="shared" ca="1" si="573"/>
        <v>0</v>
      </c>
      <c r="AV280" s="359">
        <f t="shared" ca="1" si="496"/>
        <v>0</v>
      </c>
      <c r="AW280" s="359">
        <f t="shared" ca="1" si="515"/>
        <v>0</v>
      </c>
      <c r="AX280" s="359">
        <f t="shared" ca="1" si="516"/>
        <v>0</v>
      </c>
      <c r="AY280" s="359">
        <f t="shared" ca="1" si="517"/>
        <v>0</v>
      </c>
      <c r="AZ280" s="359">
        <f t="shared" ca="1" si="554"/>
        <v>0</v>
      </c>
      <c r="BB280" s="362">
        <f t="shared" ca="1" si="574"/>
        <v>391</v>
      </c>
      <c r="BC280" s="362">
        <v>272</v>
      </c>
      <c r="BD280" s="371">
        <f t="shared" ca="1" si="575"/>
        <v>0</v>
      </c>
      <c r="BE280" s="359">
        <f t="shared" ca="1" si="497"/>
        <v>0</v>
      </c>
      <c r="BF280" s="359">
        <f t="shared" ca="1" si="518"/>
        <v>0</v>
      </c>
      <c r="BG280" s="359">
        <f t="shared" ca="1" si="519"/>
        <v>0</v>
      </c>
      <c r="BH280" s="359">
        <f t="shared" ca="1" si="520"/>
        <v>0</v>
      </c>
      <c r="BI280" s="359">
        <f t="shared" ca="1" si="555"/>
        <v>0</v>
      </c>
      <c r="BK280" s="362">
        <f t="shared" ca="1" si="576"/>
        <v>391</v>
      </c>
      <c r="BL280" s="362">
        <v>272</v>
      </c>
      <c r="BM280" s="371">
        <f t="shared" ca="1" si="577"/>
        <v>0</v>
      </c>
      <c r="BN280" s="359">
        <f t="shared" ca="1" si="498"/>
        <v>0</v>
      </c>
      <c r="BO280" s="359">
        <f t="shared" ca="1" si="521"/>
        <v>0</v>
      </c>
      <c r="BP280" s="359">
        <f t="shared" ca="1" si="522"/>
        <v>0</v>
      </c>
      <c r="BQ280" s="359">
        <f t="shared" ca="1" si="523"/>
        <v>0</v>
      </c>
      <c r="BR280" s="359">
        <f t="shared" ca="1" si="556"/>
        <v>0</v>
      </c>
      <c r="BT280" s="362">
        <f t="shared" ca="1" si="578"/>
        <v>391</v>
      </c>
      <c r="BU280" s="362">
        <v>272</v>
      </c>
      <c r="BV280" s="371">
        <f t="shared" ca="1" si="579"/>
        <v>0</v>
      </c>
      <c r="BW280" s="359">
        <f t="shared" ca="1" si="499"/>
        <v>0</v>
      </c>
      <c r="BX280" s="359">
        <f t="shared" ca="1" si="524"/>
        <v>0</v>
      </c>
      <c r="BY280" s="359">
        <f t="shared" ca="1" si="525"/>
        <v>0</v>
      </c>
      <c r="BZ280" s="359">
        <f t="shared" ca="1" si="526"/>
        <v>0</v>
      </c>
      <c r="CA280" s="359">
        <f t="shared" ca="1" si="557"/>
        <v>0</v>
      </c>
      <c r="CC280" s="362">
        <f t="shared" ca="1" si="580"/>
        <v>391</v>
      </c>
      <c r="CD280" s="362">
        <v>272</v>
      </c>
      <c r="CE280" s="371">
        <f t="shared" ca="1" si="581"/>
        <v>0</v>
      </c>
      <c r="CF280" s="359">
        <f t="shared" ca="1" si="500"/>
        <v>0</v>
      </c>
      <c r="CG280" s="359">
        <f t="shared" ca="1" si="527"/>
        <v>0</v>
      </c>
      <c r="CH280" s="359">
        <f t="shared" ca="1" si="528"/>
        <v>0</v>
      </c>
      <c r="CI280" s="359">
        <f t="shared" ca="1" si="529"/>
        <v>0</v>
      </c>
      <c r="CJ280" s="359">
        <f t="shared" ca="1" si="558"/>
        <v>0</v>
      </c>
      <c r="CL280" s="362">
        <f t="shared" ca="1" si="582"/>
        <v>391</v>
      </c>
      <c r="CM280" s="362">
        <v>272</v>
      </c>
      <c r="CN280" s="371">
        <f t="shared" ca="1" si="583"/>
        <v>0</v>
      </c>
      <c r="CO280" s="359">
        <f t="shared" ca="1" si="597"/>
        <v>0</v>
      </c>
      <c r="CP280" s="359">
        <f t="shared" ca="1" si="530"/>
        <v>0</v>
      </c>
      <c r="CQ280" s="359">
        <f t="shared" ca="1" si="531"/>
        <v>0</v>
      </c>
      <c r="CR280" s="359">
        <f t="shared" ca="1" si="532"/>
        <v>0</v>
      </c>
      <c r="CS280" s="359">
        <f t="shared" ca="1" si="559"/>
        <v>0</v>
      </c>
      <c r="CU280" s="362">
        <f t="shared" ca="1" si="584"/>
        <v>391</v>
      </c>
      <c r="CV280" s="362">
        <v>272</v>
      </c>
      <c r="CW280" s="371">
        <f t="shared" ca="1" si="585"/>
        <v>0</v>
      </c>
      <c r="CX280" s="359">
        <f t="shared" ca="1" si="501"/>
        <v>0</v>
      </c>
      <c r="CY280" s="359">
        <f t="shared" ca="1" si="533"/>
        <v>0</v>
      </c>
      <c r="CZ280" s="359">
        <f t="shared" ca="1" si="534"/>
        <v>0</v>
      </c>
      <c r="DA280" s="359">
        <f t="shared" ca="1" si="535"/>
        <v>0</v>
      </c>
      <c r="DB280" s="359">
        <f t="shared" ca="1" si="560"/>
        <v>0</v>
      </c>
      <c r="DD280" s="362">
        <f t="shared" ca="1" si="586"/>
        <v>391</v>
      </c>
      <c r="DE280" s="362">
        <v>272</v>
      </c>
      <c r="DF280" s="371">
        <f t="shared" ca="1" si="587"/>
        <v>0</v>
      </c>
      <c r="DG280" s="359">
        <f t="shared" ca="1" si="502"/>
        <v>0</v>
      </c>
      <c r="DH280" s="359">
        <f t="shared" ca="1" si="536"/>
        <v>0</v>
      </c>
      <c r="DI280" s="359">
        <f t="shared" ca="1" si="537"/>
        <v>0</v>
      </c>
      <c r="DJ280" s="359">
        <f t="shared" ca="1" si="538"/>
        <v>0</v>
      </c>
      <c r="DK280" s="359">
        <f t="shared" ca="1" si="561"/>
        <v>0</v>
      </c>
      <c r="DM280" s="362">
        <f t="shared" ca="1" si="588"/>
        <v>391</v>
      </c>
      <c r="DN280" s="362">
        <v>272</v>
      </c>
      <c r="DO280" s="371">
        <f t="shared" ca="1" si="589"/>
        <v>0</v>
      </c>
      <c r="DP280" s="359">
        <f t="shared" ca="1" si="503"/>
        <v>0</v>
      </c>
      <c r="DQ280" s="359">
        <f t="shared" ca="1" si="539"/>
        <v>0</v>
      </c>
      <c r="DR280" s="359">
        <f t="shared" ca="1" si="540"/>
        <v>0</v>
      </c>
      <c r="DS280" s="359">
        <f t="shared" ca="1" si="541"/>
        <v>0</v>
      </c>
      <c r="DT280" s="359">
        <f t="shared" ca="1" si="562"/>
        <v>0</v>
      </c>
      <c r="DV280" s="362">
        <f t="shared" ca="1" si="590"/>
        <v>391</v>
      </c>
      <c r="DW280" s="362">
        <v>272</v>
      </c>
      <c r="DX280" s="371">
        <f t="shared" ca="1" si="591"/>
        <v>0</v>
      </c>
      <c r="DY280" s="359">
        <f t="shared" ca="1" si="504"/>
        <v>0</v>
      </c>
      <c r="DZ280" s="359">
        <f t="shared" ca="1" si="542"/>
        <v>0</v>
      </c>
      <c r="EA280" s="359">
        <f t="shared" ca="1" si="543"/>
        <v>0</v>
      </c>
      <c r="EB280" s="359">
        <f t="shared" ca="1" si="544"/>
        <v>0</v>
      </c>
      <c r="EC280" s="359">
        <f t="shared" ca="1" si="563"/>
        <v>0</v>
      </c>
      <c r="EE280" s="362">
        <f t="shared" ca="1" si="592"/>
        <v>391</v>
      </c>
      <c r="EF280" s="362">
        <v>272</v>
      </c>
      <c r="EG280" s="371">
        <f t="shared" ca="1" si="593"/>
        <v>0</v>
      </c>
      <c r="EH280" s="359">
        <f t="shared" ca="1" si="505"/>
        <v>0</v>
      </c>
      <c r="EI280" s="359">
        <f t="shared" ca="1" si="545"/>
        <v>0</v>
      </c>
      <c r="EJ280" s="359">
        <f t="shared" ca="1" si="546"/>
        <v>0</v>
      </c>
      <c r="EK280" s="359">
        <f t="shared" ca="1" si="547"/>
        <v>0</v>
      </c>
      <c r="EL280" s="359">
        <f t="shared" ca="1" si="564"/>
        <v>0</v>
      </c>
    </row>
    <row r="281" spans="7:142" x14ac:dyDescent="0.35">
      <c r="G281" s="372">
        <f>IFERROR(INDEX('Inflation Rates'!$A$16:$H$138,MATCH('IRA Traditional'!$H281,'Inflation Rates'!$A$16:$A$138,0),6)/INDEX('Inflation Rates'!$A$16:$H$138,MATCH('IRA Traditional'!$H281,'Inflation Rates'!$A$16:$A$138,0)-1,6)-1,G280)</f>
        <v>2.0999999999999908E-2</v>
      </c>
      <c r="H281" s="362">
        <v>2292</v>
      </c>
      <c r="I281" s="362">
        <f t="shared" ca="1" si="594"/>
        <v>392</v>
      </c>
      <c r="J281" s="362">
        <v>273</v>
      </c>
      <c r="K281" s="371">
        <f t="shared" ca="1" si="595"/>
        <v>0</v>
      </c>
      <c r="L281" s="359">
        <f t="shared" ca="1" si="493"/>
        <v>0</v>
      </c>
      <c r="M281" s="359">
        <f t="shared" ca="1" si="548"/>
        <v>0</v>
      </c>
      <c r="N281" s="359">
        <f t="shared" ca="1" si="549"/>
        <v>0</v>
      </c>
      <c r="O281" s="359">
        <f t="shared" ca="1" si="550"/>
        <v>0</v>
      </c>
      <c r="P281" s="359">
        <f t="shared" ca="1" si="565"/>
        <v>0</v>
      </c>
    </row>
  </sheetData>
  <sheetProtection sheet="1" objects="1" scenarios="1"/>
  <mergeCells count="1">
    <mergeCell ref="A1:B1"/>
  </mergeCells>
  <pageMargins left="0.7" right="0.7" top="0.75" bottom="0.75" header="0.3" footer="0.3"/>
  <pageSetup orientation="portrait" horizontalDpi="1200" verticalDpi="12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FF00"/>
  </sheetPr>
  <dimension ref="A1:EL280"/>
  <sheetViews>
    <sheetView zoomScaleNormal="100" workbookViewId="0">
      <selection sqref="A1:B1"/>
    </sheetView>
  </sheetViews>
  <sheetFormatPr defaultColWidth="9.1796875" defaultRowHeight="14.5" x14ac:dyDescent="0.35"/>
  <cols>
    <col min="1" max="1" width="30.1796875" style="362" bestFit="1" customWidth="1"/>
    <col min="2" max="2" width="14.54296875" style="362" customWidth="1"/>
    <col min="3" max="3" width="9.1796875" style="362"/>
    <col min="4" max="4" width="9.1796875" style="362" customWidth="1"/>
    <col min="5" max="5" width="16.54296875" style="362" customWidth="1"/>
    <col min="6" max="6" width="11.54296875" style="362" customWidth="1"/>
    <col min="7" max="7" width="12.26953125" style="362" customWidth="1"/>
    <col min="8" max="8" width="9.1796875" style="362" customWidth="1"/>
    <col min="9" max="9" width="16.26953125" style="362" bestFit="1" customWidth="1"/>
    <col min="10" max="10" width="11.7265625" style="362" bestFit="1" customWidth="1"/>
    <col min="11" max="11" width="20.1796875" style="362" bestFit="1" customWidth="1"/>
    <col min="12" max="13" width="15.1796875" style="362" bestFit="1" customWidth="1"/>
    <col min="14" max="14" width="19.54296875" style="362" bestFit="1" customWidth="1"/>
    <col min="15" max="15" width="15.1796875" style="362" bestFit="1" customWidth="1"/>
    <col min="16" max="16" width="17.1796875" style="362" customWidth="1"/>
    <col min="17" max="17" width="13.1796875" style="362" customWidth="1"/>
    <col min="18" max="18" width="13.26953125" style="362" customWidth="1"/>
    <col min="19" max="19" width="11.81640625" style="362" bestFit="1" customWidth="1"/>
    <col min="20" max="20" width="15.453125" style="362" customWidth="1"/>
    <col min="21" max="21" width="15.1796875" style="362" bestFit="1" customWidth="1"/>
    <col min="22" max="22" width="15" style="362" customWidth="1"/>
    <col min="23" max="23" width="23.54296875" style="362" bestFit="1" customWidth="1"/>
    <col min="24" max="24" width="18.453125" style="362" bestFit="1" customWidth="1"/>
    <col min="25" max="25" width="25.1796875" style="362" bestFit="1" customWidth="1"/>
    <col min="26" max="26" width="11.54296875" style="362" bestFit="1" customWidth="1"/>
    <col min="27" max="27" width="4.54296875" style="362" bestFit="1" customWidth="1"/>
    <col min="28" max="28" width="5" style="362" bestFit="1" customWidth="1"/>
    <col min="29" max="29" width="20.1796875" style="362" bestFit="1" customWidth="1"/>
    <col min="30" max="30" width="14.1796875" style="362" bestFit="1" customWidth="1"/>
    <col min="31" max="31" width="15" style="362" customWidth="1"/>
    <col min="32" max="33" width="19.453125" style="362" bestFit="1" customWidth="1"/>
    <col min="34" max="34" width="19.81640625" style="362" bestFit="1" customWidth="1"/>
    <col min="35" max="35" width="9.1796875" style="362"/>
    <col min="36" max="36" width="4.54296875" style="362" bestFit="1" customWidth="1"/>
    <col min="37" max="37" width="5" style="362" bestFit="1" customWidth="1"/>
    <col min="38" max="38" width="20.1796875" style="362" bestFit="1" customWidth="1"/>
    <col min="39" max="39" width="14.1796875" style="362" bestFit="1" customWidth="1"/>
    <col min="40" max="40" width="15" style="362" customWidth="1"/>
    <col min="41" max="42" width="19.453125" style="362" bestFit="1" customWidth="1"/>
    <col min="43" max="43" width="19.81640625" style="362" bestFit="1" customWidth="1"/>
    <col min="44" max="44" width="9.1796875" style="362"/>
    <col min="45" max="45" width="4.54296875" style="362" bestFit="1" customWidth="1"/>
    <col min="46" max="46" width="5" style="362" bestFit="1" customWidth="1"/>
    <col min="47" max="47" width="20.1796875" style="362" bestFit="1" customWidth="1"/>
    <col min="48" max="48" width="14.1796875" style="362" bestFit="1" customWidth="1"/>
    <col min="49" max="49" width="15" style="362" customWidth="1"/>
    <col min="50" max="51" width="19.453125" style="362" bestFit="1" customWidth="1"/>
    <col min="52" max="52" width="19.81640625" style="362" bestFit="1" customWidth="1"/>
    <col min="53" max="53" width="9.1796875" style="362"/>
    <col min="54" max="54" width="4.54296875" style="362" bestFit="1" customWidth="1"/>
    <col min="55" max="55" width="5" style="362" bestFit="1" customWidth="1"/>
    <col min="56" max="56" width="20.1796875" style="362" bestFit="1" customWidth="1"/>
    <col min="57" max="57" width="14.1796875" style="362" bestFit="1" customWidth="1"/>
    <col min="58" max="58" width="15" style="362" customWidth="1"/>
    <col min="59" max="60" width="19.453125" style="362" bestFit="1" customWidth="1"/>
    <col min="61" max="61" width="19.81640625" style="362" bestFit="1" customWidth="1"/>
    <col min="62" max="62" width="9.1796875" style="362"/>
    <col min="63" max="63" width="4.54296875" style="362" bestFit="1" customWidth="1"/>
    <col min="64" max="64" width="5" style="362" bestFit="1" customWidth="1"/>
    <col min="65" max="65" width="20.1796875" style="362" bestFit="1" customWidth="1"/>
    <col min="66" max="66" width="14.1796875" style="362" bestFit="1" customWidth="1"/>
    <col min="67" max="67" width="15" style="362" customWidth="1"/>
    <col min="68" max="69" width="19.453125" style="362" bestFit="1" customWidth="1"/>
    <col min="70" max="70" width="19.81640625" style="362" bestFit="1" customWidth="1"/>
    <col min="71" max="71" width="9.1796875" style="362"/>
    <col min="72" max="72" width="4.54296875" style="362" bestFit="1" customWidth="1"/>
    <col min="73" max="73" width="5" style="362" bestFit="1" customWidth="1"/>
    <col min="74" max="74" width="20.1796875" style="362" bestFit="1" customWidth="1"/>
    <col min="75" max="75" width="14.1796875" style="362" bestFit="1" customWidth="1"/>
    <col min="76" max="76" width="15" style="362" customWidth="1"/>
    <col min="77" max="78" width="19.453125" style="362" bestFit="1" customWidth="1"/>
    <col min="79" max="79" width="19.81640625" style="362" bestFit="1" customWidth="1"/>
    <col min="80" max="80" width="9.1796875" style="362"/>
    <col min="81" max="81" width="4.54296875" style="362" bestFit="1" customWidth="1"/>
    <col min="82" max="82" width="5" style="362" bestFit="1" customWidth="1"/>
    <col min="83" max="83" width="20.1796875" style="362" bestFit="1" customWidth="1"/>
    <col min="84" max="84" width="14.1796875" style="362" bestFit="1" customWidth="1"/>
    <col min="85" max="85" width="15" style="362" customWidth="1"/>
    <col min="86" max="87" width="19.453125" style="362" bestFit="1" customWidth="1"/>
    <col min="88" max="88" width="19.81640625" style="362" bestFit="1" customWidth="1"/>
    <col min="89" max="89" width="9.1796875" style="362"/>
    <col min="90" max="90" width="4.54296875" style="362" bestFit="1" customWidth="1"/>
    <col min="91" max="91" width="5" style="362" bestFit="1" customWidth="1"/>
    <col min="92" max="92" width="20.1796875" style="362" bestFit="1" customWidth="1"/>
    <col min="93" max="93" width="14.1796875" style="362" bestFit="1" customWidth="1"/>
    <col min="94" max="94" width="15" style="362" customWidth="1"/>
    <col min="95" max="96" width="19.453125" style="362" bestFit="1" customWidth="1"/>
    <col min="97" max="97" width="19.81640625" style="362" bestFit="1" customWidth="1"/>
    <col min="98" max="98" width="9.1796875" style="362"/>
    <col min="99" max="99" width="4.54296875" style="362" bestFit="1" customWidth="1"/>
    <col min="100" max="100" width="5" style="362" bestFit="1" customWidth="1"/>
    <col min="101" max="101" width="20.1796875" style="362" bestFit="1" customWidth="1"/>
    <col min="102" max="102" width="14.1796875" style="362" bestFit="1" customWidth="1"/>
    <col min="103" max="103" width="15" style="362" customWidth="1"/>
    <col min="104" max="104" width="19.453125" style="362" bestFit="1" customWidth="1"/>
    <col min="105" max="105" width="19.26953125" style="362" customWidth="1"/>
    <col min="106" max="106" width="19.81640625" style="362" bestFit="1" customWidth="1"/>
    <col min="107" max="107" width="9.1796875" style="362"/>
    <col min="108" max="108" width="4.453125" style="362" customWidth="1"/>
    <col min="109" max="109" width="4.81640625" style="362" customWidth="1"/>
    <col min="110" max="110" width="20" style="362" customWidth="1"/>
    <col min="111" max="111" width="14" style="362" customWidth="1"/>
    <col min="112" max="112" width="15" style="362" customWidth="1"/>
    <col min="113" max="114" width="19.26953125" style="362" customWidth="1"/>
    <col min="115" max="115" width="19.7265625" style="362" customWidth="1"/>
    <col min="116" max="116" width="9.1796875" style="362"/>
    <col min="117" max="117" width="4.26953125" style="362" customWidth="1"/>
    <col min="118" max="118" width="4.7265625" style="362" customWidth="1"/>
    <col min="119" max="119" width="20" style="362" customWidth="1"/>
    <col min="120" max="120" width="14" style="362" customWidth="1"/>
    <col min="121" max="121" width="15" style="362" customWidth="1"/>
    <col min="122" max="123" width="19.26953125" style="362" customWidth="1"/>
    <col min="124" max="124" width="19.7265625" style="362" customWidth="1"/>
    <col min="125" max="125" width="9.1796875" style="362"/>
    <col min="126" max="126" width="4.26953125" style="362" customWidth="1"/>
    <col min="127" max="127" width="4.7265625" style="362" customWidth="1"/>
    <col min="128" max="128" width="20" style="362" customWidth="1"/>
    <col min="129" max="129" width="14" style="362" customWidth="1"/>
    <col min="130" max="130" width="14.81640625" style="362" customWidth="1"/>
    <col min="131" max="131" width="19.26953125" style="362" customWidth="1"/>
    <col min="132" max="132" width="19.1796875" style="362" customWidth="1"/>
    <col min="133" max="133" width="19.7265625" style="362" customWidth="1"/>
    <col min="134" max="134" width="9.1796875" style="362"/>
    <col min="135" max="135" width="4.26953125" style="362" customWidth="1"/>
    <col min="136" max="136" width="4.7265625" style="362" customWidth="1"/>
    <col min="137" max="137" width="20" style="362" customWidth="1"/>
    <col min="138" max="138" width="14" style="362" customWidth="1"/>
    <col min="139" max="139" width="14.81640625" style="362" customWidth="1"/>
    <col min="140" max="141" width="19.1796875" style="362" customWidth="1"/>
    <col min="142" max="142" width="19.7265625" style="362" customWidth="1"/>
    <col min="143" max="16384" width="9.1796875" style="362"/>
  </cols>
  <sheetData>
    <row r="1" spans="1:142" x14ac:dyDescent="0.35">
      <c r="A1" s="556" t="s">
        <v>103</v>
      </c>
      <c r="B1" s="557"/>
      <c r="I1" s="367" t="s">
        <v>110</v>
      </c>
      <c r="J1" s="367"/>
      <c r="K1" s="367"/>
      <c r="L1" s="367"/>
      <c r="M1" s="367"/>
      <c r="N1" s="367"/>
      <c r="O1" s="367"/>
      <c r="P1" s="367"/>
      <c r="Q1" s="367"/>
      <c r="R1" s="367"/>
      <c r="S1" s="367"/>
      <c r="T1" s="367"/>
    </row>
    <row r="2" spans="1:142" x14ac:dyDescent="0.35">
      <c r="A2" s="374" t="s">
        <v>111</v>
      </c>
      <c r="B2" s="360" t="e">
        <f>(Inputs!$B$27+Inputs!$B$28)/Inputs!$B$9</f>
        <v>#DIV/0!</v>
      </c>
      <c r="F2" s="359"/>
      <c r="J2" s="362">
        <v>56</v>
      </c>
      <c r="K2" s="362">
        <v>57</v>
      </c>
      <c r="L2" s="362">
        <v>58</v>
      </c>
      <c r="M2" s="362">
        <v>59</v>
      </c>
      <c r="N2" s="362">
        <v>60</v>
      </c>
      <c r="O2" s="362">
        <v>61</v>
      </c>
      <c r="P2" s="362">
        <v>62</v>
      </c>
      <c r="Q2" s="362">
        <v>63</v>
      </c>
      <c r="R2" s="362">
        <v>64</v>
      </c>
      <c r="S2" s="362">
        <v>65</v>
      </c>
      <c r="T2" s="362">
        <v>66</v>
      </c>
      <c r="U2" s="362">
        <v>67</v>
      </c>
      <c r="V2" s="362">
        <v>68</v>
      </c>
      <c r="W2" s="362">
        <v>69</v>
      </c>
      <c r="X2" s="362">
        <v>70</v>
      </c>
    </row>
    <row r="3" spans="1:142" x14ac:dyDescent="0.35">
      <c r="A3" s="374" t="s">
        <v>112</v>
      </c>
      <c r="B3" s="361">
        <f ca="1">Inputs!$AA$7</f>
        <v>120</v>
      </c>
      <c r="F3" s="359"/>
      <c r="I3" s="362" t="s">
        <v>113</v>
      </c>
      <c r="J3" s="369" t="e">
        <f ca="1">IF(Inputs!Y7&gt;'TSP Traditional'!J2,0,-INDEX(I7:$EL$280,MATCH(J2,$I$7:$I$280,0),MATCH(J2,I7:$EL$7,0)-1))</f>
        <v>#N/A</v>
      </c>
      <c r="K3" s="369" t="e">
        <f ca="1">IF(Inputs!Y7&gt;'TSP Traditional'!K2,0,-INDEX(J7:$EL$280,MATCH(K2,$I$7:$I$280,0),MATCH(K2,J7:$EL$7,0)-1))</f>
        <v>#N/A</v>
      </c>
      <c r="L3" s="369" t="e">
        <f ca="1">IF(Inputs!Y7&gt;'TSP Traditional'!L2,0,-INDEX(K7:$EL$280,MATCH(L2,$I$7:$I$280,0),MATCH(L2,K7:$EL$7,0)-1))</f>
        <v>#N/A</v>
      </c>
      <c r="M3" s="369" t="e">
        <f ca="1">IF(Inputs!Y7&gt;'TSP Traditional'!M2,0,-INDEX(L7:$EL$280,MATCH(M2,$I$7:$I$280,0),MATCH(M2,L7:$EL$7,0)-1))</f>
        <v>#N/A</v>
      </c>
      <c r="N3" s="369" t="e">
        <f ca="1">IF(Inputs!Y7&gt;'TSP Traditional'!N2,0,-INDEX(M7:$EL$280,MATCH(N2,$I$7:$I$280,0),MATCH(N2,M7:$EL$7,0)-1))</f>
        <v>#N/A</v>
      </c>
      <c r="O3" s="369" t="e">
        <f ca="1">IF(Inputs!Y7&gt;'TSP Traditional'!O2,0,-INDEX(N7:$EL$280,MATCH(O2,$I$7:$I$280,0),MATCH(O2,N7:$EL$7,0)-1))</f>
        <v>#N/A</v>
      </c>
      <c r="P3" s="369" t="e">
        <f ca="1">IF(Inputs!Y7&gt;'TSP Traditional'!P2,0,-INDEX(O7:$EL$280,MATCH(P2,$I$7:$I$280,0),MATCH(P2,O7:$EL$7,0)-1))</f>
        <v>#N/A</v>
      </c>
      <c r="Q3" s="369" t="e">
        <f ca="1">IF(Inputs!Y7&gt;'TSP Traditional'!Q2,0,-INDEX(P7:$EL$280,MATCH(Q2,$I$7:$I$280,0),MATCH(Q2,P7:$EL$7,0)-1))</f>
        <v>#N/A</v>
      </c>
      <c r="R3" s="369" t="e">
        <f ca="1">IF(Inputs!Y7&gt;'TSP Traditional'!R2,0,-INDEX(Q7:$EL$280,MATCH(R2,$I$7:$I$280,0),MATCH(R2,Q7:$EL$7,0)-1))</f>
        <v>#N/A</v>
      </c>
      <c r="S3" s="369" t="e">
        <f ca="1">IF(Inputs!Y7&gt;'TSP Traditional'!S2,0,-INDEX(R7:$EL$280,MATCH(S2,$I$7:$I$280,0),MATCH(S2,R7:$EL$7,0)-1))</f>
        <v>#N/A</v>
      </c>
      <c r="T3" s="369" t="e">
        <f ca="1">IF(Inputs!Y7&gt;'TSP Traditional'!T2,0,-INDEX(S7:$EL$280,MATCH(T2,$I$7:$I$280,0),MATCH(T2,S7:$EL$7,0)-1))</f>
        <v>#N/A</v>
      </c>
      <c r="U3" s="369" t="e">
        <f ca="1">IF(Inputs!Y7&gt;'TSP Traditional'!U2,0,-INDEX(T7:$EL$280,MATCH(U2,$I$7:$I$280,0),MATCH(U2,T7:$EL$7,0)-1))</f>
        <v>#N/A</v>
      </c>
      <c r="V3" s="369" t="e">
        <f ca="1">IF(Inputs!Y7&gt;'TSP Traditional'!V2,0,-INDEX(U7:$EL$280,MATCH(V2,$I$7:$I$280,0),MATCH(V2,U7:$EL$7,0)-1))</f>
        <v>#N/A</v>
      </c>
      <c r="W3" s="369" t="e">
        <f ca="1">IF(Inputs!Y7&gt;'TSP Traditional'!W2,0,-INDEX(V7:$EL$280,MATCH(W2,$I$7:$I$280,0),MATCH(W2,V7:$EL$7,0)-1))</f>
        <v>#N/A</v>
      </c>
      <c r="X3" s="369" t="e">
        <f ca="1">IF(Inputs!Y7&gt;'TSP Traditional'!X2,0,-INDEX(W7:$EL$280,MATCH(X2,$I$7:$I$280,0),MATCH(X2,W7:$EL$7,0)-1))</f>
        <v>#N/A</v>
      </c>
    </row>
    <row r="4" spans="1:142" x14ac:dyDescent="0.35">
      <c r="A4" s="374" t="s">
        <v>102</v>
      </c>
      <c r="B4" s="364">
        <f>Inputs!$B$40</f>
        <v>0</v>
      </c>
      <c r="I4" s="362" t="s">
        <v>114</v>
      </c>
      <c r="J4" s="369" t="e">
        <f t="shared" ref="J4:T4" ca="1" si="0">J3/12</f>
        <v>#N/A</v>
      </c>
      <c r="K4" s="369" t="e">
        <f t="shared" ca="1" si="0"/>
        <v>#N/A</v>
      </c>
      <c r="L4" s="369" t="e">
        <f t="shared" ca="1" si="0"/>
        <v>#N/A</v>
      </c>
      <c r="M4" s="369" t="e">
        <f t="shared" ca="1" si="0"/>
        <v>#N/A</v>
      </c>
      <c r="N4" s="369" t="e">
        <f t="shared" ca="1" si="0"/>
        <v>#N/A</v>
      </c>
      <c r="O4" s="369" t="e">
        <f t="shared" ca="1" si="0"/>
        <v>#N/A</v>
      </c>
      <c r="P4" s="369" t="e">
        <f t="shared" ca="1" si="0"/>
        <v>#N/A</v>
      </c>
      <c r="Q4" s="369" t="e">
        <f t="shared" ca="1" si="0"/>
        <v>#N/A</v>
      </c>
      <c r="R4" s="369" t="e">
        <f t="shared" ca="1" si="0"/>
        <v>#N/A</v>
      </c>
      <c r="S4" s="369" t="e">
        <f t="shared" ca="1" si="0"/>
        <v>#N/A</v>
      </c>
      <c r="T4" s="369" t="e">
        <f t="shared" ca="1" si="0"/>
        <v>#N/A</v>
      </c>
      <c r="U4" s="369" t="e">
        <f ca="1">U3/12</f>
        <v>#N/A</v>
      </c>
      <c r="V4" s="369" t="e">
        <f ca="1">V3/12</f>
        <v>#N/A</v>
      </c>
      <c r="W4" s="369" t="e">
        <f ca="1">W3/12</f>
        <v>#N/A</v>
      </c>
      <c r="X4" s="369" t="e">
        <f ca="1">X3/12</f>
        <v>#N/A</v>
      </c>
    </row>
    <row r="5" spans="1:142" x14ac:dyDescent="0.35">
      <c r="A5" s="374" t="s">
        <v>115</v>
      </c>
      <c r="B5" s="365">
        <f>IF(ISBLANK(Inputs!$B$44),0.05,Inputs!$B$44)</f>
        <v>0.05</v>
      </c>
      <c r="I5" s="362" t="s">
        <v>126</v>
      </c>
      <c r="J5" s="370" t="e">
        <f ca="1">IF(OR(AND($B2=0,$B4=0),J2&lt;Inputs!$Y7),"",INDEX($M$7:$EL$7,1,MATCH(J2,$M$7:$EL$7,0)-3))</f>
        <v>#DIV/0!</v>
      </c>
      <c r="K5" s="370" t="e">
        <f ca="1">IF(OR(AND($B2=0,$B4=0),K2&lt;Inputs!$Y7),"N/A",INDEX($M$7:$EL$7,1,MATCH(K2,$M$7:$EL$7,0)-3))</f>
        <v>#DIV/0!</v>
      </c>
      <c r="L5" s="370" t="e">
        <f ca="1">IF(OR(AND($B2=0,$B4=0),L2&lt;Inputs!$Y7),"N/A",INDEX($M$7:$EL$7,1,MATCH(L2,$M$7:$EL$7,0)-3))</f>
        <v>#DIV/0!</v>
      </c>
      <c r="M5" s="370" t="e">
        <f ca="1">IF(OR(AND($B2=0,$B4=0),M2&lt;Inputs!$Y7),"N/A",INDEX($M$7:$EL$7,1,MATCH(M2,$M$7:$EL$7,0)-3))</f>
        <v>#DIV/0!</v>
      </c>
      <c r="N5" s="370" t="e">
        <f ca="1">IF(OR(AND($B2=0,$B4=0),N2&lt;Inputs!$Y7),"N/A",INDEX($M$7:$EL$7,1,MATCH(N2,$M$7:$EL$7,0)-3))</f>
        <v>#DIV/0!</v>
      </c>
      <c r="O5" s="370" t="e">
        <f ca="1">IF(OR(AND($B2=0,$B4=0),O2&lt;Inputs!$Y7),"N/A",INDEX($M$7:$EL$7,1,MATCH(O2,$M$7:$EL$7,0)-3))</f>
        <v>#DIV/0!</v>
      </c>
      <c r="P5" s="370" t="e">
        <f ca="1">IF(OR(AND($B2=0,$B4=0),P2&lt;Inputs!$Y7),"N/A",INDEX($M$7:$EL$7,1,MATCH(P2,$M$7:$EL$7,0)-3))</f>
        <v>#DIV/0!</v>
      </c>
      <c r="Q5" s="370" t="e">
        <f ca="1">IF(OR(AND($B2=0,$B4=0),Q2&lt;Inputs!$Y7),"N/A",INDEX($M$7:$EL$7,1,MATCH(Q2,$M$7:$EL$7,0)-3))</f>
        <v>#DIV/0!</v>
      </c>
      <c r="R5" s="370" t="e">
        <f ca="1">IF(OR(AND($B2=0,$B4=0),R2&lt;Inputs!$Y7),"N/A",INDEX($M$7:$EL$7,1,MATCH(R2,$M$7:$EL$7,0)-3))</f>
        <v>#DIV/0!</v>
      </c>
      <c r="S5" s="370" t="e">
        <f ca="1">IF(OR(AND($B2=0,$B4=0),S2&lt;Inputs!$Y7),"N/A",INDEX($M$7:$EL$7,1,MATCH(S2,$M$7:$EL$7,0)-3))</f>
        <v>#DIV/0!</v>
      </c>
      <c r="T5" s="370" t="e">
        <f ca="1">IF(OR(AND($B2=0,$B4=0),T2&lt;Inputs!$Y7),"N/A",INDEX($M$7:$EL$7,1,MATCH(T2,$M$7:$EL$7,0)-3))</f>
        <v>#DIV/0!</v>
      </c>
      <c r="U5" s="370" t="e">
        <f ca="1">IF(OR(AND($B2=0,$B4=0),U2&lt;Inputs!$Y7),"N/A",INDEX($M$7:$EL$7,1,MATCH(U2,$M$7:$EL$7,0)-3))</f>
        <v>#DIV/0!</v>
      </c>
      <c r="V5" s="370" t="e">
        <f ca="1">IF(OR(AND($B2=0,$B4=0),V2&lt;Inputs!$Y7),"N/A",INDEX($M$7:$EL$7,1,MATCH(V2,$M$7:$EL$7,0)-3))</f>
        <v>#DIV/0!</v>
      </c>
      <c r="W5" s="370" t="e">
        <f ca="1">IF(OR(AND($B2=0,$B4=0),W2&lt;Inputs!$Y7),"N/A",INDEX($M$7:$EL$7,1,MATCH(W2,$M$7:$EL$7,0)-3))</f>
        <v>#DIV/0!</v>
      </c>
      <c r="X5" s="370" t="e">
        <f ca="1">IF(OR(AND($B2=0,$B4=0),X2&lt;Inputs!$Y7),"N/A",INDEX($M$7:$EL$7,1,MATCH(X2,$M$7:$EL$7,0)-3))</f>
        <v>#DIV/0!</v>
      </c>
    </row>
    <row r="6" spans="1:142" x14ac:dyDescent="0.35">
      <c r="A6" s="374" t="s">
        <v>116</v>
      </c>
      <c r="B6" s="366">
        <f>Inputs!$B$12</f>
        <v>0</v>
      </c>
      <c r="P6" s="359"/>
    </row>
    <row r="7" spans="1:142" x14ac:dyDescent="0.35">
      <c r="A7" s="362" t="s">
        <v>119</v>
      </c>
      <c r="B7" s="365">
        <f>IF(ISBLANK(Inputs!$B$46),0.04,Inputs!$B$46)</f>
        <v>0.04</v>
      </c>
      <c r="L7" s="362" t="s">
        <v>121</v>
      </c>
      <c r="M7" s="362">
        <f ca="1">IFERROR(MATCH(0,P9:P280,0)+I9-1,"No end date expected")</f>
        <v>120</v>
      </c>
      <c r="O7" s="362" t="s">
        <v>120</v>
      </c>
      <c r="P7" s="362">
        <v>56</v>
      </c>
      <c r="Q7" s="359"/>
      <c r="U7" s="362" t="s">
        <v>121</v>
      </c>
      <c r="V7" s="362">
        <f ca="1">IFERROR(MATCH(0,Y9:Y280,0)+R9-1,"No end date expected")</f>
        <v>120</v>
      </c>
      <c r="X7" s="362" t="s">
        <v>120</v>
      </c>
      <c r="Y7" s="362">
        <v>57</v>
      </c>
      <c r="AD7" s="362" t="s">
        <v>121</v>
      </c>
      <c r="AE7" s="362">
        <f ca="1">IFERROR(MATCH(0,AH9:AH280,0)+AA9-1,"No end date expected")</f>
        <v>120</v>
      </c>
      <c r="AG7" s="362" t="s">
        <v>120</v>
      </c>
      <c r="AH7" s="362">
        <v>58</v>
      </c>
      <c r="AM7" s="362" t="s">
        <v>121</v>
      </c>
      <c r="AN7" s="362">
        <f ca="1">IFERROR(MATCH(0,AQ9:AQ280,0)+AJ9-1,"No end date expected")</f>
        <v>120</v>
      </c>
      <c r="AP7" s="362" t="s">
        <v>120</v>
      </c>
      <c r="AQ7" s="362">
        <v>59</v>
      </c>
      <c r="AV7" s="362" t="s">
        <v>121</v>
      </c>
      <c r="AW7" s="362">
        <f ca="1">IFERROR(MATCH(0,AZ9:AZ280,0)+AS9-1,"No end date expected")</f>
        <v>120</v>
      </c>
      <c r="AY7" s="362" t="s">
        <v>120</v>
      </c>
      <c r="AZ7" s="362">
        <v>60</v>
      </c>
      <c r="BE7" s="362" t="s">
        <v>121</v>
      </c>
      <c r="BF7" s="362">
        <f ca="1">IFERROR(MATCH(0,BI9:BI280,0)+BB9-1,"No end date expected")</f>
        <v>120</v>
      </c>
      <c r="BH7" s="362" t="s">
        <v>120</v>
      </c>
      <c r="BI7" s="362">
        <v>61</v>
      </c>
      <c r="BN7" s="362" t="s">
        <v>121</v>
      </c>
      <c r="BO7" s="362">
        <f ca="1">IFERROR(MATCH(0,BR9:BR280,0)+BK9-1,"No end date expected")</f>
        <v>120</v>
      </c>
      <c r="BQ7" s="362" t="s">
        <v>120</v>
      </c>
      <c r="BR7" s="362">
        <v>62</v>
      </c>
      <c r="BW7" s="362" t="s">
        <v>121</v>
      </c>
      <c r="BX7" s="362">
        <f ca="1">IFERROR(MATCH(0,CA9:CA280,0)+BT9-1,"No end date expected")</f>
        <v>120</v>
      </c>
      <c r="BZ7" s="362" t="s">
        <v>120</v>
      </c>
      <c r="CA7" s="362">
        <v>63</v>
      </c>
      <c r="CF7" s="362" t="s">
        <v>121</v>
      </c>
      <c r="CG7" s="362">
        <f ca="1">IFERROR(MATCH(0,CJ9:CJ280,0)+CC9-1,"No end date expected")</f>
        <v>120</v>
      </c>
      <c r="CI7" s="362" t="s">
        <v>120</v>
      </c>
      <c r="CJ7" s="362">
        <v>64</v>
      </c>
      <c r="CO7" s="362" t="s">
        <v>121</v>
      </c>
      <c r="CP7" s="362">
        <f ca="1">IFERROR(MATCH(0,CS9:CS280,0)+CL9-1,"No end date expected")</f>
        <v>120</v>
      </c>
      <c r="CR7" s="362" t="s">
        <v>120</v>
      </c>
      <c r="CS7" s="362">
        <v>65</v>
      </c>
      <c r="CX7" s="362" t="s">
        <v>121</v>
      </c>
      <c r="CY7" s="362">
        <f ca="1">IFERROR(MATCH(0,DB9:DB280,0)+CU9-1,"No end date expected")</f>
        <v>120</v>
      </c>
      <c r="DA7" s="362" t="s">
        <v>120</v>
      </c>
      <c r="DB7" s="362">
        <v>66</v>
      </c>
      <c r="DG7" s="362" t="s">
        <v>121</v>
      </c>
      <c r="DH7" s="362">
        <f ca="1">IFERROR(MATCH(0,DK9:DK280,0)+DD9-1,"No end date expected")</f>
        <v>120</v>
      </c>
      <c r="DJ7" s="362" t="s">
        <v>120</v>
      </c>
      <c r="DK7" s="362">
        <v>67</v>
      </c>
      <c r="DP7" s="362" t="s">
        <v>121</v>
      </c>
      <c r="DQ7" s="362">
        <f ca="1">IFERROR(MATCH(0,DT9:DT280,0)+DM9-1,"No end date expected")</f>
        <v>120</v>
      </c>
      <c r="DS7" s="362" t="s">
        <v>120</v>
      </c>
      <c r="DT7" s="362">
        <v>68</v>
      </c>
      <c r="DY7" s="362" t="s">
        <v>121</v>
      </c>
      <c r="DZ7" s="362">
        <f ca="1">IFERROR(MATCH(0,EC9:EC280,0)+DV9-1,"No end date expected")</f>
        <v>120</v>
      </c>
      <c r="EB7" s="362" t="s">
        <v>120</v>
      </c>
      <c r="EC7" s="362">
        <v>69</v>
      </c>
      <c r="EH7" s="362" t="s">
        <v>121</v>
      </c>
      <c r="EI7" s="362">
        <f ca="1">IFERROR(MATCH(0,EL9:EL280,0)+EE9-1,"No end date expected")</f>
        <v>120</v>
      </c>
      <c r="EK7" s="362" t="s">
        <v>120</v>
      </c>
      <c r="EL7" s="362">
        <v>70</v>
      </c>
    </row>
    <row r="8" spans="1:142" x14ac:dyDescent="0.35">
      <c r="B8" s="363"/>
      <c r="F8" s="362" t="s">
        <v>127</v>
      </c>
      <c r="G8" s="362" t="s">
        <v>129</v>
      </c>
      <c r="H8" s="362" t="s">
        <v>64</v>
      </c>
      <c r="I8" s="362" t="s">
        <v>104</v>
      </c>
      <c r="J8" s="362" t="s">
        <v>64</v>
      </c>
      <c r="K8" s="362" t="s">
        <v>105</v>
      </c>
      <c r="L8" s="362" t="s">
        <v>106</v>
      </c>
      <c r="M8" s="362" t="s">
        <v>107</v>
      </c>
      <c r="N8" s="362" t="s">
        <v>108</v>
      </c>
      <c r="O8" s="362" t="s">
        <v>118</v>
      </c>
      <c r="P8" s="362" t="s">
        <v>109</v>
      </c>
      <c r="Q8" s="359"/>
      <c r="R8" s="362" t="s">
        <v>104</v>
      </c>
      <c r="S8" s="362" t="s">
        <v>64</v>
      </c>
      <c r="T8" s="362" t="s">
        <v>105</v>
      </c>
      <c r="U8" s="362" t="s">
        <v>106</v>
      </c>
      <c r="V8" s="362" t="s">
        <v>107</v>
      </c>
      <c r="W8" s="362" t="s">
        <v>108</v>
      </c>
      <c r="X8" s="362" t="s">
        <v>118</v>
      </c>
      <c r="Y8" s="362" t="s">
        <v>109</v>
      </c>
      <c r="AA8" s="362" t="s">
        <v>104</v>
      </c>
      <c r="AB8" s="362" t="s">
        <v>64</v>
      </c>
      <c r="AC8" s="362" t="s">
        <v>105</v>
      </c>
      <c r="AD8" s="362" t="s">
        <v>106</v>
      </c>
      <c r="AE8" s="362" t="s">
        <v>107</v>
      </c>
      <c r="AF8" s="362" t="s">
        <v>108</v>
      </c>
      <c r="AG8" s="362" t="s">
        <v>118</v>
      </c>
      <c r="AH8" s="362" t="s">
        <v>109</v>
      </c>
      <c r="AJ8" s="362" t="s">
        <v>104</v>
      </c>
      <c r="AK8" s="362" t="s">
        <v>64</v>
      </c>
      <c r="AL8" s="362" t="s">
        <v>105</v>
      </c>
      <c r="AM8" s="362" t="s">
        <v>106</v>
      </c>
      <c r="AN8" s="362" t="s">
        <v>107</v>
      </c>
      <c r="AO8" s="362" t="s">
        <v>108</v>
      </c>
      <c r="AP8" s="362" t="s">
        <v>118</v>
      </c>
      <c r="AQ8" s="362" t="s">
        <v>109</v>
      </c>
      <c r="AS8" s="362" t="s">
        <v>104</v>
      </c>
      <c r="AT8" s="362" t="s">
        <v>64</v>
      </c>
      <c r="AU8" s="362" t="s">
        <v>105</v>
      </c>
      <c r="AV8" s="362" t="s">
        <v>106</v>
      </c>
      <c r="AW8" s="362" t="s">
        <v>107</v>
      </c>
      <c r="AX8" s="362" t="s">
        <v>108</v>
      </c>
      <c r="AY8" s="362" t="s">
        <v>118</v>
      </c>
      <c r="AZ8" s="362" t="s">
        <v>109</v>
      </c>
      <c r="BB8" s="362" t="s">
        <v>104</v>
      </c>
      <c r="BC8" s="362" t="s">
        <v>64</v>
      </c>
      <c r="BD8" s="362" t="s">
        <v>105</v>
      </c>
      <c r="BE8" s="362" t="s">
        <v>106</v>
      </c>
      <c r="BF8" s="362" t="s">
        <v>107</v>
      </c>
      <c r="BG8" s="362" t="s">
        <v>108</v>
      </c>
      <c r="BH8" s="362" t="s">
        <v>118</v>
      </c>
      <c r="BI8" s="362" t="s">
        <v>109</v>
      </c>
      <c r="BK8" s="362" t="s">
        <v>104</v>
      </c>
      <c r="BL8" s="362" t="s">
        <v>64</v>
      </c>
      <c r="BM8" s="362" t="s">
        <v>105</v>
      </c>
      <c r="BN8" s="362" t="s">
        <v>106</v>
      </c>
      <c r="BO8" s="362" t="s">
        <v>107</v>
      </c>
      <c r="BP8" s="362" t="s">
        <v>108</v>
      </c>
      <c r="BQ8" s="362" t="s">
        <v>118</v>
      </c>
      <c r="BR8" s="362" t="s">
        <v>109</v>
      </c>
      <c r="BT8" s="362" t="s">
        <v>104</v>
      </c>
      <c r="BU8" s="362" t="s">
        <v>64</v>
      </c>
      <c r="BV8" s="362" t="s">
        <v>105</v>
      </c>
      <c r="BW8" s="362" t="s">
        <v>106</v>
      </c>
      <c r="BX8" s="362" t="s">
        <v>107</v>
      </c>
      <c r="BY8" s="362" t="s">
        <v>108</v>
      </c>
      <c r="BZ8" s="362" t="s">
        <v>118</v>
      </c>
      <c r="CA8" s="362" t="s">
        <v>109</v>
      </c>
      <c r="CC8" s="362" t="s">
        <v>104</v>
      </c>
      <c r="CD8" s="362" t="s">
        <v>64</v>
      </c>
      <c r="CE8" s="362" t="s">
        <v>105</v>
      </c>
      <c r="CF8" s="362" t="s">
        <v>106</v>
      </c>
      <c r="CG8" s="362" t="s">
        <v>107</v>
      </c>
      <c r="CH8" s="362" t="s">
        <v>108</v>
      </c>
      <c r="CI8" s="362" t="s">
        <v>118</v>
      </c>
      <c r="CJ8" s="362" t="s">
        <v>109</v>
      </c>
      <c r="CL8" s="362" t="s">
        <v>104</v>
      </c>
      <c r="CM8" s="362" t="s">
        <v>64</v>
      </c>
      <c r="CN8" s="362" t="s">
        <v>105</v>
      </c>
      <c r="CO8" s="362" t="s">
        <v>106</v>
      </c>
      <c r="CP8" s="362" t="s">
        <v>107</v>
      </c>
      <c r="CQ8" s="362" t="s">
        <v>108</v>
      </c>
      <c r="CR8" s="362" t="s">
        <v>118</v>
      </c>
      <c r="CS8" s="362" t="s">
        <v>109</v>
      </c>
      <c r="CU8" s="362" t="s">
        <v>104</v>
      </c>
      <c r="CV8" s="362" t="s">
        <v>64</v>
      </c>
      <c r="CW8" s="362" t="s">
        <v>105</v>
      </c>
      <c r="CX8" s="362" t="s">
        <v>106</v>
      </c>
      <c r="CY8" s="362" t="s">
        <v>107</v>
      </c>
      <c r="CZ8" s="362" t="s">
        <v>108</v>
      </c>
      <c r="DA8" s="362" t="s">
        <v>118</v>
      </c>
      <c r="DB8" s="362" t="s">
        <v>109</v>
      </c>
      <c r="DD8" s="362" t="s">
        <v>104</v>
      </c>
      <c r="DE8" s="362" t="s">
        <v>64</v>
      </c>
      <c r="DF8" s="362" t="s">
        <v>105</v>
      </c>
      <c r="DG8" s="362" t="s">
        <v>106</v>
      </c>
      <c r="DH8" s="362" t="s">
        <v>107</v>
      </c>
      <c r="DI8" s="362" t="s">
        <v>108</v>
      </c>
      <c r="DJ8" s="362" t="s">
        <v>118</v>
      </c>
      <c r="DK8" s="362" t="s">
        <v>109</v>
      </c>
      <c r="DM8" s="362" t="s">
        <v>104</v>
      </c>
      <c r="DN8" s="362" t="s">
        <v>64</v>
      </c>
      <c r="DO8" s="362" t="s">
        <v>105</v>
      </c>
      <c r="DP8" s="362" t="s">
        <v>106</v>
      </c>
      <c r="DQ8" s="362" t="s">
        <v>107</v>
      </c>
      <c r="DR8" s="362" t="s">
        <v>108</v>
      </c>
      <c r="DS8" s="362" t="s">
        <v>118</v>
      </c>
      <c r="DT8" s="362" t="s">
        <v>109</v>
      </c>
      <c r="DV8" s="362" t="s">
        <v>104</v>
      </c>
      <c r="DW8" s="362" t="s">
        <v>64</v>
      </c>
      <c r="DX8" s="362" t="s">
        <v>105</v>
      </c>
      <c r="DY8" s="362" t="s">
        <v>106</v>
      </c>
      <c r="DZ8" s="362" t="s">
        <v>107</v>
      </c>
      <c r="EA8" s="362" t="s">
        <v>108</v>
      </c>
      <c r="EB8" s="362" t="s">
        <v>118</v>
      </c>
      <c r="EC8" s="362" t="s">
        <v>109</v>
      </c>
      <c r="EE8" s="362" t="s">
        <v>104</v>
      </c>
      <c r="EF8" s="362" t="s">
        <v>64</v>
      </c>
      <c r="EG8" s="362" t="s">
        <v>105</v>
      </c>
      <c r="EH8" s="362" t="s">
        <v>106</v>
      </c>
      <c r="EI8" s="362" t="s">
        <v>107</v>
      </c>
      <c r="EJ8" s="362" t="s">
        <v>108</v>
      </c>
      <c r="EK8" s="362" t="s">
        <v>118</v>
      </c>
      <c r="EL8" s="362" t="s">
        <v>109</v>
      </c>
    </row>
    <row r="9" spans="1:142" x14ac:dyDescent="0.35">
      <c r="F9" s="372">
        <f ca="1">IFERROR(INDEX('Inflation Rates'!$A$16:$H$138,MATCH('TSP Traditional'!$H10,'Inflation Rates'!$A$16:$A$138,0),8)/INDEX('Inflation Rates'!$A$16:$H$138,MATCH('TSP Traditional'!$H10,'Inflation Rates'!$A$16:$A$138,0)-1,8)-1,F8)</f>
        <v>2.0000000000000018E-2</v>
      </c>
      <c r="G9" s="372">
        <f ca="1">IFERROR(INDEX('Inflation Rates'!$A$16:$H$138,MATCH('TSP Traditional'!$H10,'Inflation Rates'!$A$16:$A$138,0),6)/INDEX('Inflation Rates'!$A$16:$H$138,MATCH('TSP Traditional'!$H10,'Inflation Rates'!$A$16:$A$138,0)-1,6)-1,G8)</f>
        <v>1.5770000000000062E-2</v>
      </c>
      <c r="H9" s="362">
        <f ca="1">YEAR(TodaysDate)</f>
        <v>2020</v>
      </c>
      <c r="I9" s="373">
        <f ca="1">B3</f>
        <v>120</v>
      </c>
      <c r="J9" s="362">
        <v>1</v>
      </c>
      <c r="K9" s="359">
        <f>$B4</f>
        <v>0</v>
      </c>
      <c r="L9" s="359">
        <f t="shared" ref="L9:L72" ca="1" si="1">IF(I9&lt;P$7,$B$6*((1+$G9)^(J9-1))*$B$2,0)</f>
        <v>0</v>
      </c>
      <c r="M9" s="359">
        <v>0</v>
      </c>
      <c r="N9" s="359">
        <f ca="1">(K9+(L9+M9)*0.5)*$B$5</f>
        <v>0</v>
      </c>
      <c r="O9" s="359">
        <f ca="1">IF(I9&lt;Inputs!$Y$7,0,IF(P8=0,0,IFERROR(IF(I9=P$7,-$B$7*K9,-ABS(O8*(1+$F9))),0)))</f>
        <v>0</v>
      </c>
      <c r="P9" s="359">
        <f ca="1">IF(SUM(K9:O9)&lt;0,0,SUM(K9:O9))</f>
        <v>0</v>
      </c>
      <c r="Q9" s="359"/>
      <c r="R9" s="373">
        <f ca="1">$B3</f>
        <v>120</v>
      </c>
      <c r="S9" s="362">
        <v>1</v>
      </c>
      <c r="T9" s="359">
        <f>$B4</f>
        <v>0</v>
      </c>
      <c r="U9" s="359">
        <f t="shared" ref="U9:U72" ca="1" si="2">IF(R9&lt;Y$7,$B$6*((1+$G9)^(S9-1))*$B$2,0)</f>
        <v>0</v>
      </c>
      <c r="V9" s="359">
        <v>0</v>
      </c>
      <c r="W9" s="359">
        <f ca="1">(T9+(U9+V9)*0.5)*$B$5</f>
        <v>0</v>
      </c>
      <c r="X9" s="359">
        <f ca="1">IF(R9&lt;Inputs!$Y$7,0,IF(Y8=0,0,IFERROR(IF(R9=Y$7,-$B$7*T9,-ABS(X8*(1+$F9))),0)))</f>
        <v>0</v>
      </c>
      <c r="Y9" s="359">
        <f ca="1">IF(SUM(T9:X9)&lt;0,0,SUM(T9:X9))</f>
        <v>0</v>
      </c>
      <c r="AA9" s="373">
        <f ca="1">$B3</f>
        <v>120</v>
      </c>
      <c r="AB9" s="362">
        <v>1</v>
      </c>
      <c r="AC9" s="359">
        <f>$B4</f>
        <v>0</v>
      </c>
      <c r="AD9" s="359">
        <f t="shared" ref="AD9:AD72" ca="1" si="3">IF(AA9&lt;AH$7,$B$6*((1+$G9)^(AB9-1))*$B$2,0)</f>
        <v>0</v>
      </c>
      <c r="AE9" s="359">
        <v>0</v>
      </c>
      <c r="AF9" s="359">
        <f ca="1">(AC9+(AD9+AE9)*0.5)*$B$5</f>
        <v>0</v>
      </c>
      <c r="AG9" s="359">
        <f ca="1">IF(AA9&lt;Inputs!$Y$7,0,IF(AH8=0,0,IFERROR(IF(AA9=AH$7,-$B$7*AC9,-ABS(AG8*(1+$F9))),0)))</f>
        <v>0</v>
      </c>
      <c r="AH9" s="359">
        <f ca="1">IF(SUM(AC9:AG9)&lt;0,0,SUM(AC9:AG9))</f>
        <v>0</v>
      </c>
      <c r="AJ9" s="373">
        <f ca="1">$B3</f>
        <v>120</v>
      </c>
      <c r="AK9" s="362">
        <v>1</v>
      </c>
      <c r="AL9" s="359">
        <f>$B4</f>
        <v>0</v>
      </c>
      <c r="AM9" s="359">
        <f t="shared" ref="AM9:AM72" ca="1" si="4">IF(AJ9&lt;AQ$7,$B$6*((1+$G9)^(AK9-1))*$B$2,0)</f>
        <v>0</v>
      </c>
      <c r="AN9" s="359">
        <v>0</v>
      </c>
      <c r="AO9" s="359">
        <f ca="1">(AL9+(AM9+AN9)*0.5)*$B$5</f>
        <v>0</v>
      </c>
      <c r="AP9" s="359">
        <f ca="1">IF(AJ9&lt;Inputs!$Y$7,0,IF(AQ8=0,0,IFERROR(IF(AJ9=AQ$7,-$B$7*AL9,-ABS(AP8*(1+$F9))),0)))</f>
        <v>0</v>
      </c>
      <c r="AQ9" s="359">
        <f ca="1">IF(SUM(AL9:AP9)&lt;0,0,SUM(AL9:AP9))</f>
        <v>0</v>
      </c>
      <c r="AS9" s="373">
        <f ca="1">$B3</f>
        <v>120</v>
      </c>
      <c r="AT9" s="362">
        <v>1</v>
      </c>
      <c r="AU9" s="359">
        <f>$B4</f>
        <v>0</v>
      </c>
      <c r="AV9" s="359">
        <f t="shared" ref="AV9:AV72" ca="1" si="5">IF(AS9&lt;AZ$7,$B$6*((1+$G9)^(AT9-1))*$B$2,0)</f>
        <v>0</v>
      </c>
      <c r="AW9" s="359">
        <v>0</v>
      </c>
      <c r="AX9" s="359">
        <f ca="1">(AU9+(AV9+AW9)*0.5)*$B$5</f>
        <v>0</v>
      </c>
      <c r="AY9" s="359">
        <f ca="1">IF(AS9&lt;Inputs!$Y$7,0,IF(AZ8=0,0,IFERROR(IF(AS9=AZ$7,-$B$7*AU9,-ABS(AY8*(1+$F9))),0)))</f>
        <v>0</v>
      </c>
      <c r="AZ9" s="359">
        <f ca="1">IF(SUM(AU9:AY9)&lt;0,0,SUM(AU9:AY9))</f>
        <v>0</v>
      </c>
      <c r="BB9" s="373">
        <f ca="1">$B3</f>
        <v>120</v>
      </c>
      <c r="BC9" s="362">
        <v>1</v>
      </c>
      <c r="BD9" s="359">
        <f>$B4</f>
        <v>0</v>
      </c>
      <c r="BE9" s="359">
        <f t="shared" ref="BE9:BE72" ca="1" si="6">IF(BB9&lt;BI$7,$B$6*((1+$G9)^(BC9-1))*$B$2,0)</f>
        <v>0</v>
      </c>
      <c r="BF9" s="359">
        <v>0</v>
      </c>
      <c r="BG9" s="359">
        <f ca="1">(BD9+(BE9+BF9)*0.5)*$B$5</f>
        <v>0</v>
      </c>
      <c r="BH9" s="359">
        <f ca="1">IF(BB9&lt;Inputs!$Y$7,0,IF(BI8=0,0,IFERROR(IF(BB9=BI$7,-$B$7*BD9,-ABS(BH8*(1+$F9))),0)))</f>
        <v>0</v>
      </c>
      <c r="BI9" s="359">
        <f ca="1">IF(SUM(BD9:BH9)&lt;0,0,SUM(BD9:BH9))</f>
        <v>0</v>
      </c>
      <c r="BK9" s="373">
        <f ca="1">$B3</f>
        <v>120</v>
      </c>
      <c r="BL9" s="362">
        <v>1</v>
      </c>
      <c r="BM9" s="359">
        <f>$B4</f>
        <v>0</v>
      </c>
      <c r="BN9" s="359">
        <f t="shared" ref="BN9:BN72" ca="1" si="7">IF(BK9&lt;BR$7,$B$6*((1+$G9)^(BL9-1))*$B$2,0)</f>
        <v>0</v>
      </c>
      <c r="BO9" s="359">
        <v>0</v>
      </c>
      <c r="BP9" s="359">
        <f ca="1">(BM9+(BN9+BO9)*0.5)*$B$5</f>
        <v>0</v>
      </c>
      <c r="BQ9" s="359">
        <f t="shared" ref="BQ9:BQ72" ca="1" si="8">IF(BR8=0,0,IFERROR(IF(BK9=BR$7,-$B$7*BM9,-ABS(BQ8*(1+$F9))),0))</f>
        <v>0</v>
      </c>
      <c r="BR9" s="359">
        <f ca="1">IF(SUM(BM9:BQ9)&lt;0,0,SUM(BM9:BQ9))</f>
        <v>0</v>
      </c>
      <c r="BT9" s="373">
        <f ca="1">$B3</f>
        <v>120</v>
      </c>
      <c r="BU9" s="362">
        <v>1</v>
      </c>
      <c r="BV9" s="359">
        <f>$B4</f>
        <v>0</v>
      </c>
      <c r="BW9" s="359">
        <f t="shared" ref="BW9:BW72" ca="1" si="9">IF(BT9&lt;CA$7,$B$6*((1+$G9)^(BU9-1))*$B$2,0)</f>
        <v>0</v>
      </c>
      <c r="BX9" s="359">
        <v>0</v>
      </c>
      <c r="BY9" s="359">
        <f ca="1">(BV9+(BW9+BX9)*0.5)*$B$5</f>
        <v>0</v>
      </c>
      <c r="BZ9" s="359">
        <f t="shared" ref="BZ9:BZ72" ca="1" si="10">IF(CA8=0,0,IFERROR(IF(BT9=CA$7,-$B$7*BV9,-ABS(BZ8*(1+$F9))),0))</f>
        <v>0</v>
      </c>
      <c r="CA9" s="359">
        <f ca="1">IF(SUM(BV9:BZ9)&lt;0,0,SUM(BV9:BZ9))</f>
        <v>0</v>
      </c>
      <c r="CC9" s="373">
        <f ca="1">$B3</f>
        <v>120</v>
      </c>
      <c r="CD9" s="362">
        <v>1</v>
      </c>
      <c r="CE9" s="359">
        <f>$B4</f>
        <v>0</v>
      </c>
      <c r="CF9" s="359">
        <f t="shared" ref="CF9:CF72" ca="1" si="11">IF(CC9&lt;CJ$7,$B$6*((1+$G9)^(CD9-1))*$B$2,0)</f>
        <v>0</v>
      </c>
      <c r="CG9" s="359">
        <v>0</v>
      </c>
      <c r="CH9" s="359">
        <f ca="1">(CE9+(CF9+CG9)*0.5)*$B$5</f>
        <v>0</v>
      </c>
      <c r="CI9" s="359">
        <f t="shared" ref="CI9:CI72" ca="1" si="12">IF(CJ8=0,0,IFERROR(IF(CC9=CJ$7,-$B$7*CE9,-ABS(CI8*(1+$F9))),0))</f>
        <v>0</v>
      </c>
      <c r="CJ9" s="359">
        <f ca="1">IF(SUM(CE9:CI9)&lt;0,0,SUM(CE9:CI9))</f>
        <v>0</v>
      </c>
      <c r="CL9" s="373">
        <f ca="1">$B3</f>
        <v>120</v>
      </c>
      <c r="CM9" s="362">
        <v>1</v>
      </c>
      <c r="CN9" s="359">
        <f>$B4</f>
        <v>0</v>
      </c>
      <c r="CO9" s="359">
        <f t="shared" ref="CO9:CO72" ca="1" si="13">IF(CL9&lt;CS$7,$B$6*((1+$G9)^(CM9-1))*$B$2,0)</f>
        <v>0</v>
      </c>
      <c r="CP9" s="359">
        <v>0</v>
      </c>
      <c r="CQ9" s="359">
        <f ca="1">(CN9+(CO9+CP9)*0.5)*$B$5</f>
        <v>0</v>
      </c>
      <c r="CR9" s="359">
        <f t="shared" ref="CR9:CR72" ca="1" si="14">IF(CS8=0,0,IFERROR(IF(CL9=CS$7,-$B$7*CN9,-ABS(CR8*(1+$F9))),0))</f>
        <v>0</v>
      </c>
      <c r="CS9" s="359">
        <f ca="1">IF(SUM(CN9:CR9)&lt;0,0,SUM(CN9:CR9))</f>
        <v>0</v>
      </c>
      <c r="CU9" s="373">
        <f ca="1">$B3</f>
        <v>120</v>
      </c>
      <c r="CV9" s="362">
        <v>1</v>
      </c>
      <c r="CW9" s="359">
        <f>$B4</f>
        <v>0</v>
      </c>
      <c r="CX9" s="359">
        <f t="shared" ref="CX9:CX72" ca="1" si="15">IF(CU9&lt;DB$7,$B$6*((1+$G9)^(CV9-1))*$B$2,0)</f>
        <v>0</v>
      </c>
      <c r="CY9" s="359">
        <v>0</v>
      </c>
      <c r="CZ9" s="359">
        <f ca="1">(CW9+(CX9+CY9)*0.5)*$B$5</f>
        <v>0</v>
      </c>
      <c r="DA9" s="359">
        <f t="shared" ref="DA9:DA72" ca="1" si="16">IF(DB8=0,0,IFERROR(IF(CU9=DB$7,-$B$7*CW9,-ABS(DA8*(1+$F9))),0))</f>
        <v>0</v>
      </c>
      <c r="DB9" s="359">
        <f ca="1">IF(SUM(CW9:DA9)&lt;0,0,SUM(CW9:DA9))</f>
        <v>0</v>
      </c>
      <c r="DD9" s="373">
        <f ca="1">$B3</f>
        <v>120</v>
      </c>
      <c r="DE9" s="362">
        <v>1</v>
      </c>
      <c r="DF9" s="359">
        <f>$B4</f>
        <v>0</v>
      </c>
      <c r="DG9" s="359">
        <f t="shared" ref="DG9:DG72" ca="1" si="17">IF(DD9&lt;DK$7,$B$6*((1+$G9)^(DE9-1))*$B$2,0)</f>
        <v>0</v>
      </c>
      <c r="DH9" s="359">
        <v>0</v>
      </c>
      <c r="DI9" s="359">
        <f ca="1">(DF9+(DG9+DH9)*0.5)*$B$5</f>
        <v>0</v>
      </c>
      <c r="DJ9" s="359">
        <f t="shared" ref="DJ9:DJ72" ca="1" si="18">IF(DK8=0,0,IFERROR(IF(DD9=DK$7,-$B$7*DF9,-ABS(DJ8*(1+$F9))),0))</f>
        <v>0</v>
      </c>
      <c r="DK9" s="359">
        <f ca="1">IF(SUM(DF9:DJ9)&lt;0,0,SUM(DF9:DJ9))</f>
        <v>0</v>
      </c>
      <c r="DM9" s="373">
        <f ca="1">$B3</f>
        <v>120</v>
      </c>
      <c r="DN9" s="362">
        <v>1</v>
      </c>
      <c r="DO9" s="359">
        <f>$B4</f>
        <v>0</v>
      </c>
      <c r="DP9" s="359">
        <f t="shared" ref="DP9:DP72" ca="1" si="19">IF(DM9&lt;DT$7,$B$6*((1+$G9)^(DN9-1))*$B$2,0)</f>
        <v>0</v>
      </c>
      <c r="DQ9" s="359">
        <v>0</v>
      </c>
      <c r="DR9" s="359">
        <f ca="1">(DO9+(DP9+DQ9)*0.5)*$B$5</f>
        <v>0</v>
      </c>
      <c r="DS9" s="359">
        <f t="shared" ref="DS9:DS72" ca="1" si="20">IF(DT8=0,0,IFERROR(IF(DM9=DT$7,-$B$7*DO9,-ABS(DS8*(1+$F9))),0))</f>
        <v>0</v>
      </c>
      <c r="DT9" s="359">
        <f ca="1">IF(SUM(DO9:DS9)&lt;0,0,SUM(DO9:DS9))</f>
        <v>0</v>
      </c>
      <c r="DV9" s="373">
        <f ca="1">$B3</f>
        <v>120</v>
      </c>
      <c r="DW9" s="362">
        <v>1</v>
      </c>
      <c r="DX9" s="359">
        <f>$B4</f>
        <v>0</v>
      </c>
      <c r="DY9" s="359">
        <f t="shared" ref="DY9:DY72" ca="1" si="21">IF(DV9&lt;EC$7,$B$6*((1+$G9)^(DW9-1))*$B$2,0)</f>
        <v>0</v>
      </c>
      <c r="DZ9" s="359">
        <v>0</v>
      </c>
      <c r="EA9" s="359">
        <f ca="1">(DX9+(DY9+DZ9)*0.5)*$B$5</f>
        <v>0</v>
      </c>
      <c r="EB9" s="359">
        <f t="shared" ref="EB9:EB72" ca="1" si="22">IF(EC8=0,0,IFERROR(IF(DV9=EC$7,-$B$7*DX9,-ABS(EB8*(1+$F9))),0))</f>
        <v>0</v>
      </c>
      <c r="EC9" s="359">
        <f ca="1">IF(SUM(DX9:EB9)&lt;0,0,SUM(DX9:EB9))</f>
        <v>0</v>
      </c>
      <c r="EE9" s="373">
        <f ca="1">$B3</f>
        <v>120</v>
      </c>
      <c r="EF9" s="362">
        <v>1</v>
      </c>
      <c r="EG9" s="359">
        <f>$B4</f>
        <v>0</v>
      </c>
      <c r="EH9" s="359">
        <f t="shared" ref="EH9:EH72" ca="1" si="23">IF(EE9&lt;EL$7,$B$6*((1+$G9)^(EF9-1))*$B$2,0)</f>
        <v>0</v>
      </c>
      <c r="EI9" s="359">
        <v>0</v>
      </c>
      <c r="EJ9" s="359">
        <f ca="1">(EG9+(EH9+EI9)*0.5)*$B$5</f>
        <v>0</v>
      </c>
      <c r="EK9" s="359">
        <f t="shared" ref="EK9:EK72" ca="1" si="24">IF(EL8=0,0,IFERROR(IF(EE9=EL$7,-$B$7*EG9,-ABS(EK8*(1+$F9))),0))</f>
        <v>0</v>
      </c>
      <c r="EL9" s="359">
        <f ca="1">IF(SUM(EG9:EK9)&lt;0,0,SUM(EG9:EK9))</f>
        <v>0</v>
      </c>
    </row>
    <row r="10" spans="1:142" x14ac:dyDescent="0.35">
      <c r="F10" s="372">
        <f ca="1">IFERROR(INDEX('Inflation Rates'!$A$16:$H$138,MATCH('TSP Traditional'!$H11,'Inflation Rates'!$A$16:$A$138,0),8)/INDEX('Inflation Rates'!$A$16:$H$138,MATCH('TSP Traditional'!$H11,'Inflation Rates'!$A$16:$A$138,0)-1,8)-1,F9)</f>
        <v>2.0000000000000018E-2</v>
      </c>
      <c r="G10" s="372">
        <f ca="1">IFERROR(INDEX('Inflation Rates'!$A$16:$H$138,MATCH('TSP Traditional'!$H11,'Inflation Rates'!$A$16:$A$138,0),6)/INDEX('Inflation Rates'!$A$16:$H$138,MATCH('TSP Traditional'!$H11,'Inflation Rates'!$A$16:$A$138,0)-1,6)-1,G9)</f>
        <v>1.7980000000000107E-2</v>
      </c>
      <c r="H10" s="362">
        <f ca="1">H9+1</f>
        <v>2021</v>
      </c>
      <c r="I10" s="362">
        <f ca="1">I9+1</f>
        <v>121</v>
      </c>
      <c r="J10" s="362">
        <v>2</v>
      </c>
      <c r="K10" s="371">
        <f ca="1">P9</f>
        <v>0</v>
      </c>
      <c r="L10" s="359">
        <f t="shared" ca="1" si="1"/>
        <v>0</v>
      </c>
      <c r="M10" s="359">
        <v>0</v>
      </c>
      <c r="N10" s="359">
        <f t="shared" ref="N10:N73" ca="1" si="25">(K10+(L10+M10)*0.5)*$B$5</f>
        <v>0</v>
      </c>
      <c r="O10" s="359">
        <f ca="1">IF(P9=0,0,IFERROR(IF(I10=60,-$B$8*K10,-ABS(O9*(1+$F10))),0))</f>
        <v>0</v>
      </c>
      <c r="P10" s="359">
        <f t="shared" ref="P10:P73" ca="1" si="26">IF(SUM(K10:O10)&lt;0,0,SUM(K10:O10))</f>
        <v>0</v>
      </c>
      <c r="Q10" s="359"/>
      <c r="R10" s="362">
        <f ca="1">R9+1</f>
        <v>121</v>
      </c>
      <c r="S10" s="362">
        <v>2</v>
      </c>
      <c r="T10" s="371">
        <f ca="1">Y9</f>
        <v>0</v>
      </c>
      <c r="U10" s="359">
        <f t="shared" ca="1" si="2"/>
        <v>0</v>
      </c>
      <c r="V10" s="359">
        <v>0</v>
      </c>
      <c r="W10" s="359">
        <f t="shared" ref="W10:W73" ca="1" si="27">(T10+(U10+V10)*0.5)*$B$5</f>
        <v>0</v>
      </c>
      <c r="X10" s="359">
        <f ca="1">IF(Y9=0,0,IFERROR(IF(R10=Y$7,-$B$7*T10,-ABS(X9*(1+$F10))),0))</f>
        <v>0</v>
      </c>
      <c r="Y10" s="359">
        <f t="shared" ref="Y10:Y73" ca="1" si="28">IF(SUM(T10:X10)&lt;0,0,SUM(T10:X10))</f>
        <v>0</v>
      </c>
      <c r="AA10" s="362">
        <f ca="1">AA9+1</f>
        <v>121</v>
      </c>
      <c r="AB10" s="362">
        <v>2</v>
      </c>
      <c r="AC10" s="371">
        <f ca="1">AH9</f>
        <v>0</v>
      </c>
      <c r="AD10" s="359">
        <f t="shared" ca="1" si="3"/>
        <v>0</v>
      </c>
      <c r="AE10" s="359">
        <v>0</v>
      </c>
      <c r="AF10" s="359">
        <f t="shared" ref="AF10:AF73" ca="1" si="29">(AC10+(AD10+AE10)*0.5)*$B$5</f>
        <v>0</v>
      </c>
      <c r="AG10" s="359">
        <f ca="1">IF(AH9=0,0,IFERROR(IF(AA10=AH$7,-$B$7*AC10,-ABS(AG9*(1+$F10))),0))</f>
        <v>0</v>
      </c>
      <c r="AH10" s="359">
        <f t="shared" ref="AH10:AH73" ca="1" si="30">IF(SUM(AC10:AG10)&lt;0,0,SUM(AC10:AG10))</f>
        <v>0</v>
      </c>
      <c r="AJ10" s="362">
        <f ca="1">AJ9+1</f>
        <v>121</v>
      </c>
      <c r="AK10" s="362">
        <v>2</v>
      </c>
      <c r="AL10" s="371">
        <f ca="1">AQ9</f>
        <v>0</v>
      </c>
      <c r="AM10" s="359">
        <f t="shared" ca="1" si="4"/>
        <v>0</v>
      </c>
      <c r="AN10" s="359">
        <v>0</v>
      </c>
      <c r="AO10" s="359">
        <f t="shared" ref="AO10:AO73" ca="1" si="31">(AL10+(AM10+AN10)*0.5)*$B$5</f>
        <v>0</v>
      </c>
      <c r="AP10" s="359">
        <f ca="1">IF(AQ9=0,0,IFERROR(IF(AJ10=AQ$7,-$B$7*AL10,-ABS(AP9*(1+$F10))),0))</f>
        <v>0</v>
      </c>
      <c r="AQ10" s="359">
        <f t="shared" ref="AQ10:AQ73" ca="1" si="32">IF(SUM(AL10:AP10)&lt;0,0,SUM(AL10:AP10))</f>
        <v>0</v>
      </c>
      <c r="AS10" s="362">
        <f ca="1">AS9+1</f>
        <v>121</v>
      </c>
      <c r="AT10" s="362">
        <v>2</v>
      </c>
      <c r="AU10" s="371">
        <f ca="1">AZ9</f>
        <v>0</v>
      </c>
      <c r="AV10" s="359">
        <f t="shared" ca="1" si="5"/>
        <v>0</v>
      </c>
      <c r="AW10" s="359">
        <v>0</v>
      </c>
      <c r="AX10" s="359">
        <f t="shared" ref="AX10:AX73" ca="1" si="33">(AU10+(AV10+AW10)*0.5)*$B$5</f>
        <v>0</v>
      </c>
      <c r="AY10" s="359">
        <f ca="1">IF(AZ9=0,0,IFERROR(IF(AS10=AZ$7,-$B$7*AU10,-ABS(AY9*(1+$F10))),0))</f>
        <v>0</v>
      </c>
      <c r="AZ10" s="359">
        <f t="shared" ref="AZ10:AZ73" ca="1" si="34">IF(SUM(AU10:AY10)&lt;0,0,SUM(AU10:AY10))</f>
        <v>0</v>
      </c>
      <c r="BB10" s="362">
        <f ca="1">BB9+1</f>
        <v>121</v>
      </c>
      <c r="BC10" s="362">
        <v>2</v>
      </c>
      <c r="BD10" s="371">
        <f ca="1">BI9</f>
        <v>0</v>
      </c>
      <c r="BE10" s="359">
        <f t="shared" ca="1" si="6"/>
        <v>0</v>
      </c>
      <c r="BF10" s="359">
        <v>0</v>
      </c>
      <c r="BG10" s="359">
        <f t="shared" ref="BG10:BG73" ca="1" si="35">(BD10+(BE10+BF10)*0.5)*$B$5</f>
        <v>0</v>
      </c>
      <c r="BH10" s="359">
        <f ca="1">IF(BI9=0,0,IFERROR(IF(BB10=BI$7,-$B$7*BD10,-ABS(BH9*(1+$F10))),0))</f>
        <v>0</v>
      </c>
      <c r="BI10" s="359">
        <f t="shared" ref="BI10:BI73" ca="1" si="36">IF(SUM(BD10:BH10)&lt;0,0,SUM(BD10:BH10))</f>
        <v>0</v>
      </c>
      <c r="BK10" s="362">
        <f ca="1">BK9+1</f>
        <v>121</v>
      </c>
      <c r="BL10" s="362">
        <v>2</v>
      </c>
      <c r="BM10" s="371">
        <f ca="1">BR9</f>
        <v>0</v>
      </c>
      <c r="BN10" s="359">
        <f t="shared" ca="1" si="7"/>
        <v>0</v>
      </c>
      <c r="BO10" s="359">
        <v>0</v>
      </c>
      <c r="BP10" s="359">
        <f t="shared" ref="BP10:BP73" ca="1" si="37">(BM10+(BN10+BO10)*0.5)*$B$5</f>
        <v>0</v>
      </c>
      <c r="BQ10" s="359">
        <f t="shared" ca="1" si="8"/>
        <v>0</v>
      </c>
      <c r="BR10" s="359">
        <f t="shared" ref="BR10:BR73" ca="1" si="38">IF(SUM(BM10:BQ10)&lt;0,0,SUM(BM10:BQ10))</f>
        <v>0</v>
      </c>
      <c r="BT10" s="362">
        <f ca="1">BT9+1</f>
        <v>121</v>
      </c>
      <c r="BU10" s="362">
        <v>2</v>
      </c>
      <c r="BV10" s="371">
        <f ca="1">CA9</f>
        <v>0</v>
      </c>
      <c r="BW10" s="359">
        <f t="shared" ca="1" si="9"/>
        <v>0</v>
      </c>
      <c r="BX10" s="359">
        <v>0</v>
      </c>
      <c r="BY10" s="359">
        <f t="shared" ref="BY10:BY73" ca="1" si="39">(BV10+(BW10+BX10)*0.5)*$B$5</f>
        <v>0</v>
      </c>
      <c r="BZ10" s="359">
        <f t="shared" ca="1" si="10"/>
        <v>0</v>
      </c>
      <c r="CA10" s="359">
        <f t="shared" ref="CA10:CA73" ca="1" si="40">IF(SUM(BV10:BZ10)&lt;0,0,SUM(BV10:BZ10))</f>
        <v>0</v>
      </c>
      <c r="CC10" s="362">
        <f ca="1">CC9+1</f>
        <v>121</v>
      </c>
      <c r="CD10" s="362">
        <v>2</v>
      </c>
      <c r="CE10" s="371">
        <f ca="1">CJ9</f>
        <v>0</v>
      </c>
      <c r="CF10" s="359">
        <f t="shared" ca="1" si="11"/>
        <v>0</v>
      </c>
      <c r="CG10" s="359">
        <v>0</v>
      </c>
      <c r="CH10" s="359">
        <f t="shared" ref="CH10:CH73" ca="1" si="41">(CE10+(CF10+CG10)*0.5)*$B$5</f>
        <v>0</v>
      </c>
      <c r="CI10" s="359">
        <f t="shared" ca="1" si="12"/>
        <v>0</v>
      </c>
      <c r="CJ10" s="359">
        <f t="shared" ref="CJ10:CJ73" ca="1" si="42">IF(SUM(CE10:CI10)&lt;0,0,SUM(CE10:CI10))</f>
        <v>0</v>
      </c>
      <c r="CL10" s="362">
        <f ca="1">CL9+1</f>
        <v>121</v>
      </c>
      <c r="CM10" s="362">
        <v>2</v>
      </c>
      <c r="CN10" s="371">
        <f ca="1">CS9</f>
        <v>0</v>
      </c>
      <c r="CO10" s="359">
        <f t="shared" ca="1" si="13"/>
        <v>0</v>
      </c>
      <c r="CP10" s="359">
        <v>0</v>
      </c>
      <c r="CQ10" s="359">
        <f t="shared" ref="CQ10:CQ73" ca="1" si="43">(CN10+(CO10+CP10)*0.5)*$B$5</f>
        <v>0</v>
      </c>
      <c r="CR10" s="359">
        <f t="shared" ca="1" si="14"/>
        <v>0</v>
      </c>
      <c r="CS10" s="359">
        <f t="shared" ref="CS10:CS73" ca="1" si="44">IF(SUM(CN10:CR10)&lt;0,0,SUM(CN10:CR10))</f>
        <v>0</v>
      </c>
      <c r="CU10" s="362">
        <f ca="1">CU9+1</f>
        <v>121</v>
      </c>
      <c r="CV10" s="362">
        <v>2</v>
      </c>
      <c r="CW10" s="371">
        <f ca="1">DB9</f>
        <v>0</v>
      </c>
      <c r="CX10" s="359">
        <f t="shared" ca="1" si="15"/>
        <v>0</v>
      </c>
      <c r="CY10" s="359">
        <v>0</v>
      </c>
      <c r="CZ10" s="359">
        <f t="shared" ref="CZ10:CZ73" ca="1" si="45">(CW10+(CX10+CY10)*0.5)*$B$5</f>
        <v>0</v>
      </c>
      <c r="DA10" s="359">
        <f t="shared" ca="1" si="16"/>
        <v>0</v>
      </c>
      <c r="DB10" s="359">
        <f t="shared" ref="DB10:DB73" ca="1" si="46">IF(SUM(CW10:DA10)&lt;0,0,SUM(CW10:DA10))</f>
        <v>0</v>
      </c>
      <c r="DD10" s="362">
        <f ca="1">DD9+1</f>
        <v>121</v>
      </c>
      <c r="DE10" s="362">
        <v>2</v>
      </c>
      <c r="DF10" s="371">
        <f ca="1">DK9</f>
        <v>0</v>
      </c>
      <c r="DG10" s="359">
        <f t="shared" ca="1" si="17"/>
        <v>0</v>
      </c>
      <c r="DH10" s="359">
        <v>0</v>
      </c>
      <c r="DI10" s="359">
        <f t="shared" ref="DI10:DI73" ca="1" si="47">(DF10+(DG10+DH10)*0.5)*$B$5</f>
        <v>0</v>
      </c>
      <c r="DJ10" s="359">
        <f t="shared" ca="1" si="18"/>
        <v>0</v>
      </c>
      <c r="DK10" s="359">
        <f t="shared" ref="DK10:DK73" ca="1" si="48">IF(SUM(DF10:DJ10)&lt;0,0,SUM(DF10:DJ10))</f>
        <v>0</v>
      </c>
      <c r="DM10" s="362">
        <f ca="1">DM9+1</f>
        <v>121</v>
      </c>
      <c r="DN10" s="362">
        <v>2</v>
      </c>
      <c r="DO10" s="371">
        <f ca="1">DT9</f>
        <v>0</v>
      </c>
      <c r="DP10" s="359">
        <f t="shared" ca="1" si="19"/>
        <v>0</v>
      </c>
      <c r="DQ10" s="359">
        <v>0</v>
      </c>
      <c r="DR10" s="359">
        <f t="shared" ref="DR10:DR73" ca="1" si="49">(DO10+(DP10+DQ10)*0.5)*$B$5</f>
        <v>0</v>
      </c>
      <c r="DS10" s="359">
        <f t="shared" ca="1" si="20"/>
        <v>0</v>
      </c>
      <c r="DT10" s="359">
        <f t="shared" ref="DT10:DT73" ca="1" si="50">IF(SUM(DO10:DS10)&lt;0,0,SUM(DO10:DS10))</f>
        <v>0</v>
      </c>
      <c r="DV10" s="362">
        <f ca="1">DV9+1</f>
        <v>121</v>
      </c>
      <c r="DW10" s="362">
        <v>2</v>
      </c>
      <c r="DX10" s="371">
        <f ca="1">EC9</f>
        <v>0</v>
      </c>
      <c r="DY10" s="359">
        <f t="shared" ca="1" si="21"/>
        <v>0</v>
      </c>
      <c r="DZ10" s="359">
        <v>0</v>
      </c>
      <c r="EA10" s="359">
        <f t="shared" ref="EA10:EA73" ca="1" si="51">(DX10+(DY10+DZ10)*0.5)*$B$5</f>
        <v>0</v>
      </c>
      <c r="EB10" s="359">
        <f t="shared" ca="1" si="22"/>
        <v>0</v>
      </c>
      <c r="EC10" s="359">
        <f t="shared" ref="EC10:EC73" ca="1" si="52">IF(SUM(DX10:EB10)&lt;0,0,SUM(DX10:EB10))</f>
        <v>0</v>
      </c>
      <c r="EE10" s="362">
        <f ca="1">EE9+1</f>
        <v>121</v>
      </c>
      <c r="EF10" s="362">
        <v>2</v>
      </c>
      <c r="EG10" s="371">
        <f ca="1">EL9</f>
        <v>0</v>
      </c>
      <c r="EH10" s="359">
        <f t="shared" ca="1" si="23"/>
        <v>0</v>
      </c>
      <c r="EI10" s="359">
        <v>0</v>
      </c>
      <c r="EJ10" s="359">
        <f t="shared" ref="EJ10:EJ73" ca="1" si="53">(EG10+(EH10+EI10)*0.5)*$B$5</f>
        <v>0</v>
      </c>
      <c r="EK10" s="359">
        <f t="shared" ca="1" si="24"/>
        <v>0</v>
      </c>
      <c r="EL10" s="359">
        <f t="shared" ref="EL10:EL73" ca="1" si="54">IF(SUM(EG10:EK10)&lt;0,0,SUM(EG10:EK10))</f>
        <v>0</v>
      </c>
    </row>
    <row r="11" spans="1:142" x14ac:dyDescent="0.35">
      <c r="F11" s="372">
        <f ca="1">IFERROR(INDEX('Inflation Rates'!$A$16:$H$138,MATCH('TSP Traditional'!$H12,'Inflation Rates'!$A$16:$A$138,0),8)/INDEX('Inflation Rates'!$A$16:$H$138,MATCH('TSP Traditional'!$H12,'Inflation Rates'!$A$16:$A$138,0)-1,8)-1,F10)</f>
        <v>2.0000000000000018E-2</v>
      </c>
      <c r="G11" s="372">
        <f ca="1">IFERROR(INDEX('Inflation Rates'!$A$16:$H$138,MATCH('TSP Traditional'!$H12,'Inflation Rates'!$A$16:$A$138,0),6)/INDEX('Inflation Rates'!$A$16:$H$138,MATCH('TSP Traditional'!$H12,'Inflation Rates'!$A$16:$A$138,0)-1,6)-1,G10)</f>
        <v>2.0999999999999908E-2</v>
      </c>
      <c r="H11" s="362">
        <f t="shared" ref="H11:H74" ca="1" si="55">H10+1</f>
        <v>2022</v>
      </c>
      <c r="I11" s="362">
        <f t="shared" ref="I11:I74" ca="1" si="56">I10+1</f>
        <v>122</v>
      </c>
      <c r="J11" s="362">
        <v>3</v>
      </c>
      <c r="K11" s="371">
        <f t="shared" ref="K11:K74" ca="1" si="57">P10</f>
        <v>0</v>
      </c>
      <c r="L11" s="359">
        <f t="shared" ca="1" si="1"/>
        <v>0</v>
      </c>
      <c r="M11" s="359">
        <v>0</v>
      </c>
      <c r="N11" s="359">
        <f t="shared" ca="1" si="25"/>
        <v>0</v>
      </c>
      <c r="O11" s="359">
        <f t="shared" ref="O11:O74" ca="1" si="58">IF(P10=0,0,IFERROR(IF(I11=P$7,-$B$7*K11,-ABS(O10*(1+$F11))),0))</f>
        <v>0</v>
      </c>
      <c r="P11" s="359">
        <f t="shared" ca="1" si="26"/>
        <v>0</v>
      </c>
      <c r="Q11" s="359"/>
      <c r="R11" s="362">
        <f t="shared" ref="R11:R74" ca="1" si="59">R10+1</f>
        <v>122</v>
      </c>
      <c r="S11" s="362">
        <v>3</v>
      </c>
      <c r="T11" s="371">
        <f t="shared" ref="T11:T74" ca="1" si="60">Y10</f>
        <v>0</v>
      </c>
      <c r="U11" s="359">
        <f t="shared" ca="1" si="2"/>
        <v>0</v>
      </c>
      <c r="V11" s="359">
        <v>0</v>
      </c>
      <c r="W11" s="359">
        <f t="shared" ca="1" si="27"/>
        <v>0</v>
      </c>
      <c r="X11" s="359">
        <f t="shared" ref="X11:X74" ca="1" si="61">IF(Y10=0,0,IFERROR(IF(R11=Y$7,-$B$7*T11,-ABS(X10*(1+$F11))),0))</f>
        <v>0</v>
      </c>
      <c r="Y11" s="359">
        <f t="shared" ca="1" si="28"/>
        <v>0</v>
      </c>
      <c r="AA11" s="362">
        <f t="shared" ref="AA11:AA74" ca="1" si="62">AA10+1</f>
        <v>122</v>
      </c>
      <c r="AB11" s="362">
        <v>3</v>
      </c>
      <c r="AC11" s="371">
        <f t="shared" ref="AC11:AC74" ca="1" si="63">AH10</f>
        <v>0</v>
      </c>
      <c r="AD11" s="359">
        <f t="shared" ca="1" si="3"/>
        <v>0</v>
      </c>
      <c r="AE11" s="359">
        <v>0</v>
      </c>
      <c r="AF11" s="359">
        <f t="shared" ca="1" si="29"/>
        <v>0</v>
      </c>
      <c r="AG11" s="359">
        <f t="shared" ref="AG11:AG74" ca="1" si="64">IF(AH10=0,0,IFERROR(IF(AA11=AH$7,-$B$7*AC11,-ABS(AG10*(1+$F11))),0))</f>
        <v>0</v>
      </c>
      <c r="AH11" s="359">
        <f t="shared" ca="1" si="30"/>
        <v>0</v>
      </c>
      <c r="AJ11" s="362">
        <f t="shared" ref="AJ11:AJ74" ca="1" si="65">AJ10+1</f>
        <v>122</v>
      </c>
      <c r="AK11" s="362">
        <v>3</v>
      </c>
      <c r="AL11" s="371">
        <f t="shared" ref="AL11:AL74" ca="1" si="66">AQ10</f>
        <v>0</v>
      </c>
      <c r="AM11" s="359">
        <f t="shared" ca="1" si="4"/>
        <v>0</v>
      </c>
      <c r="AN11" s="359">
        <v>0</v>
      </c>
      <c r="AO11" s="359">
        <f t="shared" ca="1" si="31"/>
        <v>0</v>
      </c>
      <c r="AP11" s="359">
        <f t="shared" ref="AP11:AP74" ca="1" si="67">IF(AQ10=0,0,IFERROR(IF(AJ11=AQ$7,-$B$7*AL11,-ABS(AP10*(1+$F11))),0))</f>
        <v>0</v>
      </c>
      <c r="AQ11" s="359">
        <f t="shared" ca="1" si="32"/>
        <v>0</v>
      </c>
      <c r="AS11" s="362">
        <f t="shared" ref="AS11:AS74" ca="1" si="68">AS10+1</f>
        <v>122</v>
      </c>
      <c r="AT11" s="362">
        <v>3</v>
      </c>
      <c r="AU11" s="371">
        <f t="shared" ref="AU11:AU74" ca="1" si="69">AZ10</f>
        <v>0</v>
      </c>
      <c r="AV11" s="359">
        <f t="shared" ca="1" si="5"/>
        <v>0</v>
      </c>
      <c r="AW11" s="359">
        <v>0</v>
      </c>
      <c r="AX11" s="359">
        <f t="shared" ca="1" si="33"/>
        <v>0</v>
      </c>
      <c r="AY11" s="359">
        <f t="shared" ref="AY11:AY74" ca="1" si="70">IF(AZ10=0,0,IFERROR(IF(AS11=AZ$7,-$B$7*AU11,-ABS(AY10*(1+$F11))),0))</f>
        <v>0</v>
      </c>
      <c r="AZ11" s="359">
        <f t="shared" ca="1" si="34"/>
        <v>0</v>
      </c>
      <c r="BB11" s="362">
        <f t="shared" ref="BB11:BB74" ca="1" si="71">BB10+1</f>
        <v>122</v>
      </c>
      <c r="BC11" s="362">
        <v>3</v>
      </c>
      <c r="BD11" s="371">
        <f t="shared" ref="BD11:BD74" ca="1" si="72">BI10</f>
        <v>0</v>
      </c>
      <c r="BE11" s="359">
        <f t="shared" ca="1" si="6"/>
        <v>0</v>
      </c>
      <c r="BF11" s="359">
        <v>0</v>
      </c>
      <c r="BG11" s="359">
        <f t="shared" ca="1" si="35"/>
        <v>0</v>
      </c>
      <c r="BH11" s="359">
        <f t="shared" ref="BH11:BH74" ca="1" si="73">IF(BI10=0,0,IFERROR(IF(BB11=BI$7,-$B$7*BD11,-ABS(BH10*(1+$F11))),0))</f>
        <v>0</v>
      </c>
      <c r="BI11" s="359">
        <f t="shared" ca="1" si="36"/>
        <v>0</v>
      </c>
      <c r="BK11" s="362">
        <f t="shared" ref="BK11:BK74" ca="1" si="74">BK10+1</f>
        <v>122</v>
      </c>
      <c r="BL11" s="362">
        <v>3</v>
      </c>
      <c r="BM11" s="371">
        <f t="shared" ref="BM11:BM74" ca="1" si="75">BR10</f>
        <v>0</v>
      </c>
      <c r="BN11" s="359">
        <f t="shared" ca="1" si="7"/>
        <v>0</v>
      </c>
      <c r="BO11" s="359">
        <v>0</v>
      </c>
      <c r="BP11" s="359">
        <f t="shared" ca="1" si="37"/>
        <v>0</v>
      </c>
      <c r="BQ11" s="359">
        <f t="shared" ca="1" si="8"/>
        <v>0</v>
      </c>
      <c r="BR11" s="359">
        <f t="shared" ca="1" si="38"/>
        <v>0</v>
      </c>
      <c r="BT11" s="362">
        <f t="shared" ref="BT11:BT74" ca="1" si="76">BT10+1</f>
        <v>122</v>
      </c>
      <c r="BU11" s="362">
        <v>3</v>
      </c>
      <c r="BV11" s="371">
        <f t="shared" ref="BV11:BV74" ca="1" si="77">CA10</f>
        <v>0</v>
      </c>
      <c r="BW11" s="359">
        <f t="shared" ca="1" si="9"/>
        <v>0</v>
      </c>
      <c r="BX11" s="359">
        <v>0</v>
      </c>
      <c r="BY11" s="359">
        <f t="shared" ca="1" si="39"/>
        <v>0</v>
      </c>
      <c r="BZ11" s="359">
        <f t="shared" ca="1" si="10"/>
        <v>0</v>
      </c>
      <c r="CA11" s="359">
        <f t="shared" ca="1" si="40"/>
        <v>0</v>
      </c>
      <c r="CC11" s="362">
        <f t="shared" ref="CC11:CC74" ca="1" si="78">CC10+1</f>
        <v>122</v>
      </c>
      <c r="CD11" s="362">
        <v>3</v>
      </c>
      <c r="CE11" s="371">
        <f t="shared" ref="CE11:CE74" ca="1" si="79">CJ10</f>
        <v>0</v>
      </c>
      <c r="CF11" s="359">
        <f t="shared" ca="1" si="11"/>
        <v>0</v>
      </c>
      <c r="CG11" s="359">
        <v>0</v>
      </c>
      <c r="CH11" s="359">
        <f t="shared" ca="1" si="41"/>
        <v>0</v>
      </c>
      <c r="CI11" s="359">
        <f t="shared" ca="1" si="12"/>
        <v>0</v>
      </c>
      <c r="CJ11" s="359">
        <f t="shared" ca="1" si="42"/>
        <v>0</v>
      </c>
      <c r="CL11" s="362">
        <f t="shared" ref="CL11:CL74" ca="1" si="80">CL10+1</f>
        <v>122</v>
      </c>
      <c r="CM11" s="362">
        <v>3</v>
      </c>
      <c r="CN11" s="371">
        <f t="shared" ref="CN11:CN74" ca="1" si="81">CS10</f>
        <v>0</v>
      </c>
      <c r="CO11" s="359">
        <f t="shared" ca="1" si="13"/>
        <v>0</v>
      </c>
      <c r="CP11" s="359">
        <v>0</v>
      </c>
      <c r="CQ11" s="359">
        <f t="shared" ca="1" si="43"/>
        <v>0</v>
      </c>
      <c r="CR11" s="359">
        <f t="shared" ca="1" si="14"/>
        <v>0</v>
      </c>
      <c r="CS11" s="359">
        <f t="shared" ca="1" si="44"/>
        <v>0</v>
      </c>
      <c r="CU11" s="362">
        <f t="shared" ref="CU11:CU74" ca="1" si="82">CU10+1</f>
        <v>122</v>
      </c>
      <c r="CV11" s="362">
        <v>3</v>
      </c>
      <c r="CW11" s="371">
        <f t="shared" ref="CW11:CW74" ca="1" si="83">DB10</f>
        <v>0</v>
      </c>
      <c r="CX11" s="359">
        <f t="shared" ca="1" si="15"/>
        <v>0</v>
      </c>
      <c r="CY11" s="359">
        <v>0</v>
      </c>
      <c r="CZ11" s="359">
        <f t="shared" ca="1" si="45"/>
        <v>0</v>
      </c>
      <c r="DA11" s="359">
        <f t="shared" ca="1" si="16"/>
        <v>0</v>
      </c>
      <c r="DB11" s="359">
        <f t="shared" ca="1" si="46"/>
        <v>0</v>
      </c>
      <c r="DD11" s="362">
        <f t="shared" ref="DD11:DD74" ca="1" si="84">DD10+1</f>
        <v>122</v>
      </c>
      <c r="DE11" s="362">
        <v>3</v>
      </c>
      <c r="DF11" s="371">
        <f t="shared" ref="DF11:DF74" ca="1" si="85">DK10</f>
        <v>0</v>
      </c>
      <c r="DG11" s="359">
        <f t="shared" ca="1" si="17"/>
        <v>0</v>
      </c>
      <c r="DH11" s="359">
        <v>0</v>
      </c>
      <c r="DI11" s="359">
        <f t="shared" ca="1" si="47"/>
        <v>0</v>
      </c>
      <c r="DJ11" s="359">
        <f t="shared" ca="1" si="18"/>
        <v>0</v>
      </c>
      <c r="DK11" s="359">
        <f t="shared" ca="1" si="48"/>
        <v>0</v>
      </c>
      <c r="DM11" s="362">
        <f t="shared" ref="DM11:DM74" ca="1" si="86">DM10+1</f>
        <v>122</v>
      </c>
      <c r="DN11" s="362">
        <v>3</v>
      </c>
      <c r="DO11" s="371">
        <f t="shared" ref="DO11:DO74" ca="1" si="87">DT10</f>
        <v>0</v>
      </c>
      <c r="DP11" s="359">
        <f t="shared" ca="1" si="19"/>
        <v>0</v>
      </c>
      <c r="DQ11" s="359">
        <v>0</v>
      </c>
      <c r="DR11" s="359">
        <f t="shared" ca="1" si="49"/>
        <v>0</v>
      </c>
      <c r="DS11" s="359">
        <f t="shared" ca="1" si="20"/>
        <v>0</v>
      </c>
      <c r="DT11" s="359">
        <f t="shared" ca="1" si="50"/>
        <v>0</v>
      </c>
      <c r="DV11" s="362">
        <f t="shared" ref="DV11:DV74" ca="1" si="88">DV10+1</f>
        <v>122</v>
      </c>
      <c r="DW11" s="362">
        <v>3</v>
      </c>
      <c r="DX11" s="371">
        <f t="shared" ref="DX11:DX74" ca="1" si="89">EC10</f>
        <v>0</v>
      </c>
      <c r="DY11" s="359">
        <f t="shared" ca="1" si="21"/>
        <v>0</v>
      </c>
      <c r="DZ11" s="359">
        <v>0</v>
      </c>
      <c r="EA11" s="359">
        <f t="shared" ca="1" si="51"/>
        <v>0</v>
      </c>
      <c r="EB11" s="359">
        <f t="shared" ca="1" si="22"/>
        <v>0</v>
      </c>
      <c r="EC11" s="359">
        <f t="shared" ca="1" si="52"/>
        <v>0</v>
      </c>
      <c r="EE11" s="362">
        <f t="shared" ref="EE11:EE74" ca="1" si="90">EE10+1</f>
        <v>122</v>
      </c>
      <c r="EF11" s="362">
        <v>3</v>
      </c>
      <c r="EG11" s="371">
        <f t="shared" ref="EG11:EG74" ca="1" si="91">EL10</f>
        <v>0</v>
      </c>
      <c r="EH11" s="359">
        <f t="shared" ca="1" si="23"/>
        <v>0</v>
      </c>
      <c r="EI11" s="359">
        <v>0</v>
      </c>
      <c r="EJ11" s="359">
        <f t="shared" ca="1" si="53"/>
        <v>0</v>
      </c>
      <c r="EK11" s="359">
        <f t="shared" ca="1" si="24"/>
        <v>0</v>
      </c>
      <c r="EL11" s="359">
        <f t="shared" ca="1" si="54"/>
        <v>0</v>
      </c>
    </row>
    <row r="12" spans="1:142" x14ac:dyDescent="0.35">
      <c r="B12" s="363"/>
      <c r="F12" s="372">
        <f ca="1">IFERROR(INDEX('Inflation Rates'!$A$16:$H$138,MATCH('TSP Traditional'!$H13,'Inflation Rates'!$A$16:$A$138,0),8)/INDEX('Inflation Rates'!$A$16:$H$138,MATCH('TSP Traditional'!$H13,'Inflation Rates'!$A$16:$A$138,0)-1,8)-1,F11)</f>
        <v>2.0000000000000018E-2</v>
      </c>
      <c r="G12" s="372">
        <f ca="1">IFERROR(INDEX('Inflation Rates'!$A$16:$H$138,MATCH('TSP Traditional'!$H13,'Inflation Rates'!$A$16:$A$138,0),6)/INDEX('Inflation Rates'!$A$16:$H$138,MATCH('TSP Traditional'!$H13,'Inflation Rates'!$A$16:$A$138,0)-1,6)-1,G11)</f>
        <v>2.0999999999999908E-2</v>
      </c>
      <c r="H12" s="362">
        <f t="shared" ca="1" si="55"/>
        <v>2023</v>
      </c>
      <c r="I12" s="362">
        <f t="shared" ca="1" si="56"/>
        <v>123</v>
      </c>
      <c r="J12" s="362">
        <v>4</v>
      </c>
      <c r="K12" s="371">
        <f t="shared" ca="1" si="57"/>
        <v>0</v>
      </c>
      <c r="L12" s="359">
        <f t="shared" ca="1" si="1"/>
        <v>0</v>
      </c>
      <c r="M12" s="359">
        <v>0</v>
      </c>
      <c r="N12" s="359">
        <f t="shared" ca="1" si="25"/>
        <v>0</v>
      </c>
      <c r="O12" s="359">
        <f t="shared" ca="1" si="58"/>
        <v>0</v>
      </c>
      <c r="P12" s="359">
        <f t="shared" ca="1" si="26"/>
        <v>0</v>
      </c>
      <c r="Q12" s="359"/>
      <c r="R12" s="362">
        <f t="shared" ca="1" si="59"/>
        <v>123</v>
      </c>
      <c r="S12" s="362">
        <v>4</v>
      </c>
      <c r="T12" s="371">
        <f t="shared" ca="1" si="60"/>
        <v>0</v>
      </c>
      <c r="U12" s="359">
        <f t="shared" ca="1" si="2"/>
        <v>0</v>
      </c>
      <c r="V12" s="359">
        <v>0</v>
      </c>
      <c r="W12" s="359">
        <f t="shared" ca="1" si="27"/>
        <v>0</v>
      </c>
      <c r="X12" s="359">
        <f t="shared" ca="1" si="61"/>
        <v>0</v>
      </c>
      <c r="Y12" s="359">
        <f t="shared" ca="1" si="28"/>
        <v>0</v>
      </c>
      <c r="AA12" s="362">
        <f t="shared" ca="1" si="62"/>
        <v>123</v>
      </c>
      <c r="AB12" s="362">
        <v>4</v>
      </c>
      <c r="AC12" s="371">
        <f t="shared" ca="1" si="63"/>
        <v>0</v>
      </c>
      <c r="AD12" s="359">
        <f t="shared" ca="1" si="3"/>
        <v>0</v>
      </c>
      <c r="AE12" s="359">
        <v>0</v>
      </c>
      <c r="AF12" s="359">
        <f t="shared" ca="1" si="29"/>
        <v>0</v>
      </c>
      <c r="AG12" s="359">
        <f t="shared" ca="1" si="64"/>
        <v>0</v>
      </c>
      <c r="AH12" s="359">
        <f t="shared" ca="1" si="30"/>
        <v>0</v>
      </c>
      <c r="AJ12" s="362">
        <f t="shared" ca="1" si="65"/>
        <v>123</v>
      </c>
      <c r="AK12" s="362">
        <v>4</v>
      </c>
      <c r="AL12" s="371">
        <f t="shared" ca="1" si="66"/>
        <v>0</v>
      </c>
      <c r="AM12" s="359">
        <f t="shared" ca="1" si="4"/>
        <v>0</v>
      </c>
      <c r="AN12" s="359">
        <v>0</v>
      </c>
      <c r="AO12" s="359">
        <f t="shared" ca="1" si="31"/>
        <v>0</v>
      </c>
      <c r="AP12" s="359">
        <f t="shared" ca="1" si="67"/>
        <v>0</v>
      </c>
      <c r="AQ12" s="359">
        <f t="shared" ca="1" si="32"/>
        <v>0</v>
      </c>
      <c r="AS12" s="362">
        <f t="shared" ca="1" si="68"/>
        <v>123</v>
      </c>
      <c r="AT12" s="362">
        <v>4</v>
      </c>
      <c r="AU12" s="371">
        <f t="shared" ca="1" si="69"/>
        <v>0</v>
      </c>
      <c r="AV12" s="359">
        <f t="shared" ca="1" si="5"/>
        <v>0</v>
      </c>
      <c r="AW12" s="359">
        <v>0</v>
      </c>
      <c r="AX12" s="359">
        <f t="shared" ca="1" si="33"/>
        <v>0</v>
      </c>
      <c r="AY12" s="359">
        <f t="shared" ca="1" si="70"/>
        <v>0</v>
      </c>
      <c r="AZ12" s="359">
        <f t="shared" ca="1" si="34"/>
        <v>0</v>
      </c>
      <c r="BB12" s="362">
        <f t="shared" ca="1" si="71"/>
        <v>123</v>
      </c>
      <c r="BC12" s="362">
        <v>4</v>
      </c>
      <c r="BD12" s="371">
        <f t="shared" ca="1" si="72"/>
        <v>0</v>
      </c>
      <c r="BE12" s="359">
        <f t="shared" ca="1" si="6"/>
        <v>0</v>
      </c>
      <c r="BF12" s="359">
        <v>0</v>
      </c>
      <c r="BG12" s="359">
        <f t="shared" ca="1" si="35"/>
        <v>0</v>
      </c>
      <c r="BH12" s="359">
        <f t="shared" ca="1" si="73"/>
        <v>0</v>
      </c>
      <c r="BI12" s="359">
        <f t="shared" ca="1" si="36"/>
        <v>0</v>
      </c>
      <c r="BK12" s="362">
        <f t="shared" ca="1" si="74"/>
        <v>123</v>
      </c>
      <c r="BL12" s="362">
        <v>4</v>
      </c>
      <c r="BM12" s="371">
        <f t="shared" ca="1" si="75"/>
        <v>0</v>
      </c>
      <c r="BN12" s="359">
        <f t="shared" ca="1" si="7"/>
        <v>0</v>
      </c>
      <c r="BO12" s="359">
        <v>0</v>
      </c>
      <c r="BP12" s="359">
        <f t="shared" ca="1" si="37"/>
        <v>0</v>
      </c>
      <c r="BQ12" s="359">
        <f t="shared" ca="1" si="8"/>
        <v>0</v>
      </c>
      <c r="BR12" s="359">
        <f t="shared" ca="1" si="38"/>
        <v>0</v>
      </c>
      <c r="BT12" s="362">
        <f t="shared" ca="1" si="76"/>
        <v>123</v>
      </c>
      <c r="BU12" s="362">
        <v>4</v>
      </c>
      <c r="BV12" s="371">
        <f t="shared" ca="1" si="77"/>
        <v>0</v>
      </c>
      <c r="BW12" s="359">
        <f t="shared" ca="1" si="9"/>
        <v>0</v>
      </c>
      <c r="BX12" s="359">
        <v>0</v>
      </c>
      <c r="BY12" s="359">
        <f t="shared" ca="1" si="39"/>
        <v>0</v>
      </c>
      <c r="BZ12" s="359">
        <f t="shared" ca="1" si="10"/>
        <v>0</v>
      </c>
      <c r="CA12" s="359">
        <f t="shared" ca="1" si="40"/>
        <v>0</v>
      </c>
      <c r="CC12" s="362">
        <f t="shared" ca="1" si="78"/>
        <v>123</v>
      </c>
      <c r="CD12" s="362">
        <v>4</v>
      </c>
      <c r="CE12" s="371">
        <f t="shared" ca="1" si="79"/>
        <v>0</v>
      </c>
      <c r="CF12" s="359">
        <f t="shared" ca="1" si="11"/>
        <v>0</v>
      </c>
      <c r="CG12" s="359">
        <v>0</v>
      </c>
      <c r="CH12" s="359">
        <f t="shared" ca="1" si="41"/>
        <v>0</v>
      </c>
      <c r="CI12" s="359">
        <f t="shared" ca="1" si="12"/>
        <v>0</v>
      </c>
      <c r="CJ12" s="359">
        <f t="shared" ca="1" si="42"/>
        <v>0</v>
      </c>
      <c r="CL12" s="362">
        <f t="shared" ca="1" si="80"/>
        <v>123</v>
      </c>
      <c r="CM12" s="362">
        <v>4</v>
      </c>
      <c r="CN12" s="371">
        <f t="shared" ca="1" si="81"/>
        <v>0</v>
      </c>
      <c r="CO12" s="359">
        <f t="shared" ca="1" si="13"/>
        <v>0</v>
      </c>
      <c r="CP12" s="359">
        <v>0</v>
      </c>
      <c r="CQ12" s="359">
        <f t="shared" ca="1" si="43"/>
        <v>0</v>
      </c>
      <c r="CR12" s="359">
        <f t="shared" ca="1" si="14"/>
        <v>0</v>
      </c>
      <c r="CS12" s="359">
        <f t="shared" ca="1" si="44"/>
        <v>0</v>
      </c>
      <c r="CU12" s="362">
        <f t="shared" ca="1" si="82"/>
        <v>123</v>
      </c>
      <c r="CV12" s="362">
        <v>4</v>
      </c>
      <c r="CW12" s="371">
        <f t="shared" ca="1" si="83"/>
        <v>0</v>
      </c>
      <c r="CX12" s="359">
        <f t="shared" ca="1" si="15"/>
        <v>0</v>
      </c>
      <c r="CY12" s="359">
        <v>0</v>
      </c>
      <c r="CZ12" s="359">
        <f t="shared" ca="1" si="45"/>
        <v>0</v>
      </c>
      <c r="DA12" s="359">
        <f t="shared" ca="1" si="16"/>
        <v>0</v>
      </c>
      <c r="DB12" s="359">
        <f t="shared" ca="1" si="46"/>
        <v>0</v>
      </c>
      <c r="DD12" s="362">
        <f t="shared" ca="1" si="84"/>
        <v>123</v>
      </c>
      <c r="DE12" s="362">
        <v>4</v>
      </c>
      <c r="DF12" s="371">
        <f t="shared" ca="1" si="85"/>
        <v>0</v>
      </c>
      <c r="DG12" s="359">
        <f t="shared" ca="1" si="17"/>
        <v>0</v>
      </c>
      <c r="DH12" s="359">
        <v>0</v>
      </c>
      <c r="DI12" s="359">
        <f t="shared" ca="1" si="47"/>
        <v>0</v>
      </c>
      <c r="DJ12" s="359">
        <f t="shared" ca="1" si="18"/>
        <v>0</v>
      </c>
      <c r="DK12" s="359">
        <f t="shared" ca="1" si="48"/>
        <v>0</v>
      </c>
      <c r="DM12" s="362">
        <f t="shared" ca="1" si="86"/>
        <v>123</v>
      </c>
      <c r="DN12" s="362">
        <v>4</v>
      </c>
      <c r="DO12" s="371">
        <f t="shared" ca="1" si="87"/>
        <v>0</v>
      </c>
      <c r="DP12" s="359">
        <f t="shared" ca="1" si="19"/>
        <v>0</v>
      </c>
      <c r="DQ12" s="359">
        <v>0</v>
      </c>
      <c r="DR12" s="359">
        <f t="shared" ca="1" si="49"/>
        <v>0</v>
      </c>
      <c r="DS12" s="359">
        <f t="shared" ca="1" si="20"/>
        <v>0</v>
      </c>
      <c r="DT12" s="359">
        <f t="shared" ca="1" si="50"/>
        <v>0</v>
      </c>
      <c r="DV12" s="362">
        <f t="shared" ca="1" si="88"/>
        <v>123</v>
      </c>
      <c r="DW12" s="362">
        <v>4</v>
      </c>
      <c r="DX12" s="371">
        <f t="shared" ca="1" si="89"/>
        <v>0</v>
      </c>
      <c r="DY12" s="359">
        <f t="shared" ca="1" si="21"/>
        <v>0</v>
      </c>
      <c r="DZ12" s="359">
        <v>0</v>
      </c>
      <c r="EA12" s="359">
        <f t="shared" ca="1" si="51"/>
        <v>0</v>
      </c>
      <c r="EB12" s="359">
        <f t="shared" ca="1" si="22"/>
        <v>0</v>
      </c>
      <c r="EC12" s="359">
        <f t="shared" ca="1" si="52"/>
        <v>0</v>
      </c>
      <c r="EE12" s="362">
        <f t="shared" ca="1" si="90"/>
        <v>123</v>
      </c>
      <c r="EF12" s="362">
        <v>4</v>
      </c>
      <c r="EG12" s="371">
        <f t="shared" ca="1" si="91"/>
        <v>0</v>
      </c>
      <c r="EH12" s="359">
        <f t="shared" ca="1" si="23"/>
        <v>0</v>
      </c>
      <c r="EI12" s="359">
        <v>0</v>
      </c>
      <c r="EJ12" s="359">
        <f t="shared" ca="1" si="53"/>
        <v>0</v>
      </c>
      <c r="EK12" s="359">
        <f t="shared" ca="1" si="24"/>
        <v>0</v>
      </c>
      <c r="EL12" s="359">
        <f t="shared" ca="1" si="54"/>
        <v>0</v>
      </c>
    </row>
    <row r="13" spans="1:142" x14ac:dyDescent="0.35">
      <c r="B13" s="363"/>
      <c r="F13" s="372">
        <f ca="1">IFERROR(INDEX('Inflation Rates'!$A$16:$H$138,MATCH('TSP Traditional'!$H14,'Inflation Rates'!$A$16:$A$138,0),8)/INDEX('Inflation Rates'!$A$16:$H$138,MATCH('TSP Traditional'!$H14,'Inflation Rates'!$A$16:$A$138,0)-1,8)-1,F12)</f>
        <v>2.0000000000000018E-2</v>
      </c>
      <c r="G13" s="372">
        <f ca="1">IFERROR(INDEX('Inflation Rates'!$A$16:$H$138,MATCH('TSP Traditional'!$H14,'Inflation Rates'!$A$16:$A$138,0),6)/INDEX('Inflation Rates'!$A$16:$H$138,MATCH('TSP Traditional'!$H14,'Inflation Rates'!$A$16:$A$138,0)-1,6)-1,G12)</f>
        <v>2.0999999999999908E-2</v>
      </c>
      <c r="H13" s="362">
        <f t="shared" ca="1" si="55"/>
        <v>2024</v>
      </c>
      <c r="I13" s="362">
        <f t="shared" ca="1" si="56"/>
        <v>124</v>
      </c>
      <c r="J13" s="362">
        <v>5</v>
      </c>
      <c r="K13" s="371">
        <f t="shared" ca="1" si="57"/>
        <v>0</v>
      </c>
      <c r="L13" s="359">
        <f t="shared" ca="1" si="1"/>
        <v>0</v>
      </c>
      <c r="M13" s="359">
        <v>0</v>
      </c>
      <c r="N13" s="359">
        <f t="shared" ca="1" si="25"/>
        <v>0</v>
      </c>
      <c r="O13" s="359">
        <f t="shared" ca="1" si="58"/>
        <v>0</v>
      </c>
      <c r="P13" s="359">
        <f t="shared" ca="1" si="26"/>
        <v>0</v>
      </c>
      <c r="Q13" s="359"/>
      <c r="R13" s="362">
        <f t="shared" ca="1" si="59"/>
        <v>124</v>
      </c>
      <c r="S13" s="362">
        <v>5</v>
      </c>
      <c r="T13" s="371">
        <f t="shared" ca="1" si="60"/>
        <v>0</v>
      </c>
      <c r="U13" s="359">
        <f t="shared" ca="1" si="2"/>
        <v>0</v>
      </c>
      <c r="V13" s="359">
        <v>0</v>
      </c>
      <c r="W13" s="359">
        <f t="shared" ca="1" si="27"/>
        <v>0</v>
      </c>
      <c r="X13" s="359">
        <f t="shared" ca="1" si="61"/>
        <v>0</v>
      </c>
      <c r="Y13" s="359">
        <f t="shared" ca="1" si="28"/>
        <v>0</v>
      </c>
      <c r="AA13" s="362">
        <f t="shared" ca="1" si="62"/>
        <v>124</v>
      </c>
      <c r="AB13" s="362">
        <v>5</v>
      </c>
      <c r="AC13" s="371">
        <f t="shared" ca="1" si="63"/>
        <v>0</v>
      </c>
      <c r="AD13" s="359">
        <f t="shared" ca="1" si="3"/>
        <v>0</v>
      </c>
      <c r="AE13" s="359">
        <v>0</v>
      </c>
      <c r="AF13" s="359">
        <f t="shared" ca="1" si="29"/>
        <v>0</v>
      </c>
      <c r="AG13" s="359">
        <f t="shared" ca="1" si="64"/>
        <v>0</v>
      </c>
      <c r="AH13" s="359">
        <f t="shared" ca="1" si="30"/>
        <v>0</v>
      </c>
      <c r="AJ13" s="362">
        <f t="shared" ca="1" si="65"/>
        <v>124</v>
      </c>
      <c r="AK13" s="362">
        <v>5</v>
      </c>
      <c r="AL13" s="371">
        <f t="shared" ca="1" si="66"/>
        <v>0</v>
      </c>
      <c r="AM13" s="359">
        <f t="shared" ca="1" si="4"/>
        <v>0</v>
      </c>
      <c r="AN13" s="359">
        <v>0</v>
      </c>
      <c r="AO13" s="359">
        <f t="shared" ca="1" si="31"/>
        <v>0</v>
      </c>
      <c r="AP13" s="359">
        <f t="shared" ca="1" si="67"/>
        <v>0</v>
      </c>
      <c r="AQ13" s="359">
        <f t="shared" ca="1" si="32"/>
        <v>0</v>
      </c>
      <c r="AS13" s="362">
        <f t="shared" ca="1" si="68"/>
        <v>124</v>
      </c>
      <c r="AT13" s="362">
        <v>5</v>
      </c>
      <c r="AU13" s="371">
        <f t="shared" ca="1" si="69"/>
        <v>0</v>
      </c>
      <c r="AV13" s="359">
        <f t="shared" ca="1" si="5"/>
        <v>0</v>
      </c>
      <c r="AW13" s="359">
        <v>0</v>
      </c>
      <c r="AX13" s="359">
        <f t="shared" ca="1" si="33"/>
        <v>0</v>
      </c>
      <c r="AY13" s="359">
        <f t="shared" ca="1" si="70"/>
        <v>0</v>
      </c>
      <c r="AZ13" s="359">
        <f t="shared" ca="1" si="34"/>
        <v>0</v>
      </c>
      <c r="BB13" s="362">
        <f t="shared" ca="1" si="71"/>
        <v>124</v>
      </c>
      <c r="BC13" s="362">
        <v>5</v>
      </c>
      <c r="BD13" s="371">
        <f t="shared" ca="1" si="72"/>
        <v>0</v>
      </c>
      <c r="BE13" s="359">
        <f t="shared" ca="1" si="6"/>
        <v>0</v>
      </c>
      <c r="BF13" s="359">
        <v>0</v>
      </c>
      <c r="BG13" s="359">
        <f t="shared" ca="1" si="35"/>
        <v>0</v>
      </c>
      <c r="BH13" s="359">
        <f t="shared" ca="1" si="73"/>
        <v>0</v>
      </c>
      <c r="BI13" s="359">
        <f t="shared" ca="1" si="36"/>
        <v>0</v>
      </c>
      <c r="BK13" s="362">
        <f t="shared" ca="1" si="74"/>
        <v>124</v>
      </c>
      <c r="BL13" s="362">
        <v>5</v>
      </c>
      <c r="BM13" s="371">
        <f t="shared" ca="1" si="75"/>
        <v>0</v>
      </c>
      <c r="BN13" s="359">
        <f t="shared" ca="1" si="7"/>
        <v>0</v>
      </c>
      <c r="BO13" s="359">
        <v>0</v>
      </c>
      <c r="BP13" s="359">
        <f t="shared" ca="1" si="37"/>
        <v>0</v>
      </c>
      <c r="BQ13" s="359">
        <f t="shared" ca="1" si="8"/>
        <v>0</v>
      </c>
      <c r="BR13" s="359">
        <f t="shared" ca="1" si="38"/>
        <v>0</v>
      </c>
      <c r="BT13" s="362">
        <f t="shared" ca="1" si="76"/>
        <v>124</v>
      </c>
      <c r="BU13" s="362">
        <v>5</v>
      </c>
      <c r="BV13" s="371">
        <f t="shared" ca="1" si="77"/>
        <v>0</v>
      </c>
      <c r="BW13" s="359">
        <f t="shared" ca="1" si="9"/>
        <v>0</v>
      </c>
      <c r="BX13" s="359">
        <v>0</v>
      </c>
      <c r="BY13" s="359">
        <f t="shared" ca="1" si="39"/>
        <v>0</v>
      </c>
      <c r="BZ13" s="359">
        <f t="shared" ca="1" si="10"/>
        <v>0</v>
      </c>
      <c r="CA13" s="359">
        <f t="shared" ca="1" si="40"/>
        <v>0</v>
      </c>
      <c r="CC13" s="362">
        <f t="shared" ca="1" si="78"/>
        <v>124</v>
      </c>
      <c r="CD13" s="362">
        <v>5</v>
      </c>
      <c r="CE13" s="371">
        <f t="shared" ca="1" si="79"/>
        <v>0</v>
      </c>
      <c r="CF13" s="359">
        <f t="shared" ca="1" si="11"/>
        <v>0</v>
      </c>
      <c r="CG13" s="359">
        <v>0</v>
      </c>
      <c r="CH13" s="359">
        <f t="shared" ca="1" si="41"/>
        <v>0</v>
      </c>
      <c r="CI13" s="359">
        <f t="shared" ca="1" si="12"/>
        <v>0</v>
      </c>
      <c r="CJ13" s="359">
        <f t="shared" ca="1" si="42"/>
        <v>0</v>
      </c>
      <c r="CL13" s="362">
        <f t="shared" ca="1" si="80"/>
        <v>124</v>
      </c>
      <c r="CM13" s="362">
        <v>5</v>
      </c>
      <c r="CN13" s="371">
        <f t="shared" ca="1" si="81"/>
        <v>0</v>
      </c>
      <c r="CO13" s="359">
        <f t="shared" ca="1" si="13"/>
        <v>0</v>
      </c>
      <c r="CP13" s="359">
        <v>0</v>
      </c>
      <c r="CQ13" s="359">
        <f t="shared" ca="1" si="43"/>
        <v>0</v>
      </c>
      <c r="CR13" s="359">
        <f t="shared" ca="1" si="14"/>
        <v>0</v>
      </c>
      <c r="CS13" s="359">
        <f t="shared" ca="1" si="44"/>
        <v>0</v>
      </c>
      <c r="CU13" s="362">
        <f t="shared" ca="1" si="82"/>
        <v>124</v>
      </c>
      <c r="CV13" s="362">
        <v>5</v>
      </c>
      <c r="CW13" s="371">
        <f t="shared" ca="1" si="83"/>
        <v>0</v>
      </c>
      <c r="CX13" s="359">
        <f t="shared" ca="1" si="15"/>
        <v>0</v>
      </c>
      <c r="CY13" s="359">
        <v>0</v>
      </c>
      <c r="CZ13" s="359">
        <f t="shared" ca="1" si="45"/>
        <v>0</v>
      </c>
      <c r="DA13" s="359">
        <f t="shared" ca="1" si="16"/>
        <v>0</v>
      </c>
      <c r="DB13" s="359">
        <f t="shared" ca="1" si="46"/>
        <v>0</v>
      </c>
      <c r="DD13" s="362">
        <f t="shared" ca="1" si="84"/>
        <v>124</v>
      </c>
      <c r="DE13" s="362">
        <v>5</v>
      </c>
      <c r="DF13" s="371">
        <f t="shared" ca="1" si="85"/>
        <v>0</v>
      </c>
      <c r="DG13" s="359">
        <f t="shared" ca="1" si="17"/>
        <v>0</v>
      </c>
      <c r="DH13" s="359">
        <v>0</v>
      </c>
      <c r="DI13" s="359">
        <f t="shared" ca="1" si="47"/>
        <v>0</v>
      </c>
      <c r="DJ13" s="359">
        <f t="shared" ca="1" si="18"/>
        <v>0</v>
      </c>
      <c r="DK13" s="359">
        <f t="shared" ca="1" si="48"/>
        <v>0</v>
      </c>
      <c r="DM13" s="362">
        <f t="shared" ca="1" si="86"/>
        <v>124</v>
      </c>
      <c r="DN13" s="362">
        <v>5</v>
      </c>
      <c r="DO13" s="371">
        <f t="shared" ca="1" si="87"/>
        <v>0</v>
      </c>
      <c r="DP13" s="359">
        <f t="shared" ca="1" si="19"/>
        <v>0</v>
      </c>
      <c r="DQ13" s="359">
        <v>0</v>
      </c>
      <c r="DR13" s="359">
        <f t="shared" ca="1" si="49"/>
        <v>0</v>
      </c>
      <c r="DS13" s="359">
        <f t="shared" ca="1" si="20"/>
        <v>0</v>
      </c>
      <c r="DT13" s="359">
        <f t="shared" ca="1" si="50"/>
        <v>0</v>
      </c>
      <c r="DV13" s="362">
        <f t="shared" ca="1" si="88"/>
        <v>124</v>
      </c>
      <c r="DW13" s="362">
        <v>5</v>
      </c>
      <c r="DX13" s="371">
        <f t="shared" ca="1" si="89"/>
        <v>0</v>
      </c>
      <c r="DY13" s="359">
        <f t="shared" ca="1" si="21"/>
        <v>0</v>
      </c>
      <c r="DZ13" s="359">
        <v>0</v>
      </c>
      <c r="EA13" s="359">
        <f t="shared" ca="1" si="51"/>
        <v>0</v>
      </c>
      <c r="EB13" s="359">
        <f t="shared" ca="1" si="22"/>
        <v>0</v>
      </c>
      <c r="EC13" s="359">
        <f t="shared" ca="1" si="52"/>
        <v>0</v>
      </c>
      <c r="EE13" s="362">
        <f t="shared" ca="1" si="90"/>
        <v>124</v>
      </c>
      <c r="EF13" s="362">
        <v>5</v>
      </c>
      <c r="EG13" s="371">
        <f t="shared" ca="1" si="91"/>
        <v>0</v>
      </c>
      <c r="EH13" s="359">
        <f t="shared" ca="1" si="23"/>
        <v>0</v>
      </c>
      <c r="EI13" s="359">
        <v>0</v>
      </c>
      <c r="EJ13" s="359">
        <f t="shared" ca="1" si="53"/>
        <v>0</v>
      </c>
      <c r="EK13" s="359">
        <f t="shared" ca="1" si="24"/>
        <v>0</v>
      </c>
      <c r="EL13" s="359">
        <f t="shared" ca="1" si="54"/>
        <v>0</v>
      </c>
    </row>
    <row r="14" spans="1:142" x14ac:dyDescent="0.35">
      <c r="B14" s="363"/>
      <c r="F14" s="372">
        <f ca="1">IFERROR(INDEX('Inflation Rates'!$A$16:$H$138,MATCH('TSP Traditional'!$H15,'Inflation Rates'!$A$16:$A$138,0),8)/INDEX('Inflation Rates'!$A$16:$H$138,MATCH('TSP Traditional'!$H15,'Inflation Rates'!$A$16:$A$138,0)-1,8)-1,F13)</f>
        <v>2.0000000000000018E-2</v>
      </c>
      <c r="G14" s="372">
        <f ca="1">IFERROR(INDEX('Inflation Rates'!$A$16:$H$138,MATCH('TSP Traditional'!$H15,'Inflation Rates'!$A$16:$A$138,0),6)/INDEX('Inflation Rates'!$A$16:$H$138,MATCH('TSP Traditional'!$H15,'Inflation Rates'!$A$16:$A$138,0)-1,6)-1,G13)</f>
        <v>2.0999999999999908E-2</v>
      </c>
      <c r="H14" s="362">
        <f t="shared" ca="1" si="55"/>
        <v>2025</v>
      </c>
      <c r="I14" s="362">
        <f t="shared" ca="1" si="56"/>
        <v>125</v>
      </c>
      <c r="J14" s="362">
        <v>6</v>
      </c>
      <c r="K14" s="371">
        <f t="shared" ca="1" si="57"/>
        <v>0</v>
      </c>
      <c r="L14" s="359">
        <f t="shared" ca="1" si="1"/>
        <v>0</v>
      </c>
      <c r="M14" s="359">
        <v>0</v>
      </c>
      <c r="N14" s="359">
        <f t="shared" ca="1" si="25"/>
        <v>0</v>
      </c>
      <c r="O14" s="359">
        <f t="shared" ca="1" si="58"/>
        <v>0</v>
      </c>
      <c r="P14" s="359">
        <f t="shared" ca="1" si="26"/>
        <v>0</v>
      </c>
      <c r="Q14" s="359"/>
      <c r="R14" s="362">
        <f t="shared" ca="1" si="59"/>
        <v>125</v>
      </c>
      <c r="S14" s="362">
        <v>6</v>
      </c>
      <c r="T14" s="371">
        <f t="shared" ca="1" si="60"/>
        <v>0</v>
      </c>
      <c r="U14" s="359">
        <f t="shared" ca="1" si="2"/>
        <v>0</v>
      </c>
      <c r="V14" s="359">
        <v>0</v>
      </c>
      <c r="W14" s="359">
        <f t="shared" ca="1" si="27"/>
        <v>0</v>
      </c>
      <c r="X14" s="359">
        <f t="shared" ca="1" si="61"/>
        <v>0</v>
      </c>
      <c r="Y14" s="359">
        <f t="shared" ca="1" si="28"/>
        <v>0</v>
      </c>
      <c r="AA14" s="362">
        <f t="shared" ca="1" si="62"/>
        <v>125</v>
      </c>
      <c r="AB14" s="362">
        <v>6</v>
      </c>
      <c r="AC14" s="371">
        <f t="shared" ca="1" si="63"/>
        <v>0</v>
      </c>
      <c r="AD14" s="359">
        <f t="shared" ca="1" si="3"/>
        <v>0</v>
      </c>
      <c r="AE14" s="359">
        <v>0</v>
      </c>
      <c r="AF14" s="359">
        <f t="shared" ca="1" si="29"/>
        <v>0</v>
      </c>
      <c r="AG14" s="359">
        <f t="shared" ca="1" si="64"/>
        <v>0</v>
      </c>
      <c r="AH14" s="359">
        <f t="shared" ca="1" si="30"/>
        <v>0</v>
      </c>
      <c r="AJ14" s="362">
        <f t="shared" ca="1" si="65"/>
        <v>125</v>
      </c>
      <c r="AK14" s="362">
        <v>6</v>
      </c>
      <c r="AL14" s="371">
        <f t="shared" ca="1" si="66"/>
        <v>0</v>
      </c>
      <c r="AM14" s="359">
        <f t="shared" ca="1" si="4"/>
        <v>0</v>
      </c>
      <c r="AN14" s="359">
        <v>0</v>
      </c>
      <c r="AO14" s="359">
        <f t="shared" ca="1" si="31"/>
        <v>0</v>
      </c>
      <c r="AP14" s="359">
        <f t="shared" ca="1" si="67"/>
        <v>0</v>
      </c>
      <c r="AQ14" s="359">
        <f t="shared" ca="1" si="32"/>
        <v>0</v>
      </c>
      <c r="AS14" s="362">
        <f t="shared" ca="1" si="68"/>
        <v>125</v>
      </c>
      <c r="AT14" s="362">
        <v>6</v>
      </c>
      <c r="AU14" s="371">
        <f t="shared" ca="1" si="69"/>
        <v>0</v>
      </c>
      <c r="AV14" s="359">
        <f t="shared" ca="1" si="5"/>
        <v>0</v>
      </c>
      <c r="AW14" s="359">
        <v>0</v>
      </c>
      <c r="AX14" s="359">
        <f t="shared" ca="1" si="33"/>
        <v>0</v>
      </c>
      <c r="AY14" s="359">
        <f t="shared" ca="1" si="70"/>
        <v>0</v>
      </c>
      <c r="AZ14" s="359">
        <f t="shared" ca="1" si="34"/>
        <v>0</v>
      </c>
      <c r="BB14" s="362">
        <f t="shared" ca="1" si="71"/>
        <v>125</v>
      </c>
      <c r="BC14" s="362">
        <v>6</v>
      </c>
      <c r="BD14" s="371">
        <f t="shared" ca="1" si="72"/>
        <v>0</v>
      </c>
      <c r="BE14" s="359">
        <f t="shared" ca="1" si="6"/>
        <v>0</v>
      </c>
      <c r="BF14" s="359">
        <v>0</v>
      </c>
      <c r="BG14" s="359">
        <f t="shared" ca="1" si="35"/>
        <v>0</v>
      </c>
      <c r="BH14" s="359">
        <f t="shared" ca="1" si="73"/>
        <v>0</v>
      </c>
      <c r="BI14" s="359">
        <f t="shared" ca="1" si="36"/>
        <v>0</v>
      </c>
      <c r="BK14" s="362">
        <f t="shared" ca="1" si="74"/>
        <v>125</v>
      </c>
      <c r="BL14" s="362">
        <v>6</v>
      </c>
      <c r="BM14" s="371">
        <f t="shared" ca="1" si="75"/>
        <v>0</v>
      </c>
      <c r="BN14" s="359">
        <f t="shared" ca="1" si="7"/>
        <v>0</v>
      </c>
      <c r="BO14" s="359">
        <v>0</v>
      </c>
      <c r="BP14" s="359">
        <f t="shared" ca="1" si="37"/>
        <v>0</v>
      </c>
      <c r="BQ14" s="359">
        <f t="shared" ca="1" si="8"/>
        <v>0</v>
      </c>
      <c r="BR14" s="359">
        <f t="shared" ca="1" si="38"/>
        <v>0</v>
      </c>
      <c r="BT14" s="362">
        <f t="shared" ca="1" si="76"/>
        <v>125</v>
      </c>
      <c r="BU14" s="362">
        <v>6</v>
      </c>
      <c r="BV14" s="371">
        <f t="shared" ca="1" si="77"/>
        <v>0</v>
      </c>
      <c r="BW14" s="359">
        <f t="shared" ca="1" si="9"/>
        <v>0</v>
      </c>
      <c r="BX14" s="359">
        <v>0</v>
      </c>
      <c r="BY14" s="359">
        <f t="shared" ca="1" si="39"/>
        <v>0</v>
      </c>
      <c r="BZ14" s="359">
        <f t="shared" ca="1" si="10"/>
        <v>0</v>
      </c>
      <c r="CA14" s="359">
        <f t="shared" ca="1" si="40"/>
        <v>0</v>
      </c>
      <c r="CC14" s="362">
        <f t="shared" ca="1" si="78"/>
        <v>125</v>
      </c>
      <c r="CD14" s="362">
        <v>6</v>
      </c>
      <c r="CE14" s="371">
        <f t="shared" ca="1" si="79"/>
        <v>0</v>
      </c>
      <c r="CF14" s="359">
        <f t="shared" ca="1" si="11"/>
        <v>0</v>
      </c>
      <c r="CG14" s="359">
        <v>0</v>
      </c>
      <c r="CH14" s="359">
        <f t="shared" ca="1" si="41"/>
        <v>0</v>
      </c>
      <c r="CI14" s="359">
        <f t="shared" ca="1" si="12"/>
        <v>0</v>
      </c>
      <c r="CJ14" s="359">
        <f t="shared" ca="1" si="42"/>
        <v>0</v>
      </c>
      <c r="CL14" s="362">
        <f t="shared" ca="1" si="80"/>
        <v>125</v>
      </c>
      <c r="CM14" s="362">
        <v>6</v>
      </c>
      <c r="CN14" s="371">
        <f t="shared" ca="1" si="81"/>
        <v>0</v>
      </c>
      <c r="CO14" s="359">
        <f t="shared" ca="1" si="13"/>
        <v>0</v>
      </c>
      <c r="CP14" s="359">
        <v>0</v>
      </c>
      <c r="CQ14" s="359">
        <f t="shared" ca="1" si="43"/>
        <v>0</v>
      </c>
      <c r="CR14" s="359">
        <f t="shared" ca="1" si="14"/>
        <v>0</v>
      </c>
      <c r="CS14" s="359">
        <f t="shared" ca="1" si="44"/>
        <v>0</v>
      </c>
      <c r="CU14" s="362">
        <f t="shared" ca="1" si="82"/>
        <v>125</v>
      </c>
      <c r="CV14" s="362">
        <v>6</v>
      </c>
      <c r="CW14" s="371">
        <f t="shared" ca="1" si="83"/>
        <v>0</v>
      </c>
      <c r="CX14" s="359">
        <f t="shared" ca="1" si="15"/>
        <v>0</v>
      </c>
      <c r="CY14" s="359">
        <v>0</v>
      </c>
      <c r="CZ14" s="359">
        <f t="shared" ca="1" si="45"/>
        <v>0</v>
      </c>
      <c r="DA14" s="359">
        <f t="shared" ca="1" si="16"/>
        <v>0</v>
      </c>
      <c r="DB14" s="359">
        <f t="shared" ca="1" si="46"/>
        <v>0</v>
      </c>
      <c r="DD14" s="362">
        <f t="shared" ca="1" si="84"/>
        <v>125</v>
      </c>
      <c r="DE14" s="362">
        <v>6</v>
      </c>
      <c r="DF14" s="371">
        <f t="shared" ca="1" si="85"/>
        <v>0</v>
      </c>
      <c r="DG14" s="359">
        <f t="shared" ca="1" si="17"/>
        <v>0</v>
      </c>
      <c r="DH14" s="359">
        <v>0</v>
      </c>
      <c r="DI14" s="359">
        <f t="shared" ca="1" si="47"/>
        <v>0</v>
      </c>
      <c r="DJ14" s="359">
        <f t="shared" ca="1" si="18"/>
        <v>0</v>
      </c>
      <c r="DK14" s="359">
        <f t="shared" ca="1" si="48"/>
        <v>0</v>
      </c>
      <c r="DM14" s="362">
        <f t="shared" ca="1" si="86"/>
        <v>125</v>
      </c>
      <c r="DN14" s="362">
        <v>6</v>
      </c>
      <c r="DO14" s="371">
        <f t="shared" ca="1" si="87"/>
        <v>0</v>
      </c>
      <c r="DP14" s="359">
        <f t="shared" ca="1" si="19"/>
        <v>0</v>
      </c>
      <c r="DQ14" s="359">
        <v>0</v>
      </c>
      <c r="DR14" s="359">
        <f t="shared" ca="1" si="49"/>
        <v>0</v>
      </c>
      <c r="DS14" s="359">
        <f t="shared" ca="1" si="20"/>
        <v>0</v>
      </c>
      <c r="DT14" s="359">
        <f t="shared" ca="1" si="50"/>
        <v>0</v>
      </c>
      <c r="DV14" s="362">
        <f t="shared" ca="1" si="88"/>
        <v>125</v>
      </c>
      <c r="DW14" s="362">
        <v>6</v>
      </c>
      <c r="DX14" s="371">
        <f t="shared" ca="1" si="89"/>
        <v>0</v>
      </c>
      <c r="DY14" s="359">
        <f t="shared" ca="1" si="21"/>
        <v>0</v>
      </c>
      <c r="DZ14" s="359">
        <v>0</v>
      </c>
      <c r="EA14" s="359">
        <f t="shared" ca="1" si="51"/>
        <v>0</v>
      </c>
      <c r="EB14" s="359">
        <f t="shared" ca="1" si="22"/>
        <v>0</v>
      </c>
      <c r="EC14" s="359">
        <f t="shared" ca="1" si="52"/>
        <v>0</v>
      </c>
      <c r="EE14" s="362">
        <f t="shared" ca="1" si="90"/>
        <v>125</v>
      </c>
      <c r="EF14" s="362">
        <v>6</v>
      </c>
      <c r="EG14" s="371">
        <f t="shared" ca="1" si="91"/>
        <v>0</v>
      </c>
      <c r="EH14" s="359">
        <f t="shared" ca="1" si="23"/>
        <v>0</v>
      </c>
      <c r="EI14" s="359">
        <v>0</v>
      </c>
      <c r="EJ14" s="359">
        <f t="shared" ca="1" si="53"/>
        <v>0</v>
      </c>
      <c r="EK14" s="359">
        <f t="shared" ca="1" si="24"/>
        <v>0</v>
      </c>
      <c r="EL14" s="359">
        <f t="shared" ca="1" si="54"/>
        <v>0</v>
      </c>
    </row>
    <row r="15" spans="1:142" x14ac:dyDescent="0.35">
      <c r="F15" s="372">
        <f ca="1">IFERROR(INDEX('Inflation Rates'!$A$16:$H$138,MATCH('TSP Traditional'!$H16,'Inflation Rates'!$A$16:$A$138,0),8)/INDEX('Inflation Rates'!$A$16:$H$138,MATCH('TSP Traditional'!$H16,'Inflation Rates'!$A$16:$A$138,0)-1,8)-1,F14)</f>
        <v>2.0000000000000018E-2</v>
      </c>
      <c r="G15" s="372">
        <f ca="1">IFERROR(INDEX('Inflation Rates'!$A$16:$H$138,MATCH('TSP Traditional'!$H16,'Inflation Rates'!$A$16:$A$138,0),6)/INDEX('Inflation Rates'!$A$16:$H$138,MATCH('TSP Traditional'!$H16,'Inflation Rates'!$A$16:$A$138,0)-1,6)-1,G14)</f>
        <v>2.0999999999999908E-2</v>
      </c>
      <c r="H15" s="362">
        <f t="shared" ca="1" si="55"/>
        <v>2026</v>
      </c>
      <c r="I15" s="362">
        <f t="shared" ca="1" si="56"/>
        <v>126</v>
      </c>
      <c r="J15" s="362">
        <v>7</v>
      </c>
      <c r="K15" s="371">
        <f t="shared" ca="1" si="57"/>
        <v>0</v>
      </c>
      <c r="L15" s="359">
        <f t="shared" ca="1" si="1"/>
        <v>0</v>
      </c>
      <c r="M15" s="359">
        <v>0</v>
      </c>
      <c r="N15" s="359">
        <f t="shared" ca="1" si="25"/>
        <v>0</v>
      </c>
      <c r="O15" s="359">
        <f t="shared" ca="1" si="58"/>
        <v>0</v>
      </c>
      <c r="P15" s="359">
        <f t="shared" ca="1" si="26"/>
        <v>0</v>
      </c>
      <c r="Q15" s="359"/>
      <c r="R15" s="362">
        <f t="shared" ca="1" si="59"/>
        <v>126</v>
      </c>
      <c r="S15" s="362">
        <v>7</v>
      </c>
      <c r="T15" s="371">
        <f t="shared" ca="1" si="60"/>
        <v>0</v>
      </c>
      <c r="U15" s="359">
        <f t="shared" ca="1" si="2"/>
        <v>0</v>
      </c>
      <c r="V15" s="359">
        <v>0</v>
      </c>
      <c r="W15" s="359">
        <f t="shared" ca="1" si="27"/>
        <v>0</v>
      </c>
      <c r="X15" s="359">
        <f t="shared" ca="1" si="61"/>
        <v>0</v>
      </c>
      <c r="Y15" s="359">
        <f t="shared" ca="1" si="28"/>
        <v>0</v>
      </c>
      <c r="AA15" s="362">
        <f t="shared" ca="1" si="62"/>
        <v>126</v>
      </c>
      <c r="AB15" s="362">
        <v>7</v>
      </c>
      <c r="AC15" s="371">
        <f t="shared" ca="1" si="63"/>
        <v>0</v>
      </c>
      <c r="AD15" s="359">
        <f t="shared" ca="1" si="3"/>
        <v>0</v>
      </c>
      <c r="AE15" s="359">
        <v>0</v>
      </c>
      <c r="AF15" s="359">
        <f t="shared" ca="1" si="29"/>
        <v>0</v>
      </c>
      <c r="AG15" s="359">
        <f t="shared" ca="1" si="64"/>
        <v>0</v>
      </c>
      <c r="AH15" s="359">
        <f t="shared" ca="1" si="30"/>
        <v>0</v>
      </c>
      <c r="AJ15" s="362">
        <f t="shared" ca="1" si="65"/>
        <v>126</v>
      </c>
      <c r="AK15" s="362">
        <v>7</v>
      </c>
      <c r="AL15" s="371">
        <f t="shared" ca="1" si="66"/>
        <v>0</v>
      </c>
      <c r="AM15" s="359">
        <f t="shared" ca="1" si="4"/>
        <v>0</v>
      </c>
      <c r="AN15" s="359">
        <v>0</v>
      </c>
      <c r="AO15" s="359">
        <f t="shared" ca="1" si="31"/>
        <v>0</v>
      </c>
      <c r="AP15" s="359">
        <f t="shared" ca="1" si="67"/>
        <v>0</v>
      </c>
      <c r="AQ15" s="359">
        <f t="shared" ca="1" si="32"/>
        <v>0</v>
      </c>
      <c r="AS15" s="362">
        <f t="shared" ca="1" si="68"/>
        <v>126</v>
      </c>
      <c r="AT15" s="362">
        <v>7</v>
      </c>
      <c r="AU15" s="371">
        <f t="shared" ca="1" si="69"/>
        <v>0</v>
      </c>
      <c r="AV15" s="359">
        <f t="shared" ca="1" si="5"/>
        <v>0</v>
      </c>
      <c r="AW15" s="359">
        <v>0</v>
      </c>
      <c r="AX15" s="359">
        <f t="shared" ca="1" si="33"/>
        <v>0</v>
      </c>
      <c r="AY15" s="359">
        <f t="shared" ca="1" si="70"/>
        <v>0</v>
      </c>
      <c r="AZ15" s="359">
        <f t="shared" ca="1" si="34"/>
        <v>0</v>
      </c>
      <c r="BB15" s="362">
        <f t="shared" ca="1" si="71"/>
        <v>126</v>
      </c>
      <c r="BC15" s="362">
        <v>7</v>
      </c>
      <c r="BD15" s="371">
        <f t="shared" ca="1" si="72"/>
        <v>0</v>
      </c>
      <c r="BE15" s="359">
        <f t="shared" ca="1" si="6"/>
        <v>0</v>
      </c>
      <c r="BF15" s="359">
        <v>0</v>
      </c>
      <c r="BG15" s="359">
        <f t="shared" ca="1" si="35"/>
        <v>0</v>
      </c>
      <c r="BH15" s="359">
        <f t="shared" ca="1" si="73"/>
        <v>0</v>
      </c>
      <c r="BI15" s="359">
        <f t="shared" ca="1" si="36"/>
        <v>0</v>
      </c>
      <c r="BK15" s="362">
        <f t="shared" ca="1" si="74"/>
        <v>126</v>
      </c>
      <c r="BL15" s="362">
        <v>7</v>
      </c>
      <c r="BM15" s="371">
        <f t="shared" ca="1" si="75"/>
        <v>0</v>
      </c>
      <c r="BN15" s="359">
        <f t="shared" ca="1" si="7"/>
        <v>0</v>
      </c>
      <c r="BO15" s="359">
        <v>0</v>
      </c>
      <c r="BP15" s="359">
        <f t="shared" ca="1" si="37"/>
        <v>0</v>
      </c>
      <c r="BQ15" s="359">
        <f t="shared" ca="1" si="8"/>
        <v>0</v>
      </c>
      <c r="BR15" s="359">
        <f t="shared" ca="1" si="38"/>
        <v>0</v>
      </c>
      <c r="BT15" s="362">
        <f t="shared" ca="1" si="76"/>
        <v>126</v>
      </c>
      <c r="BU15" s="362">
        <v>7</v>
      </c>
      <c r="BV15" s="371">
        <f t="shared" ca="1" si="77"/>
        <v>0</v>
      </c>
      <c r="BW15" s="359">
        <f t="shared" ca="1" si="9"/>
        <v>0</v>
      </c>
      <c r="BX15" s="359">
        <v>0</v>
      </c>
      <c r="BY15" s="359">
        <f t="shared" ca="1" si="39"/>
        <v>0</v>
      </c>
      <c r="BZ15" s="359">
        <f t="shared" ca="1" si="10"/>
        <v>0</v>
      </c>
      <c r="CA15" s="359">
        <f t="shared" ca="1" si="40"/>
        <v>0</v>
      </c>
      <c r="CC15" s="362">
        <f t="shared" ca="1" si="78"/>
        <v>126</v>
      </c>
      <c r="CD15" s="362">
        <v>7</v>
      </c>
      <c r="CE15" s="371">
        <f t="shared" ca="1" si="79"/>
        <v>0</v>
      </c>
      <c r="CF15" s="359">
        <f t="shared" ca="1" si="11"/>
        <v>0</v>
      </c>
      <c r="CG15" s="359">
        <v>0</v>
      </c>
      <c r="CH15" s="359">
        <f t="shared" ca="1" si="41"/>
        <v>0</v>
      </c>
      <c r="CI15" s="359">
        <f t="shared" ca="1" si="12"/>
        <v>0</v>
      </c>
      <c r="CJ15" s="359">
        <f t="shared" ca="1" si="42"/>
        <v>0</v>
      </c>
      <c r="CL15" s="362">
        <f t="shared" ca="1" si="80"/>
        <v>126</v>
      </c>
      <c r="CM15" s="362">
        <v>7</v>
      </c>
      <c r="CN15" s="371">
        <f t="shared" ca="1" si="81"/>
        <v>0</v>
      </c>
      <c r="CO15" s="359">
        <f t="shared" ca="1" si="13"/>
        <v>0</v>
      </c>
      <c r="CP15" s="359">
        <v>0</v>
      </c>
      <c r="CQ15" s="359">
        <f t="shared" ca="1" si="43"/>
        <v>0</v>
      </c>
      <c r="CR15" s="359">
        <f t="shared" ca="1" si="14"/>
        <v>0</v>
      </c>
      <c r="CS15" s="359">
        <f t="shared" ca="1" si="44"/>
        <v>0</v>
      </c>
      <c r="CU15" s="362">
        <f t="shared" ca="1" si="82"/>
        <v>126</v>
      </c>
      <c r="CV15" s="362">
        <v>7</v>
      </c>
      <c r="CW15" s="371">
        <f t="shared" ca="1" si="83"/>
        <v>0</v>
      </c>
      <c r="CX15" s="359">
        <f t="shared" ca="1" si="15"/>
        <v>0</v>
      </c>
      <c r="CY15" s="359">
        <v>0</v>
      </c>
      <c r="CZ15" s="359">
        <f t="shared" ca="1" si="45"/>
        <v>0</v>
      </c>
      <c r="DA15" s="359">
        <f t="shared" ca="1" si="16"/>
        <v>0</v>
      </c>
      <c r="DB15" s="359">
        <f t="shared" ca="1" si="46"/>
        <v>0</v>
      </c>
      <c r="DD15" s="362">
        <f t="shared" ca="1" si="84"/>
        <v>126</v>
      </c>
      <c r="DE15" s="362">
        <v>7</v>
      </c>
      <c r="DF15" s="371">
        <f t="shared" ca="1" si="85"/>
        <v>0</v>
      </c>
      <c r="DG15" s="359">
        <f t="shared" ca="1" si="17"/>
        <v>0</v>
      </c>
      <c r="DH15" s="359">
        <v>0</v>
      </c>
      <c r="DI15" s="359">
        <f t="shared" ca="1" si="47"/>
        <v>0</v>
      </c>
      <c r="DJ15" s="359">
        <f t="shared" ca="1" si="18"/>
        <v>0</v>
      </c>
      <c r="DK15" s="359">
        <f t="shared" ca="1" si="48"/>
        <v>0</v>
      </c>
      <c r="DM15" s="362">
        <f t="shared" ca="1" si="86"/>
        <v>126</v>
      </c>
      <c r="DN15" s="362">
        <v>7</v>
      </c>
      <c r="DO15" s="371">
        <f t="shared" ca="1" si="87"/>
        <v>0</v>
      </c>
      <c r="DP15" s="359">
        <f t="shared" ca="1" si="19"/>
        <v>0</v>
      </c>
      <c r="DQ15" s="359">
        <v>0</v>
      </c>
      <c r="DR15" s="359">
        <f t="shared" ca="1" si="49"/>
        <v>0</v>
      </c>
      <c r="DS15" s="359">
        <f t="shared" ca="1" si="20"/>
        <v>0</v>
      </c>
      <c r="DT15" s="359">
        <f t="shared" ca="1" si="50"/>
        <v>0</v>
      </c>
      <c r="DV15" s="362">
        <f t="shared" ca="1" si="88"/>
        <v>126</v>
      </c>
      <c r="DW15" s="362">
        <v>7</v>
      </c>
      <c r="DX15" s="371">
        <f t="shared" ca="1" si="89"/>
        <v>0</v>
      </c>
      <c r="DY15" s="359">
        <f t="shared" ca="1" si="21"/>
        <v>0</v>
      </c>
      <c r="DZ15" s="359">
        <v>0</v>
      </c>
      <c r="EA15" s="359">
        <f t="shared" ca="1" si="51"/>
        <v>0</v>
      </c>
      <c r="EB15" s="359">
        <f t="shared" ca="1" si="22"/>
        <v>0</v>
      </c>
      <c r="EC15" s="359">
        <f t="shared" ca="1" si="52"/>
        <v>0</v>
      </c>
      <c r="EE15" s="362">
        <f t="shared" ca="1" si="90"/>
        <v>126</v>
      </c>
      <c r="EF15" s="362">
        <v>7</v>
      </c>
      <c r="EG15" s="371">
        <f t="shared" ca="1" si="91"/>
        <v>0</v>
      </c>
      <c r="EH15" s="359">
        <f t="shared" ca="1" si="23"/>
        <v>0</v>
      </c>
      <c r="EI15" s="359">
        <v>0</v>
      </c>
      <c r="EJ15" s="359">
        <f t="shared" ca="1" si="53"/>
        <v>0</v>
      </c>
      <c r="EK15" s="359">
        <f t="shared" ca="1" si="24"/>
        <v>0</v>
      </c>
      <c r="EL15" s="359">
        <f t="shared" ca="1" si="54"/>
        <v>0</v>
      </c>
    </row>
    <row r="16" spans="1:142" x14ac:dyDescent="0.35">
      <c r="F16" s="372">
        <f ca="1">IFERROR(INDEX('Inflation Rates'!$A$16:$H$138,MATCH('TSP Traditional'!$H17,'Inflation Rates'!$A$16:$A$138,0),8)/INDEX('Inflation Rates'!$A$16:$H$138,MATCH('TSP Traditional'!$H17,'Inflation Rates'!$A$16:$A$138,0)-1,8)-1,F15)</f>
        <v>2.0000000000000018E-2</v>
      </c>
      <c r="G16" s="372">
        <f ca="1">IFERROR(INDEX('Inflation Rates'!$A$16:$H$138,MATCH('TSP Traditional'!$H17,'Inflation Rates'!$A$16:$A$138,0),6)/INDEX('Inflation Rates'!$A$16:$H$138,MATCH('TSP Traditional'!$H17,'Inflation Rates'!$A$16:$A$138,0)-1,6)-1,G15)</f>
        <v>2.0999999999999908E-2</v>
      </c>
      <c r="H16" s="362">
        <f t="shared" ca="1" si="55"/>
        <v>2027</v>
      </c>
      <c r="I16" s="362">
        <f t="shared" ca="1" si="56"/>
        <v>127</v>
      </c>
      <c r="J16" s="362">
        <v>8</v>
      </c>
      <c r="K16" s="371">
        <f t="shared" ca="1" si="57"/>
        <v>0</v>
      </c>
      <c r="L16" s="359">
        <f t="shared" ca="1" si="1"/>
        <v>0</v>
      </c>
      <c r="M16" s="359">
        <v>0</v>
      </c>
      <c r="N16" s="359">
        <f t="shared" ca="1" si="25"/>
        <v>0</v>
      </c>
      <c r="O16" s="359">
        <f t="shared" ca="1" si="58"/>
        <v>0</v>
      </c>
      <c r="P16" s="359">
        <f t="shared" ca="1" si="26"/>
        <v>0</v>
      </c>
      <c r="Q16" s="359"/>
      <c r="R16" s="362">
        <f t="shared" ca="1" si="59"/>
        <v>127</v>
      </c>
      <c r="S16" s="362">
        <v>8</v>
      </c>
      <c r="T16" s="371">
        <f t="shared" ca="1" si="60"/>
        <v>0</v>
      </c>
      <c r="U16" s="359">
        <f t="shared" ca="1" si="2"/>
        <v>0</v>
      </c>
      <c r="V16" s="359">
        <v>0</v>
      </c>
      <c r="W16" s="359">
        <f t="shared" ca="1" si="27"/>
        <v>0</v>
      </c>
      <c r="X16" s="359">
        <f t="shared" ca="1" si="61"/>
        <v>0</v>
      </c>
      <c r="Y16" s="359">
        <f t="shared" ca="1" si="28"/>
        <v>0</v>
      </c>
      <c r="AA16" s="362">
        <f t="shared" ca="1" si="62"/>
        <v>127</v>
      </c>
      <c r="AB16" s="362">
        <v>8</v>
      </c>
      <c r="AC16" s="371">
        <f t="shared" ca="1" si="63"/>
        <v>0</v>
      </c>
      <c r="AD16" s="359">
        <f t="shared" ca="1" si="3"/>
        <v>0</v>
      </c>
      <c r="AE16" s="359">
        <v>0</v>
      </c>
      <c r="AF16" s="359">
        <f t="shared" ca="1" si="29"/>
        <v>0</v>
      </c>
      <c r="AG16" s="359">
        <f t="shared" ca="1" si="64"/>
        <v>0</v>
      </c>
      <c r="AH16" s="359">
        <f t="shared" ca="1" si="30"/>
        <v>0</v>
      </c>
      <c r="AJ16" s="362">
        <f t="shared" ca="1" si="65"/>
        <v>127</v>
      </c>
      <c r="AK16" s="362">
        <v>8</v>
      </c>
      <c r="AL16" s="371">
        <f t="shared" ca="1" si="66"/>
        <v>0</v>
      </c>
      <c r="AM16" s="359">
        <f t="shared" ca="1" si="4"/>
        <v>0</v>
      </c>
      <c r="AN16" s="359">
        <v>0</v>
      </c>
      <c r="AO16" s="359">
        <f t="shared" ca="1" si="31"/>
        <v>0</v>
      </c>
      <c r="AP16" s="359">
        <f t="shared" ca="1" si="67"/>
        <v>0</v>
      </c>
      <c r="AQ16" s="359">
        <f t="shared" ca="1" si="32"/>
        <v>0</v>
      </c>
      <c r="AS16" s="362">
        <f t="shared" ca="1" si="68"/>
        <v>127</v>
      </c>
      <c r="AT16" s="362">
        <v>8</v>
      </c>
      <c r="AU16" s="371">
        <f t="shared" ca="1" si="69"/>
        <v>0</v>
      </c>
      <c r="AV16" s="359">
        <f t="shared" ca="1" si="5"/>
        <v>0</v>
      </c>
      <c r="AW16" s="359">
        <v>0</v>
      </c>
      <c r="AX16" s="359">
        <f t="shared" ca="1" si="33"/>
        <v>0</v>
      </c>
      <c r="AY16" s="359">
        <f t="shared" ca="1" si="70"/>
        <v>0</v>
      </c>
      <c r="AZ16" s="359">
        <f t="shared" ca="1" si="34"/>
        <v>0</v>
      </c>
      <c r="BB16" s="362">
        <f t="shared" ca="1" si="71"/>
        <v>127</v>
      </c>
      <c r="BC16" s="362">
        <v>8</v>
      </c>
      <c r="BD16" s="371">
        <f t="shared" ca="1" si="72"/>
        <v>0</v>
      </c>
      <c r="BE16" s="359">
        <f t="shared" ca="1" si="6"/>
        <v>0</v>
      </c>
      <c r="BF16" s="359">
        <v>0</v>
      </c>
      <c r="BG16" s="359">
        <f t="shared" ca="1" si="35"/>
        <v>0</v>
      </c>
      <c r="BH16" s="359">
        <f t="shared" ca="1" si="73"/>
        <v>0</v>
      </c>
      <c r="BI16" s="359">
        <f t="shared" ca="1" si="36"/>
        <v>0</v>
      </c>
      <c r="BK16" s="362">
        <f t="shared" ca="1" si="74"/>
        <v>127</v>
      </c>
      <c r="BL16" s="362">
        <v>8</v>
      </c>
      <c r="BM16" s="371">
        <f t="shared" ca="1" si="75"/>
        <v>0</v>
      </c>
      <c r="BN16" s="359">
        <f t="shared" ca="1" si="7"/>
        <v>0</v>
      </c>
      <c r="BO16" s="359">
        <v>0</v>
      </c>
      <c r="BP16" s="359">
        <f t="shared" ca="1" si="37"/>
        <v>0</v>
      </c>
      <c r="BQ16" s="359">
        <f t="shared" ca="1" si="8"/>
        <v>0</v>
      </c>
      <c r="BR16" s="359">
        <f t="shared" ca="1" si="38"/>
        <v>0</v>
      </c>
      <c r="BT16" s="362">
        <f t="shared" ca="1" si="76"/>
        <v>127</v>
      </c>
      <c r="BU16" s="362">
        <v>8</v>
      </c>
      <c r="BV16" s="371">
        <f t="shared" ca="1" si="77"/>
        <v>0</v>
      </c>
      <c r="BW16" s="359">
        <f t="shared" ca="1" si="9"/>
        <v>0</v>
      </c>
      <c r="BX16" s="359">
        <v>0</v>
      </c>
      <c r="BY16" s="359">
        <f t="shared" ca="1" si="39"/>
        <v>0</v>
      </c>
      <c r="BZ16" s="359">
        <f t="shared" ca="1" si="10"/>
        <v>0</v>
      </c>
      <c r="CA16" s="359">
        <f t="shared" ca="1" si="40"/>
        <v>0</v>
      </c>
      <c r="CC16" s="362">
        <f t="shared" ca="1" si="78"/>
        <v>127</v>
      </c>
      <c r="CD16" s="362">
        <v>8</v>
      </c>
      <c r="CE16" s="371">
        <f t="shared" ca="1" si="79"/>
        <v>0</v>
      </c>
      <c r="CF16" s="359">
        <f t="shared" ca="1" si="11"/>
        <v>0</v>
      </c>
      <c r="CG16" s="359">
        <v>0</v>
      </c>
      <c r="CH16" s="359">
        <f t="shared" ca="1" si="41"/>
        <v>0</v>
      </c>
      <c r="CI16" s="359">
        <f t="shared" ca="1" si="12"/>
        <v>0</v>
      </c>
      <c r="CJ16" s="359">
        <f t="shared" ca="1" si="42"/>
        <v>0</v>
      </c>
      <c r="CL16" s="362">
        <f t="shared" ca="1" si="80"/>
        <v>127</v>
      </c>
      <c r="CM16" s="362">
        <v>8</v>
      </c>
      <c r="CN16" s="371">
        <f t="shared" ca="1" si="81"/>
        <v>0</v>
      </c>
      <c r="CO16" s="359">
        <f t="shared" ca="1" si="13"/>
        <v>0</v>
      </c>
      <c r="CP16" s="359">
        <v>0</v>
      </c>
      <c r="CQ16" s="359">
        <f t="shared" ca="1" si="43"/>
        <v>0</v>
      </c>
      <c r="CR16" s="359">
        <f t="shared" ca="1" si="14"/>
        <v>0</v>
      </c>
      <c r="CS16" s="359">
        <f t="shared" ca="1" si="44"/>
        <v>0</v>
      </c>
      <c r="CU16" s="362">
        <f t="shared" ca="1" si="82"/>
        <v>127</v>
      </c>
      <c r="CV16" s="362">
        <v>8</v>
      </c>
      <c r="CW16" s="371">
        <f t="shared" ca="1" si="83"/>
        <v>0</v>
      </c>
      <c r="CX16" s="359">
        <f t="shared" ca="1" si="15"/>
        <v>0</v>
      </c>
      <c r="CY16" s="359">
        <v>0</v>
      </c>
      <c r="CZ16" s="359">
        <f t="shared" ca="1" si="45"/>
        <v>0</v>
      </c>
      <c r="DA16" s="359">
        <f t="shared" ca="1" si="16"/>
        <v>0</v>
      </c>
      <c r="DB16" s="359">
        <f t="shared" ca="1" si="46"/>
        <v>0</v>
      </c>
      <c r="DD16" s="362">
        <f t="shared" ca="1" si="84"/>
        <v>127</v>
      </c>
      <c r="DE16" s="362">
        <v>8</v>
      </c>
      <c r="DF16" s="371">
        <f t="shared" ca="1" si="85"/>
        <v>0</v>
      </c>
      <c r="DG16" s="359">
        <f t="shared" ca="1" si="17"/>
        <v>0</v>
      </c>
      <c r="DH16" s="359">
        <v>0</v>
      </c>
      <c r="DI16" s="359">
        <f t="shared" ca="1" si="47"/>
        <v>0</v>
      </c>
      <c r="DJ16" s="359">
        <f t="shared" ca="1" si="18"/>
        <v>0</v>
      </c>
      <c r="DK16" s="359">
        <f t="shared" ca="1" si="48"/>
        <v>0</v>
      </c>
      <c r="DM16" s="362">
        <f t="shared" ca="1" si="86"/>
        <v>127</v>
      </c>
      <c r="DN16" s="362">
        <v>8</v>
      </c>
      <c r="DO16" s="371">
        <f t="shared" ca="1" si="87"/>
        <v>0</v>
      </c>
      <c r="DP16" s="359">
        <f t="shared" ca="1" si="19"/>
        <v>0</v>
      </c>
      <c r="DQ16" s="359">
        <v>0</v>
      </c>
      <c r="DR16" s="359">
        <f t="shared" ca="1" si="49"/>
        <v>0</v>
      </c>
      <c r="DS16" s="359">
        <f t="shared" ca="1" si="20"/>
        <v>0</v>
      </c>
      <c r="DT16" s="359">
        <f t="shared" ca="1" si="50"/>
        <v>0</v>
      </c>
      <c r="DV16" s="362">
        <f t="shared" ca="1" si="88"/>
        <v>127</v>
      </c>
      <c r="DW16" s="362">
        <v>8</v>
      </c>
      <c r="DX16" s="371">
        <f t="shared" ca="1" si="89"/>
        <v>0</v>
      </c>
      <c r="DY16" s="359">
        <f t="shared" ca="1" si="21"/>
        <v>0</v>
      </c>
      <c r="DZ16" s="359">
        <v>0</v>
      </c>
      <c r="EA16" s="359">
        <f t="shared" ca="1" si="51"/>
        <v>0</v>
      </c>
      <c r="EB16" s="359">
        <f t="shared" ca="1" si="22"/>
        <v>0</v>
      </c>
      <c r="EC16" s="359">
        <f t="shared" ca="1" si="52"/>
        <v>0</v>
      </c>
      <c r="EE16" s="362">
        <f t="shared" ca="1" si="90"/>
        <v>127</v>
      </c>
      <c r="EF16" s="362">
        <v>8</v>
      </c>
      <c r="EG16" s="371">
        <f t="shared" ca="1" si="91"/>
        <v>0</v>
      </c>
      <c r="EH16" s="359">
        <f t="shared" ca="1" si="23"/>
        <v>0</v>
      </c>
      <c r="EI16" s="359">
        <v>0</v>
      </c>
      <c r="EJ16" s="359">
        <f t="shared" ca="1" si="53"/>
        <v>0</v>
      </c>
      <c r="EK16" s="359">
        <f t="shared" ca="1" si="24"/>
        <v>0</v>
      </c>
      <c r="EL16" s="359">
        <f t="shared" ca="1" si="54"/>
        <v>0</v>
      </c>
    </row>
    <row r="17" spans="6:142" x14ac:dyDescent="0.35">
      <c r="F17" s="372">
        <f ca="1">IFERROR(INDEX('Inflation Rates'!$A$16:$H$138,MATCH('TSP Traditional'!$H18,'Inflation Rates'!$A$16:$A$138,0),8)/INDEX('Inflation Rates'!$A$16:$H$138,MATCH('TSP Traditional'!$H18,'Inflation Rates'!$A$16:$A$138,0)-1,8)-1,F16)</f>
        <v>2.0000000000000018E-2</v>
      </c>
      <c r="G17" s="372">
        <f ca="1">IFERROR(INDEX('Inflation Rates'!$A$16:$H$138,MATCH('TSP Traditional'!$H18,'Inflation Rates'!$A$16:$A$138,0),6)/INDEX('Inflation Rates'!$A$16:$H$138,MATCH('TSP Traditional'!$H18,'Inflation Rates'!$A$16:$A$138,0)-1,6)-1,G16)</f>
        <v>2.0999999999999908E-2</v>
      </c>
      <c r="H17" s="362">
        <f t="shared" ca="1" si="55"/>
        <v>2028</v>
      </c>
      <c r="I17" s="362">
        <f t="shared" ca="1" si="56"/>
        <v>128</v>
      </c>
      <c r="J17" s="362">
        <v>9</v>
      </c>
      <c r="K17" s="371">
        <f t="shared" ca="1" si="57"/>
        <v>0</v>
      </c>
      <c r="L17" s="359">
        <f t="shared" ca="1" si="1"/>
        <v>0</v>
      </c>
      <c r="M17" s="359">
        <v>0</v>
      </c>
      <c r="N17" s="359">
        <f t="shared" ca="1" si="25"/>
        <v>0</v>
      </c>
      <c r="O17" s="359">
        <f t="shared" ca="1" si="58"/>
        <v>0</v>
      </c>
      <c r="P17" s="359">
        <f t="shared" ca="1" si="26"/>
        <v>0</v>
      </c>
      <c r="Q17" s="359"/>
      <c r="R17" s="362">
        <f t="shared" ca="1" si="59"/>
        <v>128</v>
      </c>
      <c r="S17" s="362">
        <v>9</v>
      </c>
      <c r="T17" s="371">
        <f t="shared" ca="1" si="60"/>
        <v>0</v>
      </c>
      <c r="U17" s="359">
        <f t="shared" ca="1" si="2"/>
        <v>0</v>
      </c>
      <c r="V17" s="359">
        <v>0</v>
      </c>
      <c r="W17" s="359">
        <f t="shared" ca="1" si="27"/>
        <v>0</v>
      </c>
      <c r="X17" s="359">
        <f t="shared" ca="1" si="61"/>
        <v>0</v>
      </c>
      <c r="Y17" s="359">
        <f t="shared" ca="1" si="28"/>
        <v>0</v>
      </c>
      <c r="AA17" s="362">
        <f t="shared" ca="1" si="62"/>
        <v>128</v>
      </c>
      <c r="AB17" s="362">
        <v>9</v>
      </c>
      <c r="AC17" s="371">
        <f t="shared" ca="1" si="63"/>
        <v>0</v>
      </c>
      <c r="AD17" s="359">
        <f t="shared" ca="1" si="3"/>
        <v>0</v>
      </c>
      <c r="AE17" s="359">
        <v>0</v>
      </c>
      <c r="AF17" s="359">
        <f t="shared" ca="1" si="29"/>
        <v>0</v>
      </c>
      <c r="AG17" s="359">
        <f t="shared" ca="1" si="64"/>
        <v>0</v>
      </c>
      <c r="AH17" s="359">
        <f t="shared" ca="1" si="30"/>
        <v>0</v>
      </c>
      <c r="AJ17" s="362">
        <f t="shared" ca="1" si="65"/>
        <v>128</v>
      </c>
      <c r="AK17" s="362">
        <v>9</v>
      </c>
      <c r="AL17" s="371">
        <f t="shared" ca="1" si="66"/>
        <v>0</v>
      </c>
      <c r="AM17" s="359">
        <f t="shared" ca="1" si="4"/>
        <v>0</v>
      </c>
      <c r="AN17" s="359">
        <v>0</v>
      </c>
      <c r="AO17" s="359">
        <f t="shared" ca="1" si="31"/>
        <v>0</v>
      </c>
      <c r="AP17" s="359">
        <f t="shared" ca="1" si="67"/>
        <v>0</v>
      </c>
      <c r="AQ17" s="359">
        <f t="shared" ca="1" si="32"/>
        <v>0</v>
      </c>
      <c r="AS17" s="362">
        <f t="shared" ca="1" si="68"/>
        <v>128</v>
      </c>
      <c r="AT17" s="362">
        <v>9</v>
      </c>
      <c r="AU17" s="371">
        <f t="shared" ca="1" si="69"/>
        <v>0</v>
      </c>
      <c r="AV17" s="359">
        <f t="shared" ca="1" si="5"/>
        <v>0</v>
      </c>
      <c r="AW17" s="359">
        <v>0</v>
      </c>
      <c r="AX17" s="359">
        <f t="shared" ca="1" si="33"/>
        <v>0</v>
      </c>
      <c r="AY17" s="359">
        <f t="shared" ca="1" si="70"/>
        <v>0</v>
      </c>
      <c r="AZ17" s="359">
        <f t="shared" ca="1" si="34"/>
        <v>0</v>
      </c>
      <c r="BB17" s="362">
        <f t="shared" ca="1" si="71"/>
        <v>128</v>
      </c>
      <c r="BC17" s="362">
        <v>9</v>
      </c>
      <c r="BD17" s="371">
        <f t="shared" ca="1" si="72"/>
        <v>0</v>
      </c>
      <c r="BE17" s="359">
        <f t="shared" ca="1" si="6"/>
        <v>0</v>
      </c>
      <c r="BF17" s="359">
        <v>0</v>
      </c>
      <c r="BG17" s="359">
        <f t="shared" ca="1" si="35"/>
        <v>0</v>
      </c>
      <c r="BH17" s="359">
        <f t="shared" ca="1" si="73"/>
        <v>0</v>
      </c>
      <c r="BI17" s="359">
        <f t="shared" ca="1" si="36"/>
        <v>0</v>
      </c>
      <c r="BK17" s="362">
        <f t="shared" ca="1" si="74"/>
        <v>128</v>
      </c>
      <c r="BL17" s="362">
        <v>9</v>
      </c>
      <c r="BM17" s="371">
        <f t="shared" ca="1" si="75"/>
        <v>0</v>
      </c>
      <c r="BN17" s="359">
        <f t="shared" ca="1" si="7"/>
        <v>0</v>
      </c>
      <c r="BO17" s="359">
        <v>0</v>
      </c>
      <c r="BP17" s="359">
        <f t="shared" ca="1" si="37"/>
        <v>0</v>
      </c>
      <c r="BQ17" s="359">
        <f t="shared" ca="1" si="8"/>
        <v>0</v>
      </c>
      <c r="BR17" s="359">
        <f t="shared" ca="1" si="38"/>
        <v>0</v>
      </c>
      <c r="BT17" s="362">
        <f t="shared" ca="1" si="76"/>
        <v>128</v>
      </c>
      <c r="BU17" s="362">
        <v>9</v>
      </c>
      <c r="BV17" s="371">
        <f t="shared" ca="1" si="77"/>
        <v>0</v>
      </c>
      <c r="BW17" s="359">
        <f t="shared" ca="1" si="9"/>
        <v>0</v>
      </c>
      <c r="BX17" s="359">
        <v>0</v>
      </c>
      <c r="BY17" s="359">
        <f t="shared" ca="1" si="39"/>
        <v>0</v>
      </c>
      <c r="BZ17" s="359">
        <f t="shared" ca="1" si="10"/>
        <v>0</v>
      </c>
      <c r="CA17" s="359">
        <f t="shared" ca="1" si="40"/>
        <v>0</v>
      </c>
      <c r="CC17" s="362">
        <f t="shared" ca="1" si="78"/>
        <v>128</v>
      </c>
      <c r="CD17" s="362">
        <v>9</v>
      </c>
      <c r="CE17" s="371">
        <f t="shared" ca="1" si="79"/>
        <v>0</v>
      </c>
      <c r="CF17" s="359">
        <f t="shared" ca="1" si="11"/>
        <v>0</v>
      </c>
      <c r="CG17" s="359">
        <v>0</v>
      </c>
      <c r="CH17" s="359">
        <f t="shared" ca="1" si="41"/>
        <v>0</v>
      </c>
      <c r="CI17" s="359">
        <f t="shared" ca="1" si="12"/>
        <v>0</v>
      </c>
      <c r="CJ17" s="359">
        <f t="shared" ca="1" si="42"/>
        <v>0</v>
      </c>
      <c r="CL17" s="362">
        <f t="shared" ca="1" si="80"/>
        <v>128</v>
      </c>
      <c r="CM17" s="362">
        <v>9</v>
      </c>
      <c r="CN17" s="371">
        <f t="shared" ca="1" si="81"/>
        <v>0</v>
      </c>
      <c r="CO17" s="359">
        <f t="shared" ca="1" si="13"/>
        <v>0</v>
      </c>
      <c r="CP17" s="359">
        <v>0</v>
      </c>
      <c r="CQ17" s="359">
        <f t="shared" ca="1" si="43"/>
        <v>0</v>
      </c>
      <c r="CR17" s="359">
        <f t="shared" ca="1" si="14"/>
        <v>0</v>
      </c>
      <c r="CS17" s="359">
        <f t="shared" ca="1" si="44"/>
        <v>0</v>
      </c>
      <c r="CU17" s="362">
        <f t="shared" ca="1" si="82"/>
        <v>128</v>
      </c>
      <c r="CV17" s="362">
        <v>9</v>
      </c>
      <c r="CW17" s="371">
        <f t="shared" ca="1" si="83"/>
        <v>0</v>
      </c>
      <c r="CX17" s="359">
        <f t="shared" ca="1" si="15"/>
        <v>0</v>
      </c>
      <c r="CY17" s="359">
        <v>0</v>
      </c>
      <c r="CZ17" s="359">
        <f t="shared" ca="1" si="45"/>
        <v>0</v>
      </c>
      <c r="DA17" s="359">
        <f t="shared" ca="1" si="16"/>
        <v>0</v>
      </c>
      <c r="DB17" s="359">
        <f t="shared" ca="1" si="46"/>
        <v>0</v>
      </c>
      <c r="DD17" s="362">
        <f t="shared" ca="1" si="84"/>
        <v>128</v>
      </c>
      <c r="DE17" s="362">
        <v>9</v>
      </c>
      <c r="DF17" s="371">
        <f t="shared" ca="1" si="85"/>
        <v>0</v>
      </c>
      <c r="DG17" s="359">
        <f t="shared" ca="1" si="17"/>
        <v>0</v>
      </c>
      <c r="DH17" s="359">
        <v>0</v>
      </c>
      <c r="DI17" s="359">
        <f t="shared" ca="1" si="47"/>
        <v>0</v>
      </c>
      <c r="DJ17" s="359">
        <f t="shared" ca="1" si="18"/>
        <v>0</v>
      </c>
      <c r="DK17" s="359">
        <f t="shared" ca="1" si="48"/>
        <v>0</v>
      </c>
      <c r="DM17" s="362">
        <f t="shared" ca="1" si="86"/>
        <v>128</v>
      </c>
      <c r="DN17" s="362">
        <v>9</v>
      </c>
      <c r="DO17" s="371">
        <f t="shared" ca="1" si="87"/>
        <v>0</v>
      </c>
      <c r="DP17" s="359">
        <f t="shared" ca="1" si="19"/>
        <v>0</v>
      </c>
      <c r="DQ17" s="359">
        <v>0</v>
      </c>
      <c r="DR17" s="359">
        <f t="shared" ca="1" si="49"/>
        <v>0</v>
      </c>
      <c r="DS17" s="359">
        <f t="shared" ca="1" si="20"/>
        <v>0</v>
      </c>
      <c r="DT17" s="359">
        <f t="shared" ca="1" si="50"/>
        <v>0</v>
      </c>
      <c r="DV17" s="362">
        <f t="shared" ca="1" si="88"/>
        <v>128</v>
      </c>
      <c r="DW17" s="362">
        <v>9</v>
      </c>
      <c r="DX17" s="371">
        <f t="shared" ca="1" si="89"/>
        <v>0</v>
      </c>
      <c r="DY17" s="359">
        <f t="shared" ca="1" si="21"/>
        <v>0</v>
      </c>
      <c r="DZ17" s="359">
        <v>0</v>
      </c>
      <c r="EA17" s="359">
        <f t="shared" ca="1" si="51"/>
        <v>0</v>
      </c>
      <c r="EB17" s="359">
        <f t="shared" ca="1" si="22"/>
        <v>0</v>
      </c>
      <c r="EC17" s="359">
        <f t="shared" ca="1" si="52"/>
        <v>0</v>
      </c>
      <c r="EE17" s="362">
        <f t="shared" ca="1" si="90"/>
        <v>128</v>
      </c>
      <c r="EF17" s="362">
        <v>9</v>
      </c>
      <c r="EG17" s="371">
        <f t="shared" ca="1" si="91"/>
        <v>0</v>
      </c>
      <c r="EH17" s="359">
        <f t="shared" ca="1" si="23"/>
        <v>0</v>
      </c>
      <c r="EI17" s="359">
        <v>0</v>
      </c>
      <c r="EJ17" s="359">
        <f t="shared" ca="1" si="53"/>
        <v>0</v>
      </c>
      <c r="EK17" s="359">
        <f t="shared" ca="1" si="24"/>
        <v>0</v>
      </c>
      <c r="EL17" s="359">
        <f t="shared" ca="1" si="54"/>
        <v>0</v>
      </c>
    </row>
    <row r="18" spans="6:142" x14ac:dyDescent="0.35">
      <c r="F18" s="372">
        <f ca="1">IFERROR(INDEX('Inflation Rates'!$A$16:$H$138,MATCH('TSP Traditional'!$H19,'Inflation Rates'!$A$16:$A$138,0),8)/INDEX('Inflation Rates'!$A$16:$H$138,MATCH('TSP Traditional'!$H19,'Inflation Rates'!$A$16:$A$138,0)-1,8)-1,F17)</f>
        <v>2.0000000000000018E-2</v>
      </c>
      <c r="G18" s="372">
        <f ca="1">IFERROR(INDEX('Inflation Rates'!$A$16:$H$138,MATCH('TSP Traditional'!$H19,'Inflation Rates'!$A$16:$A$138,0),6)/INDEX('Inflation Rates'!$A$16:$H$138,MATCH('TSP Traditional'!$H19,'Inflation Rates'!$A$16:$A$138,0)-1,6)-1,G17)</f>
        <v>2.0999999999999908E-2</v>
      </c>
      <c r="H18" s="362">
        <f t="shared" ca="1" si="55"/>
        <v>2029</v>
      </c>
      <c r="I18" s="362">
        <f t="shared" ca="1" si="56"/>
        <v>129</v>
      </c>
      <c r="J18" s="362">
        <v>10</v>
      </c>
      <c r="K18" s="371">
        <f t="shared" ca="1" si="57"/>
        <v>0</v>
      </c>
      <c r="L18" s="359">
        <f t="shared" ca="1" si="1"/>
        <v>0</v>
      </c>
      <c r="M18" s="359">
        <v>0</v>
      </c>
      <c r="N18" s="359">
        <f t="shared" ca="1" si="25"/>
        <v>0</v>
      </c>
      <c r="O18" s="359">
        <f t="shared" ca="1" si="58"/>
        <v>0</v>
      </c>
      <c r="P18" s="359">
        <f t="shared" ca="1" si="26"/>
        <v>0</v>
      </c>
      <c r="Q18" s="359"/>
      <c r="R18" s="362">
        <f t="shared" ca="1" si="59"/>
        <v>129</v>
      </c>
      <c r="S18" s="362">
        <v>10</v>
      </c>
      <c r="T18" s="371">
        <f t="shared" ca="1" si="60"/>
        <v>0</v>
      </c>
      <c r="U18" s="359">
        <f t="shared" ca="1" si="2"/>
        <v>0</v>
      </c>
      <c r="V18" s="359">
        <v>0</v>
      </c>
      <c r="W18" s="359">
        <f t="shared" ca="1" si="27"/>
        <v>0</v>
      </c>
      <c r="X18" s="359">
        <f t="shared" ca="1" si="61"/>
        <v>0</v>
      </c>
      <c r="Y18" s="359">
        <f t="shared" ca="1" si="28"/>
        <v>0</v>
      </c>
      <c r="AA18" s="362">
        <f t="shared" ca="1" si="62"/>
        <v>129</v>
      </c>
      <c r="AB18" s="362">
        <v>10</v>
      </c>
      <c r="AC18" s="371">
        <f t="shared" ca="1" si="63"/>
        <v>0</v>
      </c>
      <c r="AD18" s="359">
        <f t="shared" ca="1" si="3"/>
        <v>0</v>
      </c>
      <c r="AE18" s="359">
        <v>0</v>
      </c>
      <c r="AF18" s="359">
        <f t="shared" ca="1" si="29"/>
        <v>0</v>
      </c>
      <c r="AG18" s="359">
        <f t="shared" ca="1" si="64"/>
        <v>0</v>
      </c>
      <c r="AH18" s="359">
        <f t="shared" ca="1" si="30"/>
        <v>0</v>
      </c>
      <c r="AJ18" s="362">
        <f t="shared" ca="1" si="65"/>
        <v>129</v>
      </c>
      <c r="AK18" s="362">
        <v>10</v>
      </c>
      <c r="AL18" s="371">
        <f t="shared" ca="1" si="66"/>
        <v>0</v>
      </c>
      <c r="AM18" s="359">
        <f t="shared" ca="1" si="4"/>
        <v>0</v>
      </c>
      <c r="AN18" s="359">
        <v>0</v>
      </c>
      <c r="AO18" s="359">
        <f t="shared" ca="1" si="31"/>
        <v>0</v>
      </c>
      <c r="AP18" s="359">
        <f t="shared" ca="1" si="67"/>
        <v>0</v>
      </c>
      <c r="AQ18" s="359">
        <f t="shared" ca="1" si="32"/>
        <v>0</v>
      </c>
      <c r="AS18" s="362">
        <f t="shared" ca="1" si="68"/>
        <v>129</v>
      </c>
      <c r="AT18" s="362">
        <v>10</v>
      </c>
      <c r="AU18" s="371">
        <f t="shared" ca="1" si="69"/>
        <v>0</v>
      </c>
      <c r="AV18" s="359">
        <f t="shared" ca="1" si="5"/>
        <v>0</v>
      </c>
      <c r="AW18" s="359">
        <v>0</v>
      </c>
      <c r="AX18" s="359">
        <f t="shared" ca="1" si="33"/>
        <v>0</v>
      </c>
      <c r="AY18" s="359">
        <f t="shared" ca="1" si="70"/>
        <v>0</v>
      </c>
      <c r="AZ18" s="359">
        <f t="shared" ca="1" si="34"/>
        <v>0</v>
      </c>
      <c r="BB18" s="362">
        <f t="shared" ca="1" si="71"/>
        <v>129</v>
      </c>
      <c r="BC18" s="362">
        <v>10</v>
      </c>
      <c r="BD18" s="371">
        <f t="shared" ca="1" si="72"/>
        <v>0</v>
      </c>
      <c r="BE18" s="359">
        <f t="shared" ca="1" si="6"/>
        <v>0</v>
      </c>
      <c r="BF18" s="359">
        <v>0</v>
      </c>
      <c r="BG18" s="359">
        <f t="shared" ca="1" si="35"/>
        <v>0</v>
      </c>
      <c r="BH18" s="359">
        <f t="shared" ca="1" si="73"/>
        <v>0</v>
      </c>
      <c r="BI18" s="359">
        <f t="shared" ca="1" si="36"/>
        <v>0</v>
      </c>
      <c r="BK18" s="362">
        <f t="shared" ca="1" si="74"/>
        <v>129</v>
      </c>
      <c r="BL18" s="362">
        <v>10</v>
      </c>
      <c r="BM18" s="371">
        <f t="shared" ca="1" si="75"/>
        <v>0</v>
      </c>
      <c r="BN18" s="359">
        <f t="shared" ca="1" si="7"/>
        <v>0</v>
      </c>
      <c r="BO18" s="359">
        <v>0</v>
      </c>
      <c r="BP18" s="359">
        <f t="shared" ca="1" si="37"/>
        <v>0</v>
      </c>
      <c r="BQ18" s="359">
        <f t="shared" ca="1" si="8"/>
        <v>0</v>
      </c>
      <c r="BR18" s="359">
        <f t="shared" ca="1" si="38"/>
        <v>0</v>
      </c>
      <c r="BT18" s="362">
        <f t="shared" ca="1" si="76"/>
        <v>129</v>
      </c>
      <c r="BU18" s="362">
        <v>10</v>
      </c>
      <c r="BV18" s="371">
        <f t="shared" ca="1" si="77"/>
        <v>0</v>
      </c>
      <c r="BW18" s="359">
        <f t="shared" ca="1" si="9"/>
        <v>0</v>
      </c>
      <c r="BX18" s="359">
        <v>0</v>
      </c>
      <c r="BY18" s="359">
        <f t="shared" ca="1" si="39"/>
        <v>0</v>
      </c>
      <c r="BZ18" s="359">
        <f t="shared" ca="1" si="10"/>
        <v>0</v>
      </c>
      <c r="CA18" s="359">
        <f t="shared" ca="1" si="40"/>
        <v>0</v>
      </c>
      <c r="CC18" s="362">
        <f t="shared" ca="1" si="78"/>
        <v>129</v>
      </c>
      <c r="CD18" s="362">
        <v>10</v>
      </c>
      <c r="CE18" s="371">
        <f t="shared" ca="1" si="79"/>
        <v>0</v>
      </c>
      <c r="CF18" s="359">
        <f t="shared" ca="1" si="11"/>
        <v>0</v>
      </c>
      <c r="CG18" s="359">
        <v>0</v>
      </c>
      <c r="CH18" s="359">
        <f t="shared" ca="1" si="41"/>
        <v>0</v>
      </c>
      <c r="CI18" s="359">
        <f t="shared" ca="1" si="12"/>
        <v>0</v>
      </c>
      <c r="CJ18" s="359">
        <f t="shared" ca="1" si="42"/>
        <v>0</v>
      </c>
      <c r="CL18" s="362">
        <f t="shared" ca="1" si="80"/>
        <v>129</v>
      </c>
      <c r="CM18" s="362">
        <v>10</v>
      </c>
      <c r="CN18" s="371">
        <f t="shared" ca="1" si="81"/>
        <v>0</v>
      </c>
      <c r="CO18" s="359">
        <f t="shared" ca="1" si="13"/>
        <v>0</v>
      </c>
      <c r="CP18" s="359">
        <v>0</v>
      </c>
      <c r="CQ18" s="359">
        <f t="shared" ca="1" si="43"/>
        <v>0</v>
      </c>
      <c r="CR18" s="359">
        <f t="shared" ca="1" si="14"/>
        <v>0</v>
      </c>
      <c r="CS18" s="359">
        <f t="shared" ca="1" si="44"/>
        <v>0</v>
      </c>
      <c r="CU18" s="362">
        <f t="shared" ca="1" si="82"/>
        <v>129</v>
      </c>
      <c r="CV18" s="362">
        <v>10</v>
      </c>
      <c r="CW18" s="371">
        <f t="shared" ca="1" si="83"/>
        <v>0</v>
      </c>
      <c r="CX18" s="359">
        <f t="shared" ca="1" si="15"/>
        <v>0</v>
      </c>
      <c r="CY18" s="359">
        <v>0</v>
      </c>
      <c r="CZ18" s="359">
        <f t="shared" ca="1" si="45"/>
        <v>0</v>
      </c>
      <c r="DA18" s="359">
        <f t="shared" ca="1" si="16"/>
        <v>0</v>
      </c>
      <c r="DB18" s="359">
        <f t="shared" ca="1" si="46"/>
        <v>0</v>
      </c>
      <c r="DD18" s="362">
        <f t="shared" ca="1" si="84"/>
        <v>129</v>
      </c>
      <c r="DE18" s="362">
        <v>10</v>
      </c>
      <c r="DF18" s="371">
        <f t="shared" ca="1" si="85"/>
        <v>0</v>
      </c>
      <c r="DG18" s="359">
        <f t="shared" ca="1" si="17"/>
        <v>0</v>
      </c>
      <c r="DH18" s="359">
        <v>0</v>
      </c>
      <c r="DI18" s="359">
        <f t="shared" ca="1" si="47"/>
        <v>0</v>
      </c>
      <c r="DJ18" s="359">
        <f t="shared" ca="1" si="18"/>
        <v>0</v>
      </c>
      <c r="DK18" s="359">
        <f t="shared" ca="1" si="48"/>
        <v>0</v>
      </c>
      <c r="DM18" s="362">
        <f t="shared" ca="1" si="86"/>
        <v>129</v>
      </c>
      <c r="DN18" s="362">
        <v>10</v>
      </c>
      <c r="DO18" s="371">
        <f t="shared" ca="1" si="87"/>
        <v>0</v>
      </c>
      <c r="DP18" s="359">
        <f t="shared" ca="1" si="19"/>
        <v>0</v>
      </c>
      <c r="DQ18" s="359">
        <v>0</v>
      </c>
      <c r="DR18" s="359">
        <f t="shared" ca="1" si="49"/>
        <v>0</v>
      </c>
      <c r="DS18" s="359">
        <f t="shared" ca="1" si="20"/>
        <v>0</v>
      </c>
      <c r="DT18" s="359">
        <f t="shared" ca="1" si="50"/>
        <v>0</v>
      </c>
      <c r="DV18" s="362">
        <f t="shared" ca="1" si="88"/>
        <v>129</v>
      </c>
      <c r="DW18" s="362">
        <v>10</v>
      </c>
      <c r="DX18" s="371">
        <f t="shared" ca="1" si="89"/>
        <v>0</v>
      </c>
      <c r="DY18" s="359">
        <f t="shared" ca="1" si="21"/>
        <v>0</v>
      </c>
      <c r="DZ18" s="359">
        <v>0</v>
      </c>
      <c r="EA18" s="359">
        <f t="shared" ca="1" si="51"/>
        <v>0</v>
      </c>
      <c r="EB18" s="359">
        <f t="shared" ca="1" si="22"/>
        <v>0</v>
      </c>
      <c r="EC18" s="359">
        <f t="shared" ca="1" si="52"/>
        <v>0</v>
      </c>
      <c r="EE18" s="362">
        <f t="shared" ca="1" si="90"/>
        <v>129</v>
      </c>
      <c r="EF18" s="362">
        <v>10</v>
      </c>
      <c r="EG18" s="371">
        <f t="shared" ca="1" si="91"/>
        <v>0</v>
      </c>
      <c r="EH18" s="359">
        <f t="shared" ca="1" si="23"/>
        <v>0</v>
      </c>
      <c r="EI18" s="359">
        <v>0</v>
      </c>
      <c r="EJ18" s="359">
        <f t="shared" ca="1" si="53"/>
        <v>0</v>
      </c>
      <c r="EK18" s="359">
        <f t="shared" ca="1" si="24"/>
        <v>0</v>
      </c>
      <c r="EL18" s="359">
        <f t="shared" ca="1" si="54"/>
        <v>0</v>
      </c>
    </row>
    <row r="19" spans="6:142" x14ac:dyDescent="0.35">
      <c r="F19" s="372">
        <f ca="1">IFERROR(INDEX('Inflation Rates'!$A$16:$H$138,MATCH('TSP Traditional'!$H20,'Inflation Rates'!$A$16:$A$138,0),8)/INDEX('Inflation Rates'!$A$16:$H$138,MATCH('TSP Traditional'!$H20,'Inflation Rates'!$A$16:$A$138,0)-1,8)-1,F18)</f>
        <v>2.0000000000000018E-2</v>
      </c>
      <c r="G19" s="372">
        <f ca="1">IFERROR(INDEX('Inflation Rates'!$A$16:$H$138,MATCH('TSP Traditional'!$H20,'Inflation Rates'!$A$16:$A$138,0),6)/INDEX('Inflation Rates'!$A$16:$H$138,MATCH('TSP Traditional'!$H20,'Inflation Rates'!$A$16:$A$138,0)-1,6)-1,G18)</f>
        <v>2.0999999999999908E-2</v>
      </c>
      <c r="H19" s="362">
        <f t="shared" ca="1" si="55"/>
        <v>2030</v>
      </c>
      <c r="I19" s="362">
        <f t="shared" ca="1" si="56"/>
        <v>130</v>
      </c>
      <c r="J19" s="362">
        <v>11</v>
      </c>
      <c r="K19" s="371">
        <f t="shared" ca="1" si="57"/>
        <v>0</v>
      </c>
      <c r="L19" s="359">
        <f t="shared" ca="1" si="1"/>
        <v>0</v>
      </c>
      <c r="M19" s="359">
        <v>0</v>
      </c>
      <c r="N19" s="359">
        <f t="shared" ca="1" si="25"/>
        <v>0</v>
      </c>
      <c r="O19" s="359">
        <f t="shared" ca="1" si="58"/>
        <v>0</v>
      </c>
      <c r="P19" s="359">
        <f t="shared" ca="1" si="26"/>
        <v>0</v>
      </c>
      <c r="Q19" s="359"/>
      <c r="R19" s="362">
        <f t="shared" ca="1" si="59"/>
        <v>130</v>
      </c>
      <c r="S19" s="362">
        <v>11</v>
      </c>
      <c r="T19" s="371">
        <f t="shared" ca="1" si="60"/>
        <v>0</v>
      </c>
      <c r="U19" s="359">
        <f t="shared" ca="1" si="2"/>
        <v>0</v>
      </c>
      <c r="V19" s="359">
        <v>0</v>
      </c>
      <c r="W19" s="359">
        <f t="shared" ca="1" si="27"/>
        <v>0</v>
      </c>
      <c r="X19" s="359">
        <f t="shared" ca="1" si="61"/>
        <v>0</v>
      </c>
      <c r="Y19" s="359">
        <f t="shared" ca="1" si="28"/>
        <v>0</v>
      </c>
      <c r="AA19" s="362">
        <f t="shared" ca="1" si="62"/>
        <v>130</v>
      </c>
      <c r="AB19" s="362">
        <v>11</v>
      </c>
      <c r="AC19" s="371">
        <f t="shared" ca="1" si="63"/>
        <v>0</v>
      </c>
      <c r="AD19" s="359">
        <f t="shared" ca="1" si="3"/>
        <v>0</v>
      </c>
      <c r="AE19" s="359">
        <v>0</v>
      </c>
      <c r="AF19" s="359">
        <f t="shared" ca="1" si="29"/>
        <v>0</v>
      </c>
      <c r="AG19" s="359">
        <f t="shared" ca="1" si="64"/>
        <v>0</v>
      </c>
      <c r="AH19" s="359">
        <f t="shared" ca="1" si="30"/>
        <v>0</v>
      </c>
      <c r="AJ19" s="362">
        <f t="shared" ca="1" si="65"/>
        <v>130</v>
      </c>
      <c r="AK19" s="362">
        <v>11</v>
      </c>
      <c r="AL19" s="371">
        <f t="shared" ca="1" si="66"/>
        <v>0</v>
      </c>
      <c r="AM19" s="359">
        <f t="shared" ca="1" si="4"/>
        <v>0</v>
      </c>
      <c r="AN19" s="359">
        <v>0</v>
      </c>
      <c r="AO19" s="359">
        <f t="shared" ca="1" si="31"/>
        <v>0</v>
      </c>
      <c r="AP19" s="359">
        <f t="shared" ca="1" si="67"/>
        <v>0</v>
      </c>
      <c r="AQ19" s="359">
        <f t="shared" ca="1" si="32"/>
        <v>0</v>
      </c>
      <c r="AS19" s="362">
        <f t="shared" ca="1" si="68"/>
        <v>130</v>
      </c>
      <c r="AT19" s="362">
        <v>11</v>
      </c>
      <c r="AU19" s="371">
        <f t="shared" ca="1" si="69"/>
        <v>0</v>
      </c>
      <c r="AV19" s="359">
        <f t="shared" ca="1" si="5"/>
        <v>0</v>
      </c>
      <c r="AW19" s="359">
        <v>0</v>
      </c>
      <c r="AX19" s="359">
        <f t="shared" ca="1" si="33"/>
        <v>0</v>
      </c>
      <c r="AY19" s="359">
        <f t="shared" ca="1" si="70"/>
        <v>0</v>
      </c>
      <c r="AZ19" s="359">
        <f t="shared" ca="1" si="34"/>
        <v>0</v>
      </c>
      <c r="BB19" s="362">
        <f t="shared" ca="1" si="71"/>
        <v>130</v>
      </c>
      <c r="BC19" s="362">
        <v>11</v>
      </c>
      <c r="BD19" s="371">
        <f t="shared" ca="1" si="72"/>
        <v>0</v>
      </c>
      <c r="BE19" s="359">
        <f t="shared" ca="1" si="6"/>
        <v>0</v>
      </c>
      <c r="BF19" s="359">
        <v>0</v>
      </c>
      <c r="BG19" s="359">
        <f t="shared" ca="1" si="35"/>
        <v>0</v>
      </c>
      <c r="BH19" s="359">
        <f t="shared" ca="1" si="73"/>
        <v>0</v>
      </c>
      <c r="BI19" s="359">
        <f t="shared" ca="1" si="36"/>
        <v>0</v>
      </c>
      <c r="BK19" s="362">
        <f t="shared" ca="1" si="74"/>
        <v>130</v>
      </c>
      <c r="BL19" s="362">
        <v>11</v>
      </c>
      <c r="BM19" s="371">
        <f t="shared" ca="1" si="75"/>
        <v>0</v>
      </c>
      <c r="BN19" s="359">
        <f t="shared" ca="1" si="7"/>
        <v>0</v>
      </c>
      <c r="BO19" s="359">
        <v>0</v>
      </c>
      <c r="BP19" s="359">
        <f t="shared" ca="1" si="37"/>
        <v>0</v>
      </c>
      <c r="BQ19" s="359">
        <f t="shared" ca="1" si="8"/>
        <v>0</v>
      </c>
      <c r="BR19" s="359">
        <f t="shared" ca="1" si="38"/>
        <v>0</v>
      </c>
      <c r="BT19" s="362">
        <f t="shared" ca="1" si="76"/>
        <v>130</v>
      </c>
      <c r="BU19" s="362">
        <v>11</v>
      </c>
      <c r="BV19" s="371">
        <f t="shared" ca="1" si="77"/>
        <v>0</v>
      </c>
      <c r="BW19" s="359">
        <f t="shared" ca="1" si="9"/>
        <v>0</v>
      </c>
      <c r="BX19" s="359">
        <v>0</v>
      </c>
      <c r="BY19" s="359">
        <f t="shared" ca="1" si="39"/>
        <v>0</v>
      </c>
      <c r="BZ19" s="359">
        <f t="shared" ca="1" si="10"/>
        <v>0</v>
      </c>
      <c r="CA19" s="359">
        <f t="shared" ca="1" si="40"/>
        <v>0</v>
      </c>
      <c r="CC19" s="362">
        <f t="shared" ca="1" si="78"/>
        <v>130</v>
      </c>
      <c r="CD19" s="362">
        <v>11</v>
      </c>
      <c r="CE19" s="371">
        <f t="shared" ca="1" si="79"/>
        <v>0</v>
      </c>
      <c r="CF19" s="359">
        <f t="shared" ca="1" si="11"/>
        <v>0</v>
      </c>
      <c r="CG19" s="359">
        <v>0</v>
      </c>
      <c r="CH19" s="359">
        <f t="shared" ca="1" si="41"/>
        <v>0</v>
      </c>
      <c r="CI19" s="359">
        <f t="shared" ca="1" si="12"/>
        <v>0</v>
      </c>
      <c r="CJ19" s="359">
        <f t="shared" ca="1" si="42"/>
        <v>0</v>
      </c>
      <c r="CL19" s="362">
        <f t="shared" ca="1" si="80"/>
        <v>130</v>
      </c>
      <c r="CM19" s="362">
        <v>11</v>
      </c>
      <c r="CN19" s="371">
        <f t="shared" ca="1" si="81"/>
        <v>0</v>
      </c>
      <c r="CO19" s="359">
        <f t="shared" ca="1" si="13"/>
        <v>0</v>
      </c>
      <c r="CP19" s="359">
        <v>0</v>
      </c>
      <c r="CQ19" s="359">
        <f t="shared" ca="1" si="43"/>
        <v>0</v>
      </c>
      <c r="CR19" s="359">
        <f t="shared" ca="1" si="14"/>
        <v>0</v>
      </c>
      <c r="CS19" s="359">
        <f t="shared" ca="1" si="44"/>
        <v>0</v>
      </c>
      <c r="CU19" s="362">
        <f t="shared" ca="1" si="82"/>
        <v>130</v>
      </c>
      <c r="CV19" s="362">
        <v>11</v>
      </c>
      <c r="CW19" s="371">
        <f t="shared" ca="1" si="83"/>
        <v>0</v>
      </c>
      <c r="CX19" s="359">
        <f t="shared" ca="1" si="15"/>
        <v>0</v>
      </c>
      <c r="CY19" s="359">
        <v>0</v>
      </c>
      <c r="CZ19" s="359">
        <f t="shared" ca="1" si="45"/>
        <v>0</v>
      </c>
      <c r="DA19" s="359">
        <f t="shared" ca="1" si="16"/>
        <v>0</v>
      </c>
      <c r="DB19" s="359">
        <f t="shared" ca="1" si="46"/>
        <v>0</v>
      </c>
      <c r="DD19" s="362">
        <f t="shared" ca="1" si="84"/>
        <v>130</v>
      </c>
      <c r="DE19" s="362">
        <v>11</v>
      </c>
      <c r="DF19" s="371">
        <f t="shared" ca="1" si="85"/>
        <v>0</v>
      </c>
      <c r="DG19" s="359">
        <f t="shared" ca="1" si="17"/>
        <v>0</v>
      </c>
      <c r="DH19" s="359">
        <v>0</v>
      </c>
      <c r="DI19" s="359">
        <f t="shared" ca="1" si="47"/>
        <v>0</v>
      </c>
      <c r="DJ19" s="359">
        <f t="shared" ca="1" si="18"/>
        <v>0</v>
      </c>
      <c r="DK19" s="359">
        <f t="shared" ca="1" si="48"/>
        <v>0</v>
      </c>
      <c r="DM19" s="362">
        <f t="shared" ca="1" si="86"/>
        <v>130</v>
      </c>
      <c r="DN19" s="362">
        <v>11</v>
      </c>
      <c r="DO19" s="371">
        <f t="shared" ca="1" si="87"/>
        <v>0</v>
      </c>
      <c r="DP19" s="359">
        <f t="shared" ca="1" si="19"/>
        <v>0</v>
      </c>
      <c r="DQ19" s="359">
        <v>0</v>
      </c>
      <c r="DR19" s="359">
        <f t="shared" ca="1" si="49"/>
        <v>0</v>
      </c>
      <c r="DS19" s="359">
        <f t="shared" ca="1" si="20"/>
        <v>0</v>
      </c>
      <c r="DT19" s="359">
        <f t="shared" ca="1" si="50"/>
        <v>0</v>
      </c>
      <c r="DV19" s="362">
        <f t="shared" ca="1" si="88"/>
        <v>130</v>
      </c>
      <c r="DW19" s="362">
        <v>11</v>
      </c>
      <c r="DX19" s="371">
        <f t="shared" ca="1" si="89"/>
        <v>0</v>
      </c>
      <c r="DY19" s="359">
        <f t="shared" ca="1" si="21"/>
        <v>0</v>
      </c>
      <c r="DZ19" s="359">
        <v>0</v>
      </c>
      <c r="EA19" s="359">
        <f t="shared" ca="1" si="51"/>
        <v>0</v>
      </c>
      <c r="EB19" s="359">
        <f t="shared" ca="1" si="22"/>
        <v>0</v>
      </c>
      <c r="EC19" s="359">
        <f t="shared" ca="1" si="52"/>
        <v>0</v>
      </c>
      <c r="EE19" s="362">
        <f t="shared" ca="1" si="90"/>
        <v>130</v>
      </c>
      <c r="EF19" s="362">
        <v>11</v>
      </c>
      <c r="EG19" s="371">
        <f t="shared" ca="1" si="91"/>
        <v>0</v>
      </c>
      <c r="EH19" s="359">
        <f t="shared" ca="1" si="23"/>
        <v>0</v>
      </c>
      <c r="EI19" s="359">
        <v>0</v>
      </c>
      <c r="EJ19" s="359">
        <f t="shared" ca="1" si="53"/>
        <v>0</v>
      </c>
      <c r="EK19" s="359">
        <f t="shared" ca="1" si="24"/>
        <v>0</v>
      </c>
      <c r="EL19" s="359">
        <f t="shared" ca="1" si="54"/>
        <v>0</v>
      </c>
    </row>
    <row r="20" spans="6:142" x14ac:dyDescent="0.35">
      <c r="F20" s="372">
        <f ca="1">IFERROR(INDEX('Inflation Rates'!$A$16:$H$138,MATCH('TSP Traditional'!$H21,'Inflation Rates'!$A$16:$A$138,0),8)/INDEX('Inflation Rates'!$A$16:$H$138,MATCH('TSP Traditional'!$H21,'Inflation Rates'!$A$16:$A$138,0)-1,8)-1,F19)</f>
        <v>2.0000000000000018E-2</v>
      </c>
      <c r="G20" s="372">
        <f ca="1">IFERROR(INDEX('Inflation Rates'!$A$16:$H$138,MATCH('TSP Traditional'!$H21,'Inflation Rates'!$A$16:$A$138,0),6)/INDEX('Inflation Rates'!$A$16:$H$138,MATCH('TSP Traditional'!$H21,'Inflation Rates'!$A$16:$A$138,0)-1,6)-1,G19)</f>
        <v>2.0999999999999908E-2</v>
      </c>
      <c r="H20" s="362">
        <f t="shared" ca="1" si="55"/>
        <v>2031</v>
      </c>
      <c r="I20" s="362">
        <f t="shared" ca="1" si="56"/>
        <v>131</v>
      </c>
      <c r="J20" s="362">
        <v>12</v>
      </c>
      <c r="K20" s="371">
        <f t="shared" ca="1" si="57"/>
        <v>0</v>
      </c>
      <c r="L20" s="359">
        <f t="shared" ca="1" si="1"/>
        <v>0</v>
      </c>
      <c r="M20" s="359">
        <v>0</v>
      </c>
      <c r="N20" s="359">
        <f t="shared" ca="1" si="25"/>
        <v>0</v>
      </c>
      <c r="O20" s="359">
        <f t="shared" ca="1" si="58"/>
        <v>0</v>
      </c>
      <c r="P20" s="359">
        <f t="shared" ca="1" si="26"/>
        <v>0</v>
      </c>
      <c r="Q20" s="359"/>
      <c r="R20" s="362">
        <f t="shared" ca="1" si="59"/>
        <v>131</v>
      </c>
      <c r="S20" s="362">
        <v>12</v>
      </c>
      <c r="T20" s="371">
        <f t="shared" ca="1" si="60"/>
        <v>0</v>
      </c>
      <c r="U20" s="359">
        <f t="shared" ca="1" si="2"/>
        <v>0</v>
      </c>
      <c r="V20" s="359">
        <v>0</v>
      </c>
      <c r="W20" s="359">
        <f t="shared" ca="1" si="27"/>
        <v>0</v>
      </c>
      <c r="X20" s="359">
        <f t="shared" ca="1" si="61"/>
        <v>0</v>
      </c>
      <c r="Y20" s="359">
        <f t="shared" ca="1" si="28"/>
        <v>0</v>
      </c>
      <c r="AA20" s="362">
        <f t="shared" ca="1" si="62"/>
        <v>131</v>
      </c>
      <c r="AB20" s="362">
        <v>12</v>
      </c>
      <c r="AC20" s="371">
        <f t="shared" ca="1" si="63"/>
        <v>0</v>
      </c>
      <c r="AD20" s="359">
        <f t="shared" ca="1" si="3"/>
        <v>0</v>
      </c>
      <c r="AE20" s="359">
        <v>0</v>
      </c>
      <c r="AF20" s="359">
        <f t="shared" ca="1" si="29"/>
        <v>0</v>
      </c>
      <c r="AG20" s="359">
        <f t="shared" ca="1" si="64"/>
        <v>0</v>
      </c>
      <c r="AH20" s="359">
        <f t="shared" ca="1" si="30"/>
        <v>0</v>
      </c>
      <c r="AJ20" s="362">
        <f t="shared" ca="1" si="65"/>
        <v>131</v>
      </c>
      <c r="AK20" s="362">
        <v>12</v>
      </c>
      <c r="AL20" s="371">
        <f t="shared" ca="1" si="66"/>
        <v>0</v>
      </c>
      <c r="AM20" s="359">
        <f t="shared" ca="1" si="4"/>
        <v>0</v>
      </c>
      <c r="AN20" s="359">
        <v>0</v>
      </c>
      <c r="AO20" s="359">
        <f t="shared" ca="1" si="31"/>
        <v>0</v>
      </c>
      <c r="AP20" s="359">
        <f t="shared" ca="1" si="67"/>
        <v>0</v>
      </c>
      <c r="AQ20" s="359">
        <f t="shared" ca="1" si="32"/>
        <v>0</v>
      </c>
      <c r="AS20" s="362">
        <f t="shared" ca="1" si="68"/>
        <v>131</v>
      </c>
      <c r="AT20" s="362">
        <v>12</v>
      </c>
      <c r="AU20" s="371">
        <f t="shared" ca="1" si="69"/>
        <v>0</v>
      </c>
      <c r="AV20" s="359">
        <f t="shared" ca="1" si="5"/>
        <v>0</v>
      </c>
      <c r="AW20" s="359">
        <v>0</v>
      </c>
      <c r="AX20" s="359">
        <f t="shared" ca="1" si="33"/>
        <v>0</v>
      </c>
      <c r="AY20" s="359">
        <f t="shared" ca="1" si="70"/>
        <v>0</v>
      </c>
      <c r="AZ20" s="359">
        <f t="shared" ca="1" si="34"/>
        <v>0</v>
      </c>
      <c r="BB20" s="362">
        <f t="shared" ca="1" si="71"/>
        <v>131</v>
      </c>
      <c r="BC20" s="362">
        <v>12</v>
      </c>
      <c r="BD20" s="371">
        <f t="shared" ca="1" si="72"/>
        <v>0</v>
      </c>
      <c r="BE20" s="359">
        <f t="shared" ca="1" si="6"/>
        <v>0</v>
      </c>
      <c r="BF20" s="359">
        <v>0</v>
      </c>
      <c r="BG20" s="359">
        <f t="shared" ca="1" si="35"/>
        <v>0</v>
      </c>
      <c r="BH20" s="359">
        <f t="shared" ca="1" si="73"/>
        <v>0</v>
      </c>
      <c r="BI20" s="359">
        <f t="shared" ca="1" si="36"/>
        <v>0</v>
      </c>
      <c r="BK20" s="362">
        <f t="shared" ca="1" si="74"/>
        <v>131</v>
      </c>
      <c r="BL20" s="362">
        <v>12</v>
      </c>
      <c r="BM20" s="371">
        <f t="shared" ca="1" si="75"/>
        <v>0</v>
      </c>
      <c r="BN20" s="359">
        <f t="shared" ca="1" si="7"/>
        <v>0</v>
      </c>
      <c r="BO20" s="359">
        <v>0</v>
      </c>
      <c r="BP20" s="359">
        <f t="shared" ca="1" si="37"/>
        <v>0</v>
      </c>
      <c r="BQ20" s="359">
        <f t="shared" ca="1" si="8"/>
        <v>0</v>
      </c>
      <c r="BR20" s="359">
        <f t="shared" ca="1" si="38"/>
        <v>0</v>
      </c>
      <c r="BT20" s="362">
        <f t="shared" ca="1" si="76"/>
        <v>131</v>
      </c>
      <c r="BU20" s="362">
        <v>12</v>
      </c>
      <c r="BV20" s="371">
        <f t="shared" ca="1" si="77"/>
        <v>0</v>
      </c>
      <c r="BW20" s="359">
        <f t="shared" ca="1" si="9"/>
        <v>0</v>
      </c>
      <c r="BX20" s="359">
        <v>0</v>
      </c>
      <c r="BY20" s="359">
        <f t="shared" ca="1" si="39"/>
        <v>0</v>
      </c>
      <c r="BZ20" s="359">
        <f t="shared" ca="1" si="10"/>
        <v>0</v>
      </c>
      <c r="CA20" s="359">
        <f t="shared" ca="1" si="40"/>
        <v>0</v>
      </c>
      <c r="CC20" s="362">
        <f t="shared" ca="1" si="78"/>
        <v>131</v>
      </c>
      <c r="CD20" s="362">
        <v>12</v>
      </c>
      <c r="CE20" s="371">
        <f t="shared" ca="1" si="79"/>
        <v>0</v>
      </c>
      <c r="CF20" s="359">
        <f t="shared" ca="1" si="11"/>
        <v>0</v>
      </c>
      <c r="CG20" s="359">
        <v>0</v>
      </c>
      <c r="CH20" s="359">
        <f t="shared" ca="1" si="41"/>
        <v>0</v>
      </c>
      <c r="CI20" s="359">
        <f t="shared" ca="1" si="12"/>
        <v>0</v>
      </c>
      <c r="CJ20" s="359">
        <f t="shared" ca="1" si="42"/>
        <v>0</v>
      </c>
      <c r="CL20" s="362">
        <f t="shared" ca="1" si="80"/>
        <v>131</v>
      </c>
      <c r="CM20" s="362">
        <v>12</v>
      </c>
      <c r="CN20" s="371">
        <f t="shared" ca="1" si="81"/>
        <v>0</v>
      </c>
      <c r="CO20" s="359">
        <f t="shared" ca="1" si="13"/>
        <v>0</v>
      </c>
      <c r="CP20" s="359">
        <v>0</v>
      </c>
      <c r="CQ20" s="359">
        <f t="shared" ca="1" si="43"/>
        <v>0</v>
      </c>
      <c r="CR20" s="359">
        <f t="shared" ca="1" si="14"/>
        <v>0</v>
      </c>
      <c r="CS20" s="359">
        <f t="shared" ca="1" si="44"/>
        <v>0</v>
      </c>
      <c r="CU20" s="362">
        <f t="shared" ca="1" si="82"/>
        <v>131</v>
      </c>
      <c r="CV20" s="362">
        <v>12</v>
      </c>
      <c r="CW20" s="371">
        <f t="shared" ca="1" si="83"/>
        <v>0</v>
      </c>
      <c r="CX20" s="359">
        <f t="shared" ca="1" si="15"/>
        <v>0</v>
      </c>
      <c r="CY20" s="359">
        <v>0</v>
      </c>
      <c r="CZ20" s="359">
        <f t="shared" ca="1" si="45"/>
        <v>0</v>
      </c>
      <c r="DA20" s="359">
        <f t="shared" ca="1" si="16"/>
        <v>0</v>
      </c>
      <c r="DB20" s="359">
        <f t="shared" ca="1" si="46"/>
        <v>0</v>
      </c>
      <c r="DD20" s="362">
        <f t="shared" ca="1" si="84"/>
        <v>131</v>
      </c>
      <c r="DE20" s="362">
        <v>12</v>
      </c>
      <c r="DF20" s="371">
        <f t="shared" ca="1" si="85"/>
        <v>0</v>
      </c>
      <c r="DG20" s="359">
        <f t="shared" ca="1" si="17"/>
        <v>0</v>
      </c>
      <c r="DH20" s="359">
        <v>0</v>
      </c>
      <c r="DI20" s="359">
        <f t="shared" ca="1" si="47"/>
        <v>0</v>
      </c>
      <c r="DJ20" s="359">
        <f t="shared" ca="1" si="18"/>
        <v>0</v>
      </c>
      <c r="DK20" s="359">
        <f t="shared" ca="1" si="48"/>
        <v>0</v>
      </c>
      <c r="DM20" s="362">
        <f t="shared" ca="1" si="86"/>
        <v>131</v>
      </c>
      <c r="DN20" s="362">
        <v>12</v>
      </c>
      <c r="DO20" s="371">
        <f t="shared" ca="1" si="87"/>
        <v>0</v>
      </c>
      <c r="DP20" s="359">
        <f t="shared" ca="1" si="19"/>
        <v>0</v>
      </c>
      <c r="DQ20" s="359">
        <v>0</v>
      </c>
      <c r="DR20" s="359">
        <f t="shared" ca="1" si="49"/>
        <v>0</v>
      </c>
      <c r="DS20" s="359">
        <f t="shared" ca="1" si="20"/>
        <v>0</v>
      </c>
      <c r="DT20" s="359">
        <f t="shared" ca="1" si="50"/>
        <v>0</v>
      </c>
      <c r="DV20" s="362">
        <f t="shared" ca="1" si="88"/>
        <v>131</v>
      </c>
      <c r="DW20" s="362">
        <v>12</v>
      </c>
      <c r="DX20" s="371">
        <f t="shared" ca="1" si="89"/>
        <v>0</v>
      </c>
      <c r="DY20" s="359">
        <f t="shared" ca="1" si="21"/>
        <v>0</v>
      </c>
      <c r="DZ20" s="359">
        <v>0</v>
      </c>
      <c r="EA20" s="359">
        <f t="shared" ca="1" si="51"/>
        <v>0</v>
      </c>
      <c r="EB20" s="359">
        <f t="shared" ca="1" si="22"/>
        <v>0</v>
      </c>
      <c r="EC20" s="359">
        <f t="shared" ca="1" si="52"/>
        <v>0</v>
      </c>
      <c r="EE20" s="362">
        <f t="shared" ca="1" si="90"/>
        <v>131</v>
      </c>
      <c r="EF20" s="362">
        <v>12</v>
      </c>
      <c r="EG20" s="371">
        <f t="shared" ca="1" si="91"/>
        <v>0</v>
      </c>
      <c r="EH20" s="359">
        <f t="shared" ca="1" si="23"/>
        <v>0</v>
      </c>
      <c r="EI20" s="359">
        <v>0</v>
      </c>
      <c r="EJ20" s="359">
        <f t="shared" ca="1" si="53"/>
        <v>0</v>
      </c>
      <c r="EK20" s="359">
        <f t="shared" ca="1" si="24"/>
        <v>0</v>
      </c>
      <c r="EL20" s="359">
        <f t="shared" ca="1" si="54"/>
        <v>0</v>
      </c>
    </row>
    <row r="21" spans="6:142" x14ac:dyDescent="0.35">
      <c r="F21" s="372">
        <f ca="1">IFERROR(INDEX('Inflation Rates'!$A$16:$H$138,MATCH('TSP Traditional'!$H22,'Inflation Rates'!$A$16:$A$138,0),8)/INDEX('Inflation Rates'!$A$16:$H$138,MATCH('TSP Traditional'!$H22,'Inflation Rates'!$A$16:$A$138,0)-1,8)-1,F20)</f>
        <v>2.0000000000000018E-2</v>
      </c>
      <c r="G21" s="372">
        <f ca="1">IFERROR(INDEX('Inflation Rates'!$A$16:$H$138,MATCH('TSP Traditional'!$H22,'Inflation Rates'!$A$16:$A$138,0),6)/INDEX('Inflation Rates'!$A$16:$H$138,MATCH('TSP Traditional'!$H22,'Inflation Rates'!$A$16:$A$138,0)-1,6)-1,G20)</f>
        <v>2.0999999999999908E-2</v>
      </c>
      <c r="H21" s="362">
        <f t="shared" ca="1" si="55"/>
        <v>2032</v>
      </c>
      <c r="I21" s="362">
        <f t="shared" ca="1" si="56"/>
        <v>132</v>
      </c>
      <c r="J21" s="362">
        <v>13</v>
      </c>
      <c r="K21" s="371">
        <f t="shared" ca="1" si="57"/>
        <v>0</v>
      </c>
      <c r="L21" s="359">
        <f t="shared" ca="1" si="1"/>
        <v>0</v>
      </c>
      <c r="M21" s="359">
        <v>0</v>
      </c>
      <c r="N21" s="359">
        <f t="shared" ca="1" si="25"/>
        <v>0</v>
      </c>
      <c r="O21" s="359">
        <f t="shared" ca="1" si="58"/>
        <v>0</v>
      </c>
      <c r="P21" s="359">
        <f t="shared" ca="1" si="26"/>
        <v>0</v>
      </c>
      <c r="Q21" s="359"/>
      <c r="R21" s="362">
        <f t="shared" ca="1" si="59"/>
        <v>132</v>
      </c>
      <c r="S21" s="362">
        <v>13</v>
      </c>
      <c r="T21" s="371">
        <f t="shared" ca="1" si="60"/>
        <v>0</v>
      </c>
      <c r="U21" s="359">
        <f t="shared" ca="1" si="2"/>
        <v>0</v>
      </c>
      <c r="V21" s="359">
        <v>0</v>
      </c>
      <c r="W21" s="359">
        <f t="shared" ca="1" si="27"/>
        <v>0</v>
      </c>
      <c r="X21" s="359">
        <f t="shared" ca="1" si="61"/>
        <v>0</v>
      </c>
      <c r="Y21" s="359">
        <f t="shared" ca="1" si="28"/>
        <v>0</v>
      </c>
      <c r="AA21" s="362">
        <f t="shared" ca="1" si="62"/>
        <v>132</v>
      </c>
      <c r="AB21" s="362">
        <v>13</v>
      </c>
      <c r="AC21" s="371">
        <f t="shared" ca="1" si="63"/>
        <v>0</v>
      </c>
      <c r="AD21" s="359">
        <f t="shared" ca="1" si="3"/>
        <v>0</v>
      </c>
      <c r="AE21" s="359">
        <v>0</v>
      </c>
      <c r="AF21" s="359">
        <f t="shared" ca="1" si="29"/>
        <v>0</v>
      </c>
      <c r="AG21" s="359">
        <f t="shared" ca="1" si="64"/>
        <v>0</v>
      </c>
      <c r="AH21" s="359">
        <f t="shared" ca="1" si="30"/>
        <v>0</v>
      </c>
      <c r="AJ21" s="362">
        <f t="shared" ca="1" si="65"/>
        <v>132</v>
      </c>
      <c r="AK21" s="362">
        <v>13</v>
      </c>
      <c r="AL21" s="371">
        <f t="shared" ca="1" si="66"/>
        <v>0</v>
      </c>
      <c r="AM21" s="359">
        <f t="shared" ca="1" si="4"/>
        <v>0</v>
      </c>
      <c r="AN21" s="359">
        <v>0</v>
      </c>
      <c r="AO21" s="359">
        <f t="shared" ca="1" si="31"/>
        <v>0</v>
      </c>
      <c r="AP21" s="359">
        <f t="shared" ca="1" si="67"/>
        <v>0</v>
      </c>
      <c r="AQ21" s="359">
        <f t="shared" ca="1" si="32"/>
        <v>0</v>
      </c>
      <c r="AS21" s="362">
        <f t="shared" ca="1" si="68"/>
        <v>132</v>
      </c>
      <c r="AT21" s="362">
        <v>13</v>
      </c>
      <c r="AU21" s="371">
        <f t="shared" ca="1" si="69"/>
        <v>0</v>
      </c>
      <c r="AV21" s="359">
        <f t="shared" ca="1" si="5"/>
        <v>0</v>
      </c>
      <c r="AW21" s="359">
        <v>0</v>
      </c>
      <c r="AX21" s="359">
        <f t="shared" ca="1" si="33"/>
        <v>0</v>
      </c>
      <c r="AY21" s="359">
        <f t="shared" ca="1" si="70"/>
        <v>0</v>
      </c>
      <c r="AZ21" s="359">
        <f t="shared" ca="1" si="34"/>
        <v>0</v>
      </c>
      <c r="BB21" s="362">
        <f t="shared" ca="1" si="71"/>
        <v>132</v>
      </c>
      <c r="BC21" s="362">
        <v>13</v>
      </c>
      <c r="BD21" s="371">
        <f t="shared" ca="1" si="72"/>
        <v>0</v>
      </c>
      <c r="BE21" s="359">
        <f t="shared" ca="1" si="6"/>
        <v>0</v>
      </c>
      <c r="BF21" s="359">
        <v>0</v>
      </c>
      <c r="BG21" s="359">
        <f t="shared" ca="1" si="35"/>
        <v>0</v>
      </c>
      <c r="BH21" s="359">
        <f t="shared" ca="1" si="73"/>
        <v>0</v>
      </c>
      <c r="BI21" s="359">
        <f t="shared" ca="1" si="36"/>
        <v>0</v>
      </c>
      <c r="BK21" s="362">
        <f t="shared" ca="1" si="74"/>
        <v>132</v>
      </c>
      <c r="BL21" s="362">
        <v>13</v>
      </c>
      <c r="BM21" s="371">
        <f t="shared" ca="1" si="75"/>
        <v>0</v>
      </c>
      <c r="BN21" s="359">
        <f t="shared" ca="1" si="7"/>
        <v>0</v>
      </c>
      <c r="BO21" s="359">
        <v>0</v>
      </c>
      <c r="BP21" s="359">
        <f t="shared" ca="1" si="37"/>
        <v>0</v>
      </c>
      <c r="BQ21" s="359">
        <f t="shared" ca="1" si="8"/>
        <v>0</v>
      </c>
      <c r="BR21" s="359">
        <f t="shared" ca="1" si="38"/>
        <v>0</v>
      </c>
      <c r="BT21" s="362">
        <f t="shared" ca="1" si="76"/>
        <v>132</v>
      </c>
      <c r="BU21" s="362">
        <v>13</v>
      </c>
      <c r="BV21" s="371">
        <f t="shared" ca="1" si="77"/>
        <v>0</v>
      </c>
      <c r="BW21" s="359">
        <f t="shared" ca="1" si="9"/>
        <v>0</v>
      </c>
      <c r="BX21" s="359">
        <v>0</v>
      </c>
      <c r="BY21" s="359">
        <f t="shared" ca="1" si="39"/>
        <v>0</v>
      </c>
      <c r="BZ21" s="359">
        <f t="shared" ca="1" si="10"/>
        <v>0</v>
      </c>
      <c r="CA21" s="359">
        <f t="shared" ca="1" si="40"/>
        <v>0</v>
      </c>
      <c r="CC21" s="362">
        <f t="shared" ca="1" si="78"/>
        <v>132</v>
      </c>
      <c r="CD21" s="362">
        <v>13</v>
      </c>
      <c r="CE21" s="371">
        <f t="shared" ca="1" si="79"/>
        <v>0</v>
      </c>
      <c r="CF21" s="359">
        <f t="shared" ca="1" si="11"/>
        <v>0</v>
      </c>
      <c r="CG21" s="359">
        <v>0</v>
      </c>
      <c r="CH21" s="359">
        <f t="shared" ca="1" si="41"/>
        <v>0</v>
      </c>
      <c r="CI21" s="359">
        <f t="shared" ca="1" si="12"/>
        <v>0</v>
      </c>
      <c r="CJ21" s="359">
        <f t="shared" ca="1" si="42"/>
        <v>0</v>
      </c>
      <c r="CL21" s="362">
        <f t="shared" ca="1" si="80"/>
        <v>132</v>
      </c>
      <c r="CM21" s="362">
        <v>13</v>
      </c>
      <c r="CN21" s="371">
        <f t="shared" ca="1" si="81"/>
        <v>0</v>
      </c>
      <c r="CO21" s="359">
        <f t="shared" ca="1" si="13"/>
        <v>0</v>
      </c>
      <c r="CP21" s="359">
        <v>0</v>
      </c>
      <c r="CQ21" s="359">
        <f t="shared" ca="1" si="43"/>
        <v>0</v>
      </c>
      <c r="CR21" s="359">
        <f t="shared" ca="1" si="14"/>
        <v>0</v>
      </c>
      <c r="CS21" s="359">
        <f t="shared" ca="1" si="44"/>
        <v>0</v>
      </c>
      <c r="CU21" s="362">
        <f t="shared" ca="1" si="82"/>
        <v>132</v>
      </c>
      <c r="CV21" s="362">
        <v>13</v>
      </c>
      <c r="CW21" s="371">
        <f t="shared" ca="1" si="83"/>
        <v>0</v>
      </c>
      <c r="CX21" s="359">
        <f t="shared" ca="1" si="15"/>
        <v>0</v>
      </c>
      <c r="CY21" s="359">
        <v>0</v>
      </c>
      <c r="CZ21" s="359">
        <f t="shared" ca="1" si="45"/>
        <v>0</v>
      </c>
      <c r="DA21" s="359">
        <f t="shared" ca="1" si="16"/>
        <v>0</v>
      </c>
      <c r="DB21" s="359">
        <f t="shared" ca="1" si="46"/>
        <v>0</v>
      </c>
      <c r="DD21" s="362">
        <f t="shared" ca="1" si="84"/>
        <v>132</v>
      </c>
      <c r="DE21" s="362">
        <v>13</v>
      </c>
      <c r="DF21" s="371">
        <f t="shared" ca="1" si="85"/>
        <v>0</v>
      </c>
      <c r="DG21" s="359">
        <f t="shared" ca="1" si="17"/>
        <v>0</v>
      </c>
      <c r="DH21" s="359">
        <v>0</v>
      </c>
      <c r="DI21" s="359">
        <f t="shared" ca="1" si="47"/>
        <v>0</v>
      </c>
      <c r="DJ21" s="359">
        <f t="shared" ca="1" si="18"/>
        <v>0</v>
      </c>
      <c r="DK21" s="359">
        <f t="shared" ca="1" si="48"/>
        <v>0</v>
      </c>
      <c r="DM21" s="362">
        <f t="shared" ca="1" si="86"/>
        <v>132</v>
      </c>
      <c r="DN21" s="362">
        <v>13</v>
      </c>
      <c r="DO21" s="371">
        <f t="shared" ca="1" si="87"/>
        <v>0</v>
      </c>
      <c r="DP21" s="359">
        <f t="shared" ca="1" si="19"/>
        <v>0</v>
      </c>
      <c r="DQ21" s="359">
        <v>0</v>
      </c>
      <c r="DR21" s="359">
        <f t="shared" ca="1" si="49"/>
        <v>0</v>
      </c>
      <c r="DS21" s="359">
        <f t="shared" ca="1" si="20"/>
        <v>0</v>
      </c>
      <c r="DT21" s="359">
        <f t="shared" ca="1" si="50"/>
        <v>0</v>
      </c>
      <c r="DV21" s="362">
        <f t="shared" ca="1" si="88"/>
        <v>132</v>
      </c>
      <c r="DW21" s="362">
        <v>13</v>
      </c>
      <c r="DX21" s="371">
        <f t="shared" ca="1" si="89"/>
        <v>0</v>
      </c>
      <c r="DY21" s="359">
        <f t="shared" ca="1" si="21"/>
        <v>0</v>
      </c>
      <c r="DZ21" s="359">
        <v>0</v>
      </c>
      <c r="EA21" s="359">
        <f t="shared" ca="1" si="51"/>
        <v>0</v>
      </c>
      <c r="EB21" s="359">
        <f t="shared" ca="1" si="22"/>
        <v>0</v>
      </c>
      <c r="EC21" s="359">
        <f t="shared" ca="1" si="52"/>
        <v>0</v>
      </c>
      <c r="EE21" s="362">
        <f t="shared" ca="1" si="90"/>
        <v>132</v>
      </c>
      <c r="EF21" s="362">
        <v>13</v>
      </c>
      <c r="EG21" s="371">
        <f t="shared" ca="1" si="91"/>
        <v>0</v>
      </c>
      <c r="EH21" s="359">
        <f t="shared" ca="1" si="23"/>
        <v>0</v>
      </c>
      <c r="EI21" s="359">
        <v>0</v>
      </c>
      <c r="EJ21" s="359">
        <f t="shared" ca="1" si="53"/>
        <v>0</v>
      </c>
      <c r="EK21" s="359">
        <f t="shared" ca="1" si="24"/>
        <v>0</v>
      </c>
      <c r="EL21" s="359">
        <f t="shared" ca="1" si="54"/>
        <v>0</v>
      </c>
    </row>
    <row r="22" spans="6:142" x14ac:dyDescent="0.35">
      <c r="F22" s="372">
        <f ca="1">IFERROR(INDEX('Inflation Rates'!$A$16:$H$138,MATCH('TSP Traditional'!$H23,'Inflation Rates'!$A$16:$A$138,0),8)/INDEX('Inflation Rates'!$A$16:$H$138,MATCH('TSP Traditional'!$H23,'Inflation Rates'!$A$16:$A$138,0)-1,8)-1,F21)</f>
        <v>2.0000000000000018E-2</v>
      </c>
      <c r="G22" s="372">
        <f ca="1">IFERROR(INDEX('Inflation Rates'!$A$16:$H$138,MATCH('TSP Traditional'!$H23,'Inflation Rates'!$A$16:$A$138,0),6)/INDEX('Inflation Rates'!$A$16:$H$138,MATCH('TSP Traditional'!$H23,'Inflation Rates'!$A$16:$A$138,0)-1,6)-1,G21)</f>
        <v>2.0999999999999908E-2</v>
      </c>
      <c r="H22" s="362">
        <f t="shared" ca="1" si="55"/>
        <v>2033</v>
      </c>
      <c r="I22" s="362">
        <f t="shared" ca="1" si="56"/>
        <v>133</v>
      </c>
      <c r="J22" s="362">
        <v>14</v>
      </c>
      <c r="K22" s="371">
        <f t="shared" ca="1" si="57"/>
        <v>0</v>
      </c>
      <c r="L22" s="359">
        <f t="shared" ca="1" si="1"/>
        <v>0</v>
      </c>
      <c r="M22" s="359">
        <v>0</v>
      </c>
      <c r="N22" s="359">
        <f t="shared" ca="1" si="25"/>
        <v>0</v>
      </c>
      <c r="O22" s="359">
        <f t="shared" ca="1" si="58"/>
        <v>0</v>
      </c>
      <c r="P22" s="359">
        <f t="shared" ca="1" si="26"/>
        <v>0</v>
      </c>
      <c r="Q22" s="359"/>
      <c r="R22" s="362">
        <f t="shared" ca="1" si="59"/>
        <v>133</v>
      </c>
      <c r="S22" s="362">
        <v>14</v>
      </c>
      <c r="T22" s="371">
        <f t="shared" ca="1" si="60"/>
        <v>0</v>
      </c>
      <c r="U22" s="359">
        <f t="shared" ca="1" si="2"/>
        <v>0</v>
      </c>
      <c r="V22" s="359">
        <v>0</v>
      </c>
      <c r="W22" s="359">
        <f t="shared" ca="1" si="27"/>
        <v>0</v>
      </c>
      <c r="X22" s="359">
        <f t="shared" ca="1" si="61"/>
        <v>0</v>
      </c>
      <c r="Y22" s="359">
        <f t="shared" ca="1" si="28"/>
        <v>0</v>
      </c>
      <c r="AA22" s="362">
        <f t="shared" ca="1" si="62"/>
        <v>133</v>
      </c>
      <c r="AB22" s="362">
        <v>14</v>
      </c>
      <c r="AC22" s="371">
        <f t="shared" ca="1" si="63"/>
        <v>0</v>
      </c>
      <c r="AD22" s="359">
        <f t="shared" ca="1" si="3"/>
        <v>0</v>
      </c>
      <c r="AE22" s="359">
        <v>0</v>
      </c>
      <c r="AF22" s="359">
        <f t="shared" ca="1" si="29"/>
        <v>0</v>
      </c>
      <c r="AG22" s="359">
        <f t="shared" ca="1" si="64"/>
        <v>0</v>
      </c>
      <c r="AH22" s="359">
        <f t="shared" ca="1" si="30"/>
        <v>0</v>
      </c>
      <c r="AJ22" s="362">
        <f t="shared" ca="1" si="65"/>
        <v>133</v>
      </c>
      <c r="AK22" s="362">
        <v>14</v>
      </c>
      <c r="AL22" s="371">
        <f t="shared" ca="1" si="66"/>
        <v>0</v>
      </c>
      <c r="AM22" s="359">
        <f t="shared" ca="1" si="4"/>
        <v>0</v>
      </c>
      <c r="AN22" s="359">
        <v>0</v>
      </c>
      <c r="AO22" s="359">
        <f t="shared" ca="1" si="31"/>
        <v>0</v>
      </c>
      <c r="AP22" s="359">
        <f t="shared" ca="1" si="67"/>
        <v>0</v>
      </c>
      <c r="AQ22" s="359">
        <f t="shared" ca="1" si="32"/>
        <v>0</v>
      </c>
      <c r="AS22" s="362">
        <f t="shared" ca="1" si="68"/>
        <v>133</v>
      </c>
      <c r="AT22" s="362">
        <v>14</v>
      </c>
      <c r="AU22" s="371">
        <f t="shared" ca="1" si="69"/>
        <v>0</v>
      </c>
      <c r="AV22" s="359">
        <f t="shared" ca="1" si="5"/>
        <v>0</v>
      </c>
      <c r="AW22" s="359">
        <v>0</v>
      </c>
      <c r="AX22" s="359">
        <f t="shared" ca="1" si="33"/>
        <v>0</v>
      </c>
      <c r="AY22" s="359">
        <f t="shared" ca="1" si="70"/>
        <v>0</v>
      </c>
      <c r="AZ22" s="359">
        <f t="shared" ca="1" si="34"/>
        <v>0</v>
      </c>
      <c r="BB22" s="362">
        <f t="shared" ca="1" si="71"/>
        <v>133</v>
      </c>
      <c r="BC22" s="362">
        <v>14</v>
      </c>
      <c r="BD22" s="371">
        <f t="shared" ca="1" si="72"/>
        <v>0</v>
      </c>
      <c r="BE22" s="359">
        <f t="shared" ca="1" si="6"/>
        <v>0</v>
      </c>
      <c r="BF22" s="359">
        <v>0</v>
      </c>
      <c r="BG22" s="359">
        <f t="shared" ca="1" si="35"/>
        <v>0</v>
      </c>
      <c r="BH22" s="359">
        <f t="shared" ca="1" si="73"/>
        <v>0</v>
      </c>
      <c r="BI22" s="359">
        <f t="shared" ca="1" si="36"/>
        <v>0</v>
      </c>
      <c r="BK22" s="362">
        <f t="shared" ca="1" si="74"/>
        <v>133</v>
      </c>
      <c r="BL22" s="362">
        <v>14</v>
      </c>
      <c r="BM22" s="371">
        <f t="shared" ca="1" si="75"/>
        <v>0</v>
      </c>
      <c r="BN22" s="359">
        <f t="shared" ca="1" si="7"/>
        <v>0</v>
      </c>
      <c r="BO22" s="359">
        <v>0</v>
      </c>
      <c r="BP22" s="359">
        <f t="shared" ca="1" si="37"/>
        <v>0</v>
      </c>
      <c r="BQ22" s="359">
        <f t="shared" ca="1" si="8"/>
        <v>0</v>
      </c>
      <c r="BR22" s="359">
        <f t="shared" ca="1" si="38"/>
        <v>0</v>
      </c>
      <c r="BT22" s="362">
        <f t="shared" ca="1" si="76"/>
        <v>133</v>
      </c>
      <c r="BU22" s="362">
        <v>14</v>
      </c>
      <c r="BV22" s="371">
        <f t="shared" ca="1" si="77"/>
        <v>0</v>
      </c>
      <c r="BW22" s="359">
        <f t="shared" ca="1" si="9"/>
        <v>0</v>
      </c>
      <c r="BX22" s="359">
        <v>0</v>
      </c>
      <c r="BY22" s="359">
        <f t="shared" ca="1" si="39"/>
        <v>0</v>
      </c>
      <c r="BZ22" s="359">
        <f t="shared" ca="1" si="10"/>
        <v>0</v>
      </c>
      <c r="CA22" s="359">
        <f t="shared" ca="1" si="40"/>
        <v>0</v>
      </c>
      <c r="CC22" s="362">
        <f t="shared" ca="1" si="78"/>
        <v>133</v>
      </c>
      <c r="CD22" s="362">
        <v>14</v>
      </c>
      <c r="CE22" s="371">
        <f t="shared" ca="1" si="79"/>
        <v>0</v>
      </c>
      <c r="CF22" s="359">
        <f t="shared" ca="1" si="11"/>
        <v>0</v>
      </c>
      <c r="CG22" s="359">
        <v>0</v>
      </c>
      <c r="CH22" s="359">
        <f t="shared" ca="1" si="41"/>
        <v>0</v>
      </c>
      <c r="CI22" s="359">
        <f t="shared" ca="1" si="12"/>
        <v>0</v>
      </c>
      <c r="CJ22" s="359">
        <f t="shared" ca="1" si="42"/>
        <v>0</v>
      </c>
      <c r="CL22" s="362">
        <f t="shared" ca="1" si="80"/>
        <v>133</v>
      </c>
      <c r="CM22" s="362">
        <v>14</v>
      </c>
      <c r="CN22" s="371">
        <f t="shared" ca="1" si="81"/>
        <v>0</v>
      </c>
      <c r="CO22" s="359">
        <f t="shared" ca="1" si="13"/>
        <v>0</v>
      </c>
      <c r="CP22" s="359">
        <v>0</v>
      </c>
      <c r="CQ22" s="359">
        <f t="shared" ca="1" si="43"/>
        <v>0</v>
      </c>
      <c r="CR22" s="359">
        <f t="shared" ca="1" si="14"/>
        <v>0</v>
      </c>
      <c r="CS22" s="359">
        <f t="shared" ca="1" si="44"/>
        <v>0</v>
      </c>
      <c r="CU22" s="362">
        <f t="shared" ca="1" si="82"/>
        <v>133</v>
      </c>
      <c r="CV22" s="362">
        <v>14</v>
      </c>
      <c r="CW22" s="371">
        <f t="shared" ca="1" si="83"/>
        <v>0</v>
      </c>
      <c r="CX22" s="359">
        <f t="shared" ca="1" si="15"/>
        <v>0</v>
      </c>
      <c r="CY22" s="359">
        <v>0</v>
      </c>
      <c r="CZ22" s="359">
        <f t="shared" ca="1" si="45"/>
        <v>0</v>
      </c>
      <c r="DA22" s="359">
        <f t="shared" ca="1" si="16"/>
        <v>0</v>
      </c>
      <c r="DB22" s="359">
        <f t="shared" ca="1" si="46"/>
        <v>0</v>
      </c>
      <c r="DD22" s="362">
        <f t="shared" ca="1" si="84"/>
        <v>133</v>
      </c>
      <c r="DE22" s="362">
        <v>14</v>
      </c>
      <c r="DF22" s="371">
        <f t="shared" ca="1" si="85"/>
        <v>0</v>
      </c>
      <c r="DG22" s="359">
        <f t="shared" ca="1" si="17"/>
        <v>0</v>
      </c>
      <c r="DH22" s="359">
        <v>0</v>
      </c>
      <c r="DI22" s="359">
        <f t="shared" ca="1" si="47"/>
        <v>0</v>
      </c>
      <c r="DJ22" s="359">
        <f t="shared" ca="1" si="18"/>
        <v>0</v>
      </c>
      <c r="DK22" s="359">
        <f t="shared" ca="1" si="48"/>
        <v>0</v>
      </c>
      <c r="DM22" s="362">
        <f t="shared" ca="1" si="86"/>
        <v>133</v>
      </c>
      <c r="DN22" s="362">
        <v>14</v>
      </c>
      <c r="DO22" s="371">
        <f t="shared" ca="1" si="87"/>
        <v>0</v>
      </c>
      <c r="DP22" s="359">
        <f t="shared" ca="1" si="19"/>
        <v>0</v>
      </c>
      <c r="DQ22" s="359">
        <v>0</v>
      </c>
      <c r="DR22" s="359">
        <f t="shared" ca="1" si="49"/>
        <v>0</v>
      </c>
      <c r="DS22" s="359">
        <f t="shared" ca="1" si="20"/>
        <v>0</v>
      </c>
      <c r="DT22" s="359">
        <f t="shared" ca="1" si="50"/>
        <v>0</v>
      </c>
      <c r="DV22" s="362">
        <f t="shared" ca="1" si="88"/>
        <v>133</v>
      </c>
      <c r="DW22" s="362">
        <v>14</v>
      </c>
      <c r="DX22" s="371">
        <f t="shared" ca="1" si="89"/>
        <v>0</v>
      </c>
      <c r="DY22" s="359">
        <f t="shared" ca="1" si="21"/>
        <v>0</v>
      </c>
      <c r="DZ22" s="359">
        <v>0</v>
      </c>
      <c r="EA22" s="359">
        <f t="shared" ca="1" si="51"/>
        <v>0</v>
      </c>
      <c r="EB22" s="359">
        <f t="shared" ca="1" si="22"/>
        <v>0</v>
      </c>
      <c r="EC22" s="359">
        <f t="shared" ca="1" si="52"/>
        <v>0</v>
      </c>
      <c r="EE22" s="362">
        <f t="shared" ca="1" si="90"/>
        <v>133</v>
      </c>
      <c r="EF22" s="362">
        <v>14</v>
      </c>
      <c r="EG22" s="371">
        <f t="shared" ca="1" si="91"/>
        <v>0</v>
      </c>
      <c r="EH22" s="359">
        <f t="shared" ca="1" si="23"/>
        <v>0</v>
      </c>
      <c r="EI22" s="359">
        <v>0</v>
      </c>
      <c r="EJ22" s="359">
        <f t="shared" ca="1" si="53"/>
        <v>0</v>
      </c>
      <c r="EK22" s="359">
        <f t="shared" ca="1" si="24"/>
        <v>0</v>
      </c>
      <c r="EL22" s="359">
        <f t="shared" ca="1" si="54"/>
        <v>0</v>
      </c>
    </row>
    <row r="23" spans="6:142" x14ac:dyDescent="0.35">
      <c r="F23" s="372">
        <f ca="1">IFERROR(INDEX('Inflation Rates'!$A$16:$H$138,MATCH('TSP Traditional'!$H24,'Inflation Rates'!$A$16:$A$138,0),8)/INDEX('Inflation Rates'!$A$16:$H$138,MATCH('TSP Traditional'!$H24,'Inflation Rates'!$A$16:$A$138,0)-1,8)-1,F22)</f>
        <v>2.0000000000000018E-2</v>
      </c>
      <c r="G23" s="372">
        <f ca="1">IFERROR(INDEX('Inflation Rates'!$A$16:$H$138,MATCH('TSP Traditional'!$H24,'Inflation Rates'!$A$16:$A$138,0),6)/INDEX('Inflation Rates'!$A$16:$H$138,MATCH('TSP Traditional'!$H24,'Inflation Rates'!$A$16:$A$138,0)-1,6)-1,G22)</f>
        <v>2.0999999999999908E-2</v>
      </c>
      <c r="H23" s="362">
        <f t="shared" ca="1" si="55"/>
        <v>2034</v>
      </c>
      <c r="I23" s="362">
        <f t="shared" ca="1" si="56"/>
        <v>134</v>
      </c>
      <c r="J23" s="362">
        <v>15</v>
      </c>
      <c r="K23" s="371">
        <f t="shared" ca="1" si="57"/>
        <v>0</v>
      </c>
      <c r="L23" s="359">
        <f t="shared" ca="1" si="1"/>
        <v>0</v>
      </c>
      <c r="M23" s="359">
        <v>0</v>
      </c>
      <c r="N23" s="359">
        <f t="shared" ca="1" si="25"/>
        <v>0</v>
      </c>
      <c r="O23" s="359">
        <f t="shared" ca="1" si="58"/>
        <v>0</v>
      </c>
      <c r="P23" s="359">
        <f t="shared" ca="1" si="26"/>
        <v>0</v>
      </c>
      <c r="Q23" s="359"/>
      <c r="R23" s="362">
        <f t="shared" ca="1" si="59"/>
        <v>134</v>
      </c>
      <c r="S23" s="362">
        <v>15</v>
      </c>
      <c r="T23" s="371">
        <f t="shared" ca="1" si="60"/>
        <v>0</v>
      </c>
      <c r="U23" s="359">
        <f t="shared" ca="1" si="2"/>
        <v>0</v>
      </c>
      <c r="V23" s="359">
        <v>0</v>
      </c>
      <c r="W23" s="359">
        <f t="shared" ca="1" si="27"/>
        <v>0</v>
      </c>
      <c r="X23" s="359">
        <f t="shared" ca="1" si="61"/>
        <v>0</v>
      </c>
      <c r="Y23" s="359">
        <f t="shared" ca="1" si="28"/>
        <v>0</v>
      </c>
      <c r="AA23" s="362">
        <f t="shared" ca="1" si="62"/>
        <v>134</v>
      </c>
      <c r="AB23" s="362">
        <v>15</v>
      </c>
      <c r="AC23" s="371">
        <f t="shared" ca="1" si="63"/>
        <v>0</v>
      </c>
      <c r="AD23" s="359">
        <f t="shared" ca="1" si="3"/>
        <v>0</v>
      </c>
      <c r="AE23" s="359">
        <v>0</v>
      </c>
      <c r="AF23" s="359">
        <f t="shared" ca="1" si="29"/>
        <v>0</v>
      </c>
      <c r="AG23" s="359">
        <f t="shared" ca="1" si="64"/>
        <v>0</v>
      </c>
      <c r="AH23" s="359">
        <f t="shared" ca="1" si="30"/>
        <v>0</v>
      </c>
      <c r="AJ23" s="362">
        <f t="shared" ca="1" si="65"/>
        <v>134</v>
      </c>
      <c r="AK23" s="362">
        <v>15</v>
      </c>
      <c r="AL23" s="371">
        <f t="shared" ca="1" si="66"/>
        <v>0</v>
      </c>
      <c r="AM23" s="359">
        <f t="shared" ca="1" si="4"/>
        <v>0</v>
      </c>
      <c r="AN23" s="359">
        <v>0</v>
      </c>
      <c r="AO23" s="359">
        <f t="shared" ca="1" si="31"/>
        <v>0</v>
      </c>
      <c r="AP23" s="359">
        <f t="shared" ca="1" si="67"/>
        <v>0</v>
      </c>
      <c r="AQ23" s="359">
        <f t="shared" ca="1" si="32"/>
        <v>0</v>
      </c>
      <c r="AS23" s="362">
        <f t="shared" ca="1" si="68"/>
        <v>134</v>
      </c>
      <c r="AT23" s="362">
        <v>15</v>
      </c>
      <c r="AU23" s="371">
        <f t="shared" ca="1" si="69"/>
        <v>0</v>
      </c>
      <c r="AV23" s="359">
        <f t="shared" ca="1" si="5"/>
        <v>0</v>
      </c>
      <c r="AW23" s="359">
        <v>0</v>
      </c>
      <c r="AX23" s="359">
        <f t="shared" ca="1" si="33"/>
        <v>0</v>
      </c>
      <c r="AY23" s="359">
        <f t="shared" ca="1" si="70"/>
        <v>0</v>
      </c>
      <c r="AZ23" s="359">
        <f t="shared" ca="1" si="34"/>
        <v>0</v>
      </c>
      <c r="BB23" s="362">
        <f t="shared" ca="1" si="71"/>
        <v>134</v>
      </c>
      <c r="BC23" s="362">
        <v>15</v>
      </c>
      <c r="BD23" s="371">
        <f t="shared" ca="1" si="72"/>
        <v>0</v>
      </c>
      <c r="BE23" s="359">
        <f t="shared" ca="1" si="6"/>
        <v>0</v>
      </c>
      <c r="BF23" s="359">
        <v>0</v>
      </c>
      <c r="BG23" s="359">
        <f t="shared" ca="1" si="35"/>
        <v>0</v>
      </c>
      <c r="BH23" s="359">
        <f t="shared" ca="1" si="73"/>
        <v>0</v>
      </c>
      <c r="BI23" s="359">
        <f t="shared" ca="1" si="36"/>
        <v>0</v>
      </c>
      <c r="BK23" s="362">
        <f t="shared" ca="1" si="74"/>
        <v>134</v>
      </c>
      <c r="BL23" s="362">
        <v>15</v>
      </c>
      <c r="BM23" s="371">
        <f t="shared" ca="1" si="75"/>
        <v>0</v>
      </c>
      <c r="BN23" s="359">
        <f t="shared" ca="1" si="7"/>
        <v>0</v>
      </c>
      <c r="BO23" s="359">
        <v>0</v>
      </c>
      <c r="BP23" s="359">
        <f t="shared" ca="1" si="37"/>
        <v>0</v>
      </c>
      <c r="BQ23" s="359">
        <f t="shared" ca="1" si="8"/>
        <v>0</v>
      </c>
      <c r="BR23" s="359">
        <f t="shared" ca="1" si="38"/>
        <v>0</v>
      </c>
      <c r="BT23" s="362">
        <f t="shared" ca="1" si="76"/>
        <v>134</v>
      </c>
      <c r="BU23" s="362">
        <v>15</v>
      </c>
      <c r="BV23" s="371">
        <f t="shared" ca="1" si="77"/>
        <v>0</v>
      </c>
      <c r="BW23" s="359">
        <f t="shared" ca="1" si="9"/>
        <v>0</v>
      </c>
      <c r="BX23" s="359">
        <v>0</v>
      </c>
      <c r="BY23" s="359">
        <f t="shared" ca="1" si="39"/>
        <v>0</v>
      </c>
      <c r="BZ23" s="359">
        <f t="shared" ca="1" si="10"/>
        <v>0</v>
      </c>
      <c r="CA23" s="359">
        <f t="shared" ca="1" si="40"/>
        <v>0</v>
      </c>
      <c r="CC23" s="362">
        <f t="shared" ca="1" si="78"/>
        <v>134</v>
      </c>
      <c r="CD23" s="362">
        <v>15</v>
      </c>
      <c r="CE23" s="371">
        <f t="shared" ca="1" si="79"/>
        <v>0</v>
      </c>
      <c r="CF23" s="359">
        <f t="shared" ca="1" si="11"/>
        <v>0</v>
      </c>
      <c r="CG23" s="359">
        <v>0</v>
      </c>
      <c r="CH23" s="359">
        <f t="shared" ca="1" si="41"/>
        <v>0</v>
      </c>
      <c r="CI23" s="359">
        <f t="shared" ca="1" si="12"/>
        <v>0</v>
      </c>
      <c r="CJ23" s="359">
        <f t="shared" ca="1" si="42"/>
        <v>0</v>
      </c>
      <c r="CL23" s="362">
        <f t="shared" ca="1" si="80"/>
        <v>134</v>
      </c>
      <c r="CM23" s="362">
        <v>15</v>
      </c>
      <c r="CN23" s="371">
        <f t="shared" ca="1" si="81"/>
        <v>0</v>
      </c>
      <c r="CO23" s="359">
        <f t="shared" ca="1" si="13"/>
        <v>0</v>
      </c>
      <c r="CP23" s="359">
        <v>0</v>
      </c>
      <c r="CQ23" s="359">
        <f t="shared" ca="1" si="43"/>
        <v>0</v>
      </c>
      <c r="CR23" s="359">
        <f t="shared" ca="1" si="14"/>
        <v>0</v>
      </c>
      <c r="CS23" s="359">
        <f t="shared" ca="1" si="44"/>
        <v>0</v>
      </c>
      <c r="CU23" s="362">
        <f t="shared" ca="1" si="82"/>
        <v>134</v>
      </c>
      <c r="CV23" s="362">
        <v>15</v>
      </c>
      <c r="CW23" s="371">
        <f t="shared" ca="1" si="83"/>
        <v>0</v>
      </c>
      <c r="CX23" s="359">
        <f t="shared" ca="1" si="15"/>
        <v>0</v>
      </c>
      <c r="CY23" s="359">
        <v>0</v>
      </c>
      <c r="CZ23" s="359">
        <f t="shared" ca="1" si="45"/>
        <v>0</v>
      </c>
      <c r="DA23" s="359">
        <f t="shared" ca="1" si="16"/>
        <v>0</v>
      </c>
      <c r="DB23" s="359">
        <f t="shared" ca="1" si="46"/>
        <v>0</v>
      </c>
      <c r="DD23" s="362">
        <f t="shared" ca="1" si="84"/>
        <v>134</v>
      </c>
      <c r="DE23" s="362">
        <v>15</v>
      </c>
      <c r="DF23" s="371">
        <f t="shared" ca="1" si="85"/>
        <v>0</v>
      </c>
      <c r="DG23" s="359">
        <f t="shared" ca="1" si="17"/>
        <v>0</v>
      </c>
      <c r="DH23" s="359">
        <v>0</v>
      </c>
      <c r="DI23" s="359">
        <f t="shared" ca="1" si="47"/>
        <v>0</v>
      </c>
      <c r="DJ23" s="359">
        <f t="shared" ca="1" si="18"/>
        <v>0</v>
      </c>
      <c r="DK23" s="359">
        <f t="shared" ca="1" si="48"/>
        <v>0</v>
      </c>
      <c r="DM23" s="362">
        <f t="shared" ca="1" si="86"/>
        <v>134</v>
      </c>
      <c r="DN23" s="362">
        <v>15</v>
      </c>
      <c r="DO23" s="371">
        <f t="shared" ca="1" si="87"/>
        <v>0</v>
      </c>
      <c r="DP23" s="359">
        <f t="shared" ca="1" si="19"/>
        <v>0</v>
      </c>
      <c r="DQ23" s="359">
        <v>0</v>
      </c>
      <c r="DR23" s="359">
        <f t="shared" ca="1" si="49"/>
        <v>0</v>
      </c>
      <c r="DS23" s="359">
        <f t="shared" ca="1" si="20"/>
        <v>0</v>
      </c>
      <c r="DT23" s="359">
        <f t="shared" ca="1" si="50"/>
        <v>0</v>
      </c>
      <c r="DV23" s="362">
        <f t="shared" ca="1" si="88"/>
        <v>134</v>
      </c>
      <c r="DW23" s="362">
        <v>15</v>
      </c>
      <c r="DX23" s="371">
        <f t="shared" ca="1" si="89"/>
        <v>0</v>
      </c>
      <c r="DY23" s="359">
        <f t="shared" ca="1" si="21"/>
        <v>0</v>
      </c>
      <c r="DZ23" s="359">
        <v>0</v>
      </c>
      <c r="EA23" s="359">
        <f t="shared" ca="1" si="51"/>
        <v>0</v>
      </c>
      <c r="EB23" s="359">
        <f t="shared" ca="1" si="22"/>
        <v>0</v>
      </c>
      <c r="EC23" s="359">
        <f t="shared" ca="1" si="52"/>
        <v>0</v>
      </c>
      <c r="EE23" s="362">
        <f t="shared" ca="1" si="90"/>
        <v>134</v>
      </c>
      <c r="EF23" s="362">
        <v>15</v>
      </c>
      <c r="EG23" s="371">
        <f t="shared" ca="1" si="91"/>
        <v>0</v>
      </c>
      <c r="EH23" s="359">
        <f t="shared" ca="1" si="23"/>
        <v>0</v>
      </c>
      <c r="EI23" s="359">
        <v>0</v>
      </c>
      <c r="EJ23" s="359">
        <f t="shared" ca="1" si="53"/>
        <v>0</v>
      </c>
      <c r="EK23" s="359">
        <f t="shared" ca="1" si="24"/>
        <v>0</v>
      </c>
      <c r="EL23" s="359">
        <f t="shared" ca="1" si="54"/>
        <v>0</v>
      </c>
    </row>
    <row r="24" spans="6:142" x14ac:dyDescent="0.35">
      <c r="F24" s="372">
        <f ca="1">IFERROR(INDEX('Inflation Rates'!$A$16:$H$138,MATCH('TSP Traditional'!$H25,'Inflation Rates'!$A$16:$A$138,0),8)/INDEX('Inflation Rates'!$A$16:$H$138,MATCH('TSP Traditional'!$H25,'Inflation Rates'!$A$16:$A$138,0)-1,8)-1,F23)</f>
        <v>2.0000000000000018E-2</v>
      </c>
      <c r="G24" s="372">
        <f ca="1">IFERROR(INDEX('Inflation Rates'!$A$16:$H$138,MATCH('TSP Traditional'!$H25,'Inflation Rates'!$A$16:$A$138,0),6)/INDEX('Inflation Rates'!$A$16:$H$138,MATCH('TSP Traditional'!$H25,'Inflation Rates'!$A$16:$A$138,0)-1,6)-1,G23)</f>
        <v>2.0999999999999908E-2</v>
      </c>
      <c r="H24" s="362">
        <f t="shared" ca="1" si="55"/>
        <v>2035</v>
      </c>
      <c r="I24" s="362">
        <f t="shared" ca="1" si="56"/>
        <v>135</v>
      </c>
      <c r="J24" s="362">
        <v>16</v>
      </c>
      <c r="K24" s="371">
        <f t="shared" ca="1" si="57"/>
        <v>0</v>
      </c>
      <c r="L24" s="359">
        <f t="shared" ca="1" si="1"/>
        <v>0</v>
      </c>
      <c r="M24" s="359">
        <v>0</v>
      </c>
      <c r="N24" s="359">
        <f t="shared" ca="1" si="25"/>
        <v>0</v>
      </c>
      <c r="O24" s="359">
        <f t="shared" ca="1" si="58"/>
        <v>0</v>
      </c>
      <c r="P24" s="359">
        <f t="shared" ca="1" si="26"/>
        <v>0</v>
      </c>
      <c r="Q24" s="359"/>
      <c r="R24" s="362">
        <f t="shared" ca="1" si="59"/>
        <v>135</v>
      </c>
      <c r="S24" s="362">
        <v>16</v>
      </c>
      <c r="T24" s="371">
        <f t="shared" ca="1" si="60"/>
        <v>0</v>
      </c>
      <c r="U24" s="359">
        <f t="shared" ca="1" si="2"/>
        <v>0</v>
      </c>
      <c r="V24" s="359">
        <v>0</v>
      </c>
      <c r="W24" s="359">
        <f t="shared" ca="1" si="27"/>
        <v>0</v>
      </c>
      <c r="X24" s="359">
        <f t="shared" ca="1" si="61"/>
        <v>0</v>
      </c>
      <c r="Y24" s="359">
        <f t="shared" ca="1" si="28"/>
        <v>0</v>
      </c>
      <c r="AA24" s="362">
        <f t="shared" ca="1" si="62"/>
        <v>135</v>
      </c>
      <c r="AB24" s="362">
        <v>16</v>
      </c>
      <c r="AC24" s="371">
        <f t="shared" ca="1" si="63"/>
        <v>0</v>
      </c>
      <c r="AD24" s="359">
        <f t="shared" ca="1" si="3"/>
        <v>0</v>
      </c>
      <c r="AE24" s="359">
        <v>0</v>
      </c>
      <c r="AF24" s="359">
        <f t="shared" ca="1" si="29"/>
        <v>0</v>
      </c>
      <c r="AG24" s="359">
        <f t="shared" ca="1" si="64"/>
        <v>0</v>
      </c>
      <c r="AH24" s="359">
        <f t="shared" ca="1" si="30"/>
        <v>0</v>
      </c>
      <c r="AJ24" s="362">
        <f t="shared" ca="1" si="65"/>
        <v>135</v>
      </c>
      <c r="AK24" s="362">
        <v>16</v>
      </c>
      <c r="AL24" s="371">
        <f t="shared" ca="1" si="66"/>
        <v>0</v>
      </c>
      <c r="AM24" s="359">
        <f t="shared" ca="1" si="4"/>
        <v>0</v>
      </c>
      <c r="AN24" s="359">
        <v>0</v>
      </c>
      <c r="AO24" s="359">
        <f t="shared" ca="1" si="31"/>
        <v>0</v>
      </c>
      <c r="AP24" s="359">
        <f t="shared" ca="1" si="67"/>
        <v>0</v>
      </c>
      <c r="AQ24" s="359">
        <f t="shared" ca="1" si="32"/>
        <v>0</v>
      </c>
      <c r="AS24" s="362">
        <f t="shared" ca="1" si="68"/>
        <v>135</v>
      </c>
      <c r="AT24" s="362">
        <v>16</v>
      </c>
      <c r="AU24" s="371">
        <f t="shared" ca="1" si="69"/>
        <v>0</v>
      </c>
      <c r="AV24" s="359">
        <f t="shared" ca="1" si="5"/>
        <v>0</v>
      </c>
      <c r="AW24" s="359">
        <v>0</v>
      </c>
      <c r="AX24" s="359">
        <f t="shared" ca="1" si="33"/>
        <v>0</v>
      </c>
      <c r="AY24" s="359">
        <f t="shared" ca="1" si="70"/>
        <v>0</v>
      </c>
      <c r="AZ24" s="359">
        <f t="shared" ca="1" si="34"/>
        <v>0</v>
      </c>
      <c r="BB24" s="362">
        <f t="shared" ca="1" si="71"/>
        <v>135</v>
      </c>
      <c r="BC24" s="362">
        <v>16</v>
      </c>
      <c r="BD24" s="371">
        <f t="shared" ca="1" si="72"/>
        <v>0</v>
      </c>
      <c r="BE24" s="359">
        <f t="shared" ca="1" si="6"/>
        <v>0</v>
      </c>
      <c r="BF24" s="359">
        <v>0</v>
      </c>
      <c r="BG24" s="359">
        <f t="shared" ca="1" si="35"/>
        <v>0</v>
      </c>
      <c r="BH24" s="359">
        <f t="shared" ca="1" si="73"/>
        <v>0</v>
      </c>
      <c r="BI24" s="359">
        <f t="shared" ca="1" si="36"/>
        <v>0</v>
      </c>
      <c r="BK24" s="362">
        <f t="shared" ca="1" si="74"/>
        <v>135</v>
      </c>
      <c r="BL24" s="362">
        <v>16</v>
      </c>
      <c r="BM24" s="371">
        <f t="shared" ca="1" si="75"/>
        <v>0</v>
      </c>
      <c r="BN24" s="359">
        <f t="shared" ca="1" si="7"/>
        <v>0</v>
      </c>
      <c r="BO24" s="359">
        <v>0</v>
      </c>
      <c r="BP24" s="359">
        <f t="shared" ca="1" si="37"/>
        <v>0</v>
      </c>
      <c r="BQ24" s="359">
        <f t="shared" ca="1" si="8"/>
        <v>0</v>
      </c>
      <c r="BR24" s="359">
        <f t="shared" ca="1" si="38"/>
        <v>0</v>
      </c>
      <c r="BT24" s="362">
        <f t="shared" ca="1" si="76"/>
        <v>135</v>
      </c>
      <c r="BU24" s="362">
        <v>16</v>
      </c>
      <c r="BV24" s="371">
        <f t="shared" ca="1" si="77"/>
        <v>0</v>
      </c>
      <c r="BW24" s="359">
        <f t="shared" ca="1" si="9"/>
        <v>0</v>
      </c>
      <c r="BX24" s="359">
        <v>0</v>
      </c>
      <c r="BY24" s="359">
        <f t="shared" ca="1" si="39"/>
        <v>0</v>
      </c>
      <c r="BZ24" s="359">
        <f t="shared" ca="1" si="10"/>
        <v>0</v>
      </c>
      <c r="CA24" s="359">
        <f t="shared" ca="1" si="40"/>
        <v>0</v>
      </c>
      <c r="CC24" s="362">
        <f t="shared" ca="1" si="78"/>
        <v>135</v>
      </c>
      <c r="CD24" s="362">
        <v>16</v>
      </c>
      <c r="CE24" s="371">
        <f t="shared" ca="1" si="79"/>
        <v>0</v>
      </c>
      <c r="CF24" s="359">
        <f t="shared" ca="1" si="11"/>
        <v>0</v>
      </c>
      <c r="CG24" s="359">
        <v>0</v>
      </c>
      <c r="CH24" s="359">
        <f t="shared" ca="1" si="41"/>
        <v>0</v>
      </c>
      <c r="CI24" s="359">
        <f t="shared" ca="1" si="12"/>
        <v>0</v>
      </c>
      <c r="CJ24" s="359">
        <f t="shared" ca="1" si="42"/>
        <v>0</v>
      </c>
      <c r="CL24" s="362">
        <f t="shared" ca="1" si="80"/>
        <v>135</v>
      </c>
      <c r="CM24" s="362">
        <v>16</v>
      </c>
      <c r="CN24" s="371">
        <f t="shared" ca="1" si="81"/>
        <v>0</v>
      </c>
      <c r="CO24" s="359">
        <f t="shared" ca="1" si="13"/>
        <v>0</v>
      </c>
      <c r="CP24" s="359">
        <v>0</v>
      </c>
      <c r="CQ24" s="359">
        <f t="shared" ca="1" si="43"/>
        <v>0</v>
      </c>
      <c r="CR24" s="359">
        <f t="shared" ca="1" si="14"/>
        <v>0</v>
      </c>
      <c r="CS24" s="359">
        <f t="shared" ca="1" si="44"/>
        <v>0</v>
      </c>
      <c r="CU24" s="362">
        <f t="shared" ca="1" si="82"/>
        <v>135</v>
      </c>
      <c r="CV24" s="362">
        <v>16</v>
      </c>
      <c r="CW24" s="371">
        <f t="shared" ca="1" si="83"/>
        <v>0</v>
      </c>
      <c r="CX24" s="359">
        <f t="shared" ca="1" si="15"/>
        <v>0</v>
      </c>
      <c r="CY24" s="359">
        <v>0</v>
      </c>
      <c r="CZ24" s="359">
        <f t="shared" ca="1" si="45"/>
        <v>0</v>
      </c>
      <c r="DA24" s="359">
        <f t="shared" ca="1" si="16"/>
        <v>0</v>
      </c>
      <c r="DB24" s="359">
        <f t="shared" ca="1" si="46"/>
        <v>0</v>
      </c>
      <c r="DD24" s="362">
        <f t="shared" ca="1" si="84"/>
        <v>135</v>
      </c>
      <c r="DE24" s="362">
        <v>16</v>
      </c>
      <c r="DF24" s="371">
        <f t="shared" ca="1" si="85"/>
        <v>0</v>
      </c>
      <c r="DG24" s="359">
        <f t="shared" ca="1" si="17"/>
        <v>0</v>
      </c>
      <c r="DH24" s="359">
        <v>0</v>
      </c>
      <c r="DI24" s="359">
        <f t="shared" ca="1" si="47"/>
        <v>0</v>
      </c>
      <c r="DJ24" s="359">
        <f t="shared" ca="1" si="18"/>
        <v>0</v>
      </c>
      <c r="DK24" s="359">
        <f t="shared" ca="1" si="48"/>
        <v>0</v>
      </c>
      <c r="DM24" s="362">
        <f t="shared" ca="1" si="86"/>
        <v>135</v>
      </c>
      <c r="DN24" s="362">
        <v>16</v>
      </c>
      <c r="DO24" s="371">
        <f t="shared" ca="1" si="87"/>
        <v>0</v>
      </c>
      <c r="DP24" s="359">
        <f t="shared" ca="1" si="19"/>
        <v>0</v>
      </c>
      <c r="DQ24" s="359">
        <v>0</v>
      </c>
      <c r="DR24" s="359">
        <f t="shared" ca="1" si="49"/>
        <v>0</v>
      </c>
      <c r="DS24" s="359">
        <f t="shared" ca="1" si="20"/>
        <v>0</v>
      </c>
      <c r="DT24" s="359">
        <f t="shared" ca="1" si="50"/>
        <v>0</v>
      </c>
      <c r="DV24" s="362">
        <f t="shared" ca="1" si="88"/>
        <v>135</v>
      </c>
      <c r="DW24" s="362">
        <v>16</v>
      </c>
      <c r="DX24" s="371">
        <f t="shared" ca="1" si="89"/>
        <v>0</v>
      </c>
      <c r="DY24" s="359">
        <f t="shared" ca="1" si="21"/>
        <v>0</v>
      </c>
      <c r="DZ24" s="359">
        <v>0</v>
      </c>
      <c r="EA24" s="359">
        <f t="shared" ca="1" si="51"/>
        <v>0</v>
      </c>
      <c r="EB24" s="359">
        <f t="shared" ca="1" si="22"/>
        <v>0</v>
      </c>
      <c r="EC24" s="359">
        <f t="shared" ca="1" si="52"/>
        <v>0</v>
      </c>
      <c r="EE24" s="362">
        <f t="shared" ca="1" si="90"/>
        <v>135</v>
      </c>
      <c r="EF24" s="362">
        <v>16</v>
      </c>
      <c r="EG24" s="371">
        <f t="shared" ca="1" si="91"/>
        <v>0</v>
      </c>
      <c r="EH24" s="359">
        <f t="shared" ca="1" si="23"/>
        <v>0</v>
      </c>
      <c r="EI24" s="359">
        <v>0</v>
      </c>
      <c r="EJ24" s="359">
        <f t="shared" ca="1" si="53"/>
        <v>0</v>
      </c>
      <c r="EK24" s="359">
        <f t="shared" ca="1" si="24"/>
        <v>0</v>
      </c>
      <c r="EL24" s="359">
        <f t="shared" ca="1" si="54"/>
        <v>0</v>
      </c>
    </row>
    <row r="25" spans="6:142" x14ac:dyDescent="0.35">
      <c r="F25" s="372">
        <f ca="1">IFERROR(INDEX('Inflation Rates'!$A$16:$H$138,MATCH('TSP Traditional'!$H26,'Inflation Rates'!$A$16:$A$138,0),8)/INDEX('Inflation Rates'!$A$16:$H$138,MATCH('TSP Traditional'!$H26,'Inflation Rates'!$A$16:$A$138,0)-1,8)-1,F24)</f>
        <v>2.0000000000000018E-2</v>
      </c>
      <c r="G25" s="372">
        <f ca="1">IFERROR(INDEX('Inflation Rates'!$A$16:$H$138,MATCH('TSP Traditional'!$H26,'Inflation Rates'!$A$16:$A$138,0),6)/INDEX('Inflation Rates'!$A$16:$H$138,MATCH('TSP Traditional'!$H26,'Inflation Rates'!$A$16:$A$138,0)-1,6)-1,G24)</f>
        <v>2.0999999999999908E-2</v>
      </c>
      <c r="H25" s="362">
        <f t="shared" ca="1" si="55"/>
        <v>2036</v>
      </c>
      <c r="I25" s="362">
        <f t="shared" ca="1" si="56"/>
        <v>136</v>
      </c>
      <c r="J25" s="362">
        <v>17</v>
      </c>
      <c r="K25" s="371">
        <f t="shared" ca="1" si="57"/>
        <v>0</v>
      </c>
      <c r="L25" s="359">
        <f t="shared" ca="1" si="1"/>
        <v>0</v>
      </c>
      <c r="M25" s="359">
        <v>0</v>
      </c>
      <c r="N25" s="359">
        <f t="shared" ca="1" si="25"/>
        <v>0</v>
      </c>
      <c r="O25" s="359">
        <f t="shared" ca="1" si="58"/>
        <v>0</v>
      </c>
      <c r="P25" s="359">
        <f t="shared" ca="1" si="26"/>
        <v>0</v>
      </c>
      <c r="Q25" s="359"/>
      <c r="R25" s="362">
        <f t="shared" ca="1" si="59"/>
        <v>136</v>
      </c>
      <c r="S25" s="362">
        <v>17</v>
      </c>
      <c r="T25" s="371">
        <f t="shared" ca="1" si="60"/>
        <v>0</v>
      </c>
      <c r="U25" s="359">
        <f t="shared" ca="1" si="2"/>
        <v>0</v>
      </c>
      <c r="V25" s="359">
        <v>0</v>
      </c>
      <c r="W25" s="359">
        <f t="shared" ca="1" si="27"/>
        <v>0</v>
      </c>
      <c r="X25" s="359">
        <f t="shared" ca="1" si="61"/>
        <v>0</v>
      </c>
      <c r="Y25" s="359">
        <f t="shared" ca="1" si="28"/>
        <v>0</v>
      </c>
      <c r="AA25" s="362">
        <f t="shared" ca="1" si="62"/>
        <v>136</v>
      </c>
      <c r="AB25" s="362">
        <v>17</v>
      </c>
      <c r="AC25" s="371">
        <f t="shared" ca="1" si="63"/>
        <v>0</v>
      </c>
      <c r="AD25" s="359">
        <f t="shared" ca="1" si="3"/>
        <v>0</v>
      </c>
      <c r="AE25" s="359">
        <v>0</v>
      </c>
      <c r="AF25" s="359">
        <f t="shared" ca="1" si="29"/>
        <v>0</v>
      </c>
      <c r="AG25" s="359">
        <f t="shared" ca="1" si="64"/>
        <v>0</v>
      </c>
      <c r="AH25" s="359">
        <f t="shared" ca="1" si="30"/>
        <v>0</v>
      </c>
      <c r="AJ25" s="362">
        <f t="shared" ca="1" si="65"/>
        <v>136</v>
      </c>
      <c r="AK25" s="362">
        <v>17</v>
      </c>
      <c r="AL25" s="371">
        <f t="shared" ca="1" si="66"/>
        <v>0</v>
      </c>
      <c r="AM25" s="359">
        <f t="shared" ca="1" si="4"/>
        <v>0</v>
      </c>
      <c r="AN25" s="359">
        <v>0</v>
      </c>
      <c r="AO25" s="359">
        <f t="shared" ca="1" si="31"/>
        <v>0</v>
      </c>
      <c r="AP25" s="359">
        <f t="shared" ca="1" si="67"/>
        <v>0</v>
      </c>
      <c r="AQ25" s="359">
        <f t="shared" ca="1" si="32"/>
        <v>0</v>
      </c>
      <c r="AS25" s="362">
        <f t="shared" ca="1" si="68"/>
        <v>136</v>
      </c>
      <c r="AT25" s="362">
        <v>17</v>
      </c>
      <c r="AU25" s="371">
        <f t="shared" ca="1" si="69"/>
        <v>0</v>
      </c>
      <c r="AV25" s="359">
        <f t="shared" ca="1" si="5"/>
        <v>0</v>
      </c>
      <c r="AW25" s="359">
        <v>0</v>
      </c>
      <c r="AX25" s="359">
        <f t="shared" ca="1" si="33"/>
        <v>0</v>
      </c>
      <c r="AY25" s="359">
        <f t="shared" ca="1" si="70"/>
        <v>0</v>
      </c>
      <c r="AZ25" s="359">
        <f t="shared" ca="1" si="34"/>
        <v>0</v>
      </c>
      <c r="BB25" s="362">
        <f t="shared" ca="1" si="71"/>
        <v>136</v>
      </c>
      <c r="BC25" s="362">
        <v>17</v>
      </c>
      <c r="BD25" s="371">
        <f t="shared" ca="1" si="72"/>
        <v>0</v>
      </c>
      <c r="BE25" s="359">
        <f t="shared" ca="1" si="6"/>
        <v>0</v>
      </c>
      <c r="BF25" s="359">
        <v>0</v>
      </c>
      <c r="BG25" s="359">
        <f t="shared" ca="1" si="35"/>
        <v>0</v>
      </c>
      <c r="BH25" s="359">
        <f t="shared" ca="1" si="73"/>
        <v>0</v>
      </c>
      <c r="BI25" s="359">
        <f t="shared" ca="1" si="36"/>
        <v>0</v>
      </c>
      <c r="BK25" s="362">
        <f t="shared" ca="1" si="74"/>
        <v>136</v>
      </c>
      <c r="BL25" s="362">
        <v>17</v>
      </c>
      <c r="BM25" s="371">
        <f t="shared" ca="1" si="75"/>
        <v>0</v>
      </c>
      <c r="BN25" s="359">
        <f t="shared" ca="1" si="7"/>
        <v>0</v>
      </c>
      <c r="BO25" s="359">
        <v>0</v>
      </c>
      <c r="BP25" s="359">
        <f t="shared" ca="1" si="37"/>
        <v>0</v>
      </c>
      <c r="BQ25" s="359">
        <f t="shared" ca="1" si="8"/>
        <v>0</v>
      </c>
      <c r="BR25" s="359">
        <f t="shared" ca="1" si="38"/>
        <v>0</v>
      </c>
      <c r="BT25" s="362">
        <f t="shared" ca="1" si="76"/>
        <v>136</v>
      </c>
      <c r="BU25" s="362">
        <v>17</v>
      </c>
      <c r="BV25" s="371">
        <f t="shared" ca="1" si="77"/>
        <v>0</v>
      </c>
      <c r="BW25" s="359">
        <f t="shared" ca="1" si="9"/>
        <v>0</v>
      </c>
      <c r="BX25" s="359">
        <v>0</v>
      </c>
      <c r="BY25" s="359">
        <f t="shared" ca="1" si="39"/>
        <v>0</v>
      </c>
      <c r="BZ25" s="359">
        <f t="shared" ca="1" si="10"/>
        <v>0</v>
      </c>
      <c r="CA25" s="359">
        <f t="shared" ca="1" si="40"/>
        <v>0</v>
      </c>
      <c r="CC25" s="362">
        <f t="shared" ca="1" si="78"/>
        <v>136</v>
      </c>
      <c r="CD25" s="362">
        <v>17</v>
      </c>
      <c r="CE25" s="371">
        <f t="shared" ca="1" si="79"/>
        <v>0</v>
      </c>
      <c r="CF25" s="359">
        <f t="shared" ca="1" si="11"/>
        <v>0</v>
      </c>
      <c r="CG25" s="359">
        <v>0</v>
      </c>
      <c r="CH25" s="359">
        <f t="shared" ca="1" si="41"/>
        <v>0</v>
      </c>
      <c r="CI25" s="359">
        <f t="shared" ca="1" si="12"/>
        <v>0</v>
      </c>
      <c r="CJ25" s="359">
        <f t="shared" ca="1" si="42"/>
        <v>0</v>
      </c>
      <c r="CL25" s="362">
        <f t="shared" ca="1" si="80"/>
        <v>136</v>
      </c>
      <c r="CM25" s="362">
        <v>17</v>
      </c>
      <c r="CN25" s="371">
        <f t="shared" ca="1" si="81"/>
        <v>0</v>
      </c>
      <c r="CO25" s="359">
        <f t="shared" ca="1" si="13"/>
        <v>0</v>
      </c>
      <c r="CP25" s="359">
        <v>0</v>
      </c>
      <c r="CQ25" s="359">
        <f t="shared" ca="1" si="43"/>
        <v>0</v>
      </c>
      <c r="CR25" s="359">
        <f t="shared" ca="1" si="14"/>
        <v>0</v>
      </c>
      <c r="CS25" s="359">
        <f t="shared" ca="1" si="44"/>
        <v>0</v>
      </c>
      <c r="CU25" s="362">
        <f t="shared" ca="1" si="82"/>
        <v>136</v>
      </c>
      <c r="CV25" s="362">
        <v>17</v>
      </c>
      <c r="CW25" s="371">
        <f t="shared" ca="1" si="83"/>
        <v>0</v>
      </c>
      <c r="CX25" s="359">
        <f t="shared" ca="1" si="15"/>
        <v>0</v>
      </c>
      <c r="CY25" s="359">
        <v>0</v>
      </c>
      <c r="CZ25" s="359">
        <f t="shared" ca="1" si="45"/>
        <v>0</v>
      </c>
      <c r="DA25" s="359">
        <f t="shared" ca="1" si="16"/>
        <v>0</v>
      </c>
      <c r="DB25" s="359">
        <f t="shared" ca="1" si="46"/>
        <v>0</v>
      </c>
      <c r="DD25" s="362">
        <f t="shared" ca="1" si="84"/>
        <v>136</v>
      </c>
      <c r="DE25" s="362">
        <v>17</v>
      </c>
      <c r="DF25" s="371">
        <f t="shared" ca="1" si="85"/>
        <v>0</v>
      </c>
      <c r="DG25" s="359">
        <f t="shared" ca="1" si="17"/>
        <v>0</v>
      </c>
      <c r="DH25" s="359">
        <v>0</v>
      </c>
      <c r="DI25" s="359">
        <f t="shared" ca="1" si="47"/>
        <v>0</v>
      </c>
      <c r="DJ25" s="359">
        <f t="shared" ca="1" si="18"/>
        <v>0</v>
      </c>
      <c r="DK25" s="359">
        <f t="shared" ca="1" si="48"/>
        <v>0</v>
      </c>
      <c r="DM25" s="362">
        <f t="shared" ca="1" si="86"/>
        <v>136</v>
      </c>
      <c r="DN25" s="362">
        <v>17</v>
      </c>
      <c r="DO25" s="371">
        <f t="shared" ca="1" si="87"/>
        <v>0</v>
      </c>
      <c r="DP25" s="359">
        <f t="shared" ca="1" si="19"/>
        <v>0</v>
      </c>
      <c r="DQ25" s="359">
        <v>0</v>
      </c>
      <c r="DR25" s="359">
        <f t="shared" ca="1" si="49"/>
        <v>0</v>
      </c>
      <c r="DS25" s="359">
        <f t="shared" ca="1" si="20"/>
        <v>0</v>
      </c>
      <c r="DT25" s="359">
        <f t="shared" ca="1" si="50"/>
        <v>0</v>
      </c>
      <c r="DV25" s="362">
        <f t="shared" ca="1" si="88"/>
        <v>136</v>
      </c>
      <c r="DW25" s="362">
        <v>17</v>
      </c>
      <c r="DX25" s="371">
        <f t="shared" ca="1" si="89"/>
        <v>0</v>
      </c>
      <c r="DY25" s="359">
        <f t="shared" ca="1" si="21"/>
        <v>0</v>
      </c>
      <c r="DZ25" s="359">
        <v>0</v>
      </c>
      <c r="EA25" s="359">
        <f t="shared" ca="1" si="51"/>
        <v>0</v>
      </c>
      <c r="EB25" s="359">
        <f t="shared" ca="1" si="22"/>
        <v>0</v>
      </c>
      <c r="EC25" s="359">
        <f t="shared" ca="1" si="52"/>
        <v>0</v>
      </c>
      <c r="EE25" s="362">
        <f t="shared" ca="1" si="90"/>
        <v>136</v>
      </c>
      <c r="EF25" s="362">
        <v>17</v>
      </c>
      <c r="EG25" s="371">
        <f t="shared" ca="1" si="91"/>
        <v>0</v>
      </c>
      <c r="EH25" s="359">
        <f t="shared" ca="1" si="23"/>
        <v>0</v>
      </c>
      <c r="EI25" s="359">
        <v>0</v>
      </c>
      <c r="EJ25" s="359">
        <f t="shared" ca="1" si="53"/>
        <v>0</v>
      </c>
      <c r="EK25" s="359">
        <f t="shared" ca="1" si="24"/>
        <v>0</v>
      </c>
      <c r="EL25" s="359">
        <f t="shared" ca="1" si="54"/>
        <v>0</v>
      </c>
    </row>
    <row r="26" spans="6:142" x14ac:dyDescent="0.35">
      <c r="F26" s="372">
        <f ca="1">IFERROR(INDEX('Inflation Rates'!$A$16:$H$138,MATCH('TSP Traditional'!$H27,'Inflation Rates'!$A$16:$A$138,0),8)/INDEX('Inflation Rates'!$A$16:$H$138,MATCH('TSP Traditional'!$H27,'Inflation Rates'!$A$16:$A$138,0)-1,8)-1,F25)</f>
        <v>2.0000000000000018E-2</v>
      </c>
      <c r="G26" s="372">
        <f ca="1">IFERROR(INDEX('Inflation Rates'!$A$16:$H$138,MATCH('TSP Traditional'!$H27,'Inflation Rates'!$A$16:$A$138,0),6)/INDEX('Inflation Rates'!$A$16:$H$138,MATCH('TSP Traditional'!$H27,'Inflation Rates'!$A$16:$A$138,0)-1,6)-1,G25)</f>
        <v>2.0999999999999908E-2</v>
      </c>
      <c r="H26" s="362">
        <f t="shared" ca="1" si="55"/>
        <v>2037</v>
      </c>
      <c r="I26" s="362">
        <f t="shared" ca="1" si="56"/>
        <v>137</v>
      </c>
      <c r="J26" s="362">
        <v>18</v>
      </c>
      <c r="K26" s="371">
        <f t="shared" ca="1" si="57"/>
        <v>0</v>
      </c>
      <c r="L26" s="359">
        <f t="shared" ca="1" si="1"/>
        <v>0</v>
      </c>
      <c r="M26" s="359">
        <v>0</v>
      </c>
      <c r="N26" s="359">
        <f t="shared" ca="1" si="25"/>
        <v>0</v>
      </c>
      <c r="O26" s="359">
        <f t="shared" ca="1" si="58"/>
        <v>0</v>
      </c>
      <c r="P26" s="359">
        <f t="shared" ca="1" si="26"/>
        <v>0</v>
      </c>
      <c r="Q26" s="359"/>
      <c r="R26" s="362">
        <f t="shared" ca="1" si="59"/>
        <v>137</v>
      </c>
      <c r="S26" s="362">
        <v>18</v>
      </c>
      <c r="T26" s="371">
        <f t="shared" ca="1" si="60"/>
        <v>0</v>
      </c>
      <c r="U26" s="359">
        <f t="shared" ca="1" si="2"/>
        <v>0</v>
      </c>
      <c r="V26" s="359">
        <v>0</v>
      </c>
      <c r="W26" s="359">
        <f t="shared" ca="1" si="27"/>
        <v>0</v>
      </c>
      <c r="X26" s="359">
        <f t="shared" ca="1" si="61"/>
        <v>0</v>
      </c>
      <c r="Y26" s="359">
        <f t="shared" ca="1" si="28"/>
        <v>0</v>
      </c>
      <c r="AA26" s="362">
        <f t="shared" ca="1" si="62"/>
        <v>137</v>
      </c>
      <c r="AB26" s="362">
        <v>18</v>
      </c>
      <c r="AC26" s="371">
        <f t="shared" ca="1" si="63"/>
        <v>0</v>
      </c>
      <c r="AD26" s="359">
        <f t="shared" ca="1" si="3"/>
        <v>0</v>
      </c>
      <c r="AE26" s="359">
        <v>0</v>
      </c>
      <c r="AF26" s="359">
        <f t="shared" ca="1" si="29"/>
        <v>0</v>
      </c>
      <c r="AG26" s="359">
        <f t="shared" ca="1" si="64"/>
        <v>0</v>
      </c>
      <c r="AH26" s="359">
        <f t="shared" ca="1" si="30"/>
        <v>0</v>
      </c>
      <c r="AJ26" s="362">
        <f t="shared" ca="1" si="65"/>
        <v>137</v>
      </c>
      <c r="AK26" s="362">
        <v>18</v>
      </c>
      <c r="AL26" s="371">
        <f t="shared" ca="1" si="66"/>
        <v>0</v>
      </c>
      <c r="AM26" s="359">
        <f t="shared" ca="1" si="4"/>
        <v>0</v>
      </c>
      <c r="AN26" s="359">
        <v>0</v>
      </c>
      <c r="AO26" s="359">
        <f t="shared" ca="1" si="31"/>
        <v>0</v>
      </c>
      <c r="AP26" s="359">
        <f t="shared" ca="1" si="67"/>
        <v>0</v>
      </c>
      <c r="AQ26" s="359">
        <f t="shared" ca="1" si="32"/>
        <v>0</v>
      </c>
      <c r="AS26" s="362">
        <f t="shared" ca="1" si="68"/>
        <v>137</v>
      </c>
      <c r="AT26" s="362">
        <v>18</v>
      </c>
      <c r="AU26" s="371">
        <f t="shared" ca="1" si="69"/>
        <v>0</v>
      </c>
      <c r="AV26" s="359">
        <f t="shared" ca="1" si="5"/>
        <v>0</v>
      </c>
      <c r="AW26" s="359">
        <v>0</v>
      </c>
      <c r="AX26" s="359">
        <f t="shared" ca="1" si="33"/>
        <v>0</v>
      </c>
      <c r="AY26" s="359">
        <f t="shared" ca="1" si="70"/>
        <v>0</v>
      </c>
      <c r="AZ26" s="359">
        <f t="shared" ca="1" si="34"/>
        <v>0</v>
      </c>
      <c r="BB26" s="362">
        <f t="shared" ca="1" si="71"/>
        <v>137</v>
      </c>
      <c r="BC26" s="362">
        <v>18</v>
      </c>
      <c r="BD26" s="371">
        <f t="shared" ca="1" si="72"/>
        <v>0</v>
      </c>
      <c r="BE26" s="359">
        <f t="shared" ca="1" si="6"/>
        <v>0</v>
      </c>
      <c r="BF26" s="359">
        <v>0</v>
      </c>
      <c r="BG26" s="359">
        <f t="shared" ca="1" si="35"/>
        <v>0</v>
      </c>
      <c r="BH26" s="359">
        <f t="shared" ca="1" si="73"/>
        <v>0</v>
      </c>
      <c r="BI26" s="359">
        <f t="shared" ca="1" si="36"/>
        <v>0</v>
      </c>
      <c r="BK26" s="362">
        <f t="shared" ca="1" si="74"/>
        <v>137</v>
      </c>
      <c r="BL26" s="362">
        <v>18</v>
      </c>
      <c r="BM26" s="371">
        <f t="shared" ca="1" si="75"/>
        <v>0</v>
      </c>
      <c r="BN26" s="359">
        <f t="shared" ca="1" si="7"/>
        <v>0</v>
      </c>
      <c r="BO26" s="359">
        <v>0</v>
      </c>
      <c r="BP26" s="359">
        <f t="shared" ca="1" si="37"/>
        <v>0</v>
      </c>
      <c r="BQ26" s="359">
        <f t="shared" ca="1" si="8"/>
        <v>0</v>
      </c>
      <c r="BR26" s="359">
        <f t="shared" ca="1" si="38"/>
        <v>0</v>
      </c>
      <c r="BT26" s="362">
        <f t="shared" ca="1" si="76"/>
        <v>137</v>
      </c>
      <c r="BU26" s="362">
        <v>18</v>
      </c>
      <c r="BV26" s="371">
        <f t="shared" ca="1" si="77"/>
        <v>0</v>
      </c>
      <c r="BW26" s="359">
        <f t="shared" ca="1" si="9"/>
        <v>0</v>
      </c>
      <c r="BX26" s="359">
        <v>0</v>
      </c>
      <c r="BY26" s="359">
        <f t="shared" ca="1" si="39"/>
        <v>0</v>
      </c>
      <c r="BZ26" s="359">
        <f t="shared" ca="1" si="10"/>
        <v>0</v>
      </c>
      <c r="CA26" s="359">
        <f t="shared" ca="1" si="40"/>
        <v>0</v>
      </c>
      <c r="CC26" s="362">
        <f t="shared" ca="1" si="78"/>
        <v>137</v>
      </c>
      <c r="CD26" s="362">
        <v>18</v>
      </c>
      <c r="CE26" s="371">
        <f t="shared" ca="1" si="79"/>
        <v>0</v>
      </c>
      <c r="CF26" s="359">
        <f t="shared" ca="1" si="11"/>
        <v>0</v>
      </c>
      <c r="CG26" s="359">
        <v>0</v>
      </c>
      <c r="CH26" s="359">
        <f t="shared" ca="1" si="41"/>
        <v>0</v>
      </c>
      <c r="CI26" s="359">
        <f t="shared" ca="1" si="12"/>
        <v>0</v>
      </c>
      <c r="CJ26" s="359">
        <f t="shared" ca="1" si="42"/>
        <v>0</v>
      </c>
      <c r="CL26" s="362">
        <f t="shared" ca="1" si="80"/>
        <v>137</v>
      </c>
      <c r="CM26" s="362">
        <v>18</v>
      </c>
      <c r="CN26" s="371">
        <f t="shared" ca="1" si="81"/>
        <v>0</v>
      </c>
      <c r="CO26" s="359">
        <f t="shared" ca="1" si="13"/>
        <v>0</v>
      </c>
      <c r="CP26" s="359">
        <v>0</v>
      </c>
      <c r="CQ26" s="359">
        <f t="shared" ca="1" si="43"/>
        <v>0</v>
      </c>
      <c r="CR26" s="359">
        <f t="shared" ca="1" si="14"/>
        <v>0</v>
      </c>
      <c r="CS26" s="359">
        <f t="shared" ca="1" si="44"/>
        <v>0</v>
      </c>
      <c r="CU26" s="362">
        <f t="shared" ca="1" si="82"/>
        <v>137</v>
      </c>
      <c r="CV26" s="362">
        <v>18</v>
      </c>
      <c r="CW26" s="371">
        <f t="shared" ca="1" si="83"/>
        <v>0</v>
      </c>
      <c r="CX26" s="359">
        <f t="shared" ca="1" si="15"/>
        <v>0</v>
      </c>
      <c r="CY26" s="359">
        <v>0</v>
      </c>
      <c r="CZ26" s="359">
        <f t="shared" ca="1" si="45"/>
        <v>0</v>
      </c>
      <c r="DA26" s="359">
        <f t="shared" ca="1" si="16"/>
        <v>0</v>
      </c>
      <c r="DB26" s="359">
        <f t="shared" ca="1" si="46"/>
        <v>0</v>
      </c>
      <c r="DD26" s="362">
        <f t="shared" ca="1" si="84"/>
        <v>137</v>
      </c>
      <c r="DE26" s="362">
        <v>18</v>
      </c>
      <c r="DF26" s="371">
        <f t="shared" ca="1" si="85"/>
        <v>0</v>
      </c>
      <c r="DG26" s="359">
        <f t="shared" ca="1" si="17"/>
        <v>0</v>
      </c>
      <c r="DH26" s="359">
        <v>0</v>
      </c>
      <c r="DI26" s="359">
        <f t="shared" ca="1" si="47"/>
        <v>0</v>
      </c>
      <c r="DJ26" s="359">
        <f t="shared" ca="1" si="18"/>
        <v>0</v>
      </c>
      <c r="DK26" s="359">
        <f t="shared" ca="1" si="48"/>
        <v>0</v>
      </c>
      <c r="DM26" s="362">
        <f t="shared" ca="1" si="86"/>
        <v>137</v>
      </c>
      <c r="DN26" s="362">
        <v>18</v>
      </c>
      <c r="DO26" s="371">
        <f t="shared" ca="1" si="87"/>
        <v>0</v>
      </c>
      <c r="DP26" s="359">
        <f t="shared" ca="1" si="19"/>
        <v>0</v>
      </c>
      <c r="DQ26" s="359">
        <v>0</v>
      </c>
      <c r="DR26" s="359">
        <f t="shared" ca="1" si="49"/>
        <v>0</v>
      </c>
      <c r="DS26" s="359">
        <f t="shared" ca="1" si="20"/>
        <v>0</v>
      </c>
      <c r="DT26" s="359">
        <f t="shared" ca="1" si="50"/>
        <v>0</v>
      </c>
      <c r="DV26" s="362">
        <f t="shared" ca="1" si="88"/>
        <v>137</v>
      </c>
      <c r="DW26" s="362">
        <v>18</v>
      </c>
      <c r="DX26" s="371">
        <f t="shared" ca="1" si="89"/>
        <v>0</v>
      </c>
      <c r="DY26" s="359">
        <f t="shared" ca="1" si="21"/>
        <v>0</v>
      </c>
      <c r="DZ26" s="359">
        <v>0</v>
      </c>
      <c r="EA26" s="359">
        <f t="shared" ca="1" si="51"/>
        <v>0</v>
      </c>
      <c r="EB26" s="359">
        <f t="shared" ca="1" si="22"/>
        <v>0</v>
      </c>
      <c r="EC26" s="359">
        <f t="shared" ca="1" si="52"/>
        <v>0</v>
      </c>
      <c r="EE26" s="362">
        <f t="shared" ca="1" si="90"/>
        <v>137</v>
      </c>
      <c r="EF26" s="362">
        <v>18</v>
      </c>
      <c r="EG26" s="371">
        <f t="shared" ca="1" si="91"/>
        <v>0</v>
      </c>
      <c r="EH26" s="359">
        <f t="shared" ca="1" si="23"/>
        <v>0</v>
      </c>
      <c r="EI26" s="359">
        <v>0</v>
      </c>
      <c r="EJ26" s="359">
        <f t="shared" ca="1" si="53"/>
        <v>0</v>
      </c>
      <c r="EK26" s="359">
        <f t="shared" ca="1" si="24"/>
        <v>0</v>
      </c>
      <c r="EL26" s="359">
        <f t="shared" ca="1" si="54"/>
        <v>0</v>
      </c>
    </row>
    <row r="27" spans="6:142" x14ac:dyDescent="0.35">
      <c r="F27" s="372">
        <f ca="1">IFERROR(INDEX('Inflation Rates'!$A$16:$H$138,MATCH('TSP Traditional'!$H28,'Inflation Rates'!$A$16:$A$138,0),8)/INDEX('Inflation Rates'!$A$16:$H$138,MATCH('TSP Traditional'!$H28,'Inflation Rates'!$A$16:$A$138,0)-1,8)-1,F26)</f>
        <v>2.0000000000000018E-2</v>
      </c>
      <c r="G27" s="372">
        <f ca="1">IFERROR(INDEX('Inflation Rates'!$A$16:$H$138,MATCH('TSP Traditional'!$H28,'Inflation Rates'!$A$16:$A$138,0),6)/INDEX('Inflation Rates'!$A$16:$H$138,MATCH('TSP Traditional'!$H28,'Inflation Rates'!$A$16:$A$138,0)-1,6)-1,G26)</f>
        <v>2.0999999999999908E-2</v>
      </c>
      <c r="H27" s="362">
        <f t="shared" ca="1" si="55"/>
        <v>2038</v>
      </c>
      <c r="I27" s="362">
        <f t="shared" ca="1" si="56"/>
        <v>138</v>
      </c>
      <c r="J27" s="362">
        <v>19</v>
      </c>
      <c r="K27" s="371">
        <f t="shared" ca="1" si="57"/>
        <v>0</v>
      </c>
      <c r="L27" s="359">
        <f t="shared" ca="1" si="1"/>
        <v>0</v>
      </c>
      <c r="M27" s="359">
        <v>0</v>
      </c>
      <c r="N27" s="359">
        <f t="shared" ca="1" si="25"/>
        <v>0</v>
      </c>
      <c r="O27" s="359">
        <f t="shared" ca="1" si="58"/>
        <v>0</v>
      </c>
      <c r="P27" s="359">
        <f t="shared" ca="1" si="26"/>
        <v>0</v>
      </c>
      <c r="Q27" s="359"/>
      <c r="R27" s="362">
        <f t="shared" ca="1" si="59"/>
        <v>138</v>
      </c>
      <c r="S27" s="362">
        <v>19</v>
      </c>
      <c r="T27" s="371">
        <f t="shared" ca="1" si="60"/>
        <v>0</v>
      </c>
      <c r="U27" s="359">
        <f t="shared" ca="1" si="2"/>
        <v>0</v>
      </c>
      <c r="V27" s="359">
        <v>0</v>
      </c>
      <c r="W27" s="359">
        <f t="shared" ca="1" si="27"/>
        <v>0</v>
      </c>
      <c r="X27" s="359">
        <f t="shared" ca="1" si="61"/>
        <v>0</v>
      </c>
      <c r="Y27" s="359">
        <f t="shared" ca="1" si="28"/>
        <v>0</v>
      </c>
      <c r="AA27" s="362">
        <f t="shared" ca="1" si="62"/>
        <v>138</v>
      </c>
      <c r="AB27" s="362">
        <v>19</v>
      </c>
      <c r="AC27" s="371">
        <f t="shared" ca="1" si="63"/>
        <v>0</v>
      </c>
      <c r="AD27" s="359">
        <f t="shared" ca="1" si="3"/>
        <v>0</v>
      </c>
      <c r="AE27" s="359">
        <v>0</v>
      </c>
      <c r="AF27" s="359">
        <f t="shared" ca="1" si="29"/>
        <v>0</v>
      </c>
      <c r="AG27" s="359">
        <f t="shared" ca="1" si="64"/>
        <v>0</v>
      </c>
      <c r="AH27" s="359">
        <f t="shared" ca="1" si="30"/>
        <v>0</v>
      </c>
      <c r="AJ27" s="362">
        <f t="shared" ca="1" si="65"/>
        <v>138</v>
      </c>
      <c r="AK27" s="362">
        <v>19</v>
      </c>
      <c r="AL27" s="371">
        <f t="shared" ca="1" si="66"/>
        <v>0</v>
      </c>
      <c r="AM27" s="359">
        <f t="shared" ca="1" si="4"/>
        <v>0</v>
      </c>
      <c r="AN27" s="359">
        <v>0</v>
      </c>
      <c r="AO27" s="359">
        <f t="shared" ca="1" si="31"/>
        <v>0</v>
      </c>
      <c r="AP27" s="359">
        <f t="shared" ca="1" si="67"/>
        <v>0</v>
      </c>
      <c r="AQ27" s="359">
        <f t="shared" ca="1" si="32"/>
        <v>0</v>
      </c>
      <c r="AS27" s="362">
        <f t="shared" ca="1" si="68"/>
        <v>138</v>
      </c>
      <c r="AT27" s="362">
        <v>19</v>
      </c>
      <c r="AU27" s="371">
        <f t="shared" ca="1" si="69"/>
        <v>0</v>
      </c>
      <c r="AV27" s="359">
        <f t="shared" ca="1" si="5"/>
        <v>0</v>
      </c>
      <c r="AW27" s="359">
        <v>0</v>
      </c>
      <c r="AX27" s="359">
        <f t="shared" ca="1" si="33"/>
        <v>0</v>
      </c>
      <c r="AY27" s="359">
        <f t="shared" ca="1" si="70"/>
        <v>0</v>
      </c>
      <c r="AZ27" s="359">
        <f t="shared" ca="1" si="34"/>
        <v>0</v>
      </c>
      <c r="BB27" s="362">
        <f t="shared" ca="1" si="71"/>
        <v>138</v>
      </c>
      <c r="BC27" s="362">
        <v>19</v>
      </c>
      <c r="BD27" s="371">
        <f t="shared" ca="1" si="72"/>
        <v>0</v>
      </c>
      <c r="BE27" s="359">
        <f t="shared" ca="1" si="6"/>
        <v>0</v>
      </c>
      <c r="BF27" s="359">
        <v>0</v>
      </c>
      <c r="BG27" s="359">
        <f t="shared" ca="1" si="35"/>
        <v>0</v>
      </c>
      <c r="BH27" s="359">
        <f t="shared" ca="1" si="73"/>
        <v>0</v>
      </c>
      <c r="BI27" s="359">
        <f t="shared" ca="1" si="36"/>
        <v>0</v>
      </c>
      <c r="BK27" s="362">
        <f t="shared" ca="1" si="74"/>
        <v>138</v>
      </c>
      <c r="BL27" s="362">
        <v>19</v>
      </c>
      <c r="BM27" s="371">
        <f t="shared" ca="1" si="75"/>
        <v>0</v>
      </c>
      <c r="BN27" s="359">
        <f t="shared" ca="1" si="7"/>
        <v>0</v>
      </c>
      <c r="BO27" s="359">
        <v>0</v>
      </c>
      <c r="BP27" s="359">
        <f t="shared" ca="1" si="37"/>
        <v>0</v>
      </c>
      <c r="BQ27" s="359">
        <f t="shared" ca="1" si="8"/>
        <v>0</v>
      </c>
      <c r="BR27" s="359">
        <f t="shared" ca="1" si="38"/>
        <v>0</v>
      </c>
      <c r="BT27" s="362">
        <f t="shared" ca="1" si="76"/>
        <v>138</v>
      </c>
      <c r="BU27" s="362">
        <v>19</v>
      </c>
      <c r="BV27" s="371">
        <f t="shared" ca="1" si="77"/>
        <v>0</v>
      </c>
      <c r="BW27" s="359">
        <f t="shared" ca="1" si="9"/>
        <v>0</v>
      </c>
      <c r="BX27" s="359">
        <v>0</v>
      </c>
      <c r="BY27" s="359">
        <f t="shared" ca="1" si="39"/>
        <v>0</v>
      </c>
      <c r="BZ27" s="359">
        <f t="shared" ca="1" si="10"/>
        <v>0</v>
      </c>
      <c r="CA27" s="359">
        <f t="shared" ca="1" si="40"/>
        <v>0</v>
      </c>
      <c r="CC27" s="362">
        <f t="shared" ca="1" si="78"/>
        <v>138</v>
      </c>
      <c r="CD27" s="362">
        <v>19</v>
      </c>
      <c r="CE27" s="371">
        <f t="shared" ca="1" si="79"/>
        <v>0</v>
      </c>
      <c r="CF27" s="359">
        <f t="shared" ca="1" si="11"/>
        <v>0</v>
      </c>
      <c r="CG27" s="359">
        <v>0</v>
      </c>
      <c r="CH27" s="359">
        <f t="shared" ca="1" si="41"/>
        <v>0</v>
      </c>
      <c r="CI27" s="359">
        <f t="shared" ca="1" si="12"/>
        <v>0</v>
      </c>
      <c r="CJ27" s="359">
        <f t="shared" ca="1" si="42"/>
        <v>0</v>
      </c>
      <c r="CL27" s="362">
        <f t="shared" ca="1" si="80"/>
        <v>138</v>
      </c>
      <c r="CM27" s="362">
        <v>19</v>
      </c>
      <c r="CN27" s="371">
        <f t="shared" ca="1" si="81"/>
        <v>0</v>
      </c>
      <c r="CO27" s="359">
        <f t="shared" ca="1" si="13"/>
        <v>0</v>
      </c>
      <c r="CP27" s="359">
        <v>0</v>
      </c>
      <c r="CQ27" s="359">
        <f t="shared" ca="1" si="43"/>
        <v>0</v>
      </c>
      <c r="CR27" s="359">
        <f t="shared" ca="1" si="14"/>
        <v>0</v>
      </c>
      <c r="CS27" s="359">
        <f t="shared" ca="1" si="44"/>
        <v>0</v>
      </c>
      <c r="CU27" s="362">
        <f t="shared" ca="1" si="82"/>
        <v>138</v>
      </c>
      <c r="CV27" s="362">
        <v>19</v>
      </c>
      <c r="CW27" s="371">
        <f t="shared" ca="1" si="83"/>
        <v>0</v>
      </c>
      <c r="CX27" s="359">
        <f t="shared" ca="1" si="15"/>
        <v>0</v>
      </c>
      <c r="CY27" s="359">
        <v>0</v>
      </c>
      <c r="CZ27" s="359">
        <f t="shared" ca="1" si="45"/>
        <v>0</v>
      </c>
      <c r="DA27" s="359">
        <f t="shared" ca="1" si="16"/>
        <v>0</v>
      </c>
      <c r="DB27" s="359">
        <f t="shared" ca="1" si="46"/>
        <v>0</v>
      </c>
      <c r="DD27" s="362">
        <f t="shared" ca="1" si="84"/>
        <v>138</v>
      </c>
      <c r="DE27" s="362">
        <v>19</v>
      </c>
      <c r="DF27" s="371">
        <f t="shared" ca="1" si="85"/>
        <v>0</v>
      </c>
      <c r="DG27" s="359">
        <f t="shared" ca="1" si="17"/>
        <v>0</v>
      </c>
      <c r="DH27" s="359">
        <v>0</v>
      </c>
      <c r="DI27" s="359">
        <f t="shared" ca="1" si="47"/>
        <v>0</v>
      </c>
      <c r="DJ27" s="359">
        <f t="shared" ca="1" si="18"/>
        <v>0</v>
      </c>
      <c r="DK27" s="359">
        <f t="shared" ca="1" si="48"/>
        <v>0</v>
      </c>
      <c r="DM27" s="362">
        <f t="shared" ca="1" si="86"/>
        <v>138</v>
      </c>
      <c r="DN27" s="362">
        <v>19</v>
      </c>
      <c r="DO27" s="371">
        <f t="shared" ca="1" si="87"/>
        <v>0</v>
      </c>
      <c r="DP27" s="359">
        <f t="shared" ca="1" si="19"/>
        <v>0</v>
      </c>
      <c r="DQ27" s="359">
        <v>0</v>
      </c>
      <c r="DR27" s="359">
        <f t="shared" ca="1" si="49"/>
        <v>0</v>
      </c>
      <c r="DS27" s="359">
        <f t="shared" ca="1" si="20"/>
        <v>0</v>
      </c>
      <c r="DT27" s="359">
        <f t="shared" ca="1" si="50"/>
        <v>0</v>
      </c>
      <c r="DV27" s="362">
        <f t="shared" ca="1" si="88"/>
        <v>138</v>
      </c>
      <c r="DW27" s="362">
        <v>19</v>
      </c>
      <c r="DX27" s="371">
        <f t="shared" ca="1" si="89"/>
        <v>0</v>
      </c>
      <c r="DY27" s="359">
        <f t="shared" ca="1" si="21"/>
        <v>0</v>
      </c>
      <c r="DZ27" s="359">
        <v>0</v>
      </c>
      <c r="EA27" s="359">
        <f t="shared" ca="1" si="51"/>
        <v>0</v>
      </c>
      <c r="EB27" s="359">
        <f t="shared" ca="1" si="22"/>
        <v>0</v>
      </c>
      <c r="EC27" s="359">
        <f t="shared" ca="1" si="52"/>
        <v>0</v>
      </c>
      <c r="EE27" s="362">
        <f t="shared" ca="1" si="90"/>
        <v>138</v>
      </c>
      <c r="EF27" s="362">
        <v>19</v>
      </c>
      <c r="EG27" s="371">
        <f t="shared" ca="1" si="91"/>
        <v>0</v>
      </c>
      <c r="EH27" s="359">
        <f t="shared" ca="1" si="23"/>
        <v>0</v>
      </c>
      <c r="EI27" s="359">
        <v>0</v>
      </c>
      <c r="EJ27" s="359">
        <f t="shared" ca="1" si="53"/>
        <v>0</v>
      </c>
      <c r="EK27" s="359">
        <f t="shared" ca="1" si="24"/>
        <v>0</v>
      </c>
      <c r="EL27" s="359">
        <f t="shared" ca="1" si="54"/>
        <v>0</v>
      </c>
    </row>
    <row r="28" spans="6:142" x14ac:dyDescent="0.35">
      <c r="F28" s="372">
        <f ca="1">IFERROR(INDEX('Inflation Rates'!$A$16:$H$138,MATCH('TSP Traditional'!$H29,'Inflation Rates'!$A$16:$A$138,0),8)/INDEX('Inflation Rates'!$A$16:$H$138,MATCH('TSP Traditional'!$H29,'Inflation Rates'!$A$16:$A$138,0)-1,8)-1,F27)</f>
        <v>2.0000000000000018E-2</v>
      </c>
      <c r="G28" s="372">
        <f ca="1">IFERROR(INDEX('Inflation Rates'!$A$16:$H$138,MATCH('TSP Traditional'!$H29,'Inflation Rates'!$A$16:$A$138,0),6)/INDEX('Inflation Rates'!$A$16:$H$138,MATCH('TSP Traditional'!$H29,'Inflation Rates'!$A$16:$A$138,0)-1,6)-1,G27)</f>
        <v>2.0999999999999908E-2</v>
      </c>
      <c r="H28" s="362">
        <f t="shared" ca="1" si="55"/>
        <v>2039</v>
      </c>
      <c r="I28" s="362">
        <f t="shared" ca="1" si="56"/>
        <v>139</v>
      </c>
      <c r="J28" s="362">
        <v>20</v>
      </c>
      <c r="K28" s="371">
        <f t="shared" ca="1" si="57"/>
        <v>0</v>
      </c>
      <c r="L28" s="359">
        <f t="shared" ca="1" si="1"/>
        <v>0</v>
      </c>
      <c r="M28" s="359">
        <v>0</v>
      </c>
      <c r="N28" s="359">
        <f t="shared" ca="1" si="25"/>
        <v>0</v>
      </c>
      <c r="O28" s="359">
        <f t="shared" ca="1" si="58"/>
        <v>0</v>
      </c>
      <c r="P28" s="359">
        <f t="shared" ca="1" si="26"/>
        <v>0</v>
      </c>
      <c r="Q28" s="359"/>
      <c r="R28" s="362">
        <f t="shared" ca="1" si="59"/>
        <v>139</v>
      </c>
      <c r="S28" s="362">
        <v>20</v>
      </c>
      <c r="T28" s="371">
        <f t="shared" ca="1" si="60"/>
        <v>0</v>
      </c>
      <c r="U28" s="359">
        <f t="shared" ca="1" si="2"/>
        <v>0</v>
      </c>
      <c r="V28" s="359">
        <v>0</v>
      </c>
      <c r="W28" s="359">
        <f t="shared" ca="1" si="27"/>
        <v>0</v>
      </c>
      <c r="X28" s="359">
        <f t="shared" ca="1" si="61"/>
        <v>0</v>
      </c>
      <c r="Y28" s="359">
        <f t="shared" ca="1" si="28"/>
        <v>0</v>
      </c>
      <c r="AA28" s="362">
        <f t="shared" ca="1" si="62"/>
        <v>139</v>
      </c>
      <c r="AB28" s="362">
        <v>20</v>
      </c>
      <c r="AC28" s="371">
        <f t="shared" ca="1" si="63"/>
        <v>0</v>
      </c>
      <c r="AD28" s="359">
        <f t="shared" ca="1" si="3"/>
        <v>0</v>
      </c>
      <c r="AE28" s="359">
        <v>0</v>
      </c>
      <c r="AF28" s="359">
        <f t="shared" ca="1" si="29"/>
        <v>0</v>
      </c>
      <c r="AG28" s="359">
        <f t="shared" ca="1" si="64"/>
        <v>0</v>
      </c>
      <c r="AH28" s="359">
        <f t="shared" ca="1" si="30"/>
        <v>0</v>
      </c>
      <c r="AJ28" s="362">
        <f t="shared" ca="1" si="65"/>
        <v>139</v>
      </c>
      <c r="AK28" s="362">
        <v>20</v>
      </c>
      <c r="AL28" s="371">
        <f t="shared" ca="1" si="66"/>
        <v>0</v>
      </c>
      <c r="AM28" s="359">
        <f t="shared" ca="1" si="4"/>
        <v>0</v>
      </c>
      <c r="AN28" s="359">
        <v>0</v>
      </c>
      <c r="AO28" s="359">
        <f t="shared" ca="1" si="31"/>
        <v>0</v>
      </c>
      <c r="AP28" s="359">
        <f t="shared" ca="1" si="67"/>
        <v>0</v>
      </c>
      <c r="AQ28" s="359">
        <f t="shared" ca="1" si="32"/>
        <v>0</v>
      </c>
      <c r="AS28" s="362">
        <f t="shared" ca="1" si="68"/>
        <v>139</v>
      </c>
      <c r="AT28" s="362">
        <v>20</v>
      </c>
      <c r="AU28" s="371">
        <f t="shared" ca="1" si="69"/>
        <v>0</v>
      </c>
      <c r="AV28" s="359">
        <f t="shared" ca="1" si="5"/>
        <v>0</v>
      </c>
      <c r="AW28" s="359">
        <v>0</v>
      </c>
      <c r="AX28" s="359">
        <f t="shared" ca="1" si="33"/>
        <v>0</v>
      </c>
      <c r="AY28" s="359">
        <f t="shared" ca="1" si="70"/>
        <v>0</v>
      </c>
      <c r="AZ28" s="359">
        <f t="shared" ca="1" si="34"/>
        <v>0</v>
      </c>
      <c r="BB28" s="362">
        <f t="shared" ca="1" si="71"/>
        <v>139</v>
      </c>
      <c r="BC28" s="362">
        <v>20</v>
      </c>
      <c r="BD28" s="371">
        <f t="shared" ca="1" si="72"/>
        <v>0</v>
      </c>
      <c r="BE28" s="359">
        <f t="shared" ca="1" si="6"/>
        <v>0</v>
      </c>
      <c r="BF28" s="359">
        <v>0</v>
      </c>
      <c r="BG28" s="359">
        <f t="shared" ca="1" si="35"/>
        <v>0</v>
      </c>
      <c r="BH28" s="359">
        <f t="shared" ca="1" si="73"/>
        <v>0</v>
      </c>
      <c r="BI28" s="359">
        <f t="shared" ca="1" si="36"/>
        <v>0</v>
      </c>
      <c r="BK28" s="362">
        <f t="shared" ca="1" si="74"/>
        <v>139</v>
      </c>
      <c r="BL28" s="362">
        <v>20</v>
      </c>
      <c r="BM28" s="371">
        <f t="shared" ca="1" si="75"/>
        <v>0</v>
      </c>
      <c r="BN28" s="359">
        <f t="shared" ca="1" si="7"/>
        <v>0</v>
      </c>
      <c r="BO28" s="359">
        <v>0</v>
      </c>
      <c r="BP28" s="359">
        <f t="shared" ca="1" si="37"/>
        <v>0</v>
      </c>
      <c r="BQ28" s="359">
        <f t="shared" ca="1" si="8"/>
        <v>0</v>
      </c>
      <c r="BR28" s="359">
        <f t="shared" ca="1" si="38"/>
        <v>0</v>
      </c>
      <c r="BT28" s="362">
        <f t="shared" ca="1" si="76"/>
        <v>139</v>
      </c>
      <c r="BU28" s="362">
        <v>20</v>
      </c>
      <c r="BV28" s="371">
        <f t="shared" ca="1" si="77"/>
        <v>0</v>
      </c>
      <c r="BW28" s="359">
        <f t="shared" ca="1" si="9"/>
        <v>0</v>
      </c>
      <c r="BX28" s="359">
        <v>0</v>
      </c>
      <c r="BY28" s="359">
        <f t="shared" ca="1" si="39"/>
        <v>0</v>
      </c>
      <c r="BZ28" s="359">
        <f t="shared" ca="1" si="10"/>
        <v>0</v>
      </c>
      <c r="CA28" s="359">
        <f t="shared" ca="1" si="40"/>
        <v>0</v>
      </c>
      <c r="CC28" s="362">
        <f t="shared" ca="1" si="78"/>
        <v>139</v>
      </c>
      <c r="CD28" s="362">
        <v>20</v>
      </c>
      <c r="CE28" s="371">
        <f t="shared" ca="1" si="79"/>
        <v>0</v>
      </c>
      <c r="CF28" s="359">
        <f t="shared" ca="1" si="11"/>
        <v>0</v>
      </c>
      <c r="CG28" s="359">
        <v>0</v>
      </c>
      <c r="CH28" s="359">
        <f t="shared" ca="1" si="41"/>
        <v>0</v>
      </c>
      <c r="CI28" s="359">
        <f t="shared" ca="1" si="12"/>
        <v>0</v>
      </c>
      <c r="CJ28" s="359">
        <f t="shared" ca="1" si="42"/>
        <v>0</v>
      </c>
      <c r="CL28" s="362">
        <f t="shared" ca="1" si="80"/>
        <v>139</v>
      </c>
      <c r="CM28" s="362">
        <v>20</v>
      </c>
      <c r="CN28" s="371">
        <f t="shared" ca="1" si="81"/>
        <v>0</v>
      </c>
      <c r="CO28" s="359">
        <f t="shared" ca="1" si="13"/>
        <v>0</v>
      </c>
      <c r="CP28" s="359">
        <v>0</v>
      </c>
      <c r="CQ28" s="359">
        <f t="shared" ca="1" si="43"/>
        <v>0</v>
      </c>
      <c r="CR28" s="359">
        <f t="shared" ca="1" si="14"/>
        <v>0</v>
      </c>
      <c r="CS28" s="359">
        <f t="shared" ca="1" si="44"/>
        <v>0</v>
      </c>
      <c r="CU28" s="362">
        <f t="shared" ca="1" si="82"/>
        <v>139</v>
      </c>
      <c r="CV28" s="362">
        <v>20</v>
      </c>
      <c r="CW28" s="371">
        <f t="shared" ca="1" si="83"/>
        <v>0</v>
      </c>
      <c r="CX28" s="359">
        <f t="shared" ca="1" si="15"/>
        <v>0</v>
      </c>
      <c r="CY28" s="359">
        <v>0</v>
      </c>
      <c r="CZ28" s="359">
        <f t="shared" ca="1" si="45"/>
        <v>0</v>
      </c>
      <c r="DA28" s="359">
        <f t="shared" ca="1" si="16"/>
        <v>0</v>
      </c>
      <c r="DB28" s="359">
        <f t="shared" ca="1" si="46"/>
        <v>0</v>
      </c>
      <c r="DD28" s="362">
        <f t="shared" ca="1" si="84"/>
        <v>139</v>
      </c>
      <c r="DE28" s="362">
        <v>20</v>
      </c>
      <c r="DF28" s="371">
        <f t="shared" ca="1" si="85"/>
        <v>0</v>
      </c>
      <c r="DG28" s="359">
        <f t="shared" ca="1" si="17"/>
        <v>0</v>
      </c>
      <c r="DH28" s="359">
        <v>0</v>
      </c>
      <c r="DI28" s="359">
        <f t="shared" ca="1" si="47"/>
        <v>0</v>
      </c>
      <c r="DJ28" s="359">
        <f t="shared" ca="1" si="18"/>
        <v>0</v>
      </c>
      <c r="DK28" s="359">
        <f t="shared" ca="1" si="48"/>
        <v>0</v>
      </c>
      <c r="DM28" s="362">
        <f t="shared" ca="1" si="86"/>
        <v>139</v>
      </c>
      <c r="DN28" s="362">
        <v>20</v>
      </c>
      <c r="DO28" s="371">
        <f t="shared" ca="1" si="87"/>
        <v>0</v>
      </c>
      <c r="DP28" s="359">
        <f t="shared" ca="1" si="19"/>
        <v>0</v>
      </c>
      <c r="DQ28" s="359">
        <v>0</v>
      </c>
      <c r="DR28" s="359">
        <f t="shared" ca="1" si="49"/>
        <v>0</v>
      </c>
      <c r="DS28" s="359">
        <f t="shared" ca="1" si="20"/>
        <v>0</v>
      </c>
      <c r="DT28" s="359">
        <f t="shared" ca="1" si="50"/>
        <v>0</v>
      </c>
      <c r="DV28" s="362">
        <f t="shared" ca="1" si="88"/>
        <v>139</v>
      </c>
      <c r="DW28" s="362">
        <v>20</v>
      </c>
      <c r="DX28" s="371">
        <f t="shared" ca="1" si="89"/>
        <v>0</v>
      </c>
      <c r="DY28" s="359">
        <f t="shared" ca="1" si="21"/>
        <v>0</v>
      </c>
      <c r="DZ28" s="359">
        <v>0</v>
      </c>
      <c r="EA28" s="359">
        <f t="shared" ca="1" si="51"/>
        <v>0</v>
      </c>
      <c r="EB28" s="359">
        <f t="shared" ca="1" si="22"/>
        <v>0</v>
      </c>
      <c r="EC28" s="359">
        <f t="shared" ca="1" si="52"/>
        <v>0</v>
      </c>
      <c r="EE28" s="362">
        <f t="shared" ca="1" si="90"/>
        <v>139</v>
      </c>
      <c r="EF28" s="362">
        <v>20</v>
      </c>
      <c r="EG28" s="371">
        <f t="shared" ca="1" si="91"/>
        <v>0</v>
      </c>
      <c r="EH28" s="359">
        <f t="shared" ca="1" si="23"/>
        <v>0</v>
      </c>
      <c r="EI28" s="359">
        <v>0</v>
      </c>
      <c r="EJ28" s="359">
        <f t="shared" ca="1" si="53"/>
        <v>0</v>
      </c>
      <c r="EK28" s="359">
        <f t="shared" ca="1" si="24"/>
        <v>0</v>
      </c>
      <c r="EL28" s="359">
        <f t="shared" ca="1" si="54"/>
        <v>0</v>
      </c>
    </row>
    <row r="29" spans="6:142" x14ac:dyDescent="0.35">
      <c r="F29" s="372">
        <f ca="1">IFERROR(INDEX('Inflation Rates'!$A$16:$H$138,MATCH('TSP Traditional'!$H30,'Inflation Rates'!$A$16:$A$138,0),8)/INDEX('Inflation Rates'!$A$16:$H$138,MATCH('TSP Traditional'!$H30,'Inflation Rates'!$A$16:$A$138,0)-1,8)-1,F28)</f>
        <v>2.0000000000000018E-2</v>
      </c>
      <c r="G29" s="372">
        <f ca="1">IFERROR(INDEX('Inflation Rates'!$A$16:$H$138,MATCH('TSP Traditional'!$H30,'Inflation Rates'!$A$16:$A$138,0),6)/INDEX('Inflation Rates'!$A$16:$H$138,MATCH('TSP Traditional'!$H30,'Inflation Rates'!$A$16:$A$138,0)-1,6)-1,G28)</f>
        <v>2.0999999999999908E-2</v>
      </c>
      <c r="H29" s="362">
        <f t="shared" ca="1" si="55"/>
        <v>2040</v>
      </c>
      <c r="I29" s="362">
        <f t="shared" ca="1" si="56"/>
        <v>140</v>
      </c>
      <c r="J29" s="362">
        <v>21</v>
      </c>
      <c r="K29" s="371">
        <f t="shared" ca="1" si="57"/>
        <v>0</v>
      </c>
      <c r="L29" s="359">
        <f t="shared" ca="1" si="1"/>
        <v>0</v>
      </c>
      <c r="M29" s="359">
        <v>0</v>
      </c>
      <c r="N29" s="359">
        <f t="shared" ca="1" si="25"/>
        <v>0</v>
      </c>
      <c r="O29" s="359">
        <f t="shared" ca="1" si="58"/>
        <v>0</v>
      </c>
      <c r="P29" s="359">
        <f t="shared" ca="1" si="26"/>
        <v>0</v>
      </c>
      <c r="Q29" s="359"/>
      <c r="R29" s="362">
        <f t="shared" ca="1" si="59"/>
        <v>140</v>
      </c>
      <c r="S29" s="362">
        <v>21</v>
      </c>
      <c r="T29" s="371">
        <f t="shared" ca="1" si="60"/>
        <v>0</v>
      </c>
      <c r="U29" s="359">
        <f t="shared" ca="1" si="2"/>
        <v>0</v>
      </c>
      <c r="V29" s="359">
        <v>0</v>
      </c>
      <c r="W29" s="359">
        <f t="shared" ca="1" si="27"/>
        <v>0</v>
      </c>
      <c r="X29" s="359">
        <f t="shared" ca="1" si="61"/>
        <v>0</v>
      </c>
      <c r="Y29" s="359">
        <f t="shared" ca="1" si="28"/>
        <v>0</v>
      </c>
      <c r="AA29" s="362">
        <f t="shared" ca="1" si="62"/>
        <v>140</v>
      </c>
      <c r="AB29" s="362">
        <v>21</v>
      </c>
      <c r="AC29" s="371">
        <f t="shared" ca="1" si="63"/>
        <v>0</v>
      </c>
      <c r="AD29" s="359">
        <f t="shared" ca="1" si="3"/>
        <v>0</v>
      </c>
      <c r="AE29" s="359">
        <v>0</v>
      </c>
      <c r="AF29" s="359">
        <f t="shared" ca="1" si="29"/>
        <v>0</v>
      </c>
      <c r="AG29" s="359">
        <f t="shared" ca="1" si="64"/>
        <v>0</v>
      </c>
      <c r="AH29" s="359">
        <f t="shared" ca="1" si="30"/>
        <v>0</v>
      </c>
      <c r="AJ29" s="362">
        <f t="shared" ca="1" si="65"/>
        <v>140</v>
      </c>
      <c r="AK29" s="362">
        <v>21</v>
      </c>
      <c r="AL29" s="371">
        <f t="shared" ca="1" si="66"/>
        <v>0</v>
      </c>
      <c r="AM29" s="359">
        <f t="shared" ca="1" si="4"/>
        <v>0</v>
      </c>
      <c r="AN29" s="359">
        <v>0</v>
      </c>
      <c r="AO29" s="359">
        <f t="shared" ca="1" si="31"/>
        <v>0</v>
      </c>
      <c r="AP29" s="359">
        <f t="shared" ca="1" si="67"/>
        <v>0</v>
      </c>
      <c r="AQ29" s="359">
        <f t="shared" ca="1" si="32"/>
        <v>0</v>
      </c>
      <c r="AS29" s="362">
        <f t="shared" ca="1" si="68"/>
        <v>140</v>
      </c>
      <c r="AT29" s="362">
        <v>21</v>
      </c>
      <c r="AU29" s="371">
        <f t="shared" ca="1" si="69"/>
        <v>0</v>
      </c>
      <c r="AV29" s="359">
        <f t="shared" ca="1" si="5"/>
        <v>0</v>
      </c>
      <c r="AW29" s="359">
        <v>0</v>
      </c>
      <c r="AX29" s="359">
        <f t="shared" ca="1" si="33"/>
        <v>0</v>
      </c>
      <c r="AY29" s="359">
        <f t="shared" ca="1" si="70"/>
        <v>0</v>
      </c>
      <c r="AZ29" s="359">
        <f t="shared" ca="1" si="34"/>
        <v>0</v>
      </c>
      <c r="BB29" s="362">
        <f t="shared" ca="1" si="71"/>
        <v>140</v>
      </c>
      <c r="BC29" s="362">
        <v>21</v>
      </c>
      <c r="BD29" s="371">
        <f t="shared" ca="1" si="72"/>
        <v>0</v>
      </c>
      <c r="BE29" s="359">
        <f t="shared" ca="1" si="6"/>
        <v>0</v>
      </c>
      <c r="BF29" s="359">
        <v>0</v>
      </c>
      <c r="BG29" s="359">
        <f t="shared" ca="1" si="35"/>
        <v>0</v>
      </c>
      <c r="BH29" s="359">
        <f t="shared" ca="1" si="73"/>
        <v>0</v>
      </c>
      <c r="BI29" s="359">
        <f t="shared" ca="1" si="36"/>
        <v>0</v>
      </c>
      <c r="BK29" s="362">
        <f t="shared" ca="1" si="74"/>
        <v>140</v>
      </c>
      <c r="BL29" s="362">
        <v>21</v>
      </c>
      <c r="BM29" s="371">
        <f t="shared" ca="1" si="75"/>
        <v>0</v>
      </c>
      <c r="BN29" s="359">
        <f t="shared" ca="1" si="7"/>
        <v>0</v>
      </c>
      <c r="BO29" s="359">
        <v>0</v>
      </c>
      <c r="BP29" s="359">
        <f t="shared" ca="1" si="37"/>
        <v>0</v>
      </c>
      <c r="BQ29" s="359">
        <f t="shared" ca="1" si="8"/>
        <v>0</v>
      </c>
      <c r="BR29" s="359">
        <f t="shared" ca="1" si="38"/>
        <v>0</v>
      </c>
      <c r="BT29" s="362">
        <f t="shared" ca="1" si="76"/>
        <v>140</v>
      </c>
      <c r="BU29" s="362">
        <v>21</v>
      </c>
      <c r="BV29" s="371">
        <f t="shared" ca="1" si="77"/>
        <v>0</v>
      </c>
      <c r="BW29" s="359">
        <f t="shared" ca="1" si="9"/>
        <v>0</v>
      </c>
      <c r="BX29" s="359">
        <v>0</v>
      </c>
      <c r="BY29" s="359">
        <f t="shared" ca="1" si="39"/>
        <v>0</v>
      </c>
      <c r="BZ29" s="359">
        <f t="shared" ca="1" si="10"/>
        <v>0</v>
      </c>
      <c r="CA29" s="359">
        <f t="shared" ca="1" si="40"/>
        <v>0</v>
      </c>
      <c r="CC29" s="362">
        <f t="shared" ca="1" si="78"/>
        <v>140</v>
      </c>
      <c r="CD29" s="362">
        <v>21</v>
      </c>
      <c r="CE29" s="371">
        <f t="shared" ca="1" si="79"/>
        <v>0</v>
      </c>
      <c r="CF29" s="359">
        <f t="shared" ca="1" si="11"/>
        <v>0</v>
      </c>
      <c r="CG29" s="359">
        <v>0</v>
      </c>
      <c r="CH29" s="359">
        <f t="shared" ca="1" si="41"/>
        <v>0</v>
      </c>
      <c r="CI29" s="359">
        <f t="shared" ca="1" si="12"/>
        <v>0</v>
      </c>
      <c r="CJ29" s="359">
        <f t="shared" ca="1" si="42"/>
        <v>0</v>
      </c>
      <c r="CL29" s="362">
        <f t="shared" ca="1" si="80"/>
        <v>140</v>
      </c>
      <c r="CM29" s="362">
        <v>21</v>
      </c>
      <c r="CN29" s="371">
        <f t="shared" ca="1" si="81"/>
        <v>0</v>
      </c>
      <c r="CO29" s="359">
        <f t="shared" ca="1" si="13"/>
        <v>0</v>
      </c>
      <c r="CP29" s="359">
        <v>0</v>
      </c>
      <c r="CQ29" s="359">
        <f t="shared" ca="1" si="43"/>
        <v>0</v>
      </c>
      <c r="CR29" s="359">
        <f t="shared" ca="1" si="14"/>
        <v>0</v>
      </c>
      <c r="CS29" s="359">
        <f t="shared" ca="1" si="44"/>
        <v>0</v>
      </c>
      <c r="CU29" s="362">
        <f t="shared" ca="1" si="82"/>
        <v>140</v>
      </c>
      <c r="CV29" s="362">
        <v>21</v>
      </c>
      <c r="CW29" s="371">
        <f t="shared" ca="1" si="83"/>
        <v>0</v>
      </c>
      <c r="CX29" s="359">
        <f t="shared" ca="1" si="15"/>
        <v>0</v>
      </c>
      <c r="CY29" s="359">
        <v>0</v>
      </c>
      <c r="CZ29" s="359">
        <f t="shared" ca="1" si="45"/>
        <v>0</v>
      </c>
      <c r="DA29" s="359">
        <f t="shared" ca="1" si="16"/>
        <v>0</v>
      </c>
      <c r="DB29" s="359">
        <f t="shared" ca="1" si="46"/>
        <v>0</v>
      </c>
      <c r="DD29" s="362">
        <f t="shared" ca="1" si="84"/>
        <v>140</v>
      </c>
      <c r="DE29" s="362">
        <v>21</v>
      </c>
      <c r="DF29" s="371">
        <f t="shared" ca="1" si="85"/>
        <v>0</v>
      </c>
      <c r="DG29" s="359">
        <f t="shared" ca="1" si="17"/>
        <v>0</v>
      </c>
      <c r="DH29" s="359">
        <v>0</v>
      </c>
      <c r="DI29" s="359">
        <f t="shared" ca="1" si="47"/>
        <v>0</v>
      </c>
      <c r="DJ29" s="359">
        <f t="shared" ca="1" si="18"/>
        <v>0</v>
      </c>
      <c r="DK29" s="359">
        <f t="shared" ca="1" si="48"/>
        <v>0</v>
      </c>
      <c r="DM29" s="362">
        <f t="shared" ca="1" si="86"/>
        <v>140</v>
      </c>
      <c r="DN29" s="362">
        <v>21</v>
      </c>
      <c r="DO29" s="371">
        <f t="shared" ca="1" si="87"/>
        <v>0</v>
      </c>
      <c r="DP29" s="359">
        <f t="shared" ca="1" si="19"/>
        <v>0</v>
      </c>
      <c r="DQ29" s="359">
        <v>0</v>
      </c>
      <c r="DR29" s="359">
        <f t="shared" ca="1" si="49"/>
        <v>0</v>
      </c>
      <c r="DS29" s="359">
        <f t="shared" ca="1" si="20"/>
        <v>0</v>
      </c>
      <c r="DT29" s="359">
        <f t="shared" ca="1" si="50"/>
        <v>0</v>
      </c>
      <c r="DV29" s="362">
        <f t="shared" ca="1" si="88"/>
        <v>140</v>
      </c>
      <c r="DW29" s="362">
        <v>21</v>
      </c>
      <c r="DX29" s="371">
        <f t="shared" ca="1" si="89"/>
        <v>0</v>
      </c>
      <c r="DY29" s="359">
        <f t="shared" ca="1" si="21"/>
        <v>0</v>
      </c>
      <c r="DZ29" s="359">
        <v>0</v>
      </c>
      <c r="EA29" s="359">
        <f t="shared" ca="1" si="51"/>
        <v>0</v>
      </c>
      <c r="EB29" s="359">
        <f t="shared" ca="1" si="22"/>
        <v>0</v>
      </c>
      <c r="EC29" s="359">
        <f t="shared" ca="1" si="52"/>
        <v>0</v>
      </c>
      <c r="EE29" s="362">
        <f t="shared" ca="1" si="90"/>
        <v>140</v>
      </c>
      <c r="EF29" s="362">
        <v>21</v>
      </c>
      <c r="EG29" s="371">
        <f t="shared" ca="1" si="91"/>
        <v>0</v>
      </c>
      <c r="EH29" s="359">
        <f t="shared" ca="1" si="23"/>
        <v>0</v>
      </c>
      <c r="EI29" s="359">
        <v>0</v>
      </c>
      <c r="EJ29" s="359">
        <f t="shared" ca="1" si="53"/>
        <v>0</v>
      </c>
      <c r="EK29" s="359">
        <f t="shared" ca="1" si="24"/>
        <v>0</v>
      </c>
      <c r="EL29" s="359">
        <f t="shared" ca="1" si="54"/>
        <v>0</v>
      </c>
    </row>
    <row r="30" spans="6:142" x14ac:dyDescent="0.35">
      <c r="F30" s="372">
        <f ca="1">IFERROR(INDEX('Inflation Rates'!$A$16:$H$138,MATCH('TSP Traditional'!$H31,'Inflation Rates'!$A$16:$A$138,0),8)/INDEX('Inflation Rates'!$A$16:$H$138,MATCH('TSP Traditional'!$H31,'Inflation Rates'!$A$16:$A$138,0)-1,8)-1,F29)</f>
        <v>2.0000000000000018E-2</v>
      </c>
      <c r="G30" s="372">
        <f ca="1">IFERROR(INDEX('Inflation Rates'!$A$16:$H$138,MATCH('TSP Traditional'!$H31,'Inflation Rates'!$A$16:$A$138,0),6)/INDEX('Inflation Rates'!$A$16:$H$138,MATCH('TSP Traditional'!$H31,'Inflation Rates'!$A$16:$A$138,0)-1,6)-1,G29)</f>
        <v>2.0999999999999908E-2</v>
      </c>
      <c r="H30" s="362">
        <f t="shared" ca="1" si="55"/>
        <v>2041</v>
      </c>
      <c r="I30" s="362">
        <f t="shared" ca="1" si="56"/>
        <v>141</v>
      </c>
      <c r="J30" s="362">
        <v>22</v>
      </c>
      <c r="K30" s="371">
        <f t="shared" ca="1" si="57"/>
        <v>0</v>
      </c>
      <c r="L30" s="359">
        <f t="shared" ca="1" si="1"/>
        <v>0</v>
      </c>
      <c r="M30" s="359">
        <v>0</v>
      </c>
      <c r="N30" s="359">
        <f t="shared" ca="1" si="25"/>
        <v>0</v>
      </c>
      <c r="O30" s="359">
        <f t="shared" ca="1" si="58"/>
        <v>0</v>
      </c>
      <c r="P30" s="359">
        <f t="shared" ca="1" si="26"/>
        <v>0</v>
      </c>
      <c r="Q30" s="359"/>
      <c r="R30" s="362">
        <f t="shared" ca="1" si="59"/>
        <v>141</v>
      </c>
      <c r="S30" s="362">
        <v>22</v>
      </c>
      <c r="T30" s="371">
        <f t="shared" ca="1" si="60"/>
        <v>0</v>
      </c>
      <c r="U30" s="359">
        <f t="shared" ca="1" si="2"/>
        <v>0</v>
      </c>
      <c r="V30" s="359">
        <v>0</v>
      </c>
      <c r="W30" s="359">
        <f t="shared" ca="1" si="27"/>
        <v>0</v>
      </c>
      <c r="X30" s="359">
        <f t="shared" ca="1" si="61"/>
        <v>0</v>
      </c>
      <c r="Y30" s="359">
        <f t="shared" ca="1" si="28"/>
        <v>0</v>
      </c>
      <c r="AA30" s="362">
        <f t="shared" ca="1" si="62"/>
        <v>141</v>
      </c>
      <c r="AB30" s="362">
        <v>22</v>
      </c>
      <c r="AC30" s="371">
        <f t="shared" ca="1" si="63"/>
        <v>0</v>
      </c>
      <c r="AD30" s="359">
        <f t="shared" ca="1" si="3"/>
        <v>0</v>
      </c>
      <c r="AE30" s="359">
        <v>0</v>
      </c>
      <c r="AF30" s="359">
        <f t="shared" ca="1" si="29"/>
        <v>0</v>
      </c>
      <c r="AG30" s="359">
        <f t="shared" ca="1" si="64"/>
        <v>0</v>
      </c>
      <c r="AH30" s="359">
        <f t="shared" ca="1" si="30"/>
        <v>0</v>
      </c>
      <c r="AJ30" s="362">
        <f t="shared" ca="1" si="65"/>
        <v>141</v>
      </c>
      <c r="AK30" s="362">
        <v>22</v>
      </c>
      <c r="AL30" s="371">
        <f t="shared" ca="1" si="66"/>
        <v>0</v>
      </c>
      <c r="AM30" s="359">
        <f t="shared" ca="1" si="4"/>
        <v>0</v>
      </c>
      <c r="AN30" s="359">
        <v>0</v>
      </c>
      <c r="AO30" s="359">
        <f t="shared" ca="1" si="31"/>
        <v>0</v>
      </c>
      <c r="AP30" s="359">
        <f t="shared" ca="1" si="67"/>
        <v>0</v>
      </c>
      <c r="AQ30" s="359">
        <f t="shared" ca="1" si="32"/>
        <v>0</v>
      </c>
      <c r="AS30" s="362">
        <f t="shared" ca="1" si="68"/>
        <v>141</v>
      </c>
      <c r="AT30" s="362">
        <v>22</v>
      </c>
      <c r="AU30" s="371">
        <f t="shared" ca="1" si="69"/>
        <v>0</v>
      </c>
      <c r="AV30" s="359">
        <f t="shared" ca="1" si="5"/>
        <v>0</v>
      </c>
      <c r="AW30" s="359">
        <v>0</v>
      </c>
      <c r="AX30" s="359">
        <f t="shared" ca="1" si="33"/>
        <v>0</v>
      </c>
      <c r="AY30" s="359">
        <f t="shared" ca="1" si="70"/>
        <v>0</v>
      </c>
      <c r="AZ30" s="359">
        <f t="shared" ca="1" si="34"/>
        <v>0</v>
      </c>
      <c r="BB30" s="362">
        <f t="shared" ca="1" si="71"/>
        <v>141</v>
      </c>
      <c r="BC30" s="362">
        <v>22</v>
      </c>
      <c r="BD30" s="371">
        <f t="shared" ca="1" si="72"/>
        <v>0</v>
      </c>
      <c r="BE30" s="359">
        <f t="shared" ca="1" si="6"/>
        <v>0</v>
      </c>
      <c r="BF30" s="359">
        <v>0</v>
      </c>
      <c r="BG30" s="359">
        <f t="shared" ca="1" si="35"/>
        <v>0</v>
      </c>
      <c r="BH30" s="359">
        <f t="shared" ca="1" si="73"/>
        <v>0</v>
      </c>
      <c r="BI30" s="359">
        <f t="shared" ca="1" si="36"/>
        <v>0</v>
      </c>
      <c r="BK30" s="362">
        <f t="shared" ca="1" si="74"/>
        <v>141</v>
      </c>
      <c r="BL30" s="362">
        <v>22</v>
      </c>
      <c r="BM30" s="371">
        <f t="shared" ca="1" si="75"/>
        <v>0</v>
      </c>
      <c r="BN30" s="359">
        <f t="shared" ca="1" si="7"/>
        <v>0</v>
      </c>
      <c r="BO30" s="359">
        <v>0</v>
      </c>
      <c r="BP30" s="359">
        <f t="shared" ca="1" si="37"/>
        <v>0</v>
      </c>
      <c r="BQ30" s="359">
        <f t="shared" ca="1" si="8"/>
        <v>0</v>
      </c>
      <c r="BR30" s="359">
        <f t="shared" ca="1" si="38"/>
        <v>0</v>
      </c>
      <c r="BT30" s="362">
        <f t="shared" ca="1" si="76"/>
        <v>141</v>
      </c>
      <c r="BU30" s="362">
        <v>22</v>
      </c>
      <c r="BV30" s="371">
        <f t="shared" ca="1" si="77"/>
        <v>0</v>
      </c>
      <c r="BW30" s="359">
        <f t="shared" ca="1" si="9"/>
        <v>0</v>
      </c>
      <c r="BX30" s="359">
        <v>0</v>
      </c>
      <c r="BY30" s="359">
        <f t="shared" ca="1" si="39"/>
        <v>0</v>
      </c>
      <c r="BZ30" s="359">
        <f t="shared" ca="1" si="10"/>
        <v>0</v>
      </c>
      <c r="CA30" s="359">
        <f t="shared" ca="1" si="40"/>
        <v>0</v>
      </c>
      <c r="CC30" s="362">
        <f t="shared" ca="1" si="78"/>
        <v>141</v>
      </c>
      <c r="CD30" s="362">
        <v>22</v>
      </c>
      <c r="CE30" s="371">
        <f t="shared" ca="1" si="79"/>
        <v>0</v>
      </c>
      <c r="CF30" s="359">
        <f t="shared" ca="1" si="11"/>
        <v>0</v>
      </c>
      <c r="CG30" s="359">
        <v>0</v>
      </c>
      <c r="CH30" s="359">
        <f t="shared" ca="1" si="41"/>
        <v>0</v>
      </c>
      <c r="CI30" s="359">
        <f t="shared" ca="1" si="12"/>
        <v>0</v>
      </c>
      <c r="CJ30" s="359">
        <f t="shared" ca="1" si="42"/>
        <v>0</v>
      </c>
      <c r="CL30" s="362">
        <f t="shared" ca="1" si="80"/>
        <v>141</v>
      </c>
      <c r="CM30" s="362">
        <v>22</v>
      </c>
      <c r="CN30" s="371">
        <f t="shared" ca="1" si="81"/>
        <v>0</v>
      </c>
      <c r="CO30" s="359">
        <f t="shared" ca="1" si="13"/>
        <v>0</v>
      </c>
      <c r="CP30" s="359">
        <v>0</v>
      </c>
      <c r="CQ30" s="359">
        <f t="shared" ca="1" si="43"/>
        <v>0</v>
      </c>
      <c r="CR30" s="359">
        <f t="shared" ca="1" si="14"/>
        <v>0</v>
      </c>
      <c r="CS30" s="359">
        <f t="shared" ca="1" si="44"/>
        <v>0</v>
      </c>
      <c r="CU30" s="362">
        <f t="shared" ca="1" si="82"/>
        <v>141</v>
      </c>
      <c r="CV30" s="362">
        <v>22</v>
      </c>
      <c r="CW30" s="371">
        <f t="shared" ca="1" si="83"/>
        <v>0</v>
      </c>
      <c r="CX30" s="359">
        <f t="shared" ca="1" si="15"/>
        <v>0</v>
      </c>
      <c r="CY30" s="359">
        <v>0</v>
      </c>
      <c r="CZ30" s="359">
        <f t="shared" ca="1" si="45"/>
        <v>0</v>
      </c>
      <c r="DA30" s="359">
        <f t="shared" ca="1" si="16"/>
        <v>0</v>
      </c>
      <c r="DB30" s="359">
        <f t="shared" ca="1" si="46"/>
        <v>0</v>
      </c>
      <c r="DD30" s="362">
        <f t="shared" ca="1" si="84"/>
        <v>141</v>
      </c>
      <c r="DE30" s="362">
        <v>22</v>
      </c>
      <c r="DF30" s="371">
        <f t="shared" ca="1" si="85"/>
        <v>0</v>
      </c>
      <c r="DG30" s="359">
        <f t="shared" ca="1" si="17"/>
        <v>0</v>
      </c>
      <c r="DH30" s="359">
        <v>0</v>
      </c>
      <c r="DI30" s="359">
        <f t="shared" ca="1" si="47"/>
        <v>0</v>
      </c>
      <c r="DJ30" s="359">
        <f t="shared" ca="1" si="18"/>
        <v>0</v>
      </c>
      <c r="DK30" s="359">
        <f t="shared" ca="1" si="48"/>
        <v>0</v>
      </c>
      <c r="DM30" s="362">
        <f t="shared" ca="1" si="86"/>
        <v>141</v>
      </c>
      <c r="DN30" s="362">
        <v>22</v>
      </c>
      <c r="DO30" s="371">
        <f t="shared" ca="1" si="87"/>
        <v>0</v>
      </c>
      <c r="DP30" s="359">
        <f t="shared" ca="1" si="19"/>
        <v>0</v>
      </c>
      <c r="DQ30" s="359">
        <v>0</v>
      </c>
      <c r="DR30" s="359">
        <f t="shared" ca="1" si="49"/>
        <v>0</v>
      </c>
      <c r="DS30" s="359">
        <f t="shared" ca="1" si="20"/>
        <v>0</v>
      </c>
      <c r="DT30" s="359">
        <f t="shared" ca="1" si="50"/>
        <v>0</v>
      </c>
      <c r="DV30" s="362">
        <f t="shared" ca="1" si="88"/>
        <v>141</v>
      </c>
      <c r="DW30" s="362">
        <v>22</v>
      </c>
      <c r="DX30" s="371">
        <f t="shared" ca="1" si="89"/>
        <v>0</v>
      </c>
      <c r="DY30" s="359">
        <f t="shared" ca="1" si="21"/>
        <v>0</v>
      </c>
      <c r="DZ30" s="359">
        <v>0</v>
      </c>
      <c r="EA30" s="359">
        <f t="shared" ca="1" si="51"/>
        <v>0</v>
      </c>
      <c r="EB30" s="359">
        <f t="shared" ca="1" si="22"/>
        <v>0</v>
      </c>
      <c r="EC30" s="359">
        <f t="shared" ca="1" si="52"/>
        <v>0</v>
      </c>
      <c r="EE30" s="362">
        <f t="shared" ca="1" si="90"/>
        <v>141</v>
      </c>
      <c r="EF30" s="362">
        <v>22</v>
      </c>
      <c r="EG30" s="371">
        <f t="shared" ca="1" si="91"/>
        <v>0</v>
      </c>
      <c r="EH30" s="359">
        <f t="shared" ca="1" si="23"/>
        <v>0</v>
      </c>
      <c r="EI30" s="359">
        <v>0</v>
      </c>
      <c r="EJ30" s="359">
        <f t="shared" ca="1" si="53"/>
        <v>0</v>
      </c>
      <c r="EK30" s="359">
        <f t="shared" ca="1" si="24"/>
        <v>0</v>
      </c>
      <c r="EL30" s="359">
        <f t="shared" ca="1" si="54"/>
        <v>0</v>
      </c>
    </row>
    <row r="31" spans="6:142" x14ac:dyDescent="0.35">
      <c r="F31" s="372">
        <f ca="1">IFERROR(INDEX('Inflation Rates'!$A$16:$H$138,MATCH('TSP Traditional'!$H32,'Inflation Rates'!$A$16:$A$138,0),8)/INDEX('Inflation Rates'!$A$16:$H$138,MATCH('TSP Traditional'!$H32,'Inflation Rates'!$A$16:$A$138,0)-1,8)-1,F30)</f>
        <v>2.0000000000000018E-2</v>
      </c>
      <c r="G31" s="372">
        <f ca="1">IFERROR(INDEX('Inflation Rates'!$A$16:$H$138,MATCH('TSP Traditional'!$H32,'Inflation Rates'!$A$16:$A$138,0),6)/INDEX('Inflation Rates'!$A$16:$H$138,MATCH('TSP Traditional'!$H32,'Inflation Rates'!$A$16:$A$138,0)-1,6)-1,G30)</f>
        <v>2.0999999999999908E-2</v>
      </c>
      <c r="H31" s="362">
        <f t="shared" ca="1" si="55"/>
        <v>2042</v>
      </c>
      <c r="I31" s="362">
        <f t="shared" ca="1" si="56"/>
        <v>142</v>
      </c>
      <c r="J31" s="362">
        <v>23</v>
      </c>
      <c r="K31" s="371">
        <f t="shared" ca="1" si="57"/>
        <v>0</v>
      </c>
      <c r="L31" s="359">
        <f t="shared" ca="1" si="1"/>
        <v>0</v>
      </c>
      <c r="M31" s="359">
        <v>0</v>
      </c>
      <c r="N31" s="359">
        <f t="shared" ca="1" si="25"/>
        <v>0</v>
      </c>
      <c r="O31" s="359">
        <f t="shared" ca="1" si="58"/>
        <v>0</v>
      </c>
      <c r="P31" s="359">
        <f t="shared" ca="1" si="26"/>
        <v>0</v>
      </c>
      <c r="Q31" s="359"/>
      <c r="R31" s="362">
        <f t="shared" ca="1" si="59"/>
        <v>142</v>
      </c>
      <c r="S31" s="362">
        <v>23</v>
      </c>
      <c r="T31" s="371">
        <f t="shared" ca="1" si="60"/>
        <v>0</v>
      </c>
      <c r="U31" s="359">
        <f t="shared" ca="1" si="2"/>
        <v>0</v>
      </c>
      <c r="V31" s="359">
        <v>0</v>
      </c>
      <c r="W31" s="359">
        <f t="shared" ca="1" si="27"/>
        <v>0</v>
      </c>
      <c r="X31" s="359">
        <f t="shared" ca="1" si="61"/>
        <v>0</v>
      </c>
      <c r="Y31" s="359">
        <f t="shared" ca="1" si="28"/>
        <v>0</v>
      </c>
      <c r="AA31" s="362">
        <f t="shared" ca="1" si="62"/>
        <v>142</v>
      </c>
      <c r="AB31" s="362">
        <v>23</v>
      </c>
      <c r="AC31" s="371">
        <f t="shared" ca="1" si="63"/>
        <v>0</v>
      </c>
      <c r="AD31" s="359">
        <f t="shared" ca="1" si="3"/>
        <v>0</v>
      </c>
      <c r="AE31" s="359">
        <v>0</v>
      </c>
      <c r="AF31" s="359">
        <f t="shared" ca="1" si="29"/>
        <v>0</v>
      </c>
      <c r="AG31" s="359">
        <f t="shared" ca="1" si="64"/>
        <v>0</v>
      </c>
      <c r="AH31" s="359">
        <f t="shared" ca="1" si="30"/>
        <v>0</v>
      </c>
      <c r="AJ31" s="362">
        <f t="shared" ca="1" si="65"/>
        <v>142</v>
      </c>
      <c r="AK31" s="362">
        <v>23</v>
      </c>
      <c r="AL31" s="371">
        <f t="shared" ca="1" si="66"/>
        <v>0</v>
      </c>
      <c r="AM31" s="359">
        <f t="shared" ca="1" si="4"/>
        <v>0</v>
      </c>
      <c r="AN31" s="359">
        <v>0</v>
      </c>
      <c r="AO31" s="359">
        <f t="shared" ca="1" si="31"/>
        <v>0</v>
      </c>
      <c r="AP31" s="359">
        <f t="shared" ca="1" si="67"/>
        <v>0</v>
      </c>
      <c r="AQ31" s="359">
        <f t="shared" ca="1" si="32"/>
        <v>0</v>
      </c>
      <c r="AS31" s="362">
        <f t="shared" ca="1" si="68"/>
        <v>142</v>
      </c>
      <c r="AT31" s="362">
        <v>23</v>
      </c>
      <c r="AU31" s="371">
        <f t="shared" ca="1" si="69"/>
        <v>0</v>
      </c>
      <c r="AV31" s="359">
        <f t="shared" ca="1" si="5"/>
        <v>0</v>
      </c>
      <c r="AW31" s="359">
        <v>0</v>
      </c>
      <c r="AX31" s="359">
        <f t="shared" ca="1" si="33"/>
        <v>0</v>
      </c>
      <c r="AY31" s="359">
        <f t="shared" ca="1" si="70"/>
        <v>0</v>
      </c>
      <c r="AZ31" s="359">
        <f t="shared" ca="1" si="34"/>
        <v>0</v>
      </c>
      <c r="BB31" s="362">
        <f t="shared" ca="1" si="71"/>
        <v>142</v>
      </c>
      <c r="BC31" s="362">
        <v>23</v>
      </c>
      <c r="BD31" s="371">
        <f t="shared" ca="1" si="72"/>
        <v>0</v>
      </c>
      <c r="BE31" s="359">
        <f t="shared" ca="1" si="6"/>
        <v>0</v>
      </c>
      <c r="BF31" s="359">
        <v>0</v>
      </c>
      <c r="BG31" s="359">
        <f t="shared" ca="1" si="35"/>
        <v>0</v>
      </c>
      <c r="BH31" s="359">
        <f t="shared" ca="1" si="73"/>
        <v>0</v>
      </c>
      <c r="BI31" s="359">
        <f t="shared" ca="1" si="36"/>
        <v>0</v>
      </c>
      <c r="BK31" s="362">
        <f t="shared" ca="1" si="74"/>
        <v>142</v>
      </c>
      <c r="BL31" s="362">
        <v>23</v>
      </c>
      <c r="BM31" s="371">
        <f t="shared" ca="1" si="75"/>
        <v>0</v>
      </c>
      <c r="BN31" s="359">
        <f t="shared" ca="1" si="7"/>
        <v>0</v>
      </c>
      <c r="BO31" s="359">
        <v>0</v>
      </c>
      <c r="BP31" s="359">
        <f t="shared" ca="1" si="37"/>
        <v>0</v>
      </c>
      <c r="BQ31" s="359">
        <f t="shared" ca="1" si="8"/>
        <v>0</v>
      </c>
      <c r="BR31" s="359">
        <f t="shared" ca="1" si="38"/>
        <v>0</v>
      </c>
      <c r="BT31" s="362">
        <f t="shared" ca="1" si="76"/>
        <v>142</v>
      </c>
      <c r="BU31" s="362">
        <v>23</v>
      </c>
      <c r="BV31" s="371">
        <f t="shared" ca="1" si="77"/>
        <v>0</v>
      </c>
      <c r="BW31" s="359">
        <f t="shared" ca="1" si="9"/>
        <v>0</v>
      </c>
      <c r="BX31" s="359">
        <v>0</v>
      </c>
      <c r="BY31" s="359">
        <f t="shared" ca="1" si="39"/>
        <v>0</v>
      </c>
      <c r="BZ31" s="359">
        <f t="shared" ca="1" si="10"/>
        <v>0</v>
      </c>
      <c r="CA31" s="359">
        <f t="shared" ca="1" si="40"/>
        <v>0</v>
      </c>
      <c r="CC31" s="362">
        <f t="shared" ca="1" si="78"/>
        <v>142</v>
      </c>
      <c r="CD31" s="362">
        <v>23</v>
      </c>
      <c r="CE31" s="371">
        <f t="shared" ca="1" si="79"/>
        <v>0</v>
      </c>
      <c r="CF31" s="359">
        <f t="shared" ca="1" si="11"/>
        <v>0</v>
      </c>
      <c r="CG31" s="359">
        <v>0</v>
      </c>
      <c r="CH31" s="359">
        <f t="shared" ca="1" si="41"/>
        <v>0</v>
      </c>
      <c r="CI31" s="359">
        <f t="shared" ca="1" si="12"/>
        <v>0</v>
      </c>
      <c r="CJ31" s="359">
        <f t="shared" ca="1" si="42"/>
        <v>0</v>
      </c>
      <c r="CL31" s="362">
        <f t="shared" ca="1" si="80"/>
        <v>142</v>
      </c>
      <c r="CM31" s="362">
        <v>23</v>
      </c>
      <c r="CN31" s="371">
        <f t="shared" ca="1" si="81"/>
        <v>0</v>
      </c>
      <c r="CO31" s="359">
        <f t="shared" ca="1" si="13"/>
        <v>0</v>
      </c>
      <c r="CP31" s="359">
        <v>0</v>
      </c>
      <c r="CQ31" s="359">
        <f t="shared" ca="1" si="43"/>
        <v>0</v>
      </c>
      <c r="CR31" s="359">
        <f t="shared" ca="1" si="14"/>
        <v>0</v>
      </c>
      <c r="CS31" s="359">
        <f t="shared" ca="1" si="44"/>
        <v>0</v>
      </c>
      <c r="CU31" s="362">
        <f t="shared" ca="1" si="82"/>
        <v>142</v>
      </c>
      <c r="CV31" s="362">
        <v>23</v>
      </c>
      <c r="CW31" s="371">
        <f t="shared" ca="1" si="83"/>
        <v>0</v>
      </c>
      <c r="CX31" s="359">
        <f t="shared" ca="1" si="15"/>
        <v>0</v>
      </c>
      <c r="CY31" s="359">
        <v>0</v>
      </c>
      <c r="CZ31" s="359">
        <f t="shared" ca="1" si="45"/>
        <v>0</v>
      </c>
      <c r="DA31" s="359">
        <f t="shared" ca="1" si="16"/>
        <v>0</v>
      </c>
      <c r="DB31" s="359">
        <f t="shared" ca="1" si="46"/>
        <v>0</v>
      </c>
      <c r="DD31" s="362">
        <f t="shared" ca="1" si="84"/>
        <v>142</v>
      </c>
      <c r="DE31" s="362">
        <v>23</v>
      </c>
      <c r="DF31" s="371">
        <f t="shared" ca="1" si="85"/>
        <v>0</v>
      </c>
      <c r="DG31" s="359">
        <f t="shared" ca="1" si="17"/>
        <v>0</v>
      </c>
      <c r="DH31" s="359">
        <v>0</v>
      </c>
      <c r="DI31" s="359">
        <f t="shared" ca="1" si="47"/>
        <v>0</v>
      </c>
      <c r="DJ31" s="359">
        <f t="shared" ca="1" si="18"/>
        <v>0</v>
      </c>
      <c r="DK31" s="359">
        <f t="shared" ca="1" si="48"/>
        <v>0</v>
      </c>
      <c r="DM31" s="362">
        <f t="shared" ca="1" si="86"/>
        <v>142</v>
      </c>
      <c r="DN31" s="362">
        <v>23</v>
      </c>
      <c r="DO31" s="371">
        <f t="shared" ca="1" si="87"/>
        <v>0</v>
      </c>
      <c r="DP31" s="359">
        <f t="shared" ca="1" si="19"/>
        <v>0</v>
      </c>
      <c r="DQ31" s="359">
        <v>0</v>
      </c>
      <c r="DR31" s="359">
        <f t="shared" ca="1" si="49"/>
        <v>0</v>
      </c>
      <c r="DS31" s="359">
        <f t="shared" ca="1" si="20"/>
        <v>0</v>
      </c>
      <c r="DT31" s="359">
        <f t="shared" ca="1" si="50"/>
        <v>0</v>
      </c>
      <c r="DV31" s="362">
        <f t="shared" ca="1" si="88"/>
        <v>142</v>
      </c>
      <c r="DW31" s="362">
        <v>23</v>
      </c>
      <c r="DX31" s="371">
        <f t="shared" ca="1" si="89"/>
        <v>0</v>
      </c>
      <c r="DY31" s="359">
        <f t="shared" ca="1" si="21"/>
        <v>0</v>
      </c>
      <c r="DZ31" s="359">
        <v>0</v>
      </c>
      <c r="EA31" s="359">
        <f t="shared" ca="1" si="51"/>
        <v>0</v>
      </c>
      <c r="EB31" s="359">
        <f t="shared" ca="1" si="22"/>
        <v>0</v>
      </c>
      <c r="EC31" s="359">
        <f t="shared" ca="1" si="52"/>
        <v>0</v>
      </c>
      <c r="EE31" s="362">
        <f t="shared" ca="1" si="90"/>
        <v>142</v>
      </c>
      <c r="EF31" s="362">
        <v>23</v>
      </c>
      <c r="EG31" s="371">
        <f t="shared" ca="1" si="91"/>
        <v>0</v>
      </c>
      <c r="EH31" s="359">
        <f t="shared" ca="1" si="23"/>
        <v>0</v>
      </c>
      <c r="EI31" s="359">
        <v>0</v>
      </c>
      <c r="EJ31" s="359">
        <f t="shared" ca="1" si="53"/>
        <v>0</v>
      </c>
      <c r="EK31" s="359">
        <f t="shared" ca="1" si="24"/>
        <v>0</v>
      </c>
      <c r="EL31" s="359">
        <f t="shared" ca="1" si="54"/>
        <v>0</v>
      </c>
    </row>
    <row r="32" spans="6:142" x14ac:dyDescent="0.35">
      <c r="F32" s="372">
        <f ca="1">IFERROR(INDEX('Inflation Rates'!$A$16:$H$138,MATCH('TSP Traditional'!$H33,'Inflation Rates'!$A$16:$A$138,0),8)/INDEX('Inflation Rates'!$A$16:$H$138,MATCH('TSP Traditional'!$H33,'Inflation Rates'!$A$16:$A$138,0)-1,8)-1,F31)</f>
        <v>2.0000000000000018E-2</v>
      </c>
      <c r="G32" s="372">
        <f ca="1">IFERROR(INDEX('Inflation Rates'!$A$16:$H$138,MATCH('TSP Traditional'!$H33,'Inflation Rates'!$A$16:$A$138,0),6)/INDEX('Inflation Rates'!$A$16:$H$138,MATCH('TSP Traditional'!$H33,'Inflation Rates'!$A$16:$A$138,0)-1,6)-1,G31)</f>
        <v>2.0999999999999908E-2</v>
      </c>
      <c r="H32" s="362">
        <f t="shared" ca="1" si="55"/>
        <v>2043</v>
      </c>
      <c r="I32" s="362">
        <f t="shared" ca="1" si="56"/>
        <v>143</v>
      </c>
      <c r="J32" s="362">
        <v>24</v>
      </c>
      <c r="K32" s="371">
        <f t="shared" ca="1" si="57"/>
        <v>0</v>
      </c>
      <c r="L32" s="359">
        <f t="shared" ca="1" si="1"/>
        <v>0</v>
      </c>
      <c r="M32" s="359">
        <v>0</v>
      </c>
      <c r="N32" s="359">
        <f t="shared" ca="1" si="25"/>
        <v>0</v>
      </c>
      <c r="O32" s="359">
        <f t="shared" ca="1" si="58"/>
        <v>0</v>
      </c>
      <c r="P32" s="359">
        <f t="shared" ca="1" si="26"/>
        <v>0</v>
      </c>
      <c r="Q32" s="359"/>
      <c r="R32" s="362">
        <f t="shared" ca="1" si="59"/>
        <v>143</v>
      </c>
      <c r="S32" s="362">
        <v>24</v>
      </c>
      <c r="T32" s="371">
        <f t="shared" ca="1" si="60"/>
        <v>0</v>
      </c>
      <c r="U32" s="359">
        <f t="shared" ca="1" si="2"/>
        <v>0</v>
      </c>
      <c r="V32" s="359">
        <v>0</v>
      </c>
      <c r="W32" s="359">
        <f t="shared" ca="1" si="27"/>
        <v>0</v>
      </c>
      <c r="X32" s="359">
        <f t="shared" ca="1" si="61"/>
        <v>0</v>
      </c>
      <c r="Y32" s="359">
        <f t="shared" ca="1" si="28"/>
        <v>0</v>
      </c>
      <c r="AA32" s="362">
        <f t="shared" ca="1" si="62"/>
        <v>143</v>
      </c>
      <c r="AB32" s="362">
        <v>24</v>
      </c>
      <c r="AC32" s="371">
        <f t="shared" ca="1" si="63"/>
        <v>0</v>
      </c>
      <c r="AD32" s="359">
        <f t="shared" ca="1" si="3"/>
        <v>0</v>
      </c>
      <c r="AE32" s="359">
        <v>0</v>
      </c>
      <c r="AF32" s="359">
        <f t="shared" ca="1" si="29"/>
        <v>0</v>
      </c>
      <c r="AG32" s="359">
        <f t="shared" ca="1" si="64"/>
        <v>0</v>
      </c>
      <c r="AH32" s="359">
        <f t="shared" ca="1" si="30"/>
        <v>0</v>
      </c>
      <c r="AJ32" s="362">
        <f t="shared" ca="1" si="65"/>
        <v>143</v>
      </c>
      <c r="AK32" s="362">
        <v>24</v>
      </c>
      <c r="AL32" s="371">
        <f t="shared" ca="1" si="66"/>
        <v>0</v>
      </c>
      <c r="AM32" s="359">
        <f t="shared" ca="1" si="4"/>
        <v>0</v>
      </c>
      <c r="AN32" s="359">
        <v>0</v>
      </c>
      <c r="AO32" s="359">
        <f t="shared" ca="1" si="31"/>
        <v>0</v>
      </c>
      <c r="AP32" s="359">
        <f t="shared" ca="1" si="67"/>
        <v>0</v>
      </c>
      <c r="AQ32" s="359">
        <f t="shared" ca="1" si="32"/>
        <v>0</v>
      </c>
      <c r="AS32" s="362">
        <f t="shared" ca="1" si="68"/>
        <v>143</v>
      </c>
      <c r="AT32" s="362">
        <v>24</v>
      </c>
      <c r="AU32" s="371">
        <f t="shared" ca="1" si="69"/>
        <v>0</v>
      </c>
      <c r="AV32" s="359">
        <f t="shared" ca="1" si="5"/>
        <v>0</v>
      </c>
      <c r="AW32" s="359">
        <v>0</v>
      </c>
      <c r="AX32" s="359">
        <f t="shared" ca="1" si="33"/>
        <v>0</v>
      </c>
      <c r="AY32" s="359">
        <f t="shared" ca="1" si="70"/>
        <v>0</v>
      </c>
      <c r="AZ32" s="359">
        <f t="shared" ca="1" si="34"/>
        <v>0</v>
      </c>
      <c r="BB32" s="362">
        <f t="shared" ca="1" si="71"/>
        <v>143</v>
      </c>
      <c r="BC32" s="362">
        <v>24</v>
      </c>
      <c r="BD32" s="371">
        <f t="shared" ca="1" si="72"/>
        <v>0</v>
      </c>
      <c r="BE32" s="359">
        <f t="shared" ca="1" si="6"/>
        <v>0</v>
      </c>
      <c r="BF32" s="359">
        <v>0</v>
      </c>
      <c r="BG32" s="359">
        <f t="shared" ca="1" si="35"/>
        <v>0</v>
      </c>
      <c r="BH32" s="359">
        <f t="shared" ca="1" si="73"/>
        <v>0</v>
      </c>
      <c r="BI32" s="359">
        <f t="shared" ca="1" si="36"/>
        <v>0</v>
      </c>
      <c r="BK32" s="362">
        <f t="shared" ca="1" si="74"/>
        <v>143</v>
      </c>
      <c r="BL32" s="362">
        <v>24</v>
      </c>
      <c r="BM32" s="371">
        <f t="shared" ca="1" si="75"/>
        <v>0</v>
      </c>
      <c r="BN32" s="359">
        <f t="shared" ca="1" si="7"/>
        <v>0</v>
      </c>
      <c r="BO32" s="359">
        <v>0</v>
      </c>
      <c r="BP32" s="359">
        <f t="shared" ca="1" si="37"/>
        <v>0</v>
      </c>
      <c r="BQ32" s="359">
        <f t="shared" ca="1" si="8"/>
        <v>0</v>
      </c>
      <c r="BR32" s="359">
        <f t="shared" ca="1" si="38"/>
        <v>0</v>
      </c>
      <c r="BT32" s="362">
        <f t="shared" ca="1" si="76"/>
        <v>143</v>
      </c>
      <c r="BU32" s="362">
        <v>24</v>
      </c>
      <c r="BV32" s="371">
        <f t="shared" ca="1" si="77"/>
        <v>0</v>
      </c>
      <c r="BW32" s="359">
        <f t="shared" ca="1" si="9"/>
        <v>0</v>
      </c>
      <c r="BX32" s="359">
        <v>0</v>
      </c>
      <c r="BY32" s="359">
        <f t="shared" ca="1" si="39"/>
        <v>0</v>
      </c>
      <c r="BZ32" s="359">
        <f t="shared" ca="1" si="10"/>
        <v>0</v>
      </c>
      <c r="CA32" s="359">
        <f t="shared" ca="1" si="40"/>
        <v>0</v>
      </c>
      <c r="CC32" s="362">
        <f t="shared" ca="1" si="78"/>
        <v>143</v>
      </c>
      <c r="CD32" s="362">
        <v>24</v>
      </c>
      <c r="CE32" s="371">
        <f t="shared" ca="1" si="79"/>
        <v>0</v>
      </c>
      <c r="CF32" s="359">
        <f t="shared" ca="1" si="11"/>
        <v>0</v>
      </c>
      <c r="CG32" s="359">
        <v>0</v>
      </c>
      <c r="CH32" s="359">
        <f t="shared" ca="1" si="41"/>
        <v>0</v>
      </c>
      <c r="CI32" s="359">
        <f t="shared" ca="1" si="12"/>
        <v>0</v>
      </c>
      <c r="CJ32" s="359">
        <f t="shared" ca="1" si="42"/>
        <v>0</v>
      </c>
      <c r="CL32" s="362">
        <f t="shared" ca="1" si="80"/>
        <v>143</v>
      </c>
      <c r="CM32" s="362">
        <v>24</v>
      </c>
      <c r="CN32" s="371">
        <f t="shared" ca="1" si="81"/>
        <v>0</v>
      </c>
      <c r="CO32" s="359">
        <f t="shared" ca="1" si="13"/>
        <v>0</v>
      </c>
      <c r="CP32" s="359">
        <v>0</v>
      </c>
      <c r="CQ32" s="359">
        <f t="shared" ca="1" si="43"/>
        <v>0</v>
      </c>
      <c r="CR32" s="359">
        <f t="shared" ca="1" si="14"/>
        <v>0</v>
      </c>
      <c r="CS32" s="359">
        <f t="shared" ca="1" si="44"/>
        <v>0</v>
      </c>
      <c r="CU32" s="362">
        <f t="shared" ca="1" si="82"/>
        <v>143</v>
      </c>
      <c r="CV32" s="362">
        <v>24</v>
      </c>
      <c r="CW32" s="371">
        <f t="shared" ca="1" si="83"/>
        <v>0</v>
      </c>
      <c r="CX32" s="359">
        <f t="shared" ca="1" si="15"/>
        <v>0</v>
      </c>
      <c r="CY32" s="359">
        <v>0</v>
      </c>
      <c r="CZ32" s="359">
        <f t="shared" ca="1" si="45"/>
        <v>0</v>
      </c>
      <c r="DA32" s="359">
        <f t="shared" ca="1" si="16"/>
        <v>0</v>
      </c>
      <c r="DB32" s="359">
        <f t="shared" ca="1" si="46"/>
        <v>0</v>
      </c>
      <c r="DD32" s="362">
        <f t="shared" ca="1" si="84"/>
        <v>143</v>
      </c>
      <c r="DE32" s="362">
        <v>24</v>
      </c>
      <c r="DF32" s="371">
        <f t="shared" ca="1" si="85"/>
        <v>0</v>
      </c>
      <c r="DG32" s="359">
        <f t="shared" ca="1" si="17"/>
        <v>0</v>
      </c>
      <c r="DH32" s="359">
        <v>0</v>
      </c>
      <c r="DI32" s="359">
        <f t="shared" ca="1" si="47"/>
        <v>0</v>
      </c>
      <c r="DJ32" s="359">
        <f t="shared" ca="1" si="18"/>
        <v>0</v>
      </c>
      <c r="DK32" s="359">
        <f t="shared" ca="1" si="48"/>
        <v>0</v>
      </c>
      <c r="DM32" s="362">
        <f t="shared" ca="1" si="86"/>
        <v>143</v>
      </c>
      <c r="DN32" s="362">
        <v>24</v>
      </c>
      <c r="DO32" s="371">
        <f t="shared" ca="1" si="87"/>
        <v>0</v>
      </c>
      <c r="DP32" s="359">
        <f t="shared" ca="1" si="19"/>
        <v>0</v>
      </c>
      <c r="DQ32" s="359">
        <v>0</v>
      </c>
      <c r="DR32" s="359">
        <f t="shared" ca="1" si="49"/>
        <v>0</v>
      </c>
      <c r="DS32" s="359">
        <f t="shared" ca="1" si="20"/>
        <v>0</v>
      </c>
      <c r="DT32" s="359">
        <f t="shared" ca="1" si="50"/>
        <v>0</v>
      </c>
      <c r="DV32" s="362">
        <f t="shared" ca="1" si="88"/>
        <v>143</v>
      </c>
      <c r="DW32" s="362">
        <v>24</v>
      </c>
      <c r="DX32" s="371">
        <f t="shared" ca="1" si="89"/>
        <v>0</v>
      </c>
      <c r="DY32" s="359">
        <f t="shared" ca="1" si="21"/>
        <v>0</v>
      </c>
      <c r="DZ32" s="359">
        <v>0</v>
      </c>
      <c r="EA32" s="359">
        <f t="shared" ca="1" si="51"/>
        <v>0</v>
      </c>
      <c r="EB32" s="359">
        <f t="shared" ca="1" si="22"/>
        <v>0</v>
      </c>
      <c r="EC32" s="359">
        <f t="shared" ca="1" si="52"/>
        <v>0</v>
      </c>
      <c r="EE32" s="362">
        <f t="shared" ca="1" si="90"/>
        <v>143</v>
      </c>
      <c r="EF32" s="362">
        <v>24</v>
      </c>
      <c r="EG32" s="371">
        <f t="shared" ca="1" si="91"/>
        <v>0</v>
      </c>
      <c r="EH32" s="359">
        <f t="shared" ca="1" si="23"/>
        <v>0</v>
      </c>
      <c r="EI32" s="359">
        <v>0</v>
      </c>
      <c r="EJ32" s="359">
        <f t="shared" ca="1" si="53"/>
        <v>0</v>
      </c>
      <c r="EK32" s="359">
        <f t="shared" ca="1" si="24"/>
        <v>0</v>
      </c>
      <c r="EL32" s="359">
        <f t="shared" ca="1" si="54"/>
        <v>0</v>
      </c>
    </row>
    <row r="33" spans="6:142" x14ac:dyDescent="0.35">
      <c r="F33" s="372">
        <f ca="1">IFERROR(INDEX('Inflation Rates'!$A$16:$H$138,MATCH('TSP Traditional'!$H34,'Inflation Rates'!$A$16:$A$138,0),8)/INDEX('Inflation Rates'!$A$16:$H$138,MATCH('TSP Traditional'!$H34,'Inflation Rates'!$A$16:$A$138,0)-1,8)-1,F32)</f>
        <v>2.0000000000000018E-2</v>
      </c>
      <c r="G33" s="372">
        <f ca="1">IFERROR(INDEX('Inflation Rates'!$A$16:$H$138,MATCH('TSP Traditional'!$H34,'Inflation Rates'!$A$16:$A$138,0),6)/INDEX('Inflation Rates'!$A$16:$H$138,MATCH('TSP Traditional'!$H34,'Inflation Rates'!$A$16:$A$138,0)-1,6)-1,G32)</f>
        <v>2.0999999999999908E-2</v>
      </c>
      <c r="H33" s="362">
        <f t="shared" ca="1" si="55"/>
        <v>2044</v>
      </c>
      <c r="I33" s="362">
        <f t="shared" ca="1" si="56"/>
        <v>144</v>
      </c>
      <c r="J33" s="362">
        <v>25</v>
      </c>
      <c r="K33" s="371">
        <f t="shared" ca="1" si="57"/>
        <v>0</v>
      </c>
      <c r="L33" s="359">
        <f t="shared" ca="1" si="1"/>
        <v>0</v>
      </c>
      <c r="M33" s="359">
        <v>0</v>
      </c>
      <c r="N33" s="359">
        <f t="shared" ca="1" si="25"/>
        <v>0</v>
      </c>
      <c r="O33" s="359">
        <f t="shared" ca="1" si="58"/>
        <v>0</v>
      </c>
      <c r="P33" s="359">
        <f t="shared" ca="1" si="26"/>
        <v>0</v>
      </c>
      <c r="Q33" s="359"/>
      <c r="R33" s="362">
        <f t="shared" ca="1" si="59"/>
        <v>144</v>
      </c>
      <c r="S33" s="362">
        <v>25</v>
      </c>
      <c r="T33" s="371">
        <f t="shared" ca="1" si="60"/>
        <v>0</v>
      </c>
      <c r="U33" s="359">
        <f t="shared" ca="1" si="2"/>
        <v>0</v>
      </c>
      <c r="V33" s="359">
        <v>0</v>
      </c>
      <c r="W33" s="359">
        <f t="shared" ca="1" si="27"/>
        <v>0</v>
      </c>
      <c r="X33" s="359">
        <f t="shared" ca="1" si="61"/>
        <v>0</v>
      </c>
      <c r="Y33" s="359">
        <f t="shared" ca="1" si="28"/>
        <v>0</v>
      </c>
      <c r="AA33" s="362">
        <f t="shared" ca="1" si="62"/>
        <v>144</v>
      </c>
      <c r="AB33" s="362">
        <v>25</v>
      </c>
      <c r="AC33" s="371">
        <f t="shared" ca="1" si="63"/>
        <v>0</v>
      </c>
      <c r="AD33" s="359">
        <f t="shared" ca="1" si="3"/>
        <v>0</v>
      </c>
      <c r="AE33" s="359">
        <v>0</v>
      </c>
      <c r="AF33" s="359">
        <f t="shared" ca="1" si="29"/>
        <v>0</v>
      </c>
      <c r="AG33" s="359">
        <f t="shared" ca="1" si="64"/>
        <v>0</v>
      </c>
      <c r="AH33" s="359">
        <f t="shared" ca="1" si="30"/>
        <v>0</v>
      </c>
      <c r="AJ33" s="362">
        <f t="shared" ca="1" si="65"/>
        <v>144</v>
      </c>
      <c r="AK33" s="362">
        <v>25</v>
      </c>
      <c r="AL33" s="371">
        <f t="shared" ca="1" si="66"/>
        <v>0</v>
      </c>
      <c r="AM33" s="359">
        <f t="shared" ca="1" si="4"/>
        <v>0</v>
      </c>
      <c r="AN33" s="359">
        <v>0</v>
      </c>
      <c r="AO33" s="359">
        <f t="shared" ca="1" si="31"/>
        <v>0</v>
      </c>
      <c r="AP33" s="359">
        <f t="shared" ca="1" si="67"/>
        <v>0</v>
      </c>
      <c r="AQ33" s="359">
        <f t="shared" ca="1" si="32"/>
        <v>0</v>
      </c>
      <c r="AS33" s="362">
        <f t="shared" ca="1" si="68"/>
        <v>144</v>
      </c>
      <c r="AT33" s="362">
        <v>25</v>
      </c>
      <c r="AU33" s="371">
        <f t="shared" ca="1" si="69"/>
        <v>0</v>
      </c>
      <c r="AV33" s="359">
        <f t="shared" ca="1" si="5"/>
        <v>0</v>
      </c>
      <c r="AW33" s="359">
        <v>0</v>
      </c>
      <c r="AX33" s="359">
        <f t="shared" ca="1" si="33"/>
        <v>0</v>
      </c>
      <c r="AY33" s="359">
        <f t="shared" ca="1" si="70"/>
        <v>0</v>
      </c>
      <c r="AZ33" s="359">
        <f t="shared" ca="1" si="34"/>
        <v>0</v>
      </c>
      <c r="BB33" s="362">
        <f t="shared" ca="1" si="71"/>
        <v>144</v>
      </c>
      <c r="BC33" s="362">
        <v>25</v>
      </c>
      <c r="BD33" s="371">
        <f t="shared" ca="1" si="72"/>
        <v>0</v>
      </c>
      <c r="BE33" s="359">
        <f t="shared" ca="1" si="6"/>
        <v>0</v>
      </c>
      <c r="BF33" s="359">
        <v>0</v>
      </c>
      <c r="BG33" s="359">
        <f t="shared" ca="1" si="35"/>
        <v>0</v>
      </c>
      <c r="BH33" s="359">
        <f t="shared" ca="1" si="73"/>
        <v>0</v>
      </c>
      <c r="BI33" s="359">
        <f t="shared" ca="1" si="36"/>
        <v>0</v>
      </c>
      <c r="BK33" s="362">
        <f t="shared" ca="1" si="74"/>
        <v>144</v>
      </c>
      <c r="BL33" s="362">
        <v>25</v>
      </c>
      <c r="BM33" s="371">
        <f t="shared" ca="1" si="75"/>
        <v>0</v>
      </c>
      <c r="BN33" s="359">
        <f t="shared" ca="1" si="7"/>
        <v>0</v>
      </c>
      <c r="BO33" s="359">
        <v>0</v>
      </c>
      <c r="BP33" s="359">
        <f t="shared" ca="1" si="37"/>
        <v>0</v>
      </c>
      <c r="BQ33" s="359">
        <f t="shared" ca="1" si="8"/>
        <v>0</v>
      </c>
      <c r="BR33" s="359">
        <f t="shared" ca="1" si="38"/>
        <v>0</v>
      </c>
      <c r="BT33" s="362">
        <f t="shared" ca="1" si="76"/>
        <v>144</v>
      </c>
      <c r="BU33" s="362">
        <v>25</v>
      </c>
      <c r="BV33" s="371">
        <f t="shared" ca="1" si="77"/>
        <v>0</v>
      </c>
      <c r="BW33" s="359">
        <f t="shared" ca="1" si="9"/>
        <v>0</v>
      </c>
      <c r="BX33" s="359">
        <v>0</v>
      </c>
      <c r="BY33" s="359">
        <f t="shared" ca="1" si="39"/>
        <v>0</v>
      </c>
      <c r="BZ33" s="359">
        <f t="shared" ca="1" si="10"/>
        <v>0</v>
      </c>
      <c r="CA33" s="359">
        <f t="shared" ca="1" si="40"/>
        <v>0</v>
      </c>
      <c r="CC33" s="362">
        <f t="shared" ca="1" si="78"/>
        <v>144</v>
      </c>
      <c r="CD33" s="362">
        <v>25</v>
      </c>
      <c r="CE33" s="371">
        <f t="shared" ca="1" si="79"/>
        <v>0</v>
      </c>
      <c r="CF33" s="359">
        <f t="shared" ca="1" si="11"/>
        <v>0</v>
      </c>
      <c r="CG33" s="359">
        <v>0</v>
      </c>
      <c r="CH33" s="359">
        <f t="shared" ca="1" si="41"/>
        <v>0</v>
      </c>
      <c r="CI33" s="359">
        <f t="shared" ca="1" si="12"/>
        <v>0</v>
      </c>
      <c r="CJ33" s="359">
        <f t="shared" ca="1" si="42"/>
        <v>0</v>
      </c>
      <c r="CL33" s="362">
        <f t="shared" ca="1" si="80"/>
        <v>144</v>
      </c>
      <c r="CM33" s="362">
        <v>25</v>
      </c>
      <c r="CN33" s="371">
        <f t="shared" ca="1" si="81"/>
        <v>0</v>
      </c>
      <c r="CO33" s="359">
        <f t="shared" ca="1" si="13"/>
        <v>0</v>
      </c>
      <c r="CP33" s="359">
        <v>0</v>
      </c>
      <c r="CQ33" s="359">
        <f t="shared" ca="1" si="43"/>
        <v>0</v>
      </c>
      <c r="CR33" s="359">
        <f t="shared" ca="1" si="14"/>
        <v>0</v>
      </c>
      <c r="CS33" s="359">
        <f t="shared" ca="1" si="44"/>
        <v>0</v>
      </c>
      <c r="CU33" s="362">
        <f t="shared" ca="1" si="82"/>
        <v>144</v>
      </c>
      <c r="CV33" s="362">
        <v>25</v>
      </c>
      <c r="CW33" s="371">
        <f t="shared" ca="1" si="83"/>
        <v>0</v>
      </c>
      <c r="CX33" s="359">
        <f t="shared" ca="1" si="15"/>
        <v>0</v>
      </c>
      <c r="CY33" s="359">
        <v>0</v>
      </c>
      <c r="CZ33" s="359">
        <f t="shared" ca="1" si="45"/>
        <v>0</v>
      </c>
      <c r="DA33" s="359">
        <f t="shared" ca="1" si="16"/>
        <v>0</v>
      </c>
      <c r="DB33" s="359">
        <f t="shared" ca="1" si="46"/>
        <v>0</v>
      </c>
      <c r="DD33" s="362">
        <f t="shared" ca="1" si="84"/>
        <v>144</v>
      </c>
      <c r="DE33" s="362">
        <v>25</v>
      </c>
      <c r="DF33" s="371">
        <f t="shared" ca="1" si="85"/>
        <v>0</v>
      </c>
      <c r="DG33" s="359">
        <f t="shared" ca="1" si="17"/>
        <v>0</v>
      </c>
      <c r="DH33" s="359">
        <v>0</v>
      </c>
      <c r="DI33" s="359">
        <f t="shared" ca="1" si="47"/>
        <v>0</v>
      </c>
      <c r="DJ33" s="359">
        <f t="shared" ca="1" si="18"/>
        <v>0</v>
      </c>
      <c r="DK33" s="359">
        <f t="shared" ca="1" si="48"/>
        <v>0</v>
      </c>
      <c r="DM33" s="362">
        <f t="shared" ca="1" si="86"/>
        <v>144</v>
      </c>
      <c r="DN33" s="362">
        <v>25</v>
      </c>
      <c r="DO33" s="371">
        <f t="shared" ca="1" si="87"/>
        <v>0</v>
      </c>
      <c r="DP33" s="359">
        <f t="shared" ca="1" si="19"/>
        <v>0</v>
      </c>
      <c r="DQ33" s="359">
        <v>0</v>
      </c>
      <c r="DR33" s="359">
        <f t="shared" ca="1" si="49"/>
        <v>0</v>
      </c>
      <c r="DS33" s="359">
        <f t="shared" ca="1" si="20"/>
        <v>0</v>
      </c>
      <c r="DT33" s="359">
        <f t="shared" ca="1" si="50"/>
        <v>0</v>
      </c>
      <c r="DV33" s="362">
        <f t="shared" ca="1" si="88"/>
        <v>144</v>
      </c>
      <c r="DW33" s="362">
        <v>25</v>
      </c>
      <c r="DX33" s="371">
        <f t="shared" ca="1" si="89"/>
        <v>0</v>
      </c>
      <c r="DY33" s="359">
        <f t="shared" ca="1" si="21"/>
        <v>0</v>
      </c>
      <c r="DZ33" s="359">
        <v>0</v>
      </c>
      <c r="EA33" s="359">
        <f t="shared" ca="1" si="51"/>
        <v>0</v>
      </c>
      <c r="EB33" s="359">
        <f t="shared" ca="1" si="22"/>
        <v>0</v>
      </c>
      <c r="EC33" s="359">
        <f t="shared" ca="1" si="52"/>
        <v>0</v>
      </c>
      <c r="EE33" s="362">
        <f t="shared" ca="1" si="90"/>
        <v>144</v>
      </c>
      <c r="EF33" s="362">
        <v>25</v>
      </c>
      <c r="EG33" s="371">
        <f t="shared" ca="1" si="91"/>
        <v>0</v>
      </c>
      <c r="EH33" s="359">
        <f t="shared" ca="1" si="23"/>
        <v>0</v>
      </c>
      <c r="EI33" s="359">
        <v>0</v>
      </c>
      <c r="EJ33" s="359">
        <f t="shared" ca="1" si="53"/>
        <v>0</v>
      </c>
      <c r="EK33" s="359">
        <f t="shared" ca="1" si="24"/>
        <v>0</v>
      </c>
      <c r="EL33" s="359">
        <f t="shared" ca="1" si="54"/>
        <v>0</v>
      </c>
    </row>
    <row r="34" spans="6:142" x14ac:dyDescent="0.35">
      <c r="F34" s="372">
        <f ca="1">IFERROR(INDEX('Inflation Rates'!$A$16:$H$138,MATCH('TSP Traditional'!$H35,'Inflation Rates'!$A$16:$A$138,0),8)/INDEX('Inflation Rates'!$A$16:$H$138,MATCH('TSP Traditional'!$H35,'Inflation Rates'!$A$16:$A$138,0)-1,8)-1,F33)</f>
        <v>2.0000000000000018E-2</v>
      </c>
      <c r="G34" s="372">
        <f ca="1">IFERROR(INDEX('Inflation Rates'!$A$16:$H$138,MATCH('TSP Traditional'!$H35,'Inflation Rates'!$A$16:$A$138,0),6)/INDEX('Inflation Rates'!$A$16:$H$138,MATCH('TSP Traditional'!$H35,'Inflation Rates'!$A$16:$A$138,0)-1,6)-1,G33)</f>
        <v>2.0999999999999908E-2</v>
      </c>
      <c r="H34" s="362">
        <f t="shared" ca="1" si="55"/>
        <v>2045</v>
      </c>
      <c r="I34" s="362">
        <f t="shared" ca="1" si="56"/>
        <v>145</v>
      </c>
      <c r="J34" s="362">
        <v>26</v>
      </c>
      <c r="K34" s="371">
        <f t="shared" ca="1" si="57"/>
        <v>0</v>
      </c>
      <c r="L34" s="359">
        <f t="shared" ca="1" si="1"/>
        <v>0</v>
      </c>
      <c r="M34" s="359">
        <v>0</v>
      </c>
      <c r="N34" s="359">
        <f t="shared" ca="1" si="25"/>
        <v>0</v>
      </c>
      <c r="O34" s="359">
        <f t="shared" ca="1" si="58"/>
        <v>0</v>
      </c>
      <c r="P34" s="359">
        <f t="shared" ca="1" si="26"/>
        <v>0</v>
      </c>
      <c r="Q34" s="359"/>
      <c r="R34" s="362">
        <f t="shared" ca="1" si="59"/>
        <v>145</v>
      </c>
      <c r="S34" s="362">
        <v>26</v>
      </c>
      <c r="T34" s="371">
        <f t="shared" ca="1" si="60"/>
        <v>0</v>
      </c>
      <c r="U34" s="359">
        <f t="shared" ca="1" si="2"/>
        <v>0</v>
      </c>
      <c r="V34" s="359">
        <v>0</v>
      </c>
      <c r="W34" s="359">
        <f t="shared" ca="1" si="27"/>
        <v>0</v>
      </c>
      <c r="X34" s="359">
        <f t="shared" ca="1" si="61"/>
        <v>0</v>
      </c>
      <c r="Y34" s="359">
        <f t="shared" ca="1" si="28"/>
        <v>0</v>
      </c>
      <c r="AA34" s="362">
        <f t="shared" ca="1" si="62"/>
        <v>145</v>
      </c>
      <c r="AB34" s="362">
        <v>26</v>
      </c>
      <c r="AC34" s="371">
        <f t="shared" ca="1" si="63"/>
        <v>0</v>
      </c>
      <c r="AD34" s="359">
        <f t="shared" ca="1" si="3"/>
        <v>0</v>
      </c>
      <c r="AE34" s="359">
        <v>0</v>
      </c>
      <c r="AF34" s="359">
        <f t="shared" ca="1" si="29"/>
        <v>0</v>
      </c>
      <c r="AG34" s="359">
        <f t="shared" ca="1" si="64"/>
        <v>0</v>
      </c>
      <c r="AH34" s="359">
        <f t="shared" ca="1" si="30"/>
        <v>0</v>
      </c>
      <c r="AJ34" s="362">
        <f t="shared" ca="1" si="65"/>
        <v>145</v>
      </c>
      <c r="AK34" s="362">
        <v>26</v>
      </c>
      <c r="AL34" s="371">
        <f t="shared" ca="1" si="66"/>
        <v>0</v>
      </c>
      <c r="AM34" s="359">
        <f t="shared" ca="1" si="4"/>
        <v>0</v>
      </c>
      <c r="AN34" s="359">
        <v>0</v>
      </c>
      <c r="AO34" s="359">
        <f t="shared" ca="1" si="31"/>
        <v>0</v>
      </c>
      <c r="AP34" s="359">
        <f t="shared" ca="1" si="67"/>
        <v>0</v>
      </c>
      <c r="AQ34" s="359">
        <f t="shared" ca="1" si="32"/>
        <v>0</v>
      </c>
      <c r="AS34" s="362">
        <f t="shared" ca="1" si="68"/>
        <v>145</v>
      </c>
      <c r="AT34" s="362">
        <v>26</v>
      </c>
      <c r="AU34" s="371">
        <f t="shared" ca="1" si="69"/>
        <v>0</v>
      </c>
      <c r="AV34" s="359">
        <f t="shared" ca="1" si="5"/>
        <v>0</v>
      </c>
      <c r="AW34" s="359">
        <v>0</v>
      </c>
      <c r="AX34" s="359">
        <f t="shared" ca="1" si="33"/>
        <v>0</v>
      </c>
      <c r="AY34" s="359">
        <f t="shared" ca="1" si="70"/>
        <v>0</v>
      </c>
      <c r="AZ34" s="359">
        <f t="shared" ca="1" si="34"/>
        <v>0</v>
      </c>
      <c r="BB34" s="362">
        <f t="shared" ca="1" si="71"/>
        <v>145</v>
      </c>
      <c r="BC34" s="362">
        <v>26</v>
      </c>
      <c r="BD34" s="371">
        <f t="shared" ca="1" si="72"/>
        <v>0</v>
      </c>
      <c r="BE34" s="359">
        <f t="shared" ca="1" si="6"/>
        <v>0</v>
      </c>
      <c r="BF34" s="359">
        <v>0</v>
      </c>
      <c r="BG34" s="359">
        <f t="shared" ca="1" si="35"/>
        <v>0</v>
      </c>
      <c r="BH34" s="359">
        <f t="shared" ca="1" si="73"/>
        <v>0</v>
      </c>
      <c r="BI34" s="359">
        <f t="shared" ca="1" si="36"/>
        <v>0</v>
      </c>
      <c r="BK34" s="362">
        <f t="shared" ca="1" si="74"/>
        <v>145</v>
      </c>
      <c r="BL34" s="362">
        <v>26</v>
      </c>
      <c r="BM34" s="371">
        <f t="shared" ca="1" si="75"/>
        <v>0</v>
      </c>
      <c r="BN34" s="359">
        <f t="shared" ca="1" si="7"/>
        <v>0</v>
      </c>
      <c r="BO34" s="359">
        <v>0</v>
      </c>
      <c r="BP34" s="359">
        <f t="shared" ca="1" si="37"/>
        <v>0</v>
      </c>
      <c r="BQ34" s="359">
        <f t="shared" ca="1" si="8"/>
        <v>0</v>
      </c>
      <c r="BR34" s="359">
        <f t="shared" ca="1" si="38"/>
        <v>0</v>
      </c>
      <c r="BT34" s="362">
        <f t="shared" ca="1" si="76"/>
        <v>145</v>
      </c>
      <c r="BU34" s="362">
        <v>26</v>
      </c>
      <c r="BV34" s="371">
        <f t="shared" ca="1" si="77"/>
        <v>0</v>
      </c>
      <c r="BW34" s="359">
        <f t="shared" ca="1" si="9"/>
        <v>0</v>
      </c>
      <c r="BX34" s="359">
        <v>0</v>
      </c>
      <c r="BY34" s="359">
        <f t="shared" ca="1" si="39"/>
        <v>0</v>
      </c>
      <c r="BZ34" s="359">
        <f t="shared" ca="1" si="10"/>
        <v>0</v>
      </c>
      <c r="CA34" s="359">
        <f t="shared" ca="1" si="40"/>
        <v>0</v>
      </c>
      <c r="CC34" s="362">
        <f t="shared" ca="1" si="78"/>
        <v>145</v>
      </c>
      <c r="CD34" s="362">
        <v>26</v>
      </c>
      <c r="CE34" s="371">
        <f t="shared" ca="1" si="79"/>
        <v>0</v>
      </c>
      <c r="CF34" s="359">
        <f t="shared" ca="1" si="11"/>
        <v>0</v>
      </c>
      <c r="CG34" s="359">
        <v>0</v>
      </c>
      <c r="CH34" s="359">
        <f t="shared" ca="1" si="41"/>
        <v>0</v>
      </c>
      <c r="CI34" s="359">
        <f t="shared" ca="1" si="12"/>
        <v>0</v>
      </c>
      <c r="CJ34" s="359">
        <f t="shared" ca="1" si="42"/>
        <v>0</v>
      </c>
      <c r="CL34" s="362">
        <f t="shared" ca="1" si="80"/>
        <v>145</v>
      </c>
      <c r="CM34" s="362">
        <v>26</v>
      </c>
      <c r="CN34" s="371">
        <f t="shared" ca="1" si="81"/>
        <v>0</v>
      </c>
      <c r="CO34" s="359">
        <f t="shared" ca="1" si="13"/>
        <v>0</v>
      </c>
      <c r="CP34" s="359">
        <v>0</v>
      </c>
      <c r="CQ34" s="359">
        <f t="shared" ca="1" si="43"/>
        <v>0</v>
      </c>
      <c r="CR34" s="359">
        <f t="shared" ca="1" si="14"/>
        <v>0</v>
      </c>
      <c r="CS34" s="359">
        <f t="shared" ca="1" si="44"/>
        <v>0</v>
      </c>
      <c r="CU34" s="362">
        <f t="shared" ca="1" si="82"/>
        <v>145</v>
      </c>
      <c r="CV34" s="362">
        <v>26</v>
      </c>
      <c r="CW34" s="371">
        <f t="shared" ca="1" si="83"/>
        <v>0</v>
      </c>
      <c r="CX34" s="359">
        <f t="shared" ca="1" si="15"/>
        <v>0</v>
      </c>
      <c r="CY34" s="359">
        <v>0</v>
      </c>
      <c r="CZ34" s="359">
        <f t="shared" ca="1" si="45"/>
        <v>0</v>
      </c>
      <c r="DA34" s="359">
        <f t="shared" ca="1" si="16"/>
        <v>0</v>
      </c>
      <c r="DB34" s="359">
        <f t="shared" ca="1" si="46"/>
        <v>0</v>
      </c>
      <c r="DD34" s="362">
        <f t="shared" ca="1" si="84"/>
        <v>145</v>
      </c>
      <c r="DE34" s="362">
        <v>26</v>
      </c>
      <c r="DF34" s="371">
        <f t="shared" ca="1" si="85"/>
        <v>0</v>
      </c>
      <c r="DG34" s="359">
        <f t="shared" ca="1" si="17"/>
        <v>0</v>
      </c>
      <c r="DH34" s="359">
        <v>0</v>
      </c>
      <c r="DI34" s="359">
        <f t="shared" ca="1" si="47"/>
        <v>0</v>
      </c>
      <c r="DJ34" s="359">
        <f t="shared" ca="1" si="18"/>
        <v>0</v>
      </c>
      <c r="DK34" s="359">
        <f t="shared" ca="1" si="48"/>
        <v>0</v>
      </c>
      <c r="DM34" s="362">
        <f t="shared" ca="1" si="86"/>
        <v>145</v>
      </c>
      <c r="DN34" s="362">
        <v>26</v>
      </c>
      <c r="DO34" s="371">
        <f t="shared" ca="1" si="87"/>
        <v>0</v>
      </c>
      <c r="DP34" s="359">
        <f t="shared" ca="1" si="19"/>
        <v>0</v>
      </c>
      <c r="DQ34" s="359">
        <v>0</v>
      </c>
      <c r="DR34" s="359">
        <f t="shared" ca="1" si="49"/>
        <v>0</v>
      </c>
      <c r="DS34" s="359">
        <f t="shared" ca="1" si="20"/>
        <v>0</v>
      </c>
      <c r="DT34" s="359">
        <f t="shared" ca="1" si="50"/>
        <v>0</v>
      </c>
      <c r="DV34" s="362">
        <f t="shared" ca="1" si="88"/>
        <v>145</v>
      </c>
      <c r="DW34" s="362">
        <v>26</v>
      </c>
      <c r="DX34" s="371">
        <f t="shared" ca="1" si="89"/>
        <v>0</v>
      </c>
      <c r="DY34" s="359">
        <f t="shared" ca="1" si="21"/>
        <v>0</v>
      </c>
      <c r="DZ34" s="359">
        <v>0</v>
      </c>
      <c r="EA34" s="359">
        <f t="shared" ca="1" si="51"/>
        <v>0</v>
      </c>
      <c r="EB34" s="359">
        <f t="shared" ca="1" si="22"/>
        <v>0</v>
      </c>
      <c r="EC34" s="359">
        <f t="shared" ca="1" si="52"/>
        <v>0</v>
      </c>
      <c r="EE34" s="362">
        <f t="shared" ca="1" si="90"/>
        <v>145</v>
      </c>
      <c r="EF34" s="362">
        <v>26</v>
      </c>
      <c r="EG34" s="371">
        <f t="shared" ca="1" si="91"/>
        <v>0</v>
      </c>
      <c r="EH34" s="359">
        <f t="shared" ca="1" si="23"/>
        <v>0</v>
      </c>
      <c r="EI34" s="359">
        <v>0</v>
      </c>
      <c r="EJ34" s="359">
        <f t="shared" ca="1" si="53"/>
        <v>0</v>
      </c>
      <c r="EK34" s="359">
        <f t="shared" ca="1" si="24"/>
        <v>0</v>
      </c>
      <c r="EL34" s="359">
        <f t="shared" ca="1" si="54"/>
        <v>0</v>
      </c>
    </row>
    <row r="35" spans="6:142" x14ac:dyDescent="0.35">
      <c r="F35" s="372">
        <f ca="1">IFERROR(INDEX('Inflation Rates'!$A$16:$H$138,MATCH('TSP Traditional'!$H36,'Inflation Rates'!$A$16:$A$138,0),8)/INDEX('Inflation Rates'!$A$16:$H$138,MATCH('TSP Traditional'!$H36,'Inflation Rates'!$A$16:$A$138,0)-1,8)-1,F34)</f>
        <v>2.0000000000000018E-2</v>
      </c>
      <c r="G35" s="372">
        <f ca="1">IFERROR(INDEX('Inflation Rates'!$A$16:$H$138,MATCH('TSP Traditional'!$H36,'Inflation Rates'!$A$16:$A$138,0),6)/INDEX('Inflation Rates'!$A$16:$H$138,MATCH('TSP Traditional'!$H36,'Inflation Rates'!$A$16:$A$138,0)-1,6)-1,G34)</f>
        <v>2.0999999999999908E-2</v>
      </c>
      <c r="H35" s="362">
        <f t="shared" ca="1" si="55"/>
        <v>2046</v>
      </c>
      <c r="I35" s="362">
        <f t="shared" ca="1" si="56"/>
        <v>146</v>
      </c>
      <c r="J35" s="362">
        <v>27</v>
      </c>
      <c r="K35" s="371">
        <f t="shared" ca="1" si="57"/>
        <v>0</v>
      </c>
      <c r="L35" s="359">
        <f t="shared" ca="1" si="1"/>
        <v>0</v>
      </c>
      <c r="M35" s="359">
        <v>0</v>
      </c>
      <c r="N35" s="359">
        <f t="shared" ca="1" si="25"/>
        <v>0</v>
      </c>
      <c r="O35" s="359">
        <f t="shared" ca="1" si="58"/>
        <v>0</v>
      </c>
      <c r="P35" s="359">
        <f t="shared" ca="1" si="26"/>
        <v>0</v>
      </c>
      <c r="Q35" s="359"/>
      <c r="R35" s="362">
        <f t="shared" ca="1" si="59"/>
        <v>146</v>
      </c>
      <c r="S35" s="362">
        <v>27</v>
      </c>
      <c r="T35" s="371">
        <f t="shared" ca="1" si="60"/>
        <v>0</v>
      </c>
      <c r="U35" s="359">
        <f t="shared" ca="1" si="2"/>
        <v>0</v>
      </c>
      <c r="V35" s="359">
        <v>0</v>
      </c>
      <c r="W35" s="359">
        <f t="shared" ca="1" si="27"/>
        <v>0</v>
      </c>
      <c r="X35" s="359">
        <f t="shared" ca="1" si="61"/>
        <v>0</v>
      </c>
      <c r="Y35" s="359">
        <f t="shared" ca="1" si="28"/>
        <v>0</v>
      </c>
      <c r="AA35" s="362">
        <f t="shared" ca="1" si="62"/>
        <v>146</v>
      </c>
      <c r="AB35" s="362">
        <v>27</v>
      </c>
      <c r="AC35" s="371">
        <f t="shared" ca="1" si="63"/>
        <v>0</v>
      </c>
      <c r="AD35" s="359">
        <f t="shared" ca="1" si="3"/>
        <v>0</v>
      </c>
      <c r="AE35" s="359">
        <v>0</v>
      </c>
      <c r="AF35" s="359">
        <f t="shared" ca="1" si="29"/>
        <v>0</v>
      </c>
      <c r="AG35" s="359">
        <f t="shared" ca="1" si="64"/>
        <v>0</v>
      </c>
      <c r="AH35" s="359">
        <f t="shared" ca="1" si="30"/>
        <v>0</v>
      </c>
      <c r="AJ35" s="362">
        <f t="shared" ca="1" si="65"/>
        <v>146</v>
      </c>
      <c r="AK35" s="362">
        <v>27</v>
      </c>
      <c r="AL35" s="371">
        <f t="shared" ca="1" si="66"/>
        <v>0</v>
      </c>
      <c r="AM35" s="359">
        <f t="shared" ca="1" si="4"/>
        <v>0</v>
      </c>
      <c r="AN35" s="359">
        <v>0</v>
      </c>
      <c r="AO35" s="359">
        <f t="shared" ca="1" si="31"/>
        <v>0</v>
      </c>
      <c r="AP35" s="359">
        <f t="shared" ca="1" si="67"/>
        <v>0</v>
      </c>
      <c r="AQ35" s="359">
        <f t="shared" ca="1" si="32"/>
        <v>0</v>
      </c>
      <c r="AS35" s="362">
        <f t="shared" ca="1" si="68"/>
        <v>146</v>
      </c>
      <c r="AT35" s="362">
        <v>27</v>
      </c>
      <c r="AU35" s="371">
        <f t="shared" ca="1" si="69"/>
        <v>0</v>
      </c>
      <c r="AV35" s="359">
        <f t="shared" ca="1" si="5"/>
        <v>0</v>
      </c>
      <c r="AW35" s="359">
        <v>0</v>
      </c>
      <c r="AX35" s="359">
        <f t="shared" ca="1" si="33"/>
        <v>0</v>
      </c>
      <c r="AY35" s="359">
        <f t="shared" ca="1" si="70"/>
        <v>0</v>
      </c>
      <c r="AZ35" s="359">
        <f t="shared" ca="1" si="34"/>
        <v>0</v>
      </c>
      <c r="BB35" s="362">
        <f t="shared" ca="1" si="71"/>
        <v>146</v>
      </c>
      <c r="BC35" s="362">
        <v>27</v>
      </c>
      <c r="BD35" s="371">
        <f t="shared" ca="1" si="72"/>
        <v>0</v>
      </c>
      <c r="BE35" s="359">
        <f t="shared" ca="1" si="6"/>
        <v>0</v>
      </c>
      <c r="BF35" s="359">
        <v>0</v>
      </c>
      <c r="BG35" s="359">
        <f t="shared" ca="1" si="35"/>
        <v>0</v>
      </c>
      <c r="BH35" s="359">
        <f t="shared" ca="1" si="73"/>
        <v>0</v>
      </c>
      <c r="BI35" s="359">
        <f t="shared" ca="1" si="36"/>
        <v>0</v>
      </c>
      <c r="BK35" s="362">
        <f t="shared" ca="1" si="74"/>
        <v>146</v>
      </c>
      <c r="BL35" s="362">
        <v>27</v>
      </c>
      <c r="BM35" s="371">
        <f t="shared" ca="1" si="75"/>
        <v>0</v>
      </c>
      <c r="BN35" s="359">
        <f t="shared" ca="1" si="7"/>
        <v>0</v>
      </c>
      <c r="BO35" s="359">
        <v>0</v>
      </c>
      <c r="BP35" s="359">
        <f t="shared" ca="1" si="37"/>
        <v>0</v>
      </c>
      <c r="BQ35" s="359">
        <f t="shared" ca="1" si="8"/>
        <v>0</v>
      </c>
      <c r="BR35" s="359">
        <f t="shared" ca="1" si="38"/>
        <v>0</v>
      </c>
      <c r="BT35" s="362">
        <f t="shared" ca="1" si="76"/>
        <v>146</v>
      </c>
      <c r="BU35" s="362">
        <v>27</v>
      </c>
      <c r="BV35" s="371">
        <f t="shared" ca="1" si="77"/>
        <v>0</v>
      </c>
      <c r="BW35" s="359">
        <f t="shared" ca="1" si="9"/>
        <v>0</v>
      </c>
      <c r="BX35" s="359">
        <v>0</v>
      </c>
      <c r="BY35" s="359">
        <f t="shared" ca="1" si="39"/>
        <v>0</v>
      </c>
      <c r="BZ35" s="359">
        <f t="shared" ca="1" si="10"/>
        <v>0</v>
      </c>
      <c r="CA35" s="359">
        <f t="shared" ca="1" si="40"/>
        <v>0</v>
      </c>
      <c r="CC35" s="362">
        <f t="shared" ca="1" si="78"/>
        <v>146</v>
      </c>
      <c r="CD35" s="362">
        <v>27</v>
      </c>
      <c r="CE35" s="371">
        <f t="shared" ca="1" si="79"/>
        <v>0</v>
      </c>
      <c r="CF35" s="359">
        <f t="shared" ca="1" si="11"/>
        <v>0</v>
      </c>
      <c r="CG35" s="359">
        <v>0</v>
      </c>
      <c r="CH35" s="359">
        <f t="shared" ca="1" si="41"/>
        <v>0</v>
      </c>
      <c r="CI35" s="359">
        <f t="shared" ca="1" si="12"/>
        <v>0</v>
      </c>
      <c r="CJ35" s="359">
        <f t="shared" ca="1" si="42"/>
        <v>0</v>
      </c>
      <c r="CL35" s="362">
        <f t="shared" ca="1" si="80"/>
        <v>146</v>
      </c>
      <c r="CM35" s="362">
        <v>27</v>
      </c>
      <c r="CN35" s="371">
        <f t="shared" ca="1" si="81"/>
        <v>0</v>
      </c>
      <c r="CO35" s="359">
        <f t="shared" ca="1" si="13"/>
        <v>0</v>
      </c>
      <c r="CP35" s="359">
        <v>0</v>
      </c>
      <c r="CQ35" s="359">
        <f t="shared" ca="1" si="43"/>
        <v>0</v>
      </c>
      <c r="CR35" s="359">
        <f t="shared" ca="1" si="14"/>
        <v>0</v>
      </c>
      <c r="CS35" s="359">
        <f t="shared" ca="1" si="44"/>
        <v>0</v>
      </c>
      <c r="CU35" s="362">
        <f t="shared" ca="1" si="82"/>
        <v>146</v>
      </c>
      <c r="CV35" s="362">
        <v>27</v>
      </c>
      <c r="CW35" s="371">
        <f t="shared" ca="1" si="83"/>
        <v>0</v>
      </c>
      <c r="CX35" s="359">
        <f t="shared" ca="1" si="15"/>
        <v>0</v>
      </c>
      <c r="CY35" s="359">
        <v>0</v>
      </c>
      <c r="CZ35" s="359">
        <f t="shared" ca="1" si="45"/>
        <v>0</v>
      </c>
      <c r="DA35" s="359">
        <f t="shared" ca="1" si="16"/>
        <v>0</v>
      </c>
      <c r="DB35" s="359">
        <f t="shared" ca="1" si="46"/>
        <v>0</v>
      </c>
      <c r="DD35" s="362">
        <f t="shared" ca="1" si="84"/>
        <v>146</v>
      </c>
      <c r="DE35" s="362">
        <v>27</v>
      </c>
      <c r="DF35" s="371">
        <f t="shared" ca="1" si="85"/>
        <v>0</v>
      </c>
      <c r="DG35" s="359">
        <f t="shared" ca="1" si="17"/>
        <v>0</v>
      </c>
      <c r="DH35" s="359">
        <v>0</v>
      </c>
      <c r="DI35" s="359">
        <f t="shared" ca="1" si="47"/>
        <v>0</v>
      </c>
      <c r="DJ35" s="359">
        <f t="shared" ca="1" si="18"/>
        <v>0</v>
      </c>
      <c r="DK35" s="359">
        <f t="shared" ca="1" si="48"/>
        <v>0</v>
      </c>
      <c r="DM35" s="362">
        <f t="shared" ca="1" si="86"/>
        <v>146</v>
      </c>
      <c r="DN35" s="362">
        <v>27</v>
      </c>
      <c r="DO35" s="371">
        <f t="shared" ca="1" si="87"/>
        <v>0</v>
      </c>
      <c r="DP35" s="359">
        <f t="shared" ca="1" si="19"/>
        <v>0</v>
      </c>
      <c r="DQ35" s="359">
        <v>0</v>
      </c>
      <c r="DR35" s="359">
        <f t="shared" ca="1" si="49"/>
        <v>0</v>
      </c>
      <c r="DS35" s="359">
        <f t="shared" ca="1" si="20"/>
        <v>0</v>
      </c>
      <c r="DT35" s="359">
        <f t="shared" ca="1" si="50"/>
        <v>0</v>
      </c>
      <c r="DV35" s="362">
        <f t="shared" ca="1" si="88"/>
        <v>146</v>
      </c>
      <c r="DW35" s="362">
        <v>27</v>
      </c>
      <c r="DX35" s="371">
        <f t="shared" ca="1" si="89"/>
        <v>0</v>
      </c>
      <c r="DY35" s="359">
        <f t="shared" ca="1" si="21"/>
        <v>0</v>
      </c>
      <c r="DZ35" s="359">
        <v>0</v>
      </c>
      <c r="EA35" s="359">
        <f t="shared" ca="1" si="51"/>
        <v>0</v>
      </c>
      <c r="EB35" s="359">
        <f t="shared" ca="1" si="22"/>
        <v>0</v>
      </c>
      <c r="EC35" s="359">
        <f t="shared" ca="1" si="52"/>
        <v>0</v>
      </c>
      <c r="EE35" s="362">
        <f t="shared" ca="1" si="90"/>
        <v>146</v>
      </c>
      <c r="EF35" s="362">
        <v>27</v>
      </c>
      <c r="EG35" s="371">
        <f t="shared" ca="1" si="91"/>
        <v>0</v>
      </c>
      <c r="EH35" s="359">
        <f t="shared" ca="1" si="23"/>
        <v>0</v>
      </c>
      <c r="EI35" s="359">
        <v>0</v>
      </c>
      <c r="EJ35" s="359">
        <f t="shared" ca="1" si="53"/>
        <v>0</v>
      </c>
      <c r="EK35" s="359">
        <f t="shared" ca="1" si="24"/>
        <v>0</v>
      </c>
      <c r="EL35" s="359">
        <f t="shared" ca="1" si="54"/>
        <v>0</v>
      </c>
    </row>
    <row r="36" spans="6:142" x14ac:dyDescent="0.35">
      <c r="F36" s="372">
        <f ca="1">IFERROR(INDEX('Inflation Rates'!$A$16:$H$138,MATCH('TSP Traditional'!$H37,'Inflation Rates'!$A$16:$A$138,0),8)/INDEX('Inflation Rates'!$A$16:$H$138,MATCH('TSP Traditional'!$H37,'Inflation Rates'!$A$16:$A$138,0)-1,8)-1,F35)</f>
        <v>2.0000000000000018E-2</v>
      </c>
      <c r="G36" s="372">
        <f ca="1">IFERROR(INDEX('Inflation Rates'!$A$16:$H$138,MATCH('TSP Traditional'!$H37,'Inflation Rates'!$A$16:$A$138,0),6)/INDEX('Inflation Rates'!$A$16:$H$138,MATCH('TSP Traditional'!$H37,'Inflation Rates'!$A$16:$A$138,0)-1,6)-1,G35)</f>
        <v>2.0999999999999908E-2</v>
      </c>
      <c r="H36" s="362">
        <f t="shared" ca="1" si="55"/>
        <v>2047</v>
      </c>
      <c r="I36" s="362">
        <f t="shared" ca="1" si="56"/>
        <v>147</v>
      </c>
      <c r="J36" s="362">
        <v>28</v>
      </c>
      <c r="K36" s="371">
        <f t="shared" ca="1" si="57"/>
        <v>0</v>
      </c>
      <c r="L36" s="359">
        <f t="shared" ca="1" si="1"/>
        <v>0</v>
      </c>
      <c r="M36" s="359">
        <v>0</v>
      </c>
      <c r="N36" s="359">
        <f t="shared" ca="1" si="25"/>
        <v>0</v>
      </c>
      <c r="O36" s="359">
        <f t="shared" ca="1" si="58"/>
        <v>0</v>
      </c>
      <c r="P36" s="359">
        <f t="shared" ca="1" si="26"/>
        <v>0</v>
      </c>
      <c r="Q36" s="359"/>
      <c r="R36" s="362">
        <f t="shared" ca="1" si="59"/>
        <v>147</v>
      </c>
      <c r="S36" s="362">
        <v>28</v>
      </c>
      <c r="T36" s="371">
        <f t="shared" ca="1" si="60"/>
        <v>0</v>
      </c>
      <c r="U36" s="359">
        <f t="shared" ca="1" si="2"/>
        <v>0</v>
      </c>
      <c r="V36" s="359">
        <v>0</v>
      </c>
      <c r="W36" s="359">
        <f t="shared" ca="1" si="27"/>
        <v>0</v>
      </c>
      <c r="X36" s="359">
        <f t="shared" ca="1" si="61"/>
        <v>0</v>
      </c>
      <c r="Y36" s="359">
        <f t="shared" ca="1" si="28"/>
        <v>0</v>
      </c>
      <c r="AA36" s="362">
        <f t="shared" ca="1" si="62"/>
        <v>147</v>
      </c>
      <c r="AB36" s="362">
        <v>28</v>
      </c>
      <c r="AC36" s="371">
        <f t="shared" ca="1" si="63"/>
        <v>0</v>
      </c>
      <c r="AD36" s="359">
        <f t="shared" ca="1" si="3"/>
        <v>0</v>
      </c>
      <c r="AE36" s="359">
        <v>0</v>
      </c>
      <c r="AF36" s="359">
        <f t="shared" ca="1" si="29"/>
        <v>0</v>
      </c>
      <c r="AG36" s="359">
        <f t="shared" ca="1" si="64"/>
        <v>0</v>
      </c>
      <c r="AH36" s="359">
        <f t="shared" ca="1" si="30"/>
        <v>0</v>
      </c>
      <c r="AJ36" s="362">
        <f t="shared" ca="1" si="65"/>
        <v>147</v>
      </c>
      <c r="AK36" s="362">
        <v>28</v>
      </c>
      <c r="AL36" s="371">
        <f t="shared" ca="1" si="66"/>
        <v>0</v>
      </c>
      <c r="AM36" s="359">
        <f t="shared" ca="1" si="4"/>
        <v>0</v>
      </c>
      <c r="AN36" s="359">
        <v>0</v>
      </c>
      <c r="AO36" s="359">
        <f t="shared" ca="1" si="31"/>
        <v>0</v>
      </c>
      <c r="AP36" s="359">
        <f t="shared" ca="1" si="67"/>
        <v>0</v>
      </c>
      <c r="AQ36" s="359">
        <f t="shared" ca="1" si="32"/>
        <v>0</v>
      </c>
      <c r="AS36" s="362">
        <f t="shared" ca="1" si="68"/>
        <v>147</v>
      </c>
      <c r="AT36" s="362">
        <v>28</v>
      </c>
      <c r="AU36" s="371">
        <f t="shared" ca="1" si="69"/>
        <v>0</v>
      </c>
      <c r="AV36" s="359">
        <f t="shared" ca="1" si="5"/>
        <v>0</v>
      </c>
      <c r="AW36" s="359">
        <v>0</v>
      </c>
      <c r="AX36" s="359">
        <f t="shared" ca="1" si="33"/>
        <v>0</v>
      </c>
      <c r="AY36" s="359">
        <f t="shared" ca="1" si="70"/>
        <v>0</v>
      </c>
      <c r="AZ36" s="359">
        <f t="shared" ca="1" si="34"/>
        <v>0</v>
      </c>
      <c r="BB36" s="362">
        <f t="shared" ca="1" si="71"/>
        <v>147</v>
      </c>
      <c r="BC36" s="362">
        <v>28</v>
      </c>
      <c r="BD36" s="371">
        <f t="shared" ca="1" si="72"/>
        <v>0</v>
      </c>
      <c r="BE36" s="359">
        <f t="shared" ca="1" si="6"/>
        <v>0</v>
      </c>
      <c r="BF36" s="359">
        <v>0</v>
      </c>
      <c r="BG36" s="359">
        <f t="shared" ca="1" si="35"/>
        <v>0</v>
      </c>
      <c r="BH36" s="359">
        <f t="shared" ca="1" si="73"/>
        <v>0</v>
      </c>
      <c r="BI36" s="359">
        <f t="shared" ca="1" si="36"/>
        <v>0</v>
      </c>
      <c r="BK36" s="362">
        <f t="shared" ca="1" si="74"/>
        <v>147</v>
      </c>
      <c r="BL36" s="362">
        <v>28</v>
      </c>
      <c r="BM36" s="371">
        <f t="shared" ca="1" si="75"/>
        <v>0</v>
      </c>
      <c r="BN36" s="359">
        <f t="shared" ca="1" si="7"/>
        <v>0</v>
      </c>
      <c r="BO36" s="359">
        <v>0</v>
      </c>
      <c r="BP36" s="359">
        <f t="shared" ca="1" si="37"/>
        <v>0</v>
      </c>
      <c r="BQ36" s="359">
        <f t="shared" ca="1" si="8"/>
        <v>0</v>
      </c>
      <c r="BR36" s="359">
        <f t="shared" ca="1" si="38"/>
        <v>0</v>
      </c>
      <c r="BT36" s="362">
        <f t="shared" ca="1" si="76"/>
        <v>147</v>
      </c>
      <c r="BU36" s="362">
        <v>28</v>
      </c>
      <c r="BV36" s="371">
        <f t="shared" ca="1" si="77"/>
        <v>0</v>
      </c>
      <c r="BW36" s="359">
        <f t="shared" ca="1" si="9"/>
        <v>0</v>
      </c>
      <c r="BX36" s="359">
        <v>0</v>
      </c>
      <c r="BY36" s="359">
        <f t="shared" ca="1" si="39"/>
        <v>0</v>
      </c>
      <c r="BZ36" s="359">
        <f t="shared" ca="1" si="10"/>
        <v>0</v>
      </c>
      <c r="CA36" s="359">
        <f t="shared" ca="1" si="40"/>
        <v>0</v>
      </c>
      <c r="CC36" s="362">
        <f t="shared" ca="1" si="78"/>
        <v>147</v>
      </c>
      <c r="CD36" s="362">
        <v>28</v>
      </c>
      <c r="CE36" s="371">
        <f t="shared" ca="1" si="79"/>
        <v>0</v>
      </c>
      <c r="CF36" s="359">
        <f t="shared" ca="1" si="11"/>
        <v>0</v>
      </c>
      <c r="CG36" s="359">
        <v>0</v>
      </c>
      <c r="CH36" s="359">
        <f t="shared" ca="1" si="41"/>
        <v>0</v>
      </c>
      <c r="CI36" s="359">
        <f t="shared" ca="1" si="12"/>
        <v>0</v>
      </c>
      <c r="CJ36" s="359">
        <f t="shared" ca="1" si="42"/>
        <v>0</v>
      </c>
      <c r="CL36" s="362">
        <f t="shared" ca="1" si="80"/>
        <v>147</v>
      </c>
      <c r="CM36" s="362">
        <v>28</v>
      </c>
      <c r="CN36" s="371">
        <f t="shared" ca="1" si="81"/>
        <v>0</v>
      </c>
      <c r="CO36" s="359">
        <f t="shared" ca="1" si="13"/>
        <v>0</v>
      </c>
      <c r="CP36" s="359">
        <v>0</v>
      </c>
      <c r="CQ36" s="359">
        <f t="shared" ca="1" si="43"/>
        <v>0</v>
      </c>
      <c r="CR36" s="359">
        <f t="shared" ca="1" si="14"/>
        <v>0</v>
      </c>
      <c r="CS36" s="359">
        <f t="shared" ca="1" si="44"/>
        <v>0</v>
      </c>
      <c r="CU36" s="362">
        <f t="shared" ca="1" si="82"/>
        <v>147</v>
      </c>
      <c r="CV36" s="362">
        <v>28</v>
      </c>
      <c r="CW36" s="371">
        <f t="shared" ca="1" si="83"/>
        <v>0</v>
      </c>
      <c r="CX36" s="359">
        <f t="shared" ca="1" si="15"/>
        <v>0</v>
      </c>
      <c r="CY36" s="359">
        <v>0</v>
      </c>
      <c r="CZ36" s="359">
        <f t="shared" ca="1" si="45"/>
        <v>0</v>
      </c>
      <c r="DA36" s="359">
        <f t="shared" ca="1" si="16"/>
        <v>0</v>
      </c>
      <c r="DB36" s="359">
        <f t="shared" ca="1" si="46"/>
        <v>0</v>
      </c>
      <c r="DD36" s="362">
        <f t="shared" ca="1" si="84"/>
        <v>147</v>
      </c>
      <c r="DE36" s="362">
        <v>28</v>
      </c>
      <c r="DF36" s="371">
        <f t="shared" ca="1" si="85"/>
        <v>0</v>
      </c>
      <c r="DG36" s="359">
        <f t="shared" ca="1" si="17"/>
        <v>0</v>
      </c>
      <c r="DH36" s="359">
        <v>0</v>
      </c>
      <c r="DI36" s="359">
        <f t="shared" ca="1" si="47"/>
        <v>0</v>
      </c>
      <c r="DJ36" s="359">
        <f t="shared" ca="1" si="18"/>
        <v>0</v>
      </c>
      <c r="DK36" s="359">
        <f t="shared" ca="1" si="48"/>
        <v>0</v>
      </c>
      <c r="DM36" s="362">
        <f t="shared" ca="1" si="86"/>
        <v>147</v>
      </c>
      <c r="DN36" s="362">
        <v>28</v>
      </c>
      <c r="DO36" s="371">
        <f t="shared" ca="1" si="87"/>
        <v>0</v>
      </c>
      <c r="DP36" s="359">
        <f t="shared" ca="1" si="19"/>
        <v>0</v>
      </c>
      <c r="DQ36" s="359">
        <v>0</v>
      </c>
      <c r="DR36" s="359">
        <f t="shared" ca="1" si="49"/>
        <v>0</v>
      </c>
      <c r="DS36" s="359">
        <f t="shared" ca="1" si="20"/>
        <v>0</v>
      </c>
      <c r="DT36" s="359">
        <f t="shared" ca="1" si="50"/>
        <v>0</v>
      </c>
      <c r="DV36" s="362">
        <f t="shared" ca="1" si="88"/>
        <v>147</v>
      </c>
      <c r="DW36" s="362">
        <v>28</v>
      </c>
      <c r="DX36" s="371">
        <f t="shared" ca="1" si="89"/>
        <v>0</v>
      </c>
      <c r="DY36" s="359">
        <f t="shared" ca="1" si="21"/>
        <v>0</v>
      </c>
      <c r="DZ36" s="359">
        <v>0</v>
      </c>
      <c r="EA36" s="359">
        <f t="shared" ca="1" si="51"/>
        <v>0</v>
      </c>
      <c r="EB36" s="359">
        <f t="shared" ca="1" si="22"/>
        <v>0</v>
      </c>
      <c r="EC36" s="359">
        <f t="shared" ca="1" si="52"/>
        <v>0</v>
      </c>
      <c r="EE36" s="362">
        <f t="shared" ca="1" si="90"/>
        <v>147</v>
      </c>
      <c r="EF36" s="362">
        <v>28</v>
      </c>
      <c r="EG36" s="371">
        <f t="shared" ca="1" si="91"/>
        <v>0</v>
      </c>
      <c r="EH36" s="359">
        <f t="shared" ca="1" si="23"/>
        <v>0</v>
      </c>
      <c r="EI36" s="359">
        <v>0</v>
      </c>
      <c r="EJ36" s="359">
        <f t="shared" ca="1" si="53"/>
        <v>0</v>
      </c>
      <c r="EK36" s="359">
        <f t="shared" ca="1" si="24"/>
        <v>0</v>
      </c>
      <c r="EL36" s="359">
        <f t="shared" ca="1" si="54"/>
        <v>0</v>
      </c>
    </row>
    <row r="37" spans="6:142" x14ac:dyDescent="0.35">
      <c r="F37" s="372">
        <f ca="1">IFERROR(INDEX('Inflation Rates'!$A$16:$H$138,MATCH('TSP Traditional'!$H38,'Inflation Rates'!$A$16:$A$138,0),8)/INDEX('Inflation Rates'!$A$16:$H$138,MATCH('TSP Traditional'!$H38,'Inflation Rates'!$A$16:$A$138,0)-1,8)-1,F36)</f>
        <v>2.0000000000000018E-2</v>
      </c>
      <c r="G37" s="372">
        <f ca="1">IFERROR(INDEX('Inflation Rates'!$A$16:$H$138,MATCH('TSP Traditional'!$H38,'Inflation Rates'!$A$16:$A$138,0),6)/INDEX('Inflation Rates'!$A$16:$H$138,MATCH('TSP Traditional'!$H38,'Inflation Rates'!$A$16:$A$138,0)-1,6)-1,G36)</f>
        <v>2.0999999999999908E-2</v>
      </c>
      <c r="H37" s="362">
        <f t="shared" ca="1" si="55"/>
        <v>2048</v>
      </c>
      <c r="I37" s="362">
        <f t="shared" ca="1" si="56"/>
        <v>148</v>
      </c>
      <c r="J37" s="362">
        <v>29</v>
      </c>
      <c r="K37" s="371">
        <f t="shared" ca="1" si="57"/>
        <v>0</v>
      </c>
      <c r="L37" s="359">
        <f t="shared" ca="1" si="1"/>
        <v>0</v>
      </c>
      <c r="M37" s="359">
        <v>0</v>
      </c>
      <c r="N37" s="359">
        <f t="shared" ca="1" si="25"/>
        <v>0</v>
      </c>
      <c r="O37" s="359">
        <f t="shared" ca="1" si="58"/>
        <v>0</v>
      </c>
      <c r="P37" s="359">
        <f t="shared" ca="1" si="26"/>
        <v>0</v>
      </c>
      <c r="Q37" s="359"/>
      <c r="R37" s="362">
        <f t="shared" ca="1" si="59"/>
        <v>148</v>
      </c>
      <c r="S37" s="362">
        <v>29</v>
      </c>
      <c r="T37" s="371">
        <f t="shared" ca="1" si="60"/>
        <v>0</v>
      </c>
      <c r="U37" s="359">
        <f t="shared" ca="1" si="2"/>
        <v>0</v>
      </c>
      <c r="V37" s="359">
        <v>0</v>
      </c>
      <c r="W37" s="359">
        <f t="shared" ca="1" si="27"/>
        <v>0</v>
      </c>
      <c r="X37" s="359">
        <f t="shared" ca="1" si="61"/>
        <v>0</v>
      </c>
      <c r="Y37" s="359">
        <f t="shared" ca="1" si="28"/>
        <v>0</v>
      </c>
      <c r="AA37" s="362">
        <f t="shared" ca="1" si="62"/>
        <v>148</v>
      </c>
      <c r="AB37" s="362">
        <v>29</v>
      </c>
      <c r="AC37" s="371">
        <f t="shared" ca="1" si="63"/>
        <v>0</v>
      </c>
      <c r="AD37" s="359">
        <f t="shared" ca="1" si="3"/>
        <v>0</v>
      </c>
      <c r="AE37" s="359">
        <v>0</v>
      </c>
      <c r="AF37" s="359">
        <f t="shared" ca="1" si="29"/>
        <v>0</v>
      </c>
      <c r="AG37" s="359">
        <f t="shared" ca="1" si="64"/>
        <v>0</v>
      </c>
      <c r="AH37" s="359">
        <f t="shared" ca="1" si="30"/>
        <v>0</v>
      </c>
      <c r="AJ37" s="362">
        <f t="shared" ca="1" si="65"/>
        <v>148</v>
      </c>
      <c r="AK37" s="362">
        <v>29</v>
      </c>
      <c r="AL37" s="371">
        <f t="shared" ca="1" si="66"/>
        <v>0</v>
      </c>
      <c r="AM37" s="359">
        <f t="shared" ca="1" si="4"/>
        <v>0</v>
      </c>
      <c r="AN37" s="359">
        <v>0</v>
      </c>
      <c r="AO37" s="359">
        <f t="shared" ca="1" si="31"/>
        <v>0</v>
      </c>
      <c r="AP37" s="359">
        <f t="shared" ca="1" si="67"/>
        <v>0</v>
      </c>
      <c r="AQ37" s="359">
        <f t="shared" ca="1" si="32"/>
        <v>0</v>
      </c>
      <c r="AS37" s="362">
        <f t="shared" ca="1" si="68"/>
        <v>148</v>
      </c>
      <c r="AT37" s="362">
        <v>29</v>
      </c>
      <c r="AU37" s="371">
        <f t="shared" ca="1" si="69"/>
        <v>0</v>
      </c>
      <c r="AV37" s="359">
        <f t="shared" ca="1" si="5"/>
        <v>0</v>
      </c>
      <c r="AW37" s="359">
        <v>0</v>
      </c>
      <c r="AX37" s="359">
        <f t="shared" ca="1" si="33"/>
        <v>0</v>
      </c>
      <c r="AY37" s="359">
        <f t="shared" ca="1" si="70"/>
        <v>0</v>
      </c>
      <c r="AZ37" s="359">
        <f t="shared" ca="1" si="34"/>
        <v>0</v>
      </c>
      <c r="BB37" s="362">
        <f t="shared" ca="1" si="71"/>
        <v>148</v>
      </c>
      <c r="BC37" s="362">
        <v>29</v>
      </c>
      <c r="BD37" s="371">
        <f t="shared" ca="1" si="72"/>
        <v>0</v>
      </c>
      <c r="BE37" s="359">
        <f t="shared" ca="1" si="6"/>
        <v>0</v>
      </c>
      <c r="BF37" s="359">
        <v>0</v>
      </c>
      <c r="BG37" s="359">
        <f t="shared" ca="1" si="35"/>
        <v>0</v>
      </c>
      <c r="BH37" s="359">
        <f t="shared" ca="1" si="73"/>
        <v>0</v>
      </c>
      <c r="BI37" s="359">
        <f t="shared" ca="1" si="36"/>
        <v>0</v>
      </c>
      <c r="BK37" s="362">
        <f t="shared" ca="1" si="74"/>
        <v>148</v>
      </c>
      <c r="BL37" s="362">
        <v>29</v>
      </c>
      <c r="BM37" s="371">
        <f t="shared" ca="1" si="75"/>
        <v>0</v>
      </c>
      <c r="BN37" s="359">
        <f t="shared" ca="1" si="7"/>
        <v>0</v>
      </c>
      <c r="BO37" s="359">
        <v>0</v>
      </c>
      <c r="BP37" s="359">
        <f t="shared" ca="1" si="37"/>
        <v>0</v>
      </c>
      <c r="BQ37" s="359">
        <f t="shared" ca="1" si="8"/>
        <v>0</v>
      </c>
      <c r="BR37" s="359">
        <f t="shared" ca="1" si="38"/>
        <v>0</v>
      </c>
      <c r="BT37" s="362">
        <f t="shared" ca="1" si="76"/>
        <v>148</v>
      </c>
      <c r="BU37" s="362">
        <v>29</v>
      </c>
      <c r="BV37" s="371">
        <f t="shared" ca="1" si="77"/>
        <v>0</v>
      </c>
      <c r="BW37" s="359">
        <f t="shared" ca="1" si="9"/>
        <v>0</v>
      </c>
      <c r="BX37" s="359">
        <v>0</v>
      </c>
      <c r="BY37" s="359">
        <f t="shared" ca="1" si="39"/>
        <v>0</v>
      </c>
      <c r="BZ37" s="359">
        <f t="shared" ca="1" si="10"/>
        <v>0</v>
      </c>
      <c r="CA37" s="359">
        <f t="shared" ca="1" si="40"/>
        <v>0</v>
      </c>
      <c r="CC37" s="362">
        <f t="shared" ca="1" si="78"/>
        <v>148</v>
      </c>
      <c r="CD37" s="362">
        <v>29</v>
      </c>
      <c r="CE37" s="371">
        <f t="shared" ca="1" si="79"/>
        <v>0</v>
      </c>
      <c r="CF37" s="359">
        <f t="shared" ca="1" si="11"/>
        <v>0</v>
      </c>
      <c r="CG37" s="359">
        <v>0</v>
      </c>
      <c r="CH37" s="359">
        <f t="shared" ca="1" si="41"/>
        <v>0</v>
      </c>
      <c r="CI37" s="359">
        <f t="shared" ca="1" si="12"/>
        <v>0</v>
      </c>
      <c r="CJ37" s="359">
        <f t="shared" ca="1" si="42"/>
        <v>0</v>
      </c>
      <c r="CL37" s="362">
        <f t="shared" ca="1" si="80"/>
        <v>148</v>
      </c>
      <c r="CM37" s="362">
        <v>29</v>
      </c>
      <c r="CN37" s="371">
        <f t="shared" ca="1" si="81"/>
        <v>0</v>
      </c>
      <c r="CO37" s="359">
        <f t="shared" ca="1" si="13"/>
        <v>0</v>
      </c>
      <c r="CP37" s="359">
        <v>0</v>
      </c>
      <c r="CQ37" s="359">
        <f t="shared" ca="1" si="43"/>
        <v>0</v>
      </c>
      <c r="CR37" s="359">
        <f t="shared" ca="1" si="14"/>
        <v>0</v>
      </c>
      <c r="CS37" s="359">
        <f t="shared" ca="1" si="44"/>
        <v>0</v>
      </c>
      <c r="CU37" s="362">
        <f t="shared" ca="1" si="82"/>
        <v>148</v>
      </c>
      <c r="CV37" s="362">
        <v>29</v>
      </c>
      <c r="CW37" s="371">
        <f t="shared" ca="1" si="83"/>
        <v>0</v>
      </c>
      <c r="CX37" s="359">
        <f t="shared" ca="1" si="15"/>
        <v>0</v>
      </c>
      <c r="CY37" s="359">
        <v>0</v>
      </c>
      <c r="CZ37" s="359">
        <f t="shared" ca="1" si="45"/>
        <v>0</v>
      </c>
      <c r="DA37" s="359">
        <f t="shared" ca="1" si="16"/>
        <v>0</v>
      </c>
      <c r="DB37" s="359">
        <f t="shared" ca="1" si="46"/>
        <v>0</v>
      </c>
      <c r="DD37" s="362">
        <f t="shared" ca="1" si="84"/>
        <v>148</v>
      </c>
      <c r="DE37" s="362">
        <v>29</v>
      </c>
      <c r="DF37" s="371">
        <f t="shared" ca="1" si="85"/>
        <v>0</v>
      </c>
      <c r="DG37" s="359">
        <f t="shared" ca="1" si="17"/>
        <v>0</v>
      </c>
      <c r="DH37" s="359">
        <v>0</v>
      </c>
      <c r="DI37" s="359">
        <f t="shared" ca="1" si="47"/>
        <v>0</v>
      </c>
      <c r="DJ37" s="359">
        <f t="shared" ca="1" si="18"/>
        <v>0</v>
      </c>
      <c r="DK37" s="359">
        <f t="shared" ca="1" si="48"/>
        <v>0</v>
      </c>
      <c r="DM37" s="362">
        <f t="shared" ca="1" si="86"/>
        <v>148</v>
      </c>
      <c r="DN37" s="362">
        <v>29</v>
      </c>
      <c r="DO37" s="371">
        <f t="shared" ca="1" si="87"/>
        <v>0</v>
      </c>
      <c r="DP37" s="359">
        <f t="shared" ca="1" si="19"/>
        <v>0</v>
      </c>
      <c r="DQ37" s="359">
        <v>0</v>
      </c>
      <c r="DR37" s="359">
        <f t="shared" ca="1" si="49"/>
        <v>0</v>
      </c>
      <c r="DS37" s="359">
        <f t="shared" ca="1" si="20"/>
        <v>0</v>
      </c>
      <c r="DT37" s="359">
        <f t="shared" ca="1" si="50"/>
        <v>0</v>
      </c>
      <c r="DV37" s="362">
        <f t="shared" ca="1" si="88"/>
        <v>148</v>
      </c>
      <c r="DW37" s="362">
        <v>29</v>
      </c>
      <c r="DX37" s="371">
        <f t="shared" ca="1" si="89"/>
        <v>0</v>
      </c>
      <c r="DY37" s="359">
        <f t="shared" ca="1" si="21"/>
        <v>0</v>
      </c>
      <c r="DZ37" s="359">
        <v>0</v>
      </c>
      <c r="EA37" s="359">
        <f t="shared" ca="1" si="51"/>
        <v>0</v>
      </c>
      <c r="EB37" s="359">
        <f t="shared" ca="1" si="22"/>
        <v>0</v>
      </c>
      <c r="EC37" s="359">
        <f t="shared" ca="1" si="52"/>
        <v>0</v>
      </c>
      <c r="EE37" s="362">
        <f t="shared" ca="1" si="90"/>
        <v>148</v>
      </c>
      <c r="EF37" s="362">
        <v>29</v>
      </c>
      <c r="EG37" s="371">
        <f t="shared" ca="1" si="91"/>
        <v>0</v>
      </c>
      <c r="EH37" s="359">
        <f t="shared" ca="1" si="23"/>
        <v>0</v>
      </c>
      <c r="EI37" s="359">
        <v>0</v>
      </c>
      <c r="EJ37" s="359">
        <f t="shared" ca="1" si="53"/>
        <v>0</v>
      </c>
      <c r="EK37" s="359">
        <f t="shared" ca="1" si="24"/>
        <v>0</v>
      </c>
      <c r="EL37" s="359">
        <f t="shared" ca="1" si="54"/>
        <v>0</v>
      </c>
    </row>
    <row r="38" spans="6:142" x14ac:dyDescent="0.35">
      <c r="F38" s="372">
        <f ca="1">IFERROR(INDEX('Inflation Rates'!$A$16:$H$138,MATCH('TSP Traditional'!$H39,'Inflation Rates'!$A$16:$A$138,0),8)/INDEX('Inflation Rates'!$A$16:$H$138,MATCH('TSP Traditional'!$H39,'Inflation Rates'!$A$16:$A$138,0)-1,8)-1,F37)</f>
        <v>2.0000000000000018E-2</v>
      </c>
      <c r="G38" s="372">
        <f ca="1">IFERROR(INDEX('Inflation Rates'!$A$16:$H$138,MATCH('TSP Traditional'!$H39,'Inflation Rates'!$A$16:$A$138,0),6)/INDEX('Inflation Rates'!$A$16:$H$138,MATCH('TSP Traditional'!$H39,'Inflation Rates'!$A$16:$A$138,0)-1,6)-1,G37)</f>
        <v>2.0999999999999908E-2</v>
      </c>
      <c r="H38" s="362">
        <f t="shared" ca="1" si="55"/>
        <v>2049</v>
      </c>
      <c r="I38" s="362">
        <f t="shared" ca="1" si="56"/>
        <v>149</v>
      </c>
      <c r="J38" s="362">
        <v>30</v>
      </c>
      <c r="K38" s="371">
        <f t="shared" ca="1" si="57"/>
        <v>0</v>
      </c>
      <c r="L38" s="359">
        <f t="shared" ca="1" si="1"/>
        <v>0</v>
      </c>
      <c r="M38" s="359">
        <v>0</v>
      </c>
      <c r="N38" s="359">
        <f t="shared" ca="1" si="25"/>
        <v>0</v>
      </c>
      <c r="O38" s="359">
        <f t="shared" ca="1" si="58"/>
        <v>0</v>
      </c>
      <c r="P38" s="359">
        <f t="shared" ca="1" si="26"/>
        <v>0</v>
      </c>
      <c r="Q38" s="359"/>
      <c r="R38" s="362">
        <f t="shared" ca="1" si="59"/>
        <v>149</v>
      </c>
      <c r="S38" s="362">
        <v>30</v>
      </c>
      <c r="T38" s="371">
        <f t="shared" ca="1" si="60"/>
        <v>0</v>
      </c>
      <c r="U38" s="359">
        <f t="shared" ca="1" si="2"/>
        <v>0</v>
      </c>
      <c r="V38" s="359">
        <v>0</v>
      </c>
      <c r="W38" s="359">
        <f t="shared" ca="1" si="27"/>
        <v>0</v>
      </c>
      <c r="X38" s="359">
        <f t="shared" ca="1" si="61"/>
        <v>0</v>
      </c>
      <c r="Y38" s="359">
        <f t="shared" ca="1" si="28"/>
        <v>0</v>
      </c>
      <c r="AA38" s="362">
        <f t="shared" ca="1" si="62"/>
        <v>149</v>
      </c>
      <c r="AB38" s="362">
        <v>30</v>
      </c>
      <c r="AC38" s="371">
        <f t="shared" ca="1" si="63"/>
        <v>0</v>
      </c>
      <c r="AD38" s="359">
        <f t="shared" ca="1" si="3"/>
        <v>0</v>
      </c>
      <c r="AE38" s="359">
        <v>0</v>
      </c>
      <c r="AF38" s="359">
        <f t="shared" ca="1" si="29"/>
        <v>0</v>
      </c>
      <c r="AG38" s="359">
        <f t="shared" ca="1" si="64"/>
        <v>0</v>
      </c>
      <c r="AH38" s="359">
        <f t="shared" ca="1" si="30"/>
        <v>0</v>
      </c>
      <c r="AJ38" s="362">
        <f t="shared" ca="1" si="65"/>
        <v>149</v>
      </c>
      <c r="AK38" s="362">
        <v>30</v>
      </c>
      <c r="AL38" s="371">
        <f t="shared" ca="1" si="66"/>
        <v>0</v>
      </c>
      <c r="AM38" s="359">
        <f t="shared" ca="1" si="4"/>
        <v>0</v>
      </c>
      <c r="AN38" s="359">
        <v>0</v>
      </c>
      <c r="AO38" s="359">
        <f t="shared" ca="1" si="31"/>
        <v>0</v>
      </c>
      <c r="AP38" s="359">
        <f t="shared" ca="1" si="67"/>
        <v>0</v>
      </c>
      <c r="AQ38" s="359">
        <f t="shared" ca="1" si="32"/>
        <v>0</v>
      </c>
      <c r="AS38" s="362">
        <f t="shared" ca="1" si="68"/>
        <v>149</v>
      </c>
      <c r="AT38" s="362">
        <v>30</v>
      </c>
      <c r="AU38" s="371">
        <f t="shared" ca="1" si="69"/>
        <v>0</v>
      </c>
      <c r="AV38" s="359">
        <f t="shared" ca="1" si="5"/>
        <v>0</v>
      </c>
      <c r="AW38" s="359">
        <v>0</v>
      </c>
      <c r="AX38" s="359">
        <f t="shared" ca="1" si="33"/>
        <v>0</v>
      </c>
      <c r="AY38" s="359">
        <f t="shared" ca="1" si="70"/>
        <v>0</v>
      </c>
      <c r="AZ38" s="359">
        <f t="shared" ca="1" si="34"/>
        <v>0</v>
      </c>
      <c r="BB38" s="362">
        <f t="shared" ca="1" si="71"/>
        <v>149</v>
      </c>
      <c r="BC38" s="362">
        <v>30</v>
      </c>
      <c r="BD38" s="371">
        <f t="shared" ca="1" si="72"/>
        <v>0</v>
      </c>
      <c r="BE38" s="359">
        <f t="shared" ca="1" si="6"/>
        <v>0</v>
      </c>
      <c r="BF38" s="359">
        <v>0</v>
      </c>
      <c r="BG38" s="359">
        <f t="shared" ca="1" si="35"/>
        <v>0</v>
      </c>
      <c r="BH38" s="359">
        <f t="shared" ca="1" si="73"/>
        <v>0</v>
      </c>
      <c r="BI38" s="359">
        <f t="shared" ca="1" si="36"/>
        <v>0</v>
      </c>
      <c r="BK38" s="362">
        <f t="shared" ca="1" si="74"/>
        <v>149</v>
      </c>
      <c r="BL38" s="362">
        <v>30</v>
      </c>
      <c r="BM38" s="371">
        <f t="shared" ca="1" si="75"/>
        <v>0</v>
      </c>
      <c r="BN38" s="359">
        <f t="shared" ca="1" si="7"/>
        <v>0</v>
      </c>
      <c r="BO38" s="359">
        <v>0</v>
      </c>
      <c r="BP38" s="359">
        <f t="shared" ca="1" si="37"/>
        <v>0</v>
      </c>
      <c r="BQ38" s="359">
        <f t="shared" ca="1" si="8"/>
        <v>0</v>
      </c>
      <c r="BR38" s="359">
        <f t="shared" ca="1" si="38"/>
        <v>0</v>
      </c>
      <c r="BT38" s="362">
        <f t="shared" ca="1" si="76"/>
        <v>149</v>
      </c>
      <c r="BU38" s="362">
        <v>30</v>
      </c>
      <c r="BV38" s="371">
        <f t="shared" ca="1" si="77"/>
        <v>0</v>
      </c>
      <c r="BW38" s="359">
        <f t="shared" ca="1" si="9"/>
        <v>0</v>
      </c>
      <c r="BX38" s="359">
        <v>0</v>
      </c>
      <c r="BY38" s="359">
        <f t="shared" ca="1" si="39"/>
        <v>0</v>
      </c>
      <c r="BZ38" s="359">
        <f t="shared" ca="1" si="10"/>
        <v>0</v>
      </c>
      <c r="CA38" s="359">
        <f t="shared" ca="1" si="40"/>
        <v>0</v>
      </c>
      <c r="CC38" s="362">
        <f t="shared" ca="1" si="78"/>
        <v>149</v>
      </c>
      <c r="CD38" s="362">
        <v>30</v>
      </c>
      <c r="CE38" s="371">
        <f t="shared" ca="1" si="79"/>
        <v>0</v>
      </c>
      <c r="CF38" s="359">
        <f t="shared" ca="1" si="11"/>
        <v>0</v>
      </c>
      <c r="CG38" s="359">
        <v>0</v>
      </c>
      <c r="CH38" s="359">
        <f t="shared" ca="1" si="41"/>
        <v>0</v>
      </c>
      <c r="CI38" s="359">
        <f t="shared" ca="1" si="12"/>
        <v>0</v>
      </c>
      <c r="CJ38" s="359">
        <f t="shared" ca="1" si="42"/>
        <v>0</v>
      </c>
      <c r="CL38" s="362">
        <f t="shared" ca="1" si="80"/>
        <v>149</v>
      </c>
      <c r="CM38" s="362">
        <v>30</v>
      </c>
      <c r="CN38" s="371">
        <f t="shared" ca="1" si="81"/>
        <v>0</v>
      </c>
      <c r="CO38" s="359">
        <f t="shared" ca="1" si="13"/>
        <v>0</v>
      </c>
      <c r="CP38" s="359">
        <v>0</v>
      </c>
      <c r="CQ38" s="359">
        <f t="shared" ca="1" si="43"/>
        <v>0</v>
      </c>
      <c r="CR38" s="359">
        <f t="shared" ca="1" si="14"/>
        <v>0</v>
      </c>
      <c r="CS38" s="359">
        <f t="shared" ca="1" si="44"/>
        <v>0</v>
      </c>
      <c r="CU38" s="362">
        <f t="shared" ca="1" si="82"/>
        <v>149</v>
      </c>
      <c r="CV38" s="362">
        <v>30</v>
      </c>
      <c r="CW38" s="371">
        <f t="shared" ca="1" si="83"/>
        <v>0</v>
      </c>
      <c r="CX38" s="359">
        <f t="shared" ca="1" si="15"/>
        <v>0</v>
      </c>
      <c r="CY38" s="359">
        <v>0</v>
      </c>
      <c r="CZ38" s="359">
        <f t="shared" ca="1" si="45"/>
        <v>0</v>
      </c>
      <c r="DA38" s="359">
        <f t="shared" ca="1" si="16"/>
        <v>0</v>
      </c>
      <c r="DB38" s="359">
        <f t="shared" ca="1" si="46"/>
        <v>0</v>
      </c>
      <c r="DD38" s="362">
        <f t="shared" ca="1" si="84"/>
        <v>149</v>
      </c>
      <c r="DE38" s="362">
        <v>30</v>
      </c>
      <c r="DF38" s="371">
        <f t="shared" ca="1" si="85"/>
        <v>0</v>
      </c>
      <c r="DG38" s="359">
        <f t="shared" ca="1" si="17"/>
        <v>0</v>
      </c>
      <c r="DH38" s="359">
        <v>0</v>
      </c>
      <c r="DI38" s="359">
        <f t="shared" ca="1" si="47"/>
        <v>0</v>
      </c>
      <c r="DJ38" s="359">
        <f t="shared" ca="1" si="18"/>
        <v>0</v>
      </c>
      <c r="DK38" s="359">
        <f t="shared" ca="1" si="48"/>
        <v>0</v>
      </c>
      <c r="DM38" s="362">
        <f t="shared" ca="1" si="86"/>
        <v>149</v>
      </c>
      <c r="DN38" s="362">
        <v>30</v>
      </c>
      <c r="DO38" s="371">
        <f t="shared" ca="1" si="87"/>
        <v>0</v>
      </c>
      <c r="DP38" s="359">
        <f t="shared" ca="1" si="19"/>
        <v>0</v>
      </c>
      <c r="DQ38" s="359">
        <v>0</v>
      </c>
      <c r="DR38" s="359">
        <f t="shared" ca="1" si="49"/>
        <v>0</v>
      </c>
      <c r="DS38" s="359">
        <f t="shared" ca="1" si="20"/>
        <v>0</v>
      </c>
      <c r="DT38" s="359">
        <f t="shared" ca="1" si="50"/>
        <v>0</v>
      </c>
      <c r="DV38" s="362">
        <f t="shared" ca="1" si="88"/>
        <v>149</v>
      </c>
      <c r="DW38" s="362">
        <v>30</v>
      </c>
      <c r="DX38" s="371">
        <f t="shared" ca="1" si="89"/>
        <v>0</v>
      </c>
      <c r="DY38" s="359">
        <f t="shared" ca="1" si="21"/>
        <v>0</v>
      </c>
      <c r="DZ38" s="359">
        <v>0</v>
      </c>
      <c r="EA38" s="359">
        <f t="shared" ca="1" si="51"/>
        <v>0</v>
      </c>
      <c r="EB38" s="359">
        <f t="shared" ca="1" si="22"/>
        <v>0</v>
      </c>
      <c r="EC38" s="359">
        <f t="shared" ca="1" si="52"/>
        <v>0</v>
      </c>
      <c r="EE38" s="362">
        <f t="shared" ca="1" si="90"/>
        <v>149</v>
      </c>
      <c r="EF38" s="362">
        <v>30</v>
      </c>
      <c r="EG38" s="371">
        <f t="shared" ca="1" si="91"/>
        <v>0</v>
      </c>
      <c r="EH38" s="359">
        <f t="shared" ca="1" si="23"/>
        <v>0</v>
      </c>
      <c r="EI38" s="359">
        <v>0</v>
      </c>
      <c r="EJ38" s="359">
        <f t="shared" ca="1" si="53"/>
        <v>0</v>
      </c>
      <c r="EK38" s="359">
        <f t="shared" ca="1" si="24"/>
        <v>0</v>
      </c>
      <c r="EL38" s="359">
        <f t="shared" ca="1" si="54"/>
        <v>0</v>
      </c>
    </row>
    <row r="39" spans="6:142" x14ac:dyDescent="0.35">
      <c r="F39" s="372">
        <f ca="1">IFERROR(INDEX('Inflation Rates'!$A$16:$H$138,MATCH('TSP Traditional'!$H40,'Inflation Rates'!$A$16:$A$138,0),8)/INDEX('Inflation Rates'!$A$16:$H$138,MATCH('TSP Traditional'!$H40,'Inflation Rates'!$A$16:$A$138,0)-1,8)-1,F38)</f>
        <v>2.0000000000000018E-2</v>
      </c>
      <c r="G39" s="372">
        <f ca="1">IFERROR(INDEX('Inflation Rates'!$A$16:$H$138,MATCH('TSP Traditional'!$H40,'Inflation Rates'!$A$16:$A$138,0),6)/INDEX('Inflation Rates'!$A$16:$H$138,MATCH('TSP Traditional'!$H40,'Inflation Rates'!$A$16:$A$138,0)-1,6)-1,G38)</f>
        <v>2.0999999999999908E-2</v>
      </c>
      <c r="H39" s="362">
        <f t="shared" ca="1" si="55"/>
        <v>2050</v>
      </c>
      <c r="I39" s="362">
        <f t="shared" ca="1" si="56"/>
        <v>150</v>
      </c>
      <c r="J39" s="362">
        <v>31</v>
      </c>
      <c r="K39" s="371">
        <f t="shared" ca="1" si="57"/>
        <v>0</v>
      </c>
      <c r="L39" s="359">
        <f t="shared" ca="1" si="1"/>
        <v>0</v>
      </c>
      <c r="M39" s="359">
        <v>0</v>
      </c>
      <c r="N39" s="359">
        <f t="shared" ca="1" si="25"/>
        <v>0</v>
      </c>
      <c r="O39" s="359">
        <f t="shared" ca="1" si="58"/>
        <v>0</v>
      </c>
      <c r="P39" s="359">
        <f t="shared" ca="1" si="26"/>
        <v>0</v>
      </c>
      <c r="Q39" s="359"/>
      <c r="R39" s="362">
        <f t="shared" ca="1" si="59"/>
        <v>150</v>
      </c>
      <c r="S39" s="362">
        <v>31</v>
      </c>
      <c r="T39" s="371">
        <f t="shared" ca="1" si="60"/>
        <v>0</v>
      </c>
      <c r="U39" s="359">
        <f t="shared" ca="1" si="2"/>
        <v>0</v>
      </c>
      <c r="V39" s="359">
        <v>0</v>
      </c>
      <c r="W39" s="359">
        <f t="shared" ca="1" si="27"/>
        <v>0</v>
      </c>
      <c r="X39" s="359">
        <f t="shared" ca="1" si="61"/>
        <v>0</v>
      </c>
      <c r="Y39" s="359">
        <f t="shared" ca="1" si="28"/>
        <v>0</v>
      </c>
      <c r="AA39" s="362">
        <f t="shared" ca="1" si="62"/>
        <v>150</v>
      </c>
      <c r="AB39" s="362">
        <v>31</v>
      </c>
      <c r="AC39" s="371">
        <f t="shared" ca="1" si="63"/>
        <v>0</v>
      </c>
      <c r="AD39" s="359">
        <f t="shared" ca="1" si="3"/>
        <v>0</v>
      </c>
      <c r="AE39" s="359">
        <v>0</v>
      </c>
      <c r="AF39" s="359">
        <f t="shared" ca="1" si="29"/>
        <v>0</v>
      </c>
      <c r="AG39" s="359">
        <f t="shared" ca="1" si="64"/>
        <v>0</v>
      </c>
      <c r="AH39" s="359">
        <f t="shared" ca="1" si="30"/>
        <v>0</v>
      </c>
      <c r="AJ39" s="362">
        <f t="shared" ca="1" si="65"/>
        <v>150</v>
      </c>
      <c r="AK39" s="362">
        <v>31</v>
      </c>
      <c r="AL39" s="371">
        <f t="shared" ca="1" si="66"/>
        <v>0</v>
      </c>
      <c r="AM39" s="359">
        <f t="shared" ca="1" si="4"/>
        <v>0</v>
      </c>
      <c r="AN39" s="359">
        <v>0</v>
      </c>
      <c r="AO39" s="359">
        <f t="shared" ca="1" si="31"/>
        <v>0</v>
      </c>
      <c r="AP39" s="359">
        <f t="shared" ca="1" si="67"/>
        <v>0</v>
      </c>
      <c r="AQ39" s="359">
        <f t="shared" ca="1" si="32"/>
        <v>0</v>
      </c>
      <c r="AS39" s="362">
        <f t="shared" ca="1" si="68"/>
        <v>150</v>
      </c>
      <c r="AT39" s="362">
        <v>31</v>
      </c>
      <c r="AU39" s="371">
        <f t="shared" ca="1" si="69"/>
        <v>0</v>
      </c>
      <c r="AV39" s="359">
        <f t="shared" ca="1" si="5"/>
        <v>0</v>
      </c>
      <c r="AW39" s="359">
        <v>0</v>
      </c>
      <c r="AX39" s="359">
        <f t="shared" ca="1" si="33"/>
        <v>0</v>
      </c>
      <c r="AY39" s="359">
        <f t="shared" ca="1" si="70"/>
        <v>0</v>
      </c>
      <c r="AZ39" s="359">
        <f t="shared" ca="1" si="34"/>
        <v>0</v>
      </c>
      <c r="BB39" s="362">
        <f t="shared" ca="1" si="71"/>
        <v>150</v>
      </c>
      <c r="BC39" s="362">
        <v>31</v>
      </c>
      <c r="BD39" s="371">
        <f t="shared" ca="1" si="72"/>
        <v>0</v>
      </c>
      <c r="BE39" s="359">
        <f t="shared" ca="1" si="6"/>
        <v>0</v>
      </c>
      <c r="BF39" s="359">
        <v>0</v>
      </c>
      <c r="BG39" s="359">
        <f t="shared" ca="1" si="35"/>
        <v>0</v>
      </c>
      <c r="BH39" s="359">
        <f t="shared" ca="1" si="73"/>
        <v>0</v>
      </c>
      <c r="BI39" s="359">
        <f t="shared" ca="1" si="36"/>
        <v>0</v>
      </c>
      <c r="BK39" s="362">
        <f t="shared" ca="1" si="74"/>
        <v>150</v>
      </c>
      <c r="BL39" s="362">
        <v>31</v>
      </c>
      <c r="BM39" s="371">
        <f t="shared" ca="1" si="75"/>
        <v>0</v>
      </c>
      <c r="BN39" s="359">
        <f t="shared" ca="1" si="7"/>
        <v>0</v>
      </c>
      <c r="BO39" s="359">
        <v>0</v>
      </c>
      <c r="BP39" s="359">
        <f t="shared" ca="1" si="37"/>
        <v>0</v>
      </c>
      <c r="BQ39" s="359">
        <f t="shared" ca="1" si="8"/>
        <v>0</v>
      </c>
      <c r="BR39" s="359">
        <f t="shared" ca="1" si="38"/>
        <v>0</v>
      </c>
      <c r="BT39" s="362">
        <f t="shared" ca="1" si="76"/>
        <v>150</v>
      </c>
      <c r="BU39" s="362">
        <v>31</v>
      </c>
      <c r="BV39" s="371">
        <f t="shared" ca="1" si="77"/>
        <v>0</v>
      </c>
      <c r="BW39" s="359">
        <f t="shared" ca="1" si="9"/>
        <v>0</v>
      </c>
      <c r="BX39" s="359">
        <v>0</v>
      </c>
      <c r="BY39" s="359">
        <f t="shared" ca="1" si="39"/>
        <v>0</v>
      </c>
      <c r="BZ39" s="359">
        <f t="shared" ca="1" si="10"/>
        <v>0</v>
      </c>
      <c r="CA39" s="359">
        <f t="shared" ca="1" si="40"/>
        <v>0</v>
      </c>
      <c r="CC39" s="362">
        <f t="shared" ca="1" si="78"/>
        <v>150</v>
      </c>
      <c r="CD39" s="362">
        <v>31</v>
      </c>
      <c r="CE39" s="371">
        <f t="shared" ca="1" si="79"/>
        <v>0</v>
      </c>
      <c r="CF39" s="359">
        <f t="shared" ca="1" si="11"/>
        <v>0</v>
      </c>
      <c r="CG39" s="359">
        <v>0</v>
      </c>
      <c r="CH39" s="359">
        <f t="shared" ca="1" si="41"/>
        <v>0</v>
      </c>
      <c r="CI39" s="359">
        <f t="shared" ca="1" si="12"/>
        <v>0</v>
      </c>
      <c r="CJ39" s="359">
        <f t="shared" ca="1" si="42"/>
        <v>0</v>
      </c>
      <c r="CL39" s="362">
        <f t="shared" ca="1" si="80"/>
        <v>150</v>
      </c>
      <c r="CM39" s="362">
        <v>31</v>
      </c>
      <c r="CN39" s="371">
        <f t="shared" ca="1" si="81"/>
        <v>0</v>
      </c>
      <c r="CO39" s="359">
        <f t="shared" ca="1" si="13"/>
        <v>0</v>
      </c>
      <c r="CP39" s="359">
        <v>0</v>
      </c>
      <c r="CQ39" s="359">
        <f t="shared" ca="1" si="43"/>
        <v>0</v>
      </c>
      <c r="CR39" s="359">
        <f t="shared" ca="1" si="14"/>
        <v>0</v>
      </c>
      <c r="CS39" s="359">
        <f t="shared" ca="1" si="44"/>
        <v>0</v>
      </c>
      <c r="CU39" s="362">
        <f t="shared" ca="1" si="82"/>
        <v>150</v>
      </c>
      <c r="CV39" s="362">
        <v>31</v>
      </c>
      <c r="CW39" s="371">
        <f t="shared" ca="1" si="83"/>
        <v>0</v>
      </c>
      <c r="CX39" s="359">
        <f t="shared" ca="1" si="15"/>
        <v>0</v>
      </c>
      <c r="CY39" s="359">
        <v>0</v>
      </c>
      <c r="CZ39" s="359">
        <f t="shared" ca="1" si="45"/>
        <v>0</v>
      </c>
      <c r="DA39" s="359">
        <f t="shared" ca="1" si="16"/>
        <v>0</v>
      </c>
      <c r="DB39" s="359">
        <f t="shared" ca="1" si="46"/>
        <v>0</v>
      </c>
      <c r="DD39" s="362">
        <f t="shared" ca="1" si="84"/>
        <v>150</v>
      </c>
      <c r="DE39" s="362">
        <v>31</v>
      </c>
      <c r="DF39" s="371">
        <f t="shared" ca="1" si="85"/>
        <v>0</v>
      </c>
      <c r="DG39" s="359">
        <f t="shared" ca="1" si="17"/>
        <v>0</v>
      </c>
      <c r="DH39" s="359">
        <v>0</v>
      </c>
      <c r="DI39" s="359">
        <f t="shared" ca="1" si="47"/>
        <v>0</v>
      </c>
      <c r="DJ39" s="359">
        <f t="shared" ca="1" si="18"/>
        <v>0</v>
      </c>
      <c r="DK39" s="359">
        <f t="shared" ca="1" si="48"/>
        <v>0</v>
      </c>
      <c r="DM39" s="362">
        <f t="shared" ca="1" si="86"/>
        <v>150</v>
      </c>
      <c r="DN39" s="362">
        <v>31</v>
      </c>
      <c r="DO39" s="371">
        <f t="shared" ca="1" si="87"/>
        <v>0</v>
      </c>
      <c r="DP39" s="359">
        <f t="shared" ca="1" si="19"/>
        <v>0</v>
      </c>
      <c r="DQ39" s="359">
        <v>0</v>
      </c>
      <c r="DR39" s="359">
        <f t="shared" ca="1" si="49"/>
        <v>0</v>
      </c>
      <c r="DS39" s="359">
        <f t="shared" ca="1" si="20"/>
        <v>0</v>
      </c>
      <c r="DT39" s="359">
        <f t="shared" ca="1" si="50"/>
        <v>0</v>
      </c>
      <c r="DV39" s="362">
        <f t="shared" ca="1" si="88"/>
        <v>150</v>
      </c>
      <c r="DW39" s="362">
        <v>31</v>
      </c>
      <c r="DX39" s="371">
        <f t="shared" ca="1" si="89"/>
        <v>0</v>
      </c>
      <c r="DY39" s="359">
        <f t="shared" ca="1" si="21"/>
        <v>0</v>
      </c>
      <c r="DZ39" s="359">
        <v>0</v>
      </c>
      <c r="EA39" s="359">
        <f t="shared" ca="1" si="51"/>
        <v>0</v>
      </c>
      <c r="EB39" s="359">
        <f t="shared" ca="1" si="22"/>
        <v>0</v>
      </c>
      <c r="EC39" s="359">
        <f t="shared" ca="1" si="52"/>
        <v>0</v>
      </c>
      <c r="EE39" s="362">
        <f t="shared" ca="1" si="90"/>
        <v>150</v>
      </c>
      <c r="EF39" s="362">
        <v>31</v>
      </c>
      <c r="EG39" s="371">
        <f t="shared" ca="1" si="91"/>
        <v>0</v>
      </c>
      <c r="EH39" s="359">
        <f t="shared" ca="1" si="23"/>
        <v>0</v>
      </c>
      <c r="EI39" s="359">
        <v>0</v>
      </c>
      <c r="EJ39" s="359">
        <f t="shared" ca="1" si="53"/>
        <v>0</v>
      </c>
      <c r="EK39" s="359">
        <f t="shared" ca="1" si="24"/>
        <v>0</v>
      </c>
      <c r="EL39" s="359">
        <f t="shared" ca="1" si="54"/>
        <v>0</v>
      </c>
    </row>
    <row r="40" spans="6:142" x14ac:dyDescent="0.35">
      <c r="F40" s="372">
        <f ca="1">IFERROR(INDEX('Inflation Rates'!$A$16:$H$138,MATCH('TSP Traditional'!$H41,'Inflation Rates'!$A$16:$A$138,0),8)/INDEX('Inflation Rates'!$A$16:$H$138,MATCH('TSP Traditional'!$H41,'Inflation Rates'!$A$16:$A$138,0)-1,8)-1,F39)</f>
        <v>2.0000000000000018E-2</v>
      </c>
      <c r="G40" s="372">
        <f ca="1">IFERROR(INDEX('Inflation Rates'!$A$16:$H$138,MATCH('TSP Traditional'!$H41,'Inflation Rates'!$A$16:$A$138,0),6)/INDEX('Inflation Rates'!$A$16:$H$138,MATCH('TSP Traditional'!$H41,'Inflation Rates'!$A$16:$A$138,0)-1,6)-1,G39)</f>
        <v>2.0999999999999908E-2</v>
      </c>
      <c r="H40" s="362">
        <f t="shared" ca="1" si="55"/>
        <v>2051</v>
      </c>
      <c r="I40" s="362">
        <f t="shared" ca="1" si="56"/>
        <v>151</v>
      </c>
      <c r="J40" s="362">
        <v>32</v>
      </c>
      <c r="K40" s="371">
        <f t="shared" ca="1" si="57"/>
        <v>0</v>
      </c>
      <c r="L40" s="359">
        <f t="shared" ca="1" si="1"/>
        <v>0</v>
      </c>
      <c r="M40" s="359">
        <v>0</v>
      </c>
      <c r="N40" s="359">
        <f t="shared" ca="1" si="25"/>
        <v>0</v>
      </c>
      <c r="O40" s="359">
        <f t="shared" ca="1" si="58"/>
        <v>0</v>
      </c>
      <c r="P40" s="359">
        <f t="shared" ca="1" si="26"/>
        <v>0</v>
      </c>
      <c r="Q40" s="359"/>
      <c r="R40" s="362">
        <f t="shared" ca="1" si="59"/>
        <v>151</v>
      </c>
      <c r="S40" s="362">
        <v>32</v>
      </c>
      <c r="T40" s="371">
        <f t="shared" ca="1" si="60"/>
        <v>0</v>
      </c>
      <c r="U40" s="359">
        <f t="shared" ca="1" si="2"/>
        <v>0</v>
      </c>
      <c r="V40" s="359">
        <v>0</v>
      </c>
      <c r="W40" s="359">
        <f t="shared" ca="1" si="27"/>
        <v>0</v>
      </c>
      <c r="X40" s="359">
        <f t="shared" ca="1" si="61"/>
        <v>0</v>
      </c>
      <c r="Y40" s="359">
        <f t="shared" ca="1" si="28"/>
        <v>0</v>
      </c>
      <c r="AA40" s="362">
        <f t="shared" ca="1" si="62"/>
        <v>151</v>
      </c>
      <c r="AB40" s="362">
        <v>32</v>
      </c>
      <c r="AC40" s="371">
        <f t="shared" ca="1" si="63"/>
        <v>0</v>
      </c>
      <c r="AD40" s="359">
        <f t="shared" ca="1" si="3"/>
        <v>0</v>
      </c>
      <c r="AE40" s="359">
        <v>0</v>
      </c>
      <c r="AF40" s="359">
        <f t="shared" ca="1" si="29"/>
        <v>0</v>
      </c>
      <c r="AG40" s="359">
        <f t="shared" ca="1" si="64"/>
        <v>0</v>
      </c>
      <c r="AH40" s="359">
        <f t="shared" ca="1" si="30"/>
        <v>0</v>
      </c>
      <c r="AJ40" s="362">
        <f t="shared" ca="1" si="65"/>
        <v>151</v>
      </c>
      <c r="AK40" s="362">
        <v>32</v>
      </c>
      <c r="AL40" s="371">
        <f t="shared" ca="1" si="66"/>
        <v>0</v>
      </c>
      <c r="AM40" s="359">
        <f t="shared" ca="1" si="4"/>
        <v>0</v>
      </c>
      <c r="AN40" s="359">
        <v>0</v>
      </c>
      <c r="AO40" s="359">
        <f t="shared" ca="1" si="31"/>
        <v>0</v>
      </c>
      <c r="AP40" s="359">
        <f t="shared" ca="1" si="67"/>
        <v>0</v>
      </c>
      <c r="AQ40" s="359">
        <f t="shared" ca="1" si="32"/>
        <v>0</v>
      </c>
      <c r="AS40" s="362">
        <f t="shared" ca="1" si="68"/>
        <v>151</v>
      </c>
      <c r="AT40" s="362">
        <v>32</v>
      </c>
      <c r="AU40" s="371">
        <f t="shared" ca="1" si="69"/>
        <v>0</v>
      </c>
      <c r="AV40" s="359">
        <f t="shared" ca="1" si="5"/>
        <v>0</v>
      </c>
      <c r="AW40" s="359">
        <v>0</v>
      </c>
      <c r="AX40" s="359">
        <f t="shared" ca="1" si="33"/>
        <v>0</v>
      </c>
      <c r="AY40" s="359">
        <f t="shared" ca="1" si="70"/>
        <v>0</v>
      </c>
      <c r="AZ40" s="359">
        <f t="shared" ca="1" si="34"/>
        <v>0</v>
      </c>
      <c r="BB40" s="362">
        <f t="shared" ca="1" si="71"/>
        <v>151</v>
      </c>
      <c r="BC40" s="362">
        <v>32</v>
      </c>
      <c r="BD40" s="371">
        <f t="shared" ca="1" si="72"/>
        <v>0</v>
      </c>
      <c r="BE40" s="359">
        <f t="shared" ca="1" si="6"/>
        <v>0</v>
      </c>
      <c r="BF40" s="359">
        <v>0</v>
      </c>
      <c r="BG40" s="359">
        <f t="shared" ca="1" si="35"/>
        <v>0</v>
      </c>
      <c r="BH40" s="359">
        <f t="shared" ca="1" si="73"/>
        <v>0</v>
      </c>
      <c r="BI40" s="359">
        <f t="shared" ca="1" si="36"/>
        <v>0</v>
      </c>
      <c r="BK40" s="362">
        <f t="shared" ca="1" si="74"/>
        <v>151</v>
      </c>
      <c r="BL40" s="362">
        <v>32</v>
      </c>
      <c r="BM40" s="371">
        <f t="shared" ca="1" si="75"/>
        <v>0</v>
      </c>
      <c r="BN40" s="359">
        <f t="shared" ca="1" si="7"/>
        <v>0</v>
      </c>
      <c r="BO40" s="359">
        <v>0</v>
      </c>
      <c r="BP40" s="359">
        <f t="shared" ca="1" si="37"/>
        <v>0</v>
      </c>
      <c r="BQ40" s="359">
        <f t="shared" ca="1" si="8"/>
        <v>0</v>
      </c>
      <c r="BR40" s="359">
        <f t="shared" ca="1" si="38"/>
        <v>0</v>
      </c>
      <c r="BT40" s="362">
        <f t="shared" ca="1" si="76"/>
        <v>151</v>
      </c>
      <c r="BU40" s="362">
        <v>32</v>
      </c>
      <c r="BV40" s="371">
        <f t="shared" ca="1" si="77"/>
        <v>0</v>
      </c>
      <c r="BW40" s="359">
        <f t="shared" ca="1" si="9"/>
        <v>0</v>
      </c>
      <c r="BX40" s="359">
        <v>0</v>
      </c>
      <c r="BY40" s="359">
        <f t="shared" ca="1" si="39"/>
        <v>0</v>
      </c>
      <c r="BZ40" s="359">
        <f t="shared" ca="1" si="10"/>
        <v>0</v>
      </c>
      <c r="CA40" s="359">
        <f t="shared" ca="1" si="40"/>
        <v>0</v>
      </c>
      <c r="CC40" s="362">
        <f t="shared" ca="1" si="78"/>
        <v>151</v>
      </c>
      <c r="CD40" s="362">
        <v>32</v>
      </c>
      <c r="CE40" s="371">
        <f t="shared" ca="1" si="79"/>
        <v>0</v>
      </c>
      <c r="CF40" s="359">
        <f t="shared" ca="1" si="11"/>
        <v>0</v>
      </c>
      <c r="CG40" s="359">
        <v>0</v>
      </c>
      <c r="CH40" s="359">
        <f t="shared" ca="1" si="41"/>
        <v>0</v>
      </c>
      <c r="CI40" s="359">
        <f t="shared" ca="1" si="12"/>
        <v>0</v>
      </c>
      <c r="CJ40" s="359">
        <f t="shared" ca="1" si="42"/>
        <v>0</v>
      </c>
      <c r="CL40" s="362">
        <f t="shared" ca="1" si="80"/>
        <v>151</v>
      </c>
      <c r="CM40" s="362">
        <v>32</v>
      </c>
      <c r="CN40" s="371">
        <f t="shared" ca="1" si="81"/>
        <v>0</v>
      </c>
      <c r="CO40" s="359">
        <f t="shared" ca="1" si="13"/>
        <v>0</v>
      </c>
      <c r="CP40" s="359">
        <v>0</v>
      </c>
      <c r="CQ40" s="359">
        <f t="shared" ca="1" si="43"/>
        <v>0</v>
      </c>
      <c r="CR40" s="359">
        <f t="shared" ca="1" si="14"/>
        <v>0</v>
      </c>
      <c r="CS40" s="359">
        <f t="shared" ca="1" si="44"/>
        <v>0</v>
      </c>
      <c r="CU40" s="362">
        <f t="shared" ca="1" si="82"/>
        <v>151</v>
      </c>
      <c r="CV40" s="362">
        <v>32</v>
      </c>
      <c r="CW40" s="371">
        <f t="shared" ca="1" si="83"/>
        <v>0</v>
      </c>
      <c r="CX40" s="359">
        <f t="shared" ca="1" si="15"/>
        <v>0</v>
      </c>
      <c r="CY40" s="359">
        <v>0</v>
      </c>
      <c r="CZ40" s="359">
        <f t="shared" ca="1" si="45"/>
        <v>0</v>
      </c>
      <c r="DA40" s="359">
        <f t="shared" ca="1" si="16"/>
        <v>0</v>
      </c>
      <c r="DB40" s="359">
        <f t="shared" ca="1" si="46"/>
        <v>0</v>
      </c>
      <c r="DD40" s="362">
        <f t="shared" ca="1" si="84"/>
        <v>151</v>
      </c>
      <c r="DE40" s="362">
        <v>32</v>
      </c>
      <c r="DF40" s="371">
        <f t="shared" ca="1" si="85"/>
        <v>0</v>
      </c>
      <c r="DG40" s="359">
        <f t="shared" ca="1" si="17"/>
        <v>0</v>
      </c>
      <c r="DH40" s="359">
        <v>0</v>
      </c>
      <c r="DI40" s="359">
        <f t="shared" ca="1" si="47"/>
        <v>0</v>
      </c>
      <c r="DJ40" s="359">
        <f t="shared" ca="1" si="18"/>
        <v>0</v>
      </c>
      <c r="DK40" s="359">
        <f t="shared" ca="1" si="48"/>
        <v>0</v>
      </c>
      <c r="DM40" s="362">
        <f t="shared" ca="1" si="86"/>
        <v>151</v>
      </c>
      <c r="DN40" s="362">
        <v>32</v>
      </c>
      <c r="DO40" s="371">
        <f t="shared" ca="1" si="87"/>
        <v>0</v>
      </c>
      <c r="DP40" s="359">
        <f t="shared" ca="1" si="19"/>
        <v>0</v>
      </c>
      <c r="DQ40" s="359">
        <v>0</v>
      </c>
      <c r="DR40" s="359">
        <f t="shared" ca="1" si="49"/>
        <v>0</v>
      </c>
      <c r="DS40" s="359">
        <f t="shared" ca="1" si="20"/>
        <v>0</v>
      </c>
      <c r="DT40" s="359">
        <f t="shared" ca="1" si="50"/>
        <v>0</v>
      </c>
      <c r="DV40" s="362">
        <f t="shared" ca="1" si="88"/>
        <v>151</v>
      </c>
      <c r="DW40" s="362">
        <v>32</v>
      </c>
      <c r="DX40" s="371">
        <f t="shared" ca="1" si="89"/>
        <v>0</v>
      </c>
      <c r="DY40" s="359">
        <f t="shared" ca="1" si="21"/>
        <v>0</v>
      </c>
      <c r="DZ40" s="359">
        <v>0</v>
      </c>
      <c r="EA40" s="359">
        <f t="shared" ca="1" si="51"/>
        <v>0</v>
      </c>
      <c r="EB40" s="359">
        <f t="shared" ca="1" si="22"/>
        <v>0</v>
      </c>
      <c r="EC40" s="359">
        <f t="shared" ca="1" si="52"/>
        <v>0</v>
      </c>
      <c r="EE40" s="362">
        <f t="shared" ca="1" si="90"/>
        <v>151</v>
      </c>
      <c r="EF40" s="362">
        <v>32</v>
      </c>
      <c r="EG40" s="371">
        <f t="shared" ca="1" si="91"/>
        <v>0</v>
      </c>
      <c r="EH40" s="359">
        <f t="shared" ca="1" si="23"/>
        <v>0</v>
      </c>
      <c r="EI40" s="359">
        <v>0</v>
      </c>
      <c r="EJ40" s="359">
        <f t="shared" ca="1" si="53"/>
        <v>0</v>
      </c>
      <c r="EK40" s="359">
        <f t="shared" ca="1" si="24"/>
        <v>0</v>
      </c>
      <c r="EL40" s="359">
        <f t="shared" ca="1" si="54"/>
        <v>0</v>
      </c>
    </row>
    <row r="41" spans="6:142" x14ac:dyDescent="0.35">
      <c r="F41" s="372">
        <f ca="1">IFERROR(INDEX('Inflation Rates'!$A$16:$H$138,MATCH('TSP Traditional'!$H42,'Inflation Rates'!$A$16:$A$138,0),8)/INDEX('Inflation Rates'!$A$16:$H$138,MATCH('TSP Traditional'!$H42,'Inflation Rates'!$A$16:$A$138,0)-1,8)-1,F40)</f>
        <v>2.0000000000000018E-2</v>
      </c>
      <c r="G41" s="372">
        <f ca="1">IFERROR(INDEX('Inflation Rates'!$A$16:$H$138,MATCH('TSP Traditional'!$H42,'Inflation Rates'!$A$16:$A$138,0),6)/INDEX('Inflation Rates'!$A$16:$H$138,MATCH('TSP Traditional'!$H42,'Inflation Rates'!$A$16:$A$138,0)-1,6)-1,G40)</f>
        <v>2.0999999999999908E-2</v>
      </c>
      <c r="H41" s="362">
        <f t="shared" ca="1" si="55"/>
        <v>2052</v>
      </c>
      <c r="I41" s="362">
        <f t="shared" ca="1" si="56"/>
        <v>152</v>
      </c>
      <c r="J41" s="362">
        <v>33</v>
      </c>
      <c r="K41" s="371">
        <f t="shared" ca="1" si="57"/>
        <v>0</v>
      </c>
      <c r="L41" s="359">
        <f t="shared" ca="1" si="1"/>
        <v>0</v>
      </c>
      <c r="M41" s="359">
        <v>0</v>
      </c>
      <c r="N41" s="359">
        <f t="shared" ca="1" si="25"/>
        <v>0</v>
      </c>
      <c r="O41" s="359">
        <f t="shared" ca="1" si="58"/>
        <v>0</v>
      </c>
      <c r="P41" s="359">
        <f t="shared" ca="1" si="26"/>
        <v>0</v>
      </c>
      <c r="Q41" s="359"/>
      <c r="R41" s="362">
        <f t="shared" ca="1" si="59"/>
        <v>152</v>
      </c>
      <c r="S41" s="362">
        <v>33</v>
      </c>
      <c r="T41" s="371">
        <f t="shared" ca="1" si="60"/>
        <v>0</v>
      </c>
      <c r="U41" s="359">
        <f t="shared" ca="1" si="2"/>
        <v>0</v>
      </c>
      <c r="V41" s="359">
        <v>0</v>
      </c>
      <c r="W41" s="359">
        <f t="shared" ca="1" si="27"/>
        <v>0</v>
      </c>
      <c r="X41" s="359">
        <f t="shared" ca="1" si="61"/>
        <v>0</v>
      </c>
      <c r="Y41" s="359">
        <f t="shared" ca="1" si="28"/>
        <v>0</v>
      </c>
      <c r="AA41" s="362">
        <f t="shared" ca="1" si="62"/>
        <v>152</v>
      </c>
      <c r="AB41" s="362">
        <v>33</v>
      </c>
      <c r="AC41" s="371">
        <f t="shared" ca="1" si="63"/>
        <v>0</v>
      </c>
      <c r="AD41" s="359">
        <f t="shared" ca="1" si="3"/>
        <v>0</v>
      </c>
      <c r="AE41" s="359">
        <v>0</v>
      </c>
      <c r="AF41" s="359">
        <f t="shared" ca="1" si="29"/>
        <v>0</v>
      </c>
      <c r="AG41" s="359">
        <f t="shared" ca="1" si="64"/>
        <v>0</v>
      </c>
      <c r="AH41" s="359">
        <f t="shared" ca="1" si="30"/>
        <v>0</v>
      </c>
      <c r="AJ41" s="362">
        <f t="shared" ca="1" si="65"/>
        <v>152</v>
      </c>
      <c r="AK41" s="362">
        <v>33</v>
      </c>
      <c r="AL41" s="371">
        <f t="shared" ca="1" si="66"/>
        <v>0</v>
      </c>
      <c r="AM41" s="359">
        <f t="shared" ca="1" si="4"/>
        <v>0</v>
      </c>
      <c r="AN41" s="359">
        <v>0</v>
      </c>
      <c r="AO41" s="359">
        <f t="shared" ca="1" si="31"/>
        <v>0</v>
      </c>
      <c r="AP41" s="359">
        <f t="shared" ca="1" si="67"/>
        <v>0</v>
      </c>
      <c r="AQ41" s="359">
        <f t="shared" ca="1" si="32"/>
        <v>0</v>
      </c>
      <c r="AS41" s="362">
        <f t="shared" ca="1" si="68"/>
        <v>152</v>
      </c>
      <c r="AT41" s="362">
        <v>33</v>
      </c>
      <c r="AU41" s="371">
        <f t="shared" ca="1" si="69"/>
        <v>0</v>
      </c>
      <c r="AV41" s="359">
        <f t="shared" ca="1" si="5"/>
        <v>0</v>
      </c>
      <c r="AW41" s="359">
        <v>0</v>
      </c>
      <c r="AX41" s="359">
        <f t="shared" ca="1" si="33"/>
        <v>0</v>
      </c>
      <c r="AY41" s="359">
        <f t="shared" ca="1" si="70"/>
        <v>0</v>
      </c>
      <c r="AZ41" s="359">
        <f t="shared" ca="1" si="34"/>
        <v>0</v>
      </c>
      <c r="BB41" s="362">
        <f t="shared" ca="1" si="71"/>
        <v>152</v>
      </c>
      <c r="BC41" s="362">
        <v>33</v>
      </c>
      <c r="BD41" s="371">
        <f t="shared" ca="1" si="72"/>
        <v>0</v>
      </c>
      <c r="BE41" s="359">
        <f t="shared" ca="1" si="6"/>
        <v>0</v>
      </c>
      <c r="BF41" s="359">
        <v>0</v>
      </c>
      <c r="BG41" s="359">
        <f t="shared" ca="1" si="35"/>
        <v>0</v>
      </c>
      <c r="BH41" s="359">
        <f t="shared" ca="1" si="73"/>
        <v>0</v>
      </c>
      <c r="BI41" s="359">
        <f t="shared" ca="1" si="36"/>
        <v>0</v>
      </c>
      <c r="BK41" s="362">
        <f t="shared" ca="1" si="74"/>
        <v>152</v>
      </c>
      <c r="BL41" s="362">
        <v>33</v>
      </c>
      <c r="BM41" s="371">
        <f t="shared" ca="1" si="75"/>
        <v>0</v>
      </c>
      <c r="BN41" s="359">
        <f t="shared" ca="1" si="7"/>
        <v>0</v>
      </c>
      <c r="BO41" s="359">
        <v>0</v>
      </c>
      <c r="BP41" s="359">
        <f t="shared" ca="1" si="37"/>
        <v>0</v>
      </c>
      <c r="BQ41" s="359">
        <f t="shared" ca="1" si="8"/>
        <v>0</v>
      </c>
      <c r="BR41" s="359">
        <f t="shared" ca="1" si="38"/>
        <v>0</v>
      </c>
      <c r="BT41" s="362">
        <f t="shared" ca="1" si="76"/>
        <v>152</v>
      </c>
      <c r="BU41" s="362">
        <v>33</v>
      </c>
      <c r="BV41" s="371">
        <f t="shared" ca="1" si="77"/>
        <v>0</v>
      </c>
      <c r="BW41" s="359">
        <f t="shared" ca="1" si="9"/>
        <v>0</v>
      </c>
      <c r="BX41" s="359">
        <v>0</v>
      </c>
      <c r="BY41" s="359">
        <f t="shared" ca="1" si="39"/>
        <v>0</v>
      </c>
      <c r="BZ41" s="359">
        <f t="shared" ca="1" si="10"/>
        <v>0</v>
      </c>
      <c r="CA41" s="359">
        <f t="shared" ca="1" si="40"/>
        <v>0</v>
      </c>
      <c r="CC41" s="362">
        <f t="shared" ca="1" si="78"/>
        <v>152</v>
      </c>
      <c r="CD41" s="362">
        <v>33</v>
      </c>
      <c r="CE41" s="371">
        <f t="shared" ca="1" si="79"/>
        <v>0</v>
      </c>
      <c r="CF41" s="359">
        <f t="shared" ca="1" si="11"/>
        <v>0</v>
      </c>
      <c r="CG41" s="359">
        <v>0</v>
      </c>
      <c r="CH41" s="359">
        <f t="shared" ca="1" si="41"/>
        <v>0</v>
      </c>
      <c r="CI41" s="359">
        <f t="shared" ca="1" si="12"/>
        <v>0</v>
      </c>
      <c r="CJ41" s="359">
        <f t="shared" ca="1" si="42"/>
        <v>0</v>
      </c>
      <c r="CL41" s="362">
        <f t="shared" ca="1" si="80"/>
        <v>152</v>
      </c>
      <c r="CM41" s="362">
        <v>33</v>
      </c>
      <c r="CN41" s="371">
        <f t="shared" ca="1" si="81"/>
        <v>0</v>
      </c>
      <c r="CO41" s="359">
        <f t="shared" ca="1" si="13"/>
        <v>0</v>
      </c>
      <c r="CP41" s="359">
        <v>0</v>
      </c>
      <c r="CQ41" s="359">
        <f t="shared" ca="1" si="43"/>
        <v>0</v>
      </c>
      <c r="CR41" s="359">
        <f t="shared" ca="1" si="14"/>
        <v>0</v>
      </c>
      <c r="CS41" s="359">
        <f t="shared" ca="1" si="44"/>
        <v>0</v>
      </c>
      <c r="CU41" s="362">
        <f t="shared" ca="1" si="82"/>
        <v>152</v>
      </c>
      <c r="CV41" s="362">
        <v>33</v>
      </c>
      <c r="CW41" s="371">
        <f t="shared" ca="1" si="83"/>
        <v>0</v>
      </c>
      <c r="CX41" s="359">
        <f t="shared" ca="1" si="15"/>
        <v>0</v>
      </c>
      <c r="CY41" s="359">
        <v>0</v>
      </c>
      <c r="CZ41" s="359">
        <f t="shared" ca="1" si="45"/>
        <v>0</v>
      </c>
      <c r="DA41" s="359">
        <f t="shared" ca="1" si="16"/>
        <v>0</v>
      </c>
      <c r="DB41" s="359">
        <f t="shared" ca="1" si="46"/>
        <v>0</v>
      </c>
      <c r="DD41" s="362">
        <f t="shared" ca="1" si="84"/>
        <v>152</v>
      </c>
      <c r="DE41" s="362">
        <v>33</v>
      </c>
      <c r="DF41" s="371">
        <f t="shared" ca="1" si="85"/>
        <v>0</v>
      </c>
      <c r="DG41" s="359">
        <f t="shared" ca="1" si="17"/>
        <v>0</v>
      </c>
      <c r="DH41" s="359">
        <v>0</v>
      </c>
      <c r="DI41" s="359">
        <f t="shared" ca="1" si="47"/>
        <v>0</v>
      </c>
      <c r="DJ41" s="359">
        <f t="shared" ca="1" si="18"/>
        <v>0</v>
      </c>
      <c r="DK41" s="359">
        <f t="shared" ca="1" si="48"/>
        <v>0</v>
      </c>
      <c r="DM41" s="362">
        <f t="shared" ca="1" si="86"/>
        <v>152</v>
      </c>
      <c r="DN41" s="362">
        <v>33</v>
      </c>
      <c r="DO41" s="371">
        <f t="shared" ca="1" si="87"/>
        <v>0</v>
      </c>
      <c r="DP41" s="359">
        <f t="shared" ca="1" si="19"/>
        <v>0</v>
      </c>
      <c r="DQ41" s="359">
        <v>0</v>
      </c>
      <c r="DR41" s="359">
        <f t="shared" ca="1" si="49"/>
        <v>0</v>
      </c>
      <c r="DS41" s="359">
        <f t="shared" ca="1" si="20"/>
        <v>0</v>
      </c>
      <c r="DT41" s="359">
        <f t="shared" ca="1" si="50"/>
        <v>0</v>
      </c>
      <c r="DV41" s="362">
        <f t="shared" ca="1" si="88"/>
        <v>152</v>
      </c>
      <c r="DW41" s="362">
        <v>33</v>
      </c>
      <c r="DX41" s="371">
        <f t="shared" ca="1" si="89"/>
        <v>0</v>
      </c>
      <c r="DY41" s="359">
        <f t="shared" ca="1" si="21"/>
        <v>0</v>
      </c>
      <c r="DZ41" s="359">
        <v>0</v>
      </c>
      <c r="EA41" s="359">
        <f t="shared" ca="1" si="51"/>
        <v>0</v>
      </c>
      <c r="EB41" s="359">
        <f t="shared" ca="1" si="22"/>
        <v>0</v>
      </c>
      <c r="EC41" s="359">
        <f t="shared" ca="1" si="52"/>
        <v>0</v>
      </c>
      <c r="EE41" s="362">
        <f t="shared" ca="1" si="90"/>
        <v>152</v>
      </c>
      <c r="EF41" s="362">
        <v>33</v>
      </c>
      <c r="EG41" s="371">
        <f t="shared" ca="1" si="91"/>
        <v>0</v>
      </c>
      <c r="EH41" s="359">
        <f t="shared" ca="1" si="23"/>
        <v>0</v>
      </c>
      <c r="EI41" s="359">
        <v>0</v>
      </c>
      <c r="EJ41" s="359">
        <f t="shared" ca="1" si="53"/>
        <v>0</v>
      </c>
      <c r="EK41" s="359">
        <f t="shared" ca="1" si="24"/>
        <v>0</v>
      </c>
      <c r="EL41" s="359">
        <f t="shared" ca="1" si="54"/>
        <v>0</v>
      </c>
    </row>
    <row r="42" spans="6:142" x14ac:dyDescent="0.35">
      <c r="F42" s="372">
        <f ca="1">IFERROR(INDEX('Inflation Rates'!$A$16:$H$138,MATCH('TSP Traditional'!$H43,'Inflation Rates'!$A$16:$A$138,0),8)/INDEX('Inflation Rates'!$A$16:$H$138,MATCH('TSP Traditional'!$H43,'Inflation Rates'!$A$16:$A$138,0)-1,8)-1,F41)</f>
        <v>2.0000000000000018E-2</v>
      </c>
      <c r="G42" s="372">
        <f ca="1">IFERROR(INDEX('Inflation Rates'!$A$16:$H$138,MATCH('TSP Traditional'!$H43,'Inflation Rates'!$A$16:$A$138,0),6)/INDEX('Inflation Rates'!$A$16:$H$138,MATCH('TSP Traditional'!$H43,'Inflation Rates'!$A$16:$A$138,0)-1,6)-1,G41)</f>
        <v>2.0999999999999908E-2</v>
      </c>
      <c r="H42" s="362">
        <f t="shared" ca="1" si="55"/>
        <v>2053</v>
      </c>
      <c r="I42" s="362">
        <f t="shared" ca="1" si="56"/>
        <v>153</v>
      </c>
      <c r="J42" s="362">
        <v>34</v>
      </c>
      <c r="K42" s="371">
        <f t="shared" ca="1" si="57"/>
        <v>0</v>
      </c>
      <c r="L42" s="359">
        <f t="shared" ca="1" si="1"/>
        <v>0</v>
      </c>
      <c r="M42" s="359">
        <v>0</v>
      </c>
      <c r="N42" s="359">
        <f t="shared" ca="1" si="25"/>
        <v>0</v>
      </c>
      <c r="O42" s="359">
        <f t="shared" ca="1" si="58"/>
        <v>0</v>
      </c>
      <c r="P42" s="359">
        <f t="shared" ca="1" si="26"/>
        <v>0</v>
      </c>
      <c r="Q42" s="359"/>
      <c r="R42" s="362">
        <f t="shared" ca="1" si="59"/>
        <v>153</v>
      </c>
      <c r="S42" s="362">
        <v>34</v>
      </c>
      <c r="T42" s="371">
        <f t="shared" ca="1" si="60"/>
        <v>0</v>
      </c>
      <c r="U42" s="359">
        <f t="shared" ca="1" si="2"/>
        <v>0</v>
      </c>
      <c r="V42" s="359">
        <v>0</v>
      </c>
      <c r="W42" s="359">
        <f t="shared" ca="1" si="27"/>
        <v>0</v>
      </c>
      <c r="X42" s="359">
        <f t="shared" ca="1" si="61"/>
        <v>0</v>
      </c>
      <c r="Y42" s="359">
        <f t="shared" ca="1" si="28"/>
        <v>0</v>
      </c>
      <c r="AA42" s="362">
        <f t="shared" ca="1" si="62"/>
        <v>153</v>
      </c>
      <c r="AB42" s="362">
        <v>34</v>
      </c>
      <c r="AC42" s="371">
        <f t="shared" ca="1" si="63"/>
        <v>0</v>
      </c>
      <c r="AD42" s="359">
        <f t="shared" ca="1" si="3"/>
        <v>0</v>
      </c>
      <c r="AE42" s="359">
        <v>0</v>
      </c>
      <c r="AF42" s="359">
        <f t="shared" ca="1" si="29"/>
        <v>0</v>
      </c>
      <c r="AG42" s="359">
        <f t="shared" ca="1" si="64"/>
        <v>0</v>
      </c>
      <c r="AH42" s="359">
        <f t="shared" ca="1" si="30"/>
        <v>0</v>
      </c>
      <c r="AJ42" s="362">
        <f t="shared" ca="1" si="65"/>
        <v>153</v>
      </c>
      <c r="AK42" s="362">
        <v>34</v>
      </c>
      <c r="AL42" s="371">
        <f t="shared" ca="1" si="66"/>
        <v>0</v>
      </c>
      <c r="AM42" s="359">
        <f t="shared" ca="1" si="4"/>
        <v>0</v>
      </c>
      <c r="AN42" s="359">
        <v>0</v>
      </c>
      <c r="AO42" s="359">
        <f t="shared" ca="1" si="31"/>
        <v>0</v>
      </c>
      <c r="AP42" s="359">
        <f t="shared" ca="1" si="67"/>
        <v>0</v>
      </c>
      <c r="AQ42" s="359">
        <f t="shared" ca="1" si="32"/>
        <v>0</v>
      </c>
      <c r="AS42" s="362">
        <f t="shared" ca="1" si="68"/>
        <v>153</v>
      </c>
      <c r="AT42" s="362">
        <v>34</v>
      </c>
      <c r="AU42" s="371">
        <f t="shared" ca="1" si="69"/>
        <v>0</v>
      </c>
      <c r="AV42" s="359">
        <f t="shared" ca="1" si="5"/>
        <v>0</v>
      </c>
      <c r="AW42" s="359">
        <v>0</v>
      </c>
      <c r="AX42" s="359">
        <f t="shared" ca="1" si="33"/>
        <v>0</v>
      </c>
      <c r="AY42" s="359">
        <f t="shared" ca="1" si="70"/>
        <v>0</v>
      </c>
      <c r="AZ42" s="359">
        <f t="shared" ca="1" si="34"/>
        <v>0</v>
      </c>
      <c r="BB42" s="362">
        <f t="shared" ca="1" si="71"/>
        <v>153</v>
      </c>
      <c r="BC42" s="362">
        <v>34</v>
      </c>
      <c r="BD42" s="371">
        <f t="shared" ca="1" si="72"/>
        <v>0</v>
      </c>
      <c r="BE42" s="359">
        <f t="shared" ca="1" si="6"/>
        <v>0</v>
      </c>
      <c r="BF42" s="359">
        <v>0</v>
      </c>
      <c r="BG42" s="359">
        <f t="shared" ca="1" si="35"/>
        <v>0</v>
      </c>
      <c r="BH42" s="359">
        <f t="shared" ca="1" si="73"/>
        <v>0</v>
      </c>
      <c r="BI42" s="359">
        <f t="shared" ca="1" si="36"/>
        <v>0</v>
      </c>
      <c r="BK42" s="362">
        <f t="shared" ca="1" si="74"/>
        <v>153</v>
      </c>
      <c r="BL42" s="362">
        <v>34</v>
      </c>
      <c r="BM42" s="371">
        <f t="shared" ca="1" si="75"/>
        <v>0</v>
      </c>
      <c r="BN42" s="359">
        <f t="shared" ca="1" si="7"/>
        <v>0</v>
      </c>
      <c r="BO42" s="359">
        <v>0</v>
      </c>
      <c r="BP42" s="359">
        <f t="shared" ca="1" si="37"/>
        <v>0</v>
      </c>
      <c r="BQ42" s="359">
        <f t="shared" ca="1" si="8"/>
        <v>0</v>
      </c>
      <c r="BR42" s="359">
        <f t="shared" ca="1" si="38"/>
        <v>0</v>
      </c>
      <c r="BT42" s="362">
        <f t="shared" ca="1" si="76"/>
        <v>153</v>
      </c>
      <c r="BU42" s="362">
        <v>34</v>
      </c>
      <c r="BV42" s="371">
        <f t="shared" ca="1" si="77"/>
        <v>0</v>
      </c>
      <c r="BW42" s="359">
        <f t="shared" ca="1" si="9"/>
        <v>0</v>
      </c>
      <c r="BX42" s="359">
        <v>0</v>
      </c>
      <c r="BY42" s="359">
        <f t="shared" ca="1" si="39"/>
        <v>0</v>
      </c>
      <c r="BZ42" s="359">
        <f t="shared" ca="1" si="10"/>
        <v>0</v>
      </c>
      <c r="CA42" s="359">
        <f t="shared" ca="1" si="40"/>
        <v>0</v>
      </c>
      <c r="CC42" s="362">
        <f t="shared" ca="1" si="78"/>
        <v>153</v>
      </c>
      <c r="CD42" s="362">
        <v>34</v>
      </c>
      <c r="CE42" s="371">
        <f t="shared" ca="1" si="79"/>
        <v>0</v>
      </c>
      <c r="CF42" s="359">
        <f t="shared" ca="1" si="11"/>
        <v>0</v>
      </c>
      <c r="CG42" s="359">
        <v>0</v>
      </c>
      <c r="CH42" s="359">
        <f t="shared" ca="1" si="41"/>
        <v>0</v>
      </c>
      <c r="CI42" s="359">
        <f t="shared" ca="1" si="12"/>
        <v>0</v>
      </c>
      <c r="CJ42" s="359">
        <f t="shared" ca="1" si="42"/>
        <v>0</v>
      </c>
      <c r="CL42" s="362">
        <f t="shared" ca="1" si="80"/>
        <v>153</v>
      </c>
      <c r="CM42" s="362">
        <v>34</v>
      </c>
      <c r="CN42" s="371">
        <f t="shared" ca="1" si="81"/>
        <v>0</v>
      </c>
      <c r="CO42" s="359">
        <f t="shared" ca="1" si="13"/>
        <v>0</v>
      </c>
      <c r="CP42" s="359">
        <v>0</v>
      </c>
      <c r="CQ42" s="359">
        <f t="shared" ca="1" si="43"/>
        <v>0</v>
      </c>
      <c r="CR42" s="359">
        <f t="shared" ca="1" si="14"/>
        <v>0</v>
      </c>
      <c r="CS42" s="359">
        <f t="shared" ca="1" si="44"/>
        <v>0</v>
      </c>
      <c r="CU42" s="362">
        <f t="shared" ca="1" si="82"/>
        <v>153</v>
      </c>
      <c r="CV42" s="362">
        <v>34</v>
      </c>
      <c r="CW42" s="371">
        <f t="shared" ca="1" si="83"/>
        <v>0</v>
      </c>
      <c r="CX42" s="359">
        <f t="shared" ca="1" si="15"/>
        <v>0</v>
      </c>
      <c r="CY42" s="359">
        <v>0</v>
      </c>
      <c r="CZ42" s="359">
        <f t="shared" ca="1" si="45"/>
        <v>0</v>
      </c>
      <c r="DA42" s="359">
        <f t="shared" ca="1" si="16"/>
        <v>0</v>
      </c>
      <c r="DB42" s="359">
        <f t="shared" ca="1" si="46"/>
        <v>0</v>
      </c>
      <c r="DD42" s="362">
        <f t="shared" ca="1" si="84"/>
        <v>153</v>
      </c>
      <c r="DE42" s="362">
        <v>34</v>
      </c>
      <c r="DF42" s="371">
        <f t="shared" ca="1" si="85"/>
        <v>0</v>
      </c>
      <c r="DG42" s="359">
        <f t="shared" ca="1" si="17"/>
        <v>0</v>
      </c>
      <c r="DH42" s="359">
        <v>0</v>
      </c>
      <c r="DI42" s="359">
        <f t="shared" ca="1" si="47"/>
        <v>0</v>
      </c>
      <c r="DJ42" s="359">
        <f t="shared" ca="1" si="18"/>
        <v>0</v>
      </c>
      <c r="DK42" s="359">
        <f t="shared" ca="1" si="48"/>
        <v>0</v>
      </c>
      <c r="DM42" s="362">
        <f t="shared" ca="1" si="86"/>
        <v>153</v>
      </c>
      <c r="DN42" s="362">
        <v>34</v>
      </c>
      <c r="DO42" s="371">
        <f t="shared" ca="1" si="87"/>
        <v>0</v>
      </c>
      <c r="DP42" s="359">
        <f t="shared" ca="1" si="19"/>
        <v>0</v>
      </c>
      <c r="DQ42" s="359">
        <v>0</v>
      </c>
      <c r="DR42" s="359">
        <f t="shared" ca="1" si="49"/>
        <v>0</v>
      </c>
      <c r="DS42" s="359">
        <f t="shared" ca="1" si="20"/>
        <v>0</v>
      </c>
      <c r="DT42" s="359">
        <f t="shared" ca="1" si="50"/>
        <v>0</v>
      </c>
      <c r="DV42" s="362">
        <f t="shared" ca="1" si="88"/>
        <v>153</v>
      </c>
      <c r="DW42" s="362">
        <v>34</v>
      </c>
      <c r="DX42" s="371">
        <f t="shared" ca="1" si="89"/>
        <v>0</v>
      </c>
      <c r="DY42" s="359">
        <f t="shared" ca="1" si="21"/>
        <v>0</v>
      </c>
      <c r="DZ42" s="359">
        <v>0</v>
      </c>
      <c r="EA42" s="359">
        <f t="shared" ca="1" si="51"/>
        <v>0</v>
      </c>
      <c r="EB42" s="359">
        <f t="shared" ca="1" si="22"/>
        <v>0</v>
      </c>
      <c r="EC42" s="359">
        <f t="shared" ca="1" si="52"/>
        <v>0</v>
      </c>
      <c r="EE42" s="362">
        <f t="shared" ca="1" si="90"/>
        <v>153</v>
      </c>
      <c r="EF42" s="362">
        <v>34</v>
      </c>
      <c r="EG42" s="371">
        <f t="shared" ca="1" si="91"/>
        <v>0</v>
      </c>
      <c r="EH42" s="359">
        <f t="shared" ca="1" si="23"/>
        <v>0</v>
      </c>
      <c r="EI42" s="359">
        <v>0</v>
      </c>
      <c r="EJ42" s="359">
        <f t="shared" ca="1" si="53"/>
        <v>0</v>
      </c>
      <c r="EK42" s="359">
        <f t="shared" ca="1" si="24"/>
        <v>0</v>
      </c>
      <c r="EL42" s="359">
        <f t="shared" ca="1" si="54"/>
        <v>0</v>
      </c>
    </row>
    <row r="43" spans="6:142" x14ac:dyDescent="0.35">
      <c r="F43" s="372">
        <f ca="1">IFERROR(INDEX('Inflation Rates'!$A$16:$H$138,MATCH('TSP Traditional'!$H44,'Inflation Rates'!$A$16:$A$138,0),8)/INDEX('Inflation Rates'!$A$16:$H$138,MATCH('TSP Traditional'!$H44,'Inflation Rates'!$A$16:$A$138,0)-1,8)-1,F42)</f>
        <v>2.0000000000000018E-2</v>
      </c>
      <c r="G43" s="372">
        <f ca="1">IFERROR(INDEX('Inflation Rates'!$A$16:$H$138,MATCH('TSP Traditional'!$H44,'Inflation Rates'!$A$16:$A$138,0),6)/INDEX('Inflation Rates'!$A$16:$H$138,MATCH('TSP Traditional'!$H44,'Inflation Rates'!$A$16:$A$138,0)-1,6)-1,G42)</f>
        <v>2.0999999999999908E-2</v>
      </c>
      <c r="H43" s="362">
        <f t="shared" ca="1" si="55"/>
        <v>2054</v>
      </c>
      <c r="I43" s="362">
        <f t="shared" ca="1" si="56"/>
        <v>154</v>
      </c>
      <c r="J43" s="362">
        <v>35</v>
      </c>
      <c r="K43" s="371">
        <f t="shared" ca="1" si="57"/>
        <v>0</v>
      </c>
      <c r="L43" s="359">
        <f t="shared" ca="1" si="1"/>
        <v>0</v>
      </c>
      <c r="M43" s="359">
        <v>0</v>
      </c>
      <c r="N43" s="359">
        <f t="shared" ca="1" si="25"/>
        <v>0</v>
      </c>
      <c r="O43" s="359">
        <f t="shared" ca="1" si="58"/>
        <v>0</v>
      </c>
      <c r="P43" s="359">
        <f t="shared" ca="1" si="26"/>
        <v>0</v>
      </c>
      <c r="Q43" s="359"/>
      <c r="R43" s="362">
        <f t="shared" ca="1" si="59"/>
        <v>154</v>
      </c>
      <c r="S43" s="362">
        <v>35</v>
      </c>
      <c r="T43" s="371">
        <f t="shared" ca="1" si="60"/>
        <v>0</v>
      </c>
      <c r="U43" s="359">
        <f t="shared" ca="1" si="2"/>
        <v>0</v>
      </c>
      <c r="V43" s="359">
        <v>0</v>
      </c>
      <c r="W43" s="359">
        <f t="shared" ca="1" si="27"/>
        <v>0</v>
      </c>
      <c r="X43" s="359">
        <f t="shared" ca="1" si="61"/>
        <v>0</v>
      </c>
      <c r="Y43" s="359">
        <f t="shared" ca="1" si="28"/>
        <v>0</v>
      </c>
      <c r="AA43" s="362">
        <f t="shared" ca="1" si="62"/>
        <v>154</v>
      </c>
      <c r="AB43" s="362">
        <v>35</v>
      </c>
      <c r="AC43" s="371">
        <f t="shared" ca="1" si="63"/>
        <v>0</v>
      </c>
      <c r="AD43" s="359">
        <f t="shared" ca="1" si="3"/>
        <v>0</v>
      </c>
      <c r="AE43" s="359">
        <v>0</v>
      </c>
      <c r="AF43" s="359">
        <f t="shared" ca="1" si="29"/>
        <v>0</v>
      </c>
      <c r="AG43" s="359">
        <f t="shared" ca="1" si="64"/>
        <v>0</v>
      </c>
      <c r="AH43" s="359">
        <f t="shared" ca="1" si="30"/>
        <v>0</v>
      </c>
      <c r="AJ43" s="362">
        <f t="shared" ca="1" si="65"/>
        <v>154</v>
      </c>
      <c r="AK43" s="362">
        <v>35</v>
      </c>
      <c r="AL43" s="371">
        <f t="shared" ca="1" si="66"/>
        <v>0</v>
      </c>
      <c r="AM43" s="359">
        <f t="shared" ca="1" si="4"/>
        <v>0</v>
      </c>
      <c r="AN43" s="359">
        <v>0</v>
      </c>
      <c r="AO43" s="359">
        <f t="shared" ca="1" si="31"/>
        <v>0</v>
      </c>
      <c r="AP43" s="359">
        <f t="shared" ca="1" si="67"/>
        <v>0</v>
      </c>
      <c r="AQ43" s="359">
        <f t="shared" ca="1" si="32"/>
        <v>0</v>
      </c>
      <c r="AS43" s="362">
        <f t="shared" ca="1" si="68"/>
        <v>154</v>
      </c>
      <c r="AT43" s="362">
        <v>35</v>
      </c>
      <c r="AU43" s="371">
        <f t="shared" ca="1" si="69"/>
        <v>0</v>
      </c>
      <c r="AV43" s="359">
        <f t="shared" ca="1" si="5"/>
        <v>0</v>
      </c>
      <c r="AW43" s="359">
        <v>0</v>
      </c>
      <c r="AX43" s="359">
        <f t="shared" ca="1" si="33"/>
        <v>0</v>
      </c>
      <c r="AY43" s="359">
        <f t="shared" ca="1" si="70"/>
        <v>0</v>
      </c>
      <c r="AZ43" s="359">
        <f t="shared" ca="1" si="34"/>
        <v>0</v>
      </c>
      <c r="BB43" s="362">
        <f t="shared" ca="1" si="71"/>
        <v>154</v>
      </c>
      <c r="BC43" s="362">
        <v>35</v>
      </c>
      <c r="BD43" s="371">
        <f t="shared" ca="1" si="72"/>
        <v>0</v>
      </c>
      <c r="BE43" s="359">
        <f t="shared" ca="1" si="6"/>
        <v>0</v>
      </c>
      <c r="BF43" s="359">
        <v>0</v>
      </c>
      <c r="BG43" s="359">
        <f t="shared" ca="1" si="35"/>
        <v>0</v>
      </c>
      <c r="BH43" s="359">
        <f t="shared" ca="1" si="73"/>
        <v>0</v>
      </c>
      <c r="BI43" s="359">
        <f t="shared" ca="1" si="36"/>
        <v>0</v>
      </c>
      <c r="BK43" s="362">
        <f t="shared" ca="1" si="74"/>
        <v>154</v>
      </c>
      <c r="BL43" s="362">
        <v>35</v>
      </c>
      <c r="BM43" s="371">
        <f t="shared" ca="1" si="75"/>
        <v>0</v>
      </c>
      <c r="BN43" s="359">
        <f t="shared" ca="1" si="7"/>
        <v>0</v>
      </c>
      <c r="BO43" s="359">
        <v>0</v>
      </c>
      <c r="BP43" s="359">
        <f t="shared" ca="1" si="37"/>
        <v>0</v>
      </c>
      <c r="BQ43" s="359">
        <f t="shared" ca="1" si="8"/>
        <v>0</v>
      </c>
      <c r="BR43" s="359">
        <f t="shared" ca="1" si="38"/>
        <v>0</v>
      </c>
      <c r="BT43" s="362">
        <f t="shared" ca="1" si="76"/>
        <v>154</v>
      </c>
      <c r="BU43" s="362">
        <v>35</v>
      </c>
      <c r="BV43" s="371">
        <f t="shared" ca="1" si="77"/>
        <v>0</v>
      </c>
      <c r="BW43" s="359">
        <f t="shared" ca="1" si="9"/>
        <v>0</v>
      </c>
      <c r="BX43" s="359">
        <v>0</v>
      </c>
      <c r="BY43" s="359">
        <f t="shared" ca="1" si="39"/>
        <v>0</v>
      </c>
      <c r="BZ43" s="359">
        <f t="shared" ca="1" si="10"/>
        <v>0</v>
      </c>
      <c r="CA43" s="359">
        <f t="shared" ca="1" si="40"/>
        <v>0</v>
      </c>
      <c r="CC43" s="362">
        <f t="shared" ca="1" si="78"/>
        <v>154</v>
      </c>
      <c r="CD43" s="362">
        <v>35</v>
      </c>
      <c r="CE43" s="371">
        <f t="shared" ca="1" si="79"/>
        <v>0</v>
      </c>
      <c r="CF43" s="359">
        <f t="shared" ca="1" si="11"/>
        <v>0</v>
      </c>
      <c r="CG43" s="359">
        <v>0</v>
      </c>
      <c r="CH43" s="359">
        <f t="shared" ca="1" si="41"/>
        <v>0</v>
      </c>
      <c r="CI43" s="359">
        <f t="shared" ca="1" si="12"/>
        <v>0</v>
      </c>
      <c r="CJ43" s="359">
        <f t="shared" ca="1" si="42"/>
        <v>0</v>
      </c>
      <c r="CL43" s="362">
        <f t="shared" ca="1" si="80"/>
        <v>154</v>
      </c>
      <c r="CM43" s="362">
        <v>35</v>
      </c>
      <c r="CN43" s="371">
        <f t="shared" ca="1" si="81"/>
        <v>0</v>
      </c>
      <c r="CO43" s="359">
        <f t="shared" ca="1" si="13"/>
        <v>0</v>
      </c>
      <c r="CP43" s="359">
        <v>0</v>
      </c>
      <c r="CQ43" s="359">
        <f t="shared" ca="1" si="43"/>
        <v>0</v>
      </c>
      <c r="CR43" s="359">
        <f t="shared" ca="1" si="14"/>
        <v>0</v>
      </c>
      <c r="CS43" s="359">
        <f t="shared" ca="1" si="44"/>
        <v>0</v>
      </c>
      <c r="CU43" s="362">
        <f t="shared" ca="1" si="82"/>
        <v>154</v>
      </c>
      <c r="CV43" s="362">
        <v>35</v>
      </c>
      <c r="CW43" s="371">
        <f t="shared" ca="1" si="83"/>
        <v>0</v>
      </c>
      <c r="CX43" s="359">
        <f t="shared" ca="1" si="15"/>
        <v>0</v>
      </c>
      <c r="CY43" s="359">
        <v>0</v>
      </c>
      <c r="CZ43" s="359">
        <f t="shared" ca="1" si="45"/>
        <v>0</v>
      </c>
      <c r="DA43" s="359">
        <f t="shared" ca="1" si="16"/>
        <v>0</v>
      </c>
      <c r="DB43" s="359">
        <f t="shared" ca="1" si="46"/>
        <v>0</v>
      </c>
      <c r="DD43" s="362">
        <f t="shared" ca="1" si="84"/>
        <v>154</v>
      </c>
      <c r="DE43" s="362">
        <v>35</v>
      </c>
      <c r="DF43" s="371">
        <f t="shared" ca="1" si="85"/>
        <v>0</v>
      </c>
      <c r="DG43" s="359">
        <f t="shared" ca="1" si="17"/>
        <v>0</v>
      </c>
      <c r="DH43" s="359">
        <v>0</v>
      </c>
      <c r="DI43" s="359">
        <f t="shared" ca="1" si="47"/>
        <v>0</v>
      </c>
      <c r="DJ43" s="359">
        <f t="shared" ca="1" si="18"/>
        <v>0</v>
      </c>
      <c r="DK43" s="359">
        <f t="shared" ca="1" si="48"/>
        <v>0</v>
      </c>
      <c r="DM43" s="362">
        <f t="shared" ca="1" si="86"/>
        <v>154</v>
      </c>
      <c r="DN43" s="362">
        <v>35</v>
      </c>
      <c r="DO43" s="371">
        <f t="shared" ca="1" si="87"/>
        <v>0</v>
      </c>
      <c r="DP43" s="359">
        <f t="shared" ca="1" si="19"/>
        <v>0</v>
      </c>
      <c r="DQ43" s="359">
        <v>0</v>
      </c>
      <c r="DR43" s="359">
        <f t="shared" ca="1" si="49"/>
        <v>0</v>
      </c>
      <c r="DS43" s="359">
        <f t="shared" ca="1" si="20"/>
        <v>0</v>
      </c>
      <c r="DT43" s="359">
        <f t="shared" ca="1" si="50"/>
        <v>0</v>
      </c>
      <c r="DV43" s="362">
        <f t="shared" ca="1" si="88"/>
        <v>154</v>
      </c>
      <c r="DW43" s="362">
        <v>35</v>
      </c>
      <c r="DX43" s="371">
        <f t="shared" ca="1" si="89"/>
        <v>0</v>
      </c>
      <c r="DY43" s="359">
        <f t="shared" ca="1" si="21"/>
        <v>0</v>
      </c>
      <c r="DZ43" s="359">
        <v>0</v>
      </c>
      <c r="EA43" s="359">
        <f t="shared" ca="1" si="51"/>
        <v>0</v>
      </c>
      <c r="EB43" s="359">
        <f t="shared" ca="1" si="22"/>
        <v>0</v>
      </c>
      <c r="EC43" s="359">
        <f t="shared" ca="1" si="52"/>
        <v>0</v>
      </c>
      <c r="EE43" s="362">
        <f t="shared" ca="1" si="90"/>
        <v>154</v>
      </c>
      <c r="EF43" s="362">
        <v>35</v>
      </c>
      <c r="EG43" s="371">
        <f t="shared" ca="1" si="91"/>
        <v>0</v>
      </c>
      <c r="EH43" s="359">
        <f t="shared" ca="1" si="23"/>
        <v>0</v>
      </c>
      <c r="EI43" s="359">
        <v>0</v>
      </c>
      <c r="EJ43" s="359">
        <f t="shared" ca="1" si="53"/>
        <v>0</v>
      </c>
      <c r="EK43" s="359">
        <f t="shared" ca="1" si="24"/>
        <v>0</v>
      </c>
      <c r="EL43" s="359">
        <f t="shared" ca="1" si="54"/>
        <v>0</v>
      </c>
    </row>
    <row r="44" spans="6:142" x14ac:dyDescent="0.35">
      <c r="F44" s="372">
        <f ca="1">IFERROR(INDEX('Inflation Rates'!$A$16:$H$138,MATCH('TSP Traditional'!$H45,'Inflation Rates'!$A$16:$A$138,0),8)/INDEX('Inflation Rates'!$A$16:$H$138,MATCH('TSP Traditional'!$H45,'Inflation Rates'!$A$16:$A$138,0)-1,8)-1,F43)</f>
        <v>2.0000000000000018E-2</v>
      </c>
      <c r="G44" s="372">
        <f ca="1">IFERROR(INDEX('Inflation Rates'!$A$16:$H$138,MATCH('TSP Traditional'!$H45,'Inflation Rates'!$A$16:$A$138,0),6)/INDEX('Inflation Rates'!$A$16:$H$138,MATCH('TSP Traditional'!$H45,'Inflation Rates'!$A$16:$A$138,0)-1,6)-1,G43)</f>
        <v>2.0999999999999908E-2</v>
      </c>
      <c r="H44" s="362">
        <f t="shared" ca="1" si="55"/>
        <v>2055</v>
      </c>
      <c r="I44" s="362">
        <f t="shared" ca="1" si="56"/>
        <v>155</v>
      </c>
      <c r="J44" s="362">
        <v>36</v>
      </c>
      <c r="K44" s="371">
        <f t="shared" ca="1" si="57"/>
        <v>0</v>
      </c>
      <c r="L44" s="359">
        <f t="shared" ca="1" si="1"/>
        <v>0</v>
      </c>
      <c r="M44" s="359">
        <v>0</v>
      </c>
      <c r="N44" s="359">
        <f t="shared" ca="1" si="25"/>
        <v>0</v>
      </c>
      <c r="O44" s="359">
        <f t="shared" ca="1" si="58"/>
        <v>0</v>
      </c>
      <c r="P44" s="359">
        <f t="shared" ca="1" si="26"/>
        <v>0</v>
      </c>
      <c r="Q44" s="359"/>
      <c r="R44" s="362">
        <f t="shared" ca="1" si="59"/>
        <v>155</v>
      </c>
      <c r="S44" s="362">
        <v>36</v>
      </c>
      <c r="T44" s="371">
        <f t="shared" ca="1" si="60"/>
        <v>0</v>
      </c>
      <c r="U44" s="359">
        <f t="shared" ca="1" si="2"/>
        <v>0</v>
      </c>
      <c r="V44" s="359">
        <v>0</v>
      </c>
      <c r="W44" s="359">
        <f t="shared" ca="1" si="27"/>
        <v>0</v>
      </c>
      <c r="X44" s="359">
        <f t="shared" ca="1" si="61"/>
        <v>0</v>
      </c>
      <c r="Y44" s="359">
        <f t="shared" ca="1" si="28"/>
        <v>0</v>
      </c>
      <c r="AA44" s="362">
        <f t="shared" ca="1" si="62"/>
        <v>155</v>
      </c>
      <c r="AB44" s="362">
        <v>36</v>
      </c>
      <c r="AC44" s="371">
        <f t="shared" ca="1" si="63"/>
        <v>0</v>
      </c>
      <c r="AD44" s="359">
        <f t="shared" ca="1" si="3"/>
        <v>0</v>
      </c>
      <c r="AE44" s="359">
        <v>0</v>
      </c>
      <c r="AF44" s="359">
        <f t="shared" ca="1" si="29"/>
        <v>0</v>
      </c>
      <c r="AG44" s="359">
        <f t="shared" ca="1" si="64"/>
        <v>0</v>
      </c>
      <c r="AH44" s="359">
        <f t="shared" ca="1" si="30"/>
        <v>0</v>
      </c>
      <c r="AJ44" s="362">
        <f t="shared" ca="1" si="65"/>
        <v>155</v>
      </c>
      <c r="AK44" s="362">
        <v>36</v>
      </c>
      <c r="AL44" s="371">
        <f t="shared" ca="1" si="66"/>
        <v>0</v>
      </c>
      <c r="AM44" s="359">
        <f t="shared" ca="1" si="4"/>
        <v>0</v>
      </c>
      <c r="AN44" s="359">
        <v>0</v>
      </c>
      <c r="AO44" s="359">
        <f t="shared" ca="1" si="31"/>
        <v>0</v>
      </c>
      <c r="AP44" s="359">
        <f t="shared" ca="1" si="67"/>
        <v>0</v>
      </c>
      <c r="AQ44" s="359">
        <f t="shared" ca="1" si="32"/>
        <v>0</v>
      </c>
      <c r="AS44" s="362">
        <f t="shared" ca="1" si="68"/>
        <v>155</v>
      </c>
      <c r="AT44" s="362">
        <v>36</v>
      </c>
      <c r="AU44" s="371">
        <f t="shared" ca="1" si="69"/>
        <v>0</v>
      </c>
      <c r="AV44" s="359">
        <f t="shared" ca="1" si="5"/>
        <v>0</v>
      </c>
      <c r="AW44" s="359">
        <v>0</v>
      </c>
      <c r="AX44" s="359">
        <f t="shared" ca="1" si="33"/>
        <v>0</v>
      </c>
      <c r="AY44" s="359">
        <f t="shared" ca="1" si="70"/>
        <v>0</v>
      </c>
      <c r="AZ44" s="359">
        <f t="shared" ca="1" si="34"/>
        <v>0</v>
      </c>
      <c r="BB44" s="362">
        <f t="shared" ca="1" si="71"/>
        <v>155</v>
      </c>
      <c r="BC44" s="362">
        <v>36</v>
      </c>
      <c r="BD44" s="371">
        <f t="shared" ca="1" si="72"/>
        <v>0</v>
      </c>
      <c r="BE44" s="359">
        <f t="shared" ca="1" si="6"/>
        <v>0</v>
      </c>
      <c r="BF44" s="359">
        <v>0</v>
      </c>
      <c r="BG44" s="359">
        <f t="shared" ca="1" si="35"/>
        <v>0</v>
      </c>
      <c r="BH44" s="359">
        <f t="shared" ca="1" si="73"/>
        <v>0</v>
      </c>
      <c r="BI44" s="359">
        <f t="shared" ca="1" si="36"/>
        <v>0</v>
      </c>
      <c r="BK44" s="362">
        <f t="shared" ca="1" si="74"/>
        <v>155</v>
      </c>
      <c r="BL44" s="362">
        <v>36</v>
      </c>
      <c r="BM44" s="371">
        <f t="shared" ca="1" si="75"/>
        <v>0</v>
      </c>
      <c r="BN44" s="359">
        <f t="shared" ca="1" si="7"/>
        <v>0</v>
      </c>
      <c r="BO44" s="359">
        <v>0</v>
      </c>
      <c r="BP44" s="359">
        <f t="shared" ca="1" si="37"/>
        <v>0</v>
      </c>
      <c r="BQ44" s="359">
        <f t="shared" ca="1" si="8"/>
        <v>0</v>
      </c>
      <c r="BR44" s="359">
        <f t="shared" ca="1" si="38"/>
        <v>0</v>
      </c>
      <c r="BT44" s="362">
        <f t="shared" ca="1" si="76"/>
        <v>155</v>
      </c>
      <c r="BU44" s="362">
        <v>36</v>
      </c>
      <c r="BV44" s="371">
        <f t="shared" ca="1" si="77"/>
        <v>0</v>
      </c>
      <c r="BW44" s="359">
        <f t="shared" ca="1" si="9"/>
        <v>0</v>
      </c>
      <c r="BX44" s="359">
        <v>0</v>
      </c>
      <c r="BY44" s="359">
        <f t="shared" ca="1" si="39"/>
        <v>0</v>
      </c>
      <c r="BZ44" s="359">
        <f t="shared" ca="1" si="10"/>
        <v>0</v>
      </c>
      <c r="CA44" s="359">
        <f t="shared" ca="1" si="40"/>
        <v>0</v>
      </c>
      <c r="CC44" s="362">
        <f t="shared" ca="1" si="78"/>
        <v>155</v>
      </c>
      <c r="CD44" s="362">
        <v>36</v>
      </c>
      <c r="CE44" s="371">
        <f t="shared" ca="1" si="79"/>
        <v>0</v>
      </c>
      <c r="CF44" s="359">
        <f t="shared" ca="1" si="11"/>
        <v>0</v>
      </c>
      <c r="CG44" s="359">
        <v>0</v>
      </c>
      <c r="CH44" s="359">
        <f t="shared" ca="1" si="41"/>
        <v>0</v>
      </c>
      <c r="CI44" s="359">
        <f t="shared" ca="1" si="12"/>
        <v>0</v>
      </c>
      <c r="CJ44" s="359">
        <f t="shared" ca="1" si="42"/>
        <v>0</v>
      </c>
      <c r="CL44" s="362">
        <f t="shared" ca="1" si="80"/>
        <v>155</v>
      </c>
      <c r="CM44" s="362">
        <v>36</v>
      </c>
      <c r="CN44" s="371">
        <f t="shared" ca="1" si="81"/>
        <v>0</v>
      </c>
      <c r="CO44" s="359">
        <f t="shared" ca="1" si="13"/>
        <v>0</v>
      </c>
      <c r="CP44" s="359">
        <v>0</v>
      </c>
      <c r="CQ44" s="359">
        <f t="shared" ca="1" si="43"/>
        <v>0</v>
      </c>
      <c r="CR44" s="359">
        <f t="shared" ca="1" si="14"/>
        <v>0</v>
      </c>
      <c r="CS44" s="359">
        <f t="shared" ca="1" si="44"/>
        <v>0</v>
      </c>
      <c r="CU44" s="362">
        <f t="shared" ca="1" si="82"/>
        <v>155</v>
      </c>
      <c r="CV44" s="362">
        <v>36</v>
      </c>
      <c r="CW44" s="371">
        <f t="shared" ca="1" si="83"/>
        <v>0</v>
      </c>
      <c r="CX44" s="359">
        <f t="shared" ca="1" si="15"/>
        <v>0</v>
      </c>
      <c r="CY44" s="359">
        <v>0</v>
      </c>
      <c r="CZ44" s="359">
        <f t="shared" ca="1" si="45"/>
        <v>0</v>
      </c>
      <c r="DA44" s="359">
        <f t="shared" ca="1" si="16"/>
        <v>0</v>
      </c>
      <c r="DB44" s="359">
        <f t="shared" ca="1" si="46"/>
        <v>0</v>
      </c>
      <c r="DD44" s="362">
        <f t="shared" ca="1" si="84"/>
        <v>155</v>
      </c>
      <c r="DE44" s="362">
        <v>36</v>
      </c>
      <c r="DF44" s="371">
        <f t="shared" ca="1" si="85"/>
        <v>0</v>
      </c>
      <c r="DG44" s="359">
        <f t="shared" ca="1" si="17"/>
        <v>0</v>
      </c>
      <c r="DH44" s="359">
        <v>0</v>
      </c>
      <c r="DI44" s="359">
        <f t="shared" ca="1" si="47"/>
        <v>0</v>
      </c>
      <c r="DJ44" s="359">
        <f t="shared" ca="1" si="18"/>
        <v>0</v>
      </c>
      <c r="DK44" s="359">
        <f t="shared" ca="1" si="48"/>
        <v>0</v>
      </c>
      <c r="DM44" s="362">
        <f t="shared" ca="1" si="86"/>
        <v>155</v>
      </c>
      <c r="DN44" s="362">
        <v>36</v>
      </c>
      <c r="DO44" s="371">
        <f t="shared" ca="1" si="87"/>
        <v>0</v>
      </c>
      <c r="DP44" s="359">
        <f t="shared" ca="1" si="19"/>
        <v>0</v>
      </c>
      <c r="DQ44" s="359">
        <v>0</v>
      </c>
      <c r="DR44" s="359">
        <f t="shared" ca="1" si="49"/>
        <v>0</v>
      </c>
      <c r="DS44" s="359">
        <f t="shared" ca="1" si="20"/>
        <v>0</v>
      </c>
      <c r="DT44" s="359">
        <f t="shared" ca="1" si="50"/>
        <v>0</v>
      </c>
      <c r="DV44" s="362">
        <f t="shared" ca="1" si="88"/>
        <v>155</v>
      </c>
      <c r="DW44" s="362">
        <v>36</v>
      </c>
      <c r="DX44" s="371">
        <f t="shared" ca="1" si="89"/>
        <v>0</v>
      </c>
      <c r="DY44" s="359">
        <f t="shared" ca="1" si="21"/>
        <v>0</v>
      </c>
      <c r="DZ44" s="359">
        <v>0</v>
      </c>
      <c r="EA44" s="359">
        <f t="shared" ca="1" si="51"/>
        <v>0</v>
      </c>
      <c r="EB44" s="359">
        <f t="shared" ca="1" si="22"/>
        <v>0</v>
      </c>
      <c r="EC44" s="359">
        <f t="shared" ca="1" si="52"/>
        <v>0</v>
      </c>
      <c r="EE44" s="362">
        <f t="shared" ca="1" si="90"/>
        <v>155</v>
      </c>
      <c r="EF44" s="362">
        <v>36</v>
      </c>
      <c r="EG44" s="371">
        <f t="shared" ca="1" si="91"/>
        <v>0</v>
      </c>
      <c r="EH44" s="359">
        <f t="shared" ca="1" si="23"/>
        <v>0</v>
      </c>
      <c r="EI44" s="359">
        <v>0</v>
      </c>
      <c r="EJ44" s="359">
        <f t="shared" ca="1" si="53"/>
        <v>0</v>
      </c>
      <c r="EK44" s="359">
        <f t="shared" ca="1" si="24"/>
        <v>0</v>
      </c>
      <c r="EL44" s="359">
        <f t="shared" ca="1" si="54"/>
        <v>0</v>
      </c>
    </row>
    <row r="45" spans="6:142" x14ac:dyDescent="0.35">
      <c r="F45" s="372">
        <f ca="1">IFERROR(INDEX('Inflation Rates'!$A$16:$H$138,MATCH('TSP Traditional'!$H46,'Inflation Rates'!$A$16:$A$138,0),8)/INDEX('Inflation Rates'!$A$16:$H$138,MATCH('TSP Traditional'!$H46,'Inflation Rates'!$A$16:$A$138,0)-1,8)-1,F44)</f>
        <v>2.0000000000000018E-2</v>
      </c>
      <c r="G45" s="372">
        <f ca="1">IFERROR(INDEX('Inflation Rates'!$A$16:$H$138,MATCH('TSP Traditional'!$H46,'Inflation Rates'!$A$16:$A$138,0),6)/INDEX('Inflation Rates'!$A$16:$H$138,MATCH('TSP Traditional'!$H46,'Inflation Rates'!$A$16:$A$138,0)-1,6)-1,G44)</f>
        <v>2.0999999999999908E-2</v>
      </c>
      <c r="H45" s="362">
        <f t="shared" ca="1" si="55"/>
        <v>2056</v>
      </c>
      <c r="I45" s="362">
        <f t="shared" ca="1" si="56"/>
        <v>156</v>
      </c>
      <c r="J45" s="362">
        <v>37</v>
      </c>
      <c r="K45" s="371">
        <f t="shared" ca="1" si="57"/>
        <v>0</v>
      </c>
      <c r="L45" s="359">
        <f t="shared" ca="1" si="1"/>
        <v>0</v>
      </c>
      <c r="M45" s="359">
        <v>0</v>
      </c>
      <c r="N45" s="359">
        <f t="shared" ca="1" si="25"/>
        <v>0</v>
      </c>
      <c r="O45" s="359">
        <f t="shared" ca="1" si="58"/>
        <v>0</v>
      </c>
      <c r="P45" s="359">
        <f t="shared" ca="1" si="26"/>
        <v>0</v>
      </c>
      <c r="Q45" s="359"/>
      <c r="R45" s="362">
        <f t="shared" ca="1" si="59"/>
        <v>156</v>
      </c>
      <c r="S45" s="362">
        <v>37</v>
      </c>
      <c r="T45" s="371">
        <f t="shared" ca="1" si="60"/>
        <v>0</v>
      </c>
      <c r="U45" s="359">
        <f t="shared" ca="1" si="2"/>
        <v>0</v>
      </c>
      <c r="V45" s="359">
        <v>0</v>
      </c>
      <c r="W45" s="359">
        <f t="shared" ca="1" si="27"/>
        <v>0</v>
      </c>
      <c r="X45" s="359">
        <f t="shared" ca="1" si="61"/>
        <v>0</v>
      </c>
      <c r="Y45" s="359">
        <f t="shared" ca="1" si="28"/>
        <v>0</v>
      </c>
      <c r="AA45" s="362">
        <f t="shared" ca="1" si="62"/>
        <v>156</v>
      </c>
      <c r="AB45" s="362">
        <v>37</v>
      </c>
      <c r="AC45" s="371">
        <f t="shared" ca="1" si="63"/>
        <v>0</v>
      </c>
      <c r="AD45" s="359">
        <f t="shared" ca="1" si="3"/>
        <v>0</v>
      </c>
      <c r="AE45" s="359">
        <v>0</v>
      </c>
      <c r="AF45" s="359">
        <f t="shared" ca="1" si="29"/>
        <v>0</v>
      </c>
      <c r="AG45" s="359">
        <f t="shared" ca="1" si="64"/>
        <v>0</v>
      </c>
      <c r="AH45" s="359">
        <f t="shared" ca="1" si="30"/>
        <v>0</v>
      </c>
      <c r="AJ45" s="362">
        <f t="shared" ca="1" si="65"/>
        <v>156</v>
      </c>
      <c r="AK45" s="362">
        <v>37</v>
      </c>
      <c r="AL45" s="371">
        <f t="shared" ca="1" si="66"/>
        <v>0</v>
      </c>
      <c r="AM45" s="359">
        <f t="shared" ca="1" si="4"/>
        <v>0</v>
      </c>
      <c r="AN45" s="359">
        <v>0</v>
      </c>
      <c r="AO45" s="359">
        <f t="shared" ca="1" si="31"/>
        <v>0</v>
      </c>
      <c r="AP45" s="359">
        <f t="shared" ca="1" si="67"/>
        <v>0</v>
      </c>
      <c r="AQ45" s="359">
        <f t="shared" ca="1" si="32"/>
        <v>0</v>
      </c>
      <c r="AS45" s="362">
        <f t="shared" ca="1" si="68"/>
        <v>156</v>
      </c>
      <c r="AT45" s="362">
        <v>37</v>
      </c>
      <c r="AU45" s="371">
        <f t="shared" ca="1" si="69"/>
        <v>0</v>
      </c>
      <c r="AV45" s="359">
        <f t="shared" ca="1" si="5"/>
        <v>0</v>
      </c>
      <c r="AW45" s="359">
        <v>0</v>
      </c>
      <c r="AX45" s="359">
        <f t="shared" ca="1" si="33"/>
        <v>0</v>
      </c>
      <c r="AY45" s="359">
        <f t="shared" ca="1" si="70"/>
        <v>0</v>
      </c>
      <c r="AZ45" s="359">
        <f t="shared" ca="1" si="34"/>
        <v>0</v>
      </c>
      <c r="BB45" s="362">
        <f t="shared" ca="1" si="71"/>
        <v>156</v>
      </c>
      <c r="BC45" s="362">
        <v>37</v>
      </c>
      <c r="BD45" s="371">
        <f t="shared" ca="1" si="72"/>
        <v>0</v>
      </c>
      <c r="BE45" s="359">
        <f t="shared" ca="1" si="6"/>
        <v>0</v>
      </c>
      <c r="BF45" s="359">
        <v>0</v>
      </c>
      <c r="BG45" s="359">
        <f t="shared" ca="1" si="35"/>
        <v>0</v>
      </c>
      <c r="BH45" s="359">
        <f t="shared" ca="1" si="73"/>
        <v>0</v>
      </c>
      <c r="BI45" s="359">
        <f t="shared" ca="1" si="36"/>
        <v>0</v>
      </c>
      <c r="BK45" s="362">
        <f t="shared" ca="1" si="74"/>
        <v>156</v>
      </c>
      <c r="BL45" s="362">
        <v>37</v>
      </c>
      <c r="BM45" s="371">
        <f t="shared" ca="1" si="75"/>
        <v>0</v>
      </c>
      <c r="BN45" s="359">
        <f t="shared" ca="1" si="7"/>
        <v>0</v>
      </c>
      <c r="BO45" s="359">
        <v>0</v>
      </c>
      <c r="BP45" s="359">
        <f t="shared" ca="1" si="37"/>
        <v>0</v>
      </c>
      <c r="BQ45" s="359">
        <f t="shared" ca="1" si="8"/>
        <v>0</v>
      </c>
      <c r="BR45" s="359">
        <f t="shared" ca="1" si="38"/>
        <v>0</v>
      </c>
      <c r="BT45" s="362">
        <f t="shared" ca="1" si="76"/>
        <v>156</v>
      </c>
      <c r="BU45" s="362">
        <v>37</v>
      </c>
      <c r="BV45" s="371">
        <f t="shared" ca="1" si="77"/>
        <v>0</v>
      </c>
      <c r="BW45" s="359">
        <f t="shared" ca="1" si="9"/>
        <v>0</v>
      </c>
      <c r="BX45" s="359">
        <v>0</v>
      </c>
      <c r="BY45" s="359">
        <f t="shared" ca="1" si="39"/>
        <v>0</v>
      </c>
      <c r="BZ45" s="359">
        <f t="shared" ca="1" si="10"/>
        <v>0</v>
      </c>
      <c r="CA45" s="359">
        <f t="shared" ca="1" si="40"/>
        <v>0</v>
      </c>
      <c r="CC45" s="362">
        <f t="shared" ca="1" si="78"/>
        <v>156</v>
      </c>
      <c r="CD45" s="362">
        <v>37</v>
      </c>
      <c r="CE45" s="371">
        <f t="shared" ca="1" si="79"/>
        <v>0</v>
      </c>
      <c r="CF45" s="359">
        <f t="shared" ca="1" si="11"/>
        <v>0</v>
      </c>
      <c r="CG45" s="359">
        <v>0</v>
      </c>
      <c r="CH45" s="359">
        <f t="shared" ca="1" si="41"/>
        <v>0</v>
      </c>
      <c r="CI45" s="359">
        <f t="shared" ca="1" si="12"/>
        <v>0</v>
      </c>
      <c r="CJ45" s="359">
        <f t="shared" ca="1" si="42"/>
        <v>0</v>
      </c>
      <c r="CL45" s="362">
        <f t="shared" ca="1" si="80"/>
        <v>156</v>
      </c>
      <c r="CM45" s="362">
        <v>37</v>
      </c>
      <c r="CN45" s="371">
        <f t="shared" ca="1" si="81"/>
        <v>0</v>
      </c>
      <c r="CO45" s="359">
        <f t="shared" ca="1" si="13"/>
        <v>0</v>
      </c>
      <c r="CP45" s="359">
        <v>0</v>
      </c>
      <c r="CQ45" s="359">
        <f t="shared" ca="1" si="43"/>
        <v>0</v>
      </c>
      <c r="CR45" s="359">
        <f t="shared" ca="1" si="14"/>
        <v>0</v>
      </c>
      <c r="CS45" s="359">
        <f t="shared" ca="1" si="44"/>
        <v>0</v>
      </c>
      <c r="CU45" s="362">
        <f t="shared" ca="1" si="82"/>
        <v>156</v>
      </c>
      <c r="CV45" s="362">
        <v>37</v>
      </c>
      <c r="CW45" s="371">
        <f t="shared" ca="1" si="83"/>
        <v>0</v>
      </c>
      <c r="CX45" s="359">
        <f t="shared" ca="1" si="15"/>
        <v>0</v>
      </c>
      <c r="CY45" s="359">
        <v>0</v>
      </c>
      <c r="CZ45" s="359">
        <f t="shared" ca="1" si="45"/>
        <v>0</v>
      </c>
      <c r="DA45" s="359">
        <f t="shared" ca="1" si="16"/>
        <v>0</v>
      </c>
      <c r="DB45" s="359">
        <f t="shared" ca="1" si="46"/>
        <v>0</v>
      </c>
      <c r="DD45" s="362">
        <f t="shared" ca="1" si="84"/>
        <v>156</v>
      </c>
      <c r="DE45" s="362">
        <v>37</v>
      </c>
      <c r="DF45" s="371">
        <f t="shared" ca="1" si="85"/>
        <v>0</v>
      </c>
      <c r="DG45" s="359">
        <f t="shared" ca="1" si="17"/>
        <v>0</v>
      </c>
      <c r="DH45" s="359">
        <v>0</v>
      </c>
      <c r="DI45" s="359">
        <f t="shared" ca="1" si="47"/>
        <v>0</v>
      </c>
      <c r="DJ45" s="359">
        <f t="shared" ca="1" si="18"/>
        <v>0</v>
      </c>
      <c r="DK45" s="359">
        <f t="shared" ca="1" si="48"/>
        <v>0</v>
      </c>
      <c r="DM45" s="362">
        <f t="shared" ca="1" si="86"/>
        <v>156</v>
      </c>
      <c r="DN45" s="362">
        <v>37</v>
      </c>
      <c r="DO45" s="371">
        <f t="shared" ca="1" si="87"/>
        <v>0</v>
      </c>
      <c r="DP45" s="359">
        <f t="shared" ca="1" si="19"/>
        <v>0</v>
      </c>
      <c r="DQ45" s="359">
        <v>0</v>
      </c>
      <c r="DR45" s="359">
        <f t="shared" ca="1" si="49"/>
        <v>0</v>
      </c>
      <c r="DS45" s="359">
        <f t="shared" ca="1" si="20"/>
        <v>0</v>
      </c>
      <c r="DT45" s="359">
        <f t="shared" ca="1" si="50"/>
        <v>0</v>
      </c>
      <c r="DV45" s="362">
        <f t="shared" ca="1" si="88"/>
        <v>156</v>
      </c>
      <c r="DW45" s="362">
        <v>37</v>
      </c>
      <c r="DX45" s="371">
        <f t="shared" ca="1" si="89"/>
        <v>0</v>
      </c>
      <c r="DY45" s="359">
        <f t="shared" ca="1" si="21"/>
        <v>0</v>
      </c>
      <c r="DZ45" s="359">
        <v>0</v>
      </c>
      <c r="EA45" s="359">
        <f t="shared" ca="1" si="51"/>
        <v>0</v>
      </c>
      <c r="EB45" s="359">
        <f t="shared" ca="1" si="22"/>
        <v>0</v>
      </c>
      <c r="EC45" s="359">
        <f t="shared" ca="1" si="52"/>
        <v>0</v>
      </c>
      <c r="EE45" s="362">
        <f t="shared" ca="1" si="90"/>
        <v>156</v>
      </c>
      <c r="EF45" s="362">
        <v>37</v>
      </c>
      <c r="EG45" s="371">
        <f t="shared" ca="1" si="91"/>
        <v>0</v>
      </c>
      <c r="EH45" s="359">
        <f t="shared" ca="1" si="23"/>
        <v>0</v>
      </c>
      <c r="EI45" s="359">
        <v>0</v>
      </c>
      <c r="EJ45" s="359">
        <f t="shared" ca="1" si="53"/>
        <v>0</v>
      </c>
      <c r="EK45" s="359">
        <f t="shared" ca="1" si="24"/>
        <v>0</v>
      </c>
      <c r="EL45" s="359">
        <f t="shared" ca="1" si="54"/>
        <v>0</v>
      </c>
    </row>
    <row r="46" spans="6:142" x14ac:dyDescent="0.35">
      <c r="F46" s="372">
        <f ca="1">IFERROR(INDEX('Inflation Rates'!$A$16:$H$138,MATCH('TSP Traditional'!$H47,'Inflation Rates'!$A$16:$A$138,0),8)/INDEX('Inflation Rates'!$A$16:$H$138,MATCH('TSP Traditional'!$H47,'Inflation Rates'!$A$16:$A$138,0)-1,8)-1,F45)</f>
        <v>2.0000000000000018E-2</v>
      </c>
      <c r="G46" s="372">
        <f ca="1">IFERROR(INDEX('Inflation Rates'!$A$16:$H$138,MATCH('TSP Traditional'!$H47,'Inflation Rates'!$A$16:$A$138,0),6)/INDEX('Inflation Rates'!$A$16:$H$138,MATCH('TSP Traditional'!$H47,'Inflation Rates'!$A$16:$A$138,0)-1,6)-1,G45)</f>
        <v>2.0999999999999908E-2</v>
      </c>
      <c r="H46" s="362">
        <f t="shared" ca="1" si="55"/>
        <v>2057</v>
      </c>
      <c r="I46" s="362">
        <f t="shared" ca="1" si="56"/>
        <v>157</v>
      </c>
      <c r="J46" s="362">
        <v>38</v>
      </c>
      <c r="K46" s="371">
        <f t="shared" ca="1" si="57"/>
        <v>0</v>
      </c>
      <c r="L46" s="359">
        <f t="shared" ca="1" si="1"/>
        <v>0</v>
      </c>
      <c r="M46" s="359">
        <v>0</v>
      </c>
      <c r="N46" s="359">
        <f t="shared" ca="1" si="25"/>
        <v>0</v>
      </c>
      <c r="O46" s="359">
        <f t="shared" ca="1" si="58"/>
        <v>0</v>
      </c>
      <c r="P46" s="359">
        <f t="shared" ca="1" si="26"/>
        <v>0</v>
      </c>
      <c r="Q46" s="359"/>
      <c r="R46" s="362">
        <f t="shared" ca="1" si="59"/>
        <v>157</v>
      </c>
      <c r="S46" s="362">
        <v>38</v>
      </c>
      <c r="T46" s="371">
        <f t="shared" ca="1" si="60"/>
        <v>0</v>
      </c>
      <c r="U46" s="359">
        <f t="shared" ca="1" si="2"/>
        <v>0</v>
      </c>
      <c r="V46" s="359">
        <v>0</v>
      </c>
      <c r="W46" s="359">
        <f t="shared" ca="1" si="27"/>
        <v>0</v>
      </c>
      <c r="X46" s="359">
        <f t="shared" ca="1" si="61"/>
        <v>0</v>
      </c>
      <c r="Y46" s="359">
        <f t="shared" ca="1" si="28"/>
        <v>0</v>
      </c>
      <c r="AA46" s="362">
        <f t="shared" ca="1" si="62"/>
        <v>157</v>
      </c>
      <c r="AB46" s="362">
        <v>38</v>
      </c>
      <c r="AC46" s="371">
        <f t="shared" ca="1" si="63"/>
        <v>0</v>
      </c>
      <c r="AD46" s="359">
        <f t="shared" ca="1" si="3"/>
        <v>0</v>
      </c>
      <c r="AE46" s="359">
        <v>0</v>
      </c>
      <c r="AF46" s="359">
        <f t="shared" ca="1" si="29"/>
        <v>0</v>
      </c>
      <c r="AG46" s="359">
        <f t="shared" ca="1" si="64"/>
        <v>0</v>
      </c>
      <c r="AH46" s="359">
        <f t="shared" ca="1" si="30"/>
        <v>0</v>
      </c>
      <c r="AJ46" s="362">
        <f t="shared" ca="1" si="65"/>
        <v>157</v>
      </c>
      <c r="AK46" s="362">
        <v>38</v>
      </c>
      <c r="AL46" s="371">
        <f t="shared" ca="1" si="66"/>
        <v>0</v>
      </c>
      <c r="AM46" s="359">
        <f t="shared" ca="1" si="4"/>
        <v>0</v>
      </c>
      <c r="AN46" s="359">
        <v>0</v>
      </c>
      <c r="AO46" s="359">
        <f t="shared" ca="1" si="31"/>
        <v>0</v>
      </c>
      <c r="AP46" s="359">
        <f t="shared" ca="1" si="67"/>
        <v>0</v>
      </c>
      <c r="AQ46" s="359">
        <f t="shared" ca="1" si="32"/>
        <v>0</v>
      </c>
      <c r="AS46" s="362">
        <f t="shared" ca="1" si="68"/>
        <v>157</v>
      </c>
      <c r="AT46" s="362">
        <v>38</v>
      </c>
      <c r="AU46" s="371">
        <f t="shared" ca="1" si="69"/>
        <v>0</v>
      </c>
      <c r="AV46" s="359">
        <f t="shared" ca="1" si="5"/>
        <v>0</v>
      </c>
      <c r="AW46" s="359">
        <v>0</v>
      </c>
      <c r="AX46" s="359">
        <f t="shared" ca="1" si="33"/>
        <v>0</v>
      </c>
      <c r="AY46" s="359">
        <f t="shared" ca="1" si="70"/>
        <v>0</v>
      </c>
      <c r="AZ46" s="359">
        <f t="shared" ca="1" si="34"/>
        <v>0</v>
      </c>
      <c r="BB46" s="362">
        <f t="shared" ca="1" si="71"/>
        <v>157</v>
      </c>
      <c r="BC46" s="362">
        <v>38</v>
      </c>
      <c r="BD46" s="371">
        <f t="shared" ca="1" si="72"/>
        <v>0</v>
      </c>
      <c r="BE46" s="359">
        <f t="shared" ca="1" si="6"/>
        <v>0</v>
      </c>
      <c r="BF46" s="359">
        <v>0</v>
      </c>
      <c r="BG46" s="359">
        <f t="shared" ca="1" si="35"/>
        <v>0</v>
      </c>
      <c r="BH46" s="359">
        <f t="shared" ca="1" si="73"/>
        <v>0</v>
      </c>
      <c r="BI46" s="359">
        <f t="shared" ca="1" si="36"/>
        <v>0</v>
      </c>
      <c r="BK46" s="362">
        <f t="shared" ca="1" si="74"/>
        <v>157</v>
      </c>
      <c r="BL46" s="362">
        <v>38</v>
      </c>
      <c r="BM46" s="371">
        <f t="shared" ca="1" si="75"/>
        <v>0</v>
      </c>
      <c r="BN46" s="359">
        <f t="shared" ca="1" si="7"/>
        <v>0</v>
      </c>
      <c r="BO46" s="359">
        <v>0</v>
      </c>
      <c r="BP46" s="359">
        <f t="shared" ca="1" si="37"/>
        <v>0</v>
      </c>
      <c r="BQ46" s="359">
        <f t="shared" ca="1" si="8"/>
        <v>0</v>
      </c>
      <c r="BR46" s="359">
        <f t="shared" ca="1" si="38"/>
        <v>0</v>
      </c>
      <c r="BT46" s="362">
        <f t="shared" ca="1" si="76"/>
        <v>157</v>
      </c>
      <c r="BU46" s="362">
        <v>38</v>
      </c>
      <c r="BV46" s="371">
        <f t="shared" ca="1" si="77"/>
        <v>0</v>
      </c>
      <c r="BW46" s="359">
        <f t="shared" ca="1" si="9"/>
        <v>0</v>
      </c>
      <c r="BX46" s="359">
        <v>0</v>
      </c>
      <c r="BY46" s="359">
        <f t="shared" ca="1" si="39"/>
        <v>0</v>
      </c>
      <c r="BZ46" s="359">
        <f t="shared" ca="1" si="10"/>
        <v>0</v>
      </c>
      <c r="CA46" s="359">
        <f t="shared" ca="1" si="40"/>
        <v>0</v>
      </c>
      <c r="CC46" s="362">
        <f t="shared" ca="1" si="78"/>
        <v>157</v>
      </c>
      <c r="CD46" s="362">
        <v>38</v>
      </c>
      <c r="CE46" s="371">
        <f t="shared" ca="1" si="79"/>
        <v>0</v>
      </c>
      <c r="CF46" s="359">
        <f t="shared" ca="1" si="11"/>
        <v>0</v>
      </c>
      <c r="CG46" s="359">
        <v>0</v>
      </c>
      <c r="CH46" s="359">
        <f t="shared" ca="1" si="41"/>
        <v>0</v>
      </c>
      <c r="CI46" s="359">
        <f t="shared" ca="1" si="12"/>
        <v>0</v>
      </c>
      <c r="CJ46" s="359">
        <f t="shared" ca="1" si="42"/>
        <v>0</v>
      </c>
      <c r="CL46" s="362">
        <f t="shared" ca="1" si="80"/>
        <v>157</v>
      </c>
      <c r="CM46" s="362">
        <v>38</v>
      </c>
      <c r="CN46" s="371">
        <f t="shared" ca="1" si="81"/>
        <v>0</v>
      </c>
      <c r="CO46" s="359">
        <f t="shared" ca="1" si="13"/>
        <v>0</v>
      </c>
      <c r="CP46" s="359">
        <v>0</v>
      </c>
      <c r="CQ46" s="359">
        <f t="shared" ca="1" si="43"/>
        <v>0</v>
      </c>
      <c r="CR46" s="359">
        <f t="shared" ca="1" si="14"/>
        <v>0</v>
      </c>
      <c r="CS46" s="359">
        <f t="shared" ca="1" si="44"/>
        <v>0</v>
      </c>
      <c r="CU46" s="362">
        <f t="shared" ca="1" si="82"/>
        <v>157</v>
      </c>
      <c r="CV46" s="362">
        <v>38</v>
      </c>
      <c r="CW46" s="371">
        <f t="shared" ca="1" si="83"/>
        <v>0</v>
      </c>
      <c r="CX46" s="359">
        <f t="shared" ca="1" si="15"/>
        <v>0</v>
      </c>
      <c r="CY46" s="359">
        <v>0</v>
      </c>
      <c r="CZ46" s="359">
        <f t="shared" ca="1" si="45"/>
        <v>0</v>
      </c>
      <c r="DA46" s="359">
        <f t="shared" ca="1" si="16"/>
        <v>0</v>
      </c>
      <c r="DB46" s="359">
        <f t="shared" ca="1" si="46"/>
        <v>0</v>
      </c>
      <c r="DD46" s="362">
        <f t="shared" ca="1" si="84"/>
        <v>157</v>
      </c>
      <c r="DE46" s="362">
        <v>38</v>
      </c>
      <c r="DF46" s="371">
        <f t="shared" ca="1" si="85"/>
        <v>0</v>
      </c>
      <c r="DG46" s="359">
        <f t="shared" ca="1" si="17"/>
        <v>0</v>
      </c>
      <c r="DH46" s="359">
        <v>0</v>
      </c>
      <c r="DI46" s="359">
        <f t="shared" ca="1" si="47"/>
        <v>0</v>
      </c>
      <c r="DJ46" s="359">
        <f t="shared" ca="1" si="18"/>
        <v>0</v>
      </c>
      <c r="DK46" s="359">
        <f t="shared" ca="1" si="48"/>
        <v>0</v>
      </c>
      <c r="DM46" s="362">
        <f t="shared" ca="1" si="86"/>
        <v>157</v>
      </c>
      <c r="DN46" s="362">
        <v>38</v>
      </c>
      <c r="DO46" s="371">
        <f t="shared" ca="1" si="87"/>
        <v>0</v>
      </c>
      <c r="DP46" s="359">
        <f t="shared" ca="1" si="19"/>
        <v>0</v>
      </c>
      <c r="DQ46" s="359">
        <v>0</v>
      </c>
      <c r="DR46" s="359">
        <f t="shared" ca="1" si="49"/>
        <v>0</v>
      </c>
      <c r="DS46" s="359">
        <f t="shared" ca="1" si="20"/>
        <v>0</v>
      </c>
      <c r="DT46" s="359">
        <f t="shared" ca="1" si="50"/>
        <v>0</v>
      </c>
      <c r="DV46" s="362">
        <f t="shared" ca="1" si="88"/>
        <v>157</v>
      </c>
      <c r="DW46" s="362">
        <v>38</v>
      </c>
      <c r="DX46" s="371">
        <f t="shared" ca="1" si="89"/>
        <v>0</v>
      </c>
      <c r="DY46" s="359">
        <f t="shared" ca="1" si="21"/>
        <v>0</v>
      </c>
      <c r="DZ46" s="359">
        <v>0</v>
      </c>
      <c r="EA46" s="359">
        <f t="shared" ca="1" si="51"/>
        <v>0</v>
      </c>
      <c r="EB46" s="359">
        <f t="shared" ca="1" si="22"/>
        <v>0</v>
      </c>
      <c r="EC46" s="359">
        <f t="shared" ca="1" si="52"/>
        <v>0</v>
      </c>
      <c r="EE46" s="362">
        <f t="shared" ca="1" si="90"/>
        <v>157</v>
      </c>
      <c r="EF46" s="362">
        <v>38</v>
      </c>
      <c r="EG46" s="371">
        <f t="shared" ca="1" si="91"/>
        <v>0</v>
      </c>
      <c r="EH46" s="359">
        <f t="shared" ca="1" si="23"/>
        <v>0</v>
      </c>
      <c r="EI46" s="359">
        <v>0</v>
      </c>
      <c r="EJ46" s="359">
        <f t="shared" ca="1" si="53"/>
        <v>0</v>
      </c>
      <c r="EK46" s="359">
        <f t="shared" ca="1" si="24"/>
        <v>0</v>
      </c>
      <c r="EL46" s="359">
        <f t="shared" ca="1" si="54"/>
        <v>0</v>
      </c>
    </row>
    <row r="47" spans="6:142" x14ac:dyDescent="0.35">
      <c r="F47" s="372">
        <f ca="1">IFERROR(INDEX('Inflation Rates'!$A$16:$H$138,MATCH('TSP Traditional'!$H48,'Inflation Rates'!$A$16:$A$138,0),8)/INDEX('Inflation Rates'!$A$16:$H$138,MATCH('TSP Traditional'!$H48,'Inflation Rates'!$A$16:$A$138,0)-1,8)-1,F46)</f>
        <v>2.0000000000000018E-2</v>
      </c>
      <c r="G47" s="372">
        <f ca="1">IFERROR(INDEX('Inflation Rates'!$A$16:$H$138,MATCH('TSP Traditional'!$H48,'Inflation Rates'!$A$16:$A$138,0),6)/INDEX('Inflation Rates'!$A$16:$H$138,MATCH('TSP Traditional'!$H48,'Inflation Rates'!$A$16:$A$138,0)-1,6)-1,G46)</f>
        <v>2.0999999999999908E-2</v>
      </c>
      <c r="H47" s="362">
        <f t="shared" ca="1" si="55"/>
        <v>2058</v>
      </c>
      <c r="I47" s="362">
        <f t="shared" ca="1" si="56"/>
        <v>158</v>
      </c>
      <c r="J47" s="362">
        <v>39</v>
      </c>
      <c r="K47" s="371">
        <f t="shared" ca="1" si="57"/>
        <v>0</v>
      </c>
      <c r="L47" s="359">
        <f t="shared" ca="1" si="1"/>
        <v>0</v>
      </c>
      <c r="M47" s="359">
        <v>0</v>
      </c>
      <c r="N47" s="359">
        <f t="shared" ca="1" si="25"/>
        <v>0</v>
      </c>
      <c r="O47" s="359">
        <f t="shared" ca="1" si="58"/>
        <v>0</v>
      </c>
      <c r="P47" s="359">
        <f t="shared" ca="1" si="26"/>
        <v>0</v>
      </c>
      <c r="Q47" s="359"/>
      <c r="R47" s="362">
        <f t="shared" ca="1" si="59"/>
        <v>158</v>
      </c>
      <c r="S47" s="362">
        <v>39</v>
      </c>
      <c r="T47" s="371">
        <f t="shared" ca="1" si="60"/>
        <v>0</v>
      </c>
      <c r="U47" s="359">
        <f t="shared" ca="1" si="2"/>
        <v>0</v>
      </c>
      <c r="V47" s="359">
        <v>0</v>
      </c>
      <c r="W47" s="359">
        <f t="shared" ca="1" si="27"/>
        <v>0</v>
      </c>
      <c r="X47" s="359">
        <f t="shared" ca="1" si="61"/>
        <v>0</v>
      </c>
      <c r="Y47" s="359">
        <f t="shared" ca="1" si="28"/>
        <v>0</v>
      </c>
      <c r="AA47" s="362">
        <f t="shared" ca="1" si="62"/>
        <v>158</v>
      </c>
      <c r="AB47" s="362">
        <v>39</v>
      </c>
      <c r="AC47" s="371">
        <f t="shared" ca="1" si="63"/>
        <v>0</v>
      </c>
      <c r="AD47" s="359">
        <f t="shared" ca="1" si="3"/>
        <v>0</v>
      </c>
      <c r="AE47" s="359">
        <v>0</v>
      </c>
      <c r="AF47" s="359">
        <f t="shared" ca="1" si="29"/>
        <v>0</v>
      </c>
      <c r="AG47" s="359">
        <f t="shared" ca="1" si="64"/>
        <v>0</v>
      </c>
      <c r="AH47" s="359">
        <f t="shared" ca="1" si="30"/>
        <v>0</v>
      </c>
      <c r="AJ47" s="362">
        <f t="shared" ca="1" si="65"/>
        <v>158</v>
      </c>
      <c r="AK47" s="362">
        <v>39</v>
      </c>
      <c r="AL47" s="371">
        <f t="shared" ca="1" si="66"/>
        <v>0</v>
      </c>
      <c r="AM47" s="359">
        <f t="shared" ca="1" si="4"/>
        <v>0</v>
      </c>
      <c r="AN47" s="359">
        <v>0</v>
      </c>
      <c r="AO47" s="359">
        <f t="shared" ca="1" si="31"/>
        <v>0</v>
      </c>
      <c r="AP47" s="359">
        <f t="shared" ca="1" si="67"/>
        <v>0</v>
      </c>
      <c r="AQ47" s="359">
        <f t="shared" ca="1" si="32"/>
        <v>0</v>
      </c>
      <c r="AS47" s="362">
        <f t="shared" ca="1" si="68"/>
        <v>158</v>
      </c>
      <c r="AT47" s="362">
        <v>39</v>
      </c>
      <c r="AU47" s="371">
        <f t="shared" ca="1" si="69"/>
        <v>0</v>
      </c>
      <c r="AV47" s="359">
        <f t="shared" ca="1" si="5"/>
        <v>0</v>
      </c>
      <c r="AW47" s="359">
        <v>0</v>
      </c>
      <c r="AX47" s="359">
        <f t="shared" ca="1" si="33"/>
        <v>0</v>
      </c>
      <c r="AY47" s="359">
        <f t="shared" ca="1" si="70"/>
        <v>0</v>
      </c>
      <c r="AZ47" s="359">
        <f t="shared" ca="1" si="34"/>
        <v>0</v>
      </c>
      <c r="BB47" s="362">
        <f t="shared" ca="1" si="71"/>
        <v>158</v>
      </c>
      <c r="BC47" s="362">
        <v>39</v>
      </c>
      <c r="BD47" s="371">
        <f t="shared" ca="1" si="72"/>
        <v>0</v>
      </c>
      <c r="BE47" s="359">
        <f t="shared" ca="1" si="6"/>
        <v>0</v>
      </c>
      <c r="BF47" s="359">
        <v>0</v>
      </c>
      <c r="BG47" s="359">
        <f t="shared" ca="1" si="35"/>
        <v>0</v>
      </c>
      <c r="BH47" s="359">
        <f t="shared" ca="1" si="73"/>
        <v>0</v>
      </c>
      <c r="BI47" s="359">
        <f t="shared" ca="1" si="36"/>
        <v>0</v>
      </c>
      <c r="BK47" s="362">
        <f t="shared" ca="1" si="74"/>
        <v>158</v>
      </c>
      <c r="BL47" s="362">
        <v>39</v>
      </c>
      <c r="BM47" s="371">
        <f t="shared" ca="1" si="75"/>
        <v>0</v>
      </c>
      <c r="BN47" s="359">
        <f t="shared" ca="1" si="7"/>
        <v>0</v>
      </c>
      <c r="BO47" s="359">
        <v>0</v>
      </c>
      <c r="BP47" s="359">
        <f t="shared" ca="1" si="37"/>
        <v>0</v>
      </c>
      <c r="BQ47" s="359">
        <f t="shared" ca="1" si="8"/>
        <v>0</v>
      </c>
      <c r="BR47" s="359">
        <f t="shared" ca="1" si="38"/>
        <v>0</v>
      </c>
      <c r="BT47" s="362">
        <f t="shared" ca="1" si="76"/>
        <v>158</v>
      </c>
      <c r="BU47" s="362">
        <v>39</v>
      </c>
      <c r="BV47" s="371">
        <f t="shared" ca="1" si="77"/>
        <v>0</v>
      </c>
      <c r="BW47" s="359">
        <f t="shared" ca="1" si="9"/>
        <v>0</v>
      </c>
      <c r="BX47" s="359">
        <v>0</v>
      </c>
      <c r="BY47" s="359">
        <f t="shared" ca="1" si="39"/>
        <v>0</v>
      </c>
      <c r="BZ47" s="359">
        <f t="shared" ca="1" si="10"/>
        <v>0</v>
      </c>
      <c r="CA47" s="359">
        <f t="shared" ca="1" si="40"/>
        <v>0</v>
      </c>
      <c r="CC47" s="362">
        <f t="shared" ca="1" si="78"/>
        <v>158</v>
      </c>
      <c r="CD47" s="362">
        <v>39</v>
      </c>
      <c r="CE47" s="371">
        <f t="shared" ca="1" si="79"/>
        <v>0</v>
      </c>
      <c r="CF47" s="359">
        <f t="shared" ca="1" si="11"/>
        <v>0</v>
      </c>
      <c r="CG47" s="359">
        <v>0</v>
      </c>
      <c r="CH47" s="359">
        <f t="shared" ca="1" si="41"/>
        <v>0</v>
      </c>
      <c r="CI47" s="359">
        <f t="shared" ca="1" si="12"/>
        <v>0</v>
      </c>
      <c r="CJ47" s="359">
        <f t="shared" ca="1" si="42"/>
        <v>0</v>
      </c>
      <c r="CL47" s="362">
        <f t="shared" ca="1" si="80"/>
        <v>158</v>
      </c>
      <c r="CM47" s="362">
        <v>39</v>
      </c>
      <c r="CN47" s="371">
        <f t="shared" ca="1" si="81"/>
        <v>0</v>
      </c>
      <c r="CO47" s="359">
        <f t="shared" ca="1" si="13"/>
        <v>0</v>
      </c>
      <c r="CP47" s="359">
        <v>0</v>
      </c>
      <c r="CQ47" s="359">
        <f t="shared" ca="1" si="43"/>
        <v>0</v>
      </c>
      <c r="CR47" s="359">
        <f t="shared" ca="1" si="14"/>
        <v>0</v>
      </c>
      <c r="CS47" s="359">
        <f t="shared" ca="1" si="44"/>
        <v>0</v>
      </c>
      <c r="CU47" s="362">
        <f t="shared" ca="1" si="82"/>
        <v>158</v>
      </c>
      <c r="CV47" s="362">
        <v>39</v>
      </c>
      <c r="CW47" s="371">
        <f t="shared" ca="1" si="83"/>
        <v>0</v>
      </c>
      <c r="CX47" s="359">
        <f t="shared" ca="1" si="15"/>
        <v>0</v>
      </c>
      <c r="CY47" s="359">
        <v>0</v>
      </c>
      <c r="CZ47" s="359">
        <f t="shared" ca="1" si="45"/>
        <v>0</v>
      </c>
      <c r="DA47" s="359">
        <f t="shared" ca="1" si="16"/>
        <v>0</v>
      </c>
      <c r="DB47" s="359">
        <f t="shared" ca="1" si="46"/>
        <v>0</v>
      </c>
      <c r="DD47" s="362">
        <f t="shared" ca="1" si="84"/>
        <v>158</v>
      </c>
      <c r="DE47" s="362">
        <v>39</v>
      </c>
      <c r="DF47" s="371">
        <f t="shared" ca="1" si="85"/>
        <v>0</v>
      </c>
      <c r="DG47" s="359">
        <f t="shared" ca="1" si="17"/>
        <v>0</v>
      </c>
      <c r="DH47" s="359">
        <v>0</v>
      </c>
      <c r="DI47" s="359">
        <f t="shared" ca="1" si="47"/>
        <v>0</v>
      </c>
      <c r="DJ47" s="359">
        <f t="shared" ca="1" si="18"/>
        <v>0</v>
      </c>
      <c r="DK47" s="359">
        <f t="shared" ca="1" si="48"/>
        <v>0</v>
      </c>
      <c r="DM47" s="362">
        <f t="shared" ca="1" si="86"/>
        <v>158</v>
      </c>
      <c r="DN47" s="362">
        <v>39</v>
      </c>
      <c r="DO47" s="371">
        <f t="shared" ca="1" si="87"/>
        <v>0</v>
      </c>
      <c r="DP47" s="359">
        <f t="shared" ca="1" si="19"/>
        <v>0</v>
      </c>
      <c r="DQ47" s="359">
        <v>0</v>
      </c>
      <c r="DR47" s="359">
        <f t="shared" ca="1" si="49"/>
        <v>0</v>
      </c>
      <c r="DS47" s="359">
        <f t="shared" ca="1" si="20"/>
        <v>0</v>
      </c>
      <c r="DT47" s="359">
        <f t="shared" ca="1" si="50"/>
        <v>0</v>
      </c>
      <c r="DV47" s="362">
        <f t="shared" ca="1" si="88"/>
        <v>158</v>
      </c>
      <c r="DW47" s="362">
        <v>39</v>
      </c>
      <c r="DX47" s="371">
        <f t="shared" ca="1" si="89"/>
        <v>0</v>
      </c>
      <c r="DY47" s="359">
        <f t="shared" ca="1" si="21"/>
        <v>0</v>
      </c>
      <c r="DZ47" s="359">
        <v>0</v>
      </c>
      <c r="EA47" s="359">
        <f t="shared" ca="1" si="51"/>
        <v>0</v>
      </c>
      <c r="EB47" s="359">
        <f t="shared" ca="1" si="22"/>
        <v>0</v>
      </c>
      <c r="EC47" s="359">
        <f t="shared" ca="1" si="52"/>
        <v>0</v>
      </c>
      <c r="EE47" s="362">
        <f t="shared" ca="1" si="90"/>
        <v>158</v>
      </c>
      <c r="EF47" s="362">
        <v>39</v>
      </c>
      <c r="EG47" s="371">
        <f t="shared" ca="1" si="91"/>
        <v>0</v>
      </c>
      <c r="EH47" s="359">
        <f t="shared" ca="1" si="23"/>
        <v>0</v>
      </c>
      <c r="EI47" s="359">
        <v>0</v>
      </c>
      <c r="EJ47" s="359">
        <f t="shared" ca="1" si="53"/>
        <v>0</v>
      </c>
      <c r="EK47" s="359">
        <f t="shared" ca="1" si="24"/>
        <v>0</v>
      </c>
      <c r="EL47" s="359">
        <f t="shared" ca="1" si="54"/>
        <v>0</v>
      </c>
    </row>
    <row r="48" spans="6:142" x14ac:dyDescent="0.35">
      <c r="F48" s="372">
        <f ca="1">IFERROR(INDEX('Inflation Rates'!$A$16:$H$138,MATCH('TSP Traditional'!$H49,'Inflation Rates'!$A$16:$A$138,0),8)/INDEX('Inflation Rates'!$A$16:$H$138,MATCH('TSP Traditional'!$H49,'Inflation Rates'!$A$16:$A$138,0)-1,8)-1,F47)</f>
        <v>2.0000000000000018E-2</v>
      </c>
      <c r="G48" s="372">
        <f ca="1">IFERROR(INDEX('Inflation Rates'!$A$16:$H$138,MATCH('TSP Traditional'!$H49,'Inflation Rates'!$A$16:$A$138,0),6)/INDEX('Inflation Rates'!$A$16:$H$138,MATCH('TSP Traditional'!$H49,'Inflation Rates'!$A$16:$A$138,0)-1,6)-1,G47)</f>
        <v>2.0999999999999908E-2</v>
      </c>
      <c r="H48" s="362">
        <f t="shared" ca="1" si="55"/>
        <v>2059</v>
      </c>
      <c r="I48" s="362">
        <f t="shared" ca="1" si="56"/>
        <v>159</v>
      </c>
      <c r="J48" s="362">
        <v>40</v>
      </c>
      <c r="K48" s="371">
        <f t="shared" ca="1" si="57"/>
        <v>0</v>
      </c>
      <c r="L48" s="359">
        <f t="shared" ca="1" si="1"/>
        <v>0</v>
      </c>
      <c r="M48" s="359">
        <v>0</v>
      </c>
      <c r="N48" s="359">
        <f t="shared" ca="1" si="25"/>
        <v>0</v>
      </c>
      <c r="O48" s="359">
        <f t="shared" ca="1" si="58"/>
        <v>0</v>
      </c>
      <c r="P48" s="359">
        <f t="shared" ca="1" si="26"/>
        <v>0</v>
      </c>
      <c r="Q48" s="359"/>
      <c r="R48" s="362">
        <f t="shared" ca="1" si="59"/>
        <v>159</v>
      </c>
      <c r="S48" s="362">
        <v>40</v>
      </c>
      <c r="T48" s="371">
        <f t="shared" ca="1" si="60"/>
        <v>0</v>
      </c>
      <c r="U48" s="359">
        <f t="shared" ca="1" si="2"/>
        <v>0</v>
      </c>
      <c r="V48" s="359">
        <v>0</v>
      </c>
      <c r="W48" s="359">
        <f t="shared" ca="1" si="27"/>
        <v>0</v>
      </c>
      <c r="X48" s="359">
        <f t="shared" ca="1" si="61"/>
        <v>0</v>
      </c>
      <c r="Y48" s="359">
        <f t="shared" ca="1" si="28"/>
        <v>0</v>
      </c>
      <c r="AA48" s="362">
        <f t="shared" ca="1" si="62"/>
        <v>159</v>
      </c>
      <c r="AB48" s="362">
        <v>40</v>
      </c>
      <c r="AC48" s="371">
        <f t="shared" ca="1" si="63"/>
        <v>0</v>
      </c>
      <c r="AD48" s="359">
        <f t="shared" ca="1" si="3"/>
        <v>0</v>
      </c>
      <c r="AE48" s="359">
        <v>0</v>
      </c>
      <c r="AF48" s="359">
        <f t="shared" ca="1" si="29"/>
        <v>0</v>
      </c>
      <c r="AG48" s="359">
        <f t="shared" ca="1" si="64"/>
        <v>0</v>
      </c>
      <c r="AH48" s="359">
        <f t="shared" ca="1" si="30"/>
        <v>0</v>
      </c>
      <c r="AJ48" s="362">
        <f t="shared" ca="1" si="65"/>
        <v>159</v>
      </c>
      <c r="AK48" s="362">
        <v>40</v>
      </c>
      <c r="AL48" s="371">
        <f t="shared" ca="1" si="66"/>
        <v>0</v>
      </c>
      <c r="AM48" s="359">
        <f t="shared" ca="1" si="4"/>
        <v>0</v>
      </c>
      <c r="AN48" s="359">
        <v>0</v>
      </c>
      <c r="AO48" s="359">
        <f t="shared" ca="1" si="31"/>
        <v>0</v>
      </c>
      <c r="AP48" s="359">
        <f t="shared" ca="1" si="67"/>
        <v>0</v>
      </c>
      <c r="AQ48" s="359">
        <f t="shared" ca="1" si="32"/>
        <v>0</v>
      </c>
      <c r="AS48" s="362">
        <f t="shared" ca="1" si="68"/>
        <v>159</v>
      </c>
      <c r="AT48" s="362">
        <v>40</v>
      </c>
      <c r="AU48" s="371">
        <f t="shared" ca="1" si="69"/>
        <v>0</v>
      </c>
      <c r="AV48" s="359">
        <f t="shared" ca="1" si="5"/>
        <v>0</v>
      </c>
      <c r="AW48" s="359">
        <v>0</v>
      </c>
      <c r="AX48" s="359">
        <f t="shared" ca="1" si="33"/>
        <v>0</v>
      </c>
      <c r="AY48" s="359">
        <f t="shared" ca="1" si="70"/>
        <v>0</v>
      </c>
      <c r="AZ48" s="359">
        <f t="shared" ca="1" si="34"/>
        <v>0</v>
      </c>
      <c r="BB48" s="362">
        <f t="shared" ca="1" si="71"/>
        <v>159</v>
      </c>
      <c r="BC48" s="362">
        <v>40</v>
      </c>
      <c r="BD48" s="371">
        <f t="shared" ca="1" si="72"/>
        <v>0</v>
      </c>
      <c r="BE48" s="359">
        <f t="shared" ca="1" si="6"/>
        <v>0</v>
      </c>
      <c r="BF48" s="359">
        <v>0</v>
      </c>
      <c r="BG48" s="359">
        <f t="shared" ca="1" si="35"/>
        <v>0</v>
      </c>
      <c r="BH48" s="359">
        <f t="shared" ca="1" si="73"/>
        <v>0</v>
      </c>
      <c r="BI48" s="359">
        <f t="shared" ca="1" si="36"/>
        <v>0</v>
      </c>
      <c r="BK48" s="362">
        <f t="shared" ca="1" si="74"/>
        <v>159</v>
      </c>
      <c r="BL48" s="362">
        <v>40</v>
      </c>
      <c r="BM48" s="371">
        <f t="shared" ca="1" si="75"/>
        <v>0</v>
      </c>
      <c r="BN48" s="359">
        <f t="shared" ca="1" si="7"/>
        <v>0</v>
      </c>
      <c r="BO48" s="359">
        <v>0</v>
      </c>
      <c r="BP48" s="359">
        <f t="shared" ca="1" si="37"/>
        <v>0</v>
      </c>
      <c r="BQ48" s="359">
        <f t="shared" ca="1" si="8"/>
        <v>0</v>
      </c>
      <c r="BR48" s="359">
        <f t="shared" ca="1" si="38"/>
        <v>0</v>
      </c>
      <c r="BT48" s="362">
        <f t="shared" ca="1" si="76"/>
        <v>159</v>
      </c>
      <c r="BU48" s="362">
        <v>40</v>
      </c>
      <c r="BV48" s="371">
        <f t="shared" ca="1" si="77"/>
        <v>0</v>
      </c>
      <c r="BW48" s="359">
        <f t="shared" ca="1" si="9"/>
        <v>0</v>
      </c>
      <c r="BX48" s="359">
        <v>0</v>
      </c>
      <c r="BY48" s="359">
        <f t="shared" ca="1" si="39"/>
        <v>0</v>
      </c>
      <c r="BZ48" s="359">
        <f t="shared" ca="1" si="10"/>
        <v>0</v>
      </c>
      <c r="CA48" s="359">
        <f t="shared" ca="1" si="40"/>
        <v>0</v>
      </c>
      <c r="CC48" s="362">
        <f t="shared" ca="1" si="78"/>
        <v>159</v>
      </c>
      <c r="CD48" s="362">
        <v>40</v>
      </c>
      <c r="CE48" s="371">
        <f t="shared" ca="1" si="79"/>
        <v>0</v>
      </c>
      <c r="CF48" s="359">
        <f t="shared" ca="1" si="11"/>
        <v>0</v>
      </c>
      <c r="CG48" s="359">
        <v>0</v>
      </c>
      <c r="CH48" s="359">
        <f t="shared" ca="1" si="41"/>
        <v>0</v>
      </c>
      <c r="CI48" s="359">
        <f t="shared" ca="1" si="12"/>
        <v>0</v>
      </c>
      <c r="CJ48" s="359">
        <f t="shared" ca="1" si="42"/>
        <v>0</v>
      </c>
      <c r="CL48" s="362">
        <f t="shared" ca="1" si="80"/>
        <v>159</v>
      </c>
      <c r="CM48" s="362">
        <v>40</v>
      </c>
      <c r="CN48" s="371">
        <f t="shared" ca="1" si="81"/>
        <v>0</v>
      </c>
      <c r="CO48" s="359">
        <f t="shared" ca="1" si="13"/>
        <v>0</v>
      </c>
      <c r="CP48" s="359">
        <v>0</v>
      </c>
      <c r="CQ48" s="359">
        <f t="shared" ca="1" si="43"/>
        <v>0</v>
      </c>
      <c r="CR48" s="359">
        <f t="shared" ca="1" si="14"/>
        <v>0</v>
      </c>
      <c r="CS48" s="359">
        <f t="shared" ca="1" si="44"/>
        <v>0</v>
      </c>
      <c r="CU48" s="362">
        <f t="shared" ca="1" si="82"/>
        <v>159</v>
      </c>
      <c r="CV48" s="362">
        <v>40</v>
      </c>
      <c r="CW48" s="371">
        <f t="shared" ca="1" si="83"/>
        <v>0</v>
      </c>
      <c r="CX48" s="359">
        <f t="shared" ca="1" si="15"/>
        <v>0</v>
      </c>
      <c r="CY48" s="359">
        <v>0</v>
      </c>
      <c r="CZ48" s="359">
        <f t="shared" ca="1" si="45"/>
        <v>0</v>
      </c>
      <c r="DA48" s="359">
        <f t="shared" ca="1" si="16"/>
        <v>0</v>
      </c>
      <c r="DB48" s="359">
        <f t="shared" ca="1" si="46"/>
        <v>0</v>
      </c>
      <c r="DD48" s="362">
        <f t="shared" ca="1" si="84"/>
        <v>159</v>
      </c>
      <c r="DE48" s="362">
        <v>40</v>
      </c>
      <c r="DF48" s="371">
        <f t="shared" ca="1" si="85"/>
        <v>0</v>
      </c>
      <c r="DG48" s="359">
        <f t="shared" ca="1" si="17"/>
        <v>0</v>
      </c>
      <c r="DH48" s="359">
        <v>0</v>
      </c>
      <c r="DI48" s="359">
        <f t="shared" ca="1" si="47"/>
        <v>0</v>
      </c>
      <c r="DJ48" s="359">
        <f t="shared" ca="1" si="18"/>
        <v>0</v>
      </c>
      <c r="DK48" s="359">
        <f t="shared" ca="1" si="48"/>
        <v>0</v>
      </c>
      <c r="DM48" s="362">
        <f t="shared" ca="1" si="86"/>
        <v>159</v>
      </c>
      <c r="DN48" s="362">
        <v>40</v>
      </c>
      <c r="DO48" s="371">
        <f t="shared" ca="1" si="87"/>
        <v>0</v>
      </c>
      <c r="DP48" s="359">
        <f t="shared" ca="1" si="19"/>
        <v>0</v>
      </c>
      <c r="DQ48" s="359">
        <v>0</v>
      </c>
      <c r="DR48" s="359">
        <f t="shared" ca="1" si="49"/>
        <v>0</v>
      </c>
      <c r="DS48" s="359">
        <f t="shared" ca="1" si="20"/>
        <v>0</v>
      </c>
      <c r="DT48" s="359">
        <f t="shared" ca="1" si="50"/>
        <v>0</v>
      </c>
      <c r="DV48" s="362">
        <f t="shared" ca="1" si="88"/>
        <v>159</v>
      </c>
      <c r="DW48" s="362">
        <v>40</v>
      </c>
      <c r="DX48" s="371">
        <f t="shared" ca="1" si="89"/>
        <v>0</v>
      </c>
      <c r="DY48" s="359">
        <f t="shared" ca="1" si="21"/>
        <v>0</v>
      </c>
      <c r="DZ48" s="359">
        <v>0</v>
      </c>
      <c r="EA48" s="359">
        <f t="shared" ca="1" si="51"/>
        <v>0</v>
      </c>
      <c r="EB48" s="359">
        <f t="shared" ca="1" si="22"/>
        <v>0</v>
      </c>
      <c r="EC48" s="359">
        <f t="shared" ca="1" si="52"/>
        <v>0</v>
      </c>
      <c r="EE48" s="362">
        <f t="shared" ca="1" si="90"/>
        <v>159</v>
      </c>
      <c r="EF48" s="362">
        <v>40</v>
      </c>
      <c r="EG48" s="371">
        <f t="shared" ca="1" si="91"/>
        <v>0</v>
      </c>
      <c r="EH48" s="359">
        <f t="shared" ca="1" si="23"/>
        <v>0</v>
      </c>
      <c r="EI48" s="359">
        <v>0</v>
      </c>
      <c r="EJ48" s="359">
        <f t="shared" ca="1" si="53"/>
        <v>0</v>
      </c>
      <c r="EK48" s="359">
        <f t="shared" ca="1" si="24"/>
        <v>0</v>
      </c>
      <c r="EL48" s="359">
        <f t="shared" ca="1" si="54"/>
        <v>0</v>
      </c>
    </row>
    <row r="49" spans="6:142" x14ac:dyDescent="0.35">
      <c r="F49" s="372">
        <f ca="1">IFERROR(INDEX('Inflation Rates'!$A$16:$H$138,MATCH('TSP Traditional'!$H50,'Inflation Rates'!$A$16:$A$138,0),8)/INDEX('Inflation Rates'!$A$16:$H$138,MATCH('TSP Traditional'!$H50,'Inflation Rates'!$A$16:$A$138,0)-1,8)-1,F48)</f>
        <v>2.0000000000000018E-2</v>
      </c>
      <c r="G49" s="372">
        <f ca="1">IFERROR(INDEX('Inflation Rates'!$A$16:$H$138,MATCH('TSP Traditional'!$H50,'Inflation Rates'!$A$16:$A$138,0),6)/INDEX('Inflation Rates'!$A$16:$H$138,MATCH('TSP Traditional'!$H50,'Inflation Rates'!$A$16:$A$138,0)-1,6)-1,G48)</f>
        <v>2.0999999999999908E-2</v>
      </c>
      <c r="H49" s="362">
        <f t="shared" ca="1" si="55"/>
        <v>2060</v>
      </c>
      <c r="I49" s="362">
        <f t="shared" ca="1" si="56"/>
        <v>160</v>
      </c>
      <c r="J49" s="362">
        <v>41</v>
      </c>
      <c r="K49" s="371">
        <f t="shared" ca="1" si="57"/>
        <v>0</v>
      </c>
      <c r="L49" s="359">
        <f t="shared" ca="1" si="1"/>
        <v>0</v>
      </c>
      <c r="M49" s="359">
        <v>0</v>
      </c>
      <c r="N49" s="359">
        <f t="shared" ca="1" si="25"/>
        <v>0</v>
      </c>
      <c r="O49" s="359">
        <f t="shared" ca="1" si="58"/>
        <v>0</v>
      </c>
      <c r="P49" s="359">
        <f t="shared" ca="1" si="26"/>
        <v>0</v>
      </c>
      <c r="Q49" s="359"/>
      <c r="R49" s="362">
        <f t="shared" ca="1" si="59"/>
        <v>160</v>
      </c>
      <c r="S49" s="362">
        <v>41</v>
      </c>
      <c r="T49" s="371">
        <f t="shared" ca="1" si="60"/>
        <v>0</v>
      </c>
      <c r="U49" s="359">
        <f t="shared" ca="1" si="2"/>
        <v>0</v>
      </c>
      <c r="V49" s="359">
        <v>0</v>
      </c>
      <c r="W49" s="359">
        <f t="shared" ca="1" si="27"/>
        <v>0</v>
      </c>
      <c r="X49" s="359">
        <f t="shared" ca="1" si="61"/>
        <v>0</v>
      </c>
      <c r="Y49" s="359">
        <f t="shared" ca="1" si="28"/>
        <v>0</v>
      </c>
      <c r="AA49" s="362">
        <f t="shared" ca="1" si="62"/>
        <v>160</v>
      </c>
      <c r="AB49" s="362">
        <v>41</v>
      </c>
      <c r="AC49" s="371">
        <f t="shared" ca="1" si="63"/>
        <v>0</v>
      </c>
      <c r="AD49" s="359">
        <f t="shared" ca="1" si="3"/>
        <v>0</v>
      </c>
      <c r="AE49" s="359">
        <v>0</v>
      </c>
      <c r="AF49" s="359">
        <f t="shared" ca="1" si="29"/>
        <v>0</v>
      </c>
      <c r="AG49" s="359">
        <f t="shared" ca="1" si="64"/>
        <v>0</v>
      </c>
      <c r="AH49" s="359">
        <f t="shared" ca="1" si="30"/>
        <v>0</v>
      </c>
      <c r="AJ49" s="362">
        <f t="shared" ca="1" si="65"/>
        <v>160</v>
      </c>
      <c r="AK49" s="362">
        <v>41</v>
      </c>
      <c r="AL49" s="371">
        <f t="shared" ca="1" si="66"/>
        <v>0</v>
      </c>
      <c r="AM49" s="359">
        <f t="shared" ca="1" si="4"/>
        <v>0</v>
      </c>
      <c r="AN49" s="359">
        <v>0</v>
      </c>
      <c r="AO49" s="359">
        <f t="shared" ca="1" si="31"/>
        <v>0</v>
      </c>
      <c r="AP49" s="359">
        <f t="shared" ca="1" si="67"/>
        <v>0</v>
      </c>
      <c r="AQ49" s="359">
        <f t="shared" ca="1" si="32"/>
        <v>0</v>
      </c>
      <c r="AS49" s="362">
        <f t="shared" ca="1" si="68"/>
        <v>160</v>
      </c>
      <c r="AT49" s="362">
        <v>41</v>
      </c>
      <c r="AU49" s="371">
        <f t="shared" ca="1" si="69"/>
        <v>0</v>
      </c>
      <c r="AV49" s="359">
        <f t="shared" ca="1" si="5"/>
        <v>0</v>
      </c>
      <c r="AW49" s="359">
        <v>0</v>
      </c>
      <c r="AX49" s="359">
        <f t="shared" ca="1" si="33"/>
        <v>0</v>
      </c>
      <c r="AY49" s="359">
        <f t="shared" ca="1" si="70"/>
        <v>0</v>
      </c>
      <c r="AZ49" s="359">
        <f t="shared" ca="1" si="34"/>
        <v>0</v>
      </c>
      <c r="BB49" s="362">
        <f t="shared" ca="1" si="71"/>
        <v>160</v>
      </c>
      <c r="BC49" s="362">
        <v>41</v>
      </c>
      <c r="BD49" s="371">
        <f t="shared" ca="1" si="72"/>
        <v>0</v>
      </c>
      <c r="BE49" s="359">
        <f t="shared" ca="1" si="6"/>
        <v>0</v>
      </c>
      <c r="BF49" s="359">
        <v>0</v>
      </c>
      <c r="BG49" s="359">
        <f t="shared" ca="1" si="35"/>
        <v>0</v>
      </c>
      <c r="BH49" s="359">
        <f t="shared" ca="1" si="73"/>
        <v>0</v>
      </c>
      <c r="BI49" s="359">
        <f t="shared" ca="1" si="36"/>
        <v>0</v>
      </c>
      <c r="BK49" s="362">
        <f t="shared" ca="1" si="74"/>
        <v>160</v>
      </c>
      <c r="BL49" s="362">
        <v>41</v>
      </c>
      <c r="BM49" s="371">
        <f t="shared" ca="1" si="75"/>
        <v>0</v>
      </c>
      <c r="BN49" s="359">
        <f t="shared" ca="1" si="7"/>
        <v>0</v>
      </c>
      <c r="BO49" s="359">
        <v>0</v>
      </c>
      <c r="BP49" s="359">
        <f t="shared" ca="1" si="37"/>
        <v>0</v>
      </c>
      <c r="BQ49" s="359">
        <f t="shared" ca="1" si="8"/>
        <v>0</v>
      </c>
      <c r="BR49" s="359">
        <f t="shared" ca="1" si="38"/>
        <v>0</v>
      </c>
      <c r="BT49" s="362">
        <f t="shared" ca="1" si="76"/>
        <v>160</v>
      </c>
      <c r="BU49" s="362">
        <v>41</v>
      </c>
      <c r="BV49" s="371">
        <f t="shared" ca="1" si="77"/>
        <v>0</v>
      </c>
      <c r="BW49" s="359">
        <f t="shared" ca="1" si="9"/>
        <v>0</v>
      </c>
      <c r="BX49" s="359">
        <v>0</v>
      </c>
      <c r="BY49" s="359">
        <f t="shared" ca="1" si="39"/>
        <v>0</v>
      </c>
      <c r="BZ49" s="359">
        <f t="shared" ca="1" si="10"/>
        <v>0</v>
      </c>
      <c r="CA49" s="359">
        <f t="shared" ca="1" si="40"/>
        <v>0</v>
      </c>
      <c r="CC49" s="362">
        <f t="shared" ca="1" si="78"/>
        <v>160</v>
      </c>
      <c r="CD49" s="362">
        <v>41</v>
      </c>
      <c r="CE49" s="371">
        <f t="shared" ca="1" si="79"/>
        <v>0</v>
      </c>
      <c r="CF49" s="359">
        <f t="shared" ca="1" si="11"/>
        <v>0</v>
      </c>
      <c r="CG49" s="359">
        <v>0</v>
      </c>
      <c r="CH49" s="359">
        <f t="shared" ca="1" si="41"/>
        <v>0</v>
      </c>
      <c r="CI49" s="359">
        <f t="shared" ca="1" si="12"/>
        <v>0</v>
      </c>
      <c r="CJ49" s="359">
        <f t="shared" ca="1" si="42"/>
        <v>0</v>
      </c>
      <c r="CL49" s="362">
        <f t="shared" ca="1" si="80"/>
        <v>160</v>
      </c>
      <c r="CM49" s="362">
        <v>41</v>
      </c>
      <c r="CN49" s="371">
        <f t="shared" ca="1" si="81"/>
        <v>0</v>
      </c>
      <c r="CO49" s="359">
        <f t="shared" ca="1" si="13"/>
        <v>0</v>
      </c>
      <c r="CP49" s="359">
        <v>0</v>
      </c>
      <c r="CQ49" s="359">
        <f t="shared" ca="1" si="43"/>
        <v>0</v>
      </c>
      <c r="CR49" s="359">
        <f t="shared" ca="1" si="14"/>
        <v>0</v>
      </c>
      <c r="CS49" s="359">
        <f t="shared" ca="1" si="44"/>
        <v>0</v>
      </c>
      <c r="CU49" s="362">
        <f t="shared" ca="1" si="82"/>
        <v>160</v>
      </c>
      <c r="CV49" s="362">
        <v>41</v>
      </c>
      <c r="CW49" s="371">
        <f t="shared" ca="1" si="83"/>
        <v>0</v>
      </c>
      <c r="CX49" s="359">
        <f t="shared" ca="1" si="15"/>
        <v>0</v>
      </c>
      <c r="CY49" s="359">
        <v>0</v>
      </c>
      <c r="CZ49" s="359">
        <f t="shared" ca="1" si="45"/>
        <v>0</v>
      </c>
      <c r="DA49" s="359">
        <f t="shared" ca="1" si="16"/>
        <v>0</v>
      </c>
      <c r="DB49" s="359">
        <f t="shared" ca="1" si="46"/>
        <v>0</v>
      </c>
      <c r="DD49" s="362">
        <f t="shared" ca="1" si="84"/>
        <v>160</v>
      </c>
      <c r="DE49" s="362">
        <v>41</v>
      </c>
      <c r="DF49" s="371">
        <f t="shared" ca="1" si="85"/>
        <v>0</v>
      </c>
      <c r="DG49" s="359">
        <f t="shared" ca="1" si="17"/>
        <v>0</v>
      </c>
      <c r="DH49" s="359">
        <v>0</v>
      </c>
      <c r="DI49" s="359">
        <f t="shared" ca="1" si="47"/>
        <v>0</v>
      </c>
      <c r="DJ49" s="359">
        <f t="shared" ca="1" si="18"/>
        <v>0</v>
      </c>
      <c r="DK49" s="359">
        <f t="shared" ca="1" si="48"/>
        <v>0</v>
      </c>
      <c r="DM49" s="362">
        <f t="shared" ca="1" si="86"/>
        <v>160</v>
      </c>
      <c r="DN49" s="362">
        <v>41</v>
      </c>
      <c r="DO49" s="371">
        <f t="shared" ca="1" si="87"/>
        <v>0</v>
      </c>
      <c r="DP49" s="359">
        <f t="shared" ca="1" si="19"/>
        <v>0</v>
      </c>
      <c r="DQ49" s="359">
        <v>0</v>
      </c>
      <c r="DR49" s="359">
        <f t="shared" ca="1" si="49"/>
        <v>0</v>
      </c>
      <c r="DS49" s="359">
        <f t="shared" ca="1" si="20"/>
        <v>0</v>
      </c>
      <c r="DT49" s="359">
        <f t="shared" ca="1" si="50"/>
        <v>0</v>
      </c>
      <c r="DV49" s="362">
        <f t="shared" ca="1" si="88"/>
        <v>160</v>
      </c>
      <c r="DW49" s="362">
        <v>41</v>
      </c>
      <c r="DX49" s="371">
        <f t="shared" ca="1" si="89"/>
        <v>0</v>
      </c>
      <c r="DY49" s="359">
        <f t="shared" ca="1" si="21"/>
        <v>0</v>
      </c>
      <c r="DZ49" s="359">
        <v>0</v>
      </c>
      <c r="EA49" s="359">
        <f t="shared" ca="1" si="51"/>
        <v>0</v>
      </c>
      <c r="EB49" s="359">
        <f t="shared" ca="1" si="22"/>
        <v>0</v>
      </c>
      <c r="EC49" s="359">
        <f t="shared" ca="1" si="52"/>
        <v>0</v>
      </c>
      <c r="EE49" s="362">
        <f t="shared" ca="1" si="90"/>
        <v>160</v>
      </c>
      <c r="EF49" s="362">
        <v>41</v>
      </c>
      <c r="EG49" s="371">
        <f t="shared" ca="1" si="91"/>
        <v>0</v>
      </c>
      <c r="EH49" s="359">
        <f t="shared" ca="1" si="23"/>
        <v>0</v>
      </c>
      <c r="EI49" s="359">
        <v>0</v>
      </c>
      <c r="EJ49" s="359">
        <f t="shared" ca="1" si="53"/>
        <v>0</v>
      </c>
      <c r="EK49" s="359">
        <f t="shared" ca="1" si="24"/>
        <v>0</v>
      </c>
      <c r="EL49" s="359">
        <f t="shared" ca="1" si="54"/>
        <v>0</v>
      </c>
    </row>
    <row r="50" spans="6:142" x14ac:dyDescent="0.35">
      <c r="F50" s="372">
        <f ca="1">IFERROR(INDEX('Inflation Rates'!$A$16:$H$138,MATCH('TSP Traditional'!$H51,'Inflation Rates'!$A$16:$A$138,0),8)/INDEX('Inflation Rates'!$A$16:$H$138,MATCH('TSP Traditional'!$H51,'Inflation Rates'!$A$16:$A$138,0)-1,8)-1,F49)</f>
        <v>2.0000000000000018E-2</v>
      </c>
      <c r="G50" s="372">
        <f ca="1">IFERROR(INDEX('Inflation Rates'!$A$16:$H$138,MATCH('TSP Traditional'!$H51,'Inflation Rates'!$A$16:$A$138,0),6)/INDEX('Inflation Rates'!$A$16:$H$138,MATCH('TSP Traditional'!$H51,'Inflation Rates'!$A$16:$A$138,0)-1,6)-1,G49)</f>
        <v>2.0999999999999908E-2</v>
      </c>
      <c r="H50" s="362">
        <f t="shared" ca="1" si="55"/>
        <v>2061</v>
      </c>
      <c r="I50" s="362">
        <f t="shared" ca="1" si="56"/>
        <v>161</v>
      </c>
      <c r="J50" s="362">
        <v>42</v>
      </c>
      <c r="K50" s="371">
        <f t="shared" ca="1" si="57"/>
        <v>0</v>
      </c>
      <c r="L50" s="359">
        <f t="shared" ca="1" si="1"/>
        <v>0</v>
      </c>
      <c r="M50" s="359">
        <v>0</v>
      </c>
      <c r="N50" s="359">
        <f t="shared" ca="1" si="25"/>
        <v>0</v>
      </c>
      <c r="O50" s="359">
        <f t="shared" ca="1" si="58"/>
        <v>0</v>
      </c>
      <c r="P50" s="359">
        <f t="shared" ca="1" si="26"/>
        <v>0</v>
      </c>
      <c r="Q50" s="359"/>
      <c r="R50" s="362">
        <f t="shared" ca="1" si="59"/>
        <v>161</v>
      </c>
      <c r="S50" s="362">
        <v>42</v>
      </c>
      <c r="T50" s="371">
        <f t="shared" ca="1" si="60"/>
        <v>0</v>
      </c>
      <c r="U50" s="359">
        <f t="shared" ca="1" si="2"/>
        <v>0</v>
      </c>
      <c r="V50" s="359">
        <v>0</v>
      </c>
      <c r="W50" s="359">
        <f t="shared" ca="1" si="27"/>
        <v>0</v>
      </c>
      <c r="X50" s="359">
        <f t="shared" ca="1" si="61"/>
        <v>0</v>
      </c>
      <c r="Y50" s="359">
        <f t="shared" ca="1" si="28"/>
        <v>0</v>
      </c>
      <c r="AA50" s="362">
        <f t="shared" ca="1" si="62"/>
        <v>161</v>
      </c>
      <c r="AB50" s="362">
        <v>42</v>
      </c>
      <c r="AC50" s="371">
        <f t="shared" ca="1" si="63"/>
        <v>0</v>
      </c>
      <c r="AD50" s="359">
        <f t="shared" ca="1" si="3"/>
        <v>0</v>
      </c>
      <c r="AE50" s="359">
        <v>0</v>
      </c>
      <c r="AF50" s="359">
        <f t="shared" ca="1" si="29"/>
        <v>0</v>
      </c>
      <c r="AG50" s="359">
        <f t="shared" ca="1" si="64"/>
        <v>0</v>
      </c>
      <c r="AH50" s="359">
        <f t="shared" ca="1" si="30"/>
        <v>0</v>
      </c>
      <c r="AJ50" s="362">
        <f t="shared" ca="1" si="65"/>
        <v>161</v>
      </c>
      <c r="AK50" s="362">
        <v>42</v>
      </c>
      <c r="AL50" s="371">
        <f t="shared" ca="1" si="66"/>
        <v>0</v>
      </c>
      <c r="AM50" s="359">
        <f t="shared" ca="1" si="4"/>
        <v>0</v>
      </c>
      <c r="AN50" s="359">
        <v>0</v>
      </c>
      <c r="AO50" s="359">
        <f t="shared" ca="1" si="31"/>
        <v>0</v>
      </c>
      <c r="AP50" s="359">
        <f t="shared" ca="1" si="67"/>
        <v>0</v>
      </c>
      <c r="AQ50" s="359">
        <f t="shared" ca="1" si="32"/>
        <v>0</v>
      </c>
      <c r="AS50" s="362">
        <f t="shared" ca="1" si="68"/>
        <v>161</v>
      </c>
      <c r="AT50" s="362">
        <v>42</v>
      </c>
      <c r="AU50" s="371">
        <f t="shared" ca="1" si="69"/>
        <v>0</v>
      </c>
      <c r="AV50" s="359">
        <f t="shared" ca="1" si="5"/>
        <v>0</v>
      </c>
      <c r="AW50" s="359">
        <v>0</v>
      </c>
      <c r="AX50" s="359">
        <f t="shared" ca="1" si="33"/>
        <v>0</v>
      </c>
      <c r="AY50" s="359">
        <f t="shared" ca="1" si="70"/>
        <v>0</v>
      </c>
      <c r="AZ50" s="359">
        <f t="shared" ca="1" si="34"/>
        <v>0</v>
      </c>
      <c r="BB50" s="362">
        <f t="shared" ca="1" si="71"/>
        <v>161</v>
      </c>
      <c r="BC50" s="362">
        <v>42</v>
      </c>
      <c r="BD50" s="371">
        <f t="shared" ca="1" si="72"/>
        <v>0</v>
      </c>
      <c r="BE50" s="359">
        <f t="shared" ca="1" si="6"/>
        <v>0</v>
      </c>
      <c r="BF50" s="359">
        <v>0</v>
      </c>
      <c r="BG50" s="359">
        <f t="shared" ca="1" si="35"/>
        <v>0</v>
      </c>
      <c r="BH50" s="359">
        <f t="shared" ca="1" si="73"/>
        <v>0</v>
      </c>
      <c r="BI50" s="359">
        <f t="shared" ca="1" si="36"/>
        <v>0</v>
      </c>
      <c r="BK50" s="362">
        <f t="shared" ca="1" si="74"/>
        <v>161</v>
      </c>
      <c r="BL50" s="362">
        <v>42</v>
      </c>
      <c r="BM50" s="371">
        <f t="shared" ca="1" si="75"/>
        <v>0</v>
      </c>
      <c r="BN50" s="359">
        <f t="shared" ca="1" si="7"/>
        <v>0</v>
      </c>
      <c r="BO50" s="359">
        <v>0</v>
      </c>
      <c r="BP50" s="359">
        <f t="shared" ca="1" si="37"/>
        <v>0</v>
      </c>
      <c r="BQ50" s="359">
        <f t="shared" ca="1" si="8"/>
        <v>0</v>
      </c>
      <c r="BR50" s="359">
        <f t="shared" ca="1" si="38"/>
        <v>0</v>
      </c>
      <c r="BT50" s="362">
        <f t="shared" ca="1" si="76"/>
        <v>161</v>
      </c>
      <c r="BU50" s="362">
        <v>42</v>
      </c>
      <c r="BV50" s="371">
        <f t="shared" ca="1" si="77"/>
        <v>0</v>
      </c>
      <c r="BW50" s="359">
        <f t="shared" ca="1" si="9"/>
        <v>0</v>
      </c>
      <c r="BX50" s="359">
        <v>0</v>
      </c>
      <c r="BY50" s="359">
        <f t="shared" ca="1" si="39"/>
        <v>0</v>
      </c>
      <c r="BZ50" s="359">
        <f t="shared" ca="1" si="10"/>
        <v>0</v>
      </c>
      <c r="CA50" s="359">
        <f t="shared" ca="1" si="40"/>
        <v>0</v>
      </c>
      <c r="CC50" s="362">
        <f t="shared" ca="1" si="78"/>
        <v>161</v>
      </c>
      <c r="CD50" s="362">
        <v>42</v>
      </c>
      <c r="CE50" s="371">
        <f t="shared" ca="1" si="79"/>
        <v>0</v>
      </c>
      <c r="CF50" s="359">
        <f t="shared" ca="1" si="11"/>
        <v>0</v>
      </c>
      <c r="CG50" s="359">
        <v>0</v>
      </c>
      <c r="CH50" s="359">
        <f t="shared" ca="1" si="41"/>
        <v>0</v>
      </c>
      <c r="CI50" s="359">
        <f t="shared" ca="1" si="12"/>
        <v>0</v>
      </c>
      <c r="CJ50" s="359">
        <f t="shared" ca="1" si="42"/>
        <v>0</v>
      </c>
      <c r="CL50" s="362">
        <f t="shared" ca="1" si="80"/>
        <v>161</v>
      </c>
      <c r="CM50" s="362">
        <v>42</v>
      </c>
      <c r="CN50" s="371">
        <f t="shared" ca="1" si="81"/>
        <v>0</v>
      </c>
      <c r="CO50" s="359">
        <f t="shared" ca="1" si="13"/>
        <v>0</v>
      </c>
      <c r="CP50" s="359">
        <v>0</v>
      </c>
      <c r="CQ50" s="359">
        <f t="shared" ca="1" si="43"/>
        <v>0</v>
      </c>
      <c r="CR50" s="359">
        <f t="shared" ca="1" si="14"/>
        <v>0</v>
      </c>
      <c r="CS50" s="359">
        <f t="shared" ca="1" si="44"/>
        <v>0</v>
      </c>
      <c r="CU50" s="362">
        <f t="shared" ca="1" si="82"/>
        <v>161</v>
      </c>
      <c r="CV50" s="362">
        <v>42</v>
      </c>
      <c r="CW50" s="371">
        <f t="shared" ca="1" si="83"/>
        <v>0</v>
      </c>
      <c r="CX50" s="359">
        <f t="shared" ca="1" si="15"/>
        <v>0</v>
      </c>
      <c r="CY50" s="359">
        <v>0</v>
      </c>
      <c r="CZ50" s="359">
        <f t="shared" ca="1" si="45"/>
        <v>0</v>
      </c>
      <c r="DA50" s="359">
        <f t="shared" ca="1" si="16"/>
        <v>0</v>
      </c>
      <c r="DB50" s="359">
        <f t="shared" ca="1" si="46"/>
        <v>0</v>
      </c>
      <c r="DD50" s="362">
        <f t="shared" ca="1" si="84"/>
        <v>161</v>
      </c>
      <c r="DE50" s="362">
        <v>42</v>
      </c>
      <c r="DF50" s="371">
        <f t="shared" ca="1" si="85"/>
        <v>0</v>
      </c>
      <c r="DG50" s="359">
        <f t="shared" ca="1" si="17"/>
        <v>0</v>
      </c>
      <c r="DH50" s="359">
        <v>0</v>
      </c>
      <c r="DI50" s="359">
        <f t="shared" ca="1" si="47"/>
        <v>0</v>
      </c>
      <c r="DJ50" s="359">
        <f t="shared" ca="1" si="18"/>
        <v>0</v>
      </c>
      <c r="DK50" s="359">
        <f t="shared" ca="1" si="48"/>
        <v>0</v>
      </c>
      <c r="DM50" s="362">
        <f t="shared" ca="1" si="86"/>
        <v>161</v>
      </c>
      <c r="DN50" s="362">
        <v>42</v>
      </c>
      <c r="DO50" s="371">
        <f t="shared" ca="1" si="87"/>
        <v>0</v>
      </c>
      <c r="DP50" s="359">
        <f t="shared" ca="1" si="19"/>
        <v>0</v>
      </c>
      <c r="DQ50" s="359">
        <v>0</v>
      </c>
      <c r="DR50" s="359">
        <f t="shared" ca="1" si="49"/>
        <v>0</v>
      </c>
      <c r="DS50" s="359">
        <f t="shared" ca="1" si="20"/>
        <v>0</v>
      </c>
      <c r="DT50" s="359">
        <f t="shared" ca="1" si="50"/>
        <v>0</v>
      </c>
      <c r="DV50" s="362">
        <f t="shared" ca="1" si="88"/>
        <v>161</v>
      </c>
      <c r="DW50" s="362">
        <v>42</v>
      </c>
      <c r="DX50" s="371">
        <f t="shared" ca="1" si="89"/>
        <v>0</v>
      </c>
      <c r="DY50" s="359">
        <f t="shared" ca="1" si="21"/>
        <v>0</v>
      </c>
      <c r="DZ50" s="359">
        <v>0</v>
      </c>
      <c r="EA50" s="359">
        <f t="shared" ca="1" si="51"/>
        <v>0</v>
      </c>
      <c r="EB50" s="359">
        <f t="shared" ca="1" si="22"/>
        <v>0</v>
      </c>
      <c r="EC50" s="359">
        <f t="shared" ca="1" si="52"/>
        <v>0</v>
      </c>
      <c r="EE50" s="362">
        <f t="shared" ca="1" si="90"/>
        <v>161</v>
      </c>
      <c r="EF50" s="362">
        <v>42</v>
      </c>
      <c r="EG50" s="371">
        <f t="shared" ca="1" si="91"/>
        <v>0</v>
      </c>
      <c r="EH50" s="359">
        <f t="shared" ca="1" si="23"/>
        <v>0</v>
      </c>
      <c r="EI50" s="359">
        <v>0</v>
      </c>
      <c r="EJ50" s="359">
        <f t="shared" ca="1" si="53"/>
        <v>0</v>
      </c>
      <c r="EK50" s="359">
        <f t="shared" ca="1" si="24"/>
        <v>0</v>
      </c>
      <c r="EL50" s="359">
        <f t="shared" ca="1" si="54"/>
        <v>0</v>
      </c>
    </row>
    <row r="51" spans="6:142" x14ac:dyDescent="0.35">
      <c r="F51" s="372">
        <f ca="1">IFERROR(INDEX('Inflation Rates'!$A$16:$H$138,MATCH('TSP Traditional'!$H52,'Inflation Rates'!$A$16:$A$138,0),8)/INDEX('Inflation Rates'!$A$16:$H$138,MATCH('TSP Traditional'!$H52,'Inflation Rates'!$A$16:$A$138,0)-1,8)-1,F50)</f>
        <v>2.0000000000000018E-2</v>
      </c>
      <c r="G51" s="372">
        <f ca="1">IFERROR(INDEX('Inflation Rates'!$A$16:$H$138,MATCH('TSP Traditional'!$H52,'Inflation Rates'!$A$16:$A$138,0),6)/INDEX('Inflation Rates'!$A$16:$H$138,MATCH('TSP Traditional'!$H52,'Inflation Rates'!$A$16:$A$138,0)-1,6)-1,G50)</f>
        <v>2.0999999999999908E-2</v>
      </c>
      <c r="H51" s="362">
        <f t="shared" ca="1" si="55"/>
        <v>2062</v>
      </c>
      <c r="I51" s="362">
        <f t="shared" ca="1" si="56"/>
        <v>162</v>
      </c>
      <c r="J51" s="362">
        <v>43</v>
      </c>
      <c r="K51" s="371">
        <f t="shared" ca="1" si="57"/>
        <v>0</v>
      </c>
      <c r="L51" s="359">
        <f t="shared" ca="1" si="1"/>
        <v>0</v>
      </c>
      <c r="M51" s="359">
        <v>0</v>
      </c>
      <c r="N51" s="359">
        <f t="shared" ca="1" si="25"/>
        <v>0</v>
      </c>
      <c r="O51" s="359">
        <f t="shared" ca="1" si="58"/>
        <v>0</v>
      </c>
      <c r="P51" s="359">
        <f t="shared" ca="1" si="26"/>
        <v>0</v>
      </c>
      <c r="Q51" s="359"/>
      <c r="R51" s="362">
        <f t="shared" ca="1" si="59"/>
        <v>162</v>
      </c>
      <c r="S51" s="362">
        <v>43</v>
      </c>
      <c r="T51" s="371">
        <f t="shared" ca="1" si="60"/>
        <v>0</v>
      </c>
      <c r="U51" s="359">
        <f t="shared" ca="1" si="2"/>
        <v>0</v>
      </c>
      <c r="V51" s="359">
        <v>0</v>
      </c>
      <c r="W51" s="359">
        <f t="shared" ca="1" si="27"/>
        <v>0</v>
      </c>
      <c r="X51" s="359">
        <f t="shared" ca="1" si="61"/>
        <v>0</v>
      </c>
      <c r="Y51" s="359">
        <f t="shared" ca="1" si="28"/>
        <v>0</v>
      </c>
      <c r="AA51" s="362">
        <f t="shared" ca="1" si="62"/>
        <v>162</v>
      </c>
      <c r="AB51" s="362">
        <v>43</v>
      </c>
      <c r="AC51" s="371">
        <f t="shared" ca="1" si="63"/>
        <v>0</v>
      </c>
      <c r="AD51" s="359">
        <f t="shared" ca="1" si="3"/>
        <v>0</v>
      </c>
      <c r="AE51" s="359">
        <v>0</v>
      </c>
      <c r="AF51" s="359">
        <f t="shared" ca="1" si="29"/>
        <v>0</v>
      </c>
      <c r="AG51" s="359">
        <f t="shared" ca="1" si="64"/>
        <v>0</v>
      </c>
      <c r="AH51" s="359">
        <f t="shared" ca="1" si="30"/>
        <v>0</v>
      </c>
      <c r="AJ51" s="362">
        <f t="shared" ca="1" si="65"/>
        <v>162</v>
      </c>
      <c r="AK51" s="362">
        <v>43</v>
      </c>
      <c r="AL51" s="371">
        <f t="shared" ca="1" si="66"/>
        <v>0</v>
      </c>
      <c r="AM51" s="359">
        <f t="shared" ca="1" si="4"/>
        <v>0</v>
      </c>
      <c r="AN51" s="359">
        <v>0</v>
      </c>
      <c r="AO51" s="359">
        <f t="shared" ca="1" si="31"/>
        <v>0</v>
      </c>
      <c r="AP51" s="359">
        <f t="shared" ca="1" si="67"/>
        <v>0</v>
      </c>
      <c r="AQ51" s="359">
        <f t="shared" ca="1" si="32"/>
        <v>0</v>
      </c>
      <c r="AS51" s="362">
        <f t="shared" ca="1" si="68"/>
        <v>162</v>
      </c>
      <c r="AT51" s="362">
        <v>43</v>
      </c>
      <c r="AU51" s="371">
        <f t="shared" ca="1" si="69"/>
        <v>0</v>
      </c>
      <c r="AV51" s="359">
        <f t="shared" ca="1" si="5"/>
        <v>0</v>
      </c>
      <c r="AW51" s="359">
        <v>0</v>
      </c>
      <c r="AX51" s="359">
        <f t="shared" ca="1" si="33"/>
        <v>0</v>
      </c>
      <c r="AY51" s="359">
        <f t="shared" ca="1" si="70"/>
        <v>0</v>
      </c>
      <c r="AZ51" s="359">
        <f t="shared" ca="1" si="34"/>
        <v>0</v>
      </c>
      <c r="BB51" s="362">
        <f t="shared" ca="1" si="71"/>
        <v>162</v>
      </c>
      <c r="BC51" s="362">
        <v>43</v>
      </c>
      <c r="BD51" s="371">
        <f t="shared" ca="1" si="72"/>
        <v>0</v>
      </c>
      <c r="BE51" s="359">
        <f t="shared" ca="1" si="6"/>
        <v>0</v>
      </c>
      <c r="BF51" s="359">
        <v>0</v>
      </c>
      <c r="BG51" s="359">
        <f t="shared" ca="1" si="35"/>
        <v>0</v>
      </c>
      <c r="BH51" s="359">
        <f t="shared" ca="1" si="73"/>
        <v>0</v>
      </c>
      <c r="BI51" s="359">
        <f t="shared" ca="1" si="36"/>
        <v>0</v>
      </c>
      <c r="BK51" s="362">
        <f t="shared" ca="1" si="74"/>
        <v>162</v>
      </c>
      <c r="BL51" s="362">
        <v>43</v>
      </c>
      <c r="BM51" s="371">
        <f t="shared" ca="1" si="75"/>
        <v>0</v>
      </c>
      <c r="BN51" s="359">
        <f t="shared" ca="1" si="7"/>
        <v>0</v>
      </c>
      <c r="BO51" s="359">
        <v>0</v>
      </c>
      <c r="BP51" s="359">
        <f t="shared" ca="1" si="37"/>
        <v>0</v>
      </c>
      <c r="BQ51" s="359">
        <f t="shared" ca="1" si="8"/>
        <v>0</v>
      </c>
      <c r="BR51" s="359">
        <f t="shared" ca="1" si="38"/>
        <v>0</v>
      </c>
      <c r="BT51" s="362">
        <f t="shared" ca="1" si="76"/>
        <v>162</v>
      </c>
      <c r="BU51" s="362">
        <v>43</v>
      </c>
      <c r="BV51" s="371">
        <f t="shared" ca="1" si="77"/>
        <v>0</v>
      </c>
      <c r="BW51" s="359">
        <f t="shared" ca="1" si="9"/>
        <v>0</v>
      </c>
      <c r="BX51" s="359">
        <v>0</v>
      </c>
      <c r="BY51" s="359">
        <f t="shared" ca="1" si="39"/>
        <v>0</v>
      </c>
      <c r="BZ51" s="359">
        <f t="shared" ca="1" si="10"/>
        <v>0</v>
      </c>
      <c r="CA51" s="359">
        <f t="shared" ca="1" si="40"/>
        <v>0</v>
      </c>
      <c r="CC51" s="362">
        <f t="shared" ca="1" si="78"/>
        <v>162</v>
      </c>
      <c r="CD51" s="362">
        <v>43</v>
      </c>
      <c r="CE51" s="371">
        <f t="shared" ca="1" si="79"/>
        <v>0</v>
      </c>
      <c r="CF51" s="359">
        <f t="shared" ca="1" si="11"/>
        <v>0</v>
      </c>
      <c r="CG51" s="359">
        <v>0</v>
      </c>
      <c r="CH51" s="359">
        <f t="shared" ca="1" si="41"/>
        <v>0</v>
      </c>
      <c r="CI51" s="359">
        <f t="shared" ca="1" si="12"/>
        <v>0</v>
      </c>
      <c r="CJ51" s="359">
        <f t="shared" ca="1" si="42"/>
        <v>0</v>
      </c>
      <c r="CL51" s="362">
        <f t="shared" ca="1" si="80"/>
        <v>162</v>
      </c>
      <c r="CM51" s="362">
        <v>43</v>
      </c>
      <c r="CN51" s="371">
        <f t="shared" ca="1" si="81"/>
        <v>0</v>
      </c>
      <c r="CO51" s="359">
        <f t="shared" ca="1" si="13"/>
        <v>0</v>
      </c>
      <c r="CP51" s="359">
        <v>0</v>
      </c>
      <c r="CQ51" s="359">
        <f t="shared" ca="1" si="43"/>
        <v>0</v>
      </c>
      <c r="CR51" s="359">
        <f t="shared" ca="1" si="14"/>
        <v>0</v>
      </c>
      <c r="CS51" s="359">
        <f t="shared" ca="1" si="44"/>
        <v>0</v>
      </c>
      <c r="CU51" s="362">
        <f t="shared" ca="1" si="82"/>
        <v>162</v>
      </c>
      <c r="CV51" s="362">
        <v>43</v>
      </c>
      <c r="CW51" s="371">
        <f t="shared" ca="1" si="83"/>
        <v>0</v>
      </c>
      <c r="CX51" s="359">
        <f t="shared" ca="1" si="15"/>
        <v>0</v>
      </c>
      <c r="CY51" s="359">
        <v>0</v>
      </c>
      <c r="CZ51" s="359">
        <f t="shared" ca="1" si="45"/>
        <v>0</v>
      </c>
      <c r="DA51" s="359">
        <f t="shared" ca="1" si="16"/>
        <v>0</v>
      </c>
      <c r="DB51" s="359">
        <f t="shared" ca="1" si="46"/>
        <v>0</v>
      </c>
      <c r="DD51" s="362">
        <f t="shared" ca="1" si="84"/>
        <v>162</v>
      </c>
      <c r="DE51" s="362">
        <v>43</v>
      </c>
      <c r="DF51" s="371">
        <f t="shared" ca="1" si="85"/>
        <v>0</v>
      </c>
      <c r="DG51" s="359">
        <f t="shared" ca="1" si="17"/>
        <v>0</v>
      </c>
      <c r="DH51" s="359">
        <v>0</v>
      </c>
      <c r="DI51" s="359">
        <f t="shared" ca="1" si="47"/>
        <v>0</v>
      </c>
      <c r="DJ51" s="359">
        <f t="shared" ca="1" si="18"/>
        <v>0</v>
      </c>
      <c r="DK51" s="359">
        <f t="shared" ca="1" si="48"/>
        <v>0</v>
      </c>
      <c r="DM51" s="362">
        <f t="shared" ca="1" si="86"/>
        <v>162</v>
      </c>
      <c r="DN51" s="362">
        <v>43</v>
      </c>
      <c r="DO51" s="371">
        <f t="shared" ca="1" si="87"/>
        <v>0</v>
      </c>
      <c r="DP51" s="359">
        <f t="shared" ca="1" si="19"/>
        <v>0</v>
      </c>
      <c r="DQ51" s="359">
        <v>0</v>
      </c>
      <c r="DR51" s="359">
        <f t="shared" ca="1" si="49"/>
        <v>0</v>
      </c>
      <c r="DS51" s="359">
        <f t="shared" ca="1" si="20"/>
        <v>0</v>
      </c>
      <c r="DT51" s="359">
        <f t="shared" ca="1" si="50"/>
        <v>0</v>
      </c>
      <c r="DV51" s="362">
        <f t="shared" ca="1" si="88"/>
        <v>162</v>
      </c>
      <c r="DW51" s="362">
        <v>43</v>
      </c>
      <c r="DX51" s="371">
        <f t="shared" ca="1" si="89"/>
        <v>0</v>
      </c>
      <c r="DY51" s="359">
        <f t="shared" ca="1" si="21"/>
        <v>0</v>
      </c>
      <c r="DZ51" s="359">
        <v>0</v>
      </c>
      <c r="EA51" s="359">
        <f t="shared" ca="1" si="51"/>
        <v>0</v>
      </c>
      <c r="EB51" s="359">
        <f t="shared" ca="1" si="22"/>
        <v>0</v>
      </c>
      <c r="EC51" s="359">
        <f t="shared" ca="1" si="52"/>
        <v>0</v>
      </c>
      <c r="EE51" s="362">
        <f t="shared" ca="1" si="90"/>
        <v>162</v>
      </c>
      <c r="EF51" s="362">
        <v>43</v>
      </c>
      <c r="EG51" s="371">
        <f t="shared" ca="1" si="91"/>
        <v>0</v>
      </c>
      <c r="EH51" s="359">
        <f t="shared" ca="1" si="23"/>
        <v>0</v>
      </c>
      <c r="EI51" s="359">
        <v>0</v>
      </c>
      <c r="EJ51" s="359">
        <f t="shared" ca="1" si="53"/>
        <v>0</v>
      </c>
      <c r="EK51" s="359">
        <f t="shared" ca="1" si="24"/>
        <v>0</v>
      </c>
      <c r="EL51" s="359">
        <f t="shared" ca="1" si="54"/>
        <v>0</v>
      </c>
    </row>
    <row r="52" spans="6:142" x14ac:dyDescent="0.35">
      <c r="F52" s="372">
        <f ca="1">IFERROR(INDEX('Inflation Rates'!$A$16:$H$138,MATCH('TSP Traditional'!$H53,'Inflation Rates'!$A$16:$A$138,0),8)/INDEX('Inflation Rates'!$A$16:$H$138,MATCH('TSP Traditional'!$H53,'Inflation Rates'!$A$16:$A$138,0)-1,8)-1,F51)</f>
        <v>2.0000000000000018E-2</v>
      </c>
      <c r="G52" s="372">
        <f ca="1">IFERROR(INDEX('Inflation Rates'!$A$16:$H$138,MATCH('TSP Traditional'!$H53,'Inflation Rates'!$A$16:$A$138,0),6)/INDEX('Inflation Rates'!$A$16:$H$138,MATCH('TSP Traditional'!$H53,'Inflation Rates'!$A$16:$A$138,0)-1,6)-1,G51)</f>
        <v>2.0999999999999908E-2</v>
      </c>
      <c r="H52" s="362">
        <f t="shared" ca="1" si="55"/>
        <v>2063</v>
      </c>
      <c r="I52" s="362">
        <f t="shared" ca="1" si="56"/>
        <v>163</v>
      </c>
      <c r="J52" s="362">
        <v>44</v>
      </c>
      <c r="K52" s="371">
        <f t="shared" ca="1" si="57"/>
        <v>0</v>
      </c>
      <c r="L52" s="359">
        <f t="shared" ca="1" si="1"/>
        <v>0</v>
      </c>
      <c r="M52" s="359">
        <v>0</v>
      </c>
      <c r="N52" s="359">
        <f t="shared" ca="1" si="25"/>
        <v>0</v>
      </c>
      <c r="O52" s="359">
        <f t="shared" ca="1" si="58"/>
        <v>0</v>
      </c>
      <c r="P52" s="359">
        <f t="shared" ca="1" si="26"/>
        <v>0</v>
      </c>
      <c r="Q52" s="359"/>
      <c r="R52" s="362">
        <f t="shared" ca="1" si="59"/>
        <v>163</v>
      </c>
      <c r="S52" s="362">
        <v>44</v>
      </c>
      <c r="T52" s="371">
        <f t="shared" ca="1" si="60"/>
        <v>0</v>
      </c>
      <c r="U52" s="359">
        <f t="shared" ca="1" si="2"/>
        <v>0</v>
      </c>
      <c r="V52" s="359">
        <v>0</v>
      </c>
      <c r="W52" s="359">
        <f t="shared" ca="1" si="27"/>
        <v>0</v>
      </c>
      <c r="X52" s="359">
        <f t="shared" ca="1" si="61"/>
        <v>0</v>
      </c>
      <c r="Y52" s="359">
        <f t="shared" ca="1" si="28"/>
        <v>0</v>
      </c>
      <c r="AA52" s="362">
        <f t="shared" ca="1" si="62"/>
        <v>163</v>
      </c>
      <c r="AB52" s="362">
        <v>44</v>
      </c>
      <c r="AC52" s="371">
        <f t="shared" ca="1" si="63"/>
        <v>0</v>
      </c>
      <c r="AD52" s="359">
        <f t="shared" ca="1" si="3"/>
        <v>0</v>
      </c>
      <c r="AE52" s="359">
        <v>0</v>
      </c>
      <c r="AF52" s="359">
        <f t="shared" ca="1" si="29"/>
        <v>0</v>
      </c>
      <c r="AG52" s="359">
        <f t="shared" ca="1" si="64"/>
        <v>0</v>
      </c>
      <c r="AH52" s="359">
        <f t="shared" ca="1" si="30"/>
        <v>0</v>
      </c>
      <c r="AJ52" s="362">
        <f t="shared" ca="1" si="65"/>
        <v>163</v>
      </c>
      <c r="AK52" s="362">
        <v>44</v>
      </c>
      <c r="AL52" s="371">
        <f t="shared" ca="1" si="66"/>
        <v>0</v>
      </c>
      <c r="AM52" s="359">
        <f t="shared" ca="1" si="4"/>
        <v>0</v>
      </c>
      <c r="AN52" s="359">
        <v>0</v>
      </c>
      <c r="AO52" s="359">
        <f t="shared" ca="1" si="31"/>
        <v>0</v>
      </c>
      <c r="AP52" s="359">
        <f t="shared" ca="1" si="67"/>
        <v>0</v>
      </c>
      <c r="AQ52" s="359">
        <f t="shared" ca="1" si="32"/>
        <v>0</v>
      </c>
      <c r="AS52" s="362">
        <f t="shared" ca="1" si="68"/>
        <v>163</v>
      </c>
      <c r="AT52" s="362">
        <v>44</v>
      </c>
      <c r="AU52" s="371">
        <f t="shared" ca="1" si="69"/>
        <v>0</v>
      </c>
      <c r="AV52" s="359">
        <f t="shared" ca="1" si="5"/>
        <v>0</v>
      </c>
      <c r="AW52" s="359">
        <v>0</v>
      </c>
      <c r="AX52" s="359">
        <f t="shared" ca="1" si="33"/>
        <v>0</v>
      </c>
      <c r="AY52" s="359">
        <f t="shared" ca="1" si="70"/>
        <v>0</v>
      </c>
      <c r="AZ52" s="359">
        <f t="shared" ca="1" si="34"/>
        <v>0</v>
      </c>
      <c r="BB52" s="362">
        <f t="shared" ca="1" si="71"/>
        <v>163</v>
      </c>
      <c r="BC52" s="362">
        <v>44</v>
      </c>
      <c r="BD52" s="371">
        <f t="shared" ca="1" si="72"/>
        <v>0</v>
      </c>
      <c r="BE52" s="359">
        <f t="shared" ca="1" si="6"/>
        <v>0</v>
      </c>
      <c r="BF52" s="359">
        <v>0</v>
      </c>
      <c r="BG52" s="359">
        <f t="shared" ca="1" si="35"/>
        <v>0</v>
      </c>
      <c r="BH52" s="359">
        <f t="shared" ca="1" si="73"/>
        <v>0</v>
      </c>
      <c r="BI52" s="359">
        <f t="shared" ca="1" si="36"/>
        <v>0</v>
      </c>
      <c r="BK52" s="362">
        <f t="shared" ca="1" si="74"/>
        <v>163</v>
      </c>
      <c r="BL52" s="362">
        <v>44</v>
      </c>
      <c r="BM52" s="371">
        <f t="shared" ca="1" si="75"/>
        <v>0</v>
      </c>
      <c r="BN52" s="359">
        <f t="shared" ca="1" si="7"/>
        <v>0</v>
      </c>
      <c r="BO52" s="359">
        <v>0</v>
      </c>
      <c r="BP52" s="359">
        <f t="shared" ca="1" si="37"/>
        <v>0</v>
      </c>
      <c r="BQ52" s="359">
        <f t="shared" ca="1" si="8"/>
        <v>0</v>
      </c>
      <c r="BR52" s="359">
        <f t="shared" ca="1" si="38"/>
        <v>0</v>
      </c>
      <c r="BT52" s="362">
        <f t="shared" ca="1" si="76"/>
        <v>163</v>
      </c>
      <c r="BU52" s="362">
        <v>44</v>
      </c>
      <c r="BV52" s="371">
        <f t="shared" ca="1" si="77"/>
        <v>0</v>
      </c>
      <c r="BW52" s="359">
        <f t="shared" ca="1" si="9"/>
        <v>0</v>
      </c>
      <c r="BX52" s="359">
        <v>0</v>
      </c>
      <c r="BY52" s="359">
        <f t="shared" ca="1" si="39"/>
        <v>0</v>
      </c>
      <c r="BZ52" s="359">
        <f t="shared" ca="1" si="10"/>
        <v>0</v>
      </c>
      <c r="CA52" s="359">
        <f t="shared" ca="1" si="40"/>
        <v>0</v>
      </c>
      <c r="CC52" s="362">
        <f t="shared" ca="1" si="78"/>
        <v>163</v>
      </c>
      <c r="CD52" s="362">
        <v>44</v>
      </c>
      <c r="CE52" s="371">
        <f t="shared" ca="1" si="79"/>
        <v>0</v>
      </c>
      <c r="CF52" s="359">
        <f t="shared" ca="1" si="11"/>
        <v>0</v>
      </c>
      <c r="CG52" s="359">
        <v>0</v>
      </c>
      <c r="CH52" s="359">
        <f t="shared" ca="1" si="41"/>
        <v>0</v>
      </c>
      <c r="CI52" s="359">
        <f t="shared" ca="1" si="12"/>
        <v>0</v>
      </c>
      <c r="CJ52" s="359">
        <f t="shared" ca="1" si="42"/>
        <v>0</v>
      </c>
      <c r="CL52" s="362">
        <f t="shared" ca="1" si="80"/>
        <v>163</v>
      </c>
      <c r="CM52" s="362">
        <v>44</v>
      </c>
      <c r="CN52" s="371">
        <f t="shared" ca="1" si="81"/>
        <v>0</v>
      </c>
      <c r="CO52" s="359">
        <f t="shared" ca="1" si="13"/>
        <v>0</v>
      </c>
      <c r="CP52" s="359">
        <v>0</v>
      </c>
      <c r="CQ52" s="359">
        <f t="shared" ca="1" si="43"/>
        <v>0</v>
      </c>
      <c r="CR52" s="359">
        <f t="shared" ca="1" si="14"/>
        <v>0</v>
      </c>
      <c r="CS52" s="359">
        <f t="shared" ca="1" si="44"/>
        <v>0</v>
      </c>
      <c r="CU52" s="362">
        <f t="shared" ca="1" si="82"/>
        <v>163</v>
      </c>
      <c r="CV52" s="362">
        <v>44</v>
      </c>
      <c r="CW52" s="371">
        <f t="shared" ca="1" si="83"/>
        <v>0</v>
      </c>
      <c r="CX52" s="359">
        <f t="shared" ca="1" si="15"/>
        <v>0</v>
      </c>
      <c r="CY52" s="359">
        <v>0</v>
      </c>
      <c r="CZ52" s="359">
        <f t="shared" ca="1" si="45"/>
        <v>0</v>
      </c>
      <c r="DA52" s="359">
        <f t="shared" ca="1" si="16"/>
        <v>0</v>
      </c>
      <c r="DB52" s="359">
        <f t="shared" ca="1" si="46"/>
        <v>0</v>
      </c>
      <c r="DD52" s="362">
        <f t="shared" ca="1" si="84"/>
        <v>163</v>
      </c>
      <c r="DE52" s="362">
        <v>44</v>
      </c>
      <c r="DF52" s="371">
        <f t="shared" ca="1" si="85"/>
        <v>0</v>
      </c>
      <c r="DG52" s="359">
        <f t="shared" ca="1" si="17"/>
        <v>0</v>
      </c>
      <c r="DH52" s="359">
        <v>0</v>
      </c>
      <c r="DI52" s="359">
        <f t="shared" ca="1" si="47"/>
        <v>0</v>
      </c>
      <c r="DJ52" s="359">
        <f t="shared" ca="1" si="18"/>
        <v>0</v>
      </c>
      <c r="DK52" s="359">
        <f t="shared" ca="1" si="48"/>
        <v>0</v>
      </c>
      <c r="DM52" s="362">
        <f t="shared" ca="1" si="86"/>
        <v>163</v>
      </c>
      <c r="DN52" s="362">
        <v>44</v>
      </c>
      <c r="DO52" s="371">
        <f t="shared" ca="1" si="87"/>
        <v>0</v>
      </c>
      <c r="DP52" s="359">
        <f t="shared" ca="1" si="19"/>
        <v>0</v>
      </c>
      <c r="DQ52" s="359">
        <v>0</v>
      </c>
      <c r="DR52" s="359">
        <f t="shared" ca="1" si="49"/>
        <v>0</v>
      </c>
      <c r="DS52" s="359">
        <f t="shared" ca="1" si="20"/>
        <v>0</v>
      </c>
      <c r="DT52" s="359">
        <f t="shared" ca="1" si="50"/>
        <v>0</v>
      </c>
      <c r="DV52" s="362">
        <f t="shared" ca="1" si="88"/>
        <v>163</v>
      </c>
      <c r="DW52" s="362">
        <v>44</v>
      </c>
      <c r="DX52" s="371">
        <f t="shared" ca="1" si="89"/>
        <v>0</v>
      </c>
      <c r="DY52" s="359">
        <f t="shared" ca="1" si="21"/>
        <v>0</v>
      </c>
      <c r="DZ52" s="359">
        <v>0</v>
      </c>
      <c r="EA52" s="359">
        <f t="shared" ca="1" si="51"/>
        <v>0</v>
      </c>
      <c r="EB52" s="359">
        <f t="shared" ca="1" si="22"/>
        <v>0</v>
      </c>
      <c r="EC52" s="359">
        <f t="shared" ca="1" si="52"/>
        <v>0</v>
      </c>
      <c r="EE52" s="362">
        <f t="shared" ca="1" si="90"/>
        <v>163</v>
      </c>
      <c r="EF52" s="362">
        <v>44</v>
      </c>
      <c r="EG52" s="371">
        <f t="shared" ca="1" si="91"/>
        <v>0</v>
      </c>
      <c r="EH52" s="359">
        <f t="shared" ca="1" si="23"/>
        <v>0</v>
      </c>
      <c r="EI52" s="359">
        <v>0</v>
      </c>
      <c r="EJ52" s="359">
        <f t="shared" ca="1" si="53"/>
        <v>0</v>
      </c>
      <c r="EK52" s="359">
        <f t="shared" ca="1" si="24"/>
        <v>0</v>
      </c>
      <c r="EL52" s="359">
        <f t="shared" ca="1" si="54"/>
        <v>0</v>
      </c>
    </row>
    <row r="53" spans="6:142" x14ac:dyDescent="0.35">
      <c r="F53" s="372">
        <f ca="1">IFERROR(INDEX('Inflation Rates'!$A$16:$H$138,MATCH('TSP Traditional'!$H54,'Inflation Rates'!$A$16:$A$138,0),8)/INDEX('Inflation Rates'!$A$16:$H$138,MATCH('TSP Traditional'!$H54,'Inflation Rates'!$A$16:$A$138,0)-1,8)-1,F52)</f>
        <v>2.0000000000000018E-2</v>
      </c>
      <c r="G53" s="372">
        <f ca="1">IFERROR(INDEX('Inflation Rates'!$A$16:$H$138,MATCH('TSP Traditional'!$H54,'Inflation Rates'!$A$16:$A$138,0),6)/INDEX('Inflation Rates'!$A$16:$H$138,MATCH('TSP Traditional'!$H54,'Inflation Rates'!$A$16:$A$138,0)-1,6)-1,G52)</f>
        <v>2.0999999999999908E-2</v>
      </c>
      <c r="H53" s="362">
        <f t="shared" ca="1" si="55"/>
        <v>2064</v>
      </c>
      <c r="I53" s="362">
        <f t="shared" ca="1" si="56"/>
        <v>164</v>
      </c>
      <c r="J53" s="362">
        <v>45</v>
      </c>
      <c r="K53" s="371">
        <f t="shared" ca="1" si="57"/>
        <v>0</v>
      </c>
      <c r="L53" s="359">
        <f t="shared" ca="1" si="1"/>
        <v>0</v>
      </c>
      <c r="M53" s="359">
        <v>0</v>
      </c>
      <c r="N53" s="359">
        <f t="shared" ca="1" si="25"/>
        <v>0</v>
      </c>
      <c r="O53" s="359">
        <f t="shared" ca="1" si="58"/>
        <v>0</v>
      </c>
      <c r="P53" s="359">
        <f t="shared" ca="1" si="26"/>
        <v>0</v>
      </c>
      <c r="R53" s="362">
        <f t="shared" ca="1" si="59"/>
        <v>164</v>
      </c>
      <c r="S53" s="362">
        <v>45</v>
      </c>
      <c r="T53" s="371">
        <f t="shared" ca="1" si="60"/>
        <v>0</v>
      </c>
      <c r="U53" s="359">
        <f t="shared" ca="1" si="2"/>
        <v>0</v>
      </c>
      <c r="V53" s="359">
        <v>0</v>
      </c>
      <c r="W53" s="359">
        <f t="shared" ca="1" si="27"/>
        <v>0</v>
      </c>
      <c r="X53" s="359">
        <f t="shared" ca="1" si="61"/>
        <v>0</v>
      </c>
      <c r="Y53" s="359">
        <f t="shared" ca="1" si="28"/>
        <v>0</v>
      </c>
      <c r="AA53" s="362">
        <f t="shared" ca="1" si="62"/>
        <v>164</v>
      </c>
      <c r="AB53" s="362">
        <v>45</v>
      </c>
      <c r="AC53" s="371">
        <f t="shared" ca="1" si="63"/>
        <v>0</v>
      </c>
      <c r="AD53" s="359">
        <f t="shared" ca="1" si="3"/>
        <v>0</v>
      </c>
      <c r="AE53" s="359">
        <v>0</v>
      </c>
      <c r="AF53" s="359">
        <f t="shared" ca="1" si="29"/>
        <v>0</v>
      </c>
      <c r="AG53" s="359">
        <f t="shared" ca="1" si="64"/>
        <v>0</v>
      </c>
      <c r="AH53" s="359">
        <f t="shared" ca="1" si="30"/>
        <v>0</v>
      </c>
      <c r="AJ53" s="362">
        <f t="shared" ca="1" si="65"/>
        <v>164</v>
      </c>
      <c r="AK53" s="362">
        <v>45</v>
      </c>
      <c r="AL53" s="371">
        <f t="shared" ca="1" si="66"/>
        <v>0</v>
      </c>
      <c r="AM53" s="359">
        <f t="shared" ca="1" si="4"/>
        <v>0</v>
      </c>
      <c r="AN53" s="359">
        <v>0</v>
      </c>
      <c r="AO53" s="359">
        <f t="shared" ca="1" si="31"/>
        <v>0</v>
      </c>
      <c r="AP53" s="359">
        <f t="shared" ca="1" si="67"/>
        <v>0</v>
      </c>
      <c r="AQ53" s="359">
        <f t="shared" ca="1" si="32"/>
        <v>0</v>
      </c>
      <c r="AS53" s="362">
        <f t="shared" ca="1" si="68"/>
        <v>164</v>
      </c>
      <c r="AT53" s="362">
        <v>45</v>
      </c>
      <c r="AU53" s="371">
        <f t="shared" ca="1" si="69"/>
        <v>0</v>
      </c>
      <c r="AV53" s="359">
        <f t="shared" ca="1" si="5"/>
        <v>0</v>
      </c>
      <c r="AW53" s="359">
        <v>0</v>
      </c>
      <c r="AX53" s="359">
        <f t="shared" ca="1" si="33"/>
        <v>0</v>
      </c>
      <c r="AY53" s="359">
        <f t="shared" ca="1" si="70"/>
        <v>0</v>
      </c>
      <c r="AZ53" s="359">
        <f t="shared" ca="1" si="34"/>
        <v>0</v>
      </c>
      <c r="BB53" s="362">
        <f t="shared" ca="1" si="71"/>
        <v>164</v>
      </c>
      <c r="BC53" s="362">
        <v>45</v>
      </c>
      <c r="BD53" s="371">
        <f t="shared" ca="1" si="72"/>
        <v>0</v>
      </c>
      <c r="BE53" s="359">
        <f t="shared" ca="1" si="6"/>
        <v>0</v>
      </c>
      <c r="BF53" s="359">
        <v>0</v>
      </c>
      <c r="BG53" s="359">
        <f t="shared" ca="1" si="35"/>
        <v>0</v>
      </c>
      <c r="BH53" s="359">
        <f t="shared" ca="1" si="73"/>
        <v>0</v>
      </c>
      <c r="BI53" s="359">
        <f t="shared" ca="1" si="36"/>
        <v>0</v>
      </c>
      <c r="BK53" s="362">
        <f t="shared" ca="1" si="74"/>
        <v>164</v>
      </c>
      <c r="BL53" s="362">
        <v>45</v>
      </c>
      <c r="BM53" s="371">
        <f t="shared" ca="1" si="75"/>
        <v>0</v>
      </c>
      <c r="BN53" s="359">
        <f t="shared" ca="1" si="7"/>
        <v>0</v>
      </c>
      <c r="BO53" s="359">
        <v>0</v>
      </c>
      <c r="BP53" s="359">
        <f t="shared" ca="1" si="37"/>
        <v>0</v>
      </c>
      <c r="BQ53" s="359">
        <f t="shared" ca="1" si="8"/>
        <v>0</v>
      </c>
      <c r="BR53" s="359">
        <f t="shared" ca="1" si="38"/>
        <v>0</v>
      </c>
      <c r="BT53" s="362">
        <f t="shared" ca="1" si="76"/>
        <v>164</v>
      </c>
      <c r="BU53" s="362">
        <v>45</v>
      </c>
      <c r="BV53" s="371">
        <f t="shared" ca="1" si="77"/>
        <v>0</v>
      </c>
      <c r="BW53" s="359">
        <f t="shared" ca="1" si="9"/>
        <v>0</v>
      </c>
      <c r="BX53" s="359">
        <v>0</v>
      </c>
      <c r="BY53" s="359">
        <f t="shared" ca="1" si="39"/>
        <v>0</v>
      </c>
      <c r="BZ53" s="359">
        <f t="shared" ca="1" si="10"/>
        <v>0</v>
      </c>
      <c r="CA53" s="359">
        <f t="shared" ca="1" si="40"/>
        <v>0</v>
      </c>
      <c r="CC53" s="362">
        <f t="shared" ca="1" si="78"/>
        <v>164</v>
      </c>
      <c r="CD53" s="362">
        <v>45</v>
      </c>
      <c r="CE53" s="371">
        <f t="shared" ca="1" si="79"/>
        <v>0</v>
      </c>
      <c r="CF53" s="359">
        <f t="shared" ca="1" si="11"/>
        <v>0</v>
      </c>
      <c r="CG53" s="359">
        <v>0</v>
      </c>
      <c r="CH53" s="359">
        <f t="shared" ca="1" si="41"/>
        <v>0</v>
      </c>
      <c r="CI53" s="359">
        <f t="shared" ca="1" si="12"/>
        <v>0</v>
      </c>
      <c r="CJ53" s="359">
        <f t="shared" ca="1" si="42"/>
        <v>0</v>
      </c>
      <c r="CL53" s="362">
        <f t="shared" ca="1" si="80"/>
        <v>164</v>
      </c>
      <c r="CM53" s="362">
        <v>45</v>
      </c>
      <c r="CN53" s="371">
        <f t="shared" ca="1" si="81"/>
        <v>0</v>
      </c>
      <c r="CO53" s="359">
        <f t="shared" ca="1" si="13"/>
        <v>0</v>
      </c>
      <c r="CP53" s="359">
        <v>0</v>
      </c>
      <c r="CQ53" s="359">
        <f t="shared" ca="1" si="43"/>
        <v>0</v>
      </c>
      <c r="CR53" s="359">
        <f t="shared" ca="1" si="14"/>
        <v>0</v>
      </c>
      <c r="CS53" s="359">
        <f t="shared" ca="1" si="44"/>
        <v>0</v>
      </c>
      <c r="CU53" s="362">
        <f t="shared" ca="1" si="82"/>
        <v>164</v>
      </c>
      <c r="CV53" s="362">
        <v>45</v>
      </c>
      <c r="CW53" s="371">
        <f t="shared" ca="1" si="83"/>
        <v>0</v>
      </c>
      <c r="CX53" s="359">
        <f t="shared" ca="1" si="15"/>
        <v>0</v>
      </c>
      <c r="CY53" s="359">
        <v>0</v>
      </c>
      <c r="CZ53" s="359">
        <f t="shared" ca="1" si="45"/>
        <v>0</v>
      </c>
      <c r="DA53" s="359">
        <f t="shared" ca="1" si="16"/>
        <v>0</v>
      </c>
      <c r="DB53" s="359">
        <f t="shared" ca="1" si="46"/>
        <v>0</v>
      </c>
      <c r="DD53" s="362">
        <f t="shared" ca="1" si="84"/>
        <v>164</v>
      </c>
      <c r="DE53" s="362">
        <v>45</v>
      </c>
      <c r="DF53" s="371">
        <f t="shared" ca="1" si="85"/>
        <v>0</v>
      </c>
      <c r="DG53" s="359">
        <f t="shared" ca="1" si="17"/>
        <v>0</v>
      </c>
      <c r="DH53" s="359">
        <v>0</v>
      </c>
      <c r="DI53" s="359">
        <f t="shared" ca="1" si="47"/>
        <v>0</v>
      </c>
      <c r="DJ53" s="359">
        <f t="shared" ca="1" si="18"/>
        <v>0</v>
      </c>
      <c r="DK53" s="359">
        <f t="shared" ca="1" si="48"/>
        <v>0</v>
      </c>
      <c r="DM53" s="362">
        <f t="shared" ca="1" si="86"/>
        <v>164</v>
      </c>
      <c r="DN53" s="362">
        <v>45</v>
      </c>
      <c r="DO53" s="371">
        <f t="shared" ca="1" si="87"/>
        <v>0</v>
      </c>
      <c r="DP53" s="359">
        <f t="shared" ca="1" si="19"/>
        <v>0</v>
      </c>
      <c r="DQ53" s="359">
        <v>0</v>
      </c>
      <c r="DR53" s="359">
        <f t="shared" ca="1" si="49"/>
        <v>0</v>
      </c>
      <c r="DS53" s="359">
        <f t="shared" ca="1" si="20"/>
        <v>0</v>
      </c>
      <c r="DT53" s="359">
        <f t="shared" ca="1" si="50"/>
        <v>0</v>
      </c>
      <c r="DV53" s="362">
        <f t="shared" ca="1" si="88"/>
        <v>164</v>
      </c>
      <c r="DW53" s="362">
        <v>45</v>
      </c>
      <c r="DX53" s="371">
        <f t="shared" ca="1" si="89"/>
        <v>0</v>
      </c>
      <c r="DY53" s="359">
        <f t="shared" ca="1" si="21"/>
        <v>0</v>
      </c>
      <c r="DZ53" s="359">
        <v>0</v>
      </c>
      <c r="EA53" s="359">
        <f t="shared" ca="1" si="51"/>
        <v>0</v>
      </c>
      <c r="EB53" s="359">
        <f t="shared" ca="1" si="22"/>
        <v>0</v>
      </c>
      <c r="EC53" s="359">
        <f t="shared" ca="1" si="52"/>
        <v>0</v>
      </c>
      <c r="EE53" s="362">
        <f t="shared" ca="1" si="90"/>
        <v>164</v>
      </c>
      <c r="EF53" s="362">
        <v>45</v>
      </c>
      <c r="EG53" s="371">
        <f t="shared" ca="1" si="91"/>
        <v>0</v>
      </c>
      <c r="EH53" s="359">
        <f t="shared" ca="1" si="23"/>
        <v>0</v>
      </c>
      <c r="EI53" s="359">
        <v>0</v>
      </c>
      <c r="EJ53" s="359">
        <f t="shared" ca="1" si="53"/>
        <v>0</v>
      </c>
      <c r="EK53" s="359">
        <f t="shared" ca="1" si="24"/>
        <v>0</v>
      </c>
      <c r="EL53" s="359">
        <f t="shared" ca="1" si="54"/>
        <v>0</v>
      </c>
    </row>
    <row r="54" spans="6:142" x14ac:dyDescent="0.35">
      <c r="F54" s="372">
        <f ca="1">IFERROR(INDEX('Inflation Rates'!$A$16:$H$138,MATCH('TSP Traditional'!$H55,'Inflation Rates'!$A$16:$A$138,0),8)/INDEX('Inflation Rates'!$A$16:$H$138,MATCH('TSP Traditional'!$H55,'Inflation Rates'!$A$16:$A$138,0)-1,8)-1,F53)</f>
        <v>2.0000000000000018E-2</v>
      </c>
      <c r="G54" s="372">
        <f ca="1">IFERROR(INDEX('Inflation Rates'!$A$16:$H$138,MATCH('TSP Traditional'!$H55,'Inflation Rates'!$A$16:$A$138,0),6)/INDEX('Inflation Rates'!$A$16:$H$138,MATCH('TSP Traditional'!$H55,'Inflation Rates'!$A$16:$A$138,0)-1,6)-1,G53)</f>
        <v>2.0999999999999908E-2</v>
      </c>
      <c r="H54" s="362">
        <f t="shared" ca="1" si="55"/>
        <v>2065</v>
      </c>
      <c r="I54" s="362">
        <f t="shared" ca="1" si="56"/>
        <v>165</v>
      </c>
      <c r="J54" s="362">
        <v>46</v>
      </c>
      <c r="K54" s="371">
        <f t="shared" ca="1" si="57"/>
        <v>0</v>
      </c>
      <c r="L54" s="359">
        <f t="shared" ca="1" si="1"/>
        <v>0</v>
      </c>
      <c r="M54" s="359">
        <v>0</v>
      </c>
      <c r="N54" s="359">
        <f t="shared" ca="1" si="25"/>
        <v>0</v>
      </c>
      <c r="O54" s="359">
        <f t="shared" ca="1" si="58"/>
        <v>0</v>
      </c>
      <c r="P54" s="359">
        <f t="shared" ca="1" si="26"/>
        <v>0</v>
      </c>
      <c r="R54" s="362">
        <f t="shared" ca="1" si="59"/>
        <v>165</v>
      </c>
      <c r="S54" s="362">
        <v>46</v>
      </c>
      <c r="T54" s="371">
        <f t="shared" ca="1" si="60"/>
        <v>0</v>
      </c>
      <c r="U54" s="359">
        <f t="shared" ca="1" si="2"/>
        <v>0</v>
      </c>
      <c r="V54" s="359">
        <v>0</v>
      </c>
      <c r="W54" s="359">
        <f t="shared" ca="1" si="27"/>
        <v>0</v>
      </c>
      <c r="X54" s="359">
        <f t="shared" ca="1" si="61"/>
        <v>0</v>
      </c>
      <c r="Y54" s="359">
        <f t="shared" ca="1" si="28"/>
        <v>0</v>
      </c>
      <c r="AA54" s="362">
        <f t="shared" ca="1" si="62"/>
        <v>165</v>
      </c>
      <c r="AB54" s="362">
        <v>46</v>
      </c>
      <c r="AC54" s="371">
        <f t="shared" ca="1" si="63"/>
        <v>0</v>
      </c>
      <c r="AD54" s="359">
        <f t="shared" ca="1" si="3"/>
        <v>0</v>
      </c>
      <c r="AE54" s="359">
        <v>0</v>
      </c>
      <c r="AF54" s="359">
        <f t="shared" ca="1" si="29"/>
        <v>0</v>
      </c>
      <c r="AG54" s="359">
        <f t="shared" ca="1" si="64"/>
        <v>0</v>
      </c>
      <c r="AH54" s="359">
        <f t="shared" ca="1" si="30"/>
        <v>0</v>
      </c>
      <c r="AJ54" s="362">
        <f t="shared" ca="1" si="65"/>
        <v>165</v>
      </c>
      <c r="AK54" s="362">
        <v>46</v>
      </c>
      <c r="AL54" s="371">
        <f t="shared" ca="1" si="66"/>
        <v>0</v>
      </c>
      <c r="AM54" s="359">
        <f t="shared" ca="1" si="4"/>
        <v>0</v>
      </c>
      <c r="AN54" s="359">
        <v>0</v>
      </c>
      <c r="AO54" s="359">
        <f t="shared" ca="1" si="31"/>
        <v>0</v>
      </c>
      <c r="AP54" s="359">
        <f t="shared" ca="1" si="67"/>
        <v>0</v>
      </c>
      <c r="AQ54" s="359">
        <f t="shared" ca="1" si="32"/>
        <v>0</v>
      </c>
      <c r="AS54" s="362">
        <f t="shared" ca="1" si="68"/>
        <v>165</v>
      </c>
      <c r="AT54" s="362">
        <v>46</v>
      </c>
      <c r="AU54" s="371">
        <f t="shared" ca="1" si="69"/>
        <v>0</v>
      </c>
      <c r="AV54" s="359">
        <f t="shared" ca="1" si="5"/>
        <v>0</v>
      </c>
      <c r="AW54" s="359">
        <v>0</v>
      </c>
      <c r="AX54" s="359">
        <f t="shared" ca="1" si="33"/>
        <v>0</v>
      </c>
      <c r="AY54" s="359">
        <f t="shared" ca="1" si="70"/>
        <v>0</v>
      </c>
      <c r="AZ54" s="359">
        <f t="shared" ca="1" si="34"/>
        <v>0</v>
      </c>
      <c r="BB54" s="362">
        <f t="shared" ca="1" si="71"/>
        <v>165</v>
      </c>
      <c r="BC54" s="362">
        <v>46</v>
      </c>
      <c r="BD54" s="371">
        <f t="shared" ca="1" si="72"/>
        <v>0</v>
      </c>
      <c r="BE54" s="359">
        <f t="shared" ca="1" si="6"/>
        <v>0</v>
      </c>
      <c r="BF54" s="359">
        <v>0</v>
      </c>
      <c r="BG54" s="359">
        <f t="shared" ca="1" si="35"/>
        <v>0</v>
      </c>
      <c r="BH54" s="359">
        <f t="shared" ca="1" si="73"/>
        <v>0</v>
      </c>
      <c r="BI54" s="359">
        <f t="shared" ca="1" si="36"/>
        <v>0</v>
      </c>
      <c r="BK54" s="362">
        <f t="shared" ca="1" si="74"/>
        <v>165</v>
      </c>
      <c r="BL54" s="362">
        <v>46</v>
      </c>
      <c r="BM54" s="371">
        <f t="shared" ca="1" si="75"/>
        <v>0</v>
      </c>
      <c r="BN54" s="359">
        <f t="shared" ca="1" si="7"/>
        <v>0</v>
      </c>
      <c r="BO54" s="359">
        <v>0</v>
      </c>
      <c r="BP54" s="359">
        <f t="shared" ca="1" si="37"/>
        <v>0</v>
      </c>
      <c r="BQ54" s="359">
        <f t="shared" ca="1" si="8"/>
        <v>0</v>
      </c>
      <c r="BR54" s="359">
        <f t="shared" ca="1" si="38"/>
        <v>0</v>
      </c>
      <c r="BT54" s="362">
        <f t="shared" ca="1" si="76"/>
        <v>165</v>
      </c>
      <c r="BU54" s="362">
        <v>46</v>
      </c>
      <c r="BV54" s="371">
        <f t="shared" ca="1" si="77"/>
        <v>0</v>
      </c>
      <c r="BW54" s="359">
        <f t="shared" ca="1" si="9"/>
        <v>0</v>
      </c>
      <c r="BX54" s="359">
        <v>0</v>
      </c>
      <c r="BY54" s="359">
        <f t="shared" ca="1" si="39"/>
        <v>0</v>
      </c>
      <c r="BZ54" s="359">
        <f t="shared" ca="1" si="10"/>
        <v>0</v>
      </c>
      <c r="CA54" s="359">
        <f t="shared" ca="1" si="40"/>
        <v>0</v>
      </c>
      <c r="CC54" s="362">
        <f t="shared" ca="1" si="78"/>
        <v>165</v>
      </c>
      <c r="CD54" s="362">
        <v>46</v>
      </c>
      <c r="CE54" s="371">
        <f t="shared" ca="1" si="79"/>
        <v>0</v>
      </c>
      <c r="CF54" s="359">
        <f t="shared" ca="1" si="11"/>
        <v>0</v>
      </c>
      <c r="CG54" s="359">
        <v>0</v>
      </c>
      <c r="CH54" s="359">
        <f t="shared" ca="1" si="41"/>
        <v>0</v>
      </c>
      <c r="CI54" s="359">
        <f t="shared" ca="1" si="12"/>
        <v>0</v>
      </c>
      <c r="CJ54" s="359">
        <f t="shared" ca="1" si="42"/>
        <v>0</v>
      </c>
      <c r="CL54" s="362">
        <f t="shared" ca="1" si="80"/>
        <v>165</v>
      </c>
      <c r="CM54" s="362">
        <v>46</v>
      </c>
      <c r="CN54" s="371">
        <f t="shared" ca="1" si="81"/>
        <v>0</v>
      </c>
      <c r="CO54" s="359">
        <f t="shared" ca="1" si="13"/>
        <v>0</v>
      </c>
      <c r="CP54" s="359">
        <v>0</v>
      </c>
      <c r="CQ54" s="359">
        <f t="shared" ca="1" si="43"/>
        <v>0</v>
      </c>
      <c r="CR54" s="359">
        <f t="shared" ca="1" si="14"/>
        <v>0</v>
      </c>
      <c r="CS54" s="359">
        <f t="shared" ca="1" si="44"/>
        <v>0</v>
      </c>
      <c r="CU54" s="362">
        <f t="shared" ca="1" si="82"/>
        <v>165</v>
      </c>
      <c r="CV54" s="362">
        <v>46</v>
      </c>
      <c r="CW54" s="371">
        <f t="shared" ca="1" si="83"/>
        <v>0</v>
      </c>
      <c r="CX54" s="359">
        <f t="shared" ca="1" si="15"/>
        <v>0</v>
      </c>
      <c r="CY54" s="359">
        <v>0</v>
      </c>
      <c r="CZ54" s="359">
        <f t="shared" ca="1" si="45"/>
        <v>0</v>
      </c>
      <c r="DA54" s="359">
        <f t="shared" ca="1" si="16"/>
        <v>0</v>
      </c>
      <c r="DB54" s="359">
        <f t="shared" ca="1" si="46"/>
        <v>0</v>
      </c>
      <c r="DD54" s="362">
        <f t="shared" ca="1" si="84"/>
        <v>165</v>
      </c>
      <c r="DE54" s="362">
        <v>46</v>
      </c>
      <c r="DF54" s="371">
        <f t="shared" ca="1" si="85"/>
        <v>0</v>
      </c>
      <c r="DG54" s="359">
        <f t="shared" ca="1" si="17"/>
        <v>0</v>
      </c>
      <c r="DH54" s="359">
        <v>0</v>
      </c>
      <c r="DI54" s="359">
        <f t="shared" ca="1" si="47"/>
        <v>0</v>
      </c>
      <c r="DJ54" s="359">
        <f t="shared" ca="1" si="18"/>
        <v>0</v>
      </c>
      <c r="DK54" s="359">
        <f t="shared" ca="1" si="48"/>
        <v>0</v>
      </c>
      <c r="DM54" s="362">
        <f t="shared" ca="1" si="86"/>
        <v>165</v>
      </c>
      <c r="DN54" s="362">
        <v>46</v>
      </c>
      <c r="DO54" s="371">
        <f t="shared" ca="1" si="87"/>
        <v>0</v>
      </c>
      <c r="DP54" s="359">
        <f t="shared" ca="1" si="19"/>
        <v>0</v>
      </c>
      <c r="DQ54" s="359">
        <v>0</v>
      </c>
      <c r="DR54" s="359">
        <f t="shared" ca="1" si="49"/>
        <v>0</v>
      </c>
      <c r="DS54" s="359">
        <f t="shared" ca="1" si="20"/>
        <v>0</v>
      </c>
      <c r="DT54" s="359">
        <f t="shared" ca="1" si="50"/>
        <v>0</v>
      </c>
      <c r="DV54" s="362">
        <f t="shared" ca="1" si="88"/>
        <v>165</v>
      </c>
      <c r="DW54" s="362">
        <v>46</v>
      </c>
      <c r="DX54" s="371">
        <f t="shared" ca="1" si="89"/>
        <v>0</v>
      </c>
      <c r="DY54" s="359">
        <f t="shared" ca="1" si="21"/>
        <v>0</v>
      </c>
      <c r="DZ54" s="359">
        <v>0</v>
      </c>
      <c r="EA54" s="359">
        <f t="shared" ca="1" si="51"/>
        <v>0</v>
      </c>
      <c r="EB54" s="359">
        <f t="shared" ca="1" si="22"/>
        <v>0</v>
      </c>
      <c r="EC54" s="359">
        <f t="shared" ca="1" si="52"/>
        <v>0</v>
      </c>
      <c r="EE54" s="362">
        <f t="shared" ca="1" si="90"/>
        <v>165</v>
      </c>
      <c r="EF54" s="362">
        <v>46</v>
      </c>
      <c r="EG54" s="371">
        <f t="shared" ca="1" si="91"/>
        <v>0</v>
      </c>
      <c r="EH54" s="359">
        <f t="shared" ca="1" si="23"/>
        <v>0</v>
      </c>
      <c r="EI54" s="359">
        <v>0</v>
      </c>
      <c r="EJ54" s="359">
        <f t="shared" ca="1" si="53"/>
        <v>0</v>
      </c>
      <c r="EK54" s="359">
        <f t="shared" ca="1" si="24"/>
        <v>0</v>
      </c>
      <c r="EL54" s="359">
        <f t="shared" ca="1" si="54"/>
        <v>0</v>
      </c>
    </row>
    <row r="55" spans="6:142" x14ac:dyDescent="0.35">
      <c r="F55" s="372">
        <f ca="1">IFERROR(INDEX('Inflation Rates'!$A$16:$H$138,MATCH('TSP Traditional'!$H56,'Inflation Rates'!$A$16:$A$138,0),8)/INDEX('Inflation Rates'!$A$16:$H$138,MATCH('TSP Traditional'!$H56,'Inflation Rates'!$A$16:$A$138,0)-1,8)-1,F54)</f>
        <v>2.0000000000000018E-2</v>
      </c>
      <c r="G55" s="372">
        <f ca="1">IFERROR(INDEX('Inflation Rates'!$A$16:$H$138,MATCH('TSP Traditional'!$H56,'Inflation Rates'!$A$16:$A$138,0),6)/INDEX('Inflation Rates'!$A$16:$H$138,MATCH('TSP Traditional'!$H56,'Inflation Rates'!$A$16:$A$138,0)-1,6)-1,G54)</f>
        <v>2.0999999999999908E-2</v>
      </c>
      <c r="H55" s="362">
        <f t="shared" ca="1" si="55"/>
        <v>2066</v>
      </c>
      <c r="I55" s="362">
        <f t="shared" ca="1" si="56"/>
        <v>166</v>
      </c>
      <c r="J55" s="362">
        <v>47</v>
      </c>
      <c r="K55" s="371">
        <f t="shared" ca="1" si="57"/>
        <v>0</v>
      </c>
      <c r="L55" s="359">
        <f t="shared" ca="1" si="1"/>
        <v>0</v>
      </c>
      <c r="M55" s="359">
        <v>0</v>
      </c>
      <c r="N55" s="359">
        <f t="shared" ca="1" si="25"/>
        <v>0</v>
      </c>
      <c r="O55" s="359">
        <f t="shared" ca="1" si="58"/>
        <v>0</v>
      </c>
      <c r="P55" s="359">
        <f t="shared" ca="1" si="26"/>
        <v>0</v>
      </c>
      <c r="R55" s="362">
        <f t="shared" ca="1" si="59"/>
        <v>166</v>
      </c>
      <c r="S55" s="362">
        <v>47</v>
      </c>
      <c r="T55" s="371">
        <f t="shared" ca="1" si="60"/>
        <v>0</v>
      </c>
      <c r="U55" s="359">
        <f t="shared" ca="1" si="2"/>
        <v>0</v>
      </c>
      <c r="V55" s="359">
        <v>0</v>
      </c>
      <c r="W55" s="359">
        <f t="shared" ca="1" si="27"/>
        <v>0</v>
      </c>
      <c r="X55" s="359">
        <f t="shared" ca="1" si="61"/>
        <v>0</v>
      </c>
      <c r="Y55" s="359">
        <f t="shared" ca="1" si="28"/>
        <v>0</v>
      </c>
      <c r="AA55" s="362">
        <f t="shared" ca="1" si="62"/>
        <v>166</v>
      </c>
      <c r="AB55" s="362">
        <v>47</v>
      </c>
      <c r="AC55" s="371">
        <f t="shared" ca="1" si="63"/>
        <v>0</v>
      </c>
      <c r="AD55" s="359">
        <f t="shared" ca="1" si="3"/>
        <v>0</v>
      </c>
      <c r="AE55" s="359">
        <v>0</v>
      </c>
      <c r="AF55" s="359">
        <f t="shared" ca="1" si="29"/>
        <v>0</v>
      </c>
      <c r="AG55" s="359">
        <f t="shared" ca="1" si="64"/>
        <v>0</v>
      </c>
      <c r="AH55" s="359">
        <f t="shared" ca="1" si="30"/>
        <v>0</v>
      </c>
      <c r="AJ55" s="362">
        <f t="shared" ca="1" si="65"/>
        <v>166</v>
      </c>
      <c r="AK55" s="362">
        <v>47</v>
      </c>
      <c r="AL55" s="371">
        <f t="shared" ca="1" si="66"/>
        <v>0</v>
      </c>
      <c r="AM55" s="359">
        <f t="shared" ca="1" si="4"/>
        <v>0</v>
      </c>
      <c r="AN55" s="359">
        <v>0</v>
      </c>
      <c r="AO55" s="359">
        <f t="shared" ca="1" si="31"/>
        <v>0</v>
      </c>
      <c r="AP55" s="359">
        <f t="shared" ca="1" si="67"/>
        <v>0</v>
      </c>
      <c r="AQ55" s="359">
        <f t="shared" ca="1" si="32"/>
        <v>0</v>
      </c>
      <c r="AS55" s="362">
        <f t="shared" ca="1" si="68"/>
        <v>166</v>
      </c>
      <c r="AT55" s="362">
        <v>47</v>
      </c>
      <c r="AU55" s="371">
        <f t="shared" ca="1" si="69"/>
        <v>0</v>
      </c>
      <c r="AV55" s="359">
        <f t="shared" ca="1" si="5"/>
        <v>0</v>
      </c>
      <c r="AW55" s="359">
        <v>0</v>
      </c>
      <c r="AX55" s="359">
        <f t="shared" ca="1" si="33"/>
        <v>0</v>
      </c>
      <c r="AY55" s="359">
        <f t="shared" ca="1" si="70"/>
        <v>0</v>
      </c>
      <c r="AZ55" s="359">
        <f t="shared" ca="1" si="34"/>
        <v>0</v>
      </c>
      <c r="BB55" s="362">
        <f t="shared" ca="1" si="71"/>
        <v>166</v>
      </c>
      <c r="BC55" s="362">
        <v>47</v>
      </c>
      <c r="BD55" s="371">
        <f t="shared" ca="1" si="72"/>
        <v>0</v>
      </c>
      <c r="BE55" s="359">
        <f t="shared" ca="1" si="6"/>
        <v>0</v>
      </c>
      <c r="BF55" s="359">
        <v>0</v>
      </c>
      <c r="BG55" s="359">
        <f t="shared" ca="1" si="35"/>
        <v>0</v>
      </c>
      <c r="BH55" s="359">
        <f t="shared" ca="1" si="73"/>
        <v>0</v>
      </c>
      <c r="BI55" s="359">
        <f t="shared" ca="1" si="36"/>
        <v>0</v>
      </c>
      <c r="BK55" s="362">
        <f t="shared" ca="1" si="74"/>
        <v>166</v>
      </c>
      <c r="BL55" s="362">
        <v>47</v>
      </c>
      <c r="BM55" s="371">
        <f t="shared" ca="1" si="75"/>
        <v>0</v>
      </c>
      <c r="BN55" s="359">
        <f t="shared" ca="1" si="7"/>
        <v>0</v>
      </c>
      <c r="BO55" s="359">
        <v>0</v>
      </c>
      <c r="BP55" s="359">
        <f t="shared" ca="1" si="37"/>
        <v>0</v>
      </c>
      <c r="BQ55" s="359">
        <f t="shared" ca="1" si="8"/>
        <v>0</v>
      </c>
      <c r="BR55" s="359">
        <f t="shared" ca="1" si="38"/>
        <v>0</v>
      </c>
      <c r="BT55" s="362">
        <f t="shared" ca="1" si="76"/>
        <v>166</v>
      </c>
      <c r="BU55" s="362">
        <v>47</v>
      </c>
      <c r="BV55" s="371">
        <f t="shared" ca="1" si="77"/>
        <v>0</v>
      </c>
      <c r="BW55" s="359">
        <f t="shared" ca="1" si="9"/>
        <v>0</v>
      </c>
      <c r="BX55" s="359">
        <v>0</v>
      </c>
      <c r="BY55" s="359">
        <f t="shared" ca="1" si="39"/>
        <v>0</v>
      </c>
      <c r="BZ55" s="359">
        <f t="shared" ca="1" si="10"/>
        <v>0</v>
      </c>
      <c r="CA55" s="359">
        <f t="shared" ca="1" si="40"/>
        <v>0</v>
      </c>
      <c r="CC55" s="362">
        <f t="shared" ca="1" si="78"/>
        <v>166</v>
      </c>
      <c r="CD55" s="362">
        <v>47</v>
      </c>
      <c r="CE55" s="371">
        <f t="shared" ca="1" si="79"/>
        <v>0</v>
      </c>
      <c r="CF55" s="359">
        <f t="shared" ca="1" si="11"/>
        <v>0</v>
      </c>
      <c r="CG55" s="359">
        <v>0</v>
      </c>
      <c r="CH55" s="359">
        <f t="shared" ca="1" si="41"/>
        <v>0</v>
      </c>
      <c r="CI55" s="359">
        <f t="shared" ca="1" si="12"/>
        <v>0</v>
      </c>
      <c r="CJ55" s="359">
        <f t="shared" ca="1" si="42"/>
        <v>0</v>
      </c>
      <c r="CL55" s="362">
        <f t="shared" ca="1" si="80"/>
        <v>166</v>
      </c>
      <c r="CM55" s="362">
        <v>47</v>
      </c>
      <c r="CN55" s="371">
        <f t="shared" ca="1" si="81"/>
        <v>0</v>
      </c>
      <c r="CO55" s="359">
        <f t="shared" ca="1" si="13"/>
        <v>0</v>
      </c>
      <c r="CP55" s="359">
        <v>0</v>
      </c>
      <c r="CQ55" s="359">
        <f t="shared" ca="1" si="43"/>
        <v>0</v>
      </c>
      <c r="CR55" s="359">
        <f t="shared" ca="1" si="14"/>
        <v>0</v>
      </c>
      <c r="CS55" s="359">
        <f t="shared" ca="1" si="44"/>
        <v>0</v>
      </c>
      <c r="CU55" s="362">
        <f t="shared" ca="1" si="82"/>
        <v>166</v>
      </c>
      <c r="CV55" s="362">
        <v>47</v>
      </c>
      <c r="CW55" s="371">
        <f t="shared" ca="1" si="83"/>
        <v>0</v>
      </c>
      <c r="CX55" s="359">
        <f t="shared" ca="1" si="15"/>
        <v>0</v>
      </c>
      <c r="CY55" s="359">
        <v>0</v>
      </c>
      <c r="CZ55" s="359">
        <f t="shared" ca="1" si="45"/>
        <v>0</v>
      </c>
      <c r="DA55" s="359">
        <f t="shared" ca="1" si="16"/>
        <v>0</v>
      </c>
      <c r="DB55" s="359">
        <f t="shared" ca="1" si="46"/>
        <v>0</v>
      </c>
      <c r="DD55" s="362">
        <f t="shared" ca="1" si="84"/>
        <v>166</v>
      </c>
      <c r="DE55" s="362">
        <v>47</v>
      </c>
      <c r="DF55" s="371">
        <f t="shared" ca="1" si="85"/>
        <v>0</v>
      </c>
      <c r="DG55" s="359">
        <f t="shared" ca="1" si="17"/>
        <v>0</v>
      </c>
      <c r="DH55" s="359">
        <v>0</v>
      </c>
      <c r="DI55" s="359">
        <f t="shared" ca="1" si="47"/>
        <v>0</v>
      </c>
      <c r="DJ55" s="359">
        <f t="shared" ca="1" si="18"/>
        <v>0</v>
      </c>
      <c r="DK55" s="359">
        <f t="shared" ca="1" si="48"/>
        <v>0</v>
      </c>
      <c r="DM55" s="362">
        <f t="shared" ca="1" si="86"/>
        <v>166</v>
      </c>
      <c r="DN55" s="362">
        <v>47</v>
      </c>
      <c r="DO55" s="371">
        <f t="shared" ca="1" si="87"/>
        <v>0</v>
      </c>
      <c r="DP55" s="359">
        <f t="shared" ca="1" si="19"/>
        <v>0</v>
      </c>
      <c r="DQ55" s="359">
        <v>0</v>
      </c>
      <c r="DR55" s="359">
        <f t="shared" ca="1" si="49"/>
        <v>0</v>
      </c>
      <c r="DS55" s="359">
        <f t="shared" ca="1" si="20"/>
        <v>0</v>
      </c>
      <c r="DT55" s="359">
        <f t="shared" ca="1" si="50"/>
        <v>0</v>
      </c>
      <c r="DV55" s="362">
        <f t="shared" ca="1" si="88"/>
        <v>166</v>
      </c>
      <c r="DW55" s="362">
        <v>47</v>
      </c>
      <c r="DX55" s="371">
        <f t="shared" ca="1" si="89"/>
        <v>0</v>
      </c>
      <c r="DY55" s="359">
        <f t="shared" ca="1" si="21"/>
        <v>0</v>
      </c>
      <c r="DZ55" s="359">
        <v>0</v>
      </c>
      <c r="EA55" s="359">
        <f t="shared" ca="1" si="51"/>
        <v>0</v>
      </c>
      <c r="EB55" s="359">
        <f t="shared" ca="1" si="22"/>
        <v>0</v>
      </c>
      <c r="EC55" s="359">
        <f t="shared" ca="1" si="52"/>
        <v>0</v>
      </c>
      <c r="EE55" s="362">
        <f t="shared" ca="1" si="90"/>
        <v>166</v>
      </c>
      <c r="EF55" s="362">
        <v>47</v>
      </c>
      <c r="EG55" s="371">
        <f t="shared" ca="1" si="91"/>
        <v>0</v>
      </c>
      <c r="EH55" s="359">
        <f t="shared" ca="1" si="23"/>
        <v>0</v>
      </c>
      <c r="EI55" s="359">
        <v>0</v>
      </c>
      <c r="EJ55" s="359">
        <f t="shared" ca="1" si="53"/>
        <v>0</v>
      </c>
      <c r="EK55" s="359">
        <f t="shared" ca="1" si="24"/>
        <v>0</v>
      </c>
      <c r="EL55" s="359">
        <f t="shared" ca="1" si="54"/>
        <v>0</v>
      </c>
    </row>
    <row r="56" spans="6:142" x14ac:dyDescent="0.35">
      <c r="F56" s="372">
        <f ca="1">IFERROR(INDEX('Inflation Rates'!$A$16:$H$138,MATCH('TSP Traditional'!$H57,'Inflation Rates'!$A$16:$A$138,0),8)/INDEX('Inflation Rates'!$A$16:$H$138,MATCH('TSP Traditional'!$H57,'Inflation Rates'!$A$16:$A$138,0)-1,8)-1,F55)</f>
        <v>2.0000000000000018E-2</v>
      </c>
      <c r="G56" s="372">
        <f ca="1">IFERROR(INDEX('Inflation Rates'!$A$16:$H$138,MATCH('TSP Traditional'!$H57,'Inflation Rates'!$A$16:$A$138,0),6)/INDEX('Inflation Rates'!$A$16:$H$138,MATCH('TSP Traditional'!$H57,'Inflation Rates'!$A$16:$A$138,0)-1,6)-1,G55)</f>
        <v>2.0999999999999908E-2</v>
      </c>
      <c r="H56" s="362">
        <f t="shared" ca="1" si="55"/>
        <v>2067</v>
      </c>
      <c r="I56" s="362">
        <f t="shared" ca="1" si="56"/>
        <v>167</v>
      </c>
      <c r="J56" s="362">
        <v>48</v>
      </c>
      <c r="K56" s="371">
        <f t="shared" ca="1" si="57"/>
        <v>0</v>
      </c>
      <c r="L56" s="359">
        <f t="shared" ca="1" si="1"/>
        <v>0</v>
      </c>
      <c r="M56" s="359">
        <v>0</v>
      </c>
      <c r="N56" s="359">
        <f t="shared" ca="1" si="25"/>
        <v>0</v>
      </c>
      <c r="O56" s="359">
        <f t="shared" ca="1" si="58"/>
        <v>0</v>
      </c>
      <c r="P56" s="359">
        <f t="shared" ca="1" si="26"/>
        <v>0</v>
      </c>
      <c r="R56" s="362">
        <f t="shared" ca="1" si="59"/>
        <v>167</v>
      </c>
      <c r="S56" s="362">
        <v>48</v>
      </c>
      <c r="T56" s="371">
        <f t="shared" ca="1" si="60"/>
        <v>0</v>
      </c>
      <c r="U56" s="359">
        <f t="shared" ca="1" si="2"/>
        <v>0</v>
      </c>
      <c r="V56" s="359">
        <v>0</v>
      </c>
      <c r="W56" s="359">
        <f t="shared" ca="1" si="27"/>
        <v>0</v>
      </c>
      <c r="X56" s="359">
        <f t="shared" ca="1" si="61"/>
        <v>0</v>
      </c>
      <c r="Y56" s="359">
        <f t="shared" ca="1" si="28"/>
        <v>0</v>
      </c>
      <c r="AA56" s="362">
        <f t="shared" ca="1" si="62"/>
        <v>167</v>
      </c>
      <c r="AB56" s="362">
        <v>48</v>
      </c>
      <c r="AC56" s="371">
        <f t="shared" ca="1" si="63"/>
        <v>0</v>
      </c>
      <c r="AD56" s="359">
        <f t="shared" ca="1" si="3"/>
        <v>0</v>
      </c>
      <c r="AE56" s="359">
        <v>0</v>
      </c>
      <c r="AF56" s="359">
        <f t="shared" ca="1" si="29"/>
        <v>0</v>
      </c>
      <c r="AG56" s="359">
        <f t="shared" ca="1" si="64"/>
        <v>0</v>
      </c>
      <c r="AH56" s="359">
        <f t="shared" ca="1" si="30"/>
        <v>0</v>
      </c>
      <c r="AJ56" s="362">
        <f t="shared" ca="1" si="65"/>
        <v>167</v>
      </c>
      <c r="AK56" s="362">
        <v>48</v>
      </c>
      <c r="AL56" s="371">
        <f t="shared" ca="1" si="66"/>
        <v>0</v>
      </c>
      <c r="AM56" s="359">
        <f t="shared" ca="1" si="4"/>
        <v>0</v>
      </c>
      <c r="AN56" s="359">
        <v>0</v>
      </c>
      <c r="AO56" s="359">
        <f t="shared" ca="1" si="31"/>
        <v>0</v>
      </c>
      <c r="AP56" s="359">
        <f t="shared" ca="1" si="67"/>
        <v>0</v>
      </c>
      <c r="AQ56" s="359">
        <f t="shared" ca="1" si="32"/>
        <v>0</v>
      </c>
      <c r="AS56" s="362">
        <f t="shared" ca="1" si="68"/>
        <v>167</v>
      </c>
      <c r="AT56" s="362">
        <v>48</v>
      </c>
      <c r="AU56" s="371">
        <f t="shared" ca="1" si="69"/>
        <v>0</v>
      </c>
      <c r="AV56" s="359">
        <f t="shared" ca="1" si="5"/>
        <v>0</v>
      </c>
      <c r="AW56" s="359">
        <v>0</v>
      </c>
      <c r="AX56" s="359">
        <f t="shared" ca="1" si="33"/>
        <v>0</v>
      </c>
      <c r="AY56" s="359">
        <f t="shared" ca="1" si="70"/>
        <v>0</v>
      </c>
      <c r="AZ56" s="359">
        <f t="shared" ca="1" si="34"/>
        <v>0</v>
      </c>
      <c r="BB56" s="362">
        <f t="shared" ca="1" si="71"/>
        <v>167</v>
      </c>
      <c r="BC56" s="362">
        <v>48</v>
      </c>
      <c r="BD56" s="371">
        <f t="shared" ca="1" si="72"/>
        <v>0</v>
      </c>
      <c r="BE56" s="359">
        <f t="shared" ca="1" si="6"/>
        <v>0</v>
      </c>
      <c r="BF56" s="359">
        <v>0</v>
      </c>
      <c r="BG56" s="359">
        <f t="shared" ca="1" si="35"/>
        <v>0</v>
      </c>
      <c r="BH56" s="359">
        <f t="shared" ca="1" si="73"/>
        <v>0</v>
      </c>
      <c r="BI56" s="359">
        <f t="shared" ca="1" si="36"/>
        <v>0</v>
      </c>
      <c r="BK56" s="362">
        <f t="shared" ca="1" si="74"/>
        <v>167</v>
      </c>
      <c r="BL56" s="362">
        <v>48</v>
      </c>
      <c r="BM56" s="371">
        <f t="shared" ca="1" si="75"/>
        <v>0</v>
      </c>
      <c r="BN56" s="359">
        <f t="shared" ca="1" si="7"/>
        <v>0</v>
      </c>
      <c r="BO56" s="359">
        <v>0</v>
      </c>
      <c r="BP56" s="359">
        <f t="shared" ca="1" si="37"/>
        <v>0</v>
      </c>
      <c r="BQ56" s="359">
        <f t="shared" ca="1" si="8"/>
        <v>0</v>
      </c>
      <c r="BR56" s="359">
        <f t="shared" ca="1" si="38"/>
        <v>0</v>
      </c>
      <c r="BT56" s="362">
        <f t="shared" ca="1" si="76"/>
        <v>167</v>
      </c>
      <c r="BU56" s="362">
        <v>48</v>
      </c>
      <c r="BV56" s="371">
        <f t="shared" ca="1" si="77"/>
        <v>0</v>
      </c>
      <c r="BW56" s="359">
        <f t="shared" ca="1" si="9"/>
        <v>0</v>
      </c>
      <c r="BX56" s="359">
        <v>0</v>
      </c>
      <c r="BY56" s="359">
        <f t="shared" ca="1" si="39"/>
        <v>0</v>
      </c>
      <c r="BZ56" s="359">
        <f t="shared" ca="1" si="10"/>
        <v>0</v>
      </c>
      <c r="CA56" s="359">
        <f t="shared" ca="1" si="40"/>
        <v>0</v>
      </c>
      <c r="CC56" s="362">
        <f t="shared" ca="1" si="78"/>
        <v>167</v>
      </c>
      <c r="CD56" s="362">
        <v>48</v>
      </c>
      <c r="CE56" s="371">
        <f t="shared" ca="1" si="79"/>
        <v>0</v>
      </c>
      <c r="CF56" s="359">
        <f t="shared" ca="1" si="11"/>
        <v>0</v>
      </c>
      <c r="CG56" s="359">
        <v>0</v>
      </c>
      <c r="CH56" s="359">
        <f t="shared" ca="1" si="41"/>
        <v>0</v>
      </c>
      <c r="CI56" s="359">
        <f t="shared" ca="1" si="12"/>
        <v>0</v>
      </c>
      <c r="CJ56" s="359">
        <f t="shared" ca="1" si="42"/>
        <v>0</v>
      </c>
      <c r="CL56" s="362">
        <f t="shared" ca="1" si="80"/>
        <v>167</v>
      </c>
      <c r="CM56" s="362">
        <v>48</v>
      </c>
      <c r="CN56" s="371">
        <f t="shared" ca="1" si="81"/>
        <v>0</v>
      </c>
      <c r="CO56" s="359">
        <f t="shared" ca="1" si="13"/>
        <v>0</v>
      </c>
      <c r="CP56" s="359">
        <v>0</v>
      </c>
      <c r="CQ56" s="359">
        <f t="shared" ca="1" si="43"/>
        <v>0</v>
      </c>
      <c r="CR56" s="359">
        <f t="shared" ca="1" si="14"/>
        <v>0</v>
      </c>
      <c r="CS56" s="359">
        <f t="shared" ca="1" si="44"/>
        <v>0</v>
      </c>
      <c r="CU56" s="362">
        <f t="shared" ca="1" si="82"/>
        <v>167</v>
      </c>
      <c r="CV56" s="362">
        <v>48</v>
      </c>
      <c r="CW56" s="371">
        <f t="shared" ca="1" si="83"/>
        <v>0</v>
      </c>
      <c r="CX56" s="359">
        <f t="shared" ca="1" si="15"/>
        <v>0</v>
      </c>
      <c r="CY56" s="359">
        <v>0</v>
      </c>
      <c r="CZ56" s="359">
        <f t="shared" ca="1" si="45"/>
        <v>0</v>
      </c>
      <c r="DA56" s="359">
        <f t="shared" ca="1" si="16"/>
        <v>0</v>
      </c>
      <c r="DB56" s="359">
        <f t="shared" ca="1" si="46"/>
        <v>0</v>
      </c>
      <c r="DD56" s="362">
        <f t="shared" ca="1" si="84"/>
        <v>167</v>
      </c>
      <c r="DE56" s="362">
        <v>48</v>
      </c>
      <c r="DF56" s="371">
        <f t="shared" ca="1" si="85"/>
        <v>0</v>
      </c>
      <c r="DG56" s="359">
        <f t="shared" ca="1" si="17"/>
        <v>0</v>
      </c>
      <c r="DH56" s="359">
        <v>0</v>
      </c>
      <c r="DI56" s="359">
        <f t="shared" ca="1" si="47"/>
        <v>0</v>
      </c>
      <c r="DJ56" s="359">
        <f t="shared" ca="1" si="18"/>
        <v>0</v>
      </c>
      <c r="DK56" s="359">
        <f t="shared" ca="1" si="48"/>
        <v>0</v>
      </c>
      <c r="DM56" s="362">
        <f t="shared" ca="1" si="86"/>
        <v>167</v>
      </c>
      <c r="DN56" s="362">
        <v>48</v>
      </c>
      <c r="DO56" s="371">
        <f t="shared" ca="1" si="87"/>
        <v>0</v>
      </c>
      <c r="DP56" s="359">
        <f t="shared" ca="1" si="19"/>
        <v>0</v>
      </c>
      <c r="DQ56" s="359">
        <v>0</v>
      </c>
      <c r="DR56" s="359">
        <f t="shared" ca="1" si="49"/>
        <v>0</v>
      </c>
      <c r="DS56" s="359">
        <f t="shared" ca="1" si="20"/>
        <v>0</v>
      </c>
      <c r="DT56" s="359">
        <f t="shared" ca="1" si="50"/>
        <v>0</v>
      </c>
      <c r="DV56" s="362">
        <f t="shared" ca="1" si="88"/>
        <v>167</v>
      </c>
      <c r="DW56" s="362">
        <v>48</v>
      </c>
      <c r="DX56" s="371">
        <f t="shared" ca="1" si="89"/>
        <v>0</v>
      </c>
      <c r="DY56" s="359">
        <f t="shared" ca="1" si="21"/>
        <v>0</v>
      </c>
      <c r="DZ56" s="359">
        <v>0</v>
      </c>
      <c r="EA56" s="359">
        <f t="shared" ca="1" si="51"/>
        <v>0</v>
      </c>
      <c r="EB56" s="359">
        <f t="shared" ca="1" si="22"/>
        <v>0</v>
      </c>
      <c r="EC56" s="359">
        <f t="shared" ca="1" si="52"/>
        <v>0</v>
      </c>
      <c r="EE56" s="362">
        <f t="shared" ca="1" si="90"/>
        <v>167</v>
      </c>
      <c r="EF56" s="362">
        <v>48</v>
      </c>
      <c r="EG56" s="371">
        <f t="shared" ca="1" si="91"/>
        <v>0</v>
      </c>
      <c r="EH56" s="359">
        <f t="shared" ca="1" si="23"/>
        <v>0</v>
      </c>
      <c r="EI56" s="359">
        <v>0</v>
      </c>
      <c r="EJ56" s="359">
        <f t="shared" ca="1" si="53"/>
        <v>0</v>
      </c>
      <c r="EK56" s="359">
        <f t="shared" ca="1" si="24"/>
        <v>0</v>
      </c>
      <c r="EL56" s="359">
        <f t="shared" ca="1" si="54"/>
        <v>0</v>
      </c>
    </row>
    <row r="57" spans="6:142" x14ac:dyDescent="0.35">
      <c r="F57" s="372">
        <f ca="1">IFERROR(INDEX('Inflation Rates'!$A$16:$H$138,MATCH('TSP Traditional'!$H58,'Inflation Rates'!$A$16:$A$138,0),8)/INDEX('Inflation Rates'!$A$16:$H$138,MATCH('TSP Traditional'!$H58,'Inflation Rates'!$A$16:$A$138,0)-1,8)-1,F56)</f>
        <v>2.0000000000000018E-2</v>
      </c>
      <c r="G57" s="372">
        <f ca="1">IFERROR(INDEX('Inflation Rates'!$A$16:$H$138,MATCH('TSP Traditional'!$H58,'Inflation Rates'!$A$16:$A$138,0),6)/INDEX('Inflation Rates'!$A$16:$H$138,MATCH('TSP Traditional'!$H58,'Inflation Rates'!$A$16:$A$138,0)-1,6)-1,G56)</f>
        <v>2.0999999999999908E-2</v>
      </c>
      <c r="H57" s="362">
        <f t="shared" ca="1" si="55"/>
        <v>2068</v>
      </c>
      <c r="I57" s="362">
        <f t="shared" ca="1" si="56"/>
        <v>168</v>
      </c>
      <c r="J57" s="362">
        <v>49</v>
      </c>
      <c r="K57" s="371">
        <f t="shared" ca="1" si="57"/>
        <v>0</v>
      </c>
      <c r="L57" s="359">
        <f t="shared" ca="1" si="1"/>
        <v>0</v>
      </c>
      <c r="M57" s="359">
        <v>0</v>
      </c>
      <c r="N57" s="359">
        <f t="shared" ca="1" si="25"/>
        <v>0</v>
      </c>
      <c r="O57" s="359">
        <f t="shared" ca="1" si="58"/>
        <v>0</v>
      </c>
      <c r="P57" s="359">
        <f t="shared" ca="1" si="26"/>
        <v>0</v>
      </c>
      <c r="R57" s="362">
        <f t="shared" ca="1" si="59"/>
        <v>168</v>
      </c>
      <c r="S57" s="362">
        <v>49</v>
      </c>
      <c r="T57" s="371">
        <f t="shared" ca="1" si="60"/>
        <v>0</v>
      </c>
      <c r="U57" s="359">
        <f t="shared" ca="1" si="2"/>
        <v>0</v>
      </c>
      <c r="V57" s="359">
        <v>0</v>
      </c>
      <c r="W57" s="359">
        <f t="shared" ca="1" si="27"/>
        <v>0</v>
      </c>
      <c r="X57" s="359">
        <f t="shared" ca="1" si="61"/>
        <v>0</v>
      </c>
      <c r="Y57" s="359">
        <f t="shared" ca="1" si="28"/>
        <v>0</v>
      </c>
      <c r="AA57" s="362">
        <f t="shared" ca="1" si="62"/>
        <v>168</v>
      </c>
      <c r="AB57" s="362">
        <v>49</v>
      </c>
      <c r="AC57" s="371">
        <f t="shared" ca="1" si="63"/>
        <v>0</v>
      </c>
      <c r="AD57" s="359">
        <f t="shared" ca="1" si="3"/>
        <v>0</v>
      </c>
      <c r="AE57" s="359">
        <v>0</v>
      </c>
      <c r="AF57" s="359">
        <f t="shared" ca="1" si="29"/>
        <v>0</v>
      </c>
      <c r="AG57" s="359">
        <f t="shared" ca="1" si="64"/>
        <v>0</v>
      </c>
      <c r="AH57" s="359">
        <f t="shared" ca="1" si="30"/>
        <v>0</v>
      </c>
      <c r="AJ57" s="362">
        <f t="shared" ca="1" si="65"/>
        <v>168</v>
      </c>
      <c r="AK57" s="362">
        <v>49</v>
      </c>
      <c r="AL57" s="371">
        <f t="shared" ca="1" si="66"/>
        <v>0</v>
      </c>
      <c r="AM57" s="359">
        <f t="shared" ca="1" si="4"/>
        <v>0</v>
      </c>
      <c r="AN57" s="359">
        <v>0</v>
      </c>
      <c r="AO57" s="359">
        <f t="shared" ca="1" si="31"/>
        <v>0</v>
      </c>
      <c r="AP57" s="359">
        <f t="shared" ca="1" si="67"/>
        <v>0</v>
      </c>
      <c r="AQ57" s="359">
        <f t="shared" ca="1" si="32"/>
        <v>0</v>
      </c>
      <c r="AS57" s="362">
        <f t="shared" ca="1" si="68"/>
        <v>168</v>
      </c>
      <c r="AT57" s="362">
        <v>49</v>
      </c>
      <c r="AU57" s="371">
        <f t="shared" ca="1" si="69"/>
        <v>0</v>
      </c>
      <c r="AV57" s="359">
        <f t="shared" ca="1" si="5"/>
        <v>0</v>
      </c>
      <c r="AW57" s="359">
        <v>0</v>
      </c>
      <c r="AX57" s="359">
        <f t="shared" ca="1" si="33"/>
        <v>0</v>
      </c>
      <c r="AY57" s="359">
        <f t="shared" ca="1" si="70"/>
        <v>0</v>
      </c>
      <c r="AZ57" s="359">
        <f t="shared" ca="1" si="34"/>
        <v>0</v>
      </c>
      <c r="BB57" s="362">
        <f t="shared" ca="1" si="71"/>
        <v>168</v>
      </c>
      <c r="BC57" s="362">
        <v>49</v>
      </c>
      <c r="BD57" s="371">
        <f t="shared" ca="1" si="72"/>
        <v>0</v>
      </c>
      <c r="BE57" s="359">
        <f t="shared" ca="1" si="6"/>
        <v>0</v>
      </c>
      <c r="BF57" s="359">
        <v>0</v>
      </c>
      <c r="BG57" s="359">
        <f t="shared" ca="1" si="35"/>
        <v>0</v>
      </c>
      <c r="BH57" s="359">
        <f t="shared" ca="1" si="73"/>
        <v>0</v>
      </c>
      <c r="BI57" s="359">
        <f t="shared" ca="1" si="36"/>
        <v>0</v>
      </c>
      <c r="BK57" s="362">
        <f t="shared" ca="1" si="74"/>
        <v>168</v>
      </c>
      <c r="BL57" s="362">
        <v>49</v>
      </c>
      <c r="BM57" s="371">
        <f t="shared" ca="1" si="75"/>
        <v>0</v>
      </c>
      <c r="BN57" s="359">
        <f t="shared" ca="1" si="7"/>
        <v>0</v>
      </c>
      <c r="BO57" s="359">
        <v>0</v>
      </c>
      <c r="BP57" s="359">
        <f t="shared" ca="1" si="37"/>
        <v>0</v>
      </c>
      <c r="BQ57" s="359">
        <f t="shared" ca="1" si="8"/>
        <v>0</v>
      </c>
      <c r="BR57" s="359">
        <f t="shared" ca="1" si="38"/>
        <v>0</v>
      </c>
      <c r="BT57" s="362">
        <f t="shared" ca="1" si="76"/>
        <v>168</v>
      </c>
      <c r="BU57" s="362">
        <v>49</v>
      </c>
      <c r="BV57" s="371">
        <f t="shared" ca="1" si="77"/>
        <v>0</v>
      </c>
      <c r="BW57" s="359">
        <f t="shared" ca="1" si="9"/>
        <v>0</v>
      </c>
      <c r="BX57" s="359">
        <v>0</v>
      </c>
      <c r="BY57" s="359">
        <f t="shared" ca="1" si="39"/>
        <v>0</v>
      </c>
      <c r="BZ57" s="359">
        <f t="shared" ca="1" si="10"/>
        <v>0</v>
      </c>
      <c r="CA57" s="359">
        <f t="shared" ca="1" si="40"/>
        <v>0</v>
      </c>
      <c r="CC57" s="362">
        <f t="shared" ca="1" si="78"/>
        <v>168</v>
      </c>
      <c r="CD57" s="362">
        <v>49</v>
      </c>
      <c r="CE57" s="371">
        <f t="shared" ca="1" si="79"/>
        <v>0</v>
      </c>
      <c r="CF57" s="359">
        <f t="shared" ca="1" si="11"/>
        <v>0</v>
      </c>
      <c r="CG57" s="359">
        <v>0</v>
      </c>
      <c r="CH57" s="359">
        <f t="shared" ca="1" si="41"/>
        <v>0</v>
      </c>
      <c r="CI57" s="359">
        <f t="shared" ca="1" si="12"/>
        <v>0</v>
      </c>
      <c r="CJ57" s="359">
        <f t="shared" ca="1" si="42"/>
        <v>0</v>
      </c>
      <c r="CL57" s="362">
        <f t="shared" ca="1" si="80"/>
        <v>168</v>
      </c>
      <c r="CM57" s="362">
        <v>49</v>
      </c>
      <c r="CN57" s="371">
        <f t="shared" ca="1" si="81"/>
        <v>0</v>
      </c>
      <c r="CO57" s="359">
        <f t="shared" ca="1" si="13"/>
        <v>0</v>
      </c>
      <c r="CP57" s="359">
        <v>0</v>
      </c>
      <c r="CQ57" s="359">
        <f t="shared" ca="1" si="43"/>
        <v>0</v>
      </c>
      <c r="CR57" s="359">
        <f t="shared" ca="1" si="14"/>
        <v>0</v>
      </c>
      <c r="CS57" s="359">
        <f t="shared" ca="1" si="44"/>
        <v>0</v>
      </c>
      <c r="CU57" s="362">
        <f t="shared" ca="1" si="82"/>
        <v>168</v>
      </c>
      <c r="CV57" s="362">
        <v>49</v>
      </c>
      <c r="CW57" s="371">
        <f t="shared" ca="1" si="83"/>
        <v>0</v>
      </c>
      <c r="CX57" s="359">
        <f t="shared" ca="1" si="15"/>
        <v>0</v>
      </c>
      <c r="CY57" s="359">
        <v>0</v>
      </c>
      <c r="CZ57" s="359">
        <f t="shared" ca="1" si="45"/>
        <v>0</v>
      </c>
      <c r="DA57" s="359">
        <f t="shared" ca="1" si="16"/>
        <v>0</v>
      </c>
      <c r="DB57" s="359">
        <f t="shared" ca="1" si="46"/>
        <v>0</v>
      </c>
      <c r="DD57" s="362">
        <f t="shared" ca="1" si="84"/>
        <v>168</v>
      </c>
      <c r="DE57" s="362">
        <v>49</v>
      </c>
      <c r="DF57" s="371">
        <f t="shared" ca="1" si="85"/>
        <v>0</v>
      </c>
      <c r="DG57" s="359">
        <f t="shared" ca="1" si="17"/>
        <v>0</v>
      </c>
      <c r="DH57" s="359">
        <v>0</v>
      </c>
      <c r="DI57" s="359">
        <f t="shared" ca="1" si="47"/>
        <v>0</v>
      </c>
      <c r="DJ57" s="359">
        <f t="shared" ca="1" si="18"/>
        <v>0</v>
      </c>
      <c r="DK57" s="359">
        <f t="shared" ca="1" si="48"/>
        <v>0</v>
      </c>
      <c r="DM57" s="362">
        <f t="shared" ca="1" si="86"/>
        <v>168</v>
      </c>
      <c r="DN57" s="362">
        <v>49</v>
      </c>
      <c r="DO57" s="371">
        <f t="shared" ca="1" si="87"/>
        <v>0</v>
      </c>
      <c r="DP57" s="359">
        <f t="shared" ca="1" si="19"/>
        <v>0</v>
      </c>
      <c r="DQ57" s="359">
        <v>0</v>
      </c>
      <c r="DR57" s="359">
        <f t="shared" ca="1" si="49"/>
        <v>0</v>
      </c>
      <c r="DS57" s="359">
        <f t="shared" ca="1" si="20"/>
        <v>0</v>
      </c>
      <c r="DT57" s="359">
        <f t="shared" ca="1" si="50"/>
        <v>0</v>
      </c>
      <c r="DV57" s="362">
        <f t="shared" ca="1" si="88"/>
        <v>168</v>
      </c>
      <c r="DW57" s="362">
        <v>49</v>
      </c>
      <c r="DX57" s="371">
        <f t="shared" ca="1" si="89"/>
        <v>0</v>
      </c>
      <c r="DY57" s="359">
        <f t="shared" ca="1" si="21"/>
        <v>0</v>
      </c>
      <c r="DZ57" s="359">
        <v>0</v>
      </c>
      <c r="EA57" s="359">
        <f t="shared" ca="1" si="51"/>
        <v>0</v>
      </c>
      <c r="EB57" s="359">
        <f t="shared" ca="1" si="22"/>
        <v>0</v>
      </c>
      <c r="EC57" s="359">
        <f t="shared" ca="1" si="52"/>
        <v>0</v>
      </c>
      <c r="EE57" s="362">
        <f t="shared" ca="1" si="90"/>
        <v>168</v>
      </c>
      <c r="EF57" s="362">
        <v>49</v>
      </c>
      <c r="EG57" s="371">
        <f t="shared" ca="1" si="91"/>
        <v>0</v>
      </c>
      <c r="EH57" s="359">
        <f t="shared" ca="1" si="23"/>
        <v>0</v>
      </c>
      <c r="EI57" s="359">
        <v>0</v>
      </c>
      <c r="EJ57" s="359">
        <f t="shared" ca="1" si="53"/>
        <v>0</v>
      </c>
      <c r="EK57" s="359">
        <f t="shared" ca="1" si="24"/>
        <v>0</v>
      </c>
      <c r="EL57" s="359">
        <f t="shared" ca="1" si="54"/>
        <v>0</v>
      </c>
    </row>
    <row r="58" spans="6:142" x14ac:dyDescent="0.35">
      <c r="F58" s="372">
        <f ca="1">IFERROR(INDEX('Inflation Rates'!$A$16:$H$138,MATCH('TSP Traditional'!$H59,'Inflation Rates'!$A$16:$A$138,0),8)/INDEX('Inflation Rates'!$A$16:$H$138,MATCH('TSP Traditional'!$H59,'Inflation Rates'!$A$16:$A$138,0)-1,8)-1,F57)</f>
        <v>2.0000000000000018E-2</v>
      </c>
      <c r="G58" s="372">
        <f ca="1">IFERROR(INDEX('Inflation Rates'!$A$16:$H$138,MATCH('TSP Traditional'!$H59,'Inflation Rates'!$A$16:$A$138,0),6)/INDEX('Inflation Rates'!$A$16:$H$138,MATCH('TSP Traditional'!$H59,'Inflation Rates'!$A$16:$A$138,0)-1,6)-1,G57)</f>
        <v>2.0999999999999908E-2</v>
      </c>
      <c r="H58" s="362">
        <f t="shared" ca="1" si="55"/>
        <v>2069</v>
      </c>
      <c r="I58" s="362">
        <f t="shared" ca="1" si="56"/>
        <v>169</v>
      </c>
      <c r="J58" s="362">
        <v>50</v>
      </c>
      <c r="K58" s="371">
        <f t="shared" ca="1" si="57"/>
        <v>0</v>
      </c>
      <c r="L58" s="359">
        <f t="shared" ca="1" si="1"/>
        <v>0</v>
      </c>
      <c r="M58" s="359">
        <v>0</v>
      </c>
      <c r="N58" s="359">
        <f t="shared" ca="1" si="25"/>
        <v>0</v>
      </c>
      <c r="O58" s="359">
        <f t="shared" ca="1" si="58"/>
        <v>0</v>
      </c>
      <c r="P58" s="359">
        <f t="shared" ca="1" si="26"/>
        <v>0</v>
      </c>
      <c r="R58" s="362">
        <f t="shared" ca="1" si="59"/>
        <v>169</v>
      </c>
      <c r="S58" s="362">
        <v>50</v>
      </c>
      <c r="T58" s="371">
        <f t="shared" ca="1" si="60"/>
        <v>0</v>
      </c>
      <c r="U58" s="359">
        <f t="shared" ca="1" si="2"/>
        <v>0</v>
      </c>
      <c r="V58" s="359">
        <v>0</v>
      </c>
      <c r="W58" s="359">
        <f t="shared" ca="1" si="27"/>
        <v>0</v>
      </c>
      <c r="X58" s="359">
        <f t="shared" ca="1" si="61"/>
        <v>0</v>
      </c>
      <c r="Y58" s="359">
        <f t="shared" ca="1" si="28"/>
        <v>0</v>
      </c>
      <c r="AA58" s="362">
        <f t="shared" ca="1" si="62"/>
        <v>169</v>
      </c>
      <c r="AB58" s="362">
        <v>50</v>
      </c>
      <c r="AC58" s="371">
        <f t="shared" ca="1" si="63"/>
        <v>0</v>
      </c>
      <c r="AD58" s="359">
        <f t="shared" ca="1" si="3"/>
        <v>0</v>
      </c>
      <c r="AE58" s="359">
        <v>0</v>
      </c>
      <c r="AF58" s="359">
        <f t="shared" ca="1" si="29"/>
        <v>0</v>
      </c>
      <c r="AG58" s="359">
        <f t="shared" ca="1" si="64"/>
        <v>0</v>
      </c>
      <c r="AH58" s="359">
        <f t="shared" ca="1" si="30"/>
        <v>0</v>
      </c>
      <c r="AJ58" s="362">
        <f t="shared" ca="1" si="65"/>
        <v>169</v>
      </c>
      <c r="AK58" s="362">
        <v>50</v>
      </c>
      <c r="AL58" s="371">
        <f t="shared" ca="1" si="66"/>
        <v>0</v>
      </c>
      <c r="AM58" s="359">
        <f t="shared" ca="1" si="4"/>
        <v>0</v>
      </c>
      <c r="AN58" s="359">
        <v>0</v>
      </c>
      <c r="AO58" s="359">
        <f t="shared" ca="1" si="31"/>
        <v>0</v>
      </c>
      <c r="AP58" s="359">
        <f t="shared" ca="1" si="67"/>
        <v>0</v>
      </c>
      <c r="AQ58" s="359">
        <f t="shared" ca="1" si="32"/>
        <v>0</v>
      </c>
      <c r="AS58" s="362">
        <f t="shared" ca="1" si="68"/>
        <v>169</v>
      </c>
      <c r="AT58" s="362">
        <v>50</v>
      </c>
      <c r="AU58" s="371">
        <f t="shared" ca="1" si="69"/>
        <v>0</v>
      </c>
      <c r="AV58" s="359">
        <f t="shared" ca="1" si="5"/>
        <v>0</v>
      </c>
      <c r="AW58" s="359">
        <v>0</v>
      </c>
      <c r="AX58" s="359">
        <f t="shared" ca="1" si="33"/>
        <v>0</v>
      </c>
      <c r="AY58" s="359">
        <f t="shared" ca="1" si="70"/>
        <v>0</v>
      </c>
      <c r="AZ58" s="359">
        <f t="shared" ca="1" si="34"/>
        <v>0</v>
      </c>
      <c r="BB58" s="362">
        <f t="shared" ca="1" si="71"/>
        <v>169</v>
      </c>
      <c r="BC58" s="362">
        <v>50</v>
      </c>
      <c r="BD58" s="371">
        <f t="shared" ca="1" si="72"/>
        <v>0</v>
      </c>
      <c r="BE58" s="359">
        <f t="shared" ca="1" si="6"/>
        <v>0</v>
      </c>
      <c r="BF58" s="359">
        <v>0</v>
      </c>
      <c r="BG58" s="359">
        <f t="shared" ca="1" si="35"/>
        <v>0</v>
      </c>
      <c r="BH58" s="359">
        <f t="shared" ca="1" si="73"/>
        <v>0</v>
      </c>
      <c r="BI58" s="359">
        <f t="shared" ca="1" si="36"/>
        <v>0</v>
      </c>
      <c r="BK58" s="362">
        <f t="shared" ca="1" si="74"/>
        <v>169</v>
      </c>
      <c r="BL58" s="362">
        <v>50</v>
      </c>
      <c r="BM58" s="371">
        <f t="shared" ca="1" si="75"/>
        <v>0</v>
      </c>
      <c r="BN58" s="359">
        <f t="shared" ca="1" si="7"/>
        <v>0</v>
      </c>
      <c r="BO58" s="359">
        <v>0</v>
      </c>
      <c r="BP58" s="359">
        <f t="shared" ca="1" si="37"/>
        <v>0</v>
      </c>
      <c r="BQ58" s="359">
        <f t="shared" ca="1" si="8"/>
        <v>0</v>
      </c>
      <c r="BR58" s="359">
        <f t="shared" ca="1" si="38"/>
        <v>0</v>
      </c>
      <c r="BT58" s="362">
        <f t="shared" ca="1" si="76"/>
        <v>169</v>
      </c>
      <c r="BU58" s="362">
        <v>50</v>
      </c>
      <c r="BV58" s="371">
        <f t="shared" ca="1" si="77"/>
        <v>0</v>
      </c>
      <c r="BW58" s="359">
        <f t="shared" ca="1" si="9"/>
        <v>0</v>
      </c>
      <c r="BX58" s="359">
        <v>0</v>
      </c>
      <c r="BY58" s="359">
        <f t="shared" ca="1" si="39"/>
        <v>0</v>
      </c>
      <c r="BZ58" s="359">
        <f t="shared" ca="1" si="10"/>
        <v>0</v>
      </c>
      <c r="CA58" s="359">
        <f t="shared" ca="1" si="40"/>
        <v>0</v>
      </c>
      <c r="CC58" s="362">
        <f t="shared" ca="1" si="78"/>
        <v>169</v>
      </c>
      <c r="CD58" s="362">
        <v>50</v>
      </c>
      <c r="CE58" s="371">
        <f t="shared" ca="1" si="79"/>
        <v>0</v>
      </c>
      <c r="CF58" s="359">
        <f t="shared" ca="1" si="11"/>
        <v>0</v>
      </c>
      <c r="CG58" s="359">
        <v>0</v>
      </c>
      <c r="CH58" s="359">
        <f t="shared" ca="1" si="41"/>
        <v>0</v>
      </c>
      <c r="CI58" s="359">
        <f t="shared" ca="1" si="12"/>
        <v>0</v>
      </c>
      <c r="CJ58" s="359">
        <f t="shared" ca="1" si="42"/>
        <v>0</v>
      </c>
      <c r="CL58" s="362">
        <f t="shared" ca="1" si="80"/>
        <v>169</v>
      </c>
      <c r="CM58" s="362">
        <v>50</v>
      </c>
      <c r="CN58" s="371">
        <f t="shared" ca="1" si="81"/>
        <v>0</v>
      </c>
      <c r="CO58" s="359">
        <f t="shared" ca="1" si="13"/>
        <v>0</v>
      </c>
      <c r="CP58" s="359">
        <v>0</v>
      </c>
      <c r="CQ58" s="359">
        <f t="shared" ca="1" si="43"/>
        <v>0</v>
      </c>
      <c r="CR58" s="359">
        <f t="shared" ca="1" si="14"/>
        <v>0</v>
      </c>
      <c r="CS58" s="359">
        <f t="shared" ca="1" si="44"/>
        <v>0</v>
      </c>
      <c r="CU58" s="362">
        <f t="shared" ca="1" si="82"/>
        <v>169</v>
      </c>
      <c r="CV58" s="362">
        <v>50</v>
      </c>
      <c r="CW58" s="371">
        <f t="shared" ca="1" si="83"/>
        <v>0</v>
      </c>
      <c r="CX58" s="359">
        <f t="shared" ca="1" si="15"/>
        <v>0</v>
      </c>
      <c r="CY58" s="359">
        <v>0</v>
      </c>
      <c r="CZ58" s="359">
        <f t="shared" ca="1" si="45"/>
        <v>0</v>
      </c>
      <c r="DA58" s="359">
        <f t="shared" ca="1" si="16"/>
        <v>0</v>
      </c>
      <c r="DB58" s="359">
        <f t="shared" ca="1" si="46"/>
        <v>0</v>
      </c>
      <c r="DD58" s="362">
        <f t="shared" ca="1" si="84"/>
        <v>169</v>
      </c>
      <c r="DE58" s="362">
        <v>50</v>
      </c>
      <c r="DF58" s="371">
        <f t="shared" ca="1" si="85"/>
        <v>0</v>
      </c>
      <c r="DG58" s="359">
        <f t="shared" ca="1" si="17"/>
        <v>0</v>
      </c>
      <c r="DH58" s="359">
        <v>0</v>
      </c>
      <c r="DI58" s="359">
        <f t="shared" ca="1" si="47"/>
        <v>0</v>
      </c>
      <c r="DJ58" s="359">
        <f t="shared" ca="1" si="18"/>
        <v>0</v>
      </c>
      <c r="DK58" s="359">
        <f t="shared" ca="1" si="48"/>
        <v>0</v>
      </c>
      <c r="DM58" s="362">
        <f t="shared" ca="1" si="86"/>
        <v>169</v>
      </c>
      <c r="DN58" s="362">
        <v>50</v>
      </c>
      <c r="DO58" s="371">
        <f t="shared" ca="1" si="87"/>
        <v>0</v>
      </c>
      <c r="DP58" s="359">
        <f t="shared" ca="1" si="19"/>
        <v>0</v>
      </c>
      <c r="DQ58" s="359">
        <v>0</v>
      </c>
      <c r="DR58" s="359">
        <f t="shared" ca="1" si="49"/>
        <v>0</v>
      </c>
      <c r="DS58" s="359">
        <f t="shared" ca="1" si="20"/>
        <v>0</v>
      </c>
      <c r="DT58" s="359">
        <f t="shared" ca="1" si="50"/>
        <v>0</v>
      </c>
      <c r="DV58" s="362">
        <f t="shared" ca="1" si="88"/>
        <v>169</v>
      </c>
      <c r="DW58" s="362">
        <v>50</v>
      </c>
      <c r="DX58" s="371">
        <f t="shared" ca="1" si="89"/>
        <v>0</v>
      </c>
      <c r="DY58" s="359">
        <f t="shared" ca="1" si="21"/>
        <v>0</v>
      </c>
      <c r="DZ58" s="359">
        <v>0</v>
      </c>
      <c r="EA58" s="359">
        <f t="shared" ca="1" si="51"/>
        <v>0</v>
      </c>
      <c r="EB58" s="359">
        <f t="shared" ca="1" si="22"/>
        <v>0</v>
      </c>
      <c r="EC58" s="359">
        <f t="shared" ca="1" si="52"/>
        <v>0</v>
      </c>
      <c r="EE58" s="362">
        <f t="shared" ca="1" si="90"/>
        <v>169</v>
      </c>
      <c r="EF58" s="362">
        <v>50</v>
      </c>
      <c r="EG58" s="371">
        <f t="shared" ca="1" si="91"/>
        <v>0</v>
      </c>
      <c r="EH58" s="359">
        <f t="shared" ca="1" si="23"/>
        <v>0</v>
      </c>
      <c r="EI58" s="359">
        <v>0</v>
      </c>
      <c r="EJ58" s="359">
        <f t="shared" ca="1" si="53"/>
        <v>0</v>
      </c>
      <c r="EK58" s="359">
        <f t="shared" ca="1" si="24"/>
        <v>0</v>
      </c>
      <c r="EL58" s="359">
        <f t="shared" ca="1" si="54"/>
        <v>0</v>
      </c>
    </row>
    <row r="59" spans="6:142" x14ac:dyDescent="0.35">
      <c r="F59" s="372">
        <f ca="1">IFERROR(INDEX('Inflation Rates'!$A$16:$H$138,MATCH('TSP Traditional'!$H60,'Inflation Rates'!$A$16:$A$138,0),8)/INDEX('Inflation Rates'!$A$16:$H$138,MATCH('TSP Traditional'!$H60,'Inflation Rates'!$A$16:$A$138,0)-1,8)-1,F58)</f>
        <v>2.0000000000000018E-2</v>
      </c>
      <c r="G59" s="372">
        <f ca="1">IFERROR(INDEX('Inflation Rates'!$A$16:$H$138,MATCH('TSP Traditional'!$H60,'Inflation Rates'!$A$16:$A$138,0),6)/INDEX('Inflation Rates'!$A$16:$H$138,MATCH('TSP Traditional'!$H60,'Inflation Rates'!$A$16:$A$138,0)-1,6)-1,G58)</f>
        <v>2.0999999999999908E-2</v>
      </c>
      <c r="H59" s="362">
        <f t="shared" ca="1" si="55"/>
        <v>2070</v>
      </c>
      <c r="I59" s="362">
        <f t="shared" ca="1" si="56"/>
        <v>170</v>
      </c>
      <c r="J59" s="362">
        <v>51</v>
      </c>
      <c r="K59" s="371">
        <f t="shared" ca="1" si="57"/>
        <v>0</v>
      </c>
      <c r="L59" s="359">
        <f t="shared" ca="1" si="1"/>
        <v>0</v>
      </c>
      <c r="M59" s="359">
        <v>0</v>
      </c>
      <c r="N59" s="359">
        <f t="shared" ca="1" si="25"/>
        <v>0</v>
      </c>
      <c r="O59" s="359">
        <f t="shared" ca="1" si="58"/>
        <v>0</v>
      </c>
      <c r="P59" s="359">
        <f t="shared" ca="1" si="26"/>
        <v>0</v>
      </c>
      <c r="R59" s="362">
        <f t="shared" ca="1" si="59"/>
        <v>170</v>
      </c>
      <c r="S59" s="362">
        <v>51</v>
      </c>
      <c r="T59" s="371">
        <f t="shared" ca="1" si="60"/>
        <v>0</v>
      </c>
      <c r="U59" s="359">
        <f t="shared" ca="1" si="2"/>
        <v>0</v>
      </c>
      <c r="V59" s="359">
        <v>0</v>
      </c>
      <c r="W59" s="359">
        <f t="shared" ca="1" si="27"/>
        <v>0</v>
      </c>
      <c r="X59" s="359">
        <f t="shared" ca="1" si="61"/>
        <v>0</v>
      </c>
      <c r="Y59" s="359">
        <f t="shared" ca="1" si="28"/>
        <v>0</v>
      </c>
      <c r="AA59" s="362">
        <f t="shared" ca="1" si="62"/>
        <v>170</v>
      </c>
      <c r="AB59" s="362">
        <v>51</v>
      </c>
      <c r="AC59" s="371">
        <f t="shared" ca="1" si="63"/>
        <v>0</v>
      </c>
      <c r="AD59" s="359">
        <f t="shared" ca="1" si="3"/>
        <v>0</v>
      </c>
      <c r="AE59" s="359">
        <v>0</v>
      </c>
      <c r="AF59" s="359">
        <f t="shared" ca="1" si="29"/>
        <v>0</v>
      </c>
      <c r="AG59" s="359">
        <f t="shared" ca="1" si="64"/>
        <v>0</v>
      </c>
      <c r="AH59" s="359">
        <f t="shared" ca="1" si="30"/>
        <v>0</v>
      </c>
      <c r="AJ59" s="362">
        <f t="shared" ca="1" si="65"/>
        <v>170</v>
      </c>
      <c r="AK59" s="362">
        <v>51</v>
      </c>
      <c r="AL59" s="371">
        <f t="shared" ca="1" si="66"/>
        <v>0</v>
      </c>
      <c r="AM59" s="359">
        <f t="shared" ca="1" si="4"/>
        <v>0</v>
      </c>
      <c r="AN59" s="359">
        <v>0</v>
      </c>
      <c r="AO59" s="359">
        <f t="shared" ca="1" si="31"/>
        <v>0</v>
      </c>
      <c r="AP59" s="359">
        <f t="shared" ca="1" si="67"/>
        <v>0</v>
      </c>
      <c r="AQ59" s="359">
        <f t="shared" ca="1" si="32"/>
        <v>0</v>
      </c>
      <c r="AS59" s="362">
        <f t="shared" ca="1" si="68"/>
        <v>170</v>
      </c>
      <c r="AT59" s="362">
        <v>51</v>
      </c>
      <c r="AU59" s="371">
        <f t="shared" ca="1" si="69"/>
        <v>0</v>
      </c>
      <c r="AV59" s="359">
        <f t="shared" ca="1" si="5"/>
        <v>0</v>
      </c>
      <c r="AW59" s="359">
        <v>0</v>
      </c>
      <c r="AX59" s="359">
        <f t="shared" ca="1" si="33"/>
        <v>0</v>
      </c>
      <c r="AY59" s="359">
        <f t="shared" ca="1" si="70"/>
        <v>0</v>
      </c>
      <c r="AZ59" s="359">
        <f t="shared" ca="1" si="34"/>
        <v>0</v>
      </c>
      <c r="BB59" s="362">
        <f t="shared" ca="1" si="71"/>
        <v>170</v>
      </c>
      <c r="BC59" s="362">
        <v>51</v>
      </c>
      <c r="BD59" s="371">
        <f t="shared" ca="1" si="72"/>
        <v>0</v>
      </c>
      <c r="BE59" s="359">
        <f t="shared" ca="1" si="6"/>
        <v>0</v>
      </c>
      <c r="BF59" s="359">
        <v>0</v>
      </c>
      <c r="BG59" s="359">
        <f t="shared" ca="1" si="35"/>
        <v>0</v>
      </c>
      <c r="BH59" s="359">
        <f t="shared" ca="1" si="73"/>
        <v>0</v>
      </c>
      <c r="BI59" s="359">
        <f t="shared" ca="1" si="36"/>
        <v>0</v>
      </c>
      <c r="BK59" s="362">
        <f t="shared" ca="1" si="74"/>
        <v>170</v>
      </c>
      <c r="BL59" s="362">
        <v>51</v>
      </c>
      <c r="BM59" s="371">
        <f t="shared" ca="1" si="75"/>
        <v>0</v>
      </c>
      <c r="BN59" s="359">
        <f t="shared" ca="1" si="7"/>
        <v>0</v>
      </c>
      <c r="BO59" s="359">
        <v>0</v>
      </c>
      <c r="BP59" s="359">
        <f t="shared" ca="1" si="37"/>
        <v>0</v>
      </c>
      <c r="BQ59" s="359">
        <f t="shared" ca="1" si="8"/>
        <v>0</v>
      </c>
      <c r="BR59" s="359">
        <f t="shared" ca="1" si="38"/>
        <v>0</v>
      </c>
      <c r="BT59" s="362">
        <f t="shared" ca="1" si="76"/>
        <v>170</v>
      </c>
      <c r="BU59" s="362">
        <v>51</v>
      </c>
      <c r="BV59" s="371">
        <f t="shared" ca="1" si="77"/>
        <v>0</v>
      </c>
      <c r="BW59" s="359">
        <f t="shared" ca="1" si="9"/>
        <v>0</v>
      </c>
      <c r="BX59" s="359">
        <v>0</v>
      </c>
      <c r="BY59" s="359">
        <f t="shared" ca="1" si="39"/>
        <v>0</v>
      </c>
      <c r="BZ59" s="359">
        <f t="shared" ca="1" si="10"/>
        <v>0</v>
      </c>
      <c r="CA59" s="359">
        <f t="shared" ca="1" si="40"/>
        <v>0</v>
      </c>
      <c r="CC59" s="362">
        <f t="shared" ca="1" si="78"/>
        <v>170</v>
      </c>
      <c r="CD59" s="362">
        <v>51</v>
      </c>
      <c r="CE59" s="371">
        <f t="shared" ca="1" si="79"/>
        <v>0</v>
      </c>
      <c r="CF59" s="359">
        <f t="shared" ca="1" si="11"/>
        <v>0</v>
      </c>
      <c r="CG59" s="359">
        <v>0</v>
      </c>
      <c r="CH59" s="359">
        <f t="shared" ca="1" si="41"/>
        <v>0</v>
      </c>
      <c r="CI59" s="359">
        <f t="shared" ca="1" si="12"/>
        <v>0</v>
      </c>
      <c r="CJ59" s="359">
        <f t="shared" ca="1" si="42"/>
        <v>0</v>
      </c>
      <c r="CL59" s="362">
        <f t="shared" ca="1" si="80"/>
        <v>170</v>
      </c>
      <c r="CM59" s="362">
        <v>51</v>
      </c>
      <c r="CN59" s="371">
        <f t="shared" ca="1" si="81"/>
        <v>0</v>
      </c>
      <c r="CO59" s="359">
        <f t="shared" ca="1" si="13"/>
        <v>0</v>
      </c>
      <c r="CP59" s="359">
        <v>0</v>
      </c>
      <c r="CQ59" s="359">
        <f t="shared" ca="1" si="43"/>
        <v>0</v>
      </c>
      <c r="CR59" s="359">
        <f t="shared" ca="1" si="14"/>
        <v>0</v>
      </c>
      <c r="CS59" s="359">
        <f t="shared" ca="1" si="44"/>
        <v>0</v>
      </c>
      <c r="CU59" s="362">
        <f t="shared" ca="1" si="82"/>
        <v>170</v>
      </c>
      <c r="CV59" s="362">
        <v>51</v>
      </c>
      <c r="CW59" s="371">
        <f t="shared" ca="1" si="83"/>
        <v>0</v>
      </c>
      <c r="CX59" s="359">
        <f t="shared" ca="1" si="15"/>
        <v>0</v>
      </c>
      <c r="CY59" s="359">
        <v>0</v>
      </c>
      <c r="CZ59" s="359">
        <f t="shared" ca="1" si="45"/>
        <v>0</v>
      </c>
      <c r="DA59" s="359">
        <f t="shared" ca="1" si="16"/>
        <v>0</v>
      </c>
      <c r="DB59" s="359">
        <f t="shared" ca="1" si="46"/>
        <v>0</v>
      </c>
      <c r="DD59" s="362">
        <f t="shared" ca="1" si="84"/>
        <v>170</v>
      </c>
      <c r="DE59" s="362">
        <v>51</v>
      </c>
      <c r="DF59" s="371">
        <f t="shared" ca="1" si="85"/>
        <v>0</v>
      </c>
      <c r="DG59" s="359">
        <f t="shared" ca="1" si="17"/>
        <v>0</v>
      </c>
      <c r="DH59" s="359">
        <v>0</v>
      </c>
      <c r="DI59" s="359">
        <f t="shared" ca="1" si="47"/>
        <v>0</v>
      </c>
      <c r="DJ59" s="359">
        <f t="shared" ca="1" si="18"/>
        <v>0</v>
      </c>
      <c r="DK59" s="359">
        <f t="shared" ca="1" si="48"/>
        <v>0</v>
      </c>
      <c r="DM59" s="362">
        <f t="shared" ca="1" si="86"/>
        <v>170</v>
      </c>
      <c r="DN59" s="362">
        <v>51</v>
      </c>
      <c r="DO59" s="371">
        <f t="shared" ca="1" si="87"/>
        <v>0</v>
      </c>
      <c r="DP59" s="359">
        <f t="shared" ca="1" si="19"/>
        <v>0</v>
      </c>
      <c r="DQ59" s="359">
        <v>0</v>
      </c>
      <c r="DR59" s="359">
        <f t="shared" ca="1" si="49"/>
        <v>0</v>
      </c>
      <c r="DS59" s="359">
        <f t="shared" ca="1" si="20"/>
        <v>0</v>
      </c>
      <c r="DT59" s="359">
        <f t="shared" ca="1" si="50"/>
        <v>0</v>
      </c>
      <c r="DV59" s="362">
        <f t="shared" ca="1" si="88"/>
        <v>170</v>
      </c>
      <c r="DW59" s="362">
        <v>51</v>
      </c>
      <c r="DX59" s="371">
        <f t="shared" ca="1" si="89"/>
        <v>0</v>
      </c>
      <c r="DY59" s="359">
        <f t="shared" ca="1" si="21"/>
        <v>0</v>
      </c>
      <c r="DZ59" s="359">
        <v>0</v>
      </c>
      <c r="EA59" s="359">
        <f t="shared" ca="1" si="51"/>
        <v>0</v>
      </c>
      <c r="EB59" s="359">
        <f t="shared" ca="1" si="22"/>
        <v>0</v>
      </c>
      <c r="EC59" s="359">
        <f t="shared" ca="1" si="52"/>
        <v>0</v>
      </c>
      <c r="EE59" s="362">
        <f t="shared" ca="1" si="90"/>
        <v>170</v>
      </c>
      <c r="EF59" s="362">
        <v>51</v>
      </c>
      <c r="EG59" s="371">
        <f t="shared" ca="1" si="91"/>
        <v>0</v>
      </c>
      <c r="EH59" s="359">
        <f t="shared" ca="1" si="23"/>
        <v>0</v>
      </c>
      <c r="EI59" s="359">
        <v>0</v>
      </c>
      <c r="EJ59" s="359">
        <f t="shared" ca="1" si="53"/>
        <v>0</v>
      </c>
      <c r="EK59" s="359">
        <f t="shared" ca="1" si="24"/>
        <v>0</v>
      </c>
      <c r="EL59" s="359">
        <f t="shared" ca="1" si="54"/>
        <v>0</v>
      </c>
    </row>
    <row r="60" spans="6:142" x14ac:dyDescent="0.35">
      <c r="F60" s="372">
        <f ca="1">IFERROR(INDEX('Inflation Rates'!$A$16:$H$138,MATCH('TSP Traditional'!$H61,'Inflation Rates'!$A$16:$A$138,0),8)/INDEX('Inflation Rates'!$A$16:$H$138,MATCH('TSP Traditional'!$H61,'Inflation Rates'!$A$16:$A$138,0)-1,8)-1,F59)</f>
        <v>2.0000000000000018E-2</v>
      </c>
      <c r="G60" s="372">
        <f ca="1">IFERROR(INDEX('Inflation Rates'!$A$16:$H$138,MATCH('TSP Traditional'!$H61,'Inflation Rates'!$A$16:$A$138,0),6)/INDEX('Inflation Rates'!$A$16:$H$138,MATCH('TSP Traditional'!$H61,'Inflation Rates'!$A$16:$A$138,0)-1,6)-1,G59)</f>
        <v>2.0999999999999908E-2</v>
      </c>
      <c r="H60" s="362">
        <f t="shared" ca="1" si="55"/>
        <v>2071</v>
      </c>
      <c r="I60" s="362">
        <f t="shared" ca="1" si="56"/>
        <v>171</v>
      </c>
      <c r="J60" s="362">
        <v>52</v>
      </c>
      <c r="K60" s="371">
        <f t="shared" ca="1" si="57"/>
        <v>0</v>
      </c>
      <c r="L60" s="359">
        <f t="shared" ca="1" si="1"/>
        <v>0</v>
      </c>
      <c r="M60" s="359">
        <v>0</v>
      </c>
      <c r="N60" s="359">
        <f t="shared" ca="1" si="25"/>
        <v>0</v>
      </c>
      <c r="O60" s="359">
        <f t="shared" ca="1" si="58"/>
        <v>0</v>
      </c>
      <c r="P60" s="359">
        <f t="shared" ca="1" si="26"/>
        <v>0</v>
      </c>
      <c r="R60" s="362">
        <f t="shared" ca="1" si="59"/>
        <v>171</v>
      </c>
      <c r="S60" s="362">
        <v>52</v>
      </c>
      <c r="T60" s="371">
        <f t="shared" ca="1" si="60"/>
        <v>0</v>
      </c>
      <c r="U60" s="359">
        <f t="shared" ca="1" si="2"/>
        <v>0</v>
      </c>
      <c r="V60" s="359">
        <v>0</v>
      </c>
      <c r="W60" s="359">
        <f t="shared" ca="1" si="27"/>
        <v>0</v>
      </c>
      <c r="X60" s="359">
        <f t="shared" ca="1" si="61"/>
        <v>0</v>
      </c>
      <c r="Y60" s="359">
        <f t="shared" ca="1" si="28"/>
        <v>0</v>
      </c>
      <c r="AA60" s="362">
        <f t="shared" ca="1" si="62"/>
        <v>171</v>
      </c>
      <c r="AB60" s="362">
        <v>52</v>
      </c>
      <c r="AC60" s="371">
        <f t="shared" ca="1" si="63"/>
        <v>0</v>
      </c>
      <c r="AD60" s="359">
        <f t="shared" ca="1" si="3"/>
        <v>0</v>
      </c>
      <c r="AE60" s="359">
        <v>0</v>
      </c>
      <c r="AF60" s="359">
        <f t="shared" ca="1" si="29"/>
        <v>0</v>
      </c>
      <c r="AG60" s="359">
        <f t="shared" ca="1" si="64"/>
        <v>0</v>
      </c>
      <c r="AH60" s="359">
        <f t="shared" ca="1" si="30"/>
        <v>0</v>
      </c>
      <c r="AJ60" s="362">
        <f t="shared" ca="1" si="65"/>
        <v>171</v>
      </c>
      <c r="AK60" s="362">
        <v>52</v>
      </c>
      <c r="AL60" s="371">
        <f t="shared" ca="1" si="66"/>
        <v>0</v>
      </c>
      <c r="AM60" s="359">
        <f t="shared" ca="1" si="4"/>
        <v>0</v>
      </c>
      <c r="AN60" s="359">
        <v>0</v>
      </c>
      <c r="AO60" s="359">
        <f t="shared" ca="1" si="31"/>
        <v>0</v>
      </c>
      <c r="AP60" s="359">
        <f t="shared" ca="1" si="67"/>
        <v>0</v>
      </c>
      <c r="AQ60" s="359">
        <f t="shared" ca="1" si="32"/>
        <v>0</v>
      </c>
      <c r="AS60" s="362">
        <f t="shared" ca="1" si="68"/>
        <v>171</v>
      </c>
      <c r="AT60" s="362">
        <v>52</v>
      </c>
      <c r="AU60" s="371">
        <f t="shared" ca="1" si="69"/>
        <v>0</v>
      </c>
      <c r="AV60" s="359">
        <f t="shared" ca="1" si="5"/>
        <v>0</v>
      </c>
      <c r="AW60" s="359">
        <v>0</v>
      </c>
      <c r="AX60" s="359">
        <f t="shared" ca="1" si="33"/>
        <v>0</v>
      </c>
      <c r="AY60" s="359">
        <f t="shared" ca="1" si="70"/>
        <v>0</v>
      </c>
      <c r="AZ60" s="359">
        <f t="shared" ca="1" si="34"/>
        <v>0</v>
      </c>
      <c r="BB60" s="362">
        <f t="shared" ca="1" si="71"/>
        <v>171</v>
      </c>
      <c r="BC60" s="362">
        <v>52</v>
      </c>
      <c r="BD60" s="371">
        <f t="shared" ca="1" si="72"/>
        <v>0</v>
      </c>
      <c r="BE60" s="359">
        <f t="shared" ca="1" si="6"/>
        <v>0</v>
      </c>
      <c r="BF60" s="359">
        <v>0</v>
      </c>
      <c r="BG60" s="359">
        <f t="shared" ca="1" si="35"/>
        <v>0</v>
      </c>
      <c r="BH60" s="359">
        <f t="shared" ca="1" si="73"/>
        <v>0</v>
      </c>
      <c r="BI60" s="359">
        <f t="shared" ca="1" si="36"/>
        <v>0</v>
      </c>
      <c r="BK60" s="362">
        <f t="shared" ca="1" si="74"/>
        <v>171</v>
      </c>
      <c r="BL60" s="362">
        <v>52</v>
      </c>
      <c r="BM60" s="371">
        <f t="shared" ca="1" si="75"/>
        <v>0</v>
      </c>
      <c r="BN60" s="359">
        <f t="shared" ca="1" si="7"/>
        <v>0</v>
      </c>
      <c r="BO60" s="359">
        <v>0</v>
      </c>
      <c r="BP60" s="359">
        <f t="shared" ca="1" si="37"/>
        <v>0</v>
      </c>
      <c r="BQ60" s="359">
        <f t="shared" ca="1" si="8"/>
        <v>0</v>
      </c>
      <c r="BR60" s="359">
        <f t="shared" ca="1" si="38"/>
        <v>0</v>
      </c>
      <c r="BT60" s="362">
        <f t="shared" ca="1" si="76"/>
        <v>171</v>
      </c>
      <c r="BU60" s="362">
        <v>52</v>
      </c>
      <c r="BV60" s="371">
        <f t="shared" ca="1" si="77"/>
        <v>0</v>
      </c>
      <c r="BW60" s="359">
        <f t="shared" ca="1" si="9"/>
        <v>0</v>
      </c>
      <c r="BX60" s="359">
        <v>0</v>
      </c>
      <c r="BY60" s="359">
        <f t="shared" ca="1" si="39"/>
        <v>0</v>
      </c>
      <c r="BZ60" s="359">
        <f t="shared" ca="1" si="10"/>
        <v>0</v>
      </c>
      <c r="CA60" s="359">
        <f t="shared" ca="1" si="40"/>
        <v>0</v>
      </c>
      <c r="CC60" s="362">
        <f t="shared" ca="1" si="78"/>
        <v>171</v>
      </c>
      <c r="CD60" s="362">
        <v>52</v>
      </c>
      <c r="CE60" s="371">
        <f t="shared" ca="1" si="79"/>
        <v>0</v>
      </c>
      <c r="CF60" s="359">
        <f t="shared" ca="1" si="11"/>
        <v>0</v>
      </c>
      <c r="CG60" s="359">
        <v>0</v>
      </c>
      <c r="CH60" s="359">
        <f t="shared" ca="1" si="41"/>
        <v>0</v>
      </c>
      <c r="CI60" s="359">
        <f t="shared" ca="1" si="12"/>
        <v>0</v>
      </c>
      <c r="CJ60" s="359">
        <f t="shared" ca="1" si="42"/>
        <v>0</v>
      </c>
      <c r="CL60" s="362">
        <f t="shared" ca="1" si="80"/>
        <v>171</v>
      </c>
      <c r="CM60" s="362">
        <v>52</v>
      </c>
      <c r="CN60" s="371">
        <f t="shared" ca="1" si="81"/>
        <v>0</v>
      </c>
      <c r="CO60" s="359">
        <f t="shared" ca="1" si="13"/>
        <v>0</v>
      </c>
      <c r="CP60" s="359">
        <v>0</v>
      </c>
      <c r="CQ60" s="359">
        <f t="shared" ca="1" si="43"/>
        <v>0</v>
      </c>
      <c r="CR60" s="359">
        <f t="shared" ca="1" si="14"/>
        <v>0</v>
      </c>
      <c r="CS60" s="359">
        <f t="shared" ca="1" si="44"/>
        <v>0</v>
      </c>
      <c r="CU60" s="362">
        <f t="shared" ca="1" si="82"/>
        <v>171</v>
      </c>
      <c r="CV60" s="362">
        <v>52</v>
      </c>
      <c r="CW60" s="371">
        <f t="shared" ca="1" si="83"/>
        <v>0</v>
      </c>
      <c r="CX60" s="359">
        <f t="shared" ca="1" si="15"/>
        <v>0</v>
      </c>
      <c r="CY60" s="359">
        <v>0</v>
      </c>
      <c r="CZ60" s="359">
        <f t="shared" ca="1" si="45"/>
        <v>0</v>
      </c>
      <c r="DA60" s="359">
        <f t="shared" ca="1" si="16"/>
        <v>0</v>
      </c>
      <c r="DB60" s="359">
        <f t="shared" ca="1" si="46"/>
        <v>0</v>
      </c>
      <c r="DD60" s="362">
        <f t="shared" ca="1" si="84"/>
        <v>171</v>
      </c>
      <c r="DE60" s="362">
        <v>52</v>
      </c>
      <c r="DF60" s="371">
        <f t="shared" ca="1" si="85"/>
        <v>0</v>
      </c>
      <c r="DG60" s="359">
        <f t="shared" ca="1" si="17"/>
        <v>0</v>
      </c>
      <c r="DH60" s="359">
        <v>0</v>
      </c>
      <c r="DI60" s="359">
        <f t="shared" ca="1" si="47"/>
        <v>0</v>
      </c>
      <c r="DJ60" s="359">
        <f t="shared" ca="1" si="18"/>
        <v>0</v>
      </c>
      <c r="DK60" s="359">
        <f t="shared" ca="1" si="48"/>
        <v>0</v>
      </c>
      <c r="DM60" s="362">
        <f t="shared" ca="1" si="86"/>
        <v>171</v>
      </c>
      <c r="DN60" s="362">
        <v>52</v>
      </c>
      <c r="DO60" s="371">
        <f t="shared" ca="1" si="87"/>
        <v>0</v>
      </c>
      <c r="DP60" s="359">
        <f t="shared" ca="1" si="19"/>
        <v>0</v>
      </c>
      <c r="DQ60" s="359">
        <v>0</v>
      </c>
      <c r="DR60" s="359">
        <f t="shared" ca="1" si="49"/>
        <v>0</v>
      </c>
      <c r="DS60" s="359">
        <f t="shared" ca="1" si="20"/>
        <v>0</v>
      </c>
      <c r="DT60" s="359">
        <f t="shared" ca="1" si="50"/>
        <v>0</v>
      </c>
      <c r="DV60" s="362">
        <f t="shared" ca="1" si="88"/>
        <v>171</v>
      </c>
      <c r="DW60" s="362">
        <v>52</v>
      </c>
      <c r="DX60" s="371">
        <f t="shared" ca="1" si="89"/>
        <v>0</v>
      </c>
      <c r="DY60" s="359">
        <f t="shared" ca="1" si="21"/>
        <v>0</v>
      </c>
      <c r="DZ60" s="359">
        <v>0</v>
      </c>
      <c r="EA60" s="359">
        <f t="shared" ca="1" si="51"/>
        <v>0</v>
      </c>
      <c r="EB60" s="359">
        <f t="shared" ca="1" si="22"/>
        <v>0</v>
      </c>
      <c r="EC60" s="359">
        <f t="shared" ca="1" si="52"/>
        <v>0</v>
      </c>
      <c r="EE60" s="362">
        <f t="shared" ca="1" si="90"/>
        <v>171</v>
      </c>
      <c r="EF60" s="362">
        <v>52</v>
      </c>
      <c r="EG60" s="371">
        <f t="shared" ca="1" si="91"/>
        <v>0</v>
      </c>
      <c r="EH60" s="359">
        <f t="shared" ca="1" si="23"/>
        <v>0</v>
      </c>
      <c r="EI60" s="359">
        <v>0</v>
      </c>
      <c r="EJ60" s="359">
        <f t="shared" ca="1" si="53"/>
        <v>0</v>
      </c>
      <c r="EK60" s="359">
        <f t="shared" ca="1" si="24"/>
        <v>0</v>
      </c>
      <c r="EL60" s="359">
        <f t="shared" ca="1" si="54"/>
        <v>0</v>
      </c>
    </row>
    <row r="61" spans="6:142" x14ac:dyDescent="0.35">
      <c r="F61" s="372">
        <f ca="1">IFERROR(INDEX('Inflation Rates'!$A$16:$H$138,MATCH('TSP Traditional'!$H62,'Inflation Rates'!$A$16:$A$138,0),8)/INDEX('Inflation Rates'!$A$16:$H$138,MATCH('TSP Traditional'!$H62,'Inflation Rates'!$A$16:$A$138,0)-1,8)-1,F60)</f>
        <v>2.0000000000000018E-2</v>
      </c>
      <c r="G61" s="372">
        <f ca="1">IFERROR(INDEX('Inflation Rates'!$A$16:$H$138,MATCH('TSP Traditional'!$H62,'Inflation Rates'!$A$16:$A$138,0),6)/INDEX('Inflation Rates'!$A$16:$H$138,MATCH('TSP Traditional'!$H62,'Inflation Rates'!$A$16:$A$138,0)-1,6)-1,G60)</f>
        <v>2.0999999999999908E-2</v>
      </c>
      <c r="H61" s="362">
        <f t="shared" ca="1" si="55"/>
        <v>2072</v>
      </c>
      <c r="I61" s="362">
        <f t="shared" ca="1" si="56"/>
        <v>172</v>
      </c>
      <c r="J61" s="362">
        <v>53</v>
      </c>
      <c r="K61" s="371">
        <f t="shared" ca="1" si="57"/>
        <v>0</v>
      </c>
      <c r="L61" s="359">
        <f t="shared" ca="1" si="1"/>
        <v>0</v>
      </c>
      <c r="M61" s="359">
        <v>0</v>
      </c>
      <c r="N61" s="359">
        <f t="shared" ca="1" si="25"/>
        <v>0</v>
      </c>
      <c r="O61" s="359">
        <f t="shared" ca="1" si="58"/>
        <v>0</v>
      </c>
      <c r="P61" s="359">
        <f t="shared" ca="1" si="26"/>
        <v>0</v>
      </c>
      <c r="R61" s="362">
        <f t="shared" ca="1" si="59"/>
        <v>172</v>
      </c>
      <c r="S61" s="362">
        <v>53</v>
      </c>
      <c r="T61" s="371">
        <f t="shared" ca="1" si="60"/>
        <v>0</v>
      </c>
      <c r="U61" s="359">
        <f t="shared" ca="1" si="2"/>
        <v>0</v>
      </c>
      <c r="V61" s="359">
        <v>0</v>
      </c>
      <c r="W61" s="359">
        <f t="shared" ca="1" si="27"/>
        <v>0</v>
      </c>
      <c r="X61" s="359">
        <f t="shared" ca="1" si="61"/>
        <v>0</v>
      </c>
      <c r="Y61" s="359">
        <f t="shared" ca="1" si="28"/>
        <v>0</v>
      </c>
      <c r="AA61" s="362">
        <f t="shared" ca="1" si="62"/>
        <v>172</v>
      </c>
      <c r="AB61" s="362">
        <v>53</v>
      </c>
      <c r="AC61" s="371">
        <f t="shared" ca="1" si="63"/>
        <v>0</v>
      </c>
      <c r="AD61" s="359">
        <f t="shared" ca="1" si="3"/>
        <v>0</v>
      </c>
      <c r="AE61" s="359">
        <v>0</v>
      </c>
      <c r="AF61" s="359">
        <f t="shared" ca="1" si="29"/>
        <v>0</v>
      </c>
      <c r="AG61" s="359">
        <f t="shared" ca="1" si="64"/>
        <v>0</v>
      </c>
      <c r="AH61" s="359">
        <f t="shared" ca="1" si="30"/>
        <v>0</v>
      </c>
      <c r="AJ61" s="362">
        <f t="shared" ca="1" si="65"/>
        <v>172</v>
      </c>
      <c r="AK61" s="362">
        <v>53</v>
      </c>
      <c r="AL61" s="371">
        <f t="shared" ca="1" si="66"/>
        <v>0</v>
      </c>
      <c r="AM61" s="359">
        <f t="shared" ca="1" si="4"/>
        <v>0</v>
      </c>
      <c r="AN61" s="359">
        <v>0</v>
      </c>
      <c r="AO61" s="359">
        <f t="shared" ca="1" si="31"/>
        <v>0</v>
      </c>
      <c r="AP61" s="359">
        <f t="shared" ca="1" si="67"/>
        <v>0</v>
      </c>
      <c r="AQ61" s="359">
        <f t="shared" ca="1" si="32"/>
        <v>0</v>
      </c>
      <c r="AS61" s="362">
        <f t="shared" ca="1" si="68"/>
        <v>172</v>
      </c>
      <c r="AT61" s="362">
        <v>53</v>
      </c>
      <c r="AU61" s="371">
        <f t="shared" ca="1" si="69"/>
        <v>0</v>
      </c>
      <c r="AV61" s="359">
        <f t="shared" ca="1" si="5"/>
        <v>0</v>
      </c>
      <c r="AW61" s="359">
        <v>0</v>
      </c>
      <c r="AX61" s="359">
        <f t="shared" ca="1" si="33"/>
        <v>0</v>
      </c>
      <c r="AY61" s="359">
        <f t="shared" ca="1" si="70"/>
        <v>0</v>
      </c>
      <c r="AZ61" s="359">
        <f t="shared" ca="1" si="34"/>
        <v>0</v>
      </c>
      <c r="BB61" s="362">
        <f t="shared" ca="1" si="71"/>
        <v>172</v>
      </c>
      <c r="BC61" s="362">
        <v>53</v>
      </c>
      <c r="BD61" s="371">
        <f t="shared" ca="1" si="72"/>
        <v>0</v>
      </c>
      <c r="BE61" s="359">
        <f t="shared" ca="1" si="6"/>
        <v>0</v>
      </c>
      <c r="BF61" s="359">
        <v>0</v>
      </c>
      <c r="BG61" s="359">
        <f t="shared" ca="1" si="35"/>
        <v>0</v>
      </c>
      <c r="BH61" s="359">
        <f t="shared" ca="1" si="73"/>
        <v>0</v>
      </c>
      <c r="BI61" s="359">
        <f t="shared" ca="1" si="36"/>
        <v>0</v>
      </c>
      <c r="BK61" s="362">
        <f t="shared" ca="1" si="74"/>
        <v>172</v>
      </c>
      <c r="BL61" s="362">
        <v>53</v>
      </c>
      <c r="BM61" s="371">
        <f t="shared" ca="1" si="75"/>
        <v>0</v>
      </c>
      <c r="BN61" s="359">
        <f t="shared" ca="1" si="7"/>
        <v>0</v>
      </c>
      <c r="BO61" s="359">
        <v>0</v>
      </c>
      <c r="BP61" s="359">
        <f t="shared" ca="1" si="37"/>
        <v>0</v>
      </c>
      <c r="BQ61" s="359">
        <f t="shared" ca="1" si="8"/>
        <v>0</v>
      </c>
      <c r="BR61" s="359">
        <f t="shared" ca="1" si="38"/>
        <v>0</v>
      </c>
      <c r="BT61" s="362">
        <f t="shared" ca="1" si="76"/>
        <v>172</v>
      </c>
      <c r="BU61" s="362">
        <v>53</v>
      </c>
      <c r="BV61" s="371">
        <f t="shared" ca="1" si="77"/>
        <v>0</v>
      </c>
      <c r="BW61" s="359">
        <f t="shared" ca="1" si="9"/>
        <v>0</v>
      </c>
      <c r="BX61" s="359">
        <v>0</v>
      </c>
      <c r="BY61" s="359">
        <f t="shared" ca="1" si="39"/>
        <v>0</v>
      </c>
      <c r="BZ61" s="359">
        <f t="shared" ca="1" si="10"/>
        <v>0</v>
      </c>
      <c r="CA61" s="359">
        <f t="shared" ca="1" si="40"/>
        <v>0</v>
      </c>
      <c r="CC61" s="362">
        <f t="shared" ca="1" si="78"/>
        <v>172</v>
      </c>
      <c r="CD61" s="362">
        <v>53</v>
      </c>
      <c r="CE61" s="371">
        <f t="shared" ca="1" si="79"/>
        <v>0</v>
      </c>
      <c r="CF61" s="359">
        <f t="shared" ca="1" si="11"/>
        <v>0</v>
      </c>
      <c r="CG61" s="359">
        <v>0</v>
      </c>
      <c r="CH61" s="359">
        <f t="shared" ca="1" si="41"/>
        <v>0</v>
      </c>
      <c r="CI61" s="359">
        <f t="shared" ca="1" si="12"/>
        <v>0</v>
      </c>
      <c r="CJ61" s="359">
        <f t="shared" ca="1" si="42"/>
        <v>0</v>
      </c>
      <c r="CL61" s="362">
        <f t="shared" ca="1" si="80"/>
        <v>172</v>
      </c>
      <c r="CM61" s="362">
        <v>53</v>
      </c>
      <c r="CN61" s="371">
        <f t="shared" ca="1" si="81"/>
        <v>0</v>
      </c>
      <c r="CO61" s="359">
        <f t="shared" ca="1" si="13"/>
        <v>0</v>
      </c>
      <c r="CP61" s="359">
        <v>0</v>
      </c>
      <c r="CQ61" s="359">
        <f t="shared" ca="1" si="43"/>
        <v>0</v>
      </c>
      <c r="CR61" s="359">
        <f t="shared" ca="1" si="14"/>
        <v>0</v>
      </c>
      <c r="CS61" s="359">
        <f t="shared" ca="1" si="44"/>
        <v>0</v>
      </c>
      <c r="CU61" s="362">
        <f t="shared" ca="1" si="82"/>
        <v>172</v>
      </c>
      <c r="CV61" s="362">
        <v>53</v>
      </c>
      <c r="CW61" s="371">
        <f t="shared" ca="1" si="83"/>
        <v>0</v>
      </c>
      <c r="CX61" s="359">
        <f t="shared" ca="1" si="15"/>
        <v>0</v>
      </c>
      <c r="CY61" s="359">
        <v>0</v>
      </c>
      <c r="CZ61" s="359">
        <f t="shared" ca="1" si="45"/>
        <v>0</v>
      </c>
      <c r="DA61" s="359">
        <f t="shared" ca="1" si="16"/>
        <v>0</v>
      </c>
      <c r="DB61" s="359">
        <f t="shared" ca="1" si="46"/>
        <v>0</v>
      </c>
      <c r="DD61" s="362">
        <f t="shared" ca="1" si="84"/>
        <v>172</v>
      </c>
      <c r="DE61" s="362">
        <v>53</v>
      </c>
      <c r="DF61" s="371">
        <f t="shared" ca="1" si="85"/>
        <v>0</v>
      </c>
      <c r="DG61" s="359">
        <f t="shared" ca="1" si="17"/>
        <v>0</v>
      </c>
      <c r="DH61" s="359">
        <v>0</v>
      </c>
      <c r="DI61" s="359">
        <f t="shared" ca="1" si="47"/>
        <v>0</v>
      </c>
      <c r="DJ61" s="359">
        <f t="shared" ca="1" si="18"/>
        <v>0</v>
      </c>
      <c r="DK61" s="359">
        <f t="shared" ca="1" si="48"/>
        <v>0</v>
      </c>
      <c r="DM61" s="362">
        <f t="shared" ca="1" si="86"/>
        <v>172</v>
      </c>
      <c r="DN61" s="362">
        <v>53</v>
      </c>
      <c r="DO61" s="371">
        <f t="shared" ca="1" si="87"/>
        <v>0</v>
      </c>
      <c r="DP61" s="359">
        <f t="shared" ca="1" si="19"/>
        <v>0</v>
      </c>
      <c r="DQ61" s="359">
        <v>0</v>
      </c>
      <c r="DR61" s="359">
        <f t="shared" ca="1" si="49"/>
        <v>0</v>
      </c>
      <c r="DS61" s="359">
        <f t="shared" ca="1" si="20"/>
        <v>0</v>
      </c>
      <c r="DT61" s="359">
        <f t="shared" ca="1" si="50"/>
        <v>0</v>
      </c>
      <c r="DV61" s="362">
        <f t="shared" ca="1" si="88"/>
        <v>172</v>
      </c>
      <c r="DW61" s="362">
        <v>53</v>
      </c>
      <c r="DX61" s="371">
        <f t="shared" ca="1" si="89"/>
        <v>0</v>
      </c>
      <c r="DY61" s="359">
        <f t="shared" ca="1" si="21"/>
        <v>0</v>
      </c>
      <c r="DZ61" s="359">
        <v>0</v>
      </c>
      <c r="EA61" s="359">
        <f t="shared" ca="1" si="51"/>
        <v>0</v>
      </c>
      <c r="EB61" s="359">
        <f t="shared" ca="1" si="22"/>
        <v>0</v>
      </c>
      <c r="EC61" s="359">
        <f t="shared" ca="1" si="52"/>
        <v>0</v>
      </c>
      <c r="EE61" s="362">
        <f t="shared" ca="1" si="90"/>
        <v>172</v>
      </c>
      <c r="EF61" s="362">
        <v>53</v>
      </c>
      <c r="EG61" s="371">
        <f t="shared" ca="1" si="91"/>
        <v>0</v>
      </c>
      <c r="EH61" s="359">
        <f t="shared" ca="1" si="23"/>
        <v>0</v>
      </c>
      <c r="EI61" s="359">
        <v>0</v>
      </c>
      <c r="EJ61" s="359">
        <f t="shared" ca="1" si="53"/>
        <v>0</v>
      </c>
      <c r="EK61" s="359">
        <f t="shared" ca="1" si="24"/>
        <v>0</v>
      </c>
      <c r="EL61" s="359">
        <f t="shared" ca="1" si="54"/>
        <v>0</v>
      </c>
    </row>
    <row r="62" spans="6:142" x14ac:dyDescent="0.35">
      <c r="F62" s="372">
        <f ca="1">IFERROR(INDEX('Inflation Rates'!$A$16:$H$138,MATCH('TSP Traditional'!$H63,'Inflation Rates'!$A$16:$A$138,0),8)/INDEX('Inflation Rates'!$A$16:$H$138,MATCH('TSP Traditional'!$H63,'Inflation Rates'!$A$16:$A$138,0)-1,8)-1,F61)</f>
        <v>2.0000000000000018E-2</v>
      </c>
      <c r="G62" s="372">
        <f ca="1">IFERROR(INDEX('Inflation Rates'!$A$16:$H$138,MATCH('TSP Traditional'!$H63,'Inflation Rates'!$A$16:$A$138,0),6)/INDEX('Inflation Rates'!$A$16:$H$138,MATCH('TSP Traditional'!$H63,'Inflation Rates'!$A$16:$A$138,0)-1,6)-1,G61)</f>
        <v>2.0999999999999908E-2</v>
      </c>
      <c r="H62" s="362">
        <f t="shared" ca="1" si="55"/>
        <v>2073</v>
      </c>
      <c r="I62" s="362">
        <f t="shared" ca="1" si="56"/>
        <v>173</v>
      </c>
      <c r="J62" s="362">
        <v>54</v>
      </c>
      <c r="K62" s="371">
        <f t="shared" ca="1" si="57"/>
        <v>0</v>
      </c>
      <c r="L62" s="359">
        <f t="shared" ca="1" si="1"/>
        <v>0</v>
      </c>
      <c r="M62" s="359">
        <v>0</v>
      </c>
      <c r="N62" s="359">
        <f t="shared" ca="1" si="25"/>
        <v>0</v>
      </c>
      <c r="O62" s="359">
        <f t="shared" ca="1" si="58"/>
        <v>0</v>
      </c>
      <c r="P62" s="359">
        <f t="shared" ca="1" si="26"/>
        <v>0</v>
      </c>
      <c r="R62" s="362">
        <f t="shared" ca="1" si="59"/>
        <v>173</v>
      </c>
      <c r="S62" s="362">
        <v>54</v>
      </c>
      <c r="T62" s="371">
        <f t="shared" ca="1" si="60"/>
        <v>0</v>
      </c>
      <c r="U62" s="359">
        <f t="shared" ca="1" si="2"/>
        <v>0</v>
      </c>
      <c r="V62" s="359">
        <v>0</v>
      </c>
      <c r="W62" s="359">
        <f t="shared" ca="1" si="27"/>
        <v>0</v>
      </c>
      <c r="X62" s="359">
        <f t="shared" ca="1" si="61"/>
        <v>0</v>
      </c>
      <c r="Y62" s="359">
        <f t="shared" ca="1" si="28"/>
        <v>0</v>
      </c>
      <c r="AA62" s="362">
        <f t="shared" ca="1" si="62"/>
        <v>173</v>
      </c>
      <c r="AB62" s="362">
        <v>54</v>
      </c>
      <c r="AC62" s="371">
        <f t="shared" ca="1" si="63"/>
        <v>0</v>
      </c>
      <c r="AD62" s="359">
        <f t="shared" ca="1" si="3"/>
        <v>0</v>
      </c>
      <c r="AE62" s="359">
        <v>0</v>
      </c>
      <c r="AF62" s="359">
        <f t="shared" ca="1" si="29"/>
        <v>0</v>
      </c>
      <c r="AG62" s="359">
        <f t="shared" ca="1" si="64"/>
        <v>0</v>
      </c>
      <c r="AH62" s="359">
        <f t="shared" ca="1" si="30"/>
        <v>0</v>
      </c>
      <c r="AJ62" s="362">
        <f t="shared" ca="1" si="65"/>
        <v>173</v>
      </c>
      <c r="AK62" s="362">
        <v>54</v>
      </c>
      <c r="AL62" s="371">
        <f t="shared" ca="1" si="66"/>
        <v>0</v>
      </c>
      <c r="AM62" s="359">
        <f t="shared" ca="1" si="4"/>
        <v>0</v>
      </c>
      <c r="AN62" s="359">
        <v>0</v>
      </c>
      <c r="AO62" s="359">
        <f t="shared" ca="1" si="31"/>
        <v>0</v>
      </c>
      <c r="AP62" s="359">
        <f t="shared" ca="1" si="67"/>
        <v>0</v>
      </c>
      <c r="AQ62" s="359">
        <f t="shared" ca="1" si="32"/>
        <v>0</v>
      </c>
      <c r="AS62" s="362">
        <f t="shared" ca="1" si="68"/>
        <v>173</v>
      </c>
      <c r="AT62" s="362">
        <v>54</v>
      </c>
      <c r="AU62" s="371">
        <f t="shared" ca="1" si="69"/>
        <v>0</v>
      </c>
      <c r="AV62" s="359">
        <f t="shared" ca="1" si="5"/>
        <v>0</v>
      </c>
      <c r="AW62" s="359">
        <v>0</v>
      </c>
      <c r="AX62" s="359">
        <f t="shared" ca="1" si="33"/>
        <v>0</v>
      </c>
      <c r="AY62" s="359">
        <f t="shared" ca="1" si="70"/>
        <v>0</v>
      </c>
      <c r="AZ62" s="359">
        <f t="shared" ca="1" si="34"/>
        <v>0</v>
      </c>
      <c r="BB62" s="362">
        <f t="shared" ca="1" si="71"/>
        <v>173</v>
      </c>
      <c r="BC62" s="362">
        <v>54</v>
      </c>
      <c r="BD62" s="371">
        <f t="shared" ca="1" si="72"/>
        <v>0</v>
      </c>
      <c r="BE62" s="359">
        <f t="shared" ca="1" si="6"/>
        <v>0</v>
      </c>
      <c r="BF62" s="359">
        <v>0</v>
      </c>
      <c r="BG62" s="359">
        <f t="shared" ca="1" si="35"/>
        <v>0</v>
      </c>
      <c r="BH62" s="359">
        <f t="shared" ca="1" si="73"/>
        <v>0</v>
      </c>
      <c r="BI62" s="359">
        <f t="shared" ca="1" si="36"/>
        <v>0</v>
      </c>
      <c r="BK62" s="362">
        <f t="shared" ca="1" si="74"/>
        <v>173</v>
      </c>
      <c r="BL62" s="362">
        <v>54</v>
      </c>
      <c r="BM62" s="371">
        <f t="shared" ca="1" si="75"/>
        <v>0</v>
      </c>
      <c r="BN62" s="359">
        <f t="shared" ca="1" si="7"/>
        <v>0</v>
      </c>
      <c r="BO62" s="359">
        <v>0</v>
      </c>
      <c r="BP62" s="359">
        <f t="shared" ca="1" si="37"/>
        <v>0</v>
      </c>
      <c r="BQ62" s="359">
        <f t="shared" ca="1" si="8"/>
        <v>0</v>
      </c>
      <c r="BR62" s="359">
        <f t="shared" ca="1" si="38"/>
        <v>0</v>
      </c>
      <c r="BT62" s="362">
        <f t="shared" ca="1" si="76"/>
        <v>173</v>
      </c>
      <c r="BU62" s="362">
        <v>54</v>
      </c>
      <c r="BV62" s="371">
        <f t="shared" ca="1" si="77"/>
        <v>0</v>
      </c>
      <c r="BW62" s="359">
        <f t="shared" ca="1" si="9"/>
        <v>0</v>
      </c>
      <c r="BX62" s="359">
        <v>0</v>
      </c>
      <c r="BY62" s="359">
        <f t="shared" ca="1" si="39"/>
        <v>0</v>
      </c>
      <c r="BZ62" s="359">
        <f t="shared" ca="1" si="10"/>
        <v>0</v>
      </c>
      <c r="CA62" s="359">
        <f t="shared" ca="1" si="40"/>
        <v>0</v>
      </c>
      <c r="CC62" s="362">
        <f t="shared" ca="1" si="78"/>
        <v>173</v>
      </c>
      <c r="CD62" s="362">
        <v>54</v>
      </c>
      <c r="CE62" s="371">
        <f t="shared" ca="1" si="79"/>
        <v>0</v>
      </c>
      <c r="CF62" s="359">
        <f t="shared" ca="1" si="11"/>
        <v>0</v>
      </c>
      <c r="CG62" s="359">
        <v>0</v>
      </c>
      <c r="CH62" s="359">
        <f t="shared" ca="1" si="41"/>
        <v>0</v>
      </c>
      <c r="CI62" s="359">
        <f t="shared" ca="1" si="12"/>
        <v>0</v>
      </c>
      <c r="CJ62" s="359">
        <f t="shared" ca="1" si="42"/>
        <v>0</v>
      </c>
      <c r="CL62" s="362">
        <f t="shared" ca="1" si="80"/>
        <v>173</v>
      </c>
      <c r="CM62" s="362">
        <v>54</v>
      </c>
      <c r="CN62" s="371">
        <f t="shared" ca="1" si="81"/>
        <v>0</v>
      </c>
      <c r="CO62" s="359">
        <f t="shared" ca="1" si="13"/>
        <v>0</v>
      </c>
      <c r="CP62" s="359">
        <v>0</v>
      </c>
      <c r="CQ62" s="359">
        <f t="shared" ca="1" si="43"/>
        <v>0</v>
      </c>
      <c r="CR62" s="359">
        <f t="shared" ca="1" si="14"/>
        <v>0</v>
      </c>
      <c r="CS62" s="359">
        <f t="shared" ca="1" si="44"/>
        <v>0</v>
      </c>
      <c r="CU62" s="362">
        <f t="shared" ca="1" si="82"/>
        <v>173</v>
      </c>
      <c r="CV62" s="362">
        <v>54</v>
      </c>
      <c r="CW62" s="371">
        <f t="shared" ca="1" si="83"/>
        <v>0</v>
      </c>
      <c r="CX62" s="359">
        <f t="shared" ca="1" si="15"/>
        <v>0</v>
      </c>
      <c r="CY62" s="359">
        <v>0</v>
      </c>
      <c r="CZ62" s="359">
        <f t="shared" ca="1" si="45"/>
        <v>0</v>
      </c>
      <c r="DA62" s="359">
        <f t="shared" ca="1" si="16"/>
        <v>0</v>
      </c>
      <c r="DB62" s="359">
        <f t="shared" ca="1" si="46"/>
        <v>0</v>
      </c>
      <c r="DD62" s="362">
        <f t="shared" ca="1" si="84"/>
        <v>173</v>
      </c>
      <c r="DE62" s="362">
        <v>54</v>
      </c>
      <c r="DF62" s="371">
        <f t="shared" ca="1" si="85"/>
        <v>0</v>
      </c>
      <c r="DG62" s="359">
        <f t="shared" ca="1" si="17"/>
        <v>0</v>
      </c>
      <c r="DH62" s="359">
        <v>0</v>
      </c>
      <c r="DI62" s="359">
        <f t="shared" ca="1" si="47"/>
        <v>0</v>
      </c>
      <c r="DJ62" s="359">
        <f t="shared" ca="1" si="18"/>
        <v>0</v>
      </c>
      <c r="DK62" s="359">
        <f t="shared" ca="1" si="48"/>
        <v>0</v>
      </c>
      <c r="DM62" s="362">
        <f t="shared" ca="1" si="86"/>
        <v>173</v>
      </c>
      <c r="DN62" s="362">
        <v>54</v>
      </c>
      <c r="DO62" s="371">
        <f t="shared" ca="1" si="87"/>
        <v>0</v>
      </c>
      <c r="DP62" s="359">
        <f t="shared" ca="1" si="19"/>
        <v>0</v>
      </c>
      <c r="DQ62" s="359">
        <v>0</v>
      </c>
      <c r="DR62" s="359">
        <f t="shared" ca="1" si="49"/>
        <v>0</v>
      </c>
      <c r="DS62" s="359">
        <f t="shared" ca="1" si="20"/>
        <v>0</v>
      </c>
      <c r="DT62" s="359">
        <f t="shared" ca="1" si="50"/>
        <v>0</v>
      </c>
      <c r="DV62" s="362">
        <f t="shared" ca="1" si="88"/>
        <v>173</v>
      </c>
      <c r="DW62" s="362">
        <v>54</v>
      </c>
      <c r="DX62" s="371">
        <f t="shared" ca="1" si="89"/>
        <v>0</v>
      </c>
      <c r="DY62" s="359">
        <f t="shared" ca="1" si="21"/>
        <v>0</v>
      </c>
      <c r="DZ62" s="359">
        <v>0</v>
      </c>
      <c r="EA62" s="359">
        <f t="shared" ca="1" si="51"/>
        <v>0</v>
      </c>
      <c r="EB62" s="359">
        <f t="shared" ca="1" si="22"/>
        <v>0</v>
      </c>
      <c r="EC62" s="359">
        <f t="shared" ca="1" si="52"/>
        <v>0</v>
      </c>
      <c r="EE62" s="362">
        <f t="shared" ca="1" si="90"/>
        <v>173</v>
      </c>
      <c r="EF62" s="362">
        <v>54</v>
      </c>
      <c r="EG62" s="371">
        <f t="shared" ca="1" si="91"/>
        <v>0</v>
      </c>
      <c r="EH62" s="359">
        <f t="shared" ca="1" si="23"/>
        <v>0</v>
      </c>
      <c r="EI62" s="359">
        <v>0</v>
      </c>
      <c r="EJ62" s="359">
        <f t="shared" ca="1" si="53"/>
        <v>0</v>
      </c>
      <c r="EK62" s="359">
        <f t="shared" ca="1" si="24"/>
        <v>0</v>
      </c>
      <c r="EL62" s="359">
        <f t="shared" ca="1" si="54"/>
        <v>0</v>
      </c>
    </row>
    <row r="63" spans="6:142" x14ac:dyDescent="0.35">
      <c r="F63" s="372">
        <f ca="1">IFERROR(INDEX('Inflation Rates'!$A$16:$H$138,MATCH('TSP Traditional'!$H64,'Inflation Rates'!$A$16:$A$138,0),8)/INDEX('Inflation Rates'!$A$16:$H$138,MATCH('TSP Traditional'!$H64,'Inflation Rates'!$A$16:$A$138,0)-1,8)-1,F62)</f>
        <v>2.0000000000000018E-2</v>
      </c>
      <c r="G63" s="372">
        <f ca="1">IFERROR(INDEX('Inflation Rates'!$A$16:$H$138,MATCH('TSP Traditional'!$H64,'Inflation Rates'!$A$16:$A$138,0),6)/INDEX('Inflation Rates'!$A$16:$H$138,MATCH('TSP Traditional'!$H64,'Inflation Rates'!$A$16:$A$138,0)-1,6)-1,G62)</f>
        <v>2.0999999999999908E-2</v>
      </c>
      <c r="H63" s="362">
        <f t="shared" ca="1" si="55"/>
        <v>2074</v>
      </c>
      <c r="I63" s="362">
        <f t="shared" ca="1" si="56"/>
        <v>174</v>
      </c>
      <c r="J63" s="362">
        <v>55</v>
      </c>
      <c r="K63" s="371">
        <f t="shared" ca="1" si="57"/>
        <v>0</v>
      </c>
      <c r="L63" s="359">
        <f t="shared" ca="1" si="1"/>
        <v>0</v>
      </c>
      <c r="M63" s="359">
        <v>0</v>
      </c>
      <c r="N63" s="359">
        <f t="shared" ca="1" si="25"/>
        <v>0</v>
      </c>
      <c r="O63" s="359">
        <f t="shared" ca="1" si="58"/>
        <v>0</v>
      </c>
      <c r="P63" s="359">
        <f t="shared" ca="1" si="26"/>
        <v>0</v>
      </c>
      <c r="R63" s="362">
        <f t="shared" ca="1" si="59"/>
        <v>174</v>
      </c>
      <c r="S63" s="362">
        <v>55</v>
      </c>
      <c r="T63" s="371">
        <f t="shared" ca="1" si="60"/>
        <v>0</v>
      </c>
      <c r="U63" s="359">
        <f t="shared" ca="1" si="2"/>
        <v>0</v>
      </c>
      <c r="V63" s="359">
        <v>0</v>
      </c>
      <c r="W63" s="359">
        <f t="shared" ca="1" si="27"/>
        <v>0</v>
      </c>
      <c r="X63" s="359">
        <f t="shared" ca="1" si="61"/>
        <v>0</v>
      </c>
      <c r="Y63" s="359">
        <f t="shared" ca="1" si="28"/>
        <v>0</v>
      </c>
      <c r="AA63" s="362">
        <f t="shared" ca="1" si="62"/>
        <v>174</v>
      </c>
      <c r="AB63" s="362">
        <v>55</v>
      </c>
      <c r="AC63" s="371">
        <f t="shared" ca="1" si="63"/>
        <v>0</v>
      </c>
      <c r="AD63" s="359">
        <f t="shared" ca="1" si="3"/>
        <v>0</v>
      </c>
      <c r="AE63" s="359">
        <v>0</v>
      </c>
      <c r="AF63" s="359">
        <f t="shared" ca="1" si="29"/>
        <v>0</v>
      </c>
      <c r="AG63" s="359">
        <f t="shared" ca="1" si="64"/>
        <v>0</v>
      </c>
      <c r="AH63" s="359">
        <f t="shared" ca="1" si="30"/>
        <v>0</v>
      </c>
      <c r="AJ63" s="362">
        <f t="shared" ca="1" si="65"/>
        <v>174</v>
      </c>
      <c r="AK63" s="362">
        <v>55</v>
      </c>
      <c r="AL63" s="371">
        <f t="shared" ca="1" si="66"/>
        <v>0</v>
      </c>
      <c r="AM63" s="359">
        <f t="shared" ca="1" si="4"/>
        <v>0</v>
      </c>
      <c r="AN63" s="359">
        <v>0</v>
      </c>
      <c r="AO63" s="359">
        <f t="shared" ca="1" si="31"/>
        <v>0</v>
      </c>
      <c r="AP63" s="359">
        <f t="shared" ca="1" si="67"/>
        <v>0</v>
      </c>
      <c r="AQ63" s="359">
        <f t="shared" ca="1" si="32"/>
        <v>0</v>
      </c>
      <c r="AS63" s="362">
        <f t="shared" ca="1" si="68"/>
        <v>174</v>
      </c>
      <c r="AT63" s="362">
        <v>55</v>
      </c>
      <c r="AU63" s="371">
        <f t="shared" ca="1" si="69"/>
        <v>0</v>
      </c>
      <c r="AV63" s="359">
        <f t="shared" ca="1" si="5"/>
        <v>0</v>
      </c>
      <c r="AW63" s="359">
        <v>0</v>
      </c>
      <c r="AX63" s="359">
        <f t="shared" ca="1" si="33"/>
        <v>0</v>
      </c>
      <c r="AY63" s="359">
        <f t="shared" ca="1" si="70"/>
        <v>0</v>
      </c>
      <c r="AZ63" s="359">
        <f t="shared" ca="1" si="34"/>
        <v>0</v>
      </c>
      <c r="BB63" s="362">
        <f t="shared" ca="1" si="71"/>
        <v>174</v>
      </c>
      <c r="BC63" s="362">
        <v>55</v>
      </c>
      <c r="BD63" s="371">
        <f t="shared" ca="1" si="72"/>
        <v>0</v>
      </c>
      <c r="BE63" s="359">
        <f t="shared" ca="1" si="6"/>
        <v>0</v>
      </c>
      <c r="BF63" s="359">
        <v>0</v>
      </c>
      <c r="BG63" s="359">
        <f t="shared" ca="1" si="35"/>
        <v>0</v>
      </c>
      <c r="BH63" s="359">
        <f t="shared" ca="1" si="73"/>
        <v>0</v>
      </c>
      <c r="BI63" s="359">
        <f t="shared" ca="1" si="36"/>
        <v>0</v>
      </c>
      <c r="BK63" s="362">
        <f t="shared" ca="1" si="74"/>
        <v>174</v>
      </c>
      <c r="BL63" s="362">
        <v>55</v>
      </c>
      <c r="BM63" s="371">
        <f t="shared" ca="1" si="75"/>
        <v>0</v>
      </c>
      <c r="BN63" s="359">
        <f t="shared" ca="1" si="7"/>
        <v>0</v>
      </c>
      <c r="BO63" s="359">
        <v>0</v>
      </c>
      <c r="BP63" s="359">
        <f t="shared" ca="1" si="37"/>
        <v>0</v>
      </c>
      <c r="BQ63" s="359">
        <f t="shared" ca="1" si="8"/>
        <v>0</v>
      </c>
      <c r="BR63" s="359">
        <f t="shared" ca="1" si="38"/>
        <v>0</v>
      </c>
      <c r="BT63" s="362">
        <f t="shared" ca="1" si="76"/>
        <v>174</v>
      </c>
      <c r="BU63" s="362">
        <v>55</v>
      </c>
      <c r="BV63" s="371">
        <f t="shared" ca="1" si="77"/>
        <v>0</v>
      </c>
      <c r="BW63" s="359">
        <f t="shared" ca="1" si="9"/>
        <v>0</v>
      </c>
      <c r="BX63" s="359">
        <v>0</v>
      </c>
      <c r="BY63" s="359">
        <f t="shared" ca="1" si="39"/>
        <v>0</v>
      </c>
      <c r="BZ63" s="359">
        <f t="shared" ca="1" si="10"/>
        <v>0</v>
      </c>
      <c r="CA63" s="359">
        <f t="shared" ca="1" si="40"/>
        <v>0</v>
      </c>
      <c r="CC63" s="362">
        <f t="shared" ca="1" si="78"/>
        <v>174</v>
      </c>
      <c r="CD63" s="362">
        <v>55</v>
      </c>
      <c r="CE63" s="371">
        <f t="shared" ca="1" si="79"/>
        <v>0</v>
      </c>
      <c r="CF63" s="359">
        <f t="shared" ca="1" si="11"/>
        <v>0</v>
      </c>
      <c r="CG63" s="359">
        <v>0</v>
      </c>
      <c r="CH63" s="359">
        <f t="shared" ca="1" si="41"/>
        <v>0</v>
      </c>
      <c r="CI63" s="359">
        <f t="shared" ca="1" si="12"/>
        <v>0</v>
      </c>
      <c r="CJ63" s="359">
        <f t="shared" ca="1" si="42"/>
        <v>0</v>
      </c>
      <c r="CL63" s="362">
        <f t="shared" ca="1" si="80"/>
        <v>174</v>
      </c>
      <c r="CM63" s="362">
        <v>55</v>
      </c>
      <c r="CN63" s="371">
        <f t="shared" ca="1" si="81"/>
        <v>0</v>
      </c>
      <c r="CO63" s="359">
        <f t="shared" ca="1" si="13"/>
        <v>0</v>
      </c>
      <c r="CP63" s="359">
        <v>0</v>
      </c>
      <c r="CQ63" s="359">
        <f t="shared" ca="1" si="43"/>
        <v>0</v>
      </c>
      <c r="CR63" s="359">
        <f t="shared" ca="1" si="14"/>
        <v>0</v>
      </c>
      <c r="CS63" s="359">
        <f t="shared" ca="1" si="44"/>
        <v>0</v>
      </c>
      <c r="CU63" s="362">
        <f t="shared" ca="1" si="82"/>
        <v>174</v>
      </c>
      <c r="CV63" s="362">
        <v>55</v>
      </c>
      <c r="CW63" s="371">
        <f t="shared" ca="1" si="83"/>
        <v>0</v>
      </c>
      <c r="CX63" s="359">
        <f t="shared" ca="1" si="15"/>
        <v>0</v>
      </c>
      <c r="CY63" s="359">
        <v>0</v>
      </c>
      <c r="CZ63" s="359">
        <f t="shared" ca="1" si="45"/>
        <v>0</v>
      </c>
      <c r="DA63" s="359">
        <f t="shared" ca="1" si="16"/>
        <v>0</v>
      </c>
      <c r="DB63" s="359">
        <f t="shared" ca="1" si="46"/>
        <v>0</v>
      </c>
      <c r="DD63" s="362">
        <f t="shared" ca="1" si="84"/>
        <v>174</v>
      </c>
      <c r="DE63" s="362">
        <v>55</v>
      </c>
      <c r="DF63" s="371">
        <f t="shared" ca="1" si="85"/>
        <v>0</v>
      </c>
      <c r="DG63" s="359">
        <f t="shared" ca="1" si="17"/>
        <v>0</v>
      </c>
      <c r="DH63" s="359">
        <v>0</v>
      </c>
      <c r="DI63" s="359">
        <f t="shared" ca="1" si="47"/>
        <v>0</v>
      </c>
      <c r="DJ63" s="359">
        <f t="shared" ca="1" si="18"/>
        <v>0</v>
      </c>
      <c r="DK63" s="359">
        <f t="shared" ca="1" si="48"/>
        <v>0</v>
      </c>
      <c r="DM63" s="362">
        <f t="shared" ca="1" si="86"/>
        <v>174</v>
      </c>
      <c r="DN63" s="362">
        <v>55</v>
      </c>
      <c r="DO63" s="371">
        <f t="shared" ca="1" si="87"/>
        <v>0</v>
      </c>
      <c r="DP63" s="359">
        <f t="shared" ca="1" si="19"/>
        <v>0</v>
      </c>
      <c r="DQ63" s="359">
        <v>0</v>
      </c>
      <c r="DR63" s="359">
        <f t="shared" ca="1" si="49"/>
        <v>0</v>
      </c>
      <c r="DS63" s="359">
        <f t="shared" ca="1" si="20"/>
        <v>0</v>
      </c>
      <c r="DT63" s="359">
        <f t="shared" ca="1" si="50"/>
        <v>0</v>
      </c>
      <c r="DV63" s="362">
        <f t="shared" ca="1" si="88"/>
        <v>174</v>
      </c>
      <c r="DW63" s="362">
        <v>55</v>
      </c>
      <c r="DX63" s="371">
        <f t="shared" ca="1" si="89"/>
        <v>0</v>
      </c>
      <c r="DY63" s="359">
        <f t="shared" ca="1" si="21"/>
        <v>0</v>
      </c>
      <c r="DZ63" s="359">
        <v>0</v>
      </c>
      <c r="EA63" s="359">
        <f t="shared" ca="1" si="51"/>
        <v>0</v>
      </c>
      <c r="EB63" s="359">
        <f t="shared" ca="1" si="22"/>
        <v>0</v>
      </c>
      <c r="EC63" s="359">
        <f t="shared" ca="1" si="52"/>
        <v>0</v>
      </c>
      <c r="EE63" s="362">
        <f t="shared" ca="1" si="90"/>
        <v>174</v>
      </c>
      <c r="EF63" s="362">
        <v>55</v>
      </c>
      <c r="EG63" s="371">
        <f t="shared" ca="1" si="91"/>
        <v>0</v>
      </c>
      <c r="EH63" s="359">
        <f t="shared" ca="1" si="23"/>
        <v>0</v>
      </c>
      <c r="EI63" s="359">
        <v>0</v>
      </c>
      <c r="EJ63" s="359">
        <f t="shared" ca="1" si="53"/>
        <v>0</v>
      </c>
      <c r="EK63" s="359">
        <f t="shared" ca="1" si="24"/>
        <v>0</v>
      </c>
      <c r="EL63" s="359">
        <f t="shared" ca="1" si="54"/>
        <v>0</v>
      </c>
    </row>
    <row r="64" spans="6:142" x14ac:dyDescent="0.35">
      <c r="F64" s="372">
        <f ca="1">IFERROR(INDEX('Inflation Rates'!$A$16:$H$138,MATCH('TSP Traditional'!$H65,'Inflation Rates'!$A$16:$A$138,0),8)/INDEX('Inflation Rates'!$A$16:$H$138,MATCH('TSP Traditional'!$H65,'Inflation Rates'!$A$16:$A$138,0)-1,8)-1,F63)</f>
        <v>2.0000000000000018E-2</v>
      </c>
      <c r="G64" s="372">
        <f ca="1">IFERROR(INDEX('Inflation Rates'!$A$16:$H$138,MATCH('TSP Traditional'!$H65,'Inflation Rates'!$A$16:$A$138,0),6)/INDEX('Inflation Rates'!$A$16:$H$138,MATCH('TSP Traditional'!$H65,'Inflation Rates'!$A$16:$A$138,0)-1,6)-1,G63)</f>
        <v>2.0999999999999908E-2</v>
      </c>
      <c r="H64" s="362">
        <f t="shared" ca="1" si="55"/>
        <v>2075</v>
      </c>
      <c r="I64" s="362">
        <f t="shared" ca="1" si="56"/>
        <v>175</v>
      </c>
      <c r="J64" s="362">
        <v>56</v>
      </c>
      <c r="K64" s="371">
        <f t="shared" ca="1" si="57"/>
        <v>0</v>
      </c>
      <c r="L64" s="359">
        <f t="shared" ca="1" si="1"/>
        <v>0</v>
      </c>
      <c r="M64" s="359">
        <v>0</v>
      </c>
      <c r="N64" s="359">
        <f t="shared" ca="1" si="25"/>
        <v>0</v>
      </c>
      <c r="O64" s="359">
        <f t="shared" ca="1" si="58"/>
        <v>0</v>
      </c>
      <c r="P64" s="359">
        <f t="shared" ca="1" si="26"/>
        <v>0</v>
      </c>
      <c r="R64" s="362">
        <f t="shared" ca="1" si="59"/>
        <v>175</v>
      </c>
      <c r="S64" s="362">
        <v>56</v>
      </c>
      <c r="T64" s="371">
        <f t="shared" ca="1" si="60"/>
        <v>0</v>
      </c>
      <c r="U64" s="359">
        <f t="shared" ca="1" si="2"/>
        <v>0</v>
      </c>
      <c r="V64" s="359">
        <v>0</v>
      </c>
      <c r="W64" s="359">
        <f t="shared" ca="1" si="27"/>
        <v>0</v>
      </c>
      <c r="X64" s="359">
        <f t="shared" ca="1" si="61"/>
        <v>0</v>
      </c>
      <c r="Y64" s="359">
        <f t="shared" ca="1" si="28"/>
        <v>0</v>
      </c>
      <c r="AA64" s="362">
        <f t="shared" ca="1" si="62"/>
        <v>175</v>
      </c>
      <c r="AB64" s="362">
        <v>56</v>
      </c>
      <c r="AC64" s="371">
        <f t="shared" ca="1" si="63"/>
        <v>0</v>
      </c>
      <c r="AD64" s="359">
        <f t="shared" ca="1" si="3"/>
        <v>0</v>
      </c>
      <c r="AE64" s="359">
        <v>0</v>
      </c>
      <c r="AF64" s="359">
        <f t="shared" ca="1" si="29"/>
        <v>0</v>
      </c>
      <c r="AG64" s="359">
        <f t="shared" ca="1" si="64"/>
        <v>0</v>
      </c>
      <c r="AH64" s="359">
        <f t="shared" ca="1" si="30"/>
        <v>0</v>
      </c>
      <c r="AJ64" s="362">
        <f t="shared" ca="1" si="65"/>
        <v>175</v>
      </c>
      <c r="AK64" s="362">
        <v>56</v>
      </c>
      <c r="AL64" s="371">
        <f t="shared" ca="1" si="66"/>
        <v>0</v>
      </c>
      <c r="AM64" s="359">
        <f t="shared" ca="1" si="4"/>
        <v>0</v>
      </c>
      <c r="AN64" s="359">
        <v>0</v>
      </c>
      <c r="AO64" s="359">
        <f t="shared" ca="1" si="31"/>
        <v>0</v>
      </c>
      <c r="AP64" s="359">
        <f t="shared" ca="1" si="67"/>
        <v>0</v>
      </c>
      <c r="AQ64" s="359">
        <f t="shared" ca="1" si="32"/>
        <v>0</v>
      </c>
      <c r="AS64" s="362">
        <f t="shared" ca="1" si="68"/>
        <v>175</v>
      </c>
      <c r="AT64" s="362">
        <v>56</v>
      </c>
      <c r="AU64" s="371">
        <f t="shared" ca="1" si="69"/>
        <v>0</v>
      </c>
      <c r="AV64" s="359">
        <f t="shared" ca="1" si="5"/>
        <v>0</v>
      </c>
      <c r="AW64" s="359">
        <v>0</v>
      </c>
      <c r="AX64" s="359">
        <f t="shared" ca="1" si="33"/>
        <v>0</v>
      </c>
      <c r="AY64" s="359">
        <f t="shared" ca="1" si="70"/>
        <v>0</v>
      </c>
      <c r="AZ64" s="359">
        <f t="shared" ca="1" si="34"/>
        <v>0</v>
      </c>
      <c r="BB64" s="362">
        <f t="shared" ca="1" si="71"/>
        <v>175</v>
      </c>
      <c r="BC64" s="362">
        <v>56</v>
      </c>
      <c r="BD64" s="371">
        <f t="shared" ca="1" si="72"/>
        <v>0</v>
      </c>
      <c r="BE64" s="359">
        <f t="shared" ca="1" si="6"/>
        <v>0</v>
      </c>
      <c r="BF64" s="359">
        <v>0</v>
      </c>
      <c r="BG64" s="359">
        <f t="shared" ca="1" si="35"/>
        <v>0</v>
      </c>
      <c r="BH64" s="359">
        <f t="shared" ca="1" si="73"/>
        <v>0</v>
      </c>
      <c r="BI64" s="359">
        <f t="shared" ca="1" si="36"/>
        <v>0</v>
      </c>
      <c r="BK64" s="362">
        <f t="shared" ca="1" si="74"/>
        <v>175</v>
      </c>
      <c r="BL64" s="362">
        <v>56</v>
      </c>
      <c r="BM64" s="371">
        <f t="shared" ca="1" si="75"/>
        <v>0</v>
      </c>
      <c r="BN64" s="359">
        <f t="shared" ca="1" si="7"/>
        <v>0</v>
      </c>
      <c r="BO64" s="359">
        <v>0</v>
      </c>
      <c r="BP64" s="359">
        <f t="shared" ca="1" si="37"/>
        <v>0</v>
      </c>
      <c r="BQ64" s="359">
        <f t="shared" ca="1" si="8"/>
        <v>0</v>
      </c>
      <c r="BR64" s="359">
        <f t="shared" ca="1" si="38"/>
        <v>0</v>
      </c>
      <c r="BT64" s="362">
        <f t="shared" ca="1" si="76"/>
        <v>175</v>
      </c>
      <c r="BU64" s="362">
        <v>56</v>
      </c>
      <c r="BV64" s="371">
        <f t="shared" ca="1" si="77"/>
        <v>0</v>
      </c>
      <c r="BW64" s="359">
        <f t="shared" ca="1" si="9"/>
        <v>0</v>
      </c>
      <c r="BX64" s="359">
        <v>0</v>
      </c>
      <c r="BY64" s="359">
        <f t="shared" ca="1" si="39"/>
        <v>0</v>
      </c>
      <c r="BZ64" s="359">
        <f t="shared" ca="1" si="10"/>
        <v>0</v>
      </c>
      <c r="CA64" s="359">
        <f t="shared" ca="1" si="40"/>
        <v>0</v>
      </c>
      <c r="CC64" s="362">
        <f t="shared" ca="1" si="78"/>
        <v>175</v>
      </c>
      <c r="CD64" s="362">
        <v>56</v>
      </c>
      <c r="CE64" s="371">
        <f t="shared" ca="1" si="79"/>
        <v>0</v>
      </c>
      <c r="CF64" s="359">
        <f t="shared" ca="1" si="11"/>
        <v>0</v>
      </c>
      <c r="CG64" s="359">
        <v>0</v>
      </c>
      <c r="CH64" s="359">
        <f t="shared" ca="1" si="41"/>
        <v>0</v>
      </c>
      <c r="CI64" s="359">
        <f t="shared" ca="1" si="12"/>
        <v>0</v>
      </c>
      <c r="CJ64" s="359">
        <f t="shared" ca="1" si="42"/>
        <v>0</v>
      </c>
      <c r="CL64" s="362">
        <f t="shared" ca="1" si="80"/>
        <v>175</v>
      </c>
      <c r="CM64" s="362">
        <v>56</v>
      </c>
      <c r="CN64" s="371">
        <f t="shared" ca="1" si="81"/>
        <v>0</v>
      </c>
      <c r="CO64" s="359">
        <f t="shared" ca="1" si="13"/>
        <v>0</v>
      </c>
      <c r="CP64" s="359">
        <v>0</v>
      </c>
      <c r="CQ64" s="359">
        <f t="shared" ca="1" si="43"/>
        <v>0</v>
      </c>
      <c r="CR64" s="359">
        <f t="shared" ca="1" si="14"/>
        <v>0</v>
      </c>
      <c r="CS64" s="359">
        <f t="shared" ca="1" si="44"/>
        <v>0</v>
      </c>
      <c r="CU64" s="362">
        <f t="shared" ca="1" si="82"/>
        <v>175</v>
      </c>
      <c r="CV64" s="362">
        <v>56</v>
      </c>
      <c r="CW64" s="371">
        <f t="shared" ca="1" si="83"/>
        <v>0</v>
      </c>
      <c r="CX64" s="359">
        <f t="shared" ca="1" si="15"/>
        <v>0</v>
      </c>
      <c r="CY64" s="359">
        <v>0</v>
      </c>
      <c r="CZ64" s="359">
        <f t="shared" ca="1" si="45"/>
        <v>0</v>
      </c>
      <c r="DA64" s="359">
        <f t="shared" ca="1" si="16"/>
        <v>0</v>
      </c>
      <c r="DB64" s="359">
        <f t="shared" ca="1" si="46"/>
        <v>0</v>
      </c>
      <c r="DD64" s="362">
        <f t="shared" ca="1" si="84"/>
        <v>175</v>
      </c>
      <c r="DE64" s="362">
        <v>56</v>
      </c>
      <c r="DF64" s="371">
        <f t="shared" ca="1" si="85"/>
        <v>0</v>
      </c>
      <c r="DG64" s="359">
        <f t="shared" ca="1" si="17"/>
        <v>0</v>
      </c>
      <c r="DH64" s="359">
        <v>0</v>
      </c>
      <c r="DI64" s="359">
        <f t="shared" ca="1" si="47"/>
        <v>0</v>
      </c>
      <c r="DJ64" s="359">
        <f t="shared" ca="1" si="18"/>
        <v>0</v>
      </c>
      <c r="DK64" s="359">
        <f t="shared" ca="1" si="48"/>
        <v>0</v>
      </c>
      <c r="DM64" s="362">
        <f t="shared" ca="1" si="86"/>
        <v>175</v>
      </c>
      <c r="DN64" s="362">
        <v>56</v>
      </c>
      <c r="DO64" s="371">
        <f t="shared" ca="1" si="87"/>
        <v>0</v>
      </c>
      <c r="DP64" s="359">
        <f t="shared" ca="1" si="19"/>
        <v>0</v>
      </c>
      <c r="DQ64" s="359">
        <v>0</v>
      </c>
      <c r="DR64" s="359">
        <f t="shared" ca="1" si="49"/>
        <v>0</v>
      </c>
      <c r="DS64" s="359">
        <f t="shared" ca="1" si="20"/>
        <v>0</v>
      </c>
      <c r="DT64" s="359">
        <f t="shared" ca="1" si="50"/>
        <v>0</v>
      </c>
      <c r="DV64" s="362">
        <f t="shared" ca="1" si="88"/>
        <v>175</v>
      </c>
      <c r="DW64" s="362">
        <v>56</v>
      </c>
      <c r="DX64" s="371">
        <f t="shared" ca="1" si="89"/>
        <v>0</v>
      </c>
      <c r="DY64" s="359">
        <f t="shared" ca="1" si="21"/>
        <v>0</v>
      </c>
      <c r="DZ64" s="359">
        <v>0</v>
      </c>
      <c r="EA64" s="359">
        <f t="shared" ca="1" si="51"/>
        <v>0</v>
      </c>
      <c r="EB64" s="359">
        <f t="shared" ca="1" si="22"/>
        <v>0</v>
      </c>
      <c r="EC64" s="359">
        <f t="shared" ca="1" si="52"/>
        <v>0</v>
      </c>
      <c r="EE64" s="362">
        <f t="shared" ca="1" si="90"/>
        <v>175</v>
      </c>
      <c r="EF64" s="362">
        <v>56</v>
      </c>
      <c r="EG64" s="371">
        <f t="shared" ca="1" si="91"/>
        <v>0</v>
      </c>
      <c r="EH64" s="359">
        <f t="shared" ca="1" si="23"/>
        <v>0</v>
      </c>
      <c r="EI64" s="359">
        <v>0</v>
      </c>
      <c r="EJ64" s="359">
        <f t="shared" ca="1" si="53"/>
        <v>0</v>
      </c>
      <c r="EK64" s="359">
        <f t="shared" ca="1" si="24"/>
        <v>0</v>
      </c>
      <c r="EL64" s="359">
        <f t="shared" ca="1" si="54"/>
        <v>0</v>
      </c>
    </row>
    <row r="65" spans="6:142" x14ac:dyDescent="0.35">
      <c r="F65" s="372">
        <f ca="1">IFERROR(INDEX('Inflation Rates'!$A$16:$H$138,MATCH('TSP Traditional'!$H66,'Inflation Rates'!$A$16:$A$138,0),8)/INDEX('Inflation Rates'!$A$16:$H$138,MATCH('TSP Traditional'!$H66,'Inflation Rates'!$A$16:$A$138,0)-1,8)-1,F64)</f>
        <v>2.0000000000000018E-2</v>
      </c>
      <c r="G65" s="372">
        <f ca="1">IFERROR(INDEX('Inflation Rates'!$A$16:$H$138,MATCH('TSP Traditional'!$H66,'Inflation Rates'!$A$16:$A$138,0),6)/INDEX('Inflation Rates'!$A$16:$H$138,MATCH('TSP Traditional'!$H66,'Inflation Rates'!$A$16:$A$138,0)-1,6)-1,G64)</f>
        <v>2.0999999999999908E-2</v>
      </c>
      <c r="H65" s="362">
        <f t="shared" ca="1" si="55"/>
        <v>2076</v>
      </c>
      <c r="I65" s="362">
        <f t="shared" ca="1" si="56"/>
        <v>176</v>
      </c>
      <c r="J65" s="362">
        <v>57</v>
      </c>
      <c r="K65" s="371">
        <f t="shared" ca="1" si="57"/>
        <v>0</v>
      </c>
      <c r="L65" s="359">
        <f t="shared" ca="1" si="1"/>
        <v>0</v>
      </c>
      <c r="M65" s="359">
        <v>0</v>
      </c>
      <c r="N65" s="359">
        <f t="shared" ca="1" si="25"/>
        <v>0</v>
      </c>
      <c r="O65" s="359">
        <f t="shared" ca="1" si="58"/>
        <v>0</v>
      </c>
      <c r="P65" s="359">
        <f t="shared" ca="1" si="26"/>
        <v>0</v>
      </c>
      <c r="R65" s="362">
        <f t="shared" ca="1" si="59"/>
        <v>176</v>
      </c>
      <c r="S65" s="362">
        <v>57</v>
      </c>
      <c r="T65" s="371">
        <f t="shared" ca="1" si="60"/>
        <v>0</v>
      </c>
      <c r="U65" s="359">
        <f t="shared" ca="1" si="2"/>
        <v>0</v>
      </c>
      <c r="V65" s="359">
        <v>0</v>
      </c>
      <c r="W65" s="359">
        <f t="shared" ca="1" si="27"/>
        <v>0</v>
      </c>
      <c r="X65" s="359">
        <f t="shared" ca="1" si="61"/>
        <v>0</v>
      </c>
      <c r="Y65" s="359">
        <f t="shared" ca="1" si="28"/>
        <v>0</v>
      </c>
      <c r="AA65" s="362">
        <f t="shared" ca="1" si="62"/>
        <v>176</v>
      </c>
      <c r="AB65" s="362">
        <v>57</v>
      </c>
      <c r="AC65" s="371">
        <f t="shared" ca="1" si="63"/>
        <v>0</v>
      </c>
      <c r="AD65" s="359">
        <f t="shared" ca="1" si="3"/>
        <v>0</v>
      </c>
      <c r="AE65" s="359">
        <v>0</v>
      </c>
      <c r="AF65" s="359">
        <f t="shared" ca="1" si="29"/>
        <v>0</v>
      </c>
      <c r="AG65" s="359">
        <f t="shared" ca="1" si="64"/>
        <v>0</v>
      </c>
      <c r="AH65" s="359">
        <f t="shared" ca="1" si="30"/>
        <v>0</v>
      </c>
      <c r="AJ65" s="362">
        <f t="shared" ca="1" si="65"/>
        <v>176</v>
      </c>
      <c r="AK65" s="362">
        <v>57</v>
      </c>
      <c r="AL65" s="371">
        <f t="shared" ca="1" si="66"/>
        <v>0</v>
      </c>
      <c r="AM65" s="359">
        <f t="shared" ca="1" si="4"/>
        <v>0</v>
      </c>
      <c r="AN65" s="359">
        <v>0</v>
      </c>
      <c r="AO65" s="359">
        <f t="shared" ca="1" si="31"/>
        <v>0</v>
      </c>
      <c r="AP65" s="359">
        <f t="shared" ca="1" si="67"/>
        <v>0</v>
      </c>
      <c r="AQ65" s="359">
        <f t="shared" ca="1" si="32"/>
        <v>0</v>
      </c>
      <c r="AS65" s="362">
        <f t="shared" ca="1" si="68"/>
        <v>176</v>
      </c>
      <c r="AT65" s="362">
        <v>57</v>
      </c>
      <c r="AU65" s="371">
        <f t="shared" ca="1" si="69"/>
        <v>0</v>
      </c>
      <c r="AV65" s="359">
        <f t="shared" ca="1" si="5"/>
        <v>0</v>
      </c>
      <c r="AW65" s="359">
        <v>0</v>
      </c>
      <c r="AX65" s="359">
        <f t="shared" ca="1" si="33"/>
        <v>0</v>
      </c>
      <c r="AY65" s="359">
        <f t="shared" ca="1" si="70"/>
        <v>0</v>
      </c>
      <c r="AZ65" s="359">
        <f t="shared" ca="1" si="34"/>
        <v>0</v>
      </c>
      <c r="BB65" s="362">
        <f t="shared" ca="1" si="71"/>
        <v>176</v>
      </c>
      <c r="BC65" s="362">
        <v>57</v>
      </c>
      <c r="BD65" s="371">
        <f t="shared" ca="1" si="72"/>
        <v>0</v>
      </c>
      <c r="BE65" s="359">
        <f t="shared" ca="1" si="6"/>
        <v>0</v>
      </c>
      <c r="BF65" s="359">
        <v>0</v>
      </c>
      <c r="BG65" s="359">
        <f t="shared" ca="1" si="35"/>
        <v>0</v>
      </c>
      <c r="BH65" s="359">
        <f t="shared" ca="1" si="73"/>
        <v>0</v>
      </c>
      <c r="BI65" s="359">
        <f t="shared" ca="1" si="36"/>
        <v>0</v>
      </c>
      <c r="BK65" s="362">
        <f t="shared" ca="1" si="74"/>
        <v>176</v>
      </c>
      <c r="BL65" s="362">
        <v>57</v>
      </c>
      <c r="BM65" s="371">
        <f t="shared" ca="1" si="75"/>
        <v>0</v>
      </c>
      <c r="BN65" s="359">
        <f t="shared" ca="1" si="7"/>
        <v>0</v>
      </c>
      <c r="BO65" s="359">
        <v>0</v>
      </c>
      <c r="BP65" s="359">
        <f t="shared" ca="1" si="37"/>
        <v>0</v>
      </c>
      <c r="BQ65" s="359">
        <f t="shared" ca="1" si="8"/>
        <v>0</v>
      </c>
      <c r="BR65" s="359">
        <f t="shared" ca="1" si="38"/>
        <v>0</v>
      </c>
      <c r="BT65" s="362">
        <f t="shared" ca="1" si="76"/>
        <v>176</v>
      </c>
      <c r="BU65" s="362">
        <v>57</v>
      </c>
      <c r="BV65" s="371">
        <f t="shared" ca="1" si="77"/>
        <v>0</v>
      </c>
      <c r="BW65" s="359">
        <f t="shared" ca="1" si="9"/>
        <v>0</v>
      </c>
      <c r="BX65" s="359">
        <v>0</v>
      </c>
      <c r="BY65" s="359">
        <f t="shared" ca="1" si="39"/>
        <v>0</v>
      </c>
      <c r="BZ65" s="359">
        <f t="shared" ca="1" si="10"/>
        <v>0</v>
      </c>
      <c r="CA65" s="359">
        <f t="shared" ca="1" si="40"/>
        <v>0</v>
      </c>
      <c r="CC65" s="362">
        <f t="shared" ca="1" si="78"/>
        <v>176</v>
      </c>
      <c r="CD65" s="362">
        <v>57</v>
      </c>
      <c r="CE65" s="371">
        <f t="shared" ca="1" si="79"/>
        <v>0</v>
      </c>
      <c r="CF65" s="359">
        <f t="shared" ca="1" si="11"/>
        <v>0</v>
      </c>
      <c r="CG65" s="359">
        <v>0</v>
      </c>
      <c r="CH65" s="359">
        <f t="shared" ca="1" si="41"/>
        <v>0</v>
      </c>
      <c r="CI65" s="359">
        <f t="shared" ca="1" si="12"/>
        <v>0</v>
      </c>
      <c r="CJ65" s="359">
        <f t="shared" ca="1" si="42"/>
        <v>0</v>
      </c>
      <c r="CL65" s="362">
        <f t="shared" ca="1" si="80"/>
        <v>176</v>
      </c>
      <c r="CM65" s="362">
        <v>57</v>
      </c>
      <c r="CN65" s="371">
        <f t="shared" ca="1" si="81"/>
        <v>0</v>
      </c>
      <c r="CO65" s="359">
        <f t="shared" ca="1" si="13"/>
        <v>0</v>
      </c>
      <c r="CP65" s="359">
        <v>0</v>
      </c>
      <c r="CQ65" s="359">
        <f t="shared" ca="1" si="43"/>
        <v>0</v>
      </c>
      <c r="CR65" s="359">
        <f t="shared" ca="1" si="14"/>
        <v>0</v>
      </c>
      <c r="CS65" s="359">
        <f t="shared" ca="1" si="44"/>
        <v>0</v>
      </c>
      <c r="CU65" s="362">
        <f t="shared" ca="1" si="82"/>
        <v>176</v>
      </c>
      <c r="CV65" s="362">
        <v>57</v>
      </c>
      <c r="CW65" s="371">
        <f t="shared" ca="1" si="83"/>
        <v>0</v>
      </c>
      <c r="CX65" s="359">
        <f t="shared" ca="1" si="15"/>
        <v>0</v>
      </c>
      <c r="CY65" s="359">
        <v>0</v>
      </c>
      <c r="CZ65" s="359">
        <f t="shared" ca="1" si="45"/>
        <v>0</v>
      </c>
      <c r="DA65" s="359">
        <f t="shared" ca="1" si="16"/>
        <v>0</v>
      </c>
      <c r="DB65" s="359">
        <f t="shared" ca="1" si="46"/>
        <v>0</v>
      </c>
      <c r="DD65" s="362">
        <f t="shared" ca="1" si="84"/>
        <v>176</v>
      </c>
      <c r="DE65" s="362">
        <v>57</v>
      </c>
      <c r="DF65" s="371">
        <f t="shared" ca="1" si="85"/>
        <v>0</v>
      </c>
      <c r="DG65" s="359">
        <f t="shared" ca="1" si="17"/>
        <v>0</v>
      </c>
      <c r="DH65" s="359">
        <v>0</v>
      </c>
      <c r="DI65" s="359">
        <f t="shared" ca="1" si="47"/>
        <v>0</v>
      </c>
      <c r="DJ65" s="359">
        <f t="shared" ca="1" si="18"/>
        <v>0</v>
      </c>
      <c r="DK65" s="359">
        <f t="shared" ca="1" si="48"/>
        <v>0</v>
      </c>
      <c r="DM65" s="362">
        <f t="shared" ca="1" si="86"/>
        <v>176</v>
      </c>
      <c r="DN65" s="362">
        <v>57</v>
      </c>
      <c r="DO65" s="371">
        <f t="shared" ca="1" si="87"/>
        <v>0</v>
      </c>
      <c r="DP65" s="359">
        <f t="shared" ca="1" si="19"/>
        <v>0</v>
      </c>
      <c r="DQ65" s="359">
        <v>0</v>
      </c>
      <c r="DR65" s="359">
        <f t="shared" ca="1" si="49"/>
        <v>0</v>
      </c>
      <c r="DS65" s="359">
        <f t="shared" ca="1" si="20"/>
        <v>0</v>
      </c>
      <c r="DT65" s="359">
        <f t="shared" ca="1" si="50"/>
        <v>0</v>
      </c>
      <c r="DV65" s="362">
        <f t="shared" ca="1" si="88"/>
        <v>176</v>
      </c>
      <c r="DW65" s="362">
        <v>57</v>
      </c>
      <c r="DX65" s="371">
        <f t="shared" ca="1" si="89"/>
        <v>0</v>
      </c>
      <c r="DY65" s="359">
        <f t="shared" ca="1" si="21"/>
        <v>0</v>
      </c>
      <c r="DZ65" s="359">
        <v>0</v>
      </c>
      <c r="EA65" s="359">
        <f t="shared" ca="1" si="51"/>
        <v>0</v>
      </c>
      <c r="EB65" s="359">
        <f t="shared" ca="1" si="22"/>
        <v>0</v>
      </c>
      <c r="EC65" s="359">
        <f t="shared" ca="1" si="52"/>
        <v>0</v>
      </c>
      <c r="EE65" s="362">
        <f t="shared" ca="1" si="90"/>
        <v>176</v>
      </c>
      <c r="EF65" s="362">
        <v>57</v>
      </c>
      <c r="EG65" s="371">
        <f t="shared" ca="1" si="91"/>
        <v>0</v>
      </c>
      <c r="EH65" s="359">
        <f t="shared" ca="1" si="23"/>
        <v>0</v>
      </c>
      <c r="EI65" s="359">
        <v>0</v>
      </c>
      <c r="EJ65" s="359">
        <f t="shared" ca="1" si="53"/>
        <v>0</v>
      </c>
      <c r="EK65" s="359">
        <f t="shared" ca="1" si="24"/>
        <v>0</v>
      </c>
      <c r="EL65" s="359">
        <f t="shared" ca="1" si="54"/>
        <v>0</v>
      </c>
    </row>
    <row r="66" spans="6:142" x14ac:dyDescent="0.35">
      <c r="F66" s="372">
        <f ca="1">IFERROR(INDEX('Inflation Rates'!$A$16:$H$138,MATCH('TSP Traditional'!$H67,'Inflation Rates'!$A$16:$A$138,0),8)/INDEX('Inflation Rates'!$A$16:$H$138,MATCH('TSP Traditional'!$H67,'Inflation Rates'!$A$16:$A$138,0)-1,8)-1,F65)</f>
        <v>2.0000000000000018E-2</v>
      </c>
      <c r="G66" s="372">
        <f ca="1">IFERROR(INDEX('Inflation Rates'!$A$16:$H$138,MATCH('TSP Traditional'!$H67,'Inflation Rates'!$A$16:$A$138,0),6)/INDEX('Inflation Rates'!$A$16:$H$138,MATCH('TSP Traditional'!$H67,'Inflation Rates'!$A$16:$A$138,0)-1,6)-1,G65)</f>
        <v>2.0999999999999908E-2</v>
      </c>
      <c r="H66" s="362">
        <f t="shared" ca="1" si="55"/>
        <v>2077</v>
      </c>
      <c r="I66" s="362">
        <f t="shared" ca="1" si="56"/>
        <v>177</v>
      </c>
      <c r="J66" s="362">
        <v>58</v>
      </c>
      <c r="K66" s="371">
        <f t="shared" ca="1" si="57"/>
        <v>0</v>
      </c>
      <c r="L66" s="359">
        <f t="shared" ca="1" si="1"/>
        <v>0</v>
      </c>
      <c r="M66" s="359">
        <v>0</v>
      </c>
      <c r="N66" s="359">
        <f t="shared" ca="1" si="25"/>
        <v>0</v>
      </c>
      <c r="O66" s="359">
        <f t="shared" ca="1" si="58"/>
        <v>0</v>
      </c>
      <c r="P66" s="359">
        <f t="shared" ca="1" si="26"/>
        <v>0</v>
      </c>
      <c r="R66" s="362">
        <f t="shared" ca="1" si="59"/>
        <v>177</v>
      </c>
      <c r="S66" s="362">
        <v>58</v>
      </c>
      <c r="T66" s="371">
        <f t="shared" ca="1" si="60"/>
        <v>0</v>
      </c>
      <c r="U66" s="359">
        <f t="shared" ca="1" si="2"/>
        <v>0</v>
      </c>
      <c r="V66" s="359">
        <v>0</v>
      </c>
      <c r="W66" s="359">
        <f t="shared" ca="1" si="27"/>
        <v>0</v>
      </c>
      <c r="X66" s="359">
        <f t="shared" ca="1" si="61"/>
        <v>0</v>
      </c>
      <c r="Y66" s="359">
        <f t="shared" ca="1" si="28"/>
        <v>0</v>
      </c>
      <c r="AA66" s="362">
        <f t="shared" ca="1" si="62"/>
        <v>177</v>
      </c>
      <c r="AB66" s="362">
        <v>58</v>
      </c>
      <c r="AC66" s="371">
        <f t="shared" ca="1" si="63"/>
        <v>0</v>
      </c>
      <c r="AD66" s="359">
        <f t="shared" ca="1" si="3"/>
        <v>0</v>
      </c>
      <c r="AE66" s="359">
        <v>0</v>
      </c>
      <c r="AF66" s="359">
        <f t="shared" ca="1" si="29"/>
        <v>0</v>
      </c>
      <c r="AG66" s="359">
        <f t="shared" ca="1" si="64"/>
        <v>0</v>
      </c>
      <c r="AH66" s="359">
        <f t="shared" ca="1" si="30"/>
        <v>0</v>
      </c>
      <c r="AJ66" s="362">
        <f t="shared" ca="1" si="65"/>
        <v>177</v>
      </c>
      <c r="AK66" s="362">
        <v>58</v>
      </c>
      <c r="AL66" s="371">
        <f t="shared" ca="1" si="66"/>
        <v>0</v>
      </c>
      <c r="AM66" s="359">
        <f t="shared" ca="1" si="4"/>
        <v>0</v>
      </c>
      <c r="AN66" s="359">
        <v>0</v>
      </c>
      <c r="AO66" s="359">
        <f t="shared" ca="1" si="31"/>
        <v>0</v>
      </c>
      <c r="AP66" s="359">
        <f t="shared" ca="1" si="67"/>
        <v>0</v>
      </c>
      <c r="AQ66" s="359">
        <f t="shared" ca="1" si="32"/>
        <v>0</v>
      </c>
      <c r="AS66" s="362">
        <f t="shared" ca="1" si="68"/>
        <v>177</v>
      </c>
      <c r="AT66" s="362">
        <v>58</v>
      </c>
      <c r="AU66" s="371">
        <f t="shared" ca="1" si="69"/>
        <v>0</v>
      </c>
      <c r="AV66" s="359">
        <f t="shared" ca="1" si="5"/>
        <v>0</v>
      </c>
      <c r="AW66" s="359">
        <v>0</v>
      </c>
      <c r="AX66" s="359">
        <f t="shared" ca="1" si="33"/>
        <v>0</v>
      </c>
      <c r="AY66" s="359">
        <f t="shared" ca="1" si="70"/>
        <v>0</v>
      </c>
      <c r="AZ66" s="359">
        <f t="shared" ca="1" si="34"/>
        <v>0</v>
      </c>
      <c r="BB66" s="362">
        <f t="shared" ca="1" si="71"/>
        <v>177</v>
      </c>
      <c r="BC66" s="362">
        <v>58</v>
      </c>
      <c r="BD66" s="371">
        <f t="shared" ca="1" si="72"/>
        <v>0</v>
      </c>
      <c r="BE66" s="359">
        <f t="shared" ca="1" si="6"/>
        <v>0</v>
      </c>
      <c r="BF66" s="359">
        <v>0</v>
      </c>
      <c r="BG66" s="359">
        <f t="shared" ca="1" si="35"/>
        <v>0</v>
      </c>
      <c r="BH66" s="359">
        <f t="shared" ca="1" si="73"/>
        <v>0</v>
      </c>
      <c r="BI66" s="359">
        <f t="shared" ca="1" si="36"/>
        <v>0</v>
      </c>
      <c r="BK66" s="362">
        <f t="shared" ca="1" si="74"/>
        <v>177</v>
      </c>
      <c r="BL66" s="362">
        <v>58</v>
      </c>
      <c r="BM66" s="371">
        <f t="shared" ca="1" si="75"/>
        <v>0</v>
      </c>
      <c r="BN66" s="359">
        <f t="shared" ca="1" si="7"/>
        <v>0</v>
      </c>
      <c r="BO66" s="359">
        <v>0</v>
      </c>
      <c r="BP66" s="359">
        <f t="shared" ca="1" si="37"/>
        <v>0</v>
      </c>
      <c r="BQ66" s="359">
        <f t="shared" ca="1" si="8"/>
        <v>0</v>
      </c>
      <c r="BR66" s="359">
        <f t="shared" ca="1" si="38"/>
        <v>0</v>
      </c>
      <c r="BT66" s="362">
        <f t="shared" ca="1" si="76"/>
        <v>177</v>
      </c>
      <c r="BU66" s="362">
        <v>58</v>
      </c>
      <c r="BV66" s="371">
        <f t="shared" ca="1" si="77"/>
        <v>0</v>
      </c>
      <c r="BW66" s="359">
        <f t="shared" ca="1" si="9"/>
        <v>0</v>
      </c>
      <c r="BX66" s="359">
        <v>0</v>
      </c>
      <c r="BY66" s="359">
        <f t="shared" ca="1" si="39"/>
        <v>0</v>
      </c>
      <c r="BZ66" s="359">
        <f t="shared" ca="1" si="10"/>
        <v>0</v>
      </c>
      <c r="CA66" s="359">
        <f t="shared" ca="1" si="40"/>
        <v>0</v>
      </c>
      <c r="CC66" s="362">
        <f t="shared" ca="1" si="78"/>
        <v>177</v>
      </c>
      <c r="CD66" s="362">
        <v>58</v>
      </c>
      <c r="CE66" s="371">
        <f t="shared" ca="1" si="79"/>
        <v>0</v>
      </c>
      <c r="CF66" s="359">
        <f t="shared" ca="1" si="11"/>
        <v>0</v>
      </c>
      <c r="CG66" s="359">
        <v>0</v>
      </c>
      <c r="CH66" s="359">
        <f t="shared" ca="1" si="41"/>
        <v>0</v>
      </c>
      <c r="CI66" s="359">
        <f t="shared" ca="1" si="12"/>
        <v>0</v>
      </c>
      <c r="CJ66" s="359">
        <f t="shared" ca="1" si="42"/>
        <v>0</v>
      </c>
      <c r="CL66" s="362">
        <f t="shared" ca="1" si="80"/>
        <v>177</v>
      </c>
      <c r="CM66" s="362">
        <v>58</v>
      </c>
      <c r="CN66" s="371">
        <f t="shared" ca="1" si="81"/>
        <v>0</v>
      </c>
      <c r="CO66" s="359">
        <f t="shared" ca="1" si="13"/>
        <v>0</v>
      </c>
      <c r="CP66" s="359">
        <v>0</v>
      </c>
      <c r="CQ66" s="359">
        <f t="shared" ca="1" si="43"/>
        <v>0</v>
      </c>
      <c r="CR66" s="359">
        <f t="shared" ca="1" si="14"/>
        <v>0</v>
      </c>
      <c r="CS66" s="359">
        <f t="shared" ca="1" si="44"/>
        <v>0</v>
      </c>
      <c r="CU66" s="362">
        <f t="shared" ca="1" si="82"/>
        <v>177</v>
      </c>
      <c r="CV66" s="362">
        <v>58</v>
      </c>
      <c r="CW66" s="371">
        <f t="shared" ca="1" si="83"/>
        <v>0</v>
      </c>
      <c r="CX66" s="359">
        <f t="shared" ca="1" si="15"/>
        <v>0</v>
      </c>
      <c r="CY66" s="359">
        <v>0</v>
      </c>
      <c r="CZ66" s="359">
        <f t="shared" ca="1" si="45"/>
        <v>0</v>
      </c>
      <c r="DA66" s="359">
        <f t="shared" ca="1" si="16"/>
        <v>0</v>
      </c>
      <c r="DB66" s="359">
        <f t="shared" ca="1" si="46"/>
        <v>0</v>
      </c>
      <c r="DD66" s="362">
        <f t="shared" ca="1" si="84"/>
        <v>177</v>
      </c>
      <c r="DE66" s="362">
        <v>58</v>
      </c>
      <c r="DF66" s="371">
        <f t="shared" ca="1" si="85"/>
        <v>0</v>
      </c>
      <c r="DG66" s="359">
        <f t="shared" ca="1" si="17"/>
        <v>0</v>
      </c>
      <c r="DH66" s="359">
        <v>0</v>
      </c>
      <c r="DI66" s="359">
        <f t="shared" ca="1" si="47"/>
        <v>0</v>
      </c>
      <c r="DJ66" s="359">
        <f t="shared" ca="1" si="18"/>
        <v>0</v>
      </c>
      <c r="DK66" s="359">
        <f t="shared" ca="1" si="48"/>
        <v>0</v>
      </c>
      <c r="DM66" s="362">
        <f t="shared" ca="1" si="86"/>
        <v>177</v>
      </c>
      <c r="DN66" s="362">
        <v>58</v>
      </c>
      <c r="DO66" s="371">
        <f t="shared" ca="1" si="87"/>
        <v>0</v>
      </c>
      <c r="DP66" s="359">
        <f t="shared" ca="1" si="19"/>
        <v>0</v>
      </c>
      <c r="DQ66" s="359">
        <v>0</v>
      </c>
      <c r="DR66" s="359">
        <f t="shared" ca="1" si="49"/>
        <v>0</v>
      </c>
      <c r="DS66" s="359">
        <f t="shared" ca="1" si="20"/>
        <v>0</v>
      </c>
      <c r="DT66" s="359">
        <f t="shared" ca="1" si="50"/>
        <v>0</v>
      </c>
      <c r="DV66" s="362">
        <f t="shared" ca="1" si="88"/>
        <v>177</v>
      </c>
      <c r="DW66" s="362">
        <v>58</v>
      </c>
      <c r="DX66" s="371">
        <f t="shared" ca="1" si="89"/>
        <v>0</v>
      </c>
      <c r="DY66" s="359">
        <f t="shared" ca="1" si="21"/>
        <v>0</v>
      </c>
      <c r="DZ66" s="359">
        <v>0</v>
      </c>
      <c r="EA66" s="359">
        <f t="shared" ca="1" si="51"/>
        <v>0</v>
      </c>
      <c r="EB66" s="359">
        <f t="shared" ca="1" si="22"/>
        <v>0</v>
      </c>
      <c r="EC66" s="359">
        <f t="shared" ca="1" si="52"/>
        <v>0</v>
      </c>
      <c r="EE66" s="362">
        <f t="shared" ca="1" si="90"/>
        <v>177</v>
      </c>
      <c r="EF66" s="362">
        <v>58</v>
      </c>
      <c r="EG66" s="371">
        <f t="shared" ca="1" si="91"/>
        <v>0</v>
      </c>
      <c r="EH66" s="359">
        <f t="shared" ca="1" si="23"/>
        <v>0</v>
      </c>
      <c r="EI66" s="359">
        <v>0</v>
      </c>
      <c r="EJ66" s="359">
        <f t="shared" ca="1" si="53"/>
        <v>0</v>
      </c>
      <c r="EK66" s="359">
        <f t="shared" ca="1" si="24"/>
        <v>0</v>
      </c>
      <c r="EL66" s="359">
        <f t="shared" ca="1" si="54"/>
        <v>0</v>
      </c>
    </row>
    <row r="67" spans="6:142" x14ac:dyDescent="0.35">
      <c r="F67" s="372">
        <f ca="1">IFERROR(INDEX('Inflation Rates'!$A$16:$H$138,MATCH('TSP Traditional'!$H68,'Inflation Rates'!$A$16:$A$138,0),8)/INDEX('Inflation Rates'!$A$16:$H$138,MATCH('TSP Traditional'!$H68,'Inflation Rates'!$A$16:$A$138,0)-1,8)-1,F66)</f>
        <v>2.0000000000000018E-2</v>
      </c>
      <c r="G67" s="372">
        <f ca="1">IFERROR(INDEX('Inflation Rates'!$A$16:$H$138,MATCH('TSP Traditional'!$H68,'Inflation Rates'!$A$16:$A$138,0),6)/INDEX('Inflation Rates'!$A$16:$H$138,MATCH('TSP Traditional'!$H68,'Inflation Rates'!$A$16:$A$138,0)-1,6)-1,G66)</f>
        <v>2.0999999999999908E-2</v>
      </c>
      <c r="H67" s="362">
        <f t="shared" ca="1" si="55"/>
        <v>2078</v>
      </c>
      <c r="I67" s="362">
        <f t="shared" ca="1" si="56"/>
        <v>178</v>
      </c>
      <c r="J67" s="362">
        <v>59</v>
      </c>
      <c r="K67" s="371">
        <f t="shared" ca="1" si="57"/>
        <v>0</v>
      </c>
      <c r="L67" s="359">
        <f t="shared" ca="1" si="1"/>
        <v>0</v>
      </c>
      <c r="M67" s="359">
        <v>0</v>
      </c>
      <c r="N67" s="359">
        <f t="shared" ca="1" si="25"/>
        <v>0</v>
      </c>
      <c r="O67" s="359">
        <f t="shared" ca="1" si="58"/>
        <v>0</v>
      </c>
      <c r="P67" s="359">
        <f t="shared" ca="1" si="26"/>
        <v>0</v>
      </c>
      <c r="R67" s="362">
        <f t="shared" ca="1" si="59"/>
        <v>178</v>
      </c>
      <c r="S67" s="362">
        <v>59</v>
      </c>
      <c r="T67" s="371">
        <f t="shared" ca="1" si="60"/>
        <v>0</v>
      </c>
      <c r="U67" s="359">
        <f t="shared" ca="1" si="2"/>
        <v>0</v>
      </c>
      <c r="V67" s="359">
        <v>0</v>
      </c>
      <c r="W67" s="359">
        <f t="shared" ca="1" si="27"/>
        <v>0</v>
      </c>
      <c r="X67" s="359">
        <f t="shared" ca="1" si="61"/>
        <v>0</v>
      </c>
      <c r="Y67" s="359">
        <f t="shared" ca="1" si="28"/>
        <v>0</v>
      </c>
      <c r="AA67" s="362">
        <f t="shared" ca="1" si="62"/>
        <v>178</v>
      </c>
      <c r="AB67" s="362">
        <v>59</v>
      </c>
      <c r="AC67" s="371">
        <f t="shared" ca="1" si="63"/>
        <v>0</v>
      </c>
      <c r="AD67" s="359">
        <f t="shared" ca="1" si="3"/>
        <v>0</v>
      </c>
      <c r="AE67" s="359">
        <v>0</v>
      </c>
      <c r="AF67" s="359">
        <f t="shared" ca="1" si="29"/>
        <v>0</v>
      </c>
      <c r="AG67" s="359">
        <f t="shared" ca="1" si="64"/>
        <v>0</v>
      </c>
      <c r="AH67" s="359">
        <f t="shared" ca="1" si="30"/>
        <v>0</v>
      </c>
      <c r="AJ67" s="362">
        <f t="shared" ca="1" si="65"/>
        <v>178</v>
      </c>
      <c r="AK67" s="362">
        <v>59</v>
      </c>
      <c r="AL67" s="371">
        <f t="shared" ca="1" si="66"/>
        <v>0</v>
      </c>
      <c r="AM67" s="359">
        <f t="shared" ca="1" si="4"/>
        <v>0</v>
      </c>
      <c r="AN67" s="359">
        <v>0</v>
      </c>
      <c r="AO67" s="359">
        <f t="shared" ca="1" si="31"/>
        <v>0</v>
      </c>
      <c r="AP67" s="359">
        <f t="shared" ca="1" si="67"/>
        <v>0</v>
      </c>
      <c r="AQ67" s="359">
        <f t="shared" ca="1" si="32"/>
        <v>0</v>
      </c>
      <c r="AS67" s="362">
        <f t="shared" ca="1" si="68"/>
        <v>178</v>
      </c>
      <c r="AT67" s="362">
        <v>59</v>
      </c>
      <c r="AU67" s="371">
        <f t="shared" ca="1" si="69"/>
        <v>0</v>
      </c>
      <c r="AV67" s="359">
        <f t="shared" ca="1" si="5"/>
        <v>0</v>
      </c>
      <c r="AW67" s="359">
        <v>0</v>
      </c>
      <c r="AX67" s="359">
        <f t="shared" ca="1" si="33"/>
        <v>0</v>
      </c>
      <c r="AY67" s="359">
        <f t="shared" ca="1" si="70"/>
        <v>0</v>
      </c>
      <c r="AZ67" s="359">
        <f t="shared" ca="1" si="34"/>
        <v>0</v>
      </c>
      <c r="BB67" s="362">
        <f t="shared" ca="1" si="71"/>
        <v>178</v>
      </c>
      <c r="BC67" s="362">
        <v>59</v>
      </c>
      <c r="BD67" s="371">
        <f t="shared" ca="1" si="72"/>
        <v>0</v>
      </c>
      <c r="BE67" s="359">
        <f t="shared" ca="1" si="6"/>
        <v>0</v>
      </c>
      <c r="BF67" s="359">
        <v>0</v>
      </c>
      <c r="BG67" s="359">
        <f t="shared" ca="1" si="35"/>
        <v>0</v>
      </c>
      <c r="BH67" s="359">
        <f t="shared" ca="1" si="73"/>
        <v>0</v>
      </c>
      <c r="BI67" s="359">
        <f t="shared" ca="1" si="36"/>
        <v>0</v>
      </c>
      <c r="BK67" s="362">
        <f t="shared" ca="1" si="74"/>
        <v>178</v>
      </c>
      <c r="BL67" s="362">
        <v>59</v>
      </c>
      <c r="BM67" s="371">
        <f t="shared" ca="1" si="75"/>
        <v>0</v>
      </c>
      <c r="BN67" s="359">
        <f t="shared" ca="1" si="7"/>
        <v>0</v>
      </c>
      <c r="BO67" s="359">
        <v>0</v>
      </c>
      <c r="BP67" s="359">
        <f t="shared" ca="1" si="37"/>
        <v>0</v>
      </c>
      <c r="BQ67" s="359">
        <f t="shared" ca="1" si="8"/>
        <v>0</v>
      </c>
      <c r="BR67" s="359">
        <f t="shared" ca="1" si="38"/>
        <v>0</v>
      </c>
      <c r="BT67" s="362">
        <f t="shared" ca="1" si="76"/>
        <v>178</v>
      </c>
      <c r="BU67" s="362">
        <v>59</v>
      </c>
      <c r="BV67" s="371">
        <f t="shared" ca="1" si="77"/>
        <v>0</v>
      </c>
      <c r="BW67" s="359">
        <f t="shared" ca="1" si="9"/>
        <v>0</v>
      </c>
      <c r="BX67" s="359">
        <v>0</v>
      </c>
      <c r="BY67" s="359">
        <f t="shared" ca="1" si="39"/>
        <v>0</v>
      </c>
      <c r="BZ67" s="359">
        <f t="shared" ca="1" si="10"/>
        <v>0</v>
      </c>
      <c r="CA67" s="359">
        <f t="shared" ca="1" si="40"/>
        <v>0</v>
      </c>
      <c r="CC67" s="362">
        <f t="shared" ca="1" si="78"/>
        <v>178</v>
      </c>
      <c r="CD67" s="362">
        <v>59</v>
      </c>
      <c r="CE67" s="371">
        <f t="shared" ca="1" si="79"/>
        <v>0</v>
      </c>
      <c r="CF67" s="359">
        <f t="shared" ca="1" si="11"/>
        <v>0</v>
      </c>
      <c r="CG67" s="359">
        <v>0</v>
      </c>
      <c r="CH67" s="359">
        <f t="shared" ca="1" si="41"/>
        <v>0</v>
      </c>
      <c r="CI67" s="359">
        <f t="shared" ca="1" si="12"/>
        <v>0</v>
      </c>
      <c r="CJ67" s="359">
        <f t="shared" ca="1" si="42"/>
        <v>0</v>
      </c>
      <c r="CL67" s="362">
        <f t="shared" ca="1" si="80"/>
        <v>178</v>
      </c>
      <c r="CM67" s="362">
        <v>59</v>
      </c>
      <c r="CN67" s="371">
        <f t="shared" ca="1" si="81"/>
        <v>0</v>
      </c>
      <c r="CO67" s="359">
        <f t="shared" ca="1" si="13"/>
        <v>0</v>
      </c>
      <c r="CP67" s="359">
        <v>0</v>
      </c>
      <c r="CQ67" s="359">
        <f t="shared" ca="1" si="43"/>
        <v>0</v>
      </c>
      <c r="CR67" s="359">
        <f t="shared" ca="1" si="14"/>
        <v>0</v>
      </c>
      <c r="CS67" s="359">
        <f t="shared" ca="1" si="44"/>
        <v>0</v>
      </c>
      <c r="CU67" s="362">
        <f t="shared" ca="1" si="82"/>
        <v>178</v>
      </c>
      <c r="CV67" s="362">
        <v>59</v>
      </c>
      <c r="CW67" s="371">
        <f t="shared" ca="1" si="83"/>
        <v>0</v>
      </c>
      <c r="CX67" s="359">
        <f t="shared" ca="1" si="15"/>
        <v>0</v>
      </c>
      <c r="CY67" s="359">
        <v>0</v>
      </c>
      <c r="CZ67" s="359">
        <f t="shared" ca="1" si="45"/>
        <v>0</v>
      </c>
      <c r="DA67" s="359">
        <f t="shared" ca="1" si="16"/>
        <v>0</v>
      </c>
      <c r="DB67" s="359">
        <f t="shared" ca="1" si="46"/>
        <v>0</v>
      </c>
      <c r="DD67" s="362">
        <f t="shared" ca="1" si="84"/>
        <v>178</v>
      </c>
      <c r="DE67" s="362">
        <v>59</v>
      </c>
      <c r="DF67" s="371">
        <f t="shared" ca="1" si="85"/>
        <v>0</v>
      </c>
      <c r="DG67" s="359">
        <f t="shared" ca="1" si="17"/>
        <v>0</v>
      </c>
      <c r="DH67" s="359">
        <v>0</v>
      </c>
      <c r="DI67" s="359">
        <f t="shared" ca="1" si="47"/>
        <v>0</v>
      </c>
      <c r="DJ67" s="359">
        <f t="shared" ca="1" si="18"/>
        <v>0</v>
      </c>
      <c r="DK67" s="359">
        <f t="shared" ca="1" si="48"/>
        <v>0</v>
      </c>
      <c r="DM67" s="362">
        <f t="shared" ca="1" si="86"/>
        <v>178</v>
      </c>
      <c r="DN67" s="362">
        <v>59</v>
      </c>
      <c r="DO67" s="371">
        <f t="shared" ca="1" si="87"/>
        <v>0</v>
      </c>
      <c r="DP67" s="359">
        <f t="shared" ca="1" si="19"/>
        <v>0</v>
      </c>
      <c r="DQ67" s="359">
        <v>0</v>
      </c>
      <c r="DR67" s="359">
        <f t="shared" ca="1" si="49"/>
        <v>0</v>
      </c>
      <c r="DS67" s="359">
        <f t="shared" ca="1" si="20"/>
        <v>0</v>
      </c>
      <c r="DT67" s="359">
        <f t="shared" ca="1" si="50"/>
        <v>0</v>
      </c>
      <c r="DV67" s="362">
        <f t="shared" ca="1" si="88"/>
        <v>178</v>
      </c>
      <c r="DW67" s="362">
        <v>59</v>
      </c>
      <c r="DX67" s="371">
        <f t="shared" ca="1" si="89"/>
        <v>0</v>
      </c>
      <c r="DY67" s="359">
        <f t="shared" ca="1" si="21"/>
        <v>0</v>
      </c>
      <c r="DZ67" s="359">
        <v>0</v>
      </c>
      <c r="EA67" s="359">
        <f t="shared" ca="1" si="51"/>
        <v>0</v>
      </c>
      <c r="EB67" s="359">
        <f t="shared" ca="1" si="22"/>
        <v>0</v>
      </c>
      <c r="EC67" s="359">
        <f t="shared" ca="1" si="52"/>
        <v>0</v>
      </c>
      <c r="EE67" s="362">
        <f t="shared" ca="1" si="90"/>
        <v>178</v>
      </c>
      <c r="EF67" s="362">
        <v>59</v>
      </c>
      <c r="EG67" s="371">
        <f t="shared" ca="1" si="91"/>
        <v>0</v>
      </c>
      <c r="EH67" s="359">
        <f t="shared" ca="1" si="23"/>
        <v>0</v>
      </c>
      <c r="EI67" s="359">
        <v>0</v>
      </c>
      <c r="EJ67" s="359">
        <f t="shared" ca="1" si="53"/>
        <v>0</v>
      </c>
      <c r="EK67" s="359">
        <f t="shared" ca="1" si="24"/>
        <v>0</v>
      </c>
      <c r="EL67" s="359">
        <f t="shared" ca="1" si="54"/>
        <v>0</v>
      </c>
    </row>
    <row r="68" spans="6:142" x14ac:dyDescent="0.35">
      <c r="F68" s="372">
        <f ca="1">IFERROR(INDEX('Inflation Rates'!$A$16:$H$138,MATCH('TSP Traditional'!$H69,'Inflation Rates'!$A$16:$A$138,0),8)/INDEX('Inflation Rates'!$A$16:$H$138,MATCH('TSP Traditional'!$H69,'Inflation Rates'!$A$16:$A$138,0)-1,8)-1,F67)</f>
        <v>2.0000000000000018E-2</v>
      </c>
      <c r="G68" s="372">
        <f ca="1">IFERROR(INDEX('Inflation Rates'!$A$16:$H$138,MATCH('TSP Traditional'!$H69,'Inflation Rates'!$A$16:$A$138,0),6)/INDEX('Inflation Rates'!$A$16:$H$138,MATCH('TSP Traditional'!$H69,'Inflation Rates'!$A$16:$A$138,0)-1,6)-1,G67)</f>
        <v>2.0999999999999908E-2</v>
      </c>
      <c r="H68" s="362">
        <f t="shared" ca="1" si="55"/>
        <v>2079</v>
      </c>
      <c r="I68" s="362">
        <f t="shared" ca="1" si="56"/>
        <v>179</v>
      </c>
      <c r="J68" s="362">
        <v>60</v>
      </c>
      <c r="K68" s="371">
        <f t="shared" ca="1" si="57"/>
        <v>0</v>
      </c>
      <c r="L68" s="359">
        <f t="shared" ca="1" si="1"/>
        <v>0</v>
      </c>
      <c r="M68" s="359">
        <v>0</v>
      </c>
      <c r="N68" s="359">
        <f t="shared" ca="1" si="25"/>
        <v>0</v>
      </c>
      <c r="O68" s="359">
        <f t="shared" ca="1" si="58"/>
        <v>0</v>
      </c>
      <c r="P68" s="359">
        <f t="shared" ca="1" si="26"/>
        <v>0</v>
      </c>
      <c r="R68" s="362">
        <f t="shared" ca="1" si="59"/>
        <v>179</v>
      </c>
      <c r="S68" s="362">
        <v>60</v>
      </c>
      <c r="T68" s="371">
        <f t="shared" ca="1" si="60"/>
        <v>0</v>
      </c>
      <c r="U68" s="359">
        <f t="shared" ca="1" si="2"/>
        <v>0</v>
      </c>
      <c r="V68" s="359">
        <v>0</v>
      </c>
      <c r="W68" s="359">
        <f t="shared" ca="1" si="27"/>
        <v>0</v>
      </c>
      <c r="X68" s="359">
        <f t="shared" ca="1" si="61"/>
        <v>0</v>
      </c>
      <c r="Y68" s="359">
        <f t="shared" ca="1" si="28"/>
        <v>0</v>
      </c>
      <c r="AA68" s="362">
        <f t="shared" ca="1" si="62"/>
        <v>179</v>
      </c>
      <c r="AB68" s="362">
        <v>60</v>
      </c>
      <c r="AC68" s="371">
        <f t="shared" ca="1" si="63"/>
        <v>0</v>
      </c>
      <c r="AD68" s="359">
        <f t="shared" ca="1" si="3"/>
        <v>0</v>
      </c>
      <c r="AE68" s="359">
        <v>0</v>
      </c>
      <c r="AF68" s="359">
        <f t="shared" ca="1" si="29"/>
        <v>0</v>
      </c>
      <c r="AG68" s="359">
        <f t="shared" ca="1" si="64"/>
        <v>0</v>
      </c>
      <c r="AH68" s="359">
        <f t="shared" ca="1" si="30"/>
        <v>0</v>
      </c>
      <c r="AJ68" s="362">
        <f t="shared" ca="1" si="65"/>
        <v>179</v>
      </c>
      <c r="AK68" s="362">
        <v>60</v>
      </c>
      <c r="AL68" s="371">
        <f t="shared" ca="1" si="66"/>
        <v>0</v>
      </c>
      <c r="AM68" s="359">
        <f t="shared" ca="1" si="4"/>
        <v>0</v>
      </c>
      <c r="AN68" s="359">
        <v>0</v>
      </c>
      <c r="AO68" s="359">
        <f t="shared" ca="1" si="31"/>
        <v>0</v>
      </c>
      <c r="AP68" s="359">
        <f t="shared" ca="1" si="67"/>
        <v>0</v>
      </c>
      <c r="AQ68" s="359">
        <f t="shared" ca="1" si="32"/>
        <v>0</v>
      </c>
      <c r="AS68" s="362">
        <f t="shared" ca="1" si="68"/>
        <v>179</v>
      </c>
      <c r="AT68" s="362">
        <v>60</v>
      </c>
      <c r="AU68" s="371">
        <f t="shared" ca="1" si="69"/>
        <v>0</v>
      </c>
      <c r="AV68" s="359">
        <f t="shared" ca="1" si="5"/>
        <v>0</v>
      </c>
      <c r="AW68" s="359">
        <v>0</v>
      </c>
      <c r="AX68" s="359">
        <f t="shared" ca="1" si="33"/>
        <v>0</v>
      </c>
      <c r="AY68" s="359">
        <f t="shared" ca="1" si="70"/>
        <v>0</v>
      </c>
      <c r="AZ68" s="359">
        <f t="shared" ca="1" si="34"/>
        <v>0</v>
      </c>
      <c r="BB68" s="362">
        <f t="shared" ca="1" si="71"/>
        <v>179</v>
      </c>
      <c r="BC68" s="362">
        <v>60</v>
      </c>
      <c r="BD68" s="371">
        <f t="shared" ca="1" si="72"/>
        <v>0</v>
      </c>
      <c r="BE68" s="359">
        <f t="shared" ca="1" si="6"/>
        <v>0</v>
      </c>
      <c r="BF68" s="359">
        <v>0</v>
      </c>
      <c r="BG68" s="359">
        <f t="shared" ca="1" si="35"/>
        <v>0</v>
      </c>
      <c r="BH68" s="359">
        <f t="shared" ca="1" si="73"/>
        <v>0</v>
      </c>
      <c r="BI68" s="359">
        <f t="shared" ca="1" si="36"/>
        <v>0</v>
      </c>
      <c r="BK68" s="362">
        <f t="shared" ca="1" si="74"/>
        <v>179</v>
      </c>
      <c r="BL68" s="362">
        <v>60</v>
      </c>
      <c r="BM68" s="371">
        <f t="shared" ca="1" si="75"/>
        <v>0</v>
      </c>
      <c r="BN68" s="359">
        <f t="shared" ca="1" si="7"/>
        <v>0</v>
      </c>
      <c r="BO68" s="359">
        <v>0</v>
      </c>
      <c r="BP68" s="359">
        <f t="shared" ca="1" si="37"/>
        <v>0</v>
      </c>
      <c r="BQ68" s="359">
        <f t="shared" ca="1" si="8"/>
        <v>0</v>
      </c>
      <c r="BR68" s="359">
        <f t="shared" ca="1" si="38"/>
        <v>0</v>
      </c>
      <c r="BT68" s="362">
        <f t="shared" ca="1" si="76"/>
        <v>179</v>
      </c>
      <c r="BU68" s="362">
        <v>60</v>
      </c>
      <c r="BV68" s="371">
        <f t="shared" ca="1" si="77"/>
        <v>0</v>
      </c>
      <c r="BW68" s="359">
        <f t="shared" ca="1" si="9"/>
        <v>0</v>
      </c>
      <c r="BX68" s="359">
        <v>0</v>
      </c>
      <c r="BY68" s="359">
        <f t="shared" ca="1" si="39"/>
        <v>0</v>
      </c>
      <c r="BZ68" s="359">
        <f t="shared" ca="1" si="10"/>
        <v>0</v>
      </c>
      <c r="CA68" s="359">
        <f t="shared" ca="1" si="40"/>
        <v>0</v>
      </c>
      <c r="CC68" s="362">
        <f t="shared" ca="1" si="78"/>
        <v>179</v>
      </c>
      <c r="CD68" s="362">
        <v>60</v>
      </c>
      <c r="CE68" s="371">
        <f t="shared" ca="1" si="79"/>
        <v>0</v>
      </c>
      <c r="CF68" s="359">
        <f t="shared" ca="1" si="11"/>
        <v>0</v>
      </c>
      <c r="CG68" s="359">
        <v>0</v>
      </c>
      <c r="CH68" s="359">
        <f t="shared" ca="1" si="41"/>
        <v>0</v>
      </c>
      <c r="CI68" s="359">
        <f t="shared" ca="1" si="12"/>
        <v>0</v>
      </c>
      <c r="CJ68" s="359">
        <f t="shared" ca="1" si="42"/>
        <v>0</v>
      </c>
      <c r="CL68" s="362">
        <f t="shared" ca="1" si="80"/>
        <v>179</v>
      </c>
      <c r="CM68" s="362">
        <v>60</v>
      </c>
      <c r="CN68" s="371">
        <f t="shared" ca="1" si="81"/>
        <v>0</v>
      </c>
      <c r="CO68" s="359">
        <f t="shared" ca="1" si="13"/>
        <v>0</v>
      </c>
      <c r="CP68" s="359">
        <v>0</v>
      </c>
      <c r="CQ68" s="359">
        <f t="shared" ca="1" si="43"/>
        <v>0</v>
      </c>
      <c r="CR68" s="359">
        <f t="shared" ca="1" si="14"/>
        <v>0</v>
      </c>
      <c r="CS68" s="359">
        <f t="shared" ca="1" si="44"/>
        <v>0</v>
      </c>
      <c r="CU68" s="362">
        <f t="shared" ca="1" si="82"/>
        <v>179</v>
      </c>
      <c r="CV68" s="362">
        <v>60</v>
      </c>
      <c r="CW68" s="371">
        <f t="shared" ca="1" si="83"/>
        <v>0</v>
      </c>
      <c r="CX68" s="359">
        <f t="shared" ca="1" si="15"/>
        <v>0</v>
      </c>
      <c r="CY68" s="359">
        <v>0</v>
      </c>
      <c r="CZ68" s="359">
        <f t="shared" ca="1" si="45"/>
        <v>0</v>
      </c>
      <c r="DA68" s="359">
        <f t="shared" ca="1" si="16"/>
        <v>0</v>
      </c>
      <c r="DB68" s="359">
        <f t="shared" ca="1" si="46"/>
        <v>0</v>
      </c>
      <c r="DD68" s="362">
        <f t="shared" ca="1" si="84"/>
        <v>179</v>
      </c>
      <c r="DE68" s="362">
        <v>60</v>
      </c>
      <c r="DF68" s="371">
        <f t="shared" ca="1" si="85"/>
        <v>0</v>
      </c>
      <c r="DG68" s="359">
        <f t="shared" ca="1" si="17"/>
        <v>0</v>
      </c>
      <c r="DH68" s="359">
        <v>0</v>
      </c>
      <c r="DI68" s="359">
        <f t="shared" ca="1" si="47"/>
        <v>0</v>
      </c>
      <c r="DJ68" s="359">
        <f t="shared" ca="1" si="18"/>
        <v>0</v>
      </c>
      <c r="DK68" s="359">
        <f t="shared" ca="1" si="48"/>
        <v>0</v>
      </c>
      <c r="DM68" s="362">
        <f t="shared" ca="1" si="86"/>
        <v>179</v>
      </c>
      <c r="DN68" s="362">
        <v>60</v>
      </c>
      <c r="DO68" s="371">
        <f t="shared" ca="1" si="87"/>
        <v>0</v>
      </c>
      <c r="DP68" s="359">
        <f t="shared" ca="1" si="19"/>
        <v>0</v>
      </c>
      <c r="DQ68" s="359">
        <v>0</v>
      </c>
      <c r="DR68" s="359">
        <f t="shared" ca="1" si="49"/>
        <v>0</v>
      </c>
      <c r="DS68" s="359">
        <f t="shared" ca="1" si="20"/>
        <v>0</v>
      </c>
      <c r="DT68" s="359">
        <f t="shared" ca="1" si="50"/>
        <v>0</v>
      </c>
      <c r="DV68" s="362">
        <f t="shared" ca="1" si="88"/>
        <v>179</v>
      </c>
      <c r="DW68" s="362">
        <v>60</v>
      </c>
      <c r="DX68" s="371">
        <f t="shared" ca="1" si="89"/>
        <v>0</v>
      </c>
      <c r="DY68" s="359">
        <f t="shared" ca="1" si="21"/>
        <v>0</v>
      </c>
      <c r="DZ68" s="359">
        <v>0</v>
      </c>
      <c r="EA68" s="359">
        <f t="shared" ca="1" si="51"/>
        <v>0</v>
      </c>
      <c r="EB68" s="359">
        <f t="shared" ca="1" si="22"/>
        <v>0</v>
      </c>
      <c r="EC68" s="359">
        <f t="shared" ca="1" si="52"/>
        <v>0</v>
      </c>
      <c r="EE68" s="362">
        <f t="shared" ca="1" si="90"/>
        <v>179</v>
      </c>
      <c r="EF68" s="362">
        <v>60</v>
      </c>
      <c r="EG68" s="371">
        <f t="shared" ca="1" si="91"/>
        <v>0</v>
      </c>
      <c r="EH68" s="359">
        <f t="shared" ca="1" si="23"/>
        <v>0</v>
      </c>
      <c r="EI68" s="359">
        <v>0</v>
      </c>
      <c r="EJ68" s="359">
        <f t="shared" ca="1" si="53"/>
        <v>0</v>
      </c>
      <c r="EK68" s="359">
        <f t="shared" ca="1" si="24"/>
        <v>0</v>
      </c>
      <c r="EL68" s="359">
        <f t="shared" ca="1" si="54"/>
        <v>0</v>
      </c>
    </row>
    <row r="69" spans="6:142" x14ac:dyDescent="0.35">
      <c r="F69" s="372">
        <f ca="1">IFERROR(INDEX('Inflation Rates'!$A$16:$H$138,MATCH('TSP Traditional'!$H70,'Inflation Rates'!$A$16:$A$138,0),8)/INDEX('Inflation Rates'!$A$16:$H$138,MATCH('TSP Traditional'!$H70,'Inflation Rates'!$A$16:$A$138,0)-1,8)-1,F68)</f>
        <v>2.0000000000000018E-2</v>
      </c>
      <c r="G69" s="372">
        <f ca="1">IFERROR(INDEX('Inflation Rates'!$A$16:$H$138,MATCH('TSP Traditional'!$H70,'Inflation Rates'!$A$16:$A$138,0),6)/INDEX('Inflation Rates'!$A$16:$H$138,MATCH('TSP Traditional'!$H70,'Inflation Rates'!$A$16:$A$138,0)-1,6)-1,G68)</f>
        <v>2.0999999999999908E-2</v>
      </c>
      <c r="H69" s="362">
        <f t="shared" ca="1" si="55"/>
        <v>2080</v>
      </c>
      <c r="I69" s="362">
        <f t="shared" ca="1" si="56"/>
        <v>180</v>
      </c>
      <c r="J69" s="362">
        <v>61</v>
      </c>
      <c r="K69" s="371">
        <f t="shared" ca="1" si="57"/>
        <v>0</v>
      </c>
      <c r="L69" s="359">
        <f t="shared" ca="1" si="1"/>
        <v>0</v>
      </c>
      <c r="M69" s="359">
        <v>0</v>
      </c>
      <c r="N69" s="359">
        <f t="shared" ca="1" si="25"/>
        <v>0</v>
      </c>
      <c r="O69" s="359">
        <f t="shared" ca="1" si="58"/>
        <v>0</v>
      </c>
      <c r="P69" s="359">
        <f t="shared" ca="1" si="26"/>
        <v>0</v>
      </c>
      <c r="R69" s="362">
        <f t="shared" ca="1" si="59"/>
        <v>180</v>
      </c>
      <c r="S69" s="362">
        <v>61</v>
      </c>
      <c r="T69" s="371">
        <f t="shared" ca="1" si="60"/>
        <v>0</v>
      </c>
      <c r="U69" s="359">
        <f t="shared" ca="1" si="2"/>
        <v>0</v>
      </c>
      <c r="V69" s="359">
        <v>0</v>
      </c>
      <c r="W69" s="359">
        <f t="shared" ca="1" si="27"/>
        <v>0</v>
      </c>
      <c r="X69" s="359">
        <f t="shared" ca="1" si="61"/>
        <v>0</v>
      </c>
      <c r="Y69" s="359">
        <f t="shared" ca="1" si="28"/>
        <v>0</v>
      </c>
      <c r="AA69" s="362">
        <f t="shared" ca="1" si="62"/>
        <v>180</v>
      </c>
      <c r="AB69" s="362">
        <v>61</v>
      </c>
      <c r="AC69" s="371">
        <f t="shared" ca="1" si="63"/>
        <v>0</v>
      </c>
      <c r="AD69" s="359">
        <f t="shared" ca="1" si="3"/>
        <v>0</v>
      </c>
      <c r="AE69" s="359">
        <v>0</v>
      </c>
      <c r="AF69" s="359">
        <f t="shared" ca="1" si="29"/>
        <v>0</v>
      </c>
      <c r="AG69" s="359">
        <f t="shared" ca="1" si="64"/>
        <v>0</v>
      </c>
      <c r="AH69" s="359">
        <f t="shared" ca="1" si="30"/>
        <v>0</v>
      </c>
      <c r="AJ69" s="362">
        <f t="shared" ca="1" si="65"/>
        <v>180</v>
      </c>
      <c r="AK69" s="362">
        <v>61</v>
      </c>
      <c r="AL69" s="371">
        <f t="shared" ca="1" si="66"/>
        <v>0</v>
      </c>
      <c r="AM69" s="359">
        <f t="shared" ca="1" si="4"/>
        <v>0</v>
      </c>
      <c r="AN69" s="359">
        <v>0</v>
      </c>
      <c r="AO69" s="359">
        <f t="shared" ca="1" si="31"/>
        <v>0</v>
      </c>
      <c r="AP69" s="359">
        <f t="shared" ca="1" si="67"/>
        <v>0</v>
      </c>
      <c r="AQ69" s="359">
        <f t="shared" ca="1" si="32"/>
        <v>0</v>
      </c>
      <c r="AS69" s="362">
        <f t="shared" ca="1" si="68"/>
        <v>180</v>
      </c>
      <c r="AT69" s="362">
        <v>61</v>
      </c>
      <c r="AU69" s="371">
        <f t="shared" ca="1" si="69"/>
        <v>0</v>
      </c>
      <c r="AV69" s="359">
        <f t="shared" ca="1" si="5"/>
        <v>0</v>
      </c>
      <c r="AW69" s="359">
        <v>0</v>
      </c>
      <c r="AX69" s="359">
        <f t="shared" ca="1" si="33"/>
        <v>0</v>
      </c>
      <c r="AY69" s="359">
        <f t="shared" ca="1" si="70"/>
        <v>0</v>
      </c>
      <c r="AZ69" s="359">
        <f t="shared" ca="1" si="34"/>
        <v>0</v>
      </c>
      <c r="BB69" s="362">
        <f t="shared" ca="1" si="71"/>
        <v>180</v>
      </c>
      <c r="BC69" s="362">
        <v>61</v>
      </c>
      <c r="BD69" s="371">
        <f t="shared" ca="1" si="72"/>
        <v>0</v>
      </c>
      <c r="BE69" s="359">
        <f t="shared" ca="1" si="6"/>
        <v>0</v>
      </c>
      <c r="BF69" s="359">
        <v>0</v>
      </c>
      <c r="BG69" s="359">
        <f t="shared" ca="1" si="35"/>
        <v>0</v>
      </c>
      <c r="BH69" s="359">
        <f t="shared" ca="1" si="73"/>
        <v>0</v>
      </c>
      <c r="BI69" s="359">
        <f t="shared" ca="1" si="36"/>
        <v>0</v>
      </c>
      <c r="BK69" s="362">
        <f t="shared" ca="1" si="74"/>
        <v>180</v>
      </c>
      <c r="BL69" s="362">
        <v>61</v>
      </c>
      <c r="BM69" s="371">
        <f t="shared" ca="1" si="75"/>
        <v>0</v>
      </c>
      <c r="BN69" s="359">
        <f t="shared" ca="1" si="7"/>
        <v>0</v>
      </c>
      <c r="BO69" s="359">
        <v>0</v>
      </c>
      <c r="BP69" s="359">
        <f t="shared" ca="1" si="37"/>
        <v>0</v>
      </c>
      <c r="BQ69" s="359">
        <f t="shared" ca="1" si="8"/>
        <v>0</v>
      </c>
      <c r="BR69" s="359">
        <f t="shared" ca="1" si="38"/>
        <v>0</v>
      </c>
      <c r="BT69" s="362">
        <f t="shared" ca="1" si="76"/>
        <v>180</v>
      </c>
      <c r="BU69" s="362">
        <v>61</v>
      </c>
      <c r="BV69" s="371">
        <f t="shared" ca="1" si="77"/>
        <v>0</v>
      </c>
      <c r="BW69" s="359">
        <f t="shared" ca="1" si="9"/>
        <v>0</v>
      </c>
      <c r="BX69" s="359">
        <v>0</v>
      </c>
      <c r="BY69" s="359">
        <f t="shared" ca="1" si="39"/>
        <v>0</v>
      </c>
      <c r="BZ69" s="359">
        <f t="shared" ca="1" si="10"/>
        <v>0</v>
      </c>
      <c r="CA69" s="359">
        <f t="shared" ca="1" si="40"/>
        <v>0</v>
      </c>
      <c r="CC69" s="362">
        <f t="shared" ca="1" si="78"/>
        <v>180</v>
      </c>
      <c r="CD69" s="362">
        <v>61</v>
      </c>
      <c r="CE69" s="371">
        <f t="shared" ca="1" si="79"/>
        <v>0</v>
      </c>
      <c r="CF69" s="359">
        <f t="shared" ca="1" si="11"/>
        <v>0</v>
      </c>
      <c r="CG69" s="359">
        <v>0</v>
      </c>
      <c r="CH69" s="359">
        <f t="shared" ca="1" si="41"/>
        <v>0</v>
      </c>
      <c r="CI69" s="359">
        <f t="shared" ca="1" si="12"/>
        <v>0</v>
      </c>
      <c r="CJ69" s="359">
        <f t="shared" ca="1" si="42"/>
        <v>0</v>
      </c>
      <c r="CL69" s="362">
        <f t="shared" ca="1" si="80"/>
        <v>180</v>
      </c>
      <c r="CM69" s="362">
        <v>61</v>
      </c>
      <c r="CN69" s="371">
        <f t="shared" ca="1" si="81"/>
        <v>0</v>
      </c>
      <c r="CO69" s="359">
        <f t="shared" ca="1" si="13"/>
        <v>0</v>
      </c>
      <c r="CP69" s="359">
        <v>0</v>
      </c>
      <c r="CQ69" s="359">
        <f t="shared" ca="1" si="43"/>
        <v>0</v>
      </c>
      <c r="CR69" s="359">
        <f t="shared" ca="1" si="14"/>
        <v>0</v>
      </c>
      <c r="CS69" s="359">
        <f t="shared" ca="1" si="44"/>
        <v>0</v>
      </c>
      <c r="CU69" s="362">
        <f t="shared" ca="1" si="82"/>
        <v>180</v>
      </c>
      <c r="CV69" s="362">
        <v>61</v>
      </c>
      <c r="CW69" s="371">
        <f t="shared" ca="1" si="83"/>
        <v>0</v>
      </c>
      <c r="CX69" s="359">
        <f t="shared" ca="1" si="15"/>
        <v>0</v>
      </c>
      <c r="CY69" s="359">
        <v>0</v>
      </c>
      <c r="CZ69" s="359">
        <f t="shared" ca="1" si="45"/>
        <v>0</v>
      </c>
      <c r="DA69" s="359">
        <f t="shared" ca="1" si="16"/>
        <v>0</v>
      </c>
      <c r="DB69" s="359">
        <f t="shared" ca="1" si="46"/>
        <v>0</v>
      </c>
      <c r="DD69" s="362">
        <f t="shared" ca="1" si="84"/>
        <v>180</v>
      </c>
      <c r="DE69" s="362">
        <v>61</v>
      </c>
      <c r="DF69" s="371">
        <f t="shared" ca="1" si="85"/>
        <v>0</v>
      </c>
      <c r="DG69" s="359">
        <f t="shared" ca="1" si="17"/>
        <v>0</v>
      </c>
      <c r="DH69" s="359">
        <v>0</v>
      </c>
      <c r="DI69" s="359">
        <f t="shared" ca="1" si="47"/>
        <v>0</v>
      </c>
      <c r="DJ69" s="359">
        <f t="shared" ca="1" si="18"/>
        <v>0</v>
      </c>
      <c r="DK69" s="359">
        <f t="shared" ca="1" si="48"/>
        <v>0</v>
      </c>
      <c r="DM69" s="362">
        <f t="shared" ca="1" si="86"/>
        <v>180</v>
      </c>
      <c r="DN69" s="362">
        <v>61</v>
      </c>
      <c r="DO69" s="371">
        <f t="shared" ca="1" si="87"/>
        <v>0</v>
      </c>
      <c r="DP69" s="359">
        <f t="shared" ca="1" si="19"/>
        <v>0</v>
      </c>
      <c r="DQ69" s="359">
        <v>0</v>
      </c>
      <c r="DR69" s="359">
        <f t="shared" ca="1" si="49"/>
        <v>0</v>
      </c>
      <c r="DS69" s="359">
        <f t="shared" ca="1" si="20"/>
        <v>0</v>
      </c>
      <c r="DT69" s="359">
        <f t="shared" ca="1" si="50"/>
        <v>0</v>
      </c>
      <c r="DV69" s="362">
        <f t="shared" ca="1" si="88"/>
        <v>180</v>
      </c>
      <c r="DW69" s="362">
        <v>61</v>
      </c>
      <c r="DX69" s="371">
        <f t="shared" ca="1" si="89"/>
        <v>0</v>
      </c>
      <c r="DY69" s="359">
        <f t="shared" ca="1" si="21"/>
        <v>0</v>
      </c>
      <c r="DZ69" s="359">
        <v>0</v>
      </c>
      <c r="EA69" s="359">
        <f t="shared" ca="1" si="51"/>
        <v>0</v>
      </c>
      <c r="EB69" s="359">
        <f t="shared" ca="1" si="22"/>
        <v>0</v>
      </c>
      <c r="EC69" s="359">
        <f t="shared" ca="1" si="52"/>
        <v>0</v>
      </c>
      <c r="EE69" s="362">
        <f t="shared" ca="1" si="90"/>
        <v>180</v>
      </c>
      <c r="EF69" s="362">
        <v>61</v>
      </c>
      <c r="EG69" s="371">
        <f t="shared" ca="1" si="91"/>
        <v>0</v>
      </c>
      <c r="EH69" s="359">
        <f t="shared" ca="1" si="23"/>
        <v>0</v>
      </c>
      <c r="EI69" s="359">
        <v>0</v>
      </c>
      <c r="EJ69" s="359">
        <f t="shared" ca="1" si="53"/>
        <v>0</v>
      </c>
      <c r="EK69" s="359">
        <f t="shared" ca="1" si="24"/>
        <v>0</v>
      </c>
      <c r="EL69" s="359">
        <f t="shared" ca="1" si="54"/>
        <v>0</v>
      </c>
    </row>
    <row r="70" spans="6:142" x14ac:dyDescent="0.35">
      <c r="F70" s="372">
        <f ca="1">IFERROR(INDEX('Inflation Rates'!$A$16:$H$138,MATCH('TSP Traditional'!$H71,'Inflation Rates'!$A$16:$A$138,0),8)/INDEX('Inflation Rates'!$A$16:$H$138,MATCH('TSP Traditional'!$H71,'Inflation Rates'!$A$16:$A$138,0)-1,8)-1,F69)</f>
        <v>2.0000000000000018E-2</v>
      </c>
      <c r="G70" s="372">
        <f ca="1">IFERROR(INDEX('Inflation Rates'!$A$16:$H$138,MATCH('TSP Traditional'!$H71,'Inflation Rates'!$A$16:$A$138,0),6)/INDEX('Inflation Rates'!$A$16:$H$138,MATCH('TSP Traditional'!$H71,'Inflation Rates'!$A$16:$A$138,0)-1,6)-1,G69)</f>
        <v>2.0999999999999908E-2</v>
      </c>
      <c r="H70" s="362">
        <f t="shared" ca="1" si="55"/>
        <v>2081</v>
      </c>
      <c r="I70" s="362">
        <f t="shared" ca="1" si="56"/>
        <v>181</v>
      </c>
      <c r="J70" s="362">
        <v>62</v>
      </c>
      <c r="K70" s="371">
        <f t="shared" ca="1" si="57"/>
        <v>0</v>
      </c>
      <c r="L70" s="359">
        <f t="shared" ca="1" si="1"/>
        <v>0</v>
      </c>
      <c r="M70" s="359">
        <v>0</v>
      </c>
      <c r="N70" s="359">
        <f t="shared" ca="1" si="25"/>
        <v>0</v>
      </c>
      <c r="O70" s="359">
        <f t="shared" ca="1" si="58"/>
        <v>0</v>
      </c>
      <c r="P70" s="359">
        <f t="shared" ca="1" si="26"/>
        <v>0</v>
      </c>
      <c r="R70" s="362">
        <f t="shared" ca="1" si="59"/>
        <v>181</v>
      </c>
      <c r="S70" s="362">
        <v>62</v>
      </c>
      <c r="T70" s="371">
        <f t="shared" ca="1" si="60"/>
        <v>0</v>
      </c>
      <c r="U70" s="359">
        <f t="shared" ca="1" si="2"/>
        <v>0</v>
      </c>
      <c r="V70" s="359">
        <v>0</v>
      </c>
      <c r="W70" s="359">
        <f t="shared" ca="1" si="27"/>
        <v>0</v>
      </c>
      <c r="X70" s="359">
        <f t="shared" ca="1" si="61"/>
        <v>0</v>
      </c>
      <c r="Y70" s="359">
        <f t="shared" ca="1" si="28"/>
        <v>0</v>
      </c>
      <c r="AA70" s="362">
        <f t="shared" ca="1" si="62"/>
        <v>181</v>
      </c>
      <c r="AB70" s="362">
        <v>62</v>
      </c>
      <c r="AC70" s="371">
        <f t="shared" ca="1" si="63"/>
        <v>0</v>
      </c>
      <c r="AD70" s="359">
        <f t="shared" ca="1" si="3"/>
        <v>0</v>
      </c>
      <c r="AE70" s="359">
        <v>0</v>
      </c>
      <c r="AF70" s="359">
        <f t="shared" ca="1" si="29"/>
        <v>0</v>
      </c>
      <c r="AG70" s="359">
        <f t="shared" ca="1" si="64"/>
        <v>0</v>
      </c>
      <c r="AH70" s="359">
        <f t="shared" ca="1" si="30"/>
        <v>0</v>
      </c>
      <c r="AJ70" s="362">
        <f t="shared" ca="1" si="65"/>
        <v>181</v>
      </c>
      <c r="AK70" s="362">
        <v>62</v>
      </c>
      <c r="AL70" s="371">
        <f t="shared" ca="1" si="66"/>
        <v>0</v>
      </c>
      <c r="AM70" s="359">
        <f t="shared" ca="1" si="4"/>
        <v>0</v>
      </c>
      <c r="AN70" s="359">
        <v>0</v>
      </c>
      <c r="AO70" s="359">
        <f t="shared" ca="1" si="31"/>
        <v>0</v>
      </c>
      <c r="AP70" s="359">
        <f t="shared" ca="1" si="67"/>
        <v>0</v>
      </c>
      <c r="AQ70" s="359">
        <f t="shared" ca="1" si="32"/>
        <v>0</v>
      </c>
      <c r="AS70" s="362">
        <f t="shared" ca="1" si="68"/>
        <v>181</v>
      </c>
      <c r="AT70" s="362">
        <v>62</v>
      </c>
      <c r="AU70" s="371">
        <f t="shared" ca="1" si="69"/>
        <v>0</v>
      </c>
      <c r="AV70" s="359">
        <f t="shared" ca="1" si="5"/>
        <v>0</v>
      </c>
      <c r="AW70" s="359">
        <v>0</v>
      </c>
      <c r="AX70" s="359">
        <f t="shared" ca="1" si="33"/>
        <v>0</v>
      </c>
      <c r="AY70" s="359">
        <f t="shared" ca="1" si="70"/>
        <v>0</v>
      </c>
      <c r="AZ70" s="359">
        <f t="shared" ca="1" si="34"/>
        <v>0</v>
      </c>
      <c r="BB70" s="362">
        <f t="shared" ca="1" si="71"/>
        <v>181</v>
      </c>
      <c r="BC70" s="362">
        <v>62</v>
      </c>
      <c r="BD70" s="371">
        <f t="shared" ca="1" si="72"/>
        <v>0</v>
      </c>
      <c r="BE70" s="359">
        <f t="shared" ca="1" si="6"/>
        <v>0</v>
      </c>
      <c r="BF70" s="359">
        <v>0</v>
      </c>
      <c r="BG70" s="359">
        <f t="shared" ca="1" si="35"/>
        <v>0</v>
      </c>
      <c r="BH70" s="359">
        <f t="shared" ca="1" si="73"/>
        <v>0</v>
      </c>
      <c r="BI70" s="359">
        <f t="shared" ca="1" si="36"/>
        <v>0</v>
      </c>
      <c r="BK70" s="362">
        <f t="shared" ca="1" si="74"/>
        <v>181</v>
      </c>
      <c r="BL70" s="362">
        <v>62</v>
      </c>
      <c r="BM70" s="371">
        <f t="shared" ca="1" si="75"/>
        <v>0</v>
      </c>
      <c r="BN70" s="359">
        <f t="shared" ca="1" si="7"/>
        <v>0</v>
      </c>
      <c r="BO70" s="359">
        <v>0</v>
      </c>
      <c r="BP70" s="359">
        <f t="shared" ca="1" si="37"/>
        <v>0</v>
      </c>
      <c r="BQ70" s="359">
        <f t="shared" ca="1" si="8"/>
        <v>0</v>
      </c>
      <c r="BR70" s="359">
        <f t="shared" ca="1" si="38"/>
        <v>0</v>
      </c>
      <c r="BT70" s="362">
        <f t="shared" ca="1" si="76"/>
        <v>181</v>
      </c>
      <c r="BU70" s="362">
        <v>62</v>
      </c>
      <c r="BV70" s="371">
        <f t="shared" ca="1" si="77"/>
        <v>0</v>
      </c>
      <c r="BW70" s="359">
        <f t="shared" ca="1" si="9"/>
        <v>0</v>
      </c>
      <c r="BX70" s="359">
        <v>0</v>
      </c>
      <c r="BY70" s="359">
        <f t="shared" ca="1" si="39"/>
        <v>0</v>
      </c>
      <c r="BZ70" s="359">
        <f t="shared" ca="1" si="10"/>
        <v>0</v>
      </c>
      <c r="CA70" s="359">
        <f t="shared" ca="1" si="40"/>
        <v>0</v>
      </c>
      <c r="CC70" s="362">
        <f t="shared" ca="1" si="78"/>
        <v>181</v>
      </c>
      <c r="CD70" s="362">
        <v>62</v>
      </c>
      <c r="CE70" s="371">
        <f t="shared" ca="1" si="79"/>
        <v>0</v>
      </c>
      <c r="CF70" s="359">
        <f t="shared" ca="1" si="11"/>
        <v>0</v>
      </c>
      <c r="CG70" s="359">
        <v>0</v>
      </c>
      <c r="CH70" s="359">
        <f t="shared" ca="1" si="41"/>
        <v>0</v>
      </c>
      <c r="CI70" s="359">
        <f t="shared" ca="1" si="12"/>
        <v>0</v>
      </c>
      <c r="CJ70" s="359">
        <f t="shared" ca="1" si="42"/>
        <v>0</v>
      </c>
      <c r="CL70" s="362">
        <f t="shared" ca="1" si="80"/>
        <v>181</v>
      </c>
      <c r="CM70" s="362">
        <v>62</v>
      </c>
      <c r="CN70" s="371">
        <f t="shared" ca="1" si="81"/>
        <v>0</v>
      </c>
      <c r="CO70" s="359">
        <f t="shared" ca="1" si="13"/>
        <v>0</v>
      </c>
      <c r="CP70" s="359">
        <v>0</v>
      </c>
      <c r="CQ70" s="359">
        <f t="shared" ca="1" si="43"/>
        <v>0</v>
      </c>
      <c r="CR70" s="359">
        <f t="shared" ca="1" si="14"/>
        <v>0</v>
      </c>
      <c r="CS70" s="359">
        <f t="shared" ca="1" si="44"/>
        <v>0</v>
      </c>
      <c r="CU70" s="362">
        <f t="shared" ca="1" si="82"/>
        <v>181</v>
      </c>
      <c r="CV70" s="362">
        <v>62</v>
      </c>
      <c r="CW70" s="371">
        <f t="shared" ca="1" si="83"/>
        <v>0</v>
      </c>
      <c r="CX70" s="359">
        <f t="shared" ca="1" si="15"/>
        <v>0</v>
      </c>
      <c r="CY70" s="359">
        <v>0</v>
      </c>
      <c r="CZ70" s="359">
        <f t="shared" ca="1" si="45"/>
        <v>0</v>
      </c>
      <c r="DA70" s="359">
        <f t="shared" ca="1" si="16"/>
        <v>0</v>
      </c>
      <c r="DB70" s="359">
        <f t="shared" ca="1" si="46"/>
        <v>0</v>
      </c>
      <c r="DD70" s="362">
        <f t="shared" ca="1" si="84"/>
        <v>181</v>
      </c>
      <c r="DE70" s="362">
        <v>62</v>
      </c>
      <c r="DF70" s="371">
        <f t="shared" ca="1" si="85"/>
        <v>0</v>
      </c>
      <c r="DG70" s="359">
        <f t="shared" ca="1" si="17"/>
        <v>0</v>
      </c>
      <c r="DH70" s="359">
        <v>0</v>
      </c>
      <c r="DI70" s="359">
        <f t="shared" ca="1" si="47"/>
        <v>0</v>
      </c>
      <c r="DJ70" s="359">
        <f t="shared" ca="1" si="18"/>
        <v>0</v>
      </c>
      <c r="DK70" s="359">
        <f t="shared" ca="1" si="48"/>
        <v>0</v>
      </c>
      <c r="DM70" s="362">
        <f t="shared" ca="1" si="86"/>
        <v>181</v>
      </c>
      <c r="DN70" s="362">
        <v>62</v>
      </c>
      <c r="DO70" s="371">
        <f t="shared" ca="1" si="87"/>
        <v>0</v>
      </c>
      <c r="DP70" s="359">
        <f t="shared" ca="1" si="19"/>
        <v>0</v>
      </c>
      <c r="DQ70" s="359">
        <v>0</v>
      </c>
      <c r="DR70" s="359">
        <f t="shared" ca="1" si="49"/>
        <v>0</v>
      </c>
      <c r="DS70" s="359">
        <f t="shared" ca="1" si="20"/>
        <v>0</v>
      </c>
      <c r="DT70" s="359">
        <f t="shared" ca="1" si="50"/>
        <v>0</v>
      </c>
      <c r="DV70" s="362">
        <f t="shared" ca="1" si="88"/>
        <v>181</v>
      </c>
      <c r="DW70" s="362">
        <v>62</v>
      </c>
      <c r="DX70" s="371">
        <f t="shared" ca="1" si="89"/>
        <v>0</v>
      </c>
      <c r="DY70" s="359">
        <f t="shared" ca="1" si="21"/>
        <v>0</v>
      </c>
      <c r="DZ70" s="359">
        <v>0</v>
      </c>
      <c r="EA70" s="359">
        <f t="shared" ca="1" si="51"/>
        <v>0</v>
      </c>
      <c r="EB70" s="359">
        <f t="shared" ca="1" si="22"/>
        <v>0</v>
      </c>
      <c r="EC70" s="359">
        <f t="shared" ca="1" si="52"/>
        <v>0</v>
      </c>
      <c r="EE70" s="362">
        <f t="shared" ca="1" si="90"/>
        <v>181</v>
      </c>
      <c r="EF70" s="362">
        <v>62</v>
      </c>
      <c r="EG70" s="371">
        <f t="shared" ca="1" si="91"/>
        <v>0</v>
      </c>
      <c r="EH70" s="359">
        <f t="shared" ca="1" si="23"/>
        <v>0</v>
      </c>
      <c r="EI70" s="359">
        <v>0</v>
      </c>
      <c r="EJ70" s="359">
        <f t="shared" ca="1" si="53"/>
        <v>0</v>
      </c>
      <c r="EK70" s="359">
        <f t="shared" ca="1" si="24"/>
        <v>0</v>
      </c>
      <c r="EL70" s="359">
        <f t="shared" ca="1" si="54"/>
        <v>0</v>
      </c>
    </row>
    <row r="71" spans="6:142" x14ac:dyDescent="0.35">
      <c r="F71" s="372">
        <f ca="1">IFERROR(INDEX('Inflation Rates'!$A$16:$H$138,MATCH('TSP Traditional'!$H72,'Inflation Rates'!$A$16:$A$138,0),8)/INDEX('Inflation Rates'!$A$16:$H$138,MATCH('TSP Traditional'!$H72,'Inflation Rates'!$A$16:$A$138,0)-1,8)-1,F70)</f>
        <v>2.0000000000000018E-2</v>
      </c>
      <c r="G71" s="372">
        <f ca="1">IFERROR(INDEX('Inflation Rates'!$A$16:$H$138,MATCH('TSP Traditional'!$H72,'Inflation Rates'!$A$16:$A$138,0),6)/INDEX('Inflation Rates'!$A$16:$H$138,MATCH('TSP Traditional'!$H72,'Inflation Rates'!$A$16:$A$138,0)-1,6)-1,G70)</f>
        <v>2.0999999999999908E-2</v>
      </c>
      <c r="H71" s="362">
        <f t="shared" ca="1" si="55"/>
        <v>2082</v>
      </c>
      <c r="I71" s="362">
        <f t="shared" ca="1" si="56"/>
        <v>182</v>
      </c>
      <c r="J71" s="362">
        <v>63</v>
      </c>
      <c r="K71" s="371">
        <f t="shared" ca="1" si="57"/>
        <v>0</v>
      </c>
      <c r="L71" s="359">
        <f t="shared" ca="1" si="1"/>
        <v>0</v>
      </c>
      <c r="M71" s="359">
        <v>0</v>
      </c>
      <c r="N71" s="359">
        <f t="shared" ca="1" si="25"/>
        <v>0</v>
      </c>
      <c r="O71" s="359">
        <f t="shared" ca="1" si="58"/>
        <v>0</v>
      </c>
      <c r="P71" s="359">
        <f t="shared" ca="1" si="26"/>
        <v>0</v>
      </c>
      <c r="R71" s="362">
        <f t="shared" ca="1" si="59"/>
        <v>182</v>
      </c>
      <c r="S71" s="362">
        <v>63</v>
      </c>
      <c r="T71" s="371">
        <f t="shared" ca="1" si="60"/>
        <v>0</v>
      </c>
      <c r="U71" s="359">
        <f t="shared" ca="1" si="2"/>
        <v>0</v>
      </c>
      <c r="V71" s="359">
        <v>0</v>
      </c>
      <c r="W71" s="359">
        <f t="shared" ca="1" si="27"/>
        <v>0</v>
      </c>
      <c r="X71" s="359">
        <f t="shared" ca="1" si="61"/>
        <v>0</v>
      </c>
      <c r="Y71" s="359">
        <f t="shared" ca="1" si="28"/>
        <v>0</v>
      </c>
      <c r="AA71" s="362">
        <f t="shared" ca="1" si="62"/>
        <v>182</v>
      </c>
      <c r="AB71" s="362">
        <v>63</v>
      </c>
      <c r="AC71" s="371">
        <f t="shared" ca="1" si="63"/>
        <v>0</v>
      </c>
      <c r="AD71" s="359">
        <f t="shared" ca="1" si="3"/>
        <v>0</v>
      </c>
      <c r="AE71" s="359">
        <v>0</v>
      </c>
      <c r="AF71" s="359">
        <f t="shared" ca="1" si="29"/>
        <v>0</v>
      </c>
      <c r="AG71" s="359">
        <f t="shared" ca="1" si="64"/>
        <v>0</v>
      </c>
      <c r="AH71" s="359">
        <f t="shared" ca="1" si="30"/>
        <v>0</v>
      </c>
      <c r="AJ71" s="362">
        <f t="shared" ca="1" si="65"/>
        <v>182</v>
      </c>
      <c r="AK71" s="362">
        <v>63</v>
      </c>
      <c r="AL71" s="371">
        <f t="shared" ca="1" si="66"/>
        <v>0</v>
      </c>
      <c r="AM71" s="359">
        <f t="shared" ca="1" si="4"/>
        <v>0</v>
      </c>
      <c r="AN71" s="359">
        <v>0</v>
      </c>
      <c r="AO71" s="359">
        <f t="shared" ca="1" si="31"/>
        <v>0</v>
      </c>
      <c r="AP71" s="359">
        <f t="shared" ca="1" si="67"/>
        <v>0</v>
      </c>
      <c r="AQ71" s="359">
        <f t="shared" ca="1" si="32"/>
        <v>0</v>
      </c>
      <c r="AS71" s="362">
        <f t="shared" ca="1" si="68"/>
        <v>182</v>
      </c>
      <c r="AT71" s="362">
        <v>63</v>
      </c>
      <c r="AU71" s="371">
        <f t="shared" ca="1" si="69"/>
        <v>0</v>
      </c>
      <c r="AV71" s="359">
        <f t="shared" ca="1" si="5"/>
        <v>0</v>
      </c>
      <c r="AW71" s="359">
        <v>0</v>
      </c>
      <c r="AX71" s="359">
        <f t="shared" ca="1" si="33"/>
        <v>0</v>
      </c>
      <c r="AY71" s="359">
        <f t="shared" ca="1" si="70"/>
        <v>0</v>
      </c>
      <c r="AZ71" s="359">
        <f t="shared" ca="1" si="34"/>
        <v>0</v>
      </c>
      <c r="BB71" s="362">
        <f t="shared" ca="1" si="71"/>
        <v>182</v>
      </c>
      <c r="BC71" s="362">
        <v>63</v>
      </c>
      <c r="BD71" s="371">
        <f t="shared" ca="1" si="72"/>
        <v>0</v>
      </c>
      <c r="BE71" s="359">
        <f t="shared" ca="1" si="6"/>
        <v>0</v>
      </c>
      <c r="BF71" s="359">
        <v>0</v>
      </c>
      <c r="BG71" s="359">
        <f t="shared" ca="1" si="35"/>
        <v>0</v>
      </c>
      <c r="BH71" s="359">
        <f t="shared" ca="1" si="73"/>
        <v>0</v>
      </c>
      <c r="BI71" s="359">
        <f t="shared" ca="1" si="36"/>
        <v>0</v>
      </c>
      <c r="BK71" s="362">
        <f t="shared" ca="1" si="74"/>
        <v>182</v>
      </c>
      <c r="BL71" s="362">
        <v>63</v>
      </c>
      <c r="BM71" s="371">
        <f t="shared" ca="1" si="75"/>
        <v>0</v>
      </c>
      <c r="BN71" s="359">
        <f t="shared" ca="1" si="7"/>
        <v>0</v>
      </c>
      <c r="BO71" s="359">
        <v>0</v>
      </c>
      <c r="BP71" s="359">
        <f t="shared" ca="1" si="37"/>
        <v>0</v>
      </c>
      <c r="BQ71" s="359">
        <f t="shared" ca="1" si="8"/>
        <v>0</v>
      </c>
      <c r="BR71" s="359">
        <f t="shared" ca="1" si="38"/>
        <v>0</v>
      </c>
      <c r="BT71" s="362">
        <f t="shared" ca="1" si="76"/>
        <v>182</v>
      </c>
      <c r="BU71" s="362">
        <v>63</v>
      </c>
      <c r="BV71" s="371">
        <f t="shared" ca="1" si="77"/>
        <v>0</v>
      </c>
      <c r="BW71" s="359">
        <f t="shared" ca="1" si="9"/>
        <v>0</v>
      </c>
      <c r="BX71" s="359">
        <v>0</v>
      </c>
      <c r="BY71" s="359">
        <f t="shared" ca="1" si="39"/>
        <v>0</v>
      </c>
      <c r="BZ71" s="359">
        <f t="shared" ca="1" si="10"/>
        <v>0</v>
      </c>
      <c r="CA71" s="359">
        <f t="shared" ca="1" si="40"/>
        <v>0</v>
      </c>
      <c r="CC71" s="362">
        <f t="shared" ca="1" si="78"/>
        <v>182</v>
      </c>
      <c r="CD71" s="362">
        <v>63</v>
      </c>
      <c r="CE71" s="371">
        <f t="shared" ca="1" si="79"/>
        <v>0</v>
      </c>
      <c r="CF71" s="359">
        <f t="shared" ca="1" si="11"/>
        <v>0</v>
      </c>
      <c r="CG71" s="359">
        <v>0</v>
      </c>
      <c r="CH71" s="359">
        <f t="shared" ca="1" si="41"/>
        <v>0</v>
      </c>
      <c r="CI71" s="359">
        <f t="shared" ca="1" si="12"/>
        <v>0</v>
      </c>
      <c r="CJ71" s="359">
        <f t="shared" ca="1" si="42"/>
        <v>0</v>
      </c>
      <c r="CL71" s="362">
        <f t="shared" ca="1" si="80"/>
        <v>182</v>
      </c>
      <c r="CM71" s="362">
        <v>63</v>
      </c>
      <c r="CN71" s="371">
        <f t="shared" ca="1" si="81"/>
        <v>0</v>
      </c>
      <c r="CO71" s="359">
        <f t="shared" ca="1" si="13"/>
        <v>0</v>
      </c>
      <c r="CP71" s="359">
        <v>0</v>
      </c>
      <c r="CQ71" s="359">
        <f t="shared" ca="1" si="43"/>
        <v>0</v>
      </c>
      <c r="CR71" s="359">
        <f t="shared" ca="1" si="14"/>
        <v>0</v>
      </c>
      <c r="CS71" s="359">
        <f t="shared" ca="1" si="44"/>
        <v>0</v>
      </c>
      <c r="CU71" s="362">
        <f t="shared" ca="1" si="82"/>
        <v>182</v>
      </c>
      <c r="CV71" s="362">
        <v>63</v>
      </c>
      <c r="CW71" s="371">
        <f t="shared" ca="1" si="83"/>
        <v>0</v>
      </c>
      <c r="CX71" s="359">
        <f t="shared" ca="1" si="15"/>
        <v>0</v>
      </c>
      <c r="CY71" s="359">
        <v>0</v>
      </c>
      <c r="CZ71" s="359">
        <f t="shared" ca="1" si="45"/>
        <v>0</v>
      </c>
      <c r="DA71" s="359">
        <f t="shared" ca="1" si="16"/>
        <v>0</v>
      </c>
      <c r="DB71" s="359">
        <f t="shared" ca="1" si="46"/>
        <v>0</v>
      </c>
      <c r="DD71" s="362">
        <f t="shared" ca="1" si="84"/>
        <v>182</v>
      </c>
      <c r="DE71" s="362">
        <v>63</v>
      </c>
      <c r="DF71" s="371">
        <f t="shared" ca="1" si="85"/>
        <v>0</v>
      </c>
      <c r="DG71" s="359">
        <f t="shared" ca="1" si="17"/>
        <v>0</v>
      </c>
      <c r="DH71" s="359">
        <v>0</v>
      </c>
      <c r="DI71" s="359">
        <f t="shared" ca="1" si="47"/>
        <v>0</v>
      </c>
      <c r="DJ71" s="359">
        <f t="shared" ca="1" si="18"/>
        <v>0</v>
      </c>
      <c r="DK71" s="359">
        <f t="shared" ca="1" si="48"/>
        <v>0</v>
      </c>
      <c r="DM71" s="362">
        <f t="shared" ca="1" si="86"/>
        <v>182</v>
      </c>
      <c r="DN71" s="362">
        <v>63</v>
      </c>
      <c r="DO71" s="371">
        <f t="shared" ca="1" si="87"/>
        <v>0</v>
      </c>
      <c r="DP71" s="359">
        <f t="shared" ca="1" si="19"/>
        <v>0</v>
      </c>
      <c r="DQ71" s="359">
        <v>0</v>
      </c>
      <c r="DR71" s="359">
        <f t="shared" ca="1" si="49"/>
        <v>0</v>
      </c>
      <c r="DS71" s="359">
        <f t="shared" ca="1" si="20"/>
        <v>0</v>
      </c>
      <c r="DT71" s="359">
        <f t="shared" ca="1" si="50"/>
        <v>0</v>
      </c>
      <c r="DV71" s="362">
        <f t="shared" ca="1" si="88"/>
        <v>182</v>
      </c>
      <c r="DW71" s="362">
        <v>63</v>
      </c>
      <c r="DX71" s="371">
        <f t="shared" ca="1" si="89"/>
        <v>0</v>
      </c>
      <c r="DY71" s="359">
        <f t="shared" ca="1" si="21"/>
        <v>0</v>
      </c>
      <c r="DZ71" s="359">
        <v>0</v>
      </c>
      <c r="EA71" s="359">
        <f t="shared" ca="1" si="51"/>
        <v>0</v>
      </c>
      <c r="EB71" s="359">
        <f t="shared" ca="1" si="22"/>
        <v>0</v>
      </c>
      <c r="EC71" s="359">
        <f t="shared" ca="1" si="52"/>
        <v>0</v>
      </c>
      <c r="EE71" s="362">
        <f t="shared" ca="1" si="90"/>
        <v>182</v>
      </c>
      <c r="EF71" s="362">
        <v>63</v>
      </c>
      <c r="EG71" s="371">
        <f t="shared" ca="1" si="91"/>
        <v>0</v>
      </c>
      <c r="EH71" s="359">
        <f t="shared" ca="1" si="23"/>
        <v>0</v>
      </c>
      <c r="EI71" s="359">
        <v>0</v>
      </c>
      <c r="EJ71" s="359">
        <f t="shared" ca="1" si="53"/>
        <v>0</v>
      </c>
      <c r="EK71" s="359">
        <f t="shared" ca="1" si="24"/>
        <v>0</v>
      </c>
      <c r="EL71" s="359">
        <f t="shared" ca="1" si="54"/>
        <v>0</v>
      </c>
    </row>
    <row r="72" spans="6:142" x14ac:dyDescent="0.35">
      <c r="F72" s="372">
        <f ca="1">IFERROR(INDEX('Inflation Rates'!$A$16:$H$138,MATCH('TSP Traditional'!$H73,'Inflation Rates'!$A$16:$A$138,0),8)/INDEX('Inflation Rates'!$A$16:$H$138,MATCH('TSP Traditional'!$H73,'Inflation Rates'!$A$16:$A$138,0)-1,8)-1,F71)</f>
        <v>2.0000000000000018E-2</v>
      </c>
      <c r="G72" s="372">
        <f ca="1">IFERROR(INDEX('Inflation Rates'!$A$16:$H$138,MATCH('TSP Traditional'!$H73,'Inflation Rates'!$A$16:$A$138,0),6)/INDEX('Inflation Rates'!$A$16:$H$138,MATCH('TSP Traditional'!$H73,'Inflation Rates'!$A$16:$A$138,0)-1,6)-1,G71)</f>
        <v>2.0999999999999908E-2</v>
      </c>
      <c r="H72" s="362">
        <f t="shared" ca="1" si="55"/>
        <v>2083</v>
      </c>
      <c r="I72" s="362">
        <f t="shared" ca="1" si="56"/>
        <v>183</v>
      </c>
      <c r="J72" s="362">
        <v>64</v>
      </c>
      <c r="K72" s="371">
        <f t="shared" ca="1" si="57"/>
        <v>0</v>
      </c>
      <c r="L72" s="359">
        <f t="shared" ca="1" si="1"/>
        <v>0</v>
      </c>
      <c r="M72" s="359">
        <v>0</v>
      </c>
      <c r="N72" s="359">
        <f t="shared" ca="1" si="25"/>
        <v>0</v>
      </c>
      <c r="O72" s="359">
        <f t="shared" ca="1" si="58"/>
        <v>0</v>
      </c>
      <c r="P72" s="359">
        <f t="shared" ca="1" si="26"/>
        <v>0</v>
      </c>
      <c r="R72" s="362">
        <f t="shared" ca="1" si="59"/>
        <v>183</v>
      </c>
      <c r="S72" s="362">
        <v>64</v>
      </c>
      <c r="T72" s="371">
        <f t="shared" ca="1" si="60"/>
        <v>0</v>
      </c>
      <c r="U72" s="359">
        <f t="shared" ca="1" si="2"/>
        <v>0</v>
      </c>
      <c r="V72" s="359">
        <v>0</v>
      </c>
      <c r="W72" s="359">
        <f t="shared" ca="1" si="27"/>
        <v>0</v>
      </c>
      <c r="X72" s="359">
        <f t="shared" ca="1" si="61"/>
        <v>0</v>
      </c>
      <c r="Y72" s="359">
        <f t="shared" ca="1" si="28"/>
        <v>0</v>
      </c>
      <c r="AA72" s="362">
        <f t="shared" ca="1" si="62"/>
        <v>183</v>
      </c>
      <c r="AB72" s="362">
        <v>64</v>
      </c>
      <c r="AC72" s="371">
        <f t="shared" ca="1" si="63"/>
        <v>0</v>
      </c>
      <c r="AD72" s="359">
        <f t="shared" ca="1" si="3"/>
        <v>0</v>
      </c>
      <c r="AE72" s="359">
        <v>0</v>
      </c>
      <c r="AF72" s="359">
        <f t="shared" ca="1" si="29"/>
        <v>0</v>
      </c>
      <c r="AG72" s="359">
        <f t="shared" ca="1" si="64"/>
        <v>0</v>
      </c>
      <c r="AH72" s="359">
        <f t="shared" ca="1" si="30"/>
        <v>0</v>
      </c>
      <c r="AJ72" s="362">
        <f t="shared" ca="1" si="65"/>
        <v>183</v>
      </c>
      <c r="AK72" s="362">
        <v>64</v>
      </c>
      <c r="AL72" s="371">
        <f t="shared" ca="1" si="66"/>
        <v>0</v>
      </c>
      <c r="AM72" s="359">
        <f t="shared" ca="1" si="4"/>
        <v>0</v>
      </c>
      <c r="AN72" s="359">
        <v>0</v>
      </c>
      <c r="AO72" s="359">
        <f t="shared" ca="1" si="31"/>
        <v>0</v>
      </c>
      <c r="AP72" s="359">
        <f t="shared" ca="1" si="67"/>
        <v>0</v>
      </c>
      <c r="AQ72" s="359">
        <f t="shared" ca="1" si="32"/>
        <v>0</v>
      </c>
      <c r="AS72" s="362">
        <f t="shared" ca="1" si="68"/>
        <v>183</v>
      </c>
      <c r="AT72" s="362">
        <v>64</v>
      </c>
      <c r="AU72" s="371">
        <f t="shared" ca="1" si="69"/>
        <v>0</v>
      </c>
      <c r="AV72" s="359">
        <f t="shared" ca="1" si="5"/>
        <v>0</v>
      </c>
      <c r="AW72" s="359">
        <v>0</v>
      </c>
      <c r="AX72" s="359">
        <f t="shared" ca="1" si="33"/>
        <v>0</v>
      </c>
      <c r="AY72" s="359">
        <f t="shared" ca="1" si="70"/>
        <v>0</v>
      </c>
      <c r="AZ72" s="359">
        <f t="shared" ca="1" si="34"/>
        <v>0</v>
      </c>
      <c r="BB72" s="362">
        <f t="shared" ca="1" si="71"/>
        <v>183</v>
      </c>
      <c r="BC72" s="362">
        <v>64</v>
      </c>
      <c r="BD72" s="371">
        <f t="shared" ca="1" si="72"/>
        <v>0</v>
      </c>
      <c r="BE72" s="359">
        <f t="shared" ca="1" si="6"/>
        <v>0</v>
      </c>
      <c r="BF72" s="359">
        <v>0</v>
      </c>
      <c r="BG72" s="359">
        <f t="shared" ca="1" si="35"/>
        <v>0</v>
      </c>
      <c r="BH72" s="359">
        <f t="shared" ca="1" si="73"/>
        <v>0</v>
      </c>
      <c r="BI72" s="359">
        <f t="shared" ca="1" si="36"/>
        <v>0</v>
      </c>
      <c r="BK72" s="362">
        <f t="shared" ca="1" si="74"/>
        <v>183</v>
      </c>
      <c r="BL72" s="362">
        <v>64</v>
      </c>
      <c r="BM72" s="371">
        <f t="shared" ca="1" si="75"/>
        <v>0</v>
      </c>
      <c r="BN72" s="359">
        <f t="shared" ca="1" si="7"/>
        <v>0</v>
      </c>
      <c r="BO72" s="359">
        <v>0</v>
      </c>
      <c r="BP72" s="359">
        <f t="shared" ca="1" si="37"/>
        <v>0</v>
      </c>
      <c r="BQ72" s="359">
        <f t="shared" ca="1" si="8"/>
        <v>0</v>
      </c>
      <c r="BR72" s="359">
        <f t="shared" ca="1" si="38"/>
        <v>0</v>
      </c>
      <c r="BT72" s="362">
        <f t="shared" ca="1" si="76"/>
        <v>183</v>
      </c>
      <c r="BU72" s="362">
        <v>64</v>
      </c>
      <c r="BV72" s="371">
        <f t="shared" ca="1" si="77"/>
        <v>0</v>
      </c>
      <c r="BW72" s="359">
        <f t="shared" ca="1" si="9"/>
        <v>0</v>
      </c>
      <c r="BX72" s="359">
        <v>0</v>
      </c>
      <c r="BY72" s="359">
        <f t="shared" ca="1" si="39"/>
        <v>0</v>
      </c>
      <c r="BZ72" s="359">
        <f t="shared" ca="1" si="10"/>
        <v>0</v>
      </c>
      <c r="CA72" s="359">
        <f t="shared" ca="1" si="40"/>
        <v>0</v>
      </c>
      <c r="CC72" s="362">
        <f t="shared" ca="1" si="78"/>
        <v>183</v>
      </c>
      <c r="CD72" s="362">
        <v>64</v>
      </c>
      <c r="CE72" s="371">
        <f t="shared" ca="1" si="79"/>
        <v>0</v>
      </c>
      <c r="CF72" s="359">
        <f t="shared" ca="1" si="11"/>
        <v>0</v>
      </c>
      <c r="CG72" s="359">
        <v>0</v>
      </c>
      <c r="CH72" s="359">
        <f t="shared" ca="1" si="41"/>
        <v>0</v>
      </c>
      <c r="CI72" s="359">
        <f t="shared" ca="1" si="12"/>
        <v>0</v>
      </c>
      <c r="CJ72" s="359">
        <f t="shared" ca="1" si="42"/>
        <v>0</v>
      </c>
      <c r="CL72" s="362">
        <f t="shared" ca="1" si="80"/>
        <v>183</v>
      </c>
      <c r="CM72" s="362">
        <v>64</v>
      </c>
      <c r="CN72" s="371">
        <f t="shared" ca="1" si="81"/>
        <v>0</v>
      </c>
      <c r="CO72" s="359">
        <f t="shared" ca="1" si="13"/>
        <v>0</v>
      </c>
      <c r="CP72" s="359">
        <v>0</v>
      </c>
      <c r="CQ72" s="359">
        <f t="shared" ca="1" si="43"/>
        <v>0</v>
      </c>
      <c r="CR72" s="359">
        <f t="shared" ca="1" si="14"/>
        <v>0</v>
      </c>
      <c r="CS72" s="359">
        <f t="shared" ca="1" si="44"/>
        <v>0</v>
      </c>
      <c r="CU72" s="362">
        <f t="shared" ca="1" si="82"/>
        <v>183</v>
      </c>
      <c r="CV72" s="362">
        <v>64</v>
      </c>
      <c r="CW72" s="371">
        <f t="shared" ca="1" si="83"/>
        <v>0</v>
      </c>
      <c r="CX72" s="359">
        <f t="shared" ca="1" si="15"/>
        <v>0</v>
      </c>
      <c r="CY72" s="359">
        <v>0</v>
      </c>
      <c r="CZ72" s="359">
        <f t="shared" ca="1" si="45"/>
        <v>0</v>
      </c>
      <c r="DA72" s="359">
        <f t="shared" ca="1" si="16"/>
        <v>0</v>
      </c>
      <c r="DB72" s="359">
        <f t="shared" ca="1" si="46"/>
        <v>0</v>
      </c>
      <c r="DD72" s="362">
        <f t="shared" ca="1" si="84"/>
        <v>183</v>
      </c>
      <c r="DE72" s="362">
        <v>64</v>
      </c>
      <c r="DF72" s="371">
        <f t="shared" ca="1" si="85"/>
        <v>0</v>
      </c>
      <c r="DG72" s="359">
        <f t="shared" ca="1" si="17"/>
        <v>0</v>
      </c>
      <c r="DH72" s="359">
        <v>0</v>
      </c>
      <c r="DI72" s="359">
        <f t="shared" ca="1" si="47"/>
        <v>0</v>
      </c>
      <c r="DJ72" s="359">
        <f t="shared" ca="1" si="18"/>
        <v>0</v>
      </c>
      <c r="DK72" s="359">
        <f t="shared" ca="1" si="48"/>
        <v>0</v>
      </c>
      <c r="DM72" s="362">
        <f t="shared" ca="1" si="86"/>
        <v>183</v>
      </c>
      <c r="DN72" s="362">
        <v>64</v>
      </c>
      <c r="DO72" s="371">
        <f t="shared" ca="1" si="87"/>
        <v>0</v>
      </c>
      <c r="DP72" s="359">
        <f t="shared" ca="1" si="19"/>
        <v>0</v>
      </c>
      <c r="DQ72" s="359">
        <v>0</v>
      </c>
      <c r="DR72" s="359">
        <f t="shared" ca="1" si="49"/>
        <v>0</v>
      </c>
      <c r="DS72" s="359">
        <f t="shared" ca="1" si="20"/>
        <v>0</v>
      </c>
      <c r="DT72" s="359">
        <f t="shared" ca="1" si="50"/>
        <v>0</v>
      </c>
      <c r="DV72" s="362">
        <f t="shared" ca="1" si="88"/>
        <v>183</v>
      </c>
      <c r="DW72" s="362">
        <v>64</v>
      </c>
      <c r="DX72" s="371">
        <f t="shared" ca="1" si="89"/>
        <v>0</v>
      </c>
      <c r="DY72" s="359">
        <f t="shared" ca="1" si="21"/>
        <v>0</v>
      </c>
      <c r="DZ72" s="359">
        <v>0</v>
      </c>
      <c r="EA72" s="359">
        <f t="shared" ca="1" si="51"/>
        <v>0</v>
      </c>
      <c r="EB72" s="359">
        <f t="shared" ca="1" si="22"/>
        <v>0</v>
      </c>
      <c r="EC72" s="359">
        <f t="shared" ca="1" si="52"/>
        <v>0</v>
      </c>
      <c r="EE72" s="362">
        <f t="shared" ca="1" si="90"/>
        <v>183</v>
      </c>
      <c r="EF72" s="362">
        <v>64</v>
      </c>
      <c r="EG72" s="371">
        <f t="shared" ca="1" si="91"/>
        <v>0</v>
      </c>
      <c r="EH72" s="359">
        <f t="shared" ca="1" si="23"/>
        <v>0</v>
      </c>
      <c r="EI72" s="359">
        <v>0</v>
      </c>
      <c r="EJ72" s="359">
        <f t="shared" ca="1" si="53"/>
        <v>0</v>
      </c>
      <c r="EK72" s="359">
        <f t="shared" ca="1" si="24"/>
        <v>0</v>
      </c>
      <c r="EL72" s="359">
        <f t="shared" ca="1" si="54"/>
        <v>0</v>
      </c>
    </row>
    <row r="73" spans="6:142" x14ac:dyDescent="0.35">
      <c r="F73" s="372">
        <f ca="1">IFERROR(INDEX('Inflation Rates'!$A$16:$H$138,MATCH('TSP Traditional'!$H74,'Inflation Rates'!$A$16:$A$138,0),8)/INDEX('Inflation Rates'!$A$16:$H$138,MATCH('TSP Traditional'!$H74,'Inflation Rates'!$A$16:$A$138,0)-1,8)-1,F72)</f>
        <v>2.0000000000000018E-2</v>
      </c>
      <c r="G73" s="372">
        <f ca="1">IFERROR(INDEX('Inflation Rates'!$A$16:$H$138,MATCH('TSP Traditional'!$H74,'Inflation Rates'!$A$16:$A$138,0),6)/INDEX('Inflation Rates'!$A$16:$H$138,MATCH('TSP Traditional'!$H74,'Inflation Rates'!$A$16:$A$138,0)-1,6)-1,G72)</f>
        <v>2.0999999999999908E-2</v>
      </c>
      <c r="H73" s="362">
        <f t="shared" ca="1" si="55"/>
        <v>2084</v>
      </c>
      <c r="I73" s="362">
        <f t="shared" ca="1" si="56"/>
        <v>184</v>
      </c>
      <c r="J73" s="362">
        <v>65</v>
      </c>
      <c r="K73" s="371">
        <f t="shared" ca="1" si="57"/>
        <v>0</v>
      </c>
      <c r="L73" s="359">
        <f t="shared" ref="L73:L136" ca="1" si="92">IF(I73&lt;P$7,$B$6*((1+$G73)^(J73-1))*$B$2,0)</f>
        <v>0</v>
      </c>
      <c r="M73" s="359">
        <v>0</v>
      </c>
      <c r="N73" s="359">
        <f t="shared" ca="1" si="25"/>
        <v>0</v>
      </c>
      <c r="O73" s="359">
        <f t="shared" ca="1" si="58"/>
        <v>0</v>
      </c>
      <c r="P73" s="359">
        <f t="shared" ca="1" si="26"/>
        <v>0</v>
      </c>
      <c r="R73" s="362">
        <f t="shared" ca="1" si="59"/>
        <v>184</v>
      </c>
      <c r="S73" s="362">
        <v>65</v>
      </c>
      <c r="T73" s="371">
        <f t="shared" ca="1" si="60"/>
        <v>0</v>
      </c>
      <c r="U73" s="359">
        <f t="shared" ref="U73:U136" ca="1" si="93">IF(R73&lt;Y$7,$B$6*((1+$G73)^(S73-1))*$B$2,0)</f>
        <v>0</v>
      </c>
      <c r="V73" s="359">
        <v>0</v>
      </c>
      <c r="W73" s="359">
        <f t="shared" ca="1" si="27"/>
        <v>0</v>
      </c>
      <c r="X73" s="359">
        <f t="shared" ca="1" si="61"/>
        <v>0</v>
      </c>
      <c r="Y73" s="359">
        <f t="shared" ca="1" si="28"/>
        <v>0</v>
      </c>
      <c r="AA73" s="362">
        <f t="shared" ca="1" si="62"/>
        <v>184</v>
      </c>
      <c r="AB73" s="362">
        <v>65</v>
      </c>
      <c r="AC73" s="371">
        <f t="shared" ca="1" si="63"/>
        <v>0</v>
      </c>
      <c r="AD73" s="359">
        <f t="shared" ref="AD73:AD136" ca="1" si="94">IF(AA73&lt;AH$7,$B$6*((1+$G73)^(AB73-1))*$B$2,0)</f>
        <v>0</v>
      </c>
      <c r="AE73" s="359">
        <v>0</v>
      </c>
      <c r="AF73" s="359">
        <f t="shared" ca="1" si="29"/>
        <v>0</v>
      </c>
      <c r="AG73" s="359">
        <f t="shared" ca="1" si="64"/>
        <v>0</v>
      </c>
      <c r="AH73" s="359">
        <f t="shared" ca="1" si="30"/>
        <v>0</v>
      </c>
      <c r="AJ73" s="362">
        <f t="shared" ca="1" si="65"/>
        <v>184</v>
      </c>
      <c r="AK73" s="362">
        <v>65</v>
      </c>
      <c r="AL73" s="371">
        <f t="shared" ca="1" si="66"/>
        <v>0</v>
      </c>
      <c r="AM73" s="359">
        <f t="shared" ref="AM73:AM136" ca="1" si="95">IF(AJ73&lt;AQ$7,$B$6*((1+$G73)^(AK73-1))*$B$2,0)</f>
        <v>0</v>
      </c>
      <c r="AN73" s="359">
        <v>0</v>
      </c>
      <c r="AO73" s="359">
        <f t="shared" ca="1" si="31"/>
        <v>0</v>
      </c>
      <c r="AP73" s="359">
        <f t="shared" ca="1" si="67"/>
        <v>0</v>
      </c>
      <c r="AQ73" s="359">
        <f t="shared" ca="1" si="32"/>
        <v>0</v>
      </c>
      <c r="AS73" s="362">
        <f t="shared" ca="1" si="68"/>
        <v>184</v>
      </c>
      <c r="AT73" s="362">
        <v>65</v>
      </c>
      <c r="AU73" s="371">
        <f t="shared" ca="1" si="69"/>
        <v>0</v>
      </c>
      <c r="AV73" s="359">
        <f t="shared" ref="AV73:AV136" ca="1" si="96">IF(AS73&lt;AZ$7,$B$6*((1+$G73)^(AT73-1))*$B$2,0)</f>
        <v>0</v>
      </c>
      <c r="AW73" s="359">
        <v>0</v>
      </c>
      <c r="AX73" s="359">
        <f t="shared" ca="1" si="33"/>
        <v>0</v>
      </c>
      <c r="AY73" s="359">
        <f t="shared" ca="1" si="70"/>
        <v>0</v>
      </c>
      <c r="AZ73" s="359">
        <f t="shared" ca="1" si="34"/>
        <v>0</v>
      </c>
      <c r="BB73" s="362">
        <f t="shared" ca="1" si="71"/>
        <v>184</v>
      </c>
      <c r="BC73" s="362">
        <v>65</v>
      </c>
      <c r="BD73" s="371">
        <f t="shared" ca="1" si="72"/>
        <v>0</v>
      </c>
      <c r="BE73" s="359">
        <f t="shared" ref="BE73:BE136" ca="1" si="97">IF(BB73&lt;BI$7,$B$6*((1+$G73)^(BC73-1))*$B$2,0)</f>
        <v>0</v>
      </c>
      <c r="BF73" s="359">
        <v>0</v>
      </c>
      <c r="BG73" s="359">
        <f t="shared" ca="1" si="35"/>
        <v>0</v>
      </c>
      <c r="BH73" s="359">
        <f t="shared" ca="1" si="73"/>
        <v>0</v>
      </c>
      <c r="BI73" s="359">
        <f t="shared" ca="1" si="36"/>
        <v>0</v>
      </c>
      <c r="BK73" s="362">
        <f t="shared" ca="1" si="74"/>
        <v>184</v>
      </c>
      <c r="BL73" s="362">
        <v>65</v>
      </c>
      <c r="BM73" s="371">
        <f t="shared" ca="1" si="75"/>
        <v>0</v>
      </c>
      <c r="BN73" s="359">
        <f t="shared" ref="BN73:BN136" ca="1" si="98">IF(BK73&lt;BR$7,$B$6*((1+$G73)^(BL73-1))*$B$2,0)</f>
        <v>0</v>
      </c>
      <c r="BO73" s="359">
        <v>0</v>
      </c>
      <c r="BP73" s="359">
        <f t="shared" ca="1" si="37"/>
        <v>0</v>
      </c>
      <c r="BQ73" s="359">
        <f t="shared" ref="BQ73:BQ136" ca="1" si="99">IF(BR72=0,0,IFERROR(IF(BK73=BR$7,-$B$7*BM73,-ABS(BQ72*(1+$F73))),0))</f>
        <v>0</v>
      </c>
      <c r="BR73" s="359">
        <f t="shared" ca="1" si="38"/>
        <v>0</v>
      </c>
      <c r="BT73" s="362">
        <f t="shared" ca="1" si="76"/>
        <v>184</v>
      </c>
      <c r="BU73" s="362">
        <v>65</v>
      </c>
      <c r="BV73" s="371">
        <f t="shared" ca="1" si="77"/>
        <v>0</v>
      </c>
      <c r="BW73" s="359">
        <f t="shared" ref="BW73:BW136" ca="1" si="100">IF(BT73&lt;CA$7,$B$6*((1+$G73)^(BU73-1))*$B$2,0)</f>
        <v>0</v>
      </c>
      <c r="BX73" s="359">
        <v>0</v>
      </c>
      <c r="BY73" s="359">
        <f t="shared" ca="1" si="39"/>
        <v>0</v>
      </c>
      <c r="BZ73" s="359">
        <f t="shared" ref="BZ73:BZ136" ca="1" si="101">IF(CA72=0,0,IFERROR(IF(BT73=CA$7,-$B$7*BV73,-ABS(BZ72*(1+$F73))),0))</f>
        <v>0</v>
      </c>
      <c r="CA73" s="359">
        <f t="shared" ca="1" si="40"/>
        <v>0</v>
      </c>
      <c r="CC73" s="362">
        <f t="shared" ca="1" si="78"/>
        <v>184</v>
      </c>
      <c r="CD73" s="362">
        <v>65</v>
      </c>
      <c r="CE73" s="371">
        <f t="shared" ca="1" si="79"/>
        <v>0</v>
      </c>
      <c r="CF73" s="359">
        <f t="shared" ref="CF73:CF136" ca="1" si="102">IF(CC73&lt;CJ$7,$B$6*((1+$G73)^(CD73-1))*$B$2,0)</f>
        <v>0</v>
      </c>
      <c r="CG73" s="359">
        <v>0</v>
      </c>
      <c r="CH73" s="359">
        <f t="shared" ca="1" si="41"/>
        <v>0</v>
      </c>
      <c r="CI73" s="359">
        <f t="shared" ref="CI73:CI136" ca="1" si="103">IF(CJ72=0,0,IFERROR(IF(CC73=CJ$7,-$B$7*CE73,-ABS(CI72*(1+$F73))),0))</f>
        <v>0</v>
      </c>
      <c r="CJ73" s="359">
        <f t="shared" ca="1" si="42"/>
        <v>0</v>
      </c>
      <c r="CL73" s="362">
        <f t="shared" ca="1" si="80"/>
        <v>184</v>
      </c>
      <c r="CM73" s="362">
        <v>65</v>
      </c>
      <c r="CN73" s="371">
        <f t="shared" ca="1" si="81"/>
        <v>0</v>
      </c>
      <c r="CO73" s="359">
        <f t="shared" ref="CO73:CO136" ca="1" si="104">IF(CL73&lt;CS$7,$B$6*((1+$G73)^(CM73-1))*$B$2,0)</f>
        <v>0</v>
      </c>
      <c r="CP73" s="359">
        <v>0</v>
      </c>
      <c r="CQ73" s="359">
        <f t="shared" ca="1" si="43"/>
        <v>0</v>
      </c>
      <c r="CR73" s="359">
        <f t="shared" ref="CR73:CR136" ca="1" si="105">IF(CS72=0,0,IFERROR(IF(CL73=CS$7,-$B$7*CN73,-ABS(CR72*(1+$F73))),0))</f>
        <v>0</v>
      </c>
      <c r="CS73" s="359">
        <f t="shared" ca="1" si="44"/>
        <v>0</v>
      </c>
      <c r="CU73" s="362">
        <f t="shared" ca="1" si="82"/>
        <v>184</v>
      </c>
      <c r="CV73" s="362">
        <v>65</v>
      </c>
      <c r="CW73" s="371">
        <f t="shared" ca="1" si="83"/>
        <v>0</v>
      </c>
      <c r="CX73" s="359">
        <f t="shared" ref="CX73:CX136" ca="1" si="106">IF(CU73&lt;DB$7,$B$6*((1+$G73)^(CV73-1))*$B$2,0)</f>
        <v>0</v>
      </c>
      <c r="CY73" s="359">
        <v>0</v>
      </c>
      <c r="CZ73" s="359">
        <f t="shared" ca="1" si="45"/>
        <v>0</v>
      </c>
      <c r="DA73" s="359">
        <f t="shared" ref="DA73:DA136" ca="1" si="107">IF(DB72=0,0,IFERROR(IF(CU73=DB$7,-$B$7*CW73,-ABS(DA72*(1+$F73))),0))</f>
        <v>0</v>
      </c>
      <c r="DB73" s="359">
        <f t="shared" ca="1" si="46"/>
        <v>0</v>
      </c>
      <c r="DD73" s="362">
        <f t="shared" ca="1" si="84"/>
        <v>184</v>
      </c>
      <c r="DE73" s="362">
        <v>65</v>
      </c>
      <c r="DF73" s="371">
        <f t="shared" ca="1" si="85"/>
        <v>0</v>
      </c>
      <c r="DG73" s="359">
        <f t="shared" ref="DG73:DG136" ca="1" si="108">IF(DD73&lt;DK$7,$B$6*((1+$G73)^(DE73-1))*$B$2,0)</f>
        <v>0</v>
      </c>
      <c r="DH73" s="359">
        <v>0</v>
      </c>
      <c r="DI73" s="359">
        <f t="shared" ca="1" si="47"/>
        <v>0</v>
      </c>
      <c r="DJ73" s="359">
        <f t="shared" ref="DJ73:DJ136" ca="1" si="109">IF(DK72=0,0,IFERROR(IF(DD73=DK$7,-$B$7*DF73,-ABS(DJ72*(1+$F73))),0))</f>
        <v>0</v>
      </c>
      <c r="DK73" s="359">
        <f t="shared" ca="1" si="48"/>
        <v>0</v>
      </c>
      <c r="DM73" s="362">
        <f t="shared" ca="1" si="86"/>
        <v>184</v>
      </c>
      <c r="DN73" s="362">
        <v>65</v>
      </c>
      <c r="DO73" s="371">
        <f t="shared" ca="1" si="87"/>
        <v>0</v>
      </c>
      <c r="DP73" s="359">
        <f t="shared" ref="DP73:DP136" ca="1" si="110">IF(DM73&lt;DT$7,$B$6*((1+$G73)^(DN73-1))*$B$2,0)</f>
        <v>0</v>
      </c>
      <c r="DQ73" s="359">
        <v>0</v>
      </c>
      <c r="DR73" s="359">
        <f t="shared" ca="1" si="49"/>
        <v>0</v>
      </c>
      <c r="DS73" s="359">
        <f t="shared" ref="DS73:DS136" ca="1" si="111">IF(DT72=0,0,IFERROR(IF(DM73=DT$7,-$B$7*DO73,-ABS(DS72*(1+$F73))),0))</f>
        <v>0</v>
      </c>
      <c r="DT73" s="359">
        <f t="shared" ca="1" si="50"/>
        <v>0</v>
      </c>
      <c r="DV73" s="362">
        <f t="shared" ca="1" si="88"/>
        <v>184</v>
      </c>
      <c r="DW73" s="362">
        <v>65</v>
      </c>
      <c r="DX73" s="371">
        <f t="shared" ca="1" si="89"/>
        <v>0</v>
      </c>
      <c r="DY73" s="359">
        <f t="shared" ref="DY73:DY136" ca="1" si="112">IF(DV73&lt;EC$7,$B$6*((1+$G73)^(DW73-1))*$B$2,0)</f>
        <v>0</v>
      </c>
      <c r="DZ73" s="359">
        <v>0</v>
      </c>
      <c r="EA73" s="359">
        <f t="shared" ca="1" si="51"/>
        <v>0</v>
      </c>
      <c r="EB73" s="359">
        <f t="shared" ref="EB73:EB136" ca="1" si="113">IF(EC72=0,0,IFERROR(IF(DV73=EC$7,-$B$7*DX73,-ABS(EB72*(1+$F73))),0))</f>
        <v>0</v>
      </c>
      <c r="EC73" s="359">
        <f t="shared" ca="1" si="52"/>
        <v>0</v>
      </c>
      <c r="EE73" s="362">
        <f t="shared" ca="1" si="90"/>
        <v>184</v>
      </c>
      <c r="EF73" s="362">
        <v>65</v>
      </c>
      <c r="EG73" s="371">
        <f t="shared" ca="1" si="91"/>
        <v>0</v>
      </c>
      <c r="EH73" s="359">
        <f t="shared" ref="EH73:EH136" ca="1" si="114">IF(EE73&lt;EL$7,$B$6*((1+$G73)^(EF73-1))*$B$2,0)</f>
        <v>0</v>
      </c>
      <c r="EI73" s="359">
        <v>0</v>
      </c>
      <c r="EJ73" s="359">
        <f t="shared" ca="1" si="53"/>
        <v>0</v>
      </c>
      <c r="EK73" s="359">
        <f t="shared" ref="EK73:EK136" ca="1" si="115">IF(EL72=0,0,IFERROR(IF(EE73=EL$7,-$B$7*EG73,-ABS(EK72*(1+$F73))),0))</f>
        <v>0</v>
      </c>
      <c r="EL73" s="359">
        <f t="shared" ca="1" si="54"/>
        <v>0</v>
      </c>
    </row>
    <row r="74" spans="6:142" x14ac:dyDescent="0.35">
      <c r="F74" s="372">
        <f ca="1">IFERROR(INDEX('Inflation Rates'!$A$16:$H$138,MATCH('TSP Traditional'!$H75,'Inflation Rates'!$A$16:$A$138,0),8)/INDEX('Inflation Rates'!$A$16:$H$138,MATCH('TSP Traditional'!$H75,'Inflation Rates'!$A$16:$A$138,0)-1,8)-1,F73)</f>
        <v>2.0000000000000018E-2</v>
      </c>
      <c r="G74" s="372">
        <f ca="1">IFERROR(INDEX('Inflation Rates'!$A$16:$H$138,MATCH('TSP Traditional'!$H75,'Inflation Rates'!$A$16:$A$138,0),6)/INDEX('Inflation Rates'!$A$16:$H$138,MATCH('TSP Traditional'!$H75,'Inflation Rates'!$A$16:$A$138,0)-1,6)-1,G73)</f>
        <v>2.0999999999999908E-2</v>
      </c>
      <c r="H74" s="362">
        <f t="shared" ca="1" si="55"/>
        <v>2085</v>
      </c>
      <c r="I74" s="362">
        <f t="shared" ca="1" si="56"/>
        <v>185</v>
      </c>
      <c r="J74" s="362">
        <v>66</v>
      </c>
      <c r="K74" s="371">
        <f t="shared" ca="1" si="57"/>
        <v>0</v>
      </c>
      <c r="L74" s="359">
        <f t="shared" ca="1" si="92"/>
        <v>0</v>
      </c>
      <c r="M74" s="359">
        <v>0</v>
      </c>
      <c r="N74" s="359">
        <f t="shared" ref="N74:N137" ca="1" si="116">(K74+(L74+M74)*0.5)*$B$5</f>
        <v>0</v>
      </c>
      <c r="O74" s="359">
        <f t="shared" ca="1" si="58"/>
        <v>0</v>
      </c>
      <c r="P74" s="359">
        <f t="shared" ref="P74:P137" ca="1" si="117">IF(SUM(K74:O74)&lt;0,0,SUM(K74:O74))</f>
        <v>0</v>
      </c>
      <c r="R74" s="362">
        <f t="shared" ca="1" si="59"/>
        <v>185</v>
      </c>
      <c r="S74" s="362">
        <v>66</v>
      </c>
      <c r="T74" s="371">
        <f t="shared" ca="1" si="60"/>
        <v>0</v>
      </c>
      <c r="U74" s="359">
        <f t="shared" ca="1" si="93"/>
        <v>0</v>
      </c>
      <c r="V74" s="359">
        <v>0</v>
      </c>
      <c r="W74" s="359">
        <f t="shared" ref="W74:W137" ca="1" si="118">(T74+(U74+V74)*0.5)*$B$5</f>
        <v>0</v>
      </c>
      <c r="X74" s="359">
        <f t="shared" ca="1" si="61"/>
        <v>0</v>
      </c>
      <c r="Y74" s="359">
        <f t="shared" ref="Y74:Y137" ca="1" si="119">IF(SUM(T74:X74)&lt;0,0,SUM(T74:X74))</f>
        <v>0</v>
      </c>
      <c r="AA74" s="362">
        <f t="shared" ca="1" si="62"/>
        <v>185</v>
      </c>
      <c r="AB74" s="362">
        <v>66</v>
      </c>
      <c r="AC74" s="371">
        <f t="shared" ca="1" si="63"/>
        <v>0</v>
      </c>
      <c r="AD74" s="359">
        <f t="shared" ca="1" si="94"/>
        <v>0</v>
      </c>
      <c r="AE74" s="359">
        <v>0</v>
      </c>
      <c r="AF74" s="359">
        <f t="shared" ref="AF74:AF137" ca="1" si="120">(AC74+(AD74+AE74)*0.5)*$B$5</f>
        <v>0</v>
      </c>
      <c r="AG74" s="359">
        <f t="shared" ca="1" si="64"/>
        <v>0</v>
      </c>
      <c r="AH74" s="359">
        <f t="shared" ref="AH74:AH137" ca="1" si="121">IF(SUM(AC74:AG74)&lt;0,0,SUM(AC74:AG74))</f>
        <v>0</v>
      </c>
      <c r="AJ74" s="362">
        <f t="shared" ca="1" si="65"/>
        <v>185</v>
      </c>
      <c r="AK74" s="362">
        <v>66</v>
      </c>
      <c r="AL74" s="371">
        <f t="shared" ca="1" si="66"/>
        <v>0</v>
      </c>
      <c r="AM74" s="359">
        <f t="shared" ca="1" si="95"/>
        <v>0</v>
      </c>
      <c r="AN74" s="359">
        <v>0</v>
      </c>
      <c r="AO74" s="359">
        <f t="shared" ref="AO74:AO137" ca="1" si="122">(AL74+(AM74+AN74)*0.5)*$B$5</f>
        <v>0</v>
      </c>
      <c r="AP74" s="359">
        <f t="shared" ca="1" si="67"/>
        <v>0</v>
      </c>
      <c r="AQ74" s="359">
        <f t="shared" ref="AQ74:AQ137" ca="1" si="123">IF(SUM(AL74:AP74)&lt;0,0,SUM(AL74:AP74))</f>
        <v>0</v>
      </c>
      <c r="AS74" s="362">
        <f t="shared" ca="1" si="68"/>
        <v>185</v>
      </c>
      <c r="AT74" s="362">
        <v>66</v>
      </c>
      <c r="AU74" s="371">
        <f t="shared" ca="1" si="69"/>
        <v>0</v>
      </c>
      <c r="AV74" s="359">
        <f t="shared" ca="1" si="96"/>
        <v>0</v>
      </c>
      <c r="AW74" s="359">
        <v>0</v>
      </c>
      <c r="AX74" s="359">
        <f t="shared" ref="AX74:AX137" ca="1" si="124">(AU74+(AV74+AW74)*0.5)*$B$5</f>
        <v>0</v>
      </c>
      <c r="AY74" s="359">
        <f t="shared" ca="1" si="70"/>
        <v>0</v>
      </c>
      <c r="AZ74" s="359">
        <f t="shared" ref="AZ74:AZ137" ca="1" si="125">IF(SUM(AU74:AY74)&lt;0,0,SUM(AU74:AY74))</f>
        <v>0</v>
      </c>
      <c r="BB74" s="362">
        <f t="shared" ca="1" si="71"/>
        <v>185</v>
      </c>
      <c r="BC74" s="362">
        <v>66</v>
      </c>
      <c r="BD74" s="371">
        <f t="shared" ca="1" si="72"/>
        <v>0</v>
      </c>
      <c r="BE74" s="359">
        <f t="shared" ca="1" si="97"/>
        <v>0</v>
      </c>
      <c r="BF74" s="359">
        <v>0</v>
      </c>
      <c r="BG74" s="359">
        <f t="shared" ref="BG74:BG137" ca="1" si="126">(BD74+(BE74+BF74)*0.5)*$B$5</f>
        <v>0</v>
      </c>
      <c r="BH74" s="359">
        <f t="shared" ca="1" si="73"/>
        <v>0</v>
      </c>
      <c r="BI74" s="359">
        <f t="shared" ref="BI74:BI137" ca="1" si="127">IF(SUM(BD74:BH74)&lt;0,0,SUM(BD74:BH74))</f>
        <v>0</v>
      </c>
      <c r="BK74" s="362">
        <f t="shared" ca="1" si="74"/>
        <v>185</v>
      </c>
      <c r="BL74" s="362">
        <v>66</v>
      </c>
      <c r="BM74" s="371">
        <f t="shared" ca="1" si="75"/>
        <v>0</v>
      </c>
      <c r="BN74" s="359">
        <f t="shared" ca="1" si="98"/>
        <v>0</v>
      </c>
      <c r="BO74" s="359">
        <v>0</v>
      </c>
      <c r="BP74" s="359">
        <f t="shared" ref="BP74:BP137" ca="1" si="128">(BM74+(BN74+BO74)*0.5)*$B$5</f>
        <v>0</v>
      </c>
      <c r="BQ74" s="359">
        <f t="shared" ca="1" si="99"/>
        <v>0</v>
      </c>
      <c r="BR74" s="359">
        <f t="shared" ref="BR74:BR137" ca="1" si="129">IF(SUM(BM74:BQ74)&lt;0,0,SUM(BM74:BQ74))</f>
        <v>0</v>
      </c>
      <c r="BT74" s="362">
        <f t="shared" ca="1" si="76"/>
        <v>185</v>
      </c>
      <c r="BU74" s="362">
        <v>66</v>
      </c>
      <c r="BV74" s="371">
        <f t="shared" ca="1" si="77"/>
        <v>0</v>
      </c>
      <c r="BW74" s="359">
        <f t="shared" ca="1" si="100"/>
        <v>0</v>
      </c>
      <c r="BX74" s="359">
        <v>0</v>
      </c>
      <c r="BY74" s="359">
        <f t="shared" ref="BY74:BY137" ca="1" si="130">(BV74+(BW74+BX74)*0.5)*$B$5</f>
        <v>0</v>
      </c>
      <c r="BZ74" s="359">
        <f t="shared" ca="1" si="101"/>
        <v>0</v>
      </c>
      <c r="CA74" s="359">
        <f t="shared" ref="CA74:CA137" ca="1" si="131">IF(SUM(BV74:BZ74)&lt;0,0,SUM(BV74:BZ74))</f>
        <v>0</v>
      </c>
      <c r="CC74" s="362">
        <f t="shared" ca="1" si="78"/>
        <v>185</v>
      </c>
      <c r="CD74" s="362">
        <v>66</v>
      </c>
      <c r="CE74" s="371">
        <f t="shared" ca="1" si="79"/>
        <v>0</v>
      </c>
      <c r="CF74" s="359">
        <f t="shared" ca="1" si="102"/>
        <v>0</v>
      </c>
      <c r="CG74" s="359">
        <v>0</v>
      </c>
      <c r="CH74" s="359">
        <f t="shared" ref="CH74:CH137" ca="1" si="132">(CE74+(CF74+CG74)*0.5)*$B$5</f>
        <v>0</v>
      </c>
      <c r="CI74" s="359">
        <f t="shared" ca="1" si="103"/>
        <v>0</v>
      </c>
      <c r="CJ74" s="359">
        <f t="shared" ref="CJ74:CJ137" ca="1" si="133">IF(SUM(CE74:CI74)&lt;0,0,SUM(CE74:CI74))</f>
        <v>0</v>
      </c>
      <c r="CL74" s="362">
        <f t="shared" ca="1" si="80"/>
        <v>185</v>
      </c>
      <c r="CM74" s="362">
        <v>66</v>
      </c>
      <c r="CN74" s="371">
        <f t="shared" ca="1" si="81"/>
        <v>0</v>
      </c>
      <c r="CO74" s="359">
        <f t="shared" ca="1" si="104"/>
        <v>0</v>
      </c>
      <c r="CP74" s="359">
        <v>0</v>
      </c>
      <c r="CQ74" s="359">
        <f t="shared" ref="CQ74:CQ137" ca="1" si="134">(CN74+(CO74+CP74)*0.5)*$B$5</f>
        <v>0</v>
      </c>
      <c r="CR74" s="359">
        <f t="shared" ca="1" si="105"/>
        <v>0</v>
      </c>
      <c r="CS74" s="359">
        <f t="shared" ref="CS74:CS137" ca="1" si="135">IF(SUM(CN74:CR74)&lt;0,0,SUM(CN74:CR74))</f>
        <v>0</v>
      </c>
      <c r="CU74" s="362">
        <f t="shared" ca="1" si="82"/>
        <v>185</v>
      </c>
      <c r="CV74" s="362">
        <v>66</v>
      </c>
      <c r="CW74" s="371">
        <f t="shared" ca="1" si="83"/>
        <v>0</v>
      </c>
      <c r="CX74" s="359">
        <f t="shared" ca="1" si="106"/>
        <v>0</v>
      </c>
      <c r="CY74" s="359">
        <v>0</v>
      </c>
      <c r="CZ74" s="359">
        <f t="shared" ref="CZ74:CZ137" ca="1" si="136">(CW74+(CX74+CY74)*0.5)*$B$5</f>
        <v>0</v>
      </c>
      <c r="DA74" s="359">
        <f t="shared" ca="1" si="107"/>
        <v>0</v>
      </c>
      <c r="DB74" s="359">
        <f t="shared" ref="DB74:DB137" ca="1" si="137">IF(SUM(CW74:DA74)&lt;0,0,SUM(CW74:DA74))</f>
        <v>0</v>
      </c>
      <c r="DD74" s="362">
        <f t="shared" ca="1" si="84"/>
        <v>185</v>
      </c>
      <c r="DE74" s="362">
        <v>66</v>
      </c>
      <c r="DF74" s="371">
        <f t="shared" ca="1" si="85"/>
        <v>0</v>
      </c>
      <c r="DG74" s="359">
        <f t="shared" ca="1" si="108"/>
        <v>0</v>
      </c>
      <c r="DH74" s="359">
        <v>0</v>
      </c>
      <c r="DI74" s="359">
        <f t="shared" ref="DI74:DI137" ca="1" si="138">(DF74+(DG74+DH74)*0.5)*$B$5</f>
        <v>0</v>
      </c>
      <c r="DJ74" s="359">
        <f t="shared" ca="1" si="109"/>
        <v>0</v>
      </c>
      <c r="DK74" s="359">
        <f t="shared" ref="DK74:DK137" ca="1" si="139">IF(SUM(DF74:DJ74)&lt;0,0,SUM(DF74:DJ74))</f>
        <v>0</v>
      </c>
      <c r="DM74" s="362">
        <f t="shared" ca="1" si="86"/>
        <v>185</v>
      </c>
      <c r="DN74" s="362">
        <v>66</v>
      </c>
      <c r="DO74" s="371">
        <f t="shared" ca="1" si="87"/>
        <v>0</v>
      </c>
      <c r="DP74" s="359">
        <f t="shared" ca="1" si="110"/>
        <v>0</v>
      </c>
      <c r="DQ74" s="359">
        <v>0</v>
      </c>
      <c r="DR74" s="359">
        <f t="shared" ref="DR74:DR137" ca="1" si="140">(DO74+(DP74+DQ74)*0.5)*$B$5</f>
        <v>0</v>
      </c>
      <c r="DS74" s="359">
        <f t="shared" ca="1" si="111"/>
        <v>0</v>
      </c>
      <c r="DT74" s="359">
        <f t="shared" ref="DT74:DT137" ca="1" si="141">IF(SUM(DO74:DS74)&lt;0,0,SUM(DO74:DS74))</f>
        <v>0</v>
      </c>
      <c r="DV74" s="362">
        <f t="shared" ca="1" si="88"/>
        <v>185</v>
      </c>
      <c r="DW74" s="362">
        <v>66</v>
      </c>
      <c r="DX74" s="371">
        <f t="shared" ca="1" si="89"/>
        <v>0</v>
      </c>
      <c r="DY74" s="359">
        <f t="shared" ca="1" si="112"/>
        <v>0</v>
      </c>
      <c r="DZ74" s="359">
        <v>0</v>
      </c>
      <c r="EA74" s="359">
        <f t="shared" ref="EA74:EA137" ca="1" si="142">(DX74+(DY74+DZ74)*0.5)*$B$5</f>
        <v>0</v>
      </c>
      <c r="EB74" s="359">
        <f t="shared" ca="1" si="113"/>
        <v>0</v>
      </c>
      <c r="EC74" s="359">
        <f t="shared" ref="EC74:EC137" ca="1" si="143">IF(SUM(DX74:EB74)&lt;0,0,SUM(DX74:EB74))</f>
        <v>0</v>
      </c>
      <c r="EE74" s="362">
        <f t="shared" ca="1" si="90"/>
        <v>185</v>
      </c>
      <c r="EF74" s="362">
        <v>66</v>
      </c>
      <c r="EG74" s="371">
        <f t="shared" ca="1" si="91"/>
        <v>0</v>
      </c>
      <c r="EH74" s="359">
        <f t="shared" ca="1" si="114"/>
        <v>0</v>
      </c>
      <c r="EI74" s="359">
        <v>0</v>
      </c>
      <c r="EJ74" s="359">
        <f t="shared" ref="EJ74:EJ137" ca="1" si="144">(EG74+(EH74+EI74)*0.5)*$B$5</f>
        <v>0</v>
      </c>
      <c r="EK74" s="359">
        <f t="shared" ca="1" si="115"/>
        <v>0</v>
      </c>
      <c r="EL74" s="359">
        <f t="shared" ref="EL74:EL137" ca="1" si="145">IF(SUM(EG74:EK74)&lt;0,0,SUM(EG74:EK74))</f>
        <v>0</v>
      </c>
    </row>
    <row r="75" spans="6:142" x14ac:dyDescent="0.35">
      <c r="F75" s="372">
        <f ca="1">IFERROR(INDEX('Inflation Rates'!$A$16:$H$138,MATCH('TSP Traditional'!$H76,'Inflation Rates'!$A$16:$A$138,0),8)/INDEX('Inflation Rates'!$A$16:$H$138,MATCH('TSP Traditional'!$H76,'Inflation Rates'!$A$16:$A$138,0)-1,8)-1,F74)</f>
        <v>2.0000000000000018E-2</v>
      </c>
      <c r="G75" s="372">
        <f ca="1">IFERROR(INDEX('Inflation Rates'!$A$16:$H$138,MATCH('TSP Traditional'!$H76,'Inflation Rates'!$A$16:$A$138,0),6)/INDEX('Inflation Rates'!$A$16:$H$138,MATCH('TSP Traditional'!$H76,'Inflation Rates'!$A$16:$A$138,0)-1,6)-1,G74)</f>
        <v>2.0999999999999908E-2</v>
      </c>
      <c r="H75" s="362">
        <f t="shared" ref="H75:H138" ca="1" si="146">H74+1</f>
        <v>2086</v>
      </c>
      <c r="I75" s="362">
        <f t="shared" ref="I75:I138" ca="1" si="147">I74+1</f>
        <v>186</v>
      </c>
      <c r="J75" s="362">
        <v>67</v>
      </c>
      <c r="K75" s="371">
        <f t="shared" ref="K75:K138" ca="1" si="148">P74</f>
        <v>0</v>
      </c>
      <c r="L75" s="359">
        <f t="shared" ca="1" si="92"/>
        <v>0</v>
      </c>
      <c r="M75" s="359">
        <v>0</v>
      </c>
      <c r="N75" s="359">
        <f t="shared" ca="1" si="116"/>
        <v>0</v>
      </c>
      <c r="O75" s="359">
        <f t="shared" ref="O75:O138" ca="1" si="149">IF(P74=0,0,IFERROR(IF(I75=P$7,-$B$7*K75,-ABS(O74*(1+$F75))),0))</f>
        <v>0</v>
      </c>
      <c r="P75" s="359">
        <f t="shared" ca="1" si="117"/>
        <v>0</v>
      </c>
      <c r="R75" s="362">
        <f t="shared" ref="R75:R138" ca="1" si="150">R74+1</f>
        <v>186</v>
      </c>
      <c r="S75" s="362">
        <v>67</v>
      </c>
      <c r="T75" s="371">
        <f t="shared" ref="T75:T138" ca="1" si="151">Y74</f>
        <v>0</v>
      </c>
      <c r="U75" s="359">
        <f t="shared" ca="1" si="93"/>
        <v>0</v>
      </c>
      <c r="V75" s="359">
        <v>0</v>
      </c>
      <c r="W75" s="359">
        <f t="shared" ca="1" si="118"/>
        <v>0</v>
      </c>
      <c r="X75" s="359">
        <f t="shared" ref="X75:X138" ca="1" si="152">IF(Y74=0,0,IFERROR(IF(R75=Y$7,-$B$7*T75,-ABS(X74*(1+$F75))),0))</f>
        <v>0</v>
      </c>
      <c r="Y75" s="359">
        <f t="shared" ca="1" si="119"/>
        <v>0</v>
      </c>
      <c r="AA75" s="362">
        <f t="shared" ref="AA75:AA138" ca="1" si="153">AA74+1</f>
        <v>186</v>
      </c>
      <c r="AB75" s="362">
        <v>67</v>
      </c>
      <c r="AC75" s="371">
        <f t="shared" ref="AC75:AC138" ca="1" si="154">AH74</f>
        <v>0</v>
      </c>
      <c r="AD75" s="359">
        <f t="shared" ca="1" si="94"/>
        <v>0</v>
      </c>
      <c r="AE75" s="359">
        <v>0</v>
      </c>
      <c r="AF75" s="359">
        <f t="shared" ca="1" si="120"/>
        <v>0</v>
      </c>
      <c r="AG75" s="359">
        <f t="shared" ref="AG75:AG138" ca="1" si="155">IF(AH74=0,0,IFERROR(IF(AA75=AH$7,-$B$7*AC75,-ABS(AG74*(1+$F75))),0))</f>
        <v>0</v>
      </c>
      <c r="AH75" s="359">
        <f t="shared" ca="1" si="121"/>
        <v>0</v>
      </c>
      <c r="AJ75" s="362">
        <f t="shared" ref="AJ75:AJ138" ca="1" si="156">AJ74+1</f>
        <v>186</v>
      </c>
      <c r="AK75" s="362">
        <v>67</v>
      </c>
      <c r="AL75" s="371">
        <f t="shared" ref="AL75:AL138" ca="1" si="157">AQ74</f>
        <v>0</v>
      </c>
      <c r="AM75" s="359">
        <f t="shared" ca="1" si="95"/>
        <v>0</v>
      </c>
      <c r="AN75" s="359">
        <v>0</v>
      </c>
      <c r="AO75" s="359">
        <f t="shared" ca="1" si="122"/>
        <v>0</v>
      </c>
      <c r="AP75" s="359">
        <f t="shared" ref="AP75:AP138" ca="1" si="158">IF(AQ74=0,0,IFERROR(IF(AJ75=AQ$7,-$B$7*AL75,-ABS(AP74*(1+$F75))),0))</f>
        <v>0</v>
      </c>
      <c r="AQ75" s="359">
        <f t="shared" ca="1" si="123"/>
        <v>0</v>
      </c>
      <c r="AS75" s="362">
        <f t="shared" ref="AS75:AS138" ca="1" si="159">AS74+1</f>
        <v>186</v>
      </c>
      <c r="AT75" s="362">
        <v>67</v>
      </c>
      <c r="AU75" s="371">
        <f t="shared" ref="AU75:AU138" ca="1" si="160">AZ74</f>
        <v>0</v>
      </c>
      <c r="AV75" s="359">
        <f t="shared" ca="1" si="96"/>
        <v>0</v>
      </c>
      <c r="AW75" s="359">
        <v>0</v>
      </c>
      <c r="AX75" s="359">
        <f t="shared" ca="1" si="124"/>
        <v>0</v>
      </c>
      <c r="AY75" s="359">
        <f t="shared" ref="AY75:AY138" ca="1" si="161">IF(AZ74=0,0,IFERROR(IF(AS75=AZ$7,-$B$7*AU75,-ABS(AY74*(1+$F75))),0))</f>
        <v>0</v>
      </c>
      <c r="AZ75" s="359">
        <f t="shared" ca="1" si="125"/>
        <v>0</v>
      </c>
      <c r="BB75" s="362">
        <f t="shared" ref="BB75:BB138" ca="1" si="162">BB74+1</f>
        <v>186</v>
      </c>
      <c r="BC75" s="362">
        <v>67</v>
      </c>
      <c r="BD75" s="371">
        <f t="shared" ref="BD75:BD138" ca="1" si="163">BI74</f>
        <v>0</v>
      </c>
      <c r="BE75" s="359">
        <f t="shared" ca="1" si="97"/>
        <v>0</v>
      </c>
      <c r="BF75" s="359">
        <v>0</v>
      </c>
      <c r="BG75" s="359">
        <f t="shared" ca="1" si="126"/>
        <v>0</v>
      </c>
      <c r="BH75" s="359">
        <f t="shared" ref="BH75:BH138" ca="1" si="164">IF(BI74=0,0,IFERROR(IF(BB75=BI$7,-$B$7*BD75,-ABS(BH74*(1+$F75))),0))</f>
        <v>0</v>
      </c>
      <c r="BI75" s="359">
        <f t="shared" ca="1" si="127"/>
        <v>0</v>
      </c>
      <c r="BK75" s="362">
        <f t="shared" ref="BK75:BK138" ca="1" si="165">BK74+1</f>
        <v>186</v>
      </c>
      <c r="BL75" s="362">
        <v>67</v>
      </c>
      <c r="BM75" s="371">
        <f t="shared" ref="BM75:BM138" ca="1" si="166">BR74</f>
        <v>0</v>
      </c>
      <c r="BN75" s="359">
        <f t="shared" ca="1" si="98"/>
        <v>0</v>
      </c>
      <c r="BO75" s="359">
        <v>0</v>
      </c>
      <c r="BP75" s="359">
        <f t="shared" ca="1" si="128"/>
        <v>0</v>
      </c>
      <c r="BQ75" s="359">
        <f t="shared" ca="1" si="99"/>
        <v>0</v>
      </c>
      <c r="BR75" s="359">
        <f t="shared" ca="1" si="129"/>
        <v>0</v>
      </c>
      <c r="BT75" s="362">
        <f t="shared" ref="BT75:BT138" ca="1" si="167">BT74+1</f>
        <v>186</v>
      </c>
      <c r="BU75" s="362">
        <v>67</v>
      </c>
      <c r="BV75" s="371">
        <f t="shared" ref="BV75:BV138" ca="1" si="168">CA74</f>
        <v>0</v>
      </c>
      <c r="BW75" s="359">
        <f t="shared" ca="1" si="100"/>
        <v>0</v>
      </c>
      <c r="BX75" s="359">
        <v>0</v>
      </c>
      <c r="BY75" s="359">
        <f t="shared" ca="1" si="130"/>
        <v>0</v>
      </c>
      <c r="BZ75" s="359">
        <f t="shared" ca="1" si="101"/>
        <v>0</v>
      </c>
      <c r="CA75" s="359">
        <f t="shared" ca="1" si="131"/>
        <v>0</v>
      </c>
      <c r="CC75" s="362">
        <f t="shared" ref="CC75:CC138" ca="1" si="169">CC74+1</f>
        <v>186</v>
      </c>
      <c r="CD75" s="362">
        <v>67</v>
      </c>
      <c r="CE75" s="371">
        <f t="shared" ref="CE75:CE138" ca="1" si="170">CJ74</f>
        <v>0</v>
      </c>
      <c r="CF75" s="359">
        <f t="shared" ca="1" si="102"/>
        <v>0</v>
      </c>
      <c r="CG75" s="359">
        <v>0</v>
      </c>
      <c r="CH75" s="359">
        <f t="shared" ca="1" si="132"/>
        <v>0</v>
      </c>
      <c r="CI75" s="359">
        <f t="shared" ca="1" si="103"/>
        <v>0</v>
      </c>
      <c r="CJ75" s="359">
        <f t="shared" ca="1" si="133"/>
        <v>0</v>
      </c>
      <c r="CL75" s="362">
        <f t="shared" ref="CL75:CL138" ca="1" si="171">CL74+1</f>
        <v>186</v>
      </c>
      <c r="CM75" s="362">
        <v>67</v>
      </c>
      <c r="CN75" s="371">
        <f t="shared" ref="CN75:CN138" ca="1" si="172">CS74</f>
        <v>0</v>
      </c>
      <c r="CO75" s="359">
        <f t="shared" ca="1" si="104"/>
        <v>0</v>
      </c>
      <c r="CP75" s="359">
        <v>0</v>
      </c>
      <c r="CQ75" s="359">
        <f t="shared" ca="1" si="134"/>
        <v>0</v>
      </c>
      <c r="CR75" s="359">
        <f t="shared" ca="1" si="105"/>
        <v>0</v>
      </c>
      <c r="CS75" s="359">
        <f t="shared" ca="1" si="135"/>
        <v>0</v>
      </c>
      <c r="CU75" s="362">
        <f t="shared" ref="CU75:CU138" ca="1" si="173">CU74+1</f>
        <v>186</v>
      </c>
      <c r="CV75" s="362">
        <v>67</v>
      </c>
      <c r="CW75" s="371">
        <f t="shared" ref="CW75:CW138" ca="1" si="174">DB74</f>
        <v>0</v>
      </c>
      <c r="CX75" s="359">
        <f t="shared" ca="1" si="106"/>
        <v>0</v>
      </c>
      <c r="CY75" s="359">
        <v>0</v>
      </c>
      <c r="CZ75" s="359">
        <f t="shared" ca="1" si="136"/>
        <v>0</v>
      </c>
      <c r="DA75" s="359">
        <f t="shared" ca="1" si="107"/>
        <v>0</v>
      </c>
      <c r="DB75" s="359">
        <f t="shared" ca="1" si="137"/>
        <v>0</v>
      </c>
      <c r="DD75" s="362">
        <f t="shared" ref="DD75:DD138" ca="1" si="175">DD74+1</f>
        <v>186</v>
      </c>
      <c r="DE75" s="362">
        <v>67</v>
      </c>
      <c r="DF75" s="371">
        <f t="shared" ref="DF75:DF138" ca="1" si="176">DK74</f>
        <v>0</v>
      </c>
      <c r="DG75" s="359">
        <f t="shared" ca="1" si="108"/>
        <v>0</v>
      </c>
      <c r="DH75" s="359">
        <v>0</v>
      </c>
      <c r="DI75" s="359">
        <f t="shared" ca="1" si="138"/>
        <v>0</v>
      </c>
      <c r="DJ75" s="359">
        <f t="shared" ca="1" si="109"/>
        <v>0</v>
      </c>
      <c r="DK75" s="359">
        <f t="shared" ca="1" si="139"/>
        <v>0</v>
      </c>
      <c r="DM75" s="362">
        <f t="shared" ref="DM75:DM138" ca="1" si="177">DM74+1</f>
        <v>186</v>
      </c>
      <c r="DN75" s="362">
        <v>67</v>
      </c>
      <c r="DO75" s="371">
        <f t="shared" ref="DO75:DO138" ca="1" si="178">DT74</f>
        <v>0</v>
      </c>
      <c r="DP75" s="359">
        <f t="shared" ca="1" si="110"/>
        <v>0</v>
      </c>
      <c r="DQ75" s="359">
        <v>0</v>
      </c>
      <c r="DR75" s="359">
        <f t="shared" ca="1" si="140"/>
        <v>0</v>
      </c>
      <c r="DS75" s="359">
        <f t="shared" ca="1" si="111"/>
        <v>0</v>
      </c>
      <c r="DT75" s="359">
        <f t="shared" ca="1" si="141"/>
        <v>0</v>
      </c>
      <c r="DV75" s="362">
        <f t="shared" ref="DV75:DV138" ca="1" si="179">DV74+1</f>
        <v>186</v>
      </c>
      <c r="DW75" s="362">
        <v>67</v>
      </c>
      <c r="DX75" s="371">
        <f t="shared" ref="DX75:DX138" ca="1" si="180">EC74</f>
        <v>0</v>
      </c>
      <c r="DY75" s="359">
        <f t="shared" ca="1" si="112"/>
        <v>0</v>
      </c>
      <c r="DZ75" s="359">
        <v>0</v>
      </c>
      <c r="EA75" s="359">
        <f t="shared" ca="1" si="142"/>
        <v>0</v>
      </c>
      <c r="EB75" s="359">
        <f t="shared" ca="1" si="113"/>
        <v>0</v>
      </c>
      <c r="EC75" s="359">
        <f t="shared" ca="1" si="143"/>
        <v>0</v>
      </c>
      <c r="EE75" s="362">
        <f t="shared" ref="EE75:EE138" ca="1" si="181">EE74+1</f>
        <v>186</v>
      </c>
      <c r="EF75" s="362">
        <v>67</v>
      </c>
      <c r="EG75" s="371">
        <f t="shared" ref="EG75:EG138" ca="1" si="182">EL74</f>
        <v>0</v>
      </c>
      <c r="EH75" s="359">
        <f t="shared" ca="1" si="114"/>
        <v>0</v>
      </c>
      <c r="EI75" s="359">
        <v>0</v>
      </c>
      <c r="EJ75" s="359">
        <f t="shared" ca="1" si="144"/>
        <v>0</v>
      </c>
      <c r="EK75" s="359">
        <f t="shared" ca="1" si="115"/>
        <v>0</v>
      </c>
      <c r="EL75" s="359">
        <f t="shared" ca="1" si="145"/>
        <v>0</v>
      </c>
    </row>
    <row r="76" spans="6:142" x14ac:dyDescent="0.35">
      <c r="F76" s="372">
        <f ca="1">IFERROR(INDEX('Inflation Rates'!$A$16:$H$138,MATCH('TSP Traditional'!$H77,'Inflation Rates'!$A$16:$A$138,0),8)/INDEX('Inflation Rates'!$A$16:$H$138,MATCH('TSP Traditional'!$H77,'Inflation Rates'!$A$16:$A$138,0)-1,8)-1,F75)</f>
        <v>2.0000000000000018E-2</v>
      </c>
      <c r="G76" s="372">
        <f ca="1">IFERROR(INDEX('Inflation Rates'!$A$16:$H$138,MATCH('TSP Traditional'!$H77,'Inflation Rates'!$A$16:$A$138,0),6)/INDEX('Inflation Rates'!$A$16:$H$138,MATCH('TSP Traditional'!$H77,'Inflation Rates'!$A$16:$A$138,0)-1,6)-1,G75)</f>
        <v>2.0999999999999908E-2</v>
      </c>
      <c r="H76" s="362">
        <f t="shared" ca="1" si="146"/>
        <v>2087</v>
      </c>
      <c r="I76" s="362">
        <f t="shared" ca="1" si="147"/>
        <v>187</v>
      </c>
      <c r="J76" s="362">
        <v>68</v>
      </c>
      <c r="K76" s="371">
        <f t="shared" ca="1" si="148"/>
        <v>0</v>
      </c>
      <c r="L76" s="359">
        <f t="shared" ca="1" si="92"/>
        <v>0</v>
      </c>
      <c r="M76" s="359">
        <v>0</v>
      </c>
      <c r="N76" s="359">
        <f t="shared" ca="1" si="116"/>
        <v>0</v>
      </c>
      <c r="O76" s="359">
        <f t="shared" ca="1" si="149"/>
        <v>0</v>
      </c>
      <c r="P76" s="359">
        <f t="shared" ca="1" si="117"/>
        <v>0</v>
      </c>
      <c r="R76" s="362">
        <f t="shared" ca="1" si="150"/>
        <v>187</v>
      </c>
      <c r="S76" s="362">
        <v>68</v>
      </c>
      <c r="T76" s="371">
        <f t="shared" ca="1" si="151"/>
        <v>0</v>
      </c>
      <c r="U76" s="359">
        <f t="shared" ca="1" si="93"/>
        <v>0</v>
      </c>
      <c r="V76" s="359">
        <v>0</v>
      </c>
      <c r="W76" s="359">
        <f t="shared" ca="1" si="118"/>
        <v>0</v>
      </c>
      <c r="X76" s="359">
        <f t="shared" ca="1" si="152"/>
        <v>0</v>
      </c>
      <c r="Y76" s="359">
        <f t="shared" ca="1" si="119"/>
        <v>0</v>
      </c>
      <c r="AA76" s="362">
        <f t="shared" ca="1" si="153"/>
        <v>187</v>
      </c>
      <c r="AB76" s="362">
        <v>68</v>
      </c>
      <c r="AC76" s="371">
        <f t="shared" ca="1" si="154"/>
        <v>0</v>
      </c>
      <c r="AD76" s="359">
        <f t="shared" ca="1" si="94"/>
        <v>0</v>
      </c>
      <c r="AE76" s="359">
        <v>0</v>
      </c>
      <c r="AF76" s="359">
        <f t="shared" ca="1" si="120"/>
        <v>0</v>
      </c>
      <c r="AG76" s="359">
        <f t="shared" ca="1" si="155"/>
        <v>0</v>
      </c>
      <c r="AH76" s="359">
        <f t="shared" ca="1" si="121"/>
        <v>0</v>
      </c>
      <c r="AJ76" s="362">
        <f t="shared" ca="1" si="156"/>
        <v>187</v>
      </c>
      <c r="AK76" s="362">
        <v>68</v>
      </c>
      <c r="AL76" s="371">
        <f t="shared" ca="1" si="157"/>
        <v>0</v>
      </c>
      <c r="AM76" s="359">
        <f t="shared" ca="1" si="95"/>
        <v>0</v>
      </c>
      <c r="AN76" s="359">
        <v>0</v>
      </c>
      <c r="AO76" s="359">
        <f t="shared" ca="1" si="122"/>
        <v>0</v>
      </c>
      <c r="AP76" s="359">
        <f t="shared" ca="1" si="158"/>
        <v>0</v>
      </c>
      <c r="AQ76" s="359">
        <f t="shared" ca="1" si="123"/>
        <v>0</v>
      </c>
      <c r="AS76" s="362">
        <f t="shared" ca="1" si="159"/>
        <v>187</v>
      </c>
      <c r="AT76" s="362">
        <v>68</v>
      </c>
      <c r="AU76" s="371">
        <f t="shared" ca="1" si="160"/>
        <v>0</v>
      </c>
      <c r="AV76" s="359">
        <f t="shared" ca="1" si="96"/>
        <v>0</v>
      </c>
      <c r="AW76" s="359">
        <v>0</v>
      </c>
      <c r="AX76" s="359">
        <f t="shared" ca="1" si="124"/>
        <v>0</v>
      </c>
      <c r="AY76" s="359">
        <f t="shared" ca="1" si="161"/>
        <v>0</v>
      </c>
      <c r="AZ76" s="359">
        <f t="shared" ca="1" si="125"/>
        <v>0</v>
      </c>
      <c r="BB76" s="362">
        <f t="shared" ca="1" si="162"/>
        <v>187</v>
      </c>
      <c r="BC76" s="362">
        <v>68</v>
      </c>
      <c r="BD76" s="371">
        <f t="shared" ca="1" si="163"/>
        <v>0</v>
      </c>
      <c r="BE76" s="359">
        <f t="shared" ca="1" si="97"/>
        <v>0</v>
      </c>
      <c r="BF76" s="359">
        <v>0</v>
      </c>
      <c r="BG76" s="359">
        <f t="shared" ca="1" si="126"/>
        <v>0</v>
      </c>
      <c r="BH76" s="359">
        <f t="shared" ca="1" si="164"/>
        <v>0</v>
      </c>
      <c r="BI76" s="359">
        <f t="shared" ca="1" si="127"/>
        <v>0</v>
      </c>
      <c r="BK76" s="362">
        <f t="shared" ca="1" si="165"/>
        <v>187</v>
      </c>
      <c r="BL76" s="362">
        <v>68</v>
      </c>
      <c r="BM76" s="371">
        <f t="shared" ca="1" si="166"/>
        <v>0</v>
      </c>
      <c r="BN76" s="359">
        <f t="shared" ca="1" si="98"/>
        <v>0</v>
      </c>
      <c r="BO76" s="359">
        <v>0</v>
      </c>
      <c r="BP76" s="359">
        <f t="shared" ca="1" si="128"/>
        <v>0</v>
      </c>
      <c r="BQ76" s="359">
        <f t="shared" ca="1" si="99"/>
        <v>0</v>
      </c>
      <c r="BR76" s="359">
        <f t="shared" ca="1" si="129"/>
        <v>0</v>
      </c>
      <c r="BT76" s="362">
        <f t="shared" ca="1" si="167"/>
        <v>187</v>
      </c>
      <c r="BU76" s="362">
        <v>68</v>
      </c>
      <c r="BV76" s="371">
        <f t="shared" ca="1" si="168"/>
        <v>0</v>
      </c>
      <c r="BW76" s="359">
        <f t="shared" ca="1" si="100"/>
        <v>0</v>
      </c>
      <c r="BX76" s="359">
        <v>0</v>
      </c>
      <c r="BY76" s="359">
        <f t="shared" ca="1" si="130"/>
        <v>0</v>
      </c>
      <c r="BZ76" s="359">
        <f t="shared" ca="1" si="101"/>
        <v>0</v>
      </c>
      <c r="CA76" s="359">
        <f t="shared" ca="1" si="131"/>
        <v>0</v>
      </c>
      <c r="CC76" s="362">
        <f t="shared" ca="1" si="169"/>
        <v>187</v>
      </c>
      <c r="CD76" s="362">
        <v>68</v>
      </c>
      <c r="CE76" s="371">
        <f t="shared" ca="1" si="170"/>
        <v>0</v>
      </c>
      <c r="CF76" s="359">
        <f t="shared" ca="1" si="102"/>
        <v>0</v>
      </c>
      <c r="CG76" s="359">
        <v>0</v>
      </c>
      <c r="CH76" s="359">
        <f t="shared" ca="1" si="132"/>
        <v>0</v>
      </c>
      <c r="CI76" s="359">
        <f t="shared" ca="1" si="103"/>
        <v>0</v>
      </c>
      <c r="CJ76" s="359">
        <f t="shared" ca="1" si="133"/>
        <v>0</v>
      </c>
      <c r="CL76" s="362">
        <f t="shared" ca="1" si="171"/>
        <v>187</v>
      </c>
      <c r="CM76" s="362">
        <v>68</v>
      </c>
      <c r="CN76" s="371">
        <f t="shared" ca="1" si="172"/>
        <v>0</v>
      </c>
      <c r="CO76" s="359">
        <f t="shared" ca="1" si="104"/>
        <v>0</v>
      </c>
      <c r="CP76" s="359">
        <v>0</v>
      </c>
      <c r="CQ76" s="359">
        <f t="shared" ca="1" si="134"/>
        <v>0</v>
      </c>
      <c r="CR76" s="359">
        <f t="shared" ca="1" si="105"/>
        <v>0</v>
      </c>
      <c r="CS76" s="359">
        <f t="shared" ca="1" si="135"/>
        <v>0</v>
      </c>
      <c r="CU76" s="362">
        <f t="shared" ca="1" si="173"/>
        <v>187</v>
      </c>
      <c r="CV76" s="362">
        <v>68</v>
      </c>
      <c r="CW76" s="371">
        <f t="shared" ca="1" si="174"/>
        <v>0</v>
      </c>
      <c r="CX76" s="359">
        <f t="shared" ca="1" si="106"/>
        <v>0</v>
      </c>
      <c r="CY76" s="359">
        <v>0</v>
      </c>
      <c r="CZ76" s="359">
        <f t="shared" ca="1" si="136"/>
        <v>0</v>
      </c>
      <c r="DA76" s="359">
        <f t="shared" ca="1" si="107"/>
        <v>0</v>
      </c>
      <c r="DB76" s="359">
        <f t="shared" ca="1" si="137"/>
        <v>0</v>
      </c>
      <c r="DD76" s="362">
        <f t="shared" ca="1" si="175"/>
        <v>187</v>
      </c>
      <c r="DE76" s="362">
        <v>68</v>
      </c>
      <c r="DF76" s="371">
        <f t="shared" ca="1" si="176"/>
        <v>0</v>
      </c>
      <c r="DG76" s="359">
        <f t="shared" ca="1" si="108"/>
        <v>0</v>
      </c>
      <c r="DH76" s="359">
        <v>0</v>
      </c>
      <c r="DI76" s="359">
        <f t="shared" ca="1" si="138"/>
        <v>0</v>
      </c>
      <c r="DJ76" s="359">
        <f t="shared" ca="1" si="109"/>
        <v>0</v>
      </c>
      <c r="DK76" s="359">
        <f t="shared" ca="1" si="139"/>
        <v>0</v>
      </c>
      <c r="DM76" s="362">
        <f t="shared" ca="1" si="177"/>
        <v>187</v>
      </c>
      <c r="DN76" s="362">
        <v>68</v>
      </c>
      <c r="DO76" s="371">
        <f t="shared" ca="1" si="178"/>
        <v>0</v>
      </c>
      <c r="DP76" s="359">
        <f t="shared" ca="1" si="110"/>
        <v>0</v>
      </c>
      <c r="DQ76" s="359">
        <v>0</v>
      </c>
      <c r="DR76" s="359">
        <f t="shared" ca="1" si="140"/>
        <v>0</v>
      </c>
      <c r="DS76" s="359">
        <f t="shared" ca="1" si="111"/>
        <v>0</v>
      </c>
      <c r="DT76" s="359">
        <f t="shared" ca="1" si="141"/>
        <v>0</v>
      </c>
      <c r="DV76" s="362">
        <f t="shared" ca="1" si="179"/>
        <v>187</v>
      </c>
      <c r="DW76" s="362">
        <v>68</v>
      </c>
      <c r="DX76" s="371">
        <f t="shared" ca="1" si="180"/>
        <v>0</v>
      </c>
      <c r="DY76" s="359">
        <f t="shared" ca="1" si="112"/>
        <v>0</v>
      </c>
      <c r="DZ76" s="359">
        <v>0</v>
      </c>
      <c r="EA76" s="359">
        <f t="shared" ca="1" si="142"/>
        <v>0</v>
      </c>
      <c r="EB76" s="359">
        <f t="shared" ca="1" si="113"/>
        <v>0</v>
      </c>
      <c r="EC76" s="359">
        <f t="shared" ca="1" si="143"/>
        <v>0</v>
      </c>
      <c r="EE76" s="362">
        <f t="shared" ca="1" si="181"/>
        <v>187</v>
      </c>
      <c r="EF76" s="362">
        <v>68</v>
      </c>
      <c r="EG76" s="371">
        <f t="shared" ca="1" si="182"/>
        <v>0</v>
      </c>
      <c r="EH76" s="359">
        <f t="shared" ca="1" si="114"/>
        <v>0</v>
      </c>
      <c r="EI76" s="359">
        <v>0</v>
      </c>
      <c r="EJ76" s="359">
        <f t="shared" ca="1" si="144"/>
        <v>0</v>
      </c>
      <c r="EK76" s="359">
        <f t="shared" ca="1" si="115"/>
        <v>0</v>
      </c>
      <c r="EL76" s="359">
        <f t="shared" ca="1" si="145"/>
        <v>0</v>
      </c>
    </row>
    <row r="77" spans="6:142" x14ac:dyDescent="0.35">
      <c r="F77" s="372">
        <f ca="1">IFERROR(INDEX('Inflation Rates'!$A$16:$H$138,MATCH('TSP Traditional'!$H78,'Inflation Rates'!$A$16:$A$138,0),8)/INDEX('Inflation Rates'!$A$16:$H$138,MATCH('TSP Traditional'!$H78,'Inflation Rates'!$A$16:$A$138,0)-1,8)-1,F76)</f>
        <v>2.0000000000000018E-2</v>
      </c>
      <c r="G77" s="372">
        <f ca="1">IFERROR(INDEX('Inflation Rates'!$A$16:$H$138,MATCH('TSP Traditional'!$H78,'Inflation Rates'!$A$16:$A$138,0),6)/INDEX('Inflation Rates'!$A$16:$H$138,MATCH('TSP Traditional'!$H78,'Inflation Rates'!$A$16:$A$138,0)-1,6)-1,G76)</f>
        <v>2.0999999999999908E-2</v>
      </c>
      <c r="H77" s="362">
        <f t="shared" ca="1" si="146"/>
        <v>2088</v>
      </c>
      <c r="I77" s="362">
        <f t="shared" ca="1" si="147"/>
        <v>188</v>
      </c>
      <c r="J77" s="362">
        <v>69</v>
      </c>
      <c r="K77" s="371">
        <f t="shared" ca="1" si="148"/>
        <v>0</v>
      </c>
      <c r="L77" s="359">
        <f t="shared" ca="1" si="92"/>
        <v>0</v>
      </c>
      <c r="M77" s="359">
        <v>0</v>
      </c>
      <c r="N77" s="359">
        <f t="shared" ca="1" si="116"/>
        <v>0</v>
      </c>
      <c r="O77" s="359">
        <f t="shared" ca="1" si="149"/>
        <v>0</v>
      </c>
      <c r="P77" s="359">
        <f t="shared" ca="1" si="117"/>
        <v>0</v>
      </c>
      <c r="R77" s="362">
        <f t="shared" ca="1" si="150"/>
        <v>188</v>
      </c>
      <c r="S77" s="362">
        <v>69</v>
      </c>
      <c r="T77" s="371">
        <f t="shared" ca="1" si="151"/>
        <v>0</v>
      </c>
      <c r="U77" s="359">
        <f t="shared" ca="1" si="93"/>
        <v>0</v>
      </c>
      <c r="V77" s="359">
        <v>0</v>
      </c>
      <c r="W77" s="359">
        <f t="shared" ca="1" si="118"/>
        <v>0</v>
      </c>
      <c r="X77" s="359">
        <f t="shared" ca="1" si="152"/>
        <v>0</v>
      </c>
      <c r="Y77" s="359">
        <f t="shared" ca="1" si="119"/>
        <v>0</v>
      </c>
      <c r="AA77" s="362">
        <f t="shared" ca="1" si="153"/>
        <v>188</v>
      </c>
      <c r="AB77" s="362">
        <v>69</v>
      </c>
      <c r="AC77" s="371">
        <f t="shared" ca="1" si="154"/>
        <v>0</v>
      </c>
      <c r="AD77" s="359">
        <f t="shared" ca="1" si="94"/>
        <v>0</v>
      </c>
      <c r="AE77" s="359">
        <v>0</v>
      </c>
      <c r="AF77" s="359">
        <f t="shared" ca="1" si="120"/>
        <v>0</v>
      </c>
      <c r="AG77" s="359">
        <f t="shared" ca="1" si="155"/>
        <v>0</v>
      </c>
      <c r="AH77" s="359">
        <f t="shared" ca="1" si="121"/>
        <v>0</v>
      </c>
      <c r="AJ77" s="362">
        <f t="shared" ca="1" si="156"/>
        <v>188</v>
      </c>
      <c r="AK77" s="362">
        <v>69</v>
      </c>
      <c r="AL77" s="371">
        <f t="shared" ca="1" si="157"/>
        <v>0</v>
      </c>
      <c r="AM77" s="359">
        <f t="shared" ca="1" si="95"/>
        <v>0</v>
      </c>
      <c r="AN77" s="359">
        <v>0</v>
      </c>
      <c r="AO77" s="359">
        <f t="shared" ca="1" si="122"/>
        <v>0</v>
      </c>
      <c r="AP77" s="359">
        <f t="shared" ca="1" si="158"/>
        <v>0</v>
      </c>
      <c r="AQ77" s="359">
        <f t="shared" ca="1" si="123"/>
        <v>0</v>
      </c>
      <c r="AS77" s="362">
        <f t="shared" ca="1" si="159"/>
        <v>188</v>
      </c>
      <c r="AT77" s="362">
        <v>69</v>
      </c>
      <c r="AU77" s="371">
        <f t="shared" ca="1" si="160"/>
        <v>0</v>
      </c>
      <c r="AV77" s="359">
        <f t="shared" ca="1" si="96"/>
        <v>0</v>
      </c>
      <c r="AW77" s="359">
        <v>0</v>
      </c>
      <c r="AX77" s="359">
        <f t="shared" ca="1" si="124"/>
        <v>0</v>
      </c>
      <c r="AY77" s="359">
        <f t="shared" ca="1" si="161"/>
        <v>0</v>
      </c>
      <c r="AZ77" s="359">
        <f t="shared" ca="1" si="125"/>
        <v>0</v>
      </c>
      <c r="BB77" s="362">
        <f t="shared" ca="1" si="162"/>
        <v>188</v>
      </c>
      <c r="BC77" s="362">
        <v>69</v>
      </c>
      <c r="BD77" s="371">
        <f t="shared" ca="1" si="163"/>
        <v>0</v>
      </c>
      <c r="BE77" s="359">
        <f t="shared" ca="1" si="97"/>
        <v>0</v>
      </c>
      <c r="BF77" s="359">
        <v>0</v>
      </c>
      <c r="BG77" s="359">
        <f t="shared" ca="1" si="126"/>
        <v>0</v>
      </c>
      <c r="BH77" s="359">
        <f t="shared" ca="1" si="164"/>
        <v>0</v>
      </c>
      <c r="BI77" s="359">
        <f t="shared" ca="1" si="127"/>
        <v>0</v>
      </c>
      <c r="BK77" s="362">
        <f t="shared" ca="1" si="165"/>
        <v>188</v>
      </c>
      <c r="BL77" s="362">
        <v>69</v>
      </c>
      <c r="BM77" s="371">
        <f t="shared" ca="1" si="166"/>
        <v>0</v>
      </c>
      <c r="BN77" s="359">
        <f t="shared" ca="1" si="98"/>
        <v>0</v>
      </c>
      <c r="BO77" s="359">
        <v>0</v>
      </c>
      <c r="BP77" s="359">
        <f t="shared" ca="1" si="128"/>
        <v>0</v>
      </c>
      <c r="BQ77" s="359">
        <f t="shared" ca="1" si="99"/>
        <v>0</v>
      </c>
      <c r="BR77" s="359">
        <f t="shared" ca="1" si="129"/>
        <v>0</v>
      </c>
      <c r="BT77" s="362">
        <f t="shared" ca="1" si="167"/>
        <v>188</v>
      </c>
      <c r="BU77" s="362">
        <v>69</v>
      </c>
      <c r="BV77" s="371">
        <f t="shared" ca="1" si="168"/>
        <v>0</v>
      </c>
      <c r="BW77" s="359">
        <f t="shared" ca="1" si="100"/>
        <v>0</v>
      </c>
      <c r="BX77" s="359">
        <v>0</v>
      </c>
      <c r="BY77" s="359">
        <f t="shared" ca="1" si="130"/>
        <v>0</v>
      </c>
      <c r="BZ77" s="359">
        <f t="shared" ca="1" si="101"/>
        <v>0</v>
      </c>
      <c r="CA77" s="359">
        <f t="shared" ca="1" si="131"/>
        <v>0</v>
      </c>
      <c r="CC77" s="362">
        <f t="shared" ca="1" si="169"/>
        <v>188</v>
      </c>
      <c r="CD77" s="362">
        <v>69</v>
      </c>
      <c r="CE77" s="371">
        <f t="shared" ca="1" si="170"/>
        <v>0</v>
      </c>
      <c r="CF77" s="359">
        <f t="shared" ca="1" si="102"/>
        <v>0</v>
      </c>
      <c r="CG77" s="359">
        <v>0</v>
      </c>
      <c r="CH77" s="359">
        <f t="shared" ca="1" si="132"/>
        <v>0</v>
      </c>
      <c r="CI77" s="359">
        <f t="shared" ca="1" si="103"/>
        <v>0</v>
      </c>
      <c r="CJ77" s="359">
        <f t="shared" ca="1" si="133"/>
        <v>0</v>
      </c>
      <c r="CL77" s="362">
        <f t="shared" ca="1" si="171"/>
        <v>188</v>
      </c>
      <c r="CM77" s="362">
        <v>69</v>
      </c>
      <c r="CN77" s="371">
        <f t="shared" ca="1" si="172"/>
        <v>0</v>
      </c>
      <c r="CO77" s="359">
        <f t="shared" ca="1" si="104"/>
        <v>0</v>
      </c>
      <c r="CP77" s="359">
        <v>0</v>
      </c>
      <c r="CQ77" s="359">
        <f t="shared" ca="1" si="134"/>
        <v>0</v>
      </c>
      <c r="CR77" s="359">
        <f t="shared" ca="1" si="105"/>
        <v>0</v>
      </c>
      <c r="CS77" s="359">
        <f t="shared" ca="1" si="135"/>
        <v>0</v>
      </c>
      <c r="CU77" s="362">
        <f t="shared" ca="1" si="173"/>
        <v>188</v>
      </c>
      <c r="CV77" s="362">
        <v>69</v>
      </c>
      <c r="CW77" s="371">
        <f t="shared" ca="1" si="174"/>
        <v>0</v>
      </c>
      <c r="CX77" s="359">
        <f t="shared" ca="1" si="106"/>
        <v>0</v>
      </c>
      <c r="CY77" s="359">
        <v>0</v>
      </c>
      <c r="CZ77" s="359">
        <f t="shared" ca="1" si="136"/>
        <v>0</v>
      </c>
      <c r="DA77" s="359">
        <f t="shared" ca="1" si="107"/>
        <v>0</v>
      </c>
      <c r="DB77" s="359">
        <f t="shared" ca="1" si="137"/>
        <v>0</v>
      </c>
      <c r="DD77" s="362">
        <f t="shared" ca="1" si="175"/>
        <v>188</v>
      </c>
      <c r="DE77" s="362">
        <v>69</v>
      </c>
      <c r="DF77" s="371">
        <f t="shared" ca="1" si="176"/>
        <v>0</v>
      </c>
      <c r="DG77" s="359">
        <f t="shared" ca="1" si="108"/>
        <v>0</v>
      </c>
      <c r="DH77" s="359">
        <v>0</v>
      </c>
      <c r="DI77" s="359">
        <f t="shared" ca="1" si="138"/>
        <v>0</v>
      </c>
      <c r="DJ77" s="359">
        <f t="shared" ca="1" si="109"/>
        <v>0</v>
      </c>
      <c r="DK77" s="359">
        <f t="shared" ca="1" si="139"/>
        <v>0</v>
      </c>
      <c r="DM77" s="362">
        <f t="shared" ca="1" si="177"/>
        <v>188</v>
      </c>
      <c r="DN77" s="362">
        <v>69</v>
      </c>
      <c r="DO77" s="371">
        <f t="shared" ca="1" si="178"/>
        <v>0</v>
      </c>
      <c r="DP77" s="359">
        <f t="shared" ca="1" si="110"/>
        <v>0</v>
      </c>
      <c r="DQ77" s="359">
        <v>0</v>
      </c>
      <c r="DR77" s="359">
        <f t="shared" ca="1" si="140"/>
        <v>0</v>
      </c>
      <c r="DS77" s="359">
        <f t="shared" ca="1" si="111"/>
        <v>0</v>
      </c>
      <c r="DT77" s="359">
        <f t="shared" ca="1" si="141"/>
        <v>0</v>
      </c>
      <c r="DV77" s="362">
        <f t="shared" ca="1" si="179"/>
        <v>188</v>
      </c>
      <c r="DW77" s="362">
        <v>69</v>
      </c>
      <c r="DX77" s="371">
        <f t="shared" ca="1" si="180"/>
        <v>0</v>
      </c>
      <c r="DY77" s="359">
        <f t="shared" ca="1" si="112"/>
        <v>0</v>
      </c>
      <c r="DZ77" s="359">
        <v>0</v>
      </c>
      <c r="EA77" s="359">
        <f t="shared" ca="1" si="142"/>
        <v>0</v>
      </c>
      <c r="EB77" s="359">
        <f t="shared" ca="1" si="113"/>
        <v>0</v>
      </c>
      <c r="EC77" s="359">
        <f t="shared" ca="1" si="143"/>
        <v>0</v>
      </c>
      <c r="EE77" s="362">
        <f t="shared" ca="1" si="181"/>
        <v>188</v>
      </c>
      <c r="EF77" s="362">
        <v>69</v>
      </c>
      <c r="EG77" s="371">
        <f t="shared" ca="1" si="182"/>
        <v>0</v>
      </c>
      <c r="EH77" s="359">
        <f t="shared" ca="1" si="114"/>
        <v>0</v>
      </c>
      <c r="EI77" s="359">
        <v>0</v>
      </c>
      <c r="EJ77" s="359">
        <f t="shared" ca="1" si="144"/>
        <v>0</v>
      </c>
      <c r="EK77" s="359">
        <f t="shared" ca="1" si="115"/>
        <v>0</v>
      </c>
      <c r="EL77" s="359">
        <f t="shared" ca="1" si="145"/>
        <v>0</v>
      </c>
    </row>
    <row r="78" spans="6:142" x14ac:dyDescent="0.35">
      <c r="F78" s="372">
        <f ca="1">IFERROR(INDEX('Inflation Rates'!$A$16:$H$138,MATCH('TSP Traditional'!$H79,'Inflation Rates'!$A$16:$A$138,0),8)/INDEX('Inflation Rates'!$A$16:$H$138,MATCH('TSP Traditional'!$H79,'Inflation Rates'!$A$16:$A$138,0)-1,8)-1,F77)</f>
        <v>2.0000000000000018E-2</v>
      </c>
      <c r="G78" s="372">
        <f ca="1">IFERROR(INDEX('Inflation Rates'!$A$16:$H$138,MATCH('TSP Traditional'!$H79,'Inflation Rates'!$A$16:$A$138,0),6)/INDEX('Inflation Rates'!$A$16:$H$138,MATCH('TSP Traditional'!$H79,'Inflation Rates'!$A$16:$A$138,0)-1,6)-1,G77)</f>
        <v>2.0999999999999908E-2</v>
      </c>
      <c r="H78" s="362">
        <f t="shared" ca="1" si="146"/>
        <v>2089</v>
      </c>
      <c r="I78" s="362">
        <f t="shared" ca="1" si="147"/>
        <v>189</v>
      </c>
      <c r="J78" s="362">
        <v>70</v>
      </c>
      <c r="K78" s="371">
        <f t="shared" ca="1" si="148"/>
        <v>0</v>
      </c>
      <c r="L78" s="359">
        <f t="shared" ca="1" si="92"/>
        <v>0</v>
      </c>
      <c r="M78" s="359">
        <v>0</v>
      </c>
      <c r="N78" s="359">
        <f t="shared" ca="1" si="116"/>
        <v>0</v>
      </c>
      <c r="O78" s="359">
        <f t="shared" ca="1" si="149"/>
        <v>0</v>
      </c>
      <c r="P78" s="359">
        <f t="shared" ca="1" si="117"/>
        <v>0</v>
      </c>
      <c r="R78" s="362">
        <f t="shared" ca="1" si="150"/>
        <v>189</v>
      </c>
      <c r="S78" s="362">
        <v>70</v>
      </c>
      <c r="T78" s="371">
        <f t="shared" ca="1" si="151"/>
        <v>0</v>
      </c>
      <c r="U78" s="359">
        <f t="shared" ca="1" si="93"/>
        <v>0</v>
      </c>
      <c r="V78" s="359">
        <v>0</v>
      </c>
      <c r="W78" s="359">
        <f t="shared" ca="1" si="118"/>
        <v>0</v>
      </c>
      <c r="X78" s="359">
        <f t="shared" ca="1" si="152"/>
        <v>0</v>
      </c>
      <c r="Y78" s="359">
        <f t="shared" ca="1" si="119"/>
        <v>0</v>
      </c>
      <c r="AA78" s="362">
        <f t="shared" ca="1" si="153"/>
        <v>189</v>
      </c>
      <c r="AB78" s="362">
        <v>70</v>
      </c>
      <c r="AC78" s="371">
        <f t="shared" ca="1" si="154"/>
        <v>0</v>
      </c>
      <c r="AD78" s="359">
        <f t="shared" ca="1" si="94"/>
        <v>0</v>
      </c>
      <c r="AE78" s="359">
        <v>0</v>
      </c>
      <c r="AF78" s="359">
        <f t="shared" ca="1" si="120"/>
        <v>0</v>
      </c>
      <c r="AG78" s="359">
        <f t="shared" ca="1" si="155"/>
        <v>0</v>
      </c>
      <c r="AH78" s="359">
        <f t="shared" ca="1" si="121"/>
        <v>0</v>
      </c>
      <c r="AJ78" s="362">
        <f t="shared" ca="1" si="156"/>
        <v>189</v>
      </c>
      <c r="AK78" s="362">
        <v>70</v>
      </c>
      <c r="AL78" s="371">
        <f t="shared" ca="1" si="157"/>
        <v>0</v>
      </c>
      <c r="AM78" s="359">
        <f t="shared" ca="1" si="95"/>
        <v>0</v>
      </c>
      <c r="AN78" s="359">
        <v>0</v>
      </c>
      <c r="AO78" s="359">
        <f t="shared" ca="1" si="122"/>
        <v>0</v>
      </c>
      <c r="AP78" s="359">
        <f t="shared" ca="1" si="158"/>
        <v>0</v>
      </c>
      <c r="AQ78" s="359">
        <f t="shared" ca="1" si="123"/>
        <v>0</v>
      </c>
      <c r="AS78" s="362">
        <f t="shared" ca="1" si="159"/>
        <v>189</v>
      </c>
      <c r="AT78" s="362">
        <v>70</v>
      </c>
      <c r="AU78" s="371">
        <f t="shared" ca="1" si="160"/>
        <v>0</v>
      </c>
      <c r="AV78" s="359">
        <f t="shared" ca="1" si="96"/>
        <v>0</v>
      </c>
      <c r="AW78" s="359">
        <v>0</v>
      </c>
      <c r="AX78" s="359">
        <f t="shared" ca="1" si="124"/>
        <v>0</v>
      </c>
      <c r="AY78" s="359">
        <f t="shared" ca="1" si="161"/>
        <v>0</v>
      </c>
      <c r="AZ78" s="359">
        <f t="shared" ca="1" si="125"/>
        <v>0</v>
      </c>
      <c r="BB78" s="362">
        <f t="shared" ca="1" si="162"/>
        <v>189</v>
      </c>
      <c r="BC78" s="362">
        <v>70</v>
      </c>
      <c r="BD78" s="371">
        <f t="shared" ca="1" si="163"/>
        <v>0</v>
      </c>
      <c r="BE78" s="359">
        <f t="shared" ca="1" si="97"/>
        <v>0</v>
      </c>
      <c r="BF78" s="359">
        <v>0</v>
      </c>
      <c r="BG78" s="359">
        <f t="shared" ca="1" si="126"/>
        <v>0</v>
      </c>
      <c r="BH78" s="359">
        <f t="shared" ca="1" si="164"/>
        <v>0</v>
      </c>
      <c r="BI78" s="359">
        <f t="shared" ca="1" si="127"/>
        <v>0</v>
      </c>
      <c r="BK78" s="362">
        <f t="shared" ca="1" si="165"/>
        <v>189</v>
      </c>
      <c r="BL78" s="362">
        <v>70</v>
      </c>
      <c r="BM78" s="371">
        <f t="shared" ca="1" si="166"/>
        <v>0</v>
      </c>
      <c r="BN78" s="359">
        <f t="shared" ca="1" si="98"/>
        <v>0</v>
      </c>
      <c r="BO78" s="359">
        <v>0</v>
      </c>
      <c r="BP78" s="359">
        <f t="shared" ca="1" si="128"/>
        <v>0</v>
      </c>
      <c r="BQ78" s="359">
        <f t="shared" ca="1" si="99"/>
        <v>0</v>
      </c>
      <c r="BR78" s="359">
        <f t="shared" ca="1" si="129"/>
        <v>0</v>
      </c>
      <c r="BT78" s="362">
        <f t="shared" ca="1" si="167"/>
        <v>189</v>
      </c>
      <c r="BU78" s="362">
        <v>70</v>
      </c>
      <c r="BV78" s="371">
        <f t="shared" ca="1" si="168"/>
        <v>0</v>
      </c>
      <c r="BW78" s="359">
        <f t="shared" ca="1" si="100"/>
        <v>0</v>
      </c>
      <c r="BX78" s="359">
        <v>0</v>
      </c>
      <c r="BY78" s="359">
        <f t="shared" ca="1" si="130"/>
        <v>0</v>
      </c>
      <c r="BZ78" s="359">
        <f t="shared" ca="1" si="101"/>
        <v>0</v>
      </c>
      <c r="CA78" s="359">
        <f t="shared" ca="1" si="131"/>
        <v>0</v>
      </c>
      <c r="CC78" s="362">
        <f t="shared" ca="1" si="169"/>
        <v>189</v>
      </c>
      <c r="CD78" s="362">
        <v>70</v>
      </c>
      <c r="CE78" s="371">
        <f t="shared" ca="1" si="170"/>
        <v>0</v>
      </c>
      <c r="CF78" s="359">
        <f t="shared" ca="1" si="102"/>
        <v>0</v>
      </c>
      <c r="CG78" s="359">
        <v>0</v>
      </c>
      <c r="CH78" s="359">
        <f t="shared" ca="1" si="132"/>
        <v>0</v>
      </c>
      <c r="CI78" s="359">
        <f t="shared" ca="1" si="103"/>
        <v>0</v>
      </c>
      <c r="CJ78" s="359">
        <f t="shared" ca="1" si="133"/>
        <v>0</v>
      </c>
      <c r="CL78" s="362">
        <f t="shared" ca="1" si="171"/>
        <v>189</v>
      </c>
      <c r="CM78" s="362">
        <v>70</v>
      </c>
      <c r="CN78" s="371">
        <f t="shared" ca="1" si="172"/>
        <v>0</v>
      </c>
      <c r="CO78" s="359">
        <f t="shared" ca="1" si="104"/>
        <v>0</v>
      </c>
      <c r="CP78" s="359">
        <v>0</v>
      </c>
      <c r="CQ78" s="359">
        <f t="shared" ca="1" si="134"/>
        <v>0</v>
      </c>
      <c r="CR78" s="359">
        <f t="shared" ca="1" si="105"/>
        <v>0</v>
      </c>
      <c r="CS78" s="359">
        <f t="shared" ca="1" si="135"/>
        <v>0</v>
      </c>
      <c r="CU78" s="362">
        <f t="shared" ca="1" si="173"/>
        <v>189</v>
      </c>
      <c r="CV78" s="362">
        <v>70</v>
      </c>
      <c r="CW78" s="371">
        <f t="shared" ca="1" si="174"/>
        <v>0</v>
      </c>
      <c r="CX78" s="359">
        <f t="shared" ca="1" si="106"/>
        <v>0</v>
      </c>
      <c r="CY78" s="359">
        <v>0</v>
      </c>
      <c r="CZ78" s="359">
        <f t="shared" ca="1" si="136"/>
        <v>0</v>
      </c>
      <c r="DA78" s="359">
        <f t="shared" ca="1" si="107"/>
        <v>0</v>
      </c>
      <c r="DB78" s="359">
        <f t="shared" ca="1" si="137"/>
        <v>0</v>
      </c>
      <c r="DD78" s="362">
        <f t="shared" ca="1" si="175"/>
        <v>189</v>
      </c>
      <c r="DE78" s="362">
        <v>70</v>
      </c>
      <c r="DF78" s="371">
        <f t="shared" ca="1" si="176"/>
        <v>0</v>
      </c>
      <c r="DG78" s="359">
        <f t="shared" ca="1" si="108"/>
        <v>0</v>
      </c>
      <c r="DH78" s="359">
        <v>0</v>
      </c>
      <c r="DI78" s="359">
        <f t="shared" ca="1" si="138"/>
        <v>0</v>
      </c>
      <c r="DJ78" s="359">
        <f t="shared" ca="1" si="109"/>
        <v>0</v>
      </c>
      <c r="DK78" s="359">
        <f t="shared" ca="1" si="139"/>
        <v>0</v>
      </c>
      <c r="DM78" s="362">
        <f t="shared" ca="1" si="177"/>
        <v>189</v>
      </c>
      <c r="DN78" s="362">
        <v>70</v>
      </c>
      <c r="DO78" s="371">
        <f t="shared" ca="1" si="178"/>
        <v>0</v>
      </c>
      <c r="DP78" s="359">
        <f t="shared" ca="1" si="110"/>
        <v>0</v>
      </c>
      <c r="DQ78" s="359">
        <v>0</v>
      </c>
      <c r="DR78" s="359">
        <f t="shared" ca="1" si="140"/>
        <v>0</v>
      </c>
      <c r="DS78" s="359">
        <f t="shared" ca="1" si="111"/>
        <v>0</v>
      </c>
      <c r="DT78" s="359">
        <f t="shared" ca="1" si="141"/>
        <v>0</v>
      </c>
      <c r="DV78" s="362">
        <f t="shared" ca="1" si="179"/>
        <v>189</v>
      </c>
      <c r="DW78" s="362">
        <v>70</v>
      </c>
      <c r="DX78" s="371">
        <f t="shared" ca="1" si="180"/>
        <v>0</v>
      </c>
      <c r="DY78" s="359">
        <f t="shared" ca="1" si="112"/>
        <v>0</v>
      </c>
      <c r="DZ78" s="359">
        <v>0</v>
      </c>
      <c r="EA78" s="359">
        <f t="shared" ca="1" si="142"/>
        <v>0</v>
      </c>
      <c r="EB78" s="359">
        <f t="shared" ca="1" si="113"/>
        <v>0</v>
      </c>
      <c r="EC78" s="359">
        <f t="shared" ca="1" si="143"/>
        <v>0</v>
      </c>
      <c r="EE78" s="362">
        <f t="shared" ca="1" si="181"/>
        <v>189</v>
      </c>
      <c r="EF78" s="362">
        <v>70</v>
      </c>
      <c r="EG78" s="371">
        <f t="shared" ca="1" si="182"/>
        <v>0</v>
      </c>
      <c r="EH78" s="359">
        <f t="shared" ca="1" si="114"/>
        <v>0</v>
      </c>
      <c r="EI78" s="359">
        <v>0</v>
      </c>
      <c r="EJ78" s="359">
        <f t="shared" ca="1" si="144"/>
        <v>0</v>
      </c>
      <c r="EK78" s="359">
        <f t="shared" ca="1" si="115"/>
        <v>0</v>
      </c>
      <c r="EL78" s="359">
        <f t="shared" ca="1" si="145"/>
        <v>0</v>
      </c>
    </row>
    <row r="79" spans="6:142" x14ac:dyDescent="0.35">
      <c r="F79" s="372">
        <f ca="1">IFERROR(INDEX('Inflation Rates'!$A$16:$H$138,MATCH('TSP Traditional'!$H80,'Inflation Rates'!$A$16:$A$138,0),8)/INDEX('Inflation Rates'!$A$16:$H$138,MATCH('TSP Traditional'!$H80,'Inflation Rates'!$A$16:$A$138,0)-1,8)-1,F78)</f>
        <v>2.0000000000000018E-2</v>
      </c>
      <c r="G79" s="372">
        <f ca="1">IFERROR(INDEX('Inflation Rates'!$A$16:$H$138,MATCH('TSP Traditional'!$H80,'Inflation Rates'!$A$16:$A$138,0),6)/INDEX('Inflation Rates'!$A$16:$H$138,MATCH('TSP Traditional'!$H80,'Inflation Rates'!$A$16:$A$138,0)-1,6)-1,G78)</f>
        <v>2.0999999999999908E-2</v>
      </c>
      <c r="H79" s="362">
        <f t="shared" ca="1" si="146"/>
        <v>2090</v>
      </c>
      <c r="I79" s="362">
        <f t="shared" ca="1" si="147"/>
        <v>190</v>
      </c>
      <c r="J79" s="362">
        <v>71</v>
      </c>
      <c r="K79" s="371">
        <f t="shared" ca="1" si="148"/>
        <v>0</v>
      </c>
      <c r="L79" s="359">
        <f t="shared" ca="1" si="92"/>
        <v>0</v>
      </c>
      <c r="M79" s="359">
        <v>0</v>
      </c>
      <c r="N79" s="359">
        <f t="shared" ca="1" si="116"/>
        <v>0</v>
      </c>
      <c r="O79" s="359">
        <f t="shared" ca="1" si="149"/>
        <v>0</v>
      </c>
      <c r="P79" s="359">
        <f t="shared" ca="1" si="117"/>
        <v>0</v>
      </c>
      <c r="R79" s="362">
        <f t="shared" ca="1" si="150"/>
        <v>190</v>
      </c>
      <c r="S79" s="362">
        <v>71</v>
      </c>
      <c r="T79" s="371">
        <f t="shared" ca="1" si="151"/>
        <v>0</v>
      </c>
      <c r="U79" s="359">
        <f t="shared" ca="1" si="93"/>
        <v>0</v>
      </c>
      <c r="V79" s="359">
        <v>0</v>
      </c>
      <c r="W79" s="359">
        <f t="shared" ca="1" si="118"/>
        <v>0</v>
      </c>
      <c r="X79" s="359">
        <f t="shared" ca="1" si="152"/>
        <v>0</v>
      </c>
      <c r="Y79" s="359">
        <f t="shared" ca="1" si="119"/>
        <v>0</v>
      </c>
      <c r="AA79" s="362">
        <f t="shared" ca="1" si="153"/>
        <v>190</v>
      </c>
      <c r="AB79" s="362">
        <v>71</v>
      </c>
      <c r="AC79" s="371">
        <f t="shared" ca="1" si="154"/>
        <v>0</v>
      </c>
      <c r="AD79" s="359">
        <f t="shared" ca="1" si="94"/>
        <v>0</v>
      </c>
      <c r="AE79" s="359">
        <v>0</v>
      </c>
      <c r="AF79" s="359">
        <f t="shared" ca="1" si="120"/>
        <v>0</v>
      </c>
      <c r="AG79" s="359">
        <f t="shared" ca="1" si="155"/>
        <v>0</v>
      </c>
      <c r="AH79" s="359">
        <f t="shared" ca="1" si="121"/>
        <v>0</v>
      </c>
      <c r="AJ79" s="362">
        <f t="shared" ca="1" si="156"/>
        <v>190</v>
      </c>
      <c r="AK79" s="362">
        <v>71</v>
      </c>
      <c r="AL79" s="371">
        <f t="shared" ca="1" si="157"/>
        <v>0</v>
      </c>
      <c r="AM79" s="359">
        <f t="shared" ca="1" si="95"/>
        <v>0</v>
      </c>
      <c r="AN79" s="359">
        <v>0</v>
      </c>
      <c r="AO79" s="359">
        <f t="shared" ca="1" si="122"/>
        <v>0</v>
      </c>
      <c r="AP79" s="359">
        <f t="shared" ca="1" si="158"/>
        <v>0</v>
      </c>
      <c r="AQ79" s="359">
        <f t="shared" ca="1" si="123"/>
        <v>0</v>
      </c>
      <c r="AS79" s="362">
        <f t="shared" ca="1" si="159"/>
        <v>190</v>
      </c>
      <c r="AT79" s="362">
        <v>71</v>
      </c>
      <c r="AU79" s="371">
        <f t="shared" ca="1" si="160"/>
        <v>0</v>
      </c>
      <c r="AV79" s="359">
        <f t="shared" ca="1" si="96"/>
        <v>0</v>
      </c>
      <c r="AW79" s="359">
        <v>0</v>
      </c>
      <c r="AX79" s="359">
        <f t="shared" ca="1" si="124"/>
        <v>0</v>
      </c>
      <c r="AY79" s="359">
        <f t="shared" ca="1" si="161"/>
        <v>0</v>
      </c>
      <c r="AZ79" s="359">
        <f t="shared" ca="1" si="125"/>
        <v>0</v>
      </c>
      <c r="BB79" s="362">
        <f t="shared" ca="1" si="162"/>
        <v>190</v>
      </c>
      <c r="BC79" s="362">
        <v>71</v>
      </c>
      <c r="BD79" s="371">
        <f t="shared" ca="1" si="163"/>
        <v>0</v>
      </c>
      <c r="BE79" s="359">
        <f t="shared" ca="1" si="97"/>
        <v>0</v>
      </c>
      <c r="BF79" s="359">
        <v>0</v>
      </c>
      <c r="BG79" s="359">
        <f t="shared" ca="1" si="126"/>
        <v>0</v>
      </c>
      <c r="BH79" s="359">
        <f t="shared" ca="1" si="164"/>
        <v>0</v>
      </c>
      <c r="BI79" s="359">
        <f t="shared" ca="1" si="127"/>
        <v>0</v>
      </c>
      <c r="BK79" s="362">
        <f t="shared" ca="1" si="165"/>
        <v>190</v>
      </c>
      <c r="BL79" s="362">
        <v>71</v>
      </c>
      <c r="BM79" s="371">
        <f t="shared" ca="1" si="166"/>
        <v>0</v>
      </c>
      <c r="BN79" s="359">
        <f t="shared" ca="1" si="98"/>
        <v>0</v>
      </c>
      <c r="BO79" s="359">
        <v>0</v>
      </c>
      <c r="BP79" s="359">
        <f t="shared" ca="1" si="128"/>
        <v>0</v>
      </c>
      <c r="BQ79" s="359">
        <f t="shared" ca="1" si="99"/>
        <v>0</v>
      </c>
      <c r="BR79" s="359">
        <f t="shared" ca="1" si="129"/>
        <v>0</v>
      </c>
      <c r="BT79" s="362">
        <f t="shared" ca="1" si="167"/>
        <v>190</v>
      </c>
      <c r="BU79" s="362">
        <v>71</v>
      </c>
      <c r="BV79" s="371">
        <f t="shared" ca="1" si="168"/>
        <v>0</v>
      </c>
      <c r="BW79" s="359">
        <f t="shared" ca="1" si="100"/>
        <v>0</v>
      </c>
      <c r="BX79" s="359">
        <v>0</v>
      </c>
      <c r="BY79" s="359">
        <f t="shared" ca="1" si="130"/>
        <v>0</v>
      </c>
      <c r="BZ79" s="359">
        <f t="shared" ca="1" si="101"/>
        <v>0</v>
      </c>
      <c r="CA79" s="359">
        <f t="shared" ca="1" si="131"/>
        <v>0</v>
      </c>
      <c r="CC79" s="362">
        <f t="shared" ca="1" si="169"/>
        <v>190</v>
      </c>
      <c r="CD79" s="362">
        <v>71</v>
      </c>
      <c r="CE79" s="371">
        <f t="shared" ca="1" si="170"/>
        <v>0</v>
      </c>
      <c r="CF79" s="359">
        <f t="shared" ca="1" si="102"/>
        <v>0</v>
      </c>
      <c r="CG79" s="359">
        <v>0</v>
      </c>
      <c r="CH79" s="359">
        <f t="shared" ca="1" si="132"/>
        <v>0</v>
      </c>
      <c r="CI79" s="359">
        <f t="shared" ca="1" si="103"/>
        <v>0</v>
      </c>
      <c r="CJ79" s="359">
        <f t="shared" ca="1" si="133"/>
        <v>0</v>
      </c>
      <c r="CL79" s="362">
        <f t="shared" ca="1" si="171"/>
        <v>190</v>
      </c>
      <c r="CM79" s="362">
        <v>71</v>
      </c>
      <c r="CN79" s="371">
        <f t="shared" ca="1" si="172"/>
        <v>0</v>
      </c>
      <c r="CO79" s="359">
        <f t="shared" ca="1" si="104"/>
        <v>0</v>
      </c>
      <c r="CP79" s="359">
        <v>0</v>
      </c>
      <c r="CQ79" s="359">
        <f t="shared" ca="1" si="134"/>
        <v>0</v>
      </c>
      <c r="CR79" s="359">
        <f t="shared" ca="1" si="105"/>
        <v>0</v>
      </c>
      <c r="CS79" s="359">
        <f t="shared" ca="1" si="135"/>
        <v>0</v>
      </c>
      <c r="CU79" s="362">
        <f t="shared" ca="1" si="173"/>
        <v>190</v>
      </c>
      <c r="CV79" s="362">
        <v>71</v>
      </c>
      <c r="CW79" s="371">
        <f t="shared" ca="1" si="174"/>
        <v>0</v>
      </c>
      <c r="CX79" s="359">
        <f t="shared" ca="1" si="106"/>
        <v>0</v>
      </c>
      <c r="CY79" s="359">
        <v>0</v>
      </c>
      <c r="CZ79" s="359">
        <f t="shared" ca="1" si="136"/>
        <v>0</v>
      </c>
      <c r="DA79" s="359">
        <f t="shared" ca="1" si="107"/>
        <v>0</v>
      </c>
      <c r="DB79" s="359">
        <f t="shared" ca="1" si="137"/>
        <v>0</v>
      </c>
      <c r="DD79" s="362">
        <f t="shared" ca="1" si="175"/>
        <v>190</v>
      </c>
      <c r="DE79" s="362">
        <v>71</v>
      </c>
      <c r="DF79" s="371">
        <f t="shared" ca="1" si="176"/>
        <v>0</v>
      </c>
      <c r="DG79" s="359">
        <f t="shared" ca="1" si="108"/>
        <v>0</v>
      </c>
      <c r="DH79" s="359">
        <v>0</v>
      </c>
      <c r="DI79" s="359">
        <f t="shared" ca="1" si="138"/>
        <v>0</v>
      </c>
      <c r="DJ79" s="359">
        <f t="shared" ca="1" si="109"/>
        <v>0</v>
      </c>
      <c r="DK79" s="359">
        <f t="shared" ca="1" si="139"/>
        <v>0</v>
      </c>
      <c r="DM79" s="362">
        <f t="shared" ca="1" si="177"/>
        <v>190</v>
      </c>
      <c r="DN79" s="362">
        <v>71</v>
      </c>
      <c r="DO79" s="371">
        <f t="shared" ca="1" si="178"/>
        <v>0</v>
      </c>
      <c r="DP79" s="359">
        <f t="shared" ca="1" si="110"/>
        <v>0</v>
      </c>
      <c r="DQ79" s="359">
        <v>0</v>
      </c>
      <c r="DR79" s="359">
        <f t="shared" ca="1" si="140"/>
        <v>0</v>
      </c>
      <c r="DS79" s="359">
        <f t="shared" ca="1" si="111"/>
        <v>0</v>
      </c>
      <c r="DT79" s="359">
        <f t="shared" ca="1" si="141"/>
        <v>0</v>
      </c>
      <c r="DV79" s="362">
        <f t="shared" ca="1" si="179"/>
        <v>190</v>
      </c>
      <c r="DW79" s="362">
        <v>71</v>
      </c>
      <c r="DX79" s="371">
        <f t="shared" ca="1" si="180"/>
        <v>0</v>
      </c>
      <c r="DY79" s="359">
        <f t="shared" ca="1" si="112"/>
        <v>0</v>
      </c>
      <c r="DZ79" s="359">
        <v>0</v>
      </c>
      <c r="EA79" s="359">
        <f t="shared" ca="1" si="142"/>
        <v>0</v>
      </c>
      <c r="EB79" s="359">
        <f t="shared" ca="1" si="113"/>
        <v>0</v>
      </c>
      <c r="EC79" s="359">
        <f t="shared" ca="1" si="143"/>
        <v>0</v>
      </c>
      <c r="EE79" s="362">
        <f t="shared" ca="1" si="181"/>
        <v>190</v>
      </c>
      <c r="EF79" s="362">
        <v>71</v>
      </c>
      <c r="EG79" s="371">
        <f t="shared" ca="1" si="182"/>
        <v>0</v>
      </c>
      <c r="EH79" s="359">
        <f t="shared" ca="1" si="114"/>
        <v>0</v>
      </c>
      <c r="EI79" s="359">
        <v>0</v>
      </c>
      <c r="EJ79" s="359">
        <f t="shared" ca="1" si="144"/>
        <v>0</v>
      </c>
      <c r="EK79" s="359">
        <f t="shared" ca="1" si="115"/>
        <v>0</v>
      </c>
      <c r="EL79" s="359">
        <f t="shared" ca="1" si="145"/>
        <v>0</v>
      </c>
    </row>
    <row r="80" spans="6:142" x14ac:dyDescent="0.35">
      <c r="F80" s="372">
        <f ca="1">IFERROR(INDEX('Inflation Rates'!$A$16:$H$138,MATCH('TSP Traditional'!$H81,'Inflation Rates'!$A$16:$A$138,0),8)/INDEX('Inflation Rates'!$A$16:$H$138,MATCH('TSP Traditional'!$H81,'Inflation Rates'!$A$16:$A$138,0)-1,8)-1,F79)</f>
        <v>2.0000000000000018E-2</v>
      </c>
      <c r="G80" s="372">
        <f ca="1">IFERROR(INDEX('Inflation Rates'!$A$16:$H$138,MATCH('TSP Traditional'!$H81,'Inflation Rates'!$A$16:$A$138,0),6)/INDEX('Inflation Rates'!$A$16:$H$138,MATCH('TSP Traditional'!$H81,'Inflation Rates'!$A$16:$A$138,0)-1,6)-1,G79)</f>
        <v>2.0999999999999908E-2</v>
      </c>
      <c r="H80" s="362">
        <f t="shared" ca="1" si="146"/>
        <v>2091</v>
      </c>
      <c r="I80" s="362">
        <f t="shared" ca="1" si="147"/>
        <v>191</v>
      </c>
      <c r="J80" s="362">
        <v>72</v>
      </c>
      <c r="K80" s="371">
        <f t="shared" ca="1" si="148"/>
        <v>0</v>
      </c>
      <c r="L80" s="359">
        <f t="shared" ca="1" si="92"/>
        <v>0</v>
      </c>
      <c r="M80" s="359">
        <v>0</v>
      </c>
      <c r="N80" s="359">
        <f t="shared" ca="1" si="116"/>
        <v>0</v>
      </c>
      <c r="O80" s="359">
        <f t="shared" ca="1" si="149"/>
        <v>0</v>
      </c>
      <c r="P80" s="359">
        <f t="shared" ca="1" si="117"/>
        <v>0</v>
      </c>
      <c r="R80" s="362">
        <f t="shared" ca="1" si="150"/>
        <v>191</v>
      </c>
      <c r="S80" s="362">
        <v>72</v>
      </c>
      <c r="T80" s="371">
        <f t="shared" ca="1" si="151"/>
        <v>0</v>
      </c>
      <c r="U80" s="359">
        <f t="shared" ca="1" si="93"/>
        <v>0</v>
      </c>
      <c r="V80" s="359">
        <v>0</v>
      </c>
      <c r="W80" s="359">
        <f t="shared" ca="1" si="118"/>
        <v>0</v>
      </c>
      <c r="X80" s="359">
        <f t="shared" ca="1" si="152"/>
        <v>0</v>
      </c>
      <c r="Y80" s="359">
        <f t="shared" ca="1" si="119"/>
        <v>0</v>
      </c>
      <c r="AA80" s="362">
        <f t="shared" ca="1" si="153"/>
        <v>191</v>
      </c>
      <c r="AB80" s="362">
        <v>72</v>
      </c>
      <c r="AC80" s="371">
        <f t="shared" ca="1" si="154"/>
        <v>0</v>
      </c>
      <c r="AD80" s="359">
        <f t="shared" ca="1" si="94"/>
        <v>0</v>
      </c>
      <c r="AE80" s="359">
        <v>0</v>
      </c>
      <c r="AF80" s="359">
        <f t="shared" ca="1" si="120"/>
        <v>0</v>
      </c>
      <c r="AG80" s="359">
        <f t="shared" ca="1" si="155"/>
        <v>0</v>
      </c>
      <c r="AH80" s="359">
        <f t="shared" ca="1" si="121"/>
        <v>0</v>
      </c>
      <c r="AJ80" s="362">
        <f t="shared" ca="1" si="156"/>
        <v>191</v>
      </c>
      <c r="AK80" s="362">
        <v>72</v>
      </c>
      <c r="AL80" s="371">
        <f t="shared" ca="1" si="157"/>
        <v>0</v>
      </c>
      <c r="AM80" s="359">
        <f t="shared" ca="1" si="95"/>
        <v>0</v>
      </c>
      <c r="AN80" s="359">
        <v>0</v>
      </c>
      <c r="AO80" s="359">
        <f t="shared" ca="1" si="122"/>
        <v>0</v>
      </c>
      <c r="AP80" s="359">
        <f t="shared" ca="1" si="158"/>
        <v>0</v>
      </c>
      <c r="AQ80" s="359">
        <f t="shared" ca="1" si="123"/>
        <v>0</v>
      </c>
      <c r="AS80" s="362">
        <f t="shared" ca="1" si="159"/>
        <v>191</v>
      </c>
      <c r="AT80" s="362">
        <v>72</v>
      </c>
      <c r="AU80" s="371">
        <f t="shared" ca="1" si="160"/>
        <v>0</v>
      </c>
      <c r="AV80" s="359">
        <f t="shared" ca="1" si="96"/>
        <v>0</v>
      </c>
      <c r="AW80" s="359">
        <v>0</v>
      </c>
      <c r="AX80" s="359">
        <f t="shared" ca="1" si="124"/>
        <v>0</v>
      </c>
      <c r="AY80" s="359">
        <f t="shared" ca="1" si="161"/>
        <v>0</v>
      </c>
      <c r="AZ80" s="359">
        <f t="shared" ca="1" si="125"/>
        <v>0</v>
      </c>
      <c r="BB80" s="362">
        <f t="shared" ca="1" si="162"/>
        <v>191</v>
      </c>
      <c r="BC80" s="362">
        <v>72</v>
      </c>
      <c r="BD80" s="371">
        <f t="shared" ca="1" si="163"/>
        <v>0</v>
      </c>
      <c r="BE80" s="359">
        <f t="shared" ca="1" si="97"/>
        <v>0</v>
      </c>
      <c r="BF80" s="359">
        <v>0</v>
      </c>
      <c r="BG80" s="359">
        <f t="shared" ca="1" si="126"/>
        <v>0</v>
      </c>
      <c r="BH80" s="359">
        <f t="shared" ca="1" si="164"/>
        <v>0</v>
      </c>
      <c r="BI80" s="359">
        <f t="shared" ca="1" si="127"/>
        <v>0</v>
      </c>
      <c r="BK80" s="362">
        <f t="shared" ca="1" si="165"/>
        <v>191</v>
      </c>
      <c r="BL80" s="362">
        <v>72</v>
      </c>
      <c r="BM80" s="371">
        <f t="shared" ca="1" si="166"/>
        <v>0</v>
      </c>
      <c r="BN80" s="359">
        <f t="shared" ca="1" si="98"/>
        <v>0</v>
      </c>
      <c r="BO80" s="359">
        <v>0</v>
      </c>
      <c r="BP80" s="359">
        <f t="shared" ca="1" si="128"/>
        <v>0</v>
      </c>
      <c r="BQ80" s="359">
        <f t="shared" ca="1" si="99"/>
        <v>0</v>
      </c>
      <c r="BR80" s="359">
        <f t="shared" ca="1" si="129"/>
        <v>0</v>
      </c>
      <c r="BT80" s="362">
        <f t="shared" ca="1" si="167"/>
        <v>191</v>
      </c>
      <c r="BU80" s="362">
        <v>72</v>
      </c>
      <c r="BV80" s="371">
        <f t="shared" ca="1" si="168"/>
        <v>0</v>
      </c>
      <c r="BW80" s="359">
        <f t="shared" ca="1" si="100"/>
        <v>0</v>
      </c>
      <c r="BX80" s="359">
        <v>0</v>
      </c>
      <c r="BY80" s="359">
        <f t="shared" ca="1" si="130"/>
        <v>0</v>
      </c>
      <c r="BZ80" s="359">
        <f t="shared" ca="1" si="101"/>
        <v>0</v>
      </c>
      <c r="CA80" s="359">
        <f t="shared" ca="1" si="131"/>
        <v>0</v>
      </c>
      <c r="CC80" s="362">
        <f t="shared" ca="1" si="169"/>
        <v>191</v>
      </c>
      <c r="CD80" s="362">
        <v>72</v>
      </c>
      <c r="CE80" s="371">
        <f t="shared" ca="1" si="170"/>
        <v>0</v>
      </c>
      <c r="CF80" s="359">
        <f t="shared" ca="1" si="102"/>
        <v>0</v>
      </c>
      <c r="CG80" s="359">
        <v>0</v>
      </c>
      <c r="CH80" s="359">
        <f t="shared" ca="1" si="132"/>
        <v>0</v>
      </c>
      <c r="CI80" s="359">
        <f t="shared" ca="1" si="103"/>
        <v>0</v>
      </c>
      <c r="CJ80" s="359">
        <f t="shared" ca="1" si="133"/>
        <v>0</v>
      </c>
      <c r="CL80" s="362">
        <f t="shared" ca="1" si="171"/>
        <v>191</v>
      </c>
      <c r="CM80" s="362">
        <v>72</v>
      </c>
      <c r="CN80" s="371">
        <f t="shared" ca="1" si="172"/>
        <v>0</v>
      </c>
      <c r="CO80" s="359">
        <f t="shared" ca="1" si="104"/>
        <v>0</v>
      </c>
      <c r="CP80" s="359">
        <v>0</v>
      </c>
      <c r="CQ80" s="359">
        <f t="shared" ca="1" si="134"/>
        <v>0</v>
      </c>
      <c r="CR80" s="359">
        <f t="shared" ca="1" si="105"/>
        <v>0</v>
      </c>
      <c r="CS80" s="359">
        <f t="shared" ca="1" si="135"/>
        <v>0</v>
      </c>
      <c r="CU80" s="362">
        <f t="shared" ca="1" si="173"/>
        <v>191</v>
      </c>
      <c r="CV80" s="362">
        <v>72</v>
      </c>
      <c r="CW80" s="371">
        <f t="shared" ca="1" si="174"/>
        <v>0</v>
      </c>
      <c r="CX80" s="359">
        <f t="shared" ca="1" si="106"/>
        <v>0</v>
      </c>
      <c r="CY80" s="359">
        <v>0</v>
      </c>
      <c r="CZ80" s="359">
        <f t="shared" ca="1" si="136"/>
        <v>0</v>
      </c>
      <c r="DA80" s="359">
        <f t="shared" ca="1" si="107"/>
        <v>0</v>
      </c>
      <c r="DB80" s="359">
        <f t="shared" ca="1" si="137"/>
        <v>0</v>
      </c>
      <c r="DD80" s="362">
        <f t="shared" ca="1" si="175"/>
        <v>191</v>
      </c>
      <c r="DE80" s="362">
        <v>72</v>
      </c>
      <c r="DF80" s="371">
        <f t="shared" ca="1" si="176"/>
        <v>0</v>
      </c>
      <c r="DG80" s="359">
        <f t="shared" ca="1" si="108"/>
        <v>0</v>
      </c>
      <c r="DH80" s="359">
        <v>0</v>
      </c>
      <c r="DI80" s="359">
        <f t="shared" ca="1" si="138"/>
        <v>0</v>
      </c>
      <c r="DJ80" s="359">
        <f t="shared" ca="1" si="109"/>
        <v>0</v>
      </c>
      <c r="DK80" s="359">
        <f t="shared" ca="1" si="139"/>
        <v>0</v>
      </c>
      <c r="DM80" s="362">
        <f t="shared" ca="1" si="177"/>
        <v>191</v>
      </c>
      <c r="DN80" s="362">
        <v>72</v>
      </c>
      <c r="DO80" s="371">
        <f t="shared" ca="1" si="178"/>
        <v>0</v>
      </c>
      <c r="DP80" s="359">
        <f t="shared" ca="1" si="110"/>
        <v>0</v>
      </c>
      <c r="DQ80" s="359">
        <v>0</v>
      </c>
      <c r="DR80" s="359">
        <f t="shared" ca="1" si="140"/>
        <v>0</v>
      </c>
      <c r="DS80" s="359">
        <f t="shared" ca="1" si="111"/>
        <v>0</v>
      </c>
      <c r="DT80" s="359">
        <f t="shared" ca="1" si="141"/>
        <v>0</v>
      </c>
      <c r="DV80" s="362">
        <f t="shared" ca="1" si="179"/>
        <v>191</v>
      </c>
      <c r="DW80" s="362">
        <v>72</v>
      </c>
      <c r="DX80" s="371">
        <f t="shared" ca="1" si="180"/>
        <v>0</v>
      </c>
      <c r="DY80" s="359">
        <f t="shared" ca="1" si="112"/>
        <v>0</v>
      </c>
      <c r="DZ80" s="359">
        <v>0</v>
      </c>
      <c r="EA80" s="359">
        <f t="shared" ca="1" si="142"/>
        <v>0</v>
      </c>
      <c r="EB80" s="359">
        <f t="shared" ca="1" si="113"/>
        <v>0</v>
      </c>
      <c r="EC80" s="359">
        <f t="shared" ca="1" si="143"/>
        <v>0</v>
      </c>
      <c r="EE80" s="362">
        <f t="shared" ca="1" si="181"/>
        <v>191</v>
      </c>
      <c r="EF80" s="362">
        <v>72</v>
      </c>
      <c r="EG80" s="371">
        <f t="shared" ca="1" si="182"/>
        <v>0</v>
      </c>
      <c r="EH80" s="359">
        <f t="shared" ca="1" si="114"/>
        <v>0</v>
      </c>
      <c r="EI80" s="359">
        <v>0</v>
      </c>
      <c r="EJ80" s="359">
        <f t="shared" ca="1" si="144"/>
        <v>0</v>
      </c>
      <c r="EK80" s="359">
        <f t="shared" ca="1" si="115"/>
        <v>0</v>
      </c>
      <c r="EL80" s="359">
        <f t="shared" ca="1" si="145"/>
        <v>0</v>
      </c>
    </row>
    <row r="81" spans="6:142" x14ac:dyDescent="0.35">
      <c r="F81" s="372">
        <f ca="1">IFERROR(INDEX('Inflation Rates'!$A$16:$H$138,MATCH('TSP Traditional'!$H82,'Inflation Rates'!$A$16:$A$138,0),8)/INDEX('Inflation Rates'!$A$16:$H$138,MATCH('TSP Traditional'!$H82,'Inflation Rates'!$A$16:$A$138,0)-1,8)-1,F80)</f>
        <v>2.0000000000000018E-2</v>
      </c>
      <c r="G81" s="372">
        <f ca="1">IFERROR(INDEX('Inflation Rates'!$A$16:$H$138,MATCH('TSP Traditional'!$H82,'Inflation Rates'!$A$16:$A$138,0),6)/INDEX('Inflation Rates'!$A$16:$H$138,MATCH('TSP Traditional'!$H82,'Inflation Rates'!$A$16:$A$138,0)-1,6)-1,G80)</f>
        <v>2.0999999999999908E-2</v>
      </c>
      <c r="H81" s="362">
        <f t="shared" ca="1" si="146"/>
        <v>2092</v>
      </c>
      <c r="I81" s="362">
        <f t="shared" ca="1" si="147"/>
        <v>192</v>
      </c>
      <c r="J81" s="362">
        <v>73</v>
      </c>
      <c r="K81" s="371">
        <f t="shared" ca="1" si="148"/>
        <v>0</v>
      </c>
      <c r="L81" s="359">
        <f t="shared" ca="1" si="92"/>
        <v>0</v>
      </c>
      <c r="M81" s="359">
        <v>0</v>
      </c>
      <c r="N81" s="359">
        <f t="shared" ca="1" si="116"/>
        <v>0</v>
      </c>
      <c r="O81" s="359">
        <f t="shared" ca="1" si="149"/>
        <v>0</v>
      </c>
      <c r="P81" s="359">
        <f t="shared" ca="1" si="117"/>
        <v>0</v>
      </c>
      <c r="R81" s="362">
        <f t="shared" ca="1" si="150"/>
        <v>192</v>
      </c>
      <c r="S81" s="362">
        <v>73</v>
      </c>
      <c r="T81" s="371">
        <f t="shared" ca="1" si="151"/>
        <v>0</v>
      </c>
      <c r="U81" s="359">
        <f t="shared" ca="1" si="93"/>
        <v>0</v>
      </c>
      <c r="V81" s="359">
        <v>0</v>
      </c>
      <c r="W81" s="359">
        <f t="shared" ca="1" si="118"/>
        <v>0</v>
      </c>
      <c r="X81" s="359">
        <f t="shared" ca="1" si="152"/>
        <v>0</v>
      </c>
      <c r="Y81" s="359">
        <f t="shared" ca="1" si="119"/>
        <v>0</v>
      </c>
      <c r="AA81" s="362">
        <f t="shared" ca="1" si="153"/>
        <v>192</v>
      </c>
      <c r="AB81" s="362">
        <v>73</v>
      </c>
      <c r="AC81" s="371">
        <f t="shared" ca="1" si="154"/>
        <v>0</v>
      </c>
      <c r="AD81" s="359">
        <f t="shared" ca="1" si="94"/>
        <v>0</v>
      </c>
      <c r="AE81" s="359">
        <v>0</v>
      </c>
      <c r="AF81" s="359">
        <f t="shared" ca="1" si="120"/>
        <v>0</v>
      </c>
      <c r="AG81" s="359">
        <f t="shared" ca="1" si="155"/>
        <v>0</v>
      </c>
      <c r="AH81" s="359">
        <f t="shared" ca="1" si="121"/>
        <v>0</v>
      </c>
      <c r="AJ81" s="362">
        <f t="shared" ca="1" si="156"/>
        <v>192</v>
      </c>
      <c r="AK81" s="362">
        <v>73</v>
      </c>
      <c r="AL81" s="371">
        <f t="shared" ca="1" si="157"/>
        <v>0</v>
      </c>
      <c r="AM81" s="359">
        <f t="shared" ca="1" si="95"/>
        <v>0</v>
      </c>
      <c r="AN81" s="359">
        <v>0</v>
      </c>
      <c r="AO81" s="359">
        <f t="shared" ca="1" si="122"/>
        <v>0</v>
      </c>
      <c r="AP81" s="359">
        <f t="shared" ca="1" si="158"/>
        <v>0</v>
      </c>
      <c r="AQ81" s="359">
        <f t="shared" ca="1" si="123"/>
        <v>0</v>
      </c>
      <c r="AS81" s="362">
        <f t="shared" ca="1" si="159"/>
        <v>192</v>
      </c>
      <c r="AT81" s="362">
        <v>73</v>
      </c>
      <c r="AU81" s="371">
        <f t="shared" ca="1" si="160"/>
        <v>0</v>
      </c>
      <c r="AV81" s="359">
        <f t="shared" ca="1" si="96"/>
        <v>0</v>
      </c>
      <c r="AW81" s="359">
        <v>0</v>
      </c>
      <c r="AX81" s="359">
        <f t="shared" ca="1" si="124"/>
        <v>0</v>
      </c>
      <c r="AY81" s="359">
        <f t="shared" ca="1" si="161"/>
        <v>0</v>
      </c>
      <c r="AZ81" s="359">
        <f t="shared" ca="1" si="125"/>
        <v>0</v>
      </c>
      <c r="BB81" s="362">
        <f t="shared" ca="1" si="162"/>
        <v>192</v>
      </c>
      <c r="BC81" s="362">
        <v>73</v>
      </c>
      <c r="BD81" s="371">
        <f t="shared" ca="1" si="163"/>
        <v>0</v>
      </c>
      <c r="BE81" s="359">
        <f t="shared" ca="1" si="97"/>
        <v>0</v>
      </c>
      <c r="BF81" s="359">
        <v>0</v>
      </c>
      <c r="BG81" s="359">
        <f t="shared" ca="1" si="126"/>
        <v>0</v>
      </c>
      <c r="BH81" s="359">
        <f t="shared" ca="1" si="164"/>
        <v>0</v>
      </c>
      <c r="BI81" s="359">
        <f t="shared" ca="1" si="127"/>
        <v>0</v>
      </c>
      <c r="BK81" s="362">
        <f t="shared" ca="1" si="165"/>
        <v>192</v>
      </c>
      <c r="BL81" s="362">
        <v>73</v>
      </c>
      <c r="BM81" s="371">
        <f t="shared" ca="1" si="166"/>
        <v>0</v>
      </c>
      <c r="BN81" s="359">
        <f t="shared" ca="1" si="98"/>
        <v>0</v>
      </c>
      <c r="BO81" s="359">
        <v>0</v>
      </c>
      <c r="BP81" s="359">
        <f t="shared" ca="1" si="128"/>
        <v>0</v>
      </c>
      <c r="BQ81" s="359">
        <f t="shared" ca="1" si="99"/>
        <v>0</v>
      </c>
      <c r="BR81" s="359">
        <f t="shared" ca="1" si="129"/>
        <v>0</v>
      </c>
      <c r="BT81" s="362">
        <f t="shared" ca="1" si="167"/>
        <v>192</v>
      </c>
      <c r="BU81" s="362">
        <v>73</v>
      </c>
      <c r="BV81" s="371">
        <f t="shared" ca="1" si="168"/>
        <v>0</v>
      </c>
      <c r="BW81" s="359">
        <f t="shared" ca="1" si="100"/>
        <v>0</v>
      </c>
      <c r="BX81" s="359">
        <v>0</v>
      </c>
      <c r="BY81" s="359">
        <f t="shared" ca="1" si="130"/>
        <v>0</v>
      </c>
      <c r="BZ81" s="359">
        <f t="shared" ca="1" si="101"/>
        <v>0</v>
      </c>
      <c r="CA81" s="359">
        <f t="shared" ca="1" si="131"/>
        <v>0</v>
      </c>
      <c r="CC81" s="362">
        <f t="shared" ca="1" si="169"/>
        <v>192</v>
      </c>
      <c r="CD81" s="362">
        <v>73</v>
      </c>
      <c r="CE81" s="371">
        <f t="shared" ca="1" si="170"/>
        <v>0</v>
      </c>
      <c r="CF81" s="359">
        <f t="shared" ca="1" si="102"/>
        <v>0</v>
      </c>
      <c r="CG81" s="359">
        <v>0</v>
      </c>
      <c r="CH81" s="359">
        <f t="shared" ca="1" si="132"/>
        <v>0</v>
      </c>
      <c r="CI81" s="359">
        <f t="shared" ca="1" si="103"/>
        <v>0</v>
      </c>
      <c r="CJ81" s="359">
        <f t="shared" ca="1" si="133"/>
        <v>0</v>
      </c>
      <c r="CL81" s="362">
        <f t="shared" ca="1" si="171"/>
        <v>192</v>
      </c>
      <c r="CM81" s="362">
        <v>73</v>
      </c>
      <c r="CN81" s="371">
        <f t="shared" ca="1" si="172"/>
        <v>0</v>
      </c>
      <c r="CO81" s="359">
        <f t="shared" ca="1" si="104"/>
        <v>0</v>
      </c>
      <c r="CP81" s="359">
        <v>0</v>
      </c>
      <c r="CQ81" s="359">
        <f t="shared" ca="1" si="134"/>
        <v>0</v>
      </c>
      <c r="CR81" s="359">
        <f t="shared" ca="1" si="105"/>
        <v>0</v>
      </c>
      <c r="CS81" s="359">
        <f t="shared" ca="1" si="135"/>
        <v>0</v>
      </c>
      <c r="CU81" s="362">
        <f t="shared" ca="1" si="173"/>
        <v>192</v>
      </c>
      <c r="CV81" s="362">
        <v>73</v>
      </c>
      <c r="CW81" s="371">
        <f t="shared" ca="1" si="174"/>
        <v>0</v>
      </c>
      <c r="CX81" s="359">
        <f t="shared" ca="1" si="106"/>
        <v>0</v>
      </c>
      <c r="CY81" s="359">
        <v>0</v>
      </c>
      <c r="CZ81" s="359">
        <f t="shared" ca="1" si="136"/>
        <v>0</v>
      </c>
      <c r="DA81" s="359">
        <f t="shared" ca="1" si="107"/>
        <v>0</v>
      </c>
      <c r="DB81" s="359">
        <f t="shared" ca="1" si="137"/>
        <v>0</v>
      </c>
      <c r="DD81" s="362">
        <f t="shared" ca="1" si="175"/>
        <v>192</v>
      </c>
      <c r="DE81" s="362">
        <v>73</v>
      </c>
      <c r="DF81" s="371">
        <f t="shared" ca="1" si="176"/>
        <v>0</v>
      </c>
      <c r="DG81" s="359">
        <f t="shared" ca="1" si="108"/>
        <v>0</v>
      </c>
      <c r="DH81" s="359">
        <v>0</v>
      </c>
      <c r="DI81" s="359">
        <f t="shared" ca="1" si="138"/>
        <v>0</v>
      </c>
      <c r="DJ81" s="359">
        <f t="shared" ca="1" si="109"/>
        <v>0</v>
      </c>
      <c r="DK81" s="359">
        <f t="shared" ca="1" si="139"/>
        <v>0</v>
      </c>
      <c r="DM81" s="362">
        <f t="shared" ca="1" si="177"/>
        <v>192</v>
      </c>
      <c r="DN81" s="362">
        <v>73</v>
      </c>
      <c r="DO81" s="371">
        <f t="shared" ca="1" si="178"/>
        <v>0</v>
      </c>
      <c r="DP81" s="359">
        <f t="shared" ca="1" si="110"/>
        <v>0</v>
      </c>
      <c r="DQ81" s="359">
        <v>0</v>
      </c>
      <c r="DR81" s="359">
        <f t="shared" ca="1" si="140"/>
        <v>0</v>
      </c>
      <c r="DS81" s="359">
        <f t="shared" ca="1" si="111"/>
        <v>0</v>
      </c>
      <c r="DT81" s="359">
        <f t="shared" ca="1" si="141"/>
        <v>0</v>
      </c>
      <c r="DV81" s="362">
        <f t="shared" ca="1" si="179"/>
        <v>192</v>
      </c>
      <c r="DW81" s="362">
        <v>73</v>
      </c>
      <c r="DX81" s="371">
        <f t="shared" ca="1" si="180"/>
        <v>0</v>
      </c>
      <c r="DY81" s="359">
        <f t="shared" ca="1" si="112"/>
        <v>0</v>
      </c>
      <c r="DZ81" s="359">
        <v>0</v>
      </c>
      <c r="EA81" s="359">
        <f t="shared" ca="1" si="142"/>
        <v>0</v>
      </c>
      <c r="EB81" s="359">
        <f t="shared" ca="1" si="113"/>
        <v>0</v>
      </c>
      <c r="EC81" s="359">
        <f t="shared" ca="1" si="143"/>
        <v>0</v>
      </c>
      <c r="EE81" s="362">
        <f t="shared" ca="1" si="181"/>
        <v>192</v>
      </c>
      <c r="EF81" s="362">
        <v>73</v>
      </c>
      <c r="EG81" s="371">
        <f t="shared" ca="1" si="182"/>
        <v>0</v>
      </c>
      <c r="EH81" s="359">
        <f t="shared" ca="1" si="114"/>
        <v>0</v>
      </c>
      <c r="EI81" s="359">
        <v>0</v>
      </c>
      <c r="EJ81" s="359">
        <f t="shared" ca="1" si="144"/>
        <v>0</v>
      </c>
      <c r="EK81" s="359">
        <f t="shared" ca="1" si="115"/>
        <v>0</v>
      </c>
      <c r="EL81" s="359">
        <f t="shared" ca="1" si="145"/>
        <v>0</v>
      </c>
    </row>
    <row r="82" spans="6:142" x14ac:dyDescent="0.35">
      <c r="F82" s="372">
        <f ca="1">IFERROR(INDEX('Inflation Rates'!$A$16:$H$138,MATCH('TSP Traditional'!$H83,'Inflation Rates'!$A$16:$A$138,0),8)/INDEX('Inflation Rates'!$A$16:$H$138,MATCH('TSP Traditional'!$H83,'Inflation Rates'!$A$16:$A$138,0)-1,8)-1,F81)</f>
        <v>2.0000000000000018E-2</v>
      </c>
      <c r="G82" s="372">
        <f ca="1">IFERROR(INDEX('Inflation Rates'!$A$16:$H$138,MATCH('TSP Traditional'!$H83,'Inflation Rates'!$A$16:$A$138,0),6)/INDEX('Inflation Rates'!$A$16:$H$138,MATCH('TSP Traditional'!$H83,'Inflation Rates'!$A$16:$A$138,0)-1,6)-1,G81)</f>
        <v>2.0999999999999908E-2</v>
      </c>
      <c r="H82" s="362">
        <f t="shared" ca="1" si="146"/>
        <v>2093</v>
      </c>
      <c r="I82" s="362">
        <f t="shared" ca="1" si="147"/>
        <v>193</v>
      </c>
      <c r="J82" s="362">
        <v>74</v>
      </c>
      <c r="K82" s="371">
        <f t="shared" ca="1" si="148"/>
        <v>0</v>
      </c>
      <c r="L82" s="359">
        <f t="shared" ca="1" si="92"/>
        <v>0</v>
      </c>
      <c r="M82" s="359">
        <v>0</v>
      </c>
      <c r="N82" s="359">
        <f t="shared" ca="1" si="116"/>
        <v>0</v>
      </c>
      <c r="O82" s="359">
        <f t="shared" ca="1" si="149"/>
        <v>0</v>
      </c>
      <c r="P82" s="359">
        <f t="shared" ca="1" si="117"/>
        <v>0</v>
      </c>
      <c r="R82" s="362">
        <f t="shared" ca="1" si="150"/>
        <v>193</v>
      </c>
      <c r="S82" s="362">
        <v>74</v>
      </c>
      <c r="T82" s="371">
        <f t="shared" ca="1" si="151"/>
        <v>0</v>
      </c>
      <c r="U82" s="359">
        <f t="shared" ca="1" si="93"/>
        <v>0</v>
      </c>
      <c r="V82" s="359">
        <v>0</v>
      </c>
      <c r="W82" s="359">
        <f t="shared" ca="1" si="118"/>
        <v>0</v>
      </c>
      <c r="X82" s="359">
        <f t="shared" ca="1" si="152"/>
        <v>0</v>
      </c>
      <c r="Y82" s="359">
        <f t="shared" ca="1" si="119"/>
        <v>0</v>
      </c>
      <c r="AA82" s="362">
        <f t="shared" ca="1" si="153"/>
        <v>193</v>
      </c>
      <c r="AB82" s="362">
        <v>74</v>
      </c>
      <c r="AC82" s="371">
        <f t="shared" ca="1" si="154"/>
        <v>0</v>
      </c>
      <c r="AD82" s="359">
        <f t="shared" ca="1" si="94"/>
        <v>0</v>
      </c>
      <c r="AE82" s="359">
        <v>0</v>
      </c>
      <c r="AF82" s="359">
        <f t="shared" ca="1" si="120"/>
        <v>0</v>
      </c>
      <c r="AG82" s="359">
        <f t="shared" ca="1" si="155"/>
        <v>0</v>
      </c>
      <c r="AH82" s="359">
        <f t="shared" ca="1" si="121"/>
        <v>0</v>
      </c>
      <c r="AJ82" s="362">
        <f t="shared" ca="1" si="156"/>
        <v>193</v>
      </c>
      <c r="AK82" s="362">
        <v>74</v>
      </c>
      <c r="AL82" s="371">
        <f t="shared" ca="1" si="157"/>
        <v>0</v>
      </c>
      <c r="AM82" s="359">
        <f t="shared" ca="1" si="95"/>
        <v>0</v>
      </c>
      <c r="AN82" s="359">
        <v>0</v>
      </c>
      <c r="AO82" s="359">
        <f t="shared" ca="1" si="122"/>
        <v>0</v>
      </c>
      <c r="AP82" s="359">
        <f t="shared" ca="1" si="158"/>
        <v>0</v>
      </c>
      <c r="AQ82" s="359">
        <f t="shared" ca="1" si="123"/>
        <v>0</v>
      </c>
      <c r="AS82" s="362">
        <f t="shared" ca="1" si="159"/>
        <v>193</v>
      </c>
      <c r="AT82" s="362">
        <v>74</v>
      </c>
      <c r="AU82" s="371">
        <f t="shared" ca="1" si="160"/>
        <v>0</v>
      </c>
      <c r="AV82" s="359">
        <f t="shared" ca="1" si="96"/>
        <v>0</v>
      </c>
      <c r="AW82" s="359">
        <v>0</v>
      </c>
      <c r="AX82" s="359">
        <f t="shared" ca="1" si="124"/>
        <v>0</v>
      </c>
      <c r="AY82" s="359">
        <f t="shared" ca="1" si="161"/>
        <v>0</v>
      </c>
      <c r="AZ82" s="359">
        <f t="shared" ca="1" si="125"/>
        <v>0</v>
      </c>
      <c r="BB82" s="362">
        <f t="shared" ca="1" si="162"/>
        <v>193</v>
      </c>
      <c r="BC82" s="362">
        <v>74</v>
      </c>
      <c r="BD82" s="371">
        <f t="shared" ca="1" si="163"/>
        <v>0</v>
      </c>
      <c r="BE82" s="359">
        <f t="shared" ca="1" si="97"/>
        <v>0</v>
      </c>
      <c r="BF82" s="359">
        <v>0</v>
      </c>
      <c r="BG82" s="359">
        <f t="shared" ca="1" si="126"/>
        <v>0</v>
      </c>
      <c r="BH82" s="359">
        <f t="shared" ca="1" si="164"/>
        <v>0</v>
      </c>
      <c r="BI82" s="359">
        <f t="shared" ca="1" si="127"/>
        <v>0</v>
      </c>
      <c r="BK82" s="362">
        <f t="shared" ca="1" si="165"/>
        <v>193</v>
      </c>
      <c r="BL82" s="362">
        <v>74</v>
      </c>
      <c r="BM82" s="371">
        <f t="shared" ca="1" si="166"/>
        <v>0</v>
      </c>
      <c r="BN82" s="359">
        <f t="shared" ca="1" si="98"/>
        <v>0</v>
      </c>
      <c r="BO82" s="359">
        <v>0</v>
      </c>
      <c r="BP82" s="359">
        <f t="shared" ca="1" si="128"/>
        <v>0</v>
      </c>
      <c r="BQ82" s="359">
        <f t="shared" ca="1" si="99"/>
        <v>0</v>
      </c>
      <c r="BR82" s="359">
        <f t="shared" ca="1" si="129"/>
        <v>0</v>
      </c>
      <c r="BT82" s="362">
        <f t="shared" ca="1" si="167"/>
        <v>193</v>
      </c>
      <c r="BU82" s="362">
        <v>74</v>
      </c>
      <c r="BV82" s="371">
        <f t="shared" ca="1" si="168"/>
        <v>0</v>
      </c>
      <c r="BW82" s="359">
        <f t="shared" ca="1" si="100"/>
        <v>0</v>
      </c>
      <c r="BX82" s="359">
        <v>0</v>
      </c>
      <c r="BY82" s="359">
        <f t="shared" ca="1" si="130"/>
        <v>0</v>
      </c>
      <c r="BZ82" s="359">
        <f t="shared" ca="1" si="101"/>
        <v>0</v>
      </c>
      <c r="CA82" s="359">
        <f t="shared" ca="1" si="131"/>
        <v>0</v>
      </c>
      <c r="CC82" s="362">
        <f t="shared" ca="1" si="169"/>
        <v>193</v>
      </c>
      <c r="CD82" s="362">
        <v>74</v>
      </c>
      <c r="CE82" s="371">
        <f t="shared" ca="1" si="170"/>
        <v>0</v>
      </c>
      <c r="CF82" s="359">
        <f t="shared" ca="1" si="102"/>
        <v>0</v>
      </c>
      <c r="CG82" s="359">
        <v>0</v>
      </c>
      <c r="CH82" s="359">
        <f t="shared" ca="1" si="132"/>
        <v>0</v>
      </c>
      <c r="CI82" s="359">
        <f t="shared" ca="1" si="103"/>
        <v>0</v>
      </c>
      <c r="CJ82" s="359">
        <f t="shared" ca="1" si="133"/>
        <v>0</v>
      </c>
      <c r="CL82" s="362">
        <f t="shared" ca="1" si="171"/>
        <v>193</v>
      </c>
      <c r="CM82" s="362">
        <v>74</v>
      </c>
      <c r="CN82" s="371">
        <f t="shared" ca="1" si="172"/>
        <v>0</v>
      </c>
      <c r="CO82" s="359">
        <f t="shared" ca="1" si="104"/>
        <v>0</v>
      </c>
      <c r="CP82" s="359">
        <v>0</v>
      </c>
      <c r="CQ82" s="359">
        <f t="shared" ca="1" si="134"/>
        <v>0</v>
      </c>
      <c r="CR82" s="359">
        <f t="shared" ca="1" si="105"/>
        <v>0</v>
      </c>
      <c r="CS82" s="359">
        <f t="shared" ca="1" si="135"/>
        <v>0</v>
      </c>
      <c r="CU82" s="362">
        <f t="shared" ca="1" si="173"/>
        <v>193</v>
      </c>
      <c r="CV82" s="362">
        <v>74</v>
      </c>
      <c r="CW82" s="371">
        <f t="shared" ca="1" si="174"/>
        <v>0</v>
      </c>
      <c r="CX82" s="359">
        <f t="shared" ca="1" si="106"/>
        <v>0</v>
      </c>
      <c r="CY82" s="359">
        <v>0</v>
      </c>
      <c r="CZ82" s="359">
        <f t="shared" ca="1" si="136"/>
        <v>0</v>
      </c>
      <c r="DA82" s="359">
        <f t="shared" ca="1" si="107"/>
        <v>0</v>
      </c>
      <c r="DB82" s="359">
        <f t="shared" ca="1" si="137"/>
        <v>0</v>
      </c>
      <c r="DD82" s="362">
        <f t="shared" ca="1" si="175"/>
        <v>193</v>
      </c>
      <c r="DE82" s="362">
        <v>74</v>
      </c>
      <c r="DF82" s="371">
        <f t="shared" ca="1" si="176"/>
        <v>0</v>
      </c>
      <c r="DG82" s="359">
        <f t="shared" ca="1" si="108"/>
        <v>0</v>
      </c>
      <c r="DH82" s="359">
        <v>0</v>
      </c>
      <c r="DI82" s="359">
        <f t="shared" ca="1" si="138"/>
        <v>0</v>
      </c>
      <c r="DJ82" s="359">
        <f t="shared" ca="1" si="109"/>
        <v>0</v>
      </c>
      <c r="DK82" s="359">
        <f t="shared" ca="1" si="139"/>
        <v>0</v>
      </c>
      <c r="DM82" s="362">
        <f t="shared" ca="1" si="177"/>
        <v>193</v>
      </c>
      <c r="DN82" s="362">
        <v>74</v>
      </c>
      <c r="DO82" s="371">
        <f t="shared" ca="1" si="178"/>
        <v>0</v>
      </c>
      <c r="DP82" s="359">
        <f t="shared" ca="1" si="110"/>
        <v>0</v>
      </c>
      <c r="DQ82" s="359">
        <v>0</v>
      </c>
      <c r="DR82" s="359">
        <f t="shared" ca="1" si="140"/>
        <v>0</v>
      </c>
      <c r="DS82" s="359">
        <f t="shared" ca="1" si="111"/>
        <v>0</v>
      </c>
      <c r="DT82" s="359">
        <f t="shared" ca="1" si="141"/>
        <v>0</v>
      </c>
      <c r="DV82" s="362">
        <f t="shared" ca="1" si="179"/>
        <v>193</v>
      </c>
      <c r="DW82" s="362">
        <v>74</v>
      </c>
      <c r="DX82" s="371">
        <f t="shared" ca="1" si="180"/>
        <v>0</v>
      </c>
      <c r="DY82" s="359">
        <f t="shared" ca="1" si="112"/>
        <v>0</v>
      </c>
      <c r="DZ82" s="359">
        <v>0</v>
      </c>
      <c r="EA82" s="359">
        <f t="shared" ca="1" si="142"/>
        <v>0</v>
      </c>
      <c r="EB82" s="359">
        <f t="shared" ca="1" si="113"/>
        <v>0</v>
      </c>
      <c r="EC82" s="359">
        <f t="shared" ca="1" si="143"/>
        <v>0</v>
      </c>
      <c r="EE82" s="362">
        <f t="shared" ca="1" si="181"/>
        <v>193</v>
      </c>
      <c r="EF82" s="362">
        <v>74</v>
      </c>
      <c r="EG82" s="371">
        <f t="shared" ca="1" si="182"/>
        <v>0</v>
      </c>
      <c r="EH82" s="359">
        <f t="shared" ca="1" si="114"/>
        <v>0</v>
      </c>
      <c r="EI82" s="359">
        <v>0</v>
      </c>
      <c r="EJ82" s="359">
        <f t="shared" ca="1" si="144"/>
        <v>0</v>
      </c>
      <c r="EK82" s="359">
        <f t="shared" ca="1" si="115"/>
        <v>0</v>
      </c>
      <c r="EL82" s="359">
        <f t="shared" ca="1" si="145"/>
        <v>0</v>
      </c>
    </row>
    <row r="83" spans="6:142" x14ac:dyDescent="0.35">
      <c r="F83" s="372">
        <f ca="1">IFERROR(INDEX('Inflation Rates'!$A$16:$H$138,MATCH('TSP Traditional'!$H84,'Inflation Rates'!$A$16:$A$138,0),8)/INDEX('Inflation Rates'!$A$16:$H$138,MATCH('TSP Traditional'!$H84,'Inflation Rates'!$A$16:$A$138,0)-1,8)-1,F82)</f>
        <v>2.0000000000000018E-2</v>
      </c>
      <c r="G83" s="372">
        <f ca="1">IFERROR(INDEX('Inflation Rates'!$A$16:$H$138,MATCH('TSP Traditional'!$H84,'Inflation Rates'!$A$16:$A$138,0),6)/INDEX('Inflation Rates'!$A$16:$H$138,MATCH('TSP Traditional'!$H84,'Inflation Rates'!$A$16:$A$138,0)-1,6)-1,G82)</f>
        <v>2.0999999999999908E-2</v>
      </c>
      <c r="H83" s="362">
        <f t="shared" ca="1" si="146"/>
        <v>2094</v>
      </c>
      <c r="I83" s="362">
        <f t="shared" ca="1" si="147"/>
        <v>194</v>
      </c>
      <c r="J83" s="362">
        <v>75</v>
      </c>
      <c r="K83" s="371">
        <f t="shared" ca="1" si="148"/>
        <v>0</v>
      </c>
      <c r="L83" s="359">
        <f t="shared" ca="1" si="92"/>
        <v>0</v>
      </c>
      <c r="M83" s="359">
        <v>0</v>
      </c>
      <c r="N83" s="359">
        <f t="shared" ca="1" si="116"/>
        <v>0</v>
      </c>
      <c r="O83" s="359">
        <f t="shared" ca="1" si="149"/>
        <v>0</v>
      </c>
      <c r="P83" s="359">
        <f t="shared" ca="1" si="117"/>
        <v>0</v>
      </c>
      <c r="R83" s="362">
        <f t="shared" ca="1" si="150"/>
        <v>194</v>
      </c>
      <c r="S83" s="362">
        <v>75</v>
      </c>
      <c r="T83" s="371">
        <f t="shared" ca="1" si="151"/>
        <v>0</v>
      </c>
      <c r="U83" s="359">
        <f t="shared" ca="1" si="93"/>
        <v>0</v>
      </c>
      <c r="V83" s="359">
        <v>0</v>
      </c>
      <c r="W83" s="359">
        <f t="shared" ca="1" si="118"/>
        <v>0</v>
      </c>
      <c r="X83" s="359">
        <f t="shared" ca="1" si="152"/>
        <v>0</v>
      </c>
      <c r="Y83" s="359">
        <f t="shared" ca="1" si="119"/>
        <v>0</v>
      </c>
      <c r="AA83" s="362">
        <f t="shared" ca="1" si="153"/>
        <v>194</v>
      </c>
      <c r="AB83" s="362">
        <v>75</v>
      </c>
      <c r="AC83" s="371">
        <f t="shared" ca="1" si="154"/>
        <v>0</v>
      </c>
      <c r="AD83" s="359">
        <f t="shared" ca="1" si="94"/>
        <v>0</v>
      </c>
      <c r="AE83" s="359">
        <v>0</v>
      </c>
      <c r="AF83" s="359">
        <f t="shared" ca="1" si="120"/>
        <v>0</v>
      </c>
      <c r="AG83" s="359">
        <f t="shared" ca="1" si="155"/>
        <v>0</v>
      </c>
      <c r="AH83" s="359">
        <f t="shared" ca="1" si="121"/>
        <v>0</v>
      </c>
      <c r="AJ83" s="362">
        <f t="shared" ca="1" si="156"/>
        <v>194</v>
      </c>
      <c r="AK83" s="362">
        <v>75</v>
      </c>
      <c r="AL83" s="371">
        <f t="shared" ca="1" si="157"/>
        <v>0</v>
      </c>
      <c r="AM83" s="359">
        <f t="shared" ca="1" si="95"/>
        <v>0</v>
      </c>
      <c r="AN83" s="359">
        <v>0</v>
      </c>
      <c r="AO83" s="359">
        <f t="shared" ca="1" si="122"/>
        <v>0</v>
      </c>
      <c r="AP83" s="359">
        <f t="shared" ca="1" si="158"/>
        <v>0</v>
      </c>
      <c r="AQ83" s="359">
        <f t="shared" ca="1" si="123"/>
        <v>0</v>
      </c>
      <c r="AS83" s="362">
        <f t="shared" ca="1" si="159"/>
        <v>194</v>
      </c>
      <c r="AT83" s="362">
        <v>75</v>
      </c>
      <c r="AU83" s="371">
        <f t="shared" ca="1" si="160"/>
        <v>0</v>
      </c>
      <c r="AV83" s="359">
        <f t="shared" ca="1" si="96"/>
        <v>0</v>
      </c>
      <c r="AW83" s="359">
        <v>0</v>
      </c>
      <c r="AX83" s="359">
        <f t="shared" ca="1" si="124"/>
        <v>0</v>
      </c>
      <c r="AY83" s="359">
        <f t="shared" ca="1" si="161"/>
        <v>0</v>
      </c>
      <c r="AZ83" s="359">
        <f t="shared" ca="1" si="125"/>
        <v>0</v>
      </c>
      <c r="BB83" s="362">
        <f t="shared" ca="1" si="162"/>
        <v>194</v>
      </c>
      <c r="BC83" s="362">
        <v>75</v>
      </c>
      <c r="BD83" s="371">
        <f t="shared" ca="1" si="163"/>
        <v>0</v>
      </c>
      <c r="BE83" s="359">
        <f t="shared" ca="1" si="97"/>
        <v>0</v>
      </c>
      <c r="BF83" s="359">
        <v>0</v>
      </c>
      <c r="BG83" s="359">
        <f t="shared" ca="1" si="126"/>
        <v>0</v>
      </c>
      <c r="BH83" s="359">
        <f t="shared" ca="1" si="164"/>
        <v>0</v>
      </c>
      <c r="BI83" s="359">
        <f t="shared" ca="1" si="127"/>
        <v>0</v>
      </c>
      <c r="BK83" s="362">
        <f t="shared" ca="1" si="165"/>
        <v>194</v>
      </c>
      <c r="BL83" s="362">
        <v>75</v>
      </c>
      <c r="BM83" s="371">
        <f t="shared" ca="1" si="166"/>
        <v>0</v>
      </c>
      <c r="BN83" s="359">
        <f t="shared" ca="1" si="98"/>
        <v>0</v>
      </c>
      <c r="BO83" s="359">
        <v>0</v>
      </c>
      <c r="BP83" s="359">
        <f t="shared" ca="1" si="128"/>
        <v>0</v>
      </c>
      <c r="BQ83" s="359">
        <f t="shared" ca="1" si="99"/>
        <v>0</v>
      </c>
      <c r="BR83" s="359">
        <f t="shared" ca="1" si="129"/>
        <v>0</v>
      </c>
      <c r="BT83" s="362">
        <f t="shared" ca="1" si="167"/>
        <v>194</v>
      </c>
      <c r="BU83" s="362">
        <v>75</v>
      </c>
      <c r="BV83" s="371">
        <f t="shared" ca="1" si="168"/>
        <v>0</v>
      </c>
      <c r="BW83" s="359">
        <f t="shared" ca="1" si="100"/>
        <v>0</v>
      </c>
      <c r="BX83" s="359">
        <v>0</v>
      </c>
      <c r="BY83" s="359">
        <f t="shared" ca="1" si="130"/>
        <v>0</v>
      </c>
      <c r="BZ83" s="359">
        <f t="shared" ca="1" si="101"/>
        <v>0</v>
      </c>
      <c r="CA83" s="359">
        <f t="shared" ca="1" si="131"/>
        <v>0</v>
      </c>
      <c r="CC83" s="362">
        <f t="shared" ca="1" si="169"/>
        <v>194</v>
      </c>
      <c r="CD83" s="362">
        <v>75</v>
      </c>
      <c r="CE83" s="371">
        <f t="shared" ca="1" si="170"/>
        <v>0</v>
      </c>
      <c r="CF83" s="359">
        <f t="shared" ca="1" si="102"/>
        <v>0</v>
      </c>
      <c r="CG83" s="359">
        <v>0</v>
      </c>
      <c r="CH83" s="359">
        <f t="shared" ca="1" si="132"/>
        <v>0</v>
      </c>
      <c r="CI83" s="359">
        <f t="shared" ca="1" si="103"/>
        <v>0</v>
      </c>
      <c r="CJ83" s="359">
        <f t="shared" ca="1" si="133"/>
        <v>0</v>
      </c>
      <c r="CL83" s="362">
        <f t="shared" ca="1" si="171"/>
        <v>194</v>
      </c>
      <c r="CM83" s="362">
        <v>75</v>
      </c>
      <c r="CN83" s="371">
        <f t="shared" ca="1" si="172"/>
        <v>0</v>
      </c>
      <c r="CO83" s="359">
        <f t="shared" ca="1" si="104"/>
        <v>0</v>
      </c>
      <c r="CP83" s="359">
        <v>0</v>
      </c>
      <c r="CQ83" s="359">
        <f t="shared" ca="1" si="134"/>
        <v>0</v>
      </c>
      <c r="CR83" s="359">
        <f t="shared" ca="1" si="105"/>
        <v>0</v>
      </c>
      <c r="CS83" s="359">
        <f t="shared" ca="1" si="135"/>
        <v>0</v>
      </c>
      <c r="CU83" s="362">
        <f t="shared" ca="1" si="173"/>
        <v>194</v>
      </c>
      <c r="CV83" s="362">
        <v>75</v>
      </c>
      <c r="CW83" s="371">
        <f t="shared" ca="1" si="174"/>
        <v>0</v>
      </c>
      <c r="CX83" s="359">
        <f t="shared" ca="1" si="106"/>
        <v>0</v>
      </c>
      <c r="CY83" s="359">
        <v>0</v>
      </c>
      <c r="CZ83" s="359">
        <f t="shared" ca="1" si="136"/>
        <v>0</v>
      </c>
      <c r="DA83" s="359">
        <f t="shared" ca="1" si="107"/>
        <v>0</v>
      </c>
      <c r="DB83" s="359">
        <f t="shared" ca="1" si="137"/>
        <v>0</v>
      </c>
      <c r="DD83" s="362">
        <f t="shared" ca="1" si="175"/>
        <v>194</v>
      </c>
      <c r="DE83" s="362">
        <v>75</v>
      </c>
      <c r="DF83" s="371">
        <f t="shared" ca="1" si="176"/>
        <v>0</v>
      </c>
      <c r="DG83" s="359">
        <f t="shared" ca="1" si="108"/>
        <v>0</v>
      </c>
      <c r="DH83" s="359">
        <v>0</v>
      </c>
      <c r="DI83" s="359">
        <f t="shared" ca="1" si="138"/>
        <v>0</v>
      </c>
      <c r="DJ83" s="359">
        <f t="shared" ca="1" si="109"/>
        <v>0</v>
      </c>
      <c r="DK83" s="359">
        <f t="shared" ca="1" si="139"/>
        <v>0</v>
      </c>
      <c r="DM83" s="362">
        <f t="shared" ca="1" si="177"/>
        <v>194</v>
      </c>
      <c r="DN83" s="362">
        <v>75</v>
      </c>
      <c r="DO83" s="371">
        <f t="shared" ca="1" si="178"/>
        <v>0</v>
      </c>
      <c r="DP83" s="359">
        <f t="shared" ca="1" si="110"/>
        <v>0</v>
      </c>
      <c r="DQ83" s="359">
        <v>0</v>
      </c>
      <c r="DR83" s="359">
        <f t="shared" ca="1" si="140"/>
        <v>0</v>
      </c>
      <c r="DS83" s="359">
        <f t="shared" ca="1" si="111"/>
        <v>0</v>
      </c>
      <c r="DT83" s="359">
        <f t="shared" ca="1" si="141"/>
        <v>0</v>
      </c>
      <c r="DV83" s="362">
        <f t="shared" ca="1" si="179"/>
        <v>194</v>
      </c>
      <c r="DW83" s="362">
        <v>75</v>
      </c>
      <c r="DX83" s="371">
        <f t="shared" ca="1" si="180"/>
        <v>0</v>
      </c>
      <c r="DY83" s="359">
        <f t="shared" ca="1" si="112"/>
        <v>0</v>
      </c>
      <c r="DZ83" s="359">
        <v>0</v>
      </c>
      <c r="EA83" s="359">
        <f t="shared" ca="1" si="142"/>
        <v>0</v>
      </c>
      <c r="EB83" s="359">
        <f t="shared" ca="1" si="113"/>
        <v>0</v>
      </c>
      <c r="EC83" s="359">
        <f t="shared" ca="1" si="143"/>
        <v>0</v>
      </c>
      <c r="EE83" s="362">
        <f t="shared" ca="1" si="181"/>
        <v>194</v>
      </c>
      <c r="EF83" s="362">
        <v>75</v>
      </c>
      <c r="EG83" s="371">
        <f t="shared" ca="1" si="182"/>
        <v>0</v>
      </c>
      <c r="EH83" s="359">
        <f t="shared" ca="1" si="114"/>
        <v>0</v>
      </c>
      <c r="EI83" s="359">
        <v>0</v>
      </c>
      <c r="EJ83" s="359">
        <f t="shared" ca="1" si="144"/>
        <v>0</v>
      </c>
      <c r="EK83" s="359">
        <f t="shared" ca="1" si="115"/>
        <v>0</v>
      </c>
      <c r="EL83" s="359">
        <f t="shared" ca="1" si="145"/>
        <v>0</v>
      </c>
    </row>
    <row r="84" spans="6:142" x14ac:dyDescent="0.35">
      <c r="F84" s="372">
        <f ca="1">IFERROR(INDEX('Inflation Rates'!$A$16:$H$138,MATCH('TSP Traditional'!$H85,'Inflation Rates'!$A$16:$A$138,0),8)/INDEX('Inflation Rates'!$A$16:$H$138,MATCH('TSP Traditional'!$H85,'Inflation Rates'!$A$16:$A$138,0)-1,8)-1,F83)</f>
        <v>2.0000000000000018E-2</v>
      </c>
      <c r="G84" s="372">
        <f ca="1">IFERROR(INDEX('Inflation Rates'!$A$16:$H$138,MATCH('TSP Traditional'!$H85,'Inflation Rates'!$A$16:$A$138,0),6)/INDEX('Inflation Rates'!$A$16:$H$138,MATCH('TSP Traditional'!$H85,'Inflation Rates'!$A$16:$A$138,0)-1,6)-1,G83)</f>
        <v>2.0999999999999908E-2</v>
      </c>
      <c r="H84" s="362">
        <f t="shared" ca="1" si="146"/>
        <v>2095</v>
      </c>
      <c r="I84" s="362">
        <f t="shared" ca="1" si="147"/>
        <v>195</v>
      </c>
      <c r="J84" s="362">
        <v>76</v>
      </c>
      <c r="K84" s="371">
        <f t="shared" ca="1" si="148"/>
        <v>0</v>
      </c>
      <c r="L84" s="359">
        <f t="shared" ca="1" si="92"/>
        <v>0</v>
      </c>
      <c r="M84" s="359">
        <v>0</v>
      </c>
      <c r="N84" s="359">
        <f t="shared" ca="1" si="116"/>
        <v>0</v>
      </c>
      <c r="O84" s="359">
        <f t="shared" ca="1" si="149"/>
        <v>0</v>
      </c>
      <c r="P84" s="359">
        <f t="shared" ca="1" si="117"/>
        <v>0</v>
      </c>
      <c r="R84" s="362">
        <f t="shared" ca="1" si="150"/>
        <v>195</v>
      </c>
      <c r="S84" s="362">
        <v>76</v>
      </c>
      <c r="T84" s="371">
        <f t="shared" ca="1" si="151"/>
        <v>0</v>
      </c>
      <c r="U84" s="359">
        <f t="shared" ca="1" si="93"/>
        <v>0</v>
      </c>
      <c r="V84" s="359">
        <v>0</v>
      </c>
      <c r="W84" s="359">
        <f t="shared" ca="1" si="118"/>
        <v>0</v>
      </c>
      <c r="X84" s="359">
        <f t="shared" ca="1" si="152"/>
        <v>0</v>
      </c>
      <c r="Y84" s="359">
        <f t="shared" ca="1" si="119"/>
        <v>0</v>
      </c>
      <c r="AA84" s="362">
        <f t="shared" ca="1" si="153"/>
        <v>195</v>
      </c>
      <c r="AB84" s="362">
        <v>76</v>
      </c>
      <c r="AC84" s="371">
        <f t="shared" ca="1" si="154"/>
        <v>0</v>
      </c>
      <c r="AD84" s="359">
        <f t="shared" ca="1" si="94"/>
        <v>0</v>
      </c>
      <c r="AE84" s="359">
        <v>0</v>
      </c>
      <c r="AF84" s="359">
        <f t="shared" ca="1" si="120"/>
        <v>0</v>
      </c>
      <c r="AG84" s="359">
        <f t="shared" ca="1" si="155"/>
        <v>0</v>
      </c>
      <c r="AH84" s="359">
        <f t="shared" ca="1" si="121"/>
        <v>0</v>
      </c>
      <c r="AJ84" s="362">
        <f t="shared" ca="1" si="156"/>
        <v>195</v>
      </c>
      <c r="AK84" s="362">
        <v>76</v>
      </c>
      <c r="AL84" s="371">
        <f t="shared" ca="1" si="157"/>
        <v>0</v>
      </c>
      <c r="AM84" s="359">
        <f t="shared" ca="1" si="95"/>
        <v>0</v>
      </c>
      <c r="AN84" s="359">
        <v>0</v>
      </c>
      <c r="AO84" s="359">
        <f t="shared" ca="1" si="122"/>
        <v>0</v>
      </c>
      <c r="AP84" s="359">
        <f t="shared" ca="1" si="158"/>
        <v>0</v>
      </c>
      <c r="AQ84" s="359">
        <f t="shared" ca="1" si="123"/>
        <v>0</v>
      </c>
      <c r="AS84" s="362">
        <f t="shared" ca="1" si="159"/>
        <v>195</v>
      </c>
      <c r="AT84" s="362">
        <v>76</v>
      </c>
      <c r="AU84" s="371">
        <f t="shared" ca="1" si="160"/>
        <v>0</v>
      </c>
      <c r="AV84" s="359">
        <f t="shared" ca="1" si="96"/>
        <v>0</v>
      </c>
      <c r="AW84" s="359">
        <v>0</v>
      </c>
      <c r="AX84" s="359">
        <f t="shared" ca="1" si="124"/>
        <v>0</v>
      </c>
      <c r="AY84" s="359">
        <f t="shared" ca="1" si="161"/>
        <v>0</v>
      </c>
      <c r="AZ84" s="359">
        <f t="shared" ca="1" si="125"/>
        <v>0</v>
      </c>
      <c r="BB84" s="362">
        <f t="shared" ca="1" si="162"/>
        <v>195</v>
      </c>
      <c r="BC84" s="362">
        <v>76</v>
      </c>
      <c r="BD84" s="371">
        <f t="shared" ca="1" si="163"/>
        <v>0</v>
      </c>
      <c r="BE84" s="359">
        <f t="shared" ca="1" si="97"/>
        <v>0</v>
      </c>
      <c r="BF84" s="359">
        <v>0</v>
      </c>
      <c r="BG84" s="359">
        <f t="shared" ca="1" si="126"/>
        <v>0</v>
      </c>
      <c r="BH84" s="359">
        <f t="shared" ca="1" si="164"/>
        <v>0</v>
      </c>
      <c r="BI84" s="359">
        <f t="shared" ca="1" si="127"/>
        <v>0</v>
      </c>
      <c r="BK84" s="362">
        <f t="shared" ca="1" si="165"/>
        <v>195</v>
      </c>
      <c r="BL84" s="362">
        <v>76</v>
      </c>
      <c r="BM84" s="371">
        <f t="shared" ca="1" si="166"/>
        <v>0</v>
      </c>
      <c r="BN84" s="359">
        <f t="shared" ca="1" si="98"/>
        <v>0</v>
      </c>
      <c r="BO84" s="359">
        <v>0</v>
      </c>
      <c r="BP84" s="359">
        <f t="shared" ca="1" si="128"/>
        <v>0</v>
      </c>
      <c r="BQ84" s="359">
        <f t="shared" ca="1" si="99"/>
        <v>0</v>
      </c>
      <c r="BR84" s="359">
        <f t="shared" ca="1" si="129"/>
        <v>0</v>
      </c>
      <c r="BT84" s="362">
        <f t="shared" ca="1" si="167"/>
        <v>195</v>
      </c>
      <c r="BU84" s="362">
        <v>76</v>
      </c>
      <c r="BV84" s="371">
        <f t="shared" ca="1" si="168"/>
        <v>0</v>
      </c>
      <c r="BW84" s="359">
        <f t="shared" ca="1" si="100"/>
        <v>0</v>
      </c>
      <c r="BX84" s="359">
        <v>0</v>
      </c>
      <c r="BY84" s="359">
        <f t="shared" ca="1" si="130"/>
        <v>0</v>
      </c>
      <c r="BZ84" s="359">
        <f t="shared" ca="1" si="101"/>
        <v>0</v>
      </c>
      <c r="CA84" s="359">
        <f t="shared" ca="1" si="131"/>
        <v>0</v>
      </c>
      <c r="CC84" s="362">
        <f t="shared" ca="1" si="169"/>
        <v>195</v>
      </c>
      <c r="CD84" s="362">
        <v>76</v>
      </c>
      <c r="CE84" s="371">
        <f t="shared" ca="1" si="170"/>
        <v>0</v>
      </c>
      <c r="CF84" s="359">
        <f t="shared" ca="1" si="102"/>
        <v>0</v>
      </c>
      <c r="CG84" s="359">
        <v>0</v>
      </c>
      <c r="CH84" s="359">
        <f t="shared" ca="1" si="132"/>
        <v>0</v>
      </c>
      <c r="CI84" s="359">
        <f t="shared" ca="1" si="103"/>
        <v>0</v>
      </c>
      <c r="CJ84" s="359">
        <f t="shared" ca="1" si="133"/>
        <v>0</v>
      </c>
      <c r="CL84" s="362">
        <f t="shared" ca="1" si="171"/>
        <v>195</v>
      </c>
      <c r="CM84" s="362">
        <v>76</v>
      </c>
      <c r="CN84" s="371">
        <f t="shared" ca="1" si="172"/>
        <v>0</v>
      </c>
      <c r="CO84" s="359">
        <f t="shared" ca="1" si="104"/>
        <v>0</v>
      </c>
      <c r="CP84" s="359">
        <v>0</v>
      </c>
      <c r="CQ84" s="359">
        <f t="shared" ca="1" si="134"/>
        <v>0</v>
      </c>
      <c r="CR84" s="359">
        <f t="shared" ca="1" si="105"/>
        <v>0</v>
      </c>
      <c r="CS84" s="359">
        <f t="shared" ca="1" si="135"/>
        <v>0</v>
      </c>
      <c r="CU84" s="362">
        <f t="shared" ca="1" si="173"/>
        <v>195</v>
      </c>
      <c r="CV84" s="362">
        <v>76</v>
      </c>
      <c r="CW84" s="371">
        <f t="shared" ca="1" si="174"/>
        <v>0</v>
      </c>
      <c r="CX84" s="359">
        <f t="shared" ca="1" si="106"/>
        <v>0</v>
      </c>
      <c r="CY84" s="359">
        <v>0</v>
      </c>
      <c r="CZ84" s="359">
        <f t="shared" ca="1" si="136"/>
        <v>0</v>
      </c>
      <c r="DA84" s="359">
        <f t="shared" ca="1" si="107"/>
        <v>0</v>
      </c>
      <c r="DB84" s="359">
        <f t="shared" ca="1" si="137"/>
        <v>0</v>
      </c>
      <c r="DD84" s="362">
        <f t="shared" ca="1" si="175"/>
        <v>195</v>
      </c>
      <c r="DE84" s="362">
        <v>76</v>
      </c>
      <c r="DF84" s="371">
        <f t="shared" ca="1" si="176"/>
        <v>0</v>
      </c>
      <c r="DG84" s="359">
        <f t="shared" ca="1" si="108"/>
        <v>0</v>
      </c>
      <c r="DH84" s="359">
        <v>0</v>
      </c>
      <c r="DI84" s="359">
        <f t="shared" ca="1" si="138"/>
        <v>0</v>
      </c>
      <c r="DJ84" s="359">
        <f t="shared" ca="1" si="109"/>
        <v>0</v>
      </c>
      <c r="DK84" s="359">
        <f t="shared" ca="1" si="139"/>
        <v>0</v>
      </c>
      <c r="DM84" s="362">
        <f t="shared" ca="1" si="177"/>
        <v>195</v>
      </c>
      <c r="DN84" s="362">
        <v>76</v>
      </c>
      <c r="DO84" s="371">
        <f t="shared" ca="1" si="178"/>
        <v>0</v>
      </c>
      <c r="DP84" s="359">
        <f t="shared" ca="1" si="110"/>
        <v>0</v>
      </c>
      <c r="DQ84" s="359">
        <v>0</v>
      </c>
      <c r="DR84" s="359">
        <f t="shared" ca="1" si="140"/>
        <v>0</v>
      </c>
      <c r="DS84" s="359">
        <f t="shared" ca="1" si="111"/>
        <v>0</v>
      </c>
      <c r="DT84" s="359">
        <f t="shared" ca="1" si="141"/>
        <v>0</v>
      </c>
      <c r="DV84" s="362">
        <f t="shared" ca="1" si="179"/>
        <v>195</v>
      </c>
      <c r="DW84" s="362">
        <v>76</v>
      </c>
      <c r="DX84" s="371">
        <f t="shared" ca="1" si="180"/>
        <v>0</v>
      </c>
      <c r="DY84" s="359">
        <f t="shared" ca="1" si="112"/>
        <v>0</v>
      </c>
      <c r="DZ84" s="359">
        <v>0</v>
      </c>
      <c r="EA84" s="359">
        <f t="shared" ca="1" si="142"/>
        <v>0</v>
      </c>
      <c r="EB84" s="359">
        <f t="shared" ca="1" si="113"/>
        <v>0</v>
      </c>
      <c r="EC84" s="359">
        <f t="shared" ca="1" si="143"/>
        <v>0</v>
      </c>
      <c r="EE84" s="362">
        <f t="shared" ca="1" si="181"/>
        <v>195</v>
      </c>
      <c r="EF84" s="362">
        <v>76</v>
      </c>
      <c r="EG84" s="371">
        <f t="shared" ca="1" si="182"/>
        <v>0</v>
      </c>
      <c r="EH84" s="359">
        <f t="shared" ca="1" si="114"/>
        <v>0</v>
      </c>
      <c r="EI84" s="359">
        <v>0</v>
      </c>
      <c r="EJ84" s="359">
        <f t="shared" ca="1" si="144"/>
        <v>0</v>
      </c>
      <c r="EK84" s="359">
        <f t="shared" ca="1" si="115"/>
        <v>0</v>
      </c>
      <c r="EL84" s="359">
        <f t="shared" ca="1" si="145"/>
        <v>0</v>
      </c>
    </row>
    <row r="85" spans="6:142" x14ac:dyDescent="0.35">
      <c r="F85" s="372">
        <f ca="1">IFERROR(INDEX('Inflation Rates'!$A$16:$H$138,MATCH('TSP Traditional'!$H86,'Inflation Rates'!$A$16:$A$138,0),8)/INDEX('Inflation Rates'!$A$16:$H$138,MATCH('TSP Traditional'!$H86,'Inflation Rates'!$A$16:$A$138,0)-1,8)-1,F84)</f>
        <v>2.0000000000000018E-2</v>
      </c>
      <c r="G85" s="372">
        <f ca="1">IFERROR(INDEX('Inflation Rates'!$A$16:$H$138,MATCH('TSP Traditional'!$H86,'Inflation Rates'!$A$16:$A$138,0),6)/INDEX('Inflation Rates'!$A$16:$H$138,MATCH('TSP Traditional'!$H86,'Inflation Rates'!$A$16:$A$138,0)-1,6)-1,G84)</f>
        <v>2.0999999999999908E-2</v>
      </c>
      <c r="H85" s="362">
        <f t="shared" ca="1" si="146"/>
        <v>2096</v>
      </c>
      <c r="I85" s="362">
        <f t="shared" ca="1" si="147"/>
        <v>196</v>
      </c>
      <c r="J85" s="362">
        <v>77</v>
      </c>
      <c r="K85" s="371">
        <f t="shared" ca="1" si="148"/>
        <v>0</v>
      </c>
      <c r="L85" s="359">
        <f t="shared" ca="1" si="92"/>
        <v>0</v>
      </c>
      <c r="M85" s="359">
        <v>0</v>
      </c>
      <c r="N85" s="359">
        <f t="shared" ca="1" si="116"/>
        <v>0</v>
      </c>
      <c r="O85" s="359">
        <f t="shared" ca="1" si="149"/>
        <v>0</v>
      </c>
      <c r="P85" s="359">
        <f t="shared" ca="1" si="117"/>
        <v>0</v>
      </c>
      <c r="R85" s="362">
        <f t="shared" ca="1" si="150"/>
        <v>196</v>
      </c>
      <c r="S85" s="362">
        <v>77</v>
      </c>
      <c r="T85" s="371">
        <f t="shared" ca="1" si="151"/>
        <v>0</v>
      </c>
      <c r="U85" s="359">
        <f t="shared" ca="1" si="93"/>
        <v>0</v>
      </c>
      <c r="V85" s="359">
        <v>0</v>
      </c>
      <c r="W85" s="359">
        <f t="shared" ca="1" si="118"/>
        <v>0</v>
      </c>
      <c r="X85" s="359">
        <f t="shared" ca="1" si="152"/>
        <v>0</v>
      </c>
      <c r="Y85" s="359">
        <f t="shared" ca="1" si="119"/>
        <v>0</v>
      </c>
      <c r="AA85" s="362">
        <f t="shared" ca="1" si="153"/>
        <v>196</v>
      </c>
      <c r="AB85" s="362">
        <v>77</v>
      </c>
      <c r="AC85" s="371">
        <f t="shared" ca="1" si="154"/>
        <v>0</v>
      </c>
      <c r="AD85" s="359">
        <f t="shared" ca="1" si="94"/>
        <v>0</v>
      </c>
      <c r="AE85" s="359">
        <v>0</v>
      </c>
      <c r="AF85" s="359">
        <f t="shared" ca="1" si="120"/>
        <v>0</v>
      </c>
      <c r="AG85" s="359">
        <f t="shared" ca="1" si="155"/>
        <v>0</v>
      </c>
      <c r="AH85" s="359">
        <f t="shared" ca="1" si="121"/>
        <v>0</v>
      </c>
      <c r="AJ85" s="362">
        <f t="shared" ca="1" si="156"/>
        <v>196</v>
      </c>
      <c r="AK85" s="362">
        <v>77</v>
      </c>
      <c r="AL85" s="371">
        <f t="shared" ca="1" si="157"/>
        <v>0</v>
      </c>
      <c r="AM85" s="359">
        <f t="shared" ca="1" si="95"/>
        <v>0</v>
      </c>
      <c r="AN85" s="359">
        <v>0</v>
      </c>
      <c r="AO85" s="359">
        <f t="shared" ca="1" si="122"/>
        <v>0</v>
      </c>
      <c r="AP85" s="359">
        <f t="shared" ca="1" si="158"/>
        <v>0</v>
      </c>
      <c r="AQ85" s="359">
        <f t="shared" ca="1" si="123"/>
        <v>0</v>
      </c>
      <c r="AS85" s="362">
        <f t="shared" ca="1" si="159"/>
        <v>196</v>
      </c>
      <c r="AT85" s="362">
        <v>77</v>
      </c>
      <c r="AU85" s="371">
        <f t="shared" ca="1" si="160"/>
        <v>0</v>
      </c>
      <c r="AV85" s="359">
        <f t="shared" ca="1" si="96"/>
        <v>0</v>
      </c>
      <c r="AW85" s="359">
        <v>0</v>
      </c>
      <c r="AX85" s="359">
        <f t="shared" ca="1" si="124"/>
        <v>0</v>
      </c>
      <c r="AY85" s="359">
        <f t="shared" ca="1" si="161"/>
        <v>0</v>
      </c>
      <c r="AZ85" s="359">
        <f t="shared" ca="1" si="125"/>
        <v>0</v>
      </c>
      <c r="BB85" s="362">
        <f t="shared" ca="1" si="162"/>
        <v>196</v>
      </c>
      <c r="BC85" s="362">
        <v>77</v>
      </c>
      <c r="BD85" s="371">
        <f t="shared" ca="1" si="163"/>
        <v>0</v>
      </c>
      <c r="BE85" s="359">
        <f t="shared" ca="1" si="97"/>
        <v>0</v>
      </c>
      <c r="BF85" s="359">
        <v>0</v>
      </c>
      <c r="BG85" s="359">
        <f t="shared" ca="1" si="126"/>
        <v>0</v>
      </c>
      <c r="BH85" s="359">
        <f t="shared" ca="1" si="164"/>
        <v>0</v>
      </c>
      <c r="BI85" s="359">
        <f t="shared" ca="1" si="127"/>
        <v>0</v>
      </c>
      <c r="BK85" s="362">
        <f t="shared" ca="1" si="165"/>
        <v>196</v>
      </c>
      <c r="BL85" s="362">
        <v>77</v>
      </c>
      <c r="BM85" s="371">
        <f t="shared" ca="1" si="166"/>
        <v>0</v>
      </c>
      <c r="BN85" s="359">
        <f t="shared" ca="1" si="98"/>
        <v>0</v>
      </c>
      <c r="BO85" s="359">
        <v>0</v>
      </c>
      <c r="BP85" s="359">
        <f t="shared" ca="1" si="128"/>
        <v>0</v>
      </c>
      <c r="BQ85" s="359">
        <f t="shared" ca="1" si="99"/>
        <v>0</v>
      </c>
      <c r="BR85" s="359">
        <f t="shared" ca="1" si="129"/>
        <v>0</v>
      </c>
      <c r="BT85" s="362">
        <f t="shared" ca="1" si="167"/>
        <v>196</v>
      </c>
      <c r="BU85" s="362">
        <v>77</v>
      </c>
      <c r="BV85" s="371">
        <f t="shared" ca="1" si="168"/>
        <v>0</v>
      </c>
      <c r="BW85" s="359">
        <f t="shared" ca="1" si="100"/>
        <v>0</v>
      </c>
      <c r="BX85" s="359">
        <v>0</v>
      </c>
      <c r="BY85" s="359">
        <f t="shared" ca="1" si="130"/>
        <v>0</v>
      </c>
      <c r="BZ85" s="359">
        <f t="shared" ca="1" si="101"/>
        <v>0</v>
      </c>
      <c r="CA85" s="359">
        <f t="shared" ca="1" si="131"/>
        <v>0</v>
      </c>
      <c r="CC85" s="362">
        <f t="shared" ca="1" si="169"/>
        <v>196</v>
      </c>
      <c r="CD85" s="362">
        <v>77</v>
      </c>
      <c r="CE85" s="371">
        <f t="shared" ca="1" si="170"/>
        <v>0</v>
      </c>
      <c r="CF85" s="359">
        <f t="shared" ca="1" si="102"/>
        <v>0</v>
      </c>
      <c r="CG85" s="359">
        <v>0</v>
      </c>
      <c r="CH85" s="359">
        <f t="shared" ca="1" si="132"/>
        <v>0</v>
      </c>
      <c r="CI85" s="359">
        <f t="shared" ca="1" si="103"/>
        <v>0</v>
      </c>
      <c r="CJ85" s="359">
        <f t="shared" ca="1" si="133"/>
        <v>0</v>
      </c>
      <c r="CL85" s="362">
        <f t="shared" ca="1" si="171"/>
        <v>196</v>
      </c>
      <c r="CM85" s="362">
        <v>77</v>
      </c>
      <c r="CN85" s="371">
        <f t="shared" ca="1" si="172"/>
        <v>0</v>
      </c>
      <c r="CO85" s="359">
        <f t="shared" ca="1" si="104"/>
        <v>0</v>
      </c>
      <c r="CP85" s="359">
        <v>0</v>
      </c>
      <c r="CQ85" s="359">
        <f t="shared" ca="1" si="134"/>
        <v>0</v>
      </c>
      <c r="CR85" s="359">
        <f t="shared" ca="1" si="105"/>
        <v>0</v>
      </c>
      <c r="CS85" s="359">
        <f t="shared" ca="1" si="135"/>
        <v>0</v>
      </c>
      <c r="CU85" s="362">
        <f t="shared" ca="1" si="173"/>
        <v>196</v>
      </c>
      <c r="CV85" s="362">
        <v>77</v>
      </c>
      <c r="CW85" s="371">
        <f t="shared" ca="1" si="174"/>
        <v>0</v>
      </c>
      <c r="CX85" s="359">
        <f t="shared" ca="1" si="106"/>
        <v>0</v>
      </c>
      <c r="CY85" s="359">
        <v>0</v>
      </c>
      <c r="CZ85" s="359">
        <f t="shared" ca="1" si="136"/>
        <v>0</v>
      </c>
      <c r="DA85" s="359">
        <f t="shared" ca="1" si="107"/>
        <v>0</v>
      </c>
      <c r="DB85" s="359">
        <f t="shared" ca="1" si="137"/>
        <v>0</v>
      </c>
      <c r="DD85" s="362">
        <f t="shared" ca="1" si="175"/>
        <v>196</v>
      </c>
      <c r="DE85" s="362">
        <v>77</v>
      </c>
      <c r="DF85" s="371">
        <f t="shared" ca="1" si="176"/>
        <v>0</v>
      </c>
      <c r="DG85" s="359">
        <f t="shared" ca="1" si="108"/>
        <v>0</v>
      </c>
      <c r="DH85" s="359">
        <v>0</v>
      </c>
      <c r="DI85" s="359">
        <f t="shared" ca="1" si="138"/>
        <v>0</v>
      </c>
      <c r="DJ85" s="359">
        <f t="shared" ca="1" si="109"/>
        <v>0</v>
      </c>
      <c r="DK85" s="359">
        <f t="shared" ca="1" si="139"/>
        <v>0</v>
      </c>
      <c r="DM85" s="362">
        <f t="shared" ca="1" si="177"/>
        <v>196</v>
      </c>
      <c r="DN85" s="362">
        <v>77</v>
      </c>
      <c r="DO85" s="371">
        <f t="shared" ca="1" si="178"/>
        <v>0</v>
      </c>
      <c r="DP85" s="359">
        <f t="shared" ca="1" si="110"/>
        <v>0</v>
      </c>
      <c r="DQ85" s="359">
        <v>0</v>
      </c>
      <c r="DR85" s="359">
        <f t="shared" ca="1" si="140"/>
        <v>0</v>
      </c>
      <c r="DS85" s="359">
        <f t="shared" ca="1" si="111"/>
        <v>0</v>
      </c>
      <c r="DT85" s="359">
        <f t="shared" ca="1" si="141"/>
        <v>0</v>
      </c>
      <c r="DV85" s="362">
        <f t="shared" ca="1" si="179"/>
        <v>196</v>
      </c>
      <c r="DW85" s="362">
        <v>77</v>
      </c>
      <c r="DX85" s="371">
        <f t="shared" ca="1" si="180"/>
        <v>0</v>
      </c>
      <c r="DY85" s="359">
        <f t="shared" ca="1" si="112"/>
        <v>0</v>
      </c>
      <c r="DZ85" s="359">
        <v>0</v>
      </c>
      <c r="EA85" s="359">
        <f t="shared" ca="1" si="142"/>
        <v>0</v>
      </c>
      <c r="EB85" s="359">
        <f t="shared" ca="1" si="113"/>
        <v>0</v>
      </c>
      <c r="EC85" s="359">
        <f t="shared" ca="1" si="143"/>
        <v>0</v>
      </c>
      <c r="EE85" s="362">
        <f t="shared" ca="1" si="181"/>
        <v>196</v>
      </c>
      <c r="EF85" s="362">
        <v>77</v>
      </c>
      <c r="EG85" s="371">
        <f t="shared" ca="1" si="182"/>
        <v>0</v>
      </c>
      <c r="EH85" s="359">
        <f t="shared" ca="1" si="114"/>
        <v>0</v>
      </c>
      <c r="EI85" s="359">
        <v>0</v>
      </c>
      <c r="EJ85" s="359">
        <f t="shared" ca="1" si="144"/>
        <v>0</v>
      </c>
      <c r="EK85" s="359">
        <f t="shared" ca="1" si="115"/>
        <v>0</v>
      </c>
      <c r="EL85" s="359">
        <f t="shared" ca="1" si="145"/>
        <v>0</v>
      </c>
    </row>
    <row r="86" spans="6:142" x14ac:dyDescent="0.35">
      <c r="F86" s="372">
        <f ca="1">IFERROR(INDEX('Inflation Rates'!$A$16:$H$138,MATCH('TSP Traditional'!$H87,'Inflation Rates'!$A$16:$A$138,0),8)/INDEX('Inflation Rates'!$A$16:$H$138,MATCH('TSP Traditional'!$H87,'Inflation Rates'!$A$16:$A$138,0)-1,8)-1,F85)</f>
        <v>2.0000000000000018E-2</v>
      </c>
      <c r="G86" s="372">
        <f ca="1">IFERROR(INDEX('Inflation Rates'!$A$16:$H$138,MATCH('TSP Traditional'!$H87,'Inflation Rates'!$A$16:$A$138,0),6)/INDEX('Inflation Rates'!$A$16:$H$138,MATCH('TSP Traditional'!$H87,'Inflation Rates'!$A$16:$A$138,0)-1,6)-1,G85)</f>
        <v>2.0999999999999908E-2</v>
      </c>
      <c r="H86" s="362">
        <f t="shared" ca="1" si="146"/>
        <v>2097</v>
      </c>
      <c r="I86" s="362">
        <f t="shared" ca="1" si="147"/>
        <v>197</v>
      </c>
      <c r="J86" s="362">
        <v>78</v>
      </c>
      <c r="K86" s="371">
        <f t="shared" ca="1" si="148"/>
        <v>0</v>
      </c>
      <c r="L86" s="359">
        <f t="shared" ca="1" si="92"/>
        <v>0</v>
      </c>
      <c r="M86" s="359">
        <v>0</v>
      </c>
      <c r="N86" s="359">
        <f t="shared" ca="1" si="116"/>
        <v>0</v>
      </c>
      <c r="O86" s="359">
        <f t="shared" ca="1" si="149"/>
        <v>0</v>
      </c>
      <c r="P86" s="359">
        <f t="shared" ca="1" si="117"/>
        <v>0</v>
      </c>
      <c r="R86" s="362">
        <f t="shared" ca="1" si="150"/>
        <v>197</v>
      </c>
      <c r="S86" s="362">
        <v>78</v>
      </c>
      <c r="T86" s="371">
        <f t="shared" ca="1" si="151"/>
        <v>0</v>
      </c>
      <c r="U86" s="359">
        <f t="shared" ca="1" si="93"/>
        <v>0</v>
      </c>
      <c r="V86" s="359">
        <v>0</v>
      </c>
      <c r="W86" s="359">
        <f t="shared" ca="1" si="118"/>
        <v>0</v>
      </c>
      <c r="X86" s="359">
        <f t="shared" ca="1" si="152"/>
        <v>0</v>
      </c>
      <c r="Y86" s="359">
        <f t="shared" ca="1" si="119"/>
        <v>0</v>
      </c>
      <c r="AA86" s="362">
        <f t="shared" ca="1" si="153"/>
        <v>197</v>
      </c>
      <c r="AB86" s="362">
        <v>78</v>
      </c>
      <c r="AC86" s="371">
        <f t="shared" ca="1" si="154"/>
        <v>0</v>
      </c>
      <c r="AD86" s="359">
        <f t="shared" ca="1" si="94"/>
        <v>0</v>
      </c>
      <c r="AE86" s="359">
        <v>0</v>
      </c>
      <c r="AF86" s="359">
        <f t="shared" ca="1" si="120"/>
        <v>0</v>
      </c>
      <c r="AG86" s="359">
        <f t="shared" ca="1" si="155"/>
        <v>0</v>
      </c>
      <c r="AH86" s="359">
        <f t="shared" ca="1" si="121"/>
        <v>0</v>
      </c>
      <c r="AJ86" s="362">
        <f t="shared" ca="1" si="156"/>
        <v>197</v>
      </c>
      <c r="AK86" s="362">
        <v>78</v>
      </c>
      <c r="AL86" s="371">
        <f t="shared" ca="1" si="157"/>
        <v>0</v>
      </c>
      <c r="AM86" s="359">
        <f t="shared" ca="1" si="95"/>
        <v>0</v>
      </c>
      <c r="AN86" s="359">
        <v>0</v>
      </c>
      <c r="AO86" s="359">
        <f t="shared" ca="1" si="122"/>
        <v>0</v>
      </c>
      <c r="AP86" s="359">
        <f t="shared" ca="1" si="158"/>
        <v>0</v>
      </c>
      <c r="AQ86" s="359">
        <f t="shared" ca="1" si="123"/>
        <v>0</v>
      </c>
      <c r="AS86" s="362">
        <f t="shared" ca="1" si="159"/>
        <v>197</v>
      </c>
      <c r="AT86" s="362">
        <v>78</v>
      </c>
      <c r="AU86" s="371">
        <f t="shared" ca="1" si="160"/>
        <v>0</v>
      </c>
      <c r="AV86" s="359">
        <f t="shared" ca="1" si="96"/>
        <v>0</v>
      </c>
      <c r="AW86" s="359">
        <v>0</v>
      </c>
      <c r="AX86" s="359">
        <f t="shared" ca="1" si="124"/>
        <v>0</v>
      </c>
      <c r="AY86" s="359">
        <f t="shared" ca="1" si="161"/>
        <v>0</v>
      </c>
      <c r="AZ86" s="359">
        <f t="shared" ca="1" si="125"/>
        <v>0</v>
      </c>
      <c r="BB86" s="362">
        <f t="shared" ca="1" si="162"/>
        <v>197</v>
      </c>
      <c r="BC86" s="362">
        <v>78</v>
      </c>
      <c r="BD86" s="371">
        <f t="shared" ca="1" si="163"/>
        <v>0</v>
      </c>
      <c r="BE86" s="359">
        <f t="shared" ca="1" si="97"/>
        <v>0</v>
      </c>
      <c r="BF86" s="359">
        <v>0</v>
      </c>
      <c r="BG86" s="359">
        <f t="shared" ca="1" si="126"/>
        <v>0</v>
      </c>
      <c r="BH86" s="359">
        <f t="shared" ca="1" si="164"/>
        <v>0</v>
      </c>
      <c r="BI86" s="359">
        <f t="shared" ca="1" si="127"/>
        <v>0</v>
      </c>
      <c r="BK86" s="362">
        <f t="shared" ca="1" si="165"/>
        <v>197</v>
      </c>
      <c r="BL86" s="362">
        <v>78</v>
      </c>
      <c r="BM86" s="371">
        <f t="shared" ca="1" si="166"/>
        <v>0</v>
      </c>
      <c r="BN86" s="359">
        <f t="shared" ca="1" si="98"/>
        <v>0</v>
      </c>
      <c r="BO86" s="359">
        <v>0</v>
      </c>
      <c r="BP86" s="359">
        <f t="shared" ca="1" si="128"/>
        <v>0</v>
      </c>
      <c r="BQ86" s="359">
        <f t="shared" ca="1" si="99"/>
        <v>0</v>
      </c>
      <c r="BR86" s="359">
        <f t="shared" ca="1" si="129"/>
        <v>0</v>
      </c>
      <c r="BT86" s="362">
        <f t="shared" ca="1" si="167"/>
        <v>197</v>
      </c>
      <c r="BU86" s="362">
        <v>78</v>
      </c>
      <c r="BV86" s="371">
        <f t="shared" ca="1" si="168"/>
        <v>0</v>
      </c>
      <c r="BW86" s="359">
        <f t="shared" ca="1" si="100"/>
        <v>0</v>
      </c>
      <c r="BX86" s="359">
        <v>0</v>
      </c>
      <c r="BY86" s="359">
        <f t="shared" ca="1" si="130"/>
        <v>0</v>
      </c>
      <c r="BZ86" s="359">
        <f t="shared" ca="1" si="101"/>
        <v>0</v>
      </c>
      <c r="CA86" s="359">
        <f t="shared" ca="1" si="131"/>
        <v>0</v>
      </c>
      <c r="CC86" s="362">
        <f t="shared" ca="1" si="169"/>
        <v>197</v>
      </c>
      <c r="CD86" s="362">
        <v>78</v>
      </c>
      <c r="CE86" s="371">
        <f t="shared" ca="1" si="170"/>
        <v>0</v>
      </c>
      <c r="CF86" s="359">
        <f t="shared" ca="1" si="102"/>
        <v>0</v>
      </c>
      <c r="CG86" s="359">
        <v>0</v>
      </c>
      <c r="CH86" s="359">
        <f t="shared" ca="1" si="132"/>
        <v>0</v>
      </c>
      <c r="CI86" s="359">
        <f t="shared" ca="1" si="103"/>
        <v>0</v>
      </c>
      <c r="CJ86" s="359">
        <f t="shared" ca="1" si="133"/>
        <v>0</v>
      </c>
      <c r="CL86" s="362">
        <f t="shared" ca="1" si="171"/>
        <v>197</v>
      </c>
      <c r="CM86" s="362">
        <v>78</v>
      </c>
      <c r="CN86" s="371">
        <f t="shared" ca="1" si="172"/>
        <v>0</v>
      </c>
      <c r="CO86" s="359">
        <f t="shared" ca="1" si="104"/>
        <v>0</v>
      </c>
      <c r="CP86" s="359">
        <v>0</v>
      </c>
      <c r="CQ86" s="359">
        <f t="shared" ca="1" si="134"/>
        <v>0</v>
      </c>
      <c r="CR86" s="359">
        <f t="shared" ca="1" si="105"/>
        <v>0</v>
      </c>
      <c r="CS86" s="359">
        <f t="shared" ca="1" si="135"/>
        <v>0</v>
      </c>
      <c r="CU86" s="362">
        <f t="shared" ca="1" si="173"/>
        <v>197</v>
      </c>
      <c r="CV86" s="362">
        <v>78</v>
      </c>
      <c r="CW86" s="371">
        <f t="shared" ca="1" si="174"/>
        <v>0</v>
      </c>
      <c r="CX86" s="359">
        <f t="shared" ca="1" si="106"/>
        <v>0</v>
      </c>
      <c r="CY86" s="359">
        <v>0</v>
      </c>
      <c r="CZ86" s="359">
        <f t="shared" ca="1" si="136"/>
        <v>0</v>
      </c>
      <c r="DA86" s="359">
        <f t="shared" ca="1" si="107"/>
        <v>0</v>
      </c>
      <c r="DB86" s="359">
        <f t="shared" ca="1" si="137"/>
        <v>0</v>
      </c>
      <c r="DD86" s="362">
        <f t="shared" ca="1" si="175"/>
        <v>197</v>
      </c>
      <c r="DE86" s="362">
        <v>78</v>
      </c>
      <c r="DF86" s="371">
        <f t="shared" ca="1" si="176"/>
        <v>0</v>
      </c>
      <c r="DG86" s="359">
        <f t="shared" ca="1" si="108"/>
        <v>0</v>
      </c>
      <c r="DH86" s="359">
        <v>0</v>
      </c>
      <c r="DI86" s="359">
        <f t="shared" ca="1" si="138"/>
        <v>0</v>
      </c>
      <c r="DJ86" s="359">
        <f t="shared" ca="1" si="109"/>
        <v>0</v>
      </c>
      <c r="DK86" s="359">
        <f t="shared" ca="1" si="139"/>
        <v>0</v>
      </c>
      <c r="DM86" s="362">
        <f t="shared" ca="1" si="177"/>
        <v>197</v>
      </c>
      <c r="DN86" s="362">
        <v>78</v>
      </c>
      <c r="DO86" s="371">
        <f t="shared" ca="1" si="178"/>
        <v>0</v>
      </c>
      <c r="DP86" s="359">
        <f t="shared" ca="1" si="110"/>
        <v>0</v>
      </c>
      <c r="DQ86" s="359">
        <v>0</v>
      </c>
      <c r="DR86" s="359">
        <f t="shared" ca="1" si="140"/>
        <v>0</v>
      </c>
      <c r="DS86" s="359">
        <f t="shared" ca="1" si="111"/>
        <v>0</v>
      </c>
      <c r="DT86" s="359">
        <f t="shared" ca="1" si="141"/>
        <v>0</v>
      </c>
      <c r="DV86" s="362">
        <f t="shared" ca="1" si="179"/>
        <v>197</v>
      </c>
      <c r="DW86" s="362">
        <v>78</v>
      </c>
      <c r="DX86" s="371">
        <f t="shared" ca="1" si="180"/>
        <v>0</v>
      </c>
      <c r="DY86" s="359">
        <f t="shared" ca="1" si="112"/>
        <v>0</v>
      </c>
      <c r="DZ86" s="359">
        <v>0</v>
      </c>
      <c r="EA86" s="359">
        <f t="shared" ca="1" si="142"/>
        <v>0</v>
      </c>
      <c r="EB86" s="359">
        <f t="shared" ca="1" si="113"/>
        <v>0</v>
      </c>
      <c r="EC86" s="359">
        <f t="shared" ca="1" si="143"/>
        <v>0</v>
      </c>
      <c r="EE86" s="362">
        <f t="shared" ca="1" si="181"/>
        <v>197</v>
      </c>
      <c r="EF86" s="362">
        <v>78</v>
      </c>
      <c r="EG86" s="371">
        <f t="shared" ca="1" si="182"/>
        <v>0</v>
      </c>
      <c r="EH86" s="359">
        <f t="shared" ca="1" si="114"/>
        <v>0</v>
      </c>
      <c r="EI86" s="359">
        <v>0</v>
      </c>
      <c r="EJ86" s="359">
        <f t="shared" ca="1" si="144"/>
        <v>0</v>
      </c>
      <c r="EK86" s="359">
        <f t="shared" ca="1" si="115"/>
        <v>0</v>
      </c>
      <c r="EL86" s="359">
        <f t="shared" ca="1" si="145"/>
        <v>0</v>
      </c>
    </row>
    <row r="87" spans="6:142" x14ac:dyDescent="0.35">
      <c r="F87" s="372">
        <f ca="1">IFERROR(INDEX('Inflation Rates'!$A$16:$H$138,MATCH('TSP Traditional'!$H88,'Inflation Rates'!$A$16:$A$138,0),8)/INDEX('Inflation Rates'!$A$16:$H$138,MATCH('TSP Traditional'!$H88,'Inflation Rates'!$A$16:$A$138,0)-1,8)-1,F86)</f>
        <v>2.0000000000000018E-2</v>
      </c>
      <c r="G87" s="372">
        <f ca="1">IFERROR(INDEX('Inflation Rates'!$A$16:$H$138,MATCH('TSP Traditional'!$H88,'Inflation Rates'!$A$16:$A$138,0),6)/INDEX('Inflation Rates'!$A$16:$H$138,MATCH('TSP Traditional'!$H88,'Inflation Rates'!$A$16:$A$138,0)-1,6)-1,G86)</f>
        <v>2.0999999999999908E-2</v>
      </c>
      <c r="H87" s="362">
        <f t="shared" ca="1" si="146"/>
        <v>2098</v>
      </c>
      <c r="I87" s="362">
        <f t="shared" ca="1" si="147"/>
        <v>198</v>
      </c>
      <c r="J87" s="362">
        <v>79</v>
      </c>
      <c r="K87" s="371">
        <f t="shared" ca="1" si="148"/>
        <v>0</v>
      </c>
      <c r="L87" s="359">
        <f t="shared" ca="1" si="92"/>
        <v>0</v>
      </c>
      <c r="M87" s="359">
        <v>0</v>
      </c>
      <c r="N87" s="359">
        <f t="shared" ca="1" si="116"/>
        <v>0</v>
      </c>
      <c r="O87" s="359">
        <f t="shared" ca="1" si="149"/>
        <v>0</v>
      </c>
      <c r="P87" s="359">
        <f t="shared" ca="1" si="117"/>
        <v>0</v>
      </c>
      <c r="R87" s="362">
        <f t="shared" ca="1" si="150"/>
        <v>198</v>
      </c>
      <c r="S87" s="362">
        <v>79</v>
      </c>
      <c r="T87" s="371">
        <f t="shared" ca="1" si="151"/>
        <v>0</v>
      </c>
      <c r="U87" s="359">
        <f t="shared" ca="1" si="93"/>
        <v>0</v>
      </c>
      <c r="V87" s="359">
        <v>0</v>
      </c>
      <c r="W87" s="359">
        <f t="shared" ca="1" si="118"/>
        <v>0</v>
      </c>
      <c r="X87" s="359">
        <f t="shared" ca="1" si="152"/>
        <v>0</v>
      </c>
      <c r="Y87" s="359">
        <f t="shared" ca="1" si="119"/>
        <v>0</v>
      </c>
      <c r="AA87" s="362">
        <f t="shared" ca="1" si="153"/>
        <v>198</v>
      </c>
      <c r="AB87" s="362">
        <v>79</v>
      </c>
      <c r="AC87" s="371">
        <f t="shared" ca="1" si="154"/>
        <v>0</v>
      </c>
      <c r="AD87" s="359">
        <f t="shared" ca="1" si="94"/>
        <v>0</v>
      </c>
      <c r="AE87" s="359">
        <v>0</v>
      </c>
      <c r="AF87" s="359">
        <f t="shared" ca="1" si="120"/>
        <v>0</v>
      </c>
      <c r="AG87" s="359">
        <f t="shared" ca="1" si="155"/>
        <v>0</v>
      </c>
      <c r="AH87" s="359">
        <f t="shared" ca="1" si="121"/>
        <v>0</v>
      </c>
      <c r="AJ87" s="362">
        <f t="shared" ca="1" si="156"/>
        <v>198</v>
      </c>
      <c r="AK87" s="362">
        <v>79</v>
      </c>
      <c r="AL87" s="371">
        <f t="shared" ca="1" si="157"/>
        <v>0</v>
      </c>
      <c r="AM87" s="359">
        <f t="shared" ca="1" si="95"/>
        <v>0</v>
      </c>
      <c r="AN87" s="359">
        <v>0</v>
      </c>
      <c r="AO87" s="359">
        <f t="shared" ca="1" si="122"/>
        <v>0</v>
      </c>
      <c r="AP87" s="359">
        <f t="shared" ca="1" si="158"/>
        <v>0</v>
      </c>
      <c r="AQ87" s="359">
        <f t="shared" ca="1" si="123"/>
        <v>0</v>
      </c>
      <c r="AS87" s="362">
        <f t="shared" ca="1" si="159"/>
        <v>198</v>
      </c>
      <c r="AT87" s="362">
        <v>79</v>
      </c>
      <c r="AU87" s="371">
        <f t="shared" ca="1" si="160"/>
        <v>0</v>
      </c>
      <c r="AV87" s="359">
        <f t="shared" ca="1" si="96"/>
        <v>0</v>
      </c>
      <c r="AW87" s="359">
        <v>0</v>
      </c>
      <c r="AX87" s="359">
        <f t="shared" ca="1" si="124"/>
        <v>0</v>
      </c>
      <c r="AY87" s="359">
        <f t="shared" ca="1" si="161"/>
        <v>0</v>
      </c>
      <c r="AZ87" s="359">
        <f t="shared" ca="1" si="125"/>
        <v>0</v>
      </c>
      <c r="BB87" s="362">
        <f t="shared" ca="1" si="162"/>
        <v>198</v>
      </c>
      <c r="BC87" s="362">
        <v>79</v>
      </c>
      <c r="BD87" s="371">
        <f t="shared" ca="1" si="163"/>
        <v>0</v>
      </c>
      <c r="BE87" s="359">
        <f t="shared" ca="1" si="97"/>
        <v>0</v>
      </c>
      <c r="BF87" s="359">
        <v>0</v>
      </c>
      <c r="BG87" s="359">
        <f t="shared" ca="1" si="126"/>
        <v>0</v>
      </c>
      <c r="BH87" s="359">
        <f t="shared" ca="1" si="164"/>
        <v>0</v>
      </c>
      <c r="BI87" s="359">
        <f t="shared" ca="1" si="127"/>
        <v>0</v>
      </c>
      <c r="BK87" s="362">
        <f t="shared" ca="1" si="165"/>
        <v>198</v>
      </c>
      <c r="BL87" s="362">
        <v>79</v>
      </c>
      <c r="BM87" s="371">
        <f t="shared" ca="1" si="166"/>
        <v>0</v>
      </c>
      <c r="BN87" s="359">
        <f t="shared" ca="1" si="98"/>
        <v>0</v>
      </c>
      <c r="BO87" s="359">
        <v>0</v>
      </c>
      <c r="BP87" s="359">
        <f t="shared" ca="1" si="128"/>
        <v>0</v>
      </c>
      <c r="BQ87" s="359">
        <f t="shared" ca="1" si="99"/>
        <v>0</v>
      </c>
      <c r="BR87" s="359">
        <f t="shared" ca="1" si="129"/>
        <v>0</v>
      </c>
      <c r="BT87" s="362">
        <f t="shared" ca="1" si="167"/>
        <v>198</v>
      </c>
      <c r="BU87" s="362">
        <v>79</v>
      </c>
      <c r="BV87" s="371">
        <f t="shared" ca="1" si="168"/>
        <v>0</v>
      </c>
      <c r="BW87" s="359">
        <f t="shared" ca="1" si="100"/>
        <v>0</v>
      </c>
      <c r="BX87" s="359">
        <v>0</v>
      </c>
      <c r="BY87" s="359">
        <f t="shared" ca="1" si="130"/>
        <v>0</v>
      </c>
      <c r="BZ87" s="359">
        <f t="shared" ca="1" si="101"/>
        <v>0</v>
      </c>
      <c r="CA87" s="359">
        <f t="shared" ca="1" si="131"/>
        <v>0</v>
      </c>
      <c r="CC87" s="362">
        <f t="shared" ca="1" si="169"/>
        <v>198</v>
      </c>
      <c r="CD87" s="362">
        <v>79</v>
      </c>
      <c r="CE87" s="371">
        <f t="shared" ca="1" si="170"/>
        <v>0</v>
      </c>
      <c r="CF87" s="359">
        <f t="shared" ca="1" si="102"/>
        <v>0</v>
      </c>
      <c r="CG87" s="359">
        <v>0</v>
      </c>
      <c r="CH87" s="359">
        <f t="shared" ca="1" si="132"/>
        <v>0</v>
      </c>
      <c r="CI87" s="359">
        <f t="shared" ca="1" si="103"/>
        <v>0</v>
      </c>
      <c r="CJ87" s="359">
        <f t="shared" ca="1" si="133"/>
        <v>0</v>
      </c>
      <c r="CL87" s="362">
        <f t="shared" ca="1" si="171"/>
        <v>198</v>
      </c>
      <c r="CM87" s="362">
        <v>79</v>
      </c>
      <c r="CN87" s="371">
        <f t="shared" ca="1" si="172"/>
        <v>0</v>
      </c>
      <c r="CO87" s="359">
        <f t="shared" ca="1" si="104"/>
        <v>0</v>
      </c>
      <c r="CP87" s="359">
        <v>0</v>
      </c>
      <c r="CQ87" s="359">
        <f t="shared" ca="1" si="134"/>
        <v>0</v>
      </c>
      <c r="CR87" s="359">
        <f t="shared" ca="1" si="105"/>
        <v>0</v>
      </c>
      <c r="CS87" s="359">
        <f t="shared" ca="1" si="135"/>
        <v>0</v>
      </c>
      <c r="CU87" s="362">
        <f t="shared" ca="1" si="173"/>
        <v>198</v>
      </c>
      <c r="CV87" s="362">
        <v>79</v>
      </c>
      <c r="CW87" s="371">
        <f t="shared" ca="1" si="174"/>
        <v>0</v>
      </c>
      <c r="CX87" s="359">
        <f t="shared" ca="1" si="106"/>
        <v>0</v>
      </c>
      <c r="CY87" s="359">
        <v>0</v>
      </c>
      <c r="CZ87" s="359">
        <f t="shared" ca="1" si="136"/>
        <v>0</v>
      </c>
      <c r="DA87" s="359">
        <f t="shared" ca="1" si="107"/>
        <v>0</v>
      </c>
      <c r="DB87" s="359">
        <f t="shared" ca="1" si="137"/>
        <v>0</v>
      </c>
      <c r="DD87" s="362">
        <f t="shared" ca="1" si="175"/>
        <v>198</v>
      </c>
      <c r="DE87" s="362">
        <v>79</v>
      </c>
      <c r="DF87" s="371">
        <f t="shared" ca="1" si="176"/>
        <v>0</v>
      </c>
      <c r="DG87" s="359">
        <f t="shared" ca="1" si="108"/>
        <v>0</v>
      </c>
      <c r="DH87" s="359">
        <v>0</v>
      </c>
      <c r="DI87" s="359">
        <f t="shared" ca="1" si="138"/>
        <v>0</v>
      </c>
      <c r="DJ87" s="359">
        <f t="shared" ca="1" si="109"/>
        <v>0</v>
      </c>
      <c r="DK87" s="359">
        <f t="shared" ca="1" si="139"/>
        <v>0</v>
      </c>
      <c r="DM87" s="362">
        <f t="shared" ca="1" si="177"/>
        <v>198</v>
      </c>
      <c r="DN87" s="362">
        <v>79</v>
      </c>
      <c r="DO87" s="371">
        <f t="shared" ca="1" si="178"/>
        <v>0</v>
      </c>
      <c r="DP87" s="359">
        <f t="shared" ca="1" si="110"/>
        <v>0</v>
      </c>
      <c r="DQ87" s="359">
        <v>0</v>
      </c>
      <c r="DR87" s="359">
        <f t="shared" ca="1" si="140"/>
        <v>0</v>
      </c>
      <c r="DS87" s="359">
        <f t="shared" ca="1" si="111"/>
        <v>0</v>
      </c>
      <c r="DT87" s="359">
        <f t="shared" ca="1" si="141"/>
        <v>0</v>
      </c>
      <c r="DV87" s="362">
        <f t="shared" ca="1" si="179"/>
        <v>198</v>
      </c>
      <c r="DW87" s="362">
        <v>79</v>
      </c>
      <c r="DX87" s="371">
        <f t="shared" ca="1" si="180"/>
        <v>0</v>
      </c>
      <c r="DY87" s="359">
        <f t="shared" ca="1" si="112"/>
        <v>0</v>
      </c>
      <c r="DZ87" s="359">
        <v>0</v>
      </c>
      <c r="EA87" s="359">
        <f t="shared" ca="1" si="142"/>
        <v>0</v>
      </c>
      <c r="EB87" s="359">
        <f t="shared" ca="1" si="113"/>
        <v>0</v>
      </c>
      <c r="EC87" s="359">
        <f t="shared" ca="1" si="143"/>
        <v>0</v>
      </c>
      <c r="EE87" s="362">
        <f t="shared" ca="1" si="181"/>
        <v>198</v>
      </c>
      <c r="EF87" s="362">
        <v>79</v>
      </c>
      <c r="EG87" s="371">
        <f t="shared" ca="1" si="182"/>
        <v>0</v>
      </c>
      <c r="EH87" s="359">
        <f t="shared" ca="1" si="114"/>
        <v>0</v>
      </c>
      <c r="EI87" s="359">
        <v>0</v>
      </c>
      <c r="EJ87" s="359">
        <f t="shared" ca="1" si="144"/>
        <v>0</v>
      </c>
      <c r="EK87" s="359">
        <f t="shared" ca="1" si="115"/>
        <v>0</v>
      </c>
      <c r="EL87" s="359">
        <f t="shared" ca="1" si="145"/>
        <v>0</v>
      </c>
    </row>
    <row r="88" spans="6:142" x14ac:dyDescent="0.35">
      <c r="F88" s="372">
        <f ca="1">IFERROR(INDEX('Inflation Rates'!$A$16:$H$138,MATCH('TSP Traditional'!$H89,'Inflation Rates'!$A$16:$A$138,0),8)/INDEX('Inflation Rates'!$A$16:$H$138,MATCH('TSP Traditional'!$H89,'Inflation Rates'!$A$16:$A$138,0)-1,8)-1,F87)</f>
        <v>2.0000000000000018E-2</v>
      </c>
      <c r="G88" s="372">
        <f ca="1">IFERROR(INDEX('Inflation Rates'!$A$16:$H$138,MATCH('TSP Traditional'!$H89,'Inflation Rates'!$A$16:$A$138,0),6)/INDEX('Inflation Rates'!$A$16:$H$138,MATCH('TSP Traditional'!$H89,'Inflation Rates'!$A$16:$A$138,0)-1,6)-1,G87)</f>
        <v>2.0999999999999908E-2</v>
      </c>
      <c r="H88" s="362">
        <f t="shared" ca="1" si="146"/>
        <v>2099</v>
      </c>
      <c r="I88" s="362">
        <f t="shared" ca="1" si="147"/>
        <v>199</v>
      </c>
      <c r="J88" s="362">
        <v>80</v>
      </c>
      <c r="K88" s="371">
        <f t="shared" ca="1" si="148"/>
        <v>0</v>
      </c>
      <c r="L88" s="359">
        <f t="shared" ca="1" si="92"/>
        <v>0</v>
      </c>
      <c r="M88" s="359">
        <v>0</v>
      </c>
      <c r="N88" s="359">
        <f t="shared" ca="1" si="116"/>
        <v>0</v>
      </c>
      <c r="O88" s="359">
        <f t="shared" ca="1" si="149"/>
        <v>0</v>
      </c>
      <c r="P88" s="359">
        <f t="shared" ca="1" si="117"/>
        <v>0</v>
      </c>
      <c r="R88" s="362">
        <f t="shared" ca="1" si="150"/>
        <v>199</v>
      </c>
      <c r="S88" s="362">
        <v>80</v>
      </c>
      <c r="T88" s="371">
        <f t="shared" ca="1" si="151"/>
        <v>0</v>
      </c>
      <c r="U88" s="359">
        <f t="shared" ca="1" si="93"/>
        <v>0</v>
      </c>
      <c r="V88" s="359">
        <v>0</v>
      </c>
      <c r="W88" s="359">
        <f t="shared" ca="1" si="118"/>
        <v>0</v>
      </c>
      <c r="X88" s="359">
        <f t="shared" ca="1" si="152"/>
        <v>0</v>
      </c>
      <c r="Y88" s="359">
        <f t="shared" ca="1" si="119"/>
        <v>0</v>
      </c>
      <c r="AA88" s="362">
        <f t="shared" ca="1" si="153"/>
        <v>199</v>
      </c>
      <c r="AB88" s="362">
        <v>80</v>
      </c>
      <c r="AC88" s="371">
        <f t="shared" ca="1" si="154"/>
        <v>0</v>
      </c>
      <c r="AD88" s="359">
        <f t="shared" ca="1" si="94"/>
        <v>0</v>
      </c>
      <c r="AE88" s="359">
        <v>0</v>
      </c>
      <c r="AF88" s="359">
        <f t="shared" ca="1" si="120"/>
        <v>0</v>
      </c>
      <c r="AG88" s="359">
        <f t="shared" ca="1" si="155"/>
        <v>0</v>
      </c>
      <c r="AH88" s="359">
        <f t="shared" ca="1" si="121"/>
        <v>0</v>
      </c>
      <c r="AJ88" s="362">
        <f t="shared" ca="1" si="156"/>
        <v>199</v>
      </c>
      <c r="AK88" s="362">
        <v>80</v>
      </c>
      <c r="AL88" s="371">
        <f t="shared" ca="1" si="157"/>
        <v>0</v>
      </c>
      <c r="AM88" s="359">
        <f t="shared" ca="1" si="95"/>
        <v>0</v>
      </c>
      <c r="AN88" s="359">
        <v>0</v>
      </c>
      <c r="AO88" s="359">
        <f t="shared" ca="1" si="122"/>
        <v>0</v>
      </c>
      <c r="AP88" s="359">
        <f t="shared" ca="1" si="158"/>
        <v>0</v>
      </c>
      <c r="AQ88" s="359">
        <f t="shared" ca="1" si="123"/>
        <v>0</v>
      </c>
      <c r="AS88" s="362">
        <f t="shared" ca="1" si="159"/>
        <v>199</v>
      </c>
      <c r="AT88" s="362">
        <v>80</v>
      </c>
      <c r="AU88" s="371">
        <f t="shared" ca="1" si="160"/>
        <v>0</v>
      </c>
      <c r="AV88" s="359">
        <f t="shared" ca="1" si="96"/>
        <v>0</v>
      </c>
      <c r="AW88" s="359">
        <v>0</v>
      </c>
      <c r="AX88" s="359">
        <f t="shared" ca="1" si="124"/>
        <v>0</v>
      </c>
      <c r="AY88" s="359">
        <f t="shared" ca="1" si="161"/>
        <v>0</v>
      </c>
      <c r="AZ88" s="359">
        <f t="shared" ca="1" si="125"/>
        <v>0</v>
      </c>
      <c r="BB88" s="362">
        <f t="shared" ca="1" si="162"/>
        <v>199</v>
      </c>
      <c r="BC88" s="362">
        <v>80</v>
      </c>
      <c r="BD88" s="371">
        <f t="shared" ca="1" si="163"/>
        <v>0</v>
      </c>
      <c r="BE88" s="359">
        <f t="shared" ca="1" si="97"/>
        <v>0</v>
      </c>
      <c r="BF88" s="359">
        <v>0</v>
      </c>
      <c r="BG88" s="359">
        <f t="shared" ca="1" si="126"/>
        <v>0</v>
      </c>
      <c r="BH88" s="359">
        <f t="shared" ca="1" si="164"/>
        <v>0</v>
      </c>
      <c r="BI88" s="359">
        <f t="shared" ca="1" si="127"/>
        <v>0</v>
      </c>
      <c r="BK88" s="362">
        <f t="shared" ca="1" si="165"/>
        <v>199</v>
      </c>
      <c r="BL88" s="362">
        <v>80</v>
      </c>
      <c r="BM88" s="371">
        <f t="shared" ca="1" si="166"/>
        <v>0</v>
      </c>
      <c r="BN88" s="359">
        <f t="shared" ca="1" si="98"/>
        <v>0</v>
      </c>
      <c r="BO88" s="359">
        <v>0</v>
      </c>
      <c r="BP88" s="359">
        <f t="shared" ca="1" si="128"/>
        <v>0</v>
      </c>
      <c r="BQ88" s="359">
        <f t="shared" ca="1" si="99"/>
        <v>0</v>
      </c>
      <c r="BR88" s="359">
        <f t="shared" ca="1" si="129"/>
        <v>0</v>
      </c>
      <c r="BT88" s="362">
        <f t="shared" ca="1" si="167"/>
        <v>199</v>
      </c>
      <c r="BU88" s="362">
        <v>80</v>
      </c>
      <c r="BV88" s="371">
        <f t="shared" ca="1" si="168"/>
        <v>0</v>
      </c>
      <c r="BW88" s="359">
        <f t="shared" ca="1" si="100"/>
        <v>0</v>
      </c>
      <c r="BX88" s="359">
        <v>0</v>
      </c>
      <c r="BY88" s="359">
        <f t="shared" ca="1" si="130"/>
        <v>0</v>
      </c>
      <c r="BZ88" s="359">
        <f t="shared" ca="1" si="101"/>
        <v>0</v>
      </c>
      <c r="CA88" s="359">
        <f t="shared" ca="1" si="131"/>
        <v>0</v>
      </c>
      <c r="CC88" s="362">
        <f t="shared" ca="1" si="169"/>
        <v>199</v>
      </c>
      <c r="CD88" s="362">
        <v>80</v>
      </c>
      <c r="CE88" s="371">
        <f t="shared" ca="1" si="170"/>
        <v>0</v>
      </c>
      <c r="CF88" s="359">
        <f t="shared" ca="1" si="102"/>
        <v>0</v>
      </c>
      <c r="CG88" s="359">
        <v>0</v>
      </c>
      <c r="CH88" s="359">
        <f t="shared" ca="1" si="132"/>
        <v>0</v>
      </c>
      <c r="CI88" s="359">
        <f t="shared" ca="1" si="103"/>
        <v>0</v>
      </c>
      <c r="CJ88" s="359">
        <f t="shared" ca="1" si="133"/>
        <v>0</v>
      </c>
      <c r="CL88" s="362">
        <f t="shared" ca="1" si="171"/>
        <v>199</v>
      </c>
      <c r="CM88" s="362">
        <v>80</v>
      </c>
      <c r="CN88" s="371">
        <f t="shared" ca="1" si="172"/>
        <v>0</v>
      </c>
      <c r="CO88" s="359">
        <f t="shared" ca="1" si="104"/>
        <v>0</v>
      </c>
      <c r="CP88" s="359">
        <v>0</v>
      </c>
      <c r="CQ88" s="359">
        <f t="shared" ca="1" si="134"/>
        <v>0</v>
      </c>
      <c r="CR88" s="359">
        <f t="shared" ca="1" si="105"/>
        <v>0</v>
      </c>
      <c r="CS88" s="359">
        <f t="shared" ca="1" si="135"/>
        <v>0</v>
      </c>
      <c r="CU88" s="362">
        <f t="shared" ca="1" si="173"/>
        <v>199</v>
      </c>
      <c r="CV88" s="362">
        <v>80</v>
      </c>
      <c r="CW88" s="371">
        <f t="shared" ca="1" si="174"/>
        <v>0</v>
      </c>
      <c r="CX88" s="359">
        <f t="shared" ca="1" si="106"/>
        <v>0</v>
      </c>
      <c r="CY88" s="359">
        <v>0</v>
      </c>
      <c r="CZ88" s="359">
        <f t="shared" ca="1" si="136"/>
        <v>0</v>
      </c>
      <c r="DA88" s="359">
        <f t="shared" ca="1" si="107"/>
        <v>0</v>
      </c>
      <c r="DB88" s="359">
        <f t="shared" ca="1" si="137"/>
        <v>0</v>
      </c>
      <c r="DD88" s="362">
        <f t="shared" ca="1" si="175"/>
        <v>199</v>
      </c>
      <c r="DE88" s="362">
        <v>80</v>
      </c>
      <c r="DF88" s="371">
        <f t="shared" ca="1" si="176"/>
        <v>0</v>
      </c>
      <c r="DG88" s="359">
        <f t="shared" ca="1" si="108"/>
        <v>0</v>
      </c>
      <c r="DH88" s="359">
        <v>0</v>
      </c>
      <c r="DI88" s="359">
        <f t="shared" ca="1" si="138"/>
        <v>0</v>
      </c>
      <c r="DJ88" s="359">
        <f t="shared" ca="1" si="109"/>
        <v>0</v>
      </c>
      <c r="DK88" s="359">
        <f t="shared" ca="1" si="139"/>
        <v>0</v>
      </c>
      <c r="DM88" s="362">
        <f t="shared" ca="1" si="177"/>
        <v>199</v>
      </c>
      <c r="DN88" s="362">
        <v>80</v>
      </c>
      <c r="DO88" s="371">
        <f t="shared" ca="1" si="178"/>
        <v>0</v>
      </c>
      <c r="DP88" s="359">
        <f t="shared" ca="1" si="110"/>
        <v>0</v>
      </c>
      <c r="DQ88" s="359">
        <v>0</v>
      </c>
      <c r="DR88" s="359">
        <f t="shared" ca="1" si="140"/>
        <v>0</v>
      </c>
      <c r="DS88" s="359">
        <f t="shared" ca="1" si="111"/>
        <v>0</v>
      </c>
      <c r="DT88" s="359">
        <f t="shared" ca="1" si="141"/>
        <v>0</v>
      </c>
      <c r="DV88" s="362">
        <f t="shared" ca="1" si="179"/>
        <v>199</v>
      </c>
      <c r="DW88" s="362">
        <v>80</v>
      </c>
      <c r="DX88" s="371">
        <f t="shared" ca="1" si="180"/>
        <v>0</v>
      </c>
      <c r="DY88" s="359">
        <f t="shared" ca="1" si="112"/>
        <v>0</v>
      </c>
      <c r="DZ88" s="359">
        <v>0</v>
      </c>
      <c r="EA88" s="359">
        <f t="shared" ca="1" si="142"/>
        <v>0</v>
      </c>
      <c r="EB88" s="359">
        <f t="shared" ca="1" si="113"/>
        <v>0</v>
      </c>
      <c r="EC88" s="359">
        <f t="shared" ca="1" si="143"/>
        <v>0</v>
      </c>
      <c r="EE88" s="362">
        <f t="shared" ca="1" si="181"/>
        <v>199</v>
      </c>
      <c r="EF88" s="362">
        <v>80</v>
      </c>
      <c r="EG88" s="371">
        <f t="shared" ca="1" si="182"/>
        <v>0</v>
      </c>
      <c r="EH88" s="359">
        <f t="shared" ca="1" si="114"/>
        <v>0</v>
      </c>
      <c r="EI88" s="359">
        <v>0</v>
      </c>
      <c r="EJ88" s="359">
        <f t="shared" ca="1" si="144"/>
        <v>0</v>
      </c>
      <c r="EK88" s="359">
        <f t="shared" ca="1" si="115"/>
        <v>0</v>
      </c>
      <c r="EL88" s="359">
        <f t="shared" ca="1" si="145"/>
        <v>0</v>
      </c>
    </row>
    <row r="89" spans="6:142" x14ac:dyDescent="0.35">
      <c r="F89" s="372">
        <f ca="1">IFERROR(INDEX('Inflation Rates'!$A$16:$H$138,MATCH('TSP Traditional'!$H90,'Inflation Rates'!$A$16:$A$138,0),8)/INDEX('Inflation Rates'!$A$16:$H$138,MATCH('TSP Traditional'!$H90,'Inflation Rates'!$A$16:$A$138,0)-1,8)-1,F88)</f>
        <v>2.0000000000000018E-2</v>
      </c>
      <c r="G89" s="372">
        <f ca="1">IFERROR(INDEX('Inflation Rates'!$A$16:$H$138,MATCH('TSP Traditional'!$H90,'Inflation Rates'!$A$16:$A$138,0),6)/INDEX('Inflation Rates'!$A$16:$H$138,MATCH('TSP Traditional'!$H90,'Inflation Rates'!$A$16:$A$138,0)-1,6)-1,G88)</f>
        <v>2.0999999999999908E-2</v>
      </c>
      <c r="H89" s="362">
        <f t="shared" ca="1" si="146"/>
        <v>2100</v>
      </c>
      <c r="I89" s="362">
        <f t="shared" ca="1" si="147"/>
        <v>200</v>
      </c>
      <c r="J89" s="362">
        <v>81</v>
      </c>
      <c r="K89" s="371">
        <f t="shared" ca="1" si="148"/>
        <v>0</v>
      </c>
      <c r="L89" s="359">
        <f t="shared" ca="1" si="92"/>
        <v>0</v>
      </c>
      <c r="M89" s="359">
        <v>0</v>
      </c>
      <c r="N89" s="359">
        <f t="shared" ca="1" si="116"/>
        <v>0</v>
      </c>
      <c r="O89" s="359">
        <f t="shared" ca="1" si="149"/>
        <v>0</v>
      </c>
      <c r="P89" s="359">
        <f t="shared" ca="1" si="117"/>
        <v>0</v>
      </c>
      <c r="R89" s="362">
        <f t="shared" ca="1" si="150"/>
        <v>200</v>
      </c>
      <c r="S89" s="362">
        <v>81</v>
      </c>
      <c r="T89" s="371">
        <f t="shared" ca="1" si="151"/>
        <v>0</v>
      </c>
      <c r="U89" s="359">
        <f t="shared" ca="1" si="93"/>
        <v>0</v>
      </c>
      <c r="V89" s="359">
        <v>0</v>
      </c>
      <c r="W89" s="359">
        <f t="shared" ca="1" si="118"/>
        <v>0</v>
      </c>
      <c r="X89" s="359">
        <f t="shared" ca="1" si="152"/>
        <v>0</v>
      </c>
      <c r="Y89" s="359">
        <f t="shared" ca="1" si="119"/>
        <v>0</v>
      </c>
      <c r="AA89" s="362">
        <f t="shared" ca="1" si="153"/>
        <v>200</v>
      </c>
      <c r="AB89" s="362">
        <v>81</v>
      </c>
      <c r="AC89" s="371">
        <f t="shared" ca="1" si="154"/>
        <v>0</v>
      </c>
      <c r="AD89" s="359">
        <f t="shared" ca="1" si="94"/>
        <v>0</v>
      </c>
      <c r="AE89" s="359">
        <v>0</v>
      </c>
      <c r="AF89" s="359">
        <f t="shared" ca="1" si="120"/>
        <v>0</v>
      </c>
      <c r="AG89" s="359">
        <f t="shared" ca="1" si="155"/>
        <v>0</v>
      </c>
      <c r="AH89" s="359">
        <f t="shared" ca="1" si="121"/>
        <v>0</v>
      </c>
      <c r="AJ89" s="362">
        <f t="shared" ca="1" si="156"/>
        <v>200</v>
      </c>
      <c r="AK89" s="362">
        <v>81</v>
      </c>
      <c r="AL89" s="371">
        <f t="shared" ca="1" si="157"/>
        <v>0</v>
      </c>
      <c r="AM89" s="359">
        <f t="shared" ca="1" si="95"/>
        <v>0</v>
      </c>
      <c r="AN89" s="359">
        <v>0</v>
      </c>
      <c r="AO89" s="359">
        <f t="shared" ca="1" si="122"/>
        <v>0</v>
      </c>
      <c r="AP89" s="359">
        <f t="shared" ca="1" si="158"/>
        <v>0</v>
      </c>
      <c r="AQ89" s="359">
        <f t="shared" ca="1" si="123"/>
        <v>0</v>
      </c>
      <c r="AS89" s="362">
        <f t="shared" ca="1" si="159"/>
        <v>200</v>
      </c>
      <c r="AT89" s="362">
        <v>81</v>
      </c>
      <c r="AU89" s="371">
        <f t="shared" ca="1" si="160"/>
        <v>0</v>
      </c>
      <c r="AV89" s="359">
        <f t="shared" ca="1" si="96"/>
        <v>0</v>
      </c>
      <c r="AW89" s="359">
        <v>0</v>
      </c>
      <c r="AX89" s="359">
        <f t="shared" ca="1" si="124"/>
        <v>0</v>
      </c>
      <c r="AY89" s="359">
        <f t="shared" ca="1" si="161"/>
        <v>0</v>
      </c>
      <c r="AZ89" s="359">
        <f t="shared" ca="1" si="125"/>
        <v>0</v>
      </c>
      <c r="BB89" s="362">
        <f t="shared" ca="1" si="162"/>
        <v>200</v>
      </c>
      <c r="BC89" s="362">
        <v>81</v>
      </c>
      <c r="BD89" s="371">
        <f t="shared" ca="1" si="163"/>
        <v>0</v>
      </c>
      <c r="BE89" s="359">
        <f t="shared" ca="1" si="97"/>
        <v>0</v>
      </c>
      <c r="BF89" s="359">
        <v>0</v>
      </c>
      <c r="BG89" s="359">
        <f t="shared" ca="1" si="126"/>
        <v>0</v>
      </c>
      <c r="BH89" s="359">
        <f t="shared" ca="1" si="164"/>
        <v>0</v>
      </c>
      <c r="BI89" s="359">
        <f t="shared" ca="1" si="127"/>
        <v>0</v>
      </c>
      <c r="BK89" s="362">
        <f t="shared" ca="1" si="165"/>
        <v>200</v>
      </c>
      <c r="BL89" s="362">
        <v>81</v>
      </c>
      <c r="BM89" s="371">
        <f t="shared" ca="1" si="166"/>
        <v>0</v>
      </c>
      <c r="BN89" s="359">
        <f t="shared" ca="1" si="98"/>
        <v>0</v>
      </c>
      <c r="BO89" s="359">
        <v>0</v>
      </c>
      <c r="BP89" s="359">
        <f t="shared" ca="1" si="128"/>
        <v>0</v>
      </c>
      <c r="BQ89" s="359">
        <f t="shared" ca="1" si="99"/>
        <v>0</v>
      </c>
      <c r="BR89" s="359">
        <f t="shared" ca="1" si="129"/>
        <v>0</v>
      </c>
      <c r="BT89" s="362">
        <f t="shared" ca="1" si="167"/>
        <v>200</v>
      </c>
      <c r="BU89" s="362">
        <v>81</v>
      </c>
      <c r="BV89" s="371">
        <f t="shared" ca="1" si="168"/>
        <v>0</v>
      </c>
      <c r="BW89" s="359">
        <f t="shared" ca="1" si="100"/>
        <v>0</v>
      </c>
      <c r="BX89" s="359">
        <v>0</v>
      </c>
      <c r="BY89" s="359">
        <f t="shared" ca="1" si="130"/>
        <v>0</v>
      </c>
      <c r="BZ89" s="359">
        <f t="shared" ca="1" si="101"/>
        <v>0</v>
      </c>
      <c r="CA89" s="359">
        <f t="shared" ca="1" si="131"/>
        <v>0</v>
      </c>
      <c r="CC89" s="362">
        <f t="shared" ca="1" si="169"/>
        <v>200</v>
      </c>
      <c r="CD89" s="362">
        <v>81</v>
      </c>
      <c r="CE89" s="371">
        <f t="shared" ca="1" si="170"/>
        <v>0</v>
      </c>
      <c r="CF89" s="359">
        <f t="shared" ca="1" si="102"/>
        <v>0</v>
      </c>
      <c r="CG89" s="359">
        <v>0</v>
      </c>
      <c r="CH89" s="359">
        <f t="shared" ca="1" si="132"/>
        <v>0</v>
      </c>
      <c r="CI89" s="359">
        <f t="shared" ca="1" si="103"/>
        <v>0</v>
      </c>
      <c r="CJ89" s="359">
        <f t="shared" ca="1" si="133"/>
        <v>0</v>
      </c>
      <c r="CL89" s="362">
        <f t="shared" ca="1" si="171"/>
        <v>200</v>
      </c>
      <c r="CM89" s="362">
        <v>81</v>
      </c>
      <c r="CN89" s="371">
        <f t="shared" ca="1" si="172"/>
        <v>0</v>
      </c>
      <c r="CO89" s="359">
        <f t="shared" ca="1" si="104"/>
        <v>0</v>
      </c>
      <c r="CP89" s="359">
        <v>0</v>
      </c>
      <c r="CQ89" s="359">
        <f t="shared" ca="1" si="134"/>
        <v>0</v>
      </c>
      <c r="CR89" s="359">
        <f t="shared" ca="1" si="105"/>
        <v>0</v>
      </c>
      <c r="CS89" s="359">
        <f t="shared" ca="1" si="135"/>
        <v>0</v>
      </c>
      <c r="CU89" s="362">
        <f t="shared" ca="1" si="173"/>
        <v>200</v>
      </c>
      <c r="CV89" s="362">
        <v>81</v>
      </c>
      <c r="CW89" s="371">
        <f t="shared" ca="1" si="174"/>
        <v>0</v>
      </c>
      <c r="CX89" s="359">
        <f t="shared" ca="1" si="106"/>
        <v>0</v>
      </c>
      <c r="CY89" s="359">
        <v>0</v>
      </c>
      <c r="CZ89" s="359">
        <f t="shared" ca="1" si="136"/>
        <v>0</v>
      </c>
      <c r="DA89" s="359">
        <f t="shared" ca="1" si="107"/>
        <v>0</v>
      </c>
      <c r="DB89" s="359">
        <f t="shared" ca="1" si="137"/>
        <v>0</v>
      </c>
      <c r="DD89" s="362">
        <f t="shared" ca="1" si="175"/>
        <v>200</v>
      </c>
      <c r="DE89" s="362">
        <v>81</v>
      </c>
      <c r="DF89" s="371">
        <f t="shared" ca="1" si="176"/>
        <v>0</v>
      </c>
      <c r="DG89" s="359">
        <f t="shared" ca="1" si="108"/>
        <v>0</v>
      </c>
      <c r="DH89" s="359">
        <v>0</v>
      </c>
      <c r="DI89" s="359">
        <f t="shared" ca="1" si="138"/>
        <v>0</v>
      </c>
      <c r="DJ89" s="359">
        <f t="shared" ca="1" si="109"/>
        <v>0</v>
      </c>
      <c r="DK89" s="359">
        <f t="shared" ca="1" si="139"/>
        <v>0</v>
      </c>
      <c r="DM89" s="362">
        <f t="shared" ca="1" si="177"/>
        <v>200</v>
      </c>
      <c r="DN89" s="362">
        <v>81</v>
      </c>
      <c r="DO89" s="371">
        <f t="shared" ca="1" si="178"/>
        <v>0</v>
      </c>
      <c r="DP89" s="359">
        <f t="shared" ca="1" si="110"/>
        <v>0</v>
      </c>
      <c r="DQ89" s="359">
        <v>0</v>
      </c>
      <c r="DR89" s="359">
        <f t="shared" ca="1" si="140"/>
        <v>0</v>
      </c>
      <c r="DS89" s="359">
        <f t="shared" ca="1" si="111"/>
        <v>0</v>
      </c>
      <c r="DT89" s="359">
        <f t="shared" ca="1" si="141"/>
        <v>0</v>
      </c>
      <c r="DV89" s="362">
        <f t="shared" ca="1" si="179"/>
        <v>200</v>
      </c>
      <c r="DW89" s="362">
        <v>81</v>
      </c>
      <c r="DX89" s="371">
        <f t="shared" ca="1" si="180"/>
        <v>0</v>
      </c>
      <c r="DY89" s="359">
        <f t="shared" ca="1" si="112"/>
        <v>0</v>
      </c>
      <c r="DZ89" s="359">
        <v>0</v>
      </c>
      <c r="EA89" s="359">
        <f t="shared" ca="1" si="142"/>
        <v>0</v>
      </c>
      <c r="EB89" s="359">
        <f t="shared" ca="1" si="113"/>
        <v>0</v>
      </c>
      <c r="EC89" s="359">
        <f t="shared" ca="1" si="143"/>
        <v>0</v>
      </c>
      <c r="EE89" s="362">
        <f t="shared" ca="1" si="181"/>
        <v>200</v>
      </c>
      <c r="EF89" s="362">
        <v>81</v>
      </c>
      <c r="EG89" s="371">
        <f t="shared" ca="1" si="182"/>
        <v>0</v>
      </c>
      <c r="EH89" s="359">
        <f t="shared" ca="1" si="114"/>
        <v>0</v>
      </c>
      <c r="EI89" s="359">
        <v>0</v>
      </c>
      <c r="EJ89" s="359">
        <f t="shared" ca="1" si="144"/>
        <v>0</v>
      </c>
      <c r="EK89" s="359">
        <f t="shared" ca="1" si="115"/>
        <v>0</v>
      </c>
      <c r="EL89" s="359">
        <f t="shared" ca="1" si="145"/>
        <v>0</v>
      </c>
    </row>
    <row r="90" spans="6:142" x14ac:dyDescent="0.35">
      <c r="F90" s="372">
        <f ca="1">IFERROR(INDEX('Inflation Rates'!$A$16:$H$138,MATCH('TSP Traditional'!$H91,'Inflation Rates'!$A$16:$A$138,0),8)/INDEX('Inflation Rates'!$A$16:$H$138,MATCH('TSP Traditional'!$H91,'Inflation Rates'!$A$16:$A$138,0)-1,8)-1,F89)</f>
        <v>2.0000000000000018E-2</v>
      </c>
      <c r="G90" s="372">
        <f ca="1">IFERROR(INDEX('Inflation Rates'!$A$16:$H$138,MATCH('TSP Traditional'!$H91,'Inflation Rates'!$A$16:$A$138,0),6)/INDEX('Inflation Rates'!$A$16:$H$138,MATCH('TSP Traditional'!$H91,'Inflation Rates'!$A$16:$A$138,0)-1,6)-1,G89)</f>
        <v>2.0999999999999908E-2</v>
      </c>
      <c r="H90" s="362">
        <f t="shared" ca="1" si="146"/>
        <v>2101</v>
      </c>
      <c r="I90" s="362">
        <f t="shared" ca="1" si="147"/>
        <v>201</v>
      </c>
      <c r="J90" s="362">
        <v>82</v>
      </c>
      <c r="K90" s="371">
        <f t="shared" ca="1" si="148"/>
        <v>0</v>
      </c>
      <c r="L90" s="359">
        <f t="shared" ca="1" si="92"/>
        <v>0</v>
      </c>
      <c r="M90" s="359">
        <v>0</v>
      </c>
      <c r="N90" s="359">
        <f t="shared" ca="1" si="116"/>
        <v>0</v>
      </c>
      <c r="O90" s="359">
        <f t="shared" ca="1" si="149"/>
        <v>0</v>
      </c>
      <c r="P90" s="359">
        <f t="shared" ca="1" si="117"/>
        <v>0</v>
      </c>
      <c r="R90" s="362">
        <f t="shared" ca="1" si="150"/>
        <v>201</v>
      </c>
      <c r="S90" s="362">
        <v>82</v>
      </c>
      <c r="T90" s="371">
        <f t="shared" ca="1" si="151"/>
        <v>0</v>
      </c>
      <c r="U90" s="359">
        <f t="shared" ca="1" si="93"/>
        <v>0</v>
      </c>
      <c r="V90" s="359">
        <v>0</v>
      </c>
      <c r="W90" s="359">
        <f t="shared" ca="1" si="118"/>
        <v>0</v>
      </c>
      <c r="X90" s="359">
        <f t="shared" ca="1" si="152"/>
        <v>0</v>
      </c>
      <c r="Y90" s="359">
        <f t="shared" ca="1" si="119"/>
        <v>0</v>
      </c>
      <c r="AA90" s="362">
        <f t="shared" ca="1" si="153"/>
        <v>201</v>
      </c>
      <c r="AB90" s="362">
        <v>82</v>
      </c>
      <c r="AC90" s="371">
        <f t="shared" ca="1" si="154"/>
        <v>0</v>
      </c>
      <c r="AD90" s="359">
        <f t="shared" ca="1" si="94"/>
        <v>0</v>
      </c>
      <c r="AE90" s="359">
        <v>0</v>
      </c>
      <c r="AF90" s="359">
        <f t="shared" ca="1" si="120"/>
        <v>0</v>
      </c>
      <c r="AG90" s="359">
        <f t="shared" ca="1" si="155"/>
        <v>0</v>
      </c>
      <c r="AH90" s="359">
        <f t="shared" ca="1" si="121"/>
        <v>0</v>
      </c>
      <c r="AJ90" s="362">
        <f t="shared" ca="1" si="156"/>
        <v>201</v>
      </c>
      <c r="AK90" s="362">
        <v>82</v>
      </c>
      <c r="AL90" s="371">
        <f t="shared" ca="1" si="157"/>
        <v>0</v>
      </c>
      <c r="AM90" s="359">
        <f t="shared" ca="1" si="95"/>
        <v>0</v>
      </c>
      <c r="AN90" s="359">
        <v>0</v>
      </c>
      <c r="AO90" s="359">
        <f t="shared" ca="1" si="122"/>
        <v>0</v>
      </c>
      <c r="AP90" s="359">
        <f t="shared" ca="1" si="158"/>
        <v>0</v>
      </c>
      <c r="AQ90" s="359">
        <f t="shared" ca="1" si="123"/>
        <v>0</v>
      </c>
      <c r="AS90" s="362">
        <f t="shared" ca="1" si="159"/>
        <v>201</v>
      </c>
      <c r="AT90" s="362">
        <v>82</v>
      </c>
      <c r="AU90" s="371">
        <f t="shared" ca="1" si="160"/>
        <v>0</v>
      </c>
      <c r="AV90" s="359">
        <f t="shared" ca="1" si="96"/>
        <v>0</v>
      </c>
      <c r="AW90" s="359">
        <v>0</v>
      </c>
      <c r="AX90" s="359">
        <f t="shared" ca="1" si="124"/>
        <v>0</v>
      </c>
      <c r="AY90" s="359">
        <f t="shared" ca="1" si="161"/>
        <v>0</v>
      </c>
      <c r="AZ90" s="359">
        <f t="shared" ca="1" si="125"/>
        <v>0</v>
      </c>
      <c r="BB90" s="362">
        <f t="shared" ca="1" si="162"/>
        <v>201</v>
      </c>
      <c r="BC90" s="362">
        <v>82</v>
      </c>
      <c r="BD90" s="371">
        <f t="shared" ca="1" si="163"/>
        <v>0</v>
      </c>
      <c r="BE90" s="359">
        <f t="shared" ca="1" si="97"/>
        <v>0</v>
      </c>
      <c r="BF90" s="359">
        <v>0</v>
      </c>
      <c r="BG90" s="359">
        <f t="shared" ca="1" si="126"/>
        <v>0</v>
      </c>
      <c r="BH90" s="359">
        <f t="shared" ca="1" si="164"/>
        <v>0</v>
      </c>
      <c r="BI90" s="359">
        <f t="shared" ca="1" si="127"/>
        <v>0</v>
      </c>
      <c r="BK90" s="362">
        <f t="shared" ca="1" si="165"/>
        <v>201</v>
      </c>
      <c r="BL90" s="362">
        <v>82</v>
      </c>
      <c r="BM90" s="371">
        <f t="shared" ca="1" si="166"/>
        <v>0</v>
      </c>
      <c r="BN90" s="359">
        <f t="shared" ca="1" si="98"/>
        <v>0</v>
      </c>
      <c r="BO90" s="359">
        <v>0</v>
      </c>
      <c r="BP90" s="359">
        <f t="shared" ca="1" si="128"/>
        <v>0</v>
      </c>
      <c r="BQ90" s="359">
        <f t="shared" ca="1" si="99"/>
        <v>0</v>
      </c>
      <c r="BR90" s="359">
        <f t="shared" ca="1" si="129"/>
        <v>0</v>
      </c>
      <c r="BT90" s="362">
        <f t="shared" ca="1" si="167"/>
        <v>201</v>
      </c>
      <c r="BU90" s="362">
        <v>82</v>
      </c>
      <c r="BV90" s="371">
        <f t="shared" ca="1" si="168"/>
        <v>0</v>
      </c>
      <c r="BW90" s="359">
        <f t="shared" ca="1" si="100"/>
        <v>0</v>
      </c>
      <c r="BX90" s="359">
        <v>0</v>
      </c>
      <c r="BY90" s="359">
        <f t="shared" ca="1" si="130"/>
        <v>0</v>
      </c>
      <c r="BZ90" s="359">
        <f t="shared" ca="1" si="101"/>
        <v>0</v>
      </c>
      <c r="CA90" s="359">
        <f t="shared" ca="1" si="131"/>
        <v>0</v>
      </c>
      <c r="CC90" s="362">
        <f t="shared" ca="1" si="169"/>
        <v>201</v>
      </c>
      <c r="CD90" s="362">
        <v>82</v>
      </c>
      <c r="CE90" s="371">
        <f t="shared" ca="1" si="170"/>
        <v>0</v>
      </c>
      <c r="CF90" s="359">
        <f t="shared" ca="1" si="102"/>
        <v>0</v>
      </c>
      <c r="CG90" s="359">
        <v>0</v>
      </c>
      <c r="CH90" s="359">
        <f t="shared" ca="1" si="132"/>
        <v>0</v>
      </c>
      <c r="CI90" s="359">
        <f t="shared" ca="1" si="103"/>
        <v>0</v>
      </c>
      <c r="CJ90" s="359">
        <f t="shared" ca="1" si="133"/>
        <v>0</v>
      </c>
      <c r="CL90" s="362">
        <f t="shared" ca="1" si="171"/>
        <v>201</v>
      </c>
      <c r="CM90" s="362">
        <v>82</v>
      </c>
      <c r="CN90" s="371">
        <f t="shared" ca="1" si="172"/>
        <v>0</v>
      </c>
      <c r="CO90" s="359">
        <f t="shared" ca="1" si="104"/>
        <v>0</v>
      </c>
      <c r="CP90" s="359">
        <v>0</v>
      </c>
      <c r="CQ90" s="359">
        <f t="shared" ca="1" si="134"/>
        <v>0</v>
      </c>
      <c r="CR90" s="359">
        <f t="shared" ca="1" si="105"/>
        <v>0</v>
      </c>
      <c r="CS90" s="359">
        <f t="shared" ca="1" si="135"/>
        <v>0</v>
      </c>
      <c r="CU90" s="362">
        <f t="shared" ca="1" si="173"/>
        <v>201</v>
      </c>
      <c r="CV90" s="362">
        <v>82</v>
      </c>
      <c r="CW90" s="371">
        <f t="shared" ca="1" si="174"/>
        <v>0</v>
      </c>
      <c r="CX90" s="359">
        <f t="shared" ca="1" si="106"/>
        <v>0</v>
      </c>
      <c r="CY90" s="359">
        <v>0</v>
      </c>
      <c r="CZ90" s="359">
        <f t="shared" ca="1" si="136"/>
        <v>0</v>
      </c>
      <c r="DA90" s="359">
        <f t="shared" ca="1" si="107"/>
        <v>0</v>
      </c>
      <c r="DB90" s="359">
        <f t="shared" ca="1" si="137"/>
        <v>0</v>
      </c>
      <c r="DD90" s="362">
        <f t="shared" ca="1" si="175"/>
        <v>201</v>
      </c>
      <c r="DE90" s="362">
        <v>82</v>
      </c>
      <c r="DF90" s="371">
        <f t="shared" ca="1" si="176"/>
        <v>0</v>
      </c>
      <c r="DG90" s="359">
        <f t="shared" ca="1" si="108"/>
        <v>0</v>
      </c>
      <c r="DH90" s="359">
        <v>0</v>
      </c>
      <c r="DI90" s="359">
        <f t="shared" ca="1" si="138"/>
        <v>0</v>
      </c>
      <c r="DJ90" s="359">
        <f t="shared" ca="1" si="109"/>
        <v>0</v>
      </c>
      <c r="DK90" s="359">
        <f t="shared" ca="1" si="139"/>
        <v>0</v>
      </c>
      <c r="DM90" s="362">
        <f t="shared" ca="1" si="177"/>
        <v>201</v>
      </c>
      <c r="DN90" s="362">
        <v>82</v>
      </c>
      <c r="DO90" s="371">
        <f t="shared" ca="1" si="178"/>
        <v>0</v>
      </c>
      <c r="DP90" s="359">
        <f t="shared" ca="1" si="110"/>
        <v>0</v>
      </c>
      <c r="DQ90" s="359">
        <v>0</v>
      </c>
      <c r="DR90" s="359">
        <f t="shared" ca="1" si="140"/>
        <v>0</v>
      </c>
      <c r="DS90" s="359">
        <f t="shared" ca="1" si="111"/>
        <v>0</v>
      </c>
      <c r="DT90" s="359">
        <f t="shared" ca="1" si="141"/>
        <v>0</v>
      </c>
      <c r="DV90" s="362">
        <f t="shared" ca="1" si="179"/>
        <v>201</v>
      </c>
      <c r="DW90" s="362">
        <v>82</v>
      </c>
      <c r="DX90" s="371">
        <f t="shared" ca="1" si="180"/>
        <v>0</v>
      </c>
      <c r="DY90" s="359">
        <f t="shared" ca="1" si="112"/>
        <v>0</v>
      </c>
      <c r="DZ90" s="359">
        <v>0</v>
      </c>
      <c r="EA90" s="359">
        <f t="shared" ca="1" si="142"/>
        <v>0</v>
      </c>
      <c r="EB90" s="359">
        <f t="shared" ca="1" si="113"/>
        <v>0</v>
      </c>
      <c r="EC90" s="359">
        <f t="shared" ca="1" si="143"/>
        <v>0</v>
      </c>
      <c r="EE90" s="362">
        <f t="shared" ca="1" si="181"/>
        <v>201</v>
      </c>
      <c r="EF90" s="362">
        <v>82</v>
      </c>
      <c r="EG90" s="371">
        <f t="shared" ca="1" si="182"/>
        <v>0</v>
      </c>
      <c r="EH90" s="359">
        <f t="shared" ca="1" si="114"/>
        <v>0</v>
      </c>
      <c r="EI90" s="359">
        <v>0</v>
      </c>
      <c r="EJ90" s="359">
        <f t="shared" ca="1" si="144"/>
        <v>0</v>
      </c>
      <c r="EK90" s="359">
        <f t="shared" ca="1" si="115"/>
        <v>0</v>
      </c>
      <c r="EL90" s="359">
        <f t="shared" ca="1" si="145"/>
        <v>0</v>
      </c>
    </row>
    <row r="91" spans="6:142" x14ac:dyDescent="0.35">
      <c r="F91" s="372">
        <f ca="1">IFERROR(INDEX('Inflation Rates'!$A$16:$H$138,MATCH('TSP Traditional'!$H92,'Inflation Rates'!$A$16:$A$138,0),8)/INDEX('Inflation Rates'!$A$16:$H$138,MATCH('TSP Traditional'!$H92,'Inflation Rates'!$A$16:$A$138,0)-1,8)-1,F90)</f>
        <v>2.0000000000000018E-2</v>
      </c>
      <c r="G91" s="372">
        <f ca="1">IFERROR(INDEX('Inflation Rates'!$A$16:$H$138,MATCH('TSP Traditional'!$H92,'Inflation Rates'!$A$16:$A$138,0),6)/INDEX('Inflation Rates'!$A$16:$H$138,MATCH('TSP Traditional'!$H92,'Inflation Rates'!$A$16:$A$138,0)-1,6)-1,G90)</f>
        <v>2.0999999999999908E-2</v>
      </c>
      <c r="H91" s="362">
        <f t="shared" ca="1" si="146"/>
        <v>2102</v>
      </c>
      <c r="I91" s="362">
        <f t="shared" ca="1" si="147"/>
        <v>202</v>
      </c>
      <c r="J91" s="362">
        <v>83</v>
      </c>
      <c r="K91" s="371">
        <f t="shared" ca="1" si="148"/>
        <v>0</v>
      </c>
      <c r="L91" s="359">
        <f t="shared" ca="1" si="92"/>
        <v>0</v>
      </c>
      <c r="M91" s="359">
        <v>0</v>
      </c>
      <c r="N91" s="359">
        <f t="shared" ca="1" si="116"/>
        <v>0</v>
      </c>
      <c r="O91" s="359">
        <f t="shared" ca="1" si="149"/>
        <v>0</v>
      </c>
      <c r="P91" s="359">
        <f t="shared" ca="1" si="117"/>
        <v>0</v>
      </c>
      <c r="R91" s="362">
        <f t="shared" ca="1" si="150"/>
        <v>202</v>
      </c>
      <c r="S91" s="362">
        <v>83</v>
      </c>
      <c r="T91" s="371">
        <f t="shared" ca="1" si="151"/>
        <v>0</v>
      </c>
      <c r="U91" s="359">
        <f t="shared" ca="1" si="93"/>
        <v>0</v>
      </c>
      <c r="V91" s="359">
        <v>0</v>
      </c>
      <c r="W91" s="359">
        <f t="shared" ca="1" si="118"/>
        <v>0</v>
      </c>
      <c r="X91" s="359">
        <f t="shared" ca="1" si="152"/>
        <v>0</v>
      </c>
      <c r="Y91" s="359">
        <f t="shared" ca="1" si="119"/>
        <v>0</v>
      </c>
      <c r="AA91" s="362">
        <f t="shared" ca="1" si="153"/>
        <v>202</v>
      </c>
      <c r="AB91" s="362">
        <v>83</v>
      </c>
      <c r="AC91" s="371">
        <f t="shared" ca="1" si="154"/>
        <v>0</v>
      </c>
      <c r="AD91" s="359">
        <f t="shared" ca="1" si="94"/>
        <v>0</v>
      </c>
      <c r="AE91" s="359">
        <v>0</v>
      </c>
      <c r="AF91" s="359">
        <f t="shared" ca="1" si="120"/>
        <v>0</v>
      </c>
      <c r="AG91" s="359">
        <f t="shared" ca="1" si="155"/>
        <v>0</v>
      </c>
      <c r="AH91" s="359">
        <f t="shared" ca="1" si="121"/>
        <v>0</v>
      </c>
      <c r="AJ91" s="362">
        <f t="shared" ca="1" si="156"/>
        <v>202</v>
      </c>
      <c r="AK91" s="362">
        <v>83</v>
      </c>
      <c r="AL91" s="371">
        <f t="shared" ca="1" si="157"/>
        <v>0</v>
      </c>
      <c r="AM91" s="359">
        <f t="shared" ca="1" si="95"/>
        <v>0</v>
      </c>
      <c r="AN91" s="359">
        <v>0</v>
      </c>
      <c r="AO91" s="359">
        <f t="shared" ca="1" si="122"/>
        <v>0</v>
      </c>
      <c r="AP91" s="359">
        <f t="shared" ca="1" si="158"/>
        <v>0</v>
      </c>
      <c r="AQ91" s="359">
        <f t="shared" ca="1" si="123"/>
        <v>0</v>
      </c>
      <c r="AS91" s="362">
        <f t="shared" ca="1" si="159"/>
        <v>202</v>
      </c>
      <c r="AT91" s="362">
        <v>83</v>
      </c>
      <c r="AU91" s="371">
        <f t="shared" ca="1" si="160"/>
        <v>0</v>
      </c>
      <c r="AV91" s="359">
        <f t="shared" ca="1" si="96"/>
        <v>0</v>
      </c>
      <c r="AW91" s="359">
        <v>0</v>
      </c>
      <c r="AX91" s="359">
        <f t="shared" ca="1" si="124"/>
        <v>0</v>
      </c>
      <c r="AY91" s="359">
        <f t="shared" ca="1" si="161"/>
        <v>0</v>
      </c>
      <c r="AZ91" s="359">
        <f t="shared" ca="1" si="125"/>
        <v>0</v>
      </c>
      <c r="BB91" s="362">
        <f t="shared" ca="1" si="162"/>
        <v>202</v>
      </c>
      <c r="BC91" s="362">
        <v>83</v>
      </c>
      <c r="BD91" s="371">
        <f t="shared" ca="1" si="163"/>
        <v>0</v>
      </c>
      <c r="BE91" s="359">
        <f t="shared" ca="1" si="97"/>
        <v>0</v>
      </c>
      <c r="BF91" s="359">
        <v>0</v>
      </c>
      <c r="BG91" s="359">
        <f t="shared" ca="1" si="126"/>
        <v>0</v>
      </c>
      <c r="BH91" s="359">
        <f t="shared" ca="1" si="164"/>
        <v>0</v>
      </c>
      <c r="BI91" s="359">
        <f t="shared" ca="1" si="127"/>
        <v>0</v>
      </c>
      <c r="BK91" s="362">
        <f t="shared" ca="1" si="165"/>
        <v>202</v>
      </c>
      <c r="BL91" s="362">
        <v>83</v>
      </c>
      <c r="BM91" s="371">
        <f t="shared" ca="1" si="166"/>
        <v>0</v>
      </c>
      <c r="BN91" s="359">
        <f t="shared" ca="1" si="98"/>
        <v>0</v>
      </c>
      <c r="BO91" s="359">
        <v>0</v>
      </c>
      <c r="BP91" s="359">
        <f t="shared" ca="1" si="128"/>
        <v>0</v>
      </c>
      <c r="BQ91" s="359">
        <f t="shared" ca="1" si="99"/>
        <v>0</v>
      </c>
      <c r="BR91" s="359">
        <f t="shared" ca="1" si="129"/>
        <v>0</v>
      </c>
      <c r="BT91" s="362">
        <f t="shared" ca="1" si="167"/>
        <v>202</v>
      </c>
      <c r="BU91" s="362">
        <v>83</v>
      </c>
      <c r="BV91" s="371">
        <f t="shared" ca="1" si="168"/>
        <v>0</v>
      </c>
      <c r="BW91" s="359">
        <f t="shared" ca="1" si="100"/>
        <v>0</v>
      </c>
      <c r="BX91" s="359">
        <v>0</v>
      </c>
      <c r="BY91" s="359">
        <f t="shared" ca="1" si="130"/>
        <v>0</v>
      </c>
      <c r="BZ91" s="359">
        <f t="shared" ca="1" si="101"/>
        <v>0</v>
      </c>
      <c r="CA91" s="359">
        <f t="shared" ca="1" si="131"/>
        <v>0</v>
      </c>
      <c r="CC91" s="362">
        <f t="shared" ca="1" si="169"/>
        <v>202</v>
      </c>
      <c r="CD91" s="362">
        <v>83</v>
      </c>
      <c r="CE91" s="371">
        <f t="shared" ca="1" si="170"/>
        <v>0</v>
      </c>
      <c r="CF91" s="359">
        <f t="shared" ca="1" si="102"/>
        <v>0</v>
      </c>
      <c r="CG91" s="359">
        <v>0</v>
      </c>
      <c r="CH91" s="359">
        <f t="shared" ca="1" si="132"/>
        <v>0</v>
      </c>
      <c r="CI91" s="359">
        <f t="shared" ca="1" si="103"/>
        <v>0</v>
      </c>
      <c r="CJ91" s="359">
        <f t="shared" ca="1" si="133"/>
        <v>0</v>
      </c>
      <c r="CL91" s="362">
        <f t="shared" ca="1" si="171"/>
        <v>202</v>
      </c>
      <c r="CM91" s="362">
        <v>83</v>
      </c>
      <c r="CN91" s="371">
        <f t="shared" ca="1" si="172"/>
        <v>0</v>
      </c>
      <c r="CO91" s="359">
        <f t="shared" ca="1" si="104"/>
        <v>0</v>
      </c>
      <c r="CP91" s="359">
        <v>0</v>
      </c>
      <c r="CQ91" s="359">
        <f t="shared" ca="1" si="134"/>
        <v>0</v>
      </c>
      <c r="CR91" s="359">
        <f t="shared" ca="1" si="105"/>
        <v>0</v>
      </c>
      <c r="CS91" s="359">
        <f t="shared" ca="1" si="135"/>
        <v>0</v>
      </c>
      <c r="CU91" s="362">
        <f t="shared" ca="1" si="173"/>
        <v>202</v>
      </c>
      <c r="CV91" s="362">
        <v>83</v>
      </c>
      <c r="CW91" s="371">
        <f t="shared" ca="1" si="174"/>
        <v>0</v>
      </c>
      <c r="CX91" s="359">
        <f t="shared" ca="1" si="106"/>
        <v>0</v>
      </c>
      <c r="CY91" s="359">
        <v>0</v>
      </c>
      <c r="CZ91" s="359">
        <f t="shared" ca="1" si="136"/>
        <v>0</v>
      </c>
      <c r="DA91" s="359">
        <f t="shared" ca="1" si="107"/>
        <v>0</v>
      </c>
      <c r="DB91" s="359">
        <f t="shared" ca="1" si="137"/>
        <v>0</v>
      </c>
      <c r="DD91" s="362">
        <f t="shared" ca="1" si="175"/>
        <v>202</v>
      </c>
      <c r="DE91" s="362">
        <v>83</v>
      </c>
      <c r="DF91" s="371">
        <f t="shared" ca="1" si="176"/>
        <v>0</v>
      </c>
      <c r="DG91" s="359">
        <f t="shared" ca="1" si="108"/>
        <v>0</v>
      </c>
      <c r="DH91" s="359">
        <v>0</v>
      </c>
      <c r="DI91" s="359">
        <f t="shared" ca="1" si="138"/>
        <v>0</v>
      </c>
      <c r="DJ91" s="359">
        <f t="shared" ca="1" si="109"/>
        <v>0</v>
      </c>
      <c r="DK91" s="359">
        <f t="shared" ca="1" si="139"/>
        <v>0</v>
      </c>
      <c r="DM91" s="362">
        <f t="shared" ca="1" si="177"/>
        <v>202</v>
      </c>
      <c r="DN91" s="362">
        <v>83</v>
      </c>
      <c r="DO91" s="371">
        <f t="shared" ca="1" si="178"/>
        <v>0</v>
      </c>
      <c r="DP91" s="359">
        <f t="shared" ca="1" si="110"/>
        <v>0</v>
      </c>
      <c r="DQ91" s="359">
        <v>0</v>
      </c>
      <c r="DR91" s="359">
        <f t="shared" ca="1" si="140"/>
        <v>0</v>
      </c>
      <c r="DS91" s="359">
        <f t="shared" ca="1" si="111"/>
        <v>0</v>
      </c>
      <c r="DT91" s="359">
        <f t="shared" ca="1" si="141"/>
        <v>0</v>
      </c>
      <c r="DV91" s="362">
        <f t="shared" ca="1" si="179"/>
        <v>202</v>
      </c>
      <c r="DW91" s="362">
        <v>83</v>
      </c>
      <c r="DX91" s="371">
        <f t="shared" ca="1" si="180"/>
        <v>0</v>
      </c>
      <c r="DY91" s="359">
        <f t="shared" ca="1" si="112"/>
        <v>0</v>
      </c>
      <c r="DZ91" s="359">
        <v>0</v>
      </c>
      <c r="EA91" s="359">
        <f t="shared" ca="1" si="142"/>
        <v>0</v>
      </c>
      <c r="EB91" s="359">
        <f t="shared" ca="1" si="113"/>
        <v>0</v>
      </c>
      <c r="EC91" s="359">
        <f t="shared" ca="1" si="143"/>
        <v>0</v>
      </c>
      <c r="EE91" s="362">
        <f t="shared" ca="1" si="181"/>
        <v>202</v>
      </c>
      <c r="EF91" s="362">
        <v>83</v>
      </c>
      <c r="EG91" s="371">
        <f t="shared" ca="1" si="182"/>
        <v>0</v>
      </c>
      <c r="EH91" s="359">
        <f t="shared" ca="1" si="114"/>
        <v>0</v>
      </c>
      <c r="EI91" s="359">
        <v>0</v>
      </c>
      <c r="EJ91" s="359">
        <f t="shared" ca="1" si="144"/>
        <v>0</v>
      </c>
      <c r="EK91" s="359">
        <f t="shared" ca="1" si="115"/>
        <v>0</v>
      </c>
      <c r="EL91" s="359">
        <f t="shared" ca="1" si="145"/>
        <v>0</v>
      </c>
    </row>
    <row r="92" spans="6:142" x14ac:dyDescent="0.35">
      <c r="F92" s="372">
        <f ca="1">IFERROR(INDEX('Inflation Rates'!$A$16:$H$138,MATCH('TSP Traditional'!$H93,'Inflation Rates'!$A$16:$A$138,0),8)/INDEX('Inflation Rates'!$A$16:$H$138,MATCH('TSP Traditional'!$H93,'Inflation Rates'!$A$16:$A$138,0)-1,8)-1,F91)</f>
        <v>2.0000000000000018E-2</v>
      </c>
      <c r="G92" s="372">
        <f ca="1">IFERROR(INDEX('Inflation Rates'!$A$16:$H$138,MATCH('TSP Traditional'!$H93,'Inflation Rates'!$A$16:$A$138,0),6)/INDEX('Inflation Rates'!$A$16:$H$138,MATCH('TSP Traditional'!$H93,'Inflation Rates'!$A$16:$A$138,0)-1,6)-1,G91)</f>
        <v>2.0999999999999908E-2</v>
      </c>
      <c r="H92" s="362">
        <f t="shared" ca="1" si="146"/>
        <v>2103</v>
      </c>
      <c r="I92" s="362">
        <f t="shared" ca="1" si="147"/>
        <v>203</v>
      </c>
      <c r="J92" s="362">
        <v>84</v>
      </c>
      <c r="K92" s="371">
        <f t="shared" ca="1" si="148"/>
        <v>0</v>
      </c>
      <c r="L92" s="359">
        <f t="shared" ca="1" si="92"/>
        <v>0</v>
      </c>
      <c r="M92" s="359">
        <v>0</v>
      </c>
      <c r="N92" s="359">
        <f t="shared" ca="1" si="116"/>
        <v>0</v>
      </c>
      <c r="O92" s="359">
        <f t="shared" ca="1" si="149"/>
        <v>0</v>
      </c>
      <c r="P92" s="359">
        <f t="shared" ca="1" si="117"/>
        <v>0</v>
      </c>
      <c r="R92" s="362">
        <f t="shared" ca="1" si="150"/>
        <v>203</v>
      </c>
      <c r="S92" s="362">
        <v>84</v>
      </c>
      <c r="T92" s="371">
        <f t="shared" ca="1" si="151"/>
        <v>0</v>
      </c>
      <c r="U92" s="359">
        <f t="shared" ca="1" si="93"/>
        <v>0</v>
      </c>
      <c r="V92" s="359">
        <v>0</v>
      </c>
      <c r="W92" s="359">
        <f t="shared" ca="1" si="118"/>
        <v>0</v>
      </c>
      <c r="X92" s="359">
        <f t="shared" ca="1" si="152"/>
        <v>0</v>
      </c>
      <c r="Y92" s="359">
        <f t="shared" ca="1" si="119"/>
        <v>0</v>
      </c>
      <c r="AA92" s="362">
        <f t="shared" ca="1" si="153"/>
        <v>203</v>
      </c>
      <c r="AB92" s="362">
        <v>84</v>
      </c>
      <c r="AC92" s="371">
        <f t="shared" ca="1" si="154"/>
        <v>0</v>
      </c>
      <c r="AD92" s="359">
        <f t="shared" ca="1" si="94"/>
        <v>0</v>
      </c>
      <c r="AE92" s="359">
        <v>0</v>
      </c>
      <c r="AF92" s="359">
        <f t="shared" ca="1" si="120"/>
        <v>0</v>
      </c>
      <c r="AG92" s="359">
        <f t="shared" ca="1" si="155"/>
        <v>0</v>
      </c>
      <c r="AH92" s="359">
        <f t="shared" ca="1" si="121"/>
        <v>0</v>
      </c>
      <c r="AJ92" s="362">
        <f t="shared" ca="1" si="156"/>
        <v>203</v>
      </c>
      <c r="AK92" s="362">
        <v>84</v>
      </c>
      <c r="AL92" s="371">
        <f t="shared" ca="1" si="157"/>
        <v>0</v>
      </c>
      <c r="AM92" s="359">
        <f t="shared" ca="1" si="95"/>
        <v>0</v>
      </c>
      <c r="AN92" s="359">
        <v>0</v>
      </c>
      <c r="AO92" s="359">
        <f t="shared" ca="1" si="122"/>
        <v>0</v>
      </c>
      <c r="AP92" s="359">
        <f t="shared" ca="1" si="158"/>
        <v>0</v>
      </c>
      <c r="AQ92" s="359">
        <f t="shared" ca="1" si="123"/>
        <v>0</v>
      </c>
      <c r="AS92" s="362">
        <f t="shared" ca="1" si="159"/>
        <v>203</v>
      </c>
      <c r="AT92" s="362">
        <v>84</v>
      </c>
      <c r="AU92" s="371">
        <f t="shared" ca="1" si="160"/>
        <v>0</v>
      </c>
      <c r="AV92" s="359">
        <f t="shared" ca="1" si="96"/>
        <v>0</v>
      </c>
      <c r="AW92" s="359">
        <v>0</v>
      </c>
      <c r="AX92" s="359">
        <f t="shared" ca="1" si="124"/>
        <v>0</v>
      </c>
      <c r="AY92" s="359">
        <f t="shared" ca="1" si="161"/>
        <v>0</v>
      </c>
      <c r="AZ92" s="359">
        <f t="shared" ca="1" si="125"/>
        <v>0</v>
      </c>
      <c r="BB92" s="362">
        <f t="shared" ca="1" si="162"/>
        <v>203</v>
      </c>
      <c r="BC92" s="362">
        <v>84</v>
      </c>
      <c r="BD92" s="371">
        <f t="shared" ca="1" si="163"/>
        <v>0</v>
      </c>
      <c r="BE92" s="359">
        <f t="shared" ca="1" si="97"/>
        <v>0</v>
      </c>
      <c r="BF92" s="359">
        <v>0</v>
      </c>
      <c r="BG92" s="359">
        <f t="shared" ca="1" si="126"/>
        <v>0</v>
      </c>
      <c r="BH92" s="359">
        <f t="shared" ca="1" si="164"/>
        <v>0</v>
      </c>
      <c r="BI92" s="359">
        <f t="shared" ca="1" si="127"/>
        <v>0</v>
      </c>
      <c r="BK92" s="362">
        <f t="shared" ca="1" si="165"/>
        <v>203</v>
      </c>
      <c r="BL92" s="362">
        <v>84</v>
      </c>
      <c r="BM92" s="371">
        <f t="shared" ca="1" si="166"/>
        <v>0</v>
      </c>
      <c r="BN92" s="359">
        <f t="shared" ca="1" si="98"/>
        <v>0</v>
      </c>
      <c r="BO92" s="359">
        <v>0</v>
      </c>
      <c r="BP92" s="359">
        <f t="shared" ca="1" si="128"/>
        <v>0</v>
      </c>
      <c r="BQ92" s="359">
        <f t="shared" ca="1" si="99"/>
        <v>0</v>
      </c>
      <c r="BR92" s="359">
        <f t="shared" ca="1" si="129"/>
        <v>0</v>
      </c>
      <c r="BT92" s="362">
        <f t="shared" ca="1" si="167"/>
        <v>203</v>
      </c>
      <c r="BU92" s="362">
        <v>84</v>
      </c>
      <c r="BV92" s="371">
        <f t="shared" ca="1" si="168"/>
        <v>0</v>
      </c>
      <c r="BW92" s="359">
        <f t="shared" ca="1" si="100"/>
        <v>0</v>
      </c>
      <c r="BX92" s="359">
        <v>0</v>
      </c>
      <c r="BY92" s="359">
        <f t="shared" ca="1" si="130"/>
        <v>0</v>
      </c>
      <c r="BZ92" s="359">
        <f t="shared" ca="1" si="101"/>
        <v>0</v>
      </c>
      <c r="CA92" s="359">
        <f t="shared" ca="1" si="131"/>
        <v>0</v>
      </c>
      <c r="CC92" s="362">
        <f t="shared" ca="1" si="169"/>
        <v>203</v>
      </c>
      <c r="CD92" s="362">
        <v>84</v>
      </c>
      <c r="CE92" s="371">
        <f t="shared" ca="1" si="170"/>
        <v>0</v>
      </c>
      <c r="CF92" s="359">
        <f t="shared" ca="1" si="102"/>
        <v>0</v>
      </c>
      <c r="CG92" s="359">
        <v>0</v>
      </c>
      <c r="CH92" s="359">
        <f t="shared" ca="1" si="132"/>
        <v>0</v>
      </c>
      <c r="CI92" s="359">
        <f t="shared" ca="1" si="103"/>
        <v>0</v>
      </c>
      <c r="CJ92" s="359">
        <f t="shared" ca="1" si="133"/>
        <v>0</v>
      </c>
      <c r="CL92" s="362">
        <f t="shared" ca="1" si="171"/>
        <v>203</v>
      </c>
      <c r="CM92" s="362">
        <v>84</v>
      </c>
      <c r="CN92" s="371">
        <f t="shared" ca="1" si="172"/>
        <v>0</v>
      </c>
      <c r="CO92" s="359">
        <f t="shared" ca="1" si="104"/>
        <v>0</v>
      </c>
      <c r="CP92" s="359">
        <v>0</v>
      </c>
      <c r="CQ92" s="359">
        <f t="shared" ca="1" si="134"/>
        <v>0</v>
      </c>
      <c r="CR92" s="359">
        <f t="shared" ca="1" si="105"/>
        <v>0</v>
      </c>
      <c r="CS92" s="359">
        <f t="shared" ca="1" si="135"/>
        <v>0</v>
      </c>
      <c r="CU92" s="362">
        <f t="shared" ca="1" si="173"/>
        <v>203</v>
      </c>
      <c r="CV92" s="362">
        <v>84</v>
      </c>
      <c r="CW92" s="371">
        <f t="shared" ca="1" si="174"/>
        <v>0</v>
      </c>
      <c r="CX92" s="359">
        <f t="shared" ca="1" si="106"/>
        <v>0</v>
      </c>
      <c r="CY92" s="359">
        <v>0</v>
      </c>
      <c r="CZ92" s="359">
        <f t="shared" ca="1" si="136"/>
        <v>0</v>
      </c>
      <c r="DA92" s="359">
        <f t="shared" ca="1" si="107"/>
        <v>0</v>
      </c>
      <c r="DB92" s="359">
        <f t="shared" ca="1" si="137"/>
        <v>0</v>
      </c>
      <c r="DD92" s="362">
        <f t="shared" ca="1" si="175"/>
        <v>203</v>
      </c>
      <c r="DE92" s="362">
        <v>84</v>
      </c>
      <c r="DF92" s="371">
        <f t="shared" ca="1" si="176"/>
        <v>0</v>
      </c>
      <c r="DG92" s="359">
        <f t="shared" ca="1" si="108"/>
        <v>0</v>
      </c>
      <c r="DH92" s="359">
        <v>0</v>
      </c>
      <c r="DI92" s="359">
        <f t="shared" ca="1" si="138"/>
        <v>0</v>
      </c>
      <c r="DJ92" s="359">
        <f t="shared" ca="1" si="109"/>
        <v>0</v>
      </c>
      <c r="DK92" s="359">
        <f t="shared" ca="1" si="139"/>
        <v>0</v>
      </c>
      <c r="DM92" s="362">
        <f t="shared" ca="1" si="177"/>
        <v>203</v>
      </c>
      <c r="DN92" s="362">
        <v>84</v>
      </c>
      <c r="DO92" s="371">
        <f t="shared" ca="1" si="178"/>
        <v>0</v>
      </c>
      <c r="DP92" s="359">
        <f t="shared" ca="1" si="110"/>
        <v>0</v>
      </c>
      <c r="DQ92" s="359">
        <v>0</v>
      </c>
      <c r="DR92" s="359">
        <f t="shared" ca="1" si="140"/>
        <v>0</v>
      </c>
      <c r="DS92" s="359">
        <f t="shared" ca="1" si="111"/>
        <v>0</v>
      </c>
      <c r="DT92" s="359">
        <f t="shared" ca="1" si="141"/>
        <v>0</v>
      </c>
      <c r="DV92" s="362">
        <f t="shared" ca="1" si="179"/>
        <v>203</v>
      </c>
      <c r="DW92" s="362">
        <v>84</v>
      </c>
      <c r="DX92" s="371">
        <f t="shared" ca="1" si="180"/>
        <v>0</v>
      </c>
      <c r="DY92" s="359">
        <f t="shared" ca="1" si="112"/>
        <v>0</v>
      </c>
      <c r="DZ92" s="359">
        <v>0</v>
      </c>
      <c r="EA92" s="359">
        <f t="shared" ca="1" si="142"/>
        <v>0</v>
      </c>
      <c r="EB92" s="359">
        <f t="shared" ca="1" si="113"/>
        <v>0</v>
      </c>
      <c r="EC92" s="359">
        <f t="shared" ca="1" si="143"/>
        <v>0</v>
      </c>
      <c r="EE92" s="362">
        <f t="shared" ca="1" si="181"/>
        <v>203</v>
      </c>
      <c r="EF92" s="362">
        <v>84</v>
      </c>
      <c r="EG92" s="371">
        <f t="shared" ca="1" si="182"/>
        <v>0</v>
      </c>
      <c r="EH92" s="359">
        <f t="shared" ca="1" si="114"/>
        <v>0</v>
      </c>
      <c r="EI92" s="359">
        <v>0</v>
      </c>
      <c r="EJ92" s="359">
        <f t="shared" ca="1" si="144"/>
        <v>0</v>
      </c>
      <c r="EK92" s="359">
        <f t="shared" ca="1" si="115"/>
        <v>0</v>
      </c>
      <c r="EL92" s="359">
        <f t="shared" ca="1" si="145"/>
        <v>0</v>
      </c>
    </row>
    <row r="93" spans="6:142" x14ac:dyDescent="0.35">
      <c r="F93" s="372">
        <f ca="1">IFERROR(INDEX('Inflation Rates'!$A$16:$H$138,MATCH('TSP Traditional'!$H94,'Inflation Rates'!$A$16:$A$138,0),8)/INDEX('Inflation Rates'!$A$16:$H$138,MATCH('TSP Traditional'!$H94,'Inflation Rates'!$A$16:$A$138,0)-1,8)-1,F92)</f>
        <v>2.0000000000000018E-2</v>
      </c>
      <c r="G93" s="372">
        <f ca="1">IFERROR(INDEX('Inflation Rates'!$A$16:$H$138,MATCH('TSP Traditional'!$H94,'Inflation Rates'!$A$16:$A$138,0),6)/INDEX('Inflation Rates'!$A$16:$H$138,MATCH('TSP Traditional'!$H94,'Inflation Rates'!$A$16:$A$138,0)-1,6)-1,G92)</f>
        <v>2.0999999999999908E-2</v>
      </c>
      <c r="H93" s="362">
        <f t="shared" ca="1" si="146"/>
        <v>2104</v>
      </c>
      <c r="I93" s="362">
        <f t="shared" ca="1" si="147"/>
        <v>204</v>
      </c>
      <c r="J93" s="362">
        <v>85</v>
      </c>
      <c r="K93" s="371">
        <f t="shared" ca="1" si="148"/>
        <v>0</v>
      </c>
      <c r="L93" s="359">
        <f t="shared" ca="1" si="92"/>
        <v>0</v>
      </c>
      <c r="M93" s="359">
        <v>0</v>
      </c>
      <c r="N93" s="359">
        <f t="shared" ca="1" si="116"/>
        <v>0</v>
      </c>
      <c r="O93" s="359">
        <f t="shared" ca="1" si="149"/>
        <v>0</v>
      </c>
      <c r="P93" s="359">
        <f t="shared" ca="1" si="117"/>
        <v>0</v>
      </c>
      <c r="R93" s="362">
        <f t="shared" ca="1" si="150"/>
        <v>204</v>
      </c>
      <c r="S93" s="362">
        <v>85</v>
      </c>
      <c r="T93" s="371">
        <f t="shared" ca="1" si="151"/>
        <v>0</v>
      </c>
      <c r="U93" s="359">
        <f t="shared" ca="1" si="93"/>
        <v>0</v>
      </c>
      <c r="V93" s="359">
        <v>0</v>
      </c>
      <c r="W93" s="359">
        <f t="shared" ca="1" si="118"/>
        <v>0</v>
      </c>
      <c r="X93" s="359">
        <f t="shared" ca="1" si="152"/>
        <v>0</v>
      </c>
      <c r="Y93" s="359">
        <f t="shared" ca="1" si="119"/>
        <v>0</v>
      </c>
      <c r="AA93" s="362">
        <f t="shared" ca="1" si="153"/>
        <v>204</v>
      </c>
      <c r="AB93" s="362">
        <v>85</v>
      </c>
      <c r="AC93" s="371">
        <f t="shared" ca="1" si="154"/>
        <v>0</v>
      </c>
      <c r="AD93" s="359">
        <f t="shared" ca="1" si="94"/>
        <v>0</v>
      </c>
      <c r="AE93" s="359">
        <v>0</v>
      </c>
      <c r="AF93" s="359">
        <f t="shared" ca="1" si="120"/>
        <v>0</v>
      </c>
      <c r="AG93" s="359">
        <f t="shared" ca="1" si="155"/>
        <v>0</v>
      </c>
      <c r="AH93" s="359">
        <f t="shared" ca="1" si="121"/>
        <v>0</v>
      </c>
      <c r="AJ93" s="362">
        <f t="shared" ca="1" si="156"/>
        <v>204</v>
      </c>
      <c r="AK93" s="362">
        <v>85</v>
      </c>
      <c r="AL93" s="371">
        <f t="shared" ca="1" si="157"/>
        <v>0</v>
      </c>
      <c r="AM93" s="359">
        <f t="shared" ca="1" si="95"/>
        <v>0</v>
      </c>
      <c r="AN93" s="359">
        <v>0</v>
      </c>
      <c r="AO93" s="359">
        <f t="shared" ca="1" si="122"/>
        <v>0</v>
      </c>
      <c r="AP93" s="359">
        <f t="shared" ca="1" si="158"/>
        <v>0</v>
      </c>
      <c r="AQ93" s="359">
        <f t="shared" ca="1" si="123"/>
        <v>0</v>
      </c>
      <c r="AS93" s="362">
        <f t="shared" ca="1" si="159"/>
        <v>204</v>
      </c>
      <c r="AT93" s="362">
        <v>85</v>
      </c>
      <c r="AU93" s="371">
        <f t="shared" ca="1" si="160"/>
        <v>0</v>
      </c>
      <c r="AV93" s="359">
        <f t="shared" ca="1" si="96"/>
        <v>0</v>
      </c>
      <c r="AW93" s="359">
        <v>0</v>
      </c>
      <c r="AX93" s="359">
        <f t="shared" ca="1" si="124"/>
        <v>0</v>
      </c>
      <c r="AY93" s="359">
        <f t="shared" ca="1" si="161"/>
        <v>0</v>
      </c>
      <c r="AZ93" s="359">
        <f t="shared" ca="1" si="125"/>
        <v>0</v>
      </c>
      <c r="BB93" s="362">
        <f t="shared" ca="1" si="162"/>
        <v>204</v>
      </c>
      <c r="BC93" s="362">
        <v>85</v>
      </c>
      <c r="BD93" s="371">
        <f t="shared" ca="1" si="163"/>
        <v>0</v>
      </c>
      <c r="BE93" s="359">
        <f t="shared" ca="1" si="97"/>
        <v>0</v>
      </c>
      <c r="BF93" s="359">
        <v>0</v>
      </c>
      <c r="BG93" s="359">
        <f t="shared" ca="1" si="126"/>
        <v>0</v>
      </c>
      <c r="BH93" s="359">
        <f t="shared" ca="1" si="164"/>
        <v>0</v>
      </c>
      <c r="BI93" s="359">
        <f t="shared" ca="1" si="127"/>
        <v>0</v>
      </c>
      <c r="BK93" s="362">
        <f t="shared" ca="1" si="165"/>
        <v>204</v>
      </c>
      <c r="BL93" s="362">
        <v>85</v>
      </c>
      <c r="BM93" s="371">
        <f t="shared" ca="1" si="166"/>
        <v>0</v>
      </c>
      <c r="BN93" s="359">
        <f t="shared" ca="1" si="98"/>
        <v>0</v>
      </c>
      <c r="BO93" s="359">
        <v>0</v>
      </c>
      <c r="BP93" s="359">
        <f t="shared" ca="1" si="128"/>
        <v>0</v>
      </c>
      <c r="BQ93" s="359">
        <f t="shared" ca="1" si="99"/>
        <v>0</v>
      </c>
      <c r="BR93" s="359">
        <f t="shared" ca="1" si="129"/>
        <v>0</v>
      </c>
      <c r="BT93" s="362">
        <f t="shared" ca="1" si="167"/>
        <v>204</v>
      </c>
      <c r="BU93" s="362">
        <v>85</v>
      </c>
      <c r="BV93" s="371">
        <f t="shared" ca="1" si="168"/>
        <v>0</v>
      </c>
      <c r="BW93" s="359">
        <f t="shared" ca="1" si="100"/>
        <v>0</v>
      </c>
      <c r="BX93" s="359">
        <v>0</v>
      </c>
      <c r="BY93" s="359">
        <f t="shared" ca="1" si="130"/>
        <v>0</v>
      </c>
      <c r="BZ93" s="359">
        <f t="shared" ca="1" si="101"/>
        <v>0</v>
      </c>
      <c r="CA93" s="359">
        <f t="shared" ca="1" si="131"/>
        <v>0</v>
      </c>
      <c r="CC93" s="362">
        <f t="shared" ca="1" si="169"/>
        <v>204</v>
      </c>
      <c r="CD93" s="362">
        <v>85</v>
      </c>
      <c r="CE93" s="371">
        <f t="shared" ca="1" si="170"/>
        <v>0</v>
      </c>
      <c r="CF93" s="359">
        <f t="shared" ca="1" si="102"/>
        <v>0</v>
      </c>
      <c r="CG93" s="359">
        <v>0</v>
      </c>
      <c r="CH93" s="359">
        <f t="shared" ca="1" si="132"/>
        <v>0</v>
      </c>
      <c r="CI93" s="359">
        <f t="shared" ca="1" si="103"/>
        <v>0</v>
      </c>
      <c r="CJ93" s="359">
        <f t="shared" ca="1" si="133"/>
        <v>0</v>
      </c>
      <c r="CL93" s="362">
        <f t="shared" ca="1" si="171"/>
        <v>204</v>
      </c>
      <c r="CM93" s="362">
        <v>85</v>
      </c>
      <c r="CN93" s="371">
        <f t="shared" ca="1" si="172"/>
        <v>0</v>
      </c>
      <c r="CO93" s="359">
        <f t="shared" ca="1" si="104"/>
        <v>0</v>
      </c>
      <c r="CP93" s="359">
        <v>0</v>
      </c>
      <c r="CQ93" s="359">
        <f t="shared" ca="1" si="134"/>
        <v>0</v>
      </c>
      <c r="CR93" s="359">
        <f t="shared" ca="1" si="105"/>
        <v>0</v>
      </c>
      <c r="CS93" s="359">
        <f t="shared" ca="1" si="135"/>
        <v>0</v>
      </c>
      <c r="CU93" s="362">
        <f t="shared" ca="1" si="173"/>
        <v>204</v>
      </c>
      <c r="CV93" s="362">
        <v>85</v>
      </c>
      <c r="CW93" s="371">
        <f t="shared" ca="1" si="174"/>
        <v>0</v>
      </c>
      <c r="CX93" s="359">
        <f t="shared" ca="1" si="106"/>
        <v>0</v>
      </c>
      <c r="CY93" s="359">
        <v>0</v>
      </c>
      <c r="CZ93" s="359">
        <f t="shared" ca="1" si="136"/>
        <v>0</v>
      </c>
      <c r="DA93" s="359">
        <f t="shared" ca="1" si="107"/>
        <v>0</v>
      </c>
      <c r="DB93" s="359">
        <f t="shared" ca="1" si="137"/>
        <v>0</v>
      </c>
      <c r="DD93" s="362">
        <f t="shared" ca="1" si="175"/>
        <v>204</v>
      </c>
      <c r="DE93" s="362">
        <v>85</v>
      </c>
      <c r="DF93" s="371">
        <f t="shared" ca="1" si="176"/>
        <v>0</v>
      </c>
      <c r="DG93" s="359">
        <f t="shared" ca="1" si="108"/>
        <v>0</v>
      </c>
      <c r="DH93" s="359">
        <v>0</v>
      </c>
      <c r="DI93" s="359">
        <f t="shared" ca="1" si="138"/>
        <v>0</v>
      </c>
      <c r="DJ93" s="359">
        <f t="shared" ca="1" si="109"/>
        <v>0</v>
      </c>
      <c r="DK93" s="359">
        <f t="shared" ca="1" si="139"/>
        <v>0</v>
      </c>
      <c r="DM93" s="362">
        <f t="shared" ca="1" si="177"/>
        <v>204</v>
      </c>
      <c r="DN93" s="362">
        <v>85</v>
      </c>
      <c r="DO93" s="371">
        <f t="shared" ca="1" si="178"/>
        <v>0</v>
      </c>
      <c r="DP93" s="359">
        <f t="shared" ca="1" si="110"/>
        <v>0</v>
      </c>
      <c r="DQ93" s="359">
        <v>0</v>
      </c>
      <c r="DR93" s="359">
        <f t="shared" ca="1" si="140"/>
        <v>0</v>
      </c>
      <c r="DS93" s="359">
        <f t="shared" ca="1" si="111"/>
        <v>0</v>
      </c>
      <c r="DT93" s="359">
        <f t="shared" ca="1" si="141"/>
        <v>0</v>
      </c>
      <c r="DV93" s="362">
        <f t="shared" ca="1" si="179"/>
        <v>204</v>
      </c>
      <c r="DW93" s="362">
        <v>85</v>
      </c>
      <c r="DX93" s="371">
        <f t="shared" ca="1" si="180"/>
        <v>0</v>
      </c>
      <c r="DY93" s="359">
        <f t="shared" ca="1" si="112"/>
        <v>0</v>
      </c>
      <c r="DZ93" s="359">
        <v>0</v>
      </c>
      <c r="EA93" s="359">
        <f t="shared" ca="1" si="142"/>
        <v>0</v>
      </c>
      <c r="EB93" s="359">
        <f t="shared" ca="1" si="113"/>
        <v>0</v>
      </c>
      <c r="EC93" s="359">
        <f t="shared" ca="1" si="143"/>
        <v>0</v>
      </c>
      <c r="EE93" s="362">
        <f t="shared" ca="1" si="181"/>
        <v>204</v>
      </c>
      <c r="EF93" s="362">
        <v>85</v>
      </c>
      <c r="EG93" s="371">
        <f t="shared" ca="1" si="182"/>
        <v>0</v>
      </c>
      <c r="EH93" s="359">
        <f t="shared" ca="1" si="114"/>
        <v>0</v>
      </c>
      <c r="EI93" s="359">
        <v>0</v>
      </c>
      <c r="EJ93" s="359">
        <f t="shared" ca="1" si="144"/>
        <v>0</v>
      </c>
      <c r="EK93" s="359">
        <f t="shared" ca="1" si="115"/>
        <v>0</v>
      </c>
      <c r="EL93" s="359">
        <f t="shared" ca="1" si="145"/>
        <v>0</v>
      </c>
    </row>
    <row r="94" spans="6:142" x14ac:dyDescent="0.35">
      <c r="F94" s="372">
        <f ca="1">IFERROR(INDEX('Inflation Rates'!$A$16:$H$138,MATCH('TSP Traditional'!$H95,'Inflation Rates'!$A$16:$A$138,0),8)/INDEX('Inflation Rates'!$A$16:$H$138,MATCH('TSP Traditional'!$H95,'Inflation Rates'!$A$16:$A$138,0)-1,8)-1,F93)</f>
        <v>2.0000000000000018E-2</v>
      </c>
      <c r="G94" s="372">
        <f ca="1">IFERROR(INDEX('Inflation Rates'!$A$16:$H$138,MATCH('TSP Traditional'!$H95,'Inflation Rates'!$A$16:$A$138,0),6)/INDEX('Inflation Rates'!$A$16:$H$138,MATCH('TSP Traditional'!$H95,'Inflation Rates'!$A$16:$A$138,0)-1,6)-1,G93)</f>
        <v>2.0999999999999908E-2</v>
      </c>
      <c r="H94" s="362">
        <f t="shared" ca="1" si="146"/>
        <v>2105</v>
      </c>
      <c r="I94" s="362">
        <f t="shared" ca="1" si="147"/>
        <v>205</v>
      </c>
      <c r="J94" s="362">
        <v>86</v>
      </c>
      <c r="K94" s="371">
        <f t="shared" ca="1" si="148"/>
        <v>0</v>
      </c>
      <c r="L94" s="359">
        <f t="shared" ca="1" si="92"/>
        <v>0</v>
      </c>
      <c r="M94" s="359">
        <v>0</v>
      </c>
      <c r="N94" s="359">
        <f t="shared" ca="1" si="116"/>
        <v>0</v>
      </c>
      <c r="O94" s="359">
        <f t="shared" ca="1" si="149"/>
        <v>0</v>
      </c>
      <c r="P94" s="359">
        <f t="shared" ca="1" si="117"/>
        <v>0</v>
      </c>
      <c r="R94" s="362">
        <f t="shared" ca="1" si="150"/>
        <v>205</v>
      </c>
      <c r="S94" s="362">
        <v>86</v>
      </c>
      <c r="T94" s="371">
        <f t="shared" ca="1" si="151"/>
        <v>0</v>
      </c>
      <c r="U94" s="359">
        <f t="shared" ca="1" si="93"/>
        <v>0</v>
      </c>
      <c r="V94" s="359">
        <v>0</v>
      </c>
      <c r="W94" s="359">
        <f t="shared" ca="1" si="118"/>
        <v>0</v>
      </c>
      <c r="X94" s="359">
        <f t="shared" ca="1" si="152"/>
        <v>0</v>
      </c>
      <c r="Y94" s="359">
        <f t="shared" ca="1" si="119"/>
        <v>0</v>
      </c>
      <c r="AA94" s="362">
        <f t="shared" ca="1" si="153"/>
        <v>205</v>
      </c>
      <c r="AB94" s="362">
        <v>86</v>
      </c>
      <c r="AC94" s="371">
        <f t="shared" ca="1" si="154"/>
        <v>0</v>
      </c>
      <c r="AD94" s="359">
        <f t="shared" ca="1" si="94"/>
        <v>0</v>
      </c>
      <c r="AE94" s="359">
        <v>0</v>
      </c>
      <c r="AF94" s="359">
        <f t="shared" ca="1" si="120"/>
        <v>0</v>
      </c>
      <c r="AG94" s="359">
        <f t="shared" ca="1" si="155"/>
        <v>0</v>
      </c>
      <c r="AH94" s="359">
        <f t="shared" ca="1" si="121"/>
        <v>0</v>
      </c>
      <c r="AJ94" s="362">
        <f t="shared" ca="1" si="156"/>
        <v>205</v>
      </c>
      <c r="AK94" s="362">
        <v>86</v>
      </c>
      <c r="AL94" s="371">
        <f t="shared" ca="1" si="157"/>
        <v>0</v>
      </c>
      <c r="AM94" s="359">
        <f t="shared" ca="1" si="95"/>
        <v>0</v>
      </c>
      <c r="AN94" s="359">
        <v>0</v>
      </c>
      <c r="AO94" s="359">
        <f t="shared" ca="1" si="122"/>
        <v>0</v>
      </c>
      <c r="AP94" s="359">
        <f t="shared" ca="1" si="158"/>
        <v>0</v>
      </c>
      <c r="AQ94" s="359">
        <f t="shared" ca="1" si="123"/>
        <v>0</v>
      </c>
      <c r="AS94" s="362">
        <f t="shared" ca="1" si="159"/>
        <v>205</v>
      </c>
      <c r="AT94" s="362">
        <v>86</v>
      </c>
      <c r="AU94" s="371">
        <f t="shared" ca="1" si="160"/>
        <v>0</v>
      </c>
      <c r="AV94" s="359">
        <f t="shared" ca="1" si="96"/>
        <v>0</v>
      </c>
      <c r="AW94" s="359">
        <v>0</v>
      </c>
      <c r="AX94" s="359">
        <f t="shared" ca="1" si="124"/>
        <v>0</v>
      </c>
      <c r="AY94" s="359">
        <f t="shared" ca="1" si="161"/>
        <v>0</v>
      </c>
      <c r="AZ94" s="359">
        <f t="shared" ca="1" si="125"/>
        <v>0</v>
      </c>
      <c r="BB94" s="362">
        <f t="shared" ca="1" si="162"/>
        <v>205</v>
      </c>
      <c r="BC94" s="362">
        <v>86</v>
      </c>
      <c r="BD94" s="371">
        <f t="shared" ca="1" si="163"/>
        <v>0</v>
      </c>
      <c r="BE94" s="359">
        <f t="shared" ca="1" si="97"/>
        <v>0</v>
      </c>
      <c r="BF94" s="359">
        <v>0</v>
      </c>
      <c r="BG94" s="359">
        <f t="shared" ca="1" si="126"/>
        <v>0</v>
      </c>
      <c r="BH94" s="359">
        <f t="shared" ca="1" si="164"/>
        <v>0</v>
      </c>
      <c r="BI94" s="359">
        <f t="shared" ca="1" si="127"/>
        <v>0</v>
      </c>
      <c r="BK94" s="362">
        <f t="shared" ca="1" si="165"/>
        <v>205</v>
      </c>
      <c r="BL94" s="362">
        <v>86</v>
      </c>
      <c r="BM94" s="371">
        <f t="shared" ca="1" si="166"/>
        <v>0</v>
      </c>
      <c r="BN94" s="359">
        <f t="shared" ca="1" si="98"/>
        <v>0</v>
      </c>
      <c r="BO94" s="359">
        <v>0</v>
      </c>
      <c r="BP94" s="359">
        <f t="shared" ca="1" si="128"/>
        <v>0</v>
      </c>
      <c r="BQ94" s="359">
        <f t="shared" ca="1" si="99"/>
        <v>0</v>
      </c>
      <c r="BR94" s="359">
        <f t="shared" ca="1" si="129"/>
        <v>0</v>
      </c>
      <c r="BT94" s="362">
        <f t="shared" ca="1" si="167"/>
        <v>205</v>
      </c>
      <c r="BU94" s="362">
        <v>86</v>
      </c>
      <c r="BV94" s="371">
        <f t="shared" ca="1" si="168"/>
        <v>0</v>
      </c>
      <c r="BW94" s="359">
        <f t="shared" ca="1" si="100"/>
        <v>0</v>
      </c>
      <c r="BX94" s="359">
        <v>0</v>
      </c>
      <c r="BY94" s="359">
        <f t="shared" ca="1" si="130"/>
        <v>0</v>
      </c>
      <c r="BZ94" s="359">
        <f t="shared" ca="1" si="101"/>
        <v>0</v>
      </c>
      <c r="CA94" s="359">
        <f t="shared" ca="1" si="131"/>
        <v>0</v>
      </c>
      <c r="CC94" s="362">
        <f t="shared" ca="1" si="169"/>
        <v>205</v>
      </c>
      <c r="CD94" s="362">
        <v>86</v>
      </c>
      <c r="CE94" s="371">
        <f t="shared" ca="1" si="170"/>
        <v>0</v>
      </c>
      <c r="CF94" s="359">
        <f t="shared" ca="1" si="102"/>
        <v>0</v>
      </c>
      <c r="CG94" s="359">
        <v>0</v>
      </c>
      <c r="CH94" s="359">
        <f t="shared" ca="1" si="132"/>
        <v>0</v>
      </c>
      <c r="CI94" s="359">
        <f t="shared" ca="1" si="103"/>
        <v>0</v>
      </c>
      <c r="CJ94" s="359">
        <f t="shared" ca="1" si="133"/>
        <v>0</v>
      </c>
      <c r="CL94" s="362">
        <f t="shared" ca="1" si="171"/>
        <v>205</v>
      </c>
      <c r="CM94" s="362">
        <v>86</v>
      </c>
      <c r="CN94" s="371">
        <f t="shared" ca="1" si="172"/>
        <v>0</v>
      </c>
      <c r="CO94" s="359">
        <f t="shared" ca="1" si="104"/>
        <v>0</v>
      </c>
      <c r="CP94" s="359">
        <v>0</v>
      </c>
      <c r="CQ94" s="359">
        <f t="shared" ca="1" si="134"/>
        <v>0</v>
      </c>
      <c r="CR94" s="359">
        <f t="shared" ca="1" si="105"/>
        <v>0</v>
      </c>
      <c r="CS94" s="359">
        <f t="shared" ca="1" si="135"/>
        <v>0</v>
      </c>
      <c r="CU94" s="362">
        <f t="shared" ca="1" si="173"/>
        <v>205</v>
      </c>
      <c r="CV94" s="362">
        <v>86</v>
      </c>
      <c r="CW94" s="371">
        <f t="shared" ca="1" si="174"/>
        <v>0</v>
      </c>
      <c r="CX94" s="359">
        <f t="shared" ca="1" si="106"/>
        <v>0</v>
      </c>
      <c r="CY94" s="359">
        <v>0</v>
      </c>
      <c r="CZ94" s="359">
        <f t="shared" ca="1" si="136"/>
        <v>0</v>
      </c>
      <c r="DA94" s="359">
        <f t="shared" ca="1" si="107"/>
        <v>0</v>
      </c>
      <c r="DB94" s="359">
        <f t="shared" ca="1" si="137"/>
        <v>0</v>
      </c>
      <c r="DD94" s="362">
        <f t="shared" ca="1" si="175"/>
        <v>205</v>
      </c>
      <c r="DE94" s="362">
        <v>86</v>
      </c>
      <c r="DF94" s="371">
        <f t="shared" ca="1" si="176"/>
        <v>0</v>
      </c>
      <c r="DG94" s="359">
        <f t="shared" ca="1" si="108"/>
        <v>0</v>
      </c>
      <c r="DH94" s="359">
        <v>0</v>
      </c>
      <c r="DI94" s="359">
        <f t="shared" ca="1" si="138"/>
        <v>0</v>
      </c>
      <c r="DJ94" s="359">
        <f t="shared" ca="1" si="109"/>
        <v>0</v>
      </c>
      <c r="DK94" s="359">
        <f t="shared" ca="1" si="139"/>
        <v>0</v>
      </c>
      <c r="DM94" s="362">
        <f t="shared" ca="1" si="177"/>
        <v>205</v>
      </c>
      <c r="DN94" s="362">
        <v>86</v>
      </c>
      <c r="DO94" s="371">
        <f t="shared" ca="1" si="178"/>
        <v>0</v>
      </c>
      <c r="DP94" s="359">
        <f t="shared" ca="1" si="110"/>
        <v>0</v>
      </c>
      <c r="DQ94" s="359">
        <v>0</v>
      </c>
      <c r="DR94" s="359">
        <f t="shared" ca="1" si="140"/>
        <v>0</v>
      </c>
      <c r="DS94" s="359">
        <f t="shared" ca="1" si="111"/>
        <v>0</v>
      </c>
      <c r="DT94" s="359">
        <f t="shared" ca="1" si="141"/>
        <v>0</v>
      </c>
      <c r="DV94" s="362">
        <f t="shared" ca="1" si="179"/>
        <v>205</v>
      </c>
      <c r="DW94" s="362">
        <v>86</v>
      </c>
      <c r="DX94" s="371">
        <f t="shared" ca="1" si="180"/>
        <v>0</v>
      </c>
      <c r="DY94" s="359">
        <f t="shared" ca="1" si="112"/>
        <v>0</v>
      </c>
      <c r="DZ94" s="359">
        <v>0</v>
      </c>
      <c r="EA94" s="359">
        <f t="shared" ca="1" si="142"/>
        <v>0</v>
      </c>
      <c r="EB94" s="359">
        <f t="shared" ca="1" si="113"/>
        <v>0</v>
      </c>
      <c r="EC94" s="359">
        <f t="shared" ca="1" si="143"/>
        <v>0</v>
      </c>
      <c r="EE94" s="362">
        <f t="shared" ca="1" si="181"/>
        <v>205</v>
      </c>
      <c r="EF94" s="362">
        <v>86</v>
      </c>
      <c r="EG94" s="371">
        <f t="shared" ca="1" si="182"/>
        <v>0</v>
      </c>
      <c r="EH94" s="359">
        <f t="shared" ca="1" si="114"/>
        <v>0</v>
      </c>
      <c r="EI94" s="359">
        <v>0</v>
      </c>
      <c r="EJ94" s="359">
        <f t="shared" ca="1" si="144"/>
        <v>0</v>
      </c>
      <c r="EK94" s="359">
        <f t="shared" ca="1" si="115"/>
        <v>0</v>
      </c>
      <c r="EL94" s="359">
        <f t="shared" ca="1" si="145"/>
        <v>0</v>
      </c>
    </row>
    <row r="95" spans="6:142" x14ac:dyDescent="0.35">
      <c r="F95" s="372">
        <f ca="1">IFERROR(INDEX('Inflation Rates'!$A$16:$H$138,MATCH('TSP Traditional'!$H96,'Inflation Rates'!$A$16:$A$138,0),8)/INDEX('Inflation Rates'!$A$16:$H$138,MATCH('TSP Traditional'!$H96,'Inflation Rates'!$A$16:$A$138,0)-1,8)-1,F94)</f>
        <v>2.0000000000000018E-2</v>
      </c>
      <c r="G95" s="372">
        <f ca="1">IFERROR(INDEX('Inflation Rates'!$A$16:$H$138,MATCH('TSP Traditional'!$H96,'Inflation Rates'!$A$16:$A$138,0),6)/INDEX('Inflation Rates'!$A$16:$H$138,MATCH('TSP Traditional'!$H96,'Inflation Rates'!$A$16:$A$138,0)-1,6)-1,G94)</f>
        <v>2.0999999999999908E-2</v>
      </c>
      <c r="H95" s="362">
        <f t="shared" ca="1" si="146"/>
        <v>2106</v>
      </c>
      <c r="I95" s="362">
        <f t="shared" ca="1" si="147"/>
        <v>206</v>
      </c>
      <c r="J95" s="362">
        <v>87</v>
      </c>
      <c r="K95" s="371">
        <f t="shared" ca="1" si="148"/>
        <v>0</v>
      </c>
      <c r="L95" s="359">
        <f t="shared" ca="1" si="92"/>
        <v>0</v>
      </c>
      <c r="M95" s="359">
        <v>0</v>
      </c>
      <c r="N95" s="359">
        <f t="shared" ca="1" si="116"/>
        <v>0</v>
      </c>
      <c r="O95" s="359">
        <f t="shared" ca="1" si="149"/>
        <v>0</v>
      </c>
      <c r="P95" s="359">
        <f t="shared" ca="1" si="117"/>
        <v>0</v>
      </c>
      <c r="R95" s="362">
        <f t="shared" ca="1" si="150"/>
        <v>206</v>
      </c>
      <c r="S95" s="362">
        <v>87</v>
      </c>
      <c r="T95" s="371">
        <f t="shared" ca="1" si="151"/>
        <v>0</v>
      </c>
      <c r="U95" s="359">
        <f t="shared" ca="1" si="93"/>
        <v>0</v>
      </c>
      <c r="V95" s="359">
        <v>0</v>
      </c>
      <c r="W95" s="359">
        <f t="shared" ca="1" si="118"/>
        <v>0</v>
      </c>
      <c r="X95" s="359">
        <f t="shared" ca="1" si="152"/>
        <v>0</v>
      </c>
      <c r="Y95" s="359">
        <f t="shared" ca="1" si="119"/>
        <v>0</v>
      </c>
      <c r="AA95" s="362">
        <f t="shared" ca="1" si="153"/>
        <v>206</v>
      </c>
      <c r="AB95" s="362">
        <v>87</v>
      </c>
      <c r="AC95" s="371">
        <f t="shared" ca="1" si="154"/>
        <v>0</v>
      </c>
      <c r="AD95" s="359">
        <f t="shared" ca="1" si="94"/>
        <v>0</v>
      </c>
      <c r="AE95" s="359">
        <v>0</v>
      </c>
      <c r="AF95" s="359">
        <f t="shared" ca="1" si="120"/>
        <v>0</v>
      </c>
      <c r="AG95" s="359">
        <f t="shared" ca="1" si="155"/>
        <v>0</v>
      </c>
      <c r="AH95" s="359">
        <f t="shared" ca="1" si="121"/>
        <v>0</v>
      </c>
      <c r="AJ95" s="362">
        <f t="shared" ca="1" si="156"/>
        <v>206</v>
      </c>
      <c r="AK95" s="362">
        <v>87</v>
      </c>
      <c r="AL95" s="371">
        <f t="shared" ca="1" si="157"/>
        <v>0</v>
      </c>
      <c r="AM95" s="359">
        <f t="shared" ca="1" si="95"/>
        <v>0</v>
      </c>
      <c r="AN95" s="359">
        <v>0</v>
      </c>
      <c r="AO95" s="359">
        <f t="shared" ca="1" si="122"/>
        <v>0</v>
      </c>
      <c r="AP95" s="359">
        <f t="shared" ca="1" si="158"/>
        <v>0</v>
      </c>
      <c r="AQ95" s="359">
        <f t="shared" ca="1" si="123"/>
        <v>0</v>
      </c>
      <c r="AS95" s="362">
        <f t="shared" ca="1" si="159"/>
        <v>206</v>
      </c>
      <c r="AT95" s="362">
        <v>87</v>
      </c>
      <c r="AU95" s="371">
        <f t="shared" ca="1" si="160"/>
        <v>0</v>
      </c>
      <c r="AV95" s="359">
        <f t="shared" ca="1" si="96"/>
        <v>0</v>
      </c>
      <c r="AW95" s="359">
        <v>0</v>
      </c>
      <c r="AX95" s="359">
        <f t="shared" ca="1" si="124"/>
        <v>0</v>
      </c>
      <c r="AY95" s="359">
        <f t="shared" ca="1" si="161"/>
        <v>0</v>
      </c>
      <c r="AZ95" s="359">
        <f t="shared" ca="1" si="125"/>
        <v>0</v>
      </c>
      <c r="BB95" s="362">
        <f t="shared" ca="1" si="162"/>
        <v>206</v>
      </c>
      <c r="BC95" s="362">
        <v>87</v>
      </c>
      <c r="BD95" s="371">
        <f t="shared" ca="1" si="163"/>
        <v>0</v>
      </c>
      <c r="BE95" s="359">
        <f t="shared" ca="1" si="97"/>
        <v>0</v>
      </c>
      <c r="BF95" s="359">
        <v>0</v>
      </c>
      <c r="BG95" s="359">
        <f t="shared" ca="1" si="126"/>
        <v>0</v>
      </c>
      <c r="BH95" s="359">
        <f t="shared" ca="1" si="164"/>
        <v>0</v>
      </c>
      <c r="BI95" s="359">
        <f t="shared" ca="1" si="127"/>
        <v>0</v>
      </c>
      <c r="BK95" s="362">
        <f t="shared" ca="1" si="165"/>
        <v>206</v>
      </c>
      <c r="BL95" s="362">
        <v>87</v>
      </c>
      <c r="BM95" s="371">
        <f t="shared" ca="1" si="166"/>
        <v>0</v>
      </c>
      <c r="BN95" s="359">
        <f t="shared" ca="1" si="98"/>
        <v>0</v>
      </c>
      <c r="BO95" s="359">
        <v>0</v>
      </c>
      <c r="BP95" s="359">
        <f t="shared" ca="1" si="128"/>
        <v>0</v>
      </c>
      <c r="BQ95" s="359">
        <f t="shared" ca="1" si="99"/>
        <v>0</v>
      </c>
      <c r="BR95" s="359">
        <f t="shared" ca="1" si="129"/>
        <v>0</v>
      </c>
      <c r="BT95" s="362">
        <f t="shared" ca="1" si="167"/>
        <v>206</v>
      </c>
      <c r="BU95" s="362">
        <v>87</v>
      </c>
      <c r="BV95" s="371">
        <f t="shared" ca="1" si="168"/>
        <v>0</v>
      </c>
      <c r="BW95" s="359">
        <f t="shared" ca="1" si="100"/>
        <v>0</v>
      </c>
      <c r="BX95" s="359">
        <v>0</v>
      </c>
      <c r="BY95" s="359">
        <f t="shared" ca="1" si="130"/>
        <v>0</v>
      </c>
      <c r="BZ95" s="359">
        <f t="shared" ca="1" si="101"/>
        <v>0</v>
      </c>
      <c r="CA95" s="359">
        <f t="shared" ca="1" si="131"/>
        <v>0</v>
      </c>
      <c r="CC95" s="362">
        <f t="shared" ca="1" si="169"/>
        <v>206</v>
      </c>
      <c r="CD95" s="362">
        <v>87</v>
      </c>
      <c r="CE95" s="371">
        <f t="shared" ca="1" si="170"/>
        <v>0</v>
      </c>
      <c r="CF95" s="359">
        <f t="shared" ca="1" si="102"/>
        <v>0</v>
      </c>
      <c r="CG95" s="359">
        <v>0</v>
      </c>
      <c r="CH95" s="359">
        <f t="shared" ca="1" si="132"/>
        <v>0</v>
      </c>
      <c r="CI95" s="359">
        <f t="shared" ca="1" si="103"/>
        <v>0</v>
      </c>
      <c r="CJ95" s="359">
        <f t="shared" ca="1" si="133"/>
        <v>0</v>
      </c>
      <c r="CL95" s="362">
        <f t="shared" ca="1" si="171"/>
        <v>206</v>
      </c>
      <c r="CM95" s="362">
        <v>87</v>
      </c>
      <c r="CN95" s="371">
        <f t="shared" ca="1" si="172"/>
        <v>0</v>
      </c>
      <c r="CO95" s="359">
        <f t="shared" ca="1" si="104"/>
        <v>0</v>
      </c>
      <c r="CP95" s="359">
        <v>0</v>
      </c>
      <c r="CQ95" s="359">
        <f t="shared" ca="1" si="134"/>
        <v>0</v>
      </c>
      <c r="CR95" s="359">
        <f t="shared" ca="1" si="105"/>
        <v>0</v>
      </c>
      <c r="CS95" s="359">
        <f t="shared" ca="1" si="135"/>
        <v>0</v>
      </c>
      <c r="CU95" s="362">
        <f t="shared" ca="1" si="173"/>
        <v>206</v>
      </c>
      <c r="CV95" s="362">
        <v>87</v>
      </c>
      <c r="CW95" s="371">
        <f t="shared" ca="1" si="174"/>
        <v>0</v>
      </c>
      <c r="CX95" s="359">
        <f t="shared" ca="1" si="106"/>
        <v>0</v>
      </c>
      <c r="CY95" s="359">
        <v>0</v>
      </c>
      <c r="CZ95" s="359">
        <f t="shared" ca="1" si="136"/>
        <v>0</v>
      </c>
      <c r="DA95" s="359">
        <f t="shared" ca="1" si="107"/>
        <v>0</v>
      </c>
      <c r="DB95" s="359">
        <f t="shared" ca="1" si="137"/>
        <v>0</v>
      </c>
      <c r="DD95" s="362">
        <f t="shared" ca="1" si="175"/>
        <v>206</v>
      </c>
      <c r="DE95" s="362">
        <v>87</v>
      </c>
      <c r="DF95" s="371">
        <f t="shared" ca="1" si="176"/>
        <v>0</v>
      </c>
      <c r="DG95" s="359">
        <f t="shared" ca="1" si="108"/>
        <v>0</v>
      </c>
      <c r="DH95" s="359">
        <v>0</v>
      </c>
      <c r="DI95" s="359">
        <f t="shared" ca="1" si="138"/>
        <v>0</v>
      </c>
      <c r="DJ95" s="359">
        <f t="shared" ca="1" si="109"/>
        <v>0</v>
      </c>
      <c r="DK95" s="359">
        <f t="shared" ca="1" si="139"/>
        <v>0</v>
      </c>
      <c r="DM95" s="362">
        <f t="shared" ca="1" si="177"/>
        <v>206</v>
      </c>
      <c r="DN95" s="362">
        <v>87</v>
      </c>
      <c r="DO95" s="371">
        <f t="shared" ca="1" si="178"/>
        <v>0</v>
      </c>
      <c r="DP95" s="359">
        <f t="shared" ca="1" si="110"/>
        <v>0</v>
      </c>
      <c r="DQ95" s="359">
        <v>0</v>
      </c>
      <c r="DR95" s="359">
        <f t="shared" ca="1" si="140"/>
        <v>0</v>
      </c>
      <c r="DS95" s="359">
        <f t="shared" ca="1" si="111"/>
        <v>0</v>
      </c>
      <c r="DT95" s="359">
        <f t="shared" ca="1" si="141"/>
        <v>0</v>
      </c>
      <c r="DV95" s="362">
        <f t="shared" ca="1" si="179"/>
        <v>206</v>
      </c>
      <c r="DW95" s="362">
        <v>87</v>
      </c>
      <c r="DX95" s="371">
        <f t="shared" ca="1" si="180"/>
        <v>0</v>
      </c>
      <c r="DY95" s="359">
        <f t="shared" ca="1" si="112"/>
        <v>0</v>
      </c>
      <c r="DZ95" s="359">
        <v>0</v>
      </c>
      <c r="EA95" s="359">
        <f t="shared" ca="1" si="142"/>
        <v>0</v>
      </c>
      <c r="EB95" s="359">
        <f t="shared" ca="1" si="113"/>
        <v>0</v>
      </c>
      <c r="EC95" s="359">
        <f t="shared" ca="1" si="143"/>
        <v>0</v>
      </c>
      <c r="EE95" s="362">
        <f t="shared" ca="1" si="181"/>
        <v>206</v>
      </c>
      <c r="EF95" s="362">
        <v>87</v>
      </c>
      <c r="EG95" s="371">
        <f t="shared" ca="1" si="182"/>
        <v>0</v>
      </c>
      <c r="EH95" s="359">
        <f t="shared" ca="1" si="114"/>
        <v>0</v>
      </c>
      <c r="EI95" s="359">
        <v>0</v>
      </c>
      <c r="EJ95" s="359">
        <f t="shared" ca="1" si="144"/>
        <v>0</v>
      </c>
      <c r="EK95" s="359">
        <f t="shared" ca="1" si="115"/>
        <v>0</v>
      </c>
      <c r="EL95" s="359">
        <f t="shared" ca="1" si="145"/>
        <v>0</v>
      </c>
    </row>
    <row r="96" spans="6:142" x14ac:dyDescent="0.35">
      <c r="F96" s="372">
        <f ca="1">IFERROR(INDEX('Inflation Rates'!$A$16:$H$138,MATCH('TSP Traditional'!$H97,'Inflation Rates'!$A$16:$A$138,0),8)/INDEX('Inflation Rates'!$A$16:$H$138,MATCH('TSP Traditional'!$H97,'Inflation Rates'!$A$16:$A$138,0)-1,8)-1,F95)</f>
        <v>2.0000000000000018E-2</v>
      </c>
      <c r="G96" s="372">
        <f ca="1">IFERROR(INDEX('Inflation Rates'!$A$16:$H$138,MATCH('TSP Traditional'!$H97,'Inflation Rates'!$A$16:$A$138,0),6)/INDEX('Inflation Rates'!$A$16:$H$138,MATCH('TSP Traditional'!$H97,'Inflation Rates'!$A$16:$A$138,0)-1,6)-1,G95)</f>
        <v>2.0999999999999908E-2</v>
      </c>
      <c r="H96" s="362">
        <f t="shared" ca="1" si="146"/>
        <v>2107</v>
      </c>
      <c r="I96" s="362">
        <f t="shared" ca="1" si="147"/>
        <v>207</v>
      </c>
      <c r="J96" s="362">
        <v>88</v>
      </c>
      <c r="K96" s="371">
        <f t="shared" ca="1" si="148"/>
        <v>0</v>
      </c>
      <c r="L96" s="359">
        <f t="shared" ca="1" si="92"/>
        <v>0</v>
      </c>
      <c r="M96" s="359">
        <v>0</v>
      </c>
      <c r="N96" s="359">
        <f t="shared" ca="1" si="116"/>
        <v>0</v>
      </c>
      <c r="O96" s="359">
        <f t="shared" ca="1" si="149"/>
        <v>0</v>
      </c>
      <c r="P96" s="359">
        <f t="shared" ca="1" si="117"/>
        <v>0</v>
      </c>
      <c r="R96" s="362">
        <f t="shared" ca="1" si="150"/>
        <v>207</v>
      </c>
      <c r="S96" s="362">
        <v>88</v>
      </c>
      <c r="T96" s="371">
        <f t="shared" ca="1" si="151"/>
        <v>0</v>
      </c>
      <c r="U96" s="359">
        <f t="shared" ca="1" si="93"/>
        <v>0</v>
      </c>
      <c r="V96" s="359">
        <v>0</v>
      </c>
      <c r="W96" s="359">
        <f t="shared" ca="1" si="118"/>
        <v>0</v>
      </c>
      <c r="X96" s="359">
        <f t="shared" ca="1" si="152"/>
        <v>0</v>
      </c>
      <c r="Y96" s="359">
        <f t="shared" ca="1" si="119"/>
        <v>0</v>
      </c>
      <c r="AA96" s="362">
        <f t="shared" ca="1" si="153"/>
        <v>207</v>
      </c>
      <c r="AB96" s="362">
        <v>88</v>
      </c>
      <c r="AC96" s="371">
        <f t="shared" ca="1" si="154"/>
        <v>0</v>
      </c>
      <c r="AD96" s="359">
        <f t="shared" ca="1" si="94"/>
        <v>0</v>
      </c>
      <c r="AE96" s="359">
        <v>0</v>
      </c>
      <c r="AF96" s="359">
        <f t="shared" ca="1" si="120"/>
        <v>0</v>
      </c>
      <c r="AG96" s="359">
        <f t="shared" ca="1" si="155"/>
        <v>0</v>
      </c>
      <c r="AH96" s="359">
        <f t="shared" ca="1" si="121"/>
        <v>0</v>
      </c>
      <c r="AJ96" s="362">
        <f t="shared" ca="1" si="156"/>
        <v>207</v>
      </c>
      <c r="AK96" s="362">
        <v>88</v>
      </c>
      <c r="AL96" s="371">
        <f t="shared" ca="1" si="157"/>
        <v>0</v>
      </c>
      <c r="AM96" s="359">
        <f t="shared" ca="1" si="95"/>
        <v>0</v>
      </c>
      <c r="AN96" s="359">
        <v>0</v>
      </c>
      <c r="AO96" s="359">
        <f t="shared" ca="1" si="122"/>
        <v>0</v>
      </c>
      <c r="AP96" s="359">
        <f t="shared" ca="1" si="158"/>
        <v>0</v>
      </c>
      <c r="AQ96" s="359">
        <f t="shared" ca="1" si="123"/>
        <v>0</v>
      </c>
      <c r="AS96" s="362">
        <f t="shared" ca="1" si="159"/>
        <v>207</v>
      </c>
      <c r="AT96" s="362">
        <v>88</v>
      </c>
      <c r="AU96" s="371">
        <f t="shared" ca="1" si="160"/>
        <v>0</v>
      </c>
      <c r="AV96" s="359">
        <f t="shared" ca="1" si="96"/>
        <v>0</v>
      </c>
      <c r="AW96" s="359">
        <v>0</v>
      </c>
      <c r="AX96" s="359">
        <f t="shared" ca="1" si="124"/>
        <v>0</v>
      </c>
      <c r="AY96" s="359">
        <f t="shared" ca="1" si="161"/>
        <v>0</v>
      </c>
      <c r="AZ96" s="359">
        <f t="shared" ca="1" si="125"/>
        <v>0</v>
      </c>
      <c r="BB96" s="362">
        <f t="shared" ca="1" si="162"/>
        <v>207</v>
      </c>
      <c r="BC96" s="362">
        <v>88</v>
      </c>
      <c r="BD96" s="371">
        <f t="shared" ca="1" si="163"/>
        <v>0</v>
      </c>
      <c r="BE96" s="359">
        <f t="shared" ca="1" si="97"/>
        <v>0</v>
      </c>
      <c r="BF96" s="359">
        <v>0</v>
      </c>
      <c r="BG96" s="359">
        <f t="shared" ca="1" si="126"/>
        <v>0</v>
      </c>
      <c r="BH96" s="359">
        <f t="shared" ca="1" si="164"/>
        <v>0</v>
      </c>
      <c r="BI96" s="359">
        <f t="shared" ca="1" si="127"/>
        <v>0</v>
      </c>
      <c r="BK96" s="362">
        <f t="shared" ca="1" si="165"/>
        <v>207</v>
      </c>
      <c r="BL96" s="362">
        <v>88</v>
      </c>
      <c r="BM96" s="371">
        <f t="shared" ca="1" si="166"/>
        <v>0</v>
      </c>
      <c r="BN96" s="359">
        <f t="shared" ca="1" si="98"/>
        <v>0</v>
      </c>
      <c r="BO96" s="359">
        <v>0</v>
      </c>
      <c r="BP96" s="359">
        <f t="shared" ca="1" si="128"/>
        <v>0</v>
      </c>
      <c r="BQ96" s="359">
        <f t="shared" ca="1" si="99"/>
        <v>0</v>
      </c>
      <c r="BR96" s="359">
        <f t="shared" ca="1" si="129"/>
        <v>0</v>
      </c>
      <c r="BT96" s="362">
        <f t="shared" ca="1" si="167"/>
        <v>207</v>
      </c>
      <c r="BU96" s="362">
        <v>88</v>
      </c>
      <c r="BV96" s="371">
        <f t="shared" ca="1" si="168"/>
        <v>0</v>
      </c>
      <c r="BW96" s="359">
        <f t="shared" ca="1" si="100"/>
        <v>0</v>
      </c>
      <c r="BX96" s="359">
        <v>0</v>
      </c>
      <c r="BY96" s="359">
        <f t="shared" ca="1" si="130"/>
        <v>0</v>
      </c>
      <c r="BZ96" s="359">
        <f t="shared" ca="1" si="101"/>
        <v>0</v>
      </c>
      <c r="CA96" s="359">
        <f t="shared" ca="1" si="131"/>
        <v>0</v>
      </c>
      <c r="CC96" s="362">
        <f t="shared" ca="1" si="169"/>
        <v>207</v>
      </c>
      <c r="CD96" s="362">
        <v>88</v>
      </c>
      <c r="CE96" s="371">
        <f t="shared" ca="1" si="170"/>
        <v>0</v>
      </c>
      <c r="CF96" s="359">
        <f t="shared" ca="1" si="102"/>
        <v>0</v>
      </c>
      <c r="CG96" s="359">
        <v>0</v>
      </c>
      <c r="CH96" s="359">
        <f t="shared" ca="1" si="132"/>
        <v>0</v>
      </c>
      <c r="CI96" s="359">
        <f t="shared" ca="1" si="103"/>
        <v>0</v>
      </c>
      <c r="CJ96" s="359">
        <f t="shared" ca="1" si="133"/>
        <v>0</v>
      </c>
      <c r="CL96" s="362">
        <f t="shared" ca="1" si="171"/>
        <v>207</v>
      </c>
      <c r="CM96" s="362">
        <v>88</v>
      </c>
      <c r="CN96" s="371">
        <f t="shared" ca="1" si="172"/>
        <v>0</v>
      </c>
      <c r="CO96" s="359">
        <f t="shared" ca="1" si="104"/>
        <v>0</v>
      </c>
      <c r="CP96" s="359">
        <v>0</v>
      </c>
      <c r="CQ96" s="359">
        <f t="shared" ca="1" si="134"/>
        <v>0</v>
      </c>
      <c r="CR96" s="359">
        <f t="shared" ca="1" si="105"/>
        <v>0</v>
      </c>
      <c r="CS96" s="359">
        <f t="shared" ca="1" si="135"/>
        <v>0</v>
      </c>
      <c r="CU96" s="362">
        <f t="shared" ca="1" si="173"/>
        <v>207</v>
      </c>
      <c r="CV96" s="362">
        <v>88</v>
      </c>
      <c r="CW96" s="371">
        <f t="shared" ca="1" si="174"/>
        <v>0</v>
      </c>
      <c r="CX96" s="359">
        <f t="shared" ca="1" si="106"/>
        <v>0</v>
      </c>
      <c r="CY96" s="359">
        <v>0</v>
      </c>
      <c r="CZ96" s="359">
        <f t="shared" ca="1" si="136"/>
        <v>0</v>
      </c>
      <c r="DA96" s="359">
        <f t="shared" ca="1" si="107"/>
        <v>0</v>
      </c>
      <c r="DB96" s="359">
        <f t="shared" ca="1" si="137"/>
        <v>0</v>
      </c>
      <c r="DD96" s="362">
        <f t="shared" ca="1" si="175"/>
        <v>207</v>
      </c>
      <c r="DE96" s="362">
        <v>88</v>
      </c>
      <c r="DF96" s="371">
        <f t="shared" ca="1" si="176"/>
        <v>0</v>
      </c>
      <c r="DG96" s="359">
        <f t="shared" ca="1" si="108"/>
        <v>0</v>
      </c>
      <c r="DH96" s="359">
        <v>0</v>
      </c>
      <c r="DI96" s="359">
        <f t="shared" ca="1" si="138"/>
        <v>0</v>
      </c>
      <c r="DJ96" s="359">
        <f t="shared" ca="1" si="109"/>
        <v>0</v>
      </c>
      <c r="DK96" s="359">
        <f t="shared" ca="1" si="139"/>
        <v>0</v>
      </c>
      <c r="DM96" s="362">
        <f t="shared" ca="1" si="177"/>
        <v>207</v>
      </c>
      <c r="DN96" s="362">
        <v>88</v>
      </c>
      <c r="DO96" s="371">
        <f t="shared" ca="1" si="178"/>
        <v>0</v>
      </c>
      <c r="DP96" s="359">
        <f t="shared" ca="1" si="110"/>
        <v>0</v>
      </c>
      <c r="DQ96" s="359">
        <v>0</v>
      </c>
      <c r="DR96" s="359">
        <f t="shared" ca="1" si="140"/>
        <v>0</v>
      </c>
      <c r="DS96" s="359">
        <f t="shared" ca="1" si="111"/>
        <v>0</v>
      </c>
      <c r="DT96" s="359">
        <f t="shared" ca="1" si="141"/>
        <v>0</v>
      </c>
      <c r="DV96" s="362">
        <f t="shared" ca="1" si="179"/>
        <v>207</v>
      </c>
      <c r="DW96" s="362">
        <v>88</v>
      </c>
      <c r="DX96" s="371">
        <f t="shared" ca="1" si="180"/>
        <v>0</v>
      </c>
      <c r="DY96" s="359">
        <f t="shared" ca="1" si="112"/>
        <v>0</v>
      </c>
      <c r="DZ96" s="359">
        <v>0</v>
      </c>
      <c r="EA96" s="359">
        <f t="shared" ca="1" si="142"/>
        <v>0</v>
      </c>
      <c r="EB96" s="359">
        <f t="shared" ca="1" si="113"/>
        <v>0</v>
      </c>
      <c r="EC96" s="359">
        <f t="shared" ca="1" si="143"/>
        <v>0</v>
      </c>
      <c r="EE96" s="362">
        <f t="shared" ca="1" si="181"/>
        <v>207</v>
      </c>
      <c r="EF96" s="362">
        <v>88</v>
      </c>
      <c r="EG96" s="371">
        <f t="shared" ca="1" si="182"/>
        <v>0</v>
      </c>
      <c r="EH96" s="359">
        <f t="shared" ca="1" si="114"/>
        <v>0</v>
      </c>
      <c r="EI96" s="359">
        <v>0</v>
      </c>
      <c r="EJ96" s="359">
        <f t="shared" ca="1" si="144"/>
        <v>0</v>
      </c>
      <c r="EK96" s="359">
        <f t="shared" ca="1" si="115"/>
        <v>0</v>
      </c>
      <c r="EL96" s="359">
        <f t="shared" ca="1" si="145"/>
        <v>0</v>
      </c>
    </row>
    <row r="97" spans="6:142" x14ac:dyDescent="0.35">
      <c r="F97" s="372">
        <f ca="1">IFERROR(INDEX('Inflation Rates'!$A$16:$H$138,MATCH('TSP Traditional'!$H98,'Inflation Rates'!$A$16:$A$138,0),8)/INDEX('Inflation Rates'!$A$16:$H$138,MATCH('TSP Traditional'!$H98,'Inflation Rates'!$A$16:$A$138,0)-1,8)-1,F96)</f>
        <v>2.0000000000000018E-2</v>
      </c>
      <c r="G97" s="372">
        <f ca="1">IFERROR(INDEX('Inflation Rates'!$A$16:$H$138,MATCH('TSP Traditional'!$H98,'Inflation Rates'!$A$16:$A$138,0),6)/INDEX('Inflation Rates'!$A$16:$H$138,MATCH('TSP Traditional'!$H98,'Inflation Rates'!$A$16:$A$138,0)-1,6)-1,G96)</f>
        <v>2.0999999999999908E-2</v>
      </c>
      <c r="H97" s="362">
        <f t="shared" ca="1" si="146"/>
        <v>2108</v>
      </c>
      <c r="I97" s="362">
        <f t="shared" ca="1" si="147"/>
        <v>208</v>
      </c>
      <c r="J97" s="362">
        <v>89</v>
      </c>
      <c r="K97" s="371">
        <f t="shared" ca="1" si="148"/>
        <v>0</v>
      </c>
      <c r="L97" s="359">
        <f t="shared" ca="1" si="92"/>
        <v>0</v>
      </c>
      <c r="M97" s="359">
        <v>0</v>
      </c>
      <c r="N97" s="359">
        <f t="shared" ca="1" si="116"/>
        <v>0</v>
      </c>
      <c r="O97" s="359">
        <f t="shared" ca="1" si="149"/>
        <v>0</v>
      </c>
      <c r="P97" s="359">
        <f t="shared" ca="1" si="117"/>
        <v>0</v>
      </c>
      <c r="R97" s="362">
        <f t="shared" ca="1" si="150"/>
        <v>208</v>
      </c>
      <c r="S97" s="362">
        <v>89</v>
      </c>
      <c r="T97" s="371">
        <f t="shared" ca="1" si="151"/>
        <v>0</v>
      </c>
      <c r="U97" s="359">
        <f t="shared" ca="1" si="93"/>
        <v>0</v>
      </c>
      <c r="V97" s="359">
        <v>0</v>
      </c>
      <c r="W97" s="359">
        <f t="shared" ca="1" si="118"/>
        <v>0</v>
      </c>
      <c r="X97" s="359">
        <f t="shared" ca="1" si="152"/>
        <v>0</v>
      </c>
      <c r="Y97" s="359">
        <f t="shared" ca="1" si="119"/>
        <v>0</v>
      </c>
      <c r="AA97" s="362">
        <f t="shared" ca="1" si="153"/>
        <v>208</v>
      </c>
      <c r="AB97" s="362">
        <v>89</v>
      </c>
      <c r="AC97" s="371">
        <f t="shared" ca="1" si="154"/>
        <v>0</v>
      </c>
      <c r="AD97" s="359">
        <f t="shared" ca="1" si="94"/>
        <v>0</v>
      </c>
      <c r="AE97" s="359">
        <v>0</v>
      </c>
      <c r="AF97" s="359">
        <f t="shared" ca="1" si="120"/>
        <v>0</v>
      </c>
      <c r="AG97" s="359">
        <f t="shared" ca="1" si="155"/>
        <v>0</v>
      </c>
      <c r="AH97" s="359">
        <f t="shared" ca="1" si="121"/>
        <v>0</v>
      </c>
      <c r="AJ97" s="362">
        <f t="shared" ca="1" si="156"/>
        <v>208</v>
      </c>
      <c r="AK97" s="362">
        <v>89</v>
      </c>
      <c r="AL97" s="371">
        <f t="shared" ca="1" si="157"/>
        <v>0</v>
      </c>
      <c r="AM97" s="359">
        <f t="shared" ca="1" si="95"/>
        <v>0</v>
      </c>
      <c r="AN97" s="359">
        <v>0</v>
      </c>
      <c r="AO97" s="359">
        <f t="shared" ca="1" si="122"/>
        <v>0</v>
      </c>
      <c r="AP97" s="359">
        <f t="shared" ca="1" si="158"/>
        <v>0</v>
      </c>
      <c r="AQ97" s="359">
        <f t="shared" ca="1" si="123"/>
        <v>0</v>
      </c>
      <c r="AS97" s="362">
        <f t="shared" ca="1" si="159"/>
        <v>208</v>
      </c>
      <c r="AT97" s="362">
        <v>89</v>
      </c>
      <c r="AU97" s="371">
        <f t="shared" ca="1" si="160"/>
        <v>0</v>
      </c>
      <c r="AV97" s="359">
        <f t="shared" ca="1" si="96"/>
        <v>0</v>
      </c>
      <c r="AW97" s="359">
        <v>0</v>
      </c>
      <c r="AX97" s="359">
        <f t="shared" ca="1" si="124"/>
        <v>0</v>
      </c>
      <c r="AY97" s="359">
        <f t="shared" ca="1" si="161"/>
        <v>0</v>
      </c>
      <c r="AZ97" s="359">
        <f t="shared" ca="1" si="125"/>
        <v>0</v>
      </c>
      <c r="BB97" s="362">
        <f t="shared" ca="1" si="162"/>
        <v>208</v>
      </c>
      <c r="BC97" s="362">
        <v>89</v>
      </c>
      <c r="BD97" s="371">
        <f t="shared" ca="1" si="163"/>
        <v>0</v>
      </c>
      <c r="BE97" s="359">
        <f t="shared" ca="1" si="97"/>
        <v>0</v>
      </c>
      <c r="BF97" s="359">
        <v>0</v>
      </c>
      <c r="BG97" s="359">
        <f t="shared" ca="1" si="126"/>
        <v>0</v>
      </c>
      <c r="BH97" s="359">
        <f t="shared" ca="1" si="164"/>
        <v>0</v>
      </c>
      <c r="BI97" s="359">
        <f t="shared" ca="1" si="127"/>
        <v>0</v>
      </c>
      <c r="BK97" s="362">
        <f t="shared" ca="1" si="165"/>
        <v>208</v>
      </c>
      <c r="BL97" s="362">
        <v>89</v>
      </c>
      <c r="BM97" s="371">
        <f t="shared" ca="1" si="166"/>
        <v>0</v>
      </c>
      <c r="BN97" s="359">
        <f t="shared" ca="1" si="98"/>
        <v>0</v>
      </c>
      <c r="BO97" s="359">
        <v>0</v>
      </c>
      <c r="BP97" s="359">
        <f t="shared" ca="1" si="128"/>
        <v>0</v>
      </c>
      <c r="BQ97" s="359">
        <f t="shared" ca="1" si="99"/>
        <v>0</v>
      </c>
      <c r="BR97" s="359">
        <f t="shared" ca="1" si="129"/>
        <v>0</v>
      </c>
      <c r="BT97" s="362">
        <f t="shared" ca="1" si="167"/>
        <v>208</v>
      </c>
      <c r="BU97" s="362">
        <v>89</v>
      </c>
      <c r="BV97" s="371">
        <f t="shared" ca="1" si="168"/>
        <v>0</v>
      </c>
      <c r="BW97" s="359">
        <f t="shared" ca="1" si="100"/>
        <v>0</v>
      </c>
      <c r="BX97" s="359">
        <v>0</v>
      </c>
      <c r="BY97" s="359">
        <f t="shared" ca="1" si="130"/>
        <v>0</v>
      </c>
      <c r="BZ97" s="359">
        <f t="shared" ca="1" si="101"/>
        <v>0</v>
      </c>
      <c r="CA97" s="359">
        <f t="shared" ca="1" si="131"/>
        <v>0</v>
      </c>
      <c r="CC97" s="362">
        <f t="shared" ca="1" si="169"/>
        <v>208</v>
      </c>
      <c r="CD97" s="362">
        <v>89</v>
      </c>
      <c r="CE97" s="371">
        <f t="shared" ca="1" si="170"/>
        <v>0</v>
      </c>
      <c r="CF97" s="359">
        <f t="shared" ca="1" si="102"/>
        <v>0</v>
      </c>
      <c r="CG97" s="359">
        <v>0</v>
      </c>
      <c r="CH97" s="359">
        <f t="shared" ca="1" si="132"/>
        <v>0</v>
      </c>
      <c r="CI97" s="359">
        <f t="shared" ca="1" si="103"/>
        <v>0</v>
      </c>
      <c r="CJ97" s="359">
        <f t="shared" ca="1" si="133"/>
        <v>0</v>
      </c>
      <c r="CL97" s="362">
        <f t="shared" ca="1" si="171"/>
        <v>208</v>
      </c>
      <c r="CM97" s="362">
        <v>89</v>
      </c>
      <c r="CN97" s="371">
        <f t="shared" ca="1" si="172"/>
        <v>0</v>
      </c>
      <c r="CO97" s="359">
        <f t="shared" ca="1" si="104"/>
        <v>0</v>
      </c>
      <c r="CP97" s="359">
        <v>0</v>
      </c>
      <c r="CQ97" s="359">
        <f t="shared" ca="1" si="134"/>
        <v>0</v>
      </c>
      <c r="CR97" s="359">
        <f t="shared" ca="1" si="105"/>
        <v>0</v>
      </c>
      <c r="CS97" s="359">
        <f t="shared" ca="1" si="135"/>
        <v>0</v>
      </c>
      <c r="CU97" s="362">
        <f t="shared" ca="1" si="173"/>
        <v>208</v>
      </c>
      <c r="CV97" s="362">
        <v>89</v>
      </c>
      <c r="CW97" s="371">
        <f t="shared" ca="1" si="174"/>
        <v>0</v>
      </c>
      <c r="CX97" s="359">
        <f t="shared" ca="1" si="106"/>
        <v>0</v>
      </c>
      <c r="CY97" s="359">
        <v>0</v>
      </c>
      <c r="CZ97" s="359">
        <f t="shared" ca="1" si="136"/>
        <v>0</v>
      </c>
      <c r="DA97" s="359">
        <f t="shared" ca="1" si="107"/>
        <v>0</v>
      </c>
      <c r="DB97" s="359">
        <f t="shared" ca="1" si="137"/>
        <v>0</v>
      </c>
      <c r="DD97" s="362">
        <f t="shared" ca="1" si="175"/>
        <v>208</v>
      </c>
      <c r="DE97" s="362">
        <v>89</v>
      </c>
      <c r="DF97" s="371">
        <f t="shared" ca="1" si="176"/>
        <v>0</v>
      </c>
      <c r="DG97" s="359">
        <f t="shared" ca="1" si="108"/>
        <v>0</v>
      </c>
      <c r="DH97" s="359">
        <v>0</v>
      </c>
      <c r="DI97" s="359">
        <f t="shared" ca="1" si="138"/>
        <v>0</v>
      </c>
      <c r="DJ97" s="359">
        <f t="shared" ca="1" si="109"/>
        <v>0</v>
      </c>
      <c r="DK97" s="359">
        <f t="shared" ca="1" si="139"/>
        <v>0</v>
      </c>
      <c r="DM97" s="362">
        <f t="shared" ca="1" si="177"/>
        <v>208</v>
      </c>
      <c r="DN97" s="362">
        <v>89</v>
      </c>
      <c r="DO97" s="371">
        <f t="shared" ca="1" si="178"/>
        <v>0</v>
      </c>
      <c r="DP97" s="359">
        <f t="shared" ca="1" si="110"/>
        <v>0</v>
      </c>
      <c r="DQ97" s="359">
        <v>0</v>
      </c>
      <c r="DR97" s="359">
        <f t="shared" ca="1" si="140"/>
        <v>0</v>
      </c>
      <c r="DS97" s="359">
        <f t="shared" ca="1" si="111"/>
        <v>0</v>
      </c>
      <c r="DT97" s="359">
        <f t="shared" ca="1" si="141"/>
        <v>0</v>
      </c>
      <c r="DV97" s="362">
        <f t="shared" ca="1" si="179"/>
        <v>208</v>
      </c>
      <c r="DW97" s="362">
        <v>89</v>
      </c>
      <c r="DX97" s="371">
        <f t="shared" ca="1" si="180"/>
        <v>0</v>
      </c>
      <c r="DY97" s="359">
        <f t="shared" ca="1" si="112"/>
        <v>0</v>
      </c>
      <c r="DZ97" s="359">
        <v>0</v>
      </c>
      <c r="EA97" s="359">
        <f t="shared" ca="1" si="142"/>
        <v>0</v>
      </c>
      <c r="EB97" s="359">
        <f t="shared" ca="1" si="113"/>
        <v>0</v>
      </c>
      <c r="EC97" s="359">
        <f t="shared" ca="1" si="143"/>
        <v>0</v>
      </c>
      <c r="EE97" s="362">
        <f t="shared" ca="1" si="181"/>
        <v>208</v>
      </c>
      <c r="EF97" s="362">
        <v>89</v>
      </c>
      <c r="EG97" s="371">
        <f t="shared" ca="1" si="182"/>
        <v>0</v>
      </c>
      <c r="EH97" s="359">
        <f t="shared" ca="1" si="114"/>
        <v>0</v>
      </c>
      <c r="EI97" s="359">
        <v>0</v>
      </c>
      <c r="EJ97" s="359">
        <f t="shared" ca="1" si="144"/>
        <v>0</v>
      </c>
      <c r="EK97" s="359">
        <f t="shared" ca="1" si="115"/>
        <v>0</v>
      </c>
      <c r="EL97" s="359">
        <f t="shared" ca="1" si="145"/>
        <v>0</v>
      </c>
    </row>
    <row r="98" spans="6:142" x14ac:dyDescent="0.35">
      <c r="F98" s="372">
        <f ca="1">IFERROR(INDEX('Inflation Rates'!$A$16:$H$138,MATCH('TSP Traditional'!$H99,'Inflation Rates'!$A$16:$A$138,0),8)/INDEX('Inflation Rates'!$A$16:$H$138,MATCH('TSP Traditional'!$H99,'Inflation Rates'!$A$16:$A$138,0)-1,8)-1,F97)</f>
        <v>2.0000000000000018E-2</v>
      </c>
      <c r="G98" s="372">
        <f ca="1">IFERROR(INDEX('Inflation Rates'!$A$16:$H$138,MATCH('TSP Traditional'!$H99,'Inflation Rates'!$A$16:$A$138,0),6)/INDEX('Inflation Rates'!$A$16:$H$138,MATCH('TSP Traditional'!$H99,'Inflation Rates'!$A$16:$A$138,0)-1,6)-1,G97)</f>
        <v>2.0999999999999908E-2</v>
      </c>
      <c r="H98" s="362">
        <f t="shared" ca="1" si="146"/>
        <v>2109</v>
      </c>
      <c r="I98" s="362">
        <f t="shared" ca="1" si="147"/>
        <v>209</v>
      </c>
      <c r="J98" s="362">
        <v>90</v>
      </c>
      <c r="K98" s="371">
        <f t="shared" ca="1" si="148"/>
        <v>0</v>
      </c>
      <c r="L98" s="359">
        <f t="shared" ca="1" si="92"/>
        <v>0</v>
      </c>
      <c r="M98" s="359">
        <v>0</v>
      </c>
      <c r="N98" s="359">
        <f t="shared" ca="1" si="116"/>
        <v>0</v>
      </c>
      <c r="O98" s="359">
        <f t="shared" ca="1" si="149"/>
        <v>0</v>
      </c>
      <c r="P98" s="359">
        <f t="shared" ca="1" si="117"/>
        <v>0</v>
      </c>
      <c r="R98" s="362">
        <f t="shared" ca="1" si="150"/>
        <v>209</v>
      </c>
      <c r="S98" s="362">
        <v>90</v>
      </c>
      <c r="T98" s="371">
        <f t="shared" ca="1" si="151"/>
        <v>0</v>
      </c>
      <c r="U98" s="359">
        <f t="shared" ca="1" si="93"/>
        <v>0</v>
      </c>
      <c r="V98" s="359">
        <v>0</v>
      </c>
      <c r="W98" s="359">
        <f t="shared" ca="1" si="118"/>
        <v>0</v>
      </c>
      <c r="X98" s="359">
        <f t="shared" ca="1" si="152"/>
        <v>0</v>
      </c>
      <c r="Y98" s="359">
        <f t="shared" ca="1" si="119"/>
        <v>0</v>
      </c>
      <c r="AA98" s="362">
        <f t="shared" ca="1" si="153"/>
        <v>209</v>
      </c>
      <c r="AB98" s="362">
        <v>90</v>
      </c>
      <c r="AC98" s="371">
        <f t="shared" ca="1" si="154"/>
        <v>0</v>
      </c>
      <c r="AD98" s="359">
        <f t="shared" ca="1" si="94"/>
        <v>0</v>
      </c>
      <c r="AE98" s="359">
        <v>0</v>
      </c>
      <c r="AF98" s="359">
        <f t="shared" ca="1" si="120"/>
        <v>0</v>
      </c>
      <c r="AG98" s="359">
        <f t="shared" ca="1" si="155"/>
        <v>0</v>
      </c>
      <c r="AH98" s="359">
        <f t="shared" ca="1" si="121"/>
        <v>0</v>
      </c>
      <c r="AJ98" s="362">
        <f t="shared" ca="1" si="156"/>
        <v>209</v>
      </c>
      <c r="AK98" s="362">
        <v>90</v>
      </c>
      <c r="AL98" s="371">
        <f t="shared" ca="1" si="157"/>
        <v>0</v>
      </c>
      <c r="AM98" s="359">
        <f t="shared" ca="1" si="95"/>
        <v>0</v>
      </c>
      <c r="AN98" s="359">
        <v>0</v>
      </c>
      <c r="AO98" s="359">
        <f t="shared" ca="1" si="122"/>
        <v>0</v>
      </c>
      <c r="AP98" s="359">
        <f t="shared" ca="1" si="158"/>
        <v>0</v>
      </c>
      <c r="AQ98" s="359">
        <f t="shared" ca="1" si="123"/>
        <v>0</v>
      </c>
      <c r="AS98" s="362">
        <f t="shared" ca="1" si="159"/>
        <v>209</v>
      </c>
      <c r="AT98" s="362">
        <v>90</v>
      </c>
      <c r="AU98" s="371">
        <f t="shared" ca="1" si="160"/>
        <v>0</v>
      </c>
      <c r="AV98" s="359">
        <f t="shared" ca="1" si="96"/>
        <v>0</v>
      </c>
      <c r="AW98" s="359">
        <v>0</v>
      </c>
      <c r="AX98" s="359">
        <f t="shared" ca="1" si="124"/>
        <v>0</v>
      </c>
      <c r="AY98" s="359">
        <f t="shared" ca="1" si="161"/>
        <v>0</v>
      </c>
      <c r="AZ98" s="359">
        <f t="shared" ca="1" si="125"/>
        <v>0</v>
      </c>
      <c r="BB98" s="362">
        <f t="shared" ca="1" si="162"/>
        <v>209</v>
      </c>
      <c r="BC98" s="362">
        <v>90</v>
      </c>
      <c r="BD98" s="371">
        <f t="shared" ca="1" si="163"/>
        <v>0</v>
      </c>
      <c r="BE98" s="359">
        <f t="shared" ca="1" si="97"/>
        <v>0</v>
      </c>
      <c r="BF98" s="359">
        <v>0</v>
      </c>
      <c r="BG98" s="359">
        <f t="shared" ca="1" si="126"/>
        <v>0</v>
      </c>
      <c r="BH98" s="359">
        <f t="shared" ca="1" si="164"/>
        <v>0</v>
      </c>
      <c r="BI98" s="359">
        <f t="shared" ca="1" si="127"/>
        <v>0</v>
      </c>
      <c r="BK98" s="362">
        <f t="shared" ca="1" si="165"/>
        <v>209</v>
      </c>
      <c r="BL98" s="362">
        <v>90</v>
      </c>
      <c r="BM98" s="371">
        <f t="shared" ca="1" si="166"/>
        <v>0</v>
      </c>
      <c r="BN98" s="359">
        <f t="shared" ca="1" si="98"/>
        <v>0</v>
      </c>
      <c r="BO98" s="359">
        <v>0</v>
      </c>
      <c r="BP98" s="359">
        <f t="shared" ca="1" si="128"/>
        <v>0</v>
      </c>
      <c r="BQ98" s="359">
        <f t="shared" ca="1" si="99"/>
        <v>0</v>
      </c>
      <c r="BR98" s="359">
        <f t="shared" ca="1" si="129"/>
        <v>0</v>
      </c>
      <c r="BT98" s="362">
        <f t="shared" ca="1" si="167"/>
        <v>209</v>
      </c>
      <c r="BU98" s="362">
        <v>90</v>
      </c>
      <c r="BV98" s="371">
        <f t="shared" ca="1" si="168"/>
        <v>0</v>
      </c>
      <c r="BW98" s="359">
        <f t="shared" ca="1" si="100"/>
        <v>0</v>
      </c>
      <c r="BX98" s="359">
        <v>0</v>
      </c>
      <c r="BY98" s="359">
        <f t="shared" ca="1" si="130"/>
        <v>0</v>
      </c>
      <c r="BZ98" s="359">
        <f t="shared" ca="1" si="101"/>
        <v>0</v>
      </c>
      <c r="CA98" s="359">
        <f t="shared" ca="1" si="131"/>
        <v>0</v>
      </c>
      <c r="CC98" s="362">
        <f t="shared" ca="1" si="169"/>
        <v>209</v>
      </c>
      <c r="CD98" s="362">
        <v>90</v>
      </c>
      <c r="CE98" s="371">
        <f t="shared" ca="1" si="170"/>
        <v>0</v>
      </c>
      <c r="CF98" s="359">
        <f t="shared" ca="1" si="102"/>
        <v>0</v>
      </c>
      <c r="CG98" s="359">
        <v>0</v>
      </c>
      <c r="CH98" s="359">
        <f t="shared" ca="1" si="132"/>
        <v>0</v>
      </c>
      <c r="CI98" s="359">
        <f t="shared" ca="1" si="103"/>
        <v>0</v>
      </c>
      <c r="CJ98" s="359">
        <f t="shared" ca="1" si="133"/>
        <v>0</v>
      </c>
      <c r="CL98" s="362">
        <f t="shared" ca="1" si="171"/>
        <v>209</v>
      </c>
      <c r="CM98" s="362">
        <v>90</v>
      </c>
      <c r="CN98" s="371">
        <f t="shared" ca="1" si="172"/>
        <v>0</v>
      </c>
      <c r="CO98" s="359">
        <f t="shared" ca="1" si="104"/>
        <v>0</v>
      </c>
      <c r="CP98" s="359">
        <v>0</v>
      </c>
      <c r="CQ98" s="359">
        <f t="shared" ca="1" si="134"/>
        <v>0</v>
      </c>
      <c r="CR98" s="359">
        <f t="shared" ca="1" si="105"/>
        <v>0</v>
      </c>
      <c r="CS98" s="359">
        <f t="shared" ca="1" si="135"/>
        <v>0</v>
      </c>
      <c r="CU98" s="362">
        <f t="shared" ca="1" si="173"/>
        <v>209</v>
      </c>
      <c r="CV98" s="362">
        <v>90</v>
      </c>
      <c r="CW98" s="371">
        <f t="shared" ca="1" si="174"/>
        <v>0</v>
      </c>
      <c r="CX98" s="359">
        <f t="shared" ca="1" si="106"/>
        <v>0</v>
      </c>
      <c r="CY98" s="359">
        <v>0</v>
      </c>
      <c r="CZ98" s="359">
        <f t="shared" ca="1" si="136"/>
        <v>0</v>
      </c>
      <c r="DA98" s="359">
        <f t="shared" ca="1" si="107"/>
        <v>0</v>
      </c>
      <c r="DB98" s="359">
        <f t="shared" ca="1" si="137"/>
        <v>0</v>
      </c>
      <c r="DD98" s="362">
        <f t="shared" ca="1" si="175"/>
        <v>209</v>
      </c>
      <c r="DE98" s="362">
        <v>90</v>
      </c>
      <c r="DF98" s="371">
        <f t="shared" ca="1" si="176"/>
        <v>0</v>
      </c>
      <c r="DG98" s="359">
        <f t="shared" ca="1" si="108"/>
        <v>0</v>
      </c>
      <c r="DH98" s="359">
        <v>0</v>
      </c>
      <c r="DI98" s="359">
        <f t="shared" ca="1" si="138"/>
        <v>0</v>
      </c>
      <c r="DJ98" s="359">
        <f t="shared" ca="1" si="109"/>
        <v>0</v>
      </c>
      <c r="DK98" s="359">
        <f t="shared" ca="1" si="139"/>
        <v>0</v>
      </c>
      <c r="DM98" s="362">
        <f t="shared" ca="1" si="177"/>
        <v>209</v>
      </c>
      <c r="DN98" s="362">
        <v>90</v>
      </c>
      <c r="DO98" s="371">
        <f t="shared" ca="1" si="178"/>
        <v>0</v>
      </c>
      <c r="DP98" s="359">
        <f t="shared" ca="1" si="110"/>
        <v>0</v>
      </c>
      <c r="DQ98" s="359">
        <v>0</v>
      </c>
      <c r="DR98" s="359">
        <f t="shared" ca="1" si="140"/>
        <v>0</v>
      </c>
      <c r="DS98" s="359">
        <f t="shared" ca="1" si="111"/>
        <v>0</v>
      </c>
      <c r="DT98" s="359">
        <f t="shared" ca="1" si="141"/>
        <v>0</v>
      </c>
      <c r="DV98" s="362">
        <f t="shared" ca="1" si="179"/>
        <v>209</v>
      </c>
      <c r="DW98" s="362">
        <v>90</v>
      </c>
      <c r="DX98" s="371">
        <f t="shared" ca="1" si="180"/>
        <v>0</v>
      </c>
      <c r="DY98" s="359">
        <f t="shared" ca="1" si="112"/>
        <v>0</v>
      </c>
      <c r="DZ98" s="359">
        <v>0</v>
      </c>
      <c r="EA98" s="359">
        <f t="shared" ca="1" si="142"/>
        <v>0</v>
      </c>
      <c r="EB98" s="359">
        <f t="shared" ca="1" si="113"/>
        <v>0</v>
      </c>
      <c r="EC98" s="359">
        <f t="shared" ca="1" si="143"/>
        <v>0</v>
      </c>
      <c r="EE98" s="362">
        <f t="shared" ca="1" si="181"/>
        <v>209</v>
      </c>
      <c r="EF98" s="362">
        <v>90</v>
      </c>
      <c r="EG98" s="371">
        <f t="shared" ca="1" si="182"/>
        <v>0</v>
      </c>
      <c r="EH98" s="359">
        <f t="shared" ca="1" si="114"/>
        <v>0</v>
      </c>
      <c r="EI98" s="359">
        <v>0</v>
      </c>
      <c r="EJ98" s="359">
        <f t="shared" ca="1" si="144"/>
        <v>0</v>
      </c>
      <c r="EK98" s="359">
        <f t="shared" ca="1" si="115"/>
        <v>0</v>
      </c>
      <c r="EL98" s="359">
        <f t="shared" ca="1" si="145"/>
        <v>0</v>
      </c>
    </row>
    <row r="99" spans="6:142" x14ac:dyDescent="0.35">
      <c r="F99" s="372">
        <f ca="1">IFERROR(INDEX('Inflation Rates'!$A$16:$H$138,MATCH('TSP Traditional'!$H100,'Inflation Rates'!$A$16:$A$138,0),8)/INDEX('Inflation Rates'!$A$16:$H$138,MATCH('TSP Traditional'!$H100,'Inflation Rates'!$A$16:$A$138,0)-1,8)-1,F98)</f>
        <v>2.0000000000000018E-2</v>
      </c>
      <c r="G99" s="372">
        <f ca="1">IFERROR(INDEX('Inflation Rates'!$A$16:$H$138,MATCH('TSP Traditional'!$H100,'Inflation Rates'!$A$16:$A$138,0),6)/INDEX('Inflation Rates'!$A$16:$H$138,MATCH('TSP Traditional'!$H100,'Inflation Rates'!$A$16:$A$138,0)-1,6)-1,G98)</f>
        <v>2.0999999999999908E-2</v>
      </c>
      <c r="H99" s="362">
        <f t="shared" ca="1" si="146"/>
        <v>2110</v>
      </c>
      <c r="I99" s="362">
        <f t="shared" ca="1" si="147"/>
        <v>210</v>
      </c>
      <c r="J99" s="362">
        <v>91</v>
      </c>
      <c r="K99" s="371">
        <f t="shared" ca="1" si="148"/>
        <v>0</v>
      </c>
      <c r="L99" s="359">
        <f t="shared" ca="1" si="92"/>
        <v>0</v>
      </c>
      <c r="M99" s="359">
        <v>0</v>
      </c>
      <c r="N99" s="359">
        <f t="shared" ca="1" si="116"/>
        <v>0</v>
      </c>
      <c r="O99" s="359">
        <f t="shared" ca="1" si="149"/>
        <v>0</v>
      </c>
      <c r="P99" s="359">
        <f t="shared" ca="1" si="117"/>
        <v>0</v>
      </c>
      <c r="R99" s="362">
        <f t="shared" ca="1" si="150"/>
        <v>210</v>
      </c>
      <c r="S99" s="362">
        <v>91</v>
      </c>
      <c r="T99" s="371">
        <f t="shared" ca="1" si="151"/>
        <v>0</v>
      </c>
      <c r="U99" s="359">
        <f t="shared" ca="1" si="93"/>
        <v>0</v>
      </c>
      <c r="V99" s="359">
        <v>0</v>
      </c>
      <c r="W99" s="359">
        <f t="shared" ca="1" si="118"/>
        <v>0</v>
      </c>
      <c r="X99" s="359">
        <f t="shared" ca="1" si="152"/>
        <v>0</v>
      </c>
      <c r="Y99" s="359">
        <f t="shared" ca="1" si="119"/>
        <v>0</v>
      </c>
      <c r="AA99" s="362">
        <f t="shared" ca="1" si="153"/>
        <v>210</v>
      </c>
      <c r="AB99" s="362">
        <v>91</v>
      </c>
      <c r="AC99" s="371">
        <f t="shared" ca="1" si="154"/>
        <v>0</v>
      </c>
      <c r="AD99" s="359">
        <f t="shared" ca="1" si="94"/>
        <v>0</v>
      </c>
      <c r="AE99" s="359">
        <v>0</v>
      </c>
      <c r="AF99" s="359">
        <f t="shared" ca="1" si="120"/>
        <v>0</v>
      </c>
      <c r="AG99" s="359">
        <f t="shared" ca="1" si="155"/>
        <v>0</v>
      </c>
      <c r="AH99" s="359">
        <f t="shared" ca="1" si="121"/>
        <v>0</v>
      </c>
      <c r="AJ99" s="362">
        <f t="shared" ca="1" si="156"/>
        <v>210</v>
      </c>
      <c r="AK99" s="362">
        <v>91</v>
      </c>
      <c r="AL99" s="371">
        <f t="shared" ca="1" si="157"/>
        <v>0</v>
      </c>
      <c r="AM99" s="359">
        <f t="shared" ca="1" si="95"/>
        <v>0</v>
      </c>
      <c r="AN99" s="359">
        <v>0</v>
      </c>
      <c r="AO99" s="359">
        <f t="shared" ca="1" si="122"/>
        <v>0</v>
      </c>
      <c r="AP99" s="359">
        <f t="shared" ca="1" si="158"/>
        <v>0</v>
      </c>
      <c r="AQ99" s="359">
        <f t="shared" ca="1" si="123"/>
        <v>0</v>
      </c>
      <c r="AS99" s="362">
        <f t="shared" ca="1" si="159"/>
        <v>210</v>
      </c>
      <c r="AT99" s="362">
        <v>91</v>
      </c>
      <c r="AU99" s="371">
        <f t="shared" ca="1" si="160"/>
        <v>0</v>
      </c>
      <c r="AV99" s="359">
        <f t="shared" ca="1" si="96"/>
        <v>0</v>
      </c>
      <c r="AW99" s="359">
        <v>0</v>
      </c>
      <c r="AX99" s="359">
        <f t="shared" ca="1" si="124"/>
        <v>0</v>
      </c>
      <c r="AY99" s="359">
        <f t="shared" ca="1" si="161"/>
        <v>0</v>
      </c>
      <c r="AZ99" s="359">
        <f t="shared" ca="1" si="125"/>
        <v>0</v>
      </c>
      <c r="BB99" s="362">
        <f t="shared" ca="1" si="162"/>
        <v>210</v>
      </c>
      <c r="BC99" s="362">
        <v>91</v>
      </c>
      <c r="BD99" s="371">
        <f t="shared" ca="1" si="163"/>
        <v>0</v>
      </c>
      <c r="BE99" s="359">
        <f t="shared" ca="1" si="97"/>
        <v>0</v>
      </c>
      <c r="BF99" s="359">
        <v>0</v>
      </c>
      <c r="BG99" s="359">
        <f t="shared" ca="1" si="126"/>
        <v>0</v>
      </c>
      <c r="BH99" s="359">
        <f t="shared" ca="1" si="164"/>
        <v>0</v>
      </c>
      <c r="BI99" s="359">
        <f t="shared" ca="1" si="127"/>
        <v>0</v>
      </c>
      <c r="BK99" s="362">
        <f t="shared" ca="1" si="165"/>
        <v>210</v>
      </c>
      <c r="BL99" s="362">
        <v>91</v>
      </c>
      <c r="BM99" s="371">
        <f t="shared" ca="1" si="166"/>
        <v>0</v>
      </c>
      <c r="BN99" s="359">
        <f t="shared" ca="1" si="98"/>
        <v>0</v>
      </c>
      <c r="BO99" s="359">
        <v>0</v>
      </c>
      <c r="BP99" s="359">
        <f t="shared" ca="1" si="128"/>
        <v>0</v>
      </c>
      <c r="BQ99" s="359">
        <f t="shared" ca="1" si="99"/>
        <v>0</v>
      </c>
      <c r="BR99" s="359">
        <f t="shared" ca="1" si="129"/>
        <v>0</v>
      </c>
      <c r="BT99" s="362">
        <f t="shared" ca="1" si="167"/>
        <v>210</v>
      </c>
      <c r="BU99" s="362">
        <v>91</v>
      </c>
      <c r="BV99" s="371">
        <f t="shared" ca="1" si="168"/>
        <v>0</v>
      </c>
      <c r="BW99" s="359">
        <f t="shared" ca="1" si="100"/>
        <v>0</v>
      </c>
      <c r="BX99" s="359">
        <v>0</v>
      </c>
      <c r="BY99" s="359">
        <f t="shared" ca="1" si="130"/>
        <v>0</v>
      </c>
      <c r="BZ99" s="359">
        <f t="shared" ca="1" si="101"/>
        <v>0</v>
      </c>
      <c r="CA99" s="359">
        <f t="shared" ca="1" si="131"/>
        <v>0</v>
      </c>
      <c r="CC99" s="362">
        <f t="shared" ca="1" si="169"/>
        <v>210</v>
      </c>
      <c r="CD99" s="362">
        <v>91</v>
      </c>
      <c r="CE99" s="371">
        <f t="shared" ca="1" si="170"/>
        <v>0</v>
      </c>
      <c r="CF99" s="359">
        <f t="shared" ca="1" si="102"/>
        <v>0</v>
      </c>
      <c r="CG99" s="359">
        <v>0</v>
      </c>
      <c r="CH99" s="359">
        <f t="shared" ca="1" si="132"/>
        <v>0</v>
      </c>
      <c r="CI99" s="359">
        <f t="shared" ca="1" si="103"/>
        <v>0</v>
      </c>
      <c r="CJ99" s="359">
        <f t="shared" ca="1" si="133"/>
        <v>0</v>
      </c>
      <c r="CL99" s="362">
        <f t="shared" ca="1" si="171"/>
        <v>210</v>
      </c>
      <c r="CM99" s="362">
        <v>91</v>
      </c>
      <c r="CN99" s="371">
        <f t="shared" ca="1" si="172"/>
        <v>0</v>
      </c>
      <c r="CO99" s="359">
        <f t="shared" ca="1" si="104"/>
        <v>0</v>
      </c>
      <c r="CP99" s="359">
        <v>0</v>
      </c>
      <c r="CQ99" s="359">
        <f t="shared" ca="1" si="134"/>
        <v>0</v>
      </c>
      <c r="CR99" s="359">
        <f t="shared" ca="1" si="105"/>
        <v>0</v>
      </c>
      <c r="CS99" s="359">
        <f t="shared" ca="1" si="135"/>
        <v>0</v>
      </c>
      <c r="CU99" s="362">
        <f t="shared" ca="1" si="173"/>
        <v>210</v>
      </c>
      <c r="CV99" s="362">
        <v>91</v>
      </c>
      <c r="CW99" s="371">
        <f t="shared" ca="1" si="174"/>
        <v>0</v>
      </c>
      <c r="CX99" s="359">
        <f t="shared" ca="1" si="106"/>
        <v>0</v>
      </c>
      <c r="CY99" s="359">
        <v>0</v>
      </c>
      <c r="CZ99" s="359">
        <f t="shared" ca="1" si="136"/>
        <v>0</v>
      </c>
      <c r="DA99" s="359">
        <f t="shared" ca="1" si="107"/>
        <v>0</v>
      </c>
      <c r="DB99" s="359">
        <f t="shared" ca="1" si="137"/>
        <v>0</v>
      </c>
      <c r="DD99" s="362">
        <f t="shared" ca="1" si="175"/>
        <v>210</v>
      </c>
      <c r="DE99" s="362">
        <v>91</v>
      </c>
      <c r="DF99" s="371">
        <f t="shared" ca="1" si="176"/>
        <v>0</v>
      </c>
      <c r="DG99" s="359">
        <f t="shared" ca="1" si="108"/>
        <v>0</v>
      </c>
      <c r="DH99" s="359">
        <v>0</v>
      </c>
      <c r="DI99" s="359">
        <f t="shared" ca="1" si="138"/>
        <v>0</v>
      </c>
      <c r="DJ99" s="359">
        <f t="shared" ca="1" si="109"/>
        <v>0</v>
      </c>
      <c r="DK99" s="359">
        <f t="shared" ca="1" si="139"/>
        <v>0</v>
      </c>
      <c r="DM99" s="362">
        <f t="shared" ca="1" si="177"/>
        <v>210</v>
      </c>
      <c r="DN99" s="362">
        <v>91</v>
      </c>
      <c r="DO99" s="371">
        <f t="shared" ca="1" si="178"/>
        <v>0</v>
      </c>
      <c r="DP99" s="359">
        <f t="shared" ca="1" si="110"/>
        <v>0</v>
      </c>
      <c r="DQ99" s="359">
        <v>0</v>
      </c>
      <c r="DR99" s="359">
        <f t="shared" ca="1" si="140"/>
        <v>0</v>
      </c>
      <c r="DS99" s="359">
        <f t="shared" ca="1" si="111"/>
        <v>0</v>
      </c>
      <c r="DT99" s="359">
        <f t="shared" ca="1" si="141"/>
        <v>0</v>
      </c>
      <c r="DV99" s="362">
        <f t="shared" ca="1" si="179"/>
        <v>210</v>
      </c>
      <c r="DW99" s="362">
        <v>91</v>
      </c>
      <c r="DX99" s="371">
        <f t="shared" ca="1" si="180"/>
        <v>0</v>
      </c>
      <c r="DY99" s="359">
        <f t="shared" ca="1" si="112"/>
        <v>0</v>
      </c>
      <c r="DZ99" s="359">
        <v>0</v>
      </c>
      <c r="EA99" s="359">
        <f t="shared" ca="1" si="142"/>
        <v>0</v>
      </c>
      <c r="EB99" s="359">
        <f t="shared" ca="1" si="113"/>
        <v>0</v>
      </c>
      <c r="EC99" s="359">
        <f t="shared" ca="1" si="143"/>
        <v>0</v>
      </c>
      <c r="EE99" s="362">
        <f t="shared" ca="1" si="181"/>
        <v>210</v>
      </c>
      <c r="EF99" s="362">
        <v>91</v>
      </c>
      <c r="EG99" s="371">
        <f t="shared" ca="1" si="182"/>
        <v>0</v>
      </c>
      <c r="EH99" s="359">
        <f t="shared" ca="1" si="114"/>
        <v>0</v>
      </c>
      <c r="EI99" s="359">
        <v>0</v>
      </c>
      <c r="EJ99" s="359">
        <f t="shared" ca="1" si="144"/>
        <v>0</v>
      </c>
      <c r="EK99" s="359">
        <f t="shared" ca="1" si="115"/>
        <v>0</v>
      </c>
      <c r="EL99" s="359">
        <f t="shared" ca="1" si="145"/>
        <v>0</v>
      </c>
    </row>
    <row r="100" spans="6:142" x14ac:dyDescent="0.35">
      <c r="F100" s="372">
        <f ca="1">IFERROR(INDEX('Inflation Rates'!$A$16:$H$138,MATCH('TSP Traditional'!$H101,'Inflation Rates'!$A$16:$A$138,0),8)/INDEX('Inflation Rates'!$A$16:$H$138,MATCH('TSP Traditional'!$H101,'Inflation Rates'!$A$16:$A$138,0)-1,8)-1,F99)</f>
        <v>2.0000000000000018E-2</v>
      </c>
      <c r="G100" s="372">
        <f ca="1">IFERROR(INDEX('Inflation Rates'!$A$16:$H$138,MATCH('TSP Traditional'!$H101,'Inflation Rates'!$A$16:$A$138,0),6)/INDEX('Inflation Rates'!$A$16:$H$138,MATCH('TSP Traditional'!$H101,'Inflation Rates'!$A$16:$A$138,0)-1,6)-1,G99)</f>
        <v>2.0999999999999908E-2</v>
      </c>
      <c r="H100" s="362">
        <f t="shared" ca="1" si="146"/>
        <v>2111</v>
      </c>
      <c r="I100" s="362">
        <f t="shared" ca="1" si="147"/>
        <v>211</v>
      </c>
      <c r="J100" s="362">
        <v>92</v>
      </c>
      <c r="K100" s="371">
        <f t="shared" ca="1" si="148"/>
        <v>0</v>
      </c>
      <c r="L100" s="359">
        <f t="shared" ca="1" si="92"/>
        <v>0</v>
      </c>
      <c r="M100" s="359">
        <v>0</v>
      </c>
      <c r="N100" s="359">
        <f t="shared" ca="1" si="116"/>
        <v>0</v>
      </c>
      <c r="O100" s="359">
        <f t="shared" ca="1" si="149"/>
        <v>0</v>
      </c>
      <c r="P100" s="359">
        <f t="shared" ca="1" si="117"/>
        <v>0</v>
      </c>
      <c r="R100" s="362">
        <f t="shared" ca="1" si="150"/>
        <v>211</v>
      </c>
      <c r="S100" s="362">
        <v>92</v>
      </c>
      <c r="T100" s="371">
        <f t="shared" ca="1" si="151"/>
        <v>0</v>
      </c>
      <c r="U100" s="359">
        <f t="shared" ca="1" si="93"/>
        <v>0</v>
      </c>
      <c r="V100" s="359">
        <v>0</v>
      </c>
      <c r="W100" s="359">
        <f t="shared" ca="1" si="118"/>
        <v>0</v>
      </c>
      <c r="X100" s="359">
        <f t="shared" ca="1" si="152"/>
        <v>0</v>
      </c>
      <c r="Y100" s="359">
        <f t="shared" ca="1" si="119"/>
        <v>0</v>
      </c>
      <c r="AA100" s="362">
        <f t="shared" ca="1" si="153"/>
        <v>211</v>
      </c>
      <c r="AB100" s="362">
        <v>92</v>
      </c>
      <c r="AC100" s="371">
        <f t="shared" ca="1" si="154"/>
        <v>0</v>
      </c>
      <c r="AD100" s="359">
        <f t="shared" ca="1" si="94"/>
        <v>0</v>
      </c>
      <c r="AE100" s="359">
        <v>0</v>
      </c>
      <c r="AF100" s="359">
        <f t="shared" ca="1" si="120"/>
        <v>0</v>
      </c>
      <c r="AG100" s="359">
        <f t="shared" ca="1" si="155"/>
        <v>0</v>
      </c>
      <c r="AH100" s="359">
        <f t="shared" ca="1" si="121"/>
        <v>0</v>
      </c>
      <c r="AJ100" s="362">
        <f t="shared" ca="1" si="156"/>
        <v>211</v>
      </c>
      <c r="AK100" s="362">
        <v>92</v>
      </c>
      <c r="AL100" s="371">
        <f t="shared" ca="1" si="157"/>
        <v>0</v>
      </c>
      <c r="AM100" s="359">
        <f t="shared" ca="1" si="95"/>
        <v>0</v>
      </c>
      <c r="AN100" s="359">
        <v>0</v>
      </c>
      <c r="AO100" s="359">
        <f t="shared" ca="1" si="122"/>
        <v>0</v>
      </c>
      <c r="AP100" s="359">
        <f t="shared" ca="1" si="158"/>
        <v>0</v>
      </c>
      <c r="AQ100" s="359">
        <f t="shared" ca="1" si="123"/>
        <v>0</v>
      </c>
      <c r="AS100" s="362">
        <f t="shared" ca="1" si="159"/>
        <v>211</v>
      </c>
      <c r="AT100" s="362">
        <v>92</v>
      </c>
      <c r="AU100" s="371">
        <f t="shared" ca="1" si="160"/>
        <v>0</v>
      </c>
      <c r="AV100" s="359">
        <f t="shared" ca="1" si="96"/>
        <v>0</v>
      </c>
      <c r="AW100" s="359">
        <v>0</v>
      </c>
      <c r="AX100" s="359">
        <f t="shared" ca="1" si="124"/>
        <v>0</v>
      </c>
      <c r="AY100" s="359">
        <f t="shared" ca="1" si="161"/>
        <v>0</v>
      </c>
      <c r="AZ100" s="359">
        <f t="shared" ca="1" si="125"/>
        <v>0</v>
      </c>
      <c r="BB100" s="362">
        <f t="shared" ca="1" si="162"/>
        <v>211</v>
      </c>
      <c r="BC100" s="362">
        <v>92</v>
      </c>
      <c r="BD100" s="371">
        <f t="shared" ca="1" si="163"/>
        <v>0</v>
      </c>
      <c r="BE100" s="359">
        <f t="shared" ca="1" si="97"/>
        <v>0</v>
      </c>
      <c r="BF100" s="359">
        <v>0</v>
      </c>
      <c r="BG100" s="359">
        <f t="shared" ca="1" si="126"/>
        <v>0</v>
      </c>
      <c r="BH100" s="359">
        <f t="shared" ca="1" si="164"/>
        <v>0</v>
      </c>
      <c r="BI100" s="359">
        <f t="shared" ca="1" si="127"/>
        <v>0</v>
      </c>
      <c r="BK100" s="362">
        <f t="shared" ca="1" si="165"/>
        <v>211</v>
      </c>
      <c r="BL100" s="362">
        <v>92</v>
      </c>
      <c r="BM100" s="371">
        <f t="shared" ca="1" si="166"/>
        <v>0</v>
      </c>
      <c r="BN100" s="359">
        <f t="shared" ca="1" si="98"/>
        <v>0</v>
      </c>
      <c r="BO100" s="359">
        <v>0</v>
      </c>
      <c r="BP100" s="359">
        <f t="shared" ca="1" si="128"/>
        <v>0</v>
      </c>
      <c r="BQ100" s="359">
        <f t="shared" ca="1" si="99"/>
        <v>0</v>
      </c>
      <c r="BR100" s="359">
        <f t="shared" ca="1" si="129"/>
        <v>0</v>
      </c>
      <c r="BT100" s="362">
        <f t="shared" ca="1" si="167"/>
        <v>211</v>
      </c>
      <c r="BU100" s="362">
        <v>92</v>
      </c>
      <c r="BV100" s="371">
        <f t="shared" ca="1" si="168"/>
        <v>0</v>
      </c>
      <c r="BW100" s="359">
        <f t="shared" ca="1" si="100"/>
        <v>0</v>
      </c>
      <c r="BX100" s="359">
        <v>0</v>
      </c>
      <c r="BY100" s="359">
        <f t="shared" ca="1" si="130"/>
        <v>0</v>
      </c>
      <c r="BZ100" s="359">
        <f t="shared" ca="1" si="101"/>
        <v>0</v>
      </c>
      <c r="CA100" s="359">
        <f t="shared" ca="1" si="131"/>
        <v>0</v>
      </c>
      <c r="CC100" s="362">
        <f t="shared" ca="1" si="169"/>
        <v>211</v>
      </c>
      <c r="CD100" s="362">
        <v>92</v>
      </c>
      <c r="CE100" s="371">
        <f t="shared" ca="1" si="170"/>
        <v>0</v>
      </c>
      <c r="CF100" s="359">
        <f t="shared" ca="1" si="102"/>
        <v>0</v>
      </c>
      <c r="CG100" s="359">
        <v>0</v>
      </c>
      <c r="CH100" s="359">
        <f t="shared" ca="1" si="132"/>
        <v>0</v>
      </c>
      <c r="CI100" s="359">
        <f t="shared" ca="1" si="103"/>
        <v>0</v>
      </c>
      <c r="CJ100" s="359">
        <f t="shared" ca="1" si="133"/>
        <v>0</v>
      </c>
      <c r="CL100" s="362">
        <f t="shared" ca="1" si="171"/>
        <v>211</v>
      </c>
      <c r="CM100" s="362">
        <v>92</v>
      </c>
      <c r="CN100" s="371">
        <f t="shared" ca="1" si="172"/>
        <v>0</v>
      </c>
      <c r="CO100" s="359">
        <f t="shared" ca="1" si="104"/>
        <v>0</v>
      </c>
      <c r="CP100" s="359">
        <v>0</v>
      </c>
      <c r="CQ100" s="359">
        <f t="shared" ca="1" si="134"/>
        <v>0</v>
      </c>
      <c r="CR100" s="359">
        <f t="shared" ca="1" si="105"/>
        <v>0</v>
      </c>
      <c r="CS100" s="359">
        <f t="shared" ca="1" si="135"/>
        <v>0</v>
      </c>
      <c r="CU100" s="362">
        <f t="shared" ca="1" si="173"/>
        <v>211</v>
      </c>
      <c r="CV100" s="362">
        <v>92</v>
      </c>
      <c r="CW100" s="371">
        <f t="shared" ca="1" si="174"/>
        <v>0</v>
      </c>
      <c r="CX100" s="359">
        <f t="shared" ca="1" si="106"/>
        <v>0</v>
      </c>
      <c r="CY100" s="359">
        <v>0</v>
      </c>
      <c r="CZ100" s="359">
        <f t="shared" ca="1" si="136"/>
        <v>0</v>
      </c>
      <c r="DA100" s="359">
        <f t="shared" ca="1" si="107"/>
        <v>0</v>
      </c>
      <c r="DB100" s="359">
        <f t="shared" ca="1" si="137"/>
        <v>0</v>
      </c>
      <c r="DD100" s="362">
        <f t="shared" ca="1" si="175"/>
        <v>211</v>
      </c>
      <c r="DE100" s="362">
        <v>92</v>
      </c>
      <c r="DF100" s="371">
        <f t="shared" ca="1" si="176"/>
        <v>0</v>
      </c>
      <c r="DG100" s="359">
        <f t="shared" ca="1" si="108"/>
        <v>0</v>
      </c>
      <c r="DH100" s="359">
        <v>0</v>
      </c>
      <c r="DI100" s="359">
        <f t="shared" ca="1" si="138"/>
        <v>0</v>
      </c>
      <c r="DJ100" s="359">
        <f t="shared" ca="1" si="109"/>
        <v>0</v>
      </c>
      <c r="DK100" s="359">
        <f t="shared" ca="1" si="139"/>
        <v>0</v>
      </c>
      <c r="DM100" s="362">
        <f t="shared" ca="1" si="177"/>
        <v>211</v>
      </c>
      <c r="DN100" s="362">
        <v>92</v>
      </c>
      <c r="DO100" s="371">
        <f t="shared" ca="1" si="178"/>
        <v>0</v>
      </c>
      <c r="DP100" s="359">
        <f t="shared" ca="1" si="110"/>
        <v>0</v>
      </c>
      <c r="DQ100" s="359">
        <v>0</v>
      </c>
      <c r="DR100" s="359">
        <f t="shared" ca="1" si="140"/>
        <v>0</v>
      </c>
      <c r="DS100" s="359">
        <f t="shared" ca="1" si="111"/>
        <v>0</v>
      </c>
      <c r="DT100" s="359">
        <f t="shared" ca="1" si="141"/>
        <v>0</v>
      </c>
      <c r="DV100" s="362">
        <f t="shared" ca="1" si="179"/>
        <v>211</v>
      </c>
      <c r="DW100" s="362">
        <v>92</v>
      </c>
      <c r="DX100" s="371">
        <f t="shared" ca="1" si="180"/>
        <v>0</v>
      </c>
      <c r="DY100" s="359">
        <f t="shared" ca="1" si="112"/>
        <v>0</v>
      </c>
      <c r="DZ100" s="359">
        <v>0</v>
      </c>
      <c r="EA100" s="359">
        <f t="shared" ca="1" si="142"/>
        <v>0</v>
      </c>
      <c r="EB100" s="359">
        <f t="shared" ca="1" si="113"/>
        <v>0</v>
      </c>
      <c r="EC100" s="359">
        <f t="shared" ca="1" si="143"/>
        <v>0</v>
      </c>
      <c r="EE100" s="362">
        <f t="shared" ca="1" si="181"/>
        <v>211</v>
      </c>
      <c r="EF100" s="362">
        <v>92</v>
      </c>
      <c r="EG100" s="371">
        <f t="shared" ca="1" si="182"/>
        <v>0</v>
      </c>
      <c r="EH100" s="359">
        <f t="shared" ca="1" si="114"/>
        <v>0</v>
      </c>
      <c r="EI100" s="359">
        <v>0</v>
      </c>
      <c r="EJ100" s="359">
        <f t="shared" ca="1" si="144"/>
        <v>0</v>
      </c>
      <c r="EK100" s="359">
        <f t="shared" ca="1" si="115"/>
        <v>0</v>
      </c>
      <c r="EL100" s="359">
        <f t="shared" ca="1" si="145"/>
        <v>0</v>
      </c>
    </row>
    <row r="101" spans="6:142" x14ac:dyDescent="0.35">
      <c r="F101" s="372">
        <f ca="1">IFERROR(INDEX('Inflation Rates'!$A$16:$H$138,MATCH('TSP Traditional'!$H102,'Inflation Rates'!$A$16:$A$138,0),8)/INDEX('Inflation Rates'!$A$16:$H$138,MATCH('TSP Traditional'!$H102,'Inflation Rates'!$A$16:$A$138,0)-1,8)-1,F100)</f>
        <v>2.0000000000000018E-2</v>
      </c>
      <c r="G101" s="372">
        <f ca="1">IFERROR(INDEX('Inflation Rates'!$A$16:$H$138,MATCH('TSP Traditional'!$H102,'Inflation Rates'!$A$16:$A$138,0),6)/INDEX('Inflation Rates'!$A$16:$H$138,MATCH('TSP Traditional'!$H102,'Inflation Rates'!$A$16:$A$138,0)-1,6)-1,G100)</f>
        <v>2.0999999999999908E-2</v>
      </c>
      <c r="H101" s="362">
        <f t="shared" ca="1" si="146"/>
        <v>2112</v>
      </c>
      <c r="I101" s="362">
        <f t="shared" ca="1" si="147"/>
        <v>212</v>
      </c>
      <c r="J101" s="362">
        <v>93</v>
      </c>
      <c r="K101" s="371">
        <f t="shared" ca="1" si="148"/>
        <v>0</v>
      </c>
      <c r="L101" s="359">
        <f t="shared" ca="1" si="92"/>
        <v>0</v>
      </c>
      <c r="M101" s="359">
        <v>0</v>
      </c>
      <c r="N101" s="359">
        <f t="shared" ca="1" si="116"/>
        <v>0</v>
      </c>
      <c r="O101" s="359">
        <f t="shared" ca="1" si="149"/>
        <v>0</v>
      </c>
      <c r="P101" s="359">
        <f t="shared" ca="1" si="117"/>
        <v>0</v>
      </c>
      <c r="R101" s="362">
        <f t="shared" ca="1" si="150"/>
        <v>212</v>
      </c>
      <c r="S101" s="362">
        <v>93</v>
      </c>
      <c r="T101" s="371">
        <f t="shared" ca="1" si="151"/>
        <v>0</v>
      </c>
      <c r="U101" s="359">
        <f t="shared" ca="1" si="93"/>
        <v>0</v>
      </c>
      <c r="V101" s="359">
        <v>0</v>
      </c>
      <c r="W101" s="359">
        <f t="shared" ca="1" si="118"/>
        <v>0</v>
      </c>
      <c r="X101" s="359">
        <f t="shared" ca="1" si="152"/>
        <v>0</v>
      </c>
      <c r="Y101" s="359">
        <f t="shared" ca="1" si="119"/>
        <v>0</v>
      </c>
      <c r="AA101" s="362">
        <f t="shared" ca="1" si="153"/>
        <v>212</v>
      </c>
      <c r="AB101" s="362">
        <v>93</v>
      </c>
      <c r="AC101" s="371">
        <f t="shared" ca="1" si="154"/>
        <v>0</v>
      </c>
      <c r="AD101" s="359">
        <f t="shared" ca="1" si="94"/>
        <v>0</v>
      </c>
      <c r="AE101" s="359">
        <v>0</v>
      </c>
      <c r="AF101" s="359">
        <f t="shared" ca="1" si="120"/>
        <v>0</v>
      </c>
      <c r="AG101" s="359">
        <f t="shared" ca="1" si="155"/>
        <v>0</v>
      </c>
      <c r="AH101" s="359">
        <f t="shared" ca="1" si="121"/>
        <v>0</v>
      </c>
      <c r="AJ101" s="362">
        <f t="shared" ca="1" si="156"/>
        <v>212</v>
      </c>
      <c r="AK101" s="362">
        <v>93</v>
      </c>
      <c r="AL101" s="371">
        <f t="shared" ca="1" si="157"/>
        <v>0</v>
      </c>
      <c r="AM101" s="359">
        <f t="shared" ca="1" si="95"/>
        <v>0</v>
      </c>
      <c r="AN101" s="359">
        <v>0</v>
      </c>
      <c r="AO101" s="359">
        <f t="shared" ca="1" si="122"/>
        <v>0</v>
      </c>
      <c r="AP101" s="359">
        <f t="shared" ca="1" si="158"/>
        <v>0</v>
      </c>
      <c r="AQ101" s="359">
        <f t="shared" ca="1" si="123"/>
        <v>0</v>
      </c>
      <c r="AS101" s="362">
        <f t="shared" ca="1" si="159"/>
        <v>212</v>
      </c>
      <c r="AT101" s="362">
        <v>93</v>
      </c>
      <c r="AU101" s="371">
        <f t="shared" ca="1" si="160"/>
        <v>0</v>
      </c>
      <c r="AV101" s="359">
        <f t="shared" ca="1" si="96"/>
        <v>0</v>
      </c>
      <c r="AW101" s="359">
        <v>0</v>
      </c>
      <c r="AX101" s="359">
        <f t="shared" ca="1" si="124"/>
        <v>0</v>
      </c>
      <c r="AY101" s="359">
        <f t="shared" ca="1" si="161"/>
        <v>0</v>
      </c>
      <c r="AZ101" s="359">
        <f t="shared" ca="1" si="125"/>
        <v>0</v>
      </c>
      <c r="BB101" s="362">
        <f t="shared" ca="1" si="162"/>
        <v>212</v>
      </c>
      <c r="BC101" s="362">
        <v>93</v>
      </c>
      <c r="BD101" s="371">
        <f t="shared" ca="1" si="163"/>
        <v>0</v>
      </c>
      <c r="BE101" s="359">
        <f t="shared" ca="1" si="97"/>
        <v>0</v>
      </c>
      <c r="BF101" s="359">
        <v>0</v>
      </c>
      <c r="BG101" s="359">
        <f t="shared" ca="1" si="126"/>
        <v>0</v>
      </c>
      <c r="BH101" s="359">
        <f t="shared" ca="1" si="164"/>
        <v>0</v>
      </c>
      <c r="BI101" s="359">
        <f t="shared" ca="1" si="127"/>
        <v>0</v>
      </c>
      <c r="BK101" s="362">
        <f t="shared" ca="1" si="165"/>
        <v>212</v>
      </c>
      <c r="BL101" s="362">
        <v>93</v>
      </c>
      <c r="BM101" s="371">
        <f t="shared" ca="1" si="166"/>
        <v>0</v>
      </c>
      <c r="BN101" s="359">
        <f t="shared" ca="1" si="98"/>
        <v>0</v>
      </c>
      <c r="BO101" s="359">
        <v>0</v>
      </c>
      <c r="BP101" s="359">
        <f t="shared" ca="1" si="128"/>
        <v>0</v>
      </c>
      <c r="BQ101" s="359">
        <f t="shared" ca="1" si="99"/>
        <v>0</v>
      </c>
      <c r="BR101" s="359">
        <f t="shared" ca="1" si="129"/>
        <v>0</v>
      </c>
      <c r="BT101" s="362">
        <f t="shared" ca="1" si="167"/>
        <v>212</v>
      </c>
      <c r="BU101" s="362">
        <v>93</v>
      </c>
      <c r="BV101" s="371">
        <f t="shared" ca="1" si="168"/>
        <v>0</v>
      </c>
      <c r="BW101" s="359">
        <f t="shared" ca="1" si="100"/>
        <v>0</v>
      </c>
      <c r="BX101" s="359">
        <v>0</v>
      </c>
      <c r="BY101" s="359">
        <f t="shared" ca="1" si="130"/>
        <v>0</v>
      </c>
      <c r="BZ101" s="359">
        <f t="shared" ca="1" si="101"/>
        <v>0</v>
      </c>
      <c r="CA101" s="359">
        <f t="shared" ca="1" si="131"/>
        <v>0</v>
      </c>
      <c r="CC101" s="362">
        <f t="shared" ca="1" si="169"/>
        <v>212</v>
      </c>
      <c r="CD101" s="362">
        <v>93</v>
      </c>
      <c r="CE101" s="371">
        <f t="shared" ca="1" si="170"/>
        <v>0</v>
      </c>
      <c r="CF101" s="359">
        <f t="shared" ca="1" si="102"/>
        <v>0</v>
      </c>
      <c r="CG101" s="359">
        <v>0</v>
      </c>
      <c r="CH101" s="359">
        <f t="shared" ca="1" si="132"/>
        <v>0</v>
      </c>
      <c r="CI101" s="359">
        <f t="shared" ca="1" si="103"/>
        <v>0</v>
      </c>
      <c r="CJ101" s="359">
        <f t="shared" ca="1" si="133"/>
        <v>0</v>
      </c>
      <c r="CL101" s="362">
        <f t="shared" ca="1" si="171"/>
        <v>212</v>
      </c>
      <c r="CM101" s="362">
        <v>93</v>
      </c>
      <c r="CN101" s="371">
        <f t="shared" ca="1" si="172"/>
        <v>0</v>
      </c>
      <c r="CO101" s="359">
        <f t="shared" ca="1" si="104"/>
        <v>0</v>
      </c>
      <c r="CP101" s="359">
        <v>0</v>
      </c>
      <c r="CQ101" s="359">
        <f t="shared" ca="1" si="134"/>
        <v>0</v>
      </c>
      <c r="CR101" s="359">
        <f t="shared" ca="1" si="105"/>
        <v>0</v>
      </c>
      <c r="CS101" s="359">
        <f t="shared" ca="1" si="135"/>
        <v>0</v>
      </c>
      <c r="CU101" s="362">
        <f t="shared" ca="1" si="173"/>
        <v>212</v>
      </c>
      <c r="CV101" s="362">
        <v>93</v>
      </c>
      <c r="CW101" s="371">
        <f t="shared" ca="1" si="174"/>
        <v>0</v>
      </c>
      <c r="CX101" s="359">
        <f t="shared" ca="1" si="106"/>
        <v>0</v>
      </c>
      <c r="CY101" s="359">
        <v>0</v>
      </c>
      <c r="CZ101" s="359">
        <f t="shared" ca="1" si="136"/>
        <v>0</v>
      </c>
      <c r="DA101" s="359">
        <f t="shared" ca="1" si="107"/>
        <v>0</v>
      </c>
      <c r="DB101" s="359">
        <f t="shared" ca="1" si="137"/>
        <v>0</v>
      </c>
      <c r="DD101" s="362">
        <f t="shared" ca="1" si="175"/>
        <v>212</v>
      </c>
      <c r="DE101" s="362">
        <v>93</v>
      </c>
      <c r="DF101" s="371">
        <f t="shared" ca="1" si="176"/>
        <v>0</v>
      </c>
      <c r="DG101" s="359">
        <f t="shared" ca="1" si="108"/>
        <v>0</v>
      </c>
      <c r="DH101" s="359">
        <v>0</v>
      </c>
      <c r="DI101" s="359">
        <f t="shared" ca="1" si="138"/>
        <v>0</v>
      </c>
      <c r="DJ101" s="359">
        <f t="shared" ca="1" si="109"/>
        <v>0</v>
      </c>
      <c r="DK101" s="359">
        <f t="shared" ca="1" si="139"/>
        <v>0</v>
      </c>
      <c r="DM101" s="362">
        <f t="shared" ca="1" si="177"/>
        <v>212</v>
      </c>
      <c r="DN101" s="362">
        <v>93</v>
      </c>
      <c r="DO101" s="371">
        <f t="shared" ca="1" si="178"/>
        <v>0</v>
      </c>
      <c r="DP101" s="359">
        <f t="shared" ca="1" si="110"/>
        <v>0</v>
      </c>
      <c r="DQ101" s="359">
        <v>0</v>
      </c>
      <c r="DR101" s="359">
        <f t="shared" ca="1" si="140"/>
        <v>0</v>
      </c>
      <c r="DS101" s="359">
        <f t="shared" ca="1" si="111"/>
        <v>0</v>
      </c>
      <c r="DT101" s="359">
        <f t="shared" ca="1" si="141"/>
        <v>0</v>
      </c>
      <c r="DV101" s="362">
        <f t="shared" ca="1" si="179"/>
        <v>212</v>
      </c>
      <c r="DW101" s="362">
        <v>93</v>
      </c>
      <c r="DX101" s="371">
        <f t="shared" ca="1" si="180"/>
        <v>0</v>
      </c>
      <c r="DY101" s="359">
        <f t="shared" ca="1" si="112"/>
        <v>0</v>
      </c>
      <c r="DZ101" s="359">
        <v>0</v>
      </c>
      <c r="EA101" s="359">
        <f t="shared" ca="1" si="142"/>
        <v>0</v>
      </c>
      <c r="EB101" s="359">
        <f t="shared" ca="1" si="113"/>
        <v>0</v>
      </c>
      <c r="EC101" s="359">
        <f t="shared" ca="1" si="143"/>
        <v>0</v>
      </c>
      <c r="EE101" s="362">
        <f t="shared" ca="1" si="181"/>
        <v>212</v>
      </c>
      <c r="EF101" s="362">
        <v>93</v>
      </c>
      <c r="EG101" s="371">
        <f t="shared" ca="1" si="182"/>
        <v>0</v>
      </c>
      <c r="EH101" s="359">
        <f t="shared" ca="1" si="114"/>
        <v>0</v>
      </c>
      <c r="EI101" s="359">
        <v>0</v>
      </c>
      <c r="EJ101" s="359">
        <f t="shared" ca="1" si="144"/>
        <v>0</v>
      </c>
      <c r="EK101" s="359">
        <f t="shared" ca="1" si="115"/>
        <v>0</v>
      </c>
      <c r="EL101" s="359">
        <f t="shared" ca="1" si="145"/>
        <v>0</v>
      </c>
    </row>
    <row r="102" spans="6:142" x14ac:dyDescent="0.35">
      <c r="F102" s="372">
        <f ca="1">IFERROR(INDEX('Inflation Rates'!$A$16:$H$138,MATCH('TSP Traditional'!$H103,'Inflation Rates'!$A$16:$A$138,0),8)/INDEX('Inflation Rates'!$A$16:$H$138,MATCH('TSP Traditional'!$H103,'Inflation Rates'!$A$16:$A$138,0)-1,8)-1,F101)</f>
        <v>2.0000000000000018E-2</v>
      </c>
      <c r="G102" s="372">
        <f ca="1">IFERROR(INDEX('Inflation Rates'!$A$16:$H$138,MATCH('TSP Traditional'!$H103,'Inflation Rates'!$A$16:$A$138,0),6)/INDEX('Inflation Rates'!$A$16:$H$138,MATCH('TSP Traditional'!$H103,'Inflation Rates'!$A$16:$A$138,0)-1,6)-1,G101)</f>
        <v>2.0999999999999908E-2</v>
      </c>
      <c r="H102" s="362">
        <f t="shared" ca="1" si="146"/>
        <v>2113</v>
      </c>
      <c r="I102" s="362">
        <f t="shared" ca="1" si="147"/>
        <v>213</v>
      </c>
      <c r="J102" s="362">
        <v>94</v>
      </c>
      <c r="K102" s="371">
        <f t="shared" ca="1" si="148"/>
        <v>0</v>
      </c>
      <c r="L102" s="359">
        <f t="shared" ca="1" si="92"/>
        <v>0</v>
      </c>
      <c r="M102" s="359">
        <v>0</v>
      </c>
      <c r="N102" s="359">
        <f t="shared" ca="1" si="116"/>
        <v>0</v>
      </c>
      <c r="O102" s="359">
        <f t="shared" ca="1" si="149"/>
        <v>0</v>
      </c>
      <c r="P102" s="359">
        <f t="shared" ca="1" si="117"/>
        <v>0</v>
      </c>
      <c r="R102" s="362">
        <f t="shared" ca="1" si="150"/>
        <v>213</v>
      </c>
      <c r="S102" s="362">
        <v>94</v>
      </c>
      <c r="T102" s="371">
        <f t="shared" ca="1" si="151"/>
        <v>0</v>
      </c>
      <c r="U102" s="359">
        <f t="shared" ca="1" si="93"/>
        <v>0</v>
      </c>
      <c r="V102" s="359">
        <v>0</v>
      </c>
      <c r="W102" s="359">
        <f t="shared" ca="1" si="118"/>
        <v>0</v>
      </c>
      <c r="X102" s="359">
        <f t="shared" ca="1" si="152"/>
        <v>0</v>
      </c>
      <c r="Y102" s="359">
        <f t="shared" ca="1" si="119"/>
        <v>0</v>
      </c>
      <c r="AA102" s="362">
        <f t="shared" ca="1" si="153"/>
        <v>213</v>
      </c>
      <c r="AB102" s="362">
        <v>94</v>
      </c>
      <c r="AC102" s="371">
        <f t="shared" ca="1" si="154"/>
        <v>0</v>
      </c>
      <c r="AD102" s="359">
        <f t="shared" ca="1" si="94"/>
        <v>0</v>
      </c>
      <c r="AE102" s="359">
        <v>0</v>
      </c>
      <c r="AF102" s="359">
        <f t="shared" ca="1" si="120"/>
        <v>0</v>
      </c>
      <c r="AG102" s="359">
        <f t="shared" ca="1" si="155"/>
        <v>0</v>
      </c>
      <c r="AH102" s="359">
        <f t="shared" ca="1" si="121"/>
        <v>0</v>
      </c>
      <c r="AJ102" s="362">
        <f t="shared" ca="1" si="156"/>
        <v>213</v>
      </c>
      <c r="AK102" s="362">
        <v>94</v>
      </c>
      <c r="AL102" s="371">
        <f t="shared" ca="1" si="157"/>
        <v>0</v>
      </c>
      <c r="AM102" s="359">
        <f t="shared" ca="1" si="95"/>
        <v>0</v>
      </c>
      <c r="AN102" s="359">
        <v>0</v>
      </c>
      <c r="AO102" s="359">
        <f t="shared" ca="1" si="122"/>
        <v>0</v>
      </c>
      <c r="AP102" s="359">
        <f t="shared" ca="1" si="158"/>
        <v>0</v>
      </c>
      <c r="AQ102" s="359">
        <f t="shared" ca="1" si="123"/>
        <v>0</v>
      </c>
      <c r="AS102" s="362">
        <f t="shared" ca="1" si="159"/>
        <v>213</v>
      </c>
      <c r="AT102" s="362">
        <v>94</v>
      </c>
      <c r="AU102" s="371">
        <f t="shared" ca="1" si="160"/>
        <v>0</v>
      </c>
      <c r="AV102" s="359">
        <f t="shared" ca="1" si="96"/>
        <v>0</v>
      </c>
      <c r="AW102" s="359">
        <v>0</v>
      </c>
      <c r="AX102" s="359">
        <f t="shared" ca="1" si="124"/>
        <v>0</v>
      </c>
      <c r="AY102" s="359">
        <f t="shared" ca="1" si="161"/>
        <v>0</v>
      </c>
      <c r="AZ102" s="359">
        <f t="shared" ca="1" si="125"/>
        <v>0</v>
      </c>
      <c r="BB102" s="362">
        <f t="shared" ca="1" si="162"/>
        <v>213</v>
      </c>
      <c r="BC102" s="362">
        <v>94</v>
      </c>
      <c r="BD102" s="371">
        <f t="shared" ca="1" si="163"/>
        <v>0</v>
      </c>
      <c r="BE102" s="359">
        <f t="shared" ca="1" si="97"/>
        <v>0</v>
      </c>
      <c r="BF102" s="359">
        <v>0</v>
      </c>
      <c r="BG102" s="359">
        <f t="shared" ca="1" si="126"/>
        <v>0</v>
      </c>
      <c r="BH102" s="359">
        <f t="shared" ca="1" si="164"/>
        <v>0</v>
      </c>
      <c r="BI102" s="359">
        <f t="shared" ca="1" si="127"/>
        <v>0</v>
      </c>
      <c r="BK102" s="362">
        <f t="shared" ca="1" si="165"/>
        <v>213</v>
      </c>
      <c r="BL102" s="362">
        <v>94</v>
      </c>
      <c r="BM102" s="371">
        <f t="shared" ca="1" si="166"/>
        <v>0</v>
      </c>
      <c r="BN102" s="359">
        <f t="shared" ca="1" si="98"/>
        <v>0</v>
      </c>
      <c r="BO102" s="359">
        <v>0</v>
      </c>
      <c r="BP102" s="359">
        <f t="shared" ca="1" si="128"/>
        <v>0</v>
      </c>
      <c r="BQ102" s="359">
        <f t="shared" ca="1" si="99"/>
        <v>0</v>
      </c>
      <c r="BR102" s="359">
        <f t="shared" ca="1" si="129"/>
        <v>0</v>
      </c>
      <c r="BT102" s="362">
        <f t="shared" ca="1" si="167"/>
        <v>213</v>
      </c>
      <c r="BU102" s="362">
        <v>94</v>
      </c>
      <c r="BV102" s="371">
        <f t="shared" ca="1" si="168"/>
        <v>0</v>
      </c>
      <c r="BW102" s="359">
        <f t="shared" ca="1" si="100"/>
        <v>0</v>
      </c>
      <c r="BX102" s="359">
        <v>0</v>
      </c>
      <c r="BY102" s="359">
        <f t="shared" ca="1" si="130"/>
        <v>0</v>
      </c>
      <c r="BZ102" s="359">
        <f t="shared" ca="1" si="101"/>
        <v>0</v>
      </c>
      <c r="CA102" s="359">
        <f t="shared" ca="1" si="131"/>
        <v>0</v>
      </c>
      <c r="CC102" s="362">
        <f t="shared" ca="1" si="169"/>
        <v>213</v>
      </c>
      <c r="CD102" s="362">
        <v>94</v>
      </c>
      <c r="CE102" s="371">
        <f t="shared" ca="1" si="170"/>
        <v>0</v>
      </c>
      <c r="CF102" s="359">
        <f t="shared" ca="1" si="102"/>
        <v>0</v>
      </c>
      <c r="CG102" s="359">
        <v>0</v>
      </c>
      <c r="CH102" s="359">
        <f t="shared" ca="1" si="132"/>
        <v>0</v>
      </c>
      <c r="CI102" s="359">
        <f t="shared" ca="1" si="103"/>
        <v>0</v>
      </c>
      <c r="CJ102" s="359">
        <f t="shared" ca="1" si="133"/>
        <v>0</v>
      </c>
      <c r="CL102" s="362">
        <f t="shared" ca="1" si="171"/>
        <v>213</v>
      </c>
      <c r="CM102" s="362">
        <v>94</v>
      </c>
      <c r="CN102" s="371">
        <f t="shared" ca="1" si="172"/>
        <v>0</v>
      </c>
      <c r="CO102" s="359">
        <f t="shared" ca="1" si="104"/>
        <v>0</v>
      </c>
      <c r="CP102" s="359">
        <v>0</v>
      </c>
      <c r="CQ102" s="359">
        <f t="shared" ca="1" si="134"/>
        <v>0</v>
      </c>
      <c r="CR102" s="359">
        <f t="shared" ca="1" si="105"/>
        <v>0</v>
      </c>
      <c r="CS102" s="359">
        <f t="shared" ca="1" si="135"/>
        <v>0</v>
      </c>
      <c r="CU102" s="362">
        <f t="shared" ca="1" si="173"/>
        <v>213</v>
      </c>
      <c r="CV102" s="362">
        <v>94</v>
      </c>
      <c r="CW102" s="371">
        <f t="shared" ca="1" si="174"/>
        <v>0</v>
      </c>
      <c r="CX102" s="359">
        <f t="shared" ca="1" si="106"/>
        <v>0</v>
      </c>
      <c r="CY102" s="359">
        <v>0</v>
      </c>
      <c r="CZ102" s="359">
        <f t="shared" ca="1" si="136"/>
        <v>0</v>
      </c>
      <c r="DA102" s="359">
        <f t="shared" ca="1" si="107"/>
        <v>0</v>
      </c>
      <c r="DB102" s="359">
        <f t="shared" ca="1" si="137"/>
        <v>0</v>
      </c>
      <c r="DD102" s="362">
        <f t="shared" ca="1" si="175"/>
        <v>213</v>
      </c>
      <c r="DE102" s="362">
        <v>94</v>
      </c>
      <c r="DF102" s="371">
        <f t="shared" ca="1" si="176"/>
        <v>0</v>
      </c>
      <c r="DG102" s="359">
        <f t="shared" ca="1" si="108"/>
        <v>0</v>
      </c>
      <c r="DH102" s="359">
        <v>0</v>
      </c>
      <c r="DI102" s="359">
        <f t="shared" ca="1" si="138"/>
        <v>0</v>
      </c>
      <c r="DJ102" s="359">
        <f t="shared" ca="1" si="109"/>
        <v>0</v>
      </c>
      <c r="DK102" s="359">
        <f t="shared" ca="1" si="139"/>
        <v>0</v>
      </c>
      <c r="DM102" s="362">
        <f t="shared" ca="1" si="177"/>
        <v>213</v>
      </c>
      <c r="DN102" s="362">
        <v>94</v>
      </c>
      <c r="DO102" s="371">
        <f t="shared" ca="1" si="178"/>
        <v>0</v>
      </c>
      <c r="DP102" s="359">
        <f t="shared" ca="1" si="110"/>
        <v>0</v>
      </c>
      <c r="DQ102" s="359">
        <v>0</v>
      </c>
      <c r="DR102" s="359">
        <f t="shared" ca="1" si="140"/>
        <v>0</v>
      </c>
      <c r="DS102" s="359">
        <f t="shared" ca="1" si="111"/>
        <v>0</v>
      </c>
      <c r="DT102" s="359">
        <f t="shared" ca="1" si="141"/>
        <v>0</v>
      </c>
      <c r="DV102" s="362">
        <f t="shared" ca="1" si="179"/>
        <v>213</v>
      </c>
      <c r="DW102" s="362">
        <v>94</v>
      </c>
      <c r="DX102" s="371">
        <f t="shared" ca="1" si="180"/>
        <v>0</v>
      </c>
      <c r="DY102" s="359">
        <f t="shared" ca="1" si="112"/>
        <v>0</v>
      </c>
      <c r="DZ102" s="359">
        <v>0</v>
      </c>
      <c r="EA102" s="359">
        <f t="shared" ca="1" si="142"/>
        <v>0</v>
      </c>
      <c r="EB102" s="359">
        <f t="shared" ca="1" si="113"/>
        <v>0</v>
      </c>
      <c r="EC102" s="359">
        <f t="shared" ca="1" si="143"/>
        <v>0</v>
      </c>
      <c r="EE102" s="362">
        <f t="shared" ca="1" si="181"/>
        <v>213</v>
      </c>
      <c r="EF102" s="362">
        <v>94</v>
      </c>
      <c r="EG102" s="371">
        <f t="shared" ca="1" si="182"/>
        <v>0</v>
      </c>
      <c r="EH102" s="359">
        <f t="shared" ca="1" si="114"/>
        <v>0</v>
      </c>
      <c r="EI102" s="359">
        <v>0</v>
      </c>
      <c r="EJ102" s="359">
        <f t="shared" ca="1" si="144"/>
        <v>0</v>
      </c>
      <c r="EK102" s="359">
        <f t="shared" ca="1" si="115"/>
        <v>0</v>
      </c>
      <c r="EL102" s="359">
        <f t="shared" ca="1" si="145"/>
        <v>0</v>
      </c>
    </row>
    <row r="103" spans="6:142" x14ac:dyDescent="0.35">
      <c r="F103" s="372">
        <f ca="1">IFERROR(INDEX('Inflation Rates'!$A$16:$H$138,MATCH('TSP Traditional'!$H104,'Inflation Rates'!$A$16:$A$138,0),8)/INDEX('Inflation Rates'!$A$16:$H$138,MATCH('TSP Traditional'!$H104,'Inflation Rates'!$A$16:$A$138,0)-1,8)-1,F102)</f>
        <v>2.0000000000000018E-2</v>
      </c>
      <c r="G103" s="372">
        <f ca="1">IFERROR(INDEX('Inflation Rates'!$A$16:$H$138,MATCH('TSP Traditional'!$H104,'Inflation Rates'!$A$16:$A$138,0),6)/INDEX('Inflation Rates'!$A$16:$H$138,MATCH('TSP Traditional'!$H104,'Inflation Rates'!$A$16:$A$138,0)-1,6)-1,G102)</f>
        <v>2.0999999999999908E-2</v>
      </c>
      <c r="H103" s="362">
        <f t="shared" ca="1" si="146"/>
        <v>2114</v>
      </c>
      <c r="I103" s="362">
        <f t="shared" ca="1" si="147"/>
        <v>214</v>
      </c>
      <c r="J103" s="362">
        <v>95</v>
      </c>
      <c r="K103" s="371">
        <f t="shared" ca="1" si="148"/>
        <v>0</v>
      </c>
      <c r="L103" s="359">
        <f t="shared" ca="1" si="92"/>
        <v>0</v>
      </c>
      <c r="M103" s="359">
        <v>0</v>
      </c>
      <c r="N103" s="359">
        <f t="shared" ca="1" si="116"/>
        <v>0</v>
      </c>
      <c r="O103" s="359">
        <f t="shared" ca="1" si="149"/>
        <v>0</v>
      </c>
      <c r="P103" s="359">
        <f t="shared" ca="1" si="117"/>
        <v>0</v>
      </c>
      <c r="R103" s="362">
        <f t="shared" ca="1" si="150"/>
        <v>214</v>
      </c>
      <c r="S103" s="362">
        <v>95</v>
      </c>
      <c r="T103" s="371">
        <f t="shared" ca="1" si="151"/>
        <v>0</v>
      </c>
      <c r="U103" s="359">
        <f t="shared" ca="1" si="93"/>
        <v>0</v>
      </c>
      <c r="V103" s="359">
        <v>0</v>
      </c>
      <c r="W103" s="359">
        <f t="shared" ca="1" si="118"/>
        <v>0</v>
      </c>
      <c r="X103" s="359">
        <f t="shared" ca="1" si="152"/>
        <v>0</v>
      </c>
      <c r="Y103" s="359">
        <f t="shared" ca="1" si="119"/>
        <v>0</v>
      </c>
      <c r="AA103" s="362">
        <f t="shared" ca="1" si="153"/>
        <v>214</v>
      </c>
      <c r="AB103" s="362">
        <v>95</v>
      </c>
      <c r="AC103" s="371">
        <f t="shared" ca="1" si="154"/>
        <v>0</v>
      </c>
      <c r="AD103" s="359">
        <f t="shared" ca="1" si="94"/>
        <v>0</v>
      </c>
      <c r="AE103" s="359">
        <v>0</v>
      </c>
      <c r="AF103" s="359">
        <f t="shared" ca="1" si="120"/>
        <v>0</v>
      </c>
      <c r="AG103" s="359">
        <f t="shared" ca="1" si="155"/>
        <v>0</v>
      </c>
      <c r="AH103" s="359">
        <f t="shared" ca="1" si="121"/>
        <v>0</v>
      </c>
      <c r="AJ103" s="362">
        <f t="shared" ca="1" si="156"/>
        <v>214</v>
      </c>
      <c r="AK103" s="362">
        <v>95</v>
      </c>
      <c r="AL103" s="371">
        <f t="shared" ca="1" si="157"/>
        <v>0</v>
      </c>
      <c r="AM103" s="359">
        <f t="shared" ca="1" si="95"/>
        <v>0</v>
      </c>
      <c r="AN103" s="359">
        <v>0</v>
      </c>
      <c r="AO103" s="359">
        <f t="shared" ca="1" si="122"/>
        <v>0</v>
      </c>
      <c r="AP103" s="359">
        <f t="shared" ca="1" si="158"/>
        <v>0</v>
      </c>
      <c r="AQ103" s="359">
        <f t="shared" ca="1" si="123"/>
        <v>0</v>
      </c>
      <c r="AS103" s="362">
        <f t="shared" ca="1" si="159"/>
        <v>214</v>
      </c>
      <c r="AT103" s="362">
        <v>95</v>
      </c>
      <c r="AU103" s="371">
        <f t="shared" ca="1" si="160"/>
        <v>0</v>
      </c>
      <c r="AV103" s="359">
        <f t="shared" ca="1" si="96"/>
        <v>0</v>
      </c>
      <c r="AW103" s="359">
        <v>0</v>
      </c>
      <c r="AX103" s="359">
        <f t="shared" ca="1" si="124"/>
        <v>0</v>
      </c>
      <c r="AY103" s="359">
        <f t="shared" ca="1" si="161"/>
        <v>0</v>
      </c>
      <c r="AZ103" s="359">
        <f t="shared" ca="1" si="125"/>
        <v>0</v>
      </c>
      <c r="BB103" s="362">
        <f t="shared" ca="1" si="162"/>
        <v>214</v>
      </c>
      <c r="BC103" s="362">
        <v>95</v>
      </c>
      <c r="BD103" s="371">
        <f t="shared" ca="1" si="163"/>
        <v>0</v>
      </c>
      <c r="BE103" s="359">
        <f t="shared" ca="1" si="97"/>
        <v>0</v>
      </c>
      <c r="BF103" s="359">
        <v>0</v>
      </c>
      <c r="BG103" s="359">
        <f t="shared" ca="1" si="126"/>
        <v>0</v>
      </c>
      <c r="BH103" s="359">
        <f t="shared" ca="1" si="164"/>
        <v>0</v>
      </c>
      <c r="BI103" s="359">
        <f t="shared" ca="1" si="127"/>
        <v>0</v>
      </c>
      <c r="BK103" s="362">
        <f t="shared" ca="1" si="165"/>
        <v>214</v>
      </c>
      <c r="BL103" s="362">
        <v>95</v>
      </c>
      <c r="BM103" s="371">
        <f t="shared" ca="1" si="166"/>
        <v>0</v>
      </c>
      <c r="BN103" s="359">
        <f t="shared" ca="1" si="98"/>
        <v>0</v>
      </c>
      <c r="BO103" s="359">
        <v>0</v>
      </c>
      <c r="BP103" s="359">
        <f t="shared" ca="1" si="128"/>
        <v>0</v>
      </c>
      <c r="BQ103" s="359">
        <f t="shared" ca="1" si="99"/>
        <v>0</v>
      </c>
      <c r="BR103" s="359">
        <f t="shared" ca="1" si="129"/>
        <v>0</v>
      </c>
      <c r="BT103" s="362">
        <f t="shared" ca="1" si="167"/>
        <v>214</v>
      </c>
      <c r="BU103" s="362">
        <v>95</v>
      </c>
      <c r="BV103" s="371">
        <f t="shared" ca="1" si="168"/>
        <v>0</v>
      </c>
      <c r="BW103" s="359">
        <f t="shared" ca="1" si="100"/>
        <v>0</v>
      </c>
      <c r="BX103" s="359">
        <v>0</v>
      </c>
      <c r="BY103" s="359">
        <f t="shared" ca="1" si="130"/>
        <v>0</v>
      </c>
      <c r="BZ103" s="359">
        <f t="shared" ca="1" si="101"/>
        <v>0</v>
      </c>
      <c r="CA103" s="359">
        <f t="shared" ca="1" si="131"/>
        <v>0</v>
      </c>
      <c r="CC103" s="362">
        <f t="shared" ca="1" si="169"/>
        <v>214</v>
      </c>
      <c r="CD103" s="362">
        <v>95</v>
      </c>
      <c r="CE103" s="371">
        <f t="shared" ca="1" si="170"/>
        <v>0</v>
      </c>
      <c r="CF103" s="359">
        <f t="shared" ca="1" si="102"/>
        <v>0</v>
      </c>
      <c r="CG103" s="359">
        <v>0</v>
      </c>
      <c r="CH103" s="359">
        <f t="shared" ca="1" si="132"/>
        <v>0</v>
      </c>
      <c r="CI103" s="359">
        <f t="shared" ca="1" si="103"/>
        <v>0</v>
      </c>
      <c r="CJ103" s="359">
        <f t="shared" ca="1" si="133"/>
        <v>0</v>
      </c>
      <c r="CL103" s="362">
        <f t="shared" ca="1" si="171"/>
        <v>214</v>
      </c>
      <c r="CM103" s="362">
        <v>95</v>
      </c>
      <c r="CN103" s="371">
        <f t="shared" ca="1" si="172"/>
        <v>0</v>
      </c>
      <c r="CO103" s="359">
        <f t="shared" ca="1" si="104"/>
        <v>0</v>
      </c>
      <c r="CP103" s="359">
        <v>0</v>
      </c>
      <c r="CQ103" s="359">
        <f t="shared" ca="1" si="134"/>
        <v>0</v>
      </c>
      <c r="CR103" s="359">
        <f t="shared" ca="1" si="105"/>
        <v>0</v>
      </c>
      <c r="CS103" s="359">
        <f t="shared" ca="1" si="135"/>
        <v>0</v>
      </c>
      <c r="CU103" s="362">
        <f t="shared" ca="1" si="173"/>
        <v>214</v>
      </c>
      <c r="CV103" s="362">
        <v>95</v>
      </c>
      <c r="CW103" s="371">
        <f t="shared" ca="1" si="174"/>
        <v>0</v>
      </c>
      <c r="CX103" s="359">
        <f t="shared" ca="1" si="106"/>
        <v>0</v>
      </c>
      <c r="CY103" s="359">
        <v>0</v>
      </c>
      <c r="CZ103" s="359">
        <f t="shared" ca="1" si="136"/>
        <v>0</v>
      </c>
      <c r="DA103" s="359">
        <f t="shared" ca="1" si="107"/>
        <v>0</v>
      </c>
      <c r="DB103" s="359">
        <f t="shared" ca="1" si="137"/>
        <v>0</v>
      </c>
      <c r="DD103" s="362">
        <f t="shared" ca="1" si="175"/>
        <v>214</v>
      </c>
      <c r="DE103" s="362">
        <v>95</v>
      </c>
      <c r="DF103" s="371">
        <f t="shared" ca="1" si="176"/>
        <v>0</v>
      </c>
      <c r="DG103" s="359">
        <f t="shared" ca="1" si="108"/>
        <v>0</v>
      </c>
      <c r="DH103" s="359">
        <v>0</v>
      </c>
      <c r="DI103" s="359">
        <f t="shared" ca="1" si="138"/>
        <v>0</v>
      </c>
      <c r="DJ103" s="359">
        <f t="shared" ca="1" si="109"/>
        <v>0</v>
      </c>
      <c r="DK103" s="359">
        <f t="shared" ca="1" si="139"/>
        <v>0</v>
      </c>
      <c r="DM103" s="362">
        <f t="shared" ca="1" si="177"/>
        <v>214</v>
      </c>
      <c r="DN103" s="362">
        <v>95</v>
      </c>
      <c r="DO103" s="371">
        <f t="shared" ca="1" si="178"/>
        <v>0</v>
      </c>
      <c r="DP103" s="359">
        <f t="shared" ca="1" si="110"/>
        <v>0</v>
      </c>
      <c r="DQ103" s="359">
        <v>0</v>
      </c>
      <c r="DR103" s="359">
        <f t="shared" ca="1" si="140"/>
        <v>0</v>
      </c>
      <c r="DS103" s="359">
        <f t="shared" ca="1" si="111"/>
        <v>0</v>
      </c>
      <c r="DT103" s="359">
        <f t="shared" ca="1" si="141"/>
        <v>0</v>
      </c>
      <c r="DV103" s="362">
        <f t="shared" ca="1" si="179"/>
        <v>214</v>
      </c>
      <c r="DW103" s="362">
        <v>95</v>
      </c>
      <c r="DX103" s="371">
        <f t="shared" ca="1" si="180"/>
        <v>0</v>
      </c>
      <c r="DY103" s="359">
        <f t="shared" ca="1" si="112"/>
        <v>0</v>
      </c>
      <c r="DZ103" s="359">
        <v>0</v>
      </c>
      <c r="EA103" s="359">
        <f t="shared" ca="1" si="142"/>
        <v>0</v>
      </c>
      <c r="EB103" s="359">
        <f t="shared" ca="1" si="113"/>
        <v>0</v>
      </c>
      <c r="EC103" s="359">
        <f t="shared" ca="1" si="143"/>
        <v>0</v>
      </c>
      <c r="EE103" s="362">
        <f t="shared" ca="1" si="181"/>
        <v>214</v>
      </c>
      <c r="EF103" s="362">
        <v>95</v>
      </c>
      <c r="EG103" s="371">
        <f t="shared" ca="1" si="182"/>
        <v>0</v>
      </c>
      <c r="EH103" s="359">
        <f t="shared" ca="1" si="114"/>
        <v>0</v>
      </c>
      <c r="EI103" s="359">
        <v>0</v>
      </c>
      <c r="EJ103" s="359">
        <f t="shared" ca="1" si="144"/>
        <v>0</v>
      </c>
      <c r="EK103" s="359">
        <f t="shared" ca="1" si="115"/>
        <v>0</v>
      </c>
      <c r="EL103" s="359">
        <f t="shared" ca="1" si="145"/>
        <v>0</v>
      </c>
    </row>
    <row r="104" spans="6:142" x14ac:dyDescent="0.35">
      <c r="F104" s="372">
        <f ca="1">IFERROR(INDEX('Inflation Rates'!$A$16:$H$138,MATCH('TSP Traditional'!$H105,'Inflation Rates'!$A$16:$A$138,0),8)/INDEX('Inflation Rates'!$A$16:$H$138,MATCH('TSP Traditional'!$H105,'Inflation Rates'!$A$16:$A$138,0)-1,8)-1,F103)</f>
        <v>2.0000000000000018E-2</v>
      </c>
      <c r="G104" s="372">
        <f ca="1">IFERROR(INDEX('Inflation Rates'!$A$16:$H$138,MATCH('TSP Traditional'!$H105,'Inflation Rates'!$A$16:$A$138,0),6)/INDEX('Inflation Rates'!$A$16:$H$138,MATCH('TSP Traditional'!$H105,'Inflation Rates'!$A$16:$A$138,0)-1,6)-1,G103)</f>
        <v>2.0999999999999908E-2</v>
      </c>
      <c r="H104" s="362">
        <f t="shared" ca="1" si="146"/>
        <v>2115</v>
      </c>
      <c r="I104" s="362">
        <f t="shared" ca="1" si="147"/>
        <v>215</v>
      </c>
      <c r="J104" s="362">
        <v>96</v>
      </c>
      <c r="K104" s="371">
        <f t="shared" ca="1" si="148"/>
        <v>0</v>
      </c>
      <c r="L104" s="359">
        <f t="shared" ca="1" si="92"/>
        <v>0</v>
      </c>
      <c r="M104" s="359">
        <v>0</v>
      </c>
      <c r="N104" s="359">
        <f t="shared" ca="1" si="116"/>
        <v>0</v>
      </c>
      <c r="O104" s="359">
        <f t="shared" ca="1" si="149"/>
        <v>0</v>
      </c>
      <c r="P104" s="359">
        <f t="shared" ca="1" si="117"/>
        <v>0</v>
      </c>
      <c r="R104" s="362">
        <f t="shared" ca="1" si="150"/>
        <v>215</v>
      </c>
      <c r="S104" s="362">
        <v>96</v>
      </c>
      <c r="T104" s="371">
        <f t="shared" ca="1" si="151"/>
        <v>0</v>
      </c>
      <c r="U104" s="359">
        <f t="shared" ca="1" si="93"/>
        <v>0</v>
      </c>
      <c r="V104" s="359">
        <v>0</v>
      </c>
      <c r="W104" s="359">
        <f t="shared" ca="1" si="118"/>
        <v>0</v>
      </c>
      <c r="X104" s="359">
        <f t="shared" ca="1" si="152"/>
        <v>0</v>
      </c>
      <c r="Y104" s="359">
        <f t="shared" ca="1" si="119"/>
        <v>0</v>
      </c>
      <c r="AA104" s="362">
        <f t="shared" ca="1" si="153"/>
        <v>215</v>
      </c>
      <c r="AB104" s="362">
        <v>96</v>
      </c>
      <c r="AC104" s="371">
        <f t="shared" ca="1" si="154"/>
        <v>0</v>
      </c>
      <c r="AD104" s="359">
        <f t="shared" ca="1" si="94"/>
        <v>0</v>
      </c>
      <c r="AE104" s="359">
        <v>0</v>
      </c>
      <c r="AF104" s="359">
        <f t="shared" ca="1" si="120"/>
        <v>0</v>
      </c>
      <c r="AG104" s="359">
        <f t="shared" ca="1" si="155"/>
        <v>0</v>
      </c>
      <c r="AH104" s="359">
        <f t="shared" ca="1" si="121"/>
        <v>0</v>
      </c>
      <c r="AJ104" s="362">
        <f t="shared" ca="1" si="156"/>
        <v>215</v>
      </c>
      <c r="AK104" s="362">
        <v>96</v>
      </c>
      <c r="AL104" s="371">
        <f t="shared" ca="1" si="157"/>
        <v>0</v>
      </c>
      <c r="AM104" s="359">
        <f t="shared" ca="1" si="95"/>
        <v>0</v>
      </c>
      <c r="AN104" s="359">
        <v>0</v>
      </c>
      <c r="AO104" s="359">
        <f t="shared" ca="1" si="122"/>
        <v>0</v>
      </c>
      <c r="AP104" s="359">
        <f t="shared" ca="1" si="158"/>
        <v>0</v>
      </c>
      <c r="AQ104" s="359">
        <f t="shared" ca="1" si="123"/>
        <v>0</v>
      </c>
      <c r="AS104" s="362">
        <f t="shared" ca="1" si="159"/>
        <v>215</v>
      </c>
      <c r="AT104" s="362">
        <v>96</v>
      </c>
      <c r="AU104" s="371">
        <f t="shared" ca="1" si="160"/>
        <v>0</v>
      </c>
      <c r="AV104" s="359">
        <f t="shared" ca="1" si="96"/>
        <v>0</v>
      </c>
      <c r="AW104" s="359">
        <v>0</v>
      </c>
      <c r="AX104" s="359">
        <f t="shared" ca="1" si="124"/>
        <v>0</v>
      </c>
      <c r="AY104" s="359">
        <f t="shared" ca="1" si="161"/>
        <v>0</v>
      </c>
      <c r="AZ104" s="359">
        <f t="shared" ca="1" si="125"/>
        <v>0</v>
      </c>
      <c r="BB104" s="362">
        <f t="shared" ca="1" si="162"/>
        <v>215</v>
      </c>
      <c r="BC104" s="362">
        <v>96</v>
      </c>
      <c r="BD104" s="371">
        <f t="shared" ca="1" si="163"/>
        <v>0</v>
      </c>
      <c r="BE104" s="359">
        <f t="shared" ca="1" si="97"/>
        <v>0</v>
      </c>
      <c r="BF104" s="359">
        <v>0</v>
      </c>
      <c r="BG104" s="359">
        <f t="shared" ca="1" si="126"/>
        <v>0</v>
      </c>
      <c r="BH104" s="359">
        <f t="shared" ca="1" si="164"/>
        <v>0</v>
      </c>
      <c r="BI104" s="359">
        <f t="shared" ca="1" si="127"/>
        <v>0</v>
      </c>
      <c r="BK104" s="362">
        <f t="shared" ca="1" si="165"/>
        <v>215</v>
      </c>
      <c r="BL104" s="362">
        <v>96</v>
      </c>
      <c r="BM104" s="371">
        <f t="shared" ca="1" si="166"/>
        <v>0</v>
      </c>
      <c r="BN104" s="359">
        <f t="shared" ca="1" si="98"/>
        <v>0</v>
      </c>
      <c r="BO104" s="359">
        <v>0</v>
      </c>
      <c r="BP104" s="359">
        <f t="shared" ca="1" si="128"/>
        <v>0</v>
      </c>
      <c r="BQ104" s="359">
        <f t="shared" ca="1" si="99"/>
        <v>0</v>
      </c>
      <c r="BR104" s="359">
        <f t="shared" ca="1" si="129"/>
        <v>0</v>
      </c>
      <c r="BT104" s="362">
        <f t="shared" ca="1" si="167"/>
        <v>215</v>
      </c>
      <c r="BU104" s="362">
        <v>96</v>
      </c>
      <c r="BV104" s="371">
        <f t="shared" ca="1" si="168"/>
        <v>0</v>
      </c>
      <c r="BW104" s="359">
        <f t="shared" ca="1" si="100"/>
        <v>0</v>
      </c>
      <c r="BX104" s="359">
        <v>0</v>
      </c>
      <c r="BY104" s="359">
        <f t="shared" ca="1" si="130"/>
        <v>0</v>
      </c>
      <c r="BZ104" s="359">
        <f t="shared" ca="1" si="101"/>
        <v>0</v>
      </c>
      <c r="CA104" s="359">
        <f t="shared" ca="1" si="131"/>
        <v>0</v>
      </c>
      <c r="CC104" s="362">
        <f t="shared" ca="1" si="169"/>
        <v>215</v>
      </c>
      <c r="CD104" s="362">
        <v>96</v>
      </c>
      <c r="CE104" s="371">
        <f t="shared" ca="1" si="170"/>
        <v>0</v>
      </c>
      <c r="CF104" s="359">
        <f t="shared" ca="1" si="102"/>
        <v>0</v>
      </c>
      <c r="CG104" s="359">
        <v>0</v>
      </c>
      <c r="CH104" s="359">
        <f t="shared" ca="1" si="132"/>
        <v>0</v>
      </c>
      <c r="CI104" s="359">
        <f t="shared" ca="1" si="103"/>
        <v>0</v>
      </c>
      <c r="CJ104" s="359">
        <f t="shared" ca="1" si="133"/>
        <v>0</v>
      </c>
      <c r="CL104" s="362">
        <f t="shared" ca="1" si="171"/>
        <v>215</v>
      </c>
      <c r="CM104" s="362">
        <v>96</v>
      </c>
      <c r="CN104" s="371">
        <f t="shared" ca="1" si="172"/>
        <v>0</v>
      </c>
      <c r="CO104" s="359">
        <f t="shared" ca="1" si="104"/>
        <v>0</v>
      </c>
      <c r="CP104" s="359">
        <v>0</v>
      </c>
      <c r="CQ104" s="359">
        <f t="shared" ca="1" si="134"/>
        <v>0</v>
      </c>
      <c r="CR104" s="359">
        <f t="shared" ca="1" si="105"/>
        <v>0</v>
      </c>
      <c r="CS104" s="359">
        <f t="shared" ca="1" si="135"/>
        <v>0</v>
      </c>
      <c r="CU104" s="362">
        <f t="shared" ca="1" si="173"/>
        <v>215</v>
      </c>
      <c r="CV104" s="362">
        <v>96</v>
      </c>
      <c r="CW104" s="371">
        <f t="shared" ca="1" si="174"/>
        <v>0</v>
      </c>
      <c r="CX104" s="359">
        <f t="shared" ca="1" si="106"/>
        <v>0</v>
      </c>
      <c r="CY104" s="359">
        <v>0</v>
      </c>
      <c r="CZ104" s="359">
        <f t="shared" ca="1" si="136"/>
        <v>0</v>
      </c>
      <c r="DA104" s="359">
        <f t="shared" ca="1" si="107"/>
        <v>0</v>
      </c>
      <c r="DB104" s="359">
        <f t="shared" ca="1" si="137"/>
        <v>0</v>
      </c>
      <c r="DD104" s="362">
        <f t="shared" ca="1" si="175"/>
        <v>215</v>
      </c>
      <c r="DE104" s="362">
        <v>96</v>
      </c>
      <c r="DF104" s="371">
        <f t="shared" ca="1" si="176"/>
        <v>0</v>
      </c>
      <c r="DG104" s="359">
        <f t="shared" ca="1" si="108"/>
        <v>0</v>
      </c>
      <c r="DH104" s="359">
        <v>0</v>
      </c>
      <c r="DI104" s="359">
        <f t="shared" ca="1" si="138"/>
        <v>0</v>
      </c>
      <c r="DJ104" s="359">
        <f t="shared" ca="1" si="109"/>
        <v>0</v>
      </c>
      <c r="DK104" s="359">
        <f t="shared" ca="1" si="139"/>
        <v>0</v>
      </c>
      <c r="DM104" s="362">
        <f t="shared" ca="1" si="177"/>
        <v>215</v>
      </c>
      <c r="DN104" s="362">
        <v>96</v>
      </c>
      <c r="DO104" s="371">
        <f t="shared" ca="1" si="178"/>
        <v>0</v>
      </c>
      <c r="DP104" s="359">
        <f t="shared" ca="1" si="110"/>
        <v>0</v>
      </c>
      <c r="DQ104" s="359">
        <v>0</v>
      </c>
      <c r="DR104" s="359">
        <f t="shared" ca="1" si="140"/>
        <v>0</v>
      </c>
      <c r="DS104" s="359">
        <f t="shared" ca="1" si="111"/>
        <v>0</v>
      </c>
      <c r="DT104" s="359">
        <f t="shared" ca="1" si="141"/>
        <v>0</v>
      </c>
      <c r="DV104" s="362">
        <f t="shared" ca="1" si="179"/>
        <v>215</v>
      </c>
      <c r="DW104" s="362">
        <v>96</v>
      </c>
      <c r="DX104" s="371">
        <f t="shared" ca="1" si="180"/>
        <v>0</v>
      </c>
      <c r="DY104" s="359">
        <f t="shared" ca="1" si="112"/>
        <v>0</v>
      </c>
      <c r="DZ104" s="359">
        <v>0</v>
      </c>
      <c r="EA104" s="359">
        <f t="shared" ca="1" si="142"/>
        <v>0</v>
      </c>
      <c r="EB104" s="359">
        <f t="shared" ca="1" si="113"/>
        <v>0</v>
      </c>
      <c r="EC104" s="359">
        <f t="shared" ca="1" si="143"/>
        <v>0</v>
      </c>
      <c r="EE104" s="362">
        <f t="shared" ca="1" si="181"/>
        <v>215</v>
      </c>
      <c r="EF104" s="362">
        <v>96</v>
      </c>
      <c r="EG104" s="371">
        <f t="shared" ca="1" si="182"/>
        <v>0</v>
      </c>
      <c r="EH104" s="359">
        <f t="shared" ca="1" si="114"/>
        <v>0</v>
      </c>
      <c r="EI104" s="359">
        <v>0</v>
      </c>
      <c r="EJ104" s="359">
        <f t="shared" ca="1" si="144"/>
        <v>0</v>
      </c>
      <c r="EK104" s="359">
        <f t="shared" ca="1" si="115"/>
        <v>0</v>
      </c>
      <c r="EL104" s="359">
        <f t="shared" ca="1" si="145"/>
        <v>0</v>
      </c>
    </row>
    <row r="105" spans="6:142" x14ac:dyDescent="0.35">
      <c r="F105" s="372">
        <f ca="1">IFERROR(INDEX('Inflation Rates'!$A$16:$H$138,MATCH('TSP Traditional'!$H106,'Inflation Rates'!$A$16:$A$138,0),8)/INDEX('Inflation Rates'!$A$16:$H$138,MATCH('TSP Traditional'!$H106,'Inflation Rates'!$A$16:$A$138,0)-1,8)-1,F104)</f>
        <v>2.0000000000000018E-2</v>
      </c>
      <c r="G105" s="372">
        <f ca="1">IFERROR(INDEX('Inflation Rates'!$A$16:$H$138,MATCH('TSP Traditional'!$H106,'Inflation Rates'!$A$16:$A$138,0),6)/INDEX('Inflation Rates'!$A$16:$H$138,MATCH('TSP Traditional'!$H106,'Inflation Rates'!$A$16:$A$138,0)-1,6)-1,G104)</f>
        <v>2.0999999999999908E-2</v>
      </c>
      <c r="H105" s="362">
        <f t="shared" ca="1" si="146"/>
        <v>2116</v>
      </c>
      <c r="I105" s="362">
        <f t="shared" ca="1" si="147"/>
        <v>216</v>
      </c>
      <c r="J105" s="362">
        <v>97</v>
      </c>
      <c r="K105" s="371">
        <f t="shared" ca="1" si="148"/>
        <v>0</v>
      </c>
      <c r="L105" s="359">
        <f t="shared" ca="1" si="92"/>
        <v>0</v>
      </c>
      <c r="M105" s="359">
        <v>0</v>
      </c>
      <c r="N105" s="359">
        <f t="shared" ca="1" si="116"/>
        <v>0</v>
      </c>
      <c r="O105" s="359">
        <f t="shared" ca="1" si="149"/>
        <v>0</v>
      </c>
      <c r="P105" s="359">
        <f t="shared" ca="1" si="117"/>
        <v>0</v>
      </c>
      <c r="R105" s="362">
        <f t="shared" ca="1" si="150"/>
        <v>216</v>
      </c>
      <c r="S105" s="362">
        <v>97</v>
      </c>
      <c r="T105" s="371">
        <f t="shared" ca="1" si="151"/>
        <v>0</v>
      </c>
      <c r="U105" s="359">
        <f t="shared" ca="1" si="93"/>
        <v>0</v>
      </c>
      <c r="V105" s="359">
        <v>0</v>
      </c>
      <c r="W105" s="359">
        <f t="shared" ca="1" si="118"/>
        <v>0</v>
      </c>
      <c r="X105" s="359">
        <f t="shared" ca="1" si="152"/>
        <v>0</v>
      </c>
      <c r="Y105" s="359">
        <f t="shared" ca="1" si="119"/>
        <v>0</v>
      </c>
      <c r="AA105" s="362">
        <f t="shared" ca="1" si="153"/>
        <v>216</v>
      </c>
      <c r="AB105" s="362">
        <v>97</v>
      </c>
      <c r="AC105" s="371">
        <f t="shared" ca="1" si="154"/>
        <v>0</v>
      </c>
      <c r="AD105" s="359">
        <f t="shared" ca="1" si="94"/>
        <v>0</v>
      </c>
      <c r="AE105" s="359">
        <v>0</v>
      </c>
      <c r="AF105" s="359">
        <f t="shared" ca="1" si="120"/>
        <v>0</v>
      </c>
      <c r="AG105" s="359">
        <f t="shared" ca="1" si="155"/>
        <v>0</v>
      </c>
      <c r="AH105" s="359">
        <f t="shared" ca="1" si="121"/>
        <v>0</v>
      </c>
      <c r="AJ105" s="362">
        <f t="shared" ca="1" si="156"/>
        <v>216</v>
      </c>
      <c r="AK105" s="362">
        <v>97</v>
      </c>
      <c r="AL105" s="371">
        <f t="shared" ca="1" si="157"/>
        <v>0</v>
      </c>
      <c r="AM105" s="359">
        <f t="shared" ca="1" si="95"/>
        <v>0</v>
      </c>
      <c r="AN105" s="359">
        <v>0</v>
      </c>
      <c r="AO105" s="359">
        <f t="shared" ca="1" si="122"/>
        <v>0</v>
      </c>
      <c r="AP105" s="359">
        <f t="shared" ca="1" si="158"/>
        <v>0</v>
      </c>
      <c r="AQ105" s="359">
        <f t="shared" ca="1" si="123"/>
        <v>0</v>
      </c>
      <c r="AS105" s="362">
        <f t="shared" ca="1" si="159"/>
        <v>216</v>
      </c>
      <c r="AT105" s="362">
        <v>97</v>
      </c>
      <c r="AU105" s="371">
        <f t="shared" ca="1" si="160"/>
        <v>0</v>
      </c>
      <c r="AV105" s="359">
        <f t="shared" ca="1" si="96"/>
        <v>0</v>
      </c>
      <c r="AW105" s="359">
        <v>0</v>
      </c>
      <c r="AX105" s="359">
        <f t="shared" ca="1" si="124"/>
        <v>0</v>
      </c>
      <c r="AY105" s="359">
        <f t="shared" ca="1" si="161"/>
        <v>0</v>
      </c>
      <c r="AZ105" s="359">
        <f t="shared" ca="1" si="125"/>
        <v>0</v>
      </c>
      <c r="BB105" s="362">
        <f t="shared" ca="1" si="162"/>
        <v>216</v>
      </c>
      <c r="BC105" s="362">
        <v>97</v>
      </c>
      <c r="BD105" s="371">
        <f t="shared" ca="1" si="163"/>
        <v>0</v>
      </c>
      <c r="BE105" s="359">
        <f t="shared" ca="1" si="97"/>
        <v>0</v>
      </c>
      <c r="BF105" s="359">
        <v>0</v>
      </c>
      <c r="BG105" s="359">
        <f t="shared" ca="1" si="126"/>
        <v>0</v>
      </c>
      <c r="BH105" s="359">
        <f t="shared" ca="1" si="164"/>
        <v>0</v>
      </c>
      <c r="BI105" s="359">
        <f t="shared" ca="1" si="127"/>
        <v>0</v>
      </c>
      <c r="BK105" s="362">
        <f t="shared" ca="1" si="165"/>
        <v>216</v>
      </c>
      <c r="BL105" s="362">
        <v>97</v>
      </c>
      <c r="BM105" s="371">
        <f t="shared" ca="1" si="166"/>
        <v>0</v>
      </c>
      <c r="BN105" s="359">
        <f t="shared" ca="1" si="98"/>
        <v>0</v>
      </c>
      <c r="BO105" s="359">
        <v>0</v>
      </c>
      <c r="BP105" s="359">
        <f t="shared" ca="1" si="128"/>
        <v>0</v>
      </c>
      <c r="BQ105" s="359">
        <f t="shared" ca="1" si="99"/>
        <v>0</v>
      </c>
      <c r="BR105" s="359">
        <f t="shared" ca="1" si="129"/>
        <v>0</v>
      </c>
      <c r="BT105" s="362">
        <f t="shared" ca="1" si="167"/>
        <v>216</v>
      </c>
      <c r="BU105" s="362">
        <v>97</v>
      </c>
      <c r="BV105" s="371">
        <f t="shared" ca="1" si="168"/>
        <v>0</v>
      </c>
      <c r="BW105" s="359">
        <f t="shared" ca="1" si="100"/>
        <v>0</v>
      </c>
      <c r="BX105" s="359">
        <v>0</v>
      </c>
      <c r="BY105" s="359">
        <f t="shared" ca="1" si="130"/>
        <v>0</v>
      </c>
      <c r="BZ105" s="359">
        <f t="shared" ca="1" si="101"/>
        <v>0</v>
      </c>
      <c r="CA105" s="359">
        <f t="shared" ca="1" si="131"/>
        <v>0</v>
      </c>
      <c r="CC105" s="362">
        <f t="shared" ca="1" si="169"/>
        <v>216</v>
      </c>
      <c r="CD105" s="362">
        <v>97</v>
      </c>
      <c r="CE105" s="371">
        <f t="shared" ca="1" si="170"/>
        <v>0</v>
      </c>
      <c r="CF105" s="359">
        <f t="shared" ca="1" si="102"/>
        <v>0</v>
      </c>
      <c r="CG105" s="359">
        <v>0</v>
      </c>
      <c r="CH105" s="359">
        <f t="shared" ca="1" si="132"/>
        <v>0</v>
      </c>
      <c r="CI105" s="359">
        <f t="shared" ca="1" si="103"/>
        <v>0</v>
      </c>
      <c r="CJ105" s="359">
        <f t="shared" ca="1" si="133"/>
        <v>0</v>
      </c>
      <c r="CL105" s="362">
        <f t="shared" ca="1" si="171"/>
        <v>216</v>
      </c>
      <c r="CM105" s="362">
        <v>97</v>
      </c>
      <c r="CN105" s="371">
        <f t="shared" ca="1" si="172"/>
        <v>0</v>
      </c>
      <c r="CO105" s="359">
        <f t="shared" ca="1" si="104"/>
        <v>0</v>
      </c>
      <c r="CP105" s="359">
        <v>0</v>
      </c>
      <c r="CQ105" s="359">
        <f t="shared" ca="1" si="134"/>
        <v>0</v>
      </c>
      <c r="CR105" s="359">
        <f t="shared" ca="1" si="105"/>
        <v>0</v>
      </c>
      <c r="CS105" s="359">
        <f t="shared" ca="1" si="135"/>
        <v>0</v>
      </c>
      <c r="CU105" s="362">
        <f t="shared" ca="1" si="173"/>
        <v>216</v>
      </c>
      <c r="CV105" s="362">
        <v>97</v>
      </c>
      <c r="CW105" s="371">
        <f t="shared" ca="1" si="174"/>
        <v>0</v>
      </c>
      <c r="CX105" s="359">
        <f t="shared" ca="1" si="106"/>
        <v>0</v>
      </c>
      <c r="CY105" s="359">
        <v>0</v>
      </c>
      <c r="CZ105" s="359">
        <f t="shared" ca="1" si="136"/>
        <v>0</v>
      </c>
      <c r="DA105" s="359">
        <f t="shared" ca="1" si="107"/>
        <v>0</v>
      </c>
      <c r="DB105" s="359">
        <f t="shared" ca="1" si="137"/>
        <v>0</v>
      </c>
      <c r="DD105" s="362">
        <f t="shared" ca="1" si="175"/>
        <v>216</v>
      </c>
      <c r="DE105" s="362">
        <v>97</v>
      </c>
      <c r="DF105" s="371">
        <f t="shared" ca="1" si="176"/>
        <v>0</v>
      </c>
      <c r="DG105" s="359">
        <f t="shared" ca="1" si="108"/>
        <v>0</v>
      </c>
      <c r="DH105" s="359">
        <v>0</v>
      </c>
      <c r="DI105" s="359">
        <f t="shared" ca="1" si="138"/>
        <v>0</v>
      </c>
      <c r="DJ105" s="359">
        <f t="shared" ca="1" si="109"/>
        <v>0</v>
      </c>
      <c r="DK105" s="359">
        <f t="shared" ca="1" si="139"/>
        <v>0</v>
      </c>
      <c r="DM105" s="362">
        <f t="shared" ca="1" si="177"/>
        <v>216</v>
      </c>
      <c r="DN105" s="362">
        <v>97</v>
      </c>
      <c r="DO105" s="371">
        <f t="shared" ca="1" si="178"/>
        <v>0</v>
      </c>
      <c r="DP105" s="359">
        <f t="shared" ca="1" si="110"/>
        <v>0</v>
      </c>
      <c r="DQ105" s="359">
        <v>0</v>
      </c>
      <c r="DR105" s="359">
        <f t="shared" ca="1" si="140"/>
        <v>0</v>
      </c>
      <c r="DS105" s="359">
        <f t="shared" ca="1" si="111"/>
        <v>0</v>
      </c>
      <c r="DT105" s="359">
        <f t="shared" ca="1" si="141"/>
        <v>0</v>
      </c>
      <c r="DV105" s="362">
        <f t="shared" ca="1" si="179"/>
        <v>216</v>
      </c>
      <c r="DW105" s="362">
        <v>97</v>
      </c>
      <c r="DX105" s="371">
        <f t="shared" ca="1" si="180"/>
        <v>0</v>
      </c>
      <c r="DY105" s="359">
        <f t="shared" ca="1" si="112"/>
        <v>0</v>
      </c>
      <c r="DZ105" s="359">
        <v>0</v>
      </c>
      <c r="EA105" s="359">
        <f t="shared" ca="1" si="142"/>
        <v>0</v>
      </c>
      <c r="EB105" s="359">
        <f t="shared" ca="1" si="113"/>
        <v>0</v>
      </c>
      <c r="EC105" s="359">
        <f t="shared" ca="1" si="143"/>
        <v>0</v>
      </c>
      <c r="EE105" s="362">
        <f t="shared" ca="1" si="181"/>
        <v>216</v>
      </c>
      <c r="EF105" s="362">
        <v>97</v>
      </c>
      <c r="EG105" s="371">
        <f t="shared" ca="1" si="182"/>
        <v>0</v>
      </c>
      <c r="EH105" s="359">
        <f t="shared" ca="1" si="114"/>
        <v>0</v>
      </c>
      <c r="EI105" s="359">
        <v>0</v>
      </c>
      <c r="EJ105" s="359">
        <f t="shared" ca="1" si="144"/>
        <v>0</v>
      </c>
      <c r="EK105" s="359">
        <f t="shared" ca="1" si="115"/>
        <v>0</v>
      </c>
      <c r="EL105" s="359">
        <f t="shared" ca="1" si="145"/>
        <v>0</v>
      </c>
    </row>
    <row r="106" spans="6:142" x14ac:dyDescent="0.35">
      <c r="F106" s="372">
        <f ca="1">IFERROR(INDEX('Inflation Rates'!$A$16:$H$138,MATCH('TSP Traditional'!$H107,'Inflation Rates'!$A$16:$A$138,0),8)/INDEX('Inflation Rates'!$A$16:$H$138,MATCH('TSP Traditional'!$H107,'Inflation Rates'!$A$16:$A$138,0)-1,8)-1,F105)</f>
        <v>2.0000000000000018E-2</v>
      </c>
      <c r="G106" s="372">
        <f ca="1">IFERROR(INDEX('Inflation Rates'!$A$16:$H$138,MATCH('TSP Traditional'!$H107,'Inflation Rates'!$A$16:$A$138,0),6)/INDEX('Inflation Rates'!$A$16:$H$138,MATCH('TSP Traditional'!$H107,'Inflation Rates'!$A$16:$A$138,0)-1,6)-1,G105)</f>
        <v>2.0999999999999908E-2</v>
      </c>
      <c r="H106" s="362">
        <f t="shared" ca="1" si="146"/>
        <v>2117</v>
      </c>
      <c r="I106" s="362">
        <f t="shared" ca="1" si="147"/>
        <v>217</v>
      </c>
      <c r="J106" s="362">
        <v>98</v>
      </c>
      <c r="K106" s="371">
        <f t="shared" ca="1" si="148"/>
        <v>0</v>
      </c>
      <c r="L106" s="359">
        <f t="shared" ca="1" si="92"/>
        <v>0</v>
      </c>
      <c r="M106" s="359">
        <v>0</v>
      </c>
      <c r="N106" s="359">
        <f t="shared" ca="1" si="116"/>
        <v>0</v>
      </c>
      <c r="O106" s="359">
        <f t="shared" ca="1" si="149"/>
        <v>0</v>
      </c>
      <c r="P106" s="359">
        <f t="shared" ca="1" si="117"/>
        <v>0</v>
      </c>
      <c r="R106" s="362">
        <f t="shared" ca="1" si="150"/>
        <v>217</v>
      </c>
      <c r="S106" s="362">
        <v>98</v>
      </c>
      <c r="T106" s="371">
        <f t="shared" ca="1" si="151"/>
        <v>0</v>
      </c>
      <c r="U106" s="359">
        <f t="shared" ca="1" si="93"/>
        <v>0</v>
      </c>
      <c r="V106" s="359">
        <v>0</v>
      </c>
      <c r="W106" s="359">
        <f t="shared" ca="1" si="118"/>
        <v>0</v>
      </c>
      <c r="X106" s="359">
        <f t="shared" ca="1" si="152"/>
        <v>0</v>
      </c>
      <c r="Y106" s="359">
        <f t="shared" ca="1" si="119"/>
        <v>0</v>
      </c>
      <c r="AA106" s="362">
        <f t="shared" ca="1" si="153"/>
        <v>217</v>
      </c>
      <c r="AB106" s="362">
        <v>98</v>
      </c>
      <c r="AC106" s="371">
        <f t="shared" ca="1" si="154"/>
        <v>0</v>
      </c>
      <c r="AD106" s="359">
        <f t="shared" ca="1" si="94"/>
        <v>0</v>
      </c>
      <c r="AE106" s="359">
        <v>0</v>
      </c>
      <c r="AF106" s="359">
        <f t="shared" ca="1" si="120"/>
        <v>0</v>
      </c>
      <c r="AG106" s="359">
        <f t="shared" ca="1" si="155"/>
        <v>0</v>
      </c>
      <c r="AH106" s="359">
        <f t="shared" ca="1" si="121"/>
        <v>0</v>
      </c>
      <c r="AJ106" s="362">
        <f t="shared" ca="1" si="156"/>
        <v>217</v>
      </c>
      <c r="AK106" s="362">
        <v>98</v>
      </c>
      <c r="AL106" s="371">
        <f t="shared" ca="1" si="157"/>
        <v>0</v>
      </c>
      <c r="AM106" s="359">
        <f t="shared" ca="1" si="95"/>
        <v>0</v>
      </c>
      <c r="AN106" s="359">
        <v>0</v>
      </c>
      <c r="AO106" s="359">
        <f t="shared" ca="1" si="122"/>
        <v>0</v>
      </c>
      <c r="AP106" s="359">
        <f t="shared" ca="1" si="158"/>
        <v>0</v>
      </c>
      <c r="AQ106" s="359">
        <f t="shared" ca="1" si="123"/>
        <v>0</v>
      </c>
      <c r="AS106" s="362">
        <f t="shared" ca="1" si="159"/>
        <v>217</v>
      </c>
      <c r="AT106" s="362">
        <v>98</v>
      </c>
      <c r="AU106" s="371">
        <f t="shared" ca="1" si="160"/>
        <v>0</v>
      </c>
      <c r="AV106" s="359">
        <f t="shared" ca="1" si="96"/>
        <v>0</v>
      </c>
      <c r="AW106" s="359">
        <v>0</v>
      </c>
      <c r="AX106" s="359">
        <f t="shared" ca="1" si="124"/>
        <v>0</v>
      </c>
      <c r="AY106" s="359">
        <f t="shared" ca="1" si="161"/>
        <v>0</v>
      </c>
      <c r="AZ106" s="359">
        <f t="shared" ca="1" si="125"/>
        <v>0</v>
      </c>
      <c r="BB106" s="362">
        <f t="shared" ca="1" si="162"/>
        <v>217</v>
      </c>
      <c r="BC106" s="362">
        <v>98</v>
      </c>
      <c r="BD106" s="371">
        <f t="shared" ca="1" si="163"/>
        <v>0</v>
      </c>
      <c r="BE106" s="359">
        <f t="shared" ca="1" si="97"/>
        <v>0</v>
      </c>
      <c r="BF106" s="359">
        <v>0</v>
      </c>
      <c r="BG106" s="359">
        <f t="shared" ca="1" si="126"/>
        <v>0</v>
      </c>
      <c r="BH106" s="359">
        <f t="shared" ca="1" si="164"/>
        <v>0</v>
      </c>
      <c r="BI106" s="359">
        <f t="shared" ca="1" si="127"/>
        <v>0</v>
      </c>
      <c r="BK106" s="362">
        <f t="shared" ca="1" si="165"/>
        <v>217</v>
      </c>
      <c r="BL106" s="362">
        <v>98</v>
      </c>
      <c r="BM106" s="371">
        <f t="shared" ca="1" si="166"/>
        <v>0</v>
      </c>
      <c r="BN106" s="359">
        <f t="shared" ca="1" si="98"/>
        <v>0</v>
      </c>
      <c r="BO106" s="359">
        <v>0</v>
      </c>
      <c r="BP106" s="359">
        <f t="shared" ca="1" si="128"/>
        <v>0</v>
      </c>
      <c r="BQ106" s="359">
        <f t="shared" ca="1" si="99"/>
        <v>0</v>
      </c>
      <c r="BR106" s="359">
        <f t="shared" ca="1" si="129"/>
        <v>0</v>
      </c>
      <c r="BT106" s="362">
        <f t="shared" ca="1" si="167"/>
        <v>217</v>
      </c>
      <c r="BU106" s="362">
        <v>98</v>
      </c>
      <c r="BV106" s="371">
        <f t="shared" ca="1" si="168"/>
        <v>0</v>
      </c>
      <c r="BW106" s="359">
        <f t="shared" ca="1" si="100"/>
        <v>0</v>
      </c>
      <c r="BX106" s="359">
        <v>0</v>
      </c>
      <c r="BY106" s="359">
        <f t="shared" ca="1" si="130"/>
        <v>0</v>
      </c>
      <c r="BZ106" s="359">
        <f t="shared" ca="1" si="101"/>
        <v>0</v>
      </c>
      <c r="CA106" s="359">
        <f t="shared" ca="1" si="131"/>
        <v>0</v>
      </c>
      <c r="CC106" s="362">
        <f t="shared" ca="1" si="169"/>
        <v>217</v>
      </c>
      <c r="CD106" s="362">
        <v>98</v>
      </c>
      <c r="CE106" s="371">
        <f t="shared" ca="1" si="170"/>
        <v>0</v>
      </c>
      <c r="CF106" s="359">
        <f t="shared" ca="1" si="102"/>
        <v>0</v>
      </c>
      <c r="CG106" s="359">
        <v>0</v>
      </c>
      <c r="CH106" s="359">
        <f t="shared" ca="1" si="132"/>
        <v>0</v>
      </c>
      <c r="CI106" s="359">
        <f t="shared" ca="1" si="103"/>
        <v>0</v>
      </c>
      <c r="CJ106" s="359">
        <f t="shared" ca="1" si="133"/>
        <v>0</v>
      </c>
      <c r="CL106" s="362">
        <f t="shared" ca="1" si="171"/>
        <v>217</v>
      </c>
      <c r="CM106" s="362">
        <v>98</v>
      </c>
      <c r="CN106" s="371">
        <f t="shared" ca="1" si="172"/>
        <v>0</v>
      </c>
      <c r="CO106" s="359">
        <f t="shared" ca="1" si="104"/>
        <v>0</v>
      </c>
      <c r="CP106" s="359">
        <v>0</v>
      </c>
      <c r="CQ106" s="359">
        <f t="shared" ca="1" si="134"/>
        <v>0</v>
      </c>
      <c r="CR106" s="359">
        <f t="shared" ca="1" si="105"/>
        <v>0</v>
      </c>
      <c r="CS106" s="359">
        <f t="shared" ca="1" si="135"/>
        <v>0</v>
      </c>
      <c r="CU106" s="362">
        <f t="shared" ca="1" si="173"/>
        <v>217</v>
      </c>
      <c r="CV106" s="362">
        <v>98</v>
      </c>
      <c r="CW106" s="371">
        <f t="shared" ca="1" si="174"/>
        <v>0</v>
      </c>
      <c r="CX106" s="359">
        <f t="shared" ca="1" si="106"/>
        <v>0</v>
      </c>
      <c r="CY106" s="359">
        <v>0</v>
      </c>
      <c r="CZ106" s="359">
        <f t="shared" ca="1" si="136"/>
        <v>0</v>
      </c>
      <c r="DA106" s="359">
        <f t="shared" ca="1" si="107"/>
        <v>0</v>
      </c>
      <c r="DB106" s="359">
        <f t="shared" ca="1" si="137"/>
        <v>0</v>
      </c>
      <c r="DD106" s="362">
        <f t="shared" ca="1" si="175"/>
        <v>217</v>
      </c>
      <c r="DE106" s="362">
        <v>98</v>
      </c>
      <c r="DF106" s="371">
        <f t="shared" ca="1" si="176"/>
        <v>0</v>
      </c>
      <c r="DG106" s="359">
        <f t="shared" ca="1" si="108"/>
        <v>0</v>
      </c>
      <c r="DH106" s="359">
        <v>0</v>
      </c>
      <c r="DI106" s="359">
        <f t="shared" ca="1" si="138"/>
        <v>0</v>
      </c>
      <c r="DJ106" s="359">
        <f t="shared" ca="1" si="109"/>
        <v>0</v>
      </c>
      <c r="DK106" s="359">
        <f t="shared" ca="1" si="139"/>
        <v>0</v>
      </c>
      <c r="DM106" s="362">
        <f t="shared" ca="1" si="177"/>
        <v>217</v>
      </c>
      <c r="DN106" s="362">
        <v>98</v>
      </c>
      <c r="DO106" s="371">
        <f t="shared" ca="1" si="178"/>
        <v>0</v>
      </c>
      <c r="DP106" s="359">
        <f t="shared" ca="1" si="110"/>
        <v>0</v>
      </c>
      <c r="DQ106" s="359">
        <v>0</v>
      </c>
      <c r="DR106" s="359">
        <f t="shared" ca="1" si="140"/>
        <v>0</v>
      </c>
      <c r="DS106" s="359">
        <f t="shared" ca="1" si="111"/>
        <v>0</v>
      </c>
      <c r="DT106" s="359">
        <f t="shared" ca="1" si="141"/>
        <v>0</v>
      </c>
      <c r="DV106" s="362">
        <f t="shared" ca="1" si="179"/>
        <v>217</v>
      </c>
      <c r="DW106" s="362">
        <v>98</v>
      </c>
      <c r="DX106" s="371">
        <f t="shared" ca="1" si="180"/>
        <v>0</v>
      </c>
      <c r="DY106" s="359">
        <f t="shared" ca="1" si="112"/>
        <v>0</v>
      </c>
      <c r="DZ106" s="359">
        <v>0</v>
      </c>
      <c r="EA106" s="359">
        <f t="shared" ca="1" si="142"/>
        <v>0</v>
      </c>
      <c r="EB106" s="359">
        <f t="shared" ca="1" si="113"/>
        <v>0</v>
      </c>
      <c r="EC106" s="359">
        <f t="shared" ca="1" si="143"/>
        <v>0</v>
      </c>
      <c r="EE106" s="362">
        <f t="shared" ca="1" si="181"/>
        <v>217</v>
      </c>
      <c r="EF106" s="362">
        <v>98</v>
      </c>
      <c r="EG106" s="371">
        <f t="shared" ca="1" si="182"/>
        <v>0</v>
      </c>
      <c r="EH106" s="359">
        <f t="shared" ca="1" si="114"/>
        <v>0</v>
      </c>
      <c r="EI106" s="359">
        <v>0</v>
      </c>
      <c r="EJ106" s="359">
        <f t="shared" ca="1" si="144"/>
        <v>0</v>
      </c>
      <c r="EK106" s="359">
        <f t="shared" ca="1" si="115"/>
        <v>0</v>
      </c>
      <c r="EL106" s="359">
        <f t="shared" ca="1" si="145"/>
        <v>0</v>
      </c>
    </row>
    <row r="107" spans="6:142" x14ac:dyDescent="0.35">
      <c r="F107" s="372">
        <f ca="1">IFERROR(INDEX('Inflation Rates'!$A$16:$H$138,MATCH('TSP Traditional'!$H108,'Inflation Rates'!$A$16:$A$138,0),8)/INDEX('Inflation Rates'!$A$16:$H$138,MATCH('TSP Traditional'!$H108,'Inflation Rates'!$A$16:$A$138,0)-1,8)-1,F106)</f>
        <v>2.0000000000000018E-2</v>
      </c>
      <c r="G107" s="372">
        <f ca="1">IFERROR(INDEX('Inflation Rates'!$A$16:$H$138,MATCH('TSP Traditional'!$H108,'Inflation Rates'!$A$16:$A$138,0),6)/INDEX('Inflation Rates'!$A$16:$H$138,MATCH('TSP Traditional'!$H108,'Inflation Rates'!$A$16:$A$138,0)-1,6)-1,G106)</f>
        <v>2.0999999999999908E-2</v>
      </c>
      <c r="H107" s="362">
        <f t="shared" ca="1" si="146"/>
        <v>2118</v>
      </c>
      <c r="I107" s="362">
        <f t="shared" ca="1" si="147"/>
        <v>218</v>
      </c>
      <c r="J107" s="362">
        <v>99</v>
      </c>
      <c r="K107" s="371">
        <f t="shared" ca="1" si="148"/>
        <v>0</v>
      </c>
      <c r="L107" s="359">
        <f t="shared" ca="1" si="92"/>
        <v>0</v>
      </c>
      <c r="M107" s="359">
        <v>0</v>
      </c>
      <c r="N107" s="359">
        <f t="shared" ca="1" si="116"/>
        <v>0</v>
      </c>
      <c r="O107" s="359">
        <f t="shared" ca="1" si="149"/>
        <v>0</v>
      </c>
      <c r="P107" s="359">
        <f t="shared" ca="1" si="117"/>
        <v>0</v>
      </c>
      <c r="R107" s="362">
        <f t="shared" ca="1" si="150"/>
        <v>218</v>
      </c>
      <c r="S107" s="362">
        <v>99</v>
      </c>
      <c r="T107" s="371">
        <f t="shared" ca="1" si="151"/>
        <v>0</v>
      </c>
      <c r="U107" s="359">
        <f t="shared" ca="1" si="93"/>
        <v>0</v>
      </c>
      <c r="V107" s="359">
        <v>0</v>
      </c>
      <c r="W107" s="359">
        <f t="shared" ca="1" si="118"/>
        <v>0</v>
      </c>
      <c r="X107" s="359">
        <f t="shared" ca="1" si="152"/>
        <v>0</v>
      </c>
      <c r="Y107" s="359">
        <f t="shared" ca="1" si="119"/>
        <v>0</v>
      </c>
      <c r="AA107" s="362">
        <f t="shared" ca="1" si="153"/>
        <v>218</v>
      </c>
      <c r="AB107" s="362">
        <v>99</v>
      </c>
      <c r="AC107" s="371">
        <f t="shared" ca="1" si="154"/>
        <v>0</v>
      </c>
      <c r="AD107" s="359">
        <f t="shared" ca="1" si="94"/>
        <v>0</v>
      </c>
      <c r="AE107" s="359">
        <v>0</v>
      </c>
      <c r="AF107" s="359">
        <f t="shared" ca="1" si="120"/>
        <v>0</v>
      </c>
      <c r="AG107" s="359">
        <f t="shared" ca="1" si="155"/>
        <v>0</v>
      </c>
      <c r="AH107" s="359">
        <f t="shared" ca="1" si="121"/>
        <v>0</v>
      </c>
      <c r="AJ107" s="362">
        <f t="shared" ca="1" si="156"/>
        <v>218</v>
      </c>
      <c r="AK107" s="362">
        <v>99</v>
      </c>
      <c r="AL107" s="371">
        <f t="shared" ca="1" si="157"/>
        <v>0</v>
      </c>
      <c r="AM107" s="359">
        <f t="shared" ca="1" si="95"/>
        <v>0</v>
      </c>
      <c r="AN107" s="359">
        <v>0</v>
      </c>
      <c r="AO107" s="359">
        <f t="shared" ca="1" si="122"/>
        <v>0</v>
      </c>
      <c r="AP107" s="359">
        <f t="shared" ca="1" si="158"/>
        <v>0</v>
      </c>
      <c r="AQ107" s="359">
        <f t="shared" ca="1" si="123"/>
        <v>0</v>
      </c>
      <c r="AS107" s="362">
        <f t="shared" ca="1" si="159"/>
        <v>218</v>
      </c>
      <c r="AT107" s="362">
        <v>99</v>
      </c>
      <c r="AU107" s="371">
        <f t="shared" ca="1" si="160"/>
        <v>0</v>
      </c>
      <c r="AV107" s="359">
        <f t="shared" ca="1" si="96"/>
        <v>0</v>
      </c>
      <c r="AW107" s="359">
        <v>0</v>
      </c>
      <c r="AX107" s="359">
        <f t="shared" ca="1" si="124"/>
        <v>0</v>
      </c>
      <c r="AY107" s="359">
        <f t="shared" ca="1" si="161"/>
        <v>0</v>
      </c>
      <c r="AZ107" s="359">
        <f t="shared" ca="1" si="125"/>
        <v>0</v>
      </c>
      <c r="BB107" s="362">
        <f t="shared" ca="1" si="162"/>
        <v>218</v>
      </c>
      <c r="BC107" s="362">
        <v>99</v>
      </c>
      <c r="BD107" s="371">
        <f t="shared" ca="1" si="163"/>
        <v>0</v>
      </c>
      <c r="BE107" s="359">
        <f t="shared" ca="1" si="97"/>
        <v>0</v>
      </c>
      <c r="BF107" s="359">
        <v>0</v>
      </c>
      <c r="BG107" s="359">
        <f t="shared" ca="1" si="126"/>
        <v>0</v>
      </c>
      <c r="BH107" s="359">
        <f t="shared" ca="1" si="164"/>
        <v>0</v>
      </c>
      <c r="BI107" s="359">
        <f t="shared" ca="1" si="127"/>
        <v>0</v>
      </c>
      <c r="BK107" s="362">
        <f t="shared" ca="1" si="165"/>
        <v>218</v>
      </c>
      <c r="BL107" s="362">
        <v>99</v>
      </c>
      <c r="BM107" s="371">
        <f t="shared" ca="1" si="166"/>
        <v>0</v>
      </c>
      <c r="BN107" s="359">
        <f t="shared" ca="1" si="98"/>
        <v>0</v>
      </c>
      <c r="BO107" s="359">
        <v>0</v>
      </c>
      <c r="BP107" s="359">
        <f t="shared" ca="1" si="128"/>
        <v>0</v>
      </c>
      <c r="BQ107" s="359">
        <f t="shared" ca="1" si="99"/>
        <v>0</v>
      </c>
      <c r="BR107" s="359">
        <f t="shared" ca="1" si="129"/>
        <v>0</v>
      </c>
      <c r="BT107" s="362">
        <f t="shared" ca="1" si="167"/>
        <v>218</v>
      </c>
      <c r="BU107" s="362">
        <v>99</v>
      </c>
      <c r="BV107" s="371">
        <f t="shared" ca="1" si="168"/>
        <v>0</v>
      </c>
      <c r="BW107" s="359">
        <f t="shared" ca="1" si="100"/>
        <v>0</v>
      </c>
      <c r="BX107" s="359">
        <v>0</v>
      </c>
      <c r="BY107" s="359">
        <f t="shared" ca="1" si="130"/>
        <v>0</v>
      </c>
      <c r="BZ107" s="359">
        <f t="shared" ca="1" si="101"/>
        <v>0</v>
      </c>
      <c r="CA107" s="359">
        <f t="shared" ca="1" si="131"/>
        <v>0</v>
      </c>
      <c r="CC107" s="362">
        <f t="shared" ca="1" si="169"/>
        <v>218</v>
      </c>
      <c r="CD107" s="362">
        <v>99</v>
      </c>
      <c r="CE107" s="371">
        <f t="shared" ca="1" si="170"/>
        <v>0</v>
      </c>
      <c r="CF107" s="359">
        <f t="shared" ca="1" si="102"/>
        <v>0</v>
      </c>
      <c r="CG107" s="359">
        <v>0</v>
      </c>
      <c r="CH107" s="359">
        <f t="shared" ca="1" si="132"/>
        <v>0</v>
      </c>
      <c r="CI107" s="359">
        <f t="shared" ca="1" si="103"/>
        <v>0</v>
      </c>
      <c r="CJ107" s="359">
        <f t="shared" ca="1" si="133"/>
        <v>0</v>
      </c>
      <c r="CL107" s="362">
        <f t="shared" ca="1" si="171"/>
        <v>218</v>
      </c>
      <c r="CM107" s="362">
        <v>99</v>
      </c>
      <c r="CN107" s="371">
        <f t="shared" ca="1" si="172"/>
        <v>0</v>
      </c>
      <c r="CO107" s="359">
        <f t="shared" ca="1" si="104"/>
        <v>0</v>
      </c>
      <c r="CP107" s="359">
        <v>0</v>
      </c>
      <c r="CQ107" s="359">
        <f t="shared" ca="1" si="134"/>
        <v>0</v>
      </c>
      <c r="CR107" s="359">
        <f t="shared" ca="1" si="105"/>
        <v>0</v>
      </c>
      <c r="CS107" s="359">
        <f t="shared" ca="1" si="135"/>
        <v>0</v>
      </c>
      <c r="CU107" s="362">
        <f t="shared" ca="1" si="173"/>
        <v>218</v>
      </c>
      <c r="CV107" s="362">
        <v>99</v>
      </c>
      <c r="CW107" s="371">
        <f t="shared" ca="1" si="174"/>
        <v>0</v>
      </c>
      <c r="CX107" s="359">
        <f t="shared" ca="1" si="106"/>
        <v>0</v>
      </c>
      <c r="CY107" s="359">
        <v>0</v>
      </c>
      <c r="CZ107" s="359">
        <f t="shared" ca="1" si="136"/>
        <v>0</v>
      </c>
      <c r="DA107" s="359">
        <f t="shared" ca="1" si="107"/>
        <v>0</v>
      </c>
      <c r="DB107" s="359">
        <f t="shared" ca="1" si="137"/>
        <v>0</v>
      </c>
      <c r="DD107" s="362">
        <f t="shared" ca="1" si="175"/>
        <v>218</v>
      </c>
      <c r="DE107" s="362">
        <v>99</v>
      </c>
      <c r="DF107" s="371">
        <f t="shared" ca="1" si="176"/>
        <v>0</v>
      </c>
      <c r="DG107" s="359">
        <f t="shared" ca="1" si="108"/>
        <v>0</v>
      </c>
      <c r="DH107" s="359">
        <v>0</v>
      </c>
      <c r="DI107" s="359">
        <f t="shared" ca="1" si="138"/>
        <v>0</v>
      </c>
      <c r="DJ107" s="359">
        <f t="shared" ca="1" si="109"/>
        <v>0</v>
      </c>
      <c r="DK107" s="359">
        <f t="shared" ca="1" si="139"/>
        <v>0</v>
      </c>
      <c r="DM107" s="362">
        <f t="shared" ca="1" si="177"/>
        <v>218</v>
      </c>
      <c r="DN107" s="362">
        <v>99</v>
      </c>
      <c r="DO107" s="371">
        <f t="shared" ca="1" si="178"/>
        <v>0</v>
      </c>
      <c r="DP107" s="359">
        <f t="shared" ca="1" si="110"/>
        <v>0</v>
      </c>
      <c r="DQ107" s="359">
        <v>0</v>
      </c>
      <c r="DR107" s="359">
        <f t="shared" ca="1" si="140"/>
        <v>0</v>
      </c>
      <c r="DS107" s="359">
        <f t="shared" ca="1" si="111"/>
        <v>0</v>
      </c>
      <c r="DT107" s="359">
        <f t="shared" ca="1" si="141"/>
        <v>0</v>
      </c>
      <c r="DV107" s="362">
        <f t="shared" ca="1" si="179"/>
        <v>218</v>
      </c>
      <c r="DW107" s="362">
        <v>99</v>
      </c>
      <c r="DX107" s="371">
        <f t="shared" ca="1" si="180"/>
        <v>0</v>
      </c>
      <c r="DY107" s="359">
        <f t="shared" ca="1" si="112"/>
        <v>0</v>
      </c>
      <c r="DZ107" s="359">
        <v>0</v>
      </c>
      <c r="EA107" s="359">
        <f t="shared" ca="1" si="142"/>
        <v>0</v>
      </c>
      <c r="EB107" s="359">
        <f t="shared" ca="1" si="113"/>
        <v>0</v>
      </c>
      <c r="EC107" s="359">
        <f t="shared" ca="1" si="143"/>
        <v>0</v>
      </c>
      <c r="EE107" s="362">
        <f t="shared" ca="1" si="181"/>
        <v>218</v>
      </c>
      <c r="EF107" s="362">
        <v>99</v>
      </c>
      <c r="EG107" s="371">
        <f t="shared" ca="1" si="182"/>
        <v>0</v>
      </c>
      <c r="EH107" s="359">
        <f t="shared" ca="1" si="114"/>
        <v>0</v>
      </c>
      <c r="EI107" s="359">
        <v>0</v>
      </c>
      <c r="EJ107" s="359">
        <f t="shared" ca="1" si="144"/>
        <v>0</v>
      </c>
      <c r="EK107" s="359">
        <f t="shared" ca="1" si="115"/>
        <v>0</v>
      </c>
      <c r="EL107" s="359">
        <f t="shared" ca="1" si="145"/>
        <v>0</v>
      </c>
    </row>
    <row r="108" spans="6:142" x14ac:dyDescent="0.35">
      <c r="F108" s="372">
        <f ca="1">IFERROR(INDEX('Inflation Rates'!$A$16:$H$138,MATCH('TSP Traditional'!$H109,'Inflation Rates'!$A$16:$A$138,0),8)/INDEX('Inflation Rates'!$A$16:$H$138,MATCH('TSP Traditional'!$H109,'Inflation Rates'!$A$16:$A$138,0)-1,8)-1,F107)</f>
        <v>2.0000000000000018E-2</v>
      </c>
      <c r="G108" s="372">
        <f ca="1">IFERROR(INDEX('Inflation Rates'!$A$16:$H$138,MATCH('TSP Traditional'!$H109,'Inflation Rates'!$A$16:$A$138,0),6)/INDEX('Inflation Rates'!$A$16:$H$138,MATCH('TSP Traditional'!$H109,'Inflation Rates'!$A$16:$A$138,0)-1,6)-1,G107)</f>
        <v>2.0999999999999908E-2</v>
      </c>
      <c r="H108" s="362">
        <f t="shared" ca="1" si="146"/>
        <v>2119</v>
      </c>
      <c r="I108" s="362">
        <f t="shared" ca="1" si="147"/>
        <v>219</v>
      </c>
      <c r="J108" s="362">
        <v>100</v>
      </c>
      <c r="K108" s="371">
        <f t="shared" ca="1" si="148"/>
        <v>0</v>
      </c>
      <c r="L108" s="359">
        <f t="shared" ca="1" si="92"/>
        <v>0</v>
      </c>
      <c r="M108" s="359">
        <v>0</v>
      </c>
      <c r="N108" s="359">
        <f t="shared" ca="1" si="116"/>
        <v>0</v>
      </c>
      <c r="O108" s="359">
        <f t="shared" ca="1" si="149"/>
        <v>0</v>
      </c>
      <c r="P108" s="359">
        <f t="shared" ca="1" si="117"/>
        <v>0</v>
      </c>
      <c r="R108" s="362">
        <f t="shared" ca="1" si="150"/>
        <v>219</v>
      </c>
      <c r="S108" s="362">
        <v>100</v>
      </c>
      <c r="T108" s="371">
        <f t="shared" ca="1" si="151"/>
        <v>0</v>
      </c>
      <c r="U108" s="359">
        <f t="shared" ca="1" si="93"/>
        <v>0</v>
      </c>
      <c r="V108" s="359">
        <v>0</v>
      </c>
      <c r="W108" s="359">
        <f t="shared" ca="1" si="118"/>
        <v>0</v>
      </c>
      <c r="X108" s="359">
        <f t="shared" ca="1" si="152"/>
        <v>0</v>
      </c>
      <c r="Y108" s="359">
        <f t="shared" ca="1" si="119"/>
        <v>0</v>
      </c>
      <c r="AA108" s="362">
        <f t="shared" ca="1" si="153"/>
        <v>219</v>
      </c>
      <c r="AB108" s="362">
        <v>100</v>
      </c>
      <c r="AC108" s="371">
        <f t="shared" ca="1" si="154"/>
        <v>0</v>
      </c>
      <c r="AD108" s="359">
        <f t="shared" ca="1" si="94"/>
        <v>0</v>
      </c>
      <c r="AE108" s="359">
        <v>0</v>
      </c>
      <c r="AF108" s="359">
        <f t="shared" ca="1" si="120"/>
        <v>0</v>
      </c>
      <c r="AG108" s="359">
        <f t="shared" ca="1" si="155"/>
        <v>0</v>
      </c>
      <c r="AH108" s="359">
        <f t="shared" ca="1" si="121"/>
        <v>0</v>
      </c>
      <c r="AJ108" s="362">
        <f t="shared" ca="1" si="156"/>
        <v>219</v>
      </c>
      <c r="AK108" s="362">
        <v>100</v>
      </c>
      <c r="AL108" s="371">
        <f t="shared" ca="1" si="157"/>
        <v>0</v>
      </c>
      <c r="AM108" s="359">
        <f t="shared" ca="1" si="95"/>
        <v>0</v>
      </c>
      <c r="AN108" s="359">
        <v>0</v>
      </c>
      <c r="AO108" s="359">
        <f t="shared" ca="1" si="122"/>
        <v>0</v>
      </c>
      <c r="AP108" s="359">
        <f t="shared" ca="1" si="158"/>
        <v>0</v>
      </c>
      <c r="AQ108" s="359">
        <f t="shared" ca="1" si="123"/>
        <v>0</v>
      </c>
      <c r="AS108" s="362">
        <f t="shared" ca="1" si="159"/>
        <v>219</v>
      </c>
      <c r="AT108" s="362">
        <v>100</v>
      </c>
      <c r="AU108" s="371">
        <f t="shared" ca="1" si="160"/>
        <v>0</v>
      </c>
      <c r="AV108" s="359">
        <f t="shared" ca="1" si="96"/>
        <v>0</v>
      </c>
      <c r="AW108" s="359">
        <v>0</v>
      </c>
      <c r="AX108" s="359">
        <f t="shared" ca="1" si="124"/>
        <v>0</v>
      </c>
      <c r="AY108" s="359">
        <f t="shared" ca="1" si="161"/>
        <v>0</v>
      </c>
      <c r="AZ108" s="359">
        <f t="shared" ca="1" si="125"/>
        <v>0</v>
      </c>
      <c r="BB108" s="362">
        <f t="shared" ca="1" si="162"/>
        <v>219</v>
      </c>
      <c r="BC108" s="362">
        <v>100</v>
      </c>
      <c r="BD108" s="371">
        <f t="shared" ca="1" si="163"/>
        <v>0</v>
      </c>
      <c r="BE108" s="359">
        <f t="shared" ca="1" si="97"/>
        <v>0</v>
      </c>
      <c r="BF108" s="359">
        <v>0</v>
      </c>
      <c r="BG108" s="359">
        <f t="shared" ca="1" si="126"/>
        <v>0</v>
      </c>
      <c r="BH108" s="359">
        <f t="shared" ca="1" si="164"/>
        <v>0</v>
      </c>
      <c r="BI108" s="359">
        <f t="shared" ca="1" si="127"/>
        <v>0</v>
      </c>
      <c r="BK108" s="362">
        <f t="shared" ca="1" si="165"/>
        <v>219</v>
      </c>
      <c r="BL108" s="362">
        <v>100</v>
      </c>
      <c r="BM108" s="371">
        <f t="shared" ca="1" si="166"/>
        <v>0</v>
      </c>
      <c r="BN108" s="359">
        <f t="shared" ca="1" si="98"/>
        <v>0</v>
      </c>
      <c r="BO108" s="359">
        <v>0</v>
      </c>
      <c r="BP108" s="359">
        <f t="shared" ca="1" si="128"/>
        <v>0</v>
      </c>
      <c r="BQ108" s="359">
        <f t="shared" ca="1" si="99"/>
        <v>0</v>
      </c>
      <c r="BR108" s="359">
        <f t="shared" ca="1" si="129"/>
        <v>0</v>
      </c>
      <c r="BT108" s="362">
        <f t="shared" ca="1" si="167"/>
        <v>219</v>
      </c>
      <c r="BU108" s="362">
        <v>100</v>
      </c>
      <c r="BV108" s="371">
        <f t="shared" ca="1" si="168"/>
        <v>0</v>
      </c>
      <c r="BW108" s="359">
        <f t="shared" ca="1" si="100"/>
        <v>0</v>
      </c>
      <c r="BX108" s="359">
        <v>0</v>
      </c>
      <c r="BY108" s="359">
        <f t="shared" ca="1" si="130"/>
        <v>0</v>
      </c>
      <c r="BZ108" s="359">
        <f t="shared" ca="1" si="101"/>
        <v>0</v>
      </c>
      <c r="CA108" s="359">
        <f t="shared" ca="1" si="131"/>
        <v>0</v>
      </c>
      <c r="CC108" s="362">
        <f t="shared" ca="1" si="169"/>
        <v>219</v>
      </c>
      <c r="CD108" s="362">
        <v>100</v>
      </c>
      <c r="CE108" s="371">
        <f t="shared" ca="1" si="170"/>
        <v>0</v>
      </c>
      <c r="CF108" s="359">
        <f t="shared" ca="1" si="102"/>
        <v>0</v>
      </c>
      <c r="CG108" s="359">
        <v>0</v>
      </c>
      <c r="CH108" s="359">
        <f t="shared" ca="1" si="132"/>
        <v>0</v>
      </c>
      <c r="CI108" s="359">
        <f t="shared" ca="1" si="103"/>
        <v>0</v>
      </c>
      <c r="CJ108" s="359">
        <f t="shared" ca="1" si="133"/>
        <v>0</v>
      </c>
      <c r="CL108" s="362">
        <f t="shared" ca="1" si="171"/>
        <v>219</v>
      </c>
      <c r="CM108" s="362">
        <v>100</v>
      </c>
      <c r="CN108" s="371">
        <f t="shared" ca="1" si="172"/>
        <v>0</v>
      </c>
      <c r="CO108" s="359">
        <f t="shared" ca="1" si="104"/>
        <v>0</v>
      </c>
      <c r="CP108" s="359">
        <v>0</v>
      </c>
      <c r="CQ108" s="359">
        <f t="shared" ca="1" si="134"/>
        <v>0</v>
      </c>
      <c r="CR108" s="359">
        <f t="shared" ca="1" si="105"/>
        <v>0</v>
      </c>
      <c r="CS108" s="359">
        <f t="shared" ca="1" si="135"/>
        <v>0</v>
      </c>
      <c r="CU108" s="362">
        <f t="shared" ca="1" si="173"/>
        <v>219</v>
      </c>
      <c r="CV108" s="362">
        <v>100</v>
      </c>
      <c r="CW108" s="371">
        <f t="shared" ca="1" si="174"/>
        <v>0</v>
      </c>
      <c r="CX108" s="359">
        <f t="shared" ca="1" si="106"/>
        <v>0</v>
      </c>
      <c r="CY108" s="359">
        <v>0</v>
      </c>
      <c r="CZ108" s="359">
        <f t="shared" ca="1" si="136"/>
        <v>0</v>
      </c>
      <c r="DA108" s="359">
        <f t="shared" ca="1" si="107"/>
        <v>0</v>
      </c>
      <c r="DB108" s="359">
        <f t="shared" ca="1" si="137"/>
        <v>0</v>
      </c>
      <c r="DD108" s="362">
        <f t="shared" ca="1" si="175"/>
        <v>219</v>
      </c>
      <c r="DE108" s="362">
        <v>100</v>
      </c>
      <c r="DF108" s="371">
        <f t="shared" ca="1" si="176"/>
        <v>0</v>
      </c>
      <c r="DG108" s="359">
        <f t="shared" ca="1" si="108"/>
        <v>0</v>
      </c>
      <c r="DH108" s="359">
        <v>0</v>
      </c>
      <c r="DI108" s="359">
        <f t="shared" ca="1" si="138"/>
        <v>0</v>
      </c>
      <c r="DJ108" s="359">
        <f t="shared" ca="1" si="109"/>
        <v>0</v>
      </c>
      <c r="DK108" s="359">
        <f t="shared" ca="1" si="139"/>
        <v>0</v>
      </c>
      <c r="DM108" s="362">
        <f t="shared" ca="1" si="177"/>
        <v>219</v>
      </c>
      <c r="DN108" s="362">
        <v>100</v>
      </c>
      <c r="DO108" s="371">
        <f t="shared" ca="1" si="178"/>
        <v>0</v>
      </c>
      <c r="DP108" s="359">
        <f t="shared" ca="1" si="110"/>
        <v>0</v>
      </c>
      <c r="DQ108" s="359">
        <v>0</v>
      </c>
      <c r="DR108" s="359">
        <f t="shared" ca="1" si="140"/>
        <v>0</v>
      </c>
      <c r="DS108" s="359">
        <f t="shared" ca="1" si="111"/>
        <v>0</v>
      </c>
      <c r="DT108" s="359">
        <f t="shared" ca="1" si="141"/>
        <v>0</v>
      </c>
      <c r="DV108" s="362">
        <f t="shared" ca="1" si="179"/>
        <v>219</v>
      </c>
      <c r="DW108" s="362">
        <v>100</v>
      </c>
      <c r="DX108" s="371">
        <f t="shared" ca="1" si="180"/>
        <v>0</v>
      </c>
      <c r="DY108" s="359">
        <f t="shared" ca="1" si="112"/>
        <v>0</v>
      </c>
      <c r="DZ108" s="359">
        <v>0</v>
      </c>
      <c r="EA108" s="359">
        <f t="shared" ca="1" si="142"/>
        <v>0</v>
      </c>
      <c r="EB108" s="359">
        <f t="shared" ca="1" si="113"/>
        <v>0</v>
      </c>
      <c r="EC108" s="359">
        <f t="shared" ca="1" si="143"/>
        <v>0</v>
      </c>
      <c r="EE108" s="362">
        <f t="shared" ca="1" si="181"/>
        <v>219</v>
      </c>
      <c r="EF108" s="362">
        <v>100</v>
      </c>
      <c r="EG108" s="371">
        <f t="shared" ca="1" si="182"/>
        <v>0</v>
      </c>
      <c r="EH108" s="359">
        <f t="shared" ca="1" si="114"/>
        <v>0</v>
      </c>
      <c r="EI108" s="359">
        <v>0</v>
      </c>
      <c r="EJ108" s="359">
        <f t="shared" ca="1" si="144"/>
        <v>0</v>
      </c>
      <c r="EK108" s="359">
        <f t="shared" ca="1" si="115"/>
        <v>0</v>
      </c>
      <c r="EL108" s="359">
        <f t="shared" ca="1" si="145"/>
        <v>0</v>
      </c>
    </row>
    <row r="109" spans="6:142" x14ac:dyDescent="0.35">
      <c r="F109" s="372">
        <f ca="1">IFERROR(INDEX('Inflation Rates'!$A$16:$H$138,MATCH('TSP Traditional'!$H110,'Inflation Rates'!$A$16:$A$138,0),8)/INDEX('Inflation Rates'!$A$16:$H$138,MATCH('TSP Traditional'!$H110,'Inflation Rates'!$A$16:$A$138,0)-1,8)-1,F108)</f>
        <v>2.0000000000000018E-2</v>
      </c>
      <c r="G109" s="372">
        <f ca="1">IFERROR(INDEX('Inflation Rates'!$A$16:$H$138,MATCH('TSP Traditional'!$H110,'Inflation Rates'!$A$16:$A$138,0),6)/INDEX('Inflation Rates'!$A$16:$H$138,MATCH('TSP Traditional'!$H110,'Inflation Rates'!$A$16:$A$138,0)-1,6)-1,G108)</f>
        <v>2.0999999999999908E-2</v>
      </c>
      <c r="H109" s="362">
        <f t="shared" ca="1" si="146"/>
        <v>2120</v>
      </c>
      <c r="I109" s="362">
        <f t="shared" ca="1" si="147"/>
        <v>220</v>
      </c>
      <c r="J109" s="362">
        <v>101</v>
      </c>
      <c r="K109" s="371">
        <f t="shared" ca="1" si="148"/>
        <v>0</v>
      </c>
      <c r="L109" s="359">
        <f t="shared" ca="1" si="92"/>
        <v>0</v>
      </c>
      <c r="M109" s="359">
        <v>0</v>
      </c>
      <c r="N109" s="359">
        <f t="shared" ca="1" si="116"/>
        <v>0</v>
      </c>
      <c r="O109" s="359">
        <f t="shared" ca="1" si="149"/>
        <v>0</v>
      </c>
      <c r="P109" s="359">
        <f t="shared" ca="1" si="117"/>
        <v>0</v>
      </c>
      <c r="R109" s="362">
        <f t="shared" ca="1" si="150"/>
        <v>220</v>
      </c>
      <c r="S109" s="362">
        <v>101</v>
      </c>
      <c r="T109" s="371">
        <f t="shared" ca="1" si="151"/>
        <v>0</v>
      </c>
      <c r="U109" s="359">
        <f t="shared" ca="1" si="93"/>
        <v>0</v>
      </c>
      <c r="V109" s="359">
        <v>0</v>
      </c>
      <c r="W109" s="359">
        <f t="shared" ca="1" si="118"/>
        <v>0</v>
      </c>
      <c r="X109" s="359">
        <f t="shared" ca="1" si="152"/>
        <v>0</v>
      </c>
      <c r="Y109" s="359">
        <f t="shared" ca="1" si="119"/>
        <v>0</v>
      </c>
      <c r="AA109" s="362">
        <f t="shared" ca="1" si="153"/>
        <v>220</v>
      </c>
      <c r="AB109" s="362">
        <v>101</v>
      </c>
      <c r="AC109" s="371">
        <f t="shared" ca="1" si="154"/>
        <v>0</v>
      </c>
      <c r="AD109" s="359">
        <f t="shared" ca="1" si="94"/>
        <v>0</v>
      </c>
      <c r="AE109" s="359">
        <v>0</v>
      </c>
      <c r="AF109" s="359">
        <f t="shared" ca="1" si="120"/>
        <v>0</v>
      </c>
      <c r="AG109" s="359">
        <f t="shared" ca="1" si="155"/>
        <v>0</v>
      </c>
      <c r="AH109" s="359">
        <f t="shared" ca="1" si="121"/>
        <v>0</v>
      </c>
      <c r="AJ109" s="362">
        <f t="shared" ca="1" si="156"/>
        <v>220</v>
      </c>
      <c r="AK109" s="362">
        <v>101</v>
      </c>
      <c r="AL109" s="371">
        <f t="shared" ca="1" si="157"/>
        <v>0</v>
      </c>
      <c r="AM109" s="359">
        <f t="shared" ca="1" si="95"/>
        <v>0</v>
      </c>
      <c r="AN109" s="359">
        <v>0</v>
      </c>
      <c r="AO109" s="359">
        <f t="shared" ca="1" si="122"/>
        <v>0</v>
      </c>
      <c r="AP109" s="359">
        <f t="shared" ca="1" si="158"/>
        <v>0</v>
      </c>
      <c r="AQ109" s="359">
        <f t="shared" ca="1" si="123"/>
        <v>0</v>
      </c>
      <c r="AS109" s="362">
        <f t="shared" ca="1" si="159"/>
        <v>220</v>
      </c>
      <c r="AT109" s="362">
        <v>101</v>
      </c>
      <c r="AU109" s="371">
        <f t="shared" ca="1" si="160"/>
        <v>0</v>
      </c>
      <c r="AV109" s="359">
        <f t="shared" ca="1" si="96"/>
        <v>0</v>
      </c>
      <c r="AW109" s="359">
        <v>0</v>
      </c>
      <c r="AX109" s="359">
        <f t="shared" ca="1" si="124"/>
        <v>0</v>
      </c>
      <c r="AY109" s="359">
        <f t="shared" ca="1" si="161"/>
        <v>0</v>
      </c>
      <c r="AZ109" s="359">
        <f t="shared" ca="1" si="125"/>
        <v>0</v>
      </c>
      <c r="BB109" s="362">
        <f t="shared" ca="1" si="162"/>
        <v>220</v>
      </c>
      <c r="BC109" s="362">
        <v>101</v>
      </c>
      <c r="BD109" s="371">
        <f t="shared" ca="1" si="163"/>
        <v>0</v>
      </c>
      <c r="BE109" s="359">
        <f t="shared" ca="1" si="97"/>
        <v>0</v>
      </c>
      <c r="BF109" s="359">
        <v>0</v>
      </c>
      <c r="BG109" s="359">
        <f t="shared" ca="1" si="126"/>
        <v>0</v>
      </c>
      <c r="BH109" s="359">
        <f t="shared" ca="1" si="164"/>
        <v>0</v>
      </c>
      <c r="BI109" s="359">
        <f t="shared" ca="1" si="127"/>
        <v>0</v>
      </c>
      <c r="BK109" s="362">
        <f t="shared" ca="1" si="165"/>
        <v>220</v>
      </c>
      <c r="BL109" s="362">
        <v>101</v>
      </c>
      <c r="BM109" s="371">
        <f t="shared" ca="1" si="166"/>
        <v>0</v>
      </c>
      <c r="BN109" s="359">
        <f t="shared" ca="1" si="98"/>
        <v>0</v>
      </c>
      <c r="BO109" s="359">
        <v>0</v>
      </c>
      <c r="BP109" s="359">
        <f t="shared" ca="1" si="128"/>
        <v>0</v>
      </c>
      <c r="BQ109" s="359">
        <f t="shared" ca="1" si="99"/>
        <v>0</v>
      </c>
      <c r="BR109" s="359">
        <f t="shared" ca="1" si="129"/>
        <v>0</v>
      </c>
      <c r="BT109" s="362">
        <f t="shared" ca="1" si="167"/>
        <v>220</v>
      </c>
      <c r="BU109" s="362">
        <v>101</v>
      </c>
      <c r="BV109" s="371">
        <f t="shared" ca="1" si="168"/>
        <v>0</v>
      </c>
      <c r="BW109" s="359">
        <f t="shared" ca="1" si="100"/>
        <v>0</v>
      </c>
      <c r="BX109" s="359">
        <v>0</v>
      </c>
      <c r="BY109" s="359">
        <f t="shared" ca="1" si="130"/>
        <v>0</v>
      </c>
      <c r="BZ109" s="359">
        <f t="shared" ca="1" si="101"/>
        <v>0</v>
      </c>
      <c r="CA109" s="359">
        <f t="shared" ca="1" si="131"/>
        <v>0</v>
      </c>
      <c r="CC109" s="362">
        <f t="shared" ca="1" si="169"/>
        <v>220</v>
      </c>
      <c r="CD109" s="362">
        <v>101</v>
      </c>
      <c r="CE109" s="371">
        <f t="shared" ca="1" si="170"/>
        <v>0</v>
      </c>
      <c r="CF109" s="359">
        <f t="shared" ca="1" si="102"/>
        <v>0</v>
      </c>
      <c r="CG109" s="359">
        <v>0</v>
      </c>
      <c r="CH109" s="359">
        <f t="shared" ca="1" si="132"/>
        <v>0</v>
      </c>
      <c r="CI109" s="359">
        <f t="shared" ca="1" si="103"/>
        <v>0</v>
      </c>
      <c r="CJ109" s="359">
        <f t="shared" ca="1" si="133"/>
        <v>0</v>
      </c>
      <c r="CL109" s="362">
        <f t="shared" ca="1" si="171"/>
        <v>220</v>
      </c>
      <c r="CM109" s="362">
        <v>101</v>
      </c>
      <c r="CN109" s="371">
        <f t="shared" ca="1" si="172"/>
        <v>0</v>
      </c>
      <c r="CO109" s="359">
        <f t="shared" ca="1" si="104"/>
        <v>0</v>
      </c>
      <c r="CP109" s="359">
        <v>0</v>
      </c>
      <c r="CQ109" s="359">
        <f t="shared" ca="1" si="134"/>
        <v>0</v>
      </c>
      <c r="CR109" s="359">
        <f t="shared" ca="1" si="105"/>
        <v>0</v>
      </c>
      <c r="CS109" s="359">
        <f t="shared" ca="1" si="135"/>
        <v>0</v>
      </c>
      <c r="CU109" s="362">
        <f t="shared" ca="1" si="173"/>
        <v>220</v>
      </c>
      <c r="CV109" s="362">
        <v>101</v>
      </c>
      <c r="CW109" s="371">
        <f t="shared" ca="1" si="174"/>
        <v>0</v>
      </c>
      <c r="CX109" s="359">
        <f t="shared" ca="1" si="106"/>
        <v>0</v>
      </c>
      <c r="CY109" s="359">
        <v>0</v>
      </c>
      <c r="CZ109" s="359">
        <f t="shared" ca="1" si="136"/>
        <v>0</v>
      </c>
      <c r="DA109" s="359">
        <f t="shared" ca="1" si="107"/>
        <v>0</v>
      </c>
      <c r="DB109" s="359">
        <f t="shared" ca="1" si="137"/>
        <v>0</v>
      </c>
      <c r="DD109" s="362">
        <f t="shared" ca="1" si="175"/>
        <v>220</v>
      </c>
      <c r="DE109" s="362">
        <v>101</v>
      </c>
      <c r="DF109" s="371">
        <f t="shared" ca="1" si="176"/>
        <v>0</v>
      </c>
      <c r="DG109" s="359">
        <f t="shared" ca="1" si="108"/>
        <v>0</v>
      </c>
      <c r="DH109" s="359">
        <v>0</v>
      </c>
      <c r="DI109" s="359">
        <f t="shared" ca="1" si="138"/>
        <v>0</v>
      </c>
      <c r="DJ109" s="359">
        <f t="shared" ca="1" si="109"/>
        <v>0</v>
      </c>
      <c r="DK109" s="359">
        <f t="shared" ca="1" si="139"/>
        <v>0</v>
      </c>
      <c r="DM109" s="362">
        <f t="shared" ca="1" si="177"/>
        <v>220</v>
      </c>
      <c r="DN109" s="362">
        <v>101</v>
      </c>
      <c r="DO109" s="371">
        <f t="shared" ca="1" si="178"/>
        <v>0</v>
      </c>
      <c r="DP109" s="359">
        <f t="shared" ca="1" si="110"/>
        <v>0</v>
      </c>
      <c r="DQ109" s="359">
        <v>0</v>
      </c>
      <c r="DR109" s="359">
        <f t="shared" ca="1" si="140"/>
        <v>0</v>
      </c>
      <c r="DS109" s="359">
        <f t="shared" ca="1" si="111"/>
        <v>0</v>
      </c>
      <c r="DT109" s="359">
        <f t="shared" ca="1" si="141"/>
        <v>0</v>
      </c>
      <c r="DV109" s="362">
        <f t="shared" ca="1" si="179"/>
        <v>220</v>
      </c>
      <c r="DW109" s="362">
        <v>101</v>
      </c>
      <c r="DX109" s="371">
        <f t="shared" ca="1" si="180"/>
        <v>0</v>
      </c>
      <c r="DY109" s="359">
        <f t="shared" ca="1" si="112"/>
        <v>0</v>
      </c>
      <c r="DZ109" s="359">
        <v>0</v>
      </c>
      <c r="EA109" s="359">
        <f t="shared" ca="1" si="142"/>
        <v>0</v>
      </c>
      <c r="EB109" s="359">
        <f t="shared" ca="1" si="113"/>
        <v>0</v>
      </c>
      <c r="EC109" s="359">
        <f t="shared" ca="1" si="143"/>
        <v>0</v>
      </c>
      <c r="EE109" s="362">
        <f t="shared" ca="1" si="181"/>
        <v>220</v>
      </c>
      <c r="EF109" s="362">
        <v>101</v>
      </c>
      <c r="EG109" s="371">
        <f t="shared" ca="1" si="182"/>
        <v>0</v>
      </c>
      <c r="EH109" s="359">
        <f t="shared" ca="1" si="114"/>
        <v>0</v>
      </c>
      <c r="EI109" s="359">
        <v>0</v>
      </c>
      <c r="EJ109" s="359">
        <f t="shared" ca="1" si="144"/>
        <v>0</v>
      </c>
      <c r="EK109" s="359">
        <f t="shared" ca="1" si="115"/>
        <v>0</v>
      </c>
      <c r="EL109" s="359">
        <f t="shared" ca="1" si="145"/>
        <v>0</v>
      </c>
    </row>
    <row r="110" spans="6:142" x14ac:dyDescent="0.35">
      <c r="F110" s="372">
        <f ca="1">IFERROR(INDEX('Inflation Rates'!$A$16:$H$138,MATCH('TSP Traditional'!$H111,'Inflation Rates'!$A$16:$A$138,0),8)/INDEX('Inflation Rates'!$A$16:$H$138,MATCH('TSP Traditional'!$H111,'Inflation Rates'!$A$16:$A$138,0)-1,8)-1,F109)</f>
        <v>2.0000000000000018E-2</v>
      </c>
      <c r="G110" s="372">
        <f ca="1">IFERROR(INDEX('Inflation Rates'!$A$16:$H$138,MATCH('TSP Traditional'!$H111,'Inflation Rates'!$A$16:$A$138,0),6)/INDEX('Inflation Rates'!$A$16:$H$138,MATCH('TSP Traditional'!$H111,'Inflation Rates'!$A$16:$A$138,0)-1,6)-1,G109)</f>
        <v>2.0999999999999908E-2</v>
      </c>
      <c r="H110" s="362">
        <f t="shared" ca="1" si="146"/>
        <v>2121</v>
      </c>
      <c r="I110" s="362">
        <f t="shared" ca="1" si="147"/>
        <v>221</v>
      </c>
      <c r="J110" s="362">
        <v>102</v>
      </c>
      <c r="K110" s="371">
        <f t="shared" ca="1" si="148"/>
        <v>0</v>
      </c>
      <c r="L110" s="359">
        <f t="shared" ca="1" si="92"/>
        <v>0</v>
      </c>
      <c r="M110" s="359">
        <v>0</v>
      </c>
      <c r="N110" s="359">
        <f t="shared" ca="1" si="116"/>
        <v>0</v>
      </c>
      <c r="O110" s="359">
        <f t="shared" ca="1" si="149"/>
        <v>0</v>
      </c>
      <c r="P110" s="359">
        <f t="shared" ca="1" si="117"/>
        <v>0</v>
      </c>
      <c r="R110" s="362">
        <f t="shared" ca="1" si="150"/>
        <v>221</v>
      </c>
      <c r="S110" s="362">
        <v>102</v>
      </c>
      <c r="T110" s="371">
        <f t="shared" ca="1" si="151"/>
        <v>0</v>
      </c>
      <c r="U110" s="359">
        <f t="shared" ca="1" si="93"/>
        <v>0</v>
      </c>
      <c r="V110" s="359">
        <v>0</v>
      </c>
      <c r="W110" s="359">
        <f t="shared" ca="1" si="118"/>
        <v>0</v>
      </c>
      <c r="X110" s="359">
        <f t="shared" ca="1" si="152"/>
        <v>0</v>
      </c>
      <c r="Y110" s="359">
        <f t="shared" ca="1" si="119"/>
        <v>0</v>
      </c>
      <c r="AA110" s="362">
        <f t="shared" ca="1" si="153"/>
        <v>221</v>
      </c>
      <c r="AB110" s="362">
        <v>102</v>
      </c>
      <c r="AC110" s="371">
        <f t="shared" ca="1" si="154"/>
        <v>0</v>
      </c>
      <c r="AD110" s="359">
        <f t="shared" ca="1" si="94"/>
        <v>0</v>
      </c>
      <c r="AE110" s="359">
        <v>0</v>
      </c>
      <c r="AF110" s="359">
        <f t="shared" ca="1" si="120"/>
        <v>0</v>
      </c>
      <c r="AG110" s="359">
        <f t="shared" ca="1" si="155"/>
        <v>0</v>
      </c>
      <c r="AH110" s="359">
        <f t="shared" ca="1" si="121"/>
        <v>0</v>
      </c>
      <c r="AJ110" s="362">
        <f t="shared" ca="1" si="156"/>
        <v>221</v>
      </c>
      <c r="AK110" s="362">
        <v>102</v>
      </c>
      <c r="AL110" s="371">
        <f t="shared" ca="1" si="157"/>
        <v>0</v>
      </c>
      <c r="AM110" s="359">
        <f t="shared" ca="1" si="95"/>
        <v>0</v>
      </c>
      <c r="AN110" s="359">
        <v>0</v>
      </c>
      <c r="AO110" s="359">
        <f t="shared" ca="1" si="122"/>
        <v>0</v>
      </c>
      <c r="AP110" s="359">
        <f t="shared" ca="1" si="158"/>
        <v>0</v>
      </c>
      <c r="AQ110" s="359">
        <f t="shared" ca="1" si="123"/>
        <v>0</v>
      </c>
      <c r="AS110" s="362">
        <f t="shared" ca="1" si="159"/>
        <v>221</v>
      </c>
      <c r="AT110" s="362">
        <v>102</v>
      </c>
      <c r="AU110" s="371">
        <f t="shared" ca="1" si="160"/>
        <v>0</v>
      </c>
      <c r="AV110" s="359">
        <f t="shared" ca="1" si="96"/>
        <v>0</v>
      </c>
      <c r="AW110" s="359">
        <v>0</v>
      </c>
      <c r="AX110" s="359">
        <f t="shared" ca="1" si="124"/>
        <v>0</v>
      </c>
      <c r="AY110" s="359">
        <f t="shared" ca="1" si="161"/>
        <v>0</v>
      </c>
      <c r="AZ110" s="359">
        <f t="shared" ca="1" si="125"/>
        <v>0</v>
      </c>
      <c r="BB110" s="362">
        <f t="shared" ca="1" si="162"/>
        <v>221</v>
      </c>
      <c r="BC110" s="362">
        <v>102</v>
      </c>
      <c r="BD110" s="371">
        <f t="shared" ca="1" si="163"/>
        <v>0</v>
      </c>
      <c r="BE110" s="359">
        <f t="shared" ca="1" si="97"/>
        <v>0</v>
      </c>
      <c r="BF110" s="359">
        <v>0</v>
      </c>
      <c r="BG110" s="359">
        <f t="shared" ca="1" si="126"/>
        <v>0</v>
      </c>
      <c r="BH110" s="359">
        <f t="shared" ca="1" si="164"/>
        <v>0</v>
      </c>
      <c r="BI110" s="359">
        <f t="shared" ca="1" si="127"/>
        <v>0</v>
      </c>
      <c r="BK110" s="362">
        <f t="shared" ca="1" si="165"/>
        <v>221</v>
      </c>
      <c r="BL110" s="362">
        <v>102</v>
      </c>
      <c r="BM110" s="371">
        <f t="shared" ca="1" si="166"/>
        <v>0</v>
      </c>
      <c r="BN110" s="359">
        <f t="shared" ca="1" si="98"/>
        <v>0</v>
      </c>
      <c r="BO110" s="359">
        <v>0</v>
      </c>
      <c r="BP110" s="359">
        <f t="shared" ca="1" si="128"/>
        <v>0</v>
      </c>
      <c r="BQ110" s="359">
        <f t="shared" ca="1" si="99"/>
        <v>0</v>
      </c>
      <c r="BR110" s="359">
        <f t="shared" ca="1" si="129"/>
        <v>0</v>
      </c>
      <c r="BT110" s="362">
        <f t="shared" ca="1" si="167"/>
        <v>221</v>
      </c>
      <c r="BU110" s="362">
        <v>102</v>
      </c>
      <c r="BV110" s="371">
        <f t="shared" ca="1" si="168"/>
        <v>0</v>
      </c>
      <c r="BW110" s="359">
        <f t="shared" ca="1" si="100"/>
        <v>0</v>
      </c>
      <c r="BX110" s="359">
        <v>0</v>
      </c>
      <c r="BY110" s="359">
        <f t="shared" ca="1" si="130"/>
        <v>0</v>
      </c>
      <c r="BZ110" s="359">
        <f t="shared" ca="1" si="101"/>
        <v>0</v>
      </c>
      <c r="CA110" s="359">
        <f t="shared" ca="1" si="131"/>
        <v>0</v>
      </c>
      <c r="CC110" s="362">
        <f t="shared" ca="1" si="169"/>
        <v>221</v>
      </c>
      <c r="CD110" s="362">
        <v>102</v>
      </c>
      <c r="CE110" s="371">
        <f t="shared" ca="1" si="170"/>
        <v>0</v>
      </c>
      <c r="CF110" s="359">
        <f t="shared" ca="1" si="102"/>
        <v>0</v>
      </c>
      <c r="CG110" s="359">
        <v>0</v>
      </c>
      <c r="CH110" s="359">
        <f t="shared" ca="1" si="132"/>
        <v>0</v>
      </c>
      <c r="CI110" s="359">
        <f t="shared" ca="1" si="103"/>
        <v>0</v>
      </c>
      <c r="CJ110" s="359">
        <f t="shared" ca="1" si="133"/>
        <v>0</v>
      </c>
      <c r="CL110" s="362">
        <f t="shared" ca="1" si="171"/>
        <v>221</v>
      </c>
      <c r="CM110" s="362">
        <v>102</v>
      </c>
      <c r="CN110" s="371">
        <f t="shared" ca="1" si="172"/>
        <v>0</v>
      </c>
      <c r="CO110" s="359">
        <f t="shared" ca="1" si="104"/>
        <v>0</v>
      </c>
      <c r="CP110" s="359">
        <v>0</v>
      </c>
      <c r="CQ110" s="359">
        <f t="shared" ca="1" si="134"/>
        <v>0</v>
      </c>
      <c r="CR110" s="359">
        <f t="shared" ca="1" si="105"/>
        <v>0</v>
      </c>
      <c r="CS110" s="359">
        <f t="shared" ca="1" si="135"/>
        <v>0</v>
      </c>
      <c r="CU110" s="362">
        <f t="shared" ca="1" si="173"/>
        <v>221</v>
      </c>
      <c r="CV110" s="362">
        <v>102</v>
      </c>
      <c r="CW110" s="371">
        <f t="shared" ca="1" si="174"/>
        <v>0</v>
      </c>
      <c r="CX110" s="359">
        <f t="shared" ca="1" si="106"/>
        <v>0</v>
      </c>
      <c r="CY110" s="359">
        <v>0</v>
      </c>
      <c r="CZ110" s="359">
        <f t="shared" ca="1" si="136"/>
        <v>0</v>
      </c>
      <c r="DA110" s="359">
        <f t="shared" ca="1" si="107"/>
        <v>0</v>
      </c>
      <c r="DB110" s="359">
        <f t="shared" ca="1" si="137"/>
        <v>0</v>
      </c>
      <c r="DD110" s="362">
        <f t="shared" ca="1" si="175"/>
        <v>221</v>
      </c>
      <c r="DE110" s="362">
        <v>102</v>
      </c>
      <c r="DF110" s="371">
        <f t="shared" ca="1" si="176"/>
        <v>0</v>
      </c>
      <c r="DG110" s="359">
        <f t="shared" ca="1" si="108"/>
        <v>0</v>
      </c>
      <c r="DH110" s="359">
        <v>0</v>
      </c>
      <c r="DI110" s="359">
        <f t="shared" ca="1" si="138"/>
        <v>0</v>
      </c>
      <c r="DJ110" s="359">
        <f t="shared" ca="1" si="109"/>
        <v>0</v>
      </c>
      <c r="DK110" s="359">
        <f t="shared" ca="1" si="139"/>
        <v>0</v>
      </c>
      <c r="DM110" s="362">
        <f t="shared" ca="1" si="177"/>
        <v>221</v>
      </c>
      <c r="DN110" s="362">
        <v>102</v>
      </c>
      <c r="DO110" s="371">
        <f t="shared" ca="1" si="178"/>
        <v>0</v>
      </c>
      <c r="DP110" s="359">
        <f t="shared" ca="1" si="110"/>
        <v>0</v>
      </c>
      <c r="DQ110" s="359">
        <v>0</v>
      </c>
      <c r="DR110" s="359">
        <f t="shared" ca="1" si="140"/>
        <v>0</v>
      </c>
      <c r="DS110" s="359">
        <f t="shared" ca="1" si="111"/>
        <v>0</v>
      </c>
      <c r="DT110" s="359">
        <f t="shared" ca="1" si="141"/>
        <v>0</v>
      </c>
      <c r="DV110" s="362">
        <f t="shared" ca="1" si="179"/>
        <v>221</v>
      </c>
      <c r="DW110" s="362">
        <v>102</v>
      </c>
      <c r="DX110" s="371">
        <f t="shared" ca="1" si="180"/>
        <v>0</v>
      </c>
      <c r="DY110" s="359">
        <f t="shared" ca="1" si="112"/>
        <v>0</v>
      </c>
      <c r="DZ110" s="359">
        <v>0</v>
      </c>
      <c r="EA110" s="359">
        <f t="shared" ca="1" si="142"/>
        <v>0</v>
      </c>
      <c r="EB110" s="359">
        <f t="shared" ca="1" si="113"/>
        <v>0</v>
      </c>
      <c r="EC110" s="359">
        <f t="shared" ca="1" si="143"/>
        <v>0</v>
      </c>
      <c r="EE110" s="362">
        <f t="shared" ca="1" si="181"/>
        <v>221</v>
      </c>
      <c r="EF110" s="362">
        <v>102</v>
      </c>
      <c r="EG110" s="371">
        <f t="shared" ca="1" si="182"/>
        <v>0</v>
      </c>
      <c r="EH110" s="359">
        <f t="shared" ca="1" si="114"/>
        <v>0</v>
      </c>
      <c r="EI110" s="359">
        <v>0</v>
      </c>
      <c r="EJ110" s="359">
        <f t="shared" ca="1" si="144"/>
        <v>0</v>
      </c>
      <c r="EK110" s="359">
        <f t="shared" ca="1" si="115"/>
        <v>0</v>
      </c>
      <c r="EL110" s="359">
        <f t="shared" ca="1" si="145"/>
        <v>0</v>
      </c>
    </row>
    <row r="111" spans="6:142" x14ac:dyDescent="0.35">
      <c r="F111" s="372">
        <f ca="1">IFERROR(INDEX('Inflation Rates'!$A$16:$H$138,MATCH('TSP Traditional'!$H112,'Inflation Rates'!$A$16:$A$138,0),8)/INDEX('Inflation Rates'!$A$16:$H$138,MATCH('TSP Traditional'!$H112,'Inflation Rates'!$A$16:$A$138,0)-1,8)-1,F110)</f>
        <v>2.0000000000000018E-2</v>
      </c>
      <c r="G111" s="372">
        <f ca="1">IFERROR(INDEX('Inflation Rates'!$A$16:$H$138,MATCH('TSP Traditional'!$H112,'Inflation Rates'!$A$16:$A$138,0),6)/INDEX('Inflation Rates'!$A$16:$H$138,MATCH('TSP Traditional'!$H112,'Inflation Rates'!$A$16:$A$138,0)-1,6)-1,G110)</f>
        <v>2.0999999999999908E-2</v>
      </c>
      <c r="H111" s="362">
        <f t="shared" ca="1" si="146"/>
        <v>2122</v>
      </c>
      <c r="I111" s="362">
        <f t="shared" ca="1" si="147"/>
        <v>222</v>
      </c>
      <c r="J111" s="362">
        <v>103</v>
      </c>
      <c r="K111" s="371">
        <f t="shared" ca="1" si="148"/>
        <v>0</v>
      </c>
      <c r="L111" s="359">
        <f t="shared" ca="1" si="92"/>
        <v>0</v>
      </c>
      <c r="M111" s="359">
        <v>0</v>
      </c>
      <c r="N111" s="359">
        <f t="shared" ca="1" si="116"/>
        <v>0</v>
      </c>
      <c r="O111" s="359">
        <f t="shared" ca="1" si="149"/>
        <v>0</v>
      </c>
      <c r="P111" s="359">
        <f t="shared" ca="1" si="117"/>
        <v>0</v>
      </c>
      <c r="R111" s="362">
        <f t="shared" ca="1" si="150"/>
        <v>222</v>
      </c>
      <c r="S111" s="362">
        <v>103</v>
      </c>
      <c r="T111" s="371">
        <f t="shared" ca="1" si="151"/>
        <v>0</v>
      </c>
      <c r="U111" s="359">
        <f t="shared" ca="1" si="93"/>
        <v>0</v>
      </c>
      <c r="V111" s="359">
        <v>0</v>
      </c>
      <c r="W111" s="359">
        <f t="shared" ca="1" si="118"/>
        <v>0</v>
      </c>
      <c r="X111" s="359">
        <f t="shared" ca="1" si="152"/>
        <v>0</v>
      </c>
      <c r="Y111" s="359">
        <f t="shared" ca="1" si="119"/>
        <v>0</v>
      </c>
      <c r="AA111" s="362">
        <f t="shared" ca="1" si="153"/>
        <v>222</v>
      </c>
      <c r="AB111" s="362">
        <v>103</v>
      </c>
      <c r="AC111" s="371">
        <f t="shared" ca="1" si="154"/>
        <v>0</v>
      </c>
      <c r="AD111" s="359">
        <f t="shared" ca="1" si="94"/>
        <v>0</v>
      </c>
      <c r="AE111" s="359">
        <v>0</v>
      </c>
      <c r="AF111" s="359">
        <f t="shared" ca="1" si="120"/>
        <v>0</v>
      </c>
      <c r="AG111" s="359">
        <f t="shared" ca="1" si="155"/>
        <v>0</v>
      </c>
      <c r="AH111" s="359">
        <f t="shared" ca="1" si="121"/>
        <v>0</v>
      </c>
      <c r="AJ111" s="362">
        <f t="shared" ca="1" si="156"/>
        <v>222</v>
      </c>
      <c r="AK111" s="362">
        <v>103</v>
      </c>
      <c r="AL111" s="371">
        <f t="shared" ca="1" si="157"/>
        <v>0</v>
      </c>
      <c r="AM111" s="359">
        <f t="shared" ca="1" si="95"/>
        <v>0</v>
      </c>
      <c r="AN111" s="359">
        <v>0</v>
      </c>
      <c r="AO111" s="359">
        <f t="shared" ca="1" si="122"/>
        <v>0</v>
      </c>
      <c r="AP111" s="359">
        <f t="shared" ca="1" si="158"/>
        <v>0</v>
      </c>
      <c r="AQ111" s="359">
        <f t="shared" ca="1" si="123"/>
        <v>0</v>
      </c>
      <c r="AS111" s="362">
        <f t="shared" ca="1" si="159"/>
        <v>222</v>
      </c>
      <c r="AT111" s="362">
        <v>103</v>
      </c>
      <c r="AU111" s="371">
        <f t="shared" ca="1" si="160"/>
        <v>0</v>
      </c>
      <c r="AV111" s="359">
        <f t="shared" ca="1" si="96"/>
        <v>0</v>
      </c>
      <c r="AW111" s="359">
        <v>0</v>
      </c>
      <c r="AX111" s="359">
        <f t="shared" ca="1" si="124"/>
        <v>0</v>
      </c>
      <c r="AY111" s="359">
        <f t="shared" ca="1" si="161"/>
        <v>0</v>
      </c>
      <c r="AZ111" s="359">
        <f t="shared" ca="1" si="125"/>
        <v>0</v>
      </c>
      <c r="BB111" s="362">
        <f t="shared" ca="1" si="162"/>
        <v>222</v>
      </c>
      <c r="BC111" s="362">
        <v>103</v>
      </c>
      <c r="BD111" s="371">
        <f t="shared" ca="1" si="163"/>
        <v>0</v>
      </c>
      <c r="BE111" s="359">
        <f t="shared" ca="1" si="97"/>
        <v>0</v>
      </c>
      <c r="BF111" s="359">
        <v>0</v>
      </c>
      <c r="BG111" s="359">
        <f t="shared" ca="1" si="126"/>
        <v>0</v>
      </c>
      <c r="BH111" s="359">
        <f t="shared" ca="1" si="164"/>
        <v>0</v>
      </c>
      <c r="BI111" s="359">
        <f t="shared" ca="1" si="127"/>
        <v>0</v>
      </c>
      <c r="BK111" s="362">
        <f t="shared" ca="1" si="165"/>
        <v>222</v>
      </c>
      <c r="BL111" s="362">
        <v>103</v>
      </c>
      <c r="BM111" s="371">
        <f t="shared" ca="1" si="166"/>
        <v>0</v>
      </c>
      <c r="BN111" s="359">
        <f t="shared" ca="1" si="98"/>
        <v>0</v>
      </c>
      <c r="BO111" s="359">
        <v>0</v>
      </c>
      <c r="BP111" s="359">
        <f t="shared" ca="1" si="128"/>
        <v>0</v>
      </c>
      <c r="BQ111" s="359">
        <f t="shared" ca="1" si="99"/>
        <v>0</v>
      </c>
      <c r="BR111" s="359">
        <f t="shared" ca="1" si="129"/>
        <v>0</v>
      </c>
      <c r="BT111" s="362">
        <f t="shared" ca="1" si="167"/>
        <v>222</v>
      </c>
      <c r="BU111" s="362">
        <v>103</v>
      </c>
      <c r="BV111" s="371">
        <f t="shared" ca="1" si="168"/>
        <v>0</v>
      </c>
      <c r="BW111" s="359">
        <f t="shared" ca="1" si="100"/>
        <v>0</v>
      </c>
      <c r="BX111" s="359">
        <v>0</v>
      </c>
      <c r="BY111" s="359">
        <f t="shared" ca="1" si="130"/>
        <v>0</v>
      </c>
      <c r="BZ111" s="359">
        <f t="shared" ca="1" si="101"/>
        <v>0</v>
      </c>
      <c r="CA111" s="359">
        <f t="shared" ca="1" si="131"/>
        <v>0</v>
      </c>
      <c r="CC111" s="362">
        <f t="shared" ca="1" si="169"/>
        <v>222</v>
      </c>
      <c r="CD111" s="362">
        <v>103</v>
      </c>
      <c r="CE111" s="371">
        <f t="shared" ca="1" si="170"/>
        <v>0</v>
      </c>
      <c r="CF111" s="359">
        <f t="shared" ca="1" si="102"/>
        <v>0</v>
      </c>
      <c r="CG111" s="359">
        <v>0</v>
      </c>
      <c r="CH111" s="359">
        <f t="shared" ca="1" si="132"/>
        <v>0</v>
      </c>
      <c r="CI111" s="359">
        <f t="shared" ca="1" si="103"/>
        <v>0</v>
      </c>
      <c r="CJ111" s="359">
        <f t="shared" ca="1" si="133"/>
        <v>0</v>
      </c>
      <c r="CL111" s="362">
        <f t="shared" ca="1" si="171"/>
        <v>222</v>
      </c>
      <c r="CM111" s="362">
        <v>103</v>
      </c>
      <c r="CN111" s="371">
        <f t="shared" ca="1" si="172"/>
        <v>0</v>
      </c>
      <c r="CO111" s="359">
        <f t="shared" ca="1" si="104"/>
        <v>0</v>
      </c>
      <c r="CP111" s="359">
        <v>0</v>
      </c>
      <c r="CQ111" s="359">
        <f t="shared" ca="1" si="134"/>
        <v>0</v>
      </c>
      <c r="CR111" s="359">
        <f t="shared" ca="1" si="105"/>
        <v>0</v>
      </c>
      <c r="CS111" s="359">
        <f t="shared" ca="1" si="135"/>
        <v>0</v>
      </c>
      <c r="CU111" s="362">
        <f t="shared" ca="1" si="173"/>
        <v>222</v>
      </c>
      <c r="CV111" s="362">
        <v>103</v>
      </c>
      <c r="CW111" s="371">
        <f t="shared" ca="1" si="174"/>
        <v>0</v>
      </c>
      <c r="CX111" s="359">
        <f t="shared" ca="1" si="106"/>
        <v>0</v>
      </c>
      <c r="CY111" s="359">
        <v>0</v>
      </c>
      <c r="CZ111" s="359">
        <f t="shared" ca="1" si="136"/>
        <v>0</v>
      </c>
      <c r="DA111" s="359">
        <f t="shared" ca="1" si="107"/>
        <v>0</v>
      </c>
      <c r="DB111" s="359">
        <f t="shared" ca="1" si="137"/>
        <v>0</v>
      </c>
      <c r="DD111" s="362">
        <f t="shared" ca="1" si="175"/>
        <v>222</v>
      </c>
      <c r="DE111" s="362">
        <v>103</v>
      </c>
      <c r="DF111" s="371">
        <f t="shared" ca="1" si="176"/>
        <v>0</v>
      </c>
      <c r="DG111" s="359">
        <f t="shared" ca="1" si="108"/>
        <v>0</v>
      </c>
      <c r="DH111" s="359">
        <v>0</v>
      </c>
      <c r="DI111" s="359">
        <f t="shared" ca="1" si="138"/>
        <v>0</v>
      </c>
      <c r="DJ111" s="359">
        <f t="shared" ca="1" si="109"/>
        <v>0</v>
      </c>
      <c r="DK111" s="359">
        <f t="shared" ca="1" si="139"/>
        <v>0</v>
      </c>
      <c r="DM111" s="362">
        <f t="shared" ca="1" si="177"/>
        <v>222</v>
      </c>
      <c r="DN111" s="362">
        <v>103</v>
      </c>
      <c r="DO111" s="371">
        <f t="shared" ca="1" si="178"/>
        <v>0</v>
      </c>
      <c r="DP111" s="359">
        <f t="shared" ca="1" si="110"/>
        <v>0</v>
      </c>
      <c r="DQ111" s="359">
        <v>0</v>
      </c>
      <c r="DR111" s="359">
        <f t="shared" ca="1" si="140"/>
        <v>0</v>
      </c>
      <c r="DS111" s="359">
        <f t="shared" ca="1" si="111"/>
        <v>0</v>
      </c>
      <c r="DT111" s="359">
        <f t="shared" ca="1" si="141"/>
        <v>0</v>
      </c>
      <c r="DV111" s="362">
        <f t="shared" ca="1" si="179"/>
        <v>222</v>
      </c>
      <c r="DW111" s="362">
        <v>103</v>
      </c>
      <c r="DX111" s="371">
        <f t="shared" ca="1" si="180"/>
        <v>0</v>
      </c>
      <c r="DY111" s="359">
        <f t="shared" ca="1" si="112"/>
        <v>0</v>
      </c>
      <c r="DZ111" s="359">
        <v>0</v>
      </c>
      <c r="EA111" s="359">
        <f t="shared" ca="1" si="142"/>
        <v>0</v>
      </c>
      <c r="EB111" s="359">
        <f t="shared" ca="1" si="113"/>
        <v>0</v>
      </c>
      <c r="EC111" s="359">
        <f t="shared" ca="1" si="143"/>
        <v>0</v>
      </c>
      <c r="EE111" s="362">
        <f t="shared" ca="1" si="181"/>
        <v>222</v>
      </c>
      <c r="EF111" s="362">
        <v>103</v>
      </c>
      <c r="EG111" s="371">
        <f t="shared" ca="1" si="182"/>
        <v>0</v>
      </c>
      <c r="EH111" s="359">
        <f t="shared" ca="1" si="114"/>
        <v>0</v>
      </c>
      <c r="EI111" s="359">
        <v>0</v>
      </c>
      <c r="EJ111" s="359">
        <f t="shared" ca="1" si="144"/>
        <v>0</v>
      </c>
      <c r="EK111" s="359">
        <f t="shared" ca="1" si="115"/>
        <v>0</v>
      </c>
      <c r="EL111" s="359">
        <f t="shared" ca="1" si="145"/>
        <v>0</v>
      </c>
    </row>
    <row r="112" spans="6:142" x14ac:dyDescent="0.35">
      <c r="F112" s="372">
        <f ca="1">IFERROR(INDEX('Inflation Rates'!$A$16:$H$138,MATCH('TSP Traditional'!$H113,'Inflation Rates'!$A$16:$A$138,0),8)/INDEX('Inflation Rates'!$A$16:$H$138,MATCH('TSP Traditional'!$H113,'Inflation Rates'!$A$16:$A$138,0)-1,8)-1,F111)</f>
        <v>2.0000000000000018E-2</v>
      </c>
      <c r="G112" s="372">
        <f ca="1">IFERROR(INDEX('Inflation Rates'!$A$16:$H$138,MATCH('TSP Traditional'!$H113,'Inflation Rates'!$A$16:$A$138,0),6)/INDEX('Inflation Rates'!$A$16:$H$138,MATCH('TSP Traditional'!$H113,'Inflation Rates'!$A$16:$A$138,0)-1,6)-1,G111)</f>
        <v>2.0999999999999908E-2</v>
      </c>
      <c r="H112" s="362">
        <f t="shared" ca="1" si="146"/>
        <v>2123</v>
      </c>
      <c r="I112" s="362">
        <f t="shared" ca="1" si="147"/>
        <v>223</v>
      </c>
      <c r="J112" s="362">
        <v>104</v>
      </c>
      <c r="K112" s="371">
        <f t="shared" ca="1" si="148"/>
        <v>0</v>
      </c>
      <c r="L112" s="359">
        <f t="shared" ca="1" si="92"/>
        <v>0</v>
      </c>
      <c r="M112" s="359">
        <v>0</v>
      </c>
      <c r="N112" s="359">
        <f t="shared" ca="1" si="116"/>
        <v>0</v>
      </c>
      <c r="O112" s="359">
        <f t="shared" ca="1" si="149"/>
        <v>0</v>
      </c>
      <c r="P112" s="359">
        <f t="shared" ca="1" si="117"/>
        <v>0</v>
      </c>
      <c r="R112" s="362">
        <f t="shared" ca="1" si="150"/>
        <v>223</v>
      </c>
      <c r="S112" s="362">
        <v>104</v>
      </c>
      <c r="T112" s="371">
        <f t="shared" ca="1" si="151"/>
        <v>0</v>
      </c>
      <c r="U112" s="359">
        <f t="shared" ca="1" si="93"/>
        <v>0</v>
      </c>
      <c r="V112" s="359">
        <v>0</v>
      </c>
      <c r="W112" s="359">
        <f t="shared" ca="1" si="118"/>
        <v>0</v>
      </c>
      <c r="X112" s="359">
        <f t="shared" ca="1" si="152"/>
        <v>0</v>
      </c>
      <c r="Y112" s="359">
        <f t="shared" ca="1" si="119"/>
        <v>0</v>
      </c>
      <c r="AA112" s="362">
        <f t="shared" ca="1" si="153"/>
        <v>223</v>
      </c>
      <c r="AB112" s="362">
        <v>104</v>
      </c>
      <c r="AC112" s="371">
        <f t="shared" ca="1" si="154"/>
        <v>0</v>
      </c>
      <c r="AD112" s="359">
        <f t="shared" ca="1" si="94"/>
        <v>0</v>
      </c>
      <c r="AE112" s="359">
        <v>0</v>
      </c>
      <c r="AF112" s="359">
        <f t="shared" ca="1" si="120"/>
        <v>0</v>
      </c>
      <c r="AG112" s="359">
        <f t="shared" ca="1" si="155"/>
        <v>0</v>
      </c>
      <c r="AH112" s="359">
        <f t="shared" ca="1" si="121"/>
        <v>0</v>
      </c>
      <c r="AJ112" s="362">
        <f t="shared" ca="1" si="156"/>
        <v>223</v>
      </c>
      <c r="AK112" s="362">
        <v>104</v>
      </c>
      <c r="AL112" s="371">
        <f t="shared" ca="1" si="157"/>
        <v>0</v>
      </c>
      <c r="AM112" s="359">
        <f t="shared" ca="1" si="95"/>
        <v>0</v>
      </c>
      <c r="AN112" s="359">
        <v>0</v>
      </c>
      <c r="AO112" s="359">
        <f t="shared" ca="1" si="122"/>
        <v>0</v>
      </c>
      <c r="AP112" s="359">
        <f t="shared" ca="1" si="158"/>
        <v>0</v>
      </c>
      <c r="AQ112" s="359">
        <f t="shared" ca="1" si="123"/>
        <v>0</v>
      </c>
      <c r="AS112" s="362">
        <f t="shared" ca="1" si="159"/>
        <v>223</v>
      </c>
      <c r="AT112" s="362">
        <v>104</v>
      </c>
      <c r="AU112" s="371">
        <f t="shared" ca="1" si="160"/>
        <v>0</v>
      </c>
      <c r="AV112" s="359">
        <f t="shared" ca="1" si="96"/>
        <v>0</v>
      </c>
      <c r="AW112" s="359">
        <v>0</v>
      </c>
      <c r="AX112" s="359">
        <f t="shared" ca="1" si="124"/>
        <v>0</v>
      </c>
      <c r="AY112" s="359">
        <f t="shared" ca="1" si="161"/>
        <v>0</v>
      </c>
      <c r="AZ112" s="359">
        <f t="shared" ca="1" si="125"/>
        <v>0</v>
      </c>
      <c r="BB112" s="362">
        <f t="shared" ca="1" si="162"/>
        <v>223</v>
      </c>
      <c r="BC112" s="362">
        <v>104</v>
      </c>
      <c r="BD112" s="371">
        <f t="shared" ca="1" si="163"/>
        <v>0</v>
      </c>
      <c r="BE112" s="359">
        <f t="shared" ca="1" si="97"/>
        <v>0</v>
      </c>
      <c r="BF112" s="359">
        <v>0</v>
      </c>
      <c r="BG112" s="359">
        <f t="shared" ca="1" si="126"/>
        <v>0</v>
      </c>
      <c r="BH112" s="359">
        <f t="shared" ca="1" si="164"/>
        <v>0</v>
      </c>
      <c r="BI112" s="359">
        <f t="shared" ca="1" si="127"/>
        <v>0</v>
      </c>
      <c r="BK112" s="362">
        <f t="shared" ca="1" si="165"/>
        <v>223</v>
      </c>
      <c r="BL112" s="362">
        <v>104</v>
      </c>
      <c r="BM112" s="371">
        <f t="shared" ca="1" si="166"/>
        <v>0</v>
      </c>
      <c r="BN112" s="359">
        <f t="shared" ca="1" si="98"/>
        <v>0</v>
      </c>
      <c r="BO112" s="359">
        <v>0</v>
      </c>
      <c r="BP112" s="359">
        <f t="shared" ca="1" si="128"/>
        <v>0</v>
      </c>
      <c r="BQ112" s="359">
        <f t="shared" ca="1" si="99"/>
        <v>0</v>
      </c>
      <c r="BR112" s="359">
        <f t="shared" ca="1" si="129"/>
        <v>0</v>
      </c>
      <c r="BT112" s="362">
        <f t="shared" ca="1" si="167"/>
        <v>223</v>
      </c>
      <c r="BU112" s="362">
        <v>104</v>
      </c>
      <c r="BV112" s="371">
        <f t="shared" ca="1" si="168"/>
        <v>0</v>
      </c>
      <c r="BW112" s="359">
        <f t="shared" ca="1" si="100"/>
        <v>0</v>
      </c>
      <c r="BX112" s="359">
        <v>0</v>
      </c>
      <c r="BY112" s="359">
        <f t="shared" ca="1" si="130"/>
        <v>0</v>
      </c>
      <c r="BZ112" s="359">
        <f t="shared" ca="1" si="101"/>
        <v>0</v>
      </c>
      <c r="CA112" s="359">
        <f t="shared" ca="1" si="131"/>
        <v>0</v>
      </c>
      <c r="CC112" s="362">
        <f t="shared" ca="1" si="169"/>
        <v>223</v>
      </c>
      <c r="CD112" s="362">
        <v>104</v>
      </c>
      <c r="CE112" s="371">
        <f t="shared" ca="1" si="170"/>
        <v>0</v>
      </c>
      <c r="CF112" s="359">
        <f t="shared" ca="1" si="102"/>
        <v>0</v>
      </c>
      <c r="CG112" s="359">
        <v>0</v>
      </c>
      <c r="CH112" s="359">
        <f t="shared" ca="1" si="132"/>
        <v>0</v>
      </c>
      <c r="CI112" s="359">
        <f t="shared" ca="1" si="103"/>
        <v>0</v>
      </c>
      <c r="CJ112" s="359">
        <f t="shared" ca="1" si="133"/>
        <v>0</v>
      </c>
      <c r="CL112" s="362">
        <f t="shared" ca="1" si="171"/>
        <v>223</v>
      </c>
      <c r="CM112" s="362">
        <v>104</v>
      </c>
      <c r="CN112" s="371">
        <f t="shared" ca="1" si="172"/>
        <v>0</v>
      </c>
      <c r="CO112" s="359">
        <f t="shared" ca="1" si="104"/>
        <v>0</v>
      </c>
      <c r="CP112" s="359">
        <v>0</v>
      </c>
      <c r="CQ112" s="359">
        <f t="shared" ca="1" si="134"/>
        <v>0</v>
      </c>
      <c r="CR112" s="359">
        <f t="shared" ca="1" si="105"/>
        <v>0</v>
      </c>
      <c r="CS112" s="359">
        <f t="shared" ca="1" si="135"/>
        <v>0</v>
      </c>
      <c r="CU112" s="362">
        <f t="shared" ca="1" si="173"/>
        <v>223</v>
      </c>
      <c r="CV112" s="362">
        <v>104</v>
      </c>
      <c r="CW112" s="371">
        <f t="shared" ca="1" si="174"/>
        <v>0</v>
      </c>
      <c r="CX112" s="359">
        <f t="shared" ca="1" si="106"/>
        <v>0</v>
      </c>
      <c r="CY112" s="359">
        <v>0</v>
      </c>
      <c r="CZ112" s="359">
        <f t="shared" ca="1" si="136"/>
        <v>0</v>
      </c>
      <c r="DA112" s="359">
        <f t="shared" ca="1" si="107"/>
        <v>0</v>
      </c>
      <c r="DB112" s="359">
        <f t="shared" ca="1" si="137"/>
        <v>0</v>
      </c>
      <c r="DD112" s="362">
        <f t="shared" ca="1" si="175"/>
        <v>223</v>
      </c>
      <c r="DE112" s="362">
        <v>104</v>
      </c>
      <c r="DF112" s="371">
        <f t="shared" ca="1" si="176"/>
        <v>0</v>
      </c>
      <c r="DG112" s="359">
        <f t="shared" ca="1" si="108"/>
        <v>0</v>
      </c>
      <c r="DH112" s="359">
        <v>0</v>
      </c>
      <c r="DI112" s="359">
        <f t="shared" ca="1" si="138"/>
        <v>0</v>
      </c>
      <c r="DJ112" s="359">
        <f t="shared" ca="1" si="109"/>
        <v>0</v>
      </c>
      <c r="DK112" s="359">
        <f t="shared" ca="1" si="139"/>
        <v>0</v>
      </c>
      <c r="DM112" s="362">
        <f t="shared" ca="1" si="177"/>
        <v>223</v>
      </c>
      <c r="DN112" s="362">
        <v>104</v>
      </c>
      <c r="DO112" s="371">
        <f t="shared" ca="1" si="178"/>
        <v>0</v>
      </c>
      <c r="DP112" s="359">
        <f t="shared" ca="1" si="110"/>
        <v>0</v>
      </c>
      <c r="DQ112" s="359">
        <v>0</v>
      </c>
      <c r="DR112" s="359">
        <f t="shared" ca="1" si="140"/>
        <v>0</v>
      </c>
      <c r="DS112" s="359">
        <f t="shared" ca="1" si="111"/>
        <v>0</v>
      </c>
      <c r="DT112" s="359">
        <f t="shared" ca="1" si="141"/>
        <v>0</v>
      </c>
      <c r="DV112" s="362">
        <f t="shared" ca="1" si="179"/>
        <v>223</v>
      </c>
      <c r="DW112" s="362">
        <v>104</v>
      </c>
      <c r="DX112" s="371">
        <f t="shared" ca="1" si="180"/>
        <v>0</v>
      </c>
      <c r="DY112" s="359">
        <f t="shared" ca="1" si="112"/>
        <v>0</v>
      </c>
      <c r="DZ112" s="359">
        <v>0</v>
      </c>
      <c r="EA112" s="359">
        <f t="shared" ca="1" si="142"/>
        <v>0</v>
      </c>
      <c r="EB112" s="359">
        <f t="shared" ca="1" si="113"/>
        <v>0</v>
      </c>
      <c r="EC112" s="359">
        <f t="shared" ca="1" si="143"/>
        <v>0</v>
      </c>
      <c r="EE112" s="362">
        <f t="shared" ca="1" si="181"/>
        <v>223</v>
      </c>
      <c r="EF112" s="362">
        <v>104</v>
      </c>
      <c r="EG112" s="371">
        <f t="shared" ca="1" si="182"/>
        <v>0</v>
      </c>
      <c r="EH112" s="359">
        <f t="shared" ca="1" si="114"/>
        <v>0</v>
      </c>
      <c r="EI112" s="359">
        <v>0</v>
      </c>
      <c r="EJ112" s="359">
        <f t="shared" ca="1" si="144"/>
        <v>0</v>
      </c>
      <c r="EK112" s="359">
        <f t="shared" ca="1" si="115"/>
        <v>0</v>
      </c>
      <c r="EL112" s="359">
        <f t="shared" ca="1" si="145"/>
        <v>0</v>
      </c>
    </row>
    <row r="113" spans="6:142" x14ac:dyDescent="0.35">
      <c r="F113" s="372">
        <f ca="1">IFERROR(INDEX('Inflation Rates'!$A$16:$H$138,MATCH('TSP Traditional'!$H114,'Inflation Rates'!$A$16:$A$138,0),8)/INDEX('Inflation Rates'!$A$16:$H$138,MATCH('TSP Traditional'!$H114,'Inflation Rates'!$A$16:$A$138,0)-1,8)-1,F112)</f>
        <v>2.0000000000000018E-2</v>
      </c>
      <c r="G113" s="372">
        <f ca="1">IFERROR(INDEX('Inflation Rates'!$A$16:$H$138,MATCH('TSP Traditional'!$H114,'Inflation Rates'!$A$16:$A$138,0),6)/INDEX('Inflation Rates'!$A$16:$H$138,MATCH('TSP Traditional'!$H114,'Inflation Rates'!$A$16:$A$138,0)-1,6)-1,G112)</f>
        <v>2.0999999999999908E-2</v>
      </c>
      <c r="H113" s="362">
        <f t="shared" ca="1" si="146"/>
        <v>2124</v>
      </c>
      <c r="I113" s="362">
        <f t="shared" ca="1" si="147"/>
        <v>224</v>
      </c>
      <c r="J113" s="362">
        <v>105</v>
      </c>
      <c r="K113" s="371">
        <f t="shared" ca="1" si="148"/>
        <v>0</v>
      </c>
      <c r="L113" s="359">
        <f t="shared" ca="1" si="92"/>
        <v>0</v>
      </c>
      <c r="M113" s="359">
        <v>0</v>
      </c>
      <c r="N113" s="359">
        <f t="shared" ca="1" si="116"/>
        <v>0</v>
      </c>
      <c r="O113" s="359">
        <f t="shared" ca="1" si="149"/>
        <v>0</v>
      </c>
      <c r="P113" s="359">
        <f t="shared" ca="1" si="117"/>
        <v>0</v>
      </c>
      <c r="R113" s="362">
        <f t="shared" ca="1" si="150"/>
        <v>224</v>
      </c>
      <c r="S113" s="362">
        <v>105</v>
      </c>
      <c r="T113" s="371">
        <f t="shared" ca="1" si="151"/>
        <v>0</v>
      </c>
      <c r="U113" s="359">
        <f t="shared" ca="1" si="93"/>
        <v>0</v>
      </c>
      <c r="V113" s="359">
        <v>0</v>
      </c>
      <c r="W113" s="359">
        <f t="shared" ca="1" si="118"/>
        <v>0</v>
      </c>
      <c r="X113" s="359">
        <f t="shared" ca="1" si="152"/>
        <v>0</v>
      </c>
      <c r="Y113" s="359">
        <f t="shared" ca="1" si="119"/>
        <v>0</v>
      </c>
      <c r="AA113" s="362">
        <f t="shared" ca="1" si="153"/>
        <v>224</v>
      </c>
      <c r="AB113" s="362">
        <v>105</v>
      </c>
      <c r="AC113" s="371">
        <f t="shared" ca="1" si="154"/>
        <v>0</v>
      </c>
      <c r="AD113" s="359">
        <f t="shared" ca="1" si="94"/>
        <v>0</v>
      </c>
      <c r="AE113" s="359">
        <v>0</v>
      </c>
      <c r="AF113" s="359">
        <f t="shared" ca="1" si="120"/>
        <v>0</v>
      </c>
      <c r="AG113" s="359">
        <f t="shared" ca="1" si="155"/>
        <v>0</v>
      </c>
      <c r="AH113" s="359">
        <f t="shared" ca="1" si="121"/>
        <v>0</v>
      </c>
      <c r="AJ113" s="362">
        <f t="shared" ca="1" si="156"/>
        <v>224</v>
      </c>
      <c r="AK113" s="362">
        <v>105</v>
      </c>
      <c r="AL113" s="371">
        <f t="shared" ca="1" si="157"/>
        <v>0</v>
      </c>
      <c r="AM113" s="359">
        <f t="shared" ca="1" si="95"/>
        <v>0</v>
      </c>
      <c r="AN113" s="359">
        <v>0</v>
      </c>
      <c r="AO113" s="359">
        <f t="shared" ca="1" si="122"/>
        <v>0</v>
      </c>
      <c r="AP113" s="359">
        <f t="shared" ca="1" si="158"/>
        <v>0</v>
      </c>
      <c r="AQ113" s="359">
        <f t="shared" ca="1" si="123"/>
        <v>0</v>
      </c>
      <c r="AS113" s="362">
        <f t="shared" ca="1" si="159"/>
        <v>224</v>
      </c>
      <c r="AT113" s="362">
        <v>105</v>
      </c>
      <c r="AU113" s="371">
        <f t="shared" ca="1" si="160"/>
        <v>0</v>
      </c>
      <c r="AV113" s="359">
        <f t="shared" ca="1" si="96"/>
        <v>0</v>
      </c>
      <c r="AW113" s="359">
        <v>0</v>
      </c>
      <c r="AX113" s="359">
        <f t="shared" ca="1" si="124"/>
        <v>0</v>
      </c>
      <c r="AY113" s="359">
        <f t="shared" ca="1" si="161"/>
        <v>0</v>
      </c>
      <c r="AZ113" s="359">
        <f t="shared" ca="1" si="125"/>
        <v>0</v>
      </c>
      <c r="BB113" s="362">
        <f t="shared" ca="1" si="162"/>
        <v>224</v>
      </c>
      <c r="BC113" s="362">
        <v>105</v>
      </c>
      <c r="BD113" s="371">
        <f t="shared" ca="1" si="163"/>
        <v>0</v>
      </c>
      <c r="BE113" s="359">
        <f t="shared" ca="1" si="97"/>
        <v>0</v>
      </c>
      <c r="BF113" s="359">
        <v>0</v>
      </c>
      <c r="BG113" s="359">
        <f t="shared" ca="1" si="126"/>
        <v>0</v>
      </c>
      <c r="BH113" s="359">
        <f t="shared" ca="1" si="164"/>
        <v>0</v>
      </c>
      <c r="BI113" s="359">
        <f t="shared" ca="1" si="127"/>
        <v>0</v>
      </c>
      <c r="BK113" s="362">
        <f t="shared" ca="1" si="165"/>
        <v>224</v>
      </c>
      <c r="BL113" s="362">
        <v>105</v>
      </c>
      <c r="BM113" s="371">
        <f t="shared" ca="1" si="166"/>
        <v>0</v>
      </c>
      <c r="BN113" s="359">
        <f t="shared" ca="1" si="98"/>
        <v>0</v>
      </c>
      <c r="BO113" s="359">
        <v>0</v>
      </c>
      <c r="BP113" s="359">
        <f t="shared" ca="1" si="128"/>
        <v>0</v>
      </c>
      <c r="BQ113" s="359">
        <f t="shared" ca="1" si="99"/>
        <v>0</v>
      </c>
      <c r="BR113" s="359">
        <f t="shared" ca="1" si="129"/>
        <v>0</v>
      </c>
      <c r="BT113" s="362">
        <f t="shared" ca="1" si="167"/>
        <v>224</v>
      </c>
      <c r="BU113" s="362">
        <v>105</v>
      </c>
      <c r="BV113" s="371">
        <f t="shared" ca="1" si="168"/>
        <v>0</v>
      </c>
      <c r="BW113" s="359">
        <f t="shared" ca="1" si="100"/>
        <v>0</v>
      </c>
      <c r="BX113" s="359">
        <v>0</v>
      </c>
      <c r="BY113" s="359">
        <f t="shared" ca="1" si="130"/>
        <v>0</v>
      </c>
      <c r="BZ113" s="359">
        <f t="shared" ca="1" si="101"/>
        <v>0</v>
      </c>
      <c r="CA113" s="359">
        <f t="shared" ca="1" si="131"/>
        <v>0</v>
      </c>
      <c r="CC113" s="362">
        <f t="shared" ca="1" si="169"/>
        <v>224</v>
      </c>
      <c r="CD113" s="362">
        <v>105</v>
      </c>
      <c r="CE113" s="371">
        <f t="shared" ca="1" si="170"/>
        <v>0</v>
      </c>
      <c r="CF113" s="359">
        <f t="shared" ca="1" si="102"/>
        <v>0</v>
      </c>
      <c r="CG113" s="359">
        <v>0</v>
      </c>
      <c r="CH113" s="359">
        <f t="shared" ca="1" si="132"/>
        <v>0</v>
      </c>
      <c r="CI113" s="359">
        <f t="shared" ca="1" si="103"/>
        <v>0</v>
      </c>
      <c r="CJ113" s="359">
        <f t="shared" ca="1" si="133"/>
        <v>0</v>
      </c>
      <c r="CL113" s="362">
        <f t="shared" ca="1" si="171"/>
        <v>224</v>
      </c>
      <c r="CM113" s="362">
        <v>105</v>
      </c>
      <c r="CN113" s="371">
        <f t="shared" ca="1" si="172"/>
        <v>0</v>
      </c>
      <c r="CO113" s="359">
        <f t="shared" ca="1" si="104"/>
        <v>0</v>
      </c>
      <c r="CP113" s="359">
        <v>0</v>
      </c>
      <c r="CQ113" s="359">
        <f t="shared" ca="1" si="134"/>
        <v>0</v>
      </c>
      <c r="CR113" s="359">
        <f t="shared" ca="1" si="105"/>
        <v>0</v>
      </c>
      <c r="CS113" s="359">
        <f t="shared" ca="1" si="135"/>
        <v>0</v>
      </c>
      <c r="CU113" s="362">
        <f t="shared" ca="1" si="173"/>
        <v>224</v>
      </c>
      <c r="CV113" s="362">
        <v>105</v>
      </c>
      <c r="CW113" s="371">
        <f t="shared" ca="1" si="174"/>
        <v>0</v>
      </c>
      <c r="CX113" s="359">
        <f t="shared" ca="1" si="106"/>
        <v>0</v>
      </c>
      <c r="CY113" s="359">
        <v>0</v>
      </c>
      <c r="CZ113" s="359">
        <f t="shared" ca="1" si="136"/>
        <v>0</v>
      </c>
      <c r="DA113" s="359">
        <f t="shared" ca="1" si="107"/>
        <v>0</v>
      </c>
      <c r="DB113" s="359">
        <f t="shared" ca="1" si="137"/>
        <v>0</v>
      </c>
      <c r="DD113" s="362">
        <f t="shared" ca="1" si="175"/>
        <v>224</v>
      </c>
      <c r="DE113" s="362">
        <v>105</v>
      </c>
      <c r="DF113" s="371">
        <f t="shared" ca="1" si="176"/>
        <v>0</v>
      </c>
      <c r="DG113" s="359">
        <f t="shared" ca="1" si="108"/>
        <v>0</v>
      </c>
      <c r="DH113" s="359">
        <v>0</v>
      </c>
      <c r="DI113" s="359">
        <f t="shared" ca="1" si="138"/>
        <v>0</v>
      </c>
      <c r="DJ113" s="359">
        <f t="shared" ca="1" si="109"/>
        <v>0</v>
      </c>
      <c r="DK113" s="359">
        <f t="shared" ca="1" si="139"/>
        <v>0</v>
      </c>
      <c r="DM113" s="362">
        <f t="shared" ca="1" si="177"/>
        <v>224</v>
      </c>
      <c r="DN113" s="362">
        <v>105</v>
      </c>
      <c r="DO113" s="371">
        <f t="shared" ca="1" si="178"/>
        <v>0</v>
      </c>
      <c r="DP113" s="359">
        <f t="shared" ca="1" si="110"/>
        <v>0</v>
      </c>
      <c r="DQ113" s="359">
        <v>0</v>
      </c>
      <c r="DR113" s="359">
        <f t="shared" ca="1" si="140"/>
        <v>0</v>
      </c>
      <c r="DS113" s="359">
        <f t="shared" ca="1" si="111"/>
        <v>0</v>
      </c>
      <c r="DT113" s="359">
        <f t="shared" ca="1" si="141"/>
        <v>0</v>
      </c>
      <c r="DV113" s="362">
        <f t="shared" ca="1" si="179"/>
        <v>224</v>
      </c>
      <c r="DW113" s="362">
        <v>105</v>
      </c>
      <c r="DX113" s="371">
        <f t="shared" ca="1" si="180"/>
        <v>0</v>
      </c>
      <c r="DY113" s="359">
        <f t="shared" ca="1" si="112"/>
        <v>0</v>
      </c>
      <c r="DZ113" s="359">
        <v>0</v>
      </c>
      <c r="EA113" s="359">
        <f t="shared" ca="1" si="142"/>
        <v>0</v>
      </c>
      <c r="EB113" s="359">
        <f t="shared" ca="1" si="113"/>
        <v>0</v>
      </c>
      <c r="EC113" s="359">
        <f t="shared" ca="1" si="143"/>
        <v>0</v>
      </c>
      <c r="EE113" s="362">
        <f t="shared" ca="1" si="181"/>
        <v>224</v>
      </c>
      <c r="EF113" s="362">
        <v>105</v>
      </c>
      <c r="EG113" s="371">
        <f t="shared" ca="1" si="182"/>
        <v>0</v>
      </c>
      <c r="EH113" s="359">
        <f t="shared" ca="1" si="114"/>
        <v>0</v>
      </c>
      <c r="EI113" s="359">
        <v>0</v>
      </c>
      <c r="EJ113" s="359">
        <f t="shared" ca="1" si="144"/>
        <v>0</v>
      </c>
      <c r="EK113" s="359">
        <f t="shared" ca="1" si="115"/>
        <v>0</v>
      </c>
      <c r="EL113" s="359">
        <f t="shared" ca="1" si="145"/>
        <v>0</v>
      </c>
    </row>
    <row r="114" spans="6:142" x14ac:dyDescent="0.35">
      <c r="F114" s="372">
        <f ca="1">IFERROR(INDEX('Inflation Rates'!$A$16:$H$138,MATCH('TSP Traditional'!$H115,'Inflation Rates'!$A$16:$A$138,0),8)/INDEX('Inflation Rates'!$A$16:$H$138,MATCH('TSP Traditional'!$H115,'Inflation Rates'!$A$16:$A$138,0)-1,8)-1,F113)</f>
        <v>2.0000000000000018E-2</v>
      </c>
      <c r="G114" s="372">
        <f ca="1">IFERROR(INDEX('Inflation Rates'!$A$16:$H$138,MATCH('TSP Traditional'!$H115,'Inflation Rates'!$A$16:$A$138,0),6)/INDEX('Inflation Rates'!$A$16:$H$138,MATCH('TSP Traditional'!$H115,'Inflation Rates'!$A$16:$A$138,0)-1,6)-1,G113)</f>
        <v>2.0999999999999908E-2</v>
      </c>
      <c r="H114" s="362">
        <f t="shared" ca="1" si="146"/>
        <v>2125</v>
      </c>
      <c r="I114" s="362">
        <f t="shared" ca="1" si="147"/>
        <v>225</v>
      </c>
      <c r="J114" s="362">
        <v>106</v>
      </c>
      <c r="K114" s="371">
        <f t="shared" ca="1" si="148"/>
        <v>0</v>
      </c>
      <c r="L114" s="359">
        <f t="shared" ca="1" si="92"/>
        <v>0</v>
      </c>
      <c r="M114" s="359">
        <v>0</v>
      </c>
      <c r="N114" s="359">
        <f t="shared" ca="1" si="116"/>
        <v>0</v>
      </c>
      <c r="O114" s="359">
        <f t="shared" ca="1" si="149"/>
        <v>0</v>
      </c>
      <c r="P114" s="359">
        <f t="shared" ca="1" si="117"/>
        <v>0</v>
      </c>
      <c r="R114" s="362">
        <f t="shared" ca="1" si="150"/>
        <v>225</v>
      </c>
      <c r="S114" s="362">
        <v>106</v>
      </c>
      <c r="T114" s="371">
        <f t="shared" ca="1" si="151"/>
        <v>0</v>
      </c>
      <c r="U114" s="359">
        <f t="shared" ca="1" si="93"/>
        <v>0</v>
      </c>
      <c r="V114" s="359">
        <v>0</v>
      </c>
      <c r="W114" s="359">
        <f t="shared" ca="1" si="118"/>
        <v>0</v>
      </c>
      <c r="X114" s="359">
        <f t="shared" ca="1" si="152"/>
        <v>0</v>
      </c>
      <c r="Y114" s="359">
        <f t="shared" ca="1" si="119"/>
        <v>0</v>
      </c>
      <c r="AA114" s="362">
        <f t="shared" ca="1" si="153"/>
        <v>225</v>
      </c>
      <c r="AB114" s="362">
        <v>106</v>
      </c>
      <c r="AC114" s="371">
        <f t="shared" ca="1" si="154"/>
        <v>0</v>
      </c>
      <c r="AD114" s="359">
        <f t="shared" ca="1" si="94"/>
        <v>0</v>
      </c>
      <c r="AE114" s="359">
        <v>0</v>
      </c>
      <c r="AF114" s="359">
        <f t="shared" ca="1" si="120"/>
        <v>0</v>
      </c>
      <c r="AG114" s="359">
        <f t="shared" ca="1" si="155"/>
        <v>0</v>
      </c>
      <c r="AH114" s="359">
        <f t="shared" ca="1" si="121"/>
        <v>0</v>
      </c>
      <c r="AJ114" s="362">
        <f t="shared" ca="1" si="156"/>
        <v>225</v>
      </c>
      <c r="AK114" s="362">
        <v>106</v>
      </c>
      <c r="AL114" s="371">
        <f t="shared" ca="1" si="157"/>
        <v>0</v>
      </c>
      <c r="AM114" s="359">
        <f t="shared" ca="1" si="95"/>
        <v>0</v>
      </c>
      <c r="AN114" s="359">
        <v>0</v>
      </c>
      <c r="AO114" s="359">
        <f t="shared" ca="1" si="122"/>
        <v>0</v>
      </c>
      <c r="AP114" s="359">
        <f t="shared" ca="1" si="158"/>
        <v>0</v>
      </c>
      <c r="AQ114" s="359">
        <f t="shared" ca="1" si="123"/>
        <v>0</v>
      </c>
      <c r="AS114" s="362">
        <f t="shared" ca="1" si="159"/>
        <v>225</v>
      </c>
      <c r="AT114" s="362">
        <v>106</v>
      </c>
      <c r="AU114" s="371">
        <f t="shared" ca="1" si="160"/>
        <v>0</v>
      </c>
      <c r="AV114" s="359">
        <f t="shared" ca="1" si="96"/>
        <v>0</v>
      </c>
      <c r="AW114" s="359">
        <v>0</v>
      </c>
      <c r="AX114" s="359">
        <f t="shared" ca="1" si="124"/>
        <v>0</v>
      </c>
      <c r="AY114" s="359">
        <f t="shared" ca="1" si="161"/>
        <v>0</v>
      </c>
      <c r="AZ114" s="359">
        <f t="shared" ca="1" si="125"/>
        <v>0</v>
      </c>
      <c r="BB114" s="362">
        <f t="shared" ca="1" si="162"/>
        <v>225</v>
      </c>
      <c r="BC114" s="362">
        <v>106</v>
      </c>
      <c r="BD114" s="371">
        <f t="shared" ca="1" si="163"/>
        <v>0</v>
      </c>
      <c r="BE114" s="359">
        <f t="shared" ca="1" si="97"/>
        <v>0</v>
      </c>
      <c r="BF114" s="359">
        <v>0</v>
      </c>
      <c r="BG114" s="359">
        <f t="shared" ca="1" si="126"/>
        <v>0</v>
      </c>
      <c r="BH114" s="359">
        <f t="shared" ca="1" si="164"/>
        <v>0</v>
      </c>
      <c r="BI114" s="359">
        <f t="shared" ca="1" si="127"/>
        <v>0</v>
      </c>
      <c r="BK114" s="362">
        <f t="shared" ca="1" si="165"/>
        <v>225</v>
      </c>
      <c r="BL114" s="362">
        <v>106</v>
      </c>
      <c r="BM114" s="371">
        <f t="shared" ca="1" si="166"/>
        <v>0</v>
      </c>
      <c r="BN114" s="359">
        <f t="shared" ca="1" si="98"/>
        <v>0</v>
      </c>
      <c r="BO114" s="359">
        <v>0</v>
      </c>
      <c r="BP114" s="359">
        <f t="shared" ca="1" si="128"/>
        <v>0</v>
      </c>
      <c r="BQ114" s="359">
        <f t="shared" ca="1" si="99"/>
        <v>0</v>
      </c>
      <c r="BR114" s="359">
        <f t="shared" ca="1" si="129"/>
        <v>0</v>
      </c>
      <c r="BT114" s="362">
        <f t="shared" ca="1" si="167"/>
        <v>225</v>
      </c>
      <c r="BU114" s="362">
        <v>106</v>
      </c>
      <c r="BV114" s="371">
        <f t="shared" ca="1" si="168"/>
        <v>0</v>
      </c>
      <c r="BW114" s="359">
        <f t="shared" ca="1" si="100"/>
        <v>0</v>
      </c>
      <c r="BX114" s="359">
        <v>0</v>
      </c>
      <c r="BY114" s="359">
        <f t="shared" ca="1" si="130"/>
        <v>0</v>
      </c>
      <c r="BZ114" s="359">
        <f t="shared" ca="1" si="101"/>
        <v>0</v>
      </c>
      <c r="CA114" s="359">
        <f t="shared" ca="1" si="131"/>
        <v>0</v>
      </c>
      <c r="CC114" s="362">
        <f t="shared" ca="1" si="169"/>
        <v>225</v>
      </c>
      <c r="CD114" s="362">
        <v>106</v>
      </c>
      <c r="CE114" s="371">
        <f t="shared" ca="1" si="170"/>
        <v>0</v>
      </c>
      <c r="CF114" s="359">
        <f t="shared" ca="1" si="102"/>
        <v>0</v>
      </c>
      <c r="CG114" s="359">
        <v>0</v>
      </c>
      <c r="CH114" s="359">
        <f t="shared" ca="1" si="132"/>
        <v>0</v>
      </c>
      <c r="CI114" s="359">
        <f t="shared" ca="1" si="103"/>
        <v>0</v>
      </c>
      <c r="CJ114" s="359">
        <f t="shared" ca="1" si="133"/>
        <v>0</v>
      </c>
      <c r="CL114" s="362">
        <f t="shared" ca="1" si="171"/>
        <v>225</v>
      </c>
      <c r="CM114" s="362">
        <v>106</v>
      </c>
      <c r="CN114" s="371">
        <f t="shared" ca="1" si="172"/>
        <v>0</v>
      </c>
      <c r="CO114" s="359">
        <f t="shared" ca="1" si="104"/>
        <v>0</v>
      </c>
      <c r="CP114" s="359">
        <v>0</v>
      </c>
      <c r="CQ114" s="359">
        <f t="shared" ca="1" si="134"/>
        <v>0</v>
      </c>
      <c r="CR114" s="359">
        <f t="shared" ca="1" si="105"/>
        <v>0</v>
      </c>
      <c r="CS114" s="359">
        <f t="shared" ca="1" si="135"/>
        <v>0</v>
      </c>
      <c r="CU114" s="362">
        <f t="shared" ca="1" si="173"/>
        <v>225</v>
      </c>
      <c r="CV114" s="362">
        <v>106</v>
      </c>
      <c r="CW114" s="371">
        <f t="shared" ca="1" si="174"/>
        <v>0</v>
      </c>
      <c r="CX114" s="359">
        <f t="shared" ca="1" si="106"/>
        <v>0</v>
      </c>
      <c r="CY114" s="359">
        <v>0</v>
      </c>
      <c r="CZ114" s="359">
        <f t="shared" ca="1" si="136"/>
        <v>0</v>
      </c>
      <c r="DA114" s="359">
        <f t="shared" ca="1" si="107"/>
        <v>0</v>
      </c>
      <c r="DB114" s="359">
        <f t="shared" ca="1" si="137"/>
        <v>0</v>
      </c>
      <c r="DD114" s="362">
        <f t="shared" ca="1" si="175"/>
        <v>225</v>
      </c>
      <c r="DE114" s="362">
        <v>106</v>
      </c>
      <c r="DF114" s="371">
        <f t="shared" ca="1" si="176"/>
        <v>0</v>
      </c>
      <c r="DG114" s="359">
        <f t="shared" ca="1" si="108"/>
        <v>0</v>
      </c>
      <c r="DH114" s="359">
        <v>0</v>
      </c>
      <c r="DI114" s="359">
        <f t="shared" ca="1" si="138"/>
        <v>0</v>
      </c>
      <c r="DJ114" s="359">
        <f t="shared" ca="1" si="109"/>
        <v>0</v>
      </c>
      <c r="DK114" s="359">
        <f t="shared" ca="1" si="139"/>
        <v>0</v>
      </c>
      <c r="DM114" s="362">
        <f t="shared" ca="1" si="177"/>
        <v>225</v>
      </c>
      <c r="DN114" s="362">
        <v>106</v>
      </c>
      <c r="DO114" s="371">
        <f t="shared" ca="1" si="178"/>
        <v>0</v>
      </c>
      <c r="DP114" s="359">
        <f t="shared" ca="1" si="110"/>
        <v>0</v>
      </c>
      <c r="DQ114" s="359">
        <v>0</v>
      </c>
      <c r="DR114" s="359">
        <f t="shared" ca="1" si="140"/>
        <v>0</v>
      </c>
      <c r="DS114" s="359">
        <f t="shared" ca="1" si="111"/>
        <v>0</v>
      </c>
      <c r="DT114" s="359">
        <f t="shared" ca="1" si="141"/>
        <v>0</v>
      </c>
      <c r="DV114" s="362">
        <f t="shared" ca="1" si="179"/>
        <v>225</v>
      </c>
      <c r="DW114" s="362">
        <v>106</v>
      </c>
      <c r="DX114" s="371">
        <f t="shared" ca="1" si="180"/>
        <v>0</v>
      </c>
      <c r="DY114" s="359">
        <f t="shared" ca="1" si="112"/>
        <v>0</v>
      </c>
      <c r="DZ114" s="359">
        <v>0</v>
      </c>
      <c r="EA114" s="359">
        <f t="shared" ca="1" si="142"/>
        <v>0</v>
      </c>
      <c r="EB114" s="359">
        <f t="shared" ca="1" si="113"/>
        <v>0</v>
      </c>
      <c r="EC114" s="359">
        <f t="shared" ca="1" si="143"/>
        <v>0</v>
      </c>
      <c r="EE114" s="362">
        <f t="shared" ca="1" si="181"/>
        <v>225</v>
      </c>
      <c r="EF114" s="362">
        <v>106</v>
      </c>
      <c r="EG114" s="371">
        <f t="shared" ca="1" si="182"/>
        <v>0</v>
      </c>
      <c r="EH114" s="359">
        <f t="shared" ca="1" si="114"/>
        <v>0</v>
      </c>
      <c r="EI114" s="359">
        <v>0</v>
      </c>
      <c r="EJ114" s="359">
        <f t="shared" ca="1" si="144"/>
        <v>0</v>
      </c>
      <c r="EK114" s="359">
        <f t="shared" ca="1" si="115"/>
        <v>0</v>
      </c>
      <c r="EL114" s="359">
        <f t="shared" ca="1" si="145"/>
        <v>0</v>
      </c>
    </row>
    <row r="115" spans="6:142" x14ac:dyDescent="0.35">
      <c r="F115" s="372">
        <f ca="1">IFERROR(INDEX('Inflation Rates'!$A$16:$H$138,MATCH('TSP Traditional'!$H116,'Inflation Rates'!$A$16:$A$138,0),8)/INDEX('Inflation Rates'!$A$16:$H$138,MATCH('TSP Traditional'!$H116,'Inflation Rates'!$A$16:$A$138,0)-1,8)-1,F114)</f>
        <v>2.0000000000000018E-2</v>
      </c>
      <c r="G115" s="372">
        <f ca="1">IFERROR(INDEX('Inflation Rates'!$A$16:$H$138,MATCH('TSP Traditional'!$H116,'Inflation Rates'!$A$16:$A$138,0),6)/INDEX('Inflation Rates'!$A$16:$H$138,MATCH('TSP Traditional'!$H116,'Inflation Rates'!$A$16:$A$138,0)-1,6)-1,G114)</f>
        <v>2.0999999999999908E-2</v>
      </c>
      <c r="H115" s="362">
        <f t="shared" ca="1" si="146"/>
        <v>2126</v>
      </c>
      <c r="I115" s="362">
        <f t="shared" ca="1" si="147"/>
        <v>226</v>
      </c>
      <c r="J115" s="362">
        <v>107</v>
      </c>
      <c r="K115" s="371">
        <f t="shared" ca="1" si="148"/>
        <v>0</v>
      </c>
      <c r="L115" s="359">
        <f t="shared" ca="1" si="92"/>
        <v>0</v>
      </c>
      <c r="M115" s="359">
        <v>0</v>
      </c>
      <c r="N115" s="359">
        <f t="shared" ca="1" si="116"/>
        <v>0</v>
      </c>
      <c r="O115" s="359">
        <f t="shared" ca="1" si="149"/>
        <v>0</v>
      </c>
      <c r="P115" s="359">
        <f t="shared" ca="1" si="117"/>
        <v>0</v>
      </c>
      <c r="R115" s="362">
        <f t="shared" ca="1" si="150"/>
        <v>226</v>
      </c>
      <c r="S115" s="362">
        <v>107</v>
      </c>
      <c r="T115" s="371">
        <f t="shared" ca="1" si="151"/>
        <v>0</v>
      </c>
      <c r="U115" s="359">
        <f t="shared" ca="1" si="93"/>
        <v>0</v>
      </c>
      <c r="V115" s="359">
        <v>0</v>
      </c>
      <c r="W115" s="359">
        <f t="shared" ca="1" si="118"/>
        <v>0</v>
      </c>
      <c r="X115" s="359">
        <f t="shared" ca="1" si="152"/>
        <v>0</v>
      </c>
      <c r="Y115" s="359">
        <f t="shared" ca="1" si="119"/>
        <v>0</v>
      </c>
      <c r="AA115" s="362">
        <f t="shared" ca="1" si="153"/>
        <v>226</v>
      </c>
      <c r="AB115" s="362">
        <v>107</v>
      </c>
      <c r="AC115" s="371">
        <f t="shared" ca="1" si="154"/>
        <v>0</v>
      </c>
      <c r="AD115" s="359">
        <f t="shared" ca="1" si="94"/>
        <v>0</v>
      </c>
      <c r="AE115" s="359">
        <v>0</v>
      </c>
      <c r="AF115" s="359">
        <f t="shared" ca="1" si="120"/>
        <v>0</v>
      </c>
      <c r="AG115" s="359">
        <f t="shared" ca="1" si="155"/>
        <v>0</v>
      </c>
      <c r="AH115" s="359">
        <f t="shared" ca="1" si="121"/>
        <v>0</v>
      </c>
      <c r="AJ115" s="362">
        <f t="shared" ca="1" si="156"/>
        <v>226</v>
      </c>
      <c r="AK115" s="362">
        <v>107</v>
      </c>
      <c r="AL115" s="371">
        <f t="shared" ca="1" si="157"/>
        <v>0</v>
      </c>
      <c r="AM115" s="359">
        <f t="shared" ca="1" si="95"/>
        <v>0</v>
      </c>
      <c r="AN115" s="359">
        <v>0</v>
      </c>
      <c r="AO115" s="359">
        <f t="shared" ca="1" si="122"/>
        <v>0</v>
      </c>
      <c r="AP115" s="359">
        <f t="shared" ca="1" si="158"/>
        <v>0</v>
      </c>
      <c r="AQ115" s="359">
        <f t="shared" ca="1" si="123"/>
        <v>0</v>
      </c>
      <c r="AS115" s="362">
        <f t="shared" ca="1" si="159"/>
        <v>226</v>
      </c>
      <c r="AT115" s="362">
        <v>107</v>
      </c>
      <c r="AU115" s="371">
        <f t="shared" ca="1" si="160"/>
        <v>0</v>
      </c>
      <c r="AV115" s="359">
        <f t="shared" ca="1" si="96"/>
        <v>0</v>
      </c>
      <c r="AW115" s="359">
        <v>0</v>
      </c>
      <c r="AX115" s="359">
        <f t="shared" ca="1" si="124"/>
        <v>0</v>
      </c>
      <c r="AY115" s="359">
        <f t="shared" ca="1" si="161"/>
        <v>0</v>
      </c>
      <c r="AZ115" s="359">
        <f t="shared" ca="1" si="125"/>
        <v>0</v>
      </c>
      <c r="BB115" s="362">
        <f t="shared" ca="1" si="162"/>
        <v>226</v>
      </c>
      <c r="BC115" s="362">
        <v>107</v>
      </c>
      <c r="BD115" s="371">
        <f t="shared" ca="1" si="163"/>
        <v>0</v>
      </c>
      <c r="BE115" s="359">
        <f t="shared" ca="1" si="97"/>
        <v>0</v>
      </c>
      <c r="BF115" s="359">
        <v>0</v>
      </c>
      <c r="BG115" s="359">
        <f t="shared" ca="1" si="126"/>
        <v>0</v>
      </c>
      <c r="BH115" s="359">
        <f t="shared" ca="1" si="164"/>
        <v>0</v>
      </c>
      <c r="BI115" s="359">
        <f t="shared" ca="1" si="127"/>
        <v>0</v>
      </c>
      <c r="BK115" s="362">
        <f t="shared" ca="1" si="165"/>
        <v>226</v>
      </c>
      <c r="BL115" s="362">
        <v>107</v>
      </c>
      <c r="BM115" s="371">
        <f t="shared" ca="1" si="166"/>
        <v>0</v>
      </c>
      <c r="BN115" s="359">
        <f t="shared" ca="1" si="98"/>
        <v>0</v>
      </c>
      <c r="BO115" s="359">
        <v>0</v>
      </c>
      <c r="BP115" s="359">
        <f t="shared" ca="1" si="128"/>
        <v>0</v>
      </c>
      <c r="BQ115" s="359">
        <f t="shared" ca="1" si="99"/>
        <v>0</v>
      </c>
      <c r="BR115" s="359">
        <f t="shared" ca="1" si="129"/>
        <v>0</v>
      </c>
      <c r="BT115" s="362">
        <f t="shared" ca="1" si="167"/>
        <v>226</v>
      </c>
      <c r="BU115" s="362">
        <v>107</v>
      </c>
      <c r="BV115" s="371">
        <f t="shared" ca="1" si="168"/>
        <v>0</v>
      </c>
      <c r="BW115" s="359">
        <f t="shared" ca="1" si="100"/>
        <v>0</v>
      </c>
      <c r="BX115" s="359">
        <v>0</v>
      </c>
      <c r="BY115" s="359">
        <f t="shared" ca="1" si="130"/>
        <v>0</v>
      </c>
      <c r="BZ115" s="359">
        <f t="shared" ca="1" si="101"/>
        <v>0</v>
      </c>
      <c r="CA115" s="359">
        <f t="shared" ca="1" si="131"/>
        <v>0</v>
      </c>
      <c r="CC115" s="362">
        <f t="shared" ca="1" si="169"/>
        <v>226</v>
      </c>
      <c r="CD115" s="362">
        <v>107</v>
      </c>
      <c r="CE115" s="371">
        <f t="shared" ca="1" si="170"/>
        <v>0</v>
      </c>
      <c r="CF115" s="359">
        <f t="shared" ca="1" si="102"/>
        <v>0</v>
      </c>
      <c r="CG115" s="359">
        <v>0</v>
      </c>
      <c r="CH115" s="359">
        <f t="shared" ca="1" si="132"/>
        <v>0</v>
      </c>
      <c r="CI115" s="359">
        <f t="shared" ca="1" si="103"/>
        <v>0</v>
      </c>
      <c r="CJ115" s="359">
        <f t="shared" ca="1" si="133"/>
        <v>0</v>
      </c>
      <c r="CL115" s="362">
        <f t="shared" ca="1" si="171"/>
        <v>226</v>
      </c>
      <c r="CM115" s="362">
        <v>107</v>
      </c>
      <c r="CN115" s="371">
        <f t="shared" ca="1" si="172"/>
        <v>0</v>
      </c>
      <c r="CO115" s="359">
        <f t="shared" ca="1" si="104"/>
        <v>0</v>
      </c>
      <c r="CP115" s="359">
        <v>0</v>
      </c>
      <c r="CQ115" s="359">
        <f t="shared" ca="1" si="134"/>
        <v>0</v>
      </c>
      <c r="CR115" s="359">
        <f t="shared" ca="1" si="105"/>
        <v>0</v>
      </c>
      <c r="CS115" s="359">
        <f t="shared" ca="1" si="135"/>
        <v>0</v>
      </c>
      <c r="CU115" s="362">
        <f t="shared" ca="1" si="173"/>
        <v>226</v>
      </c>
      <c r="CV115" s="362">
        <v>107</v>
      </c>
      <c r="CW115" s="371">
        <f t="shared" ca="1" si="174"/>
        <v>0</v>
      </c>
      <c r="CX115" s="359">
        <f t="shared" ca="1" si="106"/>
        <v>0</v>
      </c>
      <c r="CY115" s="359">
        <v>0</v>
      </c>
      <c r="CZ115" s="359">
        <f t="shared" ca="1" si="136"/>
        <v>0</v>
      </c>
      <c r="DA115" s="359">
        <f t="shared" ca="1" si="107"/>
        <v>0</v>
      </c>
      <c r="DB115" s="359">
        <f t="shared" ca="1" si="137"/>
        <v>0</v>
      </c>
      <c r="DD115" s="362">
        <f t="shared" ca="1" si="175"/>
        <v>226</v>
      </c>
      <c r="DE115" s="362">
        <v>107</v>
      </c>
      <c r="DF115" s="371">
        <f t="shared" ca="1" si="176"/>
        <v>0</v>
      </c>
      <c r="DG115" s="359">
        <f t="shared" ca="1" si="108"/>
        <v>0</v>
      </c>
      <c r="DH115" s="359">
        <v>0</v>
      </c>
      <c r="DI115" s="359">
        <f t="shared" ca="1" si="138"/>
        <v>0</v>
      </c>
      <c r="DJ115" s="359">
        <f t="shared" ca="1" si="109"/>
        <v>0</v>
      </c>
      <c r="DK115" s="359">
        <f t="shared" ca="1" si="139"/>
        <v>0</v>
      </c>
      <c r="DM115" s="362">
        <f t="shared" ca="1" si="177"/>
        <v>226</v>
      </c>
      <c r="DN115" s="362">
        <v>107</v>
      </c>
      <c r="DO115" s="371">
        <f t="shared" ca="1" si="178"/>
        <v>0</v>
      </c>
      <c r="DP115" s="359">
        <f t="shared" ca="1" si="110"/>
        <v>0</v>
      </c>
      <c r="DQ115" s="359">
        <v>0</v>
      </c>
      <c r="DR115" s="359">
        <f t="shared" ca="1" si="140"/>
        <v>0</v>
      </c>
      <c r="DS115" s="359">
        <f t="shared" ca="1" si="111"/>
        <v>0</v>
      </c>
      <c r="DT115" s="359">
        <f t="shared" ca="1" si="141"/>
        <v>0</v>
      </c>
      <c r="DV115" s="362">
        <f t="shared" ca="1" si="179"/>
        <v>226</v>
      </c>
      <c r="DW115" s="362">
        <v>107</v>
      </c>
      <c r="DX115" s="371">
        <f t="shared" ca="1" si="180"/>
        <v>0</v>
      </c>
      <c r="DY115" s="359">
        <f t="shared" ca="1" si="112"/>
        <v>0</v>
      </c>
      <c r="DZ115" s="359">
        <v>0</v>
      </c>
      <c r="EA115" s="359">
        <f t="shared" ca="1" si="142"/>
        <v>0</v>
      </c>
      <c r="EB115" s="359">
        <f t="shared" ca="1" si="113"/>
        <v>0</v>
      </c>
      <c r="EC115" s="359">
        <f t="shared" ca="1" si="143"/>
        <v>0</v>
      </c>
      <c r="EE115" s="362">
        <f t="shared" ca="1" si="181"/>
        <v>226</v>
      </c>
      <c r="EF115" s="362">
        <v>107</v>
      </c>
      <c r="EG115" s="371">
        <f t="shared" ca="1" si="182"/>
        <v>0</v>
      </c>
      <c r="EH115" s="359">
        <f t="shared" ca="1" si="114"/>
        <v>0</v>
      </c>
      <c r="EI115" s="359">
        <v>0</v>
      </c>
      <c r="EJ115" s="359">
        <f t="shared" ca="1" si="144"/>
        <v>0</v>
      </c>
      <c r="EK115" s="359">
        <f t="shared" ca="1" si="115"/>
        <v>0</v>
      </c>
      <c r="EL115" s="359">
        <f t="shared" ca="1" si="145"/>
        <v>0</v>
      </c>
    </row>
    <row r="116" spans="6:142" x14ac:dyDescent="0.35">
      <c r="F116" s="372">
        <f ca="1">IFERROR(INDEX('Inflation Rates'!$A$16:$H$138,MATCH('TSP Traditional'!$H117,'Inflation Rates'!$A$16:$A$138,0),8)/INDEX('Inflation Rates'!$A$16:$H$138,MATCH('TSP Traditional'!$H117,'Inflation Rates'!$A$16:$A$138,0)-1,8)-1,F115)</f>
        <v>2.0000000000000018E-2</v>
      </c>
      <c r="G116" s="372">
        <f ca="1">IFERROR(INDEX('Inflation Rates'!$A$16:$H$138,MATCH('TSP Traditional'!$H117,'Inflation Rates'!$A$16:$A$138,0),6)/INDEX('Inflation Rates'!$A$16:$H$138,MATCH('TSP Traditional'!$H117,'Inflation Rates'!$A$16:$A$138,0)-1,6)-1,G115)</f>
        <v>2.0999999999999908E-2</v>
      </c>
      <c r="H116" s="362">
        <f t="shared" ca="1" si="146"/>
        <v>2127</v>
      </c>
      <c r="I116" s="362">
        <f t="shared" ca="1" si="147"/>
        <v>227</v>
      </c>
      <c r="J116" s="362">
        <v>108</v>
      </c>
      <c r="K116" s="371">
        <f t="shared" ca="1" si="148"/>
        <v>0</v>
      </c>
      <c r="L116" s="359">
        <f t="shared" ca="1" si="92"/>
        <v>0</v>
      </c>
      <c r="M116" s="359">
        <v>0</v>
      </c>
      <c r="N116" s="359">
        <f t="shared" ca="1" si="116"/>
        <v>0</v>
      </c>
      <c r="O116" s="359">
        <f t="shared" ca="1" si="149"/>
        <v>0</v>
      </c>
      <c r="P116" s="359">
        <f t="shared" ca="1" si="117"/>
        <v>0</v>
      </c>
      <c r="R116" s="362">
        <f t="shared" ca="1" si="150"/>
        <v>227</v>
      </c>
      <c r="S116" s="362">
        <v>108</v>
      </c>
      <c r="T116" s="371">
        <f t="shared" ca="1" si="151"/>
        <v>0</v>
      </c>
      <c r="U116" s="359">
        <f t="shared" ca="1" si="93"/>
        <v>0</v>
      </c>
      <c r="V116" s="359">
        <v>0</v>
      </c>
      <c r="W116" s="359">
        <f t="shared" ca="1" si="118"/>
        <v>0</v>
      </c>
      <c r="X116" s="359">
        <f t="shared" ca="1" si="152"/>
        <v>0</v>
      </c>
      <c r="Y116" s="359">
        <f t="shared" ca="1" si="119"/>
        <v>0</v>
      </c>
      <c r="AA116" s="362">
        <f t="shared" ca="1" si="153"/>
        <v>227</v>
      </c>
      <c r="AB116" s="362">
        <v>108</v>
      </c>
      <c r="AC116" s="371">
        <f t="shared" ca="1" si="154"/>
        <v>0</v>
      </c>
      <c r="AD116" s="359">
        <f t="shared" ca="1" si="94"/>
        <v>0</v>
      </c>
      <c r="AE116" s="359">
        <v>0</v>
      </c>
      <c r="AF116" s="359">
        <f t="shared" ca="1" si="120"/>
        <v>0</v>
      </c>
      <c r="AG116" s="359">
        <f t="shared" ca="1" si="155"/>
        <v>0</v>
      </c>
      <c r="AH116" s="359">
        <f t="shared" ca="1" si="121"/>
        <v>0</v>
      </c>
      <c r="AJ116" s="362">
        <f t="shared" ca="1" si="156"/>
        <v>227</v>
      </c>
      <c r="AK116" s="362">
        <v>108</v>
      </c>
      <c r="AL116" s="371">
        <f t="shared" ca="1" si="157"/>
        <v>0</v>
      </c>
      <c r="AM116" s="359">
        <f t="shared" ca="1" si="95"/>
        <v>0</v>
      </c>
      <c r="AN116" s="359">
        <v>0</v>
      </c>
      <c r="AO116" s="359">
        <f t="shared" ca="1" si="122"/>
        <v>0</v>
      </c>
      <c r="AP116" s="359">
        <f t="shared" ca="1" si="158"/>
        <v>0</v>
      </c>
      <c r="AQ116" s="359">
        <f t="shared" ca="1" si="123"/>
        <v>0</v>
      </c>
      <c r="AS116" s="362">
        <f t="shared" ca="1" si="159"/>
        <v>227</v>
      </c>
      <c r="AT116" s="362">
        <v>108</v>
      </c>
      <c r="AU116" s="371">
        <f t="shared" ca="1" si="160"/>
        <v>0</v>
      </c>
      <c r="AV116" s="359">
        <f t="shared" ca="1" si="96"/>
        <v>0</v>
      </c>
      <c r="AW116" s="359">
        <v>0</v>
      </c>
      <c r="AX116" s="359">
        <f t="shared" ca="1" si="124"/>
        <v>0</v>
      </c>
      <c r="AY116" s="359">
        <f t="shared" ca="1" si="161"/>
        <v>0</v>
      </c>
      <c r="AZ116" s="359">
        <f t="shared" ca="1" si="125"/>
        <v>0</v>
      </c>
      <c r="BB116" s="362">
        <f t="shared" ca="1" si="162"/>
        <v>227</v>
      </c>
      <c r="BC116" s="362">
        <v>108</v>
      </c>
      <c r="BD116" s="371">
        <f t="shared" ca="1" si="163"/>
        <v>0</v>
      </c>
      <c r="BE116" s="359">
        <f t="shared" ca="1" si="97"/>
        <v>0</v>
      </c>
      <c r="BF116" s="359">
        <v>0</v>
      </c>
      <c r="BG116" s="359">
        <f t="shared" ca="1" si="126"/>
        <v>0</v>
      </c>
      <c r="BH116" s="359">
        <f t="shared" ca="1" si="164"/>
        <v>0</v>
      </c>
      <c r="BI116" s="359">
        <f t="shared" ca="1" si="127"/>
        <v>0</v>
      </c>
      <c r="BK116" s="362">
        <f t="shared" ca="1" si="165"/>
        <v>227</v>
      </c>
      <c r="BL116" s="362">
        <v>108</v>
      </c>
      <c r="BM116" s="371">
        <f t="shared" ca="1" si="166"/>
        <v>0</v>
      </c>
      <c r="BN116" s="359">
        <f t="shared" ca="1" si="98"/>
        <v>0</v>
      </c>
      <c r="BO116" s="359">
        <v>0</v>
      </c>
      <c r="BP116" s="359">
        <f t="shared" ca="1" si="128"/>
        <v>0</v>
      </c>
      <c r="BQ116" s="359">
        <f t="shared" ca="1" si="99"/>
        <v>0</v>
      </c>
      <c r="BR116" s="359">
        <f t="shared" ca="1" si="129"/>
        <v>0</v>
      </c>
      <c r="BT116" s="362">
        <f t="shared" ca="1" si="167"/>
        <v>227</v>
      </c>
      <c r="BU116" s="362">
        <v>108</v>
      </c>
      <c r="BV116" s="371">
        <f t="shared" ca="1" si="168"/>
        <v>0</v>
      </c>
      <c r="BW116" s="359">
        <f t="shared" ca="1" si="100"/>
        <v>0</v>
      </c>
      <c r="BX116" s="359">
        <v>0</v>
      </c>
      <c r="BY116" s="359">
        <f t="shared" ca="1" si="130"/>
        <v>0</v>
      </c>
      <c r="BZ116" s="359">
        <f t="shared" ca="1" si="101"/>
        <v>0</v>
      </c>
      <c r="CA116" s="359">
        <f t="shared" ca="1" si="131"/>
        <v>0</v>
      </c>
      <c r="CC116" s="362">
        <f t="shared" ca="1" si="169"/>
        <v>227</v>
      </c>
      <c r="CD116" s="362">
        <v>108</v>
      </c>
      <c r="CE116" s="371">
        <f t="shared" ca="1" si="170"/>
        <v>0</v>
      </c>
      <c r="CF116" s="359">
        <f t="shared" ca="1" si="102"/>
        <v>0</v>
      </c>
      <c r="CG116" s="359">
        <v>0</v>
      </c>
      <c r="CH116" s="359">
        <f t="shared" ca="1" si="132"/>
        <v>0</v>
      </c>
      <c r="CI116" s="359">
        <f t="shared" ca="1" si="103"/>
        <v>0</v>
      </c>
      <c r="CJ116" s="359">
        <f t="shared" ca="1" si="133"/>
        <v>0</v>
      </c>
      <c r="CL116" s="362">
        <f t="shared" ca="1" si="171"/>
        <v>227</v>
      </c>
      <c r="CM116" s="362">
        <v>108</v>
      </c>
      <c r="CN116" s="371">
        <f t="shared" ca="1" si="172"/>
        <v>0</v>
      </c>
      <c r="CO116" s="359">
        <f t="shared" ca="1" si="104"/>
        <v>0</v>
      </c>
      <c r="CP116" s="359">
        <v>0</v>
      </c>
      <c r="CQ116" s="359">
        <f t="shared" ca="1" si="134"/>
        <v>0</v>
      </c>
      <c r="CR116" s="359">
        <f t="shared" ca="1" si="105"/>
        <v>0</v>
      </c>
      <c r="CS116" s="359">
        <f t="shared" ca="1" si="135"/>
        <v>0</v>
      </c>
      <c r="CU116" s="362">
        <f t="shared" ca="1" si="173"/>
        <v>227</v>
      </c>
      <c r="CV116" s="362">
        <v>108</v>
      </c>
      <c r="CW116" s="371">
        <f t="shared" ca="1" si="174"/>
        <v>0</v>
      </c>
      <c r="CX116" s="359">
        <f t="shared" ca="1" si="106"/>
        <v>0</v>
      </c>
      <c r="CY116" s="359">
        <v>0</v>
      </c>
      <c r="CZ116" s="359">
        <f t="shared" ca="1" si="136"/>
        <v>0</v>
      </c>
      <c r="DA116" s="359">
        <f t="shared" ca="1" si="107"/>
        <v>0</v>
      </c>
      <c r="DB116" s="359">
        <f t="shared" ca="1" si="137"/>
        <v>0</v>
      </c>
      <c r="DD116" s="362">
        <f t="shared" ca="1" si="175"/>
        <v>227</v>
      </c>
      <c r="DE116" s="362">
        <v>108</v>
      </c>
      <c r="DF116" s="371">
        <f t="shared" ca="1" si="176"/>
        <v>0</v>
      </c>
      <c r="DG116" s="359">
        <f t="shared" ca="1" si="108"/>
        <v>0</v>
      </c>
      <c r="DH116" s="359">
        <v>0</v>
      </c>
      <c r="DI116" s="359">
        <f t="shared" ca="1" si="138"/>
        <v>0</v>
      </c>
      <c r="DJ116" s="359">
        <f t="shared" ca="1" si="109"/>
        <v>0</v>
      </c>
      <c r="DK116" s="359">
        <f t="shared" ca="1" si="139"/>
        <v>0</v>
      </c>
      <c r="DM116" s="362">
        <f t="shared" ca="1" si="177"/>
        <v>227</v>
      </c>
      <c r="DN116" s="362">
        <v>108</v>
      </c>
      <c r="DO116" s="371">
        <f t="shared" ca="1" si="178"/>
        <v>0</v>
      </c>
      <c r="DP116" s="359">
        <f t="shared" ca="1" si="110"/>
        <v>0</v>
      </c>
      <c r="DQ116" s="359">
        <v>0</v>
      </c>
      <c r="DR116" s="359">
        <f t="shared" ca="1" si="140"/>
        <v>0</v>
      </c>
      <c r="DS116" s="359">
        <f t="shared" ca="1" si="111"/>
        <v>0</v>
      </c>
      <c r="DT116" s="359">
        <f t="shared" ca="1" si="141"/>
        <v>0</v>
      </c>
      <c r="DV116" s="362">
        <f t="shared" ca="1" si="179"/>
        <v>227</v>
      </c>
      <c r="DW116" s="362">
        <v>108</v>
      </c>
      <c r="DX116" s="371">
        <f t="shared" ca="1" si="180"/>
        <v>0</v>
      </c>
      <c r="DY116" s="359">
        <f t="shared" ca="1" si="112"/>
        <v>0</v>
      </c>
      <c r="DZ116" s="359">
        <v>0</v>
      </c>
      <c r="EA116" s="359">
        <f t="shared" ca="1" si="142"/>
        <v>0</v>
      </c>
      <c r="EB116" s="359">
        <f t="shared" ca="1" si="113"/>
        <v>0</v>
      </c>
      <c r="EC116" s="359">
        <f t="shared" ca="1" si="143"/>
        <v>0</v>
      </c>
      <c r="EE116" s="362">
        <f t="shared" ca="1" si="181"/>
        <v>227</v>
      </c>
      <c r="EF116" s="362">
        <v>108</v>
      </c>
      <c r="EG116" s="371">
        <f t="shared" ca="1" si="182"/>
        <v>0</v>
      </c>
      <c r="EH116" s="359">
        <f t="shared" ca="1" si="114"/>
        <v>0</v>
      </c>
      <c r="EI116" s="359">
        <v>0</v>
      </c>
      <c r="EJ116" s="359">
        <f t="shared" ca="1" si="144"/>
        <v>0</v>
      </c>
      <c r="EK116" s="359">
        <f t="shared" ca="1" si="115"/>
        <v>0</v>
      </c>
      <c r="EL116" s="359">
        <f t="shared" ca="1" si="145"/>
        <v>0</v>
      </c>
    </row>
    <row r="117" spans="6:142" x14ac:dyDescent="0.35">
      <c r="F117" s="372">
        <f ca="1">IFERROR(INDEX('Inflation Rates'!$A$16:$H$138,MATCH('TSP Traditional'!$H118,'Inflation Rates'!$A$16:$A$138,0),8)/INDEX('Inflation Rates'!$A$16:$H$138,MATCH('TSP Traditional'!$H118,'Inflation Rates'!$A$16:$A$138,0)-1,8)-1,F116)</f>
        <v>2.0000000000000018E-2</v>
      </c>
      <c r="G117" s="372">
        <f ca="1">IFERROR(INDEX('Inflation Rates'!$A$16:$H$138,MATCH('TSP Traditional'!$H118,'Inflation Rates'!$A$16:$A$138,0),6)/INDEX('Inflation Rates'!$A$16:$H$138,MATCH('TSP Traditional'!$H118,'Inflation Rates'!$A$16:$A$138,0)-1,6)-1,G116)</f>
        <v>2.0999999999999908E-2</v>
      </c>
      <c r="H117" s="362">
        <f t="shared" ca="1" si="146"/>
        <v>2128</v>
      </c>
      <c r="I117" s="362">
        <f t="shared" ca="1" si="147"/>
        <v>228</v>
      </c>
      <c r="J117" s="362">
        <v>109</v>
      </c>
      <c r="K117" s="371">
        <f t="shared" ca="1" si="148"/>
        <v>0</v>
      </c>
      <c r="L117" s="359">
        <f t="shared" ca="1" si="92"/>
        <v>0</v>
      </c>
      <c r="M117" s="359">
        <v>0</v>
      </c>
      <c r="N117" s="359">
        <f t="shared" ca="1" si="116"/>
        <v>0</v>
      </c>
      <c r="O117" s="359">
        <f t="shared" ca="1" si="149"/>
        <v>0</v>
      </c>
      <c r="P117" s="359">
        <f t="shared" ca="1" si="117"/>
        <v>0</v>
      </c>
      <c r="R117" s="362">
        <f t="shared" ca="1" si="150"/>
        <v>228</v>
      </c>
      <c r="S117" s="362">
        <v>109</v>
      </c>
      <c r="T117" s="371">
        <f t="shared" ca="1" si="151"/>
        <v>0</v>
      </c>
      <c r="U117" s="359">
        <f t="shared" ca="1" si="93"/>
        <v>0</v>
      </c>
      <c r="V117" s="359">
        <v>0</v>
      </c>
      <c r="W117" s="359">
        <f t="shared" ca="1" si="118"/>
        <v>0</v>
      </c>
      <c r="X117" s="359">
        <f t="shared" ca="1" si="152"/>
        <v>0</v>
      </c>
      <c r="Y117" s="359">
        <f t="shared" ca="1" si="119"/>
        <v>0</v>
      </c>
      <c r="AA117" s="362">
        <f t="shared" ca="1" si="153"/>
        <v>228</v>
      </c>
      <c r="AB117" s="362">
        <v>109</v>
      </c>
      <c r="AC117" s="371">
        <f t="shared" ca="1" si="154"/>
        <v>0</v>
      </c>
      <c r="AD117" s="359">
        <f t="shared" ca="1" si="94"/>
        <v>0</v>
      </c>
      <c r="AE117" s="359">
        <v>0</v>
      </c>
      <c r="AF117" s="359">
        <f t="shared" ca="1" si="120"/>
        <v>0</v>
      </c>
      <c r="AG117" s="359">
        <f t="shared" ca="1" si="155"/>
        <v>0</v>
      </c>
      <c r="AH117" s="359">
        <f t="shared" ca="1" si="121"/>
        <v>0</v>
      </c>
      <c r="AJ117" s="362">
        <f t="shared" ca="1" si="156"/>
        <v>228</v>
      </c>
      <c r="AK117" s="362">
        <v>109</v>
      </c>
      <c r="AL117" s="371">
        <f t="shared" ca="1" si="157"/>
        <v>0</v>
      </c>
      <c r="AM117" s="359">
        <f t="shared" ca="1" si="95"/>
        <v>0</v>
      </c>
      <c r="AN117" s="359">
        <v>0</v>
      </c>
      <c r="AO117" s="359">
        <f t="shared" ca="1" si="122"/>
        <v>0</v>
      </c>
      <c r="AP117" s="359">
        <f t="shared" ca="1" si="158"/>
        <v>0</v>
      </c>
      <c r="AQ117" s="359">
        <f t="shared" ca="1" si="123"/>
        <v>0</v>
      </c>
      <c r="AS117" s="362">
        <f t="shared" ca="1" si="159"/>
        <v>228</v>
      </c>
      <c r="AT117" s="362">
        <v>109</v>
      </c>
      <c r="AU117" s="371">
        <f t="shared" ca="1" si="160"/>
        <v>0</v>
      </c>
      <c r="AV117" s="359">
        <f t="shared" ca="1" si="96"/>
        <v>0</v>
      </c>
      <c r="AW117" s="359">
        <v>0</v>
      </c>
      <c r="AX117" s="359">
        <f t="shared" ca="1" si="124"/>
        <v>0</v>
      </c>
      <c r="AY117" s="359">
        <f t="shared" ca="1" si="161"/>
        <v>0</v>
      </c>
      <c r="AZ117" s="359">
        <f t="shared" ca="1" si="125"/>
        <v>0</v>
      </c>
      <c r="BB117" s="362">
        <f t="shared" ca="1" si="162"/>
        <v>228</v>
      </c>
      <c r="BC117" s="362">
        <v>109</v>
      </c>
      <c r="BD117" s="371">
        <f t="shared" ca="1" si="163"/>
        <v>0</v>
      </c>
      <c r="BE117" s="359">
        <f t="shared" ca="1" si="97"/>
        <v>0</v>
      </c>
      <c r="BF117" s="359">
        <v>0</v>
      </c>
      <c r="BG117" s="359">
        <f t="shared" ca="1" si="126"/>
        <v>0</v>
      </c>
      <c r="BH117" s="359">
        <f t="shared" ca="1" si="164"/>
        <v>0</v>
      </c>
      <c r="BI117" s="359">
        <f t="shared" ca="1" si="127"/>
        <v>0</v>
      </c>
      <c r="BK117" s="362">
        <f t="shared" ca="1" si="165"/>
        <v>228</v>
      </c>
      <c r="BL117" s="362">
        <v>109</v>
      </c>
      <c r="BM117" s="371">
        <f t="shared" ca="1" si="166"/>
        <v>0</v>
      </c>
      <c r="BN117" s="359">
        <f t="shared" ca="1" si="98"/>
        <v>0</v>
      </c>
      <c r="BO117" s="359">
        <v>0</v>
      </c>
      <c r="BP117" s="359">
        <f t="shared" ca="1" si="128"/>
        <v>0</v>
      </c>
      <c r="BQ117" s="359">
        <f t="shared" ca="1" si="99"/>
        <v>0</v>
      </c>
      <c r="BR117" s="359">
        <f t="shared" ca="1" si="129"/>
        <v>0</v>
      </c>
      <c r="BT117" s="362">
        <f t="shared" ca="1" si="167"/>
        <v>228</v>
      </c>
      <c r="BU117" s="362">
        <v>109</v>
      </c>
      <c r="BV117" s="371">
        <f t="shared" ca="1" si="168"/>
        <v>0</v>
      </c>
      <c r="BW117" s="359">
        <f t="shared" ca="1" si="100"/>
        <v>0</v>
      </c>
      <c r="BX117" s="359">
        <v>0</v>
      </c>
      <c r="BY117" s="359">
        <f t="shared" ca="1" si="130"/>
        <v>0</v>
      </c>
      <c r="BZ117" s="359">
        <f t="shared" ca="1" si="101"/>
        <v>0</v>
      </c>
      <c r="CA117" s="359">
        <f t="shared" ca="1" si="131"/>
        <v>0</v>
      </c>
      <c r="CC117" s="362">
        <f t="shared" ca="1" si="169"/>
        <v>228</v>
      </c>
      <c r="CD117" s="362">
        <v>109</v>
      </c>
      <c r="CE117" s="371">
        <f t="shared" ca="1" si="170"/>
        <v>0</v>
      </c>
      <c r="CF117" s="359">
        <f t="shared" ca="1" si="102"/>
        <v>0</v>
      </c>
      <c r="CG117" s="359">
        <v>0</v>
      </c>
      <c r="CH117" s="359">
        <f t="shared" ca="1" si="132"/>
        <v>0</v>
      </c>
      <c r="CI117" s="359">
        <f t="shared" ca="1" si="103"/>
        <v>0</v>
      </c>
      <c r="CJ117" s="359">
        <f t="shared" ca="1" si="133"/>
        <v>0</v>
      </c>
      <c r="CL117" s="362">
        <f t="shared" ca="1" si="171"/>
        <v>228</v>
      </c>
      <c r="CM117" s="362">
        <v>109</v>
      </c>
      <c r="CN117" s="371">
        <f t="shared" ca="1" si="172"/>
        <v>0</v>
      </c>
      <c r="CO117" s="359">
        <f t="shared" ca="1" si="104"/>
        <v>0</v>
      </c>
      <c r="CP117" s="359">
        <v>0</v>
      </c>
      <c r="CQ117" s="359">
        <f t="shared" ca="1" si="134"/>
        <v>0</v>
      </c>
      <c r="CR117" s="359">
        <f t="shared" ca="1" si="105"/>
        <v>0</v>
      </c>
      <c r="CS117" s="359">
        <f t="shared" ca="1" si="135"/>
        <v>0</v>
      </c>
      <c r="CU117" s="362">
        <f t="shared" ca="1" si="173"/>
        <v>228</v>
      </c>
      <c r="CV117" s="362">
        <v>109</v>
      </c>
      <c r="CW117" s="371">
        <f t="shared" ca="1" si="174"/>
        <v>0</v>
      </c>
      <c r="CX117" s="359">
        <f t="shared" ca="1" si="106"/>
        <v>0</v>
      </c>
      <c r="CY117" s="359">
        <v>0</v>
      </c>
      <c r="CZ117" s="359">
        <f t="shared" ca="1" si="136"/>
        <v>0</v>
      </c>
      <c r="DA117" s="359">
        <f t="shared" ca="1" si="107"/>
        <v>0</v>
      </c>
      <c r="DB117" s="359">
        <f t="shared" ca="1" si="137"/>
        <v>0</v>
      </c>
      <c r="DD117" s="362">
        <f t="shared" ca="1" si="175"/>
        <v>228</v>
      </c>
      <c r="DE117" s="362">
        <v>109</v>
      </c>
      <c r="DF117" s="371">
        <f t="shared" ca="1" si="176"/>
        <v>0</v>
      </c>
      <c r="DG117" s="359">
        <f t="shared" ca="1" si="108"/>
        <v>0</v>
      </c>
      <c r="DH117" s="359">
        <v>0</v>
      </c>
      <c r="DI117" s="359">
        <f t="shared" ca="1" si="138"/>
        <v>0</v>
      </c>
      <c r="DJ117" s="359">
        <f t="shared" ca="1" si="109"/>
        <v>0</v>
      </c>
      <c r="DK117" s="359">
        <f t="shared" ca="1" si="139"/>
        <v>0</v>
      </c>
      <c r="DM117" s="362">
        <f t="shared" ca="1" si="177"/>
        <v>228</v>
      </c>
      <c r="DN117" s="362">
        <v>109</v>
      </c>
      <c r="DO117" s="371">
        <f t="shared" ca="1" si="178"/>
        <v>0</v>
      </c>
      <c r="DP117" s="359">
        <f t="shared" ca="1" si="110"/>
        <v>0</v>
      </c>
      <c r="DQ117" s="359">
        <v>0</v>
      </c>
      <c r="DR117" s="359">
        <f t="shared" ca="1" si="140"/>
        <v>0</v>
      </c>
      <c r="DS117" s="359">
        <f t="shared" ca="1" si="111"/>
        <v>0</v>
      </c>
      <c r="DT117" s="359">
        <f t="shared" ca="1" si="141"/>
        <v>0</v>
      </c>
      <c r="DV117" s="362">
        <f t="shared" ca="1" si="179"/>
        <v>228</v>
      </c>
      <c r="DW117" s="362">
        <v>109</v>
      </c>
      <c r="DX117" s="371">
        <f t="shared" ca="1" si="180"/>
        <v>0</v>
      </c>
      <c r="DY117" s="359">
        <f t="shared" ca="1" si="112"/>
        <v>0</v>
      </c>
      <c r="DZ117" s="359">
        <v>0</v>
      </c>
      <c r="EA117" s="359">
        <f t="shared" ca="1" si="142"/>
        <v>0</v>
      </c>
      <c r="EB117" s="359">
        <f t="shared" ca="1" si="113"/>
        <v>0</v>
      </c>
      <c r="EC117" s="359">
        <f t="shared" ca="1" si="143"/>
        <v>0</v>
      </c>
      <c r="EE117" s="362">
        <f t="shared" ca="1" si="181"/>
        <v>228</v>
      </c>
      <c r="EF117" s="362">
        <v>109</v>
      </c>
      <c r="EG117" s="371">
        <f t="shared" ca="1" si="182"/>
        <v>0</v>
      </c>
      <c r="EH117" s="359">
        <f t="shared" ca="1" si="114"/>
        <v>0</v>
      </c>
      <c r="EI117" s="359">
        <v>0</v>
      </c>
      <c r="EJ117" s="359">
        <f t="shared" ca="1" si="144"/>
        <v>0</v>
      </c>
      <c r="EK117" s="359">
        <f t="shared" ca="1" si="115"/>
        <v>0</v>
      </c>
      <c r="EL117" s="359">
        <f t="shared" ca="1" si="145"/>
        <v>0</v>
      </c>
    </row>
    <row r="118" spans="6:142" x14ac:dyDescent="0.35">
      <c r="F118" s="372">
        <f ca="1">IFERROR(INDEX('Inflation Rates'!$A$16:$H$138,MATCH('TSP Traditional'!$H119,'Inflation Rates'!$A$16:$A$138,0),8)/INDEX('Inflation Rates'!$A$16:$H$138,MATCH('TSP Traditional'!$H119,'Inflation Rates'!$A$16:$A$138,0)-1,8)-1,F117)</f>
        <v>2.0000000000000018E-2</v>
      </c>
      <c r="G118" s="372">
        <f ca="1">IFERROR(INDEX('Inflation Rates'!$A$16:$H$138,MATCH('TSP Traditional'!$H119,'Inflation Rates'!$A$16:$A$138,0),6)/INDEX('Inflation Rates'!$A$16:$H$138,MATCH('TSP Traditional'!$H119,'Inflation Rates'!$A$16:$A$138,0)-1,6)-1,G117)</f>
        <v>2.0999999999999908E-2</v>
      </c>
      <c r="H118" s="362">
        <f t="shared" ca="1" si="146"/>
        <v>2129</v>
      </c>
      <c r="I118" s="362">
        <f t="shared" ca="1" si="147"/>
        <v>229</v>
      </c>
      <c r="J118" s="362">
        <v>110</v>
      </c>
      <c r="K118" s="371">
        <f t="shared" ca="1" si="148"/>
        <v>0</v>
      </c>
      <c r="L118" s="359">
        <f t="shared" ca="1" si="92"/>
        <v>0</v>
      </c>
      <c r="M118" s="359">
        <v>0</v>
      </c>
      <c r="N118" s="359">
        <f t="shared" ca="1" si="116"/>
        <v>0</v>
      </c>
      <c r="O118" s="359">
        <f t="shared" ca="1" si="149"/>
        <v>0</v>
      </c>
      <c r="P118" s="359">
        <f t="shared" ca="1" si="117"/>
        <v>0</v>
      </c>
      <c r="R118" s="362">
        <f t="shared" ca="1" si="150"/>
        <v>229</v>
      </c>
      <c r="S118" s="362">
        <v>110</v>
      </c>
      <c r="T118" s="371">
        <f t="shared" ca="1" si="151"/>
        <v>0</v>
      </c>
      <c r="U118" s="359">
        <f t="shared" ca="1" si="93"/>
        <v>0</v>
      </c>
      <c r="V118" s="359">
        <v>0</v>
      </c>
      <c r="W118" s="359">
        <f t="shared" ca="1" si="118"/>
        <v>0</v>
      </c>
      <c r="X118" s="359">
        <f t="shared" ca="1" si="152"/>
        <v>0</v>
      </c>
      <c r="Y118" s="359">
        <f t="shared" ca="1" si="119"/>
        <v>0</v>
      </c>
      <c r="AA118" s="362">
        <f t="shared" ca="1" si="153"/>
        <v>229</v>
      </c>
      <c r="AB118" s="362">
        <v>110</v>
      </c>
      <c r="AC118" s="371">
        <f t="shared" ca="1" si="154"/>
        <v>0</v>
      </c>
      <c r="AD118" s="359">
        <f t="shared" ca="1" si="94"/>
        <v>0</v>
      </c>
      <c r="AE118" s="359">
        <v>0</v>
      </c>
      <c r="AF118" s="359">
        <f t="shared" ca="1" si="120"/>
        <v>0</v>
      </c>
      <c r="AG118" s="359">
        <f t="shared" ca="1" si="155"/>
        <v>0</v>
      </c>
      <c r="AH118" s="359">
        <f t="shared" ca="1" si="121"/>
        <v>0</v>
      </c>
      <c r="AJ118" s="362">
        <f t="shared" ca="1" si="156"/>
        <v>229</v>
      </c>
      <c r="AK118" s="362">
        <v>110</v>
      </c>
      <c r="AL118" s="371">
        <f t="shared" ca="1" si="157"/>
        <v>0</v>
      </c>
      <c r="AM118" s="359">
        <f t="shared" ca="1" si="95"/>
        <v>0</v>
      </c>
      <c r="AN118" s="359">
        <v>0</v>
      </c>
      <c r="AO118" s="359">
        <f t="shared" ca="1" si="122"/>
        <v>0</v>
      </c>
      <c r="AP118" s="359">
        <f t="shared" ca="1" si="158"/>
        <v>0</v>
      </c>
      <c r="AQ118" s="359">
        <f t="shared" ca="1" si="123"/>
        <v>0</v>
      </c>
      <c r="AS118" s="362">
        <f t="shared" ca="1" si="159"/>
        <v>229</v>
      </c>
      <c r="AT118" s="362">
        <v>110</v>
      </c>
      <c r="AU118" s="371">
        <f t="shared" ca="1" si="160"/>
        <v>0</v>
      </c>
      <c r="AV118" s="359">
        <f t="shared" ca="1" si="96"/>
        <v>0</v>
      </c>
      <c r="AW118" s="359">
        <v>0</v>
      </c>
      <c r="AX118" s="359">
        <f t="shared" ca="1" si="124"/>
        <v>0</v>
      </c>
      <c r="AY118" s="359">
        <f t="shared" ca="1" si="161"/>
        <v>0</v>
      </c>
      <c r="AZ118" s="359">
        <f t="shared" ca="1" si="125"/>
        <v>0</v>
      </c>
      <c r="BB118" s="362">
        <f t="shared" ca="1" si="162"/>
        <v>229</v>
      </c>
      <c r="BC118" s="362">
        <v>110</v>
      </c>
      <c r="BD118" s="371">
        <f t="shared" ca="1" si="163"/>
        <v>0</v>
      </c>
      <c r="BE118" s="359">
        <f t="shared" ca="1" si="97"/>
        <v>0</v>
      </c>
      <c r="BF118" s="359">
        <v>0</v>
      </c>
      <c r="BG118" s="359">
        <f t="shared" ca="1" si="126"/>
        <v>0</v>
      </c>
      <c r="BH118" s="359">
        <f t="shared" ca="1" si="164"/>
        <v>0</v>
      </c>
      <c r="BI118" s="359">
        <f t="shared" ca="1" si="127"/>
        <v>0</v>
      </c>
      <c r="BK118" s="362">
        <f t="shared" ca="1" si="165"/>
        <v>229</v>
      </c>
      <c r="BL118" s="362">
        <v>110</v>
      </c>
      <c r="BM118" s="371">
        <f t="shared" ca="1" si="166"/>
        <v>0</v>
      </c>
      <c r="BN118" s="359">
        <f t="shared" ca="1" si="98"/>
        <v>0</v>
      </c>
      <c r="BO118" s="359">
        <v>0</v>
      </c>
      <c r="BP118" s="359">
        <f t="shared" ca="1" si="128"/>
        <v>0</v>
      </c>
      <c r="BQ118" s="359">
        <f t="shared" ca="1" si="99"/>
        <v>0</v>
      </c>
      <c r="BR118" s="359">
        <f t="shared" ca="1" si="129"/>
        <v>0</v>
      </c>
      <c r="BT118" s="362">
        <f t="shared" ca="1" si="167"/>
        <v>229</v>
      </c>
      <c r="BU118" s="362">
        <v>110</v>
      </c>
      <c r="BV118" s="371">
        <f t="shared" ca="1" si="168"/>
        <v>0</v>
      </c>
      <c r="BW118" s="359">
        <f t="shared" ca="1" si="100"/>
        <v>0</v>
      </c>
      <c r="BX118" s="359">
        <v>0</v>
      </c>
      <c r="BY118" s="359">
        <f t="shared" ca="1" si="130"/>
        <v>0</v>
      </c>
      <c r="BZ118" s="359">
        <f t="shared" ca="1" si="101"/>
        <v>0</v>
      </c>
      <c r="CA118" s="359">
        <f t="shared" ca="1" si="131"/>
        <v>0</v>
      </c>
      <c r="CC118" s="362">
        <f t="shared" ca="1" si="169"/>
        <v>229</v>
      </c>
      <c r="CD118" s="362">
        <v>110</v>
      </c>
      <c r="CE118" s="371">
        <f t="shared" ca="1" si="170"/>
        <v>0</v>
      </c>
      <c r="CF118" s="359">
        <f t="shared" ca="1" si="102"/>
        <v>0</v>
      </c>
      <c r="CG118" s="359">
        <v>0</v>
      </c>
      <c r="CH118" s="359">
        <f t="shared" ca="1" si="132"/>
        <v>0</v>
      </c>
      <c r="CI118" s="359">
        <f t="shared" ca="1" si="103"/>
        <v>0</v>
      </c>
      <c r="CJ118" s="359">
        <f t="shared" ca="1" si="133"/>
        <v>0</v>
      </c>
      <c r="CL118" s="362">
        <f t="shared" ca="1" si="171"/>
        <v>229</v>
      </c>
      <c r="CM118" s="362">
        <v>110</v>
      </c>
      <c r="CN118" s="371">
        <f t="shared" ca="1" si="172"/>
        <v>0</v>
      </c>
      <c r="CO118" s="359">
        <f t="shared" ca="1" si="104"/>
        <v>0</v>
      </c>
      <c r="CP118" s="359">
        <v>0</v>
      </c>
      <c r="CQ118" s="359">
        <f t="shared" ca="1" si="134"/>
        <v>0</v>
      </c>
      <c r="CR118" s="359">
        <f t="shared" ca="1" si="105"/>
        <v>0</v>
      </c>
      <c r="CS118" s="359">
        <f t="shared" ca="1" si="135"/>
        <v>0</v>
      </c>
      <c r="CU118" s="362">
        <f t="shared" ca="1" si="173"/>
        <v>229</v>
      </c>
      <c r="CV118" s="362">
        <v>110</v>
      </c>
      <c r="CW118" s="371">
        <f t="shared" ca="1" si="174"/>
        <v>0</v>
      </c>
      <c r="CX118" s="359">
        <f t="shared" ca="1" si="106"/>
        <v>0</v>
      </c>
      <c r="CY118" s="359">
        <v>0</v>
      </c>
      <c r="CZ118" s="359">
        <f t="shared" ca="1" si="136"/>
        <v>0</v>
      </c>
      <c r="DA118" s="359">
        <f t="shared" ca="1" si="107"/>
        <v>0</v>
      </c>
      <c r="DB118" s="359">
        <f t="shared" ca="1" si="137"/>
        <v>0</v>
      </c>
      <c r="DD118" s="362">
        <f t="shared" ca="1" si="175"/>
        <v>229</v>
      </c>
      <c r="DE118" s="362">
        <v>110</v>
      </c>
      <c r="DF118" s="371">
        <f t="shared" ca="1" si="176"/>
        <v>0</v>
      </c>
      <c r="DG118" s="359">
        <f t="shared" ca="1" si="108"/>
        <v>0</v>
      </c>
      <c r="DH118" s="359">
        <v>0</v>
      </c>
      <c r="DI118" s="359">
        <f t="shared" ca="1" si="138"/>
        <v>0</v>
      </c>
      <c r="DJ118" s="359">
        <f t="shared" ca="1" si="109"/>
        <v>0</v>
      </c>
      <c r="DK118" s="359">
        <f t="shared" ca="1" si="139"/>
        <v>0</v>
      </c>
      <c r="DM118" s="362">
        <f t="shared" ca="1" si="177"/>
        <v>229</v>
      </c>
      <c r="DN118" s="362">
        <v>110</v>
      </c>
      <c r="DO118" s="371">
        <f t="shared" ca="1" si="178"/>
        <v>0</v>
      </c>
      <c r="DP118" s="359">
        <f t="shared" ca="1" si="110"/>
        <v>0</v>
      </c>
      <c r="DQ118" s="359">
        <v>0</v>
      </c>
      <c r="DR118" s="359">
        <f t="shared" ca="1" si="140"/>
        <v>0</v>
      </c>
      <c r="DS118" s="359">
        <f t="shared" ca="1" si="111"/>
        <v>0</v>
      </c>
      <c r="DT118" s="359">
        <f t="shared" ca="1" si="141"/>
        <v>0</v>
      </c>
      <c r="DV118" s="362">
        <f t="shared" ca="1" si="179"/>
        <v>229</v>
      </c>
      <c r="DW118" s="362">
        <v>110</v>
      </c>
      <c r="DX118" s="371">
        <f t="shared" ca="1" si="180"/>
        <v>0</v>
      </c>
      <c r="DY118" s="359">
        <f t="shared" ca="1" si="112"/>
        <v>0</v>
      </c>
      <c r="DZ118" s="359">
        <v>0</v>
      </c>
      <c r="EA118" s="359">
        <f t="shared" ca="1" si="142"/>
        <v>0</v>
      </c>
      <c r="EB118" s="359">
        <f t="shared" ca="1" si="113"/>
        <v>0</v>
      </c>
      <c r="EC118" s="359">
        <f t="shared" ca="1" si="143"/>
        <v>0</v>
      </c>
      <c r="EE118" s="362">
        <f t="shared" ca="1" si="181"/>
        <v>229</v>
      </c>
      <c r="EF118" s="362">
        <v>110</v>
      </c>
      <c r="EG118" s="371">
        <f t="shared" ca="1" si="182"/>
        <v>0</v>
      </c>
      <c r="EH118" s="359">
        <f t="shared" ca="1" si="114"/>
        <v>0</v>
      </c>
      <c r="EI118" s="359">
        <v>0</v>
      </c>
      <c r="EJ118" s="359">
        <f t="shared" ca="1" si="144"/>
        <v>0</v>
      </c>
      <c r="EK118" s="359">
        <f t="shared" ca="1" si="115"/>
        <v>0</v>
      </c>
      <c r="EL118" s="359">
        <f t="shared" ca="1" si="145"/>
        <v>0</v>
      </c>
    </row>
    <row r="119" spans="6:142" x14ac:dyDescent="0.35">
      <c r="F119" s="372">
        <f ca="1">IFERROR(INDEX('Inflation Rates'!$A$16:$H$138,MATCH('TSP Traditional'!$H120,'Inflation Rates'!$A$16:$A$138,0),8)/INDEX('Inflation Rates'!$A$16:$H$138,MATCH('TSP Traditional'!$H120,'Inflation Rates'!$A$16:$A$138,0)-1,8)-1,F118)</f>
        <v>2.0000000000000018E-2</v>
      </c>
      <c r="G119" s="372">
        <f ca="1">IFERROR(INDEX('Inflation Rates'!$A$16:$H$138,MATCH('TSP Traditional'!$H120,'Inflation Rates'!$A$16:$A$138,0),6)/INDEX('Inflation Rates'!$A$16:$H$138,MATCH('TSP Traditional'!$H120,'Inflation Rates'!$A$16:$A$138,0)-1,6)-1,G118)</f>
        <v>2.0999999999999908E-2</v>
      </c>
      <c r="H119" s="362">
        <f t="shared" ca="1" si="146"/>
        <v>2130</v>
      </c>
      <c r="I119" s="362">
        <f t="shared" ca="1" si="147"/>
        <v>230</v>
      </c>
      <c r="J119" s="362">
        <v>111</v>
      </c>
      <c r="K119" s="371">
        <f t="shared" ca="1" si="148"/>
        <v>0</v>
      </c>
      <c r="L119" s="359">
        <f t="shared" ca="1" si="92"/>
        <v>0</v>
      </c>
      <c r="M119" s="359">
        <v>0</v>
      </c>
      <c r="N119" s="359">
        <f t="shared" ca="1" si="116"/>
        <v>0</v>
      </c>
      <c r="O119" s="359">
        <f t="shared" ca="1" si="149"/>
        <v>0</v>
      </c>
      <c r="P119" s="359">
        <f t="shared" ca="1" si="117"/>
        <v>0</v>
      </c>
      <c r="R119" s="362">
        <f t="shared" ca="1" si="150"/>
        <v>230</v>
      </c>
      <c r="S119" s="362">
        <v>111</v>
      </c>
      <c r="T119" s="371">
        <f t="shared" ca="1" si="151"/>
        <v>0</v>
      </c>
      <c r="U119" s="359">
        <f t="shared" ca="1" si="93"/>
        <v>0</v>
      </c>
      <c r="V119" s="359">
        <v>0</v>
      </c>
      <c r="W119" s="359">
        <f t="shared" ca="1" si="118"/>
        <v>0</v>
      </c>
      <c r="X119" s="359">
        <f t="shared" ca="1" si="152"/>
        <v>0</v>
      </c>
      <c r="Y119" s="359">
        <f t="shared" ca="1" si="119"/>
        <v>0</v>
      </c>
      <c r="AA119" s="362">
        <f t="shared" ca="1" si="153"/>
        <v>230</v>
      </c>
      <c r="AB119" s="362">
        <v>111</v>
      </c>
      <c r="AC119" s="371">
        <f t="shared" ca="1" si="154"/>
        <v>0</v>
      </c>
      <c r="AD119" s="359">
        <f t="shared" ca="1" si="94"/>
        <v>0</v>
      </c>
      <c r="AE119" s="359">
        <v>0</v>
      </c>
      <c r="AF119" s="359">
        <f t="shared" ca="1" si="120"/>
        <v>0</v>
      </c>
      <c r="AG119" s="359">
        <f t="shared" ca="1" si="155"/>
        <v>0</v>
      </c>
      <c r="AH119" s="359">
        <f t="shared" ca="1" si="121"/>
        <v>0</v>
      </c>
      <c r="AJ119" s="362">
        <f t="shared" ca="1" si="156"/>
        <v>230</v>
      </c>
      <c r="AK119" s="362">
        <v>111</v>
      </c>
      <c r="AL119" s="371">
        <f t="shared" ca="1" si="157"/>
        <v>0</v>
      </c>
      <c r="AM119" s="359">
        <f t="shared" ca="1" si="95"/>
        <v>0</v>
      </c>
      <c r="AN119" s="359">
        <v>0</v>
      </c>
      <c r="AO119" s="359">
        <f t="shared" ca="1" si="122"/>
        <v>0</v>
      </c>
      <c r="AP119" s="359">
        <f t="shared" ca="1" si="158"/>
        <v>0</v>
      </c>
      <c r="AQ119" s="359">
        <f t="shared" ca="1" si="123"/>
        <v>0</v>
      </c>
      <c r="AS119" s="362">
        <f t="shared" ca="1" si="159"/>
        <v>230</v>
      </c>
      <c r="AT119" s="362">
        <v>111</v>
      </c>
      <c r="AU119" s="371">
        <f t="shared" ca="1" si="160"/>
        <v>0</v>
      </c>
      <c r="AV119" s="359">
        <f t="shared" ca="1" si="96"/>
        <v>0</v>
      </c>
      <c r="AW119" s="359">
        <v>0</v>
      </c>
      <c r="AX119" s="359">
        <f t="shared" ca="1" si="124"/>
        <v>0</v>
      </c>
      <c r="AY119" s="359">
        <f t="shared" ca="1" si="161"/>
        <v>0</v>
      </c>
      <c r="AZ119" s="359">
        <f t="shared" ca="1" si="125"/>
        <v>0</v>
      </c>
      <c r="BB119" s="362">
        <f t="shared" ca="1" si="162"/>
        <v>230</v>
      </c>
      <c r="BC119" s="362">
        <v>111</v>
      </c>
      <c r="BD119" s="371">
        <f t="shared" ca="1" si="163"/>
        <v>0</v>
      </c>
      <c r="BE119" s="359">
        <f t="shared" ca="1" si="97"/>
        <v>0</v>
      </c>
      <c r="BF119" s="359">
        <v>0</v>
      </c>
      <c r="BG119" s="359">
        <f t="shared" ca="1" si="126"/>
        <v>0</v>
      </c>
      <c r="BH119" s="359">
        <f t="shared" ca="1" si="164"/>
        <v>0</v>
      </c>
      <c r="BI119" s="359">
        <f t="shared" ca="1" si="127"/>
        <v>0</v>
      </c>
      <c r="BK119" s="362">
        <f t="shared" ca="1" si="165"/>
        <v>230</v>
      </c>
      <c r="BL119" s="362">
        <v>111</v>
      </c>
      <c r="BM119" s="371">
        <f t="shared" ca="1" si="166"/>
        <v>0</v>
      </c>
      <c r="BN119" s="359">
        <f t="shared" ca="1" si="98"/>
        <v>0</v>
      </c>
      <c r="BO119" s="359">
        <v>0</v>
      </c>
      <c r="BP119" s="359">
        <f t="shared" ca="1" si="128"/>
        <v>0</v>
      </c>
      <c r="BQ119" s="359">
        <f t="shared" ca="1" si="99"/>
        <v>0</v>
      </c>
      <c r="BR119" s="359">
        <f t="shared" ca="1" si="129"/>
        <v>0</v>
      </c>
      <c r="BT119" s="362">
        <f t="shared" ca="1" si="167"/>
        <v>230</v>
      </c>
      <c r="BU119" s="362">
        <v>111</v>
      </c>
      <c r="BV119" s="371">
        <f t="shared" ca="1" si="168"/>
        <v>0</v>
      </c>
      <c r="BW119" s="359">
        <f t="shared" ca="1" si="100"/>
        <v>0</v>
      </c>
      <c r="BX119" s="359">
        <v>0</v>
      </c>
      <c r="BY119" s="359">
        <f t="shared" ca="1" si="130"/>
        <v>0</v>
      </c>
      <c r="BZ119" s="359">
        <f t="shared" ca="1" si="101"/>
        <v>0</v>
      </c>
      <c r="CA119" s="359">
        <f t="shared" ca="1" si="131"/>
        <v>0</v>
      </c>
      <c r="CC119" s="362">
        <f t="shared" ca="1" si="169"/>
        <v>230</v>
      </c>
      <c r="CD119" s="362">
        <v>111</v>
      </c>
      <c r="CE119" s="371">
        <f t="shared" ca="1" si="170"/>
        <v>0</v>
      </c>
      <c r="CF119" s="359">
        <f t="shared" ca="1" si="102"/>
        <v>0</v>
      </c>
      <c r="CG119" s="359">
        <v>0</v>
      </c>
      <c r="CH119" s="359">
        <f t="shared" ca="1" si="132"/>
        <v>0</v>
      </c>
      <c r="CI119" s="359">
        <f t="shared" ca="1" si="103"/>
        <v>0</v>
      </c>
      <c r="CJ119" s="359">
        <f t="shared" ca="1" si="133"/>
        <v>0</v>
      </c>
      <c r="CL119" s="362">
        <f t="shared" ca="1" si="171"/>
        <v>230</v>
      </c>
      <c r="CM119" s="362">
        <v>111</v>
      </c>
      <c r="CN119" s="371">
        <f t="shared" ca="1" si="172"/>
        <v>0</v>
      </c>
      <c r="CO119" s="359">
        <f t="shared" ca="1" si="104"/>
        <v>0</v>
      </c>
      <c r="CP119" s="359">
        <v>0</v>
      </c>
      <c r="CQ119" s="359">
        <f t="shared" ca="1" si="134"/>
        <v>0</v>
      </c>
      <c r="CR119" s="359">
        <f t="shared" ca="1" si="105"/>
        <v>0</v>
      </c>
      <c r="CS119" s="359">
        <f t="shared" ca="1" si="135"/>
        <v>0</v>
      </c>
      <c r="CU119" s="362">
        <f t="shared" ca="1" si="173"/>
        <v>230</v>
      </c>
      <c r="CV119" s="362">
        <v>111</v>
      </c>
      <c r="CW119" s="371">
        <f t="shared" ca="1" si="174"/>
        <v>0</v>
      </c>
      <c r="CX119" s="359">
        <f t="shared" ca="1" si="106"/>
        <v>0</v>
      </c>
      <c r="CY119" s="359">
        <v>0</v>
      </c>
      <c r="CZ119" s="359">
        <f t="shared" ca="1" si="136"/>
        <v>0</v>
      </c>
      <c r="DA119" s="359">
        <f t="shared" ca="1" si="107"/>
        <v>0</v>
      </c>
      <c r="DB119" s="359">
        <f t="shared" ca="1" si="137"/>
        <v>0</v>
      </c>
      <c r="DD119" s="362">
        <f t="shared" ca="1" si="175"/>
        <v>230</v>
      </c>
      <c r="DE119" s="362">
        <v>111</v>
      </c>
      <c r="DF119" s="371">
        <f t="shared" ca="1" si="176"/>
        <v>0</v>
      </c>
      <c r="DG119" s="359">
        <f t="shared" ca="1" si="108"/>
        <v>0</v>
      </c>
      <c r="DH119" s="359">
        <v>0</v>
      </c>
      <c r="DI119" s="359">
        <f t="shared" ca="1" si="138"/>
        <v>0</v>
      </c>
      <c r="DJ119" s="359">
        <f t="shared" ca="1" si="109"/>
        <v>0</v>
      </c>
      <c r="DK119" s="359">
        <f t="shared" ca="1" si="139"/>
        <v>0</v>
      </c>
      <c r="DM119" s="362">
        <f t="shared" ca="1" si="177"/>
        <v>230</v>
      </c>
      <c r="DN119" s="362">
        <v>111</v>
      </c>
      <c r="DO119" s="371">
        <f t="shared" ca="1" si="178"/>
        <v>0</v>
      </c>
      <c r="DP119" s="359">
        <f t="shared" ca="1" si="110"/>
        <v>0</v>
      </c>
      <c r="DQ119" s="359">
        <v>0</v>
      </c>
      <c r="DR119" s="359">
        <f t="shared" ca="1" si="140"/>
        <v>0</v>
      </c>
      <c r="DS119" s="359">
        <f t="shared" ca="1" si="111"/>
        <v>0</v>
      </c>
      <c r="DT119" s="359">
        <f t="shared" ca="1" si="141"/>
        <v>0</v>
      </c>
      <c r="DV119" s="362">
        <f t="shared" ca="1" si="179"/>
        <v>230</v>
      </c>
      <c r="DW119" s="362">
        <v>111</v>
      </c>
      <c r="DX119" s="371">
        <f t="shared" ca="1" si="180"/>
        <v>0</v>
      </c>
      <c r="DY119" s="359">
        <f t="shared" ca="1" si="112"/>
        <v>0</v>
      </c>
      <c r="DZ119" s="359">
        <v>0</v>
      </c>
      <c r="EA119" s="359">
        <f t="shared" ca="1" si="142"/>
        <v>0</v>
      </c>
      <c r="EB119" s="359">
        <f t="shared" ca="1" si="113"/>
        <v>0</v>
      </c>
      <c r="EC119" s="359">
        <f t="shared" ca="1" si="143"/>
        <v>0</v>
      </c>
      <c r="EE119" s="362">
        <f t="shared" ca="1" si="181"/>
        <v>230</v>
      </c>
      <c r="EF119" s="362">
        <v>111</v>
      </c>
      <c r="EG119" s="371">
        <f t="shared" ca="1" si="182"/>
        <v>0</v>
      </c>
      <c r="EH119" s="359">
        <f t="shared" ca="1" si="114"/>
        <v>0</v>
      </c>
      <c r="EI119" s="359">
        <v>0</v>
      </c>
      <c r="EJ119" s="359">
        <f t="shared" ca="1" si="144"/>
        <v>0</v>
      </c>
      <c r="EK119" s="359">
        <f t="shared" ca="1" si="115"/>
        <v>0</v>
      </c>
      <c r="EL119" s="359">
        <f t="shared" ca="1" si="145"/>
        <v>0</v>
      </c>
    </row>
    <row r="120" spans="6:142" x14ac:dyDescent="0.35">
      <c r="F120" s="372">
        <f ca="1">IFERROR(INDEX('Inflation Rates'!$A$16:$H$138,MATCH('TSP Traditional'!$H121,'Inflation Rates'!$A$16:$A$138,0),8)/INDEX('Inflation Rates'!$A$16:$H$138,MATCH('TSP Traditional'!$H121,'Inflation Rates'!$A$16:$A$138,0)-1,8)-1,F119)</f>
        <v>2.0000000000000018E-2</v>
      </c>
      <c r="G120" s="372">
        <f ca="1">IFERROR(INDEX('Inflation Rates'!$A$16:$H$138,MATCH('TSP Traditional'!$H121,'Inflation Rates'!$A$16:$A$138,0),6)/INDEX('Inflation Rates'!$A$16:$H$138,MATCH('TSP Traditional'!$H121,'Inflation Rates'!$A$16:$A$138,0)-1,6)-1,G119)</f>
        <v>2.0999999999999908E-2</v>
      </c>
      <c r="H120" s="362">
        <f t="shared" ca="1" si="146"/>
        <v>2131</v>
      </c>
      <c r="I120" s="362">
        <f t="shared" ca="1" si="147"/>
        <v>231</v>
      </c>
      <c r="J120" s="362">
        <v>112</v>
      </c>
      <c r="K120" s="371">
        <f t="shared" ca="1" si="148"/>
        <v>0</v>
      </c>
      <c r="L120" s="359">
        <f t="shared" ca="1" si="92"/>
        <v>0</v>
      </c>
      <c r="M120" s="359">
        <v>0</v>
      </c>
      <c r="N120" s="359">
        <f t="shared" ca="1" si="116"/>
        <v>0</v>
      </c>
      <c r="O120" s="359">
        <f t="shared" ca="1" si="149"/>
        <v>0</v>
      </c>
      <c r="P120" s="359">
        <f t="shared" ca="1" si="117"/>
        <v>0</v>
      </c>
      <c r="R120" s="362">
        <f t="shared" ca="1" si="150"/>
        <v>231</v>
      </c>
      <c r="S120" s="362">
        <v>112</v>
      </c>
      <c r="T120" s="371">
        <f t="shared" ca="1" si="151"/>
        <v>0</v>
      </c>
      <c r="U120" s="359">
        <f t="shared" ca="1" si="93"/>
        <v>0</v>
      </c>
      <c r="V120" s="359">
        <v>0</v>
      </c>
      <c r="W120" s="359">
        <f t="shared" ca="1" si="118"/>
        <v>0</v>
      </c>
      <c r="X120" s="359">
        <f t="shared" ca="1" si="152"/>
        <v>0</v>
      </c>
      <c r="Y120" s="359">
        <f t="shared" ca="1" si="119"/>
        <v>0</v>
      </c>
      <c r="AA120" s="362">
        <f t="shared" ca="1" si="153"/>
        <v>231</v>
      </c>
      <c r="AB120" s="362">
        <v>112</v>
      </c>
      <c r="AC120" s="371">
        <f t="shared" ca="1" si="154"/>
        <v>0</v>
      </c>
      <c r="AD120" s="359">
        <f t="shared" ca="1" si="94"/>
        <v>0</v>
      </c>
      <c r="AE120" s="359">
        <v>0</v>
      </c>
      <c r="AF120" s="359">
        <f t="shared" ca="1" si="120"/>
        <v>0</v>
      </c>
      <c r="AG120" s="359">
        <f t="shared" ca="1" si="155"/>
        <v>0</v>
      </c>
      <c r="AH120" s="359">
        <f t="shared" ca="1" si="121"/>
        <v>0</v>
      </c>
      <c r="AJ120" s="362">
        <f t="shared" ca="1" si="156"/>
        <v>231</v>
      </c>
      <c r="AK120" s="362">
        <v>112</v>
      </c>
      <c r="AL120" s="371">
        <f t="shared" ca="1" si="157"/>
        <v>0</v>
      </c>
      <c r="AM120" s="359">
        <f t="shared" ca="1" si="95"/>
        <v>0</v>
      </c>
      <c r="AN120" s="359">
        <v>0</v>
      </c>
      <c r="AO120" s="359">
        <f t="shared" ca="1" si="122"/>
        <v>0</v>
      </c>
      <c r="AP120" s="359">
        <f t="shared" ca="1" si="158"/>
        <v>0</v>
      </c>
      <c r="AQ120" s="359">
        <f t="shared" ca="1" si="123"/>
        <v>0</v>
      </c>
      <c r="AS120" s="362">
        <f t="shared" ca="1" si="159"/>
        <v>231</v>
      </c>
      <c r="AT120" s="362">
        <v>112</v>
      </c>
      <c r="AU120" s="371">
        <f t="shared" ca="1" si="160"/>
        <v>0</v>
      </c>
      <c r="AV120" s="359">
        <f t="shared" ca="1" si="96"/>
        <v>0</v>
      </c>
      <c r="AW120" s="359">
        <v>0</v>
      </c>
      <c r="AX120" s="359">
        <f t="shared" ca="1" si="124"/>
        <v>0</v>
      </c>
      <c r="AY120" s="359">
        <f t="shared" ca="1" si="161"/>
        <v>0</v>
      </c>
      <c r="AZ120" s="359">
        <f t="shared" ca="1" si="125"/>
        <v>0</v>
      </c>
      <c r="BB120" s="362">
        <f t="shared" ca="1" si="162"/>
        <v>231</v>
      </c>
      <c r="BC120" s="362">
        <v>112</v>
      </c>
      <c r="BD120" s="371">
        <f t="shared" ca="1" si="163"/>
        <v>0</v>
      </c>
      <c r="BE120" s="359">
        <f t="shared" ca="1" si="97"/>
        <v>0</v>
      </c>
      <c r="BF120" s="359">
        <v>0</v>
      </c>
      <c r="BG120" s="359">
        <f t="shared" ca="1" si="126"/>
        <v>0</v>
      </c>
      <c r="BH120" s="359">
        <f t="shared" ca="1" si="164"/>
        <v>0</v>
      </c>
      <c r="BI120" s="359">
        <f t="shared" ca="1" si="127"/>
        <v>0</v>
      </c>
      <c r="BK120" s="362">
        <f t="shared" ca="1" si="165"/>
        <v>231</v>
      </c>
      <c r="BL120" s="362">
        <v>112</v>
      </c>
      <c r="BM120" s="371">
        <f t="shared" ca="1" si="166"/>
        <v>0</v>
      </c>
      <c r="BN120" s="359">
        <f t="shared" ca="1" si="98"/>
        <v>0</v>
      </c>
      <c r="BO120" s="359">
        <v>0</v>
      </c>
      <c r="BP120" s="359">
        <f t="shared" ca="1" si="128"/>
        <v>0</v>
      </c>
      <c r="BQ120" s="359">
        <f t="shared" ca="1" si="99"/>
        <v>0</v>
      </c>
      <c r="BR120" s="359">
        <f t="shared" ca="1" si="129"/>
        <v>0</v>
      </c>
      <c r="BT120" s="362">
        <f t="shared" ca="1" si="167"/>
        <v>231</v>
      </c>
      <c r="BU120" s="362">
        <v>112</v>
      </c>
      <c r="BV120" s="371">
        <f t="shared" ca="1" si="168"/>
        <v>0</v>
      </c>
      <c r="BW120" s="359">
        <f t="shared" ca="1" si="100"/>
        <v>0</v>
      </c>
      <c r="BX120" s="359">
        <v>0</v>
      </c>
      <c r="BY120" s="359">
        <f t="shared" ca="1" si="130"/>
        <v>0</v>
      </c>
      <c r="BZ120" s="359">
        <f t="shared" ca="1" si="101"/>
        <v>0</v>
      </c>
      <c r="CA120" s="359">
        <f t="shared" ca="1" si="131"/>
        <v>0</v>
      </c>
      <c r="CC120" s="362">
        <f t="shared" ca="1" si="169"/>
        <v>231</v>
      </c>
      <c r="CD120" s="362">
        <v>112</v>
      </c>
      <c r="CE120" s="371">
        <f t="shared" ca="1" si="170"/>
        <v>0</v>
      </c>
      <c r="CF120" s="359">
        <f t="shared" ca="1" si="102"/>
        <v>0</v>
      </c>
      <c r="CG120" s="359">
        <v>0</v>
      </c>
      <c r="CH120" s="359">
        <f t="shared" ca="1" si="132"/>
        <v>0</v>
      </c>
      <c r="CI120" s="359">
        <f t="shared" ca="1" si="103"/>
        <v>0</v>
      </c>
      <c r="CJ120" s="359">
        <f t="shared" ca="1" si="133"/>
        <v>0</v>
      </c>
      <c r="CL120" s="362">
        <f t="shared" ca="1" si="171"/>
        <v>231</v>
      </c>
      <c r="CM120" s="362">
        <v>112</v>
      </c>
      <c r="CN120" s="371">
        <f t="shared" ca="1" si="172"/>
        <v>0</v>
      </c>
      <c r="CO120" s="359">
        <f t="shared" ca="1" si="104"/>
        <v>0</v>
      </c>
      <c r="CP120" s="359">
        <v>0</v>
      </c>
      <c r="CQ120" s="359">
        <f t="shared" ca="1" si="134"/>
        <v>0</v>
      </c>
      <c r="CR120" s="359">
        <f t="shared" ca="1" si="105"/>
        <v>0</v>
      </c>
      <c r="CS120" s="359">
        <f t="shared" ca="1" si="135"/>
        <v>0</v>
      </c>
      <c r="CU120" s="362">
        <f t="shared" ca="1" si="173"/>
        <v>231</v>
      </c>
      <c r="CV120" s="362">
        <v>112</v>
      </c>
      <c r="CW120" s="371">
        <f t="shared" ca="1" si="174"/>
        <v>0</v>
      </c>
      <c r="CX120" s="359">
        <f t="shared" ca="1" si="106"/>
        <v>0</v>
      </c>
      <c r="CY120" s="359">
        <v>0</v>
      </c>
      <c r="CZ120" s="359">
        <f t="shared" ca="1" si="136"/>
        <v>0</v>
      </c>
      <c r="DA120" s="359">
        <f t="shared" ca="1" si="107"/>
        <v>0</v>
      </c>
      <c r="DB120" s="359">
        <f t="shared" ca="1" si="137"/>
        <v>0</v>
      </c>
      <c r="DD120" s="362">
        <f t="shared" ca="1" si="175"/>
        <v>231</v>
      </c>
      <c r="DE120" s="362">
        <v>112</v>
      </c>
      <c r="DF120" s="371">
        <f t="shared" ca="1" si="176"/>
        <v>0</v>
      </c>
      <c r="DG120" s="359">
        <f t="shared" ca="1" si="108"/>
        <v>0</v>
      </c>
      <c r="DH120" s="359">
        <v>0</v>
      </c>
      <c r="DI120" s="359">
        <f t="shared" ca="1" si="138"/>
        <v>0</v>
      </c>
      <c r="DJ120" s="359">
        <f t="shared" ca="1" si="109"/>
        <v>0</v>
      </c>
      <c r="DK120" s="359">
        <f t="shared" ca="1" si="139"/>
        <v>0</v>
      </c>
      <c r="DM120" s="362">
        <f t="shared" ca="1" si="177"/>
        <v>231</v>
      </c>
      <c r="DN120" s="362">
        <v>112</v>
      </c>
      <c r="DO120" s="371">
        <f t="shared" ca="1" si="178"/>
        <v>0</v>
      </c>
      <c r="DP120" s="359">
        <f t="shared" ca="1" si="110"/>
        <v>0</v>
      </c>
      <c r="DQ120" s="359">
        <v>0</v>
      </c>
      <c r="DR120" s="359">
        <f t="shared" ca="1" si="140"/>
        <v>0</v>
      </c>
      <c r="DS120" s="359">
        <f t="shared" ca="1" si="111"/>
        <v>0</v>
      </c>
      <c r="DT120" s="359">
        <f t="shared" ca="1" si="141"/>
        <v>0</v>
      </c>
      <c r="DV120" s="362">
        <f t="shared" ca="1" si="179"/>
        <v>231</v>
      </c>
      <c r="DW120" s="362">
        <v>112</v>
      </c>
      <c r="DX120" s="371">
        <f t="shared" ca="1" si="180"/>
        <v>0</v>
      </c>
      <c r="DY120" s="359">
        <f t="shared" ca="1" si="112"/>
        <v>0</v>
      </c>
      <c r="DZ120" s="359">
        <v>0</v>
      </c>
      <c r="EA120" s="359">
        <f t="shared" ca="1" si="142"/>
        <v>0</v>
      </c>
      <c r="EB120" s="359">
        <f t="shared" ca="1" si="113"/>
        <v>0</v>
      </c>
      <c r="EC120" s="359">
        <f t="shared" ca="1" si="143"/>
        <v>0</v>
      </c>
      <c r="EE120" s="362">
        <f t="shared" ca="1" si="181"/>
        <v>231</v>
      </c>
      <c r="EF120" s="362">
        <v>112</v>
      </c>
      <c r="EG120" s="371">
        <f t="shared" ca="1" si="182"/>
        <v>0</v>
      </c>
      <c r="EH120" s="359">
        <f t="shared" ca="1" si="114"/>
        <v>0</v>
      </c>
      <c r="EI120" s="359">
        <v>0</v>
      </c>
      <c r="EJ120" s="359">
        <f t="shared" ca="1" si="144"/>
        <v>0</v>
      </c>
      <c r="EK120" s="359">
        <f t="shared" ca="1" si="115"/>
        <v>0</v>
      </c>
      <c r="EL120" s="359">
        <f t="shared" ca="1" si="145"/>
        <v>0</v>
      </c>
    </row>
    <row r="121" spans="6:142" x14ac:dyDescent="0.35">
      <c r="F121" s="372">
        <f ca="1">IFERROR(INDEX('Inflation Rates'!$A$16:$H$138,MATCH('TSP Traditional'!$H122,'Inflation Rates'!$A$16:$A$138,0),8)/INDEX('Inflation Rates'!$A$16:$H$138,MATCH('TSP Traditional'!$H122,'Inflation Rates'!$A$16:$A$138,0)-1,8)-1,F120)</f>
        <v>2.0000000000000018E-2</v>
      </c>
      <c r="G121" s="372">
        <f ca="1">IFERROR(INDEX('Inflation Rates'!$A$16:$H$138,MATCH('TSP Traditional'!$H122,'Inflation Rates'!$A$16:$A$138,0),6)/INDEX('Inflation Rates'!$A$16:$H$138,MATCH('TSP Traditional'!$H122,'Inflation Rates'!$A$16:$A$138,0)-1,6)-1,G120)</f>
        <v>2.0999999999999908E-2</v>
      </c>
      <c r="H121" s="362">
        <f t="shared" ca="1" si="146"/>
        <v>2132</v>
      </c>
      <c r="I121" s="362">
        <f t="shared" ca="1" si="147"/>
        <v>232</v>
      </c>
      <c r="J121" s="362">
        <v>113</v>
      </c>
      <c r="K121" s="371">
        <f t="shared" ca="1" si="148"/>
        <v>0</v>
      </c>
      <c r="L121" s="359">
        <f t="shared" ca="1" si="92"/>
        <v>0</v>
      </c>
      <c r="M121" s="359">
        <v>0</v>
      </c>
      <c r="N121" s="359">
        <f t="shared" ca="1" si="116"/>
        <v>0</v>
      </c>
      <c r="O121" s="359">
        <f t="shared" ca="1" si="149"/>
        <v>0</v>
      </c>
      <c r="P121" s="359">
        <f t="shared" ca="1" si="117"/>
        <v>0</v>
      </c>
      <c r="R121" s="362">
        <f t="shared" ca="1" si="150"/>
        <v>232</v>
      </c>
      <c r="S121" s="362">
        <v>113</v>
      </c>
      <c r="T121" s="371">
        <f t="shared" ca="1" si="151"/>
        <v>0</v>
      </c>
      <c r="U121" s="359">
        <f t="shared" ca="1" si="93"/>
        <v>0</v>
      </c>
      <c r="V121" s="359">
        <v>0</v>
      </c>
      <c r="W121" s="359">
        <f t="shared" ca="1" si="118"/>
        <v>0</v>
      </c>
      <c r="X121" s="359">
        <f t="shared" ca="1" si="152"/>
        <v>0</v>
      </c>
      <c r="Y121" s="359">
        <f t="shared" ca="1" si="119"/>
        <v>0</v>
      </c>
      <c r="AA121" s="362">
        <f t="shared" ca="1" si="153"/>
        <v>232</v>
      </c>
      <c r="AB121" s="362">
        <v>113</v>
      </c>
      <c r="AC121" s="371">
        <f t="shared" ca="1" si="154"/>
        <v>0</v>
      </c>
      <c r="AD121" s="359">
        <f t="shared" ca="1" si="94"/>
        <v>0</v>
      </c>
      <c r="AE121" s="359">
        <v>0</v>
      </c>
      <c r="AF121" s="359">
        <f t="shared" ca="1" si="120"/>
        <v>0</v>
      </c>
      <c r="AG121" s="359">
        <f t="shared" ca="1" si="155"/>
        <v>0</v>
      </c>
      <c r="AH121" s="359">
        <f t="shared" ca="1" si="121"/>
        <v>0</v>
      </c>
      <c r="AJ121" s="362">
        <f t="shared" ca="1" si="156"/>
        <v>232</v>
      </c>
      <c r="AK121" s="362">
        <v>113</v>
      </c>
      <c r="AL121" s="371">
        <f t="shared" ca="1" si="157"/>
        <v>0</v>
      </c>
      <c r="AM121" s="359">
        <f t="shared" ca="1" si="95"/>
        <v>0</v>
      </c>
      <c r="AN121" s="359">
        <v>0</v>
      </c>
      <c r="AO121" s="359">
        <f t="shared" ca="1" si="122"/>
        <v>0</v>
      </c>
      <c r="AP121" s="359">
        <f t="shared" ca="1" si="158"/>
        <v>0</v>
      </c>
      <c r="AQ121" s="359">
        <f t="shared" ca="1" si="123"/>
        <v>0</v>
      </c>
      <c r="AS121" s="362">
        <f t="shared" ca="1" si="159"/>
        <v>232</v>
      </c>
      <c r="AT121" s="362">
        <v>113</v>
      </c>
      <c r="AU121" s="371">
        <f t="shared" ca="1" si="160"/>
        <v>0</v>
      </c>
      <c r="AV121" s="359">
        <f t="shared" ca="1" si="96"/>
        <v>0</v>
      </c>
      <c r="AW121" s="359">
        <v>0</v>
      </c>
      <c r="AX121" s="359">
        <f t="shared" ca="1" si="124"/>
        <v>0</v>
      </c>
      <c r="AY121" s="359">
        <f t="shared" ca="1" si="161"/>
        <v>0</v>
      </c>
      <c r="AZ121" s="359">
        <f t="shared" ca="1" si="125"/>
        <v>0</v>
      </c>
      <c r="BB121" s="362">
        <f t="shared" ca="1" si="162"/>
        <v>232</v>
      </c>
      <c r="BC121" s="362">
        <v>113</v>
      </c>
      <c r="BD121" s="371">
        <f t="shared" ca="1" si="163"/>
        <v>0</v>
      </c>
      <c r="BE121" s="359">
        <f t="shared" ca="1" si="97"/>
        <v>0</v>
      </c>
      <c r="BF121" s="359">
        <v>0</v>
      </c>
      <c r="BG121" s="359">
        <f t="shared" ca="1" si="126"/>
        <v>0</v>
      </c>
      <c r="BH121" s="359">
        <f t="shared" ca="1" si="164"/>
        <v>0</v>
      </c>
      <c r="BI121" s="359">
        <f t="shared" ca="1" si="127"/>
        <v>0</v>
      </c>
      <c r="BK121" s="362">
        <f t="shared" ca="1" si="165"/>
        <v>232</v>
      </c>
      <c r="BL121" s="362">
        <v>113</v>
      </c>
      <c r="BM121" s="371">
        <f t="shared" ca="1" si="166"/>
        <v>0</v>
      </c>
      <c r="BN121" s="359">
        <f t="shared" ca="1" si="98"/>
        <v>0</v>
      </c>
      <c r="BO121" s="359">
        <v>0</v>
      </c>
      <c r="BP121" s="359">
        <f t="shared" ca="1" si="128"/>
        <v>0</v>
      </c>
      <c r="BQ121" s="359">
        <f t="shared" ca="1" si="99"/>
        <v>0</v>
      </c>
      <c r="BR121" s="359">
        <f t="shared" ca="1" si="129"/>
        <v>0</v>
      </c>
      <c r="BT121" s="362">
        <f t="shared" ca="1" si="167"/>
        <v>232</v>
      </c>
      <c r="BU121" s="362">
        <v>113</v>
      </c>
      <c r="BV121" s="371">
        <f t="shared" ca="1" si="168"/>
        <v>0</v>
      </c>
      <c r="BW121" s="359">
        <f t="shared" ca="1" si="100"/>
        <v>0</v>
      </c>
      <c r="BX121" s="359">
        <v>0</v>
      </c>
      <c r="BY121" s="359">
        <f t="shared" ca="1" si="130"/>
        <v>0</v>
      </c>
      <c r="BZ121" s="359">
        <f t="shared" ca="1" si="101"/>
        <v>0</v>
      </c>
      <c r="CA121" s="359">
        <f t="shared" ca="1" si="131"/>
        <v>0</v>
      </c>
      <c r="CC121" s="362">
        <f t="shared" ca="1" si="169"/>
        <v>232</v>
      </c>
      <c r="CD121" s="362">
        <v>113</v>
      </c>
      <c r="CE121" s="371">
        <f t="shared" ca="1" si="170"/>
        <v>0</v>
      </c>
      <c r="CF121" s="359">
        <f t="shared" ca="1" si="102"/>
        <v>0</v>
      </c>
      <c r="CG121" s="359">
        <v>0</v>
      </c>
      <c r="CH121" s="359">
        <f t="shared" ca="1" si="132"/>
        <v>0</v>
      </c>
      <c r="CI121" s="359">
        <f t="shared" ca="1" si="103"/>
        <v>0</v>
      </c>
      <c r="CJ121" s="359">
        <f t="shared" ca="1" si="133"/>
        <v>0</v>
      </c>
      <c r="CL121" s="362">
        <f t="shared" ca="1" si="171"/>
        <v>232</v>
      </c>
      <c r="CM121" s="362">
        <v>113</v>
      </c>
      <c r="CN121" s="371">
        <f t="shared" ca="1" si="172"/>
        <v>0</v>
      </c>
      <c r="CO121" s="359">
        <f t="shared" ca="1" si="104"/>
        <v>0</v>
      </c>
      <c r="CP121" s="359">
        <v>0</v>
      </c>
      <c r="CQ121" s="359">
        <f t="shared" ca="1" si="134"/>
        <v>0</v>
      </c>
      <c r="CR121" s="359">
        <f t="shared" ca="1" si="105"/>
        <v>0</v>
      </c>
      <c r="CS121" s="359">
        <f t="shared" ca="1" si="135"/>
        <v>0</v>
      </c>
      <c r="CU121" s="362">
        <f t="shared" ca="1" si="173"/>
        <v>232</v>
      </c>
      <c r="CV121" s="362">
        <v>113</v>
      </c>
      <c r="CW121" s="371">
        <f t="shared" ca="1" si="174"/>
        <v>0</v>
      </c>
      <c r="CX121" s="359">
        <f t="shared" ca="1" si="106"/>
        <v>0</v>
      </c>
      <c r="CY121" s="359">
        <v>0</v>
      </c>
      <c r="CZ121" s="359">
        <f t="shared" ca="1" si="136"/>
        <v>0</v>
      </c>
      <c r="DA121" s="359">
        <f t="shared" ca="1" si="107"/>
        <v>0</v>
      </c>
      <c r="DB121" s="359">
        <f t="shared" ca="1" si="137"/>
        <v>0</v>
      </c>
      <c r="DD121" s="362">
        <f t="shared" ca="1" si="175"/>
        <v>232</v>
      </c>
      <c r="DE121" s="362">
        <v>113</v>
      </c>
      <c r="DF121" s="371">
        <f t="shared" ca="1" si="176"/>
        <v>0</v>
      </c>
      <c r="DG121" s="359">
        <f t="shared" ca="1" si="108"/>
        <v>0</v>
      </c>
      <c r="DH121" s="359">
        <v>0</v>
      </c>
      <c r="DI121" s="359">
        <f t="shared" ca="1" si="138"/>
        <v>0</v>
      </c>
      <c r="DJ121" s="359">
        <f t="shared" ca="1" si="109"/>
        <v>0</v>
      </c>
      <c r="DK121" s="359">
        <f t="shared" ca="1" si="139"/>
        <v>0</v>
      </c>
      <c r="DM121" s="362">
        <f t="shared" ca="1" si="177"/>
        <v>232</v>
      </c>
      <c r="DN121" s="362">
        <v>113</v>
      </c>
      <c r="DO121" s="371">
        <f t="shared" ca="1" si="178"/>
        <v>0</v>
      </c>
      <c r="DP121" s="359">
        <f t="shared" ca="1" si="110"/>
        <v>0</v>
      </c>
      <c r="DQ121" s="359">
        <v>0</v>
      </c>
      <c r="DR121" s="359">
        <f t="shared" ca="1" si="140"/>
        <v>0</v>
      </c>
      <c r="DS121" s="359">
        <f t="shared" ca="1" si="111"/>
        <v>0</v>
      </c>
      <c r="DT121" s="359">
        <f t="shared" ca="1" si="141"/>
        <v>0</v>
      </c>
      <c r="DV121" s="362">
        <f t="shared" ca="1" si="179"/>
        <v>232</v>
      </c>
      <c r="DW121" s="362">
        <v>113</v>
      </c>
      <c r="DX121" s="371">
        <f t="shared" ca="1" si="180"/>
        <v>0</v>
      </c>
      <c r="DY121" s="359">
        <f t="shared" ca="1" si="112"/>
        <v>0</v>
      </c>
      <c r="DZ121" s="359">
        <v>0</v>
      </c>
      <c r="EA121" s="359">
        <f t="shared" ca="1" si="142"/>
        <v>0</v>
      </c>
      <c r="EB121" s="359">
        <f t="shared" ca="1" si="113"/>
        <v>0</v>
      </c>
      <c r="EC121" s="359">
        <f t="shared" ca="1" si="143"/>
        <v>0</v>
      </c>
      <c r="EE121" s="362">
        <f t="shared" ca="1" si="181"/>
        <v>232</v>
      </c>
      <c r="EF121" s="362">
        <v>113</v>
      </c>
      <c r="EG121" s="371">
        <f t="shared" ca="1" si="182"/>
        <v>0</v>
      </c>
      <c r="EH121" s="359">
        <f t="shared" ca="1" si="114"/>
        <v>0</v>
      </c>
      <c r="EI121" s="359">
        <v>0</v>
      </c>
      <c r="EJ121" s="359">
        <f t="shared" ca="1" si="144"/>
        <v>0</v>
      </c>
      <c r="EK121" s="359">
        <f t="shared" ca="1" si="115"/>
        <v>0</v>
      </c>
      <c r="EL121" s="359">
        <f t="shared" ca="1" si="145"/>
        <v>0</v>
      </c>
    </row>
    <row r="122" spans="6:142" x14ac:dyDescent="0.35">
      <c r="F122" s="372">
        <f ca="1">IFERROR(INDEX('Inflation Rates'!$A$16:$H$138,MATCH('TSP Traditional'!$H123,'Inflation Rates'!$A$16:$A$138,0),8)/INDEX('Inflation Rates'!$A$16:$H$138,MATCH('TSP Traditional'!$H123,'Inflation Rates'!$A$16:$A$138,0)-1,8)-1,F121)</f>
        <v>2.0000000000000018E-2</v>
      </c>
      <c r="G122" s="372">
        <f ca="1">IFERROR(INDEX('Inflation Rates'!$A$16:$H$138,MATCH('TSP Traditional'!$H123,'Inflation Rates'!$A$16:$A$138,0),6)/INDEX('Inflation Rates'!$A$16:$H$138,MATCH('TSP Traditional'!$H123,'Inflation Rates'!$A$16:$A$138,0)-1,6)-1,G121)</f>
        <v>2.0999999999999908E-2</v>
      </c>
      <c r="H122" s="362">
        <f t="shared" ca="1" si="146"/>
        <v>2133</v>
      </c>
      <c r="I122" s="362">
        <f t="shared" ca="1" si="147"/>
        <v>233</v>
      </c>
      <c r="J122" s="362">
        <v>114</v>
      </c>
      <c r="K122" s="371">
        <f t="shared" ca="1" si="148"/>
        <v>0</v>
      </c>
      <c r="L122" s="359">
        <f t="shared" ca="1" si="92"/>
        <v>0</v>
      </c>
      <c r="M122" s="359">
        <v>0</v>
      </c>
      <c r="N122" s="359">
        <f t="shared" ca="1" si="116"/>
        <v>0</v>
      </c>
      <c r="O122" s="359">
        <f t="shared" ca="1" si="149"/>
        <v>0</v>
      </c>
      <c r="P122" s="359">
        <f t="shared" ca="1" si="117"/>
        <v>0</v>
      </c>
      <c r="R122" s="362">
        <f t="shared" ca="1" si="150"/>
        <v>233</v>
      </c>
      <c r="S122" s="362">
        <v>114</v>
      </c>
      <c r="T122" s="371">
        <f t="shared" ca="1" si="151"/>
        <v>0</v>
      </c>
      <c r="U122" s="359">
        <f t="shared" ca="1" si="93"/>
        <v>0</v>
      </c>
      <c r="V122" s="359">
        <v>0</v>
      </c>
      <c r="W122" s="359">
        <f t="shared" ca="1" si="118"/>
        <v>0</v>
      </c>
      <c r="X122" s="359">
        <f t="shared" ca="1" si="152"/>
        <v>0</v>
      </c>
      <c r="Y122" s="359">
        <f t="shared" ca="1" si="119"/>
        <v>0</v>
      </c>
      <c r="AA122" s="362">
        <f t="shared" ca="1" si="153"/>
        <v>233</v>
      </c>
      <c r="AB122" s="362">
        <v>114</v>
      </c>
      <c r="AC122" s="371">
        <f t="shared" ca="1" si="154"/>
        <v>0</v>
      </c>
      <c r="AD122" s="359">
        <f t="shared" ca="1" si="94"/>
        <v>0</v>
      </c>
      <c r="AE122" s="359">
        <v>0</v>
      </c>
      <c r="AF122" s="359">
        <f t="shared" ca="1" si="120"/>
        <v>0</v>
      </c>
      <c r="AG122" s="359">
        <f t="shared" ca="1" si="155"/>
        <v>0</v>
      </c>
      <c r="AH122" s="359">
        <f t="shared" ca="1" si="121"/>
        <v>0</v>
      </c>
      <c r="AJ122" s="362">
        <f t="shared" ca="1" si="156"/>
        <v>233</v>
      </c>
      <c r="AK122" s="362">
        <v>114</v>
      </c>
      <c r="AL122" s="371">
        <f t="shared" ca="1" si="157"/>
        <v>0</v>
      </c>
      <c r="AM122" s="359">
        <f t="shared" ca="1" si="95"/>
        <v>0</v>
      </c>
      <c r="AN122" s="359">
        <v>0</v>
      </c>
      <c r="AO122" s="359">
        <f t="shared" ca="1" si="122"/>
        <v>0</v>
      </c>
      <c r="AP122" s="359">
        <f t="shared" ca="1" si="158"/>
        <v>0</v>
      </c>
      <c r="AQ122" s="359">
        <f t="shared" ca="1" si="123"/>
        <v>0</v>
      </c>
      <c r="AS122" s="362">
        <f t="shared" ca="1" si="159"/>
        <v>233</v>
      </c>
      <c r="AT122" s="362">
        <v>114</v>
      </c>
      <c r="AU122" s="371">
        <f t="shared" ca="1" si="160"/>
        <v>0</v>
      </c>
      <c r="AV122" s="359">
        <f t="shared" ca="1" si="96"/>
        <v>0</v>
      </c>
      <c r="AW122" s="359">
        <v>0</v>
      </c>
      <c r="AX122" s="359">
        <f t="shared" ca="1" si="124"/>
        <v>0</v>
      </c>
      <c r="AY122" s="359">
        <f t="shared" ca="1" si="161"/>
        <v>0</v>
      </c>
      <c r="AZ122" s="359">
        <f t="shared" ca="1" si="125"/>
        <v>0</v>
      </c>
      <c r="BB122" s="362">
        <f t="shared" ca="1" si="162"/>
        <v>233</v>
      </c>
      <c r="BC122" s="362">
        <v>114</v>
      </c>
      <c r="BD122" s="371">
        <f t="shared" ca="1" si="163"/>
        <v>0</v>
      </c>
      <c r="BE122" s="359">
        <f t="shared" ca="1" si="97"/>
        <v>0</v>
      </c>
      <c r="BF122" s="359">
        <v>0</v>
      </c>
      <c r="BG122" s="359">
        <f t="shared" ca="1" si="126"/>
        <v>0</v>
      </c>
      <c r="BH122" s="359">
        <f t="shared" ca="1" si="164"/>
        <v>0</v>
      </c>
      <c r="BI122" s="359">
        <f t="shared" ca="1" si="127"/>
        <v>0</v>
      </c>
      <c r="BK122" s="362">
        <f t="shared" ca="1" si="165"/>
        <v>233</v>
      </c>
      <c r="BL122" s="362">
        <v>114</v>
      </c>
      <c r="BM122" s="371">
        <f t="shared" ca="1" si="166"/>
        <v>0</v>
      </c>
      <c r="BN122" s="359">
        <f t="shared" ca="1" si="98"/>
        <v>0</v>
      </c>
      <c r="BO122" s="359">
        <v>0</v>
      </c>
      <c r="BP122" s="359">
        <f t="shared" ca="1" si="128"/>
        <v>0</v>
      </c>
      <c r="BQ122" s="359">
        <f t="shared" ca="1" si="99"/>
        <v>0</v>
      </c>
      <c r="BR122" s="359">
        <f t="shared" ca="1" si="129"/>
        <v>0</v>
      </c>
      <c r="BT122" s="362">
        <f t="shared" ca="1" si="167"/>
        <v>233</v>
      </c>
      <c r="BU122" s="362">
        <v>114</v>
      </c>
      <c r="BV122" s="371">
        <f t="shared" ca="1" si="168"/>
        <v>0</v>
      </c>
      <c r="BW122" s="359">
        <f t="shared" ca="1" si="100"/>
        <v>0</v>
      </c>
      <c r="BX122" s="359">
        <v>0</v>
      </c>
      <c r="BY122" s="359">
        <f t="shared" ca="1" si="130"/>
        <v>0</v>
      </c>
      <c r="BZ122" s="359">
        <f t="shared" ca="1" si="101"/>
        <v>0</v>
      </c>
      <c r="CA122" s="359">
        <f t="shared" ca="1" si="131"/>
        <v>0</v>
      </c>
      <c r="CC122" s="362">
        <f t="shared" ca="1" si="169"/>
        <v>233</v>
      </c>
      <c r="CD122" s="362">
        <v>114</v>
      </c>
      <c r="CE122" s="371">
        <f t="shared" ca="1" si="170"/>
        <v>0</v>
      </c>
      <c r="CF122" s="359">
        <f t="shared" ca="1" si="102"/>
        <v>0</v>
      </c>
      <c r="CG122" s="359">
        <v>0</v>
      </c>
      <c r="CH122" s="359">
        <f t="shared" ca="1" si="132"/>
        <v>0</v>
      </c>
      <c r="CI122" s="359">
        <f t="shared" ca="1" si="103"/>
        <v>0</v>
      </c>
      <c r="CJ122" s="359">
        <f t="shared" ca="1" si="133"/>
        <v>0</v>
      </c>
      <c r="CL122" s="362">
        <f t="shared" ca="1" si="171"/>
        <v>233</v>
      </c>
      <c r="CM122" s="362">
        <v>114</v>
      </c>
      <c r="CN122" s="371">
        <f t="shared" ca="1" si="172"/>
        <v>0</v>
      </c>
      <c r="CO122" s="359">
        <f t="shared" ca="1" si="104"/>
        <v>0</v>
      </c>
      <c r="CP122" s="359">
        <v>0</v>
      </c>
      <c r="CQ122" s="359">
        <f t="shared" ca="1" si="134"/>
        <v>0</v>
      </c>
      <c r="CR122" s="359">
        <f t="shared" ca="1" si="105"/>
        <v>0</v>
      </c>
      <c r="CS122" s="359">
        <f t="shared" ca="1" si="135"/>
        <v>0</v>
      </c>
      <c r="CU122" s="362">
        <f t="shared" ca="1" si="173"/>
        <v>233</v>
      </c>
      <c r="CV122" s="362">
        <v>114</v>
      </c>
      <c r="CW122" s="371">
        <f t="shared" ca="1" si="174"/>
        <v>0</v>
      </c>
      <c r="CX122" s="359">
        <f t="shared" ca="1" si="106"/>
        <v>0</v>
      </c>
      <c r="CY122" s="359">
        <v>0</v>
      </c>
      <c r="CZ122" s="359">
        <f t="shared" ca="1" si="136"/>
        <v>0</v>
      </c>
      <c r="DA122" s="359">
        <f t="shared" ca="1" si="107"/>
        <v>0</v>
      </c>
      <c r="DB122" s="359">
        <f t="shared" ca="1" si="137"/>
        <v>0</v>
      </c>
      <c r="DD122" s="362">
        <f t="shared" ca="1" si="175"/>
        <v>233</v>
      </c>
      <c r="DE122" s="362">
        <v>114</v>
      </c>
      <c r="DF122" s="371">
        <f t="shared" ca="1" si="176"/>
        <v>0</v>
      </c>
      <c r="DG122" s="359">
        <f t="shared" ca="1" si="108"/>
        <v>0</v>
      </c>
      <c r="DH122" s="359">
        <v>0</v>
      </c>
      <c r="DI122" s="359">
        <f t="shared" ca="1" si="138"/>
        <v>0</v>
      </c>
      <c r="DJ122" s="359">
        <f t="shared" ca="1" si="109"/>
        <v>0</v>
      </c>
      <c r="DK122" s="359">
        <f t="shared" ca="1" si="139"/>
        <v>0</v>
      </c>
      <c r="DM122" s="362">
        <f t="shared" ca="1" si="177"/>
        <v>233</v>
      </c>
      <c r="DN122" s="362">
        <v>114</v>
      </c>
      <c r="DO122" s="371">
        <f t="shared" ca="1" si="178"/>
        <v>0</v>
      </c>
      <c r="DP122" s="359">
        <f t="shared" ca="1" si="110"/>
        <v>0</v>
      </c>
      <c r="DQ122" s="359">
        <v>0</v>
      </c>
      <c r="DR122" s="359">
        <f t="shared" ca="1" si="140"/>
        <v>0</v>
      </c>
      <c r="DS122" s="359">
        <f t="shared" ca="1" si="111"/>
        <v>0</v>
      </c>
      <c r="DT122" s="359">
        <f t="shared" ca="1" si="141"/>
        <v>0</v>
      </c>
      <c r="DV122" s="362">
        <f t="shared" ca="1" si="179"/>
        <v>233</v>
      </c>
      <c r="DW122" s="362">
        <v>114</v>
      </c>
      <c r="DX122" s="371">
        <f t="shared" ca="1" si="180"/>
        <v>0</v>
      </c>
      <c r="DY122" s="359">
        <f t="shared" ca="1" si="112"/>
        <v>0</v>
      </c>
      <c r="DZ122" s="359">
        <v>0</v>
      </c>
      <c r="EA122" s="359">
        <f t="shared" ca="1" si="142"/>
        <v>0</v>
      </c>
      <c r="EB122" s="359">
        <f t="shared" ca="1" si="113"/>
        <v>0</v>
      </c>
      <c r="EC122" s="359">
        <f t="shared" ca="1" si="143"/>
        <v>0</v>
      </c>
      <c r="EE122" s="362">
        <f t="shared" ca="1" si="181"/>
        <v>233</v>
      </c>
      <c r="EF122" s="362">
        <v>114</v>
      </c>
      <c r="EG122" s="371">
        <f t="shared" ca="1" si="182"/>
        <v>0</v>
      </c>
      <c r="EH122" s="359">
        <f t="shared" ca="1" si="114"/>
        <v>0</v>
      </c>
      <c r="EI122" s="359">
        <v>0</v>
      </c>
      <c r="EJ122" s="359">
        <f t="shared" ca="1" si="144"/>
        <v>0</v>
      </c>
      <c r="EK122" s="359">
        <f t="shared" ca="1" si="115"/>
        <v>0</v>
      </c>
      <c r="EL122" s="359">
        <f t="shared" ca="1" si="145"/>
        <v>0</v>
      </c>
    </row>
    <row r="123" spans="6:142" x14ac:dyDescent="0.35">
      <c r="F123" s="372">
        <f ca="1">IFERROR(INDEX('Inflation Rates'!$A$16:$H$138,MATCH('TSP Traditional'!$H124,'Inflation Rates'!$A$16:$A$138,0),8)/INDEX('Inflation Rates'!$A$16:$H$138,MATCH('TSP Traditional'!$H124,'Inflation Rates'!$A$16:$A$138,0)-1,8)-1,F122)</f>
        <v>2.0000000000000018E-2</v>
      </c>
      <c r="G123" s="372">
        <f ca="1">IFERROR(INDEX('Inflation Rates'!$A$16:$H$138,MATCH('TSP Traditional'!$H124,'Inflation Rates'!$A$16:$A$138,0),6)/INDEX('Inflation Rates'!$A$16:$H$138,MATCH('TSP Traditional'!$H124,'Inflation Rates'!$A$16:$A$138,0)-1,6)-1,G122)</f>
        <v>2.0999999999999908E-2</v>
      </c>
      <c r="H123" s="362">
        <f t="shared" ca="1" si="146"/>
        <v>2134</v>
      </c>
      <c r="I123" s="362">
        <f t="shared" ca="1" si="147"/>
        <v>234</v>
      </c>
      <c r="J123" s="362">
        <v>115</v>
      </c>
      <c r="K123" s="371">
        <f t="shared" ca="1" si="148"/>
        <v>0</v>
      </c>
      <c r="L123" s="359">
        <f t="shared" ca="1" si="92"/>
        <v>0</v>
      </c>
      <c r="M123" s="359">
        <v>0</v>
      </c>
      <c r="N123" s="359">
        <f t="shared" ca="1" si="116"/>
        <v>0</v>
      </c>
      <c r="O123" s="359">
        <f t="shared" ca="1" si="149"/>
        <v>0</v>
      </c>
      <c r="P123" s="359">
        <f t="shared" ca="1" si="117"/>
        <v>0</v>
      </c>
      <c r="R123" s="362">
        <f t="shared" ca="1" si="150"/>
        <v>234</v>
      </c>
      <c r="S123" s="362">
        <v>115</v>
      </c>
      <c r="T123" s="371">
        <f t="shared" ca="1" si="151"/>
        <v>0</v>
      </c>
      <c r="U123" s="359">
        <f t="shared" ca="1" si="93"/>
        <v>0</v>
      </c>
      <c r="V123" s="359">
        <v>0</v>
      </c>
      <c r="W123" s="359">
        <f t="shared" ca="1" si="118"/>
        <v>0</v>
      </c>
      <c r="X123" s="359">
        <f t="shared" ca="1" si="152"/>
        <v>0</v>
      </c>
      <c r="Y123" s="359">
        <f t="shared" ca="1" si="119"/>
        <v>0</v>
      </c>
      <c r="AA123" s="362">
        <f t="shared" ca="1" si="153"/>
        <v>234</v>
      </c>
      <c r="AB123" s="362">
        <v>115</v>
      </c>
      <c r="AC123" s="371">
        <f t="shared" ca="1" si="154"/>
        <v>0</v>
      </c>
      <c r="AD123" s="359">
        <f t="shared" ca="1" si="94"/>
        <v>0</v>
      </c>
      <c r="AE123" s="359">
        <v>0</v>
      </c>
      <c r="AF123" s="359">
        <f t="shared" ca="1" si="120"/>
        <v>0</v>
      </c>
      <c r="AG123" s="359">
        <f t="shared" ca="1" si="155"/>
        <v>0</v>
      </c>
      <c r="AH123" s="359">
        <f t="shared" ca="1" si="121"/>
        <v>0</v>
      </c>
      <c r="AJ123" s="362">
        <f t="shared" ca="1" si="156"/>
        <v>234</v>
      </c>
      <c r="AK123" s="362">
        <v>115</v>
      </c>
      <c r="AL123" s="371">
        <f t="shared" ca="1" si="157"/>
        <v>0</v>
      </c>
      <c r="AM123" s="359">
        <f t="shared" ca="1" si="95"/>
        <v>0</v>
      </c>
      <c r="AN123" s="359">
        <v>0</v>
      </c>
      <c r="AO123" s="359">
        <f t="shared" ca="1" si="122"/>
        <v>0</v>
      </c>
      <c r="AP123" s="359">
        <f t="shared" ca="1" si="158"/>
        <v>0</v>
      </c>
      <c r="AQ123" s="359">
        <f t="shared" ca="1" si="123"/>
        <v>0</v>
      </c>
      <c r="AS123" s="362">
        <f t="shared" ca="1" si="159"/>
        <v>234</v>
      </c>
      <c r="AT123" s="362">
        <v>115</v>
      </c>
      <c r="AU123" s="371">
        <f t="shared" ca="1" si="160"/>
        <v>0</v>
      </c>
      <c r="AV123" s="359">
        <f t="shared" ca="1" si="96"/>
        <v>0</v>
      </c>
      <c r="AW123" s="359">
        <v>0</v>
      </c>
      <c r="AX123" s="359">
        <f t="shared" ca="1" si="124"/>
        <v>0</v>
      </c>
      <c r="AY123" s="359">
        <f t="shared" ca="1" si="161"/>
        <v>0</v>
      </c>
      <c r="AZ123" s="359">
        <f t="shared" ca="1" si="125"/>
        <v>0</v>
      </c>
      <c r="BB123" s="362">
        <f t="shared" ca="1" si="162"/>
        <v>234</v>
      </c>
      <c r="BC123" s="362">
        <v>115</v>
      </c>
      <c r="BD123" s="371">
        <f t="shared" ca="1" si="163"/>
        <v>0</v>
      </c>
      <c r="BE123" s="359">
        <f t="shared" ca="1" si="97"/>
        <v>0</v>
      </c>
      <c r="BF123" s="359">
        <v>0</v>
      </c>
      <c r="BG123" s="359">
        <f t="shared" ca="1" si="126"/>
        <v>0</v>
      </c>
      <c r="BH123" s="359">
        <f t="shared" ca="1" si="164"/>
        <v>0</v>
      </c>
      <c r="BI123" s="359">
        <f t="shared" ca="1" si="127"/>
        <v>0</v>
      </c>
      <c r="BK123" s="362">
        <f t="shared" ca="1" si="165"/>
        <v>234</v>
      </c>
      <c r="BL123" s="362">
        <v>115</v>
      </c>
      <c r="BM123" s="371">
        <f t="shared" ca="1" si="166"/>
        <v>0</v>
      </c>
      <c r="BN123" s="359">
        <f t="shared" ca="1" si="98"/>
        <v>0</v>
      </c>
      <c r="BO123" s="359">
        <v>0</v>
      </c>
      <c r="BP123" s="359">
        <f t="shared" ca="1" si="128"/>
        <v>0</v>
      </c>
      <c r="BQ123" s="359">
        <f t="shared" ca="1" si="99"/>
        <v>0</v>
      </c>
      <c r="BR123" s="359">
        <f t="shared" ca="1" si="129"/>
        <v>0</v>
      </c>
      <c r="BT123" s="362">
        <f t="shared" ca="1" si="167"/>
        <v>234</v>
      </c>
      <c r="BU123" s="362">
        <v>115</v>
      </c>
      <c r="BV123" s="371">
        <f t="shared" ca="1" si="168"/>
        <v>0</v>
      </c>
      <c r="BW123" s="359">
        <f t="shared" ca="1" si="100"/>
        <v>0</v>
      </c>
      <c r="BX123" s="359">
        <v>0</v>
      </c>
      <c r="BY123" s="359">
        <f t="shared" ca="1" si="130"/>
        <v>0</v>
      </c>
      <c r="BZ123" s="359">
        <f t="shared" ca="1" si="101"/>
        <v>0</v>
      </c>
      <c r="CA123" s="359">
        <f t="shared" ca="1" si="131"/>
        <v>0</v>
      </c>
      <c r="CC123" s="362">
        <f t="shared" ca="1" si="169"/>
        <v>234</v>
      </c>
      <c r="CD123" s="362">
        <v>115</v>
      </c>
      <c r="CE123" s="371">
        <f t="shared" ca="1" si="170"/>
        <v>0</v>
      </c>
      <c r="CF123" s="359">
        <f t="shared" ca="1" si="102"/>
        <v>0</v>
      </c>
      <c r="CG123" s="359">
        <v>0</v>
      </c>
      <c r="CH123" s="359">
        <f t="shared" ca="1" si="132"/>
        <v>0</v>
      </c>
      <c r="CI123" s="359">
        <f t="shared" ca="1" si="103"/>
        <v>0</v>
      </c>
      <c r="CJ123" s="359">
        <f t="shared" ca="1" si="133"/>
        <v>0</v>
      </c>
      <c r="CL123" s="362">
        <f t="shared" ca="1" si="171"/>
        <v>234</v>
      </c>
      <c r="CM123" s="362">
        <v>115</v>
      </c>
      <c r="CN123" s="371">
        <f t="shared" ca="1" si="172"/>
        <v>0</v>
      </c>
      <c r="CO123" s="359">
        <f t="shared" ca="1" si="104"/>
        <v>0</v>
      </c>
      <c r="CP123" s="359">
        <v>0</v>
      </c>
      <c r="CQ123" s="359">
        <f t="shared" ca="1" si="134"/>
        <v>0</v>
      </c>
      <c r="CR123" s="359">
        <f t="shared" ca="1" si="105"/>
        <v>0</v>
      </c>
      <c r="CS123" s="359">
        <f t="shared" ca="1" si="135"/>
        <v>0</v>
      </c>
      <c r="CU123" s="362">
        <f t="shared" ca="1" si="173"/>
        <v>234</v>
      </c>
      <c r="CV123" s="362">
        <v>115</v>
      </c>
      <c r="CW123" s="371">
        <f t="shared" ca="1" si="174"/>
        <v>0</v>
      </c>
      <c r="CX123" s="359">
        <f t="shared" ca="1" si="106"/>
        <v>0</v>
      </c>
      <c r="CY123" s="359">
        <v>0</v>
      </c>
      <c r="CZ123" s="359">
        <f t="shared" ca="1" si="136"/>
        <v>0</v>
      </c>
      <c r="DA123" s="359">
        <f t="shared" ca="1" si="107"/>
        <v>0</v>
      </c>
      <c r="DB123" s="359">
        <f t="shared" ca="1" si="137"/>
        <v>0</v>
      </c>
      <c r="DD123" s="362">
        <f t="shared" ca="1" si="175"/>
        <v>234</v>
      </c>
      <c r="DE123" s="362">
        <v>115</v>
      </c>
      <c r="DF123" s="371">
        <f t="shared" ca="1" si="176"/>
        <v>0</v>
      </c>
      <c r="DG123" s="359">
        <f t="shared" ca="1" si="108"/>
        <v>0</v>
      </c>
      <c r="DH123" s="359">
        <v>0</v>
      </c>
      <c r="DI123" s="359">
        <f t="shared" ca="1" si="138"/>
        <v>0</v>
      </c>
      <c r="DJ123" s="359">
        <f t="shared" ca="1" si="109"/>
        <v>0</v>
      </c>
      <c r="DK123" s="359">
        <f t="shared" ca="1" si="139"/>
        <v>0</v>
      </c>
      <c r="DM123" s="362">
        <f t="shared" ca="1" si="177"/>
        <v>234</v>
      </c>
      <c r="DN123" s="362">
        <v>115</v>
      </c>
      <c r="DO123" s="371">
        <f t="shared" ca="1" si="178"/>
        <v>0</v>
      </c>
      <c r="DP123" s="359">
        <f t="shared" ca="1" si="110"/>
        <v>0</v>
      </c>
      <c r="DQ123" s="359">
        <v>0</v>
      </c>
      <c r="DR123" s="359">
        <f t="shared" ca="1" si="140"/>
        <v>0</v>
      </c>
      <c r="DS123" s="359">
        <f t="shared" ca="1" si="111"/>
        <v>0</v>
      </c>
      <c r="DT123" s="359">
        <f t="shared" ca="1" si="141"/>
        <v>0</v>
      </c>
      <c r="DV123" s="362">
        <f t="shared" ca="1" si="179"/>
        <v>234</v>
      </c>
      <c r="DW123" s="362">
        <v>115</v>
      </c>
      <c r="DX123" s="371">
        <f t="shared" ca="1" si="180"/>
        <v>0</v>
      </c>
      <c r="DY123" s="359">
        <f t="shared" ca="1" si="112"/>
        <v>0</v>
      </c>
      <c r="DZ123" s="359">
        <v>0</v>
      </c>
      <c r="EA123" s="359">
        <f t="shared" ca="1" si="142"/>
        <v>0</v>
      </c>
      <c r="EB123" s="359">
        <f t="shared" ca="1" si="113"/>
        <v>0</v>
      </c>
      <c r="EC123" s="359">
        <f t="shared" ca="1" si="143"/>
        <v>0</v>
      </c>
      <c r="EE123" s="362">
        <f t="shared" ca="1" si="181"/>
        <v>234</v>
      </c>
      <c r="EF123" s="362">
        <v>115</v>
      </c>
      <c r="EG123" s="371">
        <f t="shared" ca="1" si="182"/>
        <v>0</v>
      </c>
      <c r="EH123" s="359">
        <f t="shared" ca="1" si="114"/>
        <v>0</v>
      </c>
      <c r="EI123" s="359">
        <v>0</v>
      </c>
      <c r="EJ123" s="359">
        <f t="shared" ca="1" si="144"/>
        <v>0</v>
      </c>
      <c r="EK123" s="359">
        <f t="shared" ca="1" si="115"/>
        <v>0</v>
      </c>
      <c r="EL123" s="359">
        <f t="shared" ca="1" si="145"/>
        <v>0</v>
      </c>
    </row>
    <row r="124" spans="6:142" x14ac:dyDescent="0.35">
      <c r="F124" s="372">
        <f ca="1">IFERROR(INDEX('Inflation Rates'!$A$16:$H$138,MATCH('TSP Traditional'!$H125,'Inflation Rates'!$A$16:$A$138,0),8)/INDEX('Inflation Rates'!$A$16:$H$138,MATCH('TSP Traditional'!$H125,'Inflation Rates'!$A$16:$A$138,0)-1,8)-1,F123)</f>
        <v>2.0000000000000018E-2</v>
      </c>
      <c r="G124" s="372">
        <f ca="1">IFERROR(INDEX('Inflation Rates'!$A$16:$H$138,MATCH('TSP Traditional'!$H125,'Inflation Rates'!$A$16:$A$138,0),6)/INDEX('Inflation Rates'!$A$16:$H$138,MATCH('TSP Traditional'!$H125,'Inflation Rates'!$A$16:$A$138,0)-1,6)-1,G123)</f>
        <v>2.0999999999999908E-2</v>
      </c>
      <c r="H124" s="362">
        <f t="shared" ca="1" si="146"/>
        <v>2135</v>
      </c>
      <c r="I124" s="362">
        <f t="shared" ca="1" si="147"/>
        <v>235</v>
      </c>
      <c r="J124" s="362">
        <v>116</v>
      </c>
      <c r="K124" s="371">
        <f t="shared" ca="1" si="148"/>
        <v>0</v>
      </c>
      <c r="L124" s="359">
        <f t="shared" ca="1" si="92"/>
        <v>0</v>
      </c>
      <c r="M124" s="359">
        <v>0</v>
      </c>
      <c r="N124" s="359">
        <f t="shared" ca="1" si="116"/>
        <v>0</v>
      </c>
      <c r="O124" s="359">
        <f t="shared" ca="1" si="149"/>
        <v>0</v>
      </c>
      <c r="P124" s="359">
        <f t="shared" ca="1" si="117"/>
        <v>0</v>
      </c>
      <c r="R124" s="362">
        <f t="shared" ca="1" si="150"/>
        <v>235</v>
      </c>
      <c r="S124" s="362">
        <v>116</v>
      </c>
      <c r="T124" s="371">
        <f t="shared" ca="1" si="151"/>
        <v>0</v>
      </c>
      <c r="U124" s="359">
        <f t="shared" ca="1" si="93"/>
        <v>0</v>
      </c>
      <c r="V124" s="359">
        <v>0</v>
      </c>
      <c r="W124" s="359">
        <f t="shared" ca="1" si="118"/>
        <v>0</v>
      </c>
      <c r="X124" s="359">
        <f t="shared" ca="1" si="152"/>
        <v>0</v>
      </c>
      <c r="Y124" s="359">
        <f t="shared" ca="1" si="119"/>
        <v>0</v>
      </c>
      <c r="AA124" s="362">
        <f t="shared" ca="1" si="153"/>
        <v>235</v>
      </c>
      <c r="AB124" s="362">
        <v>116</v>
      </c>
      <c r="AC124" s="371">
        <f t="shared" ca="1" si="154"/>
        <v>0</v>
      </c>
      <c r="AD124" s="359">
        <f t="shared" ca="1" si="94"/>
        <v>0</v>
      </c>
      <c r="AE124" s="359">
        <v>0</v>
      </c>
      <c r="AF124" s="359">
        <f t="shared" ca="1" si="120"/>
        <v>0</v>
      </c>
      <c r="AG124" s="359">
        <f t="shared" ca="1" si="155"/>
        <v>0</v>
      </c>
      <c r="AH124" s="359">
        <f t="shared" ca="1" si="121"/>
        <v>0</v>
      </c>
      <c r="AJ124" s="362">
        <f t="shared" ca="1" si="156"/>
        <v>235</v>
      </c>
      <c r="AK124" s="362">
        <v>116</v>
      </c>
      <c r="AL124" s="371">
        <f t="shared" ca="1" si="157"/>
        <v>0</v>
      </c>
      <c r="AM124" s="359">
        <f t="shared" ca="1" si="95"/>
        <v>0</v>
      </c>
      <c r="AN124" s="359">
        <v>0</v>
      </c>
      <c r="AO124" s="359">
        <f t="shared" ca="1" si="122"/>
        <v>0</v>
      </c>
      <c r="AP124" s="359">
        <f t="shared" ca="1" si="158"/>
        <v>0</v>
      </c>
      <c r="AQ124" s="359">
        <f t="shared" ca="1" si="123"/>
        <v>0</v>
      </c>
      <c r="AS124" s="362">
        <f t="shared" ca="1" si="159"/>
        <v>235</v>
      </c>
      <c r="AT124" s="362">
        <v>116</v>
      </c>
      <c r="AU124" s="371">
        <f t="shared" ca="1" si="160"/>
        <v>0</v>
      </c>
      <c r="AV124" s="359">
        <f t="shared" ca="1" si="96"/>
        <v>0</v>
      </c>
      <c r="AW124" s="359">
        <v>0</v>
      </c>
      <c r="AX124" s="359">
        <f t="shared" ca="1" si="124"/>
        <v>0</v>
      </c>
      <c r="AY124" s="359">
        <f t="shared" ca="1" si="161"/>
        <v>0</v>
      </c>
      <c r="AZ124" s="359">
        <f t="shared" ca="1" si="125"/>
        <v>0</v>
      </c>
      <c r="BB124" s="362">
        <f t="shared" ca="1" si="162"/>
        <v>235</v>
      </c>
      <c r="BC124" s="362">
        <v>116</v>
      </c>
      <c r="BD124" s="371">
        <f t="shared" ca="1" si="163"/>
        <v>0</v>
      </c>
      <c r="BE124" s="359">
        <f t="shared" ca="1" si="97"/>
        <v>0</v>
      </c>
      <c r="BF124" s="359">
        <v>0</v>
      </c>
      <c r="BG124" s="359">
        <f t="shared" ca="1" si="126"/>
        <v>0</v>
      </c>
      <c r="BH124" s="359">
        <f t="shared" ca="1" si="164"/>
        <v>0</v>
      </c>
      <c r="BI124" s="359">
        <f t="shared" ca="1" si="127"/>
        <v>0</v>
      </c>
      <c r="BK124" s="362">
        <f t="shared" ca="1" si="165"/>
        <v>235</v>
      </c>
      <c r="BL124" s="362">
        <v>116</v>
      </c>
      <c r="BM124" s="371">
        <f t="shared" ca="1" si="166"/>
        <v>0</v>
      </c>
      <c r="BN124" s="359">
        <f t="shared" ca="1" si="98"/>
        <v>0</v>
      </c>
      <c r="BO124" s="359">
        <v>0</v>
      </c>
      <c r="BP124" s="359">
        <f t="shared" ca="1" si="128"/>
        <v>0</v>
      </c>
      <c r="BQ124" s="359">
        <f t="shared" ca="1" si="99"/>
        <v>0</v>
      </c>
      <c r="BR124" s="359">
        <f t="shared" ca="1" si="129"/>
        <v>0</v>
      </c>
      <c r="BT124" s="362">
        <f t="shared" ca="1" si="167"/>
        <v>235</v>
      </c>
      <c r="BU124" s="362">
        <v>116</v>
      </c>
      <c r="BV124" s="371">
        <f t="shared" ca="1" si="168"/>
        <v>0</v>
      </c>
      <c r="BW124" s="359">
        <f t="shared" ca="1" si="100"/>
        <v>0</v>
      </c>
      <c r="BX124" s="359">
        <v>0</v>
      </c>
      <c r="BY124" s="359">
        <f t="shared" ca="1" si="130"/>
        <v>0</v>
      </c>
      <c r="BZ124" s="359">
        <f t="shared" ca="1" si="101"/>
        <v>0</v>
      </c>
      <c r="CA124" s="359">
        <f t="shared" ca="1" si="131"/>
        <v>0</v>
      </c>
      <c r="CC124" s="362">
        <f t="shared" ca="1" si="169"/>
        <v>235</v>
      </c>
      <c r="CD124" s="362">
        <v>116</v>
      </c>
      <c r="CE124" s="371">
        <f t="shared" ca="1" si="170"/>
        <v>0</v>
      </c>
      <c r="CF124" s="359">
        <f t="shared" ca="1" si="102"/>
        <v>0</v>
      </c>
      <c r="CG124" s="359">
        <v>0</v>
      </c>
      <c r="CH124" s="359">
        <f t="shared" ca="1" si="132"/>
        <v>0</v>
      </c>
      <c r="CI124" s="359">
        <f t="shared" ca="1" si="103"/>
        <v>0</v>
      </c>
      <c r="CJ124" s="359">
        <f t="shared" ca="1" si="133"/>
        <v>0</v>
      </c>
      <c r="CL124" s="362">
        <f t="shared" ca="1" si="171"/>
        <v>235</v>
      </c>
      <c r="CM124" s="362">
        <v>116</v>
      </c>
      <c r="CN124" s="371">
        <f t="shared" ca="1" si="172"/>
        <v>0</v>
      </c>
      <c r="CO124" s="359">
        <f t="shared" ca="1" si="104"/>
        <v>0</v>
      </c>
      <c r="CP124" s="359">
        <v>0</v>
      </c>
      <c r="CQ124" s="359">
        <f t="shared" ca="1" si="134"/>
        <v>0</v>
      </c>
      <c r="CR124" s="359">
        <f t="shared" ca="1" si="105"/>
        <v>0</v>
      </c>
      <c r="CS124" s="359">
        <f t="shared" ca="1" si="135"/>
        <v>0</v>
      </c>
      <c r="CU124" s="362">
        <f t="shared" ca="1" si="173"/>
        <v>235</v>
      </c>
      <c r="CV124" s="362">
        <v>116</v>
      </c>
      <c r="CW124" s="371">
        <f t="shared" ca="1" si="174"/>
        <v>0</v>
      </c>
      <c r="CX124" s="359">
        <f t="shared" ca="1" si="106"/>
        <v>0</v>
      </c>
      <c r="CY124" s="359">
        <v>0</v>
      </c>
      <c r="CZ124" s="359">
        <f t="shared" ca="1" si="136"/>
        <v>0</v>
      </c>
      <c r="DA124" s="359">
        <f t="shared" ca="1" si="107"/>
        <v>0</v>
      </c>
      <c r="DB124" s="359">
        <f t="shared" ca="1" si="137"/>
        <v>0</v>
      </c>
      <c r="DD124" s="362">
        <f t="shared" ca="1" si="175"/>
        <v>235</v>
      </c>
      <c r="DE124" s="362">
        <v>116</v>
      </c>
      <c r="DF124" s="371">
        <f t="shared" ca="1" si="176"/>
        <v>0</v>
      </c>
      <c r="DG124" s="359">
        <f t="shared" ca="1" si="108"/>
        <v>0</v>
      </c>
      <c r="DH124" s="359">
        <v>0</v>
      </c>
      <c r="DI124" s="359">
        <f t="shared" ca="1" si="138"/>
        <v>0</v>
      </c>
      <c r="DJ124" s="359">
        <f t="shared" ca="1" si="109"/>
        <v>0</v>
      </c>
      <c r="DK124" s="359">
        <f t="shared" ca="1" si="139"/>
        <v>0</v>
      </c>
      <c r="DM124" s="362">
        <f t="shared" ca="1" si="177"/>
        <v>235</v>
      </c>
      <c r="DN124" s="362">
        <v>116</v>
      </c>
      <c r="DO124" s="371">
        <f t="shared" ca="1" si="178"/>
        <v>0</v>
      </c>
      <c r="DP124" s="359">
        <f t="shared" ca="1" si="110"/>
        <v>0</v>
      </c>
      <c r="DQ124" s="359">
        <v>0</v>
      </c>
      <c r="DR124" s="359">
        <f t="shared" ca="1" si="140"/>
        <v>0</v>
      </c>
      <c r="DS124" s="359">
        <f t="shared" ca="1" si="111"/>
        <v>0</v>
      </c>
      <c r="DT124" s="359">
        <f t="shared" ca="1" si="141"/>
        <v>0</v>
      </c>
      <c r="DV124" s="362">
        <f t="shared" ca="1" si="179"/>
        <v>235</v>
      </c>
      <c r="DW124" s="362">
        <v>116</v>
      </c>
      <c r="DX124" s="371">
        <f t="shared" ca="1" si="180"/>
        <v>0</v>
      </c>
      <c r="DY124" s="359">
        <f t="shared" ca="1" si="112"/>
        <v>0</v>
      </c>
      <c r="DZ124" s="359">
        <v>0</v>
      </c>
      <c r="EA124" s="359">
        <f t="shared" ca="1" si="142"/>
        <v>0</v>
      </c>
      <c r="EB124" s="359">
        <f t="shared" ca="1" si="113"/>
        <v>0</v>
      </c>
      <c r="EC124" s="359">
        <f t="shared" ca="1" si="143"/>
        <v>0</v>
      </c>
      <c r="EE124" s="362">
        <f t="shared" ca="1" si="181"/>
        <v>235</v>
      </c>
      <c r="EF124" s="362">
        <v>116</v>
      </c>
      <c r="EG124" s="371">
        <f t="shared" ca="1" si="182"/>
        <v>0</v>
      </c>
      <c r="EH124" s="359">
        <f t="shared" ca="1" si="114"/>
        <v>0</v>
      </c>
      <c r="EI124" s="359">
        <v>0</v>
      </c>
      <c r="EJ124" s="359">
        <f t="shared" ca="1" si="144"/>
        <v>0</v>
      </c>
      <c r="EK124" s="359">
        <f t="shared" ca="1" si="115"/>
        <v>0</v>
      </c>
      <c r="EL124" s="359">
        <f t="shared" ca="1" si="145"/>
        <v>0</v>
      </c>
    </row>
    <row r="125" spans="6:142" x14ac:dyDescent="0.35">
      <c r="F125" s="372">
        <f ca="1">IFERROR(INDEX('Inflation Rates'!$A$16:$H$138,MATCH('TSP Traditional'!$H126,'Inflation Rates'!$A$16:$A$138,0),8)/INDEX('Inflation Rates'!$A$16:$H$138,MATCH('TSP Traditional'!$H126,'Inflation Rates'!$A$16:$A$138,0)-1,8)-1,F124)</f>
        <v>2.0000000000000018E-2</v>
      </c>
      <c r="G125" s="372">
        <f ca="1">IFERROR(INDEX('Inflation Rates'!$A$16:$H$138,MATCH('TSP Traditional'!$H126,'Inflation Rates'!$A$16:$A$138,0),6)/INDEX('Inflation Rates'!$A$16:$H$138,MATCH('TSP Traditional'!$H126,'Inflation Rates'!$A$16:$A$138,0)-1,6)-1,G124)</f>
        <v>2.0999999999999908E-2</v>
      </c>
      <c r="H125" s="362">
        <f t="shared" ca="1" si="146"/>
        <v>2136</v>
      </c>
      <c r="I125" s="362">
        <f t="shared" ca="1" si="147"/>
        <v>236</v>
      </c>
      <c r="J125" s="362">
        <v>117</v>
      </c>
      <c r="K125" s="371">
        <f t="shared" ca="1" si="148"/>
        <v>0</v>
      </c>
      <c r="L125" s="359">
        <f t="shared" ca="1" si="92"/>
        <v>0</v>
      </c>
      <c r="M125" s="359">
        <v>0</v>
      </c>
      <c r="N125" s="359">
        <f t="shared" ca="1" si="116"/>
        <v>0</v>
      </c>
      <c r="O125" s="359">
        <f t="shared" ca="1" si="149"/>
        <v>0</v>
      </c>
      <c r="P125" s="359">
        <f t="shared" ca="1" si="117"/>
        <v>0</v>
      </c>
      <c r="R125" s="362">
        <f t="shared" ca="1" si="150"/>
        <v>236</v>
      </c>
      <c r="S125" s="362">
        <v>117</v>
      </c>
      <c r="T125" s="371">
        <f t="shared" ca="1" si="151"/>
        <v>0</v>
      </c>
      <c r="U125" s="359">
        <f t="shared" ca="1" si="93"/>
        <v>0</v>
      </c>
      <c r="V125" s="359">
        <v>0</v>
      </c>
      <c r="W125" s="359">
        <f t="shared" ca="1" si="118"/>
        <v>0</v>
      </c>
      <c r="X125" s="359">
        <f t="shared" ca="1" si="152"/>
        <v>0</v>
      </c>
      <c r="Y125" s="359">
        <f t="shared" ca="1" si="119"/>
        <v>0</v>
      </c>
      <c r="AA125" s="362">
        <f t="shared" ca="1" si="153"/>
        <v>236</v>
      </c>
      <c r="AB125" s="362">
        <v>117</v>
      </c>
      <c r="AC125" s="371">
        <f t="shared" ca="1" si="154"/>
        <v>0</v>
      </c>
      <c r="AD125" s="359">
        <f t="shared" ca="1" si="94"/>
        <v>0</v>
      </c>
      <c r="AE125" s="359">
        <v>0</v>
      </c>
      <c r="AF125" s="359">
        <f t="shared" ca="1" si="120"/>
        <v>0</v>
      </c>
      <c r="AG125" s="359">
        <f t="shared" ca="1" si="155"/>
        <v>0</v>
      </c>
      <c r="AH125" s="359">
        <f t="shared" ca="1" si="121"/>
        <v>0</v>
      </c>
      <c r="AJ125" s="362">
        <f t="shared" ca="1" si="156"/>
        <v>236</v>
      </c>
      <c r="AK125" s="362">
        <v>117</v>
      </c>
      <c r="AL125" s="371">
        <f t="shared" ca="1" si="157"/>
        <v>0</v>
      </c>
      <c r="AM125" s="359">
        <f t="shared" ca="1" si="95"/>
        <v>0</v>
      </c>
      <c r="AN125" s="359">
        <v>0</v>
      </c>
      <c r="AO125" s="359">
        <f t="shared" ca="1" si="122"/>
        <v>0</v>
      </c>
      <c r="AP125" s="359">
        <f t="shared" ca="1" si="158"/>
        <v>0</v>
      </c>
      <c r="AQ125" s="359">
        <f t="shared" ca="1" si="123"/>
        <v>0</v>
      </c>
      <c r="AS125" s="362">
        <f t="shared" ca="1" si="159"/>
        <v>236</v>
      </c>
      <c r="AT125" s="362">
        <v>117</v>
      </c>
      <c r="AU125" s="371">
        <f t="shared" ca="1" si="160"/>
        <v>0</v>
      </c>
      <c r="AV125" s="359">
        <f t="shared" ca="1" si="96"/>
        <v>0</v>
      </c>
      <c r="AW125" s="359">
        <v>0</v>
      </c>
      <c r="AX125" s="359">
        <f t="shared" ca="1" si="124"/>
        <v>0</v>
      </c>
      <c r="AY125" s="359">
        <f t="shared" ca="1" si="161"/>
        <v>0</v>
      </c>
      <c r="AZ125" s="359">
        <f t="shared" ca="1" si="125"/>
        <v>0</v>
      </c>
      <c r="BB125" s="362">
        <f t="shared" ca="1" si="162"/>
        <v>236</v>
      </c>
      <c r="BC125" s="362">
        <v>117</v>
      </c>
      <c r="BD125" s="371">
        <f t="shared" ca="1" si="163"/>
        <v>0</v>
      </c>
      <c r="BE125" s="359">
        <f t="shared" ca="1" si="97"/>
        <v>0</v>
      </c>
      <c r="BF125" s="359">
        <v>0</v>
      </c>
      <c r="BG125" s="359">
        <f t="shared" ca="1" si="126"/>
        <v>0</v>
      </c>
      <c r="BH125" s="359">
        <f t="shared" ca="1" si="164"/>
        <v>0</v>
      </c>
      <c r="BI125" s="359">
        <f t="shared" ca="1" si="127"/>
        <v>0</v>
      </c>
      <c r="BK125" s="362">
        <f t="shared" ca="1" si="165"/>
        <v>236</v>
      </c>
      <c r="BL125" s="362">
        <v>117</v>
      </c>
      <c r="BM125" s="371">
        <f t="shared" ca="1" si="166"/>
        <v>0</v>
      </c>
      <c r="BN125" s="359">
        <f t="shared" ca="1" si="98"/>
        <v>0</v>
      </c>
      <c r="BO125" s="359">
        <v>0</v>
      </c>
      <c r="BP125" s="359">
        <f t="shared" ca="1" si="128"/>
        <v>0</v>
      </c>
      <c r="BQ125" s="359">
        <f t="shared" ca="1" si="99"/>
        <v>0</v>
      </c>
      <c r="BR125" s="359">
        <f t="shared" ca="1" si="129"/>
        <v>0</v>
      </c>
      <c r="BT125" s="362">
        <f t="shared" ca="1" si="167"/>
        <v>236</v>
      </c>
      <c r="BU125" s="362">
        <v>117</v>
      </c>
      <c r="BV125" s="371">
        <f t="shared" ca="1" si="168"/>
        <v>0</v>
      </c>
      <c r="BW125" s="359">
        <f t="shared" ca="1" si="100"/>
        <v>0</v>
      </c>
      <c r="BX125" s="359">
        <v>0</v>
      </c>
      <c r="BY125" s="359">
        <f t="shared" ca="1" si="130"/>
        <v>0</v>
      </c>
      <c r="BZ125" s="359">
        <f t="shared" ca="1" si="101"/>
        <v>0</v>
      </c>
      <c r="CA125" s="359">
        <f t="shared" ca="1" si="131"/>
        <v>0</v>
      </c>
      <c r="CC125" s="362">
        <f t="shared" ca="1" si="169"/>
        <v>236</v>
      </c>
      <c r="CD125" s="362">
        <v>117</v>
      </c>
      <c r="CE125" s="371">
        <f t="shared" ca="1" si="170"/>
        <v>0</v>
      </c>
      <c r="CF125" s="359">
        <f t="shared" ca="1" si="102"/>
        <v>0</v>
      </c>
      <c r="CG125" s="359">
        <v>0</v>
      </c>
      <c r="CH125" s="359">
        <f t="shared" ca="1" si="132"/>
        <v>0</v>
      </c>
      <c r="CI125" s="359">
        <f t="shared" ca="1" si="103"/>
        <v>0</v>
      </c>
      <c r="CJ125" s="359">
        <f t="shared" ca="1" si="133"/>
        <v>0</v>
      </c>
      <c r="CL125" s="362">
        <f t="shared" ca="1" si="171"/>
        <v>236</v>
      </c>
      <c r="CM125" s="362">
        <v>117</v>
      </c>
      <c r="CN125" s="371">
        <f t="shared" ca="1" si="172"/>
        <v>0</v>
      </c>
      <c r="CO125" s="359">
        <f t="shared" ca="1" si="104"/>
        <v>0</v>
      </c>
      <c r="CP125" s="359">
        <v>0</v>
      </c>
      <c r="CQ125" s="359">
        <f t="shared" ca="1" si="134"/>
        <v>0</v>
      </c>
      <c r="CR125" s="359">
        <f t="shared" ca="1" si="105"/>
        <v>0</v>
      </c>
      <c r="CS125" s="359">
        <f t="shared" ca="1" si="135"/>
        <v>0</v>
      </c>
      <c r="CU125" s="362">
        <f t="shared" ca="1" si="173"/>
        <v>236</v>
      </c>
      <c r="CV125" s="362">
        <v>117</v>
      </c>
      <c r="CW125" s="371">
        <f t="shared" ca="1" si="174"/>
        <v>0</v>
      </c>
      <c r="CX125" s="359">
        <f t="shared" ca="1" si="106"/>
        <v>0</v>
      </c>
      <c r="CY125" s="359">
        <v>0</v>
      </c>
      <c r="CZ125" s="359">
        <f t="shared" ca="1" si="136"/>
        <v>0</v>
      </c>
      <c r="DA125" s="359">
        <f t="shared" ca="1" si="107"/>
        <v>0</v>
      </c>
      <c r="DB125" s="359">
        <f t="shared" ca="1" si="137"/>
        <v>0</v>
      </c>
      <c r="DD125" s="362">
        <f t="shared" ca="1" si="175"/>
        <v>236</v>
      </c>
      <c r="DE125" s="362">
        <v>117</v>
      </c>
      <c r="DF125" s="371">
        <f t="shared" ca="1" si="176"/>
        <v>0</v>
      </c>
      <c r="DG125" s="359">
        <f t="shared" ca="1" si="108"/>
        <v>0</v>
      </c>
      <c r="DH125" s="359">
        <v>0</v>
      </c>
      <c r="DI125" s="359">
        <f t="shared" ca="1" si="138"/>
        <v>0</v>
      </c>
      <c r="DJ125" s="359">
        <f t="shared" ca="1" si="109"/>
        <v>0</v>
      </c>
      <c r="DK125" s="359">
        <f t="shared" ca="1" si="139"/>
        <v>0</v>
      </c>
      <c r="DM125" s="362">
        <f t="shared" ca="1" si="177"/>
        <v>236</v>
      </c>
      <c r="DN125" s="362">
        <v>117</v>
      </c>
      <c r="DO125" s="371">
        <f t="shared" ca="1" si="178"/>
        <v>0</v>
      </c>
      <c r="DP125" s="359">
        <f t="shared" ca="1" si="110"/>
        <v>0</v>
      </c>
      <c r="DQ125" s="359">
        <v>0</v>
      </c>
      <c r="DR125" s="359">
        <f t="shared" ca="1" si="140"/>
        <v>0</v>
      </c>
      <c r="DS125" s="359">
        <f t="shared" ca="1" si="111"/>
        <v>0</v>
      </c>
      <c r="DT125" s="359">
        <f t="shared" ca="1" si="141"/>
        <v>0</v>
      </c>
      <c r="DV125" s="362">
        <f t="shared" ca="1" si="179"/>
        <v>236</v>
      </c>
      <c r="DW125" s="362">
        <v>117</v>
      </c>
      <c r="DX125" s="371">
        <f t="shared" ca="1" si="180"/>
        <v>0</v>
      </c>
      <c r="DY125" s="359">
        <f t="shared" ca="1" si="112"/>
        <v>0</v>
      </c>
      <c r="DZ125" s="359">
        <v>0</v>
      </c>
      <c r="EA125" s="359">
        <f t="shared" ca="1" si="142"/>
        <v>0</v>
      </c>
      <c r="EB125" s="359">
        <f t="shared" ca="1" si="113"/>
        <v>0</v>
      </c>
      <c r="EC125" s="359">
        <f t="shared" ca="1" si="143"/>
        <v>0</v>
      </c>
      <c r="EE125" s="362">
        <f t="shared" ca="1" si="181"/>
        <v>236</v>
      </c>
      <c r="EF125" s="362">
        <v>117</v>
      </c>
      <c r="EG125" s="371">
        <f t="shared" ca="1" si="182"/>
        <v>0</v>
      </c>
      <c r="EH125" s="359">
        <f t="shared" ca="1" si="114"/>
        <v>0</v>
      </c>
      <c r="EI125" s="359">
        <v>0</v>
      </c>
      <c r="EJ125" s="359">
        <f t="shared" ca="1" si="144"/>
        <v>0</v>
      </c>
      <c r="EK125" s="359">
        <f t="shared" ca="1" si="115"/>
        <v>0</v>
      </c>
      <c r="EL125" s="359">
        <f t="shared" ca="1" si="145"/>
        <v>0</v>
      </c>
    </row>
    <row r="126" spans="6:142" x14ac:dyDescent="0.35">
      <c r="F126" s="372">
        <f ca="1">IFERROR(INDEX('Inflation Rates'!$A$16:$H$138,MATCH('TSP Traditional'!$H127,'Inflation Rates'!$A$16:$A$138,0),8)/INDEX('Inflation Rates'!$A$16:$H$138,MATCH('TSP Traditional'!$H127,'Inflation Rates'!$A$16:$A$138,0)-1,8)-1,F125)</f>
        <v>2.0000000000000018E-2</v>
      </c>
      <c r="G126" s="372">
        <f ca="1">IFERROR(INDEX('Inflation Rates'!$A$16:$H$138,MATCH('TSP Traditional'!$H127,'Inflation Rates'!$A$16:$A$138,0),6)/INDEX('Inflation Rates'!$A$16:$H$138,MATCH('TSP Traditional'!$H127,'Inflation Rates'!$A$16:$A$138,0)-1,6)-1,G125)</f>
        <v>2.0999999999999908E-2</v>
      </c>
      <c r="H126" s="362">
        <f t="shared" ca="1" si="146"/>
        <v>2137</v>
      </c>
      <c r="I126" s="362">
        <f t="shared" ca="1" si="147"/>
        <v>237</v>
      </c>
      <c r="J126" s="362">
        <v>118</v>
      </c>
      <c r="K126" s="371">
        <f t="shared" ca="1" si="148"/>
        <v>0</v>
      </c>
      <c r="L126" s="359">
        <f t="shared" ca="1" si="92"/>
        <v>0</v>
      </c>
      <c r="M126" s="359">
        <v>0</v>
      </c>
      <c r="N126" s="359">
        <f t="shared" ca="1" si="116"/>
        <v>0</v>
      </c>
      <c r="O126" s="359">
        <f t="shared" ca="1" si="149"/>
        <v>0</v>
      </c>
      <c r="P126" s="359">
        <f t="shared" ca="1" si="117"/>
        <v>0</v>
      </c>
      <c r="R126" s="362">
        <f t="shared" ca="1" si="150"/>
        <v>237</v>
      </c>
      <c r="S126" s="362">
        <v>118</v>
      </c>
      <c r="T126" s="371">
        <f t="shared" ca="1" si="151"/>
        <v>0</v>
      </c>
      <c r="U126" s="359">
        <f t="shared" ca="1" si="93"/>
        <v>0</v>
      </c>
      <c r="V126" s="359">
        <v>0</v>
      </c>
      <c r="W126" s="359">
        <f t="shared" ca="1" si="118"/>
        <v>0</v>
      </c>
      <c r="X126" s="359">
        <f t="shared" ca="1" si="152"/>
        <v>0</v>
      </c>
      <c r="Y126" s="359">
        <f t="shared" ca="1" si="119"/>
        <v>0</v>
      </c>
      <c r="AA126" s="362">
        <f t="shared" ca="1" si="153"/>
        <v>237</v>
      </c>
      <c r="AB126" s="362">
        <v>118</v>
      </c>
      <c r="AC126" s="371">
        <f t="shared" ca="1" si="154"/>
        <v>0</v>
      </c>
      <c r="AD126" s="359">
        <f t="shared" ca="1" si="94"/>
        <v>0</v>
      </c>
      <c r="AE126" s="359">
        <v>0</v>
      </c>
      <c r="AF126" s="359">
        <f t="shared" ca="1" si="120"/>
        <v>0</v>
      </c>
      <c r="AG126" s="359">
        <f t="shared" ca="1" si="155"/>
        <v>0</v>
      </c>
      <c r="AH126" s="359">
        <f t="shared" ca="1" si="121"/>
        <v>0</v>
      </c>
      <c r="AJ126" s="362">
        <f t="shared" ca="1" si="156"/>
        <v>237</v>
      </c>
      <c r="AK126" s="362">
        <v>118</v>
      </c>
      <c r="AL126" s="371">
        <f t="shared" ca="1" si="157"/>
        <v>0</v>
      </c>
      <c r="AM126" s="359">
        <f t="shared" ca="1" si="95"/>
        <v>0</v>
      </c>
      <c r="AN126" s="359">
        <v>0</v>
      </c>
      <c r="AO126" s="359">
        <f t="shared" ca="1" si="122"/>
        <v>0</v>
      </c>
      <c r="AP126" s="359">
        <f t="shared" ca="1" si="158"/>
        <v>0</v>
      </c>
      <c r="AQ126" s="359">
        <f t="shared" ca="1" si="123"/>
        <v>0</v>
      </c>
      <c r="AS126" s="362">
        <f t="shared" ca="1" si="159"/>
        <v>237</v>
      </c>
      <c r="AT126" s="362">
        <v>118</v>
      </c>
      <c r="AU126" s="371">
        <f t="shared" ca="1" si="160"/>
        <v>0</v>
      </c>
      <c r="AV126" s="359">
        <f t="shared" ca="1" si="96"/>
        <v>0</v>
      </c>
      <c r="AW126" s="359">
        <v>0</v>
      </c>
      <c r="AX126" s="359">
        <f t="shared" ca="1" si="124"/>
        <v>0</v>
      </c>
      <c r="AY126" s="359">
        <f t="shared" ca="1" si="161"/>
        <v>0</v>
      </c>
      <c r="AZ126" s="359">
        <f t="shared" ca="1" si="125"/>
        <v>0</v>
      </c>
      <c r="BB126" s="362">
        <f t="shared" ca="1" si="162"/>
        <v>237</v>
      </c>
      <c r="BC126" s="362">
        <v>118</v>
      </c>
      <c r="BD126" s="371">
        <f t="shared" ca="1" si="163"/>
        <v>0</v>
      </c>
      <c r="BE126" s="359">
        <f t="shared" ca="1" si="97"/>
        <v>0</v>
      </c>
      <c r="BF126" s="359">
        <v>0</v>
      </c>
      <c r="BG126" s="359">
        <f t="shared" ca="1" si="126"/>
        <v>0</v>
      </c>
      <c r="BH126" s="359">
        <f t="shared" ca="1" si="164"/>
        <v>0</v>
      </c>
      <c r="BI126" s="359">
        <f t="shared" ca="1" si="127"/>
        <v>0</v>
      </c>
      <c r="BK126" s="362">
        <f t="shared" ca="1" si="165"/>
        <v>237</v>
      </c>
      <c r="BL126" s="362">
        <v>118</v>
      </c>
      <c r="BM126" s="371">
        <f t="shared" ca="1" si="166"/>
        <v>0</v>
      </c>
      <c r="BN126" s="359">
        <f t="shared" ca="1" si="98"/>
        <v>0</v>
      </c>
      <c r="BO126" s="359">
        <v>0</v>
      </c>
      <c r="BP126" s="359">
        <f t="shared" ca="1" si="128"/>
        <v>0</v>
      </c>
      <c r="BQ126" s="359">
        <f t="shared" ca="1" si="99"/>
        <v>0</v>
      </c>
      <c r="BR126" s="359">
        <f t="shared" ca="1" si="129"/>
        <v>0</v>
      </c>
      <c r="BT126" s="362">
        <f t="shared" ca="1" si="167"/>
        <v>237</v>
      </c>
      <c r="BU126" s="362">
        <v>118</v>
      </c>
      <c r="BV126" s="371">
        <f t="shared" ca="1" si="168"/>
        <v>0</v>
      </c>
      <c r="BW126" s="359">
        <f t="shared" ca="1" si="100"/>
        <v>0</v>
      </c>
      <c r="BX126" s="359">
        <v>0</v>
      </c>
      <c r="BY126" s="359">
        <f t="shared" ca="1" si="130"/>
        <v>0</v>
      </c>
      <c r="BZ126" s="359">
        <f t="shared" ca="1" si="101"/>
        <v>0</v>
      </c>
      <c r="CA126" s="359">
        <f t="shared" ca="1" si="131"/>
        <v>0</v>
      </c>
      <c r="CC126" s="362">
        <f t="shared" ca="1" si="169"/>
        <v>237</v>
      </c>
      <c r="CD126" s="362">
        <v>118</v>
      </c>
      <c r="CE126" s="371">
        <f t="shared" ca="1" si="170"/>
        <v>0</v>
      </c>
      <c r="CF126" s="359">
        <f t="shared" ca="1" si="102"/>
        <v>0</v>
      </c>
      <c r="CG126" s="359">
        <v>0</v>
      </c>
      <c r="CH126" s="359">
        <f t="shared" ca="1" si="132"/>
        <v>0</v>
      </c>
      <c r="CI126" s="359">
        <f t="shared" ca="1" si="103"/>
        <v>0</v>
      </c>
      <c r="CJ126" s="359">
        <f t="shared" ca="1" si="133"/>
        <v>0</v>
      </c>
      <c r="CL126" s="362">
        <f t="shared" ca="1" si="171"/>
        <v>237</v>
      </c>
      <c r="CM126" s="362">
        <v>118</v>
      </c>
      <c r="CN126" s="371">
        <f t="shared" ca="1" si="172"/>
        <v>0</v>
      </c>
      <c r="CO126" s="359">
        <f t="shared" ca="1" si="104"/>
        <v>0</v>
      </c>
      <c r="CP126" s="359">
        <v>0</v>
      </c>
      <c r="CQ126" s="359">
        <f t="shared" ca="1" si="134"/>
        <v>0</v>
      </c>
      <c r="CR126" s="359">
        <f t="shared" ca="1" si="105"/>
        <v>0</v>
      </c>
      <c r="CS126" s="359">
        <f t="shared" ca="1" si="135"/>
        <v>0</v>
      </c>
      <c r="CU126" s="362">
        <f t="shared" ca="1" si="173"/>
        <v>237</v>
      </c>
      <c r="CV126" s="362">
        <v>118</v>
      </c>
      <c r="CW126" s="371">
        <f t="shared" ca="1" si="174"/>
        <v>0</v>
      </c>
      <c r="CX126" s="359">
        <f t="shared" ca="1" si="106"/>
        <v>0</v>
      </c>
      <c r="CY126" s="359">
        <v>0</v>
      </c>
      <c r="CZ126" s="359">
        <f t="shared" ca="1" si="136"/>
        <v>0</v>
      </c>
      <c r="DA126" s="359">
        <f t="shared" ca="1" si="107"/>
        <v>0</v>
      </c>
      <c r="DB126" s="359">
        <f t="shared" ca="1" si="137"/>
        <v>0</v>
      </c>
      <c r="DD126" s="362">
        <f t="shared" ca="1" si="175"/>
        <v>237</v>
      </c>
      <c r="DE126" s="362">
        <v>118</v>
      </c>
      <c r="DF126" s="371">
        <f t="shared" ca="1" si="176"/>
        <v>0</v>
      </c>
      <c r="DG126" s="359">
        <f t="shared" ca="1" si="108"/>
        <v>0</v>
      </c>
      <c r="DH126" s="359">
        <v>0</v>
      </c>
      <c r="DI126" s="359">
        <f t="shared" ca="1" si="138"/>
        <v>0</v>
      </c>
      <c r="DJ126" s="359">
        <f t="shared" ca="1" si="109"/>
        <v>0</v>
      </c>
      <c r="DK126" s="359">
        <f t="shared" ca="1" si="139"/>
        <v>0</v>
      </c>
      <c r="DM126" s="362">
        <f t="shared" ca="1" si="177"/>
        <v>237</v>
      </c>
      <c r="DN126" s="362">
        <v>118</v>
      </c>
      <c r="DO126" s="371">
        <f t="shared" ca="1" si="178"/>
        <v>0</v>
      </c>
      <c r="DP126" s="359">
        <f t="shared" ca="1" si="110"/>
        <v>0</v>
      </c>
      <c r="DQ126" s="359">
        <v>0</v>
      </c>
      <c r="DR126" s="359">
        <f t="shared" ca="1" si="140"/>
        <v>0</v>
      </c>
      <c r="DS126" s="359">
        <f t="shared" ca="1" si="111"/>
        <v>0</v>
      </c>
      <c r="DT126" s="359">
        <f t="shared" ca="1" si="141"/>
        <v>0</v>
      </c>
      <c r="DV126" s="362">
        <f t="shared" ca="1" si="179"/>
        <v>237</v>
      </c>
      <c r="DW126" s="362">
        <v>118</v>
      </c>
      <c r="DX126" s="371">
        <f t="shared" ca="1" si="180"/>
        <v>0</v>
      </c>
      <c r="DY126" s="359">
        <f t="shared" ca="1" si="112"/>
        <v>0</v>
      </c>
      <c r="DZ126" s="359">
        <v>0</v>
      </c>
      <c r="EA126" s="359">
        <f t="shared" ca="1" si="142"/>
        <v>0</v>
      </c>
      <c r="EB126" s="359">
        <f t="shared" ca="1" si="113"/>
        <v>0</v>
      </c>
      <c r="EC126" s="359">
        <f t="shared" ca="1" si="143"/>
        <v>0</v>
      </c>
      <c r="EE126" s="362">
        <f t="shared" ca="1" si="181"/>
        <v>237</v>
      </c>
      <c r="EF126" s="362">
        <v>118</v>
      </c>
      <c r="EG126" s="371">
        <f t="shared" ca="1" si="182"/>
        <v>0</v>
      </c>
      <c r="EH126" s="359">
        <f t="shared" ca="1" si="114"/>
        <v>0</v>
      </c>
      <c r="EI126" s="359">
        <v>0</v>
      </c>
      <c r="EJ126" s="359">
        <f t="shared" ca="1" si="144"/>
        <v>0</v>
      </c>
      <c r="EK126" s="359">
        <f t="shared" ca="1" si="115"/>
        <v>0</v>
      </c>
      <c r="EL126" s="359">
        <f t="shared" ca="1" si="145"/>
        <v>0</v>
      </c>
    </row>
    <row r="127" spans="6:142" x14ac:dyDescent="0.35">
      <c r="F127" s="372">
        <f ca="1">IFERROR(INDEX('Inflation Rates'!$A$16:$H$138,MATCH('TSP Traditional'!$H128,'Inflation Rates'!$A$16:$A$138,0),8)/INDEX('Inflation Rates'!$A$16:$H$138,MATCH('TSP Traditional'!$H128,'Inflation Rates'!$A$16:$A$138,0)-1,8)-1,F126)</f>
        <v>2.0000000000000018E-2</v>
      </c>
      <c r="G127" s="372">
        <f ca="1">IFERROR(INDEX('Inflation Rates'!$A$16:$H$138,MATCH('TSP Traditional'!$H128,'Inflation Rates'!$A$16:$A$138,0),6)/INDEX('Inflation Rates'!$A$16:$H$138,MATCH('TSP Traditional'!$H128,'Inflation Rates'!$A$16:$A$138,0)-1,6)-1,G126)</f>
        <v>2.0999999999999908E-2</v>
      </c>
      <c r="H127" s="362">
        <f t="shared" ca="1" si="146"/>
        <v>2138</v>
      </c>
      <c r="I127" s="362">
        <f t="shared" ca="1" si="147"/>
        <v>238</v>
      </c>
      <c r="J127" s="362">
        <v>119</v>
      </c>
      <c r="K127" s="371">
        <f t="shared" ca="1" si="148"/>
        <v>0</v>
      </c>
      <c r="L127" s="359">
        <f t="shared" ca="1" si="92"/>
        <v>0</v>
      </c>
      <c r="M127" s="359">
        <v>0</v>
      </c>
      <c r="N127" s="359">
        <f t="shared" ca="1" si="116"/>
        <v>0</v>
      </c>
      <c r="O127" s="359">
        <f t="shared" ca="1" si="149"/>
        <v>0</v>
      </c>
      <c r="P127" s="359">
        <f t="shared" ca="1" si="117"/>
        <v>0</v>
      </c>
      <c r="R127" s="362">
        <f t="shared" ca="1" si="150"/>
        <v>238</v>
      </c>
      <c r="S127" s="362">
        <v>119</v>
      </c>
      <c r="T127" s="371">
        <f t="shared" ca="1" si="151"/>
        <v>0</v>
      </c>
      <c r="U127" s="359">
        <f t="shared" ca="1" si="93"/>
        <v>0</v>
      </c>
      <c r="V127" s="359">
        <v>0</v>
      </c>
      <c r="W127" s="359">
        <f t="shared" ca="1" si="118"/>
        <v>0</v>
      </c>
      <c r="X127" s="359">
        <f t="shared" ca="1" si="152"/>
        <v>0</v>
      </c>
      <c r="Y127" s="359">
        <f t="shared" ca="1" si="119"/>
        <v>0</v>
      </c>
      <c r="AA127" s="362">
        <f t="shared" ca="1" si="153"/>
        <v>238</v>
      </c>
      <c r="AB127" s="362">
        <v>119</v>
      </c>
      <c r="AC127" s="371">
        <f t="shared" ca="1" si="154"/>
        <v>0</v>
      </c>
      <c r="AD127" s="359">
        <f t="shared" ca="1" si="94"/>
        <v>0</v>
      </c>
      <c r="AE127" s="359">
        <v>0</v>
      </c>
      <c r="AF127" s="359">
        <f t="shared" ca="1" si="120"/>
        <v>0</v>
      </c>
      <c r="AG127" s="359">
        <f t="shared" ca="1" si="155"/>
        <v>0</v>
      </c>
      <c r="AH127" s="359">
        <f t="shared" ca="1" si="121"/>
        <v>0</v>
      </c>
      <c r="AJ127" s="362">
        <f t="shared" ca="1" si="156"/>
        <v>238</v>
      </c>
      <c r="AK127" s="362">
        <v>119</v>
      </c>
      <c r="AL127" s="371">
        <f t="shared" ca="1" si="157"/>
        <v>0</v>
      </c>
      <c r="AM127" s="359">
        <f t="shared" ca="1" si="95"/>
        <v>0</v>
      </c>
      <c r="AN127" s="359">
        <v>0</v>
      </c>
      <c r="AO127" s="359">
        <f t="shared" ca="1" si="122"/>
        <v>0</v>
      </c>
      <c r="AP127" s="359">
        <f t="shared" ca="1" si="158"/>
        <v>0</v>
      </c>
      <c r="AQ127" s="359">
        <f t="shared" ca="1" si="123"/>
        <v>0</v>
      </c>
      <c r="AS127" s="362">
        <f t="shared" ca="1" si="159"/>
        <v>238</v>
      </c>
      <c r="AT127" s="362">
        <v>119</v>
      </c>
      <c r="AU127" s="371">
        <f t="shared" ca="1" si="160"/>
        <v>0</v>
      </c>
      <c r="AV127" s="359">
        <f t="shared" ca="1" si="96"/>
        <v>0</v>
      </c>
      <c r="AW127" s="359">
        <v>0</v>
      </c>
      <c r="AX127" s="359">
        <f t="shared" ca="1" si="124"/>
        <v>0</v>
      </c>
      <c r="AY127" s="359">
        <f t="shared" ca="1" si="161"/>
        <v>0</v>
      </c>
      <c r="AZ127" s="359">
        <f t="shared" ca="1" si="125"/>
        <v>0</v>
      </c>
      <c r="BB127" s="362">
        <f t="shared" ca="1" si="162"/>
        <v>238</v>
      </c>
      <c r="BC127" s="362">
        <v>119</v>
      </c>
      <c r="BD127" s="371">
        <f t="shared" ca="1" si="163"/>
        <v>0</v>
      </c>
      <c r="BE127" s="359">
        <f t="shared" ca="1" si="97"/>
        <v>0</v>
      </c>
      <c r="BF127" s="359">
        <v>0</v>
      </c>
      <c r="BG127" s="359">
        <f t="shared" ca="1" si="126"/>
        <v>0</v>
      </c>
      <c r="BH127" s="359">
        <f t="shared" ca="1" si="164"/>
        <v>0</v>
      </c>
      <c r="BI127" s="359">
        <f t="shared" ca="1" si="127"/>
        <v>0</v>
      </c>
      <c r="BK127" s="362">
        <f t="shared" ca="1" si="165"/>
        <v>238</v>
      </c>
      <c r="BL127" s="362">
        <v>119</v>
      </c>
      <c r="BM127" s="371">
        <f t="shared" ca="1" si="166"/>
        <v>0</v>
      </c>
      <c r="BN127" s="359">
        <f t="shared" ca="1" si="98"/>
        <v>0</v>
      </c>
      <c r="BO127" s="359">
        <v>0</v>
      </c>
      <c r="BP127" s="359">
        <f t="shared" ca="1" si="128"/>
        <v>0</v>
      </c>
      <c r="BQ127" s="359">
        <f t="shared" ca="1" si="99"/>
        <v>0</v>
      </c>
      <c r="BR127" s="359">
        <f t="shared" ca="1" si="129"/>
        <v>0</v>
      </c>
      <c r="BT127" s="362">
        <f t="shared" ca="1" si="167"/>
        <v>238</v>
      </c>
      <c r="BU127" s="362">
        <v>119</v>
      </c>
      <c r="BV127" s="371">
        <f t="shared" ca="1" si="168"/>
        <v>0</v>
      </c>
      <c r="BW127" s="359">
        <f t="shared" ca="1" si="100"/>
        <v>0</v>
      </c>
      <c r="BX127" s="359">
        <v>0</v>
      </c>
      <c r="BY127" s="359">
        <f t="shared" ca="1" si="130"/>
        <v>0</v>
      </c>
      <c r="BZ127" s="359">
        <f t="shared" ca="1" si="101"/>
        <v>0</v>
      </c>
      <c r="CA127" s="359">
        <f t="shared" ca="1" si="131"/>
        <v>0</v>
      </c>
      <c r="CC127" s="362">
        <f t="shared" ca="1" si="169"/>
        <v>238</v>
      </c>
      <c r="CD127" s="362">
        <v>119</v>
      </c>
      <c r="CE127" s="371">
        <f t="shared" ca="1" si="170"/>
        <v>0</v>
      </c>
      <c r="CF127" s="359">
        <f t="shared" ca="1" si="102"/>
        <v>0</v>
      </c>
      <c r="CG127" s="359">
        <v>0</v>
      </c>
      <c r="CH127" s="359">
        <f t="shared" ca="1" si="132"/>
        <v>0</v>
      </c>
      <c r="CI127" s="359">
        <f t="shared" ca="1" si="103"/>
        <v>0</v>
      </c>
      <c r="CJ127" s="359">
        <f t="shared" ca="1" si="133"/>
        <v>0</v>
      </c>
      <c r="CL127" s="362">
        <f t="shared" ca="1" si="171"/>
        <v>238</v>
      </c>
      <c r="CM127" s="362">
        <v>119</v>
      </c>
      <c r="CN127" s="371">
        <f t="shared" ca="1" si="172"/>
        <v>0</v>
      </c>
      <c r="CO127" s="359">
        <f t="shared" ca="1" si="104"/>
        <v>0</v>
      </c>
      <c r="CP127" s="359">
        <v>0</v>
      </c>
      <c r="CQ127" s="359">
        <f t="shared" ca="1" si="134"/>
        <v>0</v>
      </c>
      <c r="CR127" s="359">
        <f t="shared" ca="1" si="105"/>
        <v>0</v>
      </c>
      <c r="CS127" s="359">
        <f t="shared" ca="1" si="135"/>
        <v>0</v>
      </c>
      <c r="CU127" s="362">
        <f t="shared" ca="1" si="173"/>
        <v>238</v>
      </c>
      <c r="CV127" s="362">
        <v>119</v>
      </c>
      <c r="CW127" s="371">
        <f t="shared" ca="1" si="174"/>
        <v>0</v>
      </c>
      <c r="CX127" s="359">
        <f t="shared" ca="1" si="106"/>
        <v>0</v>
      </c>
      <c r="CY127" s="359">
        <v>0</v>
      </c>
      <c r="CZ127" s="359">
        <f t="shared" ca="1" si="136"/>
        <v>0</v>
      </c>
      <c r="DA127" s="359">
        <f t="shared" ca="1" si="107"/>
        <v>0</v>
      </c>
      <c r="DB127" s="359">
        <f t="shared" ca="1" si="137"/>
        <v>0</v>
      </c>
      <c r="DD127" s="362">
        <f t="shared" ca="1" si="175"/>
        <v>238</v>
      </c>
      <c r="DE127" s="362">
        <v>119</v>
      </c>
      <c r="DF127" s="371">
        <f t="shared" ca="1" si="176"/>
        <v>0</v>
      </c>
      <c r="DG127" s="359">
        <f t="shared" ca="1" si="108"/>
        <v>0</v>
      </c>
      <c r="DH127" s="359">
        <v>0</v>
      </c>
      <c r="DI127" s="359">
        <f t="shared" ca="1" si="138"/>
        <v>0</v>
      </c>
      <c r="DJ127" s="359">
        <f t="shared" ca="1" si="109"/>
        <v>0</v>
      </c>
      <c r="DK127" s="359">
        <f t="shared" ca="1" si="139"/>
        <v>0</v>
      </c>
      <c r="DM127" s="362">
        <f t="shared" ca="1" si="177"/>
        <v>238</v>
      </c>
      <c r="DN127" s="362">
        <v>119</v>
      </c>
      <c r="DO127" s="371">
        <f t="shared" ca="1" si="178"/>
        <v>0</v>
      </c>
      <c r="DP127" s="359">
        <f t="shared" ca="1" si="110"/>
        <v>0</v>
      </c>
      <c r="DQ127" s="359">
        <v>0</v>
      </c>
      <c r="DR127" s="359">
        <f t="shared" ca="1" si="140"/>
        <v>0</v>
      </c>
      <c r="DS127" s="359">
        <f t="shared" ca="1" si="111"/>
        <v>0</v>
      </c>
      <c r="DT127" s="359">
        <f t="shared" ca="1" si="141"/>
        <v>0</v>
      </c>
      <c r="DV127" s="362">
        <f t="shared" ca="1" si="179"/>
        <v>238</v>
      </c>
      <c r="DW127" s="362">
        <v>119</v>
      </c>
      <c r="DX127" s="371">
        <f t="shared" ca="1" si="180"/>
        <v>0</v>
      </c>
      <c r="DY127" s="359">
        <f t="shared" ca="1" si="112"/>
        <v>0</v>
      </c>
      <c r="DZ127" s="359">
        <v>0</v>
      </c>
      <c r="EA127" s="359">
        <f t="shared" ca="1" si="142"/>
        <v>0</v>
      </c>
      <c r="EB127" s="359">
        <f t="shared" ca="1" si="113"/>
        <v>0</v>
      </c>
      <c r="EC127" s="359">
        <f t="shared" ca="1" si="143"/>
        <v>0</v>
      </c>
      <c r="EE127" s="362">
        <f t="shared" ca="1" si="181"/>
        <v>238</v>
      </c>
      <c r="EF127" s="362">
        <v>119</v>
      </c>
      <c r="EG127" s="371">
        <f t="shared" ca="1" si="182"/>
        <v>0</v>
      </c>
      <c r="EH127" s="359">
        <f t="shared" ca="1" si="114"/>
        <v>0</v>
      </c>
      <c r="EI127" s="359">
        <v>0</v>
      </c>
      <c r="EJ127" s="359">
        <f t="shared" ca="1" si="144"/>
        <v>0</v>
      </c>
      <c r="EK127" s="359">
        <f t="shared" ca="1" si="115"/>
        <v>0</v>
      </c>
      <c r="EL127" s="359">
        <f t="shared" ca="1" si="145"/>
        <v>0</v>
      </c>
    </row>
    <row r="128" spans="6:142" x14ac:dyDescent="0.35">
      <c r="F128" s="372">
        <f ca="1">IFERROR(INDEX('Inflation Rates'!$A$16:$H$138,MATCH('TSP Traditional'!$H129,'Inflation Rates'!$A$16:$A$138,0),8)/INDEX('Inflation Rates'!$A$16:$H$138,MATCH('TSP Traditional'!$H129,'Inflation Rates'!$A$16:$A$138,0)-1,8)-1,F127)</f>
        <v>2.0000000000000018E-2</v>
      </c>
      <c r="G128" s="372">
        <f ca="1">IFERROR(INDEX('Inflation Rates'!$A$16:$H$138,MATCH('TSP Traditional'!$H129,'Inflation Rates'!$A$16:$A$138,0),6)/INDEX('Inflation Rates'!$A$16:$H$138,MATCH('TSP Traditional'!$H129,'Inflation Rates'!$A$16:$A$138,0)-1,6)-1,G127)</f>
        <v>2.0999999999999908E-2</v>
      </c>
      <c r="H128" s="362">
        <f t="shared" ca="1" si="146"/>
        <v>2139</v>
      </c>
      <c r="I128" s="362">
        <f t="shared" ca="1" si="147"/>
        <v>239</v>
      </c>
      <c r="J128" s="362">
        <v>120</v>
      </c>
      <c r="K128" s="371">
        <f t="shared" ca="1" si="148"/>
        <v>0</v>
      </c>
      <c r="L128" s="359">
        <f t="shared" ca="1" si="92"/>
        <v>0</v>
      </c>
      <c r="M128" s="359">
        <v>0</v>
      </c>
      <c r="N128" s="359">
        <f t="shared" ca="1" si="116"/>
        <v>0</v>
      </c>
      <c r="O128" s="359">
        <f t="shared" ca="1" si="149"/>
        <v>0</v>
      </c>
      <c r="P128" s="359">
        <f t="shared" ca="1" si="117"/>
        <v>0</v>
      </c>
      <c r="R128" s="362">
        <f t="shared" ca="1" si="150"/>
        <v>239</v>
      </c>
      <c r="S128" s="362">
        <v>120</v>
      </c>
      <c r="T128" s="371">
        <f t="shared" ca="1" si="151"/>
        <v>0</v>
      </c>
      <c r="U128" s="359">
        <f t="shared" ca="1" si="93"/>
        <v>0</v>
      </c>
      <c r="V128" s="359">
        <v>0</v>
      </c>
      <c r="W128" s="359">
        <f t="shared" ca="1" si="118"/>
        <v>0</v>
      </c>
      <c r="X128" s="359">
        <f t="shared" ca="1" si="152"/>
        <v>0</v>
      </c>
      <c r="Y128" s="359">
        <f t="shared" ca="1" si="119"/>
        <v>0</v>
      </c>
      <c r="AA128" s="362">
        <f t="shared" ca="1" si="153"/>
        <v>239</v>
      </c>
      <c r="AB128" s="362">
        <v>120</v>
      </c>
      <c r="AC128" s="371">
        <f t="shared" ca="1" si="154"/>
        <v>0</v>
      </c>
      <c r="AD128" s="359">
        <f t="shared" ca="1" si="94"/>
        <v>0</v>
      </c>
      <c r="AE128" s="359">
        <v>0</v>
      </c>
      <c r="AF128" s="359">
        <f t="shared" ca="1" si="120"/>
        <v>0</v>
      </c>
      <c r="AG128" s="359">
        <f t="shared" ca="1" si="155"/>
        <v>0</v>
      </c>
      <c r="AH128" s="359">
        <f t="shared" ca="1" si="121"/>
        <v>0</v>
      </c>
      <c r="AJ128" s="362">
        <f t="shared" ca="1" si="156"/>
        <v>239</v>
      </c>
      <c r="AK128" s="362">
        <v>120</v>
      </c>
      <c r="AL128" s="371">
        <f t="shared" ca="1" si="157"/>
        <v>0</v>
      </c>
      <c r="AM128" s="359">
        <f t="shared" ca="1" si="95"/>
        <v>0</v>
      </c>
      <c r="AN128" s="359">
        <v>0</v>
      </c>
      <c r="AO128" s="359">
        <f t="shared" ca="1" si="122"/>
        <v>0</v>
      </c>
      <c r="AP128" s="359">
        <f t="shared" ca="1" si="158"/>
        <v>0</v>
      </c>
      <c r="AQ128" s="359">
        <f t="shared" ca="1" si="123"/>
        <v>0</v>
      </c>
      <c r="AS128" s="362">
        <f t="shared" ca="1" si="159"/>
        <v>239</v>
      </c>
      <c r="AT128" s="362">
        <v>120</v>
      </c>
      <c r="AU128" s="371">
        <f t="shared" ca="1" si="160"/>
        <v>0</v>
      </c>
      <c r="AV128" s="359">
        <f t="shared" ca="1" si="96"/>
        <v>0</v>
      </c>
      <c r="AW128" s="359">
        <v>0</v>
      </c>
      <c r="AX128" s="359">
        <f t="shared" ca="1" si="124"/>
        <v>0</v>
      </c>
      <c r="AY128" s="359">
        <f t="shared" ca="1" si="161"/>
        <v>0</v>
      </c>
      <c r="AZ128" s="359">
        <f t="shared" ca="1" si="125"/>
        <v>0</v>
      </c>
      <c r="BB128" s="362">
        <f t="shared" ca="1" si="162"/>
        <v>239</v>
      </c>
      <c r="BC128" s="362">
        <v>120</v>
      </c>
      <c r="BD128" s="371">
        <f t="shared" ca="1" si="163"/>
        <v>0</v>
      </c>
      <c r="BE128" s="359">
        <f t="shared" ca="1" si="97"/>
        <v>0</v>
      </c>
      <c r="BF128" s="359">
        <v>0</v>
      </c>
      <c r="BG128" s="359">
        <f t="shared" ca="1" si="126"/>
        <v>0</v>
      </c>
      <c r="BH128" s="359">
        <f t="shared" ca="1" si="164"/>
        <v>0</v>
      </c>
      <c r="BI128" s="359">
        <f t="shared" ca="1" si="127"/>
        <v>0</v>
      </c>
      <c r="BK128" s="362">
        <f t="shared" ca="1" si="165"/>
        <v>239</v>
      </c>
      <c r="BL128" s="362">
        <v>120</v>
      </c>
      <c r="BM128" s="371">
        <f t="shared" ca="1" si="166"/>
        <v>0</v>
      </c>
      <c r="BN128" s="359">
        <f t="shared" ca="1" si="98"/>
        <v>0</v>
      </c>
      <c r="BO128" s="359">
        <v>0</v>
      </c>
      <c r="BP128" s="359">
        <f t="shared" ca="1" si="128"/>
        <v>0</v>
      </c>
      <c r="BQ128" s="359">
        <f t="shared" ca="1" si="99"/>
        <v>0</v>
      </c>
      <c r="BR128" s="359">
        <f t="shared" ca="1" si="129"/>
        <v>0</v>
      </c>
      <c r="BT128" s="362">
        <f t="shared" ca="1" si="167"/>
        <v>239</v>
      </c>
      <c r="BU128" s="362">
        <v>120</v>
      </c>
      <c r="BV128" s="371">
        <f t="shared" ca="1" si="168"/>
        <v>0</v>
      </c>
      <c r="BW128" s="359">
        <f t="shared" ca="1" si="100"/>
        <v>0</v>
      </c>
      <c r="BX128" s="359">
        <v>0</v>
      </c>
      <c r="BY128" s="359">
        <f t="shared" ca="1" si="130"/>
        <v>0</v>
      </c>
      <c r="BZ128" s="359">
        <f t="shared" ca="1" si="101"/>
        <v>0</v>
      </c>
      <c r="CA128" s="359">
        <f t="shared" ca="1" si="131"/>
        <v>0</v>
      </c>
      <c r="CC128" s="362">
        <f t="shared" ca="1" si="169"/>
        <v>239</v>
      </c>
      <c r="CD128" s="362">
        <v>120</v>
      </c>
      <c r="CE128" s="371">
        <f t="shared" ca="1" si="170"/>
        <v>0</v>
      </c>
      <c r="CF128" s="359">
        <f t="shared" ca="1" si="102"/>
        <v>0</v>
      </c>
      <c r="CG128" s="359">
        <v>0</v>
      </c>
      <c r="CH128" s="359">
        <f t="shared" ca="1" si="132"/>
        <v>0</v>
      </c>
      <c r="CI128" s="359">
        <f t="shared" ca="1" si="103"/>
        <v>0</v>
      </c>
      <c r="CJ128" s="359">
        <f t="shared" ca="1" si="133"/>
        <v>0</v>
      </c>
      <c r="CL128" s="362">
        <f t="shared" ca="1" si="171"/>
        <v>239</v>
      </c>
      <c r="CM128" s="362">
        <v>120</v>
      </c>
      <c r="CN128" s="371">
        <f t="shared" ca="1" si="172"/>
        <v>0</v>
      </c>
      <c r="CO128" s="359">
        <f t="shared" ca="1" si="104"/>
        <v>0</v>
      </c>
      <c r="CP128" s="359">
        <v>0</v>
      </c>
      <c r="CQ128" s="359">
        <f t="shared" ca="1" si="134"/>
        <v>0</v>
      </c>
      <c r="CR128" s="359">
        <f t="shared" ca="1" si="105"/>
        <v>0</v>
      </c>
      <c r="CS128" s="359">
        <f t="shared" ca="1" si="135"/>
        <v>0</v>
      </c>
      <c r="CU128" s="362">
        <f t="shared" ca="1" si="173"/>
        <v>239</v>
      </c>
      <c r="CV128" s="362">
        <v>120</v>
      </c>
      <c r="CW128" s="371">
        <f t="shared" ca="1" si="174"/>
        <v>0</v>
      </c>
      <c r="CX128" s="359">
        <f t="shared" ca="1" si="106"/>
        <v>0</v>
      </c>
      <c r="CY128" s="359">
        <v>0</v>
      </c>
      <c r="CZ128" s="359">
        <f t="shared" ca="1" si="136"/>
        <v>0</v>
      </c>
      <c r="DA128" s="359">
        <f t="shared" ca="1" si="107"/>
        <v>0</v>
      </c>
      <c r="DB128" s="359">
        <f t="shared" ca="1" si="137"/>
        <v>0</v>
      </c>
      <c r="DD128" s="362">
        <f t="shared" ca="1" si="175"/>
        <v>239</v>
      </c>
      <c r="DE128" s="362">
        <v>120</v>
      </c>
      <c r="DF128" s="371">
        <f t="shared" ca="1" si="176"/>
        <v>0</v>
      </c>
      <c r="DG128" s="359">
        <f t="shared" ca="1" si="108"/>
        <v>0</v>
      </c>
      <c r="DH128" s="359">
        <v>0</v>
      </c>
      <c r="DI128" s="359">
        <f t="shared" ca="1" si="138"/>
        <v>0</v>
      </c>
      <c r="DJ128" s="359">
        <f t="shared" ca="1" si="109"/>
        <v>0</v>
      </c>
      <c r="DK128" s="359">
        <f t="shared" ca="1" si="139"/>
        <v>0</v>
      </c>
      <c r="DM128" s="362">
        <f t="shared" ca="1" si="177"/>
        <v>239</v>
      </c>
      <c r="DN128" s="362">
        <v>120</v>
      </c>
      <c r="DO128" s="371">
        <f t="shared" ca="1" si="178"/>
        <v>0</v>
      </c>
      <c r="DP128" s="359">
        <f t="shared" ca="1" si="110"/>
        <v>0</v>
      </c>
      <c r="DQ128" s="359">
        <v>0</v>
      </c>
      <c r="DR128" s="359">
        <f t="shared" ca="1" si="140"/>
        <v>0</v>
      </c>
      <c r="DS128" s="359">
        <f t="shared" ca="1" si="111"/>
        <v>0</v>
      </c>
      <c r="DT128" s="359">
        <f t="shared" ca="1" si="141"/>
        <v>0</v>
      </c>
      <c r="DV128" s="362">
        <f t="shared" ca="1" si="179"/>
        <v>239</v>
      </c>
      <c r="DW128" s="362">
        <v>120</v>
      </c>
      <c r="DX128" s="371">
        <f t="shared" ca="1" si="180"/>
        <v>0</v>
      </c>
      <c r="DY128" s="359">
        <f t="shared" ca="1" si="112"/>
        <v>0</v>
      </c>
      <c r="DZ128" s="359">
        <v>0</v>
      </c>
      <c r="EA128" s="359">
        <f t="shared" ca="1" si="142"/>
        <v>0</v>
      </c>
      <c r="EB128" s="359">
        <f t="shared" ca="1" si="113"/>
        <v>0</v>
      </c>
      <c r="EC128" s="359">
        <f t="shared" ca="1" si="143"/>
        <v>0</v>
      </c>
      <c r="EE128" s="362">
        <f t="shared" ca="1" si="181"/>
        <v>239</v>
      </c>
      <c r="EF128" s="362">
        <v>120</v>
      </c>
      <c r="EG128" s="371">
        <f t="shared" ca="1" si="182"/>
        <v>0</v>
      </c>
      <c r="EH128" s="359">
        <f t="shared" ca="1" si="114"/>
        <v>0</v>
      </c>
      <c r="EI128" s="359">
        <v>0</v>
      </c>
      <c r="EJ128" s="359">
        <f t="shared" ca="1" si="144"/>
        <v>0</v>
      </c>
      <c r="EK128" s="359">
        <f t="shared" ca="1" si="115"/>
        <v>0</v>
      </c>
      <c r="EL128" s="359">
        <f t="shared" ca="1" si="145"/>
        <v>0</v>
      </c>
    </row>
    <row r="129" spans="6:142" x14ac:dyDescent="0.35">
      <c r="F129" s="372">
        <f ca="1">IFERROR(INDEX('Inflation Rates'!$A$16:$H$138,MATCH('TSP Traditional'!$H130,'Inflation Rates'!$A$16:$A$138,0),8)/INDEX('Inflation Rates'!$A$16:$H$138,MATCH('TSP Traditional'!$H130,'Inflation Rates'!$A$16:$A$138,0)-1,8)-1,F128)</f>
        <v>2.0000000000000018E-2</v>
      </c>
      <c r="G129" s="372">
        <f ca="1">IFERROR(INDEX('Inflation Rates'!$A$16:$H$138,MATCH('TSP Traditional'!$H130,'Inflation Rates'!$A$16:$A$138,0),6)/INDEX('Inflation Rates'!$A$16:$H$138,MATCH('TSP Traditional'!$H130,'Inflation Rates'!$A$16:$A$138,0)-1,6)-1,G128)</f>
        <v>2.0999999999999908E-2</v>
      </c>
      <c r="H129" s="362">
        <f t="shared" ca="1" si="146"/>
        <v>2140</v>
      </c>
      <c r="I129" s="362">
        <f t="shared" ca="1" si="147"/>
        <v>240</v>
      </c>
      <c r="J129" s="362">
        <v>121</v>
      </c>
      <c r="K129" s="371">
        <f t="shared" ca="1" si="148"/>
        <v>0</v>
      </c>
      <c r="L129" s="359">
        <f t="shared" ca="1" si="92"/>
        <v>0</v>
      </c>
      <c r="M129" s="359">
        <v>0</v>
      </c>
      <c r="N129" s="359">
        <f t="shared" ca="1" si="116"/>
        <v>0</v>
      </c>
      <c r="O129" s="359">
        <f t="shared" ca="1" si="149"/>
        <v>0</v>
      </c>
      <c r="P129" s="359">
        <f t="shared" ca="1" si="117"/>
        <v>0</v>
      </c>
      <c r="R129" s="362">
        <f t="shared" ca="1" si="150"/>
        <v>240</v>
      </c>
      <c r="S129" s="362">
        <v>121</v>
      </c>
      <c r="T129" s="371">
        <f t="shared" ca="1" si="151"/>
        <v>0</v>
      </c>
      <c r="U129" s="359">
        <f t="shared" ca="1" si="93"/>
        <v>0</v>
      </c>
      <c r="V129" s="359">
        <v>0</v>
      </c>
      <c r="W129" s="359">
        <f t="shared" ca="1" si="118"/>
        <v>0</v>
      </c>
      <c r="X129" s="359">
        <f t="shared" ca="1" si="152"/>
        <v>0</v>
      </c>
      <c r="Y129" s="359">
        <f t="shared" ca="1" si="119"/>
        <v>0</v>
      </c>
      <c r="AA129" s="362">
        <f t="shared" ca="1" si="153"/>
        <v>240</v>
      </c>
      <c r="AB129" s="362">
        <v>121</v>
      </c>
      <c r="AC129" s="371">
        <f t="shared" ca="1" si="154"/>
        <v>0</v>
      </c>
      <c r="AD129" s="359">
        <f t="shared" ca="1" si="94"/>
        <v>0</v>
      </c>
      <c r="AE129" s="359">
        <v>0</v>
      </c>
      <c r="AF129" s="359">
        <f t="shared" ca="1" si="120"/>
        <v>0</v>
      </c>
      <c r="AG129" s="359">
        <f t="shared" ca="1" si="155"/>
        <v>0</v>
      </c>
      <c r="AH129" s="359">
        <f t="shared" ca="1" si="121"/>
        <v>0</v>
      </c>
      <c r="AJ129" s="362">
        <f t="shared" ca="1" si="156"/>
        <v>240</v>
      </c>
      <c r="AK129" s="362">
        <v>121</v>
      </c>
      <c r="AL129" s="371">
        <f t="shared" ca="1" si="157"/>
        <v>0</v>
      </c>
      <c r="AM129" s="359">
        <f t="shared" ca="1" si="95"/>
        <v>0</v>
      </c>
      <c r="AN129" s="359">
        <v>0</v>
      </c>
      <c r="AO129" s="359">
        <f t="shared" ca="1" si="122"/>
        <v>0</v>
      </c>
      <c r="AP129" s="359">
        <f t="shared" ca="1" si="158"/>
        <v>0</v>
      </c>
      <c r="AQ129" s="359">
        <f t="shared" ca="1" si="123"/>
        <v>0</v>
      </c>
      <c r="AS129" s="362">
        <f t="shared" ca="1" si="159"/>
        <v>240</v>
      </c>
      <c r="AT129" s="362">
        <v>121</v>
      </c>
      <c r="AU129" s="371">
        <f t="shared" ca="1" si="160"/>
        <v>0</v>
      </c>
      <c r="AV129" s="359">
        <f t="shared" ca="1" si="96"/>
        <v>0</v>
      </c>
      <c r="AW129" s="359">
        <v>0</v>
      </c>
      <c r="AX129" s="359">
        <f t="shared" ca="1" si="124"/>
        <v>0</v>
      </c>
      <c r="AY129" s="359">
        <f t="shared" ca="1" si="161"/>
        <v>0</v>
      </c>
      <c r="AZ129" s="359">
        <f t="shared" ca="1" si="125"/>
        <v>0</v>
      </c>
      <c r="BB129" s="362">
        <f t="shared" ca="1" si="162"/>
        <v>240</v>
      </c>
      <c r="BC129" s="362">
        <v>121</v>
      </c>
      <c r="BD129" s="371">
        <f t="shared" ca="1" si="163"/>
        <v>0</v>
      </c>
      <c r="BE129" s="359">
        <f t="shared" ca="1" si="97"/>
        <v>0</v>
      </c>
      <c r="BF129" s="359">
        <v>0</v>
      </c>
      <c r="BG129" s="359">
        <f t="shared" ca="1" si="126"/>
        <v>0</v>
      </c>
      <c r="BH129" s="359">
        <f t="shared" ca="1" si="164"/>
        <v>0</v>
      </c>
      <c r="BI129" s="359">
        <f t="shared" ca="1" si="127"/>
        <v>0</v>
      </c>
      <c r="BK129" s="362">
        <f t="shared" ca="1" si="165"/>
        <v>240</v>
      </c>
      <c r="BL129" s="362">
        <v>121</v>
      </c>
      <c r="BM129" s="371">
        <f t="shared" ca="1" si="166"/>
        <v>0</v>
      </c>
      <c r="BN129" s="359">
        <f t="shared" ca="1" si="98"/>
        <v>0</v>
      </c>
      <c r="BO129" s="359">
        <v>0</v>
      </c>
      <c r="BP129" s="359">
        <f t="shared" ca="1" si="128"/>
        <v>0</v>
      </c>
      <c r="BQ129" s="359">
        <f t="shared" ca="1" si="99"/>
        <v>0</v>
      </c>
      <c r="BR129" s="359">
        <f t="shared" ca="1" si="129"/>
        <v>0</v>
      </c>
      <c r="BT129" s="362">
        <f t="shared" ca="1" si="167"/>
        <v>240</v>
      </c>
      <c r="BU129" s="362">
        <v>121</v>
      </c>
      <c r="BV129" s="371">
        <f t="shared" ca="1" si="168"/>
        <v>0</v>
      </c>
      <c r="BW129" s="359">
        <f t="shared" ca="1" si="100"/>
        <v>0</v>
      </c>
      <c r="BX129" s="359">
        <v>0</v>
      </c>
      <c r="BY129" s="359">
        <f t="shared" ca="1" si="130"/>
        <v>0</v>
      </c>
      <c r="BZ129" s="359">
        <f t="shared" ca="1" si="101"/>
        <v>0</v>
      </c>
      <c r="CA129" s="359">
        <f t="shared" ca="1" si="131"/>
        <v>0</v>
      </c>
      <c r="CC129" s="362">
        <f t="shared" ca="1" si="169"/>
        <v>240</v>
      </c>
      <c r="CD129" s="362">
        <v>121</v>
      </c>
      <c r="CE129" s="371">
        <f t="shared" ca="1" si="170"/>
        <v>0</v>
      </c>
      <c r="CF129" s="359">
        <f t="shared" ca="1" si="102"/>
        <v>0</v>
      </c>
      <c r="CG129" s="359">
        <v>0</v>
      </c>
      <c r="CH129" s="359">
        <f t="shared" ca="1" si="132"/>
        <v>0</v>
      </c>
      <c r="CI129" s="359">
        <f t="shared" ca="1" si="103"/>
        <v>0</v>
      </c>
      <c r="CJ129" s="359">
        <f t="shared" ca="1" si="133"/>
        <v>0</v>
      </c>
      <c r="CL129" s="362">
        <f t="shared" ca="1" si="171"/>
        <v>240</v>
      </c>
      <c r="CM129" s="362">
        <v>121</v>
      </c>
      <c r="CN129" s="371">
        <f t="shared" ca="1" si="172"/>
        <v>0</v>
      </c>
      <c r="CO129" s="359">
        <f t="shared" ca="1" si="104"/>
        <v>0</v>
      </c>
      <c r="CP129" s="359">
        <v>0</v>
      </c>
      <c r="CQ129" s="359">
        <f t="shared" ca="1" si="134"/>
        <v>0</v>
      </c>
      <c r="CR129" s="359">
        <f t="shared" ca="1" si="105"/>
        <v>0</v>
      </c>
      <c r="CS129" s="359">
        <f t="shared" ca="1" si="135"/>
        <v>0</v>
      </c>
      <c r="CU129" s="362">
        <f t="shared" ca="1" si="173"/>
        <v>240</v>
      </c>
      <c r="CV129" s="362">
        <v>121</v>
      </c>
      <c r="CW129" s="371">
        <f t="shared" ca="1" si="174"/>
        <v>0</v>
      </c>
      <c r="CX129" s="359">
        <f t="shared" ca="1" si="106"/>
        <v>0</v>
      </c>
      <c r="CY129" s="359">
        <v>0</v>
      </c>
      <c r="CZ129" s="359">
        <f t="shared" ca="1" si="136"/>
        <v>0</v>
      </c>
      <c r="DA129" s="359">
        <f t="shared" ca="1" si="107"/>
        <v>0</v>
      </c>
      <c r="DB129" s="359">
        <f t="shared" ca="1" si="137"/>
        <v>0</v>
      </c>
      <c r="DD129" s="362">
        <f t="shared" ca="1" si="175"/>
        <v>240</v>
      </c>
      <c r="DE129" s="362">
        <v>121</v>
      </c>
      <c r="DF129" s="371">
        <f t="shared" ca="1" si="176"/>
        <v>0</v>
      </c>
      <c r="DG129" s="359">
        <f t="shared" ca="1" si="108"/>
        <v>0</v>
      </c>
      <c r="DH129" s="359">
        <v>0</v>
      </c>
      <c r="DI129" s="359">
        <f t="shared" ca="1" si="138"/>
        <v>0</v>
      </c>
      <c r="DJ129" s="359">
        <f t="shared" ca="1" si="109"/>
        <v>0</v>
      </c>
      <c r="DK129" s="359">
        <f t="shared" ca="1" si="139"/>
        <v>0</v>
      </c>
      <c r="DM129" s="362">
        <f t="shared" ca="1" si="177"/>
        <v>240</v>
      </c>
      <c r="DN129" s="362">
        <v>121</v>
      </c>
      <c r="DO129" s="371">
        <f t="shared" ca="1" si="178"/>
        <v>0</v>
      </c>
      <c r="DP129" s="359">
        <f t="shared" ca="1" si="110"/>
        <v>0</v>
      </c>
      <c r="DQ129" s="359">
        <v>0</v>
      </c>
      <c r="DR129" s="359">
        <f t="shared" ca="1" si="140"/>
        <v>0</v>
      </c>
      <c r="DS129" s="359">
        <f t="shared" ca="1" si="111"/>
        <v>0</v>
      </c>
      <c r="DT129" s="359">
        <f t="shared" ca="1" si="141"/>
        <v>0</v>
      </c>
      <c r="DV129" s="362">
        <f t="shared" ca="1" si="179"/>
        <v>240</v>
      </c>
      <c r="DW129" s="362">
        <v>121</v>
      </c>
      <c r="DX129" s="371">
        <f t="shared" ca="1" si="180"/>
        <v>0</v>
      </c>
      <c r="DY129" s="359">
        <f t="shared" ca="1" si="112"/>
        <v>0</v>
      </c>
      <c r="DZ129" s="359">
        <v>0</v>
      </c>
      <c r="EA129" s="359">
        <f t="shared" ca="1" si="142"/>
        <v>0</v>
      </c>
      <c r="EB129" s="359">
        <f t="shared" ca="1" si="113"/>
        <v>0</v>
      </c>
      <c r="EC129" s="359">
        <f t="shared" ca="1" si="143"/>
        <v>0</v>
      </c>
      <c r="EE129" s="362">
        <f t="shared" ca="1" si="181"/>
        <v>240</v>
      </c>
      <c r="EF129" s="362">
        <v>121</v>
      </c>
      <c r="EG129" s="371">
        <f t="shared" ca="1" si="182"/>
        <v>0</v>
      </c>
      <c r="EH129" s="359">
        <f t="shared" ca="1" si="114"/>
        <v>0</v>
      </c>
      <c r="EI129" s="359">
        <v>0</v>
      </c>
      <c r="EJ129" s="359">
        <f t="shared" ca="1" si="144"/>
        <v>0</v>
      </c>
      <c r="EK129" s="359">
        <f t="shared" ca="1" si="115"/>
        <v>0</v>
      </c>
      <c r="EL129" s="359">
        <f t="shared" ca="1" si="145"/>
        <v>0</v>
      </c>
    </row>
    <row r="130" spans="6:142" x14ac:dyDescent="0.35">
      <c r="F130" s="372">
        <f ca="1">IFERROR(INDEX('Inflation Rates'!$A$16:$H$138,MATCH('TSP Traditional'!$H131,'Inflation Rates'!$A$16:$A$138,0),8)/INDEX('Inflation Rates'!$A$16:$H$138,MATCH('TSP Traditional'!$H131,'Inflation Rates'!$A$16:$A$138,0)-1,8)-1,F129)</f>
        <v>2.0000000000000018E-2</v>
      </c>
      <c r="G130" s="372">
        <f ca="1">IFERROR(INDEX('Inflation Rates'!$A$16:$H$138,MATCH('TSP Traditional'!$H131,'Inflation Rates'!$A$16:$A$138,0),6)/INDEX('Inflation Rates'!$A$16:$H$138,MATCH('TSP Traditional'!$H131,'Inflation Rates'!$A$16:$A$138,0)-1,6)-1,G129)</f>
        <v>2.0999999999999908E-2</v>
      </c>
      <c r="H130" s="362">
        <f t="shared" ca="1" si="146"/>
        <v>2141</v>
      </c>
      <c r="I130" s="362">
        <f t="shared" ca="1" si="147"/>
        <v>241</v>
      </c>
      <c r="J130" s="362">
        <v>122</v>
      </c>
      <c r="K130" s="371">
        <f t="shared" ca="1" si="148"/>
        <v>0</v>
      </c>
      <c r="L130" s="359">
        <f t="shared" ca="1" si="92"/>
        <v>0</v>
      </c>
      <c r="M130" s="359">
        <v>0</v>
      </c>
      <c r="N130" s="359">
        <f t="shared" ca="1" si="116"/>
        <v>0</v>
      </c>
      <c r="O130" s="359">
        <f t="shared" ca="1" si="149"/>
        <v>0</v>
      </c>
      <c r="P130" s="359">
        <f t="shared" ca="1" si="117"/>
        <v>0</v>
      </c>
      <c r="R130" s="362">
        <f t="shared" ca="1" si="150"/>
        <v>241</v>
      </c>
      <c r="S130" s="362">
        <v>122</v>
      </c>
      <c r="T130" s="371">
        <f t="shared" ca="1" si="151"/>
        <v>0</v>
      </c>
      <c r="U130" s="359">
        <f t="shared" ca="1" si="93"/>
        <v>0</v>
      </c>
      <c r="V130" s="359">
        <v>0</v>
      </c>
      <c r="W130" s="359">
        <f t="shared" ca="1" si="118"/>
        <v>0</v>
      </c>
      <c r="X130" s="359">
        <f t="shared" ca="1" si="152"/>
        <v>0</v>
      </c>
      <c r="Y130" s="359">
        <f t="shared" ca="1" si="119"/>
        <v>0</v>
      </c>
      <c r="AA130" s="362">
        <f t="shared" ca="1" si="153"/>
        <v>241</v>
      </c>
      <c r="AB130" s="362">
        <v>122</v>
      </c>
      <c r="AC130" s="371">
        <f t="shared" ca="1" si="154"/>
        <v>0</v>
      </c>
      <c r="AD130" s="359">
        <f t="shared" ca="1" si="94"/>
        <v>0</v>
      </c>
      <c r="AE130" s="359">
        <v>0</v>
      </c>
      <c r="AF130" s="359">
        <f t="shared" ca="1" si="120"/>
        <v>0</v>
      </c>
      <c r="AG130" s="359">
        <f t="shared" ca="1" si="155"/>
        <v>0</v>
      </c>
      <c r="AH130" s="359">
        <f t="shared" ca="1" si="121"/>
        <v>0</v>
      </c>
      <c r="AJ130" s="362">
        <f t="shared" ca="1" si="156"/>
        <v>241</v>
      </c>
      <c r="AK130" s="362">
        <v>122</v>
      </c>
      <c r="AL130" s="371">
        <f t="shared" ca="1" si="157"/>
        <v>0</v>
      </c>
      <c r="AM130" s="359">
        <f t="shared" ca="1" si="95"/>
        <v>0</v>
      </c>
      <c r="AN130" s="359">
        <v>0</v>
      </c>
      <c r="AO130" s="359">
        <f t="shared" ca="1" si="122"/>
        <v>0</v>
      </c>
      <c r="AP130" s="359">
        <f t="shared" ca="1" si="158"/>
        <v>0</v>
      </c>
      <c r="AQ130" s="359">
        <f t="shared" ca="1" si="123"/>
        <v>0</v>
      </c>
      <c r="AS130" s="362">
        <f t="shared" ca="1" si="159"/>
        <v>241</v>
      </c>
      <c r="AT130" s="362">
        <v>122</v>
      </c>
      <c r="AU130" s="371">
        <f t="shared" ca="1" si="160"/>
        <v>0</v>
      </c>
      <c r="AV130" s="359">
        <f t="shared" ca="1" si="96"/>
        <v>0</v>
      </c>
      <c r="AW130" s="359">
        <v>0</v>
      </c>
      <c r="AX130" s="359">
        <f t="shared" ca="1" si="124"/>
        <v>0</v>
      </c>
      <c r="AY130" s="359">
        <f t="shared" ca="1" si="161"/>
        <v>0</v>
      </c>
      <c r="AZ130" s="359">
        <f t="shared" ca="1" si="125"/>
        <v>0</v>
      </c>
      <c r="BB130" s="362">
        <f t="shared" ca="1" si="162"/>
        <v>241</v>
      </c>
      <c r="BC130" s="362">
        <v>122</v>
      </c>
      <c r="BD130" s="371">
        <f t="shared" ca="1" si="163"/>
        <v>0</v>
      </c>
      <c r="BE130" s="359">
        <f t="shared" ca="1" si="97"/>
        <v>0</v>
      </c>
      <c r="BF130" s="359">
        <v>0</v>
      </c>
      <c r="BG130" s="359">
        <f t="shared" ca="1" si="126"/>
        <v>0</v>
      </c>
      <c r="BH130" s="359">
        <f t="shared" ca="1" si="164"/>
        <v>0</v>
      </c>
      <c r="BI130" s="359">
        <f t="shared" ca="1" si="127"/>
        <v>0</v>
      </c>
      <c r="BK130" s="362">
        <f t="shared" ca="1" si="165"/>
        <v>241</v>
      </c>
      <c r="BL130" s="362">
        <v>122</v>
      </c>
      <c r="BM130" s="371">
        <f t="shared" ca="1" si="166"/>
        <v>0</v>
      </c>
      <c r="BN130" s="359">
        <f t="shared" ca="1" si="98"/>
        <v>0</v>
      </c>
      <c r="BO130" s="359">
        <v>0</v>
      </c>
      <c r="BP130" s="359">
        <f t="shared" ca="1" si="128"/>
        <v>0</v>
      </c>
      <c r="BQ130" s="359">
        <f t="shared" ca="1" si="99"/>
        <v>0</v>
      </c>
      <c r="BR130" s="359">
        <f t="shared" ca="1" si="129"/>
        <v>0</v>
      </c>
      <c r="BT130" s="362">
        <f t="shared" ca="1" si="167"/>
        <v>241</v>
      </c>
      <c r="BU130" s="362">
        <v>122</v>
      </c>
      <c r="BV130" s="371">
        <f t="shared" ca="1" si="168"/>
        <v>0</v>
      </c>
      <c r="BW130" s="359">
        <f t="shared" ca="1" si="100"/>
        <v>0</v>
      </c>
      <c r="BX130" s="359">
        <v>0</v>
      </c>
      <c r="BY130" s="359">
        <f t="shared" ca="1" si="130"/>
        <v>0</v>
      </c>
      <c r="BZ130" s="359">
        <f t="shared" ca="1" si="101"/>
        <v>0</v>
      </c>
      <c r="CA130" s="359">
        <f t="shared" ca="1" si="131"/>
        <v>0</v>
      </c>
      <c r="CC130" s="362">
        <f t="shared" ca="1" si="169"/>
        <v>241</v>
      </c>
      <c r="CD130" s="362">
        <v>122</v>
      </c>
      <c r="CE130" s="371">
        <f t="shared" ca="1" si="170"/>
        <v>0</v>
      </c>
      <c r="CF130" s="359">
        <f t="shared" ca="1" si="102"/>
        <v>0</v>
      </c>
      <c r="CG130" s="359">
        <v>0</v>
      </c>
      <c r="CH130" s="359">
        <f t="shared" ca="1" si="132"/>
        <v>0</v>
      </c>
      <c r="CI130" s="359">
        <f t="shared" ca="1" si="103"/>
        <v>0</v>
      </c>
      <c r="CJ130" s="359">
        <f t="shared" ca="1" si="133"/>
        <v>0</v>
      </c>
      <c r="CL130" s="362">
        <f t="shared" ca="1" si="171"/>
        <v>241</v>
      </c>
      <c r="CM130" s="362">
        <v>122</v>
      </c>
      <c r="CN130" s="371">
        <f t="shared" ca="1" si="172"/>
        <v>0</v>
      </c>
      <c r="CO130" s="359">
        <f t="shared" ca="1" si="104"/>
        <v>0</v>
      </c>
      <c r="CP130" s="359">
        <v>0</v>
      </c>
      <c r="CQ130" s="359">
        <f t="shared" ca="1" si="134"/>
        <v>0</v>
      </c>
      <c r="CR130" s="359">
        <f t="shared" ca="1" si="105"/>
        <v>0</v>
      </c>
      <c r="CS130" s="359">
        <f t="shared" ca="1" si="135"/>
        <v>0</v>
      </c>
      <c r="CU130" s="362">
        <f t="shared" ca="1" si="173"/>
        <v>241</v>
      </c>
      <c r="CV130" s="362">
        <v>122</v>
      </c>
      <c r="CW130" s="371">
        <f t="shared" ca="1" si="174"/>
        <v>0</v>
      </c>
      <c r="CX130" s="359">
        <f t="shared" ca="1" si="106"/>
        <v>0</v>
      </c>
      <c r="CY130" s="359">
        <v>0</v>
      </c>
      <c r="CZ130" s="359">
        <f t="shared" ca="1" si="136"/>
        <v>0</v>
      </c>
      <c r="DA130" s="359">
        <f t="shared" ca="1" si="107"/>
        <v>0</v>
      </c>
      <c r="DB130" s="359">
        <f t="shared" ca="1" si="137"/>
        <v>0</v>
      </c>
      <c r="DD130" s="362">
        <f t="shared" ca="1" si="175"/>
        <v>241</v>
      </c>
      <c r="DE130" s="362">
        <v>122</v>
      </c>
      <c r="DF130" s="371">
        <f t="shared" ca="1" si="176"/>
        <v>0</v>
      </c>
      <c r="DG130" s="359">
        <f t="shared" ca="1" si="108"/>
        <v>0</v>
      </c>
      <c r="DH130" s="359">
        <v>0</v>
      </c>
      <c r="DI130" s="359">
        <f t="shared" ca="1" si="138"/>
        <v>0</v>
      </c>
      <c r="DJ130" s="359">
        <f t="shared" ca="1" si="109"/>
        <v>0</v>
      </c>
      <c r="DK130" s="359">
        <f t="shared" ca="1" si="139"/>
        <v>0</v>
      </c>
      <c r="DM130" s="362">
        <f t="shared" ca="1" si="177"/>
        <v>241</v>
      </c>
      <c r="DN130" s="362">
        <v>122</v>
      </c>
      <c r="DO130" s="371">
        <f t="shared" ca="1" si="178"/>
        <v>0</v>
      </c>
      <c r="DP130" s="359">
        <f t="shared" ca="1" si="110"/>
        <v>0</v>
      </c>
      <c r="DQ130" s="359">
        <v>0</v>
      </c>
      <c r="DR130" s="359">
        <f t="shared" ca="1" si="140"/>
        <v>0</v>
      </c>
      <c r="DS130" s="359">
        <f t="shared" ca="1" si="111"/>
        <v>0</v>
      </c>
      <c r="DT130" s="359">
        <f t="shared" ca="1" si="141"/>
        <v>0</v>
      </c>
      <c r="DV130" s="362">
        <f t="shared" ca="1" si="179"/>
        <v>241</v>
      </c>
      <c r="DW130" s="362">
        <v>122</v>
      </c>
      <c r="DX130" s="371">
        <f t="shared" ca="1" si="180"/>
        <v>0</v>
      </c>
      <c r="DY130" s="359">
        <f t="shared" ca="1" si="112"/>
        <v>0</v>
      </c>
      <c r="DZ130" s="359">
        <v>0</v>
      </c>
      <c r="EA130" s="359">
        <f t="shared" ca="1" si="142"/>
        <v>0</v>
      </c>
      <c r="EB130" s="359">
        <f t="shared" ca="1" si="113"/>
        <v>0</v>
      </c>
      <c r="EC130" s="359">
        <f t="shared" ca="1" si="143"/>
        <v>0</v>
      </c>
      <c r="EE130" s="362">
        <f t="shared" ca="1" si="181"/>
        <v>241</v>
      </c>
      <c r="EF130" s="362">
        <v>122</v>
      </c>
      <c r="EG130" s="371">
        <f t="shared" ca="1" si="182"/>
        <v>0</v>
      </c>
      <c r="EH130" s="359">
        <f t="shared" ca="1" si="114"/>
        <v>0</v>
      </c>
      <c r="EI130" s="359">
        <v>0</v>
      </c>
      <c r="EJ130" s="359">
        <f t="shared" ca="1" si="144"/>
        <v>0</v>
      </c>
      <c r="EK130" s="359">
        <f t="shared" ca="1" si="115"/>
        <v>0</v>
      </c>
      <c r="EL130" s="359">
        <f t="shared" ca="1" si="145"/>
        <v>0</v>
      </c>
    </row>
    <row r="131" spans="6:142" x14ac:dyDescent="0.35">
      <c r="F131" s="372">
        <f ca="1">IFERROR(INDEX('Inflation Rates'!$A$16:$H$138,MATCH('TSP Traditional'!$H132,'Inflation Rates'!$A$16:$A$138,0),8)/INDEX('Inflation Rates'!$A$16:$H$138,MATCH('TSP Traditional'!$H132,'Inflation Rates'!$A$16:$A$138,0)-1,8)-1,F130)</f>
        <v>2.0000000000000018E-2</v>
      </c>
      <c r="G131" s="372">
        <f ca="1">IFERROR(INDEX('Inflation Rates'!$A$16:$H$138,MATCH('TSP Traditional'!$H132,'Inflation Rates'!$A$16:$A$138,0),6)/INDEX('Inflation Rates'!$A$16:$H$138,MATCH('TSP Traditional'!$H132,'Inflation Rates'!$A$16:$A$138,0)-1,6)-1,G130)</f>
        <v>2.0999999999999908E-2</v>
      </c>
      <c r="H131" s="362">
        <f t="shared" ca="1" si="146"/>
        <v>2142</v>
      </c>
      <c r="I131" s="362">
        <f t="shared" ca="1" si="147"/>
        <v>242</v>
      </c>
      <c r="J131" s="362">
        <v>123</v>
      </c>
      <c r="K131" s="371">
        <f t="shared" ca="1" si="148"/>
        <v>0</v>
      </c>
      <c r="L131" s="359">
        <f t="shared" ca="1" si="92"/>
        <v>0</v>
      </c>
      <c r="M131" s="359">
        <v>0</v>
      </c>
      <c r="N131" s="359">
        <f t="shared" ca="1" si="116"/>
        <v>0</v>
      </c>
      <c r="O131" s="359">
        <f t="shared" ca="1" si="149"/>
        <v>0</v>
      </c>
      <c r="P131" s="359">
        <f t="shared" ca="1" si="117"/>
        <v>0</v>
      </c>
      <c r="R131" s="362">
        <f t="shared" ca="1" si="150"/>
        <v>242</v>
      </c>
      <c r="S131" s="362">
        <v>123</v>
      </c>
      <c r="T131" s="371">
        <f t="shared" ca="1" si="151"/>
        <v>0</v>
      </c>
      <c r="U131" s="359">
        <f t="shared" ca="1" si="93"/>
        <v>0</v>
      </c>
      <c r="V131" s="359">
        <v>0</v>
      </c>
      <c r="W131" s="359">
        <f t="shared" ca="1" si="118"/>
        <v>0</v>
      </c>
      <c r="X131" s="359">
        <f t="shared" ca="1" si="152"/>
        <v>0</v>
      </c>
      <c r="Y131" s="359">
        <f t="shared" ca="1" si="119"/>
        <v>0</v>
      </c>
      <c r="AA131" s="362">
        <f t="shared" ca="1" si="153"/>
        <v>242</v>
      </c>
      <c r="AB131" s="362">
        <v>123</v>
      </c>
      <c r="AC131" s="371">
        <f t="shared" ca="1" si="154"/>
        <v>0</v>
      </c>
      <c r="AD131" s="359">
        <f t="shared" ca="1" si="94"/>
        <v>0</v>
      </c>
      <c r="AE131" s="359">
        <v>0</v>
      </c>
      <c r="AF131" s="359">
        <f t="shared" ca="1" si="120"/>
        <v>0</v>
      </c>
      <c r="AG131" s="359">
        <f t="shared" ca="1" si="155"/>
        <v>0</v>
      </c>
      <c r="AH131" s="359">
        <f t="shared" ca="1" si="121"/>
        <v>0</v>
      </c>
      <c r="AJ131" s="362">
        <f t="shared" ca="1" si="156"/>
        <v>242</v>
      </c>
      <c r="AK131" s="362">
        <v>123</v>
      </c>
      <c r="AL131" s="371">
        <f t="shared" ca="1" si="157"/>
        <v>0</v>
      </c>
      <c r="AM131" s="359">
        <f t="shared" ca="1" si="95"/>
        <v>0</v>
      </c>
      <c r="AN131" s="359">
        <v>0</v>
      </c>
      <c r="AO131" s="359">
        <f t="shared" ca="1" si="122"/>
        <v>0</v>
      </c>
      <c r="AP131" s="359">
        <f t="shared" ca="1" si="158"/>
        <v>0</v>
      </c>
      <c r="AQ131" s="359">
        <f t="shared" ca="1" si="123"/>
        <v>0</v>
      </c>
      <c r="AS131" s="362">
        <f t="shared" ca="1" si="159"/>
        <v>242</v>
      </c>
      <c r="AT131" s="362">
        <v>123</v>
      </c>
      <c r="AU131" s="371">
        <f t="shared" ca="1" si="160"/>
        <v>0</v>
      </c>
      <c r="AV131" s="359">
        <f t="shared" ca="1" si="96"/>
        <v>0</v>
      </c>
      <c r="AW131" s="359">
        <v>0</v>
      </c>
      <c r="AX131" s="359">
        <f t="shared" ca="1" si="124"/>
        <v>0</v>
      </c>
      <c r="AY131" s="359">
        <f t="shared" ca="1" si="161"/>
        <v>0</v>
      </c>
      <c r="AZ131" s="359">
        <f t="shared" ca="1" si="125"/>
        <v>0</v>
      </c>
      <c r="BB131" s="362">
        <f t="shared" ca="1" si="162"/>
        <v>242</v>
      </c>
      <c r="BC131" s="362">
        <v>123</v>
      </c>
      <c r="BD131" s="371">
        <f t="shared" ca="1" si="163"/>
        <v>0</v>
      </c>
      <c r="BE131" s="359">
        <f t="shared" ca="1" si="97"/>
        <v>0</v>
      </c>
      <c r="BF131" s="359">
        <v>0</v>
      </c>
      <c r="BG131" s="359">
        <f t="shared" ca="1" si="126"/>
        <v>0</v>
      </c>
      <c r="BH131" s="359">
        <f t="shared" ca="1" si="164"/>
        <v>0</v>
      </c>
      <c r="BI131" s="359">
        <f t="shared" ca="1" si="127"/>
        <v>0</v>
      </c>
      <c r="BK131" s="362">
        <f t="shared" ca="1" si="165"/>
        <v>242</v>
      </c>
      <c r="BL131" s="362">
        <v>123</v>
      </c>
      <c r="BM131" s="371">
        <f t="shared" ca="1" si="166"/>
        <v>0</v>
      </c>
      <c r="BN131" s="359">
        <f t="shared" ca="1" si="98"/>
        <v>0</v>
      </c>
      <c r="BO131" s="359">
        <v>0</v>
      </c>
      <c r="BP131" s="359">
        <f t="shared" ca="1" si="128"/>
        <v>0</v>
      </c>
      <c r="BQ131" s="359">
        <f t="shared" ca="1" si="99"/>
        <v>0</v>
      </c>
      <c r="BR131" s="359">
        <f t="shared" ca="1" si="129"/>
        <v>0</v>
      </c>
      <c r="BT131" s="362">
        <f t="shared" ca="1" si="167"/>
        <v>242</v>
      </c>
      <c r="BU131" s="362">
        <v>123</v>
      </c>
      <c r="BV131" s="371">
        <f t="shared" ca="1" si="168"/>
        <v>0</v>
      </c>
      <c r="BW131" s="359">
        <f t="shared" ca="1" si="100"/>
        <v>0</v>
      </c>
      <c r="BX131" s="359">
        <v>0</v>
      </c>
      <c r="BY131" s="359">
        <f t="shared" ca="1" si="130"/>
        <v>0</v>
      </c>
      <c r="BZ131" s="359">
        <f t="shared" ca="1" si="101"/>
        <v>0</v>
      </c>
      <c r="CA131" s="359">
        <f t="shared" ca="1" si="131"/>
        <v>0</v>
      </c>
      <c r="CC131" s="362">
        <f t="shared" ca="1" si="169"/>
        <v>242</v>
      </c>
      <c r="CD131" s="362">
        <v>123</v>
      </c>
      <c r="CE131" s="371">
        <f t="shared" ca="1" si="170"/>
        <v>0</v>
      </c>
      <c r="CF131" s="359">
        <f t="shared" ca="1" si="102"/>
        <v>0</v>
      </c>
      <c r="CG131" s="359">
        <v>0</v>
      </c>
      <c r="CH131" s="359">
        <f t="shared" ca="1" si="132"/>
        <v>0</v>
      </c>
      <c r="CI131" s="359">
        <f t="shared" ca="1" si="103"/>
        <v>0</v>
      </c>
      <c r="CJ131" s="359">
        <f t="shared" ca="1" si="133"/>
        <v>0</v>
      </c>
      <c r="CL131" s="362">
        <f t="shared" ca="1" si="171"/>
        <v>242</v>
      </c>
      <c r="CM131" s="362">
        <v>123</v>
      </c>
      <c r="CN131" s="371">
        <f t="shared" ca="1" si="172"/>
        <v>0</v>
      </c>
      <c r="CO131" s="359">
        <f t="shared" ca="1" si="104"/>
        <v>0</v>
      </c>
      <c r="CP131" s="359">
        <v>0</v>
      </c>
      <c r="CQ131" s="359">
        <f t="shared" ca="1" si="134"/>
        <v>0</v>
      </c>
      <c r="CR131" s="359">
        <f t="shared" ca="1" si="105"/>
        <v>0</v>
      </c>
      <c r="CS131" s="359">
        <f t="shared" ca="1" si="135"/>
        <v>0</v>
      </c>
      <c r="CU131" s="362">
        <f t="shared" ca="1" si="173"/>
        <v>242</v>
      </c>
      <c r="CV131" s="362">
        <v>123</v>
      </c>
      <c r="CW131" s="371">
        <f t="shared" ca="1" si="174"/>
        <v>0</v>
      </c>
      <c r="CX131" s="359">
        <f t="shared" ca="1" si="106"/>
        <v>0</v>
      </c>
      <c r="CY131" s="359">
        <v>0</v>
      </c>
      <c r="CZ131" s="359">
        <f t="shared" ca="1" si="136"/>
        <v>0</v>
      </c>
      <c r="DA131" s="359">
        <f t="shared" ca="1" si="107"/>
        <v>0</v>
      </c>
      <c r="DB131" s="359">
        <f t="shared" ca="1" si="137"/>
        <v>0</v>
      </c>
      <c r="DD131" s="362">
        <f t="shared" ca="1" si="175"/>
        <v>242</v>
      </c>
      <c r="DE131" s="362">
        <v>123</v>
      </c>
      <c r="DF131" s="371">
        <f t="shared" ca="1" si="176"/>
        <v>0</v>
      </c>
      <c r="DG131" s="359">
        <f t="shared" ca="1" si="108"/>
        <v>0</v>
      </c>
      <c r="DH131" s="359">
        <v>0</v>
      </c>
      <c r="DI131" s="359">
        <f t="shared" ca="1" si="138"/>
        <v>0</v>
      </c>
      <c r="DJ131" s="359">
        <f t="shared" ca="1" si="109"/>
        <v>0</v>
      </c>
      <c r="DK131" s="359">
        <f t="shared" ca="1" si="139"/>
        <v>0</v>
      </c>
      <c r="DM131" s="362">
        <f t="shared" ca="1" si="177"/>
        <v>242</v>
      </c>
      <c r="DN131" s="362">
        <v>123</v>
      </c>
      <c r="DO131" s="371">
        <f t="shared" ca="1" si="178"/>
        <v>0</v>
      </c>
      <c r="DP131" s="359">
        <f t="shared" ca="1" si="110"/>
        <v>0</v>
      </c>
      <c r="DQ131" s="359">
        <v>0</v>
      </c>
      <c r="DR131" s="359">
        <f t="shared" ca="1" si="140"/>
        <v>0</v>
      </c>
      <c r="DS131" s="359">
        <f t="shared" ca="1" si="111"/>
        <v>0</v>
      </c>
      <c r="DT131" s="359">
        <f t="shared" ca="1" si="141"/>
        <v>0</v>
      </c>
      <c r="DV131" s="362">
        <f t="shared" ca="1" si="179"/>
        <v>242</v>
      </c>
      <c r="DW131" s="362">
        <v>123</v>
      </c>
      <c r="DX131" s="371">
        <f t="shared" ca="1" si="180"/>
        <v>0</v>
      </c>
      <c r="DY131" s="359">
        <f t="shared" ca="1" si="112"/>
        <v>0</v>
      </c>
      <c r="DZ131" s="359">
        <v>0</v>
      </c>
      <c r="EA131" s="359">
        <f t="shared" ca="1" si="142"/>
        <v>0</v>
      </c>
      <c r="EB131" s="359">
        <f t="shared" ca="1" si="113"/>
        <v>0</v>
      </c>
      <c r="EC131" s="359">
        <f t="shared" ca="1" si="143"/>
        <v>0</v>
      </c>
      <c r="EE131" s="362">
        <f t="shared" ca="1" si="181"/>
        <v>242</v>
      </c>
      <c r="EF131" s="362">
        <v>123</v>
      </c>
      <c r="EG131" s="371">
        <f t="shared" ca="1" si="182"/>
        <v>0</v>
      </c>
      <c r="EH131" s="359">
        <f t="shared" ca="1" si="114"/>
        <v>0</v>
      </c>
      <c r="EI131" s="359">
        <v>0</v>
      </c>
      <c r="EJ131" s="359">
        <f t="shared" ca="1" si="144"/>
        <v>0</v>
      </c>
      <c r="EK131" s="359">
        <f t="shared" ca="1" si="115"/>
        <v>0</v>
      </c>
      <c r="EL131" s="359">
        <f t="shared" ca="1" si="145"/>
        <v>0</v>
      </c>
    </row>
    <row r="132" spans="6:142" x14ac:dyDescent="0.35">
      <c r="F132" s="372">
        <f ca="1">IFERROR(INDEX('Inflation Rates'!$A$16:$H$138,MATCH('TSP Traditional'!$H133,'Inflation Rates'!$A$16:$A$138,0),8)/INDEX('Inflation Rates'!$A$16:$H$138,MATCH('TSP Traditional'!$H133,'Inflation Rates'!$A$16:$A$138,0)-1,8)-1,F131)</f>
        <v>2.0000000000000018E-2</v>
      </c>
      <c r="G132" s="372">
        <f ca="1">IFERROR(INDEX('Inflation Rates'!$A$16:$H$138,MATCH('TSP Traditional'!$H133,'Inflation Rates'!$A$16:$A$138,0),6)/INDEX('Inflation Rates'!$A$16:$H$138,MATCH('TSP Traditional'!$H133,'Inflation Rates'!$A$16:$A$138,0)-1,6)-1,G131)</f>
        <v>2.0999999999999908E-2</v>
      </c>
      <c r="H132" s="362">
        <f t="shared" ca="1" si="146"/>
        <v>2143</v>
      </c>
      <c r="I132" s="362">
        <f t="shared" ca="1" si="147"/>
        <v>243</v>
      </c>
      <c r="J132" s="362">
        <v>124</v>
      </c>
      <c r="K132" s="371">
        <f t="shared" ca="1" si="148"/>
        <v>0</v>
      </c>
      <c r="L132" s="359">
        <f t="shared" ca="1" si="92"/>
        <v>0</v>
      </c>
      <c r="M132" s="359">
        <v>0</v>
      </c>
      <c r="N132" s="359">
        <f t="shared" ca="1" si="116"/>
        <v>0</v>
      </c>
      <c r="O132" s="359">
        <f t="shared" ca="1" si="149"/>
        <v>0</v>
      </c>
      <c r="P132" s="359">
        <f t="shared" ca="1" si="117"/>
        <v>0</v>
      </c>
      <c r="R132" s="362">
        <f t="shared" ca="1" si="150"/>
        <v>243</v>
      </c>
      <c r="S132" s="362">
        <v>124</v>
      </c>
      <c r="T132" s="371">
        <f t="shared" ca="1" si="151"/>
        <v>0</v>
      </c>
      <c r="U132" s="359">
        <f t="shared" ca="1" si="93"/>
        <v>0</v>
      </c>
      <c r="V132" s="359">
        <v>0</v>
      </c>
      <c r="W132" s="359">
        <f t="shared" ca="1" si="118"/>
        <v>0</v>
      </c>
      <c r="X132" s="359">
        <f t="shared" ca="1" si="152"/>
        <v>0</v>
      </c>
      <c r="Y132" s="359">
        <f t="shared" ca="1" si="119"/>
        <v>0</v>
      </c>
      <c r="AA132" s="362">
        <f t="shared" ca="1" si="153"/>
        <v>243</v>
      </c>
      <c r="AB132" s="362">
        <v>124</v>
      </c>
      <c r="AC132" s="371">
        <f t="shared" ca="1" si="154"/>
        <v>0</v>
      </c>
      <c r="AD132" s="359">
        <f t="shared" ca="1" si="94"/>
        <v>0</v>
      </c>
      <c r="AE132" s="359">
        <v>0</v>
      </c>
      <c r="AF132" s="359">
        <f t="shared" ca="1" si="120"/>
        <v>0</v>
      </c>
      <c r="AG132" s="359">
        <f t="shared" ca="1" si="155"/>
        <v>0</v>
      </c>
      <c r="AH132" s="359">
        <f t="shared" ca="1" si="121"/>
        <v>0</v>
      </c>
      <c r="AJ132" s="362">
        <f t="shared" ca="1" si="156"/>
        <v>243</v>
      </c>
      <c r="AK132" s="362">
        <v>124</v>
      </c>
      <c r="AL132" s="371">
        <f t="shared" ca="1" si="157"/>
        <v>0</v>
      </c>
      <c r="AM132" s="359">
        <f t="shared" ca="1" si="95"/>
        <v>0</v>
      </c>
      <c r="AN132" s="359">
        <v>0</v>
      </c>
      <c r="AO132" s="359">
        <f t="shared" ca="1" si="122"/>
        <v>0</v>
      </c>
      <c r="AP132" s="359">
        <f t="shared" ca="1" si="158"/>
        <v>0</v>
      </c>
      <c r="AQ132" s="359">
        <f t="shared" ca="1" si="123"/>
        <v>0</v>
      </c>
      <c r="AS132" s="362">
        <f t="shared" ca="1" si="159"/>
        <v>243</v>
      </c>
      <c r="AT132" s="362">
        <v>124</v>
      </c>
      <c r="AU132" s="371">
        <f t="shared" ca="1" si="160"/>
        <v>0</v>
      </c>
      <c r="AV132" s="359">
        <f t="shared" ca="1" si="96"/>
        <v>0</v>
      </c>
      <c r="AW132" s="359">
        <v>0</v>
      </c>
      <c r="AX132" s="359">
        <f t="shared" ca="1" si="124"/>
        <v>0</v>
      </c>
      <c r="AY132" s="359">
        <f t="shared" ca="1" si="161"/>
        <v>0</v>
      </c>
      <c r="AZ132" s="359">
        <f t="shared" ca="1" si="125"/>
        <v>0</v>
      </c>
      <c r="BB132" s="362">
        <f t="shared" ca="1" si="162"/>
        <v>243</v>
      </c>
      <c r="BC132" s="362">
        <v>124</v>
      </c>
      <c r="BD132" s="371">
        <f t="shared" ca="1" si="163"/>
        <v>0</v>
      </c>
      <c r="BE132" s="359">
        <f t="shared" ca="1" si="97"/>
        <v>0</v>
      </c>
      <c r="BF132" s="359">
        <v>0</v>
      </c>
      <c r="BG132" s="359">
        <f t="shared" ca="1" si="126"/>
        <v>0</v>
      </c>
      <c r="BH132" s="359">
        <f t="shared" ca="1" si="164"/>
        <v>0</v>
      </c>
      <c r="BI132" s="359">
        <f t="shared" ca="1" si="127"/>
        <v>0</v>
      </c>
      <c r="BK132" s="362">
        <f t="shared" ca="1" si="165"/>
        <v>243</v>
      </c>
      <c r="BL132" s="362">
        <v>124</v>
      </c>
      <c r="BM132" s="371">
        <f t="shared" ca="1" si="166"/>
        <v>0</v>
      </c>
      <c r="BN132" s="359">
        <f t="shared" ca="1" si="98"/>
        <v>0</v>
      </c>
      <c r="BO132" s="359">
        <v>0</v>
      </c>
      <c r="BP132" s="359">
        <f t="shared" ca="1" si="128"/>
        <v>0</v>
      </c>
      <c r="BQ132" s="359">
        <f t="shared" ca="1" si="99"/>
        <v>0</v>
      </c>
      <c r="BR132" s="359">
        <f t="shared" ca="1" si="129"/>
        <v>0</v>
      </c>
      <c r="BT132" s="362">
        <f t="shared" ca="1" si="167"/>
        <v>243</v>
      </c>
      <c r="BU132" s="362">
        <v>124</v>
      </c>
      <c r="BV132" s="371">
        <f t="shared" ca="1" si="168"/>
        <v>0</v>
      </c>
      <c r="BW132" s="359">
        <f t="shared" ca="1" si="100"/>
        <v>0</v>
      </c>
      <c r="BX132" s="359">
        <v>0</v>
      </c>
      <c r="BY132" s="359">
        <f t="shared" ca="1" si="130"/>
        <v>0</v>
      </c>
      <c r="BZ132" s="359">
        <f t="shared" ca="1" si="101"/>
        <v>0</v>
      </c>
      <c r="CA132" s="359">
        <f t="shared" ca="1" si="131"/>
        <v>0</v>
      </c>
      <c r="CC132" s="362">
        <f t="shared" ca="1" si="169"/>
        <v>243</v>
      </c>
      <c r="CD132" s="362">
        <v>124</v>
      </c>
      <c r="CE132" s="371">
        <f t="shared" ca="1" si="170"/>
        <v>0</v>
      </c>
      <c r="CF132" s="359">
        <f t="shared" ca="1" si="102"/>
        <v>0</v>
      </c>
      <c r="CG132" s="359">
        <v>0</v>
      </c>
      <c r="CH132" s="359">
        <f t="shared" ca="1" si="132"/>
        <v>0</v>
      </c>
      <c r="CI132" s="359">
        <f t="shared" ca="1" si="103"/>
        <v>0</v>
      </c>
      <c r="CJ132" s="359">
        <f t="shared" ca="1" si="133"/>
        <v>0</v>
      </c>
      <c r="CL132" s="362">
        <f t="shared" ca="1" si="171"/>
        <v>243</v>
      </c>
      <c r="CM132" s="362">
        <v>124</v>
      </c>
      <c r="CN132" s="371">
        <f t="shared" ca="1" si="172"/>
        <v>0</v>
      </c>
      <c r="CO132" s="359">
        <f t="shared" ca="1" si="104"/>
        <v>0</v>
      </c>
      <c r="CP132" s="359">
        <v>0</v>
      </c>
      <c r="CQ132" s="359">
        <f t="shared" ca="1" si="134"/>
        <v>0</v>
      </c>
      <c r="CR132" s="359">
        <f t="shared" ca="1" si="105"/>
        <v>0</v>
      </c>
      <c r="CS132" s="359">
        <f t="shared" ca="1" si="135"/>
        <v>0</v>
      </c>
      <c r="CU132" s="362">
        <f t="shared" ca="1" si="173"/>
        <v>243</v>
      </c>
      <c r="CV132" s="362">
        <v>124</v>
      </c>
      <c r="CW132" s="371">
        <f t="shared" ca="1" si="174"/>
        <v>0</v>
      </c>
      <c r="CX132" s="359">
        <f t="shared" ca="1" si="106"/>
        <v>0</v>
      </c>
      <c r="CY132" s="359">
        <v>0</v>
      </c>
      <c r="CZ132" s="359">
        <f t="shared" ca="1" si="136"/>
        <v>0</v>
      </c>
      <c r="DA132" s="359">
        <f t="shared" ca="1" si="107"/>
        <v>0</v>
      </c>
      <c r="DB132" s="359">
        <f t="shared" ca="1" si="137"/>
        <v>0</v>
      </c>
      <c r="DD132" s="362">
        <f t="shared" ca="1" si="175"/>
        <v>243</v>
      </c>
      <c r="DE132" s="362">
        <v>124</v>
      </c>
      <c r="DF132" s="371">
        <f t="shared" ca="1" si="176"/>
        <v>0</v>
      </c>
      <c r="DG132" s="359">
        <f t="shared" ca="1" si="108"/>
        <v>0</v>
      </c>
      <c r="DH132" s="359">
        <v>0</v>
      </c>
      <c r="DI132" s="359">
        <f t="shared" ca="1" si="138"/>
        <v>0</v>
      </c>
      <c r="DJ132" s="359">
        <f t="shared" ca="1" si="109"/>
        <v>0</v>
      </c>
      <c r="DK132" s="359">
        <f t="shared" ca="1" si="139"/>
        <v>0</v>
      </c>
      <c r="DM132" s="362">
        <f t="shared" ca="1" si="177"/>
        <v>243</v>
      </c>
      <c r="DN132" s="362">
        <v>124</v>
      </c>
      <c r="DO132" s="371">
        <f t="shared" ca="1" si="178"/>
        <v>0</v>
      </c>
      <c r="DP132" s="359">
        <f t="shared" ca="1" si="110"/>
        <v>0</v>
      </c>
      <c r="DQ132" s="359">
        <v>0</v>
      </c>
      <c r="DR132" s="359">
        <f t="shared" ca="1" si="140"/>
        <v>0</v>
      </c>
      <c r="DS132" s="359">
        <f t="shared" ca="1" si="111"/>
        <v>0</v>
      </c>
      <c r="DT132" s="359">
        <f t="shared" ca="1" si="141"/>
        <v>0</v>
      </c>
      <c r="DV132" s="362">
        <f t="shared" ca="1" si="179"/>
        <v>243</v>
      </c>
      <c r="DW132" s="362">
        <v>124</v>
      </c>
      <c r="DX132" s="371">
        <f t="shared" ca="1" si="180"/>
        <v>0</v>
      </c>
      <c r="DY132" s="359">
        <f t="shared" ca="1" si="112"/>
        <v>0</v>
      </c>
      <c r="DZ132" s="359">
        <v>0</v>
      </c>
      <c r="EA132" s="359">
        <f t="shared" ca="1" si="142"/>
        <v>0</v>
      </c>
      <c r="EB132" s="359">
        <f t="shared" ca="1" si="113"/>
        <v>0</v>
      </c>
      <c r="EC132" s="359">
        <f t="shared" ca="1" si="143"/>
        <v>0</v>
      </c>
      <c r="EE132" s="362">
        <f t="shared" ca="1" si="181"/>
        <v>243</v>
      </c>
      <c r="EF132" s="362">
        <v>124</v>
      </c>
      <c r="EG132" s="371">
        <f t="shared" ca="1" si="182"/>
        <v>0</v>
      </c>
      <c r="EH132" s="359">
        <f t="shared" ca="1" si="114"/>
        <v>0</v>
      </c>
      <c r="EI132" s="359">
        <v>0</v>
      </c>
      <c r="EJ132" s="359">
        <f t="shared" ca="1" si="144"/>
        <v>0</v>
      </c>
      <c r="EK132" s="359">
        <f t="shared" ca="1" si="115"/>
        <v>0</v>
      </c>
      <c r="EL132" s="359">
        <f t="shared" ca="1" si="145"/>
        <v>0</v>
      </c>
    </row>
    <row r="133" spans="6:142" x14ac:dyDescent="0.35">
      <c r="F133" s="372">
        <f ca="1">IFERROR(INDEX('Inflation Rates'!$A$16:$H$138,MATCH('TSP Traditional'!$H134,'Inflation Rates'!$A$16:$A$138,0),8)/INDEX('Inflation Rates'!$A$16:$H$138,MATCH('TSP Traditional'!$H134,'Inflation Rates'!$A$16:$A$138,0)-1,8)-1,F132)</f>
        <v>2.0000000000000018E-2</v>
      </c>
      <c r="G133" s="372">
        <f ca="1">IFERROR(INDEX('Inflation Rates'!$A$16:$H$138,MATCH('TSP Traditional'!$H134,'Inflation Rates'!$A$16:$A$138,0),6)/INDEX('Inflation Rates'!$A$16:$H$138,MATCH('TSP Traditional'!$H134,'Inflation Rates'!$A$16:$A$138,0)-1,6)-1,G132)</f>
        <v>2.0999999999999908E-2</v>
      </c>
      <c r="H133" s="362">
        <f t="shared" ca="1" si="146"/>
        <v>2144</v>
      </c>
      <c r="I133" s="362">
        <f t="shared" ca="1" si="147"/>
        <v>244</v>
      </c>
      <c r="J133" s="362">
        <v>125</v>
      </c>
      <c r="K133" s="371">
        <f t="shared" ca="1" si="148"/>
        <v>0</v>
      </c>
      <c r="L133" s="359">
        <f t="shared" ca="1" si="92"/>
        <v>0</v>
      </c>
      <c r="M133" s="359">
        <v>0</v>
      </c>
      <c r="N133" s="359">
        <f t="shared" ca="1" si="116"/>
        <v>0</v>
      </c>
      <c r="O133" s="359">
        <f t="shared" ca="1" si="149"/>
        <v>0</v>
      </c>
      <c r="P133" s="359">
        <f t="shared" ca="1" si="117"/>
        <v>0</v>
      </c>
      <c r="R133" s="362">
        <f t="shared" ca="1" si="150"/>
        <v>244</v>
      </c>
      <c r="S133" s="362">
        <v>125</v>
      </c>
      <c r="T133" s="371">
        <f t="shared" ca="1" si="151"/>
        <v>0</v>
      </c>
      <c r="U133" s="359">
        <f t="shared" ca="1" si="93"/>
        <v>0</v>
      </c>
      <c r="V133" s="359">
        <v>0</v>
      </c>
      <c r="W133" s="359">
        <f t="shared" ca="1" si="118"/>
        <v>0</v>
      </c>
      <c r="X133" s="359">
        <f t="shared" ca="1" si="152"/>
        <v>0</v>
      </c>
      <c r="Y133" s="359">
        <f t="shared" ca="1" si="119"/>
        <v>0</v>
      </c>
      <c r="AA133" s="362">
        <f t="shared" ca="1" si="153"/>
        <v>244</v>
      </c>
      <c r="AB133" s="362">
        <v>125</v>
      </c>
      <c r="AC133" s="371">
        <f t="shared" ca="1" si="154"/>
        <v>0</v>
      </c>
      <c r="AD133" s="359">
        <f t="shared" ca="1" si="94"/>
        <v>0</v>
      </c>
      <c r="AE133" s="359">
        <v>0</v>
      </c>
      <c r="AF133" s="359">
        <f t="shared" ca="1" si="120"/>
        <v>0</v>
      </c>
      <c r="AG133" s="359">
        <f t="shared" ca="1" si="155"/>
        <v>0</v>
      </c>
      <c r="AH133" s="359">
        <f t="shared" ca="1" si="121"/>
        <v>0</v>
      </c>
      <c r="AJ133" s="362">
        <f t="shared" ca="1" si="156"/>
        <v>244</v>
      </c>
      <c r="AK133" s="362">
        <v>125</v>
      </c>
      <c r="AL133" s="371">
        <f t="shared" ca="1" si="157"/>
        <v>0</v>
      </c>
      <c r="AM133" s="359">
        <f t="shared" ca="1" si="95"/>
        <v>0</v>
      </c>
      <c r="AN133" s="359">
        <v>0</v>
      </c>
      <c r="AO133" s="359">
        <f t="shared" ca="1" si="122"/>
        <v>0</v>
      </c>
      <c r="AP133" s="359">
        <f t="shared" ca="1" si="158"/>
        <v>0</v>
      </c>
      <c r="AQ133" s="359">
        <f t="shared" ca="1" si="123"/>
        <v>0</v>
      </c>
      <c r="AS133" s="362">
        <f t="shared" ca="1" si="159"/>
        <v>244</v>
      </c>
      <c r="AT133" s="362">
        <v>125</v>
      </c>
      <c r="AU133" s="371">
        <f t="shared" ca="1" si="160"/>
        <v>0</v>
      </c>
      <c r="AV133" s="359">
        <f t="shared" ca="1" si="96"/>
        <v>0</v>
      </c>
      <c r="AW133" s="359">
        <v>0</v>
      </c>
      <c r="AX133" s="359">
        <f t="shared" ca="1" si="124"/>
        <v>0</v>
      </c>
      <c r="AY133" s="359">
        <f t="shared" ca="1" si="161"/>
        <v>0</v>
      </c>
      <c r="AZ133" s="359">
        <f t="shared" ca="1" si="125"/>
        <v>0</v>
      </c>
      <c r="BB133" s="362">
        <f t="shared" ca="1" si="162"/>
        <v>244</v>
      </c>
      <c r="BC133" s="362">
        <v>125</v>
      </c>
      <c r="BD133" s="371">
        <f t="shared" ca="1" si="163"/>
        <v>0</v>
      </c>
      <c r="BE133" s="359">
        <f t="shared" ca="1" si="97"/>
        <v>0</v>
      </c>
      <c r="BF133" s="359">
        <v>0</v>
      </c>
      <c r="BG133" s="359">
        <f t="shared" ca="1" si="126"/>
        <v>0</v>
      </c>
      <c r="BH133" s="359">
        <f t="shared" ca="1" si="164"/>
        <v>0</v>
      </c>
      <c r="BI133" s="359">
        <f t="shared" ca="1" si="127"/>
        <v>0</v>
      </c>
      <c r="BK133" s="362">
        <f t="shared" ca="1" si="165"/>
        <v>244</v>
      </c>
      <c r="BL133" s="362">
        <v>125</v>
      </c>
      <c r="BM133" s="371">
        <f t="shared" ca="1" si="166"/>
        <v>0</v>
      </c>
      <c r="BN133" s="359">
        <f t="shared" ca="1" si="98"/>
        <v>0</v>
      </c>
      <c r="BO133" s="359">
        <v>0</v>
      </c>
      <c r="BP133" s="359">
        <f t="shared" ca="1" si="128"/>
        <v>0</v>
      </c>
      <c r="BQ133" s="359">
        <f t="shared" ca="1" si="99"/>
        <v>0</v>
      </c>
      <c r="BR133" s="359">
        <f t="shared" ca="1" si="129"/>
        <v>0</v>
      </c>
      <c r="BT133" s="362">
        <f t="shared" ca="1" si="167"/>
        <v>244</v>
      </c>
      <c r="BU133" s="362">
        <v>125</v>
      </c>
      <c r="BV133" s="371">
        <f t="shared" ca="1" si="168"/>
        <v>0</v>
      </c>
      <c r="BW133" s="359">
        <f t="shared" ca="1" si="100"/>
        <v>0</v>
      </c>
      <c r="BX133" s="359">
        <v>0</v>
      </c>
      <c r="BY133" s="359">
        <f t="shared" ca="1" si="130"/>
        <v>0</v>
      </c>
      <c r="BZ133" s="359">
        <f t="shared" ca="1" si="101"/>
        <v>0</v>
      </c>
      <c r="CA133" s="359">
        <f t="shared" ca="1" si="131"/>
        <v>0</v>
      </c>
      <c r="CC133" s="362">
        <f t="shared" ca="1" si="169"/>
        <v>244</v>
      </c>
      <c r="CD133" s="362">
        <v>125</v>
      </c>
      <c r="CE133" s="371">
        <f t="shared" ca="1" si="170"/>
        <v>0</v>
      </c>
      <c r="CF133" s="359">
        <f t="shared" ca="1" si="102"/>
        <v>0</v>
      </c>
      <c r="CG133" s="359">
        <v>0</v>
      </c>
      <c r="CH133" s="359">
        <f t="shared" ca="1" si="132"/>
        <v>0</v>
      </c>
      <c r="CI133" s="359">
        <f t="shared" ca="1" si="103"/>
        <v>0</v>
      </c>
      <c r="CJ133" s="359">
        <f t="shared" ca="1" si="133"/>
        <v>0</v>
      </c>
      <c r="CL133" s="362">
        <f t="shared" ca="1" si="171"/>
        <v>244</v>
      </c>
      <c r="CM133" s="362">
        <v>125</v>
      </c>
      <c r="CN133" s="371">
        <f t="shared" ca="1" si="172"/>
        <v>0</v>
      </c>
      <c r="CO133" s="359">
        <f t="shared" ca="1" si="104"/>
        <v>0</v>
      </c>
      <c r="CP133" s="359">
        <v>0</v>
      </c>
      <c r="CQ133" s="359">
        <f t="shared" ca="1" si="134"/>
        <v>0</v>
      </c>
      <c r="CR133" s="359">
        <f t="shared" ca="1" si="105"/>
        <v>0</v>
      </c>
      <c r="CS133" s="359">
        <f t="shared" ca="1" si="135"/>
        <v>0</v>
      </c>
      <c r="CU133" s="362">
        <f t="shared" ca="1" si="173"/>
        <v>244</v>
      </c>
      <c r="CV133" s="362">
        <v>125</v>
      </c>
      <c r="CW133" s="371">
        <f t="shared" ca="1" si="174"/>
        <v>0</v>
      </c>
      <c r="CX133" s="359">
        <f t="shared" ca="1" si="106"/>
        <v>0</v>
      </c>
      <c r="CY133" s="359">
        <v>0</v>
      </c>
      <c r="CZ133" s="359">
        <f t="shared" ca="1" si="136"/>
        <v>0</v>
      </c>
      <c r="DA133" s="359">
        <f t="shared" ca="1" si="107"/>
        <v>0</v>
      </c>
      <c r="DB133" s="359">
        <f t="shared" ca="1" si="137"/>
        <v>0</v>
      </c>
      <c r="DD133" s="362">
        <f t="shared" ca="1" si="175"/>
        <v>244</v>
      </c>
      <c r="DE133" s="362">
        <v>125</v>
      </c>
      <c r="DF133" s="371">
        <f t="shared" ca="1" si="176"/>
        <v>0</v>
      </c>
      <c r="DG133" s="359">
        <f t="shared" ca="1" si="108"/>
        <v>0</v>
      </c>
      <c r="DH133" s="359">
        <v>0</v>
      </c>
      <c r="DI133" s="359">
        <f t="shared" ca="1" si="138"/>
        <v>0</v>
      </c>
      <c r="DJ133" s="359">
        <f t="shared" ca="1" si="109"/>
        <v>0</v>
      </c>
      <c r="DK133" s="359">
        <f t="shared" ca="1" si="139"/>
        <v>0</v>
      </c>
      <c r="DM133" s="362">
        <f t="shared" ca="1" si="177"/>
        <v>244</v>
      </c>
      <c r="DN133" s="362">
        <v>125</v>
      </c>
      <c r="DO133" s="371">
        <f t="shared" ca="1" si="178"/>
        <v>0</v>
      </c>
      <c r="DP133" s="359">
        <f t="shared" ca="1" si="110"/>
        <v>0</v>
      </c>
      <c r="DQ133" s="359">
        <v>0</v>
      </c>
      <c r="DR133" s="359">
        <f t="shared" ca="1" si="140"/>
        <v>0</v>
      </c>
      <c r="DS133" s="359">
        <f t="shared" ca="1" si="111"/>
        <v>0</v>
      </c>
      <c r="DT133" s="359">
        <f t="shared" ca="1" si="141"/>
        <v>0</v>
      </c>
      <c r="DV133" s="362">
        <f t="shared" ca="1" si="179"/>
        <v>244</v>
      </c>
      <c r="DW133" s="362">
        <v>125</v>
      </c>
      <c r="DX133" s="371">
        <f t="shared" ca="1" si="180"/>
        <v>0</v>
      </c>
      <c r="DY133" s="359">
        <f t="shared" ca="1" si="112"/>
        <v>0</v>
      </c>
      <c r="DZ133" s="359">
        <v>0</v>
      </c>
      <c r="EA133" s="359">
        <f t="shared" ca="1" si="142"/>
        <v>0</v>
      </c>
      <c r="EB133" s="359">
        <f t="shared" ca="1" si="113"/>
        <v>0</v>
      </c>
      <c r="EC133" s="359">
        <f t="shared" ca="1" si="143"/>
        <v>0</v>
      </c>
      <c r="EE133" s="362">
        <f t="shared" ca="1" si="181"/>
        <v>244</v>
      </c>
      <c r="EF133" s="362">
        <v>125</v>
      </c>
      <c r="EG133" s="371">
        <f t="shared" ca="1" si="182"/>
        <v>0</v>
      </c>
      <c r="EH133" s="359">
        <f t="shared" ca="1" si="114"/>
        <v>0</v>
      </c>
      <c r="EI133" s="359">
        <v>0</v>
      </c>
      <c r="EJ133" s="359">
        <f t="shared" ca="1" si="144"/>
        <v>0</v>
      </c>
      <c r="EK133" s="359">
        <f t="shared" ca="1" si="115"/>
        <v>0</v>
      </c>
      <c r="EL133" s="359">
        <f t="shared" ca="1" si="145"/>
        <v>0</v>
      </c>
    </row>
    <row r="134" spans="6:142" x14ac:dyDescent="0.35">
      <c r="F134" s="372">
        <f ca="1">IFERROR(INDEX('Inflation Rates'!$A$16:$H$138,MATCH('TSP Traditional'!$H135,'Inflation Rates'!$A$16:$A$138,0),8)/INDEX('Inflation Rates'!$A$16:$H$138,MATCH('TSP Traditional'!$H135,'Inflation Rates'!$A$16:$A$138,0)-1,8)-1,F133)</f>
        <v>2.0000000000000018E-2</v>
      </c>
      <c r="G134" s="372">
        <f ca="1">IFERROR(INDEX('Inflation Rates'!$A$16:$H$138,MATCH('TSP Traditional'!$H135,'Inflation Rates'!$A$16:$A$138,0),6)/INDEX('Inflation Rates'!$A$16:$H$138,MATCH('TSP Traditional'!$H135,'Inflation Rates'!$A$16:$A$138,0)-1,6)-1,G133)</f>
        <v>2.0999999999999908E-2</v>
      </c>
      <c r="H134" s="362">
        <f t="shared" ca="1" si="146"/>
        <v>2145</v>
      </c>
      <c r="I134" s="362">
        <f t="shared" ca="1" si="147"/>
        <v>245</v>
      </c>
      <c r="J134" s="362">
        <v>126</v>
      </c>
      <c r="K134" s="371">
        <f t="shared" ca="1" si="148"/>
        <v>0</v>
      </c>
      <c r="L134" s="359">
        <f t="shared" ca="1" si="92"/>
        <v>0</v>
      </c>
      <c r="M134" s="359">
        <v>0</v>
      </c>
      <c r="N134" s="359">
        <f t="shared" ca="1" si="116"/>
        <v>0</v>
      </c>
      <c r="O134" s="359">
        <f t="shared" ca="1" si="149"/>
        <v>0</v>
      </c>
      <c r="P134" s="359">
        <f t="shared" ca="1" si="117"/>
        <v>0</v>
      </c>
      <c r="R134" s="362">
        <f t="shared" ca="1" si="150"/>
        <v>245</v>
      </c>
      <c r="S134" s="362">
        <v>126</v>
      </c>
      <c r="T134" s="371">
        <f t="shared" ca="1" si="151"/>
        <v>0</v>
      </c>
      <c r="U134" s="359">
        <f t="shared" ca="1" si="93"/>
        <v>0</v>
      </c>
      <c r="V134" s="359">
        <v>0</v>
      </c>
      <c r="W134" s="359">
        <f t="shared" ca="1" si="118"/>
        <v>0</v>
      </c>
      <c r="X134" s="359">
        <f t="shared" ca="1" si="152"/>
        <v>0</v>
      </c>
      <c r="Y134" s="359">
        <f t="shared" ca="1" si="119"/>
        <v>0</v>
      </c>
      <c r="AA134" s="362">
        <f t="shared" ca="1" si="153"/>
        <v>245</v>
      </c>
      <c r="AB134" s="362">
        <v>126</v>
      </c>
      <c r="AC134" s="371">
        <f t="shared" ca="1" si="154"/>
        <v>0</v>
      </c>
      <c r="AD134" s="359">
        <f t="shared" ca="1" si="94"/>
        <v>0</v>
      </c>
      <c r="AE134" s="359">
        <v>0</v>
      </c>
      <c r="AF134" s="359">
        <f t="shared" ca="1" si="120"/>
        <v>0</v>
      </c>
      <c r="AG134" s="359">
        <f t="shared" ca="1" si="155"/>
        <v>0</v>
      </c>
      <c r="AH134" s="359">
        <f t="shared" ca="1" si="121"/>
        <v>0</v>
      </c>
      <c r="AJ134" s="362">
        <f t="shared" ca="1" si="156"/>
        <v>245</v>
      </c>
      <c r="AK134" s="362">
        <v>126</v>
      </c>
      <c r="AL134" s="371">
        <f t="shared" ca="1" si="157"/>
        <v>0</v>
      </c>
      <c r="AM134" s="359">
        <f t="shared" ca="1" si="95"/>
        <v>0</v>
      </c>
      <c r="AN134" s="359">
        <v>0</v>
      </c>
      <c r="AO134" s="359">
        <f t="shared" ca="1" si="122"/>
        <v>0</v>
      </c>
      <c r="AP134" s="359">
        <f t="shared" ca="1" si="158"/>
        <v>0</v>
      </c>
      <c r="AQ134" s="359">
        <f t="shared" ca="1" si="123"/>
        <v>0</v>
      </c>
      <c r="AS134" s="362">
        <f t="shared" ca="1" si="159"/>
        <v>245</v>
      </c>
      <c r="AT134" s="362">
        <v>126</v>
      </c>
      <c r="AU134" s="371">
        <f t="shared" ca="1" si="160"/>
        <v>0</v>
      </c>
      <c r="AV134" s="359">
        <f t="shared" ca="1" si="96"/>
        <v>0</v>
      </c>
      <c r="AW134" s="359">
        <v>0</v>
      </c>
      <c r="AX134" s="359">
        <f t="shared" ca="1" si="124"/>
        <v>0</v>
      </c>
      <c r="AY134" s="359">
        <f t="shared" ca="1" si="161"/>
        <v>0</v>
      </c>
      <c r="AZ134" s="359">
        <f t="shared" ca="1" si="125"/>
        <v>0</v>
      </c>
      <c r="BB134" s="362">
        <f t="shared" ca="1" si="162"/>
        <v>245</v>
      </c>
      <c r="BC134" s="362">
        <v>126</v>
      </c>
      <c r="BD134" s="371">
        <f t="shared" ca="1" si="163"/>
        <v>0</v>
      </c>
      <c r="BE134" s="359">
        <f t="shared" ca="1" si="97"/>
        <v>0</v>
      </c>
      <c r="BF134" s="359">
        <v>0</v>
      </c>
      <c r="BG134" s="359">
        <f t="shared" ca="1" si="126"/>
        <v>0</v>
      </c>
      <c r="BH134" s="359">
        <f t="shared" ca="1" si="164"/>
        <v>0</v>
      </c>
      <c r="BI134" s="359">
        <f t="shared" ca="1" si="127"/>
        <v>0</v>
      </c>
      <c r="BK134" s="362">
        <f t="shared" ca="1" si="165"/>
        <v>245</v>
      </c>
      <c r="BL134" s="362">
        <v>126</v>
      </c>
      <c r="BM134" s="371">
        <f t="shared" ca="1" si="166"/>
        <v>0</v>
      </c>
      <c r="BN134" s="359">
        <f t="shared" ca="1" si="98"/>
        <v>0</v>
      </c>
      <c r="BO134" s="359">
        <v>0</v>
      </c>
      <c r="BP134" s="359">
        <f t="shared" ca="1" si="128"/>
        <v>0</v>
      </c>
      <c r="BQ134" s="359">
        <f t="shared" ca="1" si="99"/>
        <v>0</v>
      </c>
      <c r="BR134" s="359">
        <f t="shared" ca="1" si="129"/>
        <v>0</v>
      </c>
      <c r="BT134" s="362">
        <f t="shared" ca="1" si="167"/>
        <v>245</v>
      </c>
      <c r="BU134" s="362">
        <v>126</v>
      </c>
      <c r="BV134" s="371">
        <f t="shared" ca="1" si="168"/>
        <v>0</v>
      </c>
      <c r="BW134" s="359">
        <f t="shared" ca="1" si="100"/>
        <v>0</v>
      </c>
      <c r="BX134" s="359">
        <v>0</v>
      </c>
      <c r="BY134" s="359">
        <f t="shared" ca="1" si="130"/>
        <v>0</v>
      </c>
      <c r="BZ134" s="359">
        <f t="shared" ca="1" si="101"/>
        <v>0</v>
      </c>
      <c r="CA134" s="359">
        <f t="shared" ca="1" si="131"/>
        <v>0</v>
      </c>
      <c r="CC134" s="362">
        <f t="shared" ca="1" si="169"/>
        <v>245</v>
      </c>
      <c r="CD134" s="362">
        <v>126</v>
      </c>
      <c r="CE134" s="371">
        <f t="shared" ca="1" si="170"/>
        <v>0</v>
      </c>
      <c r="CF134" s="359">
        <f t="shared" ca="1" si="102"/>
        <v>0</v>
      </c>
      <c r="CG134" s="359">
        <v>0</v>
      </c>
      <c r="CH134" s="359">
        <f t="shared" ca="1" si="132"/>
        <v>0</v>
      </c>
      <c r="CI134" s="359">
        <f t="shared" ca="1" si="103"/>
        <v>0</v>
      </c>
      <c r="CJ134" s="359">
        <f t="shared" ca="1" si="133"/>
        <v>0</v>
      </c>
      <c r="CL134" s="362">
        <f t="shared" ca="1" si="171"/>
        <v>245</v>
      </c>
      <c r="CM134" s="362">
        <v>126</v>
      </c>
      <c r="CN134" s="371">
        <f t="shared" ca="1" si="172"/>
        <v>0</v>
      </c>
      <c r="CO134" s="359">
        <f t="shared" ca="1" si="104"/>
        <v>0</v>
      </c>
      <c r="CP134" s="359">
        <v>0</v>
      </c>
      <c r="CQ134" s="359">
        <f t="shared" ca="1" si="134"/>
        <v>0</v>
      </c>
      <c r="CR134" s="359">
        <f t="shared" ca="1" si="105"/>
        <v>0</v>
      </c>
      <c r="CS134" s="359">
        <f t="shared" ca="1" si="135"/>
        <v>0</v>
      </c>
      <c r="CU134" s="362">
        <f t="shared" ca="1" si="173"/>
        <v>245</v>
      </c>
      <c r="CV134" s="362">
        <v>126</v>
      </c>
      <c r="CW134" s="371">
        <f t="shared" ca="1" si="174"/>
        <v>0</v>
      </c>
      <c r="CX134" s="359">
        <f t="shared" ca="1" si="106"/>
        <v>0</v>
      </c>
      <c r="CY134" s="359">
        <v>0</v>
      </c>
      <c r="CZ134" s="359">
        <f t="shared" ca="1" si="136"/>
        <v>0</v>
      </c>
      <c r="DA134" s="359">
        <f t="shared" ca="1" si="107"/>
        <v>0</v>
      </c>
      <c r="DB134" s="359">
        <f t="shared" ca="1" si="137"/>
        <v>0</v>
      </c>
      <c r="DD134" s="362">
        <f t="shared" ca="1" si="175"/>
        <v>245</v>
      </c>
      <c r="DE134" s="362">
        <v>126</v>
      </c>
      <c r="DF134" s="371">
        <f t="shared" ca="1" si="176"/>
        <v>0</v>
      </c>
      <c r="DG134" s="359">
        <f t="shared" ca="1" si="108"/>
        <v>0</v>
      </c>
      <c r="DH134" s="359">
        <v>0</v>
      </c>
      <c r="DI134" s="359">
        <f t="shared" ca="1" si="138"/>
        <v>0</v>
      </c>
      <c r="DJ134" s="359">
        <f t="shared" ca="1" si="109"/>
        <v>0</v>
      </c>
      <c r="DK134" s="359">
        <f t="shared" ca="1" si="139"/>
        <v>0</v>
      </c>
      <c r="DM134" s="362">
        <f t="shared" ca="1" si="177"/>
        <v>245</v>
      </c>
      <c r="DN134" s="362">
        <v>126</v>
      </c>
      <c r="DO134" s="371">
        <f t="shared" ca="1" si="178"/>
        <v>0</v>
      </c>
      <c r="DP134" s="359">
        <f t="shared" ca="1" si="110"/>
        <v>0</v>
      </c>
      <c r="DQ134" s="359">
        <v>0</v>
      </c>
      <c r="DR134" s="359">
        <f t="shared" ca="1" si="140"/>
        <v>0</v>
      </c>
      <c r="DS134" s="359">
        <f t="shared" ca="1" si="111"/>
        <v>0</v>
      </c>
      <c r="DT134" s="359">
        <f t="shared" ca="1" si="141"/>
        <v>0</v>
      </c>
      <c r="DV134" s="362">
        <f t="shared" ca="1" si="179"/>
        <v>245</v>
      </c>
      <c r="DW134" s="362">
        <v>126</v>
      </c>
      <c r="DX134" s="371">
        <f t="shared" ca="1" si="180"/>
        <v>0</v>
      </c>
      <c r="DY134" s="359">
        <f t="shared" ca="1" si="112"/>
        <v>0</v>
      </c>
      <c r="DZ134" s="359">
        <v>0</v>
      </c>
      <c r="EA134" s="359">
        <f t="shared" ca="1" si="142"/>
        <v>0</v>
      </c>
      <c r="EB134" s="359">
        <f t="shared" ca="1" si="113"/>
        <v>0</v>
      </c>
      <c r="EC134" s="359">
        <f t="shared" ca="1" si="143"/>
        <v>0</v>
      </c>
      <c r="EE134" s="362">
        <f t="shared" ca="1" si="181"/>
        <v>245</v>
      </c>
      <c r="EF134" s="362">
        <v>126</v>
      </c>
      <c r="EG134" s="371">
        <f t="shared" ca="1" si="182"/>
        <v>0</v>
      </c>
      <c r="EH134" s="359">
        <f t="shared" ca="1" si="114"/>
        <v>0</v>
      </c>
      <c r="EI134" s="359">
        <v>0</v>
      </c>
      <c r="EJ134" s="359">
        <f t="shared" ca="1" si="144"/>
        <v>0</v>
      </c>
      <c r="EK134" s="359">
        <f t="shared" ca="1" si="115"/>
        <v>0</v>
      </c>
      <c r="EL134" s="359">
        <f t="shared" ca="1" si="145"/>
        <v>0</v>
      </c>
    </row>
    <row r="135" spans="6:142" x14ac:dyDescent="0.35">
      <c r="F135" s="372">
        <f ca="1">IFERROR(INDEX('Inflation Rates'!$A$16:$H$138,MATCH('TSP Traditional'!$H136,'Inflation Rates'!$A$16:$A$138,0),8)/INDEX('Inflation Rates'!$A$16:$H$138,MATCH('TSP Traditional'!$H136,'Inflation Rates'!$A$16:$A$138,0)-1,8)-1,F134)</f>
        <v>2.0000000000000018E-2</v>
      </c>
      <c r="G135" s="372">
        <f ca="1">IFERROR(INDEX('Inflation Rates'!$A$16:$H$138,MATCH('TSP Traditional'!$H136,'Inflation Rates'!$A$16:$A$138,0),6)/INDEX('Inflation Rates'!$A$16:$H$138,MATCH('TSP Traditional'!$H136,'Inflation Rates'!$A$16:$A$138,0)-1,6)-1,G134)</f>
        <v>2.0999999999999908E-2</v>
      </c>
      <c r="H135" s="362">
        <f t="shared" ca="1" si="146"/>
        <v>2146</v>
      </c>
      <c r="I135" s="362">
        <f t="shared" ca="1" si="147"/>
        <v>246</v>
      </c>
      <c r="J135" s="362">
        <v>127</v>
      </c>
      <c r="K135" s="371">
        <f t="shared" ca="1" si="148"/>
        <v>0</v>
      </c>
      <c r="L135" s="359">
        <f t="shared" ca="1" si="92"/>
        <v>0</v>
      </c>
      <c r="M135" s="359">
        <v>0</v>
      </c>
      <c r="N135" s="359">
        <f t="shared" ca="1" si="116"/>
        <v>0</v>
      </c>
      <c r="O135" s="359">
        <f t="shared" ca="1" si="149"/>
        <v>0</v>
      </c>
      <c r="P135" s="359">
        <f t="shared" ca="1" si="117"/>
        <v>0</v>
      </c>
      <c r="R135" s="362">
        <f t="shared" ca="1" si="150"/>
        <v>246</v>
      </c>
      <c r="S135" s="362">
        <v>127</v>
      </c>
      <c r="T135" s="371">
        <f t="shared" ca="1" si="151"/>
        <v>0</v>
      </c>
      <c r="U135" s="359">
        <f t="shared" ca="1" si="93"/>
        <v>0</v>
      </c>
      <c r="V135" s="359">
        <v>0</v>
      </c>
      <c r="W135" s="359">
        <f t="shared" ca="1" si="118"/>
        <v>0</v>
      </c>
      <c r="X135" s="359">
        <f t="shared" ca="1" si="152"/>
        <v>0</v>
      </c>
      <c r="Y135" s="359">
        <f t="shared" ca="1" si="119"/>
        <v>0</v>
      </c>
      <c r="AA135" s="362">
        <f t="shared" ca="1" si="153"/>
        <v>246</v>
      </c>
      <c r="AB135" s="362">
        <v>127</v>
      </c>
      <c r="AC135" s="371">
        <f t="shared" ca="1" si="154"/>
        <v>0</v>
      </c>
      <c r="AD135" s="359">
        <f t="shared" ca="1" si="94"/>
        <v>0</v>
      </c>
      <c r="AE135" s="359">
        <v>0</v>
      </c>
      <c r="AF135" s="359">
        <f t="shared" ca="1" si="120"/>
        <v>0</v>
      </c>
      <c r="AG135" s="359">
        <f t="shared" ca="1" si="155"/>
        <v>0</v>
      </c>
      <c r="AH135" s="359">
        <f t="shared" ca="1" si="121"/>
        <v>0</v>
      </c>
      <c r="AJ135" s="362">
        <f t="shared" ca="1" si="156"/>
        <v>246</v>
      </c>
      <c r="AK135" s="362">
        <v>127</v>
      </c>
      <c r="AL135" s="371">
        <f t="shared" ca="1" si="157"/>
        <v>0</v>
      </c>
      <c r="AM135" s="359">
        <f t="shared" ca="1" si="95"/>
        <v>0</v>
      </c>
      <c r="AN135" s="359">
        <v>0</v>
      </c>
      <c r="AO135" s="359">
        <f t="shared" ca="1" si="122"/>
        <v>0</v>
      </c>
      <c r="AP135" s="359">
        <f t="shared" ca="1" si="158"/>
        <v>0</v>
      </c>
      <c r="AQ135" s="359">
        <f t="shared" ca="1" si="123"/>
        <v>0</v>
      </c>
      <c r="AS135" s="362">
        <f t="shared" ca="1" si="159"/>
        <v>246</v>
      </c>
      <c r="AT135" s="362">
        <v>127</v>
      </c>
      <c r="AU135" s="371">
        <f t="shared" ca="1" si="160"/>
        <v>0</v>
      </c>
      <c r="AV135" s="359">
        <f t="shared" ca="1" si="96"/>
        <v>0</v>
      </c>
      <c r="AW135" s="359">
        <v>0</v>
      </c>
      <c r="AX135" s="359">
        <f t="shared" ca="1" si="124"/>
        <v>0</v>
      </c>
      <c r="AY135" s="359">
        <f t="shared" ca="1" si="161"/>
        <v>0</v>
      </c>
      <c r="AZ135" s="359">
        <f t="shared" ca="1" si="125"/>
        <v>0</v>
      </c>
      <c r="BB135" s="362">
        <f t="shared" ca="1" si="162"/>
        <v>246</v>
      </c>
      <c r="BC135" s="362">
        <v>127</v>
      </c>
      <c r="BD135" s="371">
        <f t="shared" ca="1" si="163"/>
        <v>0</v>
      </c>
      <c r="BE135" s="359">
        <f t="shared" ca="1" si="97"/>
        <v>0</v>
      </c>
      <c r="BF135" s="359">
        <v>0</v>
      </c>
      <c r="BG135" s="359">
        <f t="shared" ca="1" si="126"/>
        <v>0</v>
      </c>
      <c r="BH135" s="359">
        <f t="shared" ca="1" si="164"/>
        <v>0</v>
      </c>
      <c r="BI135" s="359">
        <f t="shared" ca="1" si="127"/>
        <v>0</v>
      </c>
      <c r="BK135" s="362">
        <f t="shared" ca="1" si="165"/>
        <v>246</v>
      </c>
      <c r="BL135" s="362">
        <v>127</v>
      </c>
      <c r="BM135" s="371">
        <f t="shared" ca="1" si="166"/>
        <v>0</v>
      </c>
      <c r="BN135" s="359">
        <f t="shared" ca="1" si="98"/>
        <v>0</v>
      </c>
      <c r="BO135" s="359">
        <v>0</v>
      </c>
      <c r="BP135" s="359">
        <f t="shared" ca="1" si="128"/>
        <v>0</v>
      </c>
      <c r="BQ135" s="359">
        <f t="shared" ca="1" si="99"/>
        <v>0</v>
      </c>
      <c r="BR135" s="359">
        <f t="shared" ca="1" si="129"/>
        <v>0</v>
      </c>
      <c r="BT135" s="362">
        <f t="shared" ca="1" si="167"/>
        <v>246</v>
      </c>
      <c r="BU135" s="362">
        <v>127</v>
      </c>
      <c r="BV135" s="371">
        <f t="shared" ca="1" si="168"/>
        <v>0</v>
      </c>
      <c r="BW135" s="359">
        <f t="shared" ca="1" si="100"/>
        <v>0</v>
      </c>
      <c r="BX135" s="359">
        <v>0</v>
      </c>
      <c r="BY135" s="359">
        <f t="shared" ca="1" si="130"/>
        <v>0</v>
      </c>
      <c r="BZ135" s="359">
        <f t="shared" ca="1" si="101"/>
        <v>0</v>
      </c>
      <c r="CA135" s="359">
        <f t="shared" ca="1" si="131"/>
        <v>0</v>
      </c>
      <c r="CC135" s="362">
        <f t="shared" ca="1" si="169"/>
        <v>246</v>
      </c>
      <c r="CD135" s="362">
        <v>127</v>
      </c>
      <c r="CE135" s="371">
        <f t="shared" ca="1" si="170"/>
        <v>0</v>
      </c>
      <c r="CF135" s="359">
        <f t="shared" ca="1" si="102"/>
        <v>0</v>
      </c>
      <c r="CG135" s="359">
        <v>0</v>
      </c>
      <c r="CH135" s="359">
        <f t="shared" ca="1" si="132"/>
        <v>0</v>
      </c>
      <c r="CI135" s="359">
        <f t="shared" ca="1" si="103"/>
        <v>0</v>
      </c>
      <c r="CJ135" s="359">
        <f t="shared" ca="1" si="133"/>
        <v>0</v>
      </c>
      <c r="CL135" s="362">
        <f t="shared" ca="1" si="171"/>
        <v>246</v>
      </c>
      <c r="CM135" s="362">
        <v>127</v>
      </c>
      <c r="CN135" s="371">
        <f t="shared" ca="1" si="172"/>
        <v>0</v>
      </c>
      <c r="CO135" s="359">
        <f t="shared" ca="1" si="104"/>
        <v>0</v>
      </c>
      <c r="CP135" s="359">
        <v>0</v>
      </c>
      <c r="CQ135" s="359">
        <f t="shared" ca="1" si="134"/>
        <v>0</v>
      </c>
      <c r="CR135" s="359">
        <f t="shared" ca="1" si="105"/>
        <v>0</v>
      </c>
      <c r="CS135" s="359">
        <f t="shared" ca="1" si="135"/>
        <v>0</v>
      </c>
      <c r="CU135" s="362">
        <f t="shared" ca="1" si="173"/>
        <v>246</v>
      </c>
      <c r="CV135" s="362">
        <v>127</v>
      </c>
      <c r="CW135" s="371">
        <f t="shared" ca="1" si="174"/>
        <v>0</v>
      </c>
      <c r="CX135" s="359">
        <f t="shared" ca="1" si="106"/>
        <v>0</v>
      </c>
      <c r="CY135" s="359">
        <v>0</v>
      </c>
      <c r="CZ135" s="359">
        <f t="shared" ca="1" si="136"/>
        <v>0</v>
      </c>
      <c r="DA135" s="359">
        <f t="shared" ca="1" si="107"/>
        <v>0</v>
      </c>
      <c r="DB135" s="359">
        <f t="shared" ca="1" si="137"/>
        <v>0</v>
      </c>
      <c r="DD135" s="362">
        <f t="shared" ca="1" si="175"/>
        <v>246</v>
      </c>
      <c r="DE135" s="362">
        <v>127</v>
      </c>
      <c r="DF135" s="371">
        <f t="shared" ca="1" si="176"/>
        <v>0</v>
      </c>
      <c r="DG135" s="359">
        <f t="shared" ca="1" si="108"/>
        <v>0</v>
      </c>
      <c r="DH135" s="359">
        <v>0</v>
      </c>
      <c r="DI135" s="359">
        <f t="shared" ca="1" si="138"/>
        <v>0</v>
      </c>
      <c r="DJ135" s="359">
        <f t="shared" ca="1" si="109"/>
        <v>0</v>
      </c>
      <c r="DK135" s="359">
        <f t="shared" ca="1" si="139"/>
        <v>0</v>
      </c>
      <c r="DM135" s="362">
        <f t="shared" ca="1" si="177"/>
        <v>246</v>
      </c>
      <c r="DN135" s="362">
        <v>127</v>
      </c>
      <c r="DO135" s="371">
        <f t="shared" ca="1" si="178"/>
        <v>0</v>
      </c>
      <c r="DP135" s="359">
        <f t="shared" ca="1" si="110"/>
        <v>0</v>
      </c>
      <c r="DQ135" s="359">
        <v>0</v>
      </c>
      <c r="DR135" s="359">
        <f t="shared" ca="1" si="140"/>
        <v>0</v>
      </c>
      <c r="DS135" s="359">
        <f t="shared" ca="1" si="111"/>
        <v>0</v>
      </c>
      <c r="DT135" s="359">
        <f t="shared" ca="1" si="141"/>
        <v>0</v>
      </c>
      <c r="DV135" s="362">
        <f t="shared" ca="1" si="179"/>
        <v>246</v>
      </c>
      <c r="DW135" s="362">
        <v>127</v>
      </c>
      <c r="DX135" s="371">
        <f t="shared" ca="1" si="180"/>
        <v>0</v>
      </c>
      <c r="DY135" s="359">
        <f t="shared" ca="1" si="112"/>
        <v>0</v>
      </c>
      <c r="DZ135" s="359">
        <v>0</v>
      </c>
      <c r="EA135" s="359">
        <f t="shared" ca="1" si="142"/>
        <v>0</v>
      </c>
      <c r="EB135" s="359">
        <f t="shared" ca="1" si="113"/>
        <v>0</v>
      </c>
      <c r="EC135" s="359">
        <f t="shared" ca="1" si="143"/>
        <v>0</v>
      </c>
      <c r="EE135" s="362">
        <f t="shared" ca="1" si="181"/>
        <v>246</v>
      </c>
      <c r="EF135" s="362">
        <v>127</v>
      </c>
      <c r="EG135" s="371">
        <f t="shared" ca="1" si="182"/>
        <v>0</v>
      </c>
      <c r="EH135" s="359">
        <f t="shared" ca="1" si="114"/>
        <v>0</v>
      </c>
      <c r="EI135" s="359">
        <v>0</v>
      </c>
      <c r="EJ135" s="359">
        <f t="shared" ca="1" si="144"/>
        <v>0</v>
      </c>
      <c r="EK135" s="359">
        <f t="shared" ca="1" si="115"/>
        <v>0</v>
      </c>
      <c r="EL135" s="359">
        <f t="shared" ca="1" si="145"/>
        <v>0</v>
      </c>
    </row>
    <row r="136" spans="6:142" x14ac:dyDescent="0.35">
      <c r="F136" s="372">
        <f ca="1">IFERROR(INDEX('Inflation Rates'!$A$16:$H$138,MATCH('TSP Traditional'!$H137,'Inflation Rates'!$A$16:$A$138,0),8)/INDEX('Inflation Rates'!$A$16:$H$138,MATCH('TSP Traditional'!$H137,'Inflation Rates'!$A$16:$A$138,0)-1,8)-1,F135)</f>
        <v>2.0000000000000018E-2</v>
      </c>
      <c r="G136" s="372">
        <f ca="1">IFERROR(INDEX('Inflation Rates'!$A$16:$H$138,MATCH('TSP Traditional'!$H137,'Inflation Rates'!$A$16:$A$138,0),6)/INDEX('Inflation Rates'!$A$16:$H$138,MATCH('TSP Traditional'!$H137,'Inflation Rates'!$A$16:$A$138,0)-1,6)-1,G135)</f>
        <v>2.0999999999999908E-2</v>
      </c>
      <c r="H136" s="362">
        <f t="shared" ca="1" si="146"/>
        <v>2147</v>
      </c>
      <c r="I136" s="362">
        <f t="shared" ca="1" si="147"/>
        <v>247</v>
      </c>
      <c r="J136" s="362">
        <v>128</v>
      </c>
      <c r="K136" s="371">
        <f t="shared" ca="1" si="148"/>
        <v>0</v>
      </c>
      <c r="L136" s="359">
        <f t="shared" ca="1" si="92"/>
        <v>0</v>
      </c>
      <c r="M136" s="359">
        <v>0</v>
      </c>
      <c r="N136" s="359">
        <f t="shared" ca="1" si="116"/>
        <v>0</v>
      </c>
      <c r="O136" s="359">
        <f t="shared" ca="1" si="149"/>
        <v>0</v>
      </c>
      <c r="P136" s="359">
        <f t="shared" ca="1" si="117"/>
        <v>0</v>
      </c>
      <c r="R136" s="362">
        <f t="shared" ca="1" si="150"/>
        <v>247</v>
      </c>
      <c r="S136" s="362">
        <v>128</v>
      </c>
      <c r="T136" s="371">
        <f t="shared" ca="1" si="151"/>
        <v>0</v>
      </c>
      <c r="U136" s="359">
        <f t="shared" ca="1" si="93"/>
        <v>0</v>
      </c>
      <c r="V136" s="359">
        <v>0</v>
      </c>
      <c r="W136" s="359">
        <f t="shared" ca="1" si="118"/>
        <v>0</v>
      </c>
      <c r="X136" s="359">
        <f t="shared" ca="1" si="152"/>
        <v>0</v>
      </c>
      <c r="Y136" s="359">
        <f t="shared" ca="1" si="119"/>
        <v>0</v>
      </c>
      <c r="AA136" s="362">
        <f t="shared" ca="1" si="153"/>
        <v>247</v>
      </c>
      <c r="AB136" s="362">
        <v>128</v>
      </c>
      <c r="AC136" s="371">
        <f t="shared" ca="1" si="154"/>
        <v>0</v>
      </c>
      <c r="AD136" s="359">
        <f t="shared" ca="1" si="94"/>
        <v>0</v>
      </c>
      <c r="AE136" s="359">
        <v>0</v>
      </c>
      <c r="AF136" s="359">
        <f t="shared" ca="1" si="120"/>
        <v>0</v>
      </c>
      <c r="AG136" s="359">
        <f t="shared" ca="1" si="155"/>
        <v>0</v>
      </c>
      <c r="AH136" s="359">
        <f t="shared" ca="1" si="121"/>
        <v>0</v>
      </c>
      <c r="AJ136" s="362">
        <f t="shared" ca="1" si="156"/>
        <v>247</v>
      </c>
      <c r="AK136" s="362">
        <v>128</v>
      </c>
      <c r="AL136" s="371">
        <f t="shared" ca="1" si="157"/>
        <v>0</v>
      </c>
      <c r="AM136" s="359">
        <f t="shared" ca="1" si="95"/>
        <v>0</v>
      </c>
      <c r="AN136" s="359">
        <v>0</v>
      </c>
      <c r="AO136" s="359">
        <f t="shared" ca="1" si="122"/>
        <v>0</v>
      </c>
      <c r="AP136" s="359">
        <f t="shared" ca="1" si="158"/>
        <v>0</v>
      </c>
      <c r="AQ136" s="359">
        <f t="shared" ca="1" si="123"/>
        <v>0</v>
      </c>
      <c r="AS136" s="362">
        <f t="shared" ca="1" si="159"/>
        <v>247</v>
      </c>
      <c r="AT136" s="362">
        <v>128</v>
      </c>
      <c r="AU136" s="371">
        <f t="shared" ca="1" si="160"/>
        <v>0</v>
      </c>
      <c r="AV136" s="359">
        <f t="shared" ca="1" si="96"/>
        <v>0</v>
      </c>
      <c r="AW136" s="359">
        <v>0</v>
      </c>
      <c r="AX136" s="359">
        <f t="shared" ca="1" si="124"/>
        <v>0</v>
      </c>
      <c r="AY136" s="359">
        <f t="shared" ca="1" si="161"/>
        <v>0</v>
      </c>
      <c r="AZ136" s="359">
        <f t="shared" ca="1" si="125"/>
        <v>0</v>
      </c>
      <c r="BB136" s="362">
        <f t="shared" ca="1" si="162"/>
        <v>247</v>
      </c>
      <c r="BC136" s="362">
        <v>128</v>
      </c>
      <c r="BD136" s="371">
        <f t="shared" ca="1" si="163"/>
        <v>0</v>
      </c>
      <c r="BE136" s="359">
        <f t="shared" ca="1" si="97"/>
        <v>0</v>
      </c>
      <c r="BF136" s="359">
        <v>0</v>
      </c>
      <c r="BG136" s="359">
        <f t="shared" ca="1" si="126"/>
        <v>0</v>
      </c>
      <c r="BH136" s="359">
        <f t="shared" ca="1" si="164"/>
        <v>0</v>
      </c>
      <c r="BI136" s="359">
        <f t="shared" ca="1" si="127"/>
        <v>0</v>
      </c>
      <c r="BK136" s="362">
        <f t="shared" ca="1" si="165"/>
        <v>247</v>
      </c>
      <c r="BL136" s="362">
        <v>128</v>
      </c>
      <c r="BM136" s="371">
        <f t="shared" ca="1" si="166"/>
        <v>0</v>
      </c>
      <c r="BN136" s="359">
        <f t="shared" ca="1" si="98"/>
        <v>0</v>
      </c>
      <c r="BO136" s="359">
        <v>0</v>
      </c>
      <c r="BP136" s="359">
        <f t="shared" ca="1" si="128"/>
        <v>0</v>
      </c>
      <c r="BQ136" s="359">
        <f t="shared" ca="1" si="99"/>
        <v>0</v>
      </c>
      <c r="BR136" s="359">
        <f t="shared" ca="1" si="129"/>
        <v>0</v>
      </c>
      <c r="BT136" s="362">
        <f t="shared" ca="1" si="167"/>
        <v>247</v>
      </c>
      <c r="BU136" s="362">
        <v>128</v>
      </c>
      <c r="BV136" s="371">
        <f t="shared" ca="1" si="168"/>
        <v>0</v>
      </c>
      <c r="BW136" s="359">
        <f t="shared" ca="1" si="100"/>
        <v>0</v>
      </c>
      <c r="BX136" s="359">
        <v>0</v>
      </c>
      <c r="BY136" s="359">
        <f t="shared" ca="1" si="130"/>
        <v>0</v>
      </c>
      <c r="BZ136" s="359">
        <f t="shared" ca="1" si="101"/>
        <v>0</v>
      </c>
      <c r="CA136" s="359">
        <f t="shared" ca="1" si="131"/>
        <v>0</v>
      </c>
      <c r="CC136" s="362">
        <f t="shared" ca="1" si="169"/>
        <v>247</v>
      </c>
      <c r="CD136" s="362">
        <v>128</v>
      </c>
      <c r="CE136" s="371">
        <f t="shared" ca="1" si="170"/>
        <v>0</v>
      </c>
      <c r="CF136" s="359">
        <f t="shared" ca="1" si="102"/>
        <v>0</v>
      </c>
      <c r="CG136" s="359">
        <v>0</v>
      </c>
      <c r="CH136" s="359">
        <f t="shared" ca="1" si="132"/>
        <v>0</v>
      </c>
      <c r="CI136" s="359">
        <f t="shared" ca="1" si="103"/>
        <v>0</v>
      </c>
      <c r="CJ136" s="359">
        <f t="shared" ca="1" si="133"/>
        <v>0</v>
      </c>
      <c r="CL136" s="362">
        <f t="shared" ca="1" si="171"/>
        <v>247</v>
      </c>
      <c r="CM136" s="362">
        <v>128</v>
      </c>
      <c r="CN136" s="371">
        <f t="shared" ca="1" si="172"/>
        <v>0</v>
      </c>
      <c r="CO136" s="359">
        <f t="shared" ca="1" si="104"/>
        <v>0</v>
      </c>
      <c r="CP136" s="359">
        <v>0</v>
      </c>
      <c r="CQ136" s="359">
        <f t="shared" ca="1" si="134"/>
        <v>0</v>
      </c>
      <c r="CR136" s="359">
        <f t="shared" ca="1" si="105"/>
        <v>0</v>
      </c>
      <c r="CS136" s="359">
        <f t="shared" ca="1" si="135"/>
        <v>0</v>
      </c>
      <c r="CU136" s="362">
        <f t="shared" ca="1" si="173"/>
        <v>247</v>
      </c>
      <c r="CV136" s="362">
        <v>128</v>
      </c>
      <c r="CW136" s="371">
        <f t="shared" ca="1" si="174"/>
        <v>0</v>
      </c>
      <c r="CX136" s="359">
        <f t="shared" ca="1" si="106"/>
        <v>0</v>
      </c>
      <c r="CY136" s="359">
        <v>0</v>
      </c>
      <c r="CZ136" s="359">
        <f t="shared" ca="1" si="136"/>
        <v>0</v>
      </c>
      <c r="DA136" s="359">
        <f t="shared" ca="1" si="107"/>
        <v>0</v>
      </c>
      <c r="DB136" s="359">
        <f t="shared" ca="1" si="137"/>
        <v>0</v>
      </c>
      <c r="DD136" s="362">
        <f t="shared" ca="1" si="175"/>
        <v>247</v>
      </c>
      <c r="DE136" s="362">
        <v>128</v>
      </c>
      <c r="DF136" s="371">
        <f t="shared" ca="1" si="176"/>
        <v>0</v>
      </c>
      <c r="DG136" s="359">
        <f t="shared" ca="1" si="108"/>
        <v>0</v>
      </c>
      <c r="DH136" s="359">
        <v>0</v>
      </c>
      <c r="DI136" s="359">
        <f t="shared" ca="1" si="138"/>
        <v>0</v>
      </c>
      <c r="DJ136" s="359">
        <f t="shared" ca="1" si="109"/>
        <v>0</v>
      </c>
      <c r="DK136" s="359">
        <f t="shared" ca="1" si="139"/>
        <v>0</v>
      </c>
      <c r="DM136" s="362">
        <f t="shared" ca="1" si="177"/>
        <v>247</v>
      </c>
      <c r="DN136" s="362">
        <v>128</v>
      </c>
      <c r="DO136" s="371">
        <f t="shared" ca="1" si="178"/>
        <v>0</v>
      </c>
      <c r="DP136" s="359">
        <f t="shared" ca="1" si="110"/>
        <v>0</v>
      </c>
      <c r="DQ136" s="359">
        <v>0</v>
      </c>
      <c r="DR136" s="359">
        <f t="shared" ca="1" si="140"/>
        <v>0</v>
      </c>
      <c r="DS136" s="359">
        <f t="shared" ca="1" si="111"/>
        <v>0</v>
      </c>
      <c r="DT136" s="359">
        <f t="shared" ca="1" si="141"/>
        <v>0</v>
      </c>
      <c r="DV136" s="362">
        <f t="shared" ca="1" si="179"/>
        <v>247</v>
      </c>
      <c r="DW136" s="362">
        <v>128</v>
      </c>
      <c r="DX136" s="371">
        <f t="shared" ca="1" si="180"/>
        <v>0</v>
      </c>
      <c r="DY136" s="359">
        <f t="shared" ca="1" si="112"/>
        <v>0</v>
      </c>
      <c r="DZ136" s="359">
        <v>0</v>
      </c>
      <c r="EA136" s="359">
        <f t="shared" ca="1" si="142"/>
        <v>0</v>
      </c>
      <c r="EB136" s="359">
        <f t="shared" ca="1" si="113"/>
        <v>0</v>
      </c>
      <c r="EC136" s="359">
        <f t="shared" ca="1" si="143"/>
        <v>0</v>
      </c>
      <c r="EE136" s="362">
        <f t="shared" ca="1" si="181"/>
        <v>247</v>
      </c>
      <c r="EF136" s="362">
        <v>128</v>
      </c>
      <c r="EG136" s="371">
        <f t="shared" ca="1" si="182"/>
        <v>0</v>
      </c>
      <c r="EH136" s="359">
        <f t="shared" ca="1" si="114"/>
        <v>0</v>
      </c>
      <c r="EI136" s="359">
        <v>0</v>
      </c>
      <c r="EJ136" s="359">
        <f t="shared" ca="1" si="144"/>
        <v>0</v>
      </c>
      <c r="EK136" s="359">
        <f t="shared" ca="1" si="115"/>
        <v>0</v>
      </c>
      <c r="EL136" s="359">
        <f t="shared" ca="1" si="145"/>
        <v>0</v>
      </c>
    </row>
    <row r="137" spans="6:142" x14ac:dyDescent="0.35">
      <c r="F137" s="372">
        <f ca="1">IFERROR(INDEX('Inflation Rates'!$A$16:$H$138,MATCH('TSP Traditional'!$H138,'Inflation Rates'!$A$16:$A$138,0),8)/INDEX('Inflation Rates'!$A$16:$H$138,MATCH('TSP Traditional'!$H138,'Inflation Rates'!$A$16:$A$138,0)-1,8)-1,F136)</f>
        <v>2.0000000000000018E-2</v>
      </c>
      <c r="G137" s="372">
        <f ca="1">IFERROR(INDEX('Inflation Rates'!$A$16:$H$138,MATCH('TSP Traditional'!$H138,'Inflation Rates'!$A$16:$A$138,0),6)/INDEX('Inflation Rates'!$A$16:$H$138,MATCH('TSP Traditional'!$H138,'Inflation Rates'!$A$16:$A$138,0)-1,6)-1,G136)</f>
        <v>2.0999999999999908E-2</v>
      </c>
      <c r="H137" s="362">
        <f t="shared" ca="1" si="146"/>
        <v>2148</v>
      </c>
      <c r="I137" s="362">
        <f t="shared" ca="1" si="147"/>
        <v>248</v>
      </c>
      <c r="J137" s="362">
        <v>129</v>
      </c>
      <c r="K137" s="371">
        <f t="shared" ca="1" si="148"/>
        <v>0</v>
      </c>
      <c r="L137" s="359">
        <f t="shared" ref="L137:L200" ca="1" si="183">IF(I137&lt;P$7,$B$6*((1+$G137)^(J137-1))*$B$2,0)</f>
        <v>0</v>
      </c>
      <c r="M137" s="359">
        <v>0</v>
      </c>
      <c r="N137" s="359">
        <f t="shared" ca="1" si="116"/>
        <v>0</v>
      </c>
      <c r="O137" s="359">
        <f t="shared" ca="1" si="149"/>
        <v>0</v>
      </c>
      <c r="P137" s="359">
        <f t="shared" ca="1" si="117"/>
        <v>0</v>
      </c>
      <c r="R137" s="362">
        <f t="shared" ca="1" si="150"/>
        <v>248</v>
      </c>
      <c r="S137" s="362">
        <v>129</v>
      </c>
      <c r="T137" s="371">
        <f t="shared" ca="1" si="151"/>
        <v>0</v>
      </c>
      <c r="U137" s="359">
        <f t="shared" ref="U137:U200" ca="1" si="184">IF(R137&lt;Y$7,$B$6*((1+$G137)^(S137-1))*$B$2,0)</f>
        <v>0</v>
      </c>
      <c r="V137" s="359">
        <v>0</v>
      </c>
      <c r="W137" s="359">
        <f t="shared" ca="1" si="118"/>
        <v>0</v>
      </c>
      <c r="X137" s="359">
        <f t="shared" ca="1" si="152"/>
        <v>0</v>
      </c>
      <c r="Y137" s="359">
        <f t="shared" ca="1" si="119"/>
        <v>0</v>
      </c>
      <c r="AA137" s="362">
        <f t="shared" ca="1" si="153"/>
        <v>248</v>
      </c>
      <c r="AB137" s="362">
        <v>129</v>
      </c>
      <c r="AC137" s="371">
        <f t="shared" ca="1" si="154"/>
        <v>0</v>
      </c>
      <c r="AD137" s="359">
        <f t="shared" ref="AD137:AD200" ca="1" si="185">IF(AA137&lt;AH$7,$B$6*((1+$G137)^(AB137-1))*$B$2,0)</f>
        <v>0</v>
      </c>
      <c r="AE137" s="359">
        <v>0</v>
      </c>
      <c r="AF137" s="359">
        <f t="shared" ca="1" si="120"/>
        <v>0</v>
      </c>
      <c r="AG137" s="359">
        <f t="shared" ca="1" si="155"/>
        <v>0</v>
      </c>
      <c r="AH137" s="359">
        <f t="shared" ca="1" si="121"/>
        <v>0</v>
      </c>
      <c r="AJ137" s="362">
        <f t="shared" ca="1" si="156"/>
        <v>248</v>
      </c>
      <c r="AK137" s="362">
        <v>129</v>
      </c>
      <c r="AL137" s="371">
        <f t="shared" ca="1" si="157"/>
        <v>0</v>
      </c>
      <c r="AM137" s="359">
        <f t="shared" ref="AM137:AM200" ca="1" si="186">IF(AJ137&lt;AQ$7,$B$6*((1+$G137)^(AK137-1))*$B$2,0)</f>
        <v>0</v>
      </c>
      <c r="AN137" s="359">
        <v>0</v>
      </c>
      <c r="AO137" s="359">
        <f t="shared" ca="1" si="122"/>
        <v>0</v>
      </c>
      <c r="AP137" s="359">
        <f t="shared" ca="1" si="158"/>
        <v>0</v>
      </c>
      <c r="AQ137" s="359">
        <f t="shared" ca="1" si="123"/>
        <v>0</v>
      </c>
      <c r="AS137" s="362">
        <f t="shared" ca="1" si="159"/>
        <v>248</v>
      </c>
      <c r="AT137" s="362">
        <v>129</v>
      </c>
      <c r="AU137" s="371">
        <f t="shared" ca="1" si="160"/>
        <v>0</v>
      </c>
      <c r="AV137" s="359">
        <f t="shared" ref="AV137:AV200" ca="1" si="187">IF(AS137&lt;AZ$7,$B$6*((1+$G137)^(AT137-1))*$B$2,0)</f>
        <v>0</v>
      </c>
      <c r="AW137" s="359">
        <v>0</v>
      </c>
      <c r="AX137" s="359">
        <f t="shared" ca="1" si="124"/>
        <v>0</v>
      </c>
      <c r="AY137" s="359">
        <f t="shared" ca="1" si="161"/>
        <v>0</v>
      </c>
      <c r="AZ137" s="359">
        <f t="shared" ca="1" si="125"/>
        <v>0</v>
      </c>
      <c r="BB137" s="362">
        <f t="shared" ca="1" si="162"/>
        <v>248</v>
      </c>
      <c r="BC137" s="362">
        <v>129</v>
      </c>
      <c r="BD137" s="371">
        <f t="shared" ca="1" si="163"/>
        <v>0</v>
      </c>
      <c r="BE137" s="359">
        <f t="shared" ref="BE137:BE200" ca="1" si="188">IF(BB137&lt;BI$7,$B$6*((1+$G137)^(BC137-1))*$B$2,0)</f>
        <v>0</v>
      </c>
      <c r="BF137" s="359">
        <v>0</v>
      </c>
      <c r="BG137" s="359">
        <f t="shared" ca="1" si="126"/>
        <v>0</v>
      </c>
      <c r="BH137" s="359">
        <f t="shared" ca="1" si="164"/>
        <v>0</v>
      </c>
      <c r="BI137" s="359">
        <f t="shared" ca="1" si="127"/>
        <v>0</v>
      </c>
      <c r="BK137" s="362">
        <f t="shared" ca="1" si="165"/>
        <v>248</v>
      </c>
      <c r="BL137" s="362">
        <v>129</v>
      </c>
      <c r="BM137" s="371">
        <f t="shared" ca="1" si="166"/>
        <v>0</v>
      </c>
      <c r="BN137" s="359">
        <f t="shared" ref="BN137:BN200" ca="1" si="189">IF(BK137&lt;BR$7,$B$6*((1+$G137)^(BL137-1))*$B$2,0)</f>
        <v>0</v>
      </c>
      <c r="BO137" s="359">
        <v>0</v>
      </c>
      <c r="BP137" s="359">
        <f t="shared" ca="1" si="128"/>
        <v>0</v>
      </c>
      <c r="BQ137" s="359">
        <f t="shared" ref="BQ137:BQ200" ca="1" si="190">IF(BR136=0,0,IFERROR(IF(BK137=BR$7,-$B$7*BM137,-ABS(BQ136*(1+$F137))),0))</f>
        <v>0</v>
      </c>
      <c r="BR137" s="359">
        <f t="shared" ca="1" si="129"/>
        <v>0</v>
      </c>
      <c r="BT137" s="362">
        <f t="shared" ca="1" si="167"/>
        <v>248</v>
      </c>
      <c r="BU137" s="362">
        <v>129</v>
      </c>
      <c r="BV137" s="371">
        <f t="shared" ca="1" si="168"/>
        <v>0</v>
      </c>
      <c r="BW137" s="359">
        <f t="shared" ref="BW137:BW200" ca="1" si="191">IF(BT137&lt;CA$7,$B$6*((1+$G137)^(BU137-1))*$B$2,0)</f>
        <v>0</v>
      </c>
      <c r="BX137" s="359">
        <v>0</v>
      </c>
      <c r="BY137" s="359">
        <f t="shared" ca="1" si="130"/>
        <v>0</v>
      </c>
      <c r="BZ137" s="359">
        <f t="shared" ref="BZ137:BZ200" ca="1" si="192">IF(CA136=0,0,IFERROR(IF(BT137=CA$7,-$B$7*BV137,-ABS(BZ136*(1+$F137))),0))</f>
        <v>0</v>
      </c>
      <c r="CA137" s="359">
        <f t="shared" ca="1" si="131"/>
        <v>0</v>
      </c>
      <c r="CC137" s="362">
        <f t="shared" ca="1" si="169"/>
        <v>248</v>
      </c>
      <c r="CD137" s="362">
        <v>129</v>
      </c>
      <c r="CE137" s="371">
        <f t="shared" ca="1" si="170"/>
        <v>0</v>
      </c>
      <c r="CF137" s="359">
        <f t="shared" ref="CF137:CF200" ca="1" si="193">IF(CC137&lt;CJ$7,$B$6*((1+$G137)^(CD137-1))*$B$2,0)</f>
        <v>0</v>
      </c>
      <c r="CG137" s="359">
        <v>0</v>
      </c>
      <c r="CH137" s="359">
        <f t="shared" ca="1" si="132"/>
        <v>0</v>
      </c>
      <c r="CI137" s="359">
        <f t="shared" ref="CI137:CI200" ca="1" si="194">IF(CJ136=0,0,IFERROR(IF(CC137=CJ$7,-$B$7*CE137,-ABS(CI136*(1+$F137))),0))</f>
        <v>0</v>
      </c>
      <c r="CJ137" s="359">
        <f t="shared" ca="1" si="133"/>
        <v>0</v>
      </c>
      <c r="CL137" s="362">
        <f t="shared" ca="1" si="171"/>
        <v>248</v>
      </c>
      <c r="CM137" s="362">
        <v>129</v>
      </c>
      <c r="CN137" s="371">
        <f t="shared" ca="1" si="172"/>
        <v>0</v>
      </c>
      <c r="CO137" s="359">
        <f t="shared" ref="CO137:CO200" ca="1" si="195">IF(CL137&lt;CS$7,$B$6*((1+$G137)^(CM137-1))*$B$2,0)</f>
        <v>0</v>
      </c>
      <c r="CP137" s="359">
        <v>0</v>
      </c>
      <c r="CQ137" s="359">
        <f t="shared" ca="1" si="134"/>
        <v>0</v>
      </c>
      <c r="CR137" s="359">
        <f t="shared" ref="CR137:CR200" ca="1" si="196">IF(CS136=0,0,IFERROR(IF(CL137=CS$7,-$B$7*CN137,-ABS(CR136*(1+$F137))),0))</f>
        <v>0</v>
      </c>
      <c r="CS137" s="359">
        <f t="shared" ca="1" si="135"/>
        <v>0</v>
      </c>
      <c r="CU137" s="362">
        <f t="shared" ca="1" si="173"/>
        <v>248</v>
      </c>
      <c r="CV137" s="362">
        <v>129</v>
      </c>
      <c r="CW137" s="371">
        <f t="shared" ca="1" si="174"/>
        <v>0</v>
      </c>
      <c r="CX137" s="359">
        <f t="shared" ref="CX137:CX200" ca="1" si="197">IF(CU137&lt;DB$7,$B$6*((1+$G137)^(CV137-1))*$B$2,0)</f>
        <v>0</v>
      </c>
      <c r="CY137" s="359">
        <v>0</v>
      </c>
      <c r="CZ137" s="359">
        <f t="shared" ca="1" si="136"/>
        <v>0</v>
      </c>
      <c r="DA137" s="359">
        <f t="shared" ref="DA137:DA200" ca="1" si="198">IF(DB136=0,0,IFERROR(IF(CU137=DB$7,-$B$7*CW137,-ABS(DA136*(1+$F137))),0))</f>
        <v>0</v>
      </c>
      <c r="DB137" s="359">
        <f t="shared" ca="1" si="137"/>
        <v>0</v>
      </c>
      <c r="DD137" s="362">
        <f t="shared" ca="1" si="175"/>
        <v>248</v>
      </c>
      <c r="DE137" s="362">
        <v>129</v>
      </c>
      <c r="DF137" s="371">
        <f t="shared" ca="1" si="176"/>
        <v>0</v>
      </c>
      <c r="DG137" s="359">
        <f t="shared" ref="DG137:DG200" ca="1" si="199">IF(DD137&lt;DK$7,$B$6*((1+$G137)^(DE137-1))*$B$2,0)</f>
        <v>0</v>
      </c>
      <c r="DH137" s="359">
        <v>0</v>
      </c>
      <c r="DI137" s="359">
        <f t="shared" ca="1" si="138"/>
        <v>0</v>
      </c>
      <c r="DJ137" s="359">
        <f t="shared" ref="DJ137:DJ200" ca="1" si="200">IF(DK136=0,0,IFERROR(IF(DD137=DK$7,-$B$7*DF137,-ABS(DJ136*(1+$F137))),0))</f>
        <v>0</v>
      </c>
      <c r="DK137" s="359">
        <f t="shared" ca="1" si="139"/>
        <v>0</v>
      </c>
      <c r="DM137" s="362">
        <f t="shared" ca="1" si="177"/>
        <v>248</v>
      </c>
      <c r="DN137" s="362">
        <v>129</v>
      </c>
      <c r="DO137" s="371">
        <f t="shared" ca="1" si="178"/>
        <v>0</v>
      </c>
      <c r="DP137" s="359">
        <f t="shared" ref="DP137:DP200" ca="1" si="201">IF(DM137&lt;DT$7,$B$6*((1+$G137)^(DN137-1))*$B$2,0)</f>
        <v>0</v>
      </c>
      <c r="DQ137" s="359">
        <v>0</v>
      </c>
      <c r="DR137" s="359">
        <f t="shared" ca="1" si="140"/>
        <v>0</v>
      </c>
      <c r="DS137" s="359">
        <f t="shared" ref="DS137:DS200" ca="1" si="202">IF(DT136=0,0,IFERROR(IF(DM137=DT$7,-$B$7*DO137,-ABS(DS136*(1+$F137))),0))</f>
        <v>0</v>
      </c>
      <c r="DT137" s="359">
        <f t="shared" ca="1" si="141"/>
        <v>0</v>
      </c>
      <c r="DV137" s="362">
        <f t="shared" ca="1" si="179"/>
        <v>248</v>
      </c>
      <c r="DW137" s="362">
        <v>129</v>
      </c>
      <c r="DX137" s="371">
        <f t="shared" ca="1" si="180"/>
        <v>0</v>
      </c>
      <c r="DY137" s="359">
        <f t="shared" ref="DY137:DY200" ca="1" si="203">IF(DV137&lt;EC$7,$B$6*((1+$G137)^(DW137-1))*$B$2,0)</f>
        <v>0</v>
      </c>
      <c r="DZ137" s="359">
        <v>0</v>
      </c>
      <c r="EA137" s="359">
        <f t="shared" ca="1" si="142"/>
        <v>0</v>
      </c>
      <c r="EB137" s="359">
        <f t="shared" ref="EB137:EB200" ca="1" si="204">IF(EC136=0,0,IFERROR(IF(DV137=EC$7,-$B$7*DX137,-ABS(EB136*(1+$F137))),0))</f>
        <v>0</v>
      </c>
      <c r="EC137" s="359">
        <f t="shared" ca="1" si="143"/>
        <v>0</v>
      </c>
      <c r="EE137" s="362">
        <f t="shared" ca="1" si="181"/>
        <v>248</v>
      </c>
      <c r="EF137" s="362">
        <v>129</v>
      </c>
      <c r="EG137" s="371">
        <f t="shared" ca="1" si="182"/>
        <v>0</v>
      </c>
      <c r="EH137" s="359">
        <f t="shared" ref="EH137:EH200" ca="1" si="205">IF(EE137&lt;EL$7,$B$6*((1+$G137)^(EF137-1))*$B$2,0)</f>
        <v>0</v>
      </c>
      <c r="EI137" s="359">
        <v>0</v>
      </c>
      <c r="EJ137" s="359">
        <f t="shared" ca="1" si="144"/>
        <v>0</v>
      </c>
      <c r="EK137" s="359">
        <f t="shared" ref="EK137:EK200" ca="1" si="206">IF(EL136=0,0,IFERROR(IF(EE137=EL$7,-$B$7*EG137,-ABS(EK136*(1+$F137))),0))</f>
        <v>0</v>
      </c>
      <c r="EL137" s="359">
        <f t="shared" ca="1" si="145"/>
        <v>0</v>
      </c>
    </row>
    <row r="138" spans="6:142" x14ac:dyDescent="0.35">
      <c r="F138" s="372">
        <f ca="1">IFERROR(INDEX('Inflation Rates'!$A$16:$H$138,MATCH('TSP Traditional'!$H139,'Inflation Rates'!$A$16:$A$138,0),8)/INDEX('Inflation Rates'!$A$16:$H$138,MATCH('TSP Traditional'!$H139,'Inflation Rates'!$A$16:$A$138,0)-1,8)-1,F137)</f>
        <v>2.0000000000000018E-2</v>
      </c>
      <c r="G138" s="372">
        <f ca="1">IFERROR(INDEX('Inflation Rates'!$A$16:$H$138,MATCH('TSP Traditional'!$H139,'Inflation Rates'!$A$16:$A$138,0),6)/INDEX('Inflation Rates'!$A$16:$H$138,MATCH('TSP Traditional'!$H139,'Inflation Rates'!$A$16:$A$138,0)-1,6)-1,G137)</f>
        <v>2.0999999999999908E-2</v>
      </c>
      <c r="H138" s="362">
        <f t="shared" ca="1" si="146"/>
        <v>2149</v>
      </c>
      <c r="I138" s="362">
        <f t="shared" ca="1" si="147"/>
        <v>249</v>
      </c>
      <c r="J138" s="362">
        <v>130</v>
      </c>
      <c r="K138" s="371">
        <f t="shared" ca="1" si="148"/>
        <v>0</v>
      </c>
      <c r="L138" s="359">
        <f t="shared" ca="1" si="183"/>
        <v>0</v>
      </c>
      <c r="M138" s="359">
        <v>0</v>
      </c>
      <c r="N138" s="359">
        <f t="shared" ref="N138:N201" ca="1" si="207">(K138+(L138+M138)*0.5)*$B$5</f>
        <v>0</v>
      </c>
      <c r="O138" s="359">
        <f t="shared" ca="1" si="149"/>
        <v>0</v>
      </c>
      <c r="P138" s="359">
        <f t="shared" ref="P138:P201" ca="1" si="208">IF(SUM(K138:O138)&lt;0,0,SUM(K138:O138))</f>
        <v>0</v>
      </c>
      <c r="R138" s="362">
        <f t="shared" ca="1" si="150"/>
        <v>249</v>
      </c>
      <c r="S138" s="362">
        <v>130</v>
      </c>
      <c r="T138" s="371">
        <f t="shared" ca="1" si="151"/>
        <v>0</v>
      </c>
      <c r="U138" s="359">
        <f t="shared" ca="1" si="184"/>
        <v>0</v>
      </c>
      <c r="V138" s="359">
        <v>0</v>
      </c>
      <c r="W138" s="359">
        <f t="shared" ref="W138:W201" ca="1" si="209">(T138+(U138+V138)*0.5)*$B$5</f>
        <v>0</v>
      </c>
      <c r="X138" s="359">
        <f t="shared" ca="1" si="152"/>
        <v>0</v>
      </c>
      <c r="Y138" s="359">
        <f t="shared" ref="Y138:Y201" ca="1" si="210">IF(SUM(T138:X138)&lt;0,0,SUM(T138:X138))</f>
        <v>0</v>
      </c>
      <c r="AA138" s="362">
        <f t="shared" ca="1" si="153"/>
        <v>249</v>
      </c>
      <c r="AB138" s="362">
        <v>130</v>
      </c>
      <c r="AC138" s="371">
        <f t="shared" ca="1" si="154"/>
        <v>0</v>
      </c>
      <c r="AD138" s="359">
        <f t="shared" ca="1" si="185"/>
        <v>0</v>
      </c>
      <c r="AE138" s="359">
        <v>0</v>
      </c>
      <c r="AF138" s="359">
        <f t="shared" ref="AF138:AF201" ca="1" si="211">(AC138+(AD138+AE138)*0.5)*$B$5</f>
        <v>0</v>
      </c>
      <c r="AG138" s="359">
        <f t="shared" ca="1" si="155"/>
        <v>0</v>
      </c>
      <c r="AH138" s="359">
        <f t="shared" ref="AH138:AH201" ca="1" si="212">IF(SUM(AC138:AG138)&lt;0,0,SUM(AC138:AG138))</f>
        <v>0</v>
      </c>
      <c r="AJ138" s="362">
        <f t="shared" ca="1" si="156"/>
        <v>249</v>
      </c>
      <c r="AK138" s="362">
        <v>130</v>
      </c>
      <c r="AL138" s="371">
        <f t="shared" ca="1" si="157"/>
        <v>0</v>
      </c>
      <c r="AM138" s="359">
        <f t="shared" ca="1" si="186"/>
        <v>0</v>
      </c>
      <c r="AN138" s="359">
        <v>0</v>
      </c>
      <c r="AO138" s="359">
        <f t="shared" ref="AO138:AO201" ca="1" si="213">(AL138+(AM138+AN138)*0.5)*$B$5</f>
        <v>0</v>
      </c>
      <c r="AP138" s="359">
        <f t="shared" ca="1" si="158"/>
        <v>0</v>
      </c>
      <c r="AQ138" s="359">
        <f t="shared" ref="AQ138:AQ201" ca="1" si="214">IF(SUM(AL138:AP138)&lt;0,0,SUM(AL138:AP138))</f>
        <v>0</v>
      </c>
      <c r="AS138" s="362">
        <f t="shared" ca="1" si="159"/>
        <v>249</v>
      </c>
      <c r="AT138" s="362">
        <v>130</v>
      </c>
      <c r="AU138" s="371">
        <f t="shared" ca="1" si="160"/>
        <v>0</v>
      </c>
      <c r="AV138" s="359">
        <f t="shared" ca="1" si="187"/>
        <v>0</v>
      </c>
      <c r="AW138" s="359">
        <v>0</v>
      </c>
      <c r="AX138" s="359">
        <f t="shared" ref="AX138:AX201" ca="1" si="215">(AU138+(AV138+AW138)*0.5)*$B$5</f>
        <v>0</v>
      </c>
      <c r="AY138" s="359">
        <f t="shared" ca="1" si="161"/>
        <v>0</v>
      </c>
      <c r="AZ138" s="359">
        <f t="shared" ref="AZ138:AZ201" ca="1" si="216">IF(SUM(AU138:AY138)&lt;0,0,SUM(AU138:AY138))</f>
        <v>0</v>
      </c>
      <c r="BB138" s="362">
        <f t="shared" ca="1" si="162"/>
        <v>249</v>
      </c>
      <c r="BC138" s="362">
        <v>130</v>
      </c>
      <c r="BD138" s="371">
        <f t="shared" ca="1" si="163"/>
        <v>0</v>
      </c>
      <c r="BE138" s="359">
        <f t="shared" ca="1" si="188"/>
        <v>0</v>
      </c>
      <c r="BF138" s="359">
        <v>0</v>
      </c>
      <c r="BG138" s="359">
        <f t="shared" ref="BG138:BG201" ca="1" si="217">(BD138+(BE138+BF138)*0.5)*$B$5</f>
        <v>0</v>
      </c>
      <c r="BH138" s="359">
        <f t="shared" ca="1" si="164"/>
        <v>0</v>
      </c>
      <c r="BI138" s="359">
        <f t="shared" ref="BI138:BI201" ca="1" si="218">IF(SUM(BD138:BH138)&lt;0,0,SUM(BD138:BH138))</f>
        <v>0</v>
      </c>
      <c r="BK138" s="362">
        <f t="shared" ca="1" si="165"/>
        <v>249</v>
      </c>
      <c r="BL138" s="362">
        <v>130</v>
      </c>
      <c r="BM138" s="371">
        <f t="shared" ca="1" si="166"/>
        <v>0</v>
      </c>
      <c r="BN138" s="359">
        <f t="shared" ca="1" si="189"/>
        <v>0</v>
      </c>
      <c r="BO138" s="359">
        <v>0</v>
      </c>
      <c r="BP138" s="359">
        <f t="shared" ref="BP138:BP201" ca="1" si="219">(BM138+(BN138+BO138)*0.5)*$B$5</f>
        <v>0</v>
      </c>
      <c r="BQ138" s="359">
        <f t="shared" ca="1" si="190"/>
        <v>0</v>
      </c>
      <c r="BR138" s="359">
        <f t="shared" ref="BR138:BR201" ca="1" si="220">IF(SUM(BM138:BQ138)&lt;0,0,SUM(BM138:BQ138))</f>
        <v>0</v>
      </c>
      <c r="BT138" s="362">
        <f t="shared" ca="1" si="167"/>
        <v>249</v>
      </c>
      <c r="BU138" s="362">
        <v>130</v>
      </c>
      <c r="BV138" s="371">
        <f t="shared" ca="1" si="168"/>
        <v>0</v>
      </c>
      <c r="BW138" s="359">
        <f t="shared" ca="1" si="191"/>
        <v>0</v>
      </c>
      <c r="BX138" s="359">
        <v>0</v>
      </c>
      <c r="BY138" s="359">
        <f t="shared" ref="BY138:BY201" ca="1" si="221">(BV138+(BW138+BX138)*0.5)*$B$5</f>
        <v>0</v>
      </c>
      <c r="BZ138" s="359">
        <f t="shared" ca="1" si="192"/>
        <v>0</v>
      </c>
      <c r="CA138" s="359">
        <f t="shared" ref="CA138:CA201" ca="1" si="222">IF(SUM(BV138:BZ138)&lt;0,0,SUM(BV138:BZ138))</f>
        <v>0</v>
      </c>
      <c r="CC138" s="362">
        <f t="shared" ca="1" si="169"/>
        <v>249</v>
      </c>
      <c r="CD138" s="362">
        <v>130</v>
      </c>
      <c r="CE138" s="371">
        <f t="shared" ca="1" si="170"/>
        <v>0</v>
      </c>
      <c r="CF138" s="359">
        <f t="shared" ca="1" si="193"/>
        <v>0</v>
      </c>
      <c r="CG138" s="359">
        <v>0</v>
      </c>
      <c r="CH138" s="359">
        <f t="shared" ref="CH138:CH201" ca="1" si="223">(CE138+(CF138+CG138)*0.5)*$B$5</f>
        <v>0</v>
      </c>
      <c r="CI138" s="359">
        <f t="shared" ca="1" si="194"/>
        <v>0</v>
      </c>
      <c r="CJ138" s="359">
        <f t="shared" ref="CJ138:CJ201" ca="1" si="224">IF(SUM(CE138:CI138)&lt;0,0,SUM(CE138:CI138))</f>
        <v>0</v>
      </c>
      <c r="CL138" s="362">
        <f t="shared" ca="1" si="171"/>
        <v>249</v>
      </c>
      <c r="CM138" s="362">
        <v>130</v>
      </c>
      <c r="CN138" s="371">
        <f t="shared" ca="1" si="172"/>
        <v>0</v>
      </c>
      <c r="CO138" s="359">
        <f t="shared" ca="1" si="195"/>
        <v>0</v>
      </c>
      <c r="CP138" s="359">
        <v>0</v>
      </c>
      <c r="CQ138" s="359">
        <f t="shared" ref="CQ138:CQ201" ca="1" si="225">(CN138+(CO138+CP138)*0.5)*$B$5</f>
        <v>0</v>
      </c>
      <c r="CR138" s="359">
        <f t="shared" ca="1" si="196"/>
        <v>0</v>
      </c>
      <c r="CS138" s="359">
        <f t="shared" ref="CS138:CS201" ca="1" si="226">IF(SUM(CN138:CR138)&lt;0,0,SUM(CN138:CR138))</f>
        <v>0</v>
      </c>
      <c r="CU138" s="362">
        <f t="shared" ca="1" si="173"/>
        <v>249</v>
      </c>
      <c r="CV138" s="362">
        <v>130</v>
      </c>
      <c r="CW138" s="371">
        <f t="shared" ca="1" si="174"/>
        <v>0</v>
      </c>
      <c r="CX138" s="359">
        <f t="shared" ca="1" si="197"/>
        <v>0</v>
      </c>
      <c r="CY138" s="359">
        <v>0</v>
      </c>
      <c r="CZ138" s="359">
        <f t="shared" ref="CZ138:CZ201" ca="1" si="227">(CW138+(CX138+CY138)*0.5)*$B$5</f>
        <v>0</v>
      </c>
      <c r="DA138" s="359">
        <f t="shared" ca="1" si="198"/>
        <v>0</v>
      </c>
      <c r="DB138" s="359">
        <f t="shared" ref="DB138:DB201" ca="1" si="228">IF(SUM(CW138:DA138)&lt;0,0,SUM(CW138:DA138))</f>
        <v>0</v>
      </c>
      <c r="DD138" s="362">
        <f t="shared" ca="1" si="175"/>
        <v>249</v>
      </c>
      <c r="DE138" s="362">
        <v>130</v>
      </c>
      <c r="DF138" s="371">
        <f t="shared" ca="1" si="176"/>
        <v>0</v>
      </c>
      <c r="DG138" s="359">
        <f t="shared" ca="1" si="199"/>
        <v>0</v>
      </c>
      <c r="DH138" s="359">
        <v>0</v>
      </c>
      <c r="DI138" s="359">
        <f t="shared" ref="DI138:DI201" ca="1" si="229">(DF138+(DG138+DH138)*0.5)*$B$5</f>
        <v>0</v>
      </c>
      <c r="DJ138" s="359">
        <f t="shared" ca="1" si="200"/>
        <v>0</v>
      </c>
      <c r="DK138" s="359">
        <f t="shared" ref="DK138:DK201" ca="1" si="230">IF(SUM(DF138:DJ138)&lt;0,0,SUM(DF138:DJ138))</f>
        <v>0</v>
      </c>
      <c r="DM138" s="362">
        <f t="shared" ca="1" si="177"/>
        <v>249</v>
      </c>
      <c r="DN138" s="362">
        <v>130</v>
      </c>
      <c r="DO138" s="371">
        <f t="shared" ca="1" si="178"/>
        <v>0</v>
      </c>
      <c r="DP138" s="359">
        <f t="shared" ca="1" si="201"/>
        <v>0</v>
      </c>
      <c r="DQ138" s="359">
        <v>0</v>
      </c>
      <c r="DR138" s="359">
        <f t="shared" ref="DR138:DR201" ca="1" si="231">(DO138+(DP138+DQ138)*0.5)*$B$5</f>
        <v>0</v>
      </c>
      <c r="DS138" s="359">
        <f t="shared" ca="1" si="202"/>
        <v>0</v>
      </c>
      <c r="DT138" s="359">
        <f t="shared" ref="DT138:DT201" ca="1" si="232">IF(SUM(DO138:DS138)&lt;0,0,SUM(DO138:DS138))</f>
        <v>0</v>
      </c>
      <c r="DV138" s="362">
        <f t="shared" ca="1" si="179"/>
        <v>249</v>
      </c>
      <c r="DW138" s="362">
        <v>130</v>
      </c>
      <c r="DX138" s="371">
        <f t="shared" ca="1" si="180"/>
        <v>0</v>
      </c>
      <c r="DY138" s="359">
        <f t="shared" ca="1" si="203"/>
        <v>0</v>
      </c>
      <c r="DZ138" s="359">
        <v>0</v>
      </c>
      <c r="EA138" s="359">
        <f t="shared" ref="EA138:EA201" ca="1" si="233">(DX138+(DY138+DZ138)*0.5)*$B$5</f>
        <v>0</v>
      </c>
      <c r="EB138" s="359">
        <f t="shared" ca="1" si="204"/>
        <v>0</v>
      </c>
      <c r="EC138" s="359">
        <f t="shared" ref="EC138:EC201" ca="1" si="234">IF(SUM(DX138:EB138)&lt;0,0,SUM(DX138:EB138))</f>
        <v>0</v>
      </c>
      <c r="EE138" s="362">
        <f t="shared" ca="1" si="181"/>
        <v>249</v>
      </c>
      <c r="EF138" s="362">
        <v>130</v>
      </c>
      <c r="EG138" s="371">
        <f t="shared" ca="1" si="182"/>
        <v>0</v>
      </c>
      <c r="EH138" s="359">
        <f t="shared" ca="1" si="205"/>
        <v>0</v>
      </c>
      <c r="EI138" s="359">
        <v>0</v>
      </c>
      <c r="EJ138" s="359">
        <f t="shared" ref="EJ138:EJ201" ca="1" si="235">(EG138+(EH138+EI138)*0.5)*$B$5</f>
        <v>0</v>
      </c>
      <c r="EK138" s="359">
        <f t="shared" ca="1" si="206"/>
        <v>0</v>
      </c>
      <c r="EL138" s="359">
        <f t="shared" ref="EL138:EL201" ca="1" si="236">IF(SUM(EG138:EK138)&lt;0,0,SUM(EG138:EK138))</f>
        <v>0</v>
      </c>
    </row>
    <row r="139" spans="6:142" x14ac:dyDescent="0.35">
      <c r="F139" s="372">
        <f ca="1">IFERROR(INDEX('Inflation Rates'!$A$16:$H$138,MATCH('TSP Traditional'!$H140,'Inflation Rates'!$A$16:$A$138,0),8)/INDEX('Inflation Rates'!$A$16:$H$138,MATCH('TSP Traditional'!$H140,'Inflation Rates'!$A$16:$A$138,0)-1,8)-1,F138)</f>
        <v>2.0000000000000018E-2</v>
      </c>
      <c r="G139" s="372">
        <f ca="1">IFERROR(INDEX('Inflation Rates'!$A$16:$H$138,MATCH('TSP Traditional'!$H140,'Inflation Rates'!$A$16:$A$138,0),6)/INDEX('Inflation Rates'!$A$16:$H$138,MATCH('TSP Traditional'!$H140,'Inflation Rates'!$A$16:$A$138,0)-1,6)-1,G138)</f>
        <v>2.0999999999999908E-2</v>
      </c>
      <c r="H139" s="362">
        <f t="shared" ref="H139:H202" ca="1" si="237">H138+1</f>
        <v>2150</v>
      </c>
      <c r="I139" s="362">
        <f t="shared" ref="I139:I202" ca="1" si="238">I138+1</f>
        <v>250</v>
      </c>
      <c r="J139" s="362">
        <v>131</v>
      </c>
      <c r="K139" s="371">
        <f t="shared" ref="K139:K202" ca="1" si="239">P138</f>
        <v>0</v>
      </c>
      <c r="L139" s="359">
        <f t="shared" ca="1" si="183"/>
        <v>0</v>
      </c>
      <c r="M139" s="359">
        <v>0</v>
      </c>
      <c r="N139" s="359">
        <f t="shared" ca="1" si="207"/>
        <v>0</v>
      </c>
      <c r="O139" s="359">
        <f t="shared" ref="O139:O202" ca="1" si="240">IF(P138=0,0,IFERROR(IF(I139=P$7,-$B$7*K139,-ABS(O138*(1+$F139))),0))</f>
        <v>0</v>
      </c>
      <c r="P139" s="359">
        <f t="shared" ca="1" si="208"/>
        <v>0</v>
      </c>
      <c r="R139" s="362">
        <f t="shared" ref="R139:R202" ca="1" si="241">R138+1</f>
        <v>250</v>
      </c>
      <c r="S139" s="362">
        <v>131</v>
      </c>
      <c r="T139" s="371">
        <f t="shared" ref="T139:T202" ca="1" si="242">Y138</f>
        <v>0</v>
      </c>
      <c r="U139" s="359">
        <f t="shared" ca="1" si="184"/>
        <v>0</v>
      </c>
      <c r="V139" s="359">
        <v>0</v>
      </c>
      <c r="W139" s="359">
        <f t="shared" ca="1" si="209"/>
        <v>0</v>
      </c>
      <c r="X139" s="359">
        <f t="shared" ref="X139:X202" ca="1" si="243">IF(Y138=0,0,IFERROR(IF(R139=Y$7,-$B$7*T139,-ABS(X138*(1+$F139))),0))</f>
        <v>0</v>
      </c>
      <c r="Y139" s="359">
        <f t="shared" ca="1" si="210"/>
        <v>0</v>
      </c>
      <c r="AA139" s="362">
        <f t="shared" ref="AA139:AA202" ca="1" si="244">AA138+1</f>
        <v>250</v>
      </c>
      <c r="AB139" s="362">
        <v>131</v>
      </c>
      <c r="AC139" s="371">
        <f t="shared" ref="AC139:AC202" ca="1" si="245">AH138</f>
        <v>0</v>
      </c>
      <c r="AD139" s="359">
        <f t="shared" ca="1" si="185"/>
        <v>0</v>
      </c>
      <c r="AE139" s="359">
        <v>0</v>
      </c>
      <c r="AF139" s="359">
        <f t="shared" ca="1" si="211"/>
        <v>0</v>
      </c>
      <c r="AG139" s="359">
        <f t="shared" ref="AG139:AG202" ca="1" si="246">IF(AH138=0,0,IFERROR(IF(AA139=AH$7,-$B$7*AC139,-ABS(AG138*(1+$F139))),0))</f>
        <v>0</v>
      </c>
      <c r="AH139" s="359">
        <f t="shared" ca="1" si="212"/>
        <v>0</v>
      </c>
      <c r="AJ139" s="362">
        <f t="shared" ref="AJ139:AJ202" ca="1" si="247">AJ138+1</f>
        <v>250</v>
      </c>
      <c r="AK139" s="362">
        <v>131</v>
      </c>
      <c r="AL139" s="371">
        <f t="shared" ref="AL139:AL202" ca="1" si="248">AQ138</f>
        <v>0</v>
      </c>
      <c r="AM139" s="359">
        <f t="shared" ca="1" si="186"/>
        <v>0</v>
      </c>
      <c r="AN139" s="359">
        <v>0</v>
      </c>
      <c r="AO139" s="359">
        <f t="shared" ca="1" si="213"/>
        <v>0</v>
      </c>
      <c r="AP139" s="359">
        <f t="shared" ref="AP139:AP202" ca="1" si="249">IF(AQ138=0,0,IFERROR(IF(AJ139=AQ$7,-$B$7*AL139,-ABS(AP138*(1+$F139))),0))</f>
        <v>0</v>
      </c>
      <c r="AQ139" s="359">
        <f t="shared" ca="1" si="214"/>
        <v>0</v>
      </c>
      <c r="AS139" s="362">
        <f t="shared" ref="AS139:AS202" ca="1" si="250">AS138+1</f>
        <v>250</v>
      </c>
      <c r="AT139" s="362">
        <v>131</v>
      </c>
      <c r="AU139" s="371">
        <f t="shared" ref="AU139:AU202" ca="1" si="251">AZ138</f>
        <v>0</v>
      </c>
      <c r="AV139" s="359">
        <f t="shared" ca="1" si="187"/>
        <v>0</v>
      </c>
      <c r="AW139" s="359">
        <v>0</v>
      </c>
      <c r="AX139" s="359">
        <f t="shared" ca="1" si="215"/>
        <v>0</v>
      </c>
      <c r="AY139" s="359">
        <f t="shared" ref="AY139:AY202" ca="1" si="252">IF(AZ138=0,0,IFERROR(IF(AS139=AZ$7,-$B$7*AU139,-ABS(AY138*(1+$F139))),0))</f>
        <v>0</v>
      </c>
      <c r="AZ139" s="359">
        <f t="shared" ca="1" si="216"/>
        <v>0</v>
      </c>
      <c r="BB139" s="362">
        <f t="shared" ref="BB139:BB202" ca="1" si="253">BB138+1</f>
        <v>250</v>
      </c>
      <c r="BC139" s="362">
        <v>131</v>
      </c>
      <c r="BD139" s="371">
        <f t="shared" ref="BD139:BD202" ca="1" si="254">BI138</f>
        <v>0</v>
      </c>
      <c r="BE139" s="359">
        <f t="shared" ca="1" si="188"/>
        <v>0</v>
      </c>
      <c r="BF139" s="359">
        <v>0</v>
      </c>
      <c r="BG139" s="359">
        <f t="shared" ca="1" si="217"/>
        <v>0</v>
      </c>
      <c r="BH139" s="359">
        <f t="shared" ref="BH139:BH202" ca="1" si="255">IF(BI138=0,0,IFERROR(IF(BB139=BI$7,-$B$7*BD139,-ABS(BH138*(1+$F139))),0))</f>
        <v>0</v>
      </c>
      <c r="BI139" s="359">
        <f t="shared" ca="1" si="218"/>
        <v>0</v>
      </c>
      <c r="BK139" s="362">
        <f t="shared" ref="BK139:BK202" ca="1" si="256">BK138+1</f>
        <v>250</v>
      </c>
      <c r="BL139" s="362">
        <v>131</v>
      </c>
      <c r="BM139" s="371">
        <f t="shared" ref="BM139:BM202" ca="1" si="257">BR138</f>
        <v>0</v>
      </c>
      <c r="BN139" s="359">
        <f t="shared" ca="1" si="189"/>
        <v>0</v>
      </c>
      <c r="BO139" s="359">
        <v>0</v>
      </c>
      <c r="BP139" s="359">
        <f t="shared" ca="1" si="219"/>
        <v>0</v>
      </c>
      <c r="BQ139" s="359">
        <f t="shared" ca="1" si="190"/>
        <v>0</v>
      </c>
      <c r="BR139" s="359">
        <f t="shared" ca="1" si="220"/>
        <v>0</v>
      </c>
      <c r="BT139" s="362">
        <f t="shared" ref="BT139:BT202" ca="1" si="258">BT138+1</f>
        <v>250</v>
      </c>
      <c r="BU139" s="362">
        <v>131</v>
      </c>
      <c r="BV139" s="371">
        <f t="shared" ref="BV139:BV202" ca="1" si="259">CA138</f>
        <v>0</v>
      </c>
      <c r="BW139" s="359">
        <f t="shared" ca="1" si="191"/>
        <v>0</v>
      </c>
      <c r="BX139" s="359">
        <v>0</v>
      </c>
      <c r="BY139" s="359">
        <f t="shared" ca="1" si="221"/>
        <v>0</v>
      </c>
      <c r="BZ139" s="359">
        <f t="shared" ca="1" si="192"/>
        <v>0</v>
      </c>
      <c r="CA139" s="359">
        <f t="shared" ca="1" si="222"/>
        <v>0</v>
      </c>
      <c r="CC139" s="362">
        <f t="shared" ref="CC139:CC202" ca="1" si="260">CC138+1</f>
        <v>250</v>
      </c>
      <c r="CD139" s="362">
        <v>131</v>
      </c>
      <c r="CE139" s="371">
        <f t="shared" ref="CE139:CE202" ca="1" si="261">CJ138</f>
        <v>0</v>
      </c>
      <c r="CF139" s="359">
        <f t="shared" ca="1" si="193"/>
        <v>0</v>
      </c>
      <c r="CG139" s="359">
        <v>0</v>
      </c>
      <c r="CH139" s="359">
        <f t="shared" ca="1" si="223"/>
        <v>0</v>
      </c>
      <c r="CI139" s="359">
        <f t="shared" ca="1" si="194"/>
        <v>0</v>
      </c>
      <c r="CJ139" s="359">
        <f t="shared" ca="1" si="224"/>
        <v>0</v>
      </c>
      <c r="CL139" s="362">
        <f t="shared" ref="CL139:CL202" ca="1" si="262">CL138+1</f>
        <v>250</v>
      </c>
      <c r="CM139" s="362">
        <v>131</v>
      </c>
      <c r="CN139" s="371">
        <f t="shared" ref="CN139:CN202" ca="1" si="263">CS138</f>
        <v>0</v>
      </c>
      <c r="CO139" s="359">
        <f t="shared" ca="1" si="195"/>
        <v>0</v>
      </c>
      <c r="CP139" s="359">
        <v>0</v>
      </c>
      <c r="CQ139" s="359">
        <f t="shared" ca="1" si="225"/>
        <v>0</v>
      </c>
      <c r="CR139" s="359">
        <f t="shared" ca="1" si="196"/>
        <v>0</v>
      </c>
      <c r="CS139" s="359">
        <f t="shared" ca="1" si="226"/>
        <v>0</v>
      </c>
      <c r="CU139" s="362">
        <f t="shared" ref="CU139:CU202" ca="1" si="264">CU138+1</f>
        <v>250</v>
      </c>
      <c r="CV139" s="362">
        <v>131</v>
      </c>
      <c r="CW139" s="371">
        <f t="shared" ref="CW139:CW202" ca="1" si="265">DB138</f>
        <v>0</v>
      </c>
      <c r="CX139" s="359">
        <f t="shared" ca="1" si="197"/>
        <v>0</v>
      </c>
      <c r="CY139" s="359">
        <v>0</v>
      </c>
      <c r="CZ139" s="359">
        <f t="shared" ca="1" si="227"/>
        <v>0</v>
      </c>
      <c r="DA139" s="359">
        <f t="shared" ca="1" si="198"/>
        <v>0</v>
      </c>
      <c r="DB139" s="359">
        <f t="shared" ca="1" si="228"/>
        <v>0</v>
      </c>
      <c r="DD139" s="362">
        <f t="shared" ref="DD139:DD202" ca="1" si="266">DD138+1</f>
        <v>250</v>
      </c>
      <c r="DE139" s="362">
        <v>131</v>
      </c>
      <c r="DF139" s="371">
        <f t="shared" ref="DF139:DF202" ca="1" si="267">DK138</f>
        <v>0</v>
      </c>
      <c r="DG139" s="359">
        <f t="shared" ca="1" si="199"/>
        <v>0</v>
      </c>
      <c r="DH139" s="359">
        <v>0</v>
      </c>
      <c r="DI139" s="359">
        <f t="shared" ca="1" si="229"/>
        <v>0</v>
      </c>
      <c r="DJ139" s="359">
        <f t="shared" ca="1" si="200"/>
        <v>0</v>
      </c>
      <c r="DK139" s="359">
        <f t="shared" ca="1" si="230"/>
        <v>0</v>
      </c>
      <c r="DM139" s="362">
        <f t="shared" ref="DM139:DM202" ca="1" si="268">DM138+1</f>
        <v>250</v>
      </c>
      <c r="DN139" s="362">
        <v>131</v>
      </c>
      <c r="DO139" s="371">
        <f t="shared" ref="DO139:DO202" ca="1" si="269">DT138</f>
        <v>0</v>
      </c>
      <c r="DP139" s="359">
        <f t="shared" ca="1" si="201"/>
        <v>0</v>
      </c>
      <c r="DQ139" s="359">
        <v>0</v>
      </c>
      <c r="DR139" s="359">
        <f t="shared" ca="1" si="231"/>
        <v>0</v>
      </c>
      <c r="DS139" s="359">
        <f t="shared" ca="1" si="202"/>
        <v>0</v>
      </c>
      <c r="DT139" s="359">
        <f t="shared" ca="1" si="232"/>
        <v>0</v>
      </c>
      <c r="DV139" s="362">
        <f t="shared" ref="DV139:DV202" ca="1" si="270">DV138+1</f>
        <v>250</v>
      </c>
      <c r="DW139" s="362">
        <v>131</v>
      </c>
      <c r="DX139" s="371">
        <f t="shared" ref="DX139:DX202" ca="1" si="271">EC138</f>
        <v>0</v>
      </c>
      <c r="DY139" s="359">
        <f t="shared" ca="1" si="203"/>
        <v>0</v>
      </c>
      <c r="DZ139" s="359">
        <v>0</v>
      </c>
      <c r="EA139" s="359">
        <f t="shared" ca="1" si="233"/>
        <v>0</v>
      </c>
      <c r="EB139" s="359">
        <f t="shared" ca="1" si="204"/>
        <v>0</v>
      </c>
      <c r="EC139" s="359">
        <f t="shared" ca="1" si="234"/>
        <v>0</v>
      </c>
      <c r="EE139" s="362">
        <f t="shared" ref="EE139:EE202" ca="1" si="272">EE138+1</f>
        <v>250</v>
      </c>
      <c r="EF139" s="362">
        <v>131</v>
      </c>
      <c r="EG139" s="371">
        <f t="shared" ref="EG139:EG202" ca="1" si="273">EL138</f>
        <v>0</v>
      </c>
      <c r="EH139" s="359">
        <f t="shared" ca="1" si="205"/>
        <v>0</v>
      </c>
      <c r="EI139" s="359">
        <v>0</v>
      </c>
      <c r="EJ139" s="359">
        <f t="shared" ca="1" si="235"/>
        <v>0</v>
      </c>
      <c r="EK139" s="359">
        <f t="shared" ca="1" si="206"/>
        <v>0</v>
      </c>
      <c r="EL139" s="359">
        <f t="shared" ca="1" si="236"/>
        <v>0</v>
      </c>
    </row>
    <row r="140" spans="6:142" x14ac:dyDescent="0.35">
      <c r="F140" s="372">
        <f ca="1">IFERROR(INDEX('Inflation Rates'!$A$16:$H$138,MATCH('TSP Traditional'!$H141,'Inflation Rates'!$A$16:$A$138,0),8)/INDEX('Inflation Rates'!$A$16:$H$138,MATCH('TSP Traditional'!$H141,'Inflation Rates'!$A$16:$A$138,0)-1,8)-1,F139)</f>
        <v>2.0000000000000018E-2</v>
      </c>
      <c r="G140" s="372">
        <f ca="1">IFERROR(INDEX('Inflation Rates'!$A$16:$H$138,MATCH('TSP Traditional'!$H141,'Inflation Rates'!$A$16:$A$138,0),6)/INDEX('Inflation Rates'!$A$16:$H$138,MATCH('TSP Traditional'!$H141,'Inflation Rates'!$A$16:$A$138,0)-1,6)-1,G139)</f>
        <v>2.0999999999999908E-2</v>
      </c>
      <c r="H140" s="362">
        <f t="shared" ca="1" si="237"/>
        <v>2151</v>
      </c>
      <c r="I140" s="362">
        <f t="shared" ca="1" si="238"/>
        <v>251</v>
      </c>
      <c r="J140" s="362">
        <v>132</v>
      </c>
      <c r="K140" s="371">
        <f t="shared" ca="1" si="239"/>
        <v>0</v>
      </c>
      <c r="L140" s="359">
        <f t="shared" ca="1" si="183"/>
        <v>0</v>
      </c>
      <c r="M140" s="359">
        <v>0</v>
      </c>
      <c r="N140" s="359">
        <f t="shared" ca="1" si="207"/>
        <v>0</v>
      </c>
      <c r="O140" s="359">
        <f t="shared" ca="1" si="240"/>
        <v>0</v>
      </c>
      <c r="P140" s="359">
        <f t="shared" ca="1" si="208"/>
        <v>0</v>
      </c>
      <c r="R140" s="362">
        <f t="shared" ca="1" si="241"/>
        <v>251</v>
      </c>
      <c r="S140" s="362">
        <v>132</v>
      </c>
      <c r="T140" s="371">
        <f t="shared" ca="1" si="242"/>
        <v>0</v>
      </c>
      <c r="U140" s="359">
        <f t="shared" ca="1" si="184"/>
        <v>0</v>
      </c>
      <c r="V140" s="359">
        <v>0</v>
      </c>
      <c r="W140" s="359">
        <f t="shared" ca="1" si="209"/>
        <v>0</v>
      </c>
      <c r="X140" s="359">
        <f t="shared" ca="1" si="243"/>
        <v>0</v>
      </c>
      <c r="Y140" s="359">
        <f t="shared" ca="1" si="210"/>
        <v>0</v>
      </c>
      <c r="AA140" s="362">
        <f t="shared" ca="1" si="244"/>
        <v>251</v>
      </c>
      <c r="AB140" s="362">
        <v>132</v>
      </c>
      <c r="AC140" s="371">
        <f t="shared" ca="1" si="245"/>
        <v>0</v>
      </c>
      <c r="AD140" s="359">
        <f t="shared" ca="1" si="185"/>
        <v>0</v>
      </c>
      <c r="AE140" s="359">
        <v>0</v>
      </c>
      <c r="AF140" s="359">
        <f t="shared" ca="1" si="211"/>
        <v>0</v>
      </c>
      <c r="AG140" s="359">
        <f t="shared" ca="1" si="246"/>
        <v>0</v>
      </c>
      <c r="AH140" s="359">
        <f t="shared" ca="1" si="212"/>
        <v>0</v>
      </c>
      <c r="AJ140" s="362">
        <f t="shared" ca="1" si="247"/>
        <v>251</v>
      </c>
      <c r="AK140" s="362">
        <v>132</v>
      </c>
      <c r="AL140" s="371">
        <f t="shared" ca="1" si="248"/>
        <v>0</v>
      </c>
      <c r="AM140" s="359">
        <f t="shared" ca="1" si="186"/>
        <v>0</v>
      </c>
      <c r="AN140" s="359">
        <v>0</v>
      </c>
      <c r="AO140" s="359">
        <f t="shared" ca="1" si="213"/>
        <v>0</v>
      </c>
      <c r="AP140" s="359">
        <f t="shared" ca="1" si="249"/>
        <v>0</v>
      </c>
      <c r="AQ140" s="359">
        <f t="shared" ca="1" si="214"/>
        <v>0</v>
      </c>
      <c r="AS140" s="362">
        <f t="shared" ca="1" si="250"/>
        <v>251</v>
      </c>
      <c r="AT140" s="362">
        <v>132</v>
      </c>
      <c r="AU140" s="371">
        <f t="shared" ca="1" si="251"/>
        <v>0</v>
      </c>
      <c r="AV140" s="359">
        <f t="shared" ca="1" si="187"/>
        <v>0</v>
      </c>
      <c r="AW140" s="359">
        <v>0</v>
      </c>
      <c r="AX140" s="359">
        <f t="shared" ca="1" si="215"/>
        <v>0</v>
      </c>
      <c r="AY140" s="359">
        <f t="shared" ca="1" si="252"/>
        <v>0</v>
      </c>
      <c r="AZ140" s="359">
        <f t="shared" ca="1" si="216"/>
        <v>0</v>
      </c>
      <c r="BB140" s="362">
        <f t="shared" ca="1" si="253"/>
        <v>251</v>
      </c>
      <c r="BC140" s="362">
        <v>132</v>
      </c>
      <c r="BD140" s="371">
        <f t="shared" ca="1" si="254"/>
        <v>0</v>
      </c>
      <c r="BE140" s="359">
        <f t="shared" ca="1" si="188"/>
        <v>0</v>
      </c>
      <c r="BF140" s="359">
        <v>0</v>
      </c>
      <c r="BG140" s="359">
        <f t="shared" ca="1" si="217"/>
        <v>0</v>
      </c>
      <c r="BH140" s="359">
        <f t="shared" ca="1" si="255"/>
        <v>0</v>
      </c>
      <c r="BI140" s="359">
        <f t="shared" ca="1" si="218"/>
        <v>0</v>
      </c>
      <c r="BK140" s="362">
        <f t="shared" ca="1" si="256"/>
        <v>251</v>
      </c>
      <c r="BL140" s="362">
        <v>132</v>
      </c>
      <c r="BM140" s="371">
        <f t="shared" ca="1" si="257"/>
        <v>0</v>
      </c>
      <c r="BN140" s="359">
        <f t="shared" ca="1" si="189"/>
        <v>0</v>
      </c>
      <c r="BO140" s="359">
        <v>0</v>
      </c>
      <c r="BP140" s="359">
        <f t="shared" ca="1" si="219"/>
        <v>0</v>
      </c>
      <c r="BQ140" s="359">
        <f t="shared" ca="1" si="190"/>
        <v>0</v>
      </c>
      <c r="BR140" s="359">
        <f t="shared" ca="1" si="220"/>
        <v>0</v>
      </c>
      <c r="BT140" s="362">
        <f t="shared" ca="1" si="258"/>
        <v>251</v>
      </c>
      <c r="BU140" s="362">
        <v>132</v>
      </c>
      <c r="BV140" s="371">
        <f t="shared" ca="1" si="259"/>
        <v>0</v>
      </c>
      <c r="BW140" s="359">
        <f t="shared" ca="1" si="191"/>
        <v>0</v>
      </c>
      <c r="BX140" s="359">
        <v>0</v>
      </c>
      <c r="BY140" s="359">
        <f t="shared" ca="1" si="221"/>
        <v>0</v>
      </c>
      <c r="BZ140" s="359">
        <f t="shared" ca="1" si="192"/>
        <v>0</v>
      </c>
      <c r="CA140" s="359">
        <f t="shared" ca="1" si="222"/>
        <v>0</v>
      </c>
      <c r="CC140" s="362">
        <f t="shared" ca="1" si="260"/>
        <v>251</v>
      </c>
      <c r="CD140" s="362">
        <v>132</v>
      </c>
      <c r="CE140" s="371">
        <f t="shared" ca="1" si="261"/>
        <v>0</v>
      </c>
      <c r="CF140" s="359">
        <f t="shared" ca="1" si="193"/>
        <v>0</v>
      </c>
      <c r="CG140" s="359">
        <v>0</v>
      </c>
      <c r="CH140" s="359">
        <f t="shared" ca="1" si="223"/>
        <v>0</v>
      </c>
      <c r="CI140" s="359">
        <f t="shared" ca="1" si="194"/>
        <v>0</v>
      </c>
      <c r="CJ140" s="359">
        <f t="shared" ca="1" si="224"/>
        <v>0</v>
      </c>
      <c r="CL140" s="362">
        <f t="shared" ca="1" si="262"/>
        <v>251</v>
      </c>
      <c r="CM140" s="362">
        <v>132</v>
      </c>
      <c r="CN140" s="371">
        <f t="shared" ca="1" si="263"/>
        <v>0</v>
      </c>
      <c r="CO140" s="359">
        <f t="shared" ca="1" si="195"/>
        <v>0</v>
      </c>
      <c r="CP140" s="359">
        <v>0</v>
      </c>
      <c r="CQ140" s="359">
        <f t="shared" ca="1" si="225"/>
        <v>0</v>
      </c>
      <c r="CR140" s="359">
        <f t="shared" ca="1" si="196"/>
        <v>0</v>
      </c>
      <c r="CS140" s="359">
        <f t="shared" ca="1" si="226"/>
        <v>0</v>
      </c>
      <c r="CU140" s="362">
        <f t="shared" ca="1" si="264"/>
        <v>251</v>
      </c>
      <c r="CV140" s="362">
        <v>132</v>
      </c>
      <c r="CW140" s="371">
        <f t="shared" ca="1" si="265"/>
        <v>0</v>
      </c>
      <c r="CX140" s="359">
        <f t="shared" ca="1" si="197"/>
        <v>0</v>
      </c>
      <c r="CY140" s="359">
        <v>0</v>
      </c>
      <c r="CZ140" s="359">
        <f t="shared" ca="1" si="227"/>
        <v>0</v>
      </c>
      <c r="DA140" s="359">
        <f t="shared" ca="1" si="198"/>
        <v>0</v>
      </c>
      <c r="DB140" s="359">
        <f t="shared" ca="1" si="228"/>
        <v>0</v>
      </c>
      <c r="DD140" s="362">
        <f t="shared" ca="1" si="266"/>
        <v>251</v>
      </c>
      <c r="DE140" s="362">
        <v>132</v>
      </c>
      <c r="DF140" s="371">
        <f t="shared" ca="1" si="267"/>
        <v>0</v>
      </c>
      <c r="DG140" s="359">
        <f t="shared" ca="1" si="199"/>
        <v>0</v>
      </c>
      <c r="DH140" s="359">
        <v>0</v>
      </c>
      <c r="DI140" s="359">
        <f t="shared" ca="1" si="229"/>
        <v>0</v>
      </c>
      <c r="DJ140" s="359">
        <f t="shared" ca="1" si="200"/>
        <v>0</v>
      </c>
      <c r="DK140" s="359">
        <f t="shared" ca="1" si="230"/>
        <v>0</v>
      </c>
      <c r="DM140" s="362">
        <f t="shared" ca="1" si="268"/>
        <v>251</v>
      </c>
      <c r="DN140" s="362">
        <v>132</v>
      </c>
      <c r="DO140" s="371">
        <f t="shared" ca="1" si="269"/>
        <v>0</v>
      </c>
      <c r="DP140" s="359">
        <f t="shared" ca="1" si="201"/>
        <v>0</v>
      </c>
      <c r="DQ140" s="359">
        <v>0</v>
      </c>
      <c r="DR140" s="359">
        <f t="shared" ca="1" si="231"/>
        <v>0</v>
      </c>
      <c r="DS140" s="359">
        <f t="shared" ca="1" si="202"/>
        <v>0</v>
      </c>
      <c r="DT140" s="359">
        <f t="shared" ca="1" si="232"/>
        <v>0</v>
      </c>
      <c r="DV140" s="362">
        <f t="shared" ca="1" si="270"/>
        <v>251</v>
      </c>
      <c r="DW140" s="362">
        <v>132</v>
      </c>
      <c r="DX140" s="371">
        <f t="shared" ca="1" si="271"/>
        <v>0</v>
      </c>
      <c r="DY140" s="359">
        <f t="shared" ca="1" si="203"/>
        <v>0</v>
      </c>
      <c r="DZ140" s="359">
        <v>0</v>
      </c>
      <c r="EA140" s="359">
        <f t="shared" ca="1" si="233"/>
        <v>0</v>
      </c>
      <c r="EB140" s="359">
        <f t="shared" ca="1" si="204"/>
        <v>0</v>
      </c>
      <c r="EC140" s="359">
        <f t="shared" ca="1" si="234"/>
        <v>0</v>
      </c>
      <c r="EE140" s="362">
        <f t="shared" ca="1" si="272"/>
        <v>251</v>
      </c>
      <c r="EF140" s="362">
        <v>132</v>
      </c>
      <c r="EG140" s="371">
        <f t="shared" ca="1" si="273"/>
        <v>0</v>
      </c>
      <c r="EH140" s="359">
        <f t="shared" ca="1" si="205"/>
        <v>0</v>
      </c>
      <c r="EI140" s="359">
        <v>0</v>
      </c>
      <c r="EJ140" s="359">
        <f t="shared" ca="1" si="235"/>
        <v>0</v>
      </c>
      <c r="EK140" s="359">
        <f t="shared" ca="1" si="206"/>
        <v>0</v>
      </c>
      <c r="EL140" s="359">
        <f t="shared" ca="1" si="236"/>
        <v>0</v>
      </c>
    </row>
    <row r="141" spans="6:142" x14ac:dyDescent="0.35">
      <c r="F141" s="372">
        <f ca="1">IFERROR(INDEX('Inflation Rates'!$A$16:$H$138,MATCH('TSP Traditional'!$H142,'Inflation Rates'!$A$16:$A$138,0),8)/INDEX('Inflation Rates'!$A$16:$H$138,MATCH('TSP Traditional'!$H142,'Inflation Rates'!$A$16:$A$138,0)-1,8)-1,F140)</f>
        <v>2.0000000000000018E-2</v>
      </c>
      <c r="G141" s="372">
        <f ca="1">IFERROR(INDEX('Inflation Rates'!$A$16:$H$138,MATCH('TSP Traditional'!$H142,'Inflation Rates'!$A$16:$A$138,0),6)/INDEX('Inflation Rates'!$A$16:$H$138,MATCH('TSP Traditional'!$H142,'Inflation Rates'!$A$16:$A$138,0)-1,6)-1,G140)</f>
        <v>2.0999999999999908E-2</v>
      </c>
      <c r="H141" s="362">
        <f t="shared" ca="1" si="237"/>
        <v>2152</v>
      </c>
      <c r="I141" s="362">
        <f t="shared" ca="1" si="238"/>
        <v>252</v>
      </c>
      <c r="J141" s="362">
        <v>133</v>
      </c>
      <c r="K141" s="371">
        <f t="shared" ca="1" si="239"/>
        <v>0</v>
      </c>
      <c r="L141" s="359">
        <f t="shared" ca="1" si="183"/>
        <v>0</v>
      </c>
      <c r="M141" s="359">
        <v>0</v>
      </c>
      <c r="N141" s="359">
        <f t="shared" ca="1" si="207"/>
        <v>0</v>
      </c>
      <c r="O141" s="359">
        <f t="shared" ca="1" si="240"/>
        <v>0</v>
      </c>
      <c r="P141" s="359">
        <f t="shared" ca="1" si="208"/>
        <v>0</v>
      </c>
      <c r="R141" s="362">
        <f t="shared" ca="1" si="241"/>
        <v>252</v>
      </c>
      <c r="S141" s="362">
        <v>133</v>
      </c>
      <c r="T141" s="371">
        <f t="shared" ca="1" si="242"/>
        <v>0</v>
      </c>
      <c r="U141" s="359">
        <f t="shared" ca="1" si="184"/>
        <v>0</v>
      </c>
      <c r="V141" s="359">
        <v>0</v>
      </c>
      <c r="W141" s="359">
        <f t="shared" ca="1" si="209"/>
        <v>0</v>
      </c>
      <c r="X141" s="359">
        <f t="shared" ca="1" si="243"/>
        <v>0</v>
      </c>
      <c r="Y141" s="359">
        <f t="shared" ca="1" si="210"/>
        <v>0</v>
      </c>
      <c r="AA141" s="362">
        <f t="shared" ca="1" si="244"/>
        <v>252</v>
      </c>
      <c r="AB141" s="362">
        <v>133</v>
      </c>
      <c r="AC141" s="371">
        <f t="shared" ca="1" si="245"/>
        <v>0</v>
      </c>
      <c r="AD141" s="359">
        <f t="shared" ca="1" si="185"/>
        <v>0</v>
      </c>
      <c r="AE141" s="359">
        <v>0</v>
      </c>
      <c r="AF141" s="359">
        <f t="shared" ca="1" si="211"/>
        <v>0</v>
      </c>
      <c r="AG141" s="359">
        <f t="shared" ca="1" si="246"/>
        <v>0</v>
      </c>
      <c r="AH141" s="359">
        <f t="shared" ca="1" si="212"/>
        <v>0</v>
      </c>
      <c r="AJ141" s="362">
        <f t="shared" ca="1" si="247"/>
        <v>252</v>
      </c>
      <c r="AK141" s="362">
        <v>133</v>
      </c>
      <c r="AL141" s="371">
        <f t="shared" ca="1" si="248"/>
        <v>0</v>
      </c>
      <c r="AM141" s="359">
        <f t="shared" ca="1" si="186"/>
        <v>0</v>
      </c>
      <c r="AN141" s="359">
        <v>0</v>
      </c>
      <c r="AO141" s="359">
        <f t="shared" ca="1" si="213"/>
        <v>0</v>
      </c>
      <c r="AP141" s="359">
        <f t="shared" ca="1" si="249"/>
        <v>0</v>
      </c>
      <c r="AQ141" s="359">
        <f t="shared" ca="1" si="214"/>
        <v>0</v>
      </c>
      <c r="AS141" s="362">
        <f t="shared" ca="1" si="250"/>
        <v>252</v>
      </c>
      <c r="AT141" s="362">
        <v>133</v>
      </c>
      <c r="AU141" s="371">
        <f t="shared" ca="1" si="251"/>
        <v>0</v>
      </c>
      <c r="AV141" s="359">
        <f t="shared" ca="1" si="187"/>
        <v>0</v>
      </c>
      <c r="AW141" s="359">
        <v>0</v>
      </c>
      <c r="AX141" s="359">
        <f t="shared" ca="1" si="215"/>
        <v>0</v>
      </c>
      <c r="AY141" s="359">
        <f t="shared" ca="1" si="252"/>
        <v>0</v>
      </c>
      <c r="AZ141" s="359">
        <f t="shared" ca="1" si="216"/>
        <v>0</v>
      </c>
      <c r="BB141" s="362">
        <f t="shared" ca="1" si="253"/>
        <v>252</v>
      </c>
      <c r="BC141" s="362">
        <v>133</v>
      </c>
      <c r="BD141" s="371">
        <f t="shared" ca="1" si="254"/>
        <v>0</v>
      </c>
      <c r="BE141" s="359">
        <f t="shared" ca="1" si="188"/>
        <v>0</v>
      </c>
      <c r="BF141" s="359">
        <v>0</v>
      </c>
      <c r="BG141" s="359">
        <f t="shared" ca="1" si="217"/>
        <v>0</v>
      </c>
      <c r="BH141" s="359">
        <f t="shared" ca="1" si="255"/>
        <v>0</v>
      </c>
      <c r="BI141" s="359">
        <f t="shared" ca="1" si="218"/>
        <v>0</v>
      </c>
      <c r="BK141" s="362">
        <f t="shared" ca="1" si="256"/>
        <v>252</v>
      </c>
      <c r="BL141" s="362">
        <v>133</v>
      </c>
      <c r="BM141" s="371">
        <f t="shared" ca="1" si="257"/>
        <v>0</v>
      </c>
      <c r="BN141" s="359">
        <f t="shared" ca="1" si="189"/>
        <v>0</v>
      </c>
      <c r="BO141" s="359">
        <v>0</v>
      </c>
      <c r="BP141" s="359">
        <f t="shared" ca="1" si="219"/>
        <v>0</v>
      </c>
      <c r="BQ141" s="359">
        <f t="shared" ca="1" si="190"/>
        <v>0</v>
      </c>
      <c r="BR141" s="359">
        <f t="shared" ca="1" si="220"/>
        <v>0</v>
      </c>
      <c r="BT141" s="362">
        <f t="shared" ca="1" si="258"/>
        <v>252</v>
      </c>
      <c r="BU141" s="362">
        <v>133</v>
      </c>
      <c r="BV141" s="371">
        <f t="shared" ca="1" si="259"/>
        <v>0</v>
      </c>
      <c r="BW141" s="359">
        <f t="shared" ca="1" si="191"/>
        <v>0</v>
      </c>
      <c r="BX141" s="359">
        <v>0</v>
      </c>
      <c r="BY141" s="359">
        <f t="shared" ca="1" si="221"/>
        <v>0</v>
      </c>
      <c r="BZ141" s="359">
        <f t="shared" ca="1" si="192"/>
        <v>0</v>
      </c>
      <c r="CA141" s="359">
        <f t="shared" ca="1" si="222"/>
        <v>0</v>
      </c>
      <c r="CC141" s="362">
        <f t="shared" ca="1" si="260"/>
        <v>252</v>
      </c>
      <c r="CD141" s="362">
        <v>133</v>
      </c>
      <c r="CE141" s="371">
        <f t="shared" ca="1" si="261"/>
        <v>0</v>
      </c>
      <c r="CF141" s="359">
        <f t="shared" ca="1" si="193"/>
        <v>0</v>
      </c>
      <c r="CG141" s="359">
        <v>0</v>
      </c>
      <c r="CH141" s="359">
        <f t="shared" ca="1" si="223"/>
        <v>0</v>
      </c>
      <c r="CI141" s="359">
        <f t="shared" ca="1" si="194"/>
        <v>0</v>
      </c>
      <c r="CJ141" s="359">
        <f t="shared" ca="1" si="224"/>
        <v>0</v>
      </c>
      <c r="CL141" s="362">
        <f t="shared" ca="1" si="262"/>
        <v>252</v>
      </c>
      <c r="CM141" s="362">
        <v>133</v>
      </c>
      <c r="CN141" s="371">
        <f t="shared" ca="1" si="263"/>
        <v>0</v>
      </c>
      <c r="CO141" s="359">
        <f t="shared" ca="1" si="195"/>
        <v>0</v>
      </c>
      <c r="CP141" s="359">
        <v>0</v>
      </c>
      <c r="CQ141" s="359">
        <f t="shared" ca="1" si="225"/>
        <v>0</v>
      </c>
      <c r="CR141" s="359">
        <f t="shared" ca="1" si="196"/>
        <v>0</v>
      </c>
      <c r="CS141" s="359">
        <f t="shared" ca="1" si="226"/>
        <v>0</v>
      </c>
      <c r="CU141" s="362">
        <f t="shared" ca="1" si="264"/>
        <v>252</v>
      </c>
      <c r="CV141" s="362">
        <v>133</v>
      </c>
      <c r="CW141" s="371">
        <f t="shared" ca="1" si="265"/>
        <v>0</v>
      </c>
      <c r="CX141" s="359">
        <f t="shared" ca="1" si="197"/>
        <v>0</v>
      </c>
      <c r="CY141" s="359">
        <v>0</v>
      </c>
      <c r="CZ141" s="359">
        <f t="shared" ca="1" si="227"/>
        <v>0</v>
      </c>
      <c r="DA141" s="359">
        <f t="shared" ca="1" si="198"/>
        <v>0</v>
      </c>
      <c r="DB141" s="359">
        <f t="shared" ca="1" si="228"/>
        <v>0</v>
      </c>
      <c r="DD141" s="362">
        <f t="shared" ca="1" si="266"/>
        <v>252</v>
      </c>
      <c r="DE141" s="362">
        <v>133</v>
      </c>
      <c r="DF141" s="371">
        <f t="shared" ca="1" si="267"/>
        <v>0</v>
      </c>
      <c r="DG141" s="359">
        <f t="shared" ca="1" si="199"/>
        <v>0</v>
      </c>
      <c r="DH141" s="359">
        <v>0</v>
      </c>
      <c r="DI141" s="359">
        <f t="shared" ca="1" si="229"/>
        <v>0</v>
      </c>
      <c r="DJ141" s="359">
        <f t="shared" ca="1" si="200"/>
        <v>0</v>
      </c>
      <c r="DK141" s="359">
        <f t="shared" ca="1" si="230"/>
        <v>0</v>
      </c>
      <c r="DM141" s="362">
        <f t="shared" ca="1" si="268"/>
        <v>252</v>
      </c>
      <c r="DN141" s="362">
        <v>133</v>
      </c>
      <c r="DO141" s="371">
        <f t="shared" ca="1" si="269"/>
        <v>0</v>
      </c>
      <c r="DP141" s="359">
        <f t="shared" ca="1" si="201"/>
        <v>0</v>
      </c>
      <c r="DQ141" s="359">
        <v>0</v>
      </c>
      <c r="DR141" s="359">
        <f t="shared" ca="1" si="231"/>
        <v>0</v>
      </c>
      <c r="DS141" s="359">
        <f t="shared" ca="1" si="202"/>
        <v>0</v>
      </c>
      <c r="DT141" s="359">
        <f t="shared" ca="1" si="232"/>
        <v>0</v>
      </c>
      <c r="DV141" s="362">
        <f t="shared" ca="1" si="270"/>
        <v>252</v>
      </c>
      <c r="DW141" s="362">
        <v>133</v>
      </c>
      <c r="DX141" s="371">
        <f t="shared" ca="1" si="271"/>
        <v>0</v>
      </c>
      <c r="DY141" s="359">
        <f t="shared" ca="1" si="203"/>
        <v>0</v>
      </c>
      <c r="DZ141" s="359">
        <v>0</v>
      </c>
      <c r="EA141" s="359">
        <f t="shared" ca="1" si="233"/>
        <v>0</v>
      </c>
      <c r="EB141" s="359">
        <f t="shared" ca="1" si="204"/>
        <v>0</v>
      </c>
      <c r="EC141" s="359">
        <f t="shared" ca="1" si="234"/>
        <v>0</v>
      </c>
      <c r="EE141" s="362">
        <f t="shared" ca="1" si="272"/>
        <v>252</v>
      </c>
      <c r="EF141" s="362">
        <v>133</v>
      </c>
      <c r="EG141" s="371">
        <f t="shared" ca="1" si="273"/>
        <v>0</v>
      </c>
      <c r="EH141" s="359">
        <f t="shared" ca="1" si="205"/>
        <v>0</v>
      </c>
      <c r="EI141" s="359">
        <v>0</v>
      </c>
      <c r="EJ141" s="359">
        <f t="shared" ca="1" si="235"/>
        <v>0</v>
      </c>
      <c r="EK141" s="359">
        <f t="shared" ca="1" si="206"/>
        <v>0</v>
      </c>
      <c r="EL141" s="359">
        <f t="shared" ca="1" si="236"/>
        <v>0</v>
      </c>
    </row>
    <row r="142" spans="6:142" x14ac:dyDescent="0.35">
      <c r="F142" s="372">
        <f ca="1">IFERROR(INDEX('Inflation Rates'!$A$16:$H$138,MATCH('TSP Traditional'!$H143,'Inflation Rates'!$A$16:$A$138,0),8)/INDEX('Inflation Rates'!$A$16:$H$138,MATCH('TSP Traditional'!$H143,'Inflation Rates'!$A$16:$A$138,0)-1,8)-1,F141)</f>
        <v>2.0000000000000018E-2</v>
      </c>
      <c r="G142" s="372">
        <f ca="1">IFERROR(INDEX('Inflation Rates'!$A$16:$H$138,MATCH('TSP Traditional'!$H143,'Inflation Rates'!$A$16:$A$138,0),6)/INDEX('Inflation Rates'!$A$16:$H$138,MATCH('TSP Traditional'!$H143,'Inflation Rates'!$A$16:$A$138,0)-1,6)-1,G141)</f>
        <v>2.0999999999999908E-2</v>
      </c>
      <c r="H142" s="362">
        <f t="shared" ca="1" si="237"/>
        <v>2153</v>
      </c>
      <c r="I142" s="362">
        <f t="shared" ca="1" si="238"/>
        <v>253</v>
      </c>
      <c r="J142" s="362">
        <v>134</v>
      </c>
      <c r="K142" s="371">
        <f t="shared" ca="1" si="239"/>
        <v>0</v>
      </c>
      <c r="L142" s="359">
        <f t="shared" ca="1" si="183"/>
        <v>0</v>
      </c>
      <c r="M142" s="359">
        <v>0</v>
      </c>
      <c r="N142" s="359">
        <f t="shared" ca="1" si="207"/>
        <v>0</v>
      </c>
      <c r="O142" s="359">
        <f t="shared" ca="1" si="240"/>
        <v>0</v>
      </c>
      <c r="P142" s="359">
        <f t="shared" ca="1" si="208"/>
        <v>0</v>
      </c>
      <c r="R142" s="362">
        <f t="shared" ca="1" si="241"/>
        <v>253</v>
      </c>
      <c r="S142" s="362">
        <v>134</v>
      </c>
      <c r="T142" s="371">
        <f t="shared" ca="1" si="242"/>
        <v>0</v>
      </c>
      <c r="U142" s="359">
        <f t="shared" ca="1" si="184"/>
        <v>0</v>
      </c>
      <c r="V142" s="359">
        <v>0</v>
      </c>
      <c r="W142" s="359">
        <f t="shared" ca="1" si="209"/>
        <v>0</v>
      </c>
      <c r="X142" s="359">
        <f t="shared" ca="1" si="243"/>
        <v>0</v>
      </c>
      <c r="Y142" s="359">
        <f t="shared" ca="1" si="210"/>
        <v>0</v>
      </c>
      <c r="AA142" s="362">
        <f t="shared" ca="1" si="244"/>
        <v>253</v>
      </c>
      <c r="AB142" s="362">
        <v>134</v>
      </c>
      <c r="AC142" s="371">
        <f t="shared" ca="1" si="245"/>
        <v>0</v>
      </c>
      <c r="AD142" s="359">
        <f t="shared" ca="1" si="185"/>
        <v>0</v>
      </c>
      <c r="AE142" s="359">
        <v>0</v>
      </c>
      <c r="AF142" s="359">
        <f t="shared" ca="1" si="211"/>
        <v>0</v>
      </c>
      <c r="AG142" s="359">
        <f t="shared" ca="1" si="246"/>
        <v>0</v>
      </c>
      <c r="AH142" s="359">
        <f t="shared" ca="1" si="212"/>
        <v>0</v>
      </c>
      <c r="AJ142" s="362">
        <f t="shared" ca="1" si="247"/>
        <v>253</v>
      </c>
      <c r="AK142" s="362">
        <v>134</v>
      </c>
      <c r="AL142" s="371">
        <f t="shared" ca="1" si="248"/>
        <v>0</v>
      </c>
      <c r="AM142" s="359">
        <f t="shared" ca="1" si="186"/>
        <v>0</v>
      </c>
      <c r="AN142" s="359">
        <v>0</v>
      </c>
      <c r="AO142" s="359">
        <f t="shared" ca="1" si="213"/>
        <v>0</v>
      </c>
      <c r="AP142" s="359">
        <f t="shared" ca="1" si="249"/>
        <v>0</v>
      </c>
      <c r="AQ142" s="359">
        <f t="shared" ca="1" si="214"/>
        <v>0</v>
      </c>
      <c r="AS142" s="362">
        <f t="shared" ca="1" si="250"/>
        <v>253</v>
      </c>
      <c r="AT142" s="362">
        <v>134</v>
      </c>
      <c r="AU142" s="371">
        <f t="shared" ca="1" si="251"/>
        <v>0</v>
      </c>
      <c r="AV142" s="359">
        <f t="shared" ca="1" si="187"/>
        <v>0</v>
      </c>
      <c r="AW142" s="359">
        <v>0</v>
      </c>
      <c r="AX142" s="359">
        <f t="shared" ca="1" si="215"/>
        <v>0</v>
      </c>
      <c r="AY142" s="359">
        <f t="shared" ca="1" si="252"/>
        <v>0</v>
      </c>
      <c r="AZ142" s="359">
        <f t="shared" ca="1" si="216"/>
        <v>0</v>
      </c>
      <c r="BB142" s="362">
        <f t="shared" ca="1" si="253"/>
        <v>253</v>
      </c>
      <c r="BC142" s="362">
        <v>134</v>
      </c>
      <c r="BD142" s="371">
        <f t="shared" ca="1" si="254"/>
        <v>0</v>
      </c>
      <c r="BE142" s="359">
        <f t="shared" ca="1" si="188"/>
        <v>0</v>
      </c>
      <c r="BF142" s="359">
        <v>0</v>
      </c>
      <c r="BG142" s="359">
        <f t="shared" ca="1" si="217"/>
        <v>0</v>
      </c>
      <c r="BH142" s="359">
        <f t="shared" ca="1" si="255"/>
        <v>0</v>
      </c>
      <c r="BI142" s="359">
        <f t="shared" ca="1" si="218"/>
        <v>0</v>
      </c>
      <c r="BK142" s="362">
        <f t="shared" ca="1" si="256"/>
        <v>253</v>
      </c>
      <c r="BL142" s="362">
        <v>134</v>
      </c>
      <c r="BM142" s="371">
        <f t="shared" ca="1" si="257"/>
        <v>0</v>
      </c>
      <c r="BN142" s="359">
        <f t="shared" ca="1" si="189"/>
        <v>0</v>
      </c>
      <c r="BO142" s="359">
        <v>0</v>
      </c>
      <c r="BP142" s="359">
        <f t="shared" ca="1" si="219"/>
        <v>0</v>
      </c>
      <c r="BQ142" s="359">
        <f t="shared" ca="1" si="190"/>
        <v>0</v>
      </c>
      <c r="BR142" s="359">
        <f t="shared" ca="1" si="220"/>
        <v>0</v>
      </c>
      <c r="BT142" s="362">
        <f t="shared" ca="1" si="258"/>
        <v>253</v>
      </c>
      <c r="BU142" s="362">
        <v>134</v>
      </c>
      <c r="BV142" s="371">
        <f t="shared" ca="1" si="259"/>
        <v>0</v>
      </c>
      <c r="BW142" s="359">
        <f t="shared" ca="1" si="191"/>
        <v>0</v>
      </c>
      <c r="BX142" s="359">
        <v>0</v>
      </c>
      <c r="BY142" s="359">
        <f t="shared" ca="1" si="221"/>
        <v>0</v>
      </c>
      <c r="BZ142" s="359">
        <f t="shared" ca="1" si="192"/>
        <v>0</v>
      </c>
      <c r="CA142" s="359">
        <f t="shared" ca="1" si="222"/>
        <v>0</v>
      </c>
      <c r="CC142" s="362">
        <f t="shared" ca="1" si="260"/>
        <v>253</v>
      </c>
      <c r="CD142" s="362">
        <v>134</v>
      </c>
      <c r="CE142" s="371">
        <f t="shared" ca="1" si="261"/>
        <v>0</v>
      </c>
      <c r="CF142" s="359">
        <f t="shared" ca="1" si="193"/>
        <v>0</v>
      </c>
      <c r="CG142" s="359">
        <v>0</v>
      </c>
      <c r="CH142" s="359">
        <f t="shared" ca="1" si="223"/>
        <v>0</v>
      </c>
      <c r="CI142" s="359">
        <f t="shared" ca="1" si="194"/>
        <v>0</v>
      </c>
      <c r="CJ142" s="359">
        <f t="shared" ca="1" si="224"/>
        <v>0</v>
      </c>
      <c r="CL142" s="362">
        <f t="shared" ca="1" si="262"/>
        <v>253</v>
      </c>
      <c r="CM142" s="362">
        <v>134</v>
      </c>
      <c r="CN142" s="371">
        <f t="shared" ca="1" si="263"/>
        <v>0</v>
      </c>
      <c r="CO142" s="359">
        <f t="shared" ca="1" si="195"/>
        <v>0</v>
      </c>
      <c r="CP142" s="359">
        <v>0</v>
      </c>
      <c r="CQ142" s="359">
        <f t="shared" ca="1" si="225"/>
        <v>0</v>
      </c>
      <c r="CR142" s="359">
        <f t="shared" ca="1" si="196"/>
        <v>0</v>
      </c>
      <c r="CS142" s="359">
        <f t="shared" ca="1" si="226"/>
        <v>0</v>
      </c>
      <c r="CU142" s="362">
        <f t="shared" ca="1" si="264"/>
        <v>253</v>
      </c>
      <c r="CV142" s="362">
        <v>134</v>
      </c>
      <c r="CW142" s="371">
        <f t="shared" ca="1" si="265"/>
        <v>0</v>
      </c>
      <c r="CX142" s="359">
        <f t="shared" ca="1" si="197"/>
        <v>0</v>
      </c>
      <c r="CY142" s="359">
        <v>0</v>
      </c>
      <c r="CZ142" s="359">
        <f t="shared" ca="1" si="227"/>
        <v>0</v>
      </c>
      <c r="DA142" s="359">
        <f t="shared" ca="1" si="198"/>
        <v>0</v>
      </c>
      <c r="DB142" s="359">
        <f t="shared" ca="1" si="228"/>
        <v>0</v>
      </c>
      <c r="DD142" s="362">
        <f t="shared" ca="1" si="266"/>
        <v>253</v>
      </c>
      <c r="DE142" s="362">
        <v>134</v>
      </c>
      <c r="DF142" s="371">
        <f t="shared" ca="1" si="267"/>
        <v>0</v>
      </c>
      <c r="DG142" s="359">
        <f t="shared" ca="1" si="199"/>
        <v>0</v>
      </c>
      <c r="DH142" s="359">
        <v>0</v>
      </c>
      <c r="DI142" s="359">
        <f t="shared" ca="1" si="229"/>
        <v>0</v>
      </c>
      <c r="DJ142" s="359">
        <f t="shared" ca="1" si="200"/>
        <v>0</v>
      </c>
      <c r="DK142" s="359">
        <f t="shared" ca="1" si="230"/>
        <v>0</v>
      </c>
      <c r="DM142" s="362">
        <f t="shared" ca="1" si="268"/>
        <v>253</v>
      </c>
      <c r="DN142" s="362">
        <v>134</v>
      </c>
      <c r="DO142" s="371">
        <f t="shared" ca="1" si="269"/>
        <v>0</v>
      </c>
      <c r="DP142" s="359">
        <f t="shared" ca="1" si="201"/>
        <v>0</v>
      </c>
      <c r="DQ142" s="359">
        <v>0</v>
      </c>
      <c r="DR142" s="359">
        <f t="shared" ca="1" si="231"/>
        <v>0</v>
      </c>
      <c r="DS142" s="359">
        <f t="shared" ca="1" si="202"/>
        <v>0</v>
      </c>
      <c r="DT142" s="359">
        <f t="shared" ca="1" si="232"/>
        <v>0</v>
      </c>
      <c r="DV142" s="362">
        <f t="shared" ca="1" si="270"/>
        <v>253</v>
      </c>
      <c r="DW142" s="362">
        <v>134</v>
      </c>
      <c r="DX142" s="371">
        <f t="shared" ca="1" si="271"/>
        <v>0</v>
      </c>
      <c r="DY142" s="359">
        <f t="shared" ca="1" si="203"/>
        <v>0</v>
      </c>
      <c r="DZ142" s="359">
        <v>0</v>
      </c>
      <c r="EA142" s="359">
        <f t="shared" ca="1" si="233"/>
        <v>0</v>
      </c>
      <c r="EB142" s="359">
        <f t="shared" ca="1" si="204"/>
        <v>0</v>
      </c>
      <c r="EC142" s="359">
        <f t="shared" ca="1" si="234"/>
        <v>0</v>
      </c>
      <c r="EE142" s="362">
        <f t="shared" ca="1" si="272"/>
        <v>253</v>
      </c>
      <c r="EF142" s="362">
        <v>134</v>
      </c>
      <c r="EG142" s="371">
        <f t="shared" ca="1" si="273"/>
        <v>0</v>
      </c>
      <c r="EH142" s="359">
        <f t="shared" ca="1" si="205"/>
        <v>0</v>
      </c>
      <c r="EI142" s="359">
        <v>0</v>
      </c>
      <c r="EJ142" s="359">
        <f t="shared" ca="1" si="235"/>
        <v>0</v>
      </c>
      <c r="EK142" s="359">
        <f t="shared" ca="1" si="206"/>
        <v>0</v>
      </c>
      <c r="EL142" s="359">
        <f t="shared" ca="1" si="236"/>
        <v>0</v>
      </c>
    </row>
    <row r="143" spans="6:142" x14ac:dyDescent="0.35">
      <c r="F143" s="372">
        <f ca="1">IFERROR(INDEX('Inflation Rates'!$A$16:$H$138,MATCH('TSP Traditional'!$H144,'Inflation Rates'!$A$16:$A$138,0),8)/INDEX('Inflation Rates'!$A$16:$H$138,MATCH('TSP Traditional'!$H144,'Inflation Rates'!$A$16:$A$138,0)-1,8)-1,F142)</f>
        <v>2.0000000000000018E-2</v>
      </c>
      <c r="G143" s="372">
        <f ca="1">IFERROR(INDEX('Inflation Rates'!$A$16:$H$138,MATCH('TSP Traditional'!$H144,'Inflation Rates'!$A$16:$A$138,0),6)/INDEX('Inflation Rates'!$A$16:$H$138,MATCH('TSP Traditional'!$H144,'Inflation Rates'!$A$16:$A$138,0)-1,6)-1,G142)</f>
        <v>2.0999999999999908E-2</v>
      </c>
      <c r="H143" s="362">
        <f t="shared" ca="1" si="237"/>
        <v>2154</v>
      </c>
      <c r="I143" s="362">
        <f t="shared" ca="1" si="238"/>
        <v>254</v>
      </c>
      <c r="J143" s="362">
        <v>135</v>
      </c>
      <c r="K143" s="371">
        <f t="shared" ca="1" si="239"/>
        <v>0</v>
      </c>
      <c r="L143" s="359">
        <f t="shared" ca="1" si="183"/>
        <v>0</v>
      </c>
      <c r="M143" s="359">
        <v>0</v>
      </c>
      <c r="N143" s="359">
        <f t="shared" ca="1" si="207"/>
        <v>0</v>
      </c>
      <c r="O143" s="359">
        <f t="shared" ca="1" si="240"/>
        <v>0</v>
      </c>
      <c r="P143" s="359">
        <f t="shared" ca="1" si="208"/>
        <v>0</v>
      </c>
      <c r="R143" s="362">
        <f t="shared" ca="1" si="241"/>
        <v>254</v>
      </c>
      <c r="S143" s="362">
        <v>135</v>
      </c>
      <c r="T143" s="371">
        <f t="shared" ca="1" si="242"/>
        <v>0</v>
      </c>
      <c r="U143" s="359">
        <f t="shared" ca="1" si="184"/>
        <v>0</v>
      </c>
      <c r="V143" s="359">
        <v>0</v>
      </c>
      <c r="W143" s="359">
        <f t="shared" ca="1" si="209"/>
        <v>0</v>
      </c>
      <c r="X143" s="359">
        <f t="shared" ca="1" si="243"/>
        <v>0</v>
      </c>
      <c r="Y143" s="359">
        <f t="shared" ca="1" si="210"/>
        <v>0</v>
      </c>
      <c r="AA143" s="362">
        <f t="shared" ca="1" si="244"/>
        <v>254</v>
      </c>
      <c r="AB143" s="362">
        <v>135</v>
      </c>
      <c r="AC143" s="371">
        <f t="shared" ca="1" si="245"/>
        <v>0</v>
      </c>
      <c r="AD143" s="359">
        <f t="shared" ca="1" si="185"/>
        <v>0</v>
      </c>
      <c r="AE143" s="359">
        <v>0</v>
      </c>
      <c r="AF143" s="359">
        <f t="shared" ca="1" si="211"/>
        <v>0</v>
      </c>
      <c r="AG143" s="359">
        <f t="shared" ca="1" si="246"/>
        <v>0</v>
      </c>
      <c r="AH143" s="359">
        <f t="shared" ca="1" si="212"/>
        <v>0</v>
      </c>
      <c r="AJ143" s="362">
        <f t="shared" ca="1" si="247"/>
        <v>254</v>
      </c>
      <c r="AK143" s="362">
        <v>135</v>
      </c>
      <c r="AL143" s="371">
        <f t="shared" ca="1" si="248"/>
        <v>0</v>
      </c>
      <c r="AM143" s="359">
        <f t="shared" ca="1" si="186"/>
        <v>0</v>
      </c>
      <c r="AN143" s="359">
        <v>0</v>
      </c>
      <c r="AO143" s="359">
        <f t="shared" ca="1" si="213"/>
        <v>0</v>
      </c>
      <c r="AP143" s="359">
        <f t="shared" ca="1" si="249"/>
        <v>0</v>
      </c>
      <c r="AQ143" s="359">
        <f t="shared" ca="1" si="214"/>
        <v>0</v>
      </c>
      <c r="AS143" s="362">
        <f t="shared" ca="1" si="250"/>
        <v>254</v>
      </c>
      <c r="AT143" s="362">
        <v>135</v>
      </c>
      <c r="AU143" s="371">
        <f t="shared" ca="1" si="251"/>
        <v>0</v>
      </c>
      <c r="AV143" s="359">
        <f t="shared" ca="1" si="187"/>
        <v>0</v>
      </c>
      <c r="AW143" s="359">
        <v>0</v>
      </c>
      <c r="AX143" s="359">
        <f t="shared" ca="1" si="215"/>
        <v>0</v>
      </c>
      <c r="AY143" s="359">
        <f t="shared" ca="1" si="252"/>
        <v>0</v>
      </c>
      <c r="AZ143" s="359">
        <f t="shared" ca="1" si="216"/>
        <v>0</v>
      </c>
      <c r="BB143" s="362">
        <f t="shared" ca="1" si="253"/>
        <v>254</v>
      </c>
      <c r="BC143" s="362">
        <v>135</v>
      </c>
      <c r="BD143" s="371">
        <f t="shared" ca="1" si="254"/>
        <v>0</v>
      </c>
      <c r="BE143" s="359">
        <f t="shared" ca="1" si="188"/>
        <v>0</v>
      </c>
      <c r="BF143" s="359">
        <v>0</v>
      </c>
      <c r="BG143" s="359">
        <f t="shared" ca="1" si="217"/>
        <v>0</v>
      </c>
      <c r="BH143" s="359">
        <f t="shared" ca="1" si="255"/>
        <v>0</v>
      </c>
      <c r="BI143" s="359">
        <f t="shared" ca="1" si="218"/>
        <v>0</v>
      </c>
      <c r="BK143" s="362">
        <f t="shared" ca="1" si="256"/>
        <v>254</v>
      </c>
      <c r="BL143" s="362">
        <v>135</v>
      </c>
      <c r="BM143" s="371">
        <f t="shared" ca="1" si="257"/>
        <v>0</v>
      </c>
      <c r="BN143" s="359">
        <f t="shared" ca="1" si="189"/>
        <v>0</v>
      </c>
      <c r="BO143" s="359">
        <v>0</v>
      </c>
      <c r="BP143" s="359">
        <f t="shared" ca="1" si="219"/>
        <v>0</v>
      </c>
      <c r="BQ143" s="359">
        <f t="shared" ca="1" si="190"/>
        <v>0</v>
      </c>
      <c r="BR143" s="359">
        <f t="shared" ca="1" si="220"/>
        <v>0</v>
      </c>
      <c r="BT143" s="362">
        <f t="shared" ca="1" si="258"/>
        <v>254</v>
      </c>
      <c r="BU143" s="362">
        <v>135</v>
      </c>
      <c r="BV143" s="371">
        <f t="shared" ca="1" si="259"/>
        <v>0</v>
      </c>
      <c r="BW143" s="359">
        <f t="shared" ca="1" si="191"/>
        <v>0</v>
      </c>
      <c r="BX143" s="359">
        <v>0</v>
      </c>
      <c r="BY143" s="359">
        <f t="shared" ca="1" si="221"/>
        <v>0</v>
      </c>
      <c r="BZ143" s="359">
        <f t="shared" ca="1" si="192"/>
        <v>0</v>
      </c>
      <c r="CA143" s="359">
        <f t="shared" ca="1" si="222"/>
        <v>0</v>
      </c>
      <c r="CC143" s="362">
        <f t="shared" ca="1" si="260"/>
        <v>254</v>
      </c>
      <c r="CD143" s="362">
        <v>135</v>
      </c>
      <c r="CE143" s="371">
        <f t="shared" ca="1" si="261"/>
        <v>0</v>
      </c>
      <c r="CF143" s="359">
        <f t="shared" ca="1" si="193"/>
        <v>0</v>
      </c>
      <c r="CG143" s="359">
        <v>0</v>
      </c>
      <c r="CH143" s="359">
        <f t="shared" ca="1" si="223"/>
        <v>0</v>
      </c>
      <c r="CI143" s="359">
        <f t="shared" ca="1" si="194"/>
        <v>0</v>
      </c>
      <c r="CJ143" s="359">
        <f t="shared" ca="1" si="224"/>
        <v>0</v>
      </c>
      <c r="CL143" s="362">
        <f t="shared" ca="1" si="262"/>
        <v>254</v>
      </c>
      <c r="CM143" s="362">
        <v>135</v>
      </c>
      <c r="CN143" s="371">
        <f t="shared" ca="1" si="263"/>
        <v>0</v>
      </c>
      <c r="CO143" s="359">
        <f t="shared" ca="1" si="195"/>
        <v>0</v>
      </c>
      <c r="CP143" s="359">
        <v>0</v>
      </c>
      <c r="CQ143" s="359">
        <f t="shared" ca="1" si="225"/>
        <v>0</v>
      </c>
      <c r="CR143" s="359">
        <f t="shared" ca="1" si="196"/>
        <v>0</v>
      </c>
      <c r="CS143" s="359">
        <f t="shared" ca="1" si="226"/>
        <v>0</v>
      </c>
      <c r="CU143" s="362">
        <f t="shared" ca="1" si="264"/>
        <v>254</v>
      </c>
      <c r="CV143" s="362">
        <v>135</v>
      </c>
      <c r="CW143" s="371">
        <f t="shared" ca="1" si="265"/>
        <v>0</v>
      </c>
      <c r="CX143" s="359">
        <f t="shared" ca="1" si="197"/>
        <v>0</v>
      </c>
      <c r="CY143" s="359">
        <v>0</v>
      </c>
      <c r="CZ143" s="359">
        <f t="shared" ca="1" si="227"/>
        <v>0</v>
      </c>
      <c r="DA143" s="359">
        <f t="shared" ca="1" si="198"/>
        <v>0</v>
      </c>
      <c r="DB143" s="359">
        <f t="shared" ca="1" si="228"/>
        <v>0</v>
      </c>
      <c r="DD143" s="362">
        <f t="shared" ca="1" si="266"/>
        <v>254</v>
      </c>
      <c r="DE143" s="362">
        <v>135</v>
      </c>
      <c r="DF143" s="371">
        <f t="shared" ca="1" si="267"/>
        <v>0</v>
      </c>
      <c r="DG143" s="359">
        <f t="shared" ca="1" si="199"/>
        <v>0</v>
      </c>
      <c r="DH143" s="359">
        <v>0</v>
      </c>
      <c r="DI143" s="359">
        <f t="shared" ca="1" si="229"/>
        <v>0</v>
      </c>
      <c r="DJ143" s="359">
        <f t="shared" ca="1" si="200"/>
        <v>0</v>
      </c>
      <c r="DK143" s="359">
        <f t="shared" ca="1" si="230"/>
        <v>0</v>
      </c>
      <c r="DM143" s="362">
        <f t="shared" ca="1" si="268"/>
        <v>254</v>
      </c>
      <c r="DN143" s="362">
        <v>135</v>
      </c>
      <c r="DO143" s="371">
        <f t="shared" ca="1" si="269"/>
        <v>0</v>
      </c>
      <c r="DP143" s="359">
        <f t="shared" ca="1" si="201"/>
        <v>0</v>
      </c>
      <c r="DQ143" s="359">
        <v>0</v>
      </c>
      <c r="DR143" s="359">
        <f t="shared" ca="1" si="231"/>
        <v>0</v>
      </c>
      <c r="DS143" s="359">
        <f t="shared" ca="1" si="202"/>
        <v>0</v>
      </c>
      <c r="DT143" s="359">
        <f t="shared" ca="1" si="232"/>
        <v>0</v>
      </c>
      <c r="DV143" s="362">
        <f t="shared" ca="1" si="270"/>
        <v>254</v>
      </c>
      <c r="DW143" s="362">
        <v>135</v>
      </c>
      <c r="DX143" s="371">
        <f t="shared" ca="1" si="271"/>
        <v>0</v>
      </c>
      <c r="DY143" s="359">
        <f t="shared" ca="1" si="203"/>
        <v>0</v>
      </c>
      <c r="DZ143" s="359">
        <v>0</v>
      </c>
      <c r="EA143" s="359">
        <f t="shared" ca="1" si="233"/>
        <v>0</v>
      </c>
      <c r="EB143" s="359">
        <f t="shared" ca="1" si="204"/>
        <v>0</v>
      </c>
      <c r="EC143" s="359">
        <f t="shared" ca="1" si="234"/>
        <v>0</v>
      </c>
      <c r="EE143" s="362">
        <f t="shared" ca="1" si="272"/>
        <v>254</v>
      </c>
      <c r="EF143" s="362">
        <v>135</v>
      </c>
      <c r="EG143" s="371">
        <f t="shared" ca="1" si="273"/>
        <v>0</v>
      </c>
      <c r="EH143" s="359">
        <f t="shared" ca="1" si="205"/>
        <v>0</v>
      </c>
      <c r="EI143" s="359">
        <v>0</v>
      </c>
      <c r="EJ143" s="359">
        <f t="shared" ca="1" si="235"/>
        <v>0</v>
      </c>
      <c r="EK143" s="359">
        <f t="shared" ca="1" si="206"/>
        <v>0</v>
      </c>
      <c r="EL143" s="359">
        <f t="shared" ca="1" si="236"/>
        <v>0</v>
      </c>
    </row>
    <row r="144" spans="6:142" x14ac:dyDescent="0.35">
      <c r="F144" s="372">
        <f ca="1">IFERROR(INDEX('Inflation Rates'!$A$16:$H$138,MATCH('TSP Traditional'!$H145,'Inflation Rates'!$A$16:$A$138,0),8)/INDEX('Inflation Rates'!$A$16:$H$138,MATCH('TSP Traditional'!$H145,'Inflation Rates'!$A$16:$A$138,0)-1,8)-1,F143)</f>
        <v>2.0000000000000018E-2</v>
      </c>
      <c r="G144" s="372">
        <f ca="1">IFERROR(INDEX('Inflation Rates'!$A$16:$H$138,MATCH('TSP Traditional'!$H145,'Inflation Rates'!$A$16:$A$138,0),6)/INDEX('Inflation Rates'!$A$16:$H$138,MATCH('TSP Traditional'!$H145,'Inflation Rates'!$A$16:$A$138,0)-1,6)-1,G143)</f>
        <v>2.0999999999999908E-2</v>
      </c>
      <c r="H144" s="362">
        <f t="shared" ca="1" si="237"/>
        <v>2155</v>
      </c>
      <c r="I144" s="362">
        <f t="shared" ca="1" si="238"/>
        <v>255</v>
      </c>
      <c r="J144" s="362">
        <v>136</v>
      </c>
      <c r="K144" s="371">
        <f t="shared" ca="1" si="239"/>
        <v>0</v>
      </c>
      <c r="L144" s="359">
        <f t="shared" ca="1" si="183"/>
        <v>0</v>
      </c>
      <c r="M144" s="359">
        <v>0</v>
      </c>
      <c r="N144" s="359">
        <f t="shared" ca="1" si="207"/>
        <v>0</v>
      </c>
      <c r="O144" s="359">
        <f t="shared" ca="1" si="240"/>
        <v>0</v>
      </c>
      <c r="P144" s="359">
        <f t="shared" ca="1" si="208"/>
        <v>0</v>
      </c>
      <c r="R144" s="362">
        <f t="shared" ca="1" si="241"/>
        <v>255</v>
      </c>
      <c r="S144" s="362">
        <v>136</v>
      </c>
      <c r="T144" s="371">
        <f t="shared" ca="1" si="242"/>
        <v>0</v>
      </c>
      <c r="U144" s="359">
        <f t="shared" ca="1" si="184"/>
        <v>0</v>
      </c>
      <c r="V144" s="359">
        <v>0</v>
      </c>
      <c r="W144" s="359">
        <f t="shared" ca="1" si="209"/>
        <v>0</v>
      </c>
      <c r="X144" s="359">
        <f t="shared" ca="1" si="243"/>
        <v>0</v>
      </c>
      <c r="Y144" s="359">
        <f t="shared" ca="1" si="210"/>
        <v>0</v>
      </c>
      <c r="AA144" s="362">
        <f t="shared" ca="1" si="244"/>
        <v>255</v>
      </c>
      <c r="AB144" s="362">
        <v>136</v>
      </c>
      <c r="AC144" s="371">
        <f t="shared" ca="1" si="245"/>
        <v>0</v>
      </c>
      <c r="AD144" s="359">
        <f t="shared" ca="1" si="185"/>
        <v>0</v>
      </c>
      <c r="AE144" s="359">
        <v>0</v>
      </c>
      <c r="AF144" s="359">
        <f t="shared" ca="1" si="211"/>
        <v>0</v>
      </c>
      <c r="AG144" s="359">
        <f t="shared" ca="1" si="246"/>
        <v>0</v>
      </c>
      <c r="AH144" s="359">
        <f t="shared" ca="1" si="212"/>
        <v>0</v>
      </c>
      <c r="AJ144" s="362">
        <f t="shared" ca="1" si="247"/>
        <v>255</v>
      </c>
      <c r="AK144" s="362">
        <v>136</v>
      </c>
      <c r="AL144" s="371">
        <f t="shared" ca="1" si="248"/>
        <v>0</v>
      </c>
      <c r="AM144" s="359">
        <f t="shared" ca="1" si="186"/>
        <v>0</v>
      </c>
      <c r="AN144" s="359">
        <v>0</v>
      </c>
      <c r="AO144" s="359">
        <f t="shared" ca="1" si="213"/>
        <v>0</v>
      </c>
      <c r="AP144" s="359">
        <f t="shared" ca="1" si="249"/>
        <v>0</v>
      </c>
      <c r="AQ144" s="359">
        <f t="shared" ca="1" si="214"/>
        <v>0</v>
      </c>
      <c r="AS144" s="362">
        <f t="shared" ca="1" si="250"/>
        <v>255</v>
      </c>
      <c r="AT144" s="362">
        <v>136</v>
      </c>
      <c r="AU144" s="371">
        <f t="shared" ca="1" si="251"/>
        <v>0</v>
      </c>
      <c r="AV144" s="359">
        <f t="shared" ca="1" si="187"/>
        <v>0</v>
      </c>
      <c r="AW144" s="359">
        <v>0</v>
      </c>
      <c r="AX144" s="359">
        <f t="shared" ca="1" si="215"/>
        <v>0</v>
      </c>
      <c r="AY144" s="359">
        <f t="shared" ca="1" si="252"/>
        <v>0</v>
      </c>
      <c r="AZ144" s="359">
        <f t="shared" ca="1" si="216"/>
        <v>0</v>
      </c>
      <c r="BB144" s="362">
        <f t="shared" ca="1" si="253"/>
        <v>255</v>
      </c>
      <c r="BC144" s="362">
        <v>136</v>
      </c>
      <c r="BD144" s="371">
        <f t="shared" ca="1" si="254"/>
        <v>0</v>
      </c>
      <c r="BE144" s="359">
        <f t="shared" ca="1" si="188"/>
        <v>0</v>
      </c>
      <c r="BF144" s="359">
        <v>0</v>
      </c>
      <c r="BG144" s="359">
        <f t="shared" ca="1" si="217"/>
        <v>0</v>
      </c>
      <c r="BH144" s="359">
        <f t="shared" ca="1" si="255"/>
        <v>0</v>
      </c>
      <c r="BI144" s="359">
        <f t="shared" ca="1" si="218"/>
        <v>0</v>
      </c>
      <c r="BK144" s="362">
        <f t="shared" ca="1" si="256"/>
        <v>255</v>
      </c>
      <c r="BL144" s="362">
        <v>136</v>
      </c>
      <c r="BM144" s="371">
        <f t="shared" ca="1" si="257"/>
        <v>0</v>
      </c>
      <c r="BN144" s="359">
        <f t="shared" ca="1" si="189"/>
        <v>0</v>
      </c>
      <c r="BO144" s="359">
        <v>0</v>
      </c>
      <c r="BP144" s="359">
        <f t="shared" ca="1" si="219"/>
        <v>0</v>
      </c>
      <c r="BQ144" s="359">
        <f t="shared" ca="1" si="190"/>
        <v>0</v>
      </c>
      <c r="BR144" s="359">
        <f t="shared" ca="1" si="220"/>
        <v>0</v>
      </c>
      <c r="BT144" s="362">
        <f t="shared" ca="1" si="258"/>
        <v>255</v>
      </c>
      <c r="BU144" s="362">
        <v>136</v>
      </c>
      <c r="BV144" s="371">
        <f t="shared" ca="1" si="259"/>
        <v>0</v>
      </c>
      <c r="BW144" s="359">
        <f t="shared" ca="1" si="191"/>
        <v>0</v>
      </c>
      <c r="BX144" s="359">
        <v>0</v>
      </c>
      <c r="BY144" s="359">
        <f t="shared" ca="1" si="221"/>
        <v>0</v>
      </c>
      <c r="BZ144" s="359">
        <f t="shared" ca="1" si="192"/>
        <v>0</v>
      </c>
      <c r="CA144" s="359">
        <f t="shared" ca="1" si="222"/>
        <v>0</v>
      </c>
      <c r="CC144" s="362">
        <f t="shared" ca="1" si="260"/>
        <v>255</v>
      </c>
      <c r="CD144" s="362">
        <v>136</v>
      </c>
      <c r="CE144" s="371">
        <f t="shared" ca="1" si="261"/>
        <v>0</v>
      </c>
      <c r="CF144" s="359">
        <f t="shared" ca="1" si="193"/>
        <v>0</v>
      </c>
      <c r="CG144" s="359">
        <v>0</v>
      </c>
      <c r="CH144" s="359">
        <f t="shared" ca="1" si="223"/>
        <v>0</v>
      </c>
      <c r="CI144" s="359">
        <f t="shared" ca="1" si="194"/>
        <v>0</v>
      </c>
      <c r="CJ144" s="359">
        <f t="shared" ca="1" si="224"/>
        <v>0</v>
      </c>
      <c r="CL144" s="362">
        <f t="shared" ca="1" si="262"/>
        <v>255</v>
      </c>
      <c r="CM144" s="362">
        <v>136</v>
      </c>
      <c r="CN144" s="371">
        <f t="shared" ca="1" si="263"/>
        <v>0</v>
      </c>
      <c r="CO144" s="359">
        <f t="shared" ca="1" si="195"/>
        <v>0</v>
      </c>
      <c r="CP144" s="359">
        <v>0</v>
      </c>
      <c r="CQ144" s="359">
        <f t="shared" ca="1" si="225"/>
        <v>0</v>
      </c>
      <c r="CR144" s="359">
        <f t="shared" ca="1" si="196"/>
        <v>0</v>
      </c>
      <c r="CS144" s="359">
        <f t="shared" ca="1" si="226"/>
        <v>0</v>
      </c>
      <c r="CU144" s="362">
        <f t="shared" ca="1" si="264"/>
        <v>255</v>
      </c>
      <c r="CV144" s="362">
        <v>136</v>
      </c>
      <c r="CW144" s="371">
        <f t="shared" ca="1" si="265"/>
        <v>0</v>
      </c>
      <c r="CX144" s="359">
        <f t="shared" ca="1" si="197"/>
        <v>0</v>
      </c>
      <c r="CY144" s="359">
        <v>0</v>
      </c>
      <c r="CZ144" s="359">
        <f t="shared" ca="1" si="227"/>
        <v>0</v>
      </c>
      <c r="DA144" s="359">
        <f t="shared" ca="1" si="198"/>
        <v>0</v>
      </c>
      <c r="DB144" s="359">
        <f t="shared" ca="1" si="228"/>
        <v>0</v>
      </c>
      <c r="DD144" s="362">
        <f t="shared" ca="1" si="266"/>
        <v>255</v>
      </c>
      <c r="DE144" s="362">
        <v>136</v>
      </c>
      <c r="DF144" s="371">
        <f t="shared" ca="1" si="267"/>
        <v>0</v>
      </c>
      <c r="DG144" s="359">
        <f t="shared" ca="1" si="199"/>
        <v>0</v>
      </c>
      <c r="DH144" s="359">
        <v>0</v>
      </c>
      <c r="DI144" s="359">
        <f t="shared" ca="1" si="229"/>
        <v>0</v>
      </c>
      <c r="DJ144" s="359">
        <f t="shared" ca="1" si="200"/>
        <v>0</v>
      </c>
      <c r="DK144" s="359">
        <f t="shared" ca="1" si="230"/>
        <v>0</v>
      </c>
      <c r="DM144" s="362">
        <f t="shared" ca="1" si="268"/>
        <v>255</v>
      </c>
      <c r="DN144" s="362">
        <v>136</v>
      </c>
      <c r="DO144" s="371">
        <f t="shared" ca="1" si="269"/>
        <v>0</v>
      </c>
      <c r="DP144" s="359">
        <f t="shared" ca="1" si="201"/>
        <v>0</v>
      </c>
      <c r="DQ144" s="359">
        <v>0</v>
      </c>
      <c r="DR144" s="359">
        <f t="shared" ca="1" si="231"/>
        <v>0</v>
      </c>
      <c r="DS144" s="359">
        <f t="shared" ca="1" si="202"/>
        <v>0</v>
      </c>
      <c r="DT144" s="359">
        <f t="shared" ca="1" si="232"/>
        <v>0</v>
      </c>
      <c r="DV144" s="362">
        <f t="shared" ca="1" si="270"/>
        <v>255</v>
      </c>
      <c r="DW144" s="362">
        <v>136</v>
      </c>
      <c r="DX144" s="371">
        <f t="shared" ca="1" si="271"/>
        <v>0</v>
      </c>
      <c r="DY144" s="359">
        <f t="shared" ca="1" si="203"/>
        <v>0</v>
      </c>
      <c r="DZ144" s="359">
        <v>0</v>
      </c>
      <c r="EA144" s="359">
        <f t="shared" ca="1" si="233"/>
        <v>0</v>
      </c>
      <c r="EB144" s="359">
        <f t="shared" ca="1" si="204"/>
        <v>0</v>
      </c>
      <c r="EC144" s="359">
        <f t="shared" ca="1" si="234"/>
        <v>0</v>
      </c>
      <c r="EE144" s="362">
        <f t="shared" ca="1" si="272"/>
        <v>255</v>
      </c>
      <c r="EF144" s="362">
        <v>136</v>
      </c>
      <c r="EG144" s="371">
        <f t="shared" ca="1" si="273"/>
        <v>0</v>
      </c>
      <c r="EH144" s="359">
        <f t="shared" ca="1" si="205"/>
        <v>0</v>
      </c>
      <c r="EI144" s="359">
        <v>0</v>
      </c>
      <c r="EJ144" s="359">
        <f t="shared" ca="1" si="235"/>
        <v>0</v>
      </c>
      <c r="EK144" s="359">
        <f t="shared" ca="1" si="206"/>
        <v>0</v>
      </c>
      <c r="EL144" s="359">
        <f t="shared" ca="1" si="236"/>
        <v>0</v>
      </c>
    </row>
    <row r="145" spans="6:142" x14ac:dyDescent="0.35">
      <c r="F145" s="372">
        <f ca="1">IFERROR(INDEX('Inflation Rates'!$A$16:$H$138,MATCH('TSP Traditional'!$H146,'Inflation Rates'!$A$16:$A$138,0),8)/INDEX('Inflation Rates'!$A$16:$H$138,MATCH('TSP Traditional'!$H146,'Inflation Rates'!$A$16:$A$138,0)-1,8)-1,F144)</f>
        <v>2.0000000000000018E-2</v>
      </c>
      <c r="G145" s="372">
        <f ca="1">IFERROR(INDEX('Inflation Rates'!$A$16:$H$138,MATCH('TSP Traditional'!$H146,'Inflation Rates'!$A$16:$A$138,0),6)/INDEX('Inflation Rates'!$A$16:$H$138,MATCH('TSP Traditional'!$H146,'Inflation Rates'!$A$16:$A$138,0)-1,6)-1,G144)</f>
        <v>2.0999999999999908E-2</v>
      </c>
      <c r="H145" s="362">
        <f t="shared" ca="1" si="237"/>
        <v>2156</v>
      </c>
      <c r="I145" s="362">
        <f t="shared" ca="1" si="238"/>
        <v>256</v>
      </c>
      <c r="J145" s="362">
        <v>137</v>
      </c>
      <c r="K145" s="371">
        <f t="shared" ca="1" si="239"/>
        <v>0</v>
      </c>
      <c r="L145" s="359">
        <f t="shared" ca="1" si="183"/>
        <v>0</v>
      </c>
      <c r="M145" s="359">
        <v>0</v>
      </c>
      <c r="N145" s="359">
        <f t="shared" ca="1" si="207"/>
        <v>0</v>
      </c>
      <c r="O145" s="359">
        <f t="shared" ca="1" si="240"/>
        <v>0</v>
      </c>
      <c r="P145" s="359">
        <f t="shared" ca="1" si="208"/>
        <v>0</v>
      </c>
      <c r="R145" s="362">
        <f t="shared" ca="1" si="241"/>
        <v>256</v>
      </c>
      <c r="S145" s="362">
        <v>137</v>
      </c>
      <c r="T145" s="371">
        <f t="shared" ca="1" si="242"/>
        <v>0</v>
      </c>
      <c r="U145" s="359">
        <f t="shared" ca="1" si="184"/>
        <v>0</v>
      </c>
      <c r="V145" s="359">
        <v>0</v>
      </c>
      <c r="W145" s="359">
        <f t="shared" ca="1" si="209"/>
        <v>0</v>
      </c>
      <c r="X145" s="359">
        <f t="shared" ca="1" si="243"/>
        <v>0</v>
      </c>
      <c r="Y145" s="359">
        <f t="shared" ca="1" si="210"/>
        <v>0</v>
      </c>
      <c r="AA145" s="362">
        <f t="shared" ca="1" si="244"/>
        <v>256</v>
      </c>
      <c r="AB145" s="362">
        <v>137</v>
      </c>
      <c r="AC145" s="371">
        <f t="shared" ca="1" si="245"/>
        <v>0</v>
      </c>
      <c r="AD145" s="359">
        <f t="shared" ca="1" si="185"/>
        <v>0</v>
      </c>
      <c r="AE145" s="359">
        <v>0</v>
      </c>
      <c r="AF145" s="359">
        <f t="shared" ca="1" si="211"/>
        <v>0</v>
      </c>
      <c r="AG145" s="359">
        <f t="shared" ca="1" si="246"/>
        <v>0</v>
      </c>
      <c r="AH145" s="359">
        <f t="shared" ca="1" si="212"/>
        <v>0</v>
      </c>
      <c r="AJ145" s="362">
        <f t="shared" ca="1" si="247"/>
        <v>256</v>
      </c>
      <c r="AK145" s="362">
        <v>137</v>
      </c>
      <c r="AL145" s="371">
        <f t="shared" ca="1" si="248"/>
        <v>0</v>
      </c>
      <c r="AM145" s="359">
        <f t="shared" ca="1" si="186"/>
        <v>0</v>
      </c>
      <c r="AN145" s="359">
        <v>0</v>
      </c>
      <c r="AO145" s="359">
        <f t="shared" ca="1" si="213"/>
        <v>0</v>
      </c>
      <c r="AP145" s="359">
        <f t="shared" ca="1" si="249"/>
        <v>0</v>
      </c>
      <c r="AQ145" s="359">
        <f t="shared" ca="1" si="214"/>
        <v>0</v>
      </c>
      <c r="AS145" s="362">
        <f t="shared" ca="1" si="250"/>
        <v>256</v>
      </c>
      <c r="AT145" s="362">
        <v>137</v>
      </c>
      <c r="AU145" s="371">
        <f t="shared" ca="1" si="251"/>
        <v>0</v>
      </c>
      <c r="AV145" s="359">
        <f t="shared" ca="1" si="187"/>
        <v>0</v>
      </c>
      <c r="AW145" s="359">
        <v>0</v>
      </c>
      <c r="AX145" s="359">
        <f t="shared" ca="1" si="215"/>
        <v>0</v>
      </c>
      <c r="AY145" s="359">
        <f t="shared" ca="1" si="252"/>
        <v>0</v>
      </c>
      <c r="AZ145" s="359">
        <f t="shared" ca="1" si="216"/>
        <v>0</v>
      </c>
      <c r="BB145" s="362">
        <f t="shared" ca="1" si="253"/>
        <v>256</v>
      </c>
      <c r="BC145" s="362">
        <v>137</v>
      </c>
      <c r="BD145" s="371">
        <f t="shared" ca="1" si="254"/>
        <v>0</v>
      </c>
      <c r="BE145" s="359">
        <f t="shared" ca="1" si="188"/>
        <v>0</v>
      </c>
      <c r="BF145" s="359">
        <v>0</v>
      </c>
      <c r="BG145" s="359">
        <f t="shared" ca="1" si="217"/>
        <v>0</v>
      </c>
      <c r="BH145" s="359">
        <f t="shared" ca="1" si="255"/>
        <v>0</v>
      </c>
      <c r="BI145" s="359">
        <f t="shared" ca="1" si="218"/>
        <v>0</v>
      </c>
      <c r="BK145" s="362">
        <f t="shared" ca="1" si="256"/>
        <v>256</v>
      </c>
      <c r="BL145" s="362">
        <v>137</v>
      </c>
      <c r="BM145" s="371">
        <f t="shared" ca="1" si="257"/>
        <v>0</v>
      </c>
      <c r="BN145" s="359">
        <f t="shared" ca="1" si="189"/>
        <v>0</v>
      </c>
      <c r="BO145" s="359">
        <v>0</v>
      </c>
      <c r="BP145" s="359">
        <f t="shared" ca="1" si="219"/>
        <v>0</v>
      </c>
      <c r="BQ145" s="359">
        <f t="shared" ca="1" si="190"/>
        <v>0</v>
      </c>
      <c r="BR145" s="359">
        <f t="shared" ca="1" si="220"/>
        <v>0</v>
      </c>
      <c r="BT145" s="362">
        <f t="shared" ca="1" si="258"/>
        <v>256</v>
      </c>
      <c r="BU145" s="362">
        <v>137</v>
      </c>
      <c r="BV145" s="371">
        <f t="shared" ca="1" si="259"/>
        <v>0</v>
      </c>
      <c r="BW145" s="359">
        <f t="shared" ca="1" si="191"/>
        <v>0</v>
      </c>
      <c r="BX145" s="359">
        <v>0</v>
      </c>
      <c r="BY145" s="359">
        <f t="shared" ca="1" si="221"/>
        <v>0</v>
      </c>
      <c r="BZ145" s="359">
        <f t="shared" ca="1" si="192"/>
        <v>0</v>
      </c>
      <c r="CA145" s="359">
        <f t="shared" ca="1" si="222"/>
        <v>0</v>
      </c>
      <c r="CC145" s="362">
        <f t="shared" ca="1" si="260"/>
        <v>256</v>
      </c>
      <c r="CD145" s="362">
        <v>137</v>
      </c>
      <c r="CE145" s="371">
        <f t="shared" ca="1" si="261"/>
        <v>0</v>
      </c>
      <c r="CF145" s="359">
        <f t="shared" ca="1" si="193"/>
        <v>0</v>
      </c>
      <c r="CG145" s="359">
        <v>0</v>
      </c>
      <c r="CH145" s="359">
        <f t="shared" ca="1" si="223"/>
        <v>0</v>
      </c>
      <c r="CI145" s="359">
        <f t="shared" ca="1" si="194"/>
        <v>0</v>
      </c>
      <c r="CJ145" s="359">
        <f t="shared" ca="1" si="224"/>
        <v>0</v>
      </c>
      <c r="CL145" s="362">
        <f t="shared" ca="1" si="262"/>
        <v>256</v>
      </c>
      <c r="CM145" s="362">
        <v>137</v>
      </c>
      <c r="CN145" s="371">
        <f t="shared" ca="1" si="263"/>
        <v>0</v>
      </c>
      <c r="CO145" s="359">
        <f t="shared" ca="1" si="195"/>
        <v>0</v>
      </c>
      <c r="CP145" s="359">
        <v>0</v>
      </c>
      <c r="CQ145" s="359">
        <f t="shared" ca="1" si="225"/>
        <v>0</v>
      </c>
      <c r="CR145" s="359">
        <f t="shared" ca="1" si="196"/>
        <v>0</v>
      </c>
      <c r="CS145" s="359">
        <f t="shared" ca="1" si="226"/>
        <v>0</v>
      </c>
      <c r="CU145" s="362">
        <f t="shared" ca="1" si="264"/>
        <v>256</v>
      </c>
      <c r="CV145" s="362">
        <v>137</v>
      </c>
      <c r="CW145" s="371">
        <f t="shared" ca="1" si="265"/>
        <v>0</v>
      </c>
      <c r="CX145" s="359">
        <f t="shared" ca="1" si="197"/>
        <v>0</v>
      </c>
      <c r="CY145" s="359">
        <v>0</v>
      </c>
      <c r="CZ145" s="359">
        <f t="shared" ca="1" si="227"/>
        <v>0</v>
      </c>
      <c r="DA145" s="359">
        <f t="shared" ca="1" si="198"/>
        <v>0</v>
      </c>
      <c r="DB145" s="359">
        <f t="shared" ca="1" si="228"/>
        <v>0</v>
      </c>
      <c r="DD145" s="362">
        <f t="shared" ca="1" si="266"/>
        <v>256</v>
      </c>
      <c r="DE145" s="362">
        <v>137</v>
      </c>
      <c r="DF145" s="371">
        <f t="shared" ca="1" si="267"/>
        <v>0</v>
      </c>
      <c r="DG145" s="359">
        <f t="shared" ca="1" si="199"/>
        <v>0</v>
      </c>
      <c r="DH145" s="359">
        <v>0</v>
      </c>
      <c r="DI145" s="359">
        <f t="shared" ca="1" si="229"/>
        <v>0</v>
      </c>
      <c r="DJ145" s="359">
        <f t="shared" ca="1" si="200"/>
        <v>0</v>
      </c>
      <c r="DK145" s="359">
        <f t="shared" ca="1" si="230"/>
        <v>0</v>
      </c>
      <c r="DM145" s="362">
        <f t="shared" ca="1" si="268"/>
        <v>256</v>
      </c>
      <c r="DN145" s="362">
        <v>137</v>
      </c>
      <c r="DO145" s="371">
        <f t="shared" ca="1" si="269"/>
        <v>0</v>
      </c>
      <c r="DP145" s="359">
        <f t="shared" ca="1" si="201"/>
        <v>0</v>
      </c>
      <c r="DQ145" s="359">
        <v>0</v>
      </c>
      <c r="DR145" s="359">
        <f t="shared" ca="1" si="231"/>
        <v>0</v>
      </c>
      <c r="DS145" s="359">
        <f t="shared" ca="1" si="202"/>
        <v>0</v>
      </c>
      <c r="DT145" s="359">
        <f t="shared" ca="1" si="232"/>
        <v>0</v>
      </c>
      <c r="DV145" s="362">
        <f t="shared" ca="1" si="270"/>
        <v>256</v>
      </c>
      <c r="DW145" s="362">
        <v>137</v>
      </c>
      <c r="DX145" s="371">
        <f t="shared" ca="1" si="271"/>
        <v>0</v>
      </c>
      <c r="DY145" s="359">
        <f t="shared" ca="1" si="203"/>
        <v>0</v>
      </c>
      <c r="DZ145" s="359">
        <v>0</v>
      </c>
      <c r="EA145" s="359">
        <f t="shared" ca="1" si="233"/>
        <v>0</v>
      </c>
      <c r="EB145" s="359">
        <f t="shared" ca="1" si="204"/>
        <v>0</v>
      </c>
      <c r="EC145" s="359">
        <f t="shared" ca="1" si="234"/>
        <v>0</v>
      </c>
      <c r="EE145" s="362">
        <f t="shared" ca="1" si="272"/>
        <v>256</v>
      </c>
      <c r="EF145" s="362">
        <v>137</v>
      </c>
      <c r="EG145" s="371">
        <f t="shared" ca="1" si="273"/>
        <v>0</v>
      </c>
      <c r="EH145" s="359">
        <f t="shared" ca="1" si="205"/>
        <v>0</v>
      </c>
      <c r="EI145" s="359">
        <v>0</v>
      </c>
      <c r="EJ145" s="359">
        <f t="shared" ca="1" si="235"/>
        <v>0</v>
      </c>
      <c r="EK145" s="359">
        <f t="shared" ca="1" si="206"/>
        <v>0</v>
      </c>
      <c r="EL145" s="359">
        <f t="shared" ca="1" si="236"/>
        <v>0</v>
      </c>
    </row>
    <row r="146" spans="6:142" x14ac:dyDescent="0.35">
      <c r="F146" s="372">
        <f ca="1">IFERROR(INDEX('Inflation Rates'!$A$16:$H$138,MATCH('TSP Traditional'!$H147,'Inflation Rates'!$A$16:$A$138,0),8)/INDEX('Inflation Rates'!$A$16:$H$138,MATCH('TSP Traditional'!$H147,'Inflation Rates'!$A$16:$A$138,0)-1,8)-1,F145)</f>
        <v>2.0000000000000018E-2</v>
      </c>
      <c r="G146" s="372">
        <f ca="1">IFERROR(INDEX('Inflation Rates'!$A$16:$H$138,MATCH('TSP Traditional'!$H147,'Inflation Rates'!$A$16:$A$138,0),6)/INDEX('Inflation Rates'!$A$16:$H$138,MATCH('TSP Traditional'!$H147,'Inflation Rates'!$A$16:$A$138,0)-1,6)-1,G145)</f>
        <v>2.0999999999999908E-2</v>
      </c>
      <c r="H146" s="362">
        <f t="shared" ca="1" si="237"/>
        <v>2157</v>
      </c>
      <c r="I146" s="362">
        <f t="shared" ca="1" si="238"/>
        <v>257</v>
      </c>
      <c r="J146" s="362">
        <v>138</v>
      </c>
      <c r="K146" s="371">
        <f t="shared" ca="1" si="239"/>
        <v>0</v>
      </c>
      <c r="L146" s="359">
        <f t="shared" ca="1" si="183"/>
        <v>0</v>
      </c>
      <c r="M146" s="359">
        <v>0</v>
      </c>
      <c r="N146" s="359">
        <f t="shared" ca="1" si="207"/>
        <v>0</v>
      </c>
      <c r="O146" s="359">
        <f t="shared" ca="1" si="240"/>
        <v>0</v>
      </c>
      <c r="P146" s="359">
        <f t="shared" ca="1" si="208"/>
        <v>0</v>
      </c>
      <c r="R146" s="362">
        <f t="shared" ca="1" si="241"/>
        <v>257</v>
      </c>
      <c r="S146" s="362">
        <v>138</v>
      </c>
      <c r="T146" s="371">
        <f t="shared" ca="1" si="242"/>
        <v>0</v>
      </c>
      <c r="U146" s="359">
        <f t="shared" ca="1" si="184"/>
        <v>0</v>
      </c>
      <c r="V146" s="359">
        <v>0</v>
      </c>
      <c r="W146" s="359">
        <f t="shared" ca="1" si="209"/>
        <v>0</v>
      </c>
      <c r="X146" s="359">
        <f t="shared" ca="1" si="243"/>
        <v>0</v>
      </c>
      <c r="Y146" s="359">
        <f t="shared" ca="1" si="210"/>
        <v>0</v>
      </c>
      <c r="AA146" s="362">
        <f t="shared" ca="1" si="244"/>
        <v>257</v>
      </c>
      <c r="AB146" s="362">
        <v>138</v>
      </c>
      <c r="AC146" s="371">
        <f t="shared" ca="1" si="245"/>
        <v>0</v>
      </c>
      <c r="AD146" s="359">
        <f t="shared" ca="1" si="185"/>
        <v>0</v>
      </c>
      <c r="AE146" s="359">
        <v>0</v>
      </c>
      <c r="AF146" s="359">
        <f t="shared" ca="1" si="211"/>
        <v>0</v>
      </c>
      <c r="AG146" s="359">
        <f t="shared" ca="1" si="246"/>
        <v>0</v>
      </c>
      <c r="AH146" s="359">
        <f t="shared" ca="1" si="212"/>
        <v>0</v>
      </c>
      <c r="AJ146" s="362">
        <f t="shared" ca="1" si="247"/>
        <v>257</v>
      </c>
      <c r="AK146" s="362">
        <v>138</v>
      </c>
      <c r="AL146" s="371">
        <f t="shared" ca="1" si="248"/>
        <v>0</v>
      </c>
      <c r="AM146" s="359">
        <f t="shared" ca="1" si="186"/>
        <v>0</v>
      </c>
      <c r="AN146" s="359">
        <v>0</v>
      </c>
      <c r="AO146" s="359">
        <f t="shared" ca="1" si="213"/>
        <v>0</v>
      </c>
      <c r="AP146" s="359">
        <f t="shared" ca="1" si="249"/>
        <v>0</v>
      </c>
      <c r="AQ146" s="359">
        <f t="shared" ca="1" si="214"/>
        <v>0</v>
      </c>
      <c r="AS146" s="362">
        <f t="shared" ca="1" si="250"/>
        <v>257</v>
      </c>
      <c r="AT146" s="362">
        <v>138</v>
      </c>
      <c r="AU146" s="371">
        <f t="shared" ca="1" si="251"/>
        <v>0</v>
      </c>
      <c r="AV146" s="359">
        <f t="shared" ca="1" si="187"/>
        <v>0</v>
      </c>
      <c r="AW146" s="359">
        <v>0</v>
      </c>
      <c r="AX146" s="359">
        <f t="shared" ca="1" si="215"/>
        <v>0</v>
      </c>
      <c r="AY146" s="359">
        <f t="shared" ca="1" si="252"/>
        <v>0</v>
      </c>
      <c r="AZ146" s="359">
        <f t="shared" ca="1" si="216"/>
        <v>0</v>
      </c>
      <c r="BB146" s="362">
        <f t="shared" ca="1" si="253"/>
        <v>257</v>
      </c>
      <c r="BC146" s="362">
        <v>138</v>
      </c>
      <c r="BD146" s="371">
        <f t="shared" ca="1" si="254"/>
        <v>0</v>
      </c>
      <c r="BE146" s="359">
        <f t="shared" ca="1" si="188"/>
        <v>0</v>
      </c>
      <c r="BF146" s="359">
        <v>0</v>
      </c>
      <c r="BG146" s="359">
        <f t="shared" ca="1" si="217"/>
        <v>0</v>
      </c>
      <c r="BH146" s="359">
        <f t="shared" ca="1" si="255"/>
        <v>0</v>
      </c>
      <c r="BI146" s="359">
        <f t="shared" ca="1" si="218"/>
        <v>0</v>
      </c>
      <c r="BK146" s="362">
        <f t="shared" ca="1" si="256"/>
        <v>257</v>
      </c>
      <c r="BL146" s="362">
        <v>138</v>
      </c>
      <c r="BM146" s="371">
        <f t="shared" ca="1" si="257"/>
        <v>0</v>
      </c>
      <c r="BN146" s="359">
        <f t="shared" ca="1" si="189"/>
        <v>0</v>
      </c>
      <c r="BO146" s="359">
        <v>0</v>
      </c>
      <c r="BP146" s="359">
        <f t="shared" ca="1" si="219"/>
        <v>0</v>
      </c>
      <c r="BQ146" s="359">
        <f t="shared" ca="1" si="190"/>
        <v>0</v>
      </c>
      <c r="BR146" s="359">
        <f t="shared" ca="1" si="220"/>
        <v>0</v>
      </c>
      <c r="BT146" s="362">
        <f t="shared" ca="1" si="258"/>
        <v>257</v>
      </c>
      <c r="BU146" s="362">
        <v>138</v>
      </c>
      <c r="BV146" s="371">
        <f t="shared" ca="1" si="259"/>
        <v>0</v>
      </c>
      <c r="BW146" s="359">
        <f t="shared" ca="1" si="191"/>
        <v>0</v>
      </c>
      <c r="BX146" s="359">
        <v>0</v>
      </c>
      <c r="BY146" s="359">
        <f t="shared" ca="1" si="221"/>
        <v>0</v>
      </c>
      <c r="BZ146" s="359">
        <f t="shared" ca="1" si="192"/>
        <v>0</v>
      </c>
      <c r="CA146" s="359">
        <f t="shared" ca="1" si="222"/>
        <v>0</v>
      </c>
      <c r="CC146" s="362">
        <f t="shared" ca="1" si="260"/>
        <v>257</v>
      </c>
      <c r="CD146" s="362">
        <v>138</v>
      </c>
      <c r="CE146" s="371">
        <f t="shared" ca="1" si="261"/>
        <v>0</v>
      </c>
      <c r="CF146" s="359">
        <f t="shared" ca="1" si="193"/>
        <v>0</v>
      </c>
      <c r="CG146" s="359">
        <v>0</v>
      </c>
      <c r="CH146" s="359">
        <f t="shared" ca="1" si="223"/>
        <v>0</v>
      </c>
      <c r="CI146" s="359">
        <f t="shared" ca="1" si="194"/>
        <v>0</v>
      </c>
      <c r="CJ146" s="359">
        <f t="shared" ca="1" si="224"/>
        <v>0</v>
      </c>
      <c r="CL146" s="362">
        <f t="shared" ca="1" si="262"/>
        <v>257</v>
      </c>
      <c r="CM146" s="362">
        <v>138</v>
      </c>
      <c r="CN146" s="371">
        <f t="shared" ca="1" si="263"/>
        <v>0</v>
      </c>
      <c r="CO146" s="359">
        <f t="shared" ca="1" si="195"/>
        <v>0</v>
      </c>
      <c r="CP146" s="359">
        <v>0</v>
      </c>
      <c r="CQ146" s="359">
        <f t="shared" ca="1" si="225"/>
        <v>0</v>
      </c>
      <c r="CR146" s="359">
        <f t="shared" ca="1" si="196"/>
        <v>0</v>
      </c>
      <c r="CS146" s="359">
        <f t="shared" ca="1" si="226"/>
        <v>0</v>
      </c>
      <c r="CU146" s="362">
        <f t="shared" ca="1" si="264"/>
        <v>257</v>
      </c>
      <c r="CV146" s="362">
        <v>138</v>
      </c>
      <c r="CW146" s="371">
        <f t="shared" ca="1" si="265"/>
        <v>0</v>
      </c>
      <c r="CX146" s="359">
        <f t="shared" ca="1" si="197"/>
        <v>0</v>
      </c>
      <c r="CY146" s="359">
        <v>0</v>
      </c>
      <c r="CZ146" s="359">
        <f t="shared" ca="1" si="227"/>
        <v>0</v>
      </c>
      <c r="DA146" s="359">
        <f t="shared" ca="1" si="198"/>
        <v>0</v>
      </c>
      <c r="DB146" s="359">
        <f t="shared" ca="1" si="228"/>
        <v>0</v>
      </c>
      <c r="DD146" s="362">
        <f t="shared" ca="1" si="266"/>
        <v>257</v>
      </c>
      <c r="DE146" s="362">
        <v>138</v>
      </c>
      <c r="DF146" s="371">
        <f t="shared" ca="1" si="267"/>
        <v>0</v>
      </c>
      <c r="DG146" s="359">
        <f t="shared" ca="1" si="199"/>
        <v>0</v>
      </c>
      <c r="DH146" s="359">
        <v>0</v>
      </c>
      <c r="DI146" s="359">
        <f t="shared" ca="1" si="229"/>
        <v>0</v>
      </c>
      <c r="DJ146" s="359">
        <f t="shared" ca="1" si="200"/>
        <v>0</v>
      </c>
      <c r="DK146" s="359">
        <f t="shared" ca="1" si="230"/>
        <v>0</v>
      </c>
      <c r="DM146" s="362">
        <f t="shared" ca="1" si="268"/>
        <v>257</v>
      </c>
      <c r="DN146" s="362">
        <v>138</v>
      </c>
      <c r="DO146" s="371">
        <f t="shared" ca="1" si="269"/>
        <v>0</v>
      </c>
      <c r="DP146" s="359">
        <f t="shared" ca="1" si="201"/>
        <v>0</v>
      </c>
      <c r="DQ146" s="359">
        <v>0</v>
      </c>
      <c r="DR146" s="359">
        <f t="shared" ca="1" si="231"/>
        <v>0</v>
      </c>
      <c r="DS146" s="359">
        <f t="shared" ca="1" si="202"/>
        <v>0</v>
      </c>
      <c r="DT146" s="359">
        <f t="shared" ca="1" si="232"/>
        <v>0</v>
      </c>
      <c r="DV146" s="362">
        <f t="shared" ca="1" si="270"/>
        <v>257</v>
      </c>
      <c r="DW146" s="362">
        <v>138</v>
      </c>
      <c r="DX146" s="371">
        <f t="shared" ca="1" si="271"/>
        <v>0</v>
      </c>
      <c r="DY146" s="359">
        <f t="shared" ca="1" si="203"/>
        <v>0</v>
      </c>
      <c r="DZ146" s="359">
        <v>0</v>
      </c>
      <c r="EA146" s="359">
        <f t="shared" ca="1" si="233"/>
        <v>0</v>
      </c>
      <c r="EB146" s="359">
        <f t="shared" ca="1" si="204"/>
        <v>0</v>
      </c>
      <c r="EC146" s="359">
        <f t="shared" ca="1" si="234"/>
        <v>0</v>
      </c>
      <c r="EE146" s="362">
        <f t="shared" ca="1" si="272"/>
        <v>257</v>
      </c>
      <c r="EF146" s="362">
        <v>138</v>
      </c>
      <c r="EG146" s="371">
        <f t="shared" ca="1" si="273"/>
        <v>0</v>
      </c>
      <c r="EH146" s="359">
        <f t="shared" ca="1" si="205"/>
        <v>0</v>
      </c>
      <c r="EI146" s="359">
        <v>0</v>
      </c>
      <c r="EJ146" s="359">
        <f t="shared" ca="1" si="235"/>
        <v>0</v>
      </c>
      <c r="EK146" s="359">
        <f t="shared" ca="1" si="206"/>
        <v>0</v>
      </c>
      <c r="EL146" s="359">
        <f t="shared" ca="1" si="236"/>
        <v>0</v>
      </c>
    </row>
    <row r="147" spans="6:142" x14ac:dyDescent="0.35">
      <c r="F147" s="372">
        <f ca="1">IFERROR(INDEX('Inflation Rates'!$A$16:$H$138,MATCH('TSP Traditional'!$H148,'Inflation Rates'!$A$16:$A$138,0),8)/INDEX('Inflation Rates'!$A$16:$H$138,MATCH('TSP Traditional'!$H148,'Inflation Rates'!$A$16:$A$138,0)-1,8)-1,F146)</f>
        <v>2.0000000000000018E-2</v>
      </c>
      <c r="G147" s="372">
        <f ca="1">IFERROR(INDEX('Inflation Rates'!$A$16:$H$138,MATCH('TSP Traditional'!$H148,'Inflation Rates'!$A$16:$A$138,0),6)/INDEX('Inflation Rates'!$A$16:$H$138,MATCH('TSP Traditional'!$H148,'Inflation Rates'!$A$16:$A$138,0)-1,6)-1,G146)</f>
        <v>2.0999999999999908E-2</v>
      </c>
      <c r="H147" s="362">
        <f t="shared" ca="1" si="237"/>
        <v>2158</v>
      </c>
      <c r="I147" s="362">
        <f t="shared" ca="1" si="238"/>
        <v>258</v>
      </c>
      <c r="J147" s="362">
        <v>139</v>
      </c>
      <c r="K147" s="371">
        <f t="shared" ca="1" si="239"/>
        <v>0</v>
      </c>
      <c r="L147" s="359">
        <f t="shared" ca="1" si="183"/>
        <v>0</v>
      </c>
      <c r="M147" s="359">
        <v>0</v>
      </c>
      <c r="N147" s="359">
        <f t="shared" ca="1" si="207"/>
        <v>0</v>
      </c>
      <c r="O147" s="359">
        <f t="shared" ca="1" si="240"/>
        <v>0</v>
      </c>
      <c r="P147" s="359">
        <f t="shared" ca="1" si="208"/>
        <v>0</v>
      </c>
      <c r="R147" s="362">
        <f t="shared" ca="1" si="241"/>
        <v>258</v>
      </c>
      <c r="S147" s="362">
        <v>139</v>
      </c>
      <c r="T147" s="371">
        <f t="shared" ca="1" si="242"/>
        <v>0</v>
      </c>
      <c r="U147" s="359">
        <f t="shared" ca="1" si="184"/>
        <v>0</v>
      </c>
      <c r="V147" s="359">
        <v>0</v>
      </c>
      <c r="W147" s="359">
        <f t="shared" ca="1" si="209"/>
        <v>0</v>
      </c>
      <c r="X147" s="359">
        <f t="shared" ca="1" si="243"/>
        <v>0</v>
      </c>
      <c r="Y147" s="359">
        <f t="shared" ca="1" si="210"/>
        <v>0</v>
      </c>
      <c r="AA147" s="362">
        <f t="shared" ca="1" si="244"/>
        <v>258</v>
      </c>
      <c r="AB147" s="362">
        <v>139</v>
      </c>
      <c r="AC147" s="371">
        <f t="shared" ca="1" si="245"/>
        <v>0</v>
      </c>
      <c r="AD147" s="359">
        <f t="shared" ca="1" si="185"/>
        <v>0</v>
      </c>
      <c r="AE147" s="359">
        <v>0</v>
      </c>
      <c r="AF147" s="359">
        <f t="shared" ca="1" si="211"/>
        <v>0</v>
      </c>
      <c r="AG147" s="359">
        <f t="shared" ca="1" si="246"/>
        <v>0</v>
      </c>
      <c r="AH147" s="359">
        <f t="shared" ca="1" si="212"/>
        <v>0</v>
      </c>
      <c r="AJ147" s="362">
        <f t="shared" ca="1" si="247"/>
        <v>258</v>
      </c>
      <c r="AK147" s="362">
        <v>139</v>
      </c>
      <c r="AL147" s="371">
        <f t="shared" ca="1" si="248"/>
        <v>0</v>
      </c>
      <c r="AM147" s="359">
        <f t="shared" ca="1" si="186"/>
        <v>0</v>
      </c>
      <c r="AN147" s="359">
        <v>0</v>
      </c>
      <c r="AO147" s="359">
        <f t="shared" ca="1" si="213"/>
        <v>0</v>
      </c>
      <c r="AP147" s="359">
        <f t="shared" ca="1" si="249"/>
        <v>0</v>
      </c>
      <c r="AQ147" s="359">
        <f t="shared" ca="1" si="214"/>
        <v>0</v>
      </c>
      <c r="AS147" s="362">
        <f t="shared" ca="1" si="250"/>
        <v>258</v>
      </c>
      <c r="AT147" s="362">
        <v>139</v>
      </c>
      <c r="AU147" s="371">
        <f t="shared" ca="1" si="251"/>
        <v>0</v>
      </c>
      <c r="AV147" s="359">
        <f t="shared" ca="1" si="187"/>
        <v>0</v>
      </c>
      <c r="AW147" s="359">
        <v>0</v>
      </c>
      <c r="AX147" s="359">
        <f t="shared" ca="1" si="215"/>
        <v>0</v>
      </c>
      <c r="AY147" s="359">
        <f t="shared" ca="1" si="252"/>
        <v>0</v>
      </c>
      <c r="AZ147" s="359">
        <f t="shared" ca="1" si="216"/>
        <v>0</v>
      </c>
      <c r="BB147" s="362">
        <f t="shared" ca="1" si="253"/>
        <v>258</v>
      </c>
      <c r="BC147" s="362">
        <v>139</v>
      </c>
      <c r="BD147" s="371">
        <f t="shared" ca="1" si="254"/>
        <v>0</v>
      </c>
      <c r="BE147" s="359">
        <f t="shared" ca="1" si="188"/>
        <v>0</v>
      </c>
      <c r="BF147" s="359">
        <v>0</v>
      </c>
      <c r="BG147" s="359">
        <f t="shared" ca="1" si="217"/>
        <v>0</v>
      </c>
      <c r="BH147" s="359">
        <f t="shared" ca="1" si="255"/>
        <v>0</v>
      </c>
      <c r="BI147" s="359">
        <f t="shared" ca="1" si="218"/>
        <v>0</v>
      </c>
      <c r="BK147" s="362">
        <f t="shared" ca="1" si="256"/>
        <v>258</v>
      </c>
      <c r="BL147" s="362">
        <v>139</v>
      </c>
      <c r="BM147" s="371">
        <f t="shared" ca="1" si="257"/>
        <v>0</v>
      </c>
      <c r="BN147" s="359">
        <f t="shared" ca="1" si="189"/>
        <v>0</v>
      </c>
      <c r="BO147" s="359">
        <v>0</v>
      </c>
      <c r="BP147" s="359">
        <f t="shared" ca="1" si="219"/>
        <v>0</v>
      </c>
      <c r="BQ147" s="359">
        <f t="shared" ca="1" si="190"/>
        <v>0</v>
      </c>
      <c r="BR147" s="359">
        <f t="shared" ca="1" si="220"/>
        <v>0</v>
      </c>
      <c r="BT147" s="362">
        <f t="shared" ca="1" si="258"/>
        <v>258</v>
      </c>
      <c r="BU147" s="362">
        <v>139</v>
      </c>
      <c r="BV147" s="371">
        <f t="shared" ca="1" si="259"/>
        <v>0</v>
      </c>
      <c r="BW147" s="359">
        <f t="shared" ca="1" si="191"/>
        <v>0</v>
      </c>
      <c r="BX147" s="359">
        <v>0</v>
      </c>
      <c r="BY147" s="359">
        <f t="shared" ca="1" si="221"/>
        <v>0</v>
      </c>
      <c r="BZ147" s="359">
        <f t="shared" ca="1" si="192"/>
        <v>0</v>
      </c>
      <c r="CA147" s="359">
        <f t="shared" ca="1" si="222"/>
        <v>0</v>
      </c>
      <c r="CC147" s="362">
        <f t="shared" ca="1" si="260"/>
        <v>258</v>
      </c>
      <c r="CD147" s="362">
        <v>139</v>
      </c>
      <c r="CE147" s="371">
        <f t="shared" ca="1" si="261"/>
        <v>0</v>
      </c>
      <c r="CF147" s="359">
        <f t="shared" ca="1" si="193"/>
        <v>0</v>
      </c>
      <c r="CG147" s="359">
        <v>0</v>
      </c>
      <c r="CH147" s="359">
        <f t="shared" ca="1" si="223"/>
        <v>0</v>
      </c>
      <c r="CI147" s="359">
        <f t="shared" ca="1" si="194"/>
        <v>0</v>
      </c>
      <c r="CJ147" s="359">
        <f t="shared" ca="1" si="224"/>
        <v>0</v>
      </c>
      <c r="CL147" s="362">
        <f t="shared" ca="1" si="262"/>
        <v>258</v>
      </c>
      <c r="CM147" s="362">
        <v>139</v>
      </c>
      <c r="CN147" s="371">
        <f t="shared" ca="1" si="263"/>
        <v>0</v>
      </c>
      <c r="CO147" s="359">
        <f t="shared" ca="1" si="195"/>
        <v>0</v>
      </c>
      <c r="CP147" s="359">
        <v>0</v>
      </c>
      <c r="CQ147" s="359">
        <f t="shared" ca="1" si="225"/>
        <v>0</v>
      </c>
      <c r="CR147" s="359">
        <f t="shared" ca="1" si="196"/>
        <v>0</v>
      </c>
      <c r="CS147" s="359">
        <f t="shared" ca="1" si="226"/>
        <v>0</v>
      </c>
      <c r="CU147" s="362">
        <f t="shared" ca="1" si="264"/>
        <v>258</v>
      </c>
      <c r="CV147" s="362">
        <v>139</v>
      </c>
      <c r="CW147" s="371">
        <f t="shared" ca="1" si="265"/>
        <v>0</v>
      </c>
      <c r="CX147" s="359">
        <f t="shared" ca="1" si="197"/>
        <v>0</v>
      </c>
      <c r="CY147" s="359">
        <v>0</v>
      </c>
      <c r="CZ147" s="359">
        <f t="shared" ca="1" si="227"/>
        <v>0</v>
      </c>
      <c r="DA147" s="359">
        <f t="shared" ca="1" si="198"/>
        <v>0</v>
      </c>
      <c r="DB147" s="359">
        <f t="shared" ca="1" si="228"/>
        <v>0</v>
      </c>
      <c r="DD147" s="362">
        <f t="shared" ca="1" si="266"/>
        <v>258</v>
      </c>
      <c r="DE147" s="362">
        <v>139</v>
      </c>
      <c r="DF147" s="371">
        <f t="shared" ca="1" si="267"/>
        <v>0</v>
      </c>
      <c r="DG147" s="359">
        <f t="shared" ca="1" si="199"/>
        <v>0</v>
      </c>
      <c r="DH147" s="359">
        <v>0</v>
      </c>
      <c r="DI147" s="359">
        <f t="shared" ca="1" si="229"/>
        <v>0</v>
      </c>
      <c r="DJ147" s="359">
        <f t="shared" ca="1" si="200"/>
        <v>0</v>
      </c>
      <c r="DK147" s="359">
        <f t="shared" ca="1" si="230"/>
        <v>0</v>
      </c>
      <c r="DM147" s="362">
        <f t="shared" ca="1" si="268"/>
        <v>258</v>
      </c>
      <c r="DN147" s="362">
        <v>139</v>
      </c>
      <c r="DO147" s="371">
        <f t="shared" ca="1" si="269"/>
        <v>0</v>
      </c>
      <c r="DP147" s="359">
        <f t="shared" ca="1" si="201"/>
        <v>0</v>
      </c>
      <c r="DQ147" s="359">
        <v>0</v>
      </c>
      <c r="DR147" s="359">
        <f t="shared" ca="1" si="231"/>
        <v>0</v>
      </c>
      <c r="DS147" s="359">
        <f t="shared" ca="1" si="202"/>
        <v>0</v>
      </c>
      <c r="DT147" s="359">
        <f t="shared" ca="1" si="232"/>
        <v>0</v>
      </c>
      <c r="DV147" s="362">
        <f t="shared" ca="1" si="270"/>
        <v>258</v>
      </c>
      <c r="DW147" s="362">
        <v>139</v>
      </c>
      <c r="DX147" s="371">
        <f t="shared" ca="1" si="271"/>
        <v>0</v>
      </c>
      <c r="DY147" s="359">
        <f t="shared" ca="1" si="203"/>
        <v>0</v>
      </c>
      <c r="DZ147" s="359">
        <v>0</v>
      </c>
      <c r="EA147" s="359">
        <f t="shared" ca="1" si="233"/>
        <v>0</v>
      </c>
      <c r="EB147" s="359">
        <f t="shared" ca="1" si="204"/>
        <v>0</v>
      </c>
      <c r="EC147" s="359">
        <f t="shared" ca="1" si="234"/>
        <v>0</v>
      </c>
      <c r="EE147" s="362">
        <f t="shared" ca="1" si="272"/>
        <v>258</v>
      </c>
      <c r="EF147" s="362">
        <v>139</v>
      </c>
      <c r="EG147" s="371">
        <f t="shared" ca="1" si="273"/>
        <v>0</v>
      </c>
      <c r="EH147" s="359">
        <f t="shared" ca="1" si="205"/>
        <v>0</v>
      </c>
      <c r="EI147" s="359">
        <v>0</v>
      </c>
      <c r="EJ147" s="359">
        <f t="shared" ca="1" si="235"/>
        <v>0</v>
      </c>
      <c r="EK147" s="359">
        <f t="shared" ca="1" si="206"/>
        <v>0</v>
      </c>
      <c r="EL147" s="359">
        <f t="shared" ca="1" si="236"/>
        <v>0</v>
      </c>
    </row>
    <row r="148" spans="6:142" x14ac:dyDescent="0.35">
      <c r="F148" s="372">
        <f ca="1">IFERROR(INDEX('Inflation Rates'!$A$16:$H$138,MATCH('TSP Traditional'!$H149,'Inflation Rates'!$A$16:$A$138,0),8)/INDEX('Inflation Rates'!$A$16:$H$138,MATCH('TSP Traditional'!$H149,'Inflation Rates'!$A$16:$A$138,0)-1,8)-1,F147)</f>
        <v>2.0000000000000018E-2</v>
      </c>
      <c r="G148" s="372">
        <f ca="1">IFERROR(INDEX('Inflation Rates'!$A$16:$H$138,MATCH('TSP Traditional'!$H149,'Inflation Rates'!$A$16:$A$138,0),6)/INDEX('Inflation Rates'!$A$16:$H$138,MATCH('TSP Traditional'!$H149,'Inflation Rates'!$A$16:$A$138,0)-1,6)-1,G147)</f>
        <v>2.0999999999999908E-2</v>
      </c>
      <c r="H148" s="362">
        <f t="shared" ca="1" si="237"/>
        <v>2159</v>
      </c>
      <c r="I148" s="362">
        <f t="shared" ca="1" si="238"/>
        <v>259</v>
      </c>
      <c r="J148" s="362">
        <v>140</v>
      </c>
      <c r="K148" s="371">
        <f t="shared" ca="1" si="239"/>
        <v>0</v>
      </c>
      <c r="L148" s="359">
        <f t="shared" ca="1" si="183"/>
        <v>0</v>
      </c>
      <c r="M148" s="359">
        <v>0</v>
      </c>
      <c r="N148" s="359">
        <f t="shared" ca="1" si="207"/>
        <v>0</v>
      </c>
      <c r="O148" s="359">
        <f t="shared" ca="1" si="240"/>
        <v>0</v>
      </c>
      <c r="P148" s="359">
        <f t="shared" ca="1" si="208"/>
        <v>0</v>
      </c>
      <c r="R148" s="362">
        <f t="shared" ca="1" si="241"/>
        <v>259</v>
      </c>
      <c r="S148" s="362">
        <v>140</v>
      </c>
      <c r="T148" s="371">
        <f t="shared" ca="1" si="242"/>
        <v>0</v>
      </c>
      <c r="U148" s="359">
        <f t="shared" ca="1" si="184"/>
        <v>0</v>
      </c>
      <c r="V148" s="359">
        <v>0</v>
      </c>
      <c r="W148" s="359">
        <f t="shared" ca="1" si="209"/>
        <v>0</v>
      </c>
      <c r="X148" s="359">
        <f t="shared" ca="1" si="243"/>
        <v>0</v>
      </c>
      <c r="Y148" s="359">
        <f t="shared" ca="1" si="210"/>
        <v>0</v>
      </c>
      <c r="AA148" s="362">
        <f t="shared" ca="1" si="244"/>
        <v>259</v>
      </c>
      <c r="AB148" s="362">
        <v>140</v>
      </c>
      <c r="AC148" s="371">
        <f t="shared" ca="1" si="245"/>
        <v>0</v>
      </c>
      <c r="AD148" s="359">
        <f t="shared" ca="1" si="185"/>
        <v>0</v>
      </c>
      <c r="AE148" s="359">
        <v>0</v>
      </c>
      <c r="AF148" s="359">
        <f t="shared" ca="1" si="211"/>
        <v>0</v>
      </c>
      <c r="AG148" s="359">
        <f t="shared" ca="1" si="246"/>
        <v>0</v>
      </c>
      <c r="AH148" s="359">
        <f t="shared" ca="1" si="212"/>
        <v>0</v>
      </c>
      <c r="AJ148" s="362">
        <f t="shared" ca="1" si="247"/>
        <v>259</v>
      </c>
      <c r="AK148" s="362">
        <v>140</v>
      </c>
      <c r="AL148" s="371">
        <f t="shared" ca="1" si="248"/>
        <v>0</v>
      </c>
      <c r="AM148" s="359">
        <f t="shared" ca="1" si="186"/>
        <v>0</v>
      </c>
      <c r="AN148" s="359">
        <v>0</v>
      </c>
      <c r="AO148" s="359">
        <f t="shared" ca="1" si="213"/>
        <v>0</v>
      </c>
      <c r="AP148" s="359">
        <f t="shared" ca="1" si="249"/>
        <v>0</v>
      </c>
      <c r="AQ148" s="359">
        <f t="shared" ca="1" si="214"/>
        <v>0</v>
      </c>
      <c r="AS148" s="362">
        <f t="shared" ca="1" si="250"/>
        <v>259</v>
      </c>
      <c r="AT148" s="362">
        <v>140</v>
      </c>
      <c r="AU148" s="371">
        <f t="shared" ca="1" si="251"/>
        <v>0</v>
      </c>
      <c r="AV148" s="359">
        <f t="shared" ca="1" si="187"/>
        <v>0</v>
      </c>
      <c r="AW148" s="359">
        <v>0</v>
      </c>
      <c r="AX148" s="359">
        <f t="shared" ca="1" si="215"/>
        <v>0</v>
      </c>
      <c r="AY148" s="359">
        <f t="shared" ca="1" si="252"/>
        <v>0</v>
      </c>
      <c r="AZ148" s="359">
        <f t="shared" ca="1" si="216"/>
        <v>0</v>
      </c>
      <c r="BB148" s="362">
        <f t="shared" ca="1" si="253"/>
        <v>259</v>
      </c>
      <c r="BC148" s="362">
        <v>140</v>
      </c>
      <c r="BD148" s="371">
        <f t="shared" ca="1" si="254"/>
        <v>0</v>
      </c>
      <c r="BE148" s="359">
        <f t="shared" ca="1" si="188"/>
        <v>0</v>
      </c>
      <c r="BF148" s="359">
        <v>0</v>
      </c>
      <c r="BG148" s="359">
        <f t="shared" ca="1" si="217"/>
        <v>0</v>
      </c>
      <c r="BH148" s="359">
        <f t="shared" ca="1" si="255"/>
        <v>0</v>
      </c>
      <c r="BI148" s="359">
        <f t="shared" ca="1" si="218"/>
        <v>0</v>
      </c>
      <c r="BK148" s="362">
        <f t="shared" ca="1" si="256"/>
        <v>259</v>
      </c>
      <c r="BL148" s="362">
        <v>140</v>
      </c>
      <c r="BM148" s="371">
        <f t="shared" ca="1" si="257"/>
        <v>0</v>
      </c>
      <c r="BN148" s="359">
        <f t="shared" ca="1" si="189"/>
        <v>0</v>
      </c>
      <c r="BO148" s="359">
        <v>0</v>
      </c>
      <c r="BP148" s="359">
        <f t="shared" ca="1" si="219"/>
        <v>0</v>
      </c>
      <c r="BQ148" s="359">
        <f t="shared" ca="1" si="190"/>
        <v>0</v>
      </c>
      <c r="BR148" s="359">
        <f t="shared" ca="1" si="220"/>
        <v>0</v>
      </c>
      <c r="BT148" s="362">
        <f t="shared" ca="1" si="258"/>
        <v>259</v>
      </c>
      <c r="BU148" s="362">
        <v>140</v>
      </c>
      <c r="BV148" s="371">
        <f t="shared" ca="1" si="259"/>
        <v>0</v>
      </c>
      <c r="BW148" s="359">
        <f t="shared" ca="1" si="191"/>
        <v>0</v>
      </c>
      <c r="BX148" s="359">
        <v>0</v>
      </c>
      <c r="BY148" s="359">
        <f t="shared" ca="1" si="221"/>
        <v>0</v>
      </c>
      <c r="BZ148" s="359">
        <f t="shared" ca="1" si="192"/>
        <v>0</v>
      </c>
      <c r="CA148" s="359">
        <f t="shared" ca="1" si="222"/>
        <v>0</v>
      </c>
      <c r="CC148" s="362">
        <f t="shared" ca="1" si="260"/>
        <v>259</v>
      </c>
      <c r="CD148" s="362">
        <v>140</v>
      </c>
      <c r="CE148" s="371">
        <f t="shared" ca="1" si="261"/>
        <v>0</v>
      </c>
      <c r="CF148" s="359">
        <f t="shared" ca="1" si="193"/>
        <v>0</v>
      </c>
      <c r="CG148" s="359">
        <v>0</v>
      </c>
      <c r="CH148" s="359">
        <f t="shared" ca="1" si="223"/>
        <v>0</v>
      </c>
      <c r="CI148" s="359">
        <f t="shared" ca="1" si="194"/>
        <v>0</v>
      </c>
      <c r="CJ148" s="359">
        <f t="shared" ca="1" si="224"/>
        <v>0</v>
      </c>
      <c r="CL148" s="362">
        <f t="shared" ca="1" si="262"/>
        <v>259</v>
      </c>
      <c r="CM148" s="362">
        <v>140</v>
      </c>
      <c r="CN148" s="371">
        <f t="shared" ca="1" si="263"/>
        <v>0</v>
      </c>
      <c r="CO148" s="359">
        <f t="shared" ca="1" si="195"/>
        <v>0</v>
      </c>
      <c r="CP148" s="359">
        <v>0</v>
      </c>
      <c r="CQ148" s="359">
        <f t="shared" ca="1" si="225"/>
        <v>0</v>
      </c>
      <c r="CR148" s="359">
        <f t="shared" ca="1" si="196"/>
        <v>0</v>
      </c>
      <c r="CS148" s="359">
        <f t="shared" ca="1" si="226"/>
        <v>0</v>
      </c>
      <c r="CU148" s="362">
        <f t="shared" ca="1" si="264"/>
        <v>259</v>
      </c>
      <c r="CV148" s="362">
        <v>140</v>
      </c>
      <c r="CW148" s="371">
        <f t="shared" ca="1" si="265"/>
        <v>0</v>
      </c>
      <c r="CX148" s="359">
        <f t="shared" ca="1" si="197"/>
        <v>0</v>
      </c>
      <c r="CY148" s="359">
        <v>0</v>
      </c>
      <c r="CZ148" s="359">
        <f t="shared" ca="1" si="227"/>
        <v>0</v>
      </c>
      <c r="DA148" s="359">
        <f t="shared" ca="1" si="198"/>
        <v>0</v>
      </c>
      <c r="DB148" s="359">
        <f t="shared" ca="1" si="228"/>
        <v>0</v>
      </c>
      <c r="DD148" s="362">
        <f t="shared" ca="1" si="266"/>
        <v>259</v>
      </c>
      <c r="DE148" s="362">
        <v>140</v>
      </c>
      <c r="DF148" s="371">
        <f t="shared" ca="1" si="267"/>
        <v>0</v>
      </c>
      <c r="DG148" s="359">
        <f t="shared" ca="1" si="199"/>
        <v>0</v>
      </c>
      <c r="DH148" s="359">
        <v>0</v>
      </c>
      <c r="DI148" s="359">
        <f t="shared" ca="1" si="229"/>
        <v>0</v>
      </c>
      <c r="DJ148" s="359">
        <f t="shared" ca="1" si="200"/>
        <v>0</v>
      </c>
      <c r="DK148" s="359">
        <f t="shared" ca="1" si="230"/>
        <v>0</v>
      </c>
      <c r="DM148" s="362">
        <f t="shared" ca="1" si="268"/>
        <v>259</v>
      </c>
      <c r="DN148" s="362">
        <v>140</v>
      </c>
      <c r="DO148" s="371">
        <f t="shared" ca="1" si="269"/>
        <v>0</v>
      </c>
      <c r="DP148" s="359">
        <f t="shared" ca="1" si="201"/>
        <v>0</v>
      </c>
      <c r="DQ148" s="359">
        <v>0</v>
      </c>
      <c r="DR148" s="359">
        <f t="shared" ca="1" si="231"/>
        <v>0</v>
      </c>
      <c r="DS148" s="359">
        <f t="shared" ca="1" si="202"/>
        <v>0</v>
      </c>
      <c r="DT148" s="359">
        <f t="shared" ca="1" si="232"/>
        <v>0</v>
      </c>
      <c r="DV148" s="362">
        <f t="shared" ca="1" si="270"/>
        <v>259</v>
      </c>
      <c r="DW148" s="362">
        <v>140</v>
      </c>
      <c r="DX148" s="371">
        <f t="shared" ca="1" si="271"/>
        <v>0</v>
      </c>
      <c r="DY148" s="359">
        <f t="shared" ca="1" si="203"/>
        <v>0</v>
      </c>
      <c r="DZ148" s="359">
        <v>0</v>
      </c>
      <c r="EA148" s="359">
        <f t="shared" ca="1" si="233"/>
        <v>0</v>
      </c>
      <c r="EB148" s="359">
        <f t="shared" ca="1" si="204"/>
        <v>0</v>
      </c>
      <c r="EC148" s="359">
        <f t="shared" ca="1" si="234"/>
        <v>0</v>
      </c>
      <c r="EE148" s="362">
        <f t="shared" ca="1" si="272"/>
        <v>259</v>
      </c>
      <c r="EF148" s="362">
        <v>140</v>
      </c>
      <c r="EG148" s="371">
        <f t="shared" ca="1" si="273"/>
        <v>0</v>
      </c>
      <c r="EH148" s="359">
        <f t="shared" ca="1" si="205"/>
        <v>0</v>
      </c>
      <c r="EI148" s="359">
        <v>0</v>
      </c>
      <c r="EJ148" s="359">
        <f t="shared" ca="1" si="235"/>
        <v>0</v>
      </c>
      <c r="EK148" s="359">
        <f t="shared" ca="1" si="206"/>
        <v>0</v>
      </c>
      <c r="EL148" s="359">
        <f t="shared" ca="1" si="236"/>
        <v>0</v>
      </c>
    </row>
    <row r="149" spans="6:142" x14ac:dyDescent="0.35">
      <c r="F149" s="372">
        <f ca="1">IFERROR(INDEX('Inflation Rates'!$A$16:$H$138,MATCH('TSP Traditional'!$H150,'Inflation Rates'!$A$16:$A$138,0),8)/INDEX('Inflation Rates'!$A$16:$H$138,MATCH('TSP Traditional'!$H150,'Inflation Rates'!$A$16:$A$138,0)-1,8)-1,F148)</f>
        <v>2.0000000000000018E-2</v>
      </c>
      <c r="G149" s="372">
        <f ca="1">IFERROR(INDEX('Inflation Rates'!$A$16:$H$138,MATCH('TSP Traditional'!$H150,'Inflation Rates'!$A$16:$A$138,0),6)/INDEX('Inflation Rates'!$A$16:$H$138,MATCH('TSP Traditional'!$H150,'Inflation Rates'!$A$16:$A$138,0)-1,6)-1,G148)</f>
        <v>2.0999999999999908E-2</v>
      </c>
      <c r="H149" s="362">
        <f t="shared" ca="1" si="237"/>
        <v>2160</v>
      </c>
      <c r="I149" s="362">
        <f t="shared" ca="1" si="238"/>
        <v>260</v>
      </c>
      <c r="J149" s="362">
        <v>141</v>
      </c>
      <c r="K149" s="371">
        <f t="shared" ca="1" si="239"/>
        <v>0</v>
      </c>
      <c r="L149" s="359">
        <f t="shared" ca="1" si="183"/>
        <v>0</v>
      </c>
      <c r="M149" s="359">
        <v>0</v>
      </c>
      <c r="N149" s="359">
        <f t="shared" ca="1" si="207"/>
        <v>0</v>
      </c>
      <c r="O149" s="359">
        <f t="shared" ca="1" si="240"/>
        <v>0</v>
      </c>
      <c r="P149" s="359">
        <f t="shared" ca="1" si="208"/>
        <v>0</v>
      </c>
      <c r="R149" s="362">
        <f t="shared" ca="1" si="241"/>
        <v>260</v>
      </c>
      <c r="S149" s="362">
        <v>141</v>
      </c>
      <c r="T149" s="371">
        <f t="shared" ca="1" si="242"/>
        <v>0</v>
      </c>
      <c r="U149" s="359">
        <f t="shared" ca="1" si="184"/>
        <v>0</v>
      </c>
      <c r="V149" s="359">
        <v>0</v>
      </c>
      <c r="W149" s="359">
        <f t="shared" ca="1" si="209"/>
        <v>0</v>
      </c>
      <c r="X149" s="359">
        <f t="shared" ca="1" si="243"/>
        <v>0</v>
      </c>
      <c r="Y149" s="359">
        <f t="shared" ca="1" si="210"/>
        <v>0</v>
      </c>
      <c r="AA149" s="362">
        <f t="shared" ca="1" si="244"/>
        <v>260</v>
      </c>
      <c r="AB149" s="362">
        <v>141</v>
      </c>
      <c r="AC149" s="371">
        <f t="shared" ca="1" si="245"/>
        <v>0</v>
      </c>
      <c r="AD149" s="359">
        <f t="shared" ca="1" si="185"/>
        <v>0</v>
      </c>
      <c r="AE149" s="359">
        <v>0</v>
      </c>
      <c r="AF149" s="359">
        <f t="shared" ca="1" si="211"/>
        <v>0</v>
      </c>
      <c r="AG149" s="359">
        <f t="shared" ca="1" si="246"/>
        <v>0</v>
      </c>
      <c r="AH149" s="359">
        <f t="shared" ca="1" si="212"/>
        <v>0</v>
      </c>
      <c r="AJ149" s="362">
        <f t="shared" ca="1" si="247"/>
        <v>260</v>
      </c>
      <c r="AK149" s="362">
        <v>141</v>
      </c>
      <c r="AL149" s="371">
        <f t="shared" ca="1" si="248"/>
        <v>0</v>
      </c>
      <c r="AM149" s="359">
        <f t="shared" ca="1" si="186"/>
        <v>0</v>
      </c>
      <c r="AN149" s="359">
        <v>0</v>
      </c>
      <c r="AO149" s="359">
        <f t="shared" ca="1" si="213"/>
        <v>0</v>
      </c>
      <c r="AP149" s="359">
        <f t="shared" ca="1" si="249"/>
        <v>0</v>
      </c>
      <c r="AQ149" s="359">
        <f t="shared" ca="1" si="214"/>
        <v>0</v>
      </c>
      <c r="AS149" s="362">
        <f t="shared" ca="1" si="250"/>
        <v>260</v>
      </c>
      <c r="AT149" s="362">
        <v>141</v>
      </c>
      <c r="AU149" s="371">
        <f t="shared" ca="1" si="251"/>
        <v>0</v>
      </c>
      <c r="AV149" s="359">
        <f t="shared" ca="1" si="187"/>
        <v>0</v>
      </c>
      <c r="AW149" s="359">
        <v>0</v>
      </c>
      <c r="AX149" s="359">
        <f t="shared" ca="1" si="215"/>
        <v>0</v>
      </c>
      <c r="AY149" s="359">
        <f t="shared" ca="1" si="252"/>
        <v>0</v>
      </c>
      <c r="AZ149" s="359">
        <f t="shared" ca="1" si="216"/>
        <v>0</v>
      </c>
      <c r="BB149" s="362">
        <f t="shared" ca="1" si="253"/>
        <v>260</v>
      </c>
      <c r="BC149" s="362">
        <v>141</v>
      </c>
      <c r="BD149" s="371">
        <f t="shared" ca="1" si="254"/>
        <v>0</v>
      </c>
      <c r="BE149" s="359">
        <f t="shared" ca="1" si="188"/>
        <v>0</v>
      </c>
      <c r="BF149" s="359">
        <v>0</v>
      </c>
      <c r="BG149" s="359">
        <f t="shared" ca="1" si="217"/>
        <v>0</v>
      </c>
      <c r="BH149" s="359">
        <f t="shared" ca="1" si="255"/>
        <v>0</v>
      </c>
      <c r="BI149" s="359">
        <f t="shared" ca="1" si="218"/>
        <v>0</v>
      </c>
      <c r="BK149" s="362">
        <f t="shared" ca="1" si="256"/>
        <v>260</v>
      </c>
      <c r="BL149" s="362">
        <v>141</v>
      </c>
      <c r="BM149" s="371">
        <f t="shared" ca="1" si="257"/>
        <v>0</v>
      </c>
      <c r="BN149" s="359">
        <f t="shared" ca="1" si="189"/>
        <v>0</v>
      </c>
      <c r="BO149" s="359">
        <v>0</v>
      </c>
      <c r="BP149" s="359">
        <f t="shared" ca="1" si="219"/>
        <v>0</v>
      </c>
      <c r="BQ149" s="359">
        <f t="shared" ca="1" si="190"/>
        <v>0</v>
      </c>
      <c r="BR149" s="359">
        <f t="shared" ca="1" si="220"/>
        <v>0</v>
      </c>
      <c r="BT149" s="362">
        <f t="shared" ca="1" si="258"/>
        <v>260</v>
      </c>
      <c r="BU149" s="362">
        <v>141</v>
      </c>
      <c r="BV149" s="371">
        <f t="shared" ca="1" si="259"/>
        <v>0</v>
      </c>
      <c r="BW149" s="359">
        <f t="shared" ca="1" si="191"/>
        <v>0</v>
      </c>
      <c r="BX149" s="359">
        <v>0</v>
      </c>
      <c r="BY149" s="359">
        <f t="shared" ca="1" si="221"/>
        <v>0</v>
      </c>
      <c r="BZ149" s="359">
        <f t="shared" ca="1" si="192"/>
        <v>0</v>
      </c>
      <c r="CA149" s="359">
        <f t="shared" ca="1" si="222"/>
        <v>0</v>
      </c>
      <c r="CC149" s="362">
        <f t="shared" ca="1" si="260"/>
        <v>260</v>
      </c>
      <c r="CD149" s="362">
        <v>141</v>
      </c>
      <c r="CE149" s="371">
        <f t="shared" ca="1" si="261"/>
        <v>0</v>
      </c>
      <c r="CF149" s="359">
        <f t="shared" ca="1" si="193"/>
        <v>0</v>
      </c>
      <c r="CG149" s="359">
        <v>0</v>
      </c>
      <c r="CH149" s="359">
        <f t="shared" ca="1" si="223"/>
        <v>0</v>
      </c>
      <c r="CI149" s="359">
        <f t="shared" ca="1" si="194"/>
        <v>0</v>
      </c>
      <c r="CJ149" s="359">
        <f t="shared" ca="1" si="224"/>
        <v>0</v>
      </c>
      <c r="CL149" s="362">
        <f t="shared" ca="1" si="262"/>
        <v>260</v>
      </c>
      <c r="CM149" s="362">
        <v>141</v>
      </c>
      <c r="CN149" s="371">
        <f t="shared" ca="1" si="263"/>
        <v>0</v>
      </c>
      <c r="CO149" s="359">
        <f t="shared" ca="1" si="195"/>
        <v>0</v>
      </c>
      <c r="CP149" s="359">
        <v>0</v>
      </c>
      <c r="CQ149" s="359">
        <f t="shared" ca="1" si="225"/>
        <v>0</v>
      </c>
      <c r="CR149" s="359">
        <f t="shared" ca="1" si="196"/>
        <v>0</v>
      </c>
      <c r="CS149" s="359">
        <f t="shared" ca="1" si="226"/>
        <v>0</v>
      </c>
      <c r="CU149" s="362">
        <f t="shared" ca="1" si="264"/>
        <v>260</v>
      </c>
      <c r="CV149" s="362">
        <v>141</v>
      </c>
      <c r="CW149" s="371">
        <f t="shared" ca="1" si="265"/>
        <v>0</v>
      </c>
      <c r="CX149" s="359">
        <f t="shared" ca="1" si="197"/>
        <v>0</v>
      </c>
      <c r="CY149" s="359">
        <v>0</v>
      </c>
      <c r="CZ149" s="359">
        <f t="shared" ca="1" si="227"/>
        <v>0</v>
      </c>
      <c r="DA149" s="359">
        <f t="shared" ca="1" si="198"/>
        <v>0</v>
      </c>
      <c r="DB149" s="359">
        <f t="shared" ca="1" si="228"/>
        <v>0</v>
      </c>
      <c r="DD149" s="362">
        <f t="shared" ca="1" si="266"/>
        <v>260</v>
      </c>
      <c r="DE149" s="362">
        <v>141</v>
      </c>
      <c r="DF149" s="371">
        <f t="shared" ca="1" si="267"/>
        <v>0</v>
      </c>
      <c r="DG149" s="359">
        <f t="shared" ca="1" si="199"/>
        <v>0</v>
      </c>
      <c r="DH149" s="359">
        <v>0</v>
      </c>
      <c r="DI149" s="359">
        <f t="shared" ca="1" si="229"/>
        <v>0</v>
      </c>
      <c r="DJ149" s="359">
        <f t="shared" ca="1" si="200"/>
        <v>0</v>
      </c>
      <c r="DK149" s="359">
        <f t="shared" ca="1" si="230"/>
        <v>0</v>
      </c>
      <c r="DM149" s="362">
        <f t="shared" ca="1" si="268"/>
        <v>260</v>
      </c>
      <c r="DN149" s="362">
        <v>141</v>
      </c>
      <c r="DO149" s="371">
        <f t="shared" ca="1" si="269"/>
        <v>0</v>
      </c>
      <c r="DP149" s="359">
        <f t="shared" ca="1" si="201"/>
        <v>0</v>
      </c>
      <c r="DQ149" s="359">
        <v>0</v>
      </c>
      <c r="DR149" s="359">
        <f t="shared" ca="1" si="231"/>
        <v>0</v>
      </c>
      <c r="DS149" s="359">
        <f t="shared" ca="1" si="202"/>
        <v>0</v>
      </c>
      <c r="DT149" s="359">
        <f t="shared" ca="1" si="232"/>
        <v>0</v>
      </c>
      <c r="DV149" s="362">
        <f t="shared" ca="1" si="270"/>
        <v>260</v>
      </c>
      <c r="DW149" s="362">
        <v>141</v>
      </c>
      <c r="DX149" s="371">
        <f t="shared" ca="1" si="271"/>
        <v>0</v>
      </c>
      <c r="DY149" s="359">
        <f t="shared" ca="1" si="203"/>
        <v>0</v>
      </c>
      <c r="DZ149" s="359">
        <v>0</v>
      </c>
      <c r="EA149" s="359">
        <f t="shared" ca="1" si="233"/>
        <v>0</v>
      </c>
      <c r="EB149" s="359">
        <f t="shared" ca="1" si="204"/>
        <v>0</v>
      </c>
      <c r="EC149" s="359">
        <f t="shared" ca="1" si="234"/>
        <v>0</v>
      </c>
      <c r="EE149" s="362">
        <f t="shared" ca="1" si="272"/>
        <v>260</v>
      </c>
      <c r="EF149" s="362">
        <v>141</v>
      </c>
      <c r="EG149" s="371">
        <f t="shared" ca="1" si="273"/>
        <v>0</v>
      </c>
      <c r="EH149" s="359">
        <f t="shared" ca="1" si="205"/>
        <v>0</v>
      </c>
      <c r="EI149" s="359">
        <v>0</v>
      </c>
      <c r="EJ149" s="359">
        <f t="shared" ca="1" si="235"/>
        <v>0</v>
      </c>
      <c r="EK149" s="359">
        <f t="shared" ca="1" si="206"/>
        <v>0</v>
      </c>
      <c r="EL149" s="359">
        <f t="shared" ca="1" si="236"/>
        <v>0</v>
      </c>
    </row>
    <row r="150" spans="6:142" x14ac:dyDescent="0.35">
      <c r="F150" s="372">
        <f ca="1">IFERROR(INDEX('Inflation Rates'!$A$16:$H$138,MATCH('TSP Traditional'!$H151,'Inflation Rates'!$A$16:$A$138,0),8)/INDEX('Inflation Rates'!$A$16:$H$138,MATCH('TSP Traditional'!$H151,'Inflation Rates'!$A$16:$A$138,0)-1,8)-1,F149)</f>
        <v>2.0000000000000018E-2</v>
      </c>
      <c r="G150" s="372">
        <f ca="1">IFERROR(INDEX('Inflation Rates'!$A$16:$H$138,MATCH('TSP Traditional'!$H151,'Inflation Rates'!$A$16:$A$138,0),6)/INDEX('Inflation Rates'!$A$16:$H$138,MATCH('TSP Traditional'!$H151,'Inflation Rates'!$A$16:$A$138,0)-1,6)-1,G149)</f>
        <v>2.0999999999999908E-2</v>
      </c>
      <c r="H150" s="362">
        <f t="shared" ca="1" si="237"/>
        <v>2161</v>
      </c>
      <c r="I150" s="362">
        <f t="shared" ca="1" si="238"/>
        <v>261</v>
      </c>
      <c r="J150" s="362">
        <v>142</v>
      </c>
      <c r="K150" s="371">
        <f t="shared" ca="1" si="239"/>
        <v>0</v>
      </c>
      <c r="L150" s="359">
        <f t="shared" ca="1" si="183"/>
        <v>0</v>
      </c>
      <c r="M150" s="359">
        <v>0</v>
      </c>
      <c r="N150" s="359">
        <f t="shared" ca="1" si="207"/>
        <v>0</v>
      </c>
      <c r="O150" s="359">
        <f t="shared" ca="1" si="240"/>
        <v>0</v>
      </c>
      <c r="P150" s="359">
        <f t="shared" ca="1" si="208"/>
        <v>0</v>
      </c>
      <c r="R150" s="362">
        <f t="shared" ca="1" si="241"/>
        <v>261</v>
      </c>
      <c r="S150" s="362">
        <v>142</v>
      </c>
      <c r="T150" s="371">
        <f t="shared" ca="1" si="242"/>
        <v>0</v>
      </c>
      <c r="U150" s="359">
        <f t="shared" ca="1" si="184"/>
        <v>0</v>
      </c>
      <c r="V150" s="359">
        <v>0</v>
      </c>
      <c r="W150" s="359">
        <f t="shared" ca="1" si="209"/>
        <v>0</v>
      </c>
      <c r="X150" s="359">
        <f t="shared" ca="1" si="243"/>
        <v>0</v>
      </c>
      <c r="Y150" s="359">
        <f t="shared" ca="1" si="210"/>
        <v>0</v>
      </c>
      <c r="AA150" s="362">
        <f t="shared" ca="1" si="244"/>
        <v>261</v>
      </c>
      <c r="AB150" s="362">
        <v>142</v>
      </c>
      <c r="AC150" s="371">
        <f t="shared" ca="1" si="245"/>
        <v>0</v>
      </c>
      <c r="AD150" s="359">
        <f t="shared" ca="1" si="185"/>
        <v>0</v>
      </c>
      <c r="AE150" s="359">
        <v>0</v>
      </c>
      <c r="AF150" s="359">
        <f t="shared" ca="1" si="211"/>
        <v>0</v>
      </c>
      <c r="AG150" s="359">
        <f t="shared" ca="1" si="246"/>
        <v>0</v>
      </c>
      <c r="AH150" s="359">
        <f t="shared" ca="1" si="212"/>
        <v>0</v>
      </c>
      <c r="AJ150" s="362">
        <f t="shared" ca="1" si="247"/>
        <v>261</v>
      </c>
      <c r="AK150" s="362">
        <v>142</v>
      </c>
      <c r="AL150" s="371">
        <f t="shared" ca="1" si="248"/>
        <v>0</v>
      </c>
      <c r="AM150" s="359">
        <f t="shared" ca="1" si="186"/>
        <v>0</v>
      </c>
      <c r="AN150" s="359">
        <v>0</v>
      </c>
      <c r="AO150" s="359">
        <f t="shared" ca="1" si="213"/>
        <v>0</v>
      </c>
      <c r="AP150" s="359">
        <f t="shared" ca="1" si="249"/>
        <v>0</v>
      </c>
      <c r="AQ150" s="359">
        <f t="shared" ca="1" si="214"/>
        <v>0</v>
      </c>
      <c r="AS150" s="362">
        <f t="shared" ca="1" si="250"/>
        <v>261</v>
      </c>
      <c r="AT150" s="362">
        <v>142</v>
      </c>
      <c r="AU150" s="371">
        <f t="shared" ca="1" si="251"/>
        <v>0</v>
      </c>
      <c r="AV150" s="359">
        <f t="shared" ca="1" si="187"/>
        <v>0</v>
      </c>
      <c r="AW150" s="359">
        <v>0</v>
      </c>
      <c r="AX150" s="359">
        <f t="shared" ca="1" si="215"/>
        <v>0</v>
      </c>
      <c r="AY150" s="359">
        <f t="shared" ca="1" si="252"/>
        <v>0</v>
      </c>
      <c r="AZ150" s="359">
        <f t="shared" ca="1" si="216"/>
        <v>0</v>
      </c>
      <c r="BB150" s="362">
        <f t="shared" ca="1" si="253"/>
        <v>261</v>
      </c>
      <c r="BC150" s="362">
        <v>142</v>
      </c>
      <c r="BD150" s="371">
        <f t="shared" ca="1" si="254"/>
        <v>0</v>
      </c>
      <c r="BE150" s="359">
        <f t="shared" ca="1" si="188"/>
        <v>0</v>
      </c>
      <c r="BF150" s="359">
        <v>0</v>
      </c>
      <c r="BG150" s="359">
        <f t="shared" ca="1" si="217"/>
        <v>0</v>
      </c>
      <c r="BH150" s="359">
        <f t="shared" ca="1" si="255"/>
        <v>0</v>
      </c>
      <c r="BI150" s="359">
        <f t="shared" ca="1" si="218"/>
        <v>0</v>
      </c>
      <c r="BK150" s="362">
        <f t="shared" ca="1" si="256"/>
        <v>261</v>
      </c>
      <c r="BL150" s="362">
        <v>142</v>
      </c>
      <c r="BM150" s="371">
        <f t="shared" ca="1" si="257"/>
        <v>0</v>
      </c>
      <c r="BN150" s="359">
        <f t="shared" ca="1" si="189"/>
        <v>0</v>
      </c>
      <c r="BO150" s="359">
        <v>0</v>
      </c>
      <c r="BP150" s="359">
        <f t="shared" ca="1" si="219"/>
        <v>0</v>
      </c>
      <c r="BQ150" s="359">
        <f t="shared" ca="1" si="190"/>
        <v>0</v>
      </c>
      <c r="BR150" s="359">
        <f t="shared" ca="1" si="220"/>
        <v>0</v>
      </c>
      <c r="BT150" s="362">
        <f t="shared" ca="1" si="258"/>
        <v>261</v>
      </c>
      <c r="BU150" s="362">
        <v>142</v>
      </c>
      <c r="BV150" s="371">
        <f t="shared" ca="1" si="259"/>
        <v>0</v>
      </c>
      <c r="BW150" s="359">
        <f t="shared" ca="1" si="191"/>
        <v>0</v>
      </c>
      <c r="BX150" s="359">
        <v>0</v>
      </c>
      <c r="BY150" s="359">
        <f t="shared" ca="1" si="221"/>
        <v>0</v>
      </c>
      <c r="BZ150" s="359">
        <f t="shared" ca="1" si="192"/>
        <v>0</v>
      </c>
      <c r="CA150" s="359">
        <f t="shared" ca="1" si="222"/>
        <v>0</v>
      </c>
      <c r="CC150" s="362">
        <f t="shared" ca="1" si="260"/>
        <v>261</v>
      </c>
      <c r="CD150" s="362">
        <v>142</v>
      </c>
      <c r="CE150" s="371">
        <f t="shared" ca="1" si="261"/>
        <v>0</v>
      </c>
      <c r="CF150" s="359">
        <f t="shared" ca="1" si="193"/>
        <v>0</v>
      </c>
      <c r="CG150" s="359">
        <v>0</v>
      </c>
      <c r="CH150" s="359">
        <f t="shared" ca="1" si="223"/>
        <v>0</v>
      </c>
      <c r="CI150" s="359">
        <f t="shared" ca="1" si="194"/>
        <v>0</v>
      </c>
      <c r="CJ150" s="359">
        <f t="shared" ca="1" si="224"/>
        <v>0</v>
      </c>
      <c r="CL150" s="362">
        <f t="shared" ca="1" si="262"/>
        <v>261</v>
      </c>
      <c r="CM150" s="362">
        <v>142</v>
      </c>
      <c r="CN150" s="371">
        <f t="shared" ca="1" si="263"/>
        <v>0</v>
      </c>
      <c r="CO150" s="359">
        <f t="shared" ca="1" si="195"/>
        <v>0</v>
      </c>
      <c r="CP150" s="359">
        <v>0</v>
      </c>
      <c r="CQ150" s="359">
        <f t="shared" ca="1" si="225"/>
        <v>0</v>
      </c>
      <c r="CR150" s="359">
        <f t="shared" ca="1" si="196"/>
        <v>0</v>
      </c>
      <c r="CS150" s="359">
        <f t="shared" ca="1" si="226"/>
        <v>0</v>
      </c>
      <c r="CU150" s="362">
        <f t="shared" ca="1" si="264"/>
        <v>261</v>
      </c>
      <c r="CV150" s="362">
        <v>142</v>
      </c>
      <c r="CW150" s="371">
        <f t="shared" ca="1" si="265"/>
        <v>0</v>
      </c>
      <c r="CX150" s="359">
        <f t="shared" ca="1" si="197"/>
        <v>0</v>
      </c>
      <c r="CY150" s="359">
        <v>0</v>
      </c>
      <c r="CZ150" s="359">
        <f t="shared" ca="1" si="227"/>
        <v>0</v>
      </c>
      <c r="DA150" s="359">
        <f t="shared" ca="1" si="198"/>
        <v>0</v>
      </c>
      <c r="DB150" s="359">
        <f t="shared" ca="1" si="228"/>
        <v>0</v>
      </c>
      <c r="DD150" s="362">
        <f t="shared" ca="1" si="266"/>
        <v>261</v>
      </c>
      <c r="DE150" s="362">
        <v>142</v>
      </c>
      <c r="DF150" s="371">
        <f t="shared" ca="1" si="267"/>
        <v>0</v>
      </c>
      <c r="DG150" s="359">
        <f t="shared" ca="1" si="199"/>
        <v>0</v>
      </c>
      <c r="DH150" s="359">
        <v>0</v>
      </c>
      <c r="DI150" s="359">
        <f t="shared" ca="1" si="229"/>
        <v>0</v>
      </c>
      <c r="DJ150" s="359">
        <f t="shared" ca="1" si="200"/>
        <v>0</v>
      </c>
      <c r="DK150" s="359">
        <f t="shared" ca="1" si="230"/>
        <v>0</v>
      </c>
      <c r="DM150" s="362">
        <f t="shared" ca="1" si="268"/>
        <v>261</v>
      </c>
      <c r="DN150" s="362">
        <v>142</v>
      </c>
      <c r="DO150" s="371">
        <f t="shared" ca="1" si="269"/>
        <v>0</v>
      </c>
      <c r="DP150" s="359">
        <f t="shared" ca="1" si="201"/>
        <v>0</v>
      </c>
      <c r="DQ150" s="359">
        <v>0</v>
      </c>
      <c r="DR150" s="359">
        <f t="shared" ca="1" si="231"/>
        <v>0</v>
      </c>
      <c r="DS150" s="359">
        <f t="shared" ca="1" si="202"/>
        <v>0</v>
      </c>
      <c r="DT150" s="359">
        <f t="shared" ca="1" si="232"/>
        <v>0</v>
      </c>
      <c r="DV150" s="362">
        <f t="shared" ca="1" si="270"/>
        <v>261</v>
      </c>
      <c r="DW150" s="362">
        <v>142</v>
      </c>
      <c r="DX150" s="371">
        <f t="shared" ca="1" si="271"/>
        <v>0</v>
      </c>
      <c r="DY150" s="359">
        <f t="shared" ca="1" si="203"/>
        <v>0</v>
      </c>
      <c r="DZ150" s="359">
        <v>0</v>
      </c>
      <c r="EA150" s="359">
        <f t="shared" ca="1" si="233"/>
        <v>0</v>
      </c>
      <c r="EB150" s="359">
        <f t="shared" ca="1" si="204"/>
        <v>0</v>
      </c>
      <c r="EC150" s="359">
        <f t="shared" ca="1" si="234"/>
        <v>0</v>
      </c>
      <c r="EE150" s="362">
        <f t="shared" ca="1" si="272"/>
        <v>261</v>
      </c>
      <c r="EF150" s="362">
        <v>142</v>
      </c>
      <c r="EG150" s="371">
        <f t="shared" ca="1" si="273"/>
        <v>0</v>
      </c>
      <c r="EH150" s="359">
        <f t="shared" ca="1" si="205"/>
        <v>0</v>
      </c>
      <c r="EI150" s="359">
        <v>0</v>
      </c>
      <c r="EJ150" s="359">
        <f t="shared" ca="1" si="235"/>
        <v>0</v>
      </c>
      <c r="EK150" s="359">
        <f t="shared" ca="1" si="206"/>
        <v>0</v>
      </c>
      <c r="EL150" s="359">
        <f t="shared" ca="1" si="236"/>
        <v>0</v>
      </c>
    </row>
    <row r="151" spans="6:142" x14ac:dyDescent="0.35">
      <c r="F151" s="372">
        <f ca="1">IFERROR(INDEX('Inflation Rates'!$A$16:$H$138,MATCH('TSP Traditional'!$H152,'Inflation Rates'!$A$16:$A$138,0),8)/INDEX('Inflation Rates'!$A$16:$H$138,MATCH('TSP Traditional'!$H152,'Inflation Rates'!$A$16:$A$138,0)-1,8)-1,F150)</f>
        <v>2.0000000000000018E-2</v>
      </c>
      <c r="G151" s="372">
        <f ca="1">IFERROR(INDEX('Inflation Rates'!$A$16:$H$138,MATCH('TSP Traditional'!$H152,'Inflation Rates'!$A$16:$A$138,0),6)/INDEX('Inflation Rates'!$A$16:$H$138,MATCH('TSP Traditional'!$H152,'Inflation Rates'!$A$16:$A$138,0)-1,6)-1,G150)</f>
        <v>2.0999999999999908E-2</v>
      </c>
      <c r="H151" s="362">
        <f t="shared" ca="1" si="237"/>
        <v>2162</v>
      </c>
      <c r="I151" s="362">
        <f t="shared" ca="1" si="238"/>
        <v>262</v>
      </c>
      <c r="J151" s="362">
        <v>143</v>
      </c>
      <c r="K151" s="371">
        <f t="shared" ca="1" si="239"/>
        <v>0</v>
      </c>
      <c r="L151" s="359">
        <f t="shared" ca="1" si="183"/>
        <v>0</v>
      </c>
      <c r="M151" s="359">
        <v>0</v>
      </c>
      <c r="N151" s="359">
        <f t="shared" ca="1" si="207"/>
        <v>0</v>
      </c>
      <c r="O151" s="359">
        <f t="shared" ca="1" si="240"/>
        <v>0</v>
      </c>
      <c r="P151" s="359">
        <f t="shared" ca="1" si="208"/>
        <v>0</v>
      </c>
      <c r="R151" s="362">
        <f t="shared" ca="1" si="241"/>
        <v>262</v>
      </c>
      <c r="S151" s="362">
        <v>143</v>
      </c>
      <c r="T151" s="371">
        <f t="shared" ca="1" si="242"/>
        <v>0</v>
      </c>
      <c r="U151" s="359">
        <f t="shared" ca="1" si="184"/>
        <v>0</v>
      </c>
      <c r="V151" s="359">
        <v>0</v>
      </c>
      <c r="W151" s="359">
        <f t="shared" ca="1" si="209"/>
        <v>0</v>
      </c>
      <c r="X151" s="359">
        <f t="shared" ca="1" si="243"/>
        <v>0</v>
      </c>
      <c r="Y151" s="359">
        <f t="shared" ca="1" si="210"/>
        <v>0</v>
      </c>
      <c r="AA151" s="362">
        <f t="shared" ca="1" si="244"/>
        <v>262</v>
      </c>
      <c r="AB151" s="362">
        <v>143</v>
      </c>
      <c r="AC151" s="371">
        <f t="shared" ca="1" si="245"/>
        <v>0</v>
      </c>
      <c r="AD151" s="359">
        <f t="shared" ca="1" si="185"/>
        <v>0</v>
      </c>
      <c r="AE151" s="359">
        <v>0</v>
      </c>
      <c r="AF151" s="359">
        <f t="shared" ca="1" si="211"/>
        <v>0</v>
      </c>
      <c r="AG151" s="359">
        <f t="shared" ca="1" si="246"/>
        <v>0</v>
      </c>
      <c r="AH151" s="359">
        <f t="shared" ca="1" si="212"/>
        <v>0</v>
      </c>
      <c r="AJ151" s="362">
        <f t="shared" ca="1" si="247"/>
        <v>262</v>
      </c>
      <c r="AK151" s="362">
        <v>143</v>
      </c>
      <c r="AL151" s="371">
        <f t="shared" ca="1" si="248"/>
        <v>0</v>
      </c>
      <c r="AM151" s="359">
        <f t="shared" ca="1" si="186"/>
        <v>0</v>
      </c>
      <c r="AN151" s="359">
        <v>0</v>
      </c>
      <c r="AO151" s="359">
        <f t="shared" ca="1" si="213"/>
        <v>0</v>
      </c>
      <c r="AP151" s="359">
        <f t="shared" ca="1" si="249"/>
        <v>0</v>
      </c>
      <c r="AQ151" s="359">
        <f t="shared" ca="1" si="214"/>
        <v>0</v>
      </c>
      <c r="AS151" s="362">
        <f t="shared" ca="1" si="250"/>
        <v>262</v>
      </c>
      <c r="AT151" s="362">
        <v>143</v>
      </c>
      <c r="AU151" s="371">
        <f t="shared" ca="1" si="251"/>
        <v>0</v>
      </c>
      <c r="AV151" s="359">
        <f t="shared" ca="1" si="187"/>
        <v>0</v>
      </c>
      <c r="AW151" s="359">
        <v>0</v>
      </c>
      <c r="AX151" s="359">
        <f t="shared" ca="1" si="215"/>
        <v>0</v>
      </c>
      <c r="AY151" s="359">
        <f t="shared" ca="1" si="252"/>
        <v>0</v>
      </c>
      <c r="AZ151" s="359">
        <f t="shared" ca="1" si="216"/>
        <v>0</v>
      </c>
      <c r="BB151" s="362">
        <f t="shared" ca="1" si="253"/>
        <v>262</v>
      </c>
      <c r="BC151" s="362">
        <v>143</v>
      </c>
      <c r="BD151" s="371">
        <f t="shared" ca="1" si="254"/>
        <v>0</v>
      </c>
      <c r="BE151" s="359">
        <f t="shared" ca="1" si="188"/>
        <v>0</v>
      </c>
      <c r="BF151" s="359">
        <v>0</v>
      </c>
      <c r="BG151" s="359">
        <f t="shared" ca="1" si="217"/>
        <v>0</v>
      </c>
      <c r="BH151" s="359">
        <f t="shared" ca="1" si="255"/>
        <v>0</v>
      </c>
      <c r="BI151" s="359">
        <f t="shared" ca="1" si="218"/>
        <v>0</v>
      </c>
      <c r="BK151" s="362">
        <f t="shared" ca="1" si="256"/>
        <v>262</v>
      </c>
      <c r="BL151" s="362">
        <v>143</v>
      </c>
      <c r="BM151" s="371">
        <f t="shared" ca="1" si="257"/>
        <v>0</v>
      </c>
      <c r="BN151" s="359">
        <f t="shared" ca="1" si="189"/>
        <v>0</v>
      </c>
      <c r="BO151" s="359">
        <v>0</v>
      </c>
      <c r="BP151" s="359">
        <f t="shared" ca="1" si="219"/>
        <v>0</v>
      </c>
      <c r="BQ151" s="359">
        <f t="shared" ca="1" si="190"/>
        <v>0</v>
      </c>
      <c r="BR151" s="359">
        <f t="shared" ca="1" si="220"/>
        <v>0</v>
      </c>
      <c r="BT151" s="362">
        <f t="shared" ca="1" si="258"/>
        <v>262</v>
      </c>
      <c r="BU151" s="362">
        <v>143</v>
      </c>
      <c r="BV151" s="371">
        <f t="shared" ca="1" si="259"/>
        <v>0</v>
      </c>
      <c r="BW151" s="359">
        <f t="shared" ca="1" si="191"/>
        <v>0</v>
      </c>
      <c r="BX151" s="359">
        <v>0</v>
      </c>
      <c r="BY151" s="359">
        <f t="shared" ca="1" si="221"/>
        <v>0</v>
      </c>
      <c r="BZ151" s="359">
        <f t="shared" ca="1" si="192"/>
        <v>0</v>
      </c>
      <c r="CA151" s="359">
        <f t="shared" ca="1" si="222"/>
        <v>0</v>
      </c>
      <c r="CC151" s="362">
        <f t="shared" ca="1" si="260"/>
        <v>262</v>
      </c>
      <c r="CD151" s="362">
        <v>143</v>
      </c>
      <c r="CE151" s="371">
        <f t="shared" ca="1" si="261"/>
        <v>0</v>
      </c>
      <c r="CF151" s="359">
        <f t="shared" ca="1" si="193"/>
        <v>0</v>
      </c>
      <c r="CG151" s="359">
        <v>0</v>
      </c>
      <c r="CH151" s="359">
        <f t="shared" ca="1" si="223"/>
        <v>0</v>
      </c>
      <c r="CI151" s="359">
        <f t="shared" ca="1" si="194"/>
        <v>0</v>
      </c>
      <c r="CJ151" s="359">
        <f t="shared" ca="1" si="224"/>
        <v>0</v>
      </c>
      <c r="CL151" s="362">
        <f t="shared" ca="1" si="262"/>
        <v>262</v>
      </c>
      <c r="CM151" s="362">
        <v>143</v>
      </c>
      <c r="CN151" s="371">
        <f t="shared" ca="1" si="263"/>
        <v>0</v>
      </c>
      <c r="CO151" s="359">
        <f t="shared" ca="1" si="195"/>
        <v>0</v>
      </c>
      <c r="CP151" s="359">
        <v>0</v>
      </c>
      <c r="CQ151" s="359">
        <f t="shared" ca="1" si="225"/>
        <v>0</v>
      </c>
      <c r="CR151" s="359">
        <f t="shared" ca="1" si="196"/>
        <v>0</v>
      </c>
      <c r="CS151" s="359">
        <f t="shared" ca="1" si="226"/>
        <v>0</v>
      </c>
      <c r="CU151" s="362">
        <f t="shared" ca="1" si="264"/>
        <v>262</v>
      </c>
      <c r="CV151" s="362">
        <v>143</v>
      </c>
      <c r="CW151" s="371">
        <f t="shared" ca="1" si="265"/>
        <v>0</v>
      </c>
      <c r="CX151" s="359">
        <f t="shared" ca="1" si="197"/>
        <v>0</v>
      </c>
      <c r="CY151" s="359">
        <v>0</v>
      </c>
      <c r="CZ151" s="359">
        <f t="shared" ca="1" si="227"/>
        <v>0</v>
      </c>
      <c r="DA151" s="359">
        <f t="shared" ca="1" si="198"/>
        <v>0</v>
      </c>
      <c r="DB151" s="359">
        <f t="shared" ca="1" si="228"/>
        <v>0</v>
      </c>
      <c r="DD151" s="362">
        <f t="shared" ca="1" si="266"/>
        <v>262</v>
      </c>
      <c r="DE151" s="362">
        <v>143</v>
      </c>
      <c r="DF151" s="371">
        <f t="shared" ca="1" si="267"/>
        <v>0</v>
      </c>
      <c r="DG151" s="359">
        <f t="shared" ca="1" si="199"/>
        <v>0</v>
      </c>
      <c r="DH151" s="359">
        <v>0</v>
      </c>
      <c r="DI151" s="359">
        <f t="shared" ca="1" si="229"/>
        <v>0</v>
      </c>
      <c r="DJ151" s="359">
        <f t="shared" ca="1" si="200"/>
        <v>0</v>
      </c>
      <c r="DK151" s="359">
        <f t="shared" ca="1" si="230"/>
        <v>0</v>
      </c>
      <c r="DM151" s="362">
        <f t="shared" ca="1" si="268"/>
        <v>262</v>
      </c>
      <c r="DN151" s="362">
        <v>143</v>
      </c>
      <c r="DO151" s="371">
        <f t="shared" ca="1" si="269"/>
        <v>0</v>
      </c>
      <c r="DP151" s="359">
        <f t="shared" ca="1" si="201"/>
        <v>0</v>
      </c>
      <c r="DQ151" s="359">
        <v>0</v>
      </c>
      <c r="DR151" s="359">
        <f t="shared" ca="1" si="231"/>
        <v>0</v>
      </c>
      <c r="DS151" s="359">
        <f t="shared" ca="1" si="202"/>
        <v>0</v>
      </c>
      <c r="DT151" s="359">
        <f t="shared" ca="1" si="232"/>
        <v>0</v>
      </c>
      <c r="DV151" s="362">
        <f t="shared" ca="1" si="270"/>
        <v>262</v>
      </c>
      <c r="DW151" s="362">
        <v>143</v>
      </c>
      <c r="DX151" s="371">
        <f t="shared" ca="1" si="271"/>
        <v>0</v>
      </c>
      <c r="DY151" s="359">
        <f t="shared" ca="1" si="203"/>
        <v>0</v>
      </c>
      <c r="DZ151" s="359">
        <v>0</v>
      </c>
      <c r="EA151" s="359">
        <f t="shared" ca="1" si="233"/>
        <v>0</v>
      </c>
      <c r="EB151" s="359">
        <f t="shared" ca="1" si="204"/>
        <v>0</v>
      </c>
      <c r="EC151" s="359">
        <f t="shared" ca="1" si="234"/>
        <v>0</v>
      </c>
      <c r="EE151" s="362">
        <f t="shared" ca="1" si="272"/>
        <v>262</v>
      </c>
      <c r="EF151" s="362">
        <v>143</v>
      </c>
      <c r="EG151" s="371">
        <f t="shared" ca="1" si="273"/>
        <v>0</v>
      </c>
      <c r="EH151" s="359">
        <f t="shared" ca="1" si="205"/>
        <v>0</v>
      </c>
      <c r="EI151" s="359">
        <v>0</v>
      </c>
      <c r="EJ151" s="359">
        <f t="shared" ca="1" si="235"/>
        <v>0</v>
      </c>
      <c r="EK151" s="359">
        <f t="shared" ca="1" si="206"/>
        <v>0</v>
      </c>
      <c r="EL151" s="359">
        <f t="shared" ca="1" si="236"/>
        <v>0</v>
      </c>
    </row>
    <row r="152" spans="6:142" x14ac:dyDescent="0.35">
      <c r="F152" s="372">
        <f ca="1">IFERROR(INDEX('Inflation Rates'!$A$16:$H$138,MATCH('TSP Traditional'!$H153,'Inflation Rates'!$A$16:$A$138,0),8)/INDEX('Inflation Rates'!$A$16:$H$138,MATCH('TSP Traditional'!$H153,'Inflation Rates'!$A$16:$A$138,0)-1,8)-1,F151)</f>
        <v>2.0000000000000018E-2</v>
      </c>
      <c r="G152" s="372">
        <f ca="1">IFERROR(INDEX('Inflation Rates'!$A$16:$H$138,MATCH('TSP Traditional'!$H153,'Inflation Rates'!$A$16:$A$138,0),6)/INDEX('Inflation Rates'!$A$16:$H$138,MATCH('TSP Traditional'!$H153,'Inflation Rates'!$A$16:$A$138,0)-1,6)-1,G151)</f>
        <v>2.0999999999999908E-2</v>
      </c>
      <c r="H152" s="362">
        <f t="shared" ca="1" si="237"/>
        <v>2163</v>
      </c>
      <c r="I152" s="362">
        <f t="shared" ca="1" si="238"/>
        <v>263</v>
      </c>
      <c r="J152" s="362">
        <v>144</v>
      </c>
      <c r="K152" s="371">
        <f t="shared" ca="1" si="239"/>
        <v>0</v>
      </c>
      <c r="L152" s="359">
        <f t="shared" ca="1" si="183"/>
        <v>0</v>
      </c>
      <c r="M152" s="359">
        <v>0</v>
      </c>
      <c r="N152" s="359">
        <f t="shared" ca="1" si="207"/>
        <v>0</v>
      </c>
      <c r="O152" s="359">
        <f t="shared" ca="1" si="240"/>
        <v>0</v>
      </c>
      <c r="P152" s="359">
        <f t="shared" ca="1" si="208"/>
        <v>0</v>
      </c>
      <c r="R152" s="362">
        <f t="shared" ca="1" si="241"/>
        <v>263</v>
      </c>
      <c r="S152" s="362">
        <v>144</v>
      </c>
      <c r="T152" s="371">
        <f t="shared" ca="1" si="242"/>
        <v>0</v>
      </c>
      <c r="U152" s="359">
        <f t="shared" ca="1" si="184"/>
        <v>0</v>
      </c>
      <c r="V152" s="359">
        <v>0</v>
      </c>
      <c r="W152" s="359">
        <f t="shared" ca="1" si="209"/>
        <v>0</v>
      </c>
      <c r="X152" s="359">
        <f t="shared" ca="1" si="243"/>
        <v>0</v>
      </c>
      <c r="Y152" s="359">
        <f t="shared" ca="1" si="210"/>
        <v>0</v>
      </c>
      <c r="AA152" s="362">
        <f t="shared" ca="1" si="244"/>
        <v>263</v>
      </c>
      <c r="AB152" s="362">
        <v>144</v>
      </c>
      <c r="AC152" s="371">
        <f t="shared" ca="1" si="245"/>
        <v>0</v>
      </c>
      <c r="AD152" s="359">
        <f t="shared" ca="1" si="185"/>
        <v>0</v>
      </c>
      <c r="AE152" s="359">
        <v>0</v>
      </c>
      <c r="AF152" s="359">
        <f t="shared" ca="1" si="211"/>
        <v>0</v>
      </c>
      <c r="AG152" s="359">
        <f t="shared" ca="1" si="246"/>
        <v>0</v>
      </c>
      <c r="AH152" s="359">
        <f t="shared" ca="1" si="212"/>
        <v>0</v>
      </c>
      <c r="AJ152" s="362">
        <f t="shared" ca="1" si="247"/>
        <v>263</v>
      </c>
      <c r="AK152" s="362">
        <v>144</v>
      </c>
      <c r="AL152" s="371">
        <f t="shared" ca="1" si="248"/>
        <v>0</v>
      </c>
      <c r="AM152" s="359">
        <f t="shared" ca="1" si="186"/>
        <v>0</v>
      </c>
      <c r="AN152" s="359">
        <v>0</v>
      </c>
      <c r="AO152" s="359">
        <f t="shared" ca="1" si="213"/>
        <v>0</v>
      </c>
      <c r="AP152" s="359">
        <f t="shared" ca="1" si="249"/>
        <v>0</v>
      </c>
      <c r="AQ152" s="359">
        <f t="shared" ca="1" si="214"/>
        <v>0</v>
      </c>
      <c r="AS152" s="362">
        <f t="shared" ca="1" si="250"/>
        <v>263</v>
      </c>
      <c r="AT152" s="362">
        <v>144</v>
      </c>
      <c r="AU152" s="371">
        <f t="shared" ca="1" si="251"/>
        <v>0</v>
      </c>
      <c r="AV152" s="359">
        <f t="shared" ca="1" si="187"/>
        <v>0</v>
      </c>
      <c r="AW152" s="359">
        <v>0</v>
      </c>
      <c r="AX152" s="359">
        <f t="shared" ca="1" si="215"/>
        <v>0</v>
      </c>
      <c r="AY152" s="359">
        <f t="shared" ca="1" si="252"/>
        <v>0</v>
      </c>
      <c r="AZ152" s="359">
        <f t="shared" ca="1" si="216"/>
        <v>0</v>
      </c>
      <c r="BB152" s="362">
        <f t="shared" ca="1" si="253"/>
        <v>263</v>
      </c>
      <c r="BC152" s="362">
        <v>144</v>
      </c>
      <c r="BD152" s="371">
        <f t="shared" ca="1" si="254"/>
        <v>0</v>
      </c>
      <c r="BE152" s="359">
        <f t="shared" ca="1" si="188"/>
        <v>0</v>
      </c>
      <c r="BF152" s="359">
        <v>0</v>
      </c>
      <c r="BG152" s="359">
        <f t="shared" ca="1" si="217"/>
        <v>0</v>
      </c>
      <c r="BH152" s="359">
        <f t="shared" ca="1" si="255"/>
        <v>0</v>
      </c>
      <c r="BI152" s="359">
        <f t="shared" ca="1" si="218"/>
        <v>0</v>
      </c>
      <c r="BK152" s="362">
        <f t="shared" ca="1" si="256"/>
        <v>263</v>
      </c>
      <c r="BL152" s="362">
        <v>144</v>
      </c>
      <c r="BM152" s="371">
        <f t="shared" ca="1" si="257"/>
        <v>0</v>
      </c>
      <c r="BN152" s="359">
        <f t="shared" ca="1" si="189"/>
        <v>0</v>
      </c>
      <c r="BO152" s="359">
        <v>0</v>
      </c>
      <c r="BP152" s="359">
        <f t="shared" ca="1" si="219"/>
        <v>0</v>
      </c>
      <c r="BQ152" s="359">
        <f t="shared" ca="1" si="190"/>
        <v>0</v>
      </c>
      <c r="BR152" s="359">
        <f t="shared" ca="1" si="220"/>
        <v>0</v>
      </c>
      <c r="BT152" s="362">
        <f t="shared" ca="1" si="258"/>
        <v>263</v>
      </c>
      <c r="BU152" s="362">
        <v>144</v>
      </c>
      <c r="BV152" s="371">
        <f t="shared" ca="1" si="259"/>
        <v>0</v>
      </c>
      <c r="BW152" s="359">
        <f t="shared" ca="1" si="191"/>
        <v>0</v>
      </c>
      <c r="BX152" s="359">
        <v>0</v>
      </c>
      <c r="BY152" s="359">
        <f t="shared" ca="1" si="221"/>
        <v>0</v>
      </c>
      <c r="BZ152" s="359">
        <f t="shared" ca="1" si="192"/>
        <v>0</v>
      </c>
      <c r="CA152" s="359">
        <f t="shared" ca="1" si="222"/>
        <v>0</v>
      </c>
      <c r="CC152" s="362">
        <f t="shared" ca="1" si="260"/>
        <v>263</v>
      </c>
      <c r="CD152" s="362">
        <v>144</v>
      </c>
      <c r="CE152" s="371">
        <f t="shared" ca="1" si="261"/>
        <v>0</v>
      </c>
      <c r="CF152" s="359">
        <f t="shared" ca="1" si="193"/>
        <v>0</v>
      </c>
      <c r="CG152" s="359">
        <v>0</v>
      </c>
      <c r="CH152" s="359">
        <f t="shared" ca="1" si="223"/>
        <v>0</v>
      </c>
      <c r="CI152" s="359">
        <f t="shared" ca="1" si="194"/>
        <v>0</v>
      </c>
      <c r="CJ152" s="359">
        <f t="shared" ca="1" si="224"/>
        <v>0</v>
      </c>
      <c r="CL152" s="362">
        <f t="shared" ca="1" si="262"/>
        <v>263</v>
      </c>
      <c r="CM152" s="362">
        <v>144</v>
      </c>
      <c r="CN152" s="371">
        <f t="shared" ca="1" si="263"/>
        <v>0</v>
      </c>
      <c r="CO152" s="359">
        <f t="shared" ca="1" si="195"/>
        <v>0</v>
      </c>
      <c r="CP152" s="359">
        <v>0</v>
      </c>
      <c r="CQ152" s="359">
        <f t="shared" ca="1" si="225"/>
        <v>0</v>
      </c>
      <c r="CR152" s="359">
        <f t="shared" ca="1" si="196"/>
        <v>0</v>
      </c>
      <c r="CS152" s="359">
        <f t="shared" ca="1" si="226"/>
        <v>0</v>
      </c>
      <c r="CU152" s="362">
        <f t="shared" ca="1" si="264"/>
        <v>263</v>
      </c>
      <c r="CV152" s="362">
        <v>144</v>
      </c>
      <c r="CW152" s="371">
        <f t="shared" ca="1" si="265"/>
        <v>0</v>
      </c>
      <c r="CX152" s="359">
        <f t="shared" ca="1" si="197"/>
        <v>0</v>
      </c>
      <c r="CY152" s="359">
        <v>0</v>
      </c>
      <c r="CZ152" s="359">
        <f t="shared" ca="1" si="227"/>
        <v>0</v>
      </c>
      <c r="DA152" s="359">
        <f t="shared" ca="1" si="198"/>
        <v>0</v>
      </c>
      <c r="DB152" s="359">
        <f t="shared" ca="1" si="228"/>
        <v>0</v>
      </c>
      <c r="DD152" s="362">
        <f t="shared" ca="1" si="266"/>
        <v>263</v>
      </c>
      <c r="DE152" s="362">
        <v>144</v>
      </c>
      <c r="DF152" s="371">
        <f t="shared" ca="1" si="267"/>
        <v>0</v>
      </c>
      <c r="DG152" s="359">
        <f t="shared" ca="1" si="199"/>
        <v>0</v>
      </c>
      <c r="DH152" s="359">
        <v>0</v>
      </c>
      <c r="DI152" s="359">
        <f t="shared" ca="1" si="229"/>
        <v>0</v>
      </c>
      <c r="DJ152" s="359">
        <f t="shared" ca="1" si="200"/>
        <v>0</v>
      </c>
      <c r="DK152" s="359">
        <f t="shared" ca="1" si="230"/>
        <v>0</v>
      </c>
      <c r="DM152" s="362">
        <f t="shared" ca="1" si="268"/>
        <v>263</v>
      </c>
      <c r="DN152" s="362">
        <v>144</v>
      </c>
      <c r="DO152" s="371">
        <f t="shared" ca="1" si="269"/>
        <v>0</v>
      </c>
      <c r="DP152" s="359">
        <f t="shared" ca="1" si="201"/>
        <v>0</v>
      </c>
      <c r="DQ152" s="359">
        <v>0</v>
      </c>
      <c r="DR152" s="359">
        <f t="shared" ca="1" si="231"/>
        <v>0</v>
      </c>
      <c r="DS152" s="359">
        <f t="shared" ca="1" si="202"/>
        <v>0</v>
      </c>
      <c r="DT152" s="359">
        <f t="shared" ca="1" si="232"/>
        <v>0</v>
      </c>
      <c r="DV152" s="362">
        <f t="shared" ca="1" si="270"/>
        <v>263</v>
      </c>
      <c r="DW152" s="362">
        <v>144</v>
      </c>
      <c r="DX152" s="371">
        <f t="shared" ca="1" si="271"/>
        <v>0</v>
      </c>
      <c r="DY152" s="359">
        <f t="shared" ca="1" si="203"/>
        <v>0</v>
      </c>
      <c r="DZ152" s="359">
        <v>0</v>
      </c>
      <c r="EA152" s="359">
        <f t="shared" ca="1" si="233"/>
        <v>0</v>
      </c>
      <c r="EB152" s="359">
        <f t="shared" ca="1" si="204"/>
        <v>0</v>
      </c>
      <c r="EC152" s="359">
        <f t="shared" ca="1" si="234"/>
        <v>0</v>
      </c>
      <c r="EE152" s="362">
        <f t="shared" ca="1" si="272"/>
        <v>263</v>
      </c>
      <c r="EF152" s="362">
        <v>144</v>
      </c>
      <c r="EG152" s="371">
        <f t="shared" ca="1" si="273"/>
        <v>0</v>
      </c>
      <c r="EH152" s="359">
        <f t="shared" ca="1" si="205"/>
        <v>0</v>
      </c>
      <c r="EI152" s="359">
        <v>0</v>
      </c>
      <c r="EJ152" s="359">
        <f t="shared" ca="1" si="235"/>
        <v>0</v>
      </c>
      <c r="EK152" s="359">
        <f t="shared" ca="1" si="206"/>
        <v>0</v>
      </c>
      <c r="EL152" s="359">
        <f t="shared" ca="1" si="236"/>
        <v>0</v>
      </c>
    </row>
    <row r="153" spans="6:142" x14ac:dyDescent="0.35">
      <c r="F153" s="372">
        <f ca="1">IFERROR(INDEX('Inflation Rates'!$A$16:$H$138,MATCH('TSP Traditional'!$H154,'Inflation Rates'!$A$16:$A$138,0),8)/INDEX('Inflation Rates'!$A$16:$H$138,MATCH('TSP Traditional'!$H154,'Inflation Rates'!$A$16:$A$138,0)-1,8)-1,F152)</f>
        <v>2.0000000000000018E-2</v>
      </c>
      <c r="G153" s="372">
        <f ca="1">IFERROR(INDEX('Inflation Rates'!$A$16:$H$138,MATCH('TSP Traditional'!$H154,'Inflation Rates'!$A$16:$A$138,0),6)/INDEX('Inflation Rates'!$A$16:$H$138,MATCH('TSP Traditional'!$H154,'Inflation Rates'!$A$16:$A$138,0)-1,6)-1,G152)</f>
        <v>2.0999999999999908E-2</v>
      </c>
      <c r="H153" s="362">
        <f t="shared" ca="1" si="237"/>
        <v>2164</v>
      </c>
      <c r="I153" s="362">
        <f t="shared" ca="1" si="238"/>
        <v>264</v>
      </c>
      <c r="J153" s="362">
        <v>145</v>
      </c>
      <c r="K153" s="371">
        <f t="shared" ca="1" si="239"/>
        <v>0</v>
      </c>
      <c r="L153" s="359">
        <f t="shared" ca="1" si="183"/>
        <v>0</v>
      </c>
      <c r="M153" s="359">
        <v>0</v>
      </c>
      <c r="N153" s="359">
        <f t="shared" ca="1" si="207"/>
        <v>0</v>
      </c>
      <c r="O153" s="359">
        <f t="shared" ca="1" si="240"/>
        <v>0</v>
      </c>
      <c r="P153" s="359">
        <f t="shared" ca="1" si="208"/>
        <v>0</v>
      </c>
      <c r="R153" s="362">
        <f t="shared" ca="1" si="241"/>
        <v>264</v>
      </c>
      <c r="S153" s="362">
        <v>145</v>
      </c>
      <c r="T153" s="371">
        <f t="shared" ca="1" si="242"/>
        <v>0</v>
      </c>
      <c r="U153" s="359">
        <f t="shared" ca="1" si="184"/>
        <v>0</v>
      </c>
      <c r="V153" s="359">
        <v>0</v>
      </c>
      <c r="W153" s="359">
        <f t="shared" ca="1" si="209"/>
        <v>0</v>
      </c>
      <c r="X153" s="359">
        <f t="shared" ca="1" si="243"/>
        <v>0</v>
      </c>
      <c r="Y153" s="359">
        <f t="shared" ca="1" si="210"/>
        <v>0</v>
      </c>
      <c r="AA153" s="362">
        <f t="shared" ca="1" si="244"/>
        <v>264</v>
      </c>
      <c r="AB153" s="362">
        <v>145</v>
      </c>
      <c r="AC153" s="371">
        <f t="shared" ca="1" si="245"/>
        <v>0</v>
      </c>
      <c r="AD153" s="359">
        <f t="shared" ca="1" si="185"/>
        <v>0</v>
      </c>
      <c r="AE153" s="359">
        <v>0</v>
      </c>
      <c r="AF153" s="359">
        <f t="shared" ca="1" si="211"/>
        <v>0</v>
      </c>
      <c r="AG153" s="359">
        <f t="shared" ca="1" si="246"/>
        <v>0</v>
      </c>
      <c r="AH153" s="359">
        <f t="shared" ca="1" si="212"/>
        <v>0</v>
      </c>
      <c r="AJ153" s="362">
        <f t="shared" ca="1" si="247"/>
        <v>264</v>
      </c>
      <c r="AK153" s="362">
        <v>145</v>
      </c>
      <c r="AL153" s="371">
        <f t="shared" ca="1" si="248"/>
        <v>0</v>
      </c>
      <c r="AM153" s="359">
        <f t="shared" ca="1" si="186"/>
        <v>0</v>
      </c>
      <c r="AN153" s="359">
        <v>0</v>
      </c>
      <c r="AO153" s="359">
        <f t="shared" ca="1" si="213"/>
        <v>0</v>
      </c>
      <c r="AP153" s="359">
        <f t="shared" ca="1" si="249"/>
        <v>0</v>
      </c>
      <c r="AQ153" s="359">
        <f t="shared" ca="1" si="214"/>
        <v>0</v>
      </c>
      <c r="AS153" s="362">
        <f t="shared" ca="1" si="250"/>
        <v>264</v>
      </c>
      <c r="AT153" s="362">
        <v>145</v>
      </c>
      <c r="AU153" s="371">
        <f t="shared" ca="1" si="251"/>
        <v>0</v>
      </c>
      <c r="AV153" s="359">
        <f t="shared" ca="1" si="187"/>
        <v>0</v>
      </c>
      <c r="AW153" s="359">
        <v>0</v>
      </c>
      <c r="AX153" s="359">
        <f t="shared" ca="1" si="215"/>
        <v>0</v>
      </c>
      <c r="AY153" s="359">
        <f t="shared" ca="1" si="252"/>
        <v>0</v>
      </c>
      <c r="AZ153" s="359">
        <f t="shared" ca="1" si="216"/>
        <v>0</v>
      </c>
      <c r="BB153" s="362">
        <f t="shared" ca="1" si="253"/>
        <v>264</v>
      </c>
      <c r="BC153" s="362">
        <v>145</v>
      </c>
      <c r="BD153" s="371">
        <f t="shared" ca="1" si="254"/>
        <v>0</v>
      </c>
      <c r="BE153" s="359">
        <f t="shared" ca="1" si="188"/>
        <v>0</v>
      </c>
      <c r="BF153" s="359">
        <v>0</v>
      </c>
      <c r="BG153" s="359">
        <f t="shared" ca="1" si="217"/>
        <v>0</v>
      </c>
      <c r="BH153" s="359">
        <f t="shared" ca="1" si="255"/>
        <v>0</v>
      </c>
      <c r="BI153" s="359">
        <f t="shared" ca="1" si="218"/>
        <v>0</v>
      </c>
      <c r="BK153" s="362">
        <f t="shared" ca="1" si="256"/>
        <v>264</v>
      </c>
      <c r="BL153" s="362">
        <v>145</v>
      </c>
      <c r="BM153" s="371">
        <f t="shared" ca="1" si="257"/>
        <v>0</v>
      </c>
      <c r="BN153" s="359">
        <f t="shared" ca="1" si="189"/>
        <v>0</v>
      </c>
      <c r="BO153" s="359">
        <v>0</v>
      </c>
      <c r="BP153" s="359">
        <f t="shared" ca="1" si="219"/>
        <v>0</v>
      </c>
      <c r="BQ153" s="359">
        <f t="shared" ca="1" si="190"/>
        <v>0</v>
      </c>
      <c r="BR153" s="359">
        <f t="shared" ca="1" si="220"/>
        <v>0</v>
      </c>
      <c r="BT153" s="362">
        <f t="shared" ca="1" si="258"/>
        <v>264</v>
      </c>
      <c r="BU153" s="362">
        <v>145</v>
      </c>
      <c r="BV153" s="371">
        <f t="shared" ca="1" si="259"/>
        <v>0</v>
      </c>
      <c r="BW153" s="359">
        <f t="shared" ca="1" si="191"/>
        <v>0</v>
      </c>
      <c r="BX153" s="359">
        <v>0</v>
      </c>
      <c r="BY153" s="359">
        <f t="shared" ca="1" si="221"/>
        <v>0</v>
      </c>
      <c r="BZ153" s="359">
        <f t="shared" ca="1" si="192"/>
        <v>0</v>
      </c>
      <c r="CA153" s="359">
        <f t="shared" ca="1" si="222"/>
        <v>0</v>
      </c>
      <c r="CC153" s="362">
        <f t="shared" ca="1" si="260"/>
        <v>264</v>
      </c>
      <c r="CD153" s="362">
        <v>145</v>
      </c>
      <c r="CE153" s="371">
        <f t="shared" ca="1" si="261"/>
        <v>0</v>
      </c>
      <c r="CF153" s="359">
        <f t="shared" ca="1" si="193"/>
        <v>0</v>
      </c>
      <c r="CG153" s="359">
        <v>0</v>
      </c>
      <c r="CH153" s="359">
        <f t="shared" ca="1" si="223"/>
        <v>0</v>
      </c>
      <c r="CI153" s="359">
        <f t="shared" ca="1" si="194"/>
        <v>0</v>
      </c>
      <c r="CJ153" s="359">
        <f t="shared" ca="1" si="224"/>
        <v>0</v>
      </c>
      <c r="CL153" s="362">
        <f t="shared" ca="1" si="262"/>
        <v>264</v>
      </c>
      <c r="CM153" s="362">
        <v>145</v>
      </c>
      <c r="CN153" s="371">
        <f t="shared" ca="1" si="263"/>
        <v>0</v>
      </c>
      <c r="CO153" s="359">
        <f t="shared" ca="1" si="195"/>
        <v>0</v>
      </c>
      <c r="CP153" s="359">
        <v>0</v>
      </c>
      <c r="CQ153" s="359">
        <f t="shared" ca="1" si="225"/>
        <v>0</v>
      </c>
      <c r="CR153" s="359">
        <f t="shared" ca="1" si="196"/>
        <v>0</v>
      </c>
      <c r="CS153" s="359">
        <f t="shared" ca="1" si="226"/>
        <v>0</v>
      </c>
      <c r="CU153" s="362">
        <f t="shared" ca="1" si="264"/>
        <v>264</v>
      </c>
      <c r="CV153" s="362">
        <v>145</v>
      </c>
      <c r="CW153" s="371">
        <f t="shared" ca="1" si="265"/>
        <v>0</v>
      </c>
      <c r="CX153" s="359">
        <f t="shared" ca="1" si="197"/>
        <v>0</v>
      </c>
      <c r="CY153" s="359">
        <v>0</v>
      </c>
      <c r="CZ153" s="359">
        <f t="shared" ca="1" si="227"/>
        <v>0</v>
      </c>
      <c r="DA153" s="359">
        <f t="shared" ca="1" si="198"/>
        <v>0</v>
      </c>
      <c r="DB153" s="359">
        <f t="shared" ca="1" si="228"/>
        <v>0</v>
      </c>
      <c r="DD153" s="362">
        <f t="shared" ca="1" si="266"/>
        <v>264</v>
      </c>
      <c r="DE153" s="362">
        <v>145</v>
      </c>
      <c r="DF153" s="371">
        <f t="shared" ca="1" si="267"/>
        <v>0</v>
      </c>
      <c r="DG153" s="359">
        <f t="shared" ca="1" si="199"/>
        <v>0</v>
      </c>
      <c r="DH153" s="359">
        <v>0</v>
      </c>
      <c r="DI153" s="359">
        <f t="shared" ca="1" si="229"/>
        <v>0</v>
      </c>
      <c r="DJ153" s="359">
        <f t="shared" ca="1" si="200"/>
        <v>0</v>
      </c>
      <c r="DK153" s="359">
        <f t="shared" ca="1" si="230"/>
        <v>0</v>
      </c>
      <c r="DM153" s="362">
        <f t="shared" ca="1" si="268"/>
        <v>264</v>
      </c>
      <c r="DN153" s="362">
        <v>145</v>
      </c>
      <c r="DO153" s="371">
        <f t="shared" ca="1" si="269"/>
        <v>0</v>
      </c>
      <c r="DP153" s="359">
        <f t="shared" ca="1" si="201"/>
        <v>0</v>
      </c>
      <c r="DQ153" s="359">
        <v>0</v>
      </c>
      <c r="DR153" s="359">
        <f t="shared" ca="1" si="231"/>
        <v>0</v>
      </c>
      <c r="DS153" s="359">
        <f t="shared" ca="1" si="202"/>
        <v>0</v>
      </c>
      <c r="DT153" s="359">
        <f t="shared" ca="1" si="232"/>
        <v>0</v>
      </c>
      <c r="DV153" s="362">
        <f t="shared" ca="1" si="270"/>
        <v>264</v>
      </c>
      <c r="DW153" s="362">
        <v>145</v>
      </c>
      <c r="DX153" s="371">
        <f t="shared" ca="1" si="271"/>
        <v>0</v>
      </c>
      <c r="DY153" s="359">
        <f t="shared" ca="1" si="203"/>
        <v>0</v>
      </c>
      <c r="DZ153" s="359">
        <v>0</v>
      </c>
      <c r="EA153" s="359">
        <f t="shared" ca="1" si="233"/>
        <v>0</v>
      </c>
      <c r="EB153" s="359">
        <f t="shared" ca="1" si="204"/>
        <v>0</v>
      </c>
      <c r="EC153" s="359">
        <f t="shared" ca="1" si="234"/>
        <v>0</v>
      </c>
      <c r="EE153" s="362">
        <f t="shared" ca="1" si="272"/>
        <v>264</v>
      </c>
      <c r="EF153" s="362">
        <v>145</v>
      </c>
      <c r="EG153" s="371">
        <f t="shared" ca="1" si="273"/>
        <v>0</v>
      </c>
      <c r="EH153" s="359">
        <f t="shared" ca="1" si="205"/>
        <v>0</v>
      </c>
      <c r="EI153" s="359">
        <v>0</v>
      </c>
      <c r="EJ153" s="359">
        <f t="shared" ca="1" si="235"/>
        <v>0</v>
      </c>
      <c r="EK153" s="359">
        <f t="shared" ca="1" si="206"/>
        <v>0</v>
      </c>
      <c r="EL153" s="359">
        <f t="shared" ca="1" si="236"/>
        <v>0</v>
      </c>
    </row>
    <row r="154" spans="6:142" x14ac:dyDescent="0.35">
      <c r="F154" s="372">
        <f ca="1">IFERROR(INDEX('Inflation Rates'!$A$16:$H$138,MATCH('TSP Traditional'!$H155,'Inflation Rates'!$A$16:$A$138,0),8)/INDEX('Inflation Rates'!$A$16:$H$138,MATCH('TSP Traditional'!$H155,'Inflation Rates'!$A$16:$A$138,0)-1,8)-1,F153)</f>
        <v>2.0000000000000018E-2</v>
      </c>
      <c r="G154" s="372">
        <f ca="1">IFERROR(INDEX('Inflation Rates'!$A$16:$H$138,MATCH('TSP Traditional'!$H155,'Inflation Rates'!$A$16:$A$138,0),6)/INDEX('Inflation Rates'!$A$16:$H$138,MATCH('TSP Traditional'!$H155,'Inflation Rates'!$A$16:$A$138,0)-1,6)-1,G153)</f>
        <v>2.0999999999999908E-2</v>
      </c>
      <c r="H154" s="362">
        <f t="shared" ca="1" si="237"/>
        <v>2165</v>
      </c>
      <c r="I154" s="362">
        <f t="shared" ca="1" si="238"/>
        <v>265</v>
      </c>
      <c r="J154" s="362">
        <v>146</v>
      </c>
      <c r="K154" s="371">
        <f t="shared" ca="1" si="239"/>
        <v>0</v>
      </c>
      <c r="L154" s="359">
        <f t="shared" ca="1" si="183"/>
        <v>0</v>
      </c>
      <c r="M154" s="359">
        <v>0</v>
      </c>
      <c r="N154" s="359">
        <f t="shared" ca="1" si="207"/>
        <v>0</v>
      </c>
      <c r="O154" s="359">
        <f t="shared" ca="1" si="240"/>
        <v>0</v>
      </c>
      <c r="P154" s="359">
        <f t="shared" ca="1" si="208"/>
        <v>0</v>
      </c>
      <c r="R154" s="362">
        <f t="shared" ca="1" si="241"/>
        <v>265</v>
      </c>
      <c r="S154" s="362">
        <v>146</v>
      </c>
      <c r="T154" s="371">
        <f t="shared" ca="1" si="242"/>
        <v>0</v>
      </c>
      <c r="U154" s="359">
        <f t="shared" ca="1" si="184"/>
        <v>0</v>
      </c>
      <c r="V154" s="359">
        <v>0</v>
      </c>
      <c r="W154" s="359">
        <f t="shared" ca="1" si="209"/>
        <v>0</v>
      </c>
      <c r="X154" s="359">
        <f t="shared" ca="1" si="243"/>
        <v>0</v>
      </c>
      <c r="Y154" s="359">
        <f t="shared" ca="1" si="210"/>
        <v>0</v>
      </c>
      <c r="AA154" s="362">
        <f t="shared" ca="1" si="244"/>
        <v>265</v>
      </c>
      <c r="AB154" s="362">
        <v>146</v>
      </c>
      <c r="AC154" s="371">
        <f t="shared" ca="1" si="245"/>
        <v>0</v>
      </c>
      <c r="AD154" s="359">
        <f t="shared" ca="1" si="185"/>
        <v>0</v>
      </c>
      <c r="AE154" s="359">
        <v>0</v>
      </c>
      <c r="AF154" s="359">
        <f t="shared" ca="1" si="211"/>
        <v>0</v>
      </c>
      <c r="AG154" s="359">
        <f t="shared" ca="1" si="246"/>
        <v>0</v>
      </c>
      <c r="AH154" s="359">
        <f t="shared" ca="1" si="212"/>
        <v>0</v>
      </c>
      <c r="AJ154" s="362">
        <f t="shared" ca="1" si="247"/>
        <v>265</v>
      </c>
      <c r="AK154" s="362">
        <v>146</v>
      </c>
      <c r="AL154" s="371">
        <f t="shared" ca="1" si="248"/>
        <v>0</v>
      </c>
      <c r="AM154" s="359">
        <f t="shared" ca="1" si="186"/>
        <v>0</v>
      </c>
      <c r="AN154" s="359">
        <v>0</v>
      </c>
      <c r="AO154" s="359">
        <f t="shared" ca="1" si="213"/>
        <v>0</v>
      </c>
      <c r="AP154" s="359">
        <f t="shared" ca="1" si="249"/>
        <v>0</v>
      </c>
      <c r="AQ154" s="359">
        <f t="shared" ca="1" si="214"/>
        <v>0</v>
      </c>
      <c r="AS154" s="362">
        <f t="shared" ca="1" si="250"/>
        <v>265</v>
      </c>
      <c r="AT154" s="362">
        <v>146</v>
      </c>
      <c r="AU154" s="371">
        <f t="shared" ca="1" si="251"/>
        <v>0</v>
      </c>
      <c r="AV154" s="359">
        <f t="shared" ca="1" si="187"/>
        <v>0</v>
      </c>
      <c r="AW154" s="359">
        <v>0</v>
      </c>
      <c r="AX154" s="359">
        <f t="shared" ca="1" si="215"/>
        <v>0</v>
      </c>
      <c r="AY154" s="359">
        <f t="shared" ca="1" si="252"/>
        <v>0</v>
      </c>
      <c r="AZ154" s="359">
        <f t="shared" ca="1" si="216"/>
        <v>0</v>
      </c>
      <c r="BB154" s="362">
        <f t="shared" ca="1" si="253"/>
        <v>265</v>
      </c>
      <c r="BC154" s="362">
        <v>146</v>
      </c>
      <c r="BD154" s="371">
        <f t="shared" ca="1" si="254"/>
        <v>0</v>
      </c>
      <c r="BE154" s="359">
        <f t="shared" ca="1" si="188"/>
        <v>0</v>
      </c>
      <c r="BF154" s="359">
        <v>0</v>
      </c>
      <c r="BG154" s="359">
        <f t="shared" ca="1" si="217"/>
        <v>0</v>
      </c>
      <c r="BH154" s="359">
        <f t="shared" ca="1" si="255"/>
        <v>0</v>
      </c>
      <c r="BI154" s="359">
        <f t="shared" ca="1" si="218"/>
        <v>0</v>
      </c>
      <c r="BK154" s="362">
        <f t="shared" ca="1" si="256"/>
        <v>265</v>
      </c>
      <c r="BL154" s="362">
        <v>146</v>
      </c>
      <c r="BM154" s="371">
        <f t="shared" ca="1" si="257"/>
        <v>0</v>
      </c>
      <c r="BN154" s="359">
        <f t="shared" ca="1" si="189"/>
        <v>0</v>
      </c>
      <c r="BO154" s="359">
        <v>0</v>
      </c>
      <c r="BP154" s="359">
        <f t="shared" ca="1" si="219"/>
        <v>0</v>
      </c>
      <c r="BQ154" s="359">
        <f t="shared" ca="1" si="190"/>
        <v>0</v>
      </c>
      <c r="BR154" s="359">
        <f t="shared" ca="1" si="220"/>
        <v>0</v>
      </c>
      <c r="BT154" s="362">
        <f t="shared" ca="1" si="258"/>
        <v>265</v>
      </c>
      <c r="BU154" s="362">
        <v>146</v>
      </c>
      <c r="BV154" s="371">
        <f t="shared" ca="1" si="259"/>
        <v>0</v>
      </c>
      <c r="BW154" s="359">
        <f t="shared" ca="1" si="191"/>
        <v>0</v>
      </c>
      <c r="BX154" s="359">
        <v>0</v>
      </c>
      <c r="BY154" s="359">
        <f t="shared" ca="1" si="221"/>
        <v>0</v>
      </c>
      <c r="BZ154" s="359">
        <f t="shared" ca="1" si="192"/>
        <v>0</v>
      </c>
      <c r="CA154" s="359">
        <f t="shared" ca="1" si="222"/>
        <v>0</v>
      </c>
      <c r="CC154" s="362">
        <f t="shared" ca="1" si="260"/>
        <v>265</v>
      </c>
      <c r="CD154" s="362">
        <v>146</v>
      </c>
      <c r="CE154" s="371">
        <f t="shared" ca="1" si="261"/>
        <v>0</v>
      </c>
      <c r="CF154" s="359">
        <f t="shared" ca="1" si="193"/>
        <v>0</v>
      </c>
      <c r="CG154" s="359">
        <v>0</v>
      </c>
      <c r="CH154" s="359">
        <f t="shared" ca="1" si="223"/>
        <v>0</v>
      </c>
      <c r="CI154" s="359">
        <f t="shared" ca="1" si="194"/>
        <v>0</v>
      </c>
      <c r="CJ154" s="359">
        <f t="shared" ca="1" si="224"/>
        <v>0</v>
      </c>
      <c r="CL154" s="362">
        <f t="shared" ca="1" si="262"/>
        <v>265</v>
      </c>
      <c r="CM154" s="362">
        <v>146</v>
      </c>
      <c r="CN154" s="371">
        <f t="shared" ca="1" si="263"/>
        <v>0</v>
      </c>
      <c r="CO154" s="359">
        <f t="shared" ca="1" si="195"/>
        <v>0</v>
      </c>
      <c r="CP154" s="359">
        <v>0</v>
      </c>
      <c r="CQ154" s="359">
        <f t="shared" ca="1" si="225"/>
        <v>0</v>
      </c>
      <c r="CR154" s="359">
        <f t="shared" ca="1" si="196"/>
        <v>0</v>
      </c>
      <c r="CS154" s="359">
        <f t="shared" ca="1" si="226"/>
        <v>0</v>
      </c>
      <c r="CU154" s="362">
        <f t="shared" ca="1" si="264"/>
        <v>265</v>
      </c>
      <c r="CV154" s="362">
        <v>146</v>
      </c>
      <c r="CW154" s="371">
        <f t="shared" ca="1" si="265"/>
        <v>0</v>
      </c>
      <c r="CX154" s="359">
        <f t="shared" ca="1" si="197"/>
        <v>0</v>
      </c>
      <c r="CY154" s="359">
        <v>0</v>
      </c>
      <c r="CZ154" s="359">
        <f t="shared" ca="1" si="227"/>
        <v>0</v>
      </c>
      <c r="DA154" s="359">
        <f t="shared" ca="1" si="198"/>
        <v>0</v>
      </c>
      <c r="DB154" s="359">
        <f t="shared" ca="1" si="228"/>
        <v>0</v>
      </c>
      <c r="DD154" s="362">
        <f t="shared" ca="1" si="266"/>
        <v>265</v>
      </c>
      <c r="DE154" s="362">
        <v>146</v>
      </c>
      <c r="DF154" s="371">
        <f t="shared" ca="1" si="267"/>
        <v>0</v>
      </c>
      <c r="DG154" s="359">
        <f t="shared" ca="1" si="199"/>
        <v>0</v>
      </c>
      <c r="DH154" s="359">
        <v>0</v>
      </c>
      <c r="DI154" s="359">
        <f t="shared" ca="1" si="229"/>
        <v>0</v>
      </c>
      <c r="DJ154" s="359">
        <f t="shared" ca="1" si="200"/>
        <v>0</v>
      </c>
      <c r="DK154" s="359">
        <f t="shared" ca="1" si="230"/>
        <v>0</v>
      </c>
      <c r="DM154" s="362">
        <f t="shared" ca="1" si="268"/>
        <v>265</v>
      </c>
      <c r="DN154" s="362">
        <v>146</v>
      </c>
      <c r="DO154" s="371">
        <f t="shared" ca="1" si="269"/>
        <v>0</v>
      </c>
      <c r="DP154" s="359">
        <f t="shared" ca="1" si="201"/>
        <v>0</v>
      </c>
      <c r="DQ154" s="359">
        <v>0</v>
      </c>
      <c r="DR154" s="359">
        <f t="shared" ca="1" si="231"/>
        <v>0</v>
      </c>
      <c r="DS154" s="359">
        <f t="shared" ca="1" si="202"/>
        <v>0</v>
      </c>
      <c r="DT154" s="359">
        <f t="shared" ca="1" si="232"/>
        <v>0</v>
      </c>
      <c r="DV154" s="362">
        <f t="shared" ca="1" si="270"/>
        <v>265</v>
      </c>
      <c r="DW154" s="362">
        <v>146</v>
      </c>
      <c r="DX154" s="371">
        <f t="shared" ca="1" si="271"/>
        <v>0</v>
      </c>
      <c r="DY154" s="359">
        <f t="shared" ca="1" si="203"/>
        <v>0</v>
      </c>
      <c r="DZ154" s="359">
        <v>0</v>
      </c>
      <c r="EA154" s="359">
        <f t="shared" ca="1" si="233"/>
        <v>0</v>
      </c>
      <c r="EB154" s="359">
        <f t="shared" ca="1" si="204"/>
        <v>0</v>
      </c>
      <c r="EC154" s="359">
        <f t="shared" ca="1" si="234"/>
        <v>0</v>
      </c>
      <c r="EE154" s="362">
        <f t="shared" ca="1" si="272"/>
        <v>265</v>
      </c>
      <c r="EF154" s="362">
        <v>146</v>
      </c>
      <c r="EG154" s="371">
        <f t="shared" ca="1" si="273"/>
        <v>0</v>
      </c>
      <c r="EH154" s="359">
        <f t="shared" ca="1" si="205"/>
        <v>0</v>
      </c>
      <c r="EI154" s="359">
        <v>0</v>
      </c>
      <c r="EJ154" s="359">
        <f t="shared" ca="1" si="235"/>
        <v>0</v>
      </c>
      <c r="EK154" s="359">
        <f t="shared" ca="1" si="206"/>
        <v>0</v>
      </c>
      <c r="EL154" s="359">
        <f t="shared" ca="1" si="236"/>
        <v>0</v>
      </c>
    </row>
    <row r="155" spans="6:142" x14ac:dyDescent="0.35">
      <c r="F155" s="372">
        <f ca="1">IFERROR(INDEX('Inflation Rates'!$A$16:$H$138,MATCH('TSP Traditional'!$H156,'Inflation Rates'!$A$16:$A$138,0),8)/INDEX('Inflation Rates'!$A$16:$H$138,MATCH('TSP Traditional'!$H156,'Inflation Rates'!$A$16:$A$138,0)-1,8)-1,F154)</f>
        <v>2.0000000000000018E-2</v>
      </c>
      <c r="G155" s="372">
        <f ca="1">IFERROR(INDEX('Inflation Rates'!$A$16:$H$138,MATCH('TSP Traditional'!$H156,'Inflation Rates'!$A$16:$A$138,0),6)/INDEX('Inflation Rates'!$A$16:$H$138,MATCH('TSP Traditional'!$H156,'Inflation Rates'!$A$16:$A$138,0)-1,6)-1,G154)</f>
        <v>2.0999999999999908E-2</v>
      </c>
      <c r="H155" s="362">
        <f t="shared" ca="1" si="237"/>
        <v>2166</v>
      </c>
      <c r="I155" s="362">
        <f t="shared" ca="1" si="238"/>
        <v>266</v>
      </c>
      <c r="J155" s="362">
        <v>147</v>
      </c>
      <c r="K155" s="371">
        <f t="shared" ca="1" si="239"/>
        <v>0</v>
      </c>
      <c r="L155" s="359">
        <f t="shared" ca="1" si="183"/>
        <v>0</v>
      </c>
      <c r="M155" s="359">
        <v>0</v>
      </c>
      <c r="N155" s="359">
        <f t="shared" ca="1" si="207"/>
        <v>0</v>
      </c>
      <c r="O155" s="359">
        <f t="shared" ca="1" si="240"/>
        <v>0</v>
      </c>
      <c r="P155" s="359">
        <f t="shared" ca="1" si="208"/>
        <v>0</v>
      </c>
      <c r="R155" s="362">
        <f t="shared" ca="1" si="241"/>
        <v>266</v>
      </c>
      <c r="S155" s="362">
        <v>147</v>
      </c>
      <c r="T155" s="371">
        <f t="shared" ca="1" si="242"/>
        <v>0</v>
      </c>
      <c r="U155" s="359">
        <f t="shared" ca="1" si="184"/>
        <v>0</v>
      </c>
      <c r="V155" s="359">
        <v>0</v>
      </c>
      <c r="W155" s="359">
        <f t="shared" ca="1" si="209"/>
        <v>0</v>
      </c>
      <c r="X155" s="359">
        <f t="shared" ca="1" si="243"/>
        <v>0</v>
      </c>
      <c r="Y155" s="359">
        <f t="shared" ca="1" si="210"/>
        <v>0</v>
      </c>
      <c r="AA155" s="362">
        <f t="shared" ca="1" si="244"/>
        <v>266</v>
      </c>
      <c r="AB155" s="362">
        <v>147</v>
      </c>
      <c r="AC155" s="371">
        <f t="shared" ca="1" si="245"/>
        <v>0</v>
      </c>
      <c r="AD155" s="359">
        <f t="shared" ca="1" si="185"/>
        <v>0</v>
      </c>
      <c r="AE155" s="359">
        <v>0</v>
      </c>
      <c r="AF155" s="359">
        <f t="shared" ca="1" si="211"/>
        <v>0</v>
      </c>
      <c r="AG155" s="359">
        <f t="shared" ca="1" si="246"/>
        <v>0</v>
      </c>
      <c r="AH155" s="359">
        <f t="shared" ca="1" si="212"/>
        <v>0</v>
      </c>
      <c r="AJ155" s="362">
        <f t="shared" ca="1" si="247"/>
        <v>266</v>
      </c>
      <c r="AK155" s="362">
        <v>147</v>
      </c>
      <c r="AL155" s="371">
        <f t="shared" ca="1" si="248"/>
        <v>0</v>
      </c>
      <c r="AM155" s="359">
        <f t="shared" ca="1" si="186"/>
        <v>0</v>
      </c>
      <c r="AN155" s="359">
        <v>0</v>
      </c>
      <c r="AO155" s="359">
        <f t="shared" ca="1" si="213"/>
        <v>0</v>
      </c>
      <c r="AP155" s="359">
        <f t="shared" ca="1" si="249"/>
        <v>0</v>
      </c>
      <c r="AQ155" s="359">
        <f t="shared" ca="1" si="214"/>
        <v>0</v>
      </c>
      <c r="AS155" s="362">
        <f t="shared" ca="1" si="250"/>
        <v>266</v>
      </c>
      <c r="AT155" s="362">
        <v>147</v>
      </c>
      <c r="AU155" s="371">
        <f t="shared" ca="1" si="251"/>
        <v>0</v>
      </c>
      <c r="AV155" s="359">
        <f t="shared" ca="1" si="187"/>
        <v>0</v>
      </c>
      <c r="AW155" s="359">
        <v>0</v>
      </c>
      <c r="AX155" s="359">
        <f t="shared" ca="1" si="215"/>
        <v>0</v>
      </c>
      <c r="AY155" s="359">
        <f t="shared" ca="1" si="252"/>
        <v>0</v>
      </c>
      <c r="AZ155" s="359">
        <f t="shared" ca="1" si="216"/>
        <v>0</v>
      </c>
      <c r="BB155" s="362">
        <f t="shared" ca="1" si="253"/>
        <v>266</v>
      </c>
      <c r="BC155" s="362">
        <v>147</v>
      </c>
      <c r="BD155" s="371">
        <f t="shared" ca="1" si="254"/>
        <v>0</v>
      </c>
      <c r="BE155" s="359">
        <f t="shared" ca="1" si="188"/>
        <v>0</v>
      </c>
      <c r="BF155" s="359">
        <v>0</v>
      </c>
      <c r="BG155" s="359">
        <f t="shared" ca="1" si="217"/>
        <v>0</v>
      </c>
      <c r="BH155" s="359">
        <f t="shared" ca="1" si="255"/>
        <v>0</v>
      </c>
      <c r="BI155" s="359">
        <f t="shared" ca="1" si="218"/>
        <v>0</v>
      </c>
      <c r="BK155" s="362">
        <f t="shared" ca="1" si="256"/>
        <v>266</v>
      </c>
      <c r="BL155" s="362">
        <v>147</v>
      </c>
      <c r="BM155" s="371">
        <f t="shared" ca="1" si="257"/>
        <v>0</v>
      </c>
      <c r="BN155" s="359">
        <f t="shared" ca="1" si="189"/>
        <v>0</v>
      </c>
      <c r="BO155" s="359">
        <v>0</v>
      </c>
      <c r="BP155" s="359">
        <f t="shared" ca="1" si="219"/>
        <v>0</v>
      </c>
      <c r="BQ155" s="359">
        <f t="shared" ca="1" si="190"/>
        <v>0</v>
      </c>
      <c r="BR155" s="359">
        <f t="shared" ca="1" si="220"/>
        <v>0</v>
      </c>
      <c r="BT155" s="362">
        <f t="shared" ca="1" si="258"/>
        <v>266</v>
      </c>
      <c r="BU155" s="362">
        <v>147</v>
      </c>
      <c r="BV155" s="371">
        <f t="shared" ca="1" si="259"/>
        <v>0</v>
      </c>
      <c r="BW155" s="359">
        <f t="shared" ca="1" si="191"/>
        <v>0</v>
      </c>
      <c r="BX155" s="359">
        <v>0</v>
      </c>
      <c r="BY155" s="359">
        <f t="shared" ca="1" si="221"/>
        <v>0</v>
      </c>
      <c r="BZ155" s="359">
        <f t="shared" ca="1" si="192"/>
        <v>0</v>
      </c>
      <c r="CA155" s="359">
        <f t="shared" ca="1" si="222"/>
        <v>0</v>
      </c>
      <c r="CC155" s="362">
        <f t="shared" ca="1" si="260"/>
        <v>266</v>
      </c>
      <c r="CD155" s="362">
        <v>147</v>
      </c>
      <c r="CE155" s="371">
        <f t="shared" ca="1" si="261"/>
        <v>0</v>
      </c>
      <c r="CF155" s="359">
        <f t="shared" ca="1" si="193"/>
        <v>0</v>
      </c>
      <c r="CG155" s="359">
        <v>0</v>
      </c>
      <c r="CH155" s="359">
        <f t="shared" ca="1" si="223"/>
        <v>0</v>
      </c>
      <c r="CI155" s="359">
        <f t="shared" ca="1" si="194"/>
        <v>0</v>
      </c>
      <c r="CJ155" s="359">
        <f t="shared" ca="1" si="224"/>
        <v>0</v>
      </c>
      <c r="CL155" s="362">
        <f t="shared" ca="1" si="262"/>
        <v>266</v>
      </c>
      <c r="CM155" s="362">
        <v>147</v>
      </c>
      <c r="CN155" s="371">
        <f t="shared" ca="1" si="263"/>
        <v>0</v>
      </c>
      <c r="CO155" s="359">
        <f t="shared" ca="1" si="195"/>
        <v>0</v>
      </c>
      <c r="CP155" s="359">
        <v>0</v>
      </c>
      <c r="CQ155" s="359">
        <f t="shared" ca="1" si="225"/>
        <v>0</v>
      </c>
      <c r="CR155" s="359">
        <f t="shared" ca="1" si="196"/>
        <v>0</v>
      </c>
      <c r="CS155" s="359">
        <f t="shared" ca="1" si="226"/>
        <v>0</v>
      </c>
      <c r="CU155" s="362">
        <f t="shared" ca="1" si="264"/>
        <v>266</v>
      </c>
      <c r="CV155" s="362">
        <v>147</v>
      </c>
      <c r="CW155" s="371">
        <f t="shared" ca="1" si="265"/>
        <v>0</v>
      </c>
      <c r="CX155" s="359">
        <f t="shared" ca="1" si="197"/>
        <v>0</v>
      </c>
      <c r="CY155" s="359">
        <v>0</v>
      </c>
      <c r="CZ155" s="359">
        <f t="shared" ca="1" si="227"/>
        <v>0</v>
      </c>
      <c r="DA155" s="359">
        <f t="shared" ca="1" si="198"/>
        <v>0</v>
      </c>
      <c r="DB155" s="359">
        <f t="shared" ca="1" si="228"/>
        <v>0</v>
      </c>
      <c r="DD155" s="362">
        <f t="shared" ca="1" si="266"/>
        <v>266</v>
      </c>
      <c r="DE155" s="362">
        <v>147</v>
      </c>
      <c r="DF155" s="371">
        <f t="shared" ca="1" si="267"/>
        <v>0</v>
      </c>
      <c r="DG155" s="359">
        <f t="shared" ca="1" si="199"/>
        <v>0</v>
      </c>
      <c r="DH155" s="359">
        <v>0</v>
      </c>
      <c r="DI155" s="359">
        <f t="shared" ca="1" si="229"/>
        <v>0</v>
      </c>
      <c r="DJ155" s="359">
        <f t="shared" ca="1" si="200"/>
        <v>0</v>
      </c>
      <c r="DK155" s="359">
        <f t="shared" ca="1" si="230"/>
        <v>0</v>
      </c>
      <c r="DM155" s="362">
        <f t="shared" ca="1" si="268"/>
        <v>266</v>
      </c>
      <c r="DN155" s="362">
        <v>147</v>
      </c>
      <c r="DO155" s="371">
        <f t="shared" ca="1" si="269"/>
        <v>0</v>
      </c>
      <c r="DP155" s="359">
        <f t="shared" ca="1" si="201"/>
        <v>0</v>
      </c>
      <c r="DQ155" s="359">
        <v>0</v>
      </c>
      <c r="DR155" s="359">
        <f t="shared" ca="1" si="231"/>
        <v>0</v>
      </c>
      <c r="DS155" s="359">
        <f t="shared" ca="1" si="202"/>
        <v>0</v>
      </c>
      <c r="DT155" s="359">
        <f t="shared" ca="1" si="232"/>
        <v>0</v>
      </c>
      <c r="DV155" s="362">
        <f t="shared" ca="1" si="270"/>
        <v>266</v>
      </c>
      <c r="DW155" s="362">
        <v>147</v>
      </c>
      <c r="DX155" s="371">
        <f t="shared" ca="1" si="271"/>
        <v>0</v>
      </c>
      <c r="DY155" s="359">
        <f t="shared" ca="1" si="203"/>
        <v>0</v>
      </c>
      <c r="DZ155" s="359">
        <v>0</v>
      </c>
      <c r="EA155" s="359">
        <f t="shared" ca="1" si="233"/>
        <v>0</v>
      </c>
      <c r="EB155" s="359">
        <f t="shared" ca="1" si="204"/>
        <v>0</v>
      </c>
      <c r="EC155" s="359">
        <f t="shared" ca="1" si="234"/>
        <v>0</v>
      </c>
      <c r="EE155" s="362">
        <f t="shared" ca="1" si="272"/>
        <v>266</v>
      </c>
      <c r="EF155" s="362">
        <v>147</v>
      </c>
      <c r="EG155" s="371">
        <f t="shared" ca="1" si="273"/>
        <v>0</v>
      </c>
      <c r="EH155" s="359">
        <f t="shared" ca="1" si="205"/>
        <v>0</v>
      </c>
      <c r="EI155" s="359">
        <v>0</v>
      </c>
      <c r="EJ155" s="359">
        <f t="shared" ca="1" si="235"/>
        <v>0</v>
      </c>
      <c r="EK155" s="359">
        <f t="shared" ca="1" si="206"/>
        <v>0</v>
      </c>
      <c r="EL155" s="359">
        <f t="shared" ca="1" si="236"/>
        <v>0</v>
      </c>
    </row>
    <row r="156" spans="6:142" x14ac:dyDescent="0.35">
      <c r="F156" s="372">
        <f ca="1">IFERROR(INDEX('Inflation Rates'!$A$16:$H$138,MATCH('TSP Traditional'!$H157,'Inflation Rates'!$A$16:$A$138,0),8)/INDEX('Inflation Rates'!$A$16:$H$138,MATCH('TSP Traditional'!$H157,'Inflation Rates'!$A$16:$A$138,0)-1,8)-1,F155)</f>
        <v>2.0000000000000018E-2</v>
      </c>
      <c r="G156" s="372">
        <f ca="1">IFERROR(INDEX('Inflation Rates'!$A$16:$H$138,MATCH('TSP Traditional'!$H157,'Inflation Rates'!$A$16:$A$138,0),6)/INDEX('Inflation Rates'!$A$16:$H$138,MATCH('TSP Traditional'!$H157,'Inflation Rates'!$A$16:$A$138,0)-1,6)-1,G155)</f>
        <v>2.0999999999999908E-2</v>
      </c>
      <c r="H156" s="362">
        <f t="shared" ca="1" si="237"/>
        <v>2167</v>
      </c>
      <c r="I156" s="362">
        <f t="shared" ca="1" si="238"/>
        <v>267</v>
      </c>
      <c r="J156" s="362">
        <v>148</v>
      </c>
      <c r="K156" s="371">
        <f t="shared" ca="1" si="239"/>
        <v>0</v>
      </c>
      <c r="L156" s="359">
        <f t="shared" ca="1" si="183"/>
        <v>0</v>
      </c>
      <c r="M156" s="359">
        <v>0</v>
      </c>
      <c r="N156" s="359">
        <f t="shared" ca="1" si="207"/>
        <v>0</v>
      </c>
      <c r="O156" s="359">
        <f t="shared" ca="1" si="240"/>
        <v>0</v>
      </c>
      <c r="P156" s="359">
        <f t="shared" ca="1" si="208"/>
        <v>0</v>
      </c>
      <c r="R156" s="362">
        <f t="shared" ca="1" si="241"/>
        <v>267</v>
      </c>
      <c r="S156" s="362">
        <v>148</v>
      </c>
      <c r="T156" s="371">
        <f t="shared" ca="1" si="242"/>
        <v>0</v>
      </c>
      <c r="U156" s="359">
        <f t="shared" ca="1" si="184"/>
        <v>0</v>
      </c>
      <c r="V156" s="359">
        <v>0</v>
      </c>
      <c r="W156" s="359">
        <f t="shared" ca="1" si="209"/>
        <v>0</v>
      </c>
      <c r="X156" s="359">
        <f t="shared" ca="1" si="243"/>
        <v>0</v>
      </c>
      <c r="Y156" s="359">
        <f t="shared" ca="1" si="210"/>
        <v>0</v>
      </c>
      <c r="AA156" s="362">
        <f t="shared" ca="1" si="244"/>
        <v>267</v>
      </c>
      <c r="AB156" s="362">
        <v>148</v>
      </c>
      <c r="AC156" s="371">
        <f t="shared" ca="1" si="245"/>
        <v>0</v>
      </c>
      <c r="AD156" s="359">
        <f t="shared" ca="1" si="185"/>
        <v>0</v>
      </c>
      <c r="AE156" s="359">
        <v>0</v>
      </c>
      <c r="AF156" s="359">
        <f t="shared" ca="1" si="211"/>
        <v>0</v>
      </c>
      <c r="AG156" s="359">
        <f t="shared" ca="1" si="246"/>
        <v>0</v>
      </c>
      <c r="AH156" s="359">
        <f t="shared" ca="1" si="212"/>
        <v>0</v>
      </c>
      <c r="AJ156" s="362">
        <f t="shared" ca="1" si="247"/>
        <v>267</v>
      </c>
      <c r="AK156" s="362">
        <v>148</v>
      </c>
      <c r="AL156" s="371">
        <f t="shared" ca="1" si="248"/>
        <v>0</v>
      </c>
      <c r="AM156" s="359">
        <f t="shared" ca="1" si="186"/>
        <v>0</v>
      </c>
      <c r="AN156" s="359">
        <v>0</v>
      </c>
      <c r="AO156" s="359">
        <f t="shared" ca="1" si="213"/>
        <v>0</v>
      </c>
      <c r="AP156" s="359">
        <f t="shared" ca="1" si="249"/>
        <v>0</v>
      </c>
      <c r="AQ156" s="359">
        <f t="shared" ca="1" si="214"/>
        <v>0</v>
      </c>
      <c r="AS156" s="362">
        <f t="shared" ca="1" si="250"/>
        <v>267</v>
      </c>
      <c r="AT156" s="362">
        <v>148</v>
      </c>
      <c r="AU156" s="371">
        <f t="shared" ca="1" si="251"/>
        <v>0</v>
      </c>
      <c r="AV156" s="359">
        <f t="shared" ca="1" si="187"/>
        <v>0</v>
      </c>
      <c r="AW156" s="359">
        <v>0</v>
      </c>
      <c r="AX156" s="359">
        <f t="shared" ca="1" si="215"/>
        <v>0</v>
      </c>
      <c r="AY156" s="359">
        <f t="shared" ca="1" si="252"/>
        <v>0</v>
      </c>
      <c r="AZ156" s="359">
        <f t="shared" ca="1" si="216"/>
        <v>0</v>
      </c>
      <c r="BB156" s="362">
        <f t="shared" ca="1" si="253"/>
        <v>267</v>
      </c>
      <c r="BC156" s="362">
        <v>148</v>
      </c>
      <c r="BD156" s="371">
        <f t="shared" ca="1" si="254"/>
        <v>0</v>
      </c>
      <c r="BE156" s="359">
        <f t="shared" ca="1" si="188"/>
        <v>0</v>
      </c>
      <c r="BF156" s="359">
        <v>0</v>
      </c>
      <c r="BG156" s="359">
        <f t="shared" ca="1" si="217"/>
        <v>0</v>
      </c>
      <c r="BH156" s="359">
        <f t="shared" ca="1" si="255"/>
        <v>0</v>
      </c>
      <c r="BI156" s="359">
        <f t="shared" ca="1" si="218"/>
        <v>0</v>
      </c>
      <c r="BK156" s="362">
        <f t="shared" ca="1" si="256"/>
        <v>267</v>
      </c>
      <c r="BL156" s="362">
        <v>148</v>
      </c>
      <c r="BM156" s="371">
        <f t="shared" ca="1" si="257"/>
        <v>0</v>
      </c>
      <c r="BN156" s="359">
        <f t="shared" ca="1" si="189"/>
        <v>0</v>
      </c>
      <c r="BO156" s="359">
        <v>0</v>
      </c>
      <c r="BP156" s="359">
        <f t="shared" ca="1" si="219"/>
        <v>0</v>
      </c>
      <c r="BQ156" s="359">
        <f t="shared" ca="1" si="190"/>
        <v>0</v>
      </c>
      <c r="BR156" s="359">
        <f t="shared" ca="1" si="220"/>
        <v>0</v>
      </c>
      <c r="BT156" s="362">
        <f t="shared" ca="1" si="258"/>
        <v>267</v>
      </c>
      <c r="BU156" s="362">
        <v>148</v>
      </c>
      <c r="BV156" s="371">
        <f t="shared" ca="1" si="259"/>
        <v>0</v>
      </c>
      <c r="BW156" s="359">
        <f t="shared" ca="1" si="191"/>
        <v>0</v>
      </c>
      <c r="BX156" s="359">
        <v>0</v>
      </c>
      <c r="BY156" s="359">
        <f t="shared" ca="1" si="221"/>
        <v>0</v>
      </c>
      <c r="BZ156" s="359">
        <f t="shared" ca="1" si="192"/>
        <v>0</v>
      </c>
      <c r="CA156" s="359">
        <f t="shared" ca="1" si="222"/>
        <v>0</v>
      </c>
      <c r="CC156" s="362">
        <f t="shared" ca="1" si="260"/>
        <v>267</v>
      </c>
      <c r="CD156" s="362">
        <v>148</v>
      </c>
      <c r="CE156" s="371">
        <f t="shared" ca="1" si="261"/>
        <v>0</v>
      </c>
      <c r="CF156" s="359">
        <f t="shared" ca="1" si="193"/>
        <v>0</v>
      </c>
      <c r="CG156" s="359">
        <v>0</v>
      </c>
      <c r="CH156" s="359">
        <f t="shared" ca="1" si="223"/>
        <v>0</v>
      </c>
      <c r="CI156" s="359">
        <f t="shared" ca="1" si="194"/>
        <v>0</v>
      </c>
      <c r="CJ156" s="359">
        <f t="shared" ca="1" si="224"/>
        <v>0</v>
      </c>
      <c r="CL156" s="362">
        <f t="shared" ca="1" si="262"/>
        <v>267</v>
      </c>
      <c r="CM156" s="362">
        <v>148</v>
      </c>
      <c r="CN156" s="371">
        <f t="shared" ca="1" si="263"/>
        <v>0</v>
      </c>
      <c r="CO156" s="359">
        <f t="shared" ca="1" si="195"/>
        <v>0</v>
      </c>
      <c r="CP156" s="359">
        <v>0</v>
      </c>
      <c r="CQ156" s="359">
        <f t="shared" ca="1" si="225"/>
        <v>0</v>
      </c>
      <c r="CR156" s="359">
        <f t="shared" ca="1" si="196"/>
        <v>0</v>
      </c>
      <c r="CS156" s="359">
        <f t="shared" ca="1" si="226"/>
        <v>0</v>
      </c>
      <c r="CU156" s="362">
        <f t="shared" ca="1" si="264"/>
        <v>267</v>
      </c>
      <c r="CV156" s="362">
        <v>148</v>
      </c>
      <c r="CW156" s="371">
        <f t="shared" ca="1" si="265"/>
        <v>0</v>
      </c>
      <c r="CX156" s="359">
        <f t="shared" ca="1" si="197"/>
        <v>0</v>
      </c>
      <c r="CY156" s="359">
        <v>0</v>
      </c>
      <c r="CZ156" s="359">
        <f t="shared" ca="1" si="227"/>
        <v>0</v>
      </c>
      <c r="DA156" s="359">
        <f t="shared" ca="1" si="198"/>
        <v>0</v>
      </c>
      <c r="DB156" s="359">
        <f t="shared" ca="1" si="228"/>
        <v>0</v>
      </c>
      <c r="DD156" s="362">
        <f t="shared" ca="1" si="266"/>
        <v>267</v>
      </c>
      <c r="DE156" s="362">
        <v>148</v>
      </c>
      <c r="DF156" s="371">
        <f t="shared" ca="1" si="267"/>
        <v>0</v>
      </c>
      <c r="DG156" s="359">
        <f t="shared" ca="1" si="199"/>
        <v>0</v>
      </c>
      <c r="DH156" s="359">
        <v>0</v>
      </c>
      <c r="DI156" s="359">
        <f t="shared" ca="1" si="229"/>
        <v>0</v>
      </c>
      <c r="DJ156" s="359">
        <f t="shared" ca="1" si="200"/>
        <v>0</v>
      </c>
      <c r="DK156" s="359">
        <f t="shared" ca="1" si="230"/>
        <v>0</v>
      </c>
      <c r="DM156" s="362">
        <f t="shared" ca="1" si="268"/>
        <v>267</v>
      </c>
      <c r="DN156" s="362">
        <v>148</v>
      </c>
      <c r="DO156" s="371">
        <f t="shared" ca="1" si="269"/>
        <v>0</v>
      </c>
      <c r="DP156" s="359">
        <f t="shared" ca="1" si="201"/>
        <v>0</v>
      </c>
      <c r="DQ156" s="359">
        <v>0</v>
      </c>
      <c r="DR156" s="359">
        <f t="shared" ca="1" si="231"/>
        <v>0</v>
      </c>
      <c r="DS156" s="359">
        <f t="shared" ca="1" si="202"/>
        <v>0</v>
      </c>
      <c r="DT156" s="359">
        <f t="shared" ca="1" si="232"/>
        <v>0</v>
      </c>
      <c r="DV156" s="362">
        <f t="shared" ca="1" si="270"/>
        <v>267</v>
      </c>
      <c r="DW156" s="362">
        <v>148</v>
      </c>
      <c r="DX156" s="371">
        <f t="shared" ca="1" si="271"/>
        <v>0</v>
      </c>
      <c r="DY156" s="359">
        <f t="shared" ca="1" si="203"/>
        <v>0</v>
      </c>
      <c r="DZ156" s="359">
        <v>0</v>
      </c>
      <c r="EA156" s="359">
        <f t="shared" ca="1" si="233"/>
        <v>0</v>
      </c>
      <c r="EB156" s="359">
        <f t="shared" ca="1" si="204"/>
        <v>0</v>
      </c>
      <c r="EC156" s="359">
        <f t="shared" ca="1" si="234"/>
        <v>0</v>
      </c>
      <c r="EE156" s="362">
        <f t="shared" ca="1" si="272"/>
        <v>267</v>
      </c>
      <c r="EF156" s="362">
        <v>148</v>
      </c>
      <c r="EG156" s="371">
        <f t="shared" ca="1" si="273"/>
        <v>0</v>
      </c>
      <c r="EH156" s="359">
        <f t="shared" ca="1" si="205"/>
        <v>0</v>
      </c>
      <c r="EI156" s="359">
        <v>0</v>
      </c>
      <c r="EJ156" s="359">
        <f t="shared" ca="1" si="235"/>
        <v>0</v>
      </c>
      <c r="EK156" s="359">
        <f t="shared" ca="1" si="206"/>
        <v>0</v>
      </c>
      <c r="EL156" s="359">
        <f t="shared" ca="1" si="236"/>
        <v>0</v>
      </c>
    </row>
    <row r="157" spans="6:142" x14ac:dyDescent="0.35">
      <c r="F157" s="372">
        <f ca="1">IFERROR(INDEX('Inflation Rates'!$A$16:$H$138,MATCH('TSP Traditional'!$H158,'Inflation Rates'!$A$16:$A$138,0),8)/INDEX('Inflation Rates'!$A$16:$H$138,MATCH('TSP Traditional'!$H158,'Inflation Rates'!$A$16:$A$138,0)-1,8)-1,F156)</f>
        <v>2.0000000000000018E-2</v>
      </c>
      <c r="G157" s="372">
        <f ca="1">IFERROR(INDEX('Inflation Rates'!$A$16:$H$138,MATCH('TSP Traditional'!$H158,'Inflation Rates'!$A$16:$A$138,0),6)/INDEX('Inflation Rates'!$A$16:$H$138,MATCH('TSP Traditional'!$H158,'Inflation Rates'!$A$16:$A$138,0)-1,6)-1,G156)</f>
        <v>2.0999999999999908E-2</v>
      </c>
      <c r="H157" s="362">
        <f t="shared" ca="1" si="237"/>
        <v>2168</v>
      </c>
      <c r="I157" s="362">
        <f t="shared" ca="1" si="238"/>
        <v>268</v>
      </c>
      <c r="J157" s="362">
        <v>149</v>
      </c>
      <c r="K157" s="371">
        <f t="shared" ca="1" si="239"/>
        <v>0</v>
      </c>
      <c r="L157" s="359">
        <f t="shared" ca="1" si="183"/>
        <v>0</v>
      </c>
      <c r="M157" s="359">
        <v>0</v>
      </c>
      <c r="N157" s="359">
        <f t="shared" ca="1" si="207"/>
        <v>0</v>
      </c>
      <c r="O157" s="359">
        <f t="shared" ca="1" si="240"/>
        <v>0</v>
      </c>
      <c r="P157" s="359">
        <f t="shared" ca="1" si="208"/>
        <v>0</v>
      </c>
      <c r="R157" s="362">
        <f t="shared" ca="1" si="241"/>
        <v>268</v>
      </c>
      <c r="S157" s="362">
        <v>149</v>
      </c>
      <c r="T157" s="371">
        <f t="shared" ca="1" si="242"/>
        <v>0</v>
      </c>
      <c r="U157" s="359">
        <f t="shared" ca="1" si="184"/>
        <v>0</v>
      </c>
      <c r="V157" s="359">
        <v>0</v>
      </c>
      <c r="W157" s="359">
        <f t="shared" ca="1" si="209"/>
        <v>0</v>
      </c>
      <c r="X157" s="359">
        <f t="shared" ca="1" si="243"/>
        <v>0</v>
      </c>
      <c r="Y157" s="359">
        <f t="shared" ca="1" si="210"/>
        <v>0</v>
      </c>
      <c r="AA157" s="362">
        <f t="shared" ca="1" si="244"/>
        <v>268</v>
      </c>
      <c r="AB157" s="362">
        <v>149</v>
      </c>
      <c r="AC157" s="371">
        <f t="shared" ca="1" si="245"/>
        <v>0</v>
      </c>
      <c r="AD157" s="359">
        <f t="shared" ca="1" si="185"/>
        <v>0</v>
      </c>
      <c r="AE157" s="359">
        <v>0</v>
      </c>
      <c r="AF157" s="359">
        <f t="shared" ca="1" si="211"/>
        <v>0</v>
      </c>
      <c r="AG157" s="359">
        <f t="shared" ca="1" si="246"/>
        <v>0</v>
      </c>
      <c r="AH157" s="359">
        <f t="shared" ca="1" si="212"/>
        <v>0</v>
      </c>
      <c r="AJ157" s="362">
        <f t="shared" ca="1" si="247"/>
        <v>268</v>
      </c>
      <c r="AK157" s="362">
        <v>149</v>
      </c>
      <c r="AL157" s="371">
        <f t="shared" ca="1" si="248"/>
        <v>0</v>
      </c>
      <c r="AM157" s="359">
        <f t="shared" ca="1" si="186"/>
        <v>0</v>
      </c>
      <c r="AN157" s="359">
        <v>0</v>
      </c>
      <c r="AO157" s="359">
        <f t="shared" ca="1" si="213"/>
        <v>0</v>
      </c>
      <c r="AP157" s="359">
        <f t="shared" ca="1" si="249"/>
        <v>0</v>
      </c>
      <c r="AQ157" s="359">
        <f t="shared" ca="1" si="214"/>
        <v>0</v>
      </c>
      <c r="AS157" s="362">
        <f t="shared" ca="1" si="250"/>
        <v>268</v>
      </c>
      <c r="AT157" s="362">
        <v>149</v>
      </c>
      <c r="AU157" s="371">
        <f t="shared" ca="1" si="251"/>
        <v>0</v>
      </c>
      <c r="AV157" s="359">
        <f t="shared" ca="1" si="187"/>
        <v>0</v>
      </c>
      <c r="AW157" s="359">
        <v>0</v>
      </c>
      <c r="AX157" s="359">
        <f t="shared" ca="1" si="215"/>
        <v>0</v>
      </c>
      <c r="AY157" s="359">
        <f t="shared" ca="1" si="252"/>
        <v>0</v>
      </c>
      <c r="AZ157" s="359">
        <f t="shared" ca="1" si="216"/>
        <v>0</v>
      </c>
      <c r="BB157" s="362">
        <f t="shared" ca="1" si="253"/>
        <v>268</v>
      </c>
      <c r="BC157" s="362">
        <v>149</v>
      </c>
      <c r="BD157" s="371">
        <f t="shared" ca="1" si="254"/>
        <v>0</v>
      </c>
      <c r="BE157" s="359">
        <f t="shared" ca="1" si="188"/>
        <v>0</v>
      </c>
      <c r="BF157" s="359">
        <v>0</v>
      </c>
      <c r="BG157" s="359">
        <f t="shared" ca="1" si="217"/>
        <v>0</v>
      </c>
      <c r="BH157" s="359">
        <f t="shared" ca="1" si="255"/>
        <v>0</v>
      </c>
      <c r="BI157" s="359">
        <f t="shared" ca="1" si="218"/>
        <v>0</v>
      </c>
      <c r="BK157" s="362">
        <f t="shared" ca="1" si="256"/>
        <v>268</v>
      </c>
      <c r="BL157" s="362">
        <v>149</v>
      </c>
      <c r="BM157" s="371">
        <f t="shared" ca="1" si="257"/>
        <v>0</v>
      </c>
      <c r="BN157" s="359">
        <f t="shared" ca="1" si="189"/>
        <v>0</v>
      </c>
      <c r="BO157" s="359">
        <v>0</v>
      </c>
      <c r="BP157" s="359">
        <f t="shared" ca="1" si="219"/>
        <v>0</v>
      </c>
      <c r="BQ157" s="359">
        <f t="shared" ca="1" si="190"/>
        <v>0</v>
      </c>
      <c r="BR157" s="359">
        <f t="shared" ca="1" si="220"/>
        <v>0</v>
      </c>
      <c r="BT157" s="362">
        <f t="shared" ca="1" si="258"/>
        <v>268</v>
      </c>
      <c r="BU157" s="362">
        <v>149</v>
      </c>
      <c r="BV157" s="371">
        <f t="shared" ca="1" si="259"/>
        <v>0</v>
      </c>
      <c r="BW157" s="359">
        <f t="shared" ca="1" si="191"/>
        <v>0</v>
      </c>
      <c r="BX157" s="359">
        <v>0</v>
      </c>
      <c r="BY157" s="359">
        <f t="shared" ca="1" si="221"/>
        <v>0</v>
      </c>
      <c r="BZ157" s="359">
        <f t="shared" ca="1" si="192"/>
        <v>0</v>
      </c>
      <c r="CA157" s="359">
        <f t="shared" ca="1" si="222"/>
        <v>0</v>
      </c>
      <c r="CC157" s="362">
        <f t="shared" ca="1" si="260"/>
        <v>268</v>
      </c>
      <c r="CD157" s="362">
        <v>149</v>
      </c>
      <c r="CE157" s="371">
        <f t="shared" ca="1" si="261"/>
        <v>0</v>
      </c>
      <c r="CF157" s="359">
        <f t="shared" ca="1" si="193"/>
        <v>0</v>
      </c>
      <c r="CG157" s="359">
        <v>0</v>
      </c>
      <c r="CH157" s="359">
        <f t="shared" ca="1" si="223"/>
        <v>0</v>
      </c>
      <c r="CI157" s="359">
        <f t="shared" ca="1" si="194"/>
        <v>0</v>
      </c>
      <c r="CJ157" s="359">
        <f t="shared" ca="1" si="224"/>
        <v>0</v>
      </c>
      <c r="CL157" s="362">
        <f t="shared" ca="1" si="262"/>
        <v>268</v>
      </c>
      <c r="CM157" s="362">
        <v>149</v>
      </c>
      <c r="CN157" s="371">
        <f t="shared" ca="1" si="263"/>
        <v>0</v>
      </c>
      <c r="CO157" s="359">
        <f t="shared" ca="1" si="195"/>
        <v>0</v>
      </c>
      <c r="CP157" s="359">
        <v>0</v>
      </c>
      <c r="CQ157" s="359">
        <f t="shared" ca="1" si="225"/>
        <v>0</v>
      </c>
      <c r="CR157" s="359">
        <f t="shared" ca="1" si="196"/>
        <v>0</v>
      </c>
      <c r="CS157" s="359">
        <f t="shared" ca="1" si="226"/>
        <v>0</v>
      </c>
      <c r="CU157" s="362">
        <f t="shared" ca="1" si="264"/>
        <v>268</v>
      </c>
      <c r="CV157" s="362">
        <v>149</v>
      </c>
      <c r="CW157" s="371">
        <f t="shared" ca="1" si="265"/>
        <v>0</v>
      </c>
      <c r="CX157" s="359">
        <f t="shared" ca="1" si="197"/>
        <v>0</v>
      </c>
      <c r="CY157" s="359">
        <v>0</v>
      </c>
      <c r="CZ157" s="359">
        <f t="shared" ca="1" si="227"/>
        <v>0</v>
      </c>
      <c r="DA157" s="359">
        <f t="shared" ca="1" si="198"/>
        <v>0</v>
      </c>
      <c r="DB157" s="359">
        <f t="shared" ca="1" si="228"/>
        <v>0</v>
      </c>
      <c r="DD157" s="362">
        <f t="shared" ca="1" si="266"/>
        <v>268</v>
      </c>
      <c r="DE157" s="362">
        <v>149</v>
      </c>
      <c r="DF157" s="371">
        <f t="shared" ca="1" si="267"/>
        <v>0</v>
      </c>
      <c r="DG157" s="359">
        <f t="shared" ca="1" si="199"/>
        <v>0</v>
      </c>
      <c r="DH157" s="359">
        <v>0</v>
      </c>
      <c r="DI157" s="359">
        <f t="shared" ca="1" si="229"/>
        <v>0</v>
      </c>
      <c r="DJ157" s="359">
        <f t="shared" ca="1" si="200"/>
        <v>0</v>
      </c>
      <c r="DK157" s="359">
        <f t="shared" ca="1" si="230"/>
        <v>0</v>
      </c>
      <c r="DM157" s="362">
        <f t="shared" ca="1" si="268"/>
        <v>268</v>
      </c>
      <c r="DN157" s="362">
        <v>149</v>
      </c>
      <c r="DO157" s="371">
        <f t="shared" ca="1" si="269"/>
        <v>0</v>
      </c>
      <c r="DP157" s="359">
        <f t="shared" ca="1" si="201"/>
        <v>0</v>
      </c>
      <c r="DQ157" s="359">
        <v>0</v>
      </c>
      <c r="DR157" s="359">
        <f t="shared" ca="1" si="231"/>
        <v>0</v>
      </c>
      <c r="DS157" s="359">
        <f t="shared" ca="1" si="202"/>
        <v>0</v>
      </c>
      <c r="DT157" s="359">
        <f t="shared" ca="1" si="232"/>
        <v>0</v>
      </c>
      <c r="DV157" s="362">
        <f t="shared" ca="1" si="270"/>
        <v>268</v>
      </c>
      <c r="DW157" s="362">
        <v>149</v>
      </c>
      <c r="DX157" s="371">
        <f t="shared" ca="1" si="271"/>
        <v>0</v>
      </c>
      <c r="DY157" s="359">
        <f t="shared" ca="1" si="203"/>
        <v>0</v>
      </c>
      <c r="DZ157" s="359">
        <v>0</v>
      </c>
      <c r="EA157" s="359">
        <f t="shared" ca="1" si="233"/>
        <v>0</v>
      </c>
      <c r="EB157" s="359">
        <f t="shared" ca="1" si="204"/>
        <v>0</v>
      </c>
      <c r="EC157" s="359">
        <f t="shared" ca="1" si="234"/>
        <v>0</v>
      </c>
      <c r="EE157" s="362">
        <f t="shared" ca="1" si="272"/>
        <v>268</v>
      </c>
      <c r="EF157" s="362">
        <v>149</v>
      </c>
      <c r="EG157" s="371">
        <f t="shared" ca="1" si="273"/>
        <v>0</v>
      </c>
      <c r="EH157" s="359">
        <f t="shared" ca="1" si="205"/>
        <v>0</v>
      </c>
      <c r="EI157" s="359">
        <v>0</v>
      </c>
      <c r="EJ157" s="359">
        <f t="shared" ca="1" si="235"/>
        <v>0</v>
      </c>
      <c r="EK157" s="359">
        <f t="shared" ca="1" si="206"/>
        <v>0</v>
      </c>
      <c r="EL157" s="359">
        <f t="shared" ca="1" si="236"/>
        <v>0</v>
      </c>
    </row>
    <row r="158" spans="6:142" x14ac:dyDescent="0.35">
      <c r="F158" s="372">
        <f ca="1">IFERROR(INDEX('Inflation Rates'!$A$16:$H$138,MATCH('TSP Traditional'!$H159,'Inflation Rates'!$A$16:$A$138,0),8)/INDEX('Inflation Rates'!$A$16:$H$138,MATCH('TSP Traditional'!$H159,'Inflation Rates'!$A$16:$A$138,0)-1,8)-1,F157)</f>
        <v>2.0000000000000018E-2</v>
      </c>
      <c r="G158" s="372">
        <f ca="1">IFERROR(INDEX('Inflation Rates'!$A$16:$H$138,MATCH('TSP Traditional'!$H159,'Inflation Rates'!$A$16:$A$138,0),6)/INDEX('Inflation Rates'!$A$16:$H$138,MATCH('TSP Traditional'!$H159,'Inflation Rates'!$A$16:$A$138,0)-1,6)-1,G157)</f>
        <v>2.0999999999999908E-2</v>
      </c>
      <c r="H158" s="362">
        <f t="shared" ca="1" si="237"/>
        <v>2169</v>
      </c>
      <c r="I158" s="362">
        <f t="shared" ca="1" si="238"/>
        <v>269</v>
      </c>
      <c r="J158" s="362">
        <v>150</v>
      </c>
      <c r="K158" s="371">
        <f t="shared" ca="1" si="239"/>
        <v>0</v>
      </c>
      <c r="L158" s="359">
        <f t="shared" ca="1" si="183"/>
        <v>0</v>
      </c>
      <c r="M158" s="359">
        <v>0</v>
      </c>
      <c r="N158" s="359">
        <f t="shared" ca="1" si="207"/>
        <v>0</v>
      </c>
      <c r="O158" s="359">
        <f t="shared" ca="1" si="240"/>
        <v>0</v>
      </c>
      <c r="P158" s="359">
        <f t="shared" ca="1" si="208"/>
        <v>0</v>
      </c>
      <c r="R158" s="362">
        <f t="shared" ca="1" si="241"/>
        <v>269</v>
      </c>
      <c r="S158" s="362">
        <v>150</v>
      </c>
      <c r="T158" s="371">
        <f t="shared" ca="1" si="242"/>
        <v>0</v>
      </c>
      <c r="U158" s="359">
        <f t="shared" ca="1" si="184"/>
        <v>0</v>
      </c>
      <c r="V158" s="359">
        <v>0</v>
      </c>
      <c r="W158" s="359">
        <f t="shared" ca="1" si="209"/>
        <v>0</v>
      </c>
      <c r="X158" s="359">
        <f t="shared" ca="1" si="243"/>
        <v>0</v>
      </c>
      <c r="Y158" s="359">
        <f t="shared" ca="1" si="210"/>
        <v>0</v>
      </c>
      <c r="AA158" s="362">
        <f t="shared" ca="1" si="244"/>
        <v>269</v>
      </c>
      <c r="AB158" s="362">
        <v>150</v>
      </c>
      <c r="AC158" s="371">
        <f t="shared" ca="1" si="245"/>
        <v>0</v>
      </c>
      <c r="AD158" s="359">
        <f t="shared" ca="1" si="185"/>
        <v>0</v>
      </c>
      <c r="AE158" s="359">
        <v>0</v>
      </c>
      <c r="AF158" s="359">
        <f t="shared" ca="1" si="211"/>
        <v>0</v>
      </c>
      <c r="AG158" s="359">
        <f t="shared" ca="1" si="246"/>
        <v>0</v>
      </c>
      <c r="AH158" s="359">
        <f t="shared" ca="1" si="212"/>
        <v>0</v>
      </c>
      <c r="AJ158" s="362">
        <f t="shared" ca="1" si="247"/>
        <v>269</v>
      </c>
      <c r="AK158" s="362">
        <v>150</v>
      </c>
      <c r="AL158" s="371">
        <f t="shared" ca="1" si="248"/>
        <v>0</v>
      </c>
      <c r="AM158" s="359">
        <f t="shared" ca="1" si="186"/>
        <v>0</v>
      </c>
      <c r="AN158" s="359">
        <v>0</v>
      </c>
      <c r="AO158" s="359">
        <f t="shared" ca="1" si="213"/>
        <v>0</v>
      </c>
      <c r="AP158" s="359">
        <f t="shared" ca="1" si="249"/>
        <v>0</v>
      </c>
      <c r="AQ158" s="359">
        <f t="shared" ca="1" si="214"/>
        <v>0</v>
      </c>
      <c r="AS158" s="362">
        <f t="shared" ca="1" si="250"/>
        <v>269</v>
      </c>
      <c r="AT158" s="362">
        <v>150</v>
      </c>
      <c r="AU158" s="371">
        <f t="shared" ca="1" si="251"/>
        <v>0</v>
      </c>
      <c r="AV158" s="359">
        <f t="shared" ca="1" si="187"/>
        <v>0</v>
      </c>
      <c r="AW158" s="359">
        <v>0</v>
      </c>
      <c r="AX158" s="359">
        <f t="shared" ca="1" si="215"/>
        <v>0</v>
      </c>
      <c r="AY158" s="359">
        <f t="shared" ca="1" si="252"/>
        <v>0</v>
      </c>
      <c r="AZ158" s="359">
        <f t="shared" ca="1" si="216"/>
        <v>0</v>
      </c>
      <c r="BB158" s="362">
        <f t="shared" ca="1" si="253"/>
        <v>269</v>
      </c>
      <c r="BC158" s="362">
        <v>150</v>
      </c>
      <c r="BD158" s="371">
        <f t="shared" ca="1" si="254"/>
        <v>0</v>
      </c>
      <c r="BE158" s="359">
        <f t="shared" ca="1" si="188"/>
        <v>0</v>
      </c>
      <c r="BF158" s="359">
        <v>0</v>
      </c>
      <c r="BG158" s="359">
        <f t="shared" ca="1" si="217"/>
        <v>0</v>
      </c>
      <c r="BH158" s="359">
        <f t="shared" ca="1" si="255"/>
        <v>0</v>
      </c>
      <c r="BI158" s="359">
        <f t="shared" ca="1" si="218"/>
        <v>0</v>
      </c>
      <c r="BK158" s="362">
        <f t="shared" ca="1" si="256"/>
        <v>269</v>
      </c>
      <c r="BL158" s="362">
        <v>150</v>
      </c>
      <c r="BM158" s="371">
        <f t="shared" ca="1" si="257"/>
        <v>0</v>
      </c>
      <c r="BN158" s="359">
        <f t="shared" ca="1" si="189"/>
        <v>0</v>
      </c>
      <c r="BO158" s="359">
        <v>0</v>
      </c>
      <c r="BP158" s="359">
        <f t="shared" ca="1" si="219"/>
        <v>0</v>
      </c>
      <c r="BQ158" s="359">
        <f t="shared" ca="1" si="190"/>
        <v>0</v>
      </c>
      <c r="BR158" s="359">
        <f t="shared" ca="1" si="220"/>
        <v>0</v>
      </c>
      <c r="BT158" s="362">
        <f t="shared" ca="1" si="258"/>
        <v>269</v>
      </c>
      <c r="BU158" s="362">
        <v>150</v>
      </c>
      <c r="BV158" s="371">
        <f t="shared" ca="1" si="259"/>
        <v>0</v>
      </c>
      <c r="BW158" s="359">
        <f t="shared" ca="1" si="191"/>
        <v>0</v>
      </c>
      <c r="BX158" s="359">
        <v>0</v>
      </c>
      <c r="BY158" s="359">
        <f t="shared" ca="1" si="221"/>
        <v>0</v>
      </c>
      <c r="BZ158" s="359">
        <f t="shared" ca="1" si="192"/>
        <v>0</v>
      </c>
      <c r="CA158" s="359">
        <f t="shared" ca="1" si="222"/>
        <v>0</v>
      </c>
      <c r="CC158" s="362">
        <f t="shared" ca="1" si="260"/>
        <v>269</v>
      </c>
      <c r="CD158" s="362">
        <v>150</v>
      </c>
      <c r="CE158" s="371">
        <f t="shared" ca="1" si="261"/>
        <v>0</v>
      </c>
      <c r="CF158" s="359">
        <f t="shared" ca="1" si="193"/>
        <v>0</v>
      </c>
      <c r="CG158" s="359">
        <v>0</v>
      </c>
      <c r="CH158" s="359">
        <f t="shared" ca="1" si="223"/>
        <v>0</v>
      </c>
      <c r="CI158" s="359">
        <f t="shared" ca="1" si="194"/>
        <v>0</v>
      </c>
      <c r="CJ158" s="359">
        <f t="shared" ca="1" si="224"/>
        <v>0</v>
      </c>
      <c r="CL158" s="362">
        <f t="shared" ca="1" si="262"/>
        <v>269</v>
      </c>
      <c r="CM158" s="362">
        <v>150</v>
      </c>
      <c r="CN158" s="371">
        <f t="shared" ca="1" si="263"/>
        <v>0</v>
      </c>
      <c r="CO158" s="359">
        <f t="shared" ca="1" si="195"/>
        <v>0</v>
      </c>
      <c r="CP158" s="359">
        <v>0</v>
      </c>
      <c r="CQ158" s="359">
        <f t="shared" ca="1" si="225"/>
        <v>0</v>
      </c>
      <c r="CR158" s="359">
        <f t="shared" ca="1" si="196"/>
        <v>0</v>
      </c>
      <c r="CS158" s="359">
        <f t="shared" ca="1" si="226"/>
        <v>0</v>
      </c>
      <c r="CU158" s="362">
        <f t="shared" ca="1" si="264"/>
        <v>269</v>
      </c>
      <c r="CV158" s="362">
        <v>150</v>
      </c>
      <c r="CW158" s="371">
        <f t="shared" ca="1" si="265"/>
        <v>0</v>
      </c>
      <c r="CX158" s="359">
        <f t="shared" ca="1" si="197"/>
        <v>0</v>
      </c>
      <c r="CY158" s="359">
        <v>0</v>
      </c>
      <c r="CZ158" s="359">
        <f t="shared" ca="1" si="227"/>
        <v>0</v>
      </c>
      <c r="DA158" s="359">
        <f t="shared" ca="1" si="198"/>
        <v>0</v>
      </c>
      <c r="DB158" s="359">
        <f t="shared" ca="1" si="228"/>
        <v>0</v>
      </c>
      <c r="DD158" s="362">
        <f t="shared" ca="1" si="266"/>
        <v>269</v>
      </c>
      <c r="DE158" s="362">
        <v>150</v>
      </c>
      <c r="DF158" s="371">
        <f t="shared" ca="1" si="267"/>
        <v>0</v>
      </c>
      <c r="DG158" s="359">
        <f t="shared" ca="1" si="199"/>
        <v>0</v>
      </c>
      <c r="DH158" s="359">
        <v>0</v>
      </c>
      <c r="DI158" s="359">
        <f t="shared" ca="1" si="229"/>
        <v>0</v>
      </c>
      <c r="DJ158" s="359">
        <f t="shared" ca="1" si="200"/>
        <v>0</v>
      </c>
      <c r="DK158" s="359">
        <f t="shared" ca="1" si="230"/>
        <v>0</v>
      </c>
      <c r="DM158" s="362">
        <f t="shared" ca="1" si="268"/>
        <v>269</v>
      </c>
      <c r="DN158" s="362">
        <v>150</v>
      </c>
      <c r="DO158" s="371">
        <f t="shared" ca="1" si="269"/>
        <v>0</v>
      </c>
      <c r="DP158" s="359">
        <f t="shared" ca="1" si="201"/>
        <v>0</v>
      </c>
      <c r="DQ158" s="359">
        <v>0</v>
      </c>
      <c r="DR158" s="359">
        <f t="shared" ca="1" si="231"/>
        <v>0</v>
      </c>
      <c r="DS158" s="359">
        <f t="shared" ca="1" si="202"/>
        <v>0</v>
      </c>
      <c r="DT158" s="359">
        <f t="shared" ca="1" si="232"/>
        <v>0</v>
      </c>
      <c r="DV158" s="362">
        <f t="shared" ca="1" si="270"/>
        <v>269</v>
      </c>
      <c r="DW158" s="362">
        <v>150</v>
      </c>
      <c r="DX158" s="371">
        <f t="shared" ca="1" si="271"/>
        <v>0</v>
      </c>
      <c r="DY158" s="359">
        <f t="shared" ca="1" si="203"/>
        <v>0</v>
      </c>
      <c r="DZ158" s="359">
        <v>0</v>
      </c>
      <c r="EA158" s="359">
        <f t="shared" ca="1" si="233"/>
        <v>0</v>
      </c>
      <c r="EB158" s="359">
        <f t="shared" ca="1" si="204"/>
        <v>0</v>
      </c>
      <c r="EC158" s="359">
        <f t="shared" ca="1" si="234"/>
        <v>0</v>
      </c>
      <c r="EE158" s="362">
        <f t="shared" ca="1" si="272"/>
        <v>269</v>
      </c>
      <c r="EF158" s="362">
        <v>150</v>
      </c>
      <c r="EG158" s="371">
        <f t="shared" ca="1" si="273"/>
        <v>0</v>
      </c>
      <c r="EH158" s="359">
        <f t="shared" ca="1" si="205"/>
        <v>0</v>
      </c>
      <c r="EI158" s="359">
        <v>0</v>
      </c>
      <c r="EJ158" s="359">
        <f t="shared" ca="1" si="235"/>
        <v>0</v>
      </c>
      <c r="EK158" s="359">
        <f t="shared" ca="1" si="206"/>
        <v>0</v>
      </c>
      <c r="EL158" s="359">
        <f t="shared" ca="1" si="236"/>
        <v>0</v>
      </c>
    </row>
    <row r="159" spans="6:142" x14ac:dyDescent="0.35">
      <c r="F159" s="372">
        <f ca="1">IFERROR(INDEX('Inflation Rates'!$A$16:$H$138,MATCH('TSP Traditional'!$H160,'Inflation Rates'!$A$16:$A$138,0),8)/INDEX('Inflation Rates'!$A$16:$H$138,MATCH('TSP Traditional'!$H160,'Inflation Rates'!$A$16:$A$138,0)-1,8)-1,F158)</f>
        <v>2.0000000000000018E-2</v>
      </c>
      <c r="G159" s="372">
        <f ca="1">IFERROR(INDEX('Inflation Rates'!$A$16:$H$138,MATCH('TSP Traditional'!$H160,'Inflation Rates'!$A$16:$A$138,0),6)/INDEX('Inflation Rates'!$A$16:$H$138,MATCH('TSP Traditional'!$H160,'Inflation Rates'!$A$16:$A$138,0)-1,6)-1,G158)</f>
        <v>2.0999999999999908E-2</v>
      </c>
      <c r="H159" s="362">
        <f t="shared" ca="1" si="237"/>
        <v>2170</v>
      </c>
      <c r="I159" s="362">
        <f t="shared" ca="1" si="238"/>
        <v>270</v>
      </c>
      <c r="J159" s="362">
        <v>151</v>
      </c>
      <c r="K159" s="371">
        <f t="shared" ca="1" si="239"/>
        <v>0</v>
      </c>
      <c r="L159" s="359">
        <f t="shared" ca="1" si="183"/>
        <v>0</v>
      </c>
      <c r="M159" s="359">
        <v>0</v>
      </c>
      <c r="N159" s="359">
        <f t="shared" ca="1" si="207"/>
        <v>0</v>
      </c>
      <c r="O159" s="359">
        <f t="shared" ca="1" si="240"/>
        <v>0</v>
      </c>
      <c r="P159" s="359">
        <f t="shared" ca="1" si="208"/>
        <v>0</v>
      </c>
      <c r="R159" s="362">
        <f t="shared" ca="1" si="241"/>
        <v>270</v>
      </c>
      <c r="S159" s="362">
        <v>151</v>
      </c>
      <c r="T159" s="371">
        <f t="shared" ca="1" si="242"/>
        <v>0</v>
      </c>
      <c r="U159" s="359">
        <f t="shared" ca="1" si="184"/>
        <v>0</v>
      </c>
      <c r="V159" s="359">
        <v>0</v>
      </c>
      <c r="W159" s="359">
        <f t="shared" ca="1" si="209"/>
        <v>0</v>
      </c>
      <c r="X159" s="359">
        <f t="shared" ca="1" si="243"/>
        <v>0</v>
      </c>
      <c r="Y159" s="359">
        <f t="shared" ca="1" si="210"/>
        <v>0</v>
      </c>
      <c r="AA159" s="362">
        <f t="shared" ca="1" si="244"/>
        <v>270</v>
      </c>
      <c r="AB159" s="362">
        <v>151</v>
      </c>
      <c r="AC159" s="371">
        <f t="shared" ca="1" si="245"/>
        <v>0</v>
      </c>
      <c r="AD159" s="359">
        <f t="shared" ca="1" si="185"/>
        <v>0</v>
      </c>
      <c r="AE159" s="359">
        <v>0</v>
      </c>
      <c r="AF159" s="359">
        <f t="shared" ca="1" si="211"/>
        <v>0</v>
      </c>
      <c r="AG159" s="359">
        <f t="shared" ca="1" si="246"/>
        <v>0</v>
      </c>
      <c r="AH159" s="359">
        <f t="shared" ca="1" si="212"/>
        <v>0</v>
      </c>
      <c r="AJ159" s="362">
        <f t="shared" ca="1" si="247"/>
        <v>270</v>
      </c>
      <c r="AK159" s="362">
        <v>151</v>
      </c>
      <c r="AL159" s="371">
        <f t="shared" ca="1" si="248"/>
        <v>0</v>
      </c>
      <c r="AM159" s="359">
        <f t="shared" ca="1" si="186"/>
        <v>0</v>
      </c>
      <c r="AN159" s="359">
        <v>0</v>
      </c>
      <c r="AO159" s="359">
        <f t="shared" ca="1" si="213"/>
        <v>0</v>
      </c>
      <c r="AP159" s="359">
        <f t="shared" ca="1" si="249"/>
        <v>0</v>
      </c>
      <c r="AQ159" s="359">
        <f t="shared" ca="1" si="214"/>
        <v>0</v>
      </c>
      <c r="AS159" s="362">
        <f t="shared" ca="1" si="250"/>
        <v>270</v>
      </c>
      <c r="AT159" s="362">
        <v>151</v>
      </c>
      <c r="AU159" s="371">
        <f t="shared" ca="1" si="251"/>
        <v>0</v>
      </c>
      <c r="AV159" s="359">
        <f t="shared" ca="1" si="187"/>
        <v>0</v>
      </c>
      <c r="AW159" s="359">
        <v>0</v>
      </c>
      <c r="AX159" s="359">
        <f t="shared" ca="1" si="215"/>
        <v>0</v>
      </c>
      <c r="AY159" s="359">
        <f t="shared" ca="1" si="252"/>
        <v>0</v>
      </c>
      <c r="AZ159" s="359">
        <f t="shared" ca="1" si="216"/>
        <v>0</v>
      </c>
      <c r="BB159" s="362">
        <f t="shared" ca="1" si="253"/>
        <v>270</v>
      </c>
      <c r="BC159" s="362">
        <v>151</v>
      </c>
      <c r="BD159" s="371">
        <f t="shared" ca="1" si="254"/>
        <v>0</v>
      </c>
      <c r="BE159" s="359">
        <f t="shared" ca="1" si="188"/>
        <v>0</v>
      </c>
      <c r="BF159" s="359">
        <v>0</v>
      </c>
      <c r="BG159" s="359">
        <f t="shared" ca="1" si="217"/>
        <v>0</v>
      </c>
      <c r="BH159" s="359">
        <f t="shared" ca="1" si="255"/>
        <v>0</v>
      </c>
      <c r="BI159" s="359">
        <f t="shared" ca="1" si="218"/>
        <v>0</v>
      </c>
      <c r="BK159" s="362">
        <f t="shared" ca="1" si="256"/>
        <v>270</v>
      </c>
      <c r="BL159" s="362">
        <v>151</v>
      </c>
      <c r="BM159" s="371">
        <f t="shared" ca="1" si="257"/>
        <v>0</v>
      </c>
      <c r="BN159" s="359">
        <f t="shared" ca="1" si="189"/>
        <v>0</v>
      </c>
      <c r="BO159" s="359">
        <v>0</v>
      </c>
      <c r="BP159" s="359">
        <f t="shared" ca="1" si="219"/>
        <v>0</v>
      </c>
      <c r="BQ159" s="359">
        <f t="shared" ca="1" si="190"/>
        <v>0</v>
      </c>
      <c r="BR159" s="359">
        <f t="shared" ca="1" si="220"/>
        <v>0</v>
      </c>
      <c r="BT159" s="362">
        <f t="shared" ca="1" si="258"/>
        <v>270</v>
      </c>
      <c r="BU159" s="362">
        <v>151</v>
      </c>
      <c r="BV159" s="371">
        <f t="shared" ca="1" si="259"/>
        <v>0</v>
      </c>
      <c r="BW159" s="359">
        <f t="shared" ca="1" si="191"/>
        <v>0</v>
      </c>
      <c r="BX159" s="359">
        <v>0</v>
      </c>
      <c r="BY159" s="359">
        <f t="shared" ca="1" si="221"/>
        <v>0</v>
      </c>
      <c r="BZ159" s="359">
        <f t="shared" ca="1" si="192"/>
        <v>0</v>
      </c>
      <c r="CA159" s="359">
        <f t="shared" ca="1" si="222"/>
        <v>0</v>
      </c>
      <c r="CC159" s="362">
        <f t="shared" ca="1" si="260"/>
        <v>270</v>
      </c>
      <c r="CD159" s="362">
        <v>151</v>
      </c>
      <c r="CE159" s="371">
        <f t="shared" ca="1" si="261"/>
        <v>0</v>
      </c>
      <c r="CF159" s="359">
        <f t="shared" ca="1" si="193"/>
        <v>0</v>
      </c>
      <c r="CG159" s="359">
        <v>0</v>
      </c>
      <c r="CH159" s="359">
        <f t="shared" ca="1" si="223"/>
        <v>0</v>
      </c>
      <c r="CI159" s="359">
        <f t="shared" ca="1" si="194"/>
        <v>0</v>
      </c>
      <c r="CJ159" s="359">
        <f t="shared" ca="1" si="224"/>
        <v>0</v>
      </c>
      <c r="CL159" s="362">
        <f t="shared" ca="1" si="262"/>
        <v>270</v>
      </c>
      <c r="CM159" s="362">
        <v>151</v>
      </c>
      <c r="CN159" s="371">
        <f t="shared" ca="1" si="263"/>
        <v>0</v>
      </c>
      <c r="CO159" s="359">
        <f t="shared" ca="1" si="195"/>
        <v>0</v>
      </c>
      <c r="CP159" s="359">
        <v>0</v>
      </c>
      <c r="CQ159" s="359">
        <f t="shared" ca="1" si="225"/>
        <v>0</v>
      </c>
      <c r="CR159" s="359">
        <f t="shared" ca="1" si="196"/>
        <v>0</v>
      </c>
      <c r="CS159" s="359">
        <f t="shared" ca="1" si="226"/>
        <v>0</v>
      </c>
      <c r="CU159" s="362">
        <f t="shared" ca="1" si="264"/>
        <v>270</v>
      </c>
      <c r="CV159" s="362">
        <v>151</v>
      </c>
      <c r="CW159" s="371">
        <f t="shared" ca="1" si="265"/>
        <v>0</v>
      </c>
      <c r="CX159" s="359">
        <f t="shared" ca="1" si="197"/>
        <v>0</v>
      </c>
      <c r="CY159" s="359">
        <v>0</v>
      </c>
      <c r="CZ159" s="359">
        <f t="shared" ca="1" si="227"/>
        <v>0</v>
      </c>
      <c r="DA159" s="359">
        <f t="shared" ca="1" si="198"/>
        <v>0</v>
      </c>
      <c r="DB159" s="359">
        <f t="shared" ca="1" si="228"/>
        <v>0</v>
      </c>
      <c r="DD159" s="362">
        <f t="shared" ca="1" si="266"/>
        <v>270</v>
      </c>
      <c r="DE159" s="362">
        <v>151</v>
      </c>
      <c r="DF159" s="371">
        <f t="shared" ca="1" si="267"/>
        <v>0</v>
      </c>
      <c r="DG159" s="359">
        <f t="shared" ca="1" si="199"/>
        <v>0</v>
      </c>
      <c r="DH159" s="359">
        <v>0</v>
      </c>
      <c r="DI159" s="359">
        <f t="shared" ca="1" si="229"/>
        <v>0</v>
      </c>
      <c r="DJ159" s="359">
        <f t="shared" ca="1" si="200"/>
        <v>0</v>
      </c>
      <c r="DK159" s="359">
        <f t="shared" ca="1" si="230"/>
        <v>0</v>
      </c>
      <c r="DM159" s="362">
        <f t="shared" ca="1" si="268"/>
        <v>270</v>
      </c>
      <c r="DN159" s="362">
        <v>151</v>
      </c>
      <c r="DO159" s="371">
        <f t="shared" ca="1" si="269"/>
        <v>0</v>
      </c>
      <c r="DP159" s="359">
        <f t="shared" ca="1" si="201"/>
        <v>0</v>
      </c>
      <c r="DQ159" s="359">
        <v>0</v>
      </c>
      <c r="DR159" s="359">
        <f t="shared" ca="1" si="231"/>
        <v>0</v>
      </c>
      <c r="DS159" s="359">
        <f t="shared" ca="1" si="202"/>
        <v>0</v>
      </c>
      <c r="DT159" s="359">
        <f t="shared" ca="1" si="232"/>
        <v>0</v>
      </c>
      <c r="DV159" s="362">
        <f t="shared" ca="1" si="270"/>
        <v>270</v>
      </c>
      <c r="DW159" s="362">
        <v>151</v>
      </c>
      <c r="DX159" s="371">
        <f t="shared" ca="1" si="271"/>
        <v>0</v>
      </c>
      <c r="DY159" s="359">
        <f t="shared" ca="1" si="203"/>
        <v>0</v>
      </c>
      <c r="DZ159" s="359">
        <v>0</v>
      </c>
      <c r="EA159" s="359">
        <f t="shared" ca="1" si="233"/>
        <v>0</v>
      </c>
      <c r="EB159" s="359">
        <f t="shared" ca="1" si="204"/>
        <v>0</v>
      </c>
      <c r="EC159" s="359">
        <f t="shared" ca="1" si="234"/>
        <v>0</v>
      </c>
      <c r="EE159" s="362">
        <f t="shared" ca="1" si="272"/>
        <v>270</v>
      </c>
      <c r="EF159" s="362">
        <v>151</v>
      </c>
      <c r="EG159" s="371">
        <f t="shared" ca="1" si="273"/>
        <v>0</v>
      </c>
      <c r="EH159" s="359">
        <f t="shared" ca="1" si="205"/>
        <v>0</v>
      </c>
      <c r="EI159" s="359">
        <v>0</v>
      </c>
      <c r="EJ159" s="359">
        <f t="shared" ca="1" si="235"/>
        <v>0</v>
      </c>
      <c r="EK159" s="359">
        <f t="shared" ca="1" si="206"/>
        <v>0</v>
      </c>
      <c r="EL159" s="359">
        <f t="shared" ca="1" si="236"/>
        <v>0</v>
      </c>
    </row>
    <row r="160" spans="6:142" x14ac:dyDescent="0.35">
      <c r="F160" s="372">
        <f ca="1">IFERROR(INDEX('Inflation Rates'!$A$16:$H$138,MATCH('TSP Traditional'!$H161,'Inflation Rates'!$A$16:$A$138,0),8)/INDEX('Inflation Rates'!$A$16:$H$138,MATCH('TSP Traditional'!$H161,'Inflation Rates'!$A$16:$A$138,0)-1,8)-1,F159)</f>
        <v>2.0000000000000018E-2</v>
      </c>
      <c r="G160" s="372">
        <f ca="1">IFERROR(INDEX('Inflation Rates'!$A$16:$H$138,MATCH('TSP Traditional'!$H161,'Inflation Rates'!$A$16:$A$138,0),6)/INDEX('Inflation Rates'!$A$16:$H$138,MATCH('TSP Traditional'!$H161,'Inflation Rates'!$A$16:$A$138,0)-1,6)-1,G159)</f>
        <v>2.0999999999999908E-2</v>
      </c>
      <c r="H160" s="362">
        <f t="shared" ca="1" si="237"/>
        <v>2171</v>
      </c>
      <c r="I160" s="362">
        <f t="shared" ca="1" si="238"/>
        <v>271</v>
      </c>
      <c r="J160" s="362">
        <v>152</v>
      </c>
      <c r="K160" s="371">
        <f t="shared" ca="1" si="239"/>
        <v>0</v>
      </c>
      <c r="L160" s="359">
        <f t="shared" ca="1" si="183"/>
        <v>0</v>
      </c>
      <c r="M160" s="359">
        <v>0</v>
      </c>
      <c r="N160" s="359">
        <f t="shared" ca="1" si="207"/>
        <v>0</v>
      </c>
      <c r="O160" s="359">
        <f t="shared" ca="1" si="240"/>
        <v>0</v>
      </c>
      <c r="P160" s="359">
        <f t="shared" ca="1" si="208"/>
        <v>0</v>
      </c>
      <c r="R160" s="362">
        <f t="shared" ca="1" si="241"/>
        <v>271</v>
      </c>
      <c r="S160" s="362">
        <v>152</v>
      </c>
      <c r="T160" s="371">
        <f t="shared" ca="1" si="242"/>
        <v>0</v>
      </c>
      <c r="U160" s="359">
        <f t="shared" ca="1" si="184"/>
        <v>0</v>
      </c>
      <c r="V160" s="359">
        <v>0</v>
      </c>
      <c r="W160" s="359">
        <f t="shared" ca="1" si="209"/>
        <v>0</v>
      </c>
      <c r="X160" s="359">
        <f t="shared" ca="1" si="243"/>
        <v>0</v>
      </c>
      <c r="Y160" s="359">
        <f t="shared" ca="1" si="210"/>
        <v>0</v>
      </c>
      <c r="AA160" s="362">
        <f t="shared" ca="1" si="244"/>
        <v>271</v>
      </c>
      <c r="AB160" s="362">
        <v>152</v>
      </c>
      <c r="AC160" s="371">
        <f t="shared" ca="1" si="245"/>
        <v>0</v>
      </c>
      <c r="AD160" s="359">
        <f t="shared" ca="1" si="185"/>
        <v>0</v>
      </c>
      <c r="AE160" s="359">
        <v>0</v>
      </c>
      <c r="AF160" s="359">
        <f t="shared" ca="1" si="211"/>
        <v>0</v>
      </c>
      <c r="AG160" s="359">
        <f t="shared" ca="1" si="246"/>
        <v>0</v>
      </c>
      <c r="AH160" s="359">
        <f t="shared" ca="1" si="212"/>
        <v>0</v>
      </c>
      <c r="AJ160" s="362">
        <f t="shared" ca="1" si="247"/>
        <v>271</v>
      </c>
      <c r="AK160" s="362">
        <v>152</v>
      </c>
      <c r="AL160" s="371">
        <f t="shared" ca="1" si="248"/>
        <v>0</v>
      </c>
      <c r="AM160" s="359">
        <f t="shared" ca="1" si="186"/>
        <v>0</v>
      </c>
      <c r="AN160" s="359">
        <v>0</v>
      </c>
      <c r="AO160" s="359">
        <f t="shared" ca="1" si="213"/>
        <v>0</v>
      </c>
      <c r="AP160" s="359">
        <f t="shared" ca="1" si="249"/>
        <v>0</v>
      </c>
      <c r="AQ160" s="359">
        <f t="shared" ca="1" si="214"/>
        <v>0</v>
      </c>
      <c r="AS160" s="362">
        <f t="shared" ca="1" si="250"/>
        <v>271</v>
      </c>
      <c r="AT160" s="362">
        <v>152</v>
      </c>
      <c r="AU160" s="371">
        <f t="shared" ca="1" si="251"/>
        <v>0</v>
      </c>
      <c r="AV160" s="359">
        <f t="shared" ca="1" si="187"/>
        <v>0</v>
      </c>
      <c r="AW160" s="359">
        <v>0</v>
      </c>
      <c r="AX160" s="359">
        <f t="shared" ca="1" si="215"/>
        <v>0</v>
      </c>
      <c r="AY160" s="359">
        <f t="shared" ca="1" si="252"/>
        <v>0</v>
      </c>
      <c r="AZ160" s="359">
        <f t="shared" ca="1" si="216"/>
        <v>0</v>
      </c>
      <c r="BB160" s="362">
        <f t="shared" ca="1" si="253"/>
        <v>271</v>
      </c>
      <c r="BC160" s="362">
        <v>152</v>
      </c>
      <c r="BD160" s="371">
        <f t="shared" ca="1" si="254"/>
        <v>0</v>
      </c>
      <c r="BE160" s="359">
        <f t="shared" ca="1" si="188"/>
        <v>0</v>
      </c>
      <c r="BF160" s="359">
        <v>0</v>
      </c>
      <c r="BG160" s="359">
        <f t="shared" ca="1" si="217"/>
        <v>0</v>
      </c>
      <c r="BH160" s="359">
        <f t="shared" ca="1" si="255"/>
        <v>0</v>
      </c>
      <c r="BI160" s="359">
        <f t="shared" ca="1" si="218"/>
        <v>0</v>
      </c>
      <c r="BK160" s="362">
        <f t="shared" ca="1" si="256"/>
        <v>271</v>
      </c>
      <c r="BL160" s="362">
        <v>152</v>
      </c>
      <c r="BM160" s="371">
        <f t="shared" ca="1" si="257"/>
        <v>0</v>
      </c>
      <c r="BN160" s="359">
        <f t="shared" ca="1" si="189"/>
        <v>0</v>
      </c>
      <c r="BO160" s="359">
        <v>0</v>
      </c>
      <c r="BP160" s="359">
        <f t="shared" ca="1" si="219"/>
        <v>0</v>
      </c>
      <c r="BQ160" s="359">
        <f t="shared" ca="1" si="190"/>
        <v>0</v>
      </c>
      <c r="BR160" s="359">
        <f t="shared" ca="1" si="220"/>
        <v>0</v>
      </c>
      <c r="BT160" s="362">
        <f t="shared" ca="1" si="258"/>
        <v>271</v>
      </c>
      <c r="BU160" s="362">
        <v>152</v>
      </c>
      <c r="BV160" s="371">
        <f t="shared" ca="1" si="259"/>
        <v>0</v>
      </c>
      <c r="BW160" s="359">
        <f t="shared" ca="1" si="191"/>
        <v>0</v>
      </c>
      <c r="BX160" s="359">
        <v>0</v>
      </c>
      <c r="BY160" s="359">
        <f t="shared" ca="1" si="221"/>
        <v>0</v>
      </c>
      <c r="BZ160" s="359">
        <f t="shared" ca="1" si="192"/>
        <v>0</v>
      </c>
      <c r="CA160" s="359">
        <f t="shared" ca="1" si="222"/>
        <v>0</v>
      </c>
      <c r="CC160" s="362">
        <f t="shared" ca="1" si="260"/>
        <v>271</v>
      </c>
      <c r="CD160" s="362">
        <v>152</v>
      </c>
      <c r="CE160" s="371">
        <f t="shared" ca="1" si="261"/>
        <v>0</v>
      </c>
      <c r="CF160" s="359">
        <f t="shared" ca="1" si="193"/>
        <v>0</v>
      </c>
      <c r="CG160" s="359">
        <v>0</v>
      </c>
      <c r="CH160" s="359">
        <f t="shared" ca="1" si="223"/>
        <v>0</v>
      </c>
      <c r="CI160" s="359">
        <f t="shared" ca="1" si="194"/>
        <v>0</v>
      </c>
      <c r="CJ160" s="359">
        <f t="shared" ca="1" si="224"/>
        <v>0</v>
      </c>
      <c r="CL160" s="362">
        <f t="shared" ca="1" si="262"/>
        <v>271</v>
      </c>
      <c r="CM160" s="362">
        <v>152</v>
      </c>
      <c r="CN160" s="371">
        <f t="shared" ca="1" si="263"/>
        <v>0</v>
      </c>
      <c r="CO160" s="359">
        <f t="shared" ca="1" si="195"/>
        <v>0</v>
      </c>
      <c r="CP160" s="359">
        <v>0</v>
      </c>
      <c r="CQ160" s="359">
        <f t="shared" ca="1" si="225"/>
        <v>0</v>
      </c>
      <c r="CR160" s="359">
        <f t="shared" ca="1" si="196"/>
        <v>0</v>
      </c>
      <c r="CS160" s="359">
        <f t="shared" ca="1" si="226"/>
        <v>0</v>
      </c>
      <c r="CU160" s="362">
        <f t="shared" ca="1" si="264"/>
        <v>271</v>
      </c>
      <c r="CV160" s="362">
        <v>152</v>
      </c>
      <c r="CW160" s="371">
        <f t="shared" ca="1" si="265"/>
        <v>0</v>
      </c>
      <c r="CX160" s="359">
        <f t="shared" ca="1" si="197"/>
        <v>0</v>
      </c>
      <c r="CY160" s="359">
        <v>0</v>
      </c>
      <c r="CZ160" s="359">
        <f t="shared" ca="1" si="227"/>
        <v>0</v>
      </c>
      <c r="DA160" s="359">
        <f t="shared" ca="1" si="198"/>
        <v>0</v>
      </c>
      <c r="DB160" s="359">
        <f t="shared" ca="1" si="228"/>
        <v>0</v>
      </c>
      <c r="DD160" s="362">
        <f t="shared" ca="1" si="266"/>
        <v>271</v>
      </c>
      <c r="DE160" s="362">
        <v>152</v>
      </c>
      <c r="DF160" s="371">
        <f t="shared" ca="1" si="267"/>
        <v>0</v>
      </c>
      <c r="DG160" s="359">
        <f t="shared" ca="1" si="199"/>
        <v>0</v>
      </c>
      <c r="DH160" s="359">
        <v>0</v>
      </c>
      <c r="DI160" s="359">
        <f t="shared" ca="1" si="229"/>
        <v>0</v>
      </c>
      <c r="DJ160" s="359">
        <f t="shared" ca="1" si="200"/>
        <v>0</v>
      </c>
      <c r="DK160" s="359">
        <f t="shared" ca="1" si="230"/>
        <v>0</v>
      </c>
      <c r="DM160" s="362">
        <f t="shared" ca="1" si="268"/>
        <v>271</v>
      </c>
      <c r="DN160" s="362">
        <v>152</v>
      </c>
      <c r="DO160" s="371">
        <f t="shared" ca="1" si="269"/>
        <v>0</v>
      </c>
      <c r="DP160" s="359">
        <f t="shared" ca="1" si="201"/>
        <v>0</v>
      </c>
      <c r="DQ160" s="359">
        <v>0</v>
      </c>
      <c r="DR160" s="359">
        <f t="shared" ca="1" si="231"/>
        <v>0</v>
      </c>
      <c r="DS160" s="359">
        <f t="shared" ca="1" si="202"/>
        <v>0</v>
      </c>
      <c r="DT160" s="359">
        <f t="shared" ca="1" si="232"/>
        <v>0</v>
      </c>
      <c r="DV160" s="362">
        <f t="shared" ca="1" si="270"/>
        <v>271</v>
      </c>
      <c r="DW160" s="362">
        <v>152</v>
      </c>
      <c r="DX160" s="371">
        <f t="shared" ca="1" si="271"/>
        <v>0</v>
      </c>
      <c r="DY160" s="359">
        <f t="shared" ca="1" si="203"/>
        <v>0</v>
      </c>
      <c r="DZ160" s="359">
        <v>0</v>
      </c>
      <c r="EA160" s="359">
        <f t="shared" ca="1" si="233"/>
        <v>0</v>
      </c>
      <c r="EB160" s="359">
        <f t="shared" ca="1" si="204"/>
        <v>0</v>
      </c>
      <c r="EC160" s="359">
        <f t="shared" ca="1" si="234"/>
        <v>0</v>
      </c>
      <c r="EE160" s="362">
        <f t="shared" ca="1" si="272"/>
        <v>271</v>
      </c>
      <c r="EF160" s="362">
        <v>152</v>
      </c>
      <c r="EG160" s="371">
        <f t="shared" ca="1" si="273"/>
        <v>0</v>
      </c>
      <c r="EH160" s="359">
        <f t="shared" ca="1" si="205"/>
        <v>0</v>
      </c>
      <c r="EI160" s="359">
        <v>0</v>
      </c>
      <c r="EJ160" s="359">
        <f t="shared" ca="1" si="235"/>
        <v>0</v>
      </c>
      <c r="EK160" s="359">
        <f t="shared" ca="1" si="206"/>
        <v>0</v>
      </c>
      <c r="EL160" s="359">
        <f t="shared" ca="1" si="236"/>
        <v>0</v>
      </c>
    </row>
    <row r="161" spans="6:142" x14ac:dyDescent="0.35">
      <c r="F161" s="372">
        <f ca="1">IFERROR(INDEX('Inflation Rates'!$A$16:$H$138,MATCH('TSP Traditional'!$H162,'Inflation Rates'!$A$16:$A$138,0),8)/INDEX('Inflation Rates'!$A$16:$H$138,MATCH('TSP Traditional'!$H162,'Inflation Rates'!$A$16:$A$138,0)-1,8)-1,F160)</f>
        <v>2.0000000000000018E-2</v>
      </c>
      <c r="G161" s="372">
        <f ca="1">IFERROR(INDEX('Inflation Rates'!$A$16:$H$138,MATCH('TSP Traditional'!$H162,'Inflation Rates'!$A$16:$A$138,0),6)/INDEX('Inflation Rates'!$A$16:$H$138,MATCH('TSP Traditional'!$H162,'Inflation Rates'!$A$16:$A$138,0)-1,6)-1,G160)</f>
        <v>2.0999999999999908E-2</v>
      </c>
      <c r="H161" s="362">
        <f t="shared" ca="1" si="237"/>
        <v>2172</v>
      </c>
      <c r="I161" s="362">
        <f t="shared" ca="1" si="238"/>
        <v>272</v>
      </c>
      <c r="J161" s="362">
        <v>153</v>
      </c>
      <c r="K161" s="371">
        <f t="shared" ca="1" si="239"/>
        <v>0</v>
      </c>
      <c r="L161" s="359">
        <f t="shared" ca="1" si="183"/>
        <v>0</v>
      </c>
      <c r="M161" s="359">
        <v>0</v>
      </c>
      <c r="N161" s="359">
        <f t="shared" ca="1" si="207"/>
        <v>0</v>
      </c>
      <c r="O161" s="359">
        <f t="shared" ca="1" si="240"/>
        <v>0</v>
      </c>
      <c r="P161" s="359">
        <f t="shared" ca="1" si="208"/>
        <v>0</v>
      </c>
      <c r="R161" s="362">
        <f t="shared" ca="1" si="241"/>
        <v>272</v>
      </c>
      <c r="S161" s="362">
        <v>153</v>
      </c>
      <c r="T161" s="371">
        <f t="shared" ca="1" si="242"/>
        <v>0</v>
      </c>
      <c r="U161" s="359">
        <f t="shared" ca="1" si="184"/>
        <v>0</v>
      </c>
      <c r="V161" s="359">
        <v>0</v>
      </c>
      <c r="W161" s="359">
        <f t="shared" ca="1" si="209"/>
        <v>0</v>
      </c>
      <c r="X161" s="359">
        <f t="shared" ca="1" si="243"/>
        <v>0</v>
      </c>
      <c r="Y161" s="359">
        <f t="shared" ca="1" si="210"/>
        <v>0</v>
      </c>
      <c r="AA161" s="362">
        <f t="shared" ca="1" si="244"/>
        <v>272</v>
      </c>
      <c r="AB161" s="362">
        <v>153</v>
      </c>
      <c r="AC161" s="371">
        <f t="shared" ca="1" si="245"/>
        <v>0</v>
      </c>
      <c r="AD161" s="359">
        <f t="shared" ca="1" si="185"/>
        <v>0</v>
      </c>
      <c r="AE161" s="359">
        <v>0</v>
      </c>
      <c r="AF161" s="359">
        <f t="shared" ca="1" si="211"/>
        <v>0</v>
      </c>
      <c r="AG161" s="359">
        <f t="shared" ca="1" si="246"/>
        <v>0</v>
      </c>
      <c r="AH161" s="359">
        <f t="shared" ca="1" si="212"/>
        <v>0</v>
      </c>
      <c r="AJ161" s="362">
        <f t="shared" ca="1" si="247"/>
        <v>272</v>
      </c>
      <c r="AK161" s="362">
        <v>153</v>
      </c>
      <c r="AL161" s="371">
        <f t="shared" ca="1" si="248"/>
        <v>0</v>
      </c>
      <c r="AM161" s="359">
        <f t="shared" ca="1" si="186"/>
        <v>0</v>
      </c>
      <c r="AN161" s="359">
        <v>0</v>
      </c>
      <c r="AO161" s="359">
        <f t="shared" ca="1" si="213"/>
        <v>0</v>
      </c>
      <c r="AP161" s="359">
        <f t="shared" ca="1" si="249"/>
        <v>0</v>
      </c>
      <c r="AQ161" s="359">
        <f t="shared" ca="1" si="214"/>
        <v>0</v>
      </c>
      <c r="AS161" s="362">
        <f t="shared" ca="1" si="250"/>
        <v>272</v>
      </c>
      <c r="AT161" s="362">
        <v>153</v>
      </c>
      <c r="AU161" s="371">
        <f t="shared" ca="1" si="251"/>
        <v>0</v>
      </c>
      <c r="AV161" s="359">
        <f t="shared" ca="1" si="187"/>
        <v>0</v>
      </c>
      <c r="AW161" s="359">
        <v>0</v>
      </c>
      <c r="AX161" s="359">
        <f t="shared" ca="1" si="215"/>
        <v>0</v>
      </c>
      <c r="AY161" s="359">
        <f t="shared" ca="1" si="252"/>
        <v>0</v>
      </c>
      <c r="AZ161" s="359">
        <f t="shared" ca="1" si="216"/>
        <v>0</v>
      </c>
      <c r="BB161" s="362">
        <f t="shared" ca="1" si="253"/>
        <v>272</v>
      </c>
      <c r="BC161" s="362">
        <v>153</v>
      </c>
      <c r="BD161" s="371">
        <f t="shared" ca="1" si="254"/>
        <v>0</v>
      </c>
      <c r="BE161" s="359">
        <f t="shared" ca="1" si="188"/>
        <v>0</v>
      </c>
      <c r="BF161" s="359">
        <v>0</v>
      </c>
      <c r="BG161" s="359">
        <f t="shared" ca="1" si="217"/>
        <v>0</v>
      </c>
      <c r="BH161" s="359">
        <f t="shared" ca="1" si="255"/>
        <v>0</v>
      </c>
      <c r="BI161" s="359">
        <f t="shared" ca="1" si="218"/>
        <v>0</v>
      </c>
      <c r="BK161" s="362">
        <f t="shared" ca="1" si="256"/>
        <v>272</v>
      </c>
      <c r="BL161" s="362">
        <v>153</v>
      </c>
      <c r="BM161" s="371">
        <f t="shared" ca="1" si="257"/>
        <v>0</v>
      </c>
      <c r="BN161" s="359">
        <f t="shared" ca="1" si="189"/>
        <v>0</v>
      </c>
      <c r="BO161" s="359">
        <v>0</v>
      </c>
      <c r="BP161" s="359">
        <f t="shared" ca="1" si="219"/>
        <v>0</v>
      </c>
      <c r="BQ161" s="359">
        <f t="shared" ca="1" si="190"/>
        <v>0</v>
      </c>
      <c r="BR161" s="359">
        <f t="shared" ca="1" si="220"/>
        <v>0</v>
      </c>
      <c r="BT161" s="362">
        <f t="shared" ca="1" si="258"/>
        <v>272</v>
      </c>
      <c r="BU161" s="362">
        <v>153</v>
      </c>
      <c r="BV161" s="371">
        <f t="shared" ca="1" si="259"/>
        <v>0</v>
      </c>
      <c r="BW161" s="359">
        <f t="shared" ca="1" si="191"/>
        <v>0</v>
      </c>
      <c r="BX161" s="359">
        <v>0</v>
      </c>
      <c r="BY161" s="359">
        <f t="shared" ca="1" si="221"/>
        <v>0</v>
      </c>
      <c r="BZ161" s="359">
        <f t="shared" ca="1" si="192"/>
        <v>0</v>
      </c>
      <c r="CA161" s="359">
        <f t="shared" ca="1" si="222"/>
        <v>0</v>
      </c>
      <c r="CC161" s="362">
        <f t="shared" ca="1" si="260"/>
        <v>272</v>
      </c>
      <c r="CD161" s="362">
        <v>153</v>
      </c>
      <c r="CE161" s="371">
        <f t="shared" ca="1" si="261"/>
        <v>0</v>
      </c>
      <c r="CF161" s="359">
        <f t="shared" ca="1" si="193"/>
        <v>0</v>
      </c>
      <c r="CG161" s="359">
        <v>0</v>
      </c>
      <c r="CH161" s="359">
        <f t="shared" ca="1" si="223"/>
        <v>0</v>
      </c>
      <c r="CI161" s="359">
        <f t="shared" ca="1" si="194"/>
        <v>0</v>
      </c>
      <c r="CJ161" s="359">
        <f t="shared" ca="1" si="224"/>
        <v>0</v>
      </c>
      <c r="CL161" s="362">
        <f t="shared" ca="1" si="262"/>
        <v>272</v>
      </c>
      <c r="CM161" s="362">
        <v>153</v>
      </c>
      <c r="CN161" s="371">
        <f t="shared" ca="1" si="263"/>
        <v>0</v>
      </c>
      <c r="CO161" s="359">
        <f t="shared" ca="1" si="195"/>
        <v>0</v>
      </c>
      <c r="CP161" s="359">
        <v>0</v>
      </c>
      <c r="CQ161" s="359">
        <f t="shared" ca="1" si="225"/>
        <v>0</v>
      </c>
      <c r="CR161" s="359">
        <f t="shared" ca="1" si="196"/>
        <v>0</v>
      </c>
      <c r="CS161" s="359">
        <f t="shared" ca="1" si="226"/>
        <v>0</v>
      </c>
      <c r="CU161" s="362">
        <f t="shared" ca="1" si="264"/>
        <v>272</v>
      </c>
      <c r="CV161" s="362">
        <v>153</v>
      </c>
      <c r="CW161" s="371">
        <f t="shared" ca="1" si="265"/>
        <v>0</v>
      </c>
      <c r="CX161" s="359">
        <f t="shared" ca="1" si="197"/>
        <v>0</v>
      </c>
      <c r="CY161" s="359">
        <v>0</v>
      </c>
      <c r="CZ161" s="359">
        <f t="shared" ca="1" si="227"/>
        <v>0</v>
      </c>
      <c r="DA161" s="359">
        <f t="shared" ca="1" si="198"/>
        <v>0</v>
      </c>
      <c r="DB161" s="359">
        <f t="shared" ca="1" si="228"/>
        <v>0</v>
      </c>
      <c r="DD161" s="362">
        <f t="shared" ca="1" si="266"/>
        <v>272</v>
      </c>
      <c r="DE161" s="362">
        <v>153</v>
      </c>
      <c r="DF161" s="371">
        <f t="shared" ca="1" si="267"/>
        <v>0</v>
      </c>
      <c r="DG161" s="359">
        <f t="shared" ca="1" si="199"/>
        <v>0</v>
      </c>
      <c r="DH161" s="359">
        <v>0</v>
      </c>
      <c r="DI161" s="359">
        <f t="shared" ca="1" si="229"/>
        <v>0</v>
      </c>
      <c r="DJ161" s="359">
        <f t="shared" ca="1" si="200"/>
        <v>0</v>
      </c>
      <c r="DK161" s="359">
        <f t="shared" ca="1" si="230"/>
        <v>0</v>
      </c>
      <c r="DM161" s="362">
        <f t="shared" ca="1" si="268"/>
        <v>272</v>
      </c>
      <c r="DN161" s="362">
        <v>153</v>
      </c>
      <c r="DO161" s="371">
        <f t="shared" ca="1" si="269"/>
        <v>0</v>
      </c>
      <c r="DP161" s="359">
        <f t="shared" ca="1" si="201"/>
        <v>0</v>
      </c>
      <c r="DQ161" s="359">
        <v>0</v>
      </c>
      <c r="DR161" s="359">
        <f t="shared" ca="1" si="231"/>
        <v>0</v>
      </c>
      <c r="DS161" s="359">
        <f t="shared" ca="1" si="202"/>
        <v>0</v>
      </c>
      <c r="DT161" s="359">
        <f t="shared" ca="1" si="232"/>
        <v>0</v>
      </c>
      <c r="DV161" s="362">
        <f t="shared" ca="1" si="270"/>
        <v>272</v>
      </c>
      <c r="DW161" s="362">
        <v>153</v>
      </c>
      <c r="DX161" s="371">
        <f t="shared" ca="1" si="271"/>
        <v>0</v>
      </c>
      <c r="DY161" s="359">
        <f t="shared" ca="1" si="203"/>
        <v>0</v>
      </c>
      <c r="DZ161" s="359">
        <v>0</v>
      </c>
      <c r="EA161" s="359">
        <f t="shared" ca="1" si="233"/>
        <v>0</v>
      </c>
      <c r="EB161" s="359">
        <f t="shared" ca="1" si="204"/>
        <v>0</v>
      </c>
      <c r="EC161" s="359">
        <f t="shared" ca="1" si="234"/>
        <v>0</v>
      </c>
      <c r="EE161" s="362">
        <f t="shared" ca="1" si="272"/>
        <v>272</v>
      </c>
      <c r="EF161" s="362">
        <v>153</v>
      </c>
      <c r="EG161" s="371">
        <f t="shared" ca="1" si="273"/>
        <v>0</v>
      </c>
      <c r="EH161" s="359">
        <f t="shared" ca="1" si="205"/>
        <v>0</v>
      </c>
      <c r="EI161" s="359">
        <v>0</v>
      </c>
      <c r="EJ161" s="359">
        <f t="shared" ca="1" si="235"/>
        <v>0</v>
      </c>
      <c r="EK161" s="359">
        <f t="shared" ca="1" si="206"/>
        <v>0</v>
      </c>
      <c r="EL161" s="359">
        <f t="shared" ca="1" si="236"/>
        <v>0</v>
      </c>
    </row>
    <row r="162" spans="6:142" x14ac:dyDescent="0.35">
      <c r="F162" s="372">
        <f ca="1">IFERROR(INDEX('Inflation Rates'!$A$16:$H$138,MATCH('TSP Traditional'!$H163,'Inflation Rates'!$A$16:$A$138,0),8)/INDEX('Inflation Rates'!$A$16:$H$138,MATCH('TSP Traditional'!$H163,'Inflation Rates'!$A$16:$A$138,0)-1,8)-1,F161)</f>
        <v>2.0000000000000018E-2</v>
      </c>
      <c r="G162" s="372">
        <f ca="1">IFERROR(INDEX('Inflation Rates'!$A$16:$H$138,MATCH('TSP Traditional'!$H163,'Inflation Rates'!$A$16:$A$138,0),6)/INDEX('Inflation Rates'!$A$16:$H$138,MATCH('TSP Traditional'!$H163,'Inflation Rates'!$A$16:$A$138,0)-1,6)-1,G161)</f>
        <v>2.0999999999999908E-2</v>
      </c>
      <c r="H162" s="362">
        <f t="shared" ca="1" si="237"/>
        <v>2173</v>
      </c>
      <c r="I162" s="362">
        <f t="shared" ca="1" si="238"/>
        <v>273</v>
      </c>
      <c r="J162" s="362">
        <v>154</v>
      </c>
      <c r="K162" s="371">
        <f t="shared" ca="1" si="239"/>
        <v>0</v>
      </c>
      <c r="L162" s="359">
        <f t="shared" ca="1" si="183"/>
        <v>0</v>
      </c>
      <c r="M162" s="359">
        <v>0</v>
      </c>
      <c r="N162" s="359">
        <f t="shared" ca="1" si="207"/>
        <v>0</v>
      </c>
      <c r="O162" s="359">
        <f t="shared" ca="1" si="240"/>
        <v>0</v>
      </c>
      <c r="P162" s="359">
        <f t="shared" ca="1" si="208"/>
        <v>0</v>
      </c>
      <c r="R162" s="362">
        <f t="shared" ca="1" si="241"/>
        <v>273</v>
      </c>
      <c r="S162" s="362">
        <v>154</v>
      </c>
      <c r="T162" s="371">
        <f t="shared" ca="1" si="242"/>
        <v>0</v>
      </c>
      <c r="U162" s="359">
        <f t="shared" ca="1" si="184"/>
        <v>0</v>
      </c>
      <c r="V162" s="359">
        <v>0</v>
      </c>
      <c r="W162" s="359">
        <f t="shared" ca="1" si="209"/>
        <v>0</v>
      </c>
      <c r="X162" s="359">
        <f t="shared" ca="1" si="243"/>
        <v>0</v>
      </c>
      <c r="Y162" s="359">
        <f t="shared" ca="1" si="210"/>
        <v>0</v>
      </c>
      <c r="AA162" s="362">
        <f t="shared" ca="1" si="244"/>
        <v>273</v>
      </c>
      <c r="AB162" s="362">
        <v>154</v>
      </c>
      <c r="AC162" s="371">
        <f t="shared" ca="1" si="245"/>
        <v>0</v>
      </c>
      <c r="AD162" s="359">
        <f t="shared" ca="1" si="185"/>
        <v>0</v>
      </c>
      <c r="AE162" s="359">
        <v>0</v>
      </c>
      <c r="AF162" s="359">
        <f t="shared" ca="1" si="211"/>
        <v>0</v>
      </c>
      <c r="AG162" s="359">
        <f t="shared" ca="1" si="246"/>
        <v>0</v>
      </c>
      <c r="AH162" s="359">
        <f t="shared" ca="1" si="212"/>
        <v>0</v>
      </c>
      <c r="AJ162" s="362">
        <f t="shared" ca="1" si="247"/>
        <v>273</v>
      </c>
      <c r="AK162" s="362">
        <v>154</v>
      </c>
      <c r="AL162" s="371">
        <f t="shared" ca="1" si="248"/>
        <v>0</v>
      </c>
      <c r="AM162" s="359">
        <f t="shared" ca="1" si="186"/>
        <v>0</v>
      </c>
      <c r="AN162" s="359">
        <v>0</v>
      </c>
      <c r="AO162" s="359">
        <f t="shared" ca="1" si="213"/>
        <v>0</v>
      </c>
      <c r="AP162" s="359">
        <f t="shared" ca="1" si="249"/>
        <v>0</v>
      </c>
      <c r="AQ162" s="359">
        <f t="shared" ca="1" si="214"/>
        <v>0</v>
      </c>
      <c r="AS162" s="362">
        <f t="shared" ca="1" si="250"/>
        <v>273</v>
      </c>
      <c r="AT162" s="362">
        <v>154</v>
      </c>
      <c r="AU162" s="371">
        <f t="shared" ca="1" si="251"/>
        <v>0</v>
      </c>
      <c r="AV162" s="359">
        <f t="shared" ca="1" si="187"/>
        <v>0</v>
      </c>
      <c r="AW162" s="359">
        <v>0</v>
      </c>
      <c r="AX162" s="359">
        <f t="shared" ca="1" si="215"/>
        <v>0</v>
      </c>
      <c r="AY162" s="359">
        <f t="shared" ca="1" si="252"/>
        <v>0</v>
      </c>
      <c r="AZ162" s="359">
        <f t="shared" ca="1" si="216"/>
        <v>0</v>
      </c>
      <c r="BB162" s="362">
        <f t="shared" ca="1" si="253"/>
        <v>273</v>
      </c>
      <c r="BC162" s="362">
        <v>154</v>
      </c>
      <c r="BD162" s="371">
        <f t="shared" ca="1" si="254"/>
        <v>0</v>
      </c>
      <c r="BE162" s="359">
        <f t="shared" ca="1" si="188"/>
        <v>0</v>
      </c>
      <c r="BF162" s="359">
        <v>0</v>
      </c>
      <c r="BG162" s="359">
        <f t="shared" ca="1" si="217"/>
        <v>0</v>
      </c>
      <c r="BH162" s="359">
        <f t="shared" ca="1" si="255"/>
        <v>0</v>
      </c>
      <c r="BI162" s="359">
        <f t="shared" ca="1" si="218"/>
        <v>0</v>
      </c>
      <c r="BK162" s="362">
        <f t="shared" ca="1" si="256"/>
        <v>273</v>
      </c>
      <c r="BL162" s="362">
        <v>154</v>
      </c>
      <c r="BM162" s="371">
        <f t="shared" ca="1" si="257"/>
        <v>0</v>
      </c>
      <c r="BN162" s="359">
        <f t="shared" ca="1" si="189"/>
        <v>0</v>
      </c>
      <c r="BO162" s="359">
        <v>0</v>
      </c>
      <c r="BP162" s="359">
        <f t="shared" ca="1" si="219"/>
        <v>0</v>
      </c>
      <c r="BQ162" s="359">
        <f t="shared" ca="1" si="190"/>
        <v>0</v>
      </c>
      <c r="BR162" s="359">
        <f t="shared" ca="1" si="220"/>
        <v>0</v>
      </c>
      <c r="BT162" s="362">
        <f t="shared" ca="1" si="258"/>
        <v>273</v>
      </c>
      <c r="BU162" s="362">
        <v>154</v>
      </c>
      <c r="BV162" s="371">
        <f t="shared" ca="1" si="259"/>
        <v>0</v>
      </c>
      <c r="BW162" s="359">
        <f t="shared" ca="1" si="191"/>
        <v>0</v>
      </c>
      <c r="BX162" s="359">
        <v>0</v>
      </c>
      <c r="BY162" s="359">
        <f t="shared" ca="1" si="221"/>
        <v>0</v>
      </c>
      <c r="BZ162" s="359">
        <f t="shared" ca="1" si="192"/>
        <v>0</v>
      </c>
      <c r="CA162" s="359">
        <f t="shared" ca="1" si="222"/>
        <v>0</v>
      </c>
      <c r="CC162" s="362">
        <f t="shared" ca="1" si="260"/>
        <v>273</v>
      </c>
      <c r="CD162" s="362">
        <v>154</v>
      </c>
      <c r="CE162" s="371">
        <f t="shared" ca="1" si="261"/>
        <v>0</v>
      </c>
      <c r="CF162" s="359">
        <f t="shared" ca="1" si="193"/>
        <v>0</v>
      </c>
      <c r="CG162" s="359">
        <v>0</v>
      </c>
      <c r="CH162" s="359">
        <f t="shared" ca="1" si="223"/>
        <v>0</v>
      </c>
      <c r="CI162" s="359">
        <f t="shared" ca="1" si="194"/>
        <v>0</v>
      </c>
      <c r="CJ162" s="359">
        <f t="shared" ca="1" si="224"/>
        <v>0</v>
      </c>
      <c r="CL162" s="362">
        <f t="shared" ca="1" si="262"/>
        <v>273</v>
      </c>
      <c r="CM162" s="362">
        <v>154</v>
      </c>
      <c r="CN162" s="371">
        <f t="shared" ca="1" si="263"/>
        <v>0</v>
      </c>
      <c r="CO162" s="359">
        <f t="shared" ca="1" si="195"/>
        <v>0</v>
      </c>
      <c r="CP162" s="359">
        <v>0</v>
      </c>
      <c r="CQ162" s="359">
        <f t="shared" ca="1" si="225"/>
        <v>0</v>
      </c>
      <c r="CR162" s="359">
        <f t="shared" ca="1" si="196"/>
        <v>0</v>
      </c>
      <c r="CS162" s="359">
        <f t="shared" ca="1" si="226"/>
        <v>0</v>
      </c>
      <c r="CU162" s="362">
        <f t="shared" ca="1" si="264"/>
        <v>273</v>
      </c>
      <c r="CV162" s="362">
        <v>154</v>
      </c>
      <c r="CW162" s="371">
        <f t="shared" ca="1" si="265"/>
        <v>0</v>
      </c>
      <c r="CX162" s="359">
        <f t="shared" ca="1" si="197"/>
        <v>0</v>
      </c>
      <c r="CY162" s="359">
        <v>0</v>
      </c>
      <c r="CZ162" s="359">
        <f t="shared" ca="1" si="227"/>
        <v>0</v>
      </c>
      <c r="DA162" s="359">
        <f t="shared" ca="1" si="198"/>
        <v>0</v>
      </c>
      <c r="DB162" s="359">
        <f t="shared" ca="1" si="228"/>
        <v>0</v>
      </c>
      <c r="DD162" s="362">
        <f t="shared" ca="1" si="266"/>
        <v>273</v>
      </c>
      <c r="DE162" s="362">
        <v>154</v>
      </c>
      <c r="DF162" s="371">
        <f t="shared" ca="1" si="267"/>
        <v>0</v>
      </c>
      <c r="DG162" s="359">
        <f t="shared" ca="1" si="199"/>
        <v>0</v>
      </c>
      <c r="DH162" s="359">
        <v>0</v>
      </c>
      <c r="DI162" s="359">
        <f t="shared" ca="1" si="229"/>
        <v>0</v>
      </c>
      <c r="DJ162" s="359">
        <f t="shared" ca="1" si="200"/>
        <v>0</v>
      </c>
      <c r="DK162" s="359">
        <f t="shared" ca="1" si="230"/>
        <v>0</v>
      </c>
      <c r="DM162" s="362">
        <f t="shared" ca="1" si="268"/>
        <v>273</v>
      </c>
      <c r="DN162" s="362">
        <v>154</v>
      </c>
      <c r="DO162" s="371">
        <f t="shared" ca="1" si="269"/>
        <v>0</v>
      </c>
      <c r="DP162" s="359">
        <f t="shared" ca="1" si="201"/>
        <v>0</v>
      </c>
      <c r="DQ162" s="359">
        <v>0</v>
      </c>
      <c r="DR162" s="359">
        <f t="shared" ca="1" si="231"/>
        <v>0</v>
      </c>
      <c r="DS162" s="359">
        <f t="shared" ca="1" si="202"/>
        <v>0</v>
      </c>
      <c r="DT162" s="359">
        <f t="shared" ca="1" si="232"/>
        <v>0</v>
      </c>
      <c r="DV162" s="362">
        <f t="shared" ca="1" si="270"/>
        <v>273</v>
      </c>
      <c r="DW162" s="362">
        <v>154</v>
      </c>
      <c r="DX162" s="371">
        <f t="shared" ca="1" si="271"/>
        <v>0</v>
      </c>
      <c r="DY162" s="359">
        <f t="shared" ca="1" si="203"/>
        <v>0</v>
      </c>
      <c r="DZ162" s="359">
        <v>0</v>
      </c>
      <c r="EA162" s="359">
        <f t="shared" ca="1" si="233"/>
        <v>0</v>
      </c>
      <c r="EB162" s="359">
        <f t="shared" ca="1" si="204"/>
        <v>0</v>
      </c>
      <c r="EC162" s="359">
        <f t="shared" ca="1" si="234"/>
        <v>0</v>
      </c>
      <c r="EE162" s="362">
        <f t="shared" ca="1" si="272"/>
        <v>273</v>
      </c>
      <c r="EF162" s="362">
        <v>154</v>
      </c>
      <c r="EG162" s="371">
        <f t="shared" ca="1" si="273"/>
        <v>0</v>
      </c>
      <c r="EH162" s="359">
        <f t="shared" ca="1" si="205"/>
        <v>0</v>
      </c>
      <c r="EI162" s="359">
        <v>0</v>
      </c>
      <c r="EJ162" s="359">
        <f t="shared" ca="1" si="235"/>
        <v>0</v>
      </c>
      <c r="EK162" s="359">
        <f t="shared" ca="1" si="206"/>
        <v>0</v>
      </c>
      <c r="EL162" s="359">
        <f t="shared" ca="1" si="236"/>
        <v>0</v>
      </c>
    </row>
    <row r="163" spans="6:142" x14ac:dyDescent="0.35">
      <c r="F163" s="372">
        <f ca="1">IFERROR(INDEX('Inflation Rates'!$A$16:$H$138,MATCH('TSP Traditional'!$H164,'Inflation Rates'!$A$16:$A$138,0),8)/INDEX('Inflation Rates'!$A$16:$H$138,MATCH('TSP Traditional'!$H164,'Inflation Rates'!$A$16:$A$138,0)-1,8)-1,F162)</f>
        <v>2.0000000000000018E-2</v>
      </c>
      <c r="G163" s="372">
        <f ca="1">IFERROR(INDEX('Inflation Rates'!$A$16:$H$138,MATCH('TSP Traditional'!$H164,'Inflation Rates'!$A$16:$A$138,0),6)/INDEX('Inflation Rates'!$A$16:$H$138,MATCH('TSP Traditional'!$H164,'Inflation Rates'!$A$16:$A$138,0)-1,6)-1,G162)</f>
        <v>2.0999999999999908E-2</v>
      </c>
      <c r="H163" s="362">
        <f t="shared" ca="1" si="237"/>
        <v>2174</v>
      </c>
      <c r="I163" s="362">
        <f t="shared" ca="1" si="238"/>
        <v>274</v>
      </c>
      <c r="J163" s="362">
        <v>155</v>
      </c>
      <c r="K163" s="371">
        <f t="shared" ca="1" si="239"/>
        <v>0</v>
      </c>
      <c r="L163" s="359">
        <f t="shared" ca="1" si="183"/>
        <v>0</v>
      </c>
      <c r="M163" s="359">
        <v>0</v>
      </c>
      <c r="N163" s="359">
        <f t="shared" ca="1" si="207"/>
        <v>0</v>
      </c>
      <c r="O163" s="359">
        <f t="shared" ca="1" si="240"/>
        <v>0</v>
      </c>
      <c r="P163" s="359">
        <f t="shared" ca="1" si="208"/>
        <v>0</v>
      </c>
      <c r="R163" s="362">
        <f t="shared" ca="1" si="241"/>
        <v>274</v>
      </c>
      <c r="S163" s="362">
        <v>155</v>
      </c>
      <c r="T163" s="371">
        <f t="shared" ca="1" si="242"/>
        <v>0</v>
      </c>
      <c r="U163" s="359">
        <f t="shared" ca="1" si="184"/>
        <v>0</v>
      </c>
      <c r="V163" s="359">
        <v>0</v>
      </c>
      <c r="W163" s="359">
        <f t="shared" ca="1" si="209"/>
        <v>0</v>
      </c>
      <c r="X163" s="359">
        <f t="shared" ca="1" si="243"/>
        <v>0</v>
      </c>
      <c r="Y163" s="359">
        <f t="shared" ca="1" si="210"/>
        <v>0</v>
      </c>
      <c r="AA163" s="362">
        <f t="shared" ca="1" si="244"/>
        <v>274</v>
      </c>
      <c r="AB163" s="362">
        <v>155</v>
      </c>
      <c r="AC163" s="371">
        <f t="shared" ca="1" si="245"/>
        <v>0</v>
      </c>
      <c r="AD163" s="359">
        <f t="shared" ca="1" si="185"/>
        <v>0</v>
      </c>
      <c r="AE163" s="359">
        <v>0</v>
      </c>
      <c r="AF163" s="359">
        <f t="shared" ca="1" si="211"/>
        <v>0</v>
      </c>
      <c r="AG163" s="359">
        <f t="shared" ca="1" si="246"/>
        <v>0</v>
      </c>
      <c r="AH163" s="359">
        <f t="shared" ca="1" si="212"/>
        <v>0</v>
      </c>
      <c r="AJ163" s="362">
        <f t="shared" ca="1" si="247"/>
        <v>274</v>
      </c>
      <c r="AK163" s="362">
        <v>155</v>
      </c>
      <c r="AL163" s="371">
        <f t="shared" ca="1" si="248"/>
        <v>0</v>
      </c>
      <c r="AM163" s="359">
        <f t="shared" ca="1" si="186"/>
        <v>0</v>
      </c>
      <c r="AN163" s="359">
        <v>0</v>
      </c>
      <c r="AO163" s="359">
        <f t="shared" ca="1" si="213"/>
        <v>0</v>
      </c>
      <c r="AP163" s="359">
        <f t="shared" ca="1" si="249"/>
        <v>0</v>
      </c>
      <c r="AQ163" s="359">
        <f t="shared" ca="1" si="214"/>
        <v>0</v>
      </c>
      <c r="AS163" s="362">
        <f t="shared" ca="1" si="250"/>
        <v>274</v>
      </c>
      <c r="AT163" s="362">
        <v>155</v>
      </c>
      <c r="AU163" s="371">
        <f t="shared" ca="1" si="251"/>
        <v>0</v>
      </c>
      <c r="AV163" s="359">
        <f t="shared" ca="1" si="187"/>
        <v>0</v>
      </c>
      <c r="AW163" s="359">
        <v>0</v>
      </c>
      <c r="AX163" s="359">
        <f t="shared" ca="1" si="215"/>
        <v>0</v>
      </c>
      <c r="AY163" s="359">
        <f t="shared" ca="1" si="252"/>
        <v>0</v>
      </c>
      <c r="AZ163" s="359">
        <f t="shared" ca="1" si="216"/>
        <v>0</v>
      </c>
      <c r="BB163" s="362">
        <f t="shared" ca="1" si="253"/>
        <v>274</v>
      </c>
      <c r="BC163" s="362">
        <v>155</v>
      </c>
      <c r="BD163" s="371">
        <f t="shared" ca="1" si="254"/>
        <v>0</v>
      </c>
      <c r="BE163" s="359">
        <f t="shared" ca="1" si="188"/>
        <v>0</v>
      </c>
      <c r="BF163" s="359">
        <v>0</v>
      </c>
      <c r="BG163" s="359">
        <f t="shared" ca="1" si="217"/>
        <v>0</v>
      </c>
      <c r="BH163" s="359">
        <f t="shared" ca="1" si="255"/>
        <v>0</v>
      </c>
      <c r="BI163" s="359">
        <f t="shared" ca="1" si="218"/>
        <v>0</v>
      </c>
      <c r="BK163" s="362">
        <f t="shared" ca="1" si="256"/>
        <v>274</v>
      </c>
      <c r="BL163" s="362">
        <v>155</v>
      </c>
      <c r="BM163" s="371">
        <f t="shared" ca="1" si="257"/>
        <v>0</v>
      </c>
      <c r="BN163" s="359">
        <f t="shared" ca="1" si="189"/>
        <v>0</v>
      </c>
      <c r="BO163" s="359">
        <v>0</v>
      </c>
      <c r="BP163" s="359">
        <f t="shared" ca="1" si="219"/>
        <v>0</v>
      </c>
      <c r="BQ163" s="359">
        <f t="shared" ca="1" si="190"/>
        <v>0</v>
      </c>
      <c r="BR163" s="359">
        <f t="shared" ca="1" si="220"/>
        <v>0</v>
      </c>
      <c r="BT163" s="362">
        <f t="shared" ca="1" si="258"/>
        <v>274</v>
      </c>
      <c r="BU163" s="362">
        <v>155</v>
      </c>
      <c r="BV163" s="371">
        <f t="shared" ca="1" si="259"/>
        <v>0</v>
      </c>
      <c r="BW163" s="359">
        <f t="shared" ca="1" si="191"/>
        <v>0</v>
      </c>
      <c r="BX163" s="359">
        <v>0</v>
      </c>
      <c r="BY163" s="359">
        <f t="shared" ca="1" si="221"/>
        <v>0</v>
      </c>
      <c r="BZ163" s="359">
        <f t="shared" ca="1" si="192"/>
        <v>0</v>
      </c>
      <c r="CA163" s="359">
        <f t="shared" ca="1" si="222"/>
        <v>0</v>
      </c>
      <c r="CC163" s="362">
        <f t="shared" ca="1" si="260"/>
        <v>274</v>
      </c>
      <c r="CD163" s="362">
        <v>155</v>
      </c>
      <c r="CE163" s="371">
        <f t="shared" ca="1" si="261"/>
        <v>0</v>
      </c>
      <c r="CF163" s="359">
        <f t="shared" ca="1" si="193"/>
        <v>0</v>
      </c>
      <c r="CG163" s="359">
        <v>0</v>
      </c>
      <c r="CH163" s="359">
        <f t="shared" ca="1" si="223"/>
        <v>0</v>
      </c>
      <c r="CI163" s="359">
        <f t="shared" ca="1" si="194"/>
        <v>0</v>
      </c>
      <c r="CJ163" s="359">
        <f t="shared" ca="1" si="224"/>
        <v>0</v>
      </c>
      <c r="CL163" s="362">
        <f t="shared" ca="1" si="262"/>
        <v>274</v>
      </c>
      <c r="CM163" s="362">
        <v>155</v>
      </c>
      <c r="CN163" s="371">
        <f t="shared" ca="1" si="263"/>
        <v>0</v>
      </c>
      <c r="CO163" s="359">
        <f t="shared" ca="1" si="195"/>
        <v>0</v>
      </c>
      <c r="CP163" s="359">
        <v>0</v>
      </c>
      <c r="CQ163" s="359">
        <f t="shared" ca="1" si="225"/>
        <v>0</v>
      </c>
      <c r="CR163" s="359">
        <f t="shared" ca="1" si="196"/>
        <v>0</v>
      </c>
      <c r="CS163" s="359">
        <f t="shared" ca="1" si="226"/>
        <v>0</v>
      </c>
      <c r="CU163" s="362">
        <f t="shared" ca="1" si="264"/>
        <v>274</v>
      </c>
      <c r="CV163" s="362">
        <v>155</v>
      </c>
      <c r="CW163" s="371">
        <f t="shared" ca="1" si="265"/>
        <v>0</v>
      </c>
      <c r="CX163" s="359">
        <f t="shared" ca="1" si="197"/>
        <v>0</v>
      </c>
      <c r="CY163" s="359">
        <v>0</v>
      </c>
      <c r="CZ163" s="359">
        <f t="shared" ca="1" si="227"/>
        <v>0</v>
      </c>
      <c r="DA163" s="359">
        <f t="shared" ca="1" si="198"/>
        <v>0</v>
      </c>
      <c r="DB163" s="359">
        <f t="shared" ca="1" si="228"/>
        <v>0</v>
      </c>
      <c r="DD163" s="362">
        <f t="shared" ca="1" si="266"/>
        <v>274</v>
      </c>
      <c r="DE163" s="362">
        <v>155</v>
      </c>
      <c r="DF163" s="371">
        <f t="shared" ca="1" si="267"/>
        <v>0</v>
      </c>
      <c r="DG163" s="359">
        <f t="shared" ca="1" si="199"/>
        <v>0</v>
      </c>
      <c r="DH163" s="359">
        <v>0</v>
      </c>
      <c r="DI163" s="359">
        <f t="shared" ca="1" si="229"/>
        <v>0</v>
      </c>
      <c r="DJ163" s="359">
        <f t="shared" ca="1" si="200"/>
        <v>0</v>
      </c>
      <c r="DK163" s="359">
        <f t="shared" ca="1" si="230"/>
        <v>0</v>
      </c>
      <c r="DM163" s="362">
        <f t="shared" ca="1" si="268"/>
        <v>274</v>
      </c>
      <c r="DN163" s="362">
        <v>155</v>
      </c>
      <c r="DO163" s="371">
        <f t="shared" ca="1" si="269"/>
        <v>0</v>
      </c>
      <c r="DP163" s="359">
        <f t="shared" ca="1" si="201"/>
        <v>0</v>
      </c>
      <c r="DQ163" s="359">
        <v>0</v>
      </c>
      <c r="DR163" s="359">
        <f t="shared" ca="1" si="231"/>
        <v>0</v>
      </c>
      <c r="DS163" s="359">
        <f t="shared" ca="1" si="202"/>
        <v>0</v>
      </c>
      <c r="DT163" s="359">
        <f t="shared" ca="1" si="232"/>
        <v>0</v>
      </c>
      <c r="DV163" s="362">
        <f t="shared" ca="1" si="270"/>
        <v>274</v>
      </c>
      <c r="DW163" s="362">
        <v>155</v>
      </c>
      <c r="DX163" s="371">
        <f t="shared" ca="1" si="271"/>
        <v>0</v>
      </c>
      <c r="DY163" s="359">
        <f t="shared" ca="1" si="203"/>
        <v>0</v>
      </c>
      <c r="DZ163" s="359">
        <v>0</v>
      </c>
      <c r="EA163" s="359">
        <f t="shared" ca="1" si="233"/>
        <v>0</v>
      </c>
      <c r="EB163" s="359">
        <f t="shared" ca="1" si="204"/>
        <v>0</v>
      </c>
      <c r="EC163" s="359">
        <f t="shared" ca="1" si="234"/>
        <v>0</v>
      </c>
      <c r="EE163" s="362">
        <f t="shared" ca="1" si="272"/>
        <v>274</v>
      </c>
      <c r="EF163" s="362">
        <v>155</v>
      </c>
      <c r="EG163" s="371">
        <f t="shared" ca="1" si="273"/>
        <v>0</v>
      </c>
      <c r="EH163" s="359">
        <f t="shared" ca="1" si="205"/>
        <v>0</v>
      </c>
      <c r="EI163" s="359">
        <v>0</v>
      </c>
      <c r="EJ163" s="359">
        <f t="shared" ca="1" si="235"/>
        <v>0</v>
      </c>
      <c r="EK163" s="359">
        <f t="shared" ca="1" si="206"/>
        <v>0</v>
      </c>
      <c r="EL163" s="359">
        <f t="shared" ca="1" si="236"/>
        <v>0</v>
      </c>
    </row>
    <row r="164" spans="6:142" x14ac:dyDescent="0.35">
      <c r="F164" s="372">
        <f ca="1">IFERROR(INDEX('Inflation Rates'!$A$16:$H$138,MATCH('TSP Traditional'!$H165,'Inflation Rates'!$A$16:$A$138,0),8)/INDEX('Inflation Rates'!$A$16:$H$138,MATCH('TSP Traditional'!$H165,'Inflation Rates'!$A$16:$A$138,0)-1,8)-1,F163)</f>
        <v>2.0000000000000018E-2</v>
      </c>
      <c r="G164" s="372">
        <f ca="1">IFERROR(INDEX('Inflation Rates'!$A$16:$H$138,MATCH('TSP Traditional'!$H165,'Inflation Rates'!$A$16:$A$138,0),6)/INDEX('Inflation Rates'!$A$16:$H$138,MATCH('TSP Traditional'!$H165,'Inflation Rates'!$A$16:$A$138,0)-1,6)-1,G163)</f>
        <v>2.0999999999999908E-2</v>
      </c>
      <c r="H164" s="362">
        <f t="shared" ca="1" si="237"/>
        <v>2175</v>
      </c>
      <c r="I164" s="362">
        <f t="shared" ca="1" si="238"/>
        <v>275</v>
      </c>
      <c r="J164" s="362">
        <v>156</v>
      </c>
      <c r="K164" s="371">
        <f t="shared" ca="1" si="239"/>
        <v>0</v>
      </c>
      <c r="L164" s="359">
        <f t="shared" ca="1" si="183"/>
        <v>0</v>
      </c>
      <c r="M164" s="359">
        <v>0</v>
      </c>
      <c r="N164" s="359">
        <f t="shared" ca="1" si="207"/>
        <v>0</v>
      </c>
      <c r="O164" s="359">
        <f t="shared" ca="1" si="240"/>
        <v>0</v>
      </c>
      <c r="P164" s="359">
        <f t="shared" ca="1" si="208"/>
        <v>0</v>
      </c>
      <c r="R164" s="362">
        <f t="shared" ca="1" si="241"/>
        <v>275</v>
      </c>
      <c r="S164" s="362">
        <v>156</v>
      </c>
      <c r="T164" s="371">
        <f t="shared" ca="1" si="242"/>
        <v>0</v>
      </c>
      <c r="U164" s="359">
        <f t="shared" ca="1" si="184"/>
        <v>0</v>
      </c>
      <c r="V164" s="359">
        <v>0</v>
      </c>
      <c r="W164" s="359">
        <f t="shared" ca="1" si="209"/>
        <v>0</v>
      </c>
      <c r="X164" s="359">
        <f t="shared" ca="1" si="243"/>
        <v>0</v>
      </c>
      <c r="Y164" s="359">
        <f t="shared" ca="1" si="210"/>
        <v>0</v>
      </c>
      <c r="AA164" s="362">
        <f t="shared" ca="1" si="244"/>
        <v>275</v>
      </c>
      <c r="AB164" s="362">
        <v>156</v>
      </c>
      <c r="AC164" s="371">
        <f t="shared" ca="1" si="245"/>
        <v>0</v>
      </c>
      <c r="AD164" s="359">
        <f t="shared" ca="1" si="185"/>
        <v>0</v>
      </c>
      <c r="AE164" s="359">
        <v>0</v>
      </c>
      <c r="AF164" s="359">
        <f t="shared" ca="1" si="211"/>
        <v>0</v>
      </c>
      <c r="AG164" s="359">
        <f t="shared" ca="1" si="246"/>
        <v>0</v>
      </c>
      <c r="AH164" s="359">
        <f t="shared" ca="1" si="212"/>
        <v>0</v>
      </c>
      <c r="AJ164" s="362">
        <f t="shared" ca="1" si="247"/>
        <v>275</v>
      </c>
      <c r="AK164" s="362">
        <v>156</v>
      </c>
      <c r="AL164" s="371">
        <f t="shared" ca="1" si="248"/>
        <v>0</v>
      </c>
      <c r="AM164" s="359">
        <f t="shared" ca="1" si="186"/>
        <v>0</v>
      </c>
      <c r="AN164" s="359">
        <v>0</v>
      </c>
      <c r="AO164" s="359">
        <f t="shared" ca="1" si="213"/>
        <v>0</v>
      </c>
      <c r="AP164" s="359">
        <f t="shared" ca="1" si="249"/>
        <v>0</v>
      </c>
      <c r="AQ164" s="359">
        <f t="shared" ca="1" si="214"/>
        <v>0</v>
      </c>
      <c r="AS164" s="362">
        <f t="shared" ca="1" si="250"/>
        <v>275</v>
      </c>
      <c r="AT164" s="362">
        <v>156</v>
      </c>
      <c r="AU164" s="371">
        <f t="shared" ca="1" si="251"/>
        <v>0</v>
      </c>
      <c r="AV164" s="359">
        <f t="shared" ca="1" si="187"/>
        <v>0</v>
      </c>
      <c r="AW164" s="359">
        <v>0</v>
      </c>
      <c r="AX164" s="359">
        <f t="shared" ca="1" si="215"/>
        <v>0</v>
      </c>
      <c r="AY164" s="359">
        <f t="shared" ca="1" si="252"/>
        <v>0</v>
      </c>
      <c r="AZ164" s="359">
        <f t="shared" ca="1" si="216"/>
        <v>0</v>
      </c>
      <c r="BB164" s="362">
        <f t="shared" ca="1" si="253"/>
        <v>275</v>
      </c>
      <c r="BC164" s="362">
        <v>156</v>
      </c>
      <c r="BD164" s="371">
        <f t="shared" ca="1" si="254"/>
        <v>0</v>
      </c>
      <c r="BE164" s="359">
        <f t="shared" ca="1" si="188"/>
        <v>0</v>
      </c>
      <c r="BF164" s="359">
        <v>0</v>
      </c>
      <c r="BG164" s="359">
        <f t="shared" ca="1" si="217"/>
        <v>0</v>
      </c>
      <c r="BH164" s="359">
        <f t="shared" ca="1" si="255"/>
        <v>0</v>
      </c>
      <c r="BI164" s="359">
        <f t="shared" ca="1" si="218"/>
        <v>0</v>
      </c>
      <c r="BK164" s="362">
        <f t="shared" ca="1" si="256"/>
        <v>275</v>
      </c>
      <c r="BL164" s="362">
        <v>156</v>
      </c>
      <c r="BM164" s="371">
        <f t="shared" ca="1" si="257"/>
        <v>0</v>
      </c>
      <c r="BN164" s="359">
        <f t="shared" ca="1" si="189"/>
        <v>0</v>
      </c>
      <c r="BO164" s="359">
        <v>0</v>
      </c>
      <c r="BP164" s="359">
        <f t="shared" ca="1" si="219"/>
        <v>0</v>
      </c>
      <c r="BQ164" s="359">
        <f t="shared" ca="1" si="190"/>
        <v>0</v>
      </c>
      <c r="BR164" s="359">
        <f t="shared" ca="1" si="220"/>
        <v>0</v>
      </c>
      <c r="BT164" s="362">
        <f t="shared" ca="1" si="258"/>
        <v>275</v>
      </c>
      <c r="BU164" s="362">
        <v>156</v>
      </c>
      <c r="BV164" s="371">
        <f t="shared" ca="1" si="259"/>
        <v>0</v>
      </c>
      <c r="BW164" s="359">
        <f t="shared" ca="1" si="191"/>
        <v>0</v>
      </c>
      <c r="BX164" s="359">
        <v>0</v>
      </c>
      <c r="BY164" s="359">
        <f t="shared" ca="1" si="221"/>
        <v>0</v>
      </c>
      <c r="BZ164" s="359">
        <f t="shared" ca="1" si="192"/>
        <v>0</v>
      </c>
      <c r="CA164" s="359">
        <f t="shared" ca="1" si="222"/>
        <v>0</v>
      </c>
      <c r="CC164" s="362">
        <f t="shared" ca="1" si="260"/>
        <v>275</v>
      </c>
      <c r="CD164" s="362">
        <v>156</v>
      </c>
      <c r="CE164" s="371">
        <f t="shared" ca="1" si="261"/>
        <v>0</v>
      </c>
      <c r="CF164" s="359">
        <f t="shared" ca="1" si="193"/>
        <v>0</v>
      </c>
      <c r="CG164" s="359">
        <v>0</v>
      </c>
      <c r="CH164" s="359">
        <f t="shared" ca="1" si="223"/>
        <v>0</v>
      </c>
      <c r="CI164" s="359">
        <f t="shared" ca="1" si="194"/>
        <v>0</v>
      </c>
      <c r="CJ164" s="359">
        <f t="shared" ca="1" si="224"/>
        <v>0</v>
      </c>
      <c r="CL164" s="362">
        <f t="shared" ca="1" si="262"/>
        <v>275</v>
      </c>
      <c r="CM164" s="362">
        <v>156</v>
      </c>
      <c r="CN164" s="371">
        <f t="shared" ca="1" si="263"/>
        <v>0</v>
      </c>
      <c r="CO164" s="359">
        <f t="shared" ca="1" si="195"/>
        <v>0</v>
      </c>
      <c r="CP164" s="359">
        <v>0</v>
      </c>
      <c r="CQ164" s="359">
        <f t="shared" ca="1" si="225"/>
        <v>0</v>
      </c>
      <c r="CR164" s="359">
        <f t="shared" ca="1" si="196"/>
        <v>0</v>
      </c>
      <c r="CS164" s="359">
        <f t="shared" ca="1" si="226"/>
        <v>0</v>
      </c>
      <c r="CU164" s="362">
        <f t="shared" ca="1" si="264"/>
        <v>275</v>
      </c>
      <c r="CV164" s="362">
        <v>156</v>
      </c>
      <c r="CW164" s="371">
        <f t="shared" ca="1" si="265"/>
        <v>0</v>
      </c>
      <c r="CX164" s="359">
        <f t="shared" ca="1" si="197"/>
        <v>0</v>
      </c>
      <c r="CY164" s="359">
        <v>0</v>
      </c>
      <c r="CZ164" s="359">
        <f t="shared" ca="1" si="227"/>
        <v>0</v>
      </c>
      <c r="DA164" s="359">
        <f t="shared" ca="1" si="198"/>
        <v>0</v>
      </c>
      <c r="DB164" s="359">
        <f t="shared" ca="1" si="228"/>
        <v>0</v>
      </c>
      <c r="DD164" s="362">
        <f t="shared" ca="1" si="266"/>
        <v>275</v>
      </c>
      <c r="DE164" s="362">
        <v>156</v>
      </c>
      <c r="DF164" s="371">
        <f t="shared" ca="1" si="267"/>
        <v>0</v>
      </c>
      <c r="DG164" s="359">
        <f t="shared" ca="1" si="199"/>
        <v>0</v>
      </c>
      <c r="DH164" s="359">
        <v>0</v>
      </c>
      <c r="DI164" s="359">
        <f t="shared" ca="1" si="229"/>
        <v>0</v>
      </c>
      <c r="DJ164" s="359">
        <f t="shared" ca="1" si="200"/>
        <v>0</v>
      </c>
      <c r="DK164" s="359">
        <f t="shared" ca="1" si="230"/>
        <v>0</v>
      </c>
      <c r="DM164" s="362">
        <f t="shared" ca="1" si="268"/>
        <v>275</v>
      </c>
      <c r="DN164" s="362">
        <v>156</v>
      </c>
      <c r="DO164" s="371">
        <f t="shared" ca="1" si="269"/>
        <v>0</v>
      </c>
      <c r="DP164" s="359">
        <f t="shared" ca="1" si="201"/>
        <v>0</v>
      </c>
      <c r="DQ164" s="359">
        <v>0</v>
      </c>
      <c r="DR164" s="359">
        <f t="shared" ca="1" si="231"/>
        <v>0</v>
      </c>
      <c r="DS164" s="359">
        <f t="shared" ca="1" si="202"/>
        <v>0</v>
      </c>
      <c r="DT164" s="359">
        <f t="shared" ca="1" si="232"/>
        <v>0</v>
      </c>
      <c r="DV164" s="362">
        <f t="shared" ca="1" si="270"/>
        <v>275</v>
      </c>
      <c r="DW164" s="362">
        <v>156</v>
      </c>
      <c r="DX164" s="371">
        <f t="shared" ca="1" si="271"/>
        <v>0</v>
      </c>
      <c r="DY164" s="359">
        <f t="shared" ca="1" si="203"/>
        <v>0</v>
      </c>
      <c r="DZ164" s="359">
        <v>0</v>
      </c>
      <c r="EA164" s="359">
        <f t="shared" ca="1" si="233"/>
        <v>0</v>
      </c>
      <c r="EB164" s="359">
        <f t="shared" ca="1" si="204"/>
        <v>0</v>
      </c>
      <c r="EC164" s="359">
        <f t="shared" ca="1" si="234"/>
        <v>0</v>
      </c>
      <c r="EE164" s="362">
        <f t="shared" ca="1" si="272"/>
        <v>275</v>
      </c>
      <c r="EF164" s="362">
        <v>156</v>
      </c>
      <c r="EG164" s="371">
        <f t="shared" ca="1" si="273"/>
        <v>0</v>
      </c>
      <c r="EH164" s="359">
        <f t="shared" ca="1" si="205"/>
        <v>0</v>
      </c>
      <c r="EI164" s="359">
        <v>0</v>
      </c>
      <c r="EJ164" s="359">
        <f t="shared" ca="1" si="235"/>
        <v>0</v>
      </c>
      <c r="EK164" s="359">
        <f t="shared" ca="1" si="206"/>
        <v>0</v>
      </c>
      <c r="EL164" s="359">
        <f t="shared" ca="1" si="236"/>
        <v>0</v>
      </c>
    </row>
    <row r="165" spans="6:142" x14ac:dyDescent="0.35">
      <c r="F165" s="372">
        <f ca="1">IFERROR(INDEX('Inflation Rates'!$A$16:$H$138,MATCH('TSP Traditional'!$H166,'Inflation Rates'!$A$16:$A$138,0),8)/INDEX('Inflation Rates'!$A$16:$H$138,MATCH('TSP Traditional'!$H166,'Inflation Rates'!$A$16:$A$138,0)-1,8)-1,F164)</f>
        <v>2.0000000000000018E-2</v>
      </c>
      <c r="G165" s="372">
        <f ca="1">IFERROR(INDEX('Inflation Rates'!$A$16:$H$138,MATCH('TSP Traditional'!$H166,'Inflation Rates'!$A$16:$A$138,0),6)/INDEX('Inflation Rates'!$A$16:$H$138,MATCH('TSP Traditional'!$H166,'Inflation Rates'!$A$16:$A$138,0)-1,6)-1,G164)</f>
        <v>2.0999999999999908E-2</v>
      </c>
      <c r="H165" s="362">
        <f t="shared" ca="1" si="237"/>
        <v>2176</v>
      </c>
      <c r="I165" s="362">
        <f t="shared" ca="1" si="238"/>
        <v>276</v>
      </c>
      <c r="J165" s="362">
        <v>157</v>
      </c>
      <c r="K165" s="371">
        <f t="shared" ca="1" si="239"/>
        <v>0</v>
      </c>
      <c r="L165" s="359">
        <f t="shared" ca="1" si="183"/>
        <v>0</v>
      </c>
      <c r="M165" s="359">
        <v>0</v>
      </c>
      <c r="N165" s="359">
        <f t="shared" ca="1" si="207"/>
        <v>0</v>
      </c>
      <c r="O165" s="359">
        <f t="shared" ca="1" si="240"/>
        <v>0</v>
      </c>
      <c r="P165" s="359">
        <f t="shared" ca="1" si="208"/>
        <v>0</v>
      </c>
      <c r="R165" s="362">
        <f t="shared" ca="1" si="241"/>
        <v>276</v>
      </c>
      <c r="S165" s="362">
        <v>157</v>
      </c>
      <c r="T165" s="371">
        <f t="shared" ca="1" si="242"/>
        <v>0</v>
      </c>
      <c r="U165" s="359">
        <f t="shared" ca="1" si="184"/>
        <v>0</v>
      </c>
      <c r="V165" s="359">
        <v>0</v>
      </c>
      <c r="W165" s="359">
        <f t="shared" ca="1" si="209"/>
        <v>0</v>
      </c>
      <c r="X165" s="359">
        <f t="shared" ca="1" si="243"/>
        <v>0</v>
      </c>
      <c r="Y165" s="359">
        <f t="shared" ca="1" si="210"/>
        <v>0</v>
      </c>
      <c r="AA165" s="362">
        <f t="shared" ca="1" si="244"/>
        <v>276</v>
      </c>
      <c r="AB165" s="362">
        <v>157</v>
      </c>
      <c r="AC165" s="371">
        <f t="shared" ca="1" si="245"/>
        <v>0</v>
      </c>
      <c r="AD165" s="359">
        <f t="shared" ca="1" si="185"/>
        <v>0</v>
      </c>
      <c r="AE165" s="359">
        <v>0</v>
      </c>
      <c r="AF165" s="359">
        <f t="shared" ca="1" si="211"/>
        <v>0</v>
      </c>
      <c r="AG165" s="359">
        <f t="shared" ca="1" si="246"/>
        <v>0</v>
      </c>
      <c r="AH165" s="359">
        <f t="shared" ca="1" si="212"/>
        <v>0</v>
      </c>
      <c r="AJ165" s="362">
        <f t="shared" ca="1" si="247"/>
        <v>276</v>
      </c>
      <c r="AK165" s="362">
        <v>157</v>
      </c>
      <c r="AL165" s="371">
        <f t="shared" ca="1" si="248"/>
        <v>0</v>
      </c>
      <c r="AM165" s="359">
        <f t="shared" ca="1" si="186"/>
        <v>0</v>
      </c>
      <c r="AN165" s="359">
        <v>0</v>
      </c>
      <c r="AO165" s="359">
        <f t="shared" ca="1" si="213"/>
        <v>0</v>
      </c>
      <c r="AP165" s="359">
        <f t="shared" ca="1" si="249"/>
        <v>0</v>
      </c>
      <c r="AQ165" s="359">
        <f t="shared" ca="1" si="214"/>
        <v>0</v>
      </c>
      <c r="AS165" s="362">
        <f t="shared" ca="1" si="250"/>
        <v>276</v>
      </c>
      <c r="AT165" s="362">
        <v>157</v>
      </c>
      <c r="AU165" s="371">
        <f t="shared" ca="1" si="251"/>
        <v>0</v>
      </c>
      <c r="AV165" s="359">
        <f t="shared" ca="1" si="187"/>
        <v>0</v>
      </c>
      <c r="AW165" s="359">
        <v>0</v>
      </c>
      <c r="AX165" s="359">
        <f t="shared" ca="1" si="215"/>
        <v>0</v>
      </c>
      <c r="AY165" s="359">
        <f t="shared" ca="1" si="252"/>
        <v>0</v>
      </c>
      <c r="AZ165" s="359">
        <f t="shared" ca="1" si="216"/>
        <v>0</v>
      </c>
      <c r="BB165" s="362">
        <f t="shared" ca="1" si="253"/>
        <v>276</v>
      </c>
      <c r="BC165" s="362">
        <v>157</v>
      </c>
      <c r="BD165" s="371">
        <f t="shared" ca="1" si="254"/>
        <v>0</v>
      </c>
      <c r="BE165" s="359">
        <f t="shared" ca="1" si="188"/>
        <v>0</v>
      </c>
      <c r="BF165" s="359">
        <v>0</v>
      </c>
      <c r="BG165" s="359">
        <f t="shared" ca="1" si="217"/>
        <v>0</v>
      </c>
      <c r="BH165" s="359">
        <f t="shared" ca="1" si="255"/>
        <v>0</v>
      </c>
      <c r="BI165" s="359">
        <f t="shared" ca="1" si="218"/>
        <v>0</v>
      </c>
      <c r="BK165" s="362">
        <f t="shared" ca="1" si="256"/>
        <v>276</v>
      </c>
      <c r="BL165" s="362">
        <v>157</v>
      </c>
      <c r="BM165" s="371">
        <f t="shared" ca="1" si="257"/>
        <v>0</v>
      </c>
      <c r="BN165" s="359">
        <f t="shared" ca="1" si="189"/>
        <v>0</v>
      </c>
      <c r="BO165" s="359">
        <v>0</v>
      </c>
      <c r="BP165" s="359">
        <f t="shared" ca="1" si="219"/>
        <v>0</v>
      </c>
      <c r="BQ165" s="359">
        <f t="shared" ca="1" si="190"/>
        <v>0</v>
      </c>
      <c r="BR165" s="359">
        <f t="shared" ca="1" si="220"/>
        <v>0</v>
      </c>
      <c r="BT165" s="362">
        <f t="shared" ca="1" si="258"/>
        <v>276</v>
      </c>
      <c r="BU165" s="362">
        <v>157</v>
      </c>
      <c r="BV165" s="371">
        <f t="shared" ca="1" si="259"/>
        <v>0</v>
      </c>
      <c r="BW165" s="359">
        <f t="shared" ca="1" si="191"/>
        <v>0</v>
      </c>
      <c r="BX165" s="359">
        <v>0</v>
      </c>
      <c r="BY165" s="359">
        <f t="shared" ca="1" si="221"/>
        <v>0</v>
      </c>
      <c r="BZ165" s="359">
        <f t="shared" ca="1" si="192"/>
        <v>0</v>
      </c>
      <c r="CA165" s="359">
        <f t="shared" ca="1" si="222"/>
        <v>0</v>
      </c>
      <c r="CC165" s="362">
        <f t="shared" ca="1" si="260"/>
        <v>276</v>
      </c>
      <c r="CD165" s="362">
        <v>157</v>
      </c>
      <c r="CE165" s="371">
        <f t="shared" ca="1" si="261"/>
        <v>0</v>
      </c>
      <c r="CF165" s="359">
        <f t="shared" ca="1" si="193"/>
        <v>0</v>
      </c>
      <c r="CG165" s="359">
        <v>0</v>
      </c>
      <c r="CH165" s="359">
        <f t="shared" ca="1" si="223"/>
        <v>0</v>
      </c>
      <c r="CI165" s="359">
        <f t="shared" ca="1" si="194"/>
        <v>0</v>
      </c>
      <c r="CJ165" s="359">
        <f t="shared" ca="1" si="224"/>
        <v>0</v>
      </c>
      <c r="CL165" s="362">
        <f t="shared" ca="1" si="262"/>
        <v>276</v>
      </c>
      <c r="CM165" s="362">
        <v>157</v>
      </c>
      <c r="CN165" s="371">
        <f t="shared" ca="1" si="263"/>
        <v>0</v>
      </c>
      <c r="CO165" s="359">
        <f t="shared" ca="1" si="195"/>
        <v>0</v>
      </c>
      <c r="CP165" s="359">
        <v>0</v>
      </c>
      <c r="CQ165" s="359">
        <f t="shared" ca="1" si="225"/>
        <v>0</v>
      </c>
      <c r="CR165" s="359">
        <f t="shared" ca="1" si="196"/>
        <v>0</v>
      </c>
      <c r="CS165" s="359">
        <f t="shared" ca="1" si="226"/>
        <v>0</v>
      </c>
      <c r="CU165" s="362">
        <f t="shared" ca="1" si="264"/>
        <v>276</v>
      </c>
      <c r="CV165" s="362">
        <v>157</v>
      </c>
      <c r="CW165" s="371">
        <f t="shared" ca="1" si="265"/>
        <v>0</v>
      </c>
      <c r="CX165" s="359">
        <f t="shared" ca="1" si="197"/>
        <v>0</v>
      </c>
      <c r="CY165" s="359">
        <v>0</v>
      </c>
      <c r="CZ165" s="359">
        <f t="shared" ca="1" si="227"/>
        <v>0</v>
      </c>
      <c r="DA165" s="359">
        <f t="shared" ca="1" si="198"/>
        <v>0</v>
      </c>
      <c r="DB165" s="359">
        <f t="shared" ca="1" si="228"/>
        <v>0</v>
      </c>
      <c r="DD165" s="362">
        <f t="shared" ca="1" si="266"/>
        <v>276</v>
      </c>
      <c r="DE165" s="362">
        <v>157</v>
      </c>
      <c r="DF165" s="371">
        <f t="shared" ca="1" si="267"/>
        <v>0</v>
      </c>
      <c r="DG165" s="359">
        <f t="shared" ca="1" si="199"/>
        <v>0</v>
      </c>
      <c r="DH165" s="359">
        <v>0</v>
      </c>
      <c r="DI165" s="359">
        <f t="shared" ca="1" si="229"/>
        <v>0</v>
      </c>
      <c r="DJ165" s="359">
        <f t="shared" ca="1" si="200"/>
        <v>0</v>
      </c>
      <c r="DK165" s="359">
        <f t="shared" ca="1" si="230"/>
        <v>0</v>
      </c>
      <c r="DM165" s="362">
        <f t="shared" ca="1" si="268"/>
        <v>276</v>
      </c>
      <c r="DN165" s="362">
        <v>157</v>
      </c>
      <c r="DO165" s="371">
        <f t="shared" ca="1" si="269"/>
        <v>0</v>
      </c>
      <c r="DP165" s="359">
        <f t="shared" ca="1" si="201"/>
        <v>0</v>
      </c>
      <c r="DQ165" s="359">
        <v>0</v>
      </c>
      <c r="DR165" s="359">
        <f t="shared" ca="1" si="231"/>
        <v>0</v>
      </c>
      <c r="DS165" s="359">
        <f t="shared" ca="1" si="202"/>
        <v>0</v>
      </c>
      <c r="DT165" s="359">
        <f t="shared" ca="1" si="232"/>
        <v>0</v>
      </c>
      <c r="DV165" s="362">
        <f t="shared" ca="1" si="270"/>
        <v>276</v>
      </c>
      <c r="DW165" s="362">
        <v>157</v>
      </c>
      <c r="DX165" s="371">
        <f t="shared" ca="1" si="271"/>
        <v>0</v>
      </c>
      <c r="DY165" s="359">
        <f t="shared" ca="1" si="203"/>
        <v>0</v>
      </c>
      <c r="DZ165" s="359">
        <v>0</v>
      </c>
      <c r="EA165" s="359">
        <f t="shared" ca="1" si="233"/>
        <v>0</v>
      </c>
      <c r="EB165" s="359">
        <f t="shared" ca="1" si="204"/>
        <v>0</v>
      </c>
      <c r="EC165" s="359">
        <f t="shared" ca="1" si="234"/>
        <v>0</v>
      </c>
      <c r="EE165" s="362">
        <f t="shared" ca="1" si="272"/>
        <v>276</v>
      </c>
      <c r="EF165" s="362">
        <v>157</v>
      </c>
      <c r="EG165" s="371">
        <f t="shared" ca="1" si="273"/>
        <v>0</v>
      </c>
      <c r="EH165" s="359">
        <f t="shared" ca="1" si="205"/>
        <v>0</v>
      </c>
      <c r="EI165" s="359">
        <v>0</v>
      </c>
      <c r="EJ165" s="359">
        <f t="shared" ca="1" si="235"/>
        <v>0</v>
      </c>
      <c r="EK165" s="359">
        <f t="shared" ca="1" si="206"/>
        <v>0</v>
      </c>
      <c r="EL165" s="359">
        <f t="shared" ca="1" si="236"/>
        <v>0</v>
      </c>
    </row>
    <row r="166" spans="6:142" x14ac:dyDescent="0.35">
      <c r="F166" s="372">
        <f ca="1">IFERROR(INDEX('Inflation Rates'!$A$16:$H$138,MATCH('TSP Traditional'!$H167,'Inflation Rates'!$A$16:$A$138,0),8)/INDEX('Inflation Rates'!$A$16:$H$138,MATCH('TSP Traditional'!$H167,'Inflation Rates'!$A$16:$A$138,0)-1,8)-1,F165)</f>
        <v>2.0000000000000018E-2</v>
      </c>
      <c r="G166" s="372">
        <f ca="1">IFERROR(INDEX('Inflation Rates'!$A$16:$H$138,MATCH('TSP Traditional'!$H167,'Inflation Rates'!$A$16:$A$138,0),6)/INDEX('Inflation Rates'!$A$16:$H$138,MATCH('TSP Traditional'!$H167,'Inflation Rates'!$A$16:$A$138,0)-1,6)-1,G165)</f>
        <v>2.0999999999999908E-2</v>
      </c>
      <c r="H166" s="362">
        <f t="shared" ca="1" si="237"/>
        <v>2177</v>
      </c>
      <c r="I166" s="362">
        <f t="shared" ca="1" si="238"/>
        <v>277</v>
      </c>
      <c r="J166" s="362">
        <v>158</v>
      </c>
      <c r="K166" s="371">
        <f t="shared" ca="1" si="239"/>
        <v>0</v>
      </c>
      <c r="L166" s="359">
        <f t="shared" ca="1" si="183"/>
        <v>0</v>
      </c>
      <c r="M166" s="359">
        <v>0</v>
      </c>
      <c r="N166" s="359">
        <f t="shared" ca="1" si="207"/>
        <v>0</v>
      </c>
      <c r="O166" s="359">
        <f t="shared" ca="1" si="240"/>
        <v>0</v>
      </c>
      <c r="P166" s="359">
        <f t="shared" ca="1" si="208"/>
        <v>0</v>
      </c>
      <c r="R166" s="362">
        <f t="shared" ca="1" si="241"/>
        <v>277</v>
      </c>
      <c r="S166" s="362">
        <v>158</v>
      </c>
      <c r="T166" s="371">
        <f t="shared" ca="1" si="242"/>
        <v>0</v>
      </c>
      <c r="U166" s="359">
        <f t="shared" ca="1" si="184"/>
        <v>0</v>
      </c>
      <c r="V166" s="359">
        <v>0</v>
      </c>
      <c r="W166" s="359">
        <f t="shared" ca="1" si="209"/>
        <v>0</v>
      </c>
      <c r="X166" s="359">
        <f t="shared" ca="1" si="243"/>
        <v>0</v>
      </c>
      <c r="Y166" s="359">
        <f t="shared" ca="1" si="210"/>
        <v>0</v>
      </c>
      <c r="AA166" s="362">
        <f t="shared" ca="1" si="244"/>
        <v>277</v>
      </c>
      <c r="AB166" s="362">
        <v>158</v>
      </c>
      <c r="AC166" s="371">
        <f t="shared" ca="1" si="245"/>
        <v>0</v>
      </c>
      <c r="AD166" s="359">
        <f t="shared" ca="1" si="185"/>
        <v>0</v>
      </c>
      <c r="AE166" s="359">
        <v>0</v>
      </c>
      <c r="AF166" s="359">
        <f t="shared" ca="1" si="211"/>
        <v>0</v>
      </c>
      <c r="AG166" s="359">
        <f t="shared" ca="1" si="246"/>
        <v>0</v>
      </c>
      <c r="AH166" s="359">
        <f t="shared" ca="1" si="212"/>
        <v>0</v>
      </c>
      <c r="AJ166" s="362">
        <f t="shared" ca="1" si="247"/>
        <v>277</v>
      </c>
      <c r="AK166" s="362">
        <v>158</v>
      </c>
      <c r="AL166" s="371">
        <f t="shared" ca="1" si="248"/>
        <v>0</v>
      </c>
      <c r="AM166" s="359">
        <f t="shared" ca="1" si="186"/>
        <v>0</v>
      </c>
      <c r="AN166" s="359">
        <v>0</v>
      </c>
      <c r="AO166" s="359">
        <f t="shared" ca="1" si="213"/>
        <v>0</v>
      </c>
      <c r="AP166" s="359">
        <f t="shared" ca="1" si="249"/>
        <v>0</v>
      </c>
      <c r="AQ166" s="359">
        <f t="shared" ca="1" si="214"/>
        <v>0</v>
      </c>
      <c r="AS166" s="362">
        <f t="shared" ca="1" si="250"/>
        <v>277</v>
      </c>
      <c r="AT166" s="362">
        <v>158</v>
      </c>
      <c r="AU166" s="371">
        <f t="shared" ca="1" si="251"/>
        <v>0</v>
      </c>
      <c r="AV166" s="359">
        <f t="shared" ca="1" si="187"/>
        <v>0</v>
      </c>
      <c r="AW166" s="359">
        <v>0</v>
      </c>
      <c r="AX166" s="359">
        <f t="shared" ca="1" si="215"/>
        <v>0</v>
      </c>
      <c r="AY166" s="359">
        <f t="shared" ca="1" si="252"/>
        <v>0</v>
      </c>
      <c r="AZ166" s="359">
        <f t="shared" ca="1" si="216"/>
        <v>0</v>
      </c>
      <c r="BB166" s="362">
        <f t="shared" ca="1" si="253"/>
        <v>277</v>
      </c>
      <c r="BC166" s="362">
        <v>158</v>
      </c>
      <c r="BD166" s="371">
        <f t="shared" ca="1" si="254"/>
        <v>0</v>
      </c>
      <c r="BE166" s="359">
        <f t="shared" ca="1" si="188"/>
        <v>0</v>
      </c>
      <c r="BF166" s="359">
        <v>0</v>
      </c>
      <c r="BG166" s="359">
        <f t="shared" ca="1" si="217"/>
        <v>0</v>
      </c>
      <c r="BH166" s="359">
        <f t="shared" ca="1" si="255"/>
        <v>0</v>
      </c>
      <c r="BI166" s="359">
        <f t="shared" ca="1" si="218"/>
        <v>0</v>
      </c>
      <c r="BK166" s="362">
        <f t="shared" ca="1" si="256"/>
        <v>277</v>
      </c>
      <c r="BL166" s="362">
        <v>158</v>
      </c>
      <c r="BM166" s="371">
        <f t="shared" ca="1" si="257"/>
        <v>0</v>
      </c>
      <c r="BN166" s="359">
        <f t="shared" ca="1" si="189"/>
        <v>0</v>
      </c>
      <c r="BO166" s="359">
        <v>0</v>
      </c>
      <c r="BP166" s="359">
        <f t="shared" ca="1" si="219"/>
        <v>0</v>
      </c>
      <c r="BQ166" s="359">
        <f t="shared" ca="1" si="190"/>
        <v>0</v>
      </c>
      <c r="BR166" s="359">
        <f t="shared" ca="1" si="220"/>
        <v>0</v>
      </c>
      <c r="BT166" s="362">
        <f t="shared" ca="1" si="258"/>
        <v>277</v>
      </c>
      <c r="BU166" s="362">
        <v>158</v>
      </c>
      <c r="BV166" s="371">
        <f t="shared" ca="1" si="259"/>
        <v>0</v>
      </c>
      <c r="BW166" s="359">
        <f t="shared" ca="1" si="191"/>
        <v>0</v>
      </c>
      <c r="BX166" s="359">
        <v>0</v>
      </c>
      <c r="BY166" s="359">
        <f t="shared" ca="1" si="221"/>
        <v>0</v>
      </c>
      <c r="BZ166" s="359">
        <f t="shared" ca="1" si="192"/>
        <v>0</v>
      </c>
      <c r="CA166" s="359">
        <f t="shared" ca="1" si="222"/>
        <v>0</v>
      </c>
      <c r="CC166" s="362">
        <f t="shared" ca="1" si="260"/>
        <v>277</v>
      </c>
      <c r="CD166" s="362">
        <v>158</v>
      </c>
      <c r="CE166" s="371">
        <f t="shared" ca="1" si="261"/>
        <v>0</v>
      </c>
      <c r="CF166" s="359">
        <f t="shared" ca="1" si="193"/>
        <v>0</v>
      </c>
      <c r="CG166" s="359">
        <v>0</v>
      </c>
      <c r="CH166" s="359">
        <f t="shared" ca="1" si="223"/>
        <v>0</v>
      </c>
      <c r="CI166" s="359">
        <f t="shared" ca="1" si="194"/>
        <v>0</v>
      </c>
      <c r="CJ166" s="359">
        <f t="shared" ca="1" si="224"/>
        <v>0</v>
      </c>
      <c r="CL166" s="362">
        <f t="shared" ca="1" si="262"/>
        <v>277</v>
      </c>
      <c r="CM166" s="362">
        <v>158</v>
      </c>
      <c r="CN166" s="371">
        <f t="shared" ca="1" si="263"/>
        <v>0</v>
      </c>
      <c r="CO166" s="359">
        <f t="shared" ca="1" si="195"/>
        <v>0</v>
      </c>
      <c r="CP166" s="359">
        <v>0</v>
      </c>
      <c r="CQ166" s="359">
        <f t="shared" ca="1" si="225"/>
        <v>0</v>
      </c>
      <c r="CR166" s="359">
        <f t="shared" ca="1" si="196"/>
        <v>0</v>
      </c>
      <c r="CS166" s="359">
        <f t="shared" ca="1" si="226"/>
        <v>0</v>
      </c>
      <c r="CU166" s="362">
        <f t="shared" ca="1" si="264"/>
        <v>277</v>
      </c>
      <c r="CV166" s="362">
        <v>158</v>
      </c>
      <c r="CW166" s="371">
        <f t="shared" ca="1" si="265"/>
        <v>0</v>
      </c>
      <c r="CX166" s="359">
        <f t="shared" ca="1" si="197"/>
        <v>0</v>
      </c>
      <c r="CY166" s="359">
        <v>0</v>
      </c>
      <c r="CZ166" s="359">
        <f t="shared" ca="1" si="227"/>
        <v>0</v>
      </c>
      <c r="DA166" s="359">
        <f t="shared" ca="1" si="198"/>
        <v>0</v>
      </c>
      <c r="DB166" s="359">
        <f t="shared" ca="1" si="228"/>
        <v>0</v>
      </c>
      <c r="DD166" s="362">
        <f t="shared" ca="1" si="266"/>
        <v>277</v>
      </c>
      <c r="DE166" s="362">
        <v>158</v>
      </c>
      <c r="DF166" s="371">
        <f t="shared" ca="1" si="267"/>
        <v>0</v>
      </c>
      <c r="DG166" s="359">
        <f t="shared" ca="1" si="199"/>
        <v>0</v>
      </c>
      <c r="DH166" s="359">
        <v>0</v>
      </c>
      <c r="DI166" s="359">
        <f t="shared" ca="1" si="229"/>
        <v>0</v>
      </c>
      <c r="DJ166" s="359">
        <f t="shared" ca="1" si="200"/>
        <v>0</v>
      </c>
      <c r="DK166" s="359">
        <f t="shared" ca="1" si="230"/>
        <v>0</v>
      </c>
      <c r="DM166" s="362">
        <f t="shared" ca="1" si="268"/>
        <v>277</v>
      </c>
      <c r="DN166" s="362">
        <v>158</v>
      </c>
      <c r="DO166" s="371">
        <f t="shared" ca="1" si="269"/>
        <v>0</v>
      </c>
      <c r="DP166" s="359">
        <f t="shared" ca="1" si="201"/>
        <v>0</v>
      </c>
      <c r="DQ166" s="359">
        <v>0</v>
      </c>
      <c r="DR166" s="359">
        <f t="shared" ca="1" si="231"/>
        <v>0</v>
      </c>
      <c r="DS166" s="359">
        <f t="shared" ca="1" si="202"/>
        <v>0</v>
      </c>
      <c r="DT166" s="359">
        <f t="shared" ca="1" si="232"/>
        <v>0</v>
      </c>
      <c r="DV166" s="362">
        <f t="shared" ca="1" si="270"/>
        <v>277</v>
      </c>
      <c r="DW166" s="362">
        <v>158</v>
      </c>
      <c r="DX166" s="371">
        <f t="shared" ca="1" si="271"/>
        <v>0</v>
      </c>
      <c r="DY166" s="359">
        <f t="shared" ca="1" si="203"/>
        <v>0</v>
      </c>
      <c r="DZ166" s="359">
        <v>0</v>
      </c>
      <c r="EA166" s="359">
        <f t="shared" ca="1" si="233"/>
        <v>0</v>
      </c>
      <c r="EB166" s="359">
        <f t="shared" ca="1" si="204"/>
        <v>0</v>
      </c>
      <c r="EC166" s="359">
        <f t="shared" ca="1" si="234"/>
        <v>0</v>
      </c>
      <c r="EE166" s="362">
        <f t="shared" ca="1" si="272"/>
        <v>277</v>
      </c>
      <c r="EF166" s="362">
        <v>158</v>
      </c>
      <c r="EG166" s="371">
        <f t="shared" ca="1" si="273"/>
        <v>0</v>
      </c>
      <c r="EH166" s="359">
        <f t="shared" ca="1" si="205"/>
        <v>0</v>
      </c>
      <c r="EI166" s="359">
        <v>0</v>
      </c>
      <c r="EJ166" s="359">
        <f t="shared" ca="1" si="235"/>
        <v>0</v>
      </c>
      <c r="EK166" s="359">
        <f t="shared" ca="1" si="206"/>
        <v>0</v>
      </c>
      <c r="EL166" s="359">
        <f t="shared" ca="1" si="236"/>
        <v>0</v>
      </c>
    </row>
    <row r="167" spans="6:142" x14ac:dyDescent="0.35">
      <c r="F167" s="372">
        <f ca="1">IFERROR(INDEX('Inflation Rates'!$A$16:$H$138,MATCH('TSP Traditional'!$H168,'Inflation Rates'!$A$16:$A$138,0),8)/INDEX('Inflation Rates'!$A$16:$H$138,MATCH('TSP Traditional'!$H168,'Inflation Rates'!$A$16:$A$138,0)-1,8)-1,F166)</f>
        <v>2.0000000000000018E-2</v>
      </c>
      <c r="G167" s="372">
        <f ca="1">IFERROR(INDEX('Inflation Rates'!$A$16:$H$138,MATCH('TSP Traditional'!$H168,'Inflation Rates'!$A$16:$A$138,0),6)/INDEX('Inflation Rates'!$A$16:$H$138,MATCH('TSP Traditional'!$H168,'Inflation Rates'!$A$16:$A$138,0)-1,6)-1,G166)</f>
        <v>2.0999999999999908E-2</v>
      </c>
      <c r="H167" s="362">
        <f t="shared" ca="1" si="237"/>
        <v>2178</v>
      </c>
      <c r="I167" s="362">
        <f t="shared" ca="1" si="238"/>
        <v>278</v>
      </c>
      <c r="J167" s="362">
        <v>159</v>
      </c>
      <c r="K167" s="371">
        <f t="shared" ca="1" si="239"/>
        <v>0</v>
      </c>
      <c r="L167" s="359">
        <f t="shared" ca="1" si="183"/>
        <v>0</v>
      </c>
      <c r="M167" s="359">
        <v>0</v>
      </c>
      <c r="N167" s="359">
        <f t="shared" ca="1" si="207"/>
        <v>0</v>
      </c>
      <c r="O167" s="359">
        <f t="shared" ca="1" si="240"/>
        <v>0</v>
      </c>
      <c r="P167" s="359">
        <f t="shared" ca="1" si="208"/>
        <v>0</v>
      </c>
      <c r="R167" s="362">
        <f t="shared" ca="1" si="241"/>
        <v>278</v>
      </c>
      <c r="S167" s="362">
        <v>159</v>
      </c>
      <c r="T167" s="371">
        <f t="shared" ca="1" si="242"/>
        <v>0</v>
      </c>
      <c r="U167" s="359">
        <f t="shared" ca="1" si="184"/>
        <v>0</v>
      </c>
      <c r="V167" s="359">
        <v>0</v>
      </c>
      <c r="W167" s="359">
        <f t="shared" ca="1" si="209"/>
        <v>0</v>
      </c>
      <c r="X167" s="359">
        <f t="shared" ca="1" si="243"/>
        <v>0</v>
      </c>
      <c r="Y167" s="359">
        <f t="shared" ca="1" si="210"/>
        <v>0</v>
      </c>
      <c r="AA167" s="362">
        <f t="shared" ca="1" si="244"/>
        <v>278</v>
      </c>
      <c r="AB167" s="362">
        <v>159</v>
      </c>
      <c r="AC167" s="371">
        <f t="shared" ca="1" si="245"/>
        <v>0</v>
      </c>
      <c r="AD167" s="359">
        <f t="shared" ca="1" si="185"/>
        <v>0</v>
      </c>
      <c r="AE167" s="359">
        <v>0</v>
      </c>
      <c r="AF167" s="359">
        <f t="shared" ca="1" si="211"/>
        <v>0</v>
      </c>
      <c r="AG167" s="359">
        <f t="shared" ca="1" si="246"/>
        <v>0</v>
      </c>
      <c r="AH167" s="359">
        <f t="shared" ca="1" si="212"/>
        <v>0</v>
      </c>
      <c r="AJ167" s="362">
        <f t="shared" ca="1" si="247"/>
        <v>278</v>
      </c>
      <c r="AK167" s="362">
        <v>159</v>
      </c>
      <c r="AL167" s="371">
        <f t="shared" ca="1" si="248"/>
        <v>0</v>
      </c>
      <c r="AM167" s="359">
        <f t="shared" ca="1" si="186"/>
        <v>0</v>
      </c>
      <c r="AN167" s="359">
        <v>0</v>
      </c>
      <c r="AO167" s="359">
        <f t="shared" ca="1" si="213"/>
        <v>0</v>
      </c>
      <c r="AP167" s="359">
        <f t="shared" ca="1" si="249"/>
        <v>0</v>
      </c>
      <c r="AQ167" s="359">
        <f t="shared" ca="1" si="214"/>
        <v>0</v>
      </c>
      <c r="AS167" s="362">
        <f t="shared" ca="1" si="250"/>
        <v>278</v>
      </c>
      <c r="AT167" s="362">
        <v>159</v>
      </c>
      <c r="AU167" s="371">
        <f t="shared" ca="1" si="251"/>
        <v>0</v>
      </c>
      <c r="AV167" s="359">
        <f t="shared" ca="1" si="187"/>
        <v>0</v>
      </c>
      <c r="AW167" s="359">
        <v>0</v>
      </c>
      <c r="AX167" s="359">
        <f t="shared" ca="1" si="215"/>
        <v>0</v>
      </c>
      <c r="AY167" s="359">
        <f t="shared" ca="1" si="252"/>
        <v>0</v>
      </c>
      <c r="AZ167" s="359">
        <f t="shared" ca="1" si="216"/>
        <v>0</v>
      </c>
      <c r="BB167" s="362">
        <f t="shared" ca="1" si="253"/>
        <v>278</v>
      </c>
      <c r="BC167" s="362">
        <v>159</v>
      </c>
      <c r="BD167" s="371">
        <f t="shared" ca="1" si="254"/>
        <v>0</v>
      </c>
      <c r="BE167" s="359">
        <f t="shared" ca="1" si="188"/>
        <v>0</v>
      </c>
      <c r="BF167" s="359">
        <v>0</v>
      </c>
      <c r="BG167" s="359">
        <f t="shared" ca="1" si="217"/>
        <v>0</v>
      </c>
      <c r="BH167" s="359">
        <f t="shared" ca="1" si="255"/>
        <v>0</v>
      </c>
      <c r="BI167" s="359">
        <f t="shared" ca="1" si="218"/>
        <v>0</v>
      </c>
      <c r="BK167" s="362">
        <f t="shared" ca="1" si="256"/>
        <v>278</v>
      </c>
      <c r="BL167" s="362">
        <v>159</v>
      </c>
      <c r="BM167" s="371">
        <f t="shared" ca="1" si="257"/>
        <v>0</v>
      </c>
      <c r="BN167" s="359">
        <f t="shared" ca="1" si="189"/>
        <v>0</v>
      </c>
      <c r="BO167" s="359">
        <v>0</v>
      </c>
      <c r="BP167" s="359">
        <f t="shared" ca="1" si="219"/>
        <v>0</v>
      </c>
      <c r="BQ167" s="359">
        <f t="shared" ca="1" si="190"/>
        <v>0</v>
      </c>
      <c r="BR167" s="359">
        <f t="shared" ca="1" si="220"/>
        <v>0</v>
      </c>
      <c r="BT167" s="362">
        <f t="shared" ca="1" si="258"/>
        <v>278</v>
      </c>
      <c r="BU167" s="362">
        <v>159</v>
      </c>
      <c r="BV167" s="371">
        <f t="shared" ca="1" si="259"/>
        <v>0</v>
      </c>
      <c r="BW167" s="359">
        <f t="shared" ca="1" si="191"/>
        <v>0</v>
      </c>
      <c r="BX167" s="359">
        <v>0</v>
      </c>
      <c r="BY167" s="359">
        <f t="shared" ca="1" si="221"/>
        <v>0</v>
      </c>
      <c r="BZ167" s="359">
        <f t="shared" ca="1" si="192"/>
        <v>0</v>
      </c>
      <c r="CA167" s="359">
        <f t="shared" ca="1" si="222"/>
        <v>0</v>
      </c>
      <c r="CC167" s="362">
        <f t="shared" ca="1" si="260"/>
        <v>278</v>
      </c>
      <c r="CD167" s="362">
        <v>159</v>
      </c>
      <c r="CE167" s="371">
        <f t="shared" ca="1" si="261"/>
        <v>0</v>
      </c>
      <c r="CF167" s="359">
        <f t="shared" ca="1" si="193"/>
        <v>0</v>
      </c>
      <c r="CG167" s="359">
        <v>0</v>
      </c>
      <c r="CH167" s="359">
        <f t="shared" ca="1" si="223"/>
        <v>0</v>
      </c>
      <c r="CI167" s="359">
        <f t="shared" ca="1" si="194"/>
        <v>0</v>
      </c>
      <c r="CJ167" s="359">
        <f t="shared" ca="1" si="224"/>
        <v>0</v>
      </c>
      <c r="CL167" s="362">
        <f t="shared" ca="1" si="262"/>
        <v>278</v>
      </c>
      <c r="CM167" s="362">
        <v>159</v>
      </c>
      <c r="CN167" s="371">
        <f t="shared" ca="1" si="263"/>
        <v>0</v>
      </c>
      <c r="CO167" s="359">
        <f t="shared" ca="1" si="195"/>
        <v>0</v>
      </c>
      <c r="CP167" s="359">
        <v>0</v>
      </c>
      <c r="CQ167" s="359">
        <f t="shared" ca="1" si="225"/>
        <v>0</v>
      </c>
      <c r="CR167" s="359">
        <f t="shared" ca="1" si="196"/>
        <v>0</v>
      </c>
      <c r="CS167" s="359">
        <f t="shared" ca="1" si="226"/>
        <v>0</v>
      </c>
      <c r="CU167" s="362">
        <f t="shared" ca="1" si="264"/>
        <v>278</v>
      </c>
      <c r="CV167" s="362">
        <v>159</v>
      </c>
      <c r="CW167" s="371">
        <f t="shared" ca="1" si="265"/>
        <v>0</v>
      </c>
      <c r="CX167" s="359">
        <f t="shared" ca="1" si="197"/>
        <v>0</v>
      </c>
      <c r="CY167" s="359">
        <v>0</v>
      </c>
      <c r="CZ167" s="359">
        <f t="shared" ca="1" si="227"/>
        <v>0</v>
      </c>
      <c r="DA167" s="359">
        <f t="shared" ca="1" si="198"/>
        <v>0</v>
      </c>
      <c r="DB167" s="359">
        <f t="shared" ca="1" si="228"/>
        <v>0</v>
      </c>
      <c r="DD167" s="362">
        <f t="shared" ca="1" si="266"/>
        <v>278</v>
      </c>
      <c r="DE167" s="362">
        <v>159</v>
      </c>
      <c r="DF167" s="371">
        <f t="shared" ca="1" si="267"/>
        <v>0</v>
      </c>
      <c r="DG167" s="359">
        <f t="shared" ca="1" si="199"/>
        <v>0</v>
      </c>
      <c r="DH167" s="359">
        <v>0</v>
      </c>
      <c r="DI167" s="359">
        <f t="shared" ca="1" si="229"/>
        <v>0</v>
      </c>
      <c r="DJ167" s="359">
        <f t="shared" ca="1" si="200"/>
        <v>0</v>
      </c>
      <c r="DK167" s="359">
        <f t="shared" ca="1" si="230"/>
        <v>0</v>
      </c>
      <c r="DM167" s="362">
        <f t="shared" ca="1" si="268"/>
        <v>278</v>
      </c>
      <c r="DN167" s="362">
        <v>159</v>
      </c>
      <c r="DO167" s="371">
        <f t="shared" ca="1" si="269"/>
        <v>0</v>
      </c>
      <c r="DP167" s="359">
        <f t="shared" ca="1" si="201"/>
        <v>0</v>
      </c>
      <c r="DQ167" s="359">
        <v>0</v>
      </c>
      <c r="DR167" s="359">
        <f t="shared" ca="1" si="231"/>
        <v>0</v>
      </c>
      <c r="DS167" s="359">
        <f t="shared" ca="1" si="202"/>
        <v>0</v>
      </c>
      <c r="DT167" s="359">
        <f t="shared" ca="1" si="232"/>
        <v>0</v>
      </c>
      <c r="DV167" s="362">
        <f t="shared" ca="1" si="270"/>
        <v>278</v>
      </c>
      <c r="DW167" s="362">
        <v>159</v>
      </c>
      <c r="DX167" s="371">
        <f t="shared" ca="1" si="271"/>
        <v>0</v>
      </c>
      <c r="DY167" s="359">
        <f t="shared" ca="1" si="203"/>
        <v>0</v>
      </c>
      <c r="DZ167" s="359">
        <v>0</v>
      </c>
      <c r="EA167" s="359">
        <f t="shared" ca="1" si="233"/>
        <v>0</v>
      </c>
      <c r="EB167" s="359">
        <f t="shared" ca="1" si="204"/>
        <v>0</v>
      </c>
      <c r="EC167" s="359">
        <f t="shared" ca="1" si="234"/>
        <v>0</v>
      </c>
      <c r="EE167" s="362">
        <f t="shared" ca="1" si="272"/>
        <v>278</v>
      </c>
      <c r="EF167" s="362">
        <v>159</v>
      </c>
      <c r="EG167" s="371">
        <f t="shared" ca="1" si="273"/>
        <v>0</v>
      </c>
      <c r="EH167" s="359">
        <f t="shared" ca="1" si="205"/>
        <v>0</v>
      </c>
      <c r="EI167" s="359">
        <v>0</v>
      </c>
      <c r="EJ167" s="359">
        <f t="shared" ca="1" si="235"/>
        <v>0</v>
      </c>
      <c r="EK167" s="359">
        <f t="shared" ca="1" si="206"/>
        <v>0</v>
      </c>
      <c r="EL167" s="359">
        <f t="shared" ca="1" si="236"/>
        <v>0</v>
      </c>
    </row>
    <row r="168" spans="6:142" x14ac:dyDescent="0.35">
      <c r="F168" s="372">
        <f ca="1">IFERROR(INDEX('Inflation Rates'!$A$16:$H$138,MATCH('TSP Traditional'!$H169,'Inflation Rates'!$A$16:$A$138,0),8)/INDEX('Inflation Rates'!$A$16:$H$138,MATCH('TSP Traditional'!$H169,'Inflation Rates'!$A$16:$A$138,0)-1,8)-1,F167)</f>
        <v>2.0000000000000018E-2</v>
      </c>
      <c r="G168" s="372">
        <f ca="1">IFERROR(INDEX('Inflation Rates'!$A$16:$H$138,MATCH('TSP Traditional'!$H169,'Inflation Rates'!$A$16:$A$138,0),6)/INDEX('Inflation Rates'!$A$16:$H$138,MATCH('TSP Traditional'!$H169,'Inflation Rates'!$A$16:$A$138,0)-1,6)-1,G167)</f>
        <v>2.0999999999999908E-2</v>
      </c>
      <c r="H168" s="362">
        <f t="shared" ca="1" si="237"/>
        <v>2179</v>
      </c>
      <c r="I168" s="362">
        <f t="shared" ca="1" si="238"/>
        <v>279</v>
      </c>
      <c r="J168" s="362">
        <v>160</v>
      </c>
      <c r="K168" s="371">
        <f t="shared" ca="1" si="239"/>
        <v>0</v>
      </c>
      <c r="L168" s="359">
        <f t="shared" ca="1" si="183"/>
        <v>0</v>
      </c>
      <c r="M168" s="359">
        <v>0</v>
      </c>
      <c r="N168" s="359">
        <f t="shared" ca="1" si="207"/>
        <v>0</v>
      </c>
      <c r="O168" s="359">
        <f t="shared" ca="1" si="240"/>
        <v>0</v>
      </c>
      <c r="P168" s="359">
        <f t="shared" ca="1" si="208"/>
        <v>0</v>
      </c>
      <c r="R168" s="362">
        <f t="shared" ca="1" si="241"/>
        <v>279</v>
      </c>
      <c r="S168" s="362">
        <v>160</v>
      </c>
      <c r="T168" s="371">
        <f t="shared" ca="1" si="242"/>
        <v>0</v>
      </c>
      <c r="U168" s="359">
        <f t="shared" ca="1" si="184"/>
        <v>0</v>
      </c>
      <c r="V168" s="359">
        <v>0</v>
      </c>
      <c r="W168" s="359">
        <f t="shared" ca="1" si="209"/>
        <v>0</v>
      </c>
      <c r="X168" s="359">
        <f t="shared" ca="1" si="243"/>
        <v>0</v>
      </c>
      <c r="Y168" s="359">
        <f t="shared" ca="1" si="210"/>
        <v>0</v>
      </c>
      <c r="AA168" s="362">
        <f t="shared" ca="1" si="244"/>
        <v>279</v>
      </c>
      <c r="AB168" s="362">
        <v>160</v>
      </c>
      <c r="AC168" s="371">
        <f t="shared" ca="1" si="245"/>
        <v>0</v>
      </c>
      <c r="AD168" s="359">
        <f t="shared" ca="1" si="185"/>
        <v>0</v>
      </c>
      <c r="AE168" s="359">
        <v>0</v>
      </c>
      <c r="AF168" s="359">
        <f t="shared" ca="1" si="211"/>
        <v>0</v>
      </c>
      <c r="AG168" s="359">
        <f t="shared" ca="1" si="246"/>
        <v>0</v>
      </c>
      <c r="AH168" s="359">
        <f t="shared" ca="1" si="212"/>
        <v>0</v>
      </c>
      <c r="AJ168" s="362">
        <f t="shared" ca="1" si="247"/>
        <v>279</v>
      </c>
      <c r="AK168" s="362">
        <v>160</v>
      </c>
      <c r="AL168" s="371">
        <f t="shared" ca="1" si="248"/>
        <v>0</v>
      </c>
      <c r="AM168" s="359">
        <f t="shared" ca="1" si="186"/>
        <v>0</v>
      </c>
      <c r="AN168" s="359">
        <v>0</v>
      </c>
      <c r="AO168" s="359">
        <f t="shared" ca="1" si="213"/>
        <v>0</v>
      </c>
      <c r="AP168" s="359">
        <f t="shared" ca="1" si="249"/>
        <v>0</v>
      </c>
      <c r="AQ168" s="359">
        <f t="shared" ca="1" si="214"/>
        <v>0</v>
      </c>
      <c r="AS168" s="362">
        <f t="shared" ca="1" si="250"/>
        <v>279</v>
      </c>
      <c r="AT168" s="362">
        <v>160</v>
      </c>
      <c r="AU168" s="371">
        <f t="shared" ca="1" si="251"/>
        <v>0</v>
      </c>
      <c r="AV168" s="359">
        <f t="shared" ca="1" si="187"/>
        <v>0</v>
      </c>
      <c r="AW168" s="359">
        <v>0</v>
      </c>
      <c r="AX168" s="359">
        <f t="shared" ca="1" si="215"/>
        <v>0</v>
      </c>
      <c r="AY168" s="359">
        <f t="shared" ca="1" si="252"/>
        <v>0</v>
      </c>
      <c r="AZ168" s="359">
        <f t="shared" ca="1" si="216"/>
        <v>0</v>
      </c>
      <c r="BB168" s="362">
        <f t="shared" ca="1" si="253"/>
        <v>279</v>
      </c>
      <c r="BC168" s="362">
        <v>160</v>
      </c>
      <c r="BD168" s="371">
        <f t="shared" ca="1" si="254"/>
        <v>0</v>
      </c>
      <c r="BE168" s="359">
        <f t="shared" ca="1" si="188"/>
        <v>0</v>
      </c>
      <c r="BF168" s="359">
        <v>0</v>
      </c>
      <c r="BG168" s="359">
        <f t="shared" ca="1" si="217"/>
        <v>0</v>
      </c>
      <c r="BH168" s="359">
        <f t="shared" ca="1" si="255"/>
        <v>0</v>
      </c>
      <c r="BI168" s="359">
        <f t="shared" ca="1" si="218"/>
        <v>0</v>
      </c>
      <c r="BK168" s="362">
        <f t="shared" ca="1" si="256"/>
        <v>279</v>
      </c>
      <c r="BL168" s="362">
        <v>160</v>
      </c>
      <c r="BM168" s="371">
        <f t="shared" ca="1" si="257"/>
        <v>0</v>
      </c>
      <c r="BN168" s="359">
        <f t="shared" ca="1" si="189"/>
        <v>0</v>
      </c>
      <c r="BO168" s="359">
        <v>0</v>
      </c>
      <c r="BP168" s="359">
        <f t="shared" ca="1" si="219"/>
        <v>0</v>
      </c>
      <c r="BQ168" s="359">
        <f t="shared" ca="1" si="190"/>
        <v>0</v>
      </c>
      <c r="BR168" s="359">
        <f t="shared" ca="1" si="220"/>
        <v>0</v>
      </c>
      <c r="BT168" s="362">
        <f t="shared" ca="1" si="258"/>
        <v>279</v>
      </c>
      <c r="BU168" s="362">
        <v>160</v>
      </c>
      <c r="BV168" s="371">
        <f t="shared" ca="1" si="259"/>
        <v>0</v>
      </c>
      <c r="BW168" s="359">
        <f t="shared" ca="1" si="191"/>
        <v>0</v>
      </c>
      <c r="BX168" s="359">
        <v>0</v>
      </c>
      <c r="BY168" s="359">
        <f t="shared" ca="1" si="221"/>
        <v>0</v>
      </c>
      <c r="BZ168" s="359">
        <f t="shared" ca="1" si="192"/>
        <v>0</v>
      </c>
      <c r="CA168" s="359">
        <f t="shared" ca="1" si="222"/>
        <v>0</v>
      </c>
      <c r="CC168" s="362">
        <f t="shared" ca="1" si="260"/>
        <v>279</v>
      </c>
      <c r="CD168" s="362">
        <v>160</v>
      </c>
      <c r="CE168" s="371">
        <f t="shared" ca="1" si="261"/>
        <v>0</v>
      </c>
      <c r="CF168" s="359">
        <f t="shared" ca="1" si="193"/>
        <v>0</v>
      </c>
      <c r="CG168" s="359">
        <v>0</v>
      </c>
      <c r="CH168" s="359">
        <f t="shared" ca="1" si="223"/>
        <v>0</v>
      </c>
      <c r="CI168" s="359">
        <f t="shared" ca="1" si="194"/>
        <v>0</v>
      </c>
      <c r="CJ168" s="359">
        <f t="shared" ca="1" si="224"/>
        <v>0</v>
      </c>
      <c r="CL168" s="362">
        <f t="shared" ca="1" si="262"/>
        <v>279</v>
      </c>
      <c r="CM168" s="362">
        <v>160</v>
      </c>
      <c r="CN168" s="371">
        <f t="shared" ca="1" si="263"/>
        <v>0</v>
      </c>
      <c r="CO168" s="359">
        <f t="shared" ca="1" si="195"/>
        <v>0</v>
      </c>
      <c r="CP168" s="359">
        <v>0</v>
      </c>
      <c r="CQ168" s="359">
        <f t="shared" ca="1" si="225"/>
        <v>0</v>
      </c>
      <c r="CR168" s="359">
        <f t="shared" ca="1" si="196"/>
        <v>0</v>
      </c>
      <c r="CS168" s="359">
        <f t="shared" ca="1" si="226"/>
        <v>0</v>
      </c>
      <c r="CU168" s="362">
        <f t="shared" ca="1" si="264"/>
        <v>279</v>
      </c>
      <c r="CV168" s="362">
        <v>160</v>
      </c>
      <c r="CW168" s="371">
        <f t="shared" ca="1" si="265"/>
        <v>0</v>
      </c>
      <c r="CX168" s="359">
        <f t="shared" ca="1" si="197"/>
        <v>0</v>
      </c>
      <c r="CY168" s="359">
        <v>0</v>
      </c>
      <c r="CZ168" s="359">
        <f t="shared" ca="1" si="227"/>
        <v>0</v>
      </c>
      <c r="DA168" s="359">
        <f t="shared" ca="1" si="198"/>
        <v>0</v>
      </c>
      <c r="DB168" s="359">
        <f t="shared" ca="1" si="228"/>
        <v>0</v>
      </c>
      <c r="DD168" s="362">
        <f t="shared" ca="1" si="266"/>
        <v>279</v>
      </c>
      <c r="DE168" s="362">
        <v>160</v>
      </c>
      <c r="DF168" s="371">
        <f t="shared" ca="1" si="267"/>
        <v>0</v>
      </c>
      <c r="DG168" s="359">
        <f t="shared" ca="1" si="199"/>
        <v>0</v>
      </c>
      <c r="DH168" s="359">
        <v>0</v>
      </c>
      <c r="DI168" s="359">
        <f t="shared" ca="1" si="229"/>
        <v>0</v>
      </c>
      <c r="DJ168" s="359">
        <f t="shared" ca="1" si="200"/>
        <v>0</v>
      </c>
      <c r="DK168" s="359">
        <f t="shared" ca="1" si="230"/>
        <v>0</v>
      </c>
      <c r="DM168" s="362">
        <f t="shared" ca="1" si="268"/>
        <v>279</v>
      </c>
      <c r="DN168" s="362">
        <v>160</v>
      </c>
      <c r="DO168" s="371">
        <f t="shared" ca="1" si="269"/>
        <v>0</v>
      </c>
      <c r="DP168" s="359">
        <f t="shared" ca="1" si="201"/>
        <v>0</v>
      </c>
      <c r="DQ168" s="359">
        <v>0</v>
      </c>
      <c r="DR168" s="359">
        <f t="shared" ca="1" si="231"/>
        <v>0</v>
      </c>
      <c r="DS168" s="359">
        <f t="shared" ca="1" si="202"/>
        <v>0</v>
      </c>
      <c r="DT168" s="359">
        <f t="shared" ca="1" si="232"/>
        <v>0</v>
      </c>
      <c r="DV168" s="362">
        <f t="shared" ca="1" si="270"/>
        <v>279</v>
      </c>
      <c r="DW168" s="362">
        <v>160</v>
      </c>
      <c r="DX168" s="371">
        <f t="shared" ca="1" si="271"/>
        <v>0</v>
      </c>
      <c r="DY168" s="359">
        <f t="shared" ca="1" si="203"/>
        <v>0</v>
      </c>
      <c r="DZ168" s="359">
        <v>0</v>
      </c>
      <c r="EA168" s="359">
        <f t="shared" ca="1" si="233"/>
        <v>0</v>
      </c>
      <c r="EB168" s="359">
        <f t="shared" ca="1" si="204"/>
        <v>0</v>
      </c>
      <c r="EC168" s="359">
        <f t="shared" ca="1" si="234"/>
        <v>0</v>
      </c>
      <c r="EE168" s="362">
        <f t="shared" ca="1" si="272"/>
        <v>279</v>
      </c>
      <c r="EF168" s="362">
        <v>160</v>
      </c>
      <c r="EG168" s="371">
        <f t="shared" ca="1" si="273"/>
        <v>0</v>
      </c>
      <c r="EH168" s="359">
        <f t="shared" ca="1" si="205"/>
        <v>0</v>
      </c>
      <c r="EI168" s="359">
        <v>0</v>
      </c>
      <c r="EJ168" s="359">
        <f t="shared" ca="1" si="235"/>
        <v>0</v>
      </c>
      <c r="EK168" s="359">
        <f t="shared" ca="1" si="206"/>
        <v>0</v>
      </c>
      <c r="EL168" s="359">
        <f t="shared" ca="1" si="236"/>
        <v>0</v>
      </c>
    </row>
    <row r="169" spans="6:142" x14ac:dyDescent="0.35">
      <c r="F169" s="372">
        <f ca="1">IFERROR(INDEX('Inflation Rates'!$A$16:$H$138,MATCH('TSP Traditional'!$H170,'Inflation Rates'!$A$16:$A$138,0),8)/INDEX('Inflation Rates'!$A$16:$H$138,MATCH('TSP Traditional'!$H170,'Inflation Rates'!$A$16:$A$138,0)-1,8)-1,F168)</f>
        <v>2.0000000000000018E-2</v>
      </c>
      <c r="G169" s="372">
        <f ca="1">IFERROR(INDEX('Inflation Rates'!$A$16:$H$138,MATCH('TSP Traditional'!$H170,'Inflation Rates'!$A$16:$A$138,0),6)/INDEX('Inflation Rates'!$A$16:$H$138,MATCH('TSP Traditional'!$H170,'Inflation Rates'!$A$16:$A$138,0)-1,6)-1,G168)</f>
        <v>2.0999999999999908E-2</v>
      </c>
      <c r="H169" s="362">
        <f t="shared" ca="1" si="237"/>
        <v>2180</v>
      </c>
      <c r="I169" s="362">
        <f t="shared" ca="1" si="238"/>
        <v>280</v>
      </c>
      <c r="J169" s="362">
        <v>161</v>
      </c>
      <c r="K169" s="371">
        <f t="shared" ca="1" si="239"/>
        <v>0</v>
      </c>
      <c r="L169" s="359">
        <f t="shared" ca="1" si="183"/>
        <v>0</v>
      </c>
      <c r="M169" s="359">
        <v>0</v>
      </c>
      <c r="N169" s="359">
        <f t="shared" ca="1" si="207"/>
        <v>0</v>
      </c>
      <c r="O169" s="359">
        <f t="shared" ca="1" si="240"/>
        <v>0</v>
      </c>
      <c r="P169" s="359">
        <f t="shared" ca="1" si="208"/>
        <v>0</v>
      </c>
      <c r="R169" s="362">
        <f t="shared" ca="1" si="241"/>
        <v>280</v>
      </c>
      <c r="S169" s="362">
        <v>161</v>
      </c>
      <c r="T169" s="371">
        <f t="shared" ca="1" si="242"/>
        <v>0</v>
      </c>
      <c r="U169" s="359">
        <f t="shared" ca="1" si="184"/>
        <v>0</v>
      </c>
      <c r="V169" s="359">
        <v>0</v>
      </c>
      <c r="W169" s="359">
        <f t="shared" ca="1" si="209"/>
        <v>0</v>
      </c>
      <c r="X169" s="359">
        <f t="shared" ca="1" si="243"/>
        <v>0</v>
      </c>
      <c r="Y169" s="359">
        <f t="shared" ca="1" si="210"/>
        <v>0</v>
      </c>
      <c r="AA169" s="362">
        <f t="shared" ca="1" si="244"/>
        <v>280</v>
      </c>
      <c r="AB169" s="362">
        <v>161</v>
      </c>
      <c r="AC169" s="371">
        <f t="shared" ca="1" si="245"/>
        <v>0</v>
      </c>
      <c r="AD169" s="359">
        <f t="shared" ca="1" si="185"/>
        <v>0</v>
      </c>
      <c r="AE169" s="359">
        <v>0</v>
      </c>
      <c r="AF169" s="359">
        <f t="shared" ca="1" si="211"/>
        <v>0</v>
      </c>
      <c r="AG169" s="359">
        <f t="shared" ca="1" si="246"/>
        <v>0</v>
      </c>
      <c r="AH169" s="359">
        <f t="shared" ca="1" si="212"/>
        <v>0</v>
      </c>
      <c r="AJ169" s="362">
        <f t="shared" ca="1" si="247"/>
        <v>280</v>
      </c>
      <c r="AK169" s="362">
        <v>161</v>
      </c>
      <c r="AL169" s="371">
        <f t="shared" ca="1" si="248"/>
        <v>0</v>
      </c>
      <c r="AM169" s="359">
        <f t="shared" ca="1" si="186"/>
        <v>0</v>
      </c>
      <c r="AN169" s="359">
        <v>0</v>
      </c>
      <c r="AO169" s="359">
        <f t="shared" ca="1" si="213"/>
        <v>0</v>
      </c>
      <c r="AP169" s="359">
        <f t="shared" ca="1" si="249"/>
        <v>0</v>
      </c>
      <c r="AQ169" s="359">
        <f t="shared" ca="1" si="214"/>
        <v>0</v>
      </c>
      <c r="AS169" s="362">
        <f t="shared" ca="1" si="250"/>
        <v>280</v>
      </c>
      <c r="AT169" s="362">
        <v>161</v>
      </c>
      <c r="AU169" s="371">
        <f t="shared" ca="1" si="251"/>
        <v>0</v>
      </c>
      <c r="AV169" s="359">
        <f t="shared" ca="1" si="187"/>
        <v>0</v>
      </c>
      <c r="AW169" s="359">
        <v>0</v>
      </c>
      <c r="AX169" s="359">
        <f t="shared" ca="1" si="215"/>
        <v>0</v>
      </c>
      <c r="AY169" s="359">
        <f t="shared" ca="1" si="252"/>
        <v>0</v>
      </c>
      <c r="AZ169" s="359">
        <f t="shared" ca="1" si="216"/>
        <v>0</v>
      </c>
      <c r="BB169" s="362">
        <f t="shared" ca="1" si="253"/>
        <v>280</v>
      </c>
      <c r="BC169" s="362">
        <v>161</v>
      </c>
      <c r="BD169" s="371">
        <f t="shared" ca="1" si="254"/>
        <v>0</v>
      </c>
      <c r="BE169" s="359">
        <f t="shared" ca="1" si="188"/>
        <v>0</v>
      </c>
      <c r="BF169" s="359">
        <v>0</v>
      </c>
      <c r="BG169" s="359">
        <f t="shared" ca="1" si="217"/>
        <v>0</v>
      </c>
      <c r="BH169" s="359">
        <f t="shared" ca="1" si="255"/>
        <v>0</v>
      </c>
      <c r="BI169" s="359">
        <f t="shared" ca="1" si="218"/>
        <v>0</v>
      </c>
      <c r="BK169" s="362">
        <f t="shared" ca="1" si="256"/>
        <v>280</v>
      </c>
      <c r="BL169" s="362">
        <v>161</v>
      </c>
      <c r="BM169" s="371">
        <f t="shared" ca="1" si="257"/>
        <v>0</v>
      </c>
      <c r="BN169" s="359">
        <f t="shared" ca="1" si="189"/>
        <v>0</v>
      </c>
      <c r="BO169" s="359">
        <v>0</v>
      </c>
      <c r="BP169" s="359">
        <f t="shared" ca="1" si="219"/>
        <v>0</v>
      </c>
      <c r="BQ169" s="359">
        <f t="shared" ca="1" si="190"/>
        <v>0</v>
      </c>
      <c r="BR169" s="359">
        <f t="shared" ca="1" si="220"/>
        <v>0</v>
      </c>
      <c r="BT169" s="362">
        <f t="shared" ca="1" si="258"/>
        <v>280</v>
      </c>
      <c r="BU169" s="362">
        <v>161</v>
      </c>
      <c r="BV169" s="371">
        <f t="shared" ca="1" si="259"/>
        <v>0</v>
      </c>
      <c r="BW169" s="359">
        <f t="shared" ca="1" si="191"/>
        <v>0</v>
      </c>
      <c r="BX169" s="359">
        <v>0</v>
      </c>
      <c r="BY169" s="359">
        <f t="shared" ca="1" si="221"/>
        <v>0</v>
      </c>
      <c r="BZ169" s="359">
        <f t="shared" ca="1" si="192"/>
        <v>0</v>
      </c>
      <c r="CA169" s="359">
        <f t="shared" ca="1" si="222"/>
        <v>0</v>
      </c>
      <c r="CC169" s="362">
        <f t="shared" ca="1" si="260"/>
        <v>280</v>
      </c>
      <c r="CD169" s="362">
        <v>161</v>
      </c>
      <c r="CE169" s="371">
        <f t="shared" ca="1" si="261"/>
        <v>0</v>
      </c>
      <c r="CF169" s="359">
        <f t="shared" ca="1" si="193"/>
        <v>0</v>
      </c>
      <c r="CG169" s="359">
        <v>0</v>
      </c>
      <c r="CH169" s="359">
        <f t="shared" ca="1" si="223"/>
        <v>0</v>
      </c>
      <c r="CI169" s="359">
        <f t="shared" ca="1" si="194"/>
        <v>0</v>
      </c>
      <c r="CJ169" s="359">
        <f t="shared" ca="1" si="224"/>
        <v>0</v>
      </c>
      <c r="CL169" s="362">
        <f t="shared" ca="1" si="262"/>
        <v>280</v>
      </c>
      <c r="CM169" s="362">
        <v>161</v>
      </c>
      <c r="CN169" s="371">
        <f t="shared" ca="1" si="263"/>
        <v>0</v>
      </c>
      <c r="CO169" s="359">
        <f t="shared" ca="1" si="195"/>
        <v>0</v>
      </c>
      <c r="CP169" s="359">
        <v>0</v>
      </c>
      <c r="CQ169" s="359">
        <f t="shared" ca="1" si="225"/>
        <v>0</v>
      </c>
      <c r="CR169" s="359">
        <f t="shared" ca="1" si="196"/>
        <v>0</v>
      </c>
      <c r="CS169" s="359">
        <f t="shared" ca="1" si="226"/>
        <v>0</v>
      </c>
      <c r="CU169" s="362">
        <f t="shared" ca="1" si="264"/>
        <v>280</v>
      </c>
      <c r="CV169" s="362">
        <v>161</v>
      </c>
      <c r="CW169" s="371">
        <f t="shared" ca="1" si="265"/>
        <v>0</v>
      </c>
      <c r="CX169" s="359">
        <f t="shared" ca="1" si="197"/>
        <v>0</v>
      </c>
      <c r="CY169" s="359">
        <v>0</v>
      </c>
      <c r="CZ169" s="359">
        <f t="shared" ca="1" si="227"/>
        <v>0</v>
      </c>
      <c r="DA169" s="359">
        <f t="shared" ca="1" si="198"/>
        <v>0</v>
      </c>
      <c r="DB169" s="359">
        <f t="shared" ca="1" si="228"/>
        <v>0</v>
      </c>
      <c r="DD169" s="362">
        <f t="shared" ca="1" si="266"/>
        <v>280</v>
      </c>
      <c r="DE169" s="362">
        <v>161</v>
      </c>
      <c r="DF169" s="371">
        <f t="shared" ca="1" si="267"/>
        <v>0</v>
      </c>
      <c r="DG169" s="359">
        <f t="shared" ca="1" si="199"/>
        <v>0</v>
      </c>
      <c r="DH169" s="359">
        <v>0</v>
      </c>
      <c r="DI169" s="359">
        <f t="shared" ca="1" si="229"/>
        <v>0</v>
      </c>
      <c r="DJ169" s="359">
        <f t="shared" ca="1" si="200"/>
        <v>0</v>
      </c>
      <c r="DK169" s="359">
        <f t="shared" ca="1" si="230"/>
        <v>0</v>
      </c>
      <c r="DM169" s="362">
        <f t="shared" ca="1" si="268"/>
        <v>280</v>
      </c>
      <c r="DN169" s="362">
        <v>161</v>
      </c>
      <c r="DO169" s="371">
        <f t="shared" ca="1" si="269"/>
        <v>0</v>
      </c>
      <c r="DP169" s="359">
        <f t="shared" ca="1" si="201"/>
        <v>0</v>
      </c>
      <c r="DQ169" s="359">
        <v>0</v>
      </c>
      <c r="DR169" s="359">
        <f t="shared" ca="1" si="231"/>
        <v>0</v>
      </c>
      <c r="DS169" s="359">
        <f t="shared" ca="1" si="202"/>
        <v>0</v>
      </c>
      <c r="DT169" s="359">
        <f t="shared" ca="1" si="232"/>
        <v>0</v>
      </c>
      <c r="DV169" s="362">
        <f t="shared" ca="1" si="270"/>
        <v>280</v>
      </c>
      <c r="DW169" s="362">
        <v>161</v>
      </c>
      <c r="DX169" s="371">
        <f t="shared" ca="1" si="271"/>
        <v>0</v>
      </c>
      <c r="DY169" s="359">
        <f t="shared" ca="1" si="203"/>
        <v>0</v>
      </c>
      <c r="DZ169" s="359">
        <v>0</v>
      </c>
      <c r="EA169" s="359">
        <f t="shared" ca="1" si="233"/>
        <v>0</v>
      </c>
      <c r="EB169" s="359">
        <f t="shared" ca="1" si="204"/>
        <v>0</v>
      </c>
      <c r="EC169" s="359">
        <f t="shared" ca="1" si="234"/>
        <v>0</v>
      </c>
      <c r="EE169" s="362">
        <f t="shared" ca="1" si="272"/>
        <v>280</v>
      </c>
      <c r="EF169" s="362">
        <v>161</v>
      </c>
      <c r="EG169" s="371">
        <f t="shared" ca="1" si="273"/>
        <v>0</v>
      </c>
      <c r="EH169" s="359">
        <f t="shared" ca="1" si="205"/>
        <v>0</v>
      </c>
      <c r="EI169" s="359">
        <v>0</v>
      </c>
      <c r="EJ169" s="359">
        <f t="shared" ca="1" si="235"/>
        <v>0</v>
      </c>
      <c r="EK169" s="359">
        <f t="shared" ca="1" si="206"/>
        <v>0</v>
      </c>
      <c r="EL169" s="359">
        <f t="shared" ca="1" si="236"/>
        <v>0</v>
      </c>
    </row>
    <row r="170" spans="6:142" x14ac:dyDescent="0.35">
      <c r="F170" s="372">
        <f ca="1">IFERROR(INDEX('Inflation Rates'!$A$16:$H$138,MATCH('TSP Traditional'!$H171,'Inflation Rates'!$A$16:$A$138,0),8)/INDEX('Inflation Rates'!$A$16:$H$138,MATCH('TSP Traditional'!$H171,'Inflation Rates'!$A$16:$A$138,0)-1,8)-1,F169)</f>
        <v>2.0000000000000018E-2</v>
      </c>
      <c r="G170" s="372">
        <f ca="1">IFERROR(INDEX('Inflation Rates'!$A$16:$H$138,MATCH('TSP Traditional'!$H171,'Inflation Rates'!$A$16:$A$138,0),6)/INDEX('Inflation Rates'!$A$16:$H$138,MATCH('TSP Traditional'!$H171,'Inflation Rates'!$A$16:$A$138,0)-1,6)-1,G169)</f>
        <v>2.0999999999999908E-2</v>
      </c>
      <c r="H170" s="362">
        <f t="shared" ca="1" si="237"/>
        <v>2181</v>
      </c>
      <c r="I170" s="362">
        <f t="shared" ca="1" si="238"/>
        <v>281</v>
      </c>
      <c r="J170" s="362">
        <v>162</v>
      </c>
      <c r="K170" s="371">
        <f t="shared" ca="1" si="239"/>
        <v>0</v>
      </c>
      <c r="L170" s="359">
        <f t="shared" ca="1" si="183"/>
        <v>0</v>
      </c>
      <c r="M170" s="359">
        <v>0</v>
      </c>
      <c r="N170" s="359">
        <f t="shared" ca="1" si="207"/>
        <v>0</v>
      </c>
      <c r="O170" s="359">
        <f t="shared" ca="1" si="240"/>
        <v>0</v>
      </c>
      <c r="P170" s="359">
        <f t="shared" ca="1" si="208"/>
        <v>0</v>
      </c>
      <c r="R170" s="362">
        <f t="shared" ca="1" si="241"/>
        <v>281</v>
      </c>
      <c r="S170" s="362">
        <v>162</v>
      </c>
      <c r="T170" s="371">
        <f t="shared" ca="1" si="242"/>
        <v>0</v>
      </c>
      <c r="U170" s="359">
        <f t="shared" ca="1" si="184"/>
        <v>0</v>
      </c>
      <c r="V170" s="359">
        <v>0</v>
      </c>
      <c r="W170" s="359">
        <f t="shared" ca="1" si="209"/>
        <v>0</v>
      </c>
      <c r="X170" s="359">
        <f t="shared" ca="1" si="243"/>
        <v>0</v>
      </c>
      <c r="Y170" s="359">
        <f t="shared" ca="1" si="210"/>
        <v>0</v>
      </c>
      <c r="AA170" s="362">
        <f t="shared" ca="1" si="244"/>
        <v>281</v>
      </c>
      <c r="AB170" s="362">
        <v>162</v>
      </c>
      <c r="AC170" s="371">
        <f t="shared" ca="1" si="245"/>
        <v>0</v>
      </c>
      <c r="AD170" s="359">
        <f t="shared" ca="1" si="185"/>
        <v>0</v>
      </c>
      <c r="AE170" s="359">
        <v>0</v>
      </c>
      <c r="AF170" s="359">
        <f t="shared" ca="1" si="211"/>
        <v>0</v>
      </c>
      <c r="AG170" s="359">
        <f t="shared" ca="1" si="246"/>
        <v>0</v>
      </c>
      <c r="AH170" s="359">
        <f t="shared" ca="1" si="212"/>
        <v>0</v>
      </c>
      <c r="AJ170" s="362">
        <f t="shared" ca="1" si="247"/>
        <v>281</v>
      </c>
      <c r="AK170" s="362">
        <v>162</v>
      </c>
      <c r="AL170" s="371">
        <f t="shared" ca="1" si="248"/>
        <v>0</v>
      </c>
      <c r="AM170" s="359">
        <f t="shared" ca="1" si="186"/>
        <v>0</v>
      </c>
      <c r="AN170" s="359">
        <v>0</v>
      </c>
      <c r="AO170" s="359">
        <f t="shared" ca="1" si="213"/>
        <v>0</v>
      </c>
      <c r="AP170" s="359">
        <f t="shared" ca="1" si="249"/>
        <v>0</v>
      </c>
      <c r="AQ170" s="359">
        <f t="shared" ca="1" si="214"/>
        <v>0</v>
      </c>
      <c r="AS170" s="362">
        <f t="shared" ca="1" si="250"/>
        <v>281</v>
      </c>
      <c r="AT170" s="362">
        <v>162</v>
      </c>
      <c r="AU170" s="371">
        <f t="shared" ca="1" si="251"/>
        <v>0</v>
      </c>
      <c r="AV170" s="359">
        <f t="shared" ca="1" si="187"/>
        <v>0</v>
      </c>
      <c r="AW170" s="359">
        <v>0</v>
      </c>
      <c r="AX170" s="359">
        <f t="shared" ca="1" si="215"/>
        <v>0</v>
      </c>
      <c r="AY170" s="359">
        <f t="shared" ca="1" si="252"/>
        <v>0</v>
      </c>
      <c r="AZ170" s="359">
        <f t="shared" ca="1" si="216"/>
        <v>0</v>
      </c>
      <c r="BB170" s="362">
        <f t="shared" ca="1" si="253"/>
        <v>281</v>
      </c>
      <c r="BC170" s="362">
        <v>162</v>
      </c>
      <c r="BD170" s="371">
        <f t="shared" ca="1" si="254"/>
        <v>0</v>
      </c>
      <c r="BE170" s="359">
        <f t="shared" ca="1" si="188"/>
        <v>0</v>
      </c>
      <c r="BF170" s="359">
        <v>0</v>
      </c>
      <c r="BG170" s="359">
        <f t="shared" ca="1" si="217"/>
        <v>0</v>
      </c>
      <c r="BH170" s="359">
        <f t="shared" ca="1" si="255"/>
        <v>0</v>
      </c>
      <c r="BI170" s="359">
        <f t="shared" ca="1" si="218"/>
        <v>0</v>
      </c>
      <c r="BK170" s="362">
        <f t="shared" ca="1" si="256"/>
        <v>281</v>
      </c>
      <c r="BL170" s="362">
        <v>162</v>
      </c>
      <c r="BM170" s="371">
        <f t="shared" ca="1" si="257"/>
        <v>0</v>
      </c>
      <c r="BN170" s="359">
        <f t="shared" ca="1" si="189"/>
        <v>0</v>
      </c>
      <c r="BO170" s="359">
        <v>0</v>
      </c>
      <c r="BP170" s="359">
        <f t="shared" ca="1" si="219"/>
        <v>0</v>
      </c>
      <c r="BQ170" s="359">
        <f t="shared" ca="1" si="190"/>
        <v>0</v>
      </c>
      <c r="BR170" s="359">
        <f t="shared" ca="1" si="220"/>
        <v>0</v>
      </c>
      <c r="BT170" s="362">
        <f t="shared" ca="1" si="258"/>
        <v>281</v>
      </c>
      <c r="BU170" s="362">
        <v>162</v>
      </c>
      <c r="BV170" s="371">
        <f t="shared" ca="1" si="259"/>
        <v>0</v>
      </c>
      <c r="BW170" s="359">
        <f t="shared" ca="1" si="191"/>
        <v>0</v>
      </c>
      <c r="BX170" s="359">
        <v>0</v>
      </c>
      <c r="BY170" s="359">
        <f t="shared" ca="1" si="221"/>
        <v>0</v>
      </c>
      <c r="BZ170" s="359">
        <f t="shared" ca="1" si="192"/>
        <v>0</v>
      </c>
      <c r="CA170" s="359">
        <f t="shared" ca="1" si="222"/>
        <v>0</v>
      </c>
      <c r="CC170" s="362">
        <f t="shared" ca="1" si="260"/>
        <v>281</v>
      </c>
      <c r="CD170" s="362">
        <v>162</v>
      </c>
      <c r="CE170" s="371">
        <f t="shared" ca="1" si="261"/>
        <v>0</v>
      </c>
      <c r="CF170" s="359">
        <f t="shared" ca="1" si="193"/>
        <v>0</v>
      </c>
      <c r="CG170" s="359">
        <v>0</v>
      </c>
      <c r="CH170" s="359">
        <f t="shared" ca="1" si="223"/>
        <v>0</v>
      </c>
      <c r="CI170" s="359">
        <f t="shared" ca="1" si="194"/>
        <v>0</v>
      </c>
      <c r="CJ170" s="359">
        <f t="shared" ca="1" si="224"/>
        <v>0</v>
      </c>
      <c r="CL170" s="362">
        <f t="shared" ca="1" si="262"/>
        <v>281</v>
      </c>
      <c r="CM170" s="362">
        <v>162</v>
      </c>
      <c r="CN170" s="371">
        <f t="shared" ca="1" si="263"/>
        <v>0</v>
      </c>
      <c r="CO170" s="359">
        <f t="shared" ca="1" si="195"/>
        <v>0</v>
      </c>
      <c r="CP170" s="359">
        <v>0</v>
      </c>
      <c r="CQ170" s="359">
        <f t="shared" ca="1" si="225"/>
        <v>0</v>
      </c>
      <c r="CR170" s="359">
        <f t="shared" ca="1" si="196"/>
        <v>0</v>
      </c>
      <c r="CS170" s="359">
        <f t="shared" ca="1" si="226"/>
        <v>0</v>
      </c>
      <c r="CU170" s="362">
        <f t="shared" ca="1" si="264"/>
        <v>281</v>
      </c>
      <c r="CV170" s="362">
        <v>162</v>
      </c>
      <c r="CW170" s="371">
        <f t="shared" ca="1" si="265"/>
        <v>0</v>
      </c>
      <c r="CX170" s="359">
        <f t="shared" ca="1" si="197"/>
        <v>0</v>
      </c>
      <c r="CY170" s="359">
        <v>0</v>
      </c>
      <c r="CZ170" s="359">
        <f t="shared" ca="1" si="227"/>
        <v>0</v>
      </c>
      <c r="DA170" s="359">
        <f t="shared" ca="1" si="198"/>
        <v>0</v>
      </c>
      <c r="DB170" s="359">
        <f t="shared" ca="1" si="228"/>
        <v>0</v>
      </c>
      <c r="DD170" s="362">
        <f t="shared" ca="1" si="266"/>
        <v>281</v>
      </c>
      <c r="DE170" s="362">
        <v>162</v>
      </c>
      <c r="DF170" s="371">
        <f t="shared" ca="1" si="267"/>
        <v>0</v>
      </c>
      <c r="DG170" s="359">
        <f t="shared" ca="1" si="199"/>
        <v>0</v>
      </c>
      <c r="DH170" s="359">
        <v>0</v>
      </c>
      <c r="DI170" s="359">
        <f t="shared" ca="1" si="229"/>
        <v>0</v>
      </c>
      <c r="DJ170" s="359">
        <f t="shared" ca="1" si="200"/>
        <v>0</v>
      </c>
      <c r="DK170" s="359">
        <f t="shared" ca="1" si="230"/>
        <v>0</v>
      </c>
      <c r="DM170" s="362">
        <f t="shared" ca="1" si="268"/>
        <v>281</v>
      </c>
      <c r="DN170" s="362">
        <v>162</v>
      </c>
      <c r="DO170" s="371">
        <f t="shared" ca="1" si="269"/>
        <v>0</v>
      </c>
      <c r="DP170" s="359">
        <f t="shared" ca="1" si="201"/>
        <v>0</v>
      </c>
      <c r="DQ170" s="359">
        <v>0</v>
      </c>
      <c r="DR170" s="359">
        <f t="shared" ca="1" si="231"/>
        <v>0</v>
      </c>
      <c r="DS170" s="359">
        <f t="shared" ca="1" si="202"/>
        <v>0</v>
      </c>
      <c r="DT170" s="359">
        <f t="shared" ca="1" si="232"/>
        <v>0</v>
      </c>
      <c r="DV170" s="362">
        <f t="shared" ca="1" si="270"/>
        <v>281</v>
      </c>
      <c r="DW170" s="362">
        <v>162</v>
      </c>
      <c r="DX170" s="371">
        <f t="shared" ca="1" si="271"/>
        <v>0</v>
      </c>
      <c r="DY170" s="359">
        <f t="shared" ca="1" si="203"/>
        <v>0</v>
      </c>
      <c r="DZ170" s="359">
        <v>0</v>
      </c>
      <c r="EA170" s="359">
        <f t="shared" ca="1" si="233"/>
        <v>0</v>
      </c>
      <c r="EB170" s="359">
        <f t="shared" ca="1" si="204"/>
        <v>0</v>
      </c>
      <c r="EC170" s="359">
        <f t="shared" ca="1" si="234"/>
        <v>0</v>
      </c>
      <c r="EE170" s="362">
        <f t="shared" ca="1" si="272"/>
        <v>281</v>
      </c>
      <c r="EF170" s="362">
        <v>162</v>
      </c>
      <c r="EG170" s="371">
        <f t="shared" ca="1" si="273"/>
        <v>0</v>
      </c>
      <c r="EH170" s="359">
        <f t="shared" ca="1" si="205"/>
        <v>0</v>
      </c>
      <c r="EI170" s="359">
        <v>0</v>
      </c>
      <c r="EJ170" s="359">
        <f t="shared" ca="1" si="235"/>
        <v>0</v>
      </c>
      <c r="EK170" s="359">
        <f t="shared" ca="1" si="206"/>
        <v>0</v>
      </c>
      <c r="EL170" s="359">
        <f t="shared" ca="1" si="236"/>
        <v>0</v>
      </c>
    </row>
    <row r="171" spans="6:142" x14ac:dyDescent="0.35">
      <c r="F171" s="372">
        <f ca="1">IFERROR(INDEX('Inflation Rates'!$A$16:$H$138,MATCH('TSP Traditional'!$H172,'Inflation Rates'!$A$16:$A$138,0),8)/INDEX('Inflation Rates'!$A$16:$H$138,MATCH('TSP Traditional'!$H172,'Inflation Rates'!$A$16:$A$138,0)-1,8)-1,F170)</f>
        <v>2.0000000000000018E-2</v>
      </c>
      <c r="G171" s="372">
        <f ca="1">IFERROR(INDEX('Inflation Rates'!$A$16:$H$138,MATCH('TSP Traditional'!$H172,'Inflation Rates'!$A$16:$A$138,0),6)/INDEX('Inflation Rates'!$A$16:$H$138,MATCH('TSP Traditional'!$H172,'Inflation Rates'!$A$16:$A$138,0)-1,6)-1,G170)</f>
        <v>2.0999999999999908E-2</v>
      </c>
      <c r="H171" s="362">
        <f t="shared" ca="1" si="237"/>
        <v>2182</v>
      </c>
      <c r="I171" s="362">
        <f t="shared" ca="1" si="238"/>
        <v>282</v>
      </c>
      <c r="J171" s="362">
        <v>163</v>
      </c>
      <c r="K171" s="371">
        <f t="shared" ca="1" si="239"/>
        <v>0</v>
      </c>
      <c r="L171" s="359">
        <f t="shared" ca="1" si="183"/>
        <v>0</v>
      </c>
      <c r="M171" s="359">
        <v>0</v>
      </c>
      <c r="N171" s="359">
        <f t="shared" ca="1" si="207"/>
        <v>0</v>
      </c>
      <c r="O171" s="359">
        <f t="shared" ca="1" si="240"/>
        <v>0</v>
      </c>
      <c r="P171" s="359">
        <f t="shared" ca="1" si="208"/>
        <v>0</v>
      </c>
      <c r="R171" s="362">
        <f t="shared" ca="1" si="241"/>
        <v>282</v>
      </c>
      <c r="S171" s="362">
        <v>163</v>
      </c>
      <c r="T171" s="371">
        <f t="shared" ca="1" si="242"/>
        <v>0</v>
      </c>
      <c r="U171" s="359">
        <f t="shared" ca="1" si="184"/>
        <v>0</v>
      </c>
      <c r="V171" s="359">
        <v>0</v>
      </c>
      <c r="W171" s="359">
        <f t="shared" ca="1" si="209"/>
        <v>0</v>
      </c>
      <c r="X171" s="359">
        <f t="shared" ca="1" si="243"/>
        <v>0</v>
      </c>
      <c r="Y171" s="359">
        <f t="shared" ca="1" si="210"/>
        <v>0</v>
      </c>
      <c r="AA171" s="362">
        <f t="shared" ca="1" si="244"/>
        <v>282</v>
      </c>
      <c r="AB171" s="362">
        <v>163</v>
      </c>
      <c r="AC171" s="371">
        <f t="shared" ca="1" si="245"/>
        <v>0</v>
      </c>
      <c r="AD171" s="359">
        <f t="shared" ca="1" si="185"/>
        <v>0</v>
      </c>
      <c r="AE171" s="359">
        <v>0</v>
      </c>
      <c r="AF171" s="359">
        <f t="shared" ca="1" si="211"/>
        <v>0</v>
      </c>
      <c r="AG171" s="359">
        <f t="shared" ca="1" si="246"/>
        <v>0</v>
      </c>
      <c r="AH171" s="359">
        <f t="shared" ca="1" si="212"/>
        <v>0</v>
      </c>
      <c r="AJ171" s="362">
        <f t="shared" ca="1" si="247"/>
        <v>282</v>
      </c>
      <c r="AK171" s="362">
        <v>163</v>
      </c>
      <c r="AL171" s="371">
        <f t="shared" ca="1" si="248"/>
        <v>0</v>
      </c>
      <c r="AM171" s="359">
        <f t="shared" ca="1" si="186"/>
        <v>0</v>
      </c>
      <c r="AN171" s="359">
        <v>0</v>
      </c>
      <c r="AO171" s="359">
        <f t="shared" ca="1" si="213"/>
        <v>0</v>
      </c>
      <c r="AP171" s="359">
        <f t="shared" ca="1" si="249"/>
        <v>0</v>
      </c>
      <c r="AQ171" s="359">
        <f t="shared" ca="1" si="214"/>
        <v>0</v>
      </c>
      <c r="AS171" s="362">
        <f t="shared" ca="1" si="250"/>
        <v>282</v>
      </c>
      <c r="AT171" s="362">
        <v>163</v>
      </c>
      <c r="AU171" s="371">
        <f t="shared" ca="1" si="251"/>
        <v>0</v>
      </c>
      <c r="AV171" s="359">
        <f t="shared" ca="1" si="187"/>
        <v>0</v>
      </c>
      <c r="AW171" s="359">
        <v>0</v>
      </c>
      <c r="AX171" s="359">
        <f t="shared" ca="1" si="215"/>
        <v>0</v>
      </c>
      <c r="AY171" s="359">
        <f t="shared" ca="1" si="252"/>
        <v>0</v>
      </c>
      <c r="AZ171" s="359">
        <f t="shared" ca="1" si="216"/>
        <v>0</v>
      </c>
      <c r="BB171" s="362">
        <f t="shared" ca="1" si="253"/>
        <v>282</v>
      </c>
      <c r="BC171" s="362">
        <v>163</v>
      </c>
      <c r="BD171" s="371">
        <f t="shared" ca="1" si="254"/>
        <v>0</v>
      </c>
      <c r="BE171" s="359">
        <f t="shared" ca="1" si="188"/>
        <v>0</v>
      </c>
      <c r="BF171" s="359">
        <v>0</v>
      </c>
      <c r="BG171" s="359">
        <f t="shared" ca="1" si="217"/>
        <v>0</v>
      </c>
      <c r="BH171" s="359">
        <f t="shared" ca="1" si="255"/>
        <v>0</v>
      </c>
      <c r="BI171" s="359">
        <f t="shared" ca="1" si="218"/>
        <v>0</v>
      </c>
      <c r="BK171" s="362">
        <f t="shared" ca="1" si="256"/>
        <v>282</v>
      </c>
      <c r="BL171" s="362">
        <v>163</v>
      </c>
      <c r="BM171" s="371">
        <f t="shared" ca="1" si="257"/>
        <v>0</v>
      </c>
      <c r="BN171" s="359">
        <f t="shared" ca="1" si="189"/>
        <v>0</v>
      </c>
      <c r="BO171" s="359">
        <v>0</v>
      </c>
      <c r="BP171" s="359">
        <f t="shared" ca="1" si="219"/>
        <v>0</v>
      </c>
      <c r="BQ171" s="359">
        <f t="shared" ca="1" si="190"/>
        <v>0</v>
      </c>
      <c r="BR171" s="359">
        <f t="shared" ca="1" si="220"/>
        <v>0</v>
      </c>
      <c r="BT171" s="362">
        <f t="shared" ca="1" si="258"/>
        <v>282</v>
      </c>
      <c r="BU171" s="362">
        <v>163</v>
      </c>
      <c r="BV171" s="371">
        <f t="shared" ca="1" si="259"/>
        <v>0</v>
      </c>
      <c r="BW171" s="359">
        <f t="shared" ca="1" si="191"/>
        <v>0</v>
      </c>
      <c r="BX171" s="359">
        <v>0</v>
      </c>
      <c r="BY171" s="359">
        <f t="shared" ca="1" si="221"/>
        <v>0</v>
      </c>
      <c r="BZ171" s="359">
        <f t="shared" ca="1" si="192"/>
        <v>0</v>
      </c>
      <c r="CA171" s="359">
        <f t="shared" ca="1" si="222"/>
        <v>0</v>
      </c>
      <c r="CC171" s="362">
        <f t="shared" ca="1" si="260"/>
        <v>282</v>
      </c>
      <c r="CD171" s="362">
        <v>163</v>
      </c>
      <c r="CE171" s="371">
        <f t="shared" ca="1" si="261"/>
        <v>0</v>
      </c>
      <c r="CF171" s="359">
        <f t="shared" ca="1" si="193"/>
        <v>0</v>
      </c>
      <c r="CG171" s="359">
        <v>0</v>
      </c>
      <c r="CH171" s="359">
        <f t="shared" ca="1" si="223"/>
        <v>0</v>
      </c>
      <c r="CI171" s="359">
        <f t="shared" ca="1" si="194"/>
        <v>0</v>
      </c>
      <c r="CJ171" s="359">
        <f t="shared" ca="1" si="224"/>
        <v>0</v>
      </c>
      <c r="CL171" s="362">
        <f t="shared" ca="1" si="262"/>
        <v>282</v>
      </c>
      <c r="CM171" s="362">
        <v>163</v>
      </c>
      <c r="CN171" s="371">
        <f t="shared" ca="1" si="263"/>
        <v>0</v>
      </c>
      <c r="CO171" s="359">
        <f t="shared" ca="1" si="195"/>
        <v>0</v>
      </c>
      <c r="CP171" s="359">
        <v>0</v>
      </c>
      <c r="CQ171" s="359">
        <f t="shared" ca="1" si="225"/>
        <v>0</v>
      </c>
      <c r="CR171" s="359">
        <f t="shared" ca="1" si="196"/>
        <v>0</v>
      </c>
      <c r="CS171" s="359">
        <f t="shared" ca="1" si="226"/>
        <v>0</v>
      </c>
      <c r="CU171" s="362">
        <f t="shared" ca="1" si="264"/>
        <v>282</v>
      </c>
      <c r="CV171" s="362">
        <v>163</v>
      </c>
      <c r="CW171" s="371">
        <f t="shared" ca="1" si="265"/>
        <v>0</v>
      </c>
      <c r="CX171" s="359">
        <f t="shared" ca="1" si="197"/>
        <v>0</v>
      </c>
      <c r="CY171" s="359">
        <v>0</v>
      </c>
      <c r="CZ171" s="359">
        <f t="shared" ca="1" si="227"/>
        <v>0</v>
      </c>
      <c r="DA171" s="359">
        <f t="shared" ca="1" si="198"/>
        <v>0</v>
      </c>
      <c r="DB171" s="359">
        <f t="shared" ca="1" si="228"/>
        <v>0</v>
      </c>
      <c r="DD171" s="362">
        <f t="shared" ca="1" si="266"/>
        <v>282</v>
      </c>
      <c r="DE171" s="362">
        <v>163</v>
      </c>
      <c r="DF171" s="371">
        <f t="shared" ca="1" si="267"/>
        <v>0</v>
      </c>
      <c r="DG171" s="359">
        <f t="shared" ca="1" si="199"/>
        <v>0</v>
      </c>
      <c r="DH171" s="359">
        <v>0</v>
      </c>
      <c r="DI171" s="359">
        <f t="shared" ca="1" si="229"/>
        <v>0</v>
      </c>
      <c r="DJ171" s="359">
        <f t="shared" ca="1" si="200"/>
        <v>0</v>
      </c>
      <c r="DK171" s="359">
        <f t="shared" ca="1" si="230"/>
        <v>0</v>
      </c>
      <c r="DM171" s="362">
        <f t="shared" ca="1" si="268"/>
        <v>282</v>
      </c>
      <c r="DN171" s="362">
        <v>163</v>
      </c>
      <c r="DO171" s="371">
        <f t="shared" ca="1" si="269"/>
        <v>0</v>
      </c>
      <c r="DP171" s="359">
        <f t="shared" ca="1" si="201"/>
        <v>0</v>
      </c>
      <c r="DQ171" s="359">
        <v>0</v>
      </c>
      <c r="DR171" s="359">
        <f t="shared" ca="1" si="231"/>
        <v>0</v>
      </c>
      <c r="DS171" s="359">
        <f t="shared" ca="1" si="202"/>
        <v>0</v>
      </c>
      <c r="DT171" s="359">
        <f t="shared" ca="1" si="232"/>
        <v>0</v>
      </c>
      <c r="DV171" s="362">
        <f t="shared" ca="1" si="270"/>
        <v>282</v>
      </c>
      <c r="DW171" s="362">
        <v>163</v>
      </c>
      <c r="DX171" s="371">
        <f t="shared" ca="1" si="271"/>
        <v>0</v>
      </c>
      <c r="DY171" s="359">
        <f t="shared" ca="1" si="203"/>
        <v>0</v>
      </c>
      <c r="DZ171" s="359">
        <v>0</v>
      </c>
      <c r="EA171" s="359">
        <f t="shared" ca="1" si="233"/>
        <v>0</v>
      </c>
      <c r="EB171" s="359">
        <f t="shared" ca="1" si="204"/>
        <v>0</v>
      </c>
      <c r="EC171" s="359">
        <f t="shared" ca="1" si="234"/>
        <v>0</v>
      </c>
      <c r="EE171" s="362">
        <f t="shared" ca="1" si="272"/>
        <v>282</v>
      </c>
      <c r="EF171" s="362">
        <v>163</v>
      </c>
      <c r="EG171" s="371">
        <f t="shared" ca="1" si="273"/>
        <v>0</v>
      </c>
      <c r="EH171" s="359">
        <f t="shared" ca="1" si="205"/>
        <v>0</v>
      </c>
      <c r="EI171" s="359">
        <v>0</v>
      </c>
      <c r="EJ171" s="359">
        <f t="shared" ca="1" si="235"/>
        <v>0</v>
      </c>
      <c r="EK171" s="359">
        <f t="shared" ca="1" si="206"/>
        <v>0</v>
      </c>
      <c r="EL171" s="359">
        <f t="shared" ca="1" si="236"/>
        <v>0</v>
      </c>
    </row>
    <row r="172" spans="6:142" x14ac:dyDescent="0.35">
      <c r="F172" s="372">
        <f ca="1">IFERROR(INDEX('Inflation Rates'!$A$16:$H$138,MATCH('TSP Traditional'!$H173,'Inflation Rates'!$A$16:$A$138,0),8)/INDEX('Inflation Rates'!$A$16:$H$138,MATCH('TSP Traditional'!$H173,'Inflation Rates'!$A$16:$A$138,0)-1,8)-1,F171)</f>
        <v>2.0000000000000018E-2</v>
      </c>
      <c r="G172" s="372">
        <f ca="1">IFERROR(INDEX('Inflation Rates'!$A$16:$H$138,MATCH('TSP Traditional'!$H173,'Inflation Rates'!$A$16:$A$138,0),6)/INDEX('Inflation Rates'!$A$16:$H$138,MATCH('TSP Traditional'!$H173,'Inflation Rates'!$A$16:$A$138,0)-1,6)-1,G171)</f>
        <v>2.0999999999999908E-2</v>
      </c>
      <c r="H172" s="362">
        <f t="shared" ca="1" si="237"/>
        <v>2183</v>
      </c>
      <c r="I172" s="362">
        <f t="shared" ca="1" si="238"/>
        <v>283</v>
      </c>
      <c r="J172" s="362">
        <v>164</v>
      </c>
      <c r="K172" s="371">
        <f t="shared" ca="1" si="239"/>
        <v>0</v>
      </c>
      <c r="L172" s="359">
        <f t="shared" ca="1" si="183"/>
        <v>0</v>
      </c>
      <c r="M172" s="359">
        <v>0</v>
      </c>
      <c r="N172" s="359">
        <f t="shared" ca="1" si="207"/>
        <v>0</v>
      </c>
      <c r="O172" s="359">
        <f t="shared" ca="1" si="240"/>
        <v>0</v>
      </c>
      <c r="P172" s="359">
        <f t="shared" ca="1" si="208"/>
        <v>0</v>
      </c>
      <c r="R172" s="362">
        <f t="shared" ca="1" si="241"/>
        <v>283</v>
      </c>
      <c r="S172" s="362">
        <v>164</v>
      </c>
      <c r="T172" s="371">
        <f t="shared" ca="1" si="242"/>
        <v>0</v>
      </c>
      <c r="U172" s="359">
        <f t="shared" ca="1" si="184"/>
        <v>0</v>
      </c>
      <c r="V172" s="359">
        <v>0</v>
      </c>
      <c r="W172" s="359">
        <f t="shared" ca="1" si="209"/>
        <v>0</v>
      </c>
      <c r="X172" s="359">
        <f t="shared" ca="1" si="243"/>
        <v>0</v>
      </c>
      <c r="Y172" s="359">
        <f t="shared" ca="1" si="210"/>
        <v>0</v>
      </c>
      <c r="AA172" s="362">
        <f t="shared" ca="1" si="244"/>
        <v>283</v>
      </c>
      <c r="AB172" s="362">
        <v>164</v>
      </c>
      <c r="AC172" s="371">
        <f t="shared" ca="1" si="245"/>
        <v>0</v>
      </c>
      <c r="AD172" s="359">
        <f t="shared" ca="1" si="185"/>
        <v>0</v>
      </c>
      <c r="AE172" s="359">
        <v>0</v>
      </c>
      <c r="AF172" s="359">
        <f t="shared" ca="1" si="211"/>
        <v>0</v>
      </c>
      <c r="AG172" s="359">
        <f t="shared" ca="1" si="246"/>
        <v>0</v>
      </c>
      <c r="AH172" s="359">
        <f t="shared" ca="1" si="212"/>
        <v>0</v>
      </c>
      <c r="AJ172" s="362">
        <f t="shared" ca="1" si="247"/>
        <v>283</v>
      </c>
      <c r="AK172" s="362">
        <v>164</v>
      </c>
      <c r="AL172" s="371">
        <f t="shared" ca="1" si="248"/>
        <v>0</v>
      </c>
      <c r="AM172" s="359">
        <f t="shared" ca="1" si="186"/>
        <v>0</v>
      </c>
      <c r="AN172" s="359">
        <v>0</v>
      </c>
      <c r="AO172" s="359">
        <f t="shared" ca="1" si="213"/>
        <v>0</v>
      </c>
      <c r="AP172" s="359">
        <f t="shared" ca="1" si="249"/>
        <v>0</v>
      </c>
      <c r="AQ172" s="359">
        <f t="shared" ca="1" si="214"/>
        <v>0</v>
      </c>
      <c r="AS172" s="362">
        <f t="shared" ca="1" si="250"/>
        <v>283</v>
      </c>
      <c r="AT172" s="362">
        <v>164</v>
      </c>
      <c r="AU172" s="371">
        <f t="shared" ca="1" si="251"/>
        <v>0</v>
      </c>
      <c r="AV172" s="359">
        <f t="shared" ca="1" si="187"/>
        <v>0</v>
      </c>
      <c r="AW172" s="359">
        <v>0</v>
      </c>
      <c r="AX172" s="359">
        <f t="shared" ca="1" si="215"/>
        <v>0</v>
      </c>
      <c r="AY172" s="359">
        <f t="shared" ca="1" si="252"/>
        <v>0</v>
      </c>
      <c r="AZ172" s="359">
        <f t="shared" ca="1" si="216"/>
        <v>0</v>
      </c>
      <c r="BB172" s="362">
        <f t="shared" ca="1" si="253"/>
        <v>283</v>
      </c>
      <c r="BC172" s="362">
        <v>164</v>
      </c>
      <c r="BD172" s="371">
        <f t="shared" ca="1" si="254"/>
        <v>0</v>
      </c>
      <c r="BE172" s="359">
        <f t="shared" ca="1" si="188"/>
        <v>0</v>
      </c>
      <c r="BF172" s="359">
        <v>0</v>
      </c>
      <c r="BG172" s="359">
        <f t="shared" ca="1" si="217"/>
        <v>0</v>
      </c>
      <c r="BH172" s="359">
        <f t="shared" ca="1" si="255"/>
        <v>0</v>
      </c>
      <c r="BI172" s="359">
        <f t="shared" ca="1" si="218"/>
        <v>0</v>
      </c>
      <c r="BK172" s="362">
        <f t="shared" ca="1" si="256"/>
        <v>283</v>
      </c>
      <c r="BL172" s="362">
        <v>164</v>
      </c>
      <c r="BM172" s="371">
        <f t="shared" ca="1" si="257"/>
        <v>0</v>
      </c>
      <c r="BN172" s="359">
        <f t="shared" ca="1" si="189"/>
        <v>0</v>
      </c>
      <c r="BO172" s="359">
        <v>0</v>
      </c>
      <c r="BP172" s="359">
        <f t="shared" ca="1" si="219"/>
        <v>0</v>
      </c>
      <c r="BQ172" s="359">
        <f t="shared" ca="1" si="190"/>
        <v>0</v>
      </c>
      <c r="BR172" s="359">
        <f t="shared" ca="1" si="220"/>
        <v>0</v>
      </c>
      <c r="BT172" s="362">
        <f t="shared" ca="1" si="258"/>
        <v>283</v>
      </c>
      <c r="BU172" s="362">
        <v>164</v>
      </c>
      <c r="BV172" s="371">
        <f t="shared" ca="1" si="259"/>
        <v>0</v>
      </c>
      <c r="BW172" s="359">
        <f t="shared" ca="1" si="191"/>
        <v>0</v>
      </c>
      <c r="BX172" s="359">
        <v>0</v>
      </c>
      <c r="BY172" s="359">
        <f t="shared" ca="1" si="221"/>
        <v>0</v>
      </c>
      <c r="BZ172" s="359">
        <f t="shared" ca="1" si="192"/>
        <v>0</v>
      </c>
      <c r="CA172" s="359">
        <f t="shared" ca="1" si="222"/>
        <v>0</v>
      </c>
      <c r="CC172" s="362">
        <f t="shared" ca="1" si="260"/>
        <v>283</v>
      </c>
      <c r="CD172" s="362">
        <v>164</v>
      </c>
      <c r="CE172" s="371">
        <f t="shared" ca="1" si="261"/>
        <v>0</v>
      </c>
      <c r="CF172" s="359">
        <f t="shared" ca="1" si="193"/>
        <v>0</v>
      </c>
      <c r="CG172" s="359">
        <v>0</v>
      </c>
      <c r="CH172" s="359">
        <f t="shared" ca="1" si="223"/>
        <v>0</v>
      </c>
      <c r="CI172" s="359">
        <f t="shared" ca="1" si="194"/>
        <v>0</v>
      </c>
      <c r="CJ172" s="359">
        <f t="shared" ca="1" si="224"/>
        <v>0</v>
      </c>
      <c r="CL172" s="362">
        <f t="shared" ca="1" si="262"/>
        <v>283</v>
      </c>
      <c r="CM172" s="362">
        <v>164</v>
      </c>
      <c r="CN172" s="371">
        <f t="shared" ca="1" si="263"/>
        <v>0</v>
      </c>
      <c r="CO172" s="359">
        <f t="shared" ca="1" si="195"/>
        <v>0</v>
      </c>
      <c r="CP172" s="359">
        <v>0</v>
      </c>
      <c r="CQ172" s="359">
        <f t="shared" ca="1" si="225"/>
        <v>0</v>
      </c>
      <c r="CR172" s="359">
        <f t="shared" ca="1" si="196"/>
        <v>0</v>
      </c>
      <c r="CS172" s="359">
        <f t="shared" ca="1" si="226"/>
        <v>0</v>
      </c>
      <c r="CU172" s="362">
        <f t="shared" ca="1" si="264"/>
        <v>283</v>
      </c>
      <c r="CV172" s="362">
        <v>164</v>
      </c>
      <c r="CW172" s="371">
        <f t="shared" ca="1" si="265"/>
        <v>0</v>
      </c>
      <c r="CX172" s="359">
        <f t="shared" ca="1" si="197"/>
        <v>0</v>
      </c>
      <c r="CY172" s="359">
        <v>0</v>
      </c>
      <c r="CZ172" s="359">
        <f t="shared" ca="1" si="227"/>
        <v>0</v>
      </c>
      <c r="DA172" s="359">
        <f t="shared" ca="1" si="198"/>
        <v>0</v>
      </c>
      <c r="DB172" s="359">
        <f t="shared" ca="1" si="228"/>
        <v>0</v>
      </c>
      <c r="DD172" s="362">
        <f t="shared" ca="1" si="266"/>
        <v>283</v>
      </c>
      <c r="DE172" s="362">
        <v>164</v>
      </c>
      <c r="DF172" s="371">
        <f t="shared" ca="1" si="267"/>
        <v>0</v>
      </c>
      <c r="DG172" s="359">
        <f t="shared" ca="1" si="199"/>
        <v>0</v>
      </c>
      <c r="DH172" s="359">
        <v>0</v>
      </c>
      <c r="DI172" s="359">
        <f t="shared" ca="1" si="229"/>
        <v>0</v>
      </c>
      <c r="DJ172" s="359">
        <f t="shared" ca="1" si="200"/>
        <v>0</v>
      </c>
      <c r="DK172" s="359">
        <f t="shared" ca="1" si="230"/>
        <v>0</v>
      </c>
      <c r="DM172" s="362">
        <f t="shared" ca="1" si="268"/>
        <v>283</v>
      </c>
      <c r="DN172" s="362">
        <v>164</v>
      </c>
      <c r="DO172" s="371">
        <f t="shared" ca="1" si="269"/>
        <v>0</v>
      </c>
      <c r="DP172" s="359">
        <f t="shared" ca="1" si="201"/>
        <v>0</v>
      </c>
      <c r="DQ172" s="359">
        <v>0</v>
      </c>
      <c r="DR172" s="359">
        <f t="shared" ca="1" si="231"/>
        <v>0</v>
      </c>
      <c r="DS172" s="359">
        <f t="shared" ca="1" si="202"/>
        <v>0</v>
      </c>
      <c r="DT172" s="359">
        <f t="shared" ca="1" si="232"/>
        <v>0</v>
      </c>
      <c r="DV172" s="362">
        <f t="shared" ca="1" si="270"/>
        <v>283</v>
      </c>
      <c r="DW172" s="362">
        <v>164</v>
      </c>
      <c r="DX172" s="371">
        <f t="shared" ca="1" si="271"/>
        <v>0</v>
      </c>
      <c r="DY172" s="359">
        <f t="shared" ca="1" si="203"/>
        <v>0</v>
      </c>
      <c r="DZ172" s="359">
        <v>0</v>
      </c>
      <c r="EA172" s="359">
        <f t="shared" ca="1" si="233"/>
        <v>0</v>
      </c>
      <c r="EB172" s="359">
        <f t="shared" ca="1" si="204"/>
        <v>0</v>
      </c>
      <c r="EC172" s="359">
        <f t="shared" ca="1" si="234"/>
        <v>0</v>
      </c>
      <c r="EE172" s="362">
        <f t="shared" ca="1" si="272"/>
        <v>283</v>
      </c>
      <c r="EF172" s="362">
        <v>164</v>
      </c>
      <c r="EG172" s="371">
        <f t="shared" ca="1" si="273"/>
        <v>0</v>
      </c>
      <c r="EH172" s="359">
        <f t="shared" ca="1" si="205"/>
        <v>0</v>
      </c>
      <c r="EI172" s="359">
        <v>0</v>
      </c>
      <c r="EJ172" s="359">
        <f t="shared" ca="1" si="235"/>
        <v>0</v>
      </c>
      <c r="EK172" s="359">
        <f t="shared" ca="1" si="206"/>
        <v>0</v>
      </c>
      <c r="EL172" s="359">
        <f t="shared" ca="1" si="236"/>
        <v>0</v>
      </c>
    </row>
    <row r="173" spans="6:142" x14ac:dyDescent="0.35">
      <c r="F173" s="372">
        <f ca="1">IFERROR(INDEX('Inflation Rates'!$A$16:$H$138,MATCH('TSP Traditional'!$H174,'Inflation Rates'!$A$16:$A$138,0),8)/INDEX('Inflation Rates'!$A$16:$H$138,MATCH('TSP Traditional'!$H174,'Inflation Rates'!$A$16:$A$138,0)-1,8)-1,F172)</f>
        <v>2.0000000000000018E-2</v>
      </c>
      <c r="G173" s="372">
        <f ca="1">IFERROR(INDEX('Inflation Rates'!$A$16:$H$138,MATCH('TSP Traditional'!$H174,'Inflation Rates'!$A$16:$A$138,0),6)/INDEX('Inflation Rates'!$A$16:$H$138,MATCH('TSP Traditional'!$H174,'Inflation Rates'!$A$16:$A$138,0)-1,6)-1,G172)</f>
        <v>2.0999999999999908E-2</v>
      </c>
      <c r="H173" s="362">
        <f t="shared" ca="1" si="237"/>
        <v>2184</v>
      </c>
      <c r="I173" s="362">
        <f t="shared" ca="1" si="238"/>
        <v>284</v>
      </c>
      <c r="J173" s="362">
        <v>165</v>
      </c>
      <c r="K173" s="371">
        <f t="shared" ca="1" si="239"/>
        <v>0</v>
      </c>
      <c r="L173" s="359">
        <f t="shared" ca="1" si="183"/>
        <v>0</v>
      </c>
      <c r="M173" s="359">
        <v>0</v>
      </c>
      <c r="N173" s="359">
        <f t="shared" ca="1" si="207"/>
        <v>0</v>
      </c>
      <c r="O173" s="359">
        <f t="shared" ca="1" si="240"/>
        <v>0</v>
      </c>
      <c r="P173" s="359">
        <f t="shared" ca="1" si="208"/>
        <v>0</v>
      </c>
      <c r="R173" s="362">
        <f t="shared" ca="1" si="241"/>
        <v>284</v>
      </c>
      <c r="S173" s="362">
        <v>165</v>
      </c>
      <c r="T173" s="371">
        <f t="shared" ca="1" si="242"/>
        <v>0</v>
      </c>
      <c r="U173" s="359">
        <f t="shared" ca="1" si="184"/>
        <v>0</v>
      </c>
      <c r="V173" s="359">
        <v>0</v>
      </c>
      <c r="W173" s="359">
        <f t="shared" ca="1" si="209"/>
        <v>0</v>
      </c>
      <c r="X173" s="359">
        <f t="shared" ca="1" si="243"/>
        <v>0</v>
      </c>
      <c r="Y173" s="359">
        <f t="shared" ca="1" si="210"/>
        <v>0</v>
      </c>
      <c r="AA173" s="362">
        <f t="shared" ca="1" si="244"/>
        <v>284</v>
      </c>
      <c r="AB173" s="362">
        <v>165</v>
      </c>
      <c r="AC173" s="371">
        <f t="shared" ca="1" si="245"/>
        <v>0</v>
      </c>
      <c r="AD173" s="359">
        <f t="shared" ca="1" si="185"/>
        <v>0</v>
      </c>
      <c r="AE173" s="359">
        <v>0</v>
      </c>
      <c r="AF173" s="359">
        <f t="shared" ca="1" si="211"/>
        <v>0</v>
      </c>
      <c r="AG173" s="359">
        <f t="shared" ca="1" si="246"/>
        <v>0</v>
      </c>
      <c r="AH173" s="359">
        <f t="shared" ca="1" si="212"/>
        <v>0</v>
      </c>
      <c r="AJ173" s="362">
        <f t="shared" ca="1" si="247"/>
        <v>284</v>
      </c>
      <c r="AK173" s="362">
        <v>165</v>
      </c>
      <c r="AL173" s="371">
        <f t="shared" ca="1" si="248"/>
        <v>0</v>
      </c>
      <c r="AM173" s="359">
        <f t="shared" ca="1" si="186"/>
        <v>0</v>
      </c>
      <c r="AN173" s="359">
        <v>0</v>
      </c>
      <c r="AO173" s="359">
        <f t="shared" ca="1" si="213"/>
        <v>0</v>
      </c>
      <c r="AP173" s="359">
        <f t="shared" ca="1" si="249"/>
        <v>0</v>
      </c>
      <c r="AQ173" s="359">
        <f t="shared" ca="1" si="214"/>
        <v>0</v>
      </c>
      <c r="AS173" s="362">
        <f t="shared" ca="1" si="250"/>
        <v>284</v>
      </c>
      <c r="AT173" s="362">
        <v>165</v>
      </c>
      <c r="AU173" s="371">
        <f t="shared" ca="1" si="251"/>
        <v>0</v>
      </c>
      <c r="AV173" s="359">
        <f t="shared" ca="1" si="187"/>
        <v>0</v>
      </c>
      <c r="AW173" s="359">
        <v>0</v>
      </c>
      <c r="AX173" s="359">
        <f t="shared" ca="1" si="215"/>
        <v>0</v>
      </c>
      <c r="AY173" s="359">
        <f t="shared" ca="1" si="252"/>
        <v>0</v>
      </c>
      <c r="AZ173" s="359">
        <f t="shared" ca="1" si="216"/>
        <v>0</v>
      </c>
      <c r="BB173" s="362">
        <f t="shared" ca="1" si="253"/>
        <v>284</v>
      </c>
      <c r="BC173" s="362">
        <v>165</v>
      </c>
      <c r="BD173" s="371">
        <f t="shared" ca="1" si="254"/>
        <v>0</v>
      </c>
      <c r="BE173" s="359">
        <f t="shared" ca="1" si="188"/>
        <v>0</v>
      </c>
      <c r="BF173" s="359">
        <v>0</v>
      </c>
      <c r="BG173" s="359">
        <f t="shared" ca="1" si="217"/>
        <v>0</v>
      </c>
      <c r="BH173" s="359">
        <f t="shared" ca="1" si="255"/>
        <v>0</v>
      </c>
      <c r="BI173" s="359">
        <f t="shared" ca="1" si="218"/>
        <v>0</v>
      </c>
      <c r="BK173" s="362">
        <f t="shared" ca="1" si="256"/>
        <v>284</v>
      </c>
      <c r="BL173" s="362">
        <v>165</v>
      </c>
      <c r="BM173" s="371">
        <f t="shared" ca="1" si="257"/>
        <v>0</v>
      </c>
      <c r="BN173" s="359">
        <f t="shared" ca="1" si="189"/>
        <v>0</v>
      </c>
      <c r="BO173" s="359">
        <v>0</v>
      </c>
      <c r="BP173" s="359">
        <f t="shared" ca="1" si="219"/>
        <v>0</v>
      </c>
      <c r="BQ173" s="359">
        <f t="shared" ca="1" si="190"/>
        <v>0</v>
      </c>
      <c r="BR173" s="359">
        <f t="shared" ca="1" si="220"/>
        <v>0</v>
      </c>
      <c r="BT173" s="362">
        <f t="shared" ca="1" si="258"/>
        <v>284</v>
      </c>
      <c r="BU173" s="362">
        <v>165</v>
      </c>
      <c r="BV173" s="371">
        <f t="shared" ca="1" si="259"/>
        <v>0</v>
      </c>
      <c r="BW173" s="359">
        <f t="shared" ca="1" si="191"/>
        <v>0</v>
      </c>
      <c r="BX173" s="359">
        <v>0</v>
      </c>
      <c r="BY173" s="359">
        <f t="shared" ca="1" si="221"/>
        <v>0</v>
      </c>
      <c r="BZ173" s="359">
        <f t="shared" ca="1" si="192"/>
        <v>0</v>
      </c>
      <c r="CA173" s="359">
        <f t="shared" ca="1" si="222"/>
        <v>0</v>
      </c>
      <c r="CC173" s="362">
        <f t="shared" ca="1" si="260"/>
        <v>284</v>
      </c>
      <c r="CD173" s="362">
        <v>165</v>
      </c>
      <c r="CE173" s="371">
        <f t="shared" ca="1" si="261"/>
        <v>0</v>
      </c>
      <c r="CF173" s="359">
        <f t="shared" ca="1" si="193"/>
        <v>0</v>
      </c>
      <c r="CG173" s="359">
        <v>0</v>
      </c>
      <c r="CH173" s="359">
        <f t="shared" ca="1" si="223"/>
        <v>0</v>
      </c>
      <c r="CI173" s="359">
        <f t="shared" ca="1" si="194"/>
        <v>0</v>
      </c>
      <c r="CJ173" s="359">
        <f t="shared" ca="1" si="224"/>
        <v>0</v>
      </c>
      <c r="CL173" s="362">
        <f t="shared" ca="1" si="262"/>
        <v>284</v>
      </c>
      <c r="CM173" s="362">
        <v>165</v>
      </c>
      <c r="CN173" s="371">
        <f t="shared" ca="1" si="263"/>
        <v>0</v>
      </c>
      <c r="CO173" s="359">
        <f t="shared" ca="1" si="195"/>
        <v>0</v>
      </c>
      <c r="CP173" s="359">
        <v>0</v>
      </c>
      <c r="CQ173" s="359">
        <f t="shared" ca="1" si="225"/>
        <v>0</v>
      </c>
      <c r="CR173" s="359">
        <f t="shared" ca="1" si="196"/>
        <v>0</v>
      </c>
      <c r="CS173" s="359">
        <f t="shared" ca="1" si="226"/>
        <v>0</v>
      </c>
      <c r="CU173" s="362">
        <f t="shared" ca="1" si="264"/>
        <v>284</v>
      </c>
      <c r="CV173" s="362">
        <v>165</v>
      </c>
      <c r="CW173" s="371">
        <f t="shared" ca="1" si="265"/>
        <v>0</v>
      </c>
      <c r="CX173" s="359">
        <f t="shared" ca="1" si="197"/>
        <v>0</v>
      </c>
      <c r="CY173" s="359">
        <v>0</v>
      </c>
      <c r="CZ173" s="359">
        <f t="shared" ca="1" si="227"/>
        <v>0</v>
      </c>
      <c r="DA173" s="359">
        <f t="shared" ca="1" si="198"/>
        <v>0</v>
      </c>
      <c r="DB173" s="359">
        <f t="shared" ca="1" si="228"/>
        <v>0</v>
      </c>
      <c r="DD173" s="362">
        <f t="shared" ca="1" si="266"/>
        <v>284</v>
      </c>
      <c r="DE173" s="362">
        <v>165</v>
      </c>
      <c r="DF173" s="371">
        <f t="shared" ca="1" si="267"/>
        <v>0</v>
      </c>
      <c r="DG173" s="359">
        <f t="shared" ca="1" si="199"/>
        <v>0</v>
      </c>
      <c r="DH173" s="359">
        <v>0</v>
      </c>
      <c r="DI173" s="359">
        <f t="shared" ca="1" si="229"/>
        <v>0</v>
      </c>
      <c r="DJ173" s="359">
        <f t="shared" ca="1" si="200"/>
        <v>0</v>
      </c>
      <c r="DK173" s="359">
        <f t="shared" ca="1" si="230"/>
        <v>0</v>
      </c>
      <c r="DM173" s="362">
        <f t="shared" ca="1" si="268"/>
        <v>284</v>
      </c>
      <c r="DN173" s="362">
        <v>165</v>
      </c>
      <c r="DO173" s="371">
        <f t="shared" ca="1" si="269"/>
        <v>0</v>
      </c>
      <c r="DP173" s="359">
        <f t="shared" ca="1" si="201"/>
        <v>0</v>
      </c>
      <c r="DQ173" s="359">
        <v>0</v>
      </c>
      <c r="DR173" s="359">
        <f t="shared" ca="1" si="231"/>
        <v>0</v>
      </c>
      <c r="DS173" s="359">
        <f t="shared" ca="1" si="202"/>
        <v>0</v>
      </c>
      <c r="DT173" s="359">
        <f t="shared" ca="1" si="232"/>
        <v>0</v>
      </c>
      <c r="DV173" s="362">
        <f t="shared" ca="1" si="270"/>
        <v>284</v>
      </c>
      <c r="DW173" s="362">
        <v>165</v>
      </c>
      <c r="DX173" s="371">
        <f t="shared" ca="1" si="271"/>
        <v>0</v>
      </c>
      <c r="DY173" s="359">
        <f t="shared" ca="1" si="203"/>
        <v>0</v>
      </c>
      <c r="DZ173" s="359">
        <v>0</v>
      </c>
      <c r="EA173" s="359">
        <f t="shared" ca="1" si="233"/>
        <v>0</v>
      </c>
      <c r="EB173" s="359">
        <f t="shared" ca="1" si="204"/>
        <v>0</v>
      </c>
      <c r="EC173" s="359">
        <f t="shared" ca="1" si="234"/>
        <v>0</v>
      </c>
      <c r="EE173" s="362">
        <f t="shared" ca="1" si="272"/>
        <v>284</v>
      </c>
      <c r="EF173" s="362">
        <v>165</v>
      </c>
      <c r="EG173" s="371">
        <f t="shared" ca="1" si="273"/>
        <v>0</v>
      </c>
      <c r="EH173" s="359">
        <f t="shared" ca="1" si="205"/>
        <v>0</v>
      </c>
      <c r="EI173" s="359">
        <v>0</v>
      </c>
      <c r="EJ173" s="359">
        <f t="shared" ca="1" si="235"/>
        <v>0</v>
      </c>
      <c r="EK173" s="359">
        <f t="shared" ca="1" si="206"/>
        <v>0</v>
      </c>
      <c r="EL173" s="359">
        <f t="shared" ca="1" si="236"/>
        <v>0</v>
      </c>
    </row>
    <row r="174" spans="6:142" x14ac:dyDescent="0.35">
      <c r="F174" s="372">
        <f ca="1">IFERROR(INDEX('Inflation Rates'!$A$16:$H$138,MATCH('TSP Traditional'!$H175,'Inflation Rates'!$A$16:$A$138,0),8)/INDEX('Inflation Rates'!$A$16:$H$138,MATCH('TSP Traditional'!$H175,'Inflation Rates'!$A$16:$A$138,0)-1,8)-1,F173)</f>
        <v>2.0000000000000018E-2</v>
      </c>
      <c r="G174" s="372">
        <f ca="1">IFERROR(INDEX('Inflation Rates'!$A$16:$H$138,MATCH('TSP Traditional'!$H175,'Inflation Rates'!$A$16:$A$138,0),6)/INDEX('Inflation Rates'!$A$16:$H$138,MATCH('TSP Traditional'!$H175,'Inflation Rates'!$A$16:$A$138,0)-1,6)-1,G173)</f>
        <v>2.0999999999999908E-2</v>
      </c>
      <c r="H174" s="362">
        <f t="shared" ca="1" si="237"/>
        <v>2185</v>
      </c>
      <c r="I174" s="362">
        <f t="shared" ca="1" si="238"/>
        <v>285</v>
      </c>
      <c r="J174" s="362">
        <v>166</v>
      </c>
      <c r="K174" s="371">
        <f t="shared" ca="1" si="239"/>
        <v>0</v>
      </c>
      <c r="L174" s="359">
        <f t="shared" ca="1" si="183"/>
        <v>0</v>
      </c>
      <c r="M174" s="359">
        <v>0</v>
      </c>
      <c r="N174" s="359">
        <f t="shared" ca="1" si="207"/>
        <v>0</v>
      </c>
      <c r="O174" s="359">
        <f t="shared" ca="1" si="240"/>
        <v>0</v>
      </c>
      <c r="P174" s="359">
        <f t="shared" ca="1" si="208"/>
        <v>0</v>
      </c>
      <c r="R174" s="362">
        <f t="shared" ca="1" si="241"/>
        <v>285</v>
      </c>
      <c r="S174" s="362">
        <v>166</v>
      </c>
      <c r="T174" s="371">
        <f t="shared" ca="1" si="242"/>
        <v>0</v>
      </c>
      <c r="U174" s="359">
        <f t="shared" ca="1" si="184"/>
        <v>0</v>
      </c>
      <c r="V174" s="359">
        <v>0</v>
      </c>
      <c r="W174" s="359">
        <f t="shared" ca="1" si="209"/>
        <v>0</v>
      </c>
      <c r="X174" s="359">
        <f t="shared" ca="1" si="243"/>
        <v>0</v>
      </c>
      <c r="Y174" s="359">
        <f t="shared" ca="1" si="210"/>
        <v>0</v>
      </c>
      <c r="AA174" s="362">
        <f t="shared" ca="1" si="244"/>
        <v>285</v>
      </c>
      <c r="AB174" s="362">
        <v>166</v>
      </c>
      <c r="AC174" s="371">
        <f t="shared" ca="1" si="245"/>
        <v>0</v>
      </c>
      <c r="AD174" s="359">
        <f t="shared" ca="1" si="185"/>
        <v>0</v>
      </c>
      <c r="AE174" s="359">
        <v>0</v>
      </c>
      <c r="AF174" s="359">
        <f t="shared" ca="1" si="211"/>
        <v>0</v>
      </c>
      <c r="AG174" s="359">
        <f t="shared" ca="1" si="246"/>
        <v>0</v>
      </c>
      <c r="AH174" s="359">
        <f t="shared" ca="1" si="212"/>
        <v>0</v>
      </c>
      <c r="AJ174" s="362">
        <f t="shared" ca="1" si="247"/>
        <v>285</v>
      </c>
      <c r="AK174" s="362">
        <v>166</v>
      </c>
      <c r="AL174" s="371">
        <f t="shared" ca="1" si="248"/>
        <v>0</v>
      </c>
      <c r="AM174" s="359">
        <f t="shared" ca="1" si="186"/>
        <v>0</v>
      </c>
      <c r="AN174" s="359">
        <v>0</v>
      </c>
      <c r="AO174" s="359">
        <f t="shared" ca="1" si="213"/>
        <v>0</v>
      </c>
      <c r="AP174" s="359">
        <f t="shared" ca="1" si="249"/>
        <v>0</v>
      </c>
      <c r="AQ174" s="359">
        <f t="shared" ca="1" si="214"/>
        <v>0</v>
      </c>
      <c r="AS174" s="362">
        <f t="shared" ca="1" si="250"/>
        <v>285</v>
      </c>
      <c r="AT174" s="362">
        <v>166</v>
      </c>
      <c r="AU174" s="371">
        <f t="shared" ca="1" si="251"/>
        <v>0</v>
      </c>
      <c r="AV174" s="359">
        <f t="shared" ca="1" si="187"/>
        <v>0</v>
      </c>
      <c r="AW174" s="359">
        <v>0</v>
      </c>
      <c r="AX174" s="359">
        <f t="shared" ca="1" si="215"/>
        <v>0</v>
      </c>
      <c r="AY174" s="359">
        <f t="shared" ca="1" si="252"/>
        <v>0</v>
      </c>
      <c r="AZ174" s="359">
        <f t="shared" ca="1" si="216"/>
        <v>0</v>
      </c>
      <c r="BB174" s="362">
        <f t="shared" ca="1" si="253"/>
        <v>285</v>
      </c>
      <c r="BC174" s="362">
        <v>166</v>
      </c>
      <c r="BD174" s="371">
        <f t="shared" ca="1" si="254"/>
        <v>0</v>
      </c>
      <c r="BE174" s="359">
        <f t="shared" ca="1" si="188"/>
        <v>0</v>
      </c>
      <c r="BF174" s="359">
        <v>0</v>
      </c>
      <c r="BG174" s="359">
        <f t="shared" ca="1" si="217"/>
        <v>0</v>
      </c>
      <c r="BH174" s="359">
        <f t="shared" ca="1" si="255"/>
        <v>0</v>
      </c>
      <c r="BI174" s="359">
        <f t="shared" ca="1" si="218"/>
        <v>0</v>
      </c>
      <c r="BK174" s="362">
        <f t="shared" ca="1" si="256"/>
        <v>285</v>
      </c>
      <c r="BL174" s="362">
        <v>166</v>
      </c>
      <c r="BM174" s="371">
        <f t="shared" ca="1" si="257"/>
        <v>0</v>
      </c>
      <c r="BN174" s="359">
        <f t="shared" ca="1" si="189"/>
        <v>0</v>
      </c>
      <c r="BO174" s="359">
        <v>0</v>
      </c>
      <c r="BP174" s="359">
        <f t="shared" ca="1" si="219"/>
        <v>0</v>
      </c>
      <c r="BQ174" s="359">
        <f t="shared" ca="1" si="190"/>
        <v>0</v>
      </c>
      <c r="BR174" s="359">
        <f t="shared" ca="1" si="220"/>
        <v>0</v>
      </c>
      <c r="BT174" s="362">
        <f t="shared" ca="1" si="258"/>
        <v>285</v>
      </c>
      <c r="BU174" s="362">
        <v>166</v>
      </c>
      <c r="BV174" s="371">
        <f t="shared" ca="1" si="259"/>
        <v>0</v>
      </c>
      <c r="BW174" s="359">
        <f t="shared" ca="1" si="191"/>
        <v>0</v>
      </c>
      <c r="BX174" s="359">
        <v>0</v>
      </c>
      <c r="BY174" s="359">
        <f t="shared" ca="1" si="221"/>
        <v>0</v>
      </c>
      <c r="BZ174" s="359">
        <f t="shared" ca="1" si="192"/>
        <v>0</v>
      </c>
      <c r="CA174" s="359">
        <f t="shared" ca="1" si="222"/>
        <v>0</v>
      </c>
      <c r="CC174" s="362">
        <f t="shared" ca="1" si="260"/>
        <v>285</v>
      </c>
      <c r="CD174" s="362">
        <v>166</v>
      </c>
      <c r="CE174" s="371">
        <f t="shared" ca="1" si="261"/>
        <v>0</v>
      </c>
      <c r="CF174" s="359">
        <f t="shared" ca="1" si="193"/>
        <v>0</v>
      </c>
      <c r="CG174" s="359">
        <v>0</v>
      </c>
      <c r="CH174" s="359">
        <f t="shared" ca="1" si="223"/>
        <v>0</v>
      </c>
      <c r="CI174" s="359">
        <f t="shared" ca="1" si="194"/>
        <v>0</v>
      </c>
      <c r="CJ174" s="359">
        <f t="shared" ca="1" si="224"/>
        <v>0</v>
      </c>
      <c r="CL174" s="362">
        <f t="shared" ca="1" si="262"/>
        <v>285</v>
      </c>
      <c r="CM174" s="362">
        <v>166</v>
      </c>
      <c r="CN174" s="371">
        <f t="shared" ca="1" si="263"/>
        <v>0</v>
      </c>
      <c r="CO174" s="359">
        <f t="shared" ca="1" si="195"/>
        <v>0</v>
      </c>
      <c r="CP174" s="359">
        <v>0</v>
      </c>
      <c r="CQ174" s="359">
        <f t="shared" ca="1" si="225"/>
        <v>0</v>
      </c>
      <c r="CR174" s="359">
        <f t="shared" ca="1" si="196"/>
        <v>0</v>
      </c>
      <c r="CS174" s="359">
        <f t="shared" ca="1" si="226"/>
        <v>0</v>
      </c>
      <c r="CU174" s="362">
        <f t="shared" ca="1" si="264"/>
        <v>285</v>
      </c>
      <c r="CV174" s="362">
        <v>166</v>
      </c>
      <c r="CW174" s="371">
        <f t="shared" ca="1" si="265"/>
        <v>0</v>
      </c>
      <c r="CX174" s="359">
        <f t="shared" ca="1" si="197"/>
        <v>0</v>
      </c>
      <c r="CY174" s="359">
        <v>0</v>
      </c>
      <c r="CZ174" s="359">
        <f t="shared" ca="1" si="227"/>
        <v>0</v>
      </c>
      <c r="DA174" s="359">
        <f t="shared" ca="1" si="198"/>
        <v>0</v>
      </c>
      <c r="DB174" s="359">
        <f t="shared" ca="1" si="228"/>
        <v>0</v>
      </c>
      <c r="DD174" s="362">
        <f t="shared" ca="1" si="266"/>
        <v>285</v>
      </c>
      <c r="DE174" s="362">
        <v>166</v>
      </c>
      <c r="DF174" s="371">
        <f t="shared" ca="1" si="267"/>
        <v>0</v>
      </c>
      <c r="DG174" s="359">
        <f t="shared" ca="1" si="199"/>
        <v>0</v>
      </c>
      <c r="DH174" s="359">
        <v>0</v>
      </c>
      <c r="DI174" s="359">
        <f t="shared" ca="1" si="229"/>
        <v>0</v>
      </c>
      <c r="DJ174" s="359">
        <f t="shared" ca="1" si="200"/>
        <v>0</v>
      </c>
      <c r="DK174" s="359">
        <f t="shared" ca="1" si="230"/>
        <v>0</v>
      </c>
      <c r="DM174" s="362">
        <f t="shared" ca="1" si="268"/>
        <v>285</v>
      </c>
      <c r="DN174" s="362">
        <v>166</v>
      </c>
      <c r="DO174" s="371">
        <f t="shared" ca="1" si="269"/>
        <v>0</v>
      </c>
      <c r="DP174" s="359">
        <f t="shared" ca="1" si="201"/>
        <v>0</v>
      </c>
      <c r="DQ174" s="359">
        <v>0</v>
      </c>
      <c r="DR174" s="359">
        <f t="shared" ca="1" si="231"/>
        <v>0</v>
      </c>
      <c r="DS174" s="359">
        <f t="shared" ca="1" si="202"/>
        <v>0</v>
      </c>
      <c r="DT174" s="359">
        <f t="shared" ca="1" si="232"/>
        <v>0</v>
      </c>
      <c r="DV174" s="362">
        <f t="shared" ca="1" si="270"/>
        <v>285</v>
      </c>
      <c r="DW174" s="362">
        <v>166</v>
      </c>
      <c r="DX174" s="371">
        <f t="shared" ca="1" si="271"/>
        <v>0</v>
      </c>
      <c r="DY174" s="359">
        <f t="shared" ca="1" si="203"/>
        <v>0</v>
      </c>
      <c r="DZ174" s="359">
        <v>0</v>
      </c>
      <c r="EA174" s="359">
        <f t="shared" ca="1" si="233"/>
        <v>0</v>
      </c>
      <c r="EB174" s="359">
        <f t="shared" ca="1" si="204"/>
        <v>0</v>
      </c>
      <c r="EC174" s="359">
        <f t="shared" ca="1" si="234"/>
        <v>0</v>
      </c>
      <c r="EE174" s="362">
        <f t="shared" ca="1" si="272"/>
        <v>285</v>
      </c>
      <c r="EF174" s="362">
        <v>166</v>
      </c>
      <c r="EG174" s="371">
        <f t="shared" ca="1" si="273"/>
        <v>0</v>
      </c>
      <c r="EH174" s="359">
        <f t="shared" ca="1" si="205"/>
        <v>0</v>
      </c>
      <c r="EI174" s="359">
        <v>0</v>
      </c>
      <c r="EJ174" s="359">
        <f t="shared" ca="1" si="235"/>
        <v>0</v>
      </c>
      <c r="EK174" s="359">
        <f t="shared" ca="1" si="206"/>
        <v>0</v>
      </c>
      <c r="EL174" s="359">
        <f t="shared" ca="1" si="236"/>
        <v>0</v>
      </c>
    </row>
    <row r="175" spans="6:142" x14ac:dyDescent="0.35">
      <c r="F175" s="372">
        <f ca="1">IFERROR(INDEX('Inflation Rates'!$A$16:$H$138,MATCH('TSP Traditional'!$H176,'Inflation Rates'!$A$16:$A$138,0),8)/INDEX('Inflation Rates'!$A$16:$H$138,MATCH('TSP Traditional'!$H176,'Inflation Rates'!$A$16:$A$138,0)-1,8)-1,F174)</f>
        <v>2.0000000000000018E-2</v>
      </c>
      <c r="G175" s="372">
        <f ca="1">IFERROR(INDEX('Inflation Rates'!$A$16:$H$138,MATCH('TSP Traditional'!$H176,'Inflation Rates'!$A$16:$A$138,0),6)/INDEX('Inflation Rates'!$A$16:$H$138,MATCH('TSP Traditional'!$H176,'Inflation Rates'!$A$16:$A$138,0)-1,6)-1,G174)</f>
        <v>2.0999999999999908E-2</v>
      </c>
      <c r="H175" s="362">
        <f t="shared" ca="1" si="237"/>
        <v>2186</v>
      </c>
      <c r="I175" s="362">
        <f t="shared" ca="1" si="238"/>
        <v>286</v>
      </c>
      <c r="J175" s="362">
        <v>167</v>
      </c>
      <c r="K175" s="371">
        <f t="shared" ca="1" si="239"/>
        <v>0</v>
      </c>
      <c r="L175" s="359">
        <f t="shared" ca="1" si="183"/>
        <v>0</v>
      </c>
      <c r="M175" s="359">
        <v>0</v>
      </c>
      <c r="N175" s="359">
        <f t="shared" ca="1" si="207"/>
        <v>0</v>
      </c>
      <c r="O175" s="359">
        <f t="shared" ca="1" si="240"/>
        <v>0</v>
      </c>
      <c r="P175" s="359">
        <f t="shared" ca="1" si="208"/>
        <v>0</v>
      </c>
      <c r="R175" s="362">
        <f t="shared" ca="1" si="241"/>
        <v>286</v>
      </c>
      <c r="S175" s="362">
        <v>167</v>
      </c>
      <c r="T175" s="371">
        <f t="shared" ca="1" si="242"/>
        <v>0</v>
      </c>
      <c r="U175" s="359">
        <f t="shared" ca="1" si="184"/>
        <v>0</v>
      </c>
      <c r="V175" s="359">
        <v>0</v>
      </c>
      <c r="W175" s="359">
        <f t="shared" ca="1" si="209"/>
        <v>0</v>
      </c>
      <c r="X175" s="359">
        <f t="shared" ca="1" si="243"/>
        <v>0</v>
      </c>
      <c r="Y175" s="359">
        <f t="shared" ca="1" si="210"/>
        <v>0</v>
      </c>
      <c r="AA175" s="362">
        <f t="shared" ca="1" si="244"/>
        <v>286</v>
      </c>
      <c r="AB175" s="362">
        <v>167</v>
      </c>
      <c r="AC175" s="371">
        <f t="shared" ca="1" si="245"/>
        <v>0</v>
      </c>
      <c r="AD175" s="359">
        <f t="shared" ca="1" si="185"/>
        <v>0</v>
      </c>
      <c r="AE175" s="359">
        <v>0</v>
      </c>
      <c r="AF175" s="359">
        <f t="shared" ca="1" si="211"/>
        <v>0</v>
      </c>
      <c r="AG175" s="359">
        <f t="shared" ca="1" si="246"/>
        <v>0</v>
      </c>
      <c r="AH175" s="359">
        <f t="shared" ca="1" si="212"/>
        <v>0</v>
      </c>
      <c r="AJ175" s="362">
        <f t="shared" ca="1" si="247"/>
        <v>286</v>
      </c>
      <c r="AK175" s="362">
        <v>167</v>
      </c>
      <c r="AL175" s="371">
        <f t="shared" ca="1" si="248"/>
        <v>0</v>
      </c>
      <c r="AM175" s="359">
        <f t="shared" ca="1" si="186"/>
        <v>0</v>
      </c>
      <c r="AN175" s="359">
        <v>0</v>
      </c>
      <c r="AO175" s="359">
        <f t="shared" ca="1" si="213"/>
        <v>0</v>
      </c>
      <c r="AP175" s="359">
        <f t="shared" ca="1" si="249"/>
        <v>0</v>
      </c>
      <c r="AQ175" s="359">
        <f t="shared" ca="1" si="214"/>
        <v>0</v>
      </c>
      <c r="AS175" s="362">
        <f t="shared" ca="1" si="250"/>
        <v>286</v>
      </c>
      <c r="AT175" s="362">
        <v>167</v>
      </c>
      <c r="AU175" s="371">
        <f t="shared" ca="1" si="251"/>
        <v>0</v>
      </c>
      <c r="AV175" s="359">
        <f t="shared" ca="1" si="187"/>
        <v>0</v>
      </c>
      <c r="AW175" s="359">
        <v>0</v>
      </c>
      <c r="AX175" s="359">
        <f t="shared" ca="1" si="215"/>
        <v>0</v>
      </c>
      <c r="AY175" s="359">
        <f t="shared" ca="1" si="252"/>
        <v>0</v>
      </c>
      <c r="AZ175" s="359">
        <f t="shared" ca="1" si="216"/>
        <v>0</v>
      </c>
      <c r="BB175" s="362">
        <f t="shared" ca="1" si="253"/>
        <v>286</v>
      </c>
      <c r="BC175" s="362">
        <v>167</v>
      </c>
      <c r="BD175" s="371">
        <f t="shared" ca="1" si="254"/>
        <v>0</v>
      </c>
      <c r="BE175" s="359">
        <f t="shared" ca="1" si="188"/>
        <v>0</v>
      </c>
      <c r="BF175" s="359">
        <v>0</v>
      </c>
      <c r="BG175" s="359">
        <f t="shared" ca="1" si="217"/>
        <v>0</v>
      </c>
      <c r="BH175" s="359">
        <f t="shared" ca="1" si="255"/>
        <v>0</v>
      </c>
      <c r="BI175" s="359">
        <f t="shared" ca="1" si="218"/>
        <v>0</v>
      </c>
      <c r="BK175" s="362">
        <f t="shared" ca="1" si="256"/>
        <v>286</v>
      </c>
      <c r="BL175" s="362">
        <v>167</v>
      </c>
      <c r="BM175" s="371">
        <f t="shared" ca="1" si="257"/>
        <v>0</v>
      </c>
      <c r="BN175" s="359">
        <f t="shared" ca="1" si="189"/>
        <v>0</v>
      </c>
      <c r="BO175" s="359">
        <v>0</v>
      </c>
      <c r="BP175" s="359">
        <f t="shared" ca="1" si="219"/>
        <v>0</v>
      </c>
      <c r="BQ175" s="359">
        <f t="shared" ca="1" si="190"/>
        <v>0</v>
      </c>
      <c r="BR175" s="359">
        <f t="shared" ca="1" si="220"/>
        <v>0</v>
      </c>
      <c r="BT175" s="362">
        <f t="shared" ca="1" si="258"/>
        <v>286</v>
      </c>
      <c r="BU175" s="362">
        <v>167</v>
      </c>
      <c r="BV175" s="371">
        <f t="shared" ca="1" si="259"/>
        <v>0</v>
      </c>
      <c r="BW175" s="359">
        <f t="shared" ca="1" si="191"/>
        <v>0</v>
      </c>
      <c r="BX175" s="359">
        <v>0</v>
      </c>
      <c r="BY175" s="359">
        <f t="shared" ca="1" si="221"/>
        <v>0</v>
      </c>
      <c r="BZ175" s="359">
        <f t="shared" ca="1" si="192"/>
        <v>0</v>
      </c>
      <c r="CA175" s="359">
        <f t="shared" ca="1" si="222"/>
        <v>0</v>
      </c>
      <c r="CC175" s="362">
        <f t="shared" ca="1" si="260"/>
        <v>286</v>
      </c>
      <c r="CD175" s="362">
        <v>167</v>
      </c>
      <c r="CE175" s="371">
        <f t="shared" ca="1" si="261"/>
        <v>0</v>
      </c>
      <c r="CF175" s="359">
        <f t="shared" ca="1" si="193"/>
        <v>0</v>
      </c>
      <c r="CG175" s="359">
        <v>0</v>
      </c>
      <c r="CH175" s="359">
        <f t="shared" ca="1" si="223"/>
        <v>0</v>
      </c>
      <c r="CI175" s="359">
        <f t="shared" ca="1" si="194"/>
        <v>0</v>
      </c>
      <c r="CJ175" s="359">
        <f t="shared" ca="1" si="224"/>
        <v>0</v>
      </c>
      <c r="CL175" s="362">
        <f t="shared" ca="1" si="262"/>
        <v>286</v>
      </c>
      <c r="CM175" s="362">
        <v>167</v>
      </c>
      <c r="CN175" s="371">
        <f t="shared" ca="1" si="263"/>
        <v>0</v>
      </c>
      <c r="CO175" s="359">
        <f t="shared" ca="1" si="195"/>
        <v>0</v>
      </c>
      <c r="CP175" s="359">
        <v>0</v>
      </c>
      <c r="CQ175" s="359">
        <f t="shared" ca="1" si="225"/>
        <v>0</v>
      </c>
      <c r="CR175" s="359">
        <f t="shared" ca="1" si="196"/>
        <v>0</v>
      </c>
      <c r="CS175" s="359">
        <f t="shared" ca="1" si="226"/>
        <v>0</v>
      </c>
      <c r="CU175" s="362">
        <f t="shared" ca="1" si="264"/>
        <v>286</v>
      </c>
      <c r="CV175" s="362">
        <v>167</v>
      </c>
      <c r="CW175" s="371">
        <f t="shared" ca="1" si="265"/>
        <v>0</v>
      </c>
      <c r="CX175" s="359">
        <f t="shared" ca="1" si="197"/>
        <v>0</v>
      </c>
      <c r="CY175" s="359">
        <v>0</v>
      </c>
      <c r="CZ175" s="359">
        <f t="shared" ca="1" si="227"/>
        <v>0</v>
      </c>
      <c r="DA175" s="359">
        <f t="shared" ca="1" si="198"/>
        <v>0</v>
      </c>
      <c r="DB175" s="359">
        <f t="shared" ca="1" si="228"/>
        <v>0</v>
      </c>
      <c r="DD175" s="362">
        <f t="shared" ca="1" si="266"/>
        <v>286</v>
      </c>
      <c r="DE175" s="362">
        <v>167</v>
      </c>
      <c r="DF175" s="371">
        <f t="shared" ca="1" si="267"/>
        <v>0</v>
      </c>
      <c r="DG175" s="359">
        <f t="shared" ca="1" si="199"/>
        <v>0</v>
      </c>
      <c r="DH175" s="359">
        <v>0</v>
      </c>
      <c r="DI175" s="359">
        <f t="shared" ca="1" si="229"/>
        <v>0</v>
      </c>
      <c r="DJ175" s="359">
        <f t="shared" ca="1" si="200"/>
        <v>0</v>
      </c>
      <c r="DK175" s="359">
        <f t="shared" ca="1" si="230"/>
        <v>0</v>
      </c>
      <c r="DM175" s="362">
        <f t="shared" ca="1" si="268"/>
        <v>286</v>
      </c>
      <c r="DN175" s="362">
        <v>167</v>
      </c>
      <c r="DO175" s="371">
        <f t="shared" ca="1" si="269"/>
        <v>0</v>
      </c>
      <c r="DP175" s="359">
        <f t="shared" ca="1" si="201"/>
        <v>0</v>
      </c>
      <c r="DQ175" s="359">
        <v>0</v>
      </c>
      <c r="DR175" s="359">
        <f t="shared" ca="1" si="231"/>
        <v>0</v>
      </c>
      <c r="DS175" s="359">
        <f t="shared" ca="1" si="202"/>
        <v>0</v>
      </c>
      <c r="DT175" s="359">
        <f t="shared" ca="1" si="232"/>
        <v>0</v>
      </c>
      <c r="DV175" s="362">
        <f t="shared" ca="1" si="270"/>
        <v>286</v>
      </c>
      <c r="DW175" s="362">
        <v>167</v>
      </c>
      <c r="DX175" s="371">
        <f t="shared" ca="1" si="271"/>
        <v>0</v>
      </c>
      <c r="DY175" s="359">
        <f t="shared" ca="1" si="203"/>
        <v>0</v>
      </c>
      <c r="DZ175" s="359">
        <v>0</v>
      </c>
      <c r="EA175" s="359">
        <f t="shared" ca="1" si="233"/>
        <v>0</v>
      </c>
      <c r="EB175" s="359">
        <f t="shared" ca="1" si="204"/>
        <v>0</v>
      </c>
      <c r="EC175" s="359">
        <f t="shared" ca="1" si="234"/>
        <v>0</v>
      </c>
      <c r="EE175" s="362">
        <f t="shared" ca="1" si="272"/>
        <v>286</v>
      </c>
      <c r="EF175" s="362">
        <v>167</v>
      </c>
      <c r="EG175" s="371">
        <f t="shared" ca="1" si="273"/>
        <v>0</v>
      </c>
      <c r="EH175" s="359">
        <f t="shared" ca="1" si="205"/>
        <v>0</v>
      </c>
      <c r="EI175" s="359">
        <v>0</v>
      </c>
      <c r="EJ175" s="359">
        <f t="shared" ca="1" si="235"/>
        <v>0</v>
      </c>
      <c r="EK175" s="359">
        <f t="shared" ca="1" si="206"/>
        <v>0</v>
      </c>
      <c r="EL175" s="359">
        <f t="shared" ca="1" si="236"/>
        <v>0</v>
      </c>
    </row>
    <row r="176" spans="6:142" x14ac:dyDescent="0.35">
      <c r="F176" s="372">
        <f ca="1">IFERROR(INDEX('Inflation Rates'!$A$16:$H$138,MATCH('TSP Traditional'!$H177,'Inflation Rates'!$A$16:$A$138,0),8)/INDEX('Inflation Rates'!$A$16:$H$138,MATCH('TSP Traditional'!$H177,'Inflation Rates'!$A$16:$A$138,0)-1,8)-1,F175)</f>
        <v>2.0000000000000018E-2</v>
      </c>
      <c r="G176" s="372">
        <f ca="1">IFERROR(INDEX('Inflation Rates'!$A$16:$H$138,MATCH('TSP Traditional'!$H177,'Inflation Rates'!$A$16:$A$138,0),6)/INDEX('Inflation Rates'!$A$16:$H$138,MATCH('TSP Traditional'!$H177,'Inflation Rates'!$A$16:$A$138,0)-1,6)-1,G175)</f>
        <v>2.0999999999999908E-2</v>
      </c>
      <c r="H176" s="362">
        <f t="shared" ca="1" si="237"/>
        <v>2187</v>
      </c>
      <c r="I176" s="362">
        <f t="shared" ca="1" si="238"/>
        <v>287</v>
      </c>
      <c r="J176" s="362">
        <v>168</v>
      </c>
      <c r="K176" s="371">
        <f t="shared" ca="1" si="239"/>
        <v>0</v>
      </c>
      <c r="L176" s="359">
        <f t="shared" ca="1" si="183"/>
        <v>0</v>
      </c>
      <c r="M176" s="359">
        <v>0</v>
      </c>
      <c r="N176" s="359">
        <f t="shared" ca="1" si="207"/>
        <v>0</v>
      </c>
      <c r="O176" s="359">
        <f t="shared" ca="1" si="240"/>
        <v>0</v>
      </c>
      <c r="P176" s="359">
        <f t="shared" ca="1" si="208"/>
        <v>0</v>
      </c>
      <c r="R176" s="362">
        <f t="shared" ca="1" si="241"/>
        <v>287</v>
      </c>
      <c r="S176" s="362">
        <v>168</v>
      </c>
      <c r="T176" s="371">
        <f t="shared" ca="1" si="242"/>
        <v>0</v>
      </c>
      <c r="U176" s="359">
        <f t="shared" ca="1" si="184"/>
        <v>0</v>
      </c>
      <c r="V176" s="359">
        <v>0</v>
      </c>
      <c r="W176" s="359">
        <f t="shared" ca="1" si="209"/>
        <v>0</v>
      </c>
      <c r="X176" s="359">
        <f t="shared" ca="1" si="243"/>
        <v>0</v>
      </c>
      <c r="Y176" s="359">
        <f t="shared" ca="1" si="210"/>
        <v>0</v>
      </c>
      <c r="AA176" s="362">
        <f t="shared" ca="1" si="244"/>
        <v>287</v>
      </c>
      <c r="AB176" s="362">
        <v>168</v>
      </c>
      <c r="AC176" s="371">
        <f t="shared" ca="1" si="245"/>
        <v>0</v>
      </c>
      <c r="AD176" s="359">
        <f t="shared" ca="1" si="185"/>
        <v>0</v>
      </c>
      <c r="AE176" s="359">
        <v>0</v>
      </c>
      <c r="AF176" s="359">
        <f t="shared" ca="1" si="211"/>
        <v>0</v>
      </c>
      <c r="AG176" s="359">
        <f t="shared" ca="1" si="246"/>
        <v>0</v>
      </c>
      <c r="AH176" s="359">
        <f t="shared" ca="1" si="212"/>
        <v>0</v>
      </c>
      <c r="AJ176" s="362">
        <f t="shared" ca="1" si="247"/>
        <v>287</v>
      </c>
      <c r="AK176" s="362">
        <v>168</v>
      </c>
      <c r="AL176" s="371">
        <f t="shared" ca="1" si="248"/>
        <v>0</v>
      </c>
      <c r="AM176" s="359">
        <f t="shared" ca="1" si="186"/>
        <v>0</v>
      </c>
      <c r="AN176" s="359">
        <v>0</v>
      </c>
      <c r="AO176" s="359">
        <f t="shared" ca="1" si="213"/>
        <v>0</v>
      </c>
      <c r="AP176" s="359">
        <f t="shared" ca="1" si="249"/>
        <v>0</v>
      </c>
      <c r="AQ176" s="359">
        <f t="shared" ca="1" si="214"/>
        <v>0</v>
      </c>
      <c r="AS176" s="362">
        <f t="shared" ca="1" si="250"/>
        <v>287</v>
      </c>
      <c r="AT176" s="362">
        <v>168</v>
      </c>
      <c r="AU176" s="371">
        <f t="shared" ca="1" si="251"/>
        <v>0</v>
      </c>
      <c r="AV176" s="359">
        <f t="shared" ca="1" si="187"/>
        <v>0</v>
      </c>
      <c r="AW176" s="359">
        <v>0</v>
      </c>
      <c r="AX176" s="359">
        <f t="shared" ca="1" si="215"/>
        <v>0</v>
      </c>
      <c r="AY176" s="359">
        <f t="shared" ca="1" si="252"/>
        <v>0</v>
      </c>
      <c r="AZ176" s="359">
        <f t="shared" ca="1" si="216"/>
        <v>0</v>
      </c>
      <c r="BB176" s="362">
        <f t="shared" ca="1" si="253"/>
        <v>287</v>
      </c>
      <c r="BC176" s="362">
        <v>168</v>
      </c>
      <c r="BD176" s="371">
        <f t="shared" ca="1" si="254"/>
        <v>0</v>
      </c>
      <c r="BE176" s="359">
        <f t="shared" ca="1" si="188"/>
        <v>0</v>
      </c>
      <c r="BF176" s="359">
        <v>0</v>
      </c>
      <c r="BG176" s="359">
        <f t="shared" ca="1" si="217"/>
        <v>0</v>
      </c>
      <c r="BH176" s="359">
        <f t="shared" ca="1" si="255"/>
        <v>0</v>
      </c>
      <c r="BI176" s="359">
        <f t="shared" ca="1" si="218"/>
        <v>0</v>
      </c>
      <c r="BK176" s="362">
        <f t="shared" ca="1" si="256"/>
        <v>287</v>
      </c>
      <c r="BL176" s="362">
        <v>168</v>
      </c>
      <c r="BM176" s="371">
        <f t="shared" ca="1" si="257"/>
        <v>0</v>
      </c>
      <c r="BN176" s="359">
        <f t="shared" ca="1" si="189"/>
        <v>0</v>
      </c>
      <c r="BO176" s="359">
        <v>0</v>
      </c>
      <c r="BP176" s="359">
        <f t="shared" ca="1" si="219"/>
        <v>0</v>
      </c>
      <c r="BQ176" s="359">
        <f t="shared" ca="1" si="190"/>
        <v>0</v>
      </c>
      <c r="BR176" s="359">
        <f t="shared" ca="1" si="220"/>
        <v>0</v>
      </c>
      <c r="BT176" s="362">
        <f t="shared" ca="1" si="258"/>
        <v>287</v>
      </c>
      <c r="BU176" s="362">
        <v>168</v>
      </c>
      <c r="BV176" s="371">
        <f t="shared" ca="1" si="259"/>
        <v>0</v>
      </c>
      <c r="BW176" s="359">
        <f t="shared" ca="1" si="191"/>
        <v>0</v>
      </c>
      <c r="BX176" s="359">
        <v>0</v>
      </c>
      <c r="BY176" s="359">
        <f t="shared" ca="1" si="221"/>
        <v>0</v>
      </c>
      <c r="BZ176" s="359">
        <f t="shared" ca="1" si="192"/>
        <v>0</v>
      </c>
      <c r="CA176" s="359">
        <f t="shared" ca="1" si="222"/>
        <v>0</v>
      </c>
      <c r="CC176" s="362">
        <f t="shared" ca="1" si="260"/>
        <v>287</v>
      </c>
      <c r="CD176" s="362">
        <v>168</v>
      </c>
      <c r="CE176" s="371">
        <f t="shared" ca="1" si="261"/>
        <v>0</v>
      </c>
      <c r="CF176" s="359">
        <f t="shared" ca="1" si="193"/>
        <v>0</v>
      </c>
      <c r="CG176" s="359">
        <v>0</v>
      </c>
      <c r="CH176" s="359">
        <f t="shared" ca="1" si="223"/>
        <v>0</v>
      </c>
      <c r="CI176" s="359">
        <f t="shared" ca="1" si="194"/>
        <v>0</v>
      </c>
      <c r="CJ176" s="359">
        <f t="shared" ca="1" si="224"/>
        <v>0</v>
      </c>
      <c r="CL176" s="362">
        <f t="shared" ca="1" si="262"/>
        <v>287</v>
      </c>
      <c r="CM176" s="362">
        <v>168</v>
      </c>
      <c r="CN176" s="371">
        <f t="shared" ca="1" si="263"/>
        <v>0</v>
      </c>
      <c r="CO176" s="359">
        <f t="shared" ca="1" si="195"/>
        <v>0</v>
      </c>
      <c r="CP176" s="359">
        <v>0</v>
      </c>
      <c r="CQ176" s="359">
        <f t="shared" ca="1" si="225"/>
        <v>0</v>
      </c>
      <c r="CR176" s="359">
        <f t="shared" ca="1" si="196"/>
        <v>0</v>
      </c>
      <c r="CS176" s="359">
        <f t="shared" ca="1" si="226"/>
        <v>0</v>
      </c>
      <c r="CU176" s="362">
        <f t="shared" ca="1" si="264"/>
        <v>287</v>
      </c>
      <c r="CV176" s="362">
        <v>168</v>
      </c>
      <c r="CW176" s="371">
        <f t="shared" ca="1" si="265"/>
        <v>0</v>
      </c>
      <c r="CX176" s="359">
        <f t="shared" ca="1" si="197"/>
        <v>0</v>
      </c>
      <c r="CY176" s="359">
        <v>0</v>
      </c>
      <c r="CZ176" s="359">
        <f t="shared" ca="1" si="227"/>
        <v>0</v>
      </c>
      <c r="DA176" s="359">
        <f t="shared" ca="1" si="198"/>
        <v>0</v>
      </c>
      <c r="DB176" s="359">
        <f t="shared" ca="1" si="228"/>
        <v>0</v>
      </c>
      <c r="DD176" s="362">
        <f t="shared" ca="1" si="266"/>
        <v>287</v>
      </c>
      <c r="DE176" s="362">
        <v>168</v>
      </c>
      <c r="DF176" s="371">
        <f t="shared" ca="1" si="267"/>
        <v>0</v>
      </c>
      <c r="DG176" s="359">
        <f t="shared" ca="1" si="199"/>
        <v>0</v>
      </c>
      <c r="DH176" s="359">
        <v>0</v>
      </c>
      <c r="DI176" s="359">
        <f t="shared" ca="1" si="229"/>
        <v>0</v>
      </c>
      <c r="DJ176" s="359">
        <f t="shared" ca="1" si="200"/>
        <v>0</v>
      </c>
      <c r="DK176" s="359">
        <f t="shared" ca="1" si="230"/>
        <v>0</v>
      </c>
      <c r="DM176" s="362">
        <f t="shared" ca="1" si="268"/>
        <v>287</v>
      </c>
      <c r="DN176" s="362">
        <v>168</v>
      </c>
      <c r="DO176" s="371">
        <f t="shared" ca="1" si="269"/>
        <v>0</v>
      </c>
      <c r="DP176" s="359">
        <f t="shared" ca="1" si="201"/>
        <v>0</v>
      </c>
      <c r="DQ176" s="359">
        <v>0</v>
      </c>
      <c r="DR176" s="359">
        <f t="shared" ca="1" si="231"/>
        <v>0</v>
      </c>
      <c r="DS176" s="359">
        <f t="shared" ca="1" si="202"/>
        <v>0</v>
      </c>
      <c r="DT176" s="359">
        <f t="shared" ca="1" si="232"/>
        <v>0</v>
      </c>
      <c r="DV176" s="362">
        <f t="shared" ca="1" si="270"/>
        <v>287</v>
      </c>
      <c r="DW176" s="362">
        <v>168</v>
      </c>
      <c r="DX176" s="371">
        <f t="shared" ca="1" si="271"/>
        <v>0</v>
      </c>
      <c r="DY176" s="359">
        <f t="shared" ca="1" si="203"/>
        <v>0</v>
      </c>
      <c r="DZ176" s="359">
        <v>0</v>
      </c>
      <c r="EA176" s="359">
        <f t="shared" ca="1" si="233"/>
        <v>0</v>
      </c>
      <c r="EB176" s="359">
        <f t="shared" ca="1" si="204"/>
        <v>0</v>
      </c>
      <c r="EC176" s="359">
        <f t="shared" ca="1" si="234"/>
        <v>0</v>
      </c>
      <c r="EE176" s="362">
        <f t="shared" ca="1" si="272"/>
        <v>287</v>
      </c>
      <c r="EF176" s="362">
        <v>168</v>
      </c>
      <c r="EG176" s="371">
        <f t="shared" ca="1" si="273"/>
        <v>0</v>
      </c>
      <c r="EH176" s="359">
        <f t="shared" ca="1" si="205"/>
        <v>0</v>
      </c>
      <c r="EI176" s="359">
        <v>0</v>
      </c>
      <c r="EJ176" s="359">
        <f t="shared" ca="1" si="235"/>
        <v>0</v>
      </c>
      <c r="EK176" s="359">
        <f t="shared" ca="1" si="206"/>
        <v>0</v>
      </c>
      <c r="EL176" s="359">
        <f t="shared" ca="1" si="236"/>
        <v>0</v>
      </c>
    </row>
    <row r="177" spans="6:142" x14ac:dyDescent="0.35">
      <c r="F177" s="372">
        <f ca="1">IFERROR(INDEX('Inflation Rates'!$A$16:$H$138,MATCH('TSP Traditional'!$H178,'Inflation Rates'!$A$16:$A$138,0),8)/INDEX('Inflation Rates'!$A$16:$H$138,MATCH('TSP Traditional'!$H178,'Inflation Rates'!$A$16:$A$138,0)-1,8)-1,F176)</f>
        <v>2.0000000000000018E-2</v>
      </c>
      <c r="G177" s="372">
        <f ca="1">IFERROR(INDEX('Inflation Rates'!$A$16:$H$138,MATCH('TSP Traditional'!$H178,'Inflation Rates'!$A$16:$A$138,0),6)/INDEX('Inflation Rates'!$A$16:$H$138,MATCH('TSP Traditional'!$H178,'Inflation Rates'!$A$16:$A$138,0)-1,6)-1,G176)</f>
        <v>2.0999999999999908E-2</v>
      </c>
      <c r="H177" s="362">
        <f t="shared" ca="1" si="237"/>
        <v>2188</v>
      </c>
      <c r="I177" s="362">
        <f t="shared" ca="1" si="238"/>
        <v>288</v>
      </c>
      <c r="J177" s="362">
        <v>169</v>
      </c>
      <c r="K177" s="371">
        <f t="shared" ca="1" si="239"/>
        <v>0</v>
      </c>
      <c r="L177" s="359">
        <f t="shared" ca="1" si="183"/>
        <v>0</v>
      </c>
      <c r="M177" s="359">
        <v>0</v>
      </c>
      <c r="N177" s="359">
        <f t="shared" ca="1" si="207"/>
        <v>0</v>
      </c>
      <c r="O177" s="359">
        <f t="shared" ca="1" si="240"/>
        <v>0</v>
      </c>
      <c r="P177" s="359">
        <f t="shared" ca="1" si="208"/>
        <v>0</v>
      </c>
      <c r="R177" s="362">
        <f t="shared" ca="1" si="241"/>
        <v>288</v>
      </c>
      <c r="S177" s="362">
        <v>169</v>
      </c>
      <c r="T177" s="371">
        <f t="shared" ca="1" si="242"/>
        <v>0</v>
      </c>
      <c r="U177" s="359">
        <f t="shared" ca="1" si="184"/>
        <v>0</v>
      </c>
      <c r="V177" s="359">
        <v>0</v>
      </c>
      <c r="W177" s="359">
        <f t="shared" ca="1" si="209"/>
        <v>0</v>
      </c>
      <c r="X177" s="359">
        <f t="shared" ca="1" si="243"/>
        <v>0</v>
      </c>
      <c r="Y177" s="359">
        <f t="shared" ca="1" si="210"/>
        <v>0</v>
      </c>
      <c r="AA177" s="362">
        <f t="shared" ca="1" si="244"/>
        <v>288</v>
      </c>
      <c r="AB177" s="362">
        <v>169</v>
      </c>
      <c r="AC177" s="371">
        <f t="shared" ca="1" si="245"/>
        <v>0</v>
      </c>
      <c r="AD177" s="359">
        <f t="shared" ca="1" si="185"/>
        <v>0</v>
      </c>
      <c r="AE177" s="359">
        <v>0</v>
      </c>
      <c r="AF177" s="359">
        <f t="shared" ca="1" si="211"/>
        <v>0</v>
      </c>
      <c r="AG177" s="359">
        <f t="shared" ca="1" si="246"/>
        <v>0</v>
      </c>
      <c r="AH177" s="359">
        <f t="shared" ca="1" si="212"/>
        <v>0</v>
      </c>
      <c r="AJ177" s="362">
        <f t="shared" ca="1" si="247"/>
        <v>288</v>
      </c>
      <c r="AK177" s="362">
        <v>169</v>
      </c>
      <c r="AL177" s="371">
        <f t="shared" ca="1" si="248"/>
        <v>0</v>
      </c>
      <c r="AM177" s="359">
        <f t="shared" ca="1" si="186"/>
        <v>0</v>
      </c>
      <c r="AN177" s="359">
        <v>0</v>
      </c>
      <c r="AO177" s="359">
        <f t="shared" ca="1" si="213"/>
        <v>0</v>
      </c>
      <c r="AP177" s="359">
        <f t="shared" ca="1" si="249"/>
        <v>0</v>
      </c>
      <c r="AQ177" s="359">
        <f t="shared" ca="1" si="214"/>
        <v>0</v>
      </c>
      <c r="AS177" s="362">
        <f t="shared" ca="1" si="250"/>
        <v>288</v>
      </c>
      <c r="AT177" s="362">
        <v>169</v>
      </c>
      <c r="AU177" s="371">
        <f t="shared" ca="1" si="251"/>
        <v>0</v>
      </c>
      <c r="AV177" s="359">
        <f t="shared" ca="1" si="187"/>
        <v>0</v>
      </c>
      <c r="AW177" s="359">
        <v>0</v>
      </c>
      <c r="AX177" s="359">
        <f t="shared" ca="1" si="215"/>
        <v>0</v>
      </c>
      <c r="AY177" s="359">
        <f t="shared" ca="1" si="252"/>
        <v>0</v>
      </c>
      <c r="AZ177" s="359">
        <f t="shared" ca="1" si="216"/>
        <v>0</v>
      </c>
      <c r="BB177" s="362">
        <f t="shared" ca="1" si="253"/>
        <v>288</v>
      </c>
      <c r="BC177" s="362">
        <v>169</v>
      </c>
      <c r="BD177" s="371">
        <f t="shared" ca="1" si="254"/>
        <v>0</v>
      </c>
      <c r="BE177" s="359">
        <f t="shared" ca="1" si="188"/>
        <v>0</v>
      </c>
      <c r="BF177" s="359">
        <v>0</v>
      </c>
      <c r="BG177" s="359">
        <f t="shared" ca="1" si="217"/>
        <v>0</v>
      </c>
      <c r="BH177" s="359">
        <f t="shared" ca="1" si="255"/>
        <v>0</v>
      </c>
      <c r="BI177" s="359">
        <f t="shared" ca="1" si="218"/>
        <v>0</v>
      </c>
      <c r="BK177" s="362">
        <f t="shared" ca="1" si="256"/>
        <v>288</v>
      </c>
      <c r="BL177" s="362">
        <v>169</v>
      </c>
      <c r="BM177" s="371">
        <f t="shared" ca="1" si="257"/>
        <v>0</v>
      </c>
      <c r="BN177" s="359">
        <f t="shared" ca="1" si="189"/>
        <v>0</v>
      </c>
      <c r="BO177" s="359">
        <v>0</v>
      </c>
      <c r="BP177" s="359">
        <f t="shared" ca="1" si="219"/>
        <v>0</v>
      </c>
      <c r="BQ177" s="359">
        <f t="shared" ca="1" si="190"/>
        <v>0</v>
      </c>
      <c r="BR177" s="359">
        <f t="shared" ca="1" si="220"/>
        <v>0</v>
      </c>
      <c r="BT177" s="362">
        <f t="shared" ca="1" si="258"/>
        <v>288</v>
      </c>
      <c r="BU177" s="362">
        <v>169</v>
      </c>
      <c r="BV177" s="371">
        <f t="shared" ca="1" si="259"/>
        <v>0</v>
      </c>
      <c r="BW177" s="359">
        <f t="shared" ca="1" si="191"/>
        <v>0</v>
      </c>
      <c r="BX177" s="359">
        <v>0</v>
      </c>
      <c r="BY177" s="359">
        <f t="shared" ca="1" si="221"/>
        <v>0</v>
      </c>
      <c r="BZ177" s="359">
        <f t="shared" ca="1" si="192"/>
        <v>0</v>
      </c>
      <c r="CA177" s="359">
        <f t="shared" ca="1" si="222"/>
        <v>0</v>
      </c>
      <c r="CC177" s="362">
        <f t="shared" ca="1" si="260"/>
        <v>288</v>
      </c>
      <c r="CD177" s="362">
        <v>169</v>
      </c>
      <c r="CE177" s="371">
        <f t="shared" ca="1" si="261"/>
        <v>0</v>
      </c>
      <c r="CF177" s="359">
        <f t="shared" ca="1" si="193"/>
        <v>0</v>
      </c>
      <c r="CG177" s="359">
        <v>0</v>
      </c>
      <c r="CH177" s="359">
        <f t="shared" ca="1" si="223"/>
        <v>0</v>
      </c>
      <c r="CI177" s="359">
        <f t="shared" ca="1" si="194"/>
        <v>0</v>
      </c>
      <c r="CJ177" s="359">
        <f t="shared" ca="1" si="224"/>
        <v>0</v>
      </c>
      <c r="CL177" s="362">
        <f t="shared" ca="1" si="262"/>
        <v>288</v>
      </c>
      <c r="CM177" s="362">
        <v>169</v>
      </c>
      <c r="CN177" s="371">
        <f t="shared" ca="1" si="263"/>
        <v>0</v>
      </c>
      <c r="CO177" s="359">
        <f t="shared" ca="1" si="195"/>
        <v>0</v>
      </c>
      <c r="CP177" s="359">
        <v>0</v>
      </c>
      <c r="CQ177" s="359">
        <f t="shared" ca="1" si="225"/>
        <v>0</v>
      </c>
      <c r="CR177" s="359">
        <f t="shared" ca="1" si="196"/>
        <v>0</v>
      </c>
      <c r="CS177" s="359">
        <f t="shared" ca="1" si="226"/>
        <v>0</v>
      </c>
      <c r="CU177" s="362">
        <f t="shared" ca="1" si="264"/>
        <v>288</v>
      </c>
      <c r="CV177" s="362">
        <v>169</v>
      </c>
      <c r="CW177" s="371">
        <f t="shared" ca="1" si="265"/>
        <v>0</v>
      </c>
      <c r="CX177" s="359">
        <f t="shared" ca="1" si="197"/>
        <v>0</v>
      </c>
      <c r="CY177" s="359">
        <v>0</v>
      </c>
      <c r="CZ177" s="359">
        <f t="shared" ca="1" si="227"/>
        <v>0</v>
      </c>
      <c r="DA177" s="359">
        <f t="shared" ca="1" si="198"/>
        <v>0</v>
      </c>
      <c r="DB177" s="359">
        <f t="shared" ca="1" si="228"/>
        <v>0</v>
      </c>
      <c r="DD177" s="362">
        <f t="shared" ca="1" si="266"/>
        <v>288</v>
      </c>
      <c r="DE177" s="362">
        <v>169</v>
      </c>
      <c r="DF177" s="371">
        <f t="shared" ca="1" si="267"/>
        <v>0</v>
      </c>
      <c r="DG177" s="359">
        <f t="shared" ca="1" si="199"/>
        <v>0</v>
      </c>
      <c r="DH177" s="359">
        <v>0</v>
      </c>
      <c r="DI177" s="359">
        <f t="shared" ca="1" si="229"/>
        <v>0</v>
      </c>
      <c r="DJ177" s="359">
        <f t="shared" ca="1" si="200"/>
        <v>0</v>
      </c>
      <c r="DK177" s="359">
        <f t="shared" ca="1" si="230"/>
        <v>0</v>
      </c>
      <c r="DM177" s="362">
        <f t="shared" ca="1" si="268"/>
        <v>288</v>
      </c>
      <c r="DN177" s="362">
        <v>169</v>
      </c>
      <c r="DO177" s="371">
        <f t="shared" ca="1" si="269"/>
        <v>0</v>
      </c>
      <c r="DP177" s="359">
        <f t="shared" ca="1" si="201"/>
        <v>0</v>
      </c>
      <c r="DQ177" s="359">
        <v>0</v>
      </c>
      <c r="DR177" s="359">
        <f t="shared" ca="1" si="231"/>
        <v>0</v>
      </c>
      <c r="DS177" s="359">
        <f t="shared" ca="1" si="202"/>
        <v>0</v>
      </c>
      <c r="DT177" s="359">
        <f t="shared" ca="1" si="232"/>
        <v>0</v>
      </c>
      <c r="DV177" s="362">
        <f t="shared" ca="1" si="270"/>
        <v>288</v>
      </c>
      <c r="DW177" s="362">
        <v>169</v>
      </c>
      <c r="DX177" s="371">
        <f t="shared" ca="1" si="271"/>
        <v>0</v>
      </c>
      <c r="DY177" s="359">
        <f t="shared" ca="1" si="203"/>
        <v>0</v>
      </c>
      <c r="DZ177" s="359">
        <v>0</v>
      </c>
      <c r="EA177" s="359">
        <f t="shared" ca="1" si="233"/>
        <v>0</v>
      </c>
      <c r="EB177" s="359">
        <f t="shared" ca="1" si="204"/>
        <v>0</v>
      </c>
      <c r="EC177" s="359">
        <f t="shared" ca="1" si="234"/>
        <v>0</v>
      </c>
      <c r="EE177" s="362">
        <f t="shared" ca="1" si="272"/>
        <v>288</v>
      </c>
      <c r="EF177" s="362">
        <v>169</v>
      </c>
      <c r="EG177" s="371">
        <f t="shared" ca="1" si="273"/>
        <v>0</v>
      </c>
      <c r="EH177" s="359">
        <f t="shared" ca="1" si="205"/>
        <v>0</v>
      </c>
      <c r="EI177" s="359">
        <v>0</v>
      </c>
      <c r="EJ177" s="359">
        <f t="shared" ca="1" si="235"/>
        <v>0</v>
      </c>
      <c r="EK177" s="359">
        <f t="shared" ca="1" si="206"/>
        <v>0</v>
      </c>
      <c r="EL177" s="359">
        <f t="shared" ca="1" si="236"/>
        <v>0</v>
      </c>
    </row>
    <row r="178" spans="6:142" x14ac:dyDescent="0.35">
      <c r="F178" s="372">
        <f ca="1">IFERROR(INDEX('Inflation Rates'!$A$16:$H$138,MATCH('TSP Traditional'!$H179,'Inflation Rates'!$A$16:$A$138,0),8)/INDEX('Inflation Rates'!$A$16:$H$138,MATCH('TSP Traditional'!$H179,'Inflation Rates'!$A$16:$A$138,0)-1,8)-1,F177)</f>
        <v>2.0000000000000018E-2</v>
      </c>
      <c r="G178" s="372">
        <f ca="1">IFERROR(INDEX('Inflation Rates'!$A$16:$H$138,MATCH('TSP Traditional'!$H179,'Inflation Rates'!$A$16:$A$138,0),6)/INDEX('Inflation Rates'!$A$16:$H$138,MATCH('TSP Traditional'!$H179,'Inflation Rates'!$A$16:$A$138,0)-1,6)-1,G177)</f>
        <v>2.0999999999999908E-2</v>
      </c>
      <c r="H178" s="362">
        <f t="shared" ca="1" si="237"/>
        <v>2189</v>
      </c>
      <c r="I178" s="362">
        <f t="shared" ca="1" si="238"/>
        <v>289</v>
      </c>
      <c r="J178" s="362">
        <v>170</v>
      </c>
      <c r="K178" s="371">
        <f t="shared" ca="1" si="239"/>
        <v>0</v>
      </c>
      <c r="L178" s="359">
        <f t="shared" ca="1" si="183"/>
        <v>0</v>
      </c>
      <c r="M178" s="359">
        <v>0</v>
      </c>
      <c r="N178" s="359">
        <f t="shared" ca="1" si="207"/>
        <v>0</v>
      </c>
      <c r="O178" s="359">
        <f t="shared" ca="1" si="240"/>
        <v>0</v>
      </c>
      <c r="P178" s="359">
        <f t="shared" ca="1" si="208"/>
        <v>0</v>
      </c>
      <c r="R178" s="362">
        <f t="shared" ca="1" si="241"/>
        <v>289</v>
      </c>
      <c r="S178" s="362">
        <v>170</v>
      </c>
      <c r="T178" s="371">
        <f t="shared" ca="1" si="242"/>
        <v>0</v>
      </c>
      <c r="U178" s="359">
        <f t="shared" ca="1" si="184"/>
        <v>0</v>
      </c>
      <c r="V178" s="359">
        <v>0</v>
      </c>
      <c r="W178" s="359">
        <f t="shared" ca="1" si="209"/>
        <v>0</v>
      </c>
      <c r="X178" s="359">
        <f t="shared" ca="1" si="243"/>
        <v>0</v>
      </c>
      <c r="Y178" s="359">
        <f t="shared" ca="1" si="210"/>
        <v>0</v>
      </c>
      <c r="AA178" s="362">
        <f t="shared" ca="1" si="244"/>
        <v>289</v>
      </c>
      <c r="AB178" s="362">
        <v>170</v>
      </c>
      <c r="AC178" s="371">
        <f t="shared" ca="1" si="245"/>
        <v>0</v>
      </c>
      <c r="AD178" s="359">
        <f t="shared" ca="1" si="185"/>
        <v>0</v>
      </c>
      <c r="AE178" s="359">
        <v>0</v>
      </c>
      <c r="AF178" s="359">
        <f t="shared" ca="1" si="211"/>
        <v>0</v>
      </c>
      <c r="AG178" s="359">
        <f t="shared" ca="1" si="246"/>
        <v>0</v>
      </c>
      <c r="AH178" s="359">
        <f t="shared" ca="1" si="212"/>
        <v>0</v>
      </c>
      <c r="AJ178" s="362">
        <f t="shared" ca="1" si="247"/>
        <v>289</v>
      </c>
      <c r="AK178" s="362">
        <v>170</v>
      </c>
      <c r="AL178" s="371">
        <f t="shared" ca="1" si="248"/>
        <v>0</v>
      </c>
      <c r="AM178" s="359">
        <f t="shared" ca="1" si="186"/>
        <v>0</v>
      </c>
      <c r="AN178" s="359">
        <v>0</v>
      </c>
      <c r="AO178" s="359">
        <f t="shared" ca="1" si="213"/>
        <v>0</v>
      </c>
      <c r="AP178" s="359">
        <f t="shared" ca="1" si="249"/>
        <v>0</v>
      </c>
      <c r="AQ178" s="359">
        <f t="shared" ca="1" si="214"/>
        <v>0</v>
      </c>
      <c r="AS178" s="362">
        <f t="shared" ca="1" si="250"/>
        <v>289</v>
      </c>
      <c r="AT178" s="362">
        <v>170</v>
      </c>
      <c r="AU178" s="371">
        <f t="shared" ca="1" si="251"/>
        <v>0</v>
      </c>
      <c r="AV178" s="359">
        <f t="shared" ca="1" si="187"/>
        <v>0</v>
      </c>
      <c r="AW178" s="359">
        <v>0</v>
      </c>
      <c r="AX178" s="359">
        <f t="shared" ca="1" si="215"/>
        <v>0</v>
      </c>
      <c r="AY178" s="359">
        <f t="shared" ca="1" si="252"/>
        <v>0</v>
      </c>
      <c r="AZ178" s="359">
        <f t="shared" ca="1" si="216"/>
        <v>0</v>
      </c>
      <c r="BB178" s="362">
        <f t="shared" ca="1" si="253"/>
        <v>289</v>
      </c>
      <c r="BC178" s="362">
        <v>170</v>
      </c>
      <c r="BD178" s="371">
        <f t="shared" ca="1" si="254"/>
        <v>0</v>
      </c>
      <c r="BE178" s="359">
        <f t="shared" ca="1" si="188"/>
        <v>0</v>
      </c>
      <c r="BF178" s="359">
        <v>0</v>
      </c>
      <c r="BG178" s="359">
        <f t="shared" ca="1" si="217"/>
        <v>0</v>
      </c>
      <c r="BH178" s="359">
        <f t="shared" ca="1" si="255"/>
        <v>0</v>
      </c>
      <c r="BI178" s="359">
        <f t="shared" ca="1" si="218"/>
        <v>0</v>
      </c>
      <c r="BK178" s="362">
        <f t="shared" ca="1" si="256"/>
        <v>289</v>
      </c>
      <c r="BL178" s="362">
        <v>170</v>
      </c>
      <c r="BM178" s="371">
        <f t="shared" ca="1" si="257"/>
        <v>0</v>
      </c>
      <c r="BN178" s="359">
        <f t="shared" ca="1" si="189"/>
        <v>0</v>
      </c>
      <c r="BO178" s="359">
        <v>0</v>
      </c>
      <c r="BP178" s="359">
        <f t="shared" ca="1" si="219"/>
        <v>0</v>
      </c>
      <c r="BQ178" s="359">
        <f t="shared" ca="1" si="190"/>
        <v>0</v>
      </c>
      <c r="BR178" s="359">
        <f t="shared" ca="1" si="220"/>
        <v>0</v>
      </c>
      <c r="BT178" s="362">
        <f t="shared" ca="1" si="258"/>
        <v>289</v>
      </c>
      <c r="BU178" s="362">
        <v>170</v>
      </c>
      <c r="BV178" s="371">
        <f t="shared" ca="1" si="259"/>
        <v>0</v>
      </c>
      <c r="BW178" s="359">
        <f t="shared" ca="1" si="191"/>
        <v>0</v>
      </c>
      <c r="BX178" s="359">
        <v>0</v>
      </c>
      <c r="BY178" s="359">
        <f t="shared" ca="1" si="221"/>
        <v>0</v>
      </c>
      <c r="BZ178" s="359">
        <f t="shared" ca="1" si="192"/>
        <v>0</v>
      </c>
      <c r="CA178" s="359">
        <f t="shared" ca="1" si="222"/>
        <v>0</v>
      </c>
      <c r="CC178" s="362">
        <f t="shared" ca="1" si="260"/>
        <v>289</v>
      </c>
      <c r="CD178" s="362">
        <v>170</v>
      </c>
      <c r="CE178" s="371">
        <f t="shared" ca="1" si="261"/>
        <v>0</v>
      </c>
      <c r="CF178" s="359">
        <f t="shared" ca="1" si="193"/>
        <v>0</v>
      </c>
      <c r="CG178" s="359">
        <v>0</v>
      </c>
      <c r="CH178" s="359">
        <f t="shared" ca="1" si="223"/>
        <v>0</v>
      </c>
      <c r="CI178" s="359">
        <f t="shared" ca="1" si="194"/>
        <v>0</v>
      </c>
      <c r="CJ178" s="359">
        <f t="shared" ca="1" si="224"/>
        <v>0</v>
      </c>
      <c r="CL178" s="362">
        <f t="shared" ca="1" si="262"/>
        <v>289</v>
      </c>
      <c r="CM178" s="362">
        <v>170</v>
      </c>
      <c r="CN178" s="371">
        <f t="shared" ca="1" si="263"/>
        <v>0</v>
      </c>
      <c r="CO178" s="359">
        <f t="shared" ca="1" si="195"/>
        <v>0</v>
      </c>
      <c r="CP178" s="359">
        <v>0</v>
      </c>
      <c r="CQ178" s="359">
        <f t="shared" ca="1" si="225"/>
        <v>0</v>
      </c>
      <c r="CR178" s="359">
        <f t="shared" ca="1" si="196"/>
        <v>0</v>
      </c>
      <c r="CS178" s="359">
        <f t="shared" ca="1" si="226"/>
        <v>0</v>
      </c>
      <c r="CU178" s="362">
        <f t="shared" ca="1" si="264"/>
        <v>289</v>
      </c>
      <c r="CV178" s="362">
        <v>170</v>
      </c>
      <c r="CW178" s="371">
        <f t="shared" ca="1" si="265"/>
        <v>0</v>
      </c>
      <c r="CX178" s="359">
        <f t="shared" ca="1" si="197"/>
        <v>0</v>
      </c>
      <c r="CY178" s="359">
        <v>0</v>
      </c>
      <c r="CZ178" s="359">
        <f t="shared" ca="1" si="227"/>
        <v>0</v>
      </c>
      <c r="DA178" s="359">
        <f t="shared" ca="1" si="198"/>
        <v>0</v>
      </c>
      <c r="DB178" s="359">
        <f t="shared" ca="1" si="228"/>
        <v>0</v>
      </c>
      <c r="DD178" s="362">
        <f t="shared" ca="1" si="266"/>
        <v>289</v>
      </c>
      <c r="DE178" s="362">
        <v>170</v>
      </c>
      <c r="DF178" s="371">
        <f t="shared" ca="1" si="267"/>
        <v>0</v>
      </c>
      <c r="DG178" s="359">
        <f t="shared" ca="1" si="199"/>
        <v>0</v>
      </c>
      <c r="DH178" s="359">
        <v>0</v>
      </c>
      <c r="DI178" s="359">
        <f t="shared" ca="1" si="229"/>
        <v>0</v>
      </c>
      <c r="DJ178" s="359">
        <f t="shared" ca="1" si="200"/>
        <v>0</v>
      </c>
      <c r="DK178" s="359">
        <f t="shared" ca="1" si="230"/>
        <v>0</v>
      </c>
      <c r="DM178" s="362">
        <f t="shared" ca="1" si="268"/>
        <v>289</v>
      </c>
      <c r="DN178" s="362">
        <v>170</v>
      </c>
      <c r="DO178" s="371">
        <f t="shared" ca="1" si="269"/>
        <v>0</v>
      </c>
      <c r="DP178" s="359">
        <f t="shared" ca="1" si="201"/>
        <v>0</v>
      </c>
      <c r="DQ178" s="359">
        <v>0</v>
      </c>
      <c r="DR178" s="359">
        <f t="shared" ca="1" si="231"/>
        <v>0</v>
      </c>
      <c r="DS178" s="359">
        <f t="shared" ca="1" si="202"/>
        <v>0</v>
      </c>
      <c r="DT178" s="359">
        <f t="shared" ca="1" si="232"/>
        <v>0</v>
      </c>
      <c r="DV178" s="362">
        <f t="shared" ca="1" si="270"/>
        <v>289</v>
      </c>
      <c r="DW178" s="362">
        <v>170</v>
      </c>
      <c r="DX178" s="371">
        <f t="shared" ca="1" si="271"/>
        <v>0</v>
      </c>
      <c r="DY178" s="359">
        <f t="shared" ca="1" si="203"/>
        <v>0</v>
      </c>
      <c r="DZ178" s="359">
        <v>0</v>
      </c>
      <c r="EA178" s="359">
        <f t="shared" ca="1" si="233"/>
        <v>0</v>
      </c>
      <c r="EB178" s="359">
        <f t="shared" ca="1" si="204"/>
        <v>0</v>
      </c>
      <c r="EC178" s="359">
        <f t="shared" ca="1" si="234"/>
        <v>0</v>
      </c>
      <c r="EE178" s="362">
        <f t="shared" ca="1" si="272"/>
        <v>289</v>
      </c>
      <c r="EF178" s="362">
        <v>170</v>
      </c>
      <c r="EG178" s="371">
        <f t="shared" ca="1" si="273"/>
        <v>0</v>
      </c>
      <c r="EH178" s="359">
        <f t="shared" ca="1" si="205"/>
        <v>0</v>
      </c>
      <c r="EI178" s="359">
        <v>0</v>
      </c>
      <c r="EJ178" s="359">
        <f t="shared" ca="1" si="235"/>
        <v>0</v>
      </c>
      <c r="EK178" s="359">
        <f t="shared" ca="1" si="206"/>
        <v>0</v>
      </c>
      <c r="EL178" s="359">
        <f t="shared" ca="1" si="236"/>
        <v>0</v>
      </c>
    </row>
    <row r="179" spans="6:142" x14ac:dyDescent="0.35">
      <c r="F179" s="372">
        <f ca="1">IFERROR(INDEX('Inflation Rates'!$A$16:$H$138,MATCH('TSP Traditional'!$H180,'Inflation Rates'!$A$16:$A$138,0),8)/INDEX('Inflation Rates'!$A$16:$H$138,MATCH('TSP Traditional'!$H180,'Inflation Rates'!$A$16:$A$138,0)-1,8)-1,F178)</f>
        <v>2.0000000000000018E-2</v>
      </c>
      <c r="G179" s="372">
        <f ca="1">IFERROR(INDEX('Inflation Rates'!$A$16:$H$138,MATCH('TSP Traditional'!$H180,'Inflation Rates'!$A$16:$A$138,0),6)/INDEX('Inflation Rates'!$A$16:$H$138,MATCH('TSP Traditional'!$H180,'Inflation Rates'!$A$16:$A$138,0)-1,6)-1,G178)</f>
        <v>2.0999999999999908E-2</v>
      </c>
      <c r="H179" s="362">
        <f t="shared" ca="1" si="237"/>
        <v>2190</v>
      </c>
      <c r="I179" s="362">
        <f t="shared" ca="1" si="238"/>
        <v>290</v>
      </c>
      <c r="J179" s="362">
        <v>171</v>
      </c>
      <c r="K179" s="371">
        <f t="shared" ca="1" si="239"/>
        <v>0</v>
      </c>
      <c r="L179" s="359">
        <f t="shared" ca="1" si="183"/>
        <v>0</v>
      </c>
      <c r="M179" s="359">
        <v>0</v>
      </c>
      <c r="N179" s="359">
        <f t="shared" ca="1" si="207"/>
        <v>0</v>
      </c>
      <c r="O179" s="359">
        <f t="shared" ca="1" si="240"/>
        <v>0</v>
      </c>
      <c r="P179" s="359">
        <f t="shared" ca="1" si="208"/>
        <v>0</v>
      </c>
      <c r="R179" s="362">
        <f t="shared" ca="1" si="241"/>
        <v>290</v>
      </c>
      <c r="S179" s="362">
        <v>171</v>
      </c>
      <c r="T179" s="371">
        <f t="shared" ca="1" si="242"/>
        <v>0</v>
      </c>
      <c r="U179" s="359">
        <f t="shared" ca="1" si="184"/>
        <v>0</v>
      </c>
      <c r="V179" s="359">
        <v>0</v>
      </c>
      <c r="W179" s="359">
        <f t="shared" ca="1" si="209"/>
        <v>0</v>
      </c>
      <c r="X179" s="359">
        <f t="shared" ca="1" si="243"/>
        <v>0</v>
      </c>
      <c r="Y179" s="359">
        <f t="shared" ca="1" si="210"/>
        <v>0</v>
      </c>
      <c r="AA179" s="362">
        <f t="shared" ca="1" si="244"/>
        <v>290</v>
      </c>
      <c r="AB179" s="362">
        <v>171</v>
      </c>
      <c r="AC179" s="371">
        <f t="shared" ca="1" si="245"/>
        <v>0</v>
      </c>
      <c r="AD179" s="359">
        <f t="shared" ca="1" si="185"/>
        <v>0</v>
      </c>
      <c r="AE179" s="359">
        <v>0</v>
      </c>
      <c r="AF179" s="359">
        <f t="shared" ca="1" si="211"/>
        <v>0</v>
      </c>
      <c r="AG179" s="359">
        <f t="shared" ca="1" si="246"/>
        <v>0</v>
      </c>
      <c r="AH179" s="359">
        <f t="shared" ca="1" si="212"/>
        <v>0</v>
      </c>
      <c r="AJ179" s="362">
        <f t="shared" ca="1" si="247"/>
        <v>290</v>
      </c>
      <c r="AK179" s="362">
        <v>171</v>
      </c>
      <c r="AL179" s="371">
        <f t="shared" ca="1" si="248"/>
        <v>0</v>
      </c>
      <c r="AM179" s="359">
        <f t="shared" ca="1" si="186"/>
        <v>0</v>
      </c>
      <c r="AN179" s="359">
        <v>0</v>
      </c>
      <c r="AO179" s="359">
        <f t="shared" ca="1" si="213"/>
        <v>0</v>
      </c>
      <c r="AP179" s="359">
        <f t="shared" ca="1" si="249"/>
        <v>0</v>
      </c>
      <c r="AQ179" s="359">
        <f t="shared" ca="1" si="214"/>
        <v>0</v>
      </c>
      <c r="AS179" s="362">
        <f t="shared" ca="1" si="250"/>
        <v>290</v>
      </c>
      <c r="AT179" s="362">
        <v>171</v>
      </c>
      <c r="AU179" s="371">
        <f t="shared" ca="1" si="251"/>
        <v>0</v>
      </c>
      <c r="AV179" s="359">
        <f t="shared" ca="1" si="187"/>
        <v>0</v>
      </c>
      <c r="AW179" s="359">
        <v>0</v>
      </c>
      <c r="AX179" s="359">
        <f t="shared" ca="1" si="215"/>
        <v>0</v>
      </c>
      <c r="AY179" s="359">
        <f t="shared" ca="1" si="252"/>
        <v>0</v>
      </c>
      <c r="AZ179" s="359">
        <f t="shared" ca="1" si="216"/>
        <v>0</v>
      </c>
      <c r="BB179" s="362">
        <f t="shared" ca="1" si="253"/>
        <v>290</v>
      </c>
      <c r="BC179" s="362">
        <v>171</v>
      </c>
      <c r="BD179" s="371">
        <f t="shared" ca="1" si="254"/>
        <v>0</v>
      </c>
      <c r="BE179" s="359">
        <f t="shared" ca="1" si="188"/>
        <v>0</v>
      </c>
      <c r="BF179" s="359">
        <v>0</v>
      </c>
      <c r="BG179" s="359">
        <f t="shared" ca="1" si="217"/>
        <v>0</v>
      </c>
      <c r="BH179" s="359">
        <f t="shared" ca="1" si="255"/>
        <v>0</v>
      </c>
      <c r="BI179" s="359">
        <f t="shared" ca="1" si="218"/>
        <v>0</v>
      </c>
      <c r="BK179" s="362">
        <f t="shared" ca="1" si="256"/>
        <v>290</v>
      </c>
      <c r="BL179" s="362">
        <v>171</v>
      </c>
      <c r="BM179" s="371">
        <f t="shared" ca="1" si="257"/>
        <v>0</v>
      </c>
      <c r="BN179" s="359">
        <f t="shared" ca="1" si="189"/>
        <v>0</v>
      </c>
      <c r="BO179" s="359">
        <v>0</v>
      </c>
      <c r="BP179" s="359">
        <f t="shared" ca="1" si="219"/>
        <v>0</v>
      </c>
      <c r="BQ179" s="359">
        <f t="shared" ca="1" si="190"/>
        <v>0</v>
      </c>
      <c r="BR179" s="359">
        <f t="shared" ca="1" si="220"/>
        <v>0</v>
      </c>
      <c r="BT179" s="362">
        <f t="shared" ca="1" si="258"/>
        <v>290</v>
      </c>
      <c r="BU179" s="362">
        <v>171</v>
      </c>
      <c r="BV179" s="371">
        <f t="shared" ca="1" si="259"/>
        <v>0</v>
      </c>
      <c r="BW179" s="359">
        <f t="shared" ca="1" si="191"/>
        <v>0</v>
      </c>
      <c r="BX179" s="359">
        <v>0</v>
      </c>
      <c r="BY179" s="359">
        <f t="shared" ca="1" si="221"/>
        <v>0</v>
      </c>
      <c r="BZ179" s="359">
        <f t="shared" ca="1" si="192"/>
        <v>0</v>
      </c>
      <c r="CA179" s="359">
        <f t="shared" ca="1" si="222"/>
        <v>0</v>
      </c>
      <c r="CC179" s="362">
        <f t="shared" ca="1" si="260"/>
        <v>290</v>
      </c>
      <c r="CD179" s="362">
        <v>171</v>
      </c>
      <c r="CE179" s="371">
        <f t="shared" ca="1" si="261"/>
        <v>0</v>
      </c>
      <c r="CF179" s="359">
        <f t="shared" ca="1" si="193"/>
        <v>0</v>
      </c>
      <c r="CG179" s="359">
        <v>0</v>
      </c>
      <c r="CH179" s="359">
        <f t="shared" ca="1" si="223"/>
        <v>0</v>
      </c>
      <c r="CI179" s="359">
        <f t="shared" ca="1" si="194"/>
        <v>0</v>
      </c>
      <c r="CJ179" s="359">
        <f t="shared" ca="1" si="224"/>
        <v>0</v>
      </c>
      <c r="CL179" s="362">
        <f t="shared" ca="1" si="262"/>
        <v>290</v>
      </c>
      <c r="CM179" s="362">
        <v>171</v>
      </c>
      <c r="CN179" s="371">
        <f t="shared" ca="1" si="263"/>
        <v>0</v>
      </c>
      <c r="CO179" s="359">
        <f t="shared" ca="1" si="195"/>
        <v>0</v>
      </c>
      <c r="CP179" s="359">
        <v>0</v>
      </c>
      <c r="CQ179" s="359">
        <f t="shared" ca="1" si="225"/>
        <v>0</v>
      </c>
      <c r="CR179" s="359">
        <f t="shared" ca="1" si="196"/>
        <v>0</v>
      </c>
      <c r="CS179" s="359">
        <f t="shared" ca="1" si="226"/>
        <v>0</v>
      </c>
      <c r="CU179" s="362">
        <f t="shared" ca="1" si="264"/>
        <v>290</v>
      </c>
      <c r="CV179" s="362">
        <v>171</v>
      </c>
      <c r="CW179" s="371">
        <f t="shared" ca="1" si="265"/>
        <v>0</v>
      </c>
      <c r="CX179" s="359">
        <f t="shared" ca="1" si="197"/>
        <v>0</v>
      </c>
      <c r="CY179" s="359">
        <v>0</v>
      </c>
      <c r="CZ179" s="359">
        <f t="shared" ca="1" si="227"/>
        <v>0</v>
      </c>
      <c r="DA179" s="359">
        <f t="shared" ca="1" si="198"/>
        <v>0</v>
      </c>
      <c r="DB179" s="359">
        <f t="shared" ca="1" si="228"/>
        <v>0</v>
      </c>
      <c r="DD179" s="362">
        <f t="shared" ca="1" si="266"/>
        <v>290</v>
      </c>
      <c r="DE179" s="362">
        <v>171</v>
      </c>
      <c r="DF179" s="371">
        <f t="shared" ca="1" si="267"/>
        <v>0</v>
      </c>
      <c r="DG179" s="359">
        <f t="shared" ca="1" si="199"/>
        <v>0</v>
      </c>
      <c r="DH179" s="359">
        <v>0</v>
      </c>
      <c r="DI179" s="359">
        <f t="shared" ca="1" si="229"/>
        <v>0</v>
      </c>
      <c r="DJ179" s="359">
        <f t="shared" ca="1" si="200"/>
        <v>0</v>
      </c>
      <c r="DK179" s="359">
        <f t="shared" ca="1" si="230"/>
        <v>0</v>
      </c>
      <c r="DM179" s="362">
        <f t="shared" ca="1" si="268"/>
        <v>290</v>
      </c>
      <c r="DN179" s="362">
        <v>171</v>
      </c>
      <c r="DO179" s="371">
        <f t="shared" ca="1" si="269"/>
        <v>0</v>
      </c>
      <c r="DP179" s="359">
        <f t="shared" ca="1" si="201"/>
        <v>0</v>
      </c>
      <c r="DQ179" s="359">
        <v>0</v>
      </c>
      <c r="DR179" s="359">
        <f t="shared" ca="1" si="231"/>
        <v>0</v>
      </c>
      <c r="DS179" s="359">
        <f t="shared" ca="1" si="202"/>
        <v>0</v>
      </c>
      <c r="DT179" s="359">
        <f t="shared" ca="1" si="232"/>
        <v>0</v>
      </c>
      <c r="DV179" s="362">
        <f t="shared" ca="1" si="270"/>
        <v>290</v>
      </c>
      <c r="DW179" s="362">
        <v>171</v>
      </c>
      <c r="DX179" s="371">
        <f t="shared" ca="1" si="271"/>
        <v>0</v>
      </c>
      <c r="DY179" s="359">
        <f t="shared" ca="1" si="203"/>
        <v>0</v>
      </c>
      <c r="DZ179" s="359">
        <v>0</v>
      </c>
      <c r="EA179" s="359">
        <f t="shared" ca="1" si="233"/>
        <v>0</v>
      </c>
      <c r="EB179" s="359">
        <f t="shared" ca="1" si="204"/>
        <v>0</v>
      </c>
      <c r="EC179" s="359">
        <f t="shared" ca="1" si="234"/>
        <v>0</v>
      </c>
      <c r="EE179" s="362">
        <f t="shared" ca="1" si="272"/>
        <v>290</v>
      </c>
      <c r="EF179" s="362">
        <v>171</v>
      </c>
      <c r="EG179" s="371">
        <f t="shared" ca="1" si="273"/>
        <v>0</v>
      </c>
      <c r="EH179" s="359">
        <f t="shared" ca="1" si="205"/>
        <v>0</v>
      </c>
      <c r="EI179" s="359">
        <v>0</v>
      </c>
      <c r="EJ179" s="359">
        <f t="shared" ca="1" si="235"/>
        <v>0</v>
      </c>
      <c r="EK179" s="359">
        <f t="shared" ca="1" si="206"/>
        <v>0</v>
      </c>
      <c r="EL179" s="359">
        <f t="shared" ca="1" si="236"/>
        <v>0</v>
      </c>
    </row>
    <row r="180" spans="6:142" x14ac:dyDescent="0.35">
      <c r="F180" s="372">
        <f ca="1">IFERROR(INDEX('Inflation Rates'!$A$16:$H$138,MATCH('TSP Traditional'!$H181,'Inflation Rates'!$A$16:$A$138,0),8)/INDEX('Inflation Rates'!$A$16:$H$138,MATCH('TSP Traditional'!$H181,'Inflation Rates'!$A$16:$A$138,0)-1,8)-1,F179)</f>
        <v>2.0000000000000018E-2</v>
      </c>
      <c r="G180" s="372">
        <f ca="1">IFERROR(INDEX('Inflation Rates'!$A$16:$H$138,MATCH('TSP Traditional'!$H181,'Inflation Rates'!$A$16:$A$138,0),6)/INDEX('Inflation Rates'!$A$16:$H$138,MATCH('TSP Traditional'!$H181,'Inflation Rates'!$A$16:$A$138,0)-1,6)-1,G179)</f>
        <v>2.0999999999999908E-2</v>
      </c>
      <c r="H180" s="362">
        <f t="shared" ca="1" si="237"/>
        <v>2191</v>
      </c>
      <c r="I180" s="362">
        <f t="shared" ca="1" si="238"/>
        <v>291</v>
      </c>
      <c r="J180" s="362">
        <v>172</v>
      </c>
      <c r="K180" s="371">
        <f t="shared" ca="1" si="239"/>
        <v>0</v>
      </c>
      <c r="L180" s="359">
        <f t="shared" ca="1" si="183"/>
        <v>0</v>
      </c>
      <c r="M180" s="359">
        <v>0</v>
      </c>
      <c r="N180" s="359">
        <f t="shared" ca="1" si="207"/>
        <v>0</v>
      </c>
      <c r="O180" s="359">
        <f t="shared" ca="1" si="240"/>
        <v>0</v>
      </c>
      <c r="P180" s="359">
        <f t="shared" ca="1" si="208"/>
        <v>0</v>
      </c>
      <c r="R180" s="362">
        <f t="shared" ca="1" si="241"/>
        <v>291</v>
      </c>
      <c r="S180" s="362">
        <v>172</v>
      </c>
      <c r="T180" s="371">
        <f t="shared" ca="1" si="242"/>
        <v>0</v>
      </c>
      <c r="U180" s="359">
        <f t="shared" ca="1" si="184"/>
        <v>0</v>
      </c>
      <c r="V180" s="359">
        <v>0</v>
      </c>
      <c r="W180" s="359">
        <f t="shared" ca="1" si="209"/>
        <v>0</v>
      </c>
      <c r="X180" s="359">
        <f t="shared" ca="1" si="243"/>
        <v>0</v>
      </c>
      <c r="Y180" s="359">
        <f t="shared" ca="1" si="210"/>
        <v>0</v>
      </c>
      <c r="AA180" s="362">
        <f t="shared" ca="1" si="244"/>
        <v>291</v>
      </c>
      <c r="AB180" s="362">
        <v>172</v>
      </c>
      <c r="AC180" s="371">
        <f t="shared" ca="1" si="245"/>
        <v>0</v>
      </c>
      <c r="AD180" s="359">
        <f t="shared" ca="1" si="185"/>
        <v>0</v>
      </c>
      <c r="AE180" s="359">
        <v>0</v>
      </c>
      <c r="AF180" s="359">
        <f t="shared" ca="1" si="211"/>
        <v>0</v>
      </c>
      <c r="AG180" s="359">
        <f t="shared" ca="1" si="246"/>
        <v>0</v>
      </c>
      <c r="AH180" s="359">
        <f t="shared" ca="1" si="212"/>
        <v>0</v>
      </c>
      <c r="AJ180" s="362">
        <f t="shared" ca="1" si="247"/>
        <v>291</v>
      </c>
      <c r="AK180" s="362">
        <v>172</v>
      </c>
      <c r="AL180" s="371">
        <f t="shared" ca="1" si="248"/>
        <v>0</v>
      </c>
      <c r="AM180" s="359">
        <f t="shared" ca="1" si="186"/>
        <v>0</v>
      </c>
      <c r="AN180" s="359">
        <v>0</v>
      </c>
      <c r="AO180" s="359">
        <f t="shared" ca="1" si="213"/>
        <v>0</v>
      </c>
      <c r="AP180" s="359">
        <f t="shared" ca="1" si="249"/>
        <v>0</v>
      </c>
      <c r="AQ180" s="359">
        <f t="shared" ca="1" si="214"/>
        <v>0</v>
      </c>
      <c r="AS180" s="362">
        <f t="shared" ca="1" si="250"/>
        <v>291</v>
      </c>
      <c r="AT180" s="362">
        <v>172</v>
      </c>
      <c r="AU180" s="371">
        <f t="shared" ca="1" si="251"/>
        <v>0</v>
      </c>
      <c r="AV180" s="359">
        <f t="shared" ca="1" si="187"/>
        <v>0</v>
      </c>
      <c r="AW180" s="359">
        <v>0</v>
      </c>
      <c r="AX180" s="359">
        <f t="shared" ca="1" si="215"/>
        <v>0</v>
      </c>
      <c r="AY180" s="359">
        <f t="shared" ca="1" si="252"/>
        <v>0</v>
      </c>
      <c r="AZ180" s="359">
        <f t="shared" ca="1" si="216"/>
        <v>0</v>
      </c>
      <c r="BB180" s="362">
        <f t="shared" ca="1" si="253"/>
        <v>291</v>
      </c>
      <c r="BC180" s="362">
        <v>172</v>
      </c>
      <c r="BD180" s="371">
        <f t="shared" ca="1" si="254"/>
        <v>0</v>
      </c>
      <c r="BE180" s="359">
        <f t="shared" ca="1" si="188"/>
        <v>0</v>
      </c>
      <c r="BF180" s="359">
        <v>0</v>
      </c>
      <c r="BG180" s="359">
        <f t="shared" ca="1" si="217"/>
        <v>0</v>
      </c>
      <c r="BH180" s="359">
        <f t="shared" ca="1" si="255"/>
        <v>0</v>
      </c>
      <c r="BI180" s="359">
        <f t="shared" ca="1" si="218"/>
        <v>0</v>
      </c>
      <c r="BK180" s="362">
        <f t="shared" ca="1" si="256"/>
        <v>291</v>
      </c>
      <c r="BL180" s="362">
        <v>172</v>
      </c>
      <c r="BM180" s="371">
        <f t="shared" ca="1" si="257"/>
        <v>0</v>
      </c>
      <c r="BN180" s="359">
        <f t="shared" ca="1" si="189"/>
        <v>0</v>
      </c>
      <c r="BO180" s="359">
        <v>0</v>
      </c>
      <c r="BP180" s="359">
        <f t="shared" ca="1" si="219"/>
        <v>0</v>
      </c>
      <c r="BQ180" s="359">
        <f t="shared" ca="1" si="190"/>
        <v>0</v>
      </c>
      <c r="BR180" s="359">
        <f t="shared" ca="1" si="220"/>
        <v>0</v>
      </c>
      <c r="BT180" s="362">
        <f t="shared" ca="1" si="258"/>
        <v>291</v>
      </c>
      <c r="BU180" s="362">
        <v>172</v>
      </c>
      <c r="BV180" s="371">
        <f t="shared" ca="1" si="259"/>
        <v>0</v>
      </c>
      <c r="BW180" s="359">
        <f t="shared" ca="1" si="191"/>
        <v>0</v>
      </c>
      <c r="BX180" s="359">
        <v>0</v>
      </c>
      <c r="BY180" s="359">
        <f t="shared" ca="1" si="221"/>
        <v>0</v>
      </c>
      <c r="BZ180" s="359">
        <f t="shared" ca="1" si="192"/>
        <v>0</v>
      </c>
      <c r="CA180" s="359">
        <f t="shared" ca="1" si="222"/>
        <v>0</v>
      </c>
      <c r="CC180" s="362">
        <f t="shared" ca="1" si="260"/>
        <v>291</v>
      </c>
      <c r="CD180" s="362">
        <v>172</v>
      </c>
      <c r="CE180" s="371">
        <f t="shared" ca="1" si="261"/>
        <v>0</v>
      </c>
      <c r="CF180" s="359">
        <f t="shared" ca="1" si="193"/>
        <v>0</v>
      </c>
      <c r="CG180" s="359">
        <v>0</v>
      </c>
      <c r="CH180" s="359">
        <f t="shared" ca="1" si="223"/>
        <v>0</v>
      </c>
      <c r="CI180" s="359">
        <f t="shared" ca="1" si="194"/>
        <v>0</v>
      </c>
      <c r="CJ180" s="359">
        <f t="shared" ca="1" si="224"/>
        <v>0</v>
      </c>
      <c r="CL180" s="362">
        <f t="shared" ca="1" si="262"/>
        <v>291</v>
      </c>
      <c r="CM180" s="362">
        <v>172</v>
      </c>
      <c r="CN180" s="371">
        <f t="shared" ca="1" si="263"/>
        <v>0</v>
      </c>
      <c r="CO180" s="359">
        <f t="shared" ca="1" si="195"/>
        <v>0</v>
      </c>
      <c r="CP180" s="359">
        <v>0</v>
      </c>
      <c r="CQ180" s="359">
        <f t="shared" ca="1" si="225"/>
        <v>0</v>
      </c>
      <c r="CR180" s="359">
        <f t="shared" ca="1" si="196"/>
        <v>0</v>
      </c>
      <c r="CS180" s="359">
        <f t="shared" ca="1" si="226"/>
        <v>0</v>
      </c>
      <c r="CU180" s="362">
        <f t="shared" ca="1" si="264"/>
        <v>291</v>
      </c>
      <c r="CV180" s="362">
        <v>172</v>
      </c>
      <c r="CW180" s="371">
        <f t="shared" ca="1" si="265"/>
        <v>0</v>
      </c>
      <c r="CX180" s="359">
        <f t="shared" ca="1" si="197"/>
        <v>0</v>
      </c>
      <c r="CY180" s="359">
        <v>0</v>
      </c>
      <c r="CZ180" s="359">
        <f t="shared" ca="1" si="227"/>
        <v>0</v>
      </c>
      <c r="DA180" s="359">
        <f t="shared" ca="1" si="198"/>
        <v>0</v>
      </c>
      <c r="DB180" s="359">
        <f t="shared" ca="1" si="228"/>
        <v>0</v>
      </c>
      <c r="DD180" s="362">
        <f t="shared" ca="1" si="266"/>
        <v>291</v>
      </c>
      <c r="DE180" s="362">
        <v>172</v>
      </c>
      <c r="DF180" s="371">
        <f t="shared" ca="1" si="267"/>
        <v>0</v>
      </c>
      <c r="DG180" s="359">
        <f t="shared" ca="1" si="199"/>
        <v>0</v>
      </c>
      <c r="DH180" s="359">
        <v>0</v>
      </c>
      <c r="DI180" s="359">
        <f t="shared" ca="1" si="229"/>
        <v>0</v>
      </c>
      <c r="DJ180" s="359">
        <f t="shared" ca="1" si="200"/>
        <v>0</v>
      </c>
      <c r="DK180" s="359">
        <f t="shared" ca="1" si="230"/>
        <v>0</v>
      </c>
      <c r="DM180" s="362">
        <f t="shared" ca="1" si="268"/>
        <v>291</v>
      </c>
      <c r="DN180" s="362">
        <v>172</v>
      </c>
      <c r="DO180" s="371">
        <f t="shared" ca="1" si="269"/>
        <v>0</v>
      </c>
      <c r="DP180" s="359">
        <f t="shared" ca="1" si="201"/>
        <v>0</v>
      </c>
      <c r="DQ180" s="359">
        <v>0</v>
      </c>
      <c r="DR180" s="359">
        <f t="shared" ca="1" si="231"/>
        <v>0</v>
      </c>
      <c r="DS180" s="359">
        <f t="shared" ca="1" si="202"/>
        <v>0</v>
      </c>
      <c r="DT180" s="359">
        <f t="shared" ca="1" si="232"/>
        <v>0</v>
      </c>
      <c r="DV180" s="362">
        <f t="shared" ca="1" si="270"/>
        <v>291</v>
      </c>
      <c r="DW180" s="362">
        <v>172</v>
      </c>
      <c r="DX180" s="371">
        <f t="shared" ca="1" si="271"/>
        <v>0</v>
      </c>
      <c r="DY180" s="359">
        <f t="shared" ca="1" si="203"/>
        <v>0</v>
      </c>
      <c r="DZ180" s="359">
        <v>0</v>
      </c>
      <c r="EA180" s="359">
        <f t="shared" ca="1" si="233"/>
        <v>0</v>
      </c>
      <c r="EB180" s="359">
        <f t="shared" ca="1" si="204"/>
        <v>0</v>
      </c>
      <c r="EC180" s="359">
        <f t="shared" ca="1" si="234"/>
        <v>0</v>
      </c>
      <c r="EE180" s="362">
        <f t="shared" ca="1" si="272"/>
        <v>291</v>
      </c>
      <c r="EF180" s="362">
        <v>172</v>
      </c>
      <c r="EG180" s="371">
        <f t="shared" ca="1" si="273"/>
        <v>0</v>
      </c>
      <c r="EH180" s="359">
        <f t="shared" ca="1" si="205"/>
        <v>0</v>
      </c>
      <c r="EI180" s="359">
        <v>0</v>
      </c>
      <c r="EJ180" s="359">
        <f t="shared" ca="1" si="235"/>
        <v>0</v>
      </c>
      <c r="EK180" s="359">
        <f t="shared" ca="1" si="206"/>
        <v>0</v>
      </c>
      <c r="EL180" s="359">
        <f t="shared" ca="1" si="236"/>
        <v>0</v>
      </c>
    </row>
    <row r="181" spans="6:142" x14ac:dyDescent="0.35">
      <c r="F181" s="372">
        <f ca="1">IFERROR(INDEX('Inflation Rates'!$A$16:$H$138,MATCH('TSP Traditional'!$H182,'Inflation Rates'!$A$16:$A$138,0),8)/INDEX('Inflation Rates'!$A$16:$H$138,MATCH('TSP Traditional'!$H182,'Inflation Rates'!$A$16:$A$138,0)-1,8)-1,F180)</f>
        <v>2.0000000000000018E-2</v>
      </c>
      <c r="G181" s="372">
        <f ca="1">IFERROR(INDEX('Inflation Rates'!$A$16:$H$138,MATCH('TSP Traditional'!$H182,'Inflation Rates'!$A$16:$A$138,0),6)/INDEX('Inflation Rates'!$A$16:$H$138,MATCH('TSP Traditional'!$H182,'Inflation Rates'!$A$16:$A$138,0)-1,6)-1,G180)</f>
        <v>2.0999999999999908E-2</v>
      </c>
      <c r="H181" s="362">
        <f t="shared" ca="1" si="237"/>
        <v>2192</v>
      </c>
      <c r="I181" s="362">
        <f t="shared" ca="1" si="238"/>
        <v>292</v>
      </c>
      <c r="J181" s="362">
        <v>173</v>
      </c>
      <c r="K181" s="371">
        <f t="shared" ca="1" si="239"/>
        <v>0</v>
      </c>
      <c r="L181" s="359">
        <f t="shared" ca="1" si="183"/>
        <v>0</v>
      </c>
      <c r="M181" s="359">
        <v>0</v>
      </c>
      <c r="N181" s="359">
        <f t="shared" ca="1" si="207"/>
        <v>0</v>
      </c>
      <c r="O181" s="359">
        <f t="shared" ca="1" si="240"/>
        <v>0</v>
      </c>
      <c r="P181" s="359">
        <f t="shared" ca="1" si="208"/>
        <v>0</v>
      </c>
      <c r="R181" s="362">
        <f t="shared" ca="1" si="241"/>
        <v>292</v>
      </c>
      <c r="S181" s="362">
        <v>173</v>
      </c>
      <c r="T181" s="371">
        <f t="shared" ca="1" si="242"/>
        <v>0</v>
      </c>
      <c r="U181" s="359">
        <f t="shared" ca="1" si="184"/>
        <v>0</v>
      </c>
      <c r="V181" s="359">
        <v>0</v>
      </c>
      <c r="W181" s="359">
        <f t="shared" ca="1" si="209"/>
        <v>0</v>
      </c>
      <c r="X181" s="359">
        <f t="shared" ca="1" si="243"/>
        <v>0</v>
      </c>
      <c r="Y181" s="359">
        <f t="shared" ca="1" si="210"/>
        <v>0</v>
      </c>
      <c r="AA181" s="362">
        <f t="shared" ca="1" si="244"/>
        <v>292</v>
      </c>
      <c r="AB181" s="362">
        <v>173</v>
      </c>
      <c r="AC181" s="371">
        <f t="shared" ca="1" si="245"/>
        <v>0</v>
      </c>
      <c r="AD181" s="359">
        <f t="shared" ca="1" si="185"/>
        <v>0</v>
      </c>
      <c r="AE181" s="359">
        <v>0</v>
      </c>
      <c r="AF181" s="359">
        <f t="shared" ca="1" si="211"/>
        <v>0</v>
      </c>
      <c r="AG181" s="359">
        <f t="shared" ca="1" si="246"/>
        <v>0</v>
      </c>
      <c r="AH181" s="359">
        <f t="shared" ca="1" si="212"/>
        <v>0</v>
      </c>
      <c r="AJ181" s="362">
        <f t="shared" ca="1" si="247"/>
        <v>292</v>
      </c>
      <c r="AK181" s="362">
        <v>173</v>
      </c>
      <c r="AL181" s="371">
        <f t="shared" ca="1" si="248"/>
        <v>0</v>
      </c>
      <c r="AM181" s="359">
        <f t="shared" ca="1" si="186"/>
        <v>0</v>
      </c>
      <c r="AN181" s="359">
        <v>0</v>
      </c>
      <c r="AO181" s="359">
        <f t="shared" ca="1" si="213"/>
        <v>0</v>
      </c>
      <c r="AP181" s="359">
        <f t="shared" ca="1" si="249"/>
        <v>0</v>
      </c>
      <c r="AQ181" s="359">
        <f t="shared" ca="1" si="214"/>
        <v>0</v>
      </c>
      <c r="AS181" s="362">
        <f t="shared" ca="1" si="250"/>
        <v>292</v>
      </c>
      <c r="AT181" s="362">
        <v>173</v>
      </c>
      <c r="AU181" s="371">
        <f t="shared" ca="1" si="251"/>
        <v>0</v>
      </c>
      <c r="AV181" s="359">
        <f t="shared" ca="1" si="187"/>
        <v>0</v>
      </c>
      <c r="AW181" s="359">
        <v>0</v>
      </c>
      <c r="AX181" s="359">
        <f t="shared" ca="1" si="215"/>
        <v>0</v>
      </c>
      <c r="AY181" s="359">
        <f t="shared" ca="1" si="252"/>
        <v>0</v>
      </c>
      <c r="AZ181" s="359">
        <f t="shared" ca="1" si="216"/>
        <v>0</v>
      </c>
      <c r="BB181" s="362">
        <f t="shared" ca="1" si="253"/>
        <v>292</v>
      </c>
      <c r="BC181" s="362">
        <v>173</v>
      </c>
      <c r="BD181" s="371">
        <f t="shared" ca="1" si="254"/>
        <v>0</v>
      </c>
      <c r="BE181" s="359">
        <f t="shared" ca="1" si="188"/>
        <v>0</v>
      </c>
      <c r="BF181" s="359">
        <v>0</v>
      </c>
      <c r="BG181" s="359">
        <f t="shared" ca="1" si="217"/>
        <v>0</v>
      </c>
      <c r="BH181" s="359">
        <f t="shared" ca="1" si="255"/>
        <v>0</v>
      </c>
      <c r="BI181" s="359">
        <f t="shared" ca="1" si="218"/>
        <v>0</v>
      </c>
      <c r="BK181" s="362">
        <f t="shared" ca="1" si="256"/>
        <v>292</v>
      </c>
      <c r="BL181" s="362">
        <v>173</v>
      </c>
      <c r="BM181" s="371">
        <f t="shared" ca="1" si="257"/>
        <v>0</v>
      </c>
      <c r="BN181" s="359">
        <f t="shared" ca="1" si="189"/>
        <v>0</v>
      </c>
      <c r="BO181" s="359">
        <v>0</v>
      </c>
      <c r="BP181" s="359">
        <f t="shared" ca="1" si="219"/>
        <v>0</v>
      </c>
      <c r="BQ181" s="359">
        <f t="shared" ca="1" si="190"/>
        <v>0</v>
      </c>
      <c r="BR181" s="359">
        <f t="shared" ca="1" si="220"/>
        <v>0</v>
      </c>
      <c r="BT181" s="362">
        <f t="shared" ca="1" si="258"/>
        <v>292</v>
      </c>
      <c r="BU181" s="362">
        <v>173</v>
      </c>
      <c r="BV181" s="371">
        <f t="shared" ca="1" si="259"/>
        <v>0</v>
      </c>
      <c r="BW181" s="359">
        <f t="shared" ca="1" si="191"/>
        <v>0</v>
      </c>
      <c r="BX181" s="359">
        <v>0</v>
      </c>
      <c r="BY181" s="359">
        <f t="shared" ca="1" si="221"/>
        <v>0</v>
      </c>
      <c r="BZ181" s="359">
        <f t="shared" ca="1" si="192"/>
        <v>0</v>
      </c>
      <c r="CA181" s="359">
        <f t="shared" ca="1" si="222"/>
        <v>0</v>
      </c>
      <c r="CC181" s="362">
        <f t="shared" ca="1" si="260"/>
        <v>292</v>
      </c>
      <c r="CD181" s="362">
        <v>173</v>
      </c>
      <c r="CE181" s="371">
        <f t="shared" ca="1" si="261"/>
        <v>0</v>
      </c>
      <c r="CF181" s="359">
        <f t="shared" ca="1" si="193"/>
        <v>0</v>
      </c>
      <c r="CG181" s="359">
        <v>0</v>
      </c>
      <c r="CH181" s="359">
        <f t="shared" ca="1" si="223"/>
        <v>0</v>
      </c>
      <c r="CI181" s="359">
        <f t="shared" ca="1" si="194"/>
        <v>0</v>
      </c>
      <c r="CJ181" s="359">
        <f t="shared" ca="1" si="224"/>
        <v>0</v>
      </c>
      <c r="CL181" s="362">
        <f t="shared" ca="1" si="262"/>
        <v>292</v>
      </c>
      <c r="CM181" s="362">
        <v>173</v>
      </c>
      <c r="CN181" s="371">
        <f t="shared" ca="1" si="263"/>
        <v>0</v>
      </c>
      <c r="CO181" s="359">
        <f t="shared" ca="1" si="195"/>
        <v>0</v>
      </c>
      <c r="CP181" s="359">
        <v>0</v>
      </c>
      <c r="CQ181" s="359">
        <f t="shared" ca="1" si="225"/>
        <v>0</v>
      </c>
      <c r="CR181" s="359">
        <f t="shared" ca="1" si="196"/>
        <v>0</v>
      </c>
      <c r="CS181" s="359">
        <f t="shared" ca="1" si="226"/>
        <v>0</v>
      </c>
      <c r="CU181" s="362">
        <f t="shared" ca="1" si="264"/>
        <v>292</v>
      </c>
      <c r="CV181" s="362">
        <v>173</v>
      </c>
      <c r="CW181" s="371">
        <f t="shared" ca="1" si="265"/>
        <v>0</v>
      </c>
      <c r="CX181" s="359">
        <f t="shared" ca="1" si="197"/>
        <v>0</v>
      </c>
      <c r="CY181" s="359">
        <v>0</v>
      </c>
      <c r="CZ181" s="359">
        <f t="shared" ca="1" si="227"/>
        <v>0</v>
      </c>
      <c r="DA181" s="359">
        <f t="shared" ca="1" si="198"/>
        <v>0</v>
      </c>
      <c r="DB181" s="359">
        <f t="shared" ca="1" si="228"/>
        <v>0</v>
      </c>
      <c r="DD181" s="362">
        <f t="shared" ca="1" si="266"/>
        <v>292</v>
      </c>
      <c r="DE181" s="362">
        <v>173</v>
      </c>
      <c r="DF181" s="371">
        <f t="shared" ca="1" si="267"/>
        <v>0</v>
      </c>
      <c r="DG181" s="359">
        <f t="shared" ca="1" si="199"/>
        <v>0</v>
      </c>
      <c r="DH181" s="359">
        <v>0</v>
      </c>
      <c r="DI181" s="359">
        <f t="shared" ca="1" si="229"/>
        <v>0</v>
      </c>
      <c r="DJ181" s="359">
        <f t="shared" ca="1" si="200"/>
        <v>0</v>
      </c>
      <c r="DK181" s="359">
        <f t="shared" ca="1" si="230"/>
        <v>0</v>
      </c>
      <c r="DM181" s="362">
        <f t="shared" ca="1" si="268"/>
        <v>292</v>
      </c>
      <c r="DN181" s="362">
        <v>173</v>
      </c>
      <c r="DO181" s="371">
        <f t="shared" ca="1" si="269"/>
        <v>0</v>
      </c>
      <c r="DP181" s="359">
        <f t="shared" ca="1" si="201"/>
        <v>0</v>
      </c>
      <c r="DQ181" s="359">
        <v>0</v>
      </c>
      <c r="DR181" s="359">
        <f t="shared" ca="1" si="231"/>
        <v>0</v>
      </c>
      <c r="DS181" s="359">
        <f t="shared" ca="1" si="202"/>
        <v>0</v>
      </c>
      <c r="DT181" s="359">
        <f t="shared" ca="1" si="232"/>
        <v>0</v>
      </c>
      <c r="DV181" s="362">
        <f t="shared" ca="1" si="270"/>
        <v>292</v>
      </c>
      <c r="DW181" s="362">
        <v>173</v>
      </c>
      <c r="DX181" s="371">
        <f t="shared" ca="1" si="271"/>
        <v>0</v>
      </c>
      <c r="DY181" s="359">
        <f t="shared" ca="1" si="203"/>
        <v>0</v>
      </c>
      <c r="DZ181" s="359">
        <v>0</v>
      </c>
      <c r="EA181" s="359">
        <f t="shared" ca="1" si="233"/>
        <v>0</v>
      </c>
      <c r="EB181" s="359">
        <f t="shared" ca="1" si="204"/>
        <v>0</v>
      </c>
      <c r="EC181" s="359">
        <f t="shared" ca="1" si="234"/>
        <v>0</v>
      </c>
      <c r="EE181" s="362">
        <f t="shared" ca="1" si="272"/>
        <v>292</v>
      </c>
      <c r="EF181" s="362">
        <v>173</v>
      </c>
      <c r="EG181" s="371">
        <f t="shared" ca="1" si="273"/>
        <v>0</v>
      </c>
      <c r="EH181" s="359">
        <f t="shared" ca="1" si="205"/>
        <v>0</v>
      </c>
      <c r="EI181" s="359">
        <v>0</v>
      </c>
      <c r="EJ181" s="359">
        <f t="shared" ca="1" si="235"/>
        <v>0</v>
      </c>
      <c r="EK181" s="359">
        <f t="shared" ca="1" si="206"/>
        <v>0</v>
      </c>
      <c r="EL181" s="359">
        <f t="shared" ca="1" si="236"/>
        <v>0</v>
      </c>
    </row>
    <row r="182" spans="6:142" x14ac:dyDescent="0.35">
      <c r="F182" s="372">
        <f ca="1">IFERROR(INDEX('Inflation Rates'!$A$16:$H$138,MATCH('TSP Traditional'!$H183,'Inflation Rates'!$A$16:$A$138,0),8)/INDEX('Inflation Rates'!$A$16:$H$138,MATCH('TSP Traditional'!$H183,'Inflation Rates'!$A$16:$A$138,0)-1,8)-1,F181)</f>
        <v>2.0000000000000018E-2</v>
      </c>
      <c r="G182" s="372">
        <f ca="1">IFERROR(INDEX('Inflation Rates'!$A$16:$H$138,MATCH('TSP Traditional'!$H183,'Inflation Rates'!$A$16:$A$138,0),6)/INDEX('Inflation Rates'!$A$16:$H$138,MATCH('TSP Traditional'!$H183,'Inflation Rates'!$A$16:$A$138,0)-1,6)-1,G181)</f>
        <v>2.0999999999999908E-2</v>
      </c>
      <c r="H182" s="362">
        <f t="shared" ca="1" si="237"/>
        <v>2193</v>
      </c>
      <c r="I182" s="362">
        <f t="shared" ca="1" si="238"/>
        <v>293</v>
      </c>
      <c r="J182" s="362">
        <v>174</v>
      </c>
      <c r="K182" s="371">
        <f t="shared" ca="1" si="239"/>
        <v>0</v>
      </c>
      <c r="L182" s="359">
        <f t="shared" ca="1" si="183"/>
        <v>0</v>
      </c>
      <c r="M182" s="359">
        <v>0</v>
      </c>
      <c r="N182" s="359">
        <f t="shared" ca="1" si="207"/>
        <v>0</v>
      </c>
      <c r="O182" s="359">
        <f t="shared" ca="1" si="240"/>
        <v>0</v>
      </c>
      <c r="P182" s="359">
        <f t="shared" ca="1" si="208"/>
        <v>0</v>
      </c>
      <c r="R182" s="362">
        <f t="shared" ca="1" si="241"/>
        <v>293</v>
      </c>
      <c r="S182" s="362">
        <v>174</v>
      </c>
      <c r="T182" s="371">
        <f t="shared" ca="1" si="242"/>
        <v>0</v>
      </c>
      <c r="U182" s="359">
        <f t="shared" ca="1" si="184"/>
        <v>0</v>
      </c>
      <c r="V182" s="359">
        <v>0</v>
      </c>
      <c r="W182" s="359">
        <f t="shared" ca="1" si="209"/>
        <v>0</v>
      </c>
      <c r="X182" s="359">
        <f t="shared" ca="1" si="243"/>
        <v>0</v>
      </c>
      <c r="Y182" s="359">
        <f t="shared" ca="1" si="210"/>
        <v>0</v>
      </c>
      <c r="AA182" s="362">
        <f t="shared" ca="1" si="244"/>
        <v>293</v>
      </c>
      <c r="AB182" s="362">
        <v>174</v>
      </c>
      <c r="AC182" s="371">
        <f t="shared" ca="1" si="245"/>
        <v>0</v>
      </c>
      <c r="AD182" s="359">
        <f t="shared" ca="1" si="185"/>
        <v>0</v>
      </c>
      <c r="AE182" s="359">
        <v>0</v>
      </c>
      <c r="AF182" s="359">
        <f t="shared" ca="1" si="211"/>
        <v>0</v>
      </c>
      <c r="AG182" s="359">
        <f t="shared" ca="1" si="246"/>
        <v>0</v>
      </c>
      <c r="AH182" s="359">
        <f t="shared" ca="1" si="212"/>
        <v>0</v>
      </c>
      <c r="AJ182" s="362">
        <f t="shared" ca="1" si="247"/>
        <v>293</v>
      </c>
      <c r="AK182" s="362">
        <v>174</v>
      </c>
      <c r="AL182" s="371">
        <f t="shared" ca="1" si="248"/>
        <v>0</v>
      </c>
      <c r="AM182" s="359">
        <f t="shared" ca="1" si="186"/>
        <v>0</v>
      </c>
      <c r="AN182" s="359">
        <v>0</v>
      </c>
      <c r="AO182" s="359">
        <f t="shared" ca="1" si="213"/>
        <v>0</v>
      </c>
      <c r="AP182" s="359">
        <f t="shared" ca="1" si="249"/>
        <v>0</v>
      </c>
      <c r="AQ182" s="359">
        <f t="shared" ca="1" si="214"/>
        <v>0</v>
      </c>
      <c r="AS182" s="362">
        <f t="shared" ca="1" si="250"/>
        <v>293</v>
      </c>
      <c r="AT182" s="362">
        <v>174</v>
      </c>
      <c r="AU182" s="371">
        <f t="shared" ca="1" si="251"/>
        <v>0</v>
      </c>
      <c r="AV182" s="359">
        <f t="shared" ca="1" si="187"/>
        <v>0</v>
      </c>
      <c r="AW182" s="359">
        <v>0</v>
      </c>
      <c r="AX182" s="359">
        <f t="shared" ca="1" si="215"/>
        <v>0</v>
      </c>
      <c r="AY182" s="359">
        <f t="shared" ca="1" si="252"/>
        <v>0</v>
      </c>
      <c r="AZ182" s="359">
        <f t="shared" ca="1" si="216"/>
        <v>0</v>
      </c>
      <c r="BB182" s="362">
        <f t="shared" ca="1" si="253"/>
        <v>293</v>
      </c>
      <c r="BC182" s="362">
        <v>174</v>
      </c>
      <c r="BD182" s="371">
        <f t="shared" ca="1" si="254"/>
        <v>0</v>
      </c>
      <c r="BE182" s="359">
        <f t="shared" ca="1" si="188"/>
        <v>0</v>
      </c>
      <c r="BF182" s="359">
        <v>0</v>
      </c>
      <c r="BG182" s="359">
        <f t="shared" ca="1" si="217"/>
        <v>0</v>
      </c>
      <c r="BH182" s="359">
        <f t="shared" ca="1" si="255"/>
        <v>0</v>
      </c>
      <c r="BI182" s="359">
        <f t="shared" ca="1" si="218"/>
        <v>0</v>
      </c>
      <c r="BK182" s="362">
        <f t="shared" ca="1" si="256"/>
        <v>293</v>
      </c>
      <c r="BL182" s="362">
        <v>174</v>
      </c>
      <c r="BM182" s="371">
        <f t="shared" ca="1" si="257"/>
        <v>0</v>
      </c>
      <c r="BN182" s="359">
        <f t="shared" ca="1" si="189"/>
        <v>0</v>
      </c>
      <c r="BO182" s="359">
        <v>0</v>
      </c>
      <c r="BP182" s="359">
        <f t="shared" ca="1" si="219"/>
        <v>0</v>
      </c>
      <c r="BQ182" s="359">
        <f t="shared" ca="1" si="190"/>
        <v>0</v>
      </c>
      <c r="BR182" s="359">
        <f t="shared" ca="1" si="220"/>
        <v>0</v>
      </c>
      <c r="BT182" s="362">
        <f t="shared" ca="1" si="258"/>
        <v>293</v>
      </c>
      <c r="BU182" s="362">
        <v>174</v>
      </c>
      <c r="BV182" s="371">
        <f t="shared" ca="1" si="259"/>
        <v>0</v>
      </c>
      <c r="BW182" s="359">
        <f t="shared" ca="1" si="191"/>
        <v>0</v>
      </c>
      <c r="BX182" s="359">
        <v>0</v>
      </c>
      <c r="BY182" s="359">
        <f t="shared" ca="1" si="221"/>
        <v>0</v>
      </c>
      <c r="BZ182" s="359">
        <f t="shared" ca="1" si="192"/>
        <v>0</v>
      </c>
      <c r="CA182" s="359">
        <f t="shared" ca="1" si="222"/>
        <v>0</v>
      </c>
      <c r="CC182" s="362">
        <f t="shared" ca="1" si="260"/>
        <v>293</v>
      </c>
      <c r="CD182" s="362">
        <v>174</v>
      </c>
      <c r="CE182" s="371">
        <f t="shared" ca="1" si="261"/>
        <v>0</v>
      </c>
      <c r="CF182" s="359">
        <f t="shared" ca="1" si="193"/>
        <v>0</v>
      </c>
      <c r="CG182" s="359">
        <v>0</v>
      </c>
      <c r="CH182" s="359">
        <f t="shared" ca="1" si="223"/>
        <v>0</v>
      </c>
      <c r="CI182" s="359">
        <f t="shared" ca="1" si="194"/>
        <v>0</v>
      </c>
      <c r="CJ182" s="359">
        <f t="shared" ca="1" si="224"/>
        <v>0</v>
      </c>
      <c r="CL182" s="362">
        <f t="shared" ca="1" si="262"/>
        <v>293</v>
      </c>
      <c r="CM182" s="362">
        <v>174</v>
      </c>
      <c r="CN182" s="371">
        <f t="shared" ca="1" si="263"/>
        <v>0</v>
      </c>
      <c r="CO182" s="359">
        <f t="shared" ca="1" si="195"/>
        <v>0</v>
      </c>
      <c r="CP182" s="359">
        <v>0</v>
      </c>
      <c r="CQ182" s="359">
        <f t="shared" ca="1" si="225"/>
        <v>0</v>
      </c>
      <c r="CR182" s="359">
        <f t="shared" ca="1" si="196"/>
        <v>0</v>
      </c>
      <c r="CS182" s="359">
        <f t="shared" ca="1" si="226"/>
        <v>0</v>
      </c>
      <c r="CU182" s="362">
        <f t="shared" ca="1" si="264"/>
        <v>293</v>
      </c>
      <c r="CV182" s="362">
        <v>174</v>
      </c>
      <c r="CW182" s="371">
        <f t="shared" ca="1" si="265"/>
        <v>0</v>
      </c>
      <c r="CX182" s="359">
        <f t="shared" ca="1" si="197"/>
        <v>0</v>
      </c>
      <c r="CY182" s="359">
        <v>0</v>
      </c>
      <c r="CZ182" s="359">
        <f t="shared" ca="1" si="227"/>
        <v>0</v>
      </c>
      <c r="DA182" s="359">
        <f t="shared" ca="1" si="198"/>
        <v>0</v>
      </c>
      <c r="DB182" s="359">
        <f t="shared" ca="1" si="228"/>
        <v>0</v>
      </c>
      <c r="DD182" s="362">
        <f t="shared" ca="1" si="266"/>
        <v>293</v>
      </c>
      <c r="DE182" s="362">
        <v>174</v>
      </c>
      <c r="DF182" s="371">
        <f t="shared" ca="1" si="267"/>
        <v>0</v>
      </c>
      <c r="DG182" s="359">
        <f t="shared" ca="1" si="199"/>
        <v>0</v>
      </c>
      <c r="DH182" s="359">
        <v>0</v>
      </c>
      <c r="DI182" s="359">
        <f t="shared" ca="1" si="229"/>
        <v>0</v>
      </c>
      <c r="DJ182" s="359">
        <f t="shared" ca="1" si="200"/>
        <v>0</v>
      </c>
      <c r="DK182" s="359">
        <f t="shared" ca="1" si="230"/>
        <v>0</v>
      </c>
      <c r="DM182" s="362">
        <f t="shared" ca="1" si="268"/>
        <v>293</v>
      </c>
      <c r="DN182" s="362">
        <v>174</v>
      </c>
      <c r="DO182" s="371">
        <f t="shared" ca="1" si="269"/>
        <v>0</v>
      </c>
      <c r="DP182" s="359">
        <f t="shared" ca="1" si="201"/>
        <v>0</v>
      </c>
      <c r="DQ182" s="359">
        <v>0</v>
      </c>
      <c r="DR182" s="359">
        <f t="shared" ca="1" si="231"/>
        <v>0</v>
      </c>
      <c r="DS182" s="359">
        <f t="shared" ca="1" si="202"/>
        <v>0</v>
      </c>
      <c r="DT182" s="359">
        <f t="shared" ca="1" si="232"/>
        <v>0</v>
      </c>
      <c r="DV182" s="362">
        <f t="shared" ca="1" si="270"/>
        <v>293</v>
      </c>
      <c r="DW182" s="362">
        <v>174</v>
      </c>
      <c r="DX182" s="371">
        <f t="shared" ca="1" si="271"/>
        <v>0</v>
      </c>
      <c r="DY182" s="359">
        <f t="shared" ca="1" si="203"/>
        <v>0</v>
      </c>
      <c r="DZ182" s="359">
        <v>0</v>
      </c>
      <c r="EA182" s="359">
        <f t="shared" ca="1" si="233"/>
        <v>0</v>
      </c>
      <c r="EB182" s="359">
        <f t="shared" ca="1" si="204"/>
        <v>0</v>
      </c>
      <c r="EC182" s="359">
        <f t="shared" ca="1" si="234"/>
        <v>0</v>
      </c>
      <c r="EE182" s="362">
        <f t="shared" ca="1" si="272"/>
        <v>293</v>
      </c>
      <c r="EF182" s="362">
        <v>174</v>
      </c>
      <c r="EG182" s="371">
        <f t="shared" ca="1" si="273"/>
        <v>0</v>
      </c>
      <c r="EH182" s="359">
        <f t="shared" ca="1" si="205"/>
        <v>0</v>
      </c>
      <c r="EI182" s="359">
        <v>0</v>
      </c>
      <c r="EJ182" s="359">
        <f t="shared" ca="1" si="235"/>
        <v>0</v>
      </c>
      <c r="EK182" s="359">
        <f t="shared" ca="1" si="206"/>
        <v>0</v>
      </c>
      <c r="EL182" s="359">
        <f t="shared" ca="1" si="236"/>
        <v>0</v>
      </c>
    </row>
    <row r="183" spans="6:142" x14ac:dyDescent="0.35">
      <c r="F183" s="372">
        <f ca="1">IFERROR(INDEX('Inflation Rates'!$A$16:$H$138,MATCH('TSP Traditional'!$H184,'Inflation Rates'!$A$16:$A$138,0),8)/INDEX('Inflation Rates'!$A$16:$H$138,MATCH('TSP Traditional'!$H184,'Inflation Rates'!$A$16:$A$138,0)-1,8)-1,F182)</f>
        <v>2.0000000000000018E-2</v>
      </c>
      <c r="G183" s="372">
        <f ca="1">IFERROR(INDEX('Inflation Rates'!$A$16:$H$138,MATCH('TSP Traditional'!$H184,'Inflation Rates'!$A$16:$A$138,0),6)/INDEX('Inflation Rates'!$A$16:$H$138,MATCH('TSP Traditional'!$H184,'Inflation Rates'!$A$16:$A$138,0)-1,6)-1,G182)</f>
        <v>2.0999999999999908E-2</v>
      </c>
      <c r="H183" s="362">
        <f t="shared" ca="1" si="237"/>
        <v>2194</v>
      </c>
      <c r="I183" s="362">
        <f t="shared" ca="1" si="238"/>
        <v>294</v>
      </c>
      <c r="J183" s="362">
        <v>175</v>
      </c>
      <c r="K183" s="371">
        <f t="shared" ca="1" si="239"/>
        <v>0</v>
      </c>
      <c r="L183" s="359">
        <f t="shared" ca="1" si="183"/>
        <v>0</v>
      </c>
      <c r="M183" s="359">
        <v>0</v>
      </c>
      <c r="N183" s="359">
        <f t="shared" ca="1" si="207"/>
        <v>0</v>
      </c>
      <c r="O183" s="359">
        <f t="shared" ca="1" si="240"/>
        <v>0</v>
      </c>
      <c r="P183" s="359">
        <f t="shared" ca="1" si="208"/>
        <v>0</v>
      </c>
      <c r="R183" s="362">
        <f t="shared" ca="1" si="241"/>
        <v>294</v>
      </c>
      <c r="S183" s="362">
        <v>175</v>
      </c>
      <c r="T183" s="371">
        <f t="shared" ca="1" si="242"/>
        <v>0</v>
      </c>
      <c r="U183" s="359">
        <f t="shared" ca="1" si="184"/>
        <v>0</v>
      </c>
      <c r="V183" s="359">
        <v>0</v>
      </c>
      <c r="W183" s="359">
        <f t="shared" ca="1" si="209"/>
        <v>0</v>
      </c>
      <c r="X183" s="359">
        <f t="shared" ca="1" si="243"/>
        <v>0</v>
      </c>
      <c r="Y183" s="359">
        <f t="shared" ca="1" si="210"/>
        <v>0</v>
      </c>
      <c r="AA183" s="362">
        <f t="shared" ca="1" si="244"/>
        <v>294</v>
      </c>
      <c r="AB183" s="362">
        <v>175</v>
      </c>
      <c r="AC183" s="371">
        <f t="shared" ca="1" si="245"/>
        <v>0</v>
      </c>
      <c r="AD183" s="359">
        <f t="shared" ca="1" si="185"/>
        <v>0</v>
      </c>
      <c r="AE183" s="359">
        <v>0</v>
      </c>
      <c r="AF183" s="359">
        <f t="shared" ca="1" si="211"/>
        <v>0</v>
      </c>
      <c r="AG183" s="359">
        <f t="shared" ca="1" si="246"/>
        <v>0</v>
      </c>
      <c r="AH183" s="359">
        <f t="shared" ca="1" si="212"/>
        <v>0</v>
      </c>
      <c r="AJ183" s="362">
        <f t="shared" ca="1" si="247"/>
        <v>294</v>
      </c>
      <c r="AK183" s="362">
        <v>175</v>
      </c>
      <c r="AL183" s="371">
        <f t="shared" ca="1" si="248"/>
        <v>0</v>
      </c>
      <c r="AM183" s="359">
        <f t="shared" ca="1" si="186"/>
        <v>0</v>
      </c>
      <c r="AN183" s="359">
        <v>0</v>
      </c>
      <c r="AO183" s="359">
        <f t="shared" ca="1" si="213"/>
        <v>0</v>
      </c>
      <c r="AP183" s="359">
        <f t="shared" ca="1" si="249"/>
        <v>0</v>
      </c>
      <c r="AQ183" s="359">
        <f t="shared" ca="1" si="214"/>
        <v>0</v>
      </c>
      <c r="AS183" s="362">
        <f t="shared" ca="1" si="250"/>
        <v>294</v>
      </c>
      <c r="AT183" s="362">
        <v>175</v>
      </c>
      <c r="AU183" s="371">
        <f t="shared" ca="1" si="251"/>
        <v>0</v>
      </c>
      <c r="AV183" s="359">
        <f t="shared" ca="1" si="187"/>
        <v>0</v>
      </c>
      <c r="AW183" s="359">
        <v>0</v>
      </c>
      <c r="AX183" s="359">
        <f t="shared" ca="1" si="215"/>
        <v>0</v>
      </c>
      <c r="AY183" s="359">
        <f t="shared" ca="1" si="252"/>
        <v>0</v>
      </c>
      <c r="AZ183" s="359">
        <f t="shared" ca="1" si="216"/>
        <v>0</v>
      </c>
      <c r="BB183" s="362">
        <f t="shared" ca="1" si="253"/>
        <v>294</v>
      </c>
      <c r="BC183" s="362">
        <v>175</v>
      </c>
      <c r="BD183" s="371">
        <f t="shared" ca="1" si="254"/>
        <v>0</v>
      </c>
      <c r="BE183" s="359">
        <f t="shared" ca="1" si="188"/>
        <v>0</v>
      </c>
      <c r="BF183" s="359">
        <v>0</v>
      </c>
      <c r="BG183" s="359">
        <f t="shared" ca="1" si="217"/>
        <v>0</v>
      </c>
      <c r="BH183" s="359">
        <f t="shared" ca="1" si="255"/>
        <v>0</v>
      </c>
      <c r="BI183" s="359">
        <f t="shared" ca="1" si="218"/>
        <v>0</v>
      </c>
      <c r="BK183" s="362">
        <f t="shared" ca="1" si="256"/>
        <v>294</v>
      </c>
      <c r="BL183" s="362">
        <v>175</v>
      </c>
      <c r="BM183" s="371">
        <f t="shared" ca="1" si="257"/>
        <v>0</v>
      </c>
      <c r="BN183" s="359">
        <f t="shared" ca="1" si="189"/>
        <v>0</v>
      </c>
      <c r="BO183" s="359">
        <v>0</v>
      </c>
      <c r="BP183" s="359">
        <f t="shared" ca="1" si="219"/>
        <v>0</v>
      </c>
      <c r="BQ183" s="359">
        <f t="shared" ca="1" si="190"/>
        <v>0</v>
      </c>
      <c r="BR183" s="359">
        <f t="shared" ca="1" si="220"/>
        <v>0</v>
      </c>
      <c r="BT183" s="362">
        <f t="shared" ca="1" si="258"/>
        <v>294</v>
      </c>
      <c r="BU183" s="362">
        <v>175</v>
      </c>
      <c r="BV183" s="371">
        <f t="shared" ca="1" si="259"/>
        <v>0</v>
      </c>
      <c r="BW183" s="359">
        <f t="shared" ca="1" si="191"/>
        <v>0</v>
      </c>
      <c r="BX183" s="359">
        <v>0</v>
      </c>
      <c r="BY183" s="359">
        <f t="shared" ca="1" si="221"/>
        <v>0</v>
      </c>
      <c r="BZ183" s="359">
        <f t="shared" ca="1" si="192"/>
        <v>0</v>
      </c>
      <c r="CA183" s="359">
        <f t="shared" ca="1" si="222"/>
        <v>0</v>
      </c>
      <c r="CC183" s="362">
        <f t="shared" ca="1" si="260"/>
        <v>294</v>
      </c>
      <c r="CD183" s="362">
        <v>175</v>
      </c>
      <c r="CE183" s="371">
        <f t="shared" ca="1" si="261"/>
        <v>0</v>
      </c>
      <c r="CF183" s="359">
        <f t="shared" ca="1" si="193"/>
        <v>0</v>
      </c>
      <c r="CG183" s="359">
        <v>0</v>
      </c>
      <c r="CH183" s="359">
        <f t="shared" ca="1" si="223"/>
        <v>0</v>
      </c>
      <c r="CI183" s="359">
        <f t="shared" ca="1" si="194"/>
        <v>0</v>
      </c>
      <c r="CJ183" s="359">
        <f t="shared" ca="1" si="224"/>
        <v>0</v>
      </c>
      <c r="CL183" s="362">
        <f t="shared" ca="1" si="262"/>
        <v>294</v>
      </c>
      <c r="CM183" s="362">
        <v>175</v>
      </c>
      <c r="CN183" s="371">
        <f t="shared" ca="1" si="263"/>
        <v>0</v>
      </c>
      <c r="CO183" s="359">
        <f t="shared" ca="1" si="195"/>
        <v>0</v>
      </c>
      <c r="CP183" s="359">
        <v>0</v>
      </c>
      <c r="CQ183" s="359">
        <f t="shared" ca="1" si="225"/>
        <v>0</v>
      </c>
      <c r="CR183" s="359">
        <f t="shared" ca="1" si="196"/>
        <v>0</v>
      </c>
      <c r="CS183" s="359">
        <f t="shared" ca="1" si="226"/>
        <v>0</v>
      </c>
      <c r="CU183" s="362">
        <f t="shared" ca="1" si="264"/>
        <v>294</v>
      </c>
      <c r="CV183" s="362">
        <v>175</v>
      </c>
      <c r="CW183" s="371">
        <f t="shared" ca="1" si="265"/>
        <v>0</v>
      </c>
      <c r="CX183" s="359">
        <f t="shared" ca="1" si="197"/>
        <v>0</v>
      </c>
      <c r="CY183" s="359">
        <v>0</v>
      </c>
      <c r="CZ183" s="359">
        <f t="shared" ca="1" si="227"/>
        <v>0</v>
      </c>
      <c r="DA183" s="359">
        <f t="shared" ca="1" si="198"/>
        <v>0</v>
      </c>
      <c r="DB183" s="359">
        <f t="shared" ca="1" si="228"/>
        <v>0</v>
      </c>
      <c r="DD183" s="362">
        <f t="shared" ca="1" si="266"/>
        <v>294</v>
      </c>
      <c r="DE183" s="362">
        <v>175</v>
      </c>
      <c r="DF183" s="371">
        <f t="shared" ca="1" si="267"/>
        <v>0</v>
      </c>
      <c r="DG183" s="359">
        <f t="shared" ca="1" si="199"/>
        <v>0</v>
      </c>
      <c r="DH183" s="359">
        <v>0</v>
      </c>
      <c r="DI183" s="359">
        <f t="shared" ca="1" si="229"/>
        <v>0</v>
      </c>
      <c r="DJ183" s="359">
        <f t="shared" ca="1" si="200"/>
        <v>0</v>
      </c>
      <c r="DK183" s="359">
        <f t="shared" ca="1" si="230"/>
        <v>0</v>
      </c>
      <c r="DM183" s="362">
        <f t="shared" ca="1" si="268"/>
        <v>294</v>
      </c>
      <c r="DN183" s="362">
        <v>175</v>
      </c>
      <c r="DO183" s="371">
        <f t="shared" ca="1" si="269"/>
        <v>0</v>
      </c>
      <c r="DP183" s="359">
        <f t="shared" ca="1" si="201"/>
        <v>0</v>
      </c>
      <c r="DQ183" s="359">
        <v>0</v>
      </c>
      <c r="DR183" s="359">
        <f t="shared" ca="1" si="231"/>
        <v>0</v>
      </c>
      <c r="DS183" s="359">
        <f t="shared" ca="1" si="202"/>
        <v>0</v>
      </c>
      <c r="DT183" s="359">
        <f t="shared" ca="1" si="232"/>
        <v>0</v>
      </c>
      <c r="DV183" s="362">
        <f t="shared" ca="1" si="270"/>
        <v>294</v>
      </c>
      <c r="DW183" s="362">
        <v>175</v>
      </c>
      <c r="DX183" s="371">
        <f t="shared" ca="1" si="271"/>
        <v>0</v>
      </c>
      <c r="DY183" s="359">
        <f t="shared" ca="1" si="203"/>
        <v>0</v>
      </c>
      <c r="DZ183" s="359">
        <v>0</v>
      </c>
      <c r="EA183" s="359">
        <f t="shared" ca="1" si="233"/>
        <v>0</v>
      </c>
      <c r="EB183" s="359">
        <f t="shared" ca="1" si="204"/>
        <v>0</v>
      </c>
      <c r="EC183" s="359">
        <f t="shared" ca="1" si="234"/>
        <v>0</v>
      </c>
      <c r="EE183" s="362">
        <f t="shared" ca="1" si="272"/>
        <v>294</v>
      </c>
      <c r="EF183" s="362">
        <v>175</v>
      </c>
      <c r="EG183" s="371">
        <f t="shared" ca="1" si="273"/>
        <v>0</v>
      </c>
      <c r="EH183" s="359">
        <f t="shared" ca="1" si="205"/>
        <v>0</v>
      </c>
      <c r="EI183" s="359">
        <v>0</v>
      </c>
      <c r="EJ183" s="359">
        <f t="shared" ca="1" si="235"/>
        <v>0</v>
      </c>
      <c r="EK183" s="359">
        <f t="shared" ca="1" si="206"/>
        <v>0</v>
      </c>
      <c r="EL183" s="359">
        <f t="shared" ca="1" si="236"/>
        <v>0</v>
      </c>
    </row>
    <row r="184" spans="6:142" x14ac:dyDescent="0.35">
      <c r="F184" s="372">
        <f ca="1">IFERROR(INDEX('Inflation Rates'!$A$16:$H$138,MATCH('TSP Traditional'!$H185,'Inflation Rates'!$A$16:$A$138,0),8)/INDEX('Inflation Rates'!$A$16:$H$138,MATCH('TSP Traditional'!$H185,'Inflation Rates'!$A$16:$A$138,0)-1,8)-1,F183)</f>
        <v>2.0000000000000018E-2</v>
      </c>
      <c r="G184" s="372">
        <f ca="1">IFERROR(INDEX('Inflation Rates'!$A$16:$H$138,MATCH('TSP Traditional'!$H185,'Inflation Rates'!$A$16:$A$138,0),6)/INDEX('Inflation Rates'!$A$16:$H$138,MATCH('TSP Traditional'!$H185,'Inflation Rates'!$A$16:$A$138,0)-1,6)-1,G183)</f>
        <v>2.0999999999999908E-2</v>
      </c>
      <c r="H184" s="362">
        <f t="shared" ca="1" si="237"/>
        <v>2195</v>
      </c>
      <c r="I184" s="362">
        <f t="shared" ca="1" si="238"/>
        <v>295</v>
      </c>
      <c r="J184" s="362">
        <v>176</v>
      </c>
      <c r="K184" s="371">
        <f t="shared" ca="1" si="239"/>
        <v>0</v>
      </c>
      <c r="L184" s="359">
        <f t="shared" ca="1" si="183"/>
        <v>0</v>
      </c>
      <c r="M184" s="359">
        <v>0</v>
      </c>
      <c r="N184" s="359">
        <f t="shared" ca="1" si="207"/>
        <v>0</v>
      </c>
      <c r="O184" s="359">
        <f t="shared" ca="1" si="240"/>
        <v>0</v>
      </c>
      <c r="P184" s="359">
        <f t="shared" ca="1" si="208"/>
        <v>0</v>
      </c>
      <c r="R184" s="362">
        <f t="shared" ca="1" si="241"/>
        <v>295</v>
      </c>
      <c r="S184" s="362">
        <v>176</v>
      </c>
      <c r="T184" s="371">
        <f t="shared" ca="1" si="242"/>
        <v>0</v>
      </c>
      <c r="U184" s="359">
        <f t="shared" ca="1" si="184"/>
        <v>0</v>
      </c>
      <c r="V184" s="359">
        <v>0</v>
      </c>
      <c r="W184" s="359">
        <f t="shared" ca="1" si="209"/>
        <v>0</v>
      </c>
      <c r="X184" s="359">
        <f t="shared" ca="1" si="243"/>
        <v>0</v>
      </c>
      <c r="Y184" s="359">
        <f t="shared" ca="1" si="210"/>
        <v>0</v>
      </c>
      <c r="AA184" s="362">
        <f t="shared" ca="1" si="244"/>
        <v>295</v>
      </c>
      <c r="AB184" s="362">
        <v>176</v>
      </c>
      <c r="AC184" s="371">
        <f t="shared" ca="1" si="245"/>
        <v>0</v>
      </c>
      <c r="AD184" s="359">
        <f t="shared" ca="1" si="185"/>
        <v>0</v>
      </c>
      <c r="AE184" s="359">
        <v>0</v>
      </c>
      <c r="AF184" s="359">
        <f t="shared" ca="1" si="211"/>
        <v>0</v>
      </c>
      <c r="AG184" s="359">
        <f t="shared" ca="1" si="246"/>
        <v>0</v>
      </c>
      <c r="AH184" s="359">
        <f t="shared" ca="1" si="212"/>
        <v>0</v>
      </c>
      <c r="AJ184" s="362">
        <f t="shared" ca="1" si="247"/>
        <v>295</v>
      </c>
      <c r="AK184" s="362">
        <v>176</v>
      </c>
      <c r="AL184" s="371">
        <f t="shared" ca="1" si="248"/>
        <v>0</v>
      </c>
      <c r="AM184" s="359">
        <f t="shared" ca="1" si="186"/>
        <v>0</v>
      </c>
      <c r="AN184" s="359">
        <v>0</v>
      </c>
      <c r="AO184" s="359">
        <f t="shared" ca="1" si="213"/>
        <v>0</v>
      </c>
      <c r="AP184" s="359">
        <f t="shared" ca="1" si="249"/>
        <v>0</v>
      </c>
      <c r="AQ184" s="359">
        <f t="shared" ca="1" si="214"/>
        <v>0</v>
      </c>
      <c r="AS184" s="362">
        <f t="shared" ca="1" si="250"/>
        <v>295</v>
      </c>
      <c r="AT184" s="362">
        <v>176</v>
      </c>
      <c r="AU184" s="371">
        <f t="shared" ca="1" si="251"/>
        <v>0</v>
      </c>
      <c r="AV184" s="359">
        <f t="shared" ca="1" si="187"/>
        <v>0</v>
      </c>
      <c r="AW184" s="359">
        <v>0</v>
      </c>
      <c r="AX184" s="359">
        <f t="shared" ca="1" si="215"/>
        <v>0</v>
      </c>
      <c r="AY184" s="359">
        <f t="shared" ca="1" si="252"/>
        <v>0</v>
      </c>
      <c r="AZ184" s="359">
        <f t="shared" ca="1" si="216"/>
        <v>0</v>
      </c>
      <c r="BB184" s="362">
        <f t="shared" ca="1" si="253"/>
        <v>295</v>
      </c>
      <c r="BC184" s="362">
        <v>176</v>
      </c>
      <c r="BD184" s="371">
        <f t="shared" ca="1" si="254"/>
        <v>0</v>
      </c>
      <c r="BE184" s="359">
        <f t="shared" ca="1" si="188"/>
        <v>0</v>
      </c>
      <c r="BF184" s="359">
        <v>0</v>
      </c>
      <c r="BG184" s="359">
        <f t="shared" ca="1" si="217"/>
        <v>0</v>
      </c>
      <c r="BH184" s="359">
        <f t="shared" ca="1" si="255"/>
        <v>0</v>
      </c>
      <c r="BI184" s="359">
        <f t="shared" ca="1" si="218"/>
        <v>0</v>
      </c>
      <c r="BK184" s="362">
        <f t="shared" ca="1" si="256"/>
        <v>295</v>
      </c>
      <c r="BL184" s="362">
        <v>176</v>
      </c>
      <c r="BM184" s="371">
        <f t="shared" ca="1" si="257"/>
        <v>0</v>
      </c>
      <c r="BN184" s="359">
        <f t="shared" ca="1" si="189"/>
        <v>0</v>
      </c>
      <c r="BO184" s="359">
        <v>0</v>
      </c>
      <c r="BP184" s="359">
        <f t="shared" ca="1" si="219"/>
        <v>0</v>
      </c>
      <c r="BQ184" s="359">
        <f t="shared" ca="1" si="190"/>
        <v>0</v>
      </c>
      <c r="BR184" s="359">
        <f t="shared" ca="1" si="220"/>
        <v>0</v>
      </c>
      <c r="BT184" s="362">
        <f t="shared" ca="1" si="258"/>
        <v>295</v>
      </c>
      <c r="BU184" s="362">
        <v>176</v>
      </c>
      <c r="BV184" s="371">
        <f t="shared" ca="1" si="259"/>
        <v>0</v>
      </c>
      <c r="BW184" s="359">
        <f t="shared" ca="1" si="191"/>
        <v>0</v>
      </c>
      <c r="BX184" s="359">
        <v>0</v>
      </c>
      <c r="BY184" s="359">
        <f t="shared" ca="1" si="221"/>
        <v>0</v>
      </c>
      <c r="BZ184" s="359">
        <f t="shared" ca="1" si="192"/>
        <v>0</v>
      </c>
      <c r="CA184" s="359">
        <f t="shared" ca="1" si="222"/>
        <v>0</v>
      </c>
      <c r="CC184" s="362">
        <f t="shared" ca="1" si="260"/>
        <v>295</v>
      </c>
      <c r="CD184" s="362">
        <v>176</v>
      </c>
      <c r="CE184" s="371">
        <f t="shared" ca="1" si="261"/>
        <v>0</v>
      </c>
      <c r="CF184" s="359">
        <f t="shared" ca="1" si="193"/>
        <v>0</v>
      </c>
      <c r="CG184" s="359">
        <v>0</v>
      </c>
      <c r="CH184" s="359">
        <f t="shared" ca="1" si="223"/>
        <v>0</v>
      </c>
      <c r="CI184" s="359">
        <f t="shared" ca="1" si="194"/>
        <v>0</v>
      </c>
      <c r="CJ184" s="359">
        <f t="shared" ca="1" si="224"/>
        <v>0</v>
      </c>
      <c r="CL184" s="362">
        <f t="shared" ca="1" si="262"/>
        <v>295</v>
      </c>
      <c r="CM184" s="362">
        <v>176</v>
      </c>
      <c r="CN184" s="371">
        <f t="shared" ca="1" si="263"/>
        <v>0</v>
      </c>
      <c r="CO184" s="359">
        <f t="shared" ca="1" si="195"/>
        <v>0</v>
      </c>
      <c r="CP184" s="359">
        <v>0</v>
      </c>
      <c r="CQ184" s="359">
        <f t="shared" ca="1" si="225"/>
        <v>0</v>
      </c>
      <c r="CR184" s="359">
        <f t="shared" ca="1" si="196"/>
        <v>0</v>
      </c>
      <c r="CS184" s="359">
        <f t="shared" ca="1" si="226"/>
        <v>0</v>
      </c>
      <c r="CU184" s="362">
        <f t="shared" ca="1" si="264"/>
        <v>295</v>
      </c>
      <c r="CV184" s="362">
        <v>176</v>
      </c>
      <c r="CW184" s="371">
        <f t="shared" ca="1" si="265"/>
        <v>0</v>
      </c>
      <c r="CX184" s="359">
        <f t="shared" ca="1" si="197"/>
        <v>0</v>
      </c>
      <c r="CY184" s="359">
        <v>0</v>
      </c>
      <c r="CZ184" s="359">
        <f t="shared" ca="1" si="227"/>
        <v>0</v>
      </c>
      <c r="DA184" s="359">
        <f t="shared" ca="1" si="198"/>
        <v>0</v>
      </c>
      <c r="DB184" s="359">
        <f t="shared" ca="1" si="228"/>
        <v>0</v>
      </c>
      <c r="DD184" s="362">
        <f t="shared" ca="1" si="266"/>
        <v>295</v>
      </c>
      <c r="DE184" s="362">
        <v>176</v>
      </c>
      <c r="DF184" s="371">
        <f t="shared" ca="1" si="267"/>
        <v>0</v>
      </c>
      <c r="DG184" s="359">
        <f t="shared" ca="1" si="199"/>
        <v>0</v>
      </c>
      <c r="DH184" s="359">
        <v>0</v>
      </c>
      <c r="DI184" s="359">
        <f t="shared" ca="1" si="229"/>
        <v>0</v>
      </c>
      <c r="DJ184" s="359">
        <f t="shared" ca="1" si="200"/>
        <v>0</v>
      </c>
      <c r="DK184" s="359">
        <f t="shared" ca="1" si="230"/>
        <v>0</v>
      </c>
      <c r="DM184" s="362">
        <f t="shared" ca="1" si="268"/>
        <v>295</v>
      </c>
      <c r="DN184" s="362">
        <v>176</v>
      </c>
      <c r="DO184" s="371">
        <f t="shared" ca="1" si="269"/>
        <v>0</v>
      </c>
      <c r="DP184" s="359">
        <f t="shared" ca="1" si="201"/>
        <v>0</v>
      </c>
      <c r="DQ184" s="359">
        <v>0</v>
      </c>
      <c r="DR184" s="359">
        <f t="shared" ca="1" si="231"/>
        <v>0</v>
      </c>
      <c r="DS184" s="359">
        <f t="shared" ca="1" si="202"/>
        <v>0</v>
      </c>
      <c r="DT184" s="359">
        <f t="shared" ca="1" si="232"/>
        <v>0</v>
      </c>
      <c r="DV184" s="362">
        <f t="shared" ca="1" si="270"/>
        <v>295</v>
      </c>
      <c r="DW184" s="362">
        <v>176</v>
      </c>
      <c r="DX184" s="371">
        <f t="shared" ca="1" si="271"/>
        <v>0</v>
      </c>
      <c r="DY184" s="359">
        <f t="shared" ca="1" si="203"/>
        <v>0</v>
      </c>
      <c r="DZ184" s="359">
        <v>0</v>
      </c>
      <c r="EA184" s="359">
        <f t="shared" ca="1" si="233"/>
        <v>0</v>
      </c>
      <c r="EB184" s="359">
        <f t="shared" ca="1" si="204"/>
        <v>0</v>
      </c>
      <c r="EC184" s="359">
        <f t="shared" ca="1" si="234"/>
        <v>0</v>
      </c>
      <c r="EE184" s="362">
        <f t="shared" ca="1" si="272"/>
        <v>295</v>
      </c>
      <c r="EF184" s="362">
        <v>176</v>
      </c>
      <c r="EG184" s="371">
        <f t="shared" ca="1" si="273"/>
        <v>0</v>
      </c>
      <c r="EH184" s="359">
        <f t="shared" ca="1" si="205"/>
        <v>0</v>
      </c>
      <c r="EI184" s="359">
        <v>0</v>
      </c>
      <c r="EJ184" s="359">
        <f t="shared" ca="1" si="235"/>
        <v>0</v>
      </c>
      <c r="EK184" s="359">
        <f t="shared" ca="1" si="206"/>
        <v>0</v>
      </c>
      <c r="EL184" s="359">
        <f t="shared" ca="1" si="236"/>
        <v>0</v>
      </c>
    </row>
    <row r="185" spans="6:142" x14ac:dyDescent="0.35">
      <c r="F185" s="372">
        <f ca="1">IFERROR(INDEX('Inflation Rates'!$A$16:$H$138,MATCH('TSP Traditional'!$H186,'Inflation Rates'!$A$16:$A$138,0),8)/INDEX('Inflation Rates'!$A$16:$H$138,MATCH('TSP Traditional'!$H186,'Inflation Rates'!$A$16:$A$138,0)-1,8)-1,F184)</f>
        <v>2.0000000000000018E-2</v>
      </c>
      <c r="G185" s="372">
        <f ca="1">IFERROR(INDEX('Inflation Rates'!$A$16:$H$138,MATCH('TSP Traditional'!$H186,'Inflation Rates'!$A$16:$A$138,0),6)/INDEX('Inflation Rates'!$A$16:$H$138,MATCH('TSP Traditional'!$H186,'Inflation Rates'!$A$16:$A$138,0)-1,6)-1,G184)</f>
        <v>2.0999999999999908E-2</v>
      </c>
      <c r="H185" s="362">
        <f t="shared" ca="1" si="237"/>
        <v>2196</v>
      </c>
      <c r="I185" s="362">
        <f t="shared" ca="1" si="238"/>
        <v>296</v>
      </c>
      <c r="J185" s="362">
        <v>177</v>
      </c>
      <c r="K185" s="371">
        <f t="shared" ca="1" si="239"/>
        <v>0</v>
      </c>
      <c r="L185" s="359">
        <f t="shared" ca="1" si="183"/>
        <v>0</v>
      </c>
      <c r="M185" s="359">
        <v>0</v>
      </c>
      <c r="N185" s="359">
        <f t="shared" ca="1" si="207"/>
        <v>0</v>
      </c>
      <c r="O185" s="359">
        <f t="shared" ca="1" si="240"/>
        <v>0</v>
      </c>
      <c r="P185" s="359">
        <f t="shared" ca="1" si="208"/>
        <v>0</v>
      </c>
      <c r="R185" s="362">
        <f t="shared" ca="1" si="241"/>
        <v>296</v>
      </c>
      <c r="S185" s="362">
        <v>177</v>
      </c>
      <c r="T185" s="371">
        <f t="shared" ca="1" si="242"/>
        <v>0</v>
      </c>
      <c r="U185" s="359">
        <f t="shared" ca="1" si="184"/>
        <v>0</v>
      </c>
      <c r="V185" s="359">
        <v>0</v>
      </c>
      <c r="W185" s="359">
        <f t="shared" ca="1" si="209"/>
        <v>0</v>
      </c>
      <c r="X185" s="359">
        <f t="shared" ca="1" si="243"/>
        <v>0</v>
      </c>
      <c r="Y185" s="359">
        <f t="shared" ca="1" si="210"/>
        <v>0</v>
      </c>
      <c r="AA185" s="362">
        <f t="shared" ca="1" si="244"/>
        <v>296</v>
      </c>
      <c r="AB185" s="362">
        <v>177</v>
      </c>
      <c r="AC185" s="371">
        <f t="shared" ca="1" si="245"/>
        <v>0</v>
      </c>
      <c r="AD185" s="359">
        <f t="shared" ca="1" si="185"/>
        <v>0</v>
      </c>
      <c r="AE185" s="359">
        <v>0</v>
      </c>
      <c r="AF185" s="359">
        <f t="shared" ca="1" si="211"/>
        <v>0</v>
      </c>
      <c r="AG185" s="359">
        <f t="shared" ca="1" si="246"/>
        <v>0</v>
      </c>
      <c r="AH185" s="359">
        <f t="shared" ca="1" si="212"/>
        <v>0</v>
      </c>
      <c r="AJ185" s="362">
        <f t="shared" ca="1" si="247"/>
        <v>296</v>
      </c>
      <c r="AK185" s="362">
        <v>177</v>
      </c>
      <c r="AL185" s="371">
        <f t="shared" ca="1" si="248"/>
        <v>0</v>
      </c>
      <c r="AM185" s="359">
        <f t="shared" ca="1" si="186"/>
        <v>0</v>
      </c>
      <c r="AN185" s="359">
        <v>0</v>
      </c>
      <c r="AO185" s="359">
        <f t="shared" ca="1" si="213"/>
        <v>0</v>
      </c>
      <c r="AP185" s="359">
        <f t="shared" ca="1" si="249"/>
        <v>0</v>
      </c>
      <c r="AQ185" s="359">
        <f t="shared" ca="1" si="214"/>
        <v>0</v>
      </c>
      <c r="AS185" s="362">
        <f t="shared" ca="1" si="250"/>
        <v>296</v>
      </c>
      <c r="AT185" s="362">
        <v>177</v>
      </c>
      <c r="AU185" s="371">
        <f t="shared" ca="1" si="251"/>
        <v>0</v>
      </c>
      <c r="AV185" s="359">
        <f t="shared" ca="1" si="187"/>
        <v>0</v>
      </c>
      <c r="AW185" s="359">
        <v>0</v>
      </c>
      <c r="AX185" s="359">
        <f t="shared" ca="1" si="215"/>
        <v>0</v>
      </c>
      <c r="AY185" s="359">
        <f t="shared" ca="1" si="252"/>
        <v>0</v>
      </c>
      <c r="AZ185" s="359">
        <f t="shared" ca="1" si="216"/>
        <v>0</v>
      </c>
      <c r="BB185" s="362">
        <f t="shared" ca="1" si="253"/>
        <v>296</v>
      </c>
      <c r="BC185" s="362">
        <v>177</v>
      </c>
      <c r="BD185" s="371">
        <f t="shared" ca="1" si="254"/>
        <v>0</v>
      </c>
      <c r="BE185" s="359">
        <f t="shared" ca="1" si="188"/>
        <v>0</v>
      </c>
      <c r="BF185" s="359">
        <v>0</v>
      </c>
      <c r="BG185" s="359">
        <f t="shared" ca="1" si="217"/>
        <v>0</v>
      </c>
      <c r="BH185" s="359">
        <f t="shared" ca="1" si="255"/>
        <v>0</v>
      </c>
      <c r="BI185" s="359">
        <f t="shared" ca="1" si="218"/>
        <v>0</v>
      </c>
      <c r="BK185" s="362">
        <f t="shared" ca="1" si="256"/>
        <v>296</v>
      </c>
      <c r="BL185" s="362">
        <v>177</v>
      </c>
      <c r="BM185" s="371">
        <f t="shared" ca="1" si="257"/>
        <v>0</v>
      </c>
      <c r="BN185" s="359">
        <f t="shared" ca="1" si="189"/>
        <v>0</v>
      </c>
      <c r="BO185" s="359">
        <v>0</v>
      </c>
      <c r="BP185" s="359">
        <f t="shared" ca="1" si="219"/>
        <v>0</v>
      </c>
      <c r="BQ185" s="359">
        <f t="shared" ca="1" si="190"/>
        <v>0</v>
      </c>
      <c r="BR185" s="359">
        <f t="shared" ca="1" si="220"/>
        <v>0</v>
      </c>
      <c r="BT185" s="362">
        <f t="shared" ca="1" si="258"/>
        <v>296</v>
      </c>
      <c r="BU185" s="362">
        <v>177</v>
      </c>
      <c r="BV185" s="371">
        <f t="shared" ca="1" si="259"/>
        <v>0</v>
      </c>
      <c r="BW185" s="359">
        <f t="shared" ca="1" si="191"/>
        <v>0</v>
      </c>
      <c r="BX185" s="359">
        <v>0</v>
      </c>
      <c r="BY185" s="359">
        <f t="shared" ca="1" si="221"/>
        <v>0</v>
      </c>
      <c r="BZ185" s="359">
        <f t="shared" ca="1" si="192"/>
        <v>0</v>
      </c>
      <c r="CA185" s="359">
        <f t="shared" ca="1" si="222"/>
        <v>0</v>
      </c>
      <c r="CC185" s="362">
        <f t="shared" ca="1" si="260"/>
        <v>296</v>
      </c>
      <c r="CD185" s="362">
        <v>177</v>
      </c>
      <c r="CE185" s="371">
        <f t="shared" ca="1" si="261"/>
        <v>0</v>
      </c>
      <c r="CF185" s="359">
        <f t="shared" ca="1" si="193"/>
        <v>0</v>
      </c>
      <c r="CG185" s="359">
        <v>0</v>
      </c>
      <c r="CH185" s="359">
        <f t="shared" ca="1" si="223"/>
        <v>0</v>
      </c>
      <c r="CI185" s="359">
        <f t="shared" ca="1" si="194"/>
        <v>0</v>
      </c>
      <c r="CJ185" s="359">
        <f t="shared" ca="1" si="224"/>
        <v>0</v>
      </c>
      <c r="CL185" s="362">
        <f t="shared" ca="1" si="262"/>
        <v>296</v>
      </c>
      <c r="CM185" s="362">
        <v>177</v>
      </c>
      <c r="CN185" s="371">
        <f t="shared" ca="1" si="263"/>
        <v>0</v>
      </c>
      <c r="CO185" s="359">
        <f t="shared" ca="1" si="195"/>
        <v>0</v>
      </c>
      <c r="CP185" s="359">
        <v>0</v>
      </c>
      <c r="CQ185" s="359">
        <f t="shared" ca="1" si="225"/>
        <v>0</v>
      </c>
      <c r="CR185" s="359">
        <f t="shared" ca="1" si="196"/>
        <v>0</v>
      </c>
      <c r="CS185" s="359">
        <f t="shared" ca="1" si="226"/>
        <v>0</v>
      </c>
      <c r="CU185" s="362">
        <f t="shared" ca="1" si="264"/>
        <v>296</v>
      </c>
      <c r="CV185" s="362">
        <v>177</v>
      </c>
      <c r="CW185" s="371">
        <f t="shared" ca="1" si="265"/>
        <v>0</v>
      </c>
      <c r="CX185" s="359">
        <f t="shared" ca="1" si="197"/>
        <v>0</v>
      </c>
      <c r="CY185" s="359">
        <v>0</v>
      </c>
      <c r="CZ185" s="359">
        <f t="shared" ca="1" si="227"/>
        <v>0</v>
      </c>
      <c r="DA185" s="359">
        <f t="shared" ca="1" si="198"/>
        <v>0</v>
      </c>
      <c r="DB185" s="359">
        <f t="shared" ca="1" si="228"/>
        <v>0</v>
      </c>
      <c r="DD185" s="362">
        <f t="shared" ca="1" si="266"/>
        <v>296</v>
      </c>
      <c r="DE185" s="362">
        <v>177</v>
      </c>
      <c r="DF185" s="371">
        <f t="shared" ca="1" si="267"/>
        <v>0</v>
      </c>
      <c r="DG185" s="359">
        <f t="shared" ca="1" si="199"/>
        <v>0</v>
      </c>
      <c r="DH185" s="359">
        <v>0</v>
      </c>
      <c r="DI185" s="359">
        <f t="shared" ca="1" si="229"/>
        <v>0</v>
      </c>
      <c r="DJ185" s="359">
        <f t="shared" ca="1" si="200"/>
        <v>0</v>
      </c>
      <c r="DK185" s="359">
        <f t="shared" ca="1" si="230"/>
        <v>0</v>
      </c>
      <c r="DM185" s="362">
        <f t="shared" ca="1" si="268"/>
        <v>296</v>
      </c>
      <c r="DN185" s="362">
        <v>177</v>
      </c>
      <c r="DO185" s="371">
        <f t="shared" ca="1" si="269"/>
        <v>0</v>
      </c>
      <c r="DP185" s="359">
        <f t="shared" ca="1" si="201"/>
        <v>0</v>
      </c>
      <c r="DQ185" s="359">
        <v>0</v>
      </c>
      <c r="DR185" s="359">
        <f t="shared" ca="1" si="231"/>
        <v>0</v>
      </c>
      <c r="DS185" s="359">
        <f t="shared" ca="1" si="202"/>
        <v>0</v>
      </c>
      <c r="DT185" s="359">
        <f t="shared" ca="1" si="232"/>
        <v>0</v>
      </c>
      <c r="DV185" s="362">
        <f t="shared" ca="1" si="270"/>
        <v>296</v>
      </c>
      <c r="DW185" s="362">
        <v>177</v>
      </c>
      <c r="DX185" s="371">
        <f t="shared" ca="1" si="271"/>
        <v>0</v>
      </c>
      <c r="DY185" s="359">
        <f t="shared" ca="1" si="203"/>
        <v>0</v>
      </c>
      <c r="DZ185" s="359">
        <v>0</v>
      </c>
      <c r="EA185" s="359">
        <f t="shared" ca="1" si="233"/>
        <v>0</v>
      </c>
      <c r="EB185" s="359">
        <f t="shared" ca="1" si="204"/>
        <v>0</v>
      </c>
      <c r="EC185" s="359">
        <f t="shared" ca="1" si="234"/>
        <v>0</v>
      </c>
      <c r="EE185" s="362">
        <f t="shared" ca="1" si="272"/>
        <v>296</v>
      </c>
      <c r="EF185" s="362">
        <v>177</v>
      </c>
      <c r="EG185" s="371">
        <f t="shared" ca="1" si="273"/>
        <v>0</v>
      </c>
      <c r="EH185" s="359">
        <f t="shared" ca="1" si="205"/>
        <v>0</v>
      </c>
      <c r="EI185" s="359">
        <v>0</v>
      </c>
      <c r="EJ185" s="359">
        <f t="shared" ca="1" si="235"/>
        <v>0</v>
      </c>
      <c r="EK185" s="359">
        <f t="shared" ca="1" si="206"/>
        <v>0</v>
      </c>
      <c r="EL185" s="359">
        <f t="shared" ca="1" si="236"/>
        <v>0</v>
      </c>
    </row>
    <row r="186" spans="6:142" x14ac:dyDescent="0.35">
      <c r="F186" s="372">
        <f ca="1">IFERROR(INDEX('Inflation Rates'!$A$16:$H$138,MATCH('TSP Traditional'!$H187,'Inflation Rates'!$A$16:$A$138,0),8)/INDEX('Inflation Rates'!$A$16:$H$138,MATCH('TSP Traditional'!$H187,'Inflation Rates'!$A$16:$A$138,0)-1,8)-1,F185)</f>
        <v>2.0000000000000018E-2</v>
      </c>
      <c r="G186" s="372">
        <f ca="1">IFERROR(INDEX('Inflation Rates'!$A$16:$H$138,MATCH('TSP Traditional'!$H187,'Inflation Rates'!$A$16:$A$138,0),6)/INDEX('Inflation Rates'!$A$16:$H$138,MATCH('TSP Traditional'!$H187,'Inflation Rates'!$A$16:$A$138,0)-1,6)-1,G185)</f>
        <v>2.0999999999999908E-2</v>
      </c>
      <c r="H186" s="362">
        <f t="shared" ca="1" si="237"/>
        <v>2197</v>
      </c>
      <c r="I186" s="362">
        <f t="shared" ca="1" si="238"/>
        <v>297</v>
      </c>
      <c r="J186" s="362">
        <v>178</v>
      </c>
      <c r="K186" s="371">
        <f t="shared" ca="1" si="239"/>
        <v>0</v>
      </c>
      <c r="L186" s="359">
        <f t="shared" ca="1" si="183"/>
        <v>0</v>
      </c>
      <c r="M186" s="359">
        <v>0</v>
      </c>
      <c r="N186" s="359">
        <f t="shared" ca="1" si="207"/>
        <v>0</v>
      </c>
      <c r="O186" s="359">
        <f t="shared" ca="1" si="240"/>
        <v>0</v>
      </c>
      <c r="P186" s="359">
        <f t="shared" ca="1" si="208"/>
        <v>0</v>
      </c>
      <c r="R186" s="362">
        <f t="shared" ca="1" si="241"/>
        <v>297</v>
      </c>
      <c r="S186" s="362">
        <v>178</v>
      </c>
      <c r="T186" s="371">
        <f t="shared" ca="1" si="242"/>
        <v>0</v>
      </c>
      <c r="U186" s="359">
        <f t="shared" ca="1" si="184"/>
        <v>0</v>
      </c>
      <c r="V186" s="359">
        <v>0</v>
      </c>
      <c r="W186" s="359">
        <f t="shared" ca="1" si="209"/>
        <v>0</v>
      </c>
      <c r="X186" s="359">
        <f t="shared" ca="1" si="243"/>
        <v>0</v>
      </c>
      <c r="Y186" s="359">
        <f t="shared" ca="1" si="210"/>
        <v>0</v>
      </c>
      <c r="AA186" s="362">
        <f t="shared" ca="1" si="244"/>
        <v>297</v>
      </c>
      <c r="AB186" s="362">
        <v>178</v>
      </c>
      <c r="AC186" s="371">
        <f t="shared" ca="1" si="245"/>
        <v>0</v>
      </c>
      <c r="AD186" s="359">
        <f t="shared" ca="1" si="185"/>
        <v>0</v>
      </c>
      <c r="AE186" s="359">
        <v>0</v>
      </c>
      <c r="AF186" s="359">
        <f t="shared" ca="1" si="211"/>
        <v>0</v>
      </c>
      <c r="AG186" s="359">
        <f t="shared" ca="1" si="246"/>
        <v>0</v>
      </c>
      <c r="AH186" s="359">
        <f t="shared" ca="1" si="212"/>
        <v>0</v>
      </c>
      <c r="AJ186" s="362">
        <f t="shared" ca="1" si="247"/>
        <v>297</v>
      </c>
      <c r="AK186" s="362">
        <v>178</v>
      </c>
      <c r="AL186" s="371">
        <f t="shared" ca="1" si="248"/>
        <v>0</v>
      </c>
      <c r="AM186" s="359">
        <f t="shared" ca="1" si="186"/>
        <v>0</v>
      </c>
      <c r="AN186" s="359">
        <v>0</v>
      </c>
      <c r="AO186" s="359">
        <f t="shared" ca="1" si="213"/>
        <v>0</v>
      </c>
      <c r="AP186" s="359">
        <f t="shared" ca="1" si="249"/>
        <v>0</v>
      </c>
      <c r="AQ186" s="359">
        <f t="shared" ca="1" si="214"/>
        <v>0</v>
      </c>
      <c r="AS186" s="362">
        <f t="shared" ca="1" si="250"/>
        <v>297</v>
      </c>
      <c r="AT186" s="362">
        <v>178</v>
      </c>
      <c r="AU186" s="371">
        <f t="shared" ca="1" si="251"/>
        <v>0</v>
      </c>
      <c r="AV186" s="359">
        <f t="shared" ca="1" si="187"/>
        <v>0</v>
      </c>
      <c r="AW186" s="359">
        <v>0</v>
      </c>
      <c r="AX186" s="359">
        <f t="shared" ca="1" si="215"/>
        <v>0</v>
      </c>
      <c r="AY186" s="359">
        <f t="shared" ca="1" si="252"/>
        <v>0</v>
      </c>
      <c r="AZ186" s="359">
        <f t="shared" ca="1" si="216"/>
        <v>0</v>
      </c>
      <c r="BB186" s="362">
        <f t="shared" ca="1" si="253"/>
        <v>297</v>
      </c>
      <c r="BC186" s="362">
        <v>178</v>
      </c>
      <c r="BD186" s="371">
        <f t="shared" ca="1" si="254"/>
        <v>0</v>
      </c>
      <c r="BE186" s="359">
        <f t="shared" ca="1" si="188"/>
        <v>0</v>
      </c>
      <c r="BF186" s="359">
        <v>0</v>
      </c>
      <c r="BG186" s="359">
        <f t="shared" ca="1" si="217"/>
        <v>0</v>
      </c>
      <c r="BH186" s="359">
        <f t="shared" ca="1" si="255"/>
        <v>0</v>
      </c>
      <c r="BI186" s="359">
        <f t="shared" ca="1" si="218"/>
        <v>0</v>
      </c>
      <c r="BK186" s="362">
        <f t="shared" ca="1" si="256"/>
        <v>297</v>
      </c>
      <c r="BL186" s="362">
        <v>178</v>
      </c>
      <c r="BM186" s="371">
        <f t="shared" ca="1" si="257"/>
        <v>0</v>
      </c>
      <c r="BN186" s="359">
        <f t="shared" ca="1" si="189"/>
        <v>0</v>
      </c>
      <c r="BO186" s="359">
        <v>0</v>
      </c>
      <c r="BP186" s="359">
        <f t="shared" ca="1" si="219"/>
        <v>0</v>
      </c>
      <c r="BQ186" s="359">
        <f t="shared" ca="1" si="190"/>
        <v>0</v>
      </c>
      <c r="BR186" s="359">
        <f t="shared" ca="1" si="220"/>
        <v>0</v>
      </c>
      <c r="BT186" s="362">
        <f t="shared" ca="1" si="258"/>
        <v>297</v>
      </c>
      <c r="BU186" s="362">
        <v>178</v>
      </c>
      <c r="BV186" s="371">
        <f t="shared" ca="1" si="259"/>
        <v>0</v>
      </c>
      <c r="BW186" s="359">
        <f t="shared" ca="1" si="191"/>
        <v>0</v>
      </c>
      <c r="BX186" s="359">
        <v>0</v>
      </c>
      <c r="BY186" s="359">
        <f t="shared" ca="1" si="221"/>
        <v>0</v>
      </c>
      <c r="BZ186" s="359">
        <f t="shared" ca="1" si="192"/>
        <v>0</v>
      </c>
      <c r="CA186" s="359">
        <f t="shared" ca="1" si="222"/>
        <v>0</v>
      </c>
      <c r="CC186" s="362">
        <f t="shared" ca="1" si="260"/>
        <v>297</v>
      </c>
      <c r="CD186" s="362">
        <v>178</v>
      </c>
      <c r="CE186" s="371">
        <f t="shared" ca="1" si="261"/>
        <v>0</v>
      </c>
      <c r="CF186" s="359">
        <f t="shared" ca="1" si="193"/>
        <v>0</v>
      </c>
      <c r="CG186" s="359">
        <v>0</v>
      </c>
      <c r="CH186" s="359">
        <f t="shared" ca="1" si="223"/>
        <v>0</v>
      </c>
      <c r="CI186" s="359">
        <f t="shared" ca="1" si="194"/>
        <v>0</v>
      </c>
      <c r="CJ186" s="359">
        <f t="shared" ca="1" si="224"/>
        <v>0</v>
      </c>
      <c r="CL186" s="362">
        <f t="shared" ca="1" si="262"/>
        <v>297</v>
      </c>
      <c r="CM186" s="362">
        <v>178</v>
      </c>
      <c r="CN186" s="371">
        <f t="shared" ca="1" si="263"/>
        <v>0</v>
      </c>
      <c r="CO186" s="359">
        <f t="shared" ca="1" si="195"/>
        <v>0</v>
      </c>
      <c r="CP186" s="359">
        <v>0</v>
      </c>
      <c r="CQ186" s="359">
        <f t="shared" ca="1" si="225"/>
        <v>0</v>
      </c>
      <c r="CR186" s="359">
        <f t="shared" ca="1" si="196"/>
        <v>0</v>
      </c>
      <c r="CS186" s="359">
        <f t="shared" ca="1" si="226"/>
        <v>0</v>
      </c>
      <c r="CU186" s="362">
        <f t="shared" ca="1" si="264"/>
        <v>297</v>
      </c>
      <c r="CV186" s="362">
        <v>178</v>
      </c>
      <c r="CW186" s="371">
        <f t="shared" ca="1" si="265"/>
        <v>0</v>
      </c>
      <c r="CX186" s="359">
        <f t="shared" ca="1" si="197"/>
        <v>0</v>
      </c>
      <c r="CY186" s="359">
        <v>0</v>
      </c>
      <c r="CZ186" s="359">
        <f t="shared" ca="1" si="227"/>
        <v>0</v>
      </c>
      <c r="DA186" s="359">
        <f t="shared" ca="1" si="198"/>
        <v>0</v>
      </c>
      <c r="DB186" s="359">
        <f t="shared" ca="1" si="228"/>
        <v>0</v>
      </c>
      <c r="DD186" s="362">
        <f t="shared" ca="1" si="266"/>
        <v>297</v>
      </c>
      <c r="DE186" s="362">
        <v>178</v>
      </c>
      <c r="DF186" s="371">
        <f t="shared" ca="1" si="267"/>
        <v>0</v>
      </c>
      <c r="DG186" s="359">
        <f t="shared" ca="1" si="199"/>
        <v>0</v>
      </c>
      <c r="DH186" s="359">
        <v>0</v>
      </c>
      <c r="DI186" s="359">
        <f t="shared" ca="1" si="229"/>
        <v>0</v>
      </c>
      <c r="DJ186" s="359">
        <f t="shared" ca="1" si="200"/>
        <v>0</v>
      </c>
      <c r="DK186" s="359">
        <f t="shared" ca="1" si="230"/>
        <v>0</v>
      </c>
      <c r="DM186" s="362">
        <f t="shared" ca="1" si="268"/>
        <v>297</v>
      </c>
      <c r="DN186" s="362">
        <v>178</v>
      </c>
      <c r="DO186" s="371">
        <f t="shared" ca="1" si="269"/>
        <v>0</v>
      </c>
      <c r="DP186" s="359">
        <f t="shared" ca="1" si="201"/>
        <v>0</v>
      </c>
      <c r="DQ186" s="359">
        <v>0</v>
      </c>
      <c r="DR186" s="359">
        <f t="shared" ca="1" si="231"/>
        <v>0</v>
      </c>
      <c r="DS186" s="359">
        <f t="shared" ca="1" si="202"/>
        <v>0</v>
      </c>
      <c r="DT186" s="359">
        <f t="shared" ca="1" si="232"/>
        <v>0</v>
      </c>
      <c r="DV186" s="362">
        <f t="shared" ca="1" si="270"/>
        <v>297</v>
      </c>
      <c r="DW186" s="362">
        <v>178</v>
      </c>
      <c r="DX186" s="371">
        <f t="shared" ca="1" si="271"/>
        <v>0</v>
      </c>
      <c r="DY186" s="359">
        <f t="shared" ca="1" si="203"/>
        <v>0</v>
      </c>
      <c r="DZ186" s="359">
        <v>0</v>
      </c>
      <c r="EA186" s="359">
        <f t="shared" ca="1" si="233"/>
        <v>0</v>
      </c>
      <c r="EB186" s="359">
        <f t="shared" ca="1" si="204"/>
        <v>0</v>
      </c>
      <c r="EC186" s="359">
        <f t="shared" ca="1" si="234"/>
        <v>0</v>
      </c>
      <c r="EE186" s="362">
        <f t="shared" ca="1" si="272"/>
        <v>297</v>
      </c>
      <c r="EF186" s="362">
        <v>178</v>
      </c>
      <c r="EG186" s="371">
        <f t="shared" ca="1" si="273"/>
        <v>0</v>
      </c>
      <c r="EH186" s="359">
        <f t="shared" ca="1" si="205"/>
        <v>0</v>
      </c>
      <c r="EI186" s="359">
        <v>0</v>
      </c>
      <c r="EJ186" s="359">
        <f t="shared" ca="1" si="235"/>
        <v>0</v>
      </c>
      <c r="EK186" s="359">
        <f t="shared" ca="1" si="206"/>
        <v>0</v>
      </c>
      <c r="EL186" s="359">
        <f t="shared" ca="1" si="236"/>
        <v>0</v>
      </c>
    </row>
    <row r="187" spans="6:142" x14ac:dyDescent="0.35">
      <c r="F187" s="372">
        <f ca="1">IFERROR(INDEX('Inflation Rates'!$A$16:$H$138,MATCH('TSP Traditional'!$H188,'Inflation Rates'!$A$16:$A$138,0),8)/INDEX('Inflation Rates'!$A$16:$H$138,MATCH('TSP Traditional'!$H188,'Inflation Rates'!$A$16:$A$138,0)-1,8)-1,F186)</f>
        <v>2.0000000000000018E-2</v>
      </c>
      <c r="G187" s="372">
        <f ca="1">IFERROR(INDEX('Inflation Rates'!$A$16:$H$138,MATCH('TSP Traditional'!$H188,'Inflation Rates'!$A$16:$A$138,0),6)/INDEX('Inflation Rates'!$A$16:$H$138,MATCH('TSP Traditional'!$H188,'Inflation Rates'!$A$16:$A$138,0)-1,6)-1,G186)</f>
        <v>2.0999999999999908E-2</v>
      </c>
      <c r="H187" s="362">
        <f t="shared" ca="1" si="237"/>
        <v>2198</v>
      </c>
      <c r="I187" s="362">
        <f t="shared" ca="1" si="238"/>
        <v>298</v>
      </c>
      <c r="J187" s="362">
        <v>179</v>
      </c>
      <c r="K187" s="371">
        <f t="shared" ca="1" si="239"/>
        <v>0</v>
      </c>
      <c r="L187" s="359">
        <f t="shared" ca="1" si="183"/>
        <v>0</v>
      </c>
      <c r="M187" s="359">
        <v>0</v>
      </c>
      <c r="N187" s="359">
        <f t="shared" ca="1" si="207"/>
        <v>0</v>
      </c>
      <c r="O187" s="359">
        <f t="shared" ca="1" si="240"/>
        <v>0</v>
      </c>
      <c r="P187" s="359">
        <f t="shared" ca="1" si="208"/>
        <v>0</v>
      </c>
      <c r="R187" s="362">
        <f t="shared" ca="1" si="241"/>
        <v>298</v>
      </c>
      <c r="S187" s="362">
        <v>179</v>
      </c>
      <c r="T187" s="371">
        <f t="shared" ca="1" si="242"/>
        <v>0</v>
      </c>
      <c r="U187" s="359">
        <f t="shared" ca="1" si="184"/>
        <v>0</v>
      </c>
      <c r="V187" s="359">
        <v>0</v>
      </c>
      <c r="W187" s="359">
        <f t="shared" ca="1" si="209"/>
        <v>0</v>
      </c>
      <c r="X187" s="359">
        <f t="shared" ca="1" si="243"/>
        <v>0</v>
      </c>
      <c r="Y187" s="359">
        <f t="shared" ca="1" si="210"/>
        <v>0</v>
      </c>
      <c r="AA187" s="362">
        <f t="shared" ca="1" si="244"/>
        <v>298</v>
      </c>
      <c r="AB187" s="362">
        <v>179</v>
      </c>
      <c r="AC187" s="371">
        <f t="shared" ca="1" si="245"/>
        <v>0</v>
      </c>
      <c r="AD187" s="359">
        <f t="shared" ca="1" si="185"/>
        <v>0</v>
      </c>
      <c r="AE187" s="359">
        <v>0</v>
      </c>
      <c r="AF187" s="359">
        <f t="shared" ca="1" si="211"/>
        <v>0</v>
      </c>
      <c r="AG187" s="359">
        <f t="shared" ca="1" si="246"/>
        <v>0</v>
      </c>
      <c r="AH187" s="359">
        <f t="shared" ca="1" si="212"/>
        <v>0</v>
      </c>
      <c r="AJ187" s="362">
        <f t="shared" ca="1" si="247"/>
        <v>298</v>
      </c>
      <c r="AK187" s="362">
        <v>179</v>
      </c>
      <c r="AL187" s="371">
        <f t="shared" ca="1" si="248"/>
        <v>0</v>
      </c>
      <c r="AM187" s="359">
        <f t="shared" ca="1" si="186"/>
        <v>0</v>
      </c>
      <c r="AN187" s="359">
        <v>0</v>
      </c>
      <c r="AO187" s="359">
        <f t="shared" ca="1" si="213"/>
        <v>0</v>
      </c>
      <c r="AP187" s="359">
        <f t="shared" ca="1" si="249"/>
        <v>0</v>
      </c>
      <c r="AQ187" s="359">
        <f t="shared" ca="1" si="214"/>
        <v>0</v>
      </c>
      <c r="AS187" s="362">
        <f t="shared" ca="1" si="250"/>
        <v>298</v>
      </c>
      <c r="AT187" s="362">
        <v>179</v>
      </c>
      <c r="AU187" s="371">
        <f t="shared" ca="1" si="251"/>
        <v>0</v>
      </c>
      <c r="AV187" s="359">
        <f t="shared" ca="1" si="187"/>
        <v>0</v>
      </c>
      <c r="AW187" s="359">
        <v>0</v>
      </c>
      <c r="AX187" s="359">
        <f t="shared" ca="1" si="215"/>
        <v>0</v>
      </c>
      <c r="AY187" s="359">
        <f t="shared" ca="1" si="252"/>
        <v>0</v>
      </c>
      <c r="AZ187" s="359">
        <f t="shared" ca="1" si="216"/>
        <v>0</v>
      </c>
      <c r="BB187" s="362">
        <f t="shared" ca="1" si="253"/>
        <v>298</v>
      </c>
      <c r="BC187" s="362">
        <v>179</v>
      </c>
      <c r="BD187" s="371">
        <f t="shared" ca="1" si="254"/>
        <v>0</v>
      </c>
      <c r="BE187" s="359">
        <f t="shared" ca="1" si="188"/>
        <v>0</v>
      </c>
      <c r="BF187" s="359">
        <v>0</v>
      </c>
      <c r="BG187" s="359">
        <f t="shared" ca="1" si="217"/>
        <v>0</v>
      </c>
      <c r="BH187" s="359">
        <f t="shared" ca="1" si="255"/>
        <v>0</v>
      </c>
      <c r="BI187" s="359">
        <f t="shared" ca="1" si="218"/>
        <v>0</v>
      </c>
      <c r="BK187" s="362">
        <f t="shared" ca="1" si="256"/>
        <v>298</v>
      </c>
      <c r="BL187" s="362">
        <v>179</v>
      </c>
      <c r="BM187" s="371">
        <f t="shared" ca="1" si="257"/>
        <v>0</v>
      </c>
      <c r="BN187" s="359">
        <f t="shared" ca="1" si="189"/>
        <v>0</v>
      </c>
      <c r="BO187" s="359">
        <v>0</v>
      </c>
      <c r="BP187" s="359">
        <f t="shared" ca="1" si="219"/>
        <v>0</v>
      </c>
      <c r="BQ187" s="359">
        <f t="shared" ca="1" si="190"/>
        <v>0</v>
      </c>
      <c r="BR187" s="359">
        <f t="shared" ca="1" si="220"/>
        <v>0</v>
      </c>
      <c r="BT187" s="362">
        <f t="shared" ca="1" si="258"/>
        <v>298</v>
      </c>
      <c r="BU187" s="362">
        <v>179</v>
      </c>
      <c r="BV187" s="371">
        <f t="shared" ca="1" si="259"/>
        <v>0</v>
      </c>
      <c r="BW187" s="359">
        <f t="shared" ca="1" si="191"/>
        <v>0</v>
      </c>
      <c r="BX187" s="359">
        <v>0</v>
      </c>
      <c r="BY187" s="359">
        <f t="shared" ca="1" si="221"/>
        <v>0</v>
      </c>
      <c r="BZ187" s="359">
        <f t="shared" ca="1" si="192"/>
        <v>0</v>
      </c>
      <c r="CA187" s="359">
        <f t="shared" ca="1" si="222"/>
        <v>0</v>
      </c>
      <c r="CC187" s="362">
        <f t="shared" ca="1" si="260"/>
        <v>298</v>
      </c>
      <c r="CD187" s="362">
        <v>179</v>
      </c>
      <c r="CE187" s="371">
        <f t="shared" ca="1" si="261"/>
        <v>0</v>
      </c>
      <c r="CF187" s="359">
        <f t="shared" ca="1" si="193"/>
        <v>0</v>
      </c>
      <c r="CG187" s="359">
        <v>0</v>
      </c>
      <c r="CH187" s="359">
        <f t="shared" ca="1" si="223"/>
        <v>0</v>
      </c>
      <c r="CI187" s="359">
        <f t="shared" ca="1" si="194"/>
        <v>0</v>
      </c>
      <c r="CJ187" s="359">
        <f t="shared" ca="1" si="224"/>
        <v>0</v>
      </c>
      <c r="CL187" s="362">
        <f t="shared" ca="1" si="262"/>
        <v>298</v>
      </c>
      <c r="CM187" s="362">
        <v>179</v>
      </c>
      <c r="CN187" s="371">
        <f t="shared" ca="1" si="263"/>
        <v>0</v>
      </c>
      <c r="CO187" s="359">
        <f t="shared" ca="1" si="195"/>
        <v>0</v>
      </c>
      <c r="CP187" s="359">
        <v>0</v>
      </c>
      <c r="CQ187" s="359">
        <f t="shared" ca="1" si="225"/>
        <v>0</v>
      </c>
      <c r="CR187" s="359">
        <f t="shared" ca="1" si="196"/>
        <v>0</v>
      </c>
      <c r="CS187" s="359">
        <f t="shared" ca="1" si="226"/>
        <v>0</v>
      </c>
      <c r="CU187" s="362">
        <f t="shared" ca="1" si="264"/>
        <v>298</v>
      </c>
      <c r="CV187" s="362">
        <v>179</v>
      </c>
      <c r="CW187" s="371">
        <f t="shared" ca="1" si="265"/>
        <v>0</v>
      </c>
      <c r="CX187" s="359">
        <f t="shared" ca="1" si="197"/>
        <v>0</v>
      </c>
      <c r="CY187" s="359">
        <v>0</v>
      </c>
      <c r="CZ187" s="359">
        <f t="shared" ca="1" si="227"/>
        <v>0</v>
      </c>
      <c r="DA187" s="359">
        <f t="shared" ca="1" si="198"/>
        <v>0</v>
      </c>
      <c r="DB187" s="359">
        <f t="shared" ca="1" si="228"/>
        <v>0</v>
      </c>
      <c r="DD187" s="362">
        <f t="shared" ca="1" si="266"/>
        <v>298</v>
      </c>
      <c r="DE187" s="362">
        <v>179</v>
      </c>
      <c r="DF187" s="371">
        <f t="shared" ca="1" si="267"/>
        <v>0</v>
      </c>
      <c r="DG187" s="359">
        <f t="shared" ca="1" si="199"/>
        <v>0</v>
      </c>
      <c r="DH187" s="359">
        <v>0</v>
      </c>
      <c r="DI187" s="359">
        <f t="shared" ca="1" si="229"/>
        <v>0</v>
      </c>
      <c r="DJ187" s="359">
        <f t="shared" ca="1" si="200"/>
        <v>0</v>
      </c>
      <c r="DK187" s="359">
        <f t="shared" ca="1" si="230"/>
        <v>0</v>
      </c>
      <c r="DM187" s="362">
        <f t="shared" ca="1" si="268"/>
        <v>298</v>
      </c>
      <c r="DN187" s="362">
        <v>179</v>
      </c>
      <c r="DO187" s="371">
        <f t="shared" ca="1" si="269"/>
        <v>0</v>
      </c>
      <c r="DP187" s="359">
        <f t="shared" ca="1" si="201"/>
        <v>0</v>
      </c>
      <c r="DQ187" s="359">
        <v>0</v>
      </c>
      <c r="DR187" s="359">
        <f t="shared" ca="1" si="231"/>
        <v>0</v>
      </c>
      <c r="DS187" s="359">
        <f t="shared" ca="1" si="202"/>
        <v>0</v>
      </c>
      <c r="DT187" s="359">
        <f t="shared" ca="1" si="232"/>
        <v>0</v>
      </c>
      <c r="DV187" s="362">
        <f t="shared" ca="1" si="270"/>
        <v>298</v>
      </c>
      <c r="DW187" s="362">
        <v>179</v>
      </c>
      <c r="DX187" s="371">
        <f t="shared" ca="1" si="271"/>
        <v>0</v>
      </c>
      <c r="DY187" s="359">
        <f t="shared" ca="1" si="203"/>
        <v>0</v>
      </c>
      <c r="DZ187" s="359">
        <v>0</v>
      </c>
      <c r="EA187" s="359">
        <f t="shared" ca="1" si="233"/>
        <v>0</v>
      </c>
      <c r="EB187" s="359">
        <f t="shared" ca="1" si="204"/>
        <v>0</v>
      </c>
      <c r="EC187" s="359">
        <f t="shared" ca="1" si="234"/>
        <v>0</v>
      </c>
      <c r="EE187" s="362">
        <f t="shared" ca="1" si="272"/>
        <v>298</v>
      </c>
      <c r="EF187" s="362">
        <v>179</v>
      </c>
      <c r="EG187" s="371">
        <f t="shared" ca="1" si="273"/>
        <v>0</v>
      </c>
      <c r="EH187" s="359">
        <f t="shared" ca="1" si="205"/>
        <v>0</v>
      </c>
      <c r="EI187" s="359">
        <v>0</v>
      </c>
      <c r="EJ187" s="359">
        <f t="shared" ca="1" si="235"/>
        <v>0</v>
      </c>
      <c r="EK187" s="359">
        <f t="shared" ca="1" si="206"/>
        <v>0</v>
      </c>
      <c r="EL187" s="359">
        <f t="shared" ca="1" si="236"/>
        <v>0</v>
      </c>
    </row>
    <row r="188" spans="6:142" x14ac:dyDescent="0.35">
      <c r="F188" s="372">
        <f ca="1">IFERROR(INDEX('Inflation Rates'!$A$16:$H$138,MATCH('TSP Traditional'!$H189,'Inflation Rates'!$A$16:$A$138,0),8)/INDEX('Inflation Rates'!$A$16:$H$138,MATCH('TSP Traditional'!$H189,'Inflation Rates'!$A$16:$A$138,0)-1,8)-1,F187)</f>
        <v>2.0000000000000018E-2</v>
      </c>
      <c r="G188" s="372">
        <f ca="1">IFERROR(INDEX('Inflation Rates'!$A$16:$H$138,MATCH('TSP Traditional'!$H189,'Inflation Rates'!$A$16:$A$138,0),6)/INDEX('Inflation Rates'!$A$16:$H$138,MATCH('TSP Traditional'!$H189,'Inflation Rates'!$A$16:$A$138,0)-1,6)-1,G187)</f>
        <v>2.0999999999999908E-2</v>
      </c>
      <c r="H188" s="362">
        <f t="shared" ca="1" si="237"/>
        <v>2199</v>
      </c>
      <c r="I188" s="362">
        <f t="shared" ca="1" si="238"/>
        <v>299</v>
      </c>
      <c r="J188" s="362">
        <v>180</v>
      </c>
      <c r="K188" s="371">
        <f t="shared" ca="1" si="239"/>
        <v>0</v>
      </c>
      <c r="L188" s="359">
        <f t="shared" ca="1" si="183"/>
        <v>0</v>
      </c>
      <c r="M188" s="359">
        <v>0</v>
      </c>
      <c r="N188" s="359">
        <f t="shared" ca="1" si="207"/>
        <v>0</v>
      </c>
      <c r="O188" s="359">
        <f t="shared" ca="1" si="240"/>
        <v>0</v>
      </c>
      <c r="P188" s="359">
        <f t="shared" ca="1" si="208"/>
        <v>0</v>
      </c>
      <c r="R188" s="362">
        <f t="shared" ca="1" si="241"/>
        <v>299</v>
      </c>
      <c r="S188" s="362">
        <v>180</v>
      </c>
      <c r="T188" s="371">
        <f t="shared" ca="1" si="242"/>
        <v>0</v>
      </c>
      <c r="U188" s="359">
        <f t="shared" ca="1" si="184"/>
        <v>0</v>
      </c>
      <c r="V188" s="359">
        <v>0</v>
      </c>
      <c r="W188" s="359">
        <f t="shared" ca="1" si="209"/>
        <v>0</v>
      </c>
      <c r="X188" s="359">
        <f t="shared" ca="1" si="243"/>
        <v>0</v>
      </c>
      <c r="Y188" s="359">
        <f t="shared" ca="1" si="210"/>
        <v>0</v>
      </c>
      <c r="AA188" s="362">
        <f t="shared" ca="1" si="244"/>
        <v>299</v>
      </c>
      <c r="AB188" s="362">
        <v>180</v>
      </c>
      <c r="AC188" s="371">
        <f t="shared" ca="1" si="245"/>
        <v>0</v>
      </c>
      <c r="AD188" s="359">
        <f t="shared" ca="1" si="185"/>
        <v>0</v>
      </c>
      <c r="AE188" s="359">
        <v>0</v>
      </c>
      <c r="AF188" s="359">
        <f t="shared" ca="1" si="211"/>
        <v>0</v>
      </c>
      <c r="AG188" s="359">
        <f t="shared" ca="1" si="246"/>
        <v>0</v>
      </c>
      <c r="AH188" s="359">
        <f t="shared" ca="1" si="212"/>
        <v>0</v>
      </c>
      <c r="AJ188" s="362">
        <f t="shared" ca="1" si="247"/>
        <v>299</v>
      </c>
      <c r="AK188" s="362">
        <v>180</v>
      </c>
      <c r="AL188" s="371">
        <f t="shared" ca="1" si="248"/>
        <v>0</v>
      </c>
      <c r="AM188" s="359">
        <f t="shared" ca="1" si="186"/>
        <v>0</v>
      </c>
      <c r="AN188" s="359">
        <v>0</v>
      </c>
      <c r="AO188" s="359">
        <f t="shared" ca="1" si="213"/>
        <v>0</v>
      </c>
      <c r="AP188" s="359">
        <f t="shared" ca="1" si="249"/>
        <v>0</v>
      </c>
      <c r="AQ188" s="359">
        <f t="shared" ca="1" si="214"/>
        <v>0</v>
      </c>
      <c r="AS188" s="362">
        <f t="shared" ca="1" si="250"/>
        <v>299</v>
      </c>
      <c r="AT188" s="362">
        <v>180</v>
      </c>
      <c r="AU188" s="371">
        <f t="shared" ca="1" si="251"/>
        <v>0</v>
      </c>
      <c r="AV188" s="359">
        <f t="shared" ca="1" si="187"/>
        <v>0</v>
      </c>
      <c r="AW188" s="359">
        <v>0</v>
      </c>
      <c r="AX188" s="359">
        <f t="shared" ca="1" si="215"/>
        <v>0</v>
      </c>
      <c r="AY188" s="359">
        <f t="shared" ca="1" si="252"/>
        <v>0</v>
      </c>
      <c r="AZ188" s="359">
        <f t="shared" ca="1" si="216"/>
        <v>0</v>
      </c>
      <c r="BB188" s="362">
        <f t="shared" ca="1" si="253"/>
        <v>299</v>
      </c>
      <c r="BC188" s="362">
        <v>180</v>
      </c>
      <c r="BD188" s="371">
        <f t="shared" ca="1" si="254"/>
        <v>0</v>
      </c>
      <c r="BE188" s="359">
        <f t="shared" ca="1" si="188"/>
        <v>0</v>
      </c>
      <c r="BF188" s="359">
        <v>0</v>
      </c>
      <c r="BG188" s="359">
        <f t="shared" ca="1" si="217"/>
        <v>0</v>
      </c>
      <c r="BH188" s="359">
        <f t="shared" ca="1" si="255"/>
        <v>0</v>
      </c>
      <c r="BI188" s="359">
        <f t="shared" ca="1" si="218"/>
        <v>0</v>
      </c>
      <c r="BK188" s="362">
        <f t="shared" ca="1" si="256"/>
        <v>299</v>
      </c>
      <c r="BL188" s="362">
        <v>180</v>
      </c>
      <c r="BM188" s="371">
        <f t="shared" ca="1" si="257"/>
        <v>0</v>
      </c>
      <c r="BN188" s="359">
        <f t="shared" ca="1" si="189"/>
        <v>0</v>
      </c>
      <c r="BO188" s="359">
        <v>0</v>
      </c>
      <c r="BP188" s="359">
        <f t="shared" ca="1" si="219"/>
        <v>0</v>
      </c>
      <c r="BQ188" s="359">
        <f t="shared" ca="1" si="190"/>
        <v>0</v>
      </c>
      <c r="BR188" s="359">
        <f t="shared" ca="1" si="220"/>
        <v>0</v>
      </c>
      <c r="BT188" s="362">
        <f t="shared" ca="1" si="258"/>
        <v>299</v>
      </c>
      <c r="BU188" s="362">
        <v>180</v>
      </c>
      <c r="BV188" s="371">
        <f t="shared" ca="1" si="259"/>
        <v>0</v>
      </c>
      <c r="BW188" s="359">
        <f t="shared" ca="1" si="191"/>
        <v>0</v>
      </c>
      <c r="BX188" s="359">
        <v>0</v>
      </c>
      <c r="BY188" s="359">
        <f t="shared" ca="1" si="221"/>
        <v>0</v>
      </c>
      <c r="BZ188" s="359">
        <f t="shared" ca="1" si="192"/>
        <v>0</v>
      </c>
      <c r="CA188" s="359">
        <f t="shared" ca="1" si="222"/>
        <v>0</v>
      </c>
      <c r="CC188" s="362">
        <f t="shared" ca="1" si="260"/>
        <v>299</v>
      </c>
      <c r="CD188" s="362">
        <v>180</v>
      </c>
      <c r="CE188" s="371">
        <f t="shared" ca="1" si="261"/>
        <v>0</v>
      </c>
      <c r="CF188" s="359">
        <f t="shared" ca="1" si="193"/>
        <v>0</v>
      </c>
      <c r="CG188" s="359">
        <v>0</v>
      </c>
      <c r="CH188" s="359">
        <f t="shared" ca="1" si="223"/>
        <v>0</v>
      </c>
      <c r="CI188" s="359">
        <f t="shared" ca="1" si="194"/>
        <v>0</v>
      </c>
      <c r="CJ188" s="359">
        <f t="shared" ca="1" si="224"/>
        <v>0</v>
      </c>
      <c r="CL188" s="362">
        <f t="shared" ca="1" si="262"/>
        <v>299</v>
      </c>
      <c r="CM188" s="362">
        <v>180</v>
      </c>
      <c r="CN188" s="371">
        <f t="shared" ca="1" si="263"/>
        <v>0</v>
      </c>
      <c r="CO188" s="359">
        <f t="shared" ca="1" si="195"/>
        <v>0</v>
      </c>
      <c r="CP188" s="359">
        <v>0</v>
      </c>
      <c r="CQ188" s="359">
        <f t="shared" ca="1" si="225"/>
        <v>0</v>
      </c>
      <c r="CR188" s="359">
        <f t="shared" ca="1" si="196"/>
        <v>0</v>
      </c>
      <c r="CS188" s="359">
        <f t="shared" ca="1" si="226"/>
        <v>0</v>
      </c>
      <c r="CU188" s="362">
        <f t="shared" ca="1" si="264"/>
        <v>299</v>
      </c>
      <c r="CV188" s="362">
        <v>180</v>
      </c>
      <c r="CW188" s="371">
        <f t="shared" ca="1" si="265"/>
        <v>0</v>
      </c>
      <c r="CX188" s="359">
        <f t="shared" ca="1" si="197"/>
        <v>0</v>
      </c>
      <c r="CY188" s="359">
        <v>0</v>
      </c>
      <c r="CZ188" s="359">
        <f t="shared" ca="1" si="227"/>
        <v>0</v>
      </c>
      <c r="DA188" s="359">
        <f t="shared" ca="1" si="198"/>
        <v>0</v>
      </c>
      <c r="DB188" s="359">
        <f t="shared" ca="1" si="228"/>
        <v>0</v>
      </c>
      <c r="DD188" s="362">
        <f t="shared" ca="1" si="266"/>
        <v>299</v>
      </c>
      <c r="DE188" s="362">
        <v>180</v>
      </c>
      <c r="DF188" s="371">
        <f t="shared" ca="1" si="267"/>
        <v>0</v>
      </c>
      <c r="DG188" s="359">
        <f t="shared" ca="1" si="199"/>
        <v>0</v>
      </c>
      <c r="DH188" s="359">
        <v>0</v>
      </c>
      <c r="DI188" s="359">
        <f t="shared" ca="1" si="229"/>
        <v>0</v>
      </c>
      <c r="DJ188" s="359">
        <f t="shared" ca="1" si="200"/>
        <v>0</v>
      </c>
      <c r="DK188" s="359">
        <f t="shared" ca="1" si="230"/>
        <v>0</v>
      </c>
      <c r="DM188" s="362">
        <f t="shared" ca="1" si="268"/>
        <v>299</v>
      </c>
      <c r="DN188" s="362">
        <v>180</v>
      </c>
      <c r="DO188" s="371">
        <f t="shared" ca="1" si="269"/>
        <v>0</v>
      </c>
      <c r="DP188" s="359">
        <f t="shared" ca="1" si="201"/>
        <v>0</v>
      </c>
      <c r="DQ188" s="359">
        <v>0</v>
      </c>
      <c r="DR188" s="359">
        <f t="shared" ca="1" si="231"/>
        <v>0</v>
      </c>
      <c r="DS188" s="359">
        <f t="shared" ca="1" si="202"/>
        <v>0</v>
      </c>
      <c r="DT188" s="359">
        <f t="shared" ca="1" si="232"/>
        <v>0</v>
      </c>
      <c r="DV188" s="362">
        <f t="shared" ca="1" si="270"/>
        <v>299</v>
      </c>
      <c r="DW188" s="362">
        <v>180</v>
      </c>
      <c r="DX188" s="371">
        <f t="shared" ca="1" si="271"/>
        <v>0</v>
      </c>
      <c r="DY188" s="359">
        <f t="shared" ca="1" si="203"/>
        <v>0</v>
      </c>
      <c r="DZ188" s="359">
        <v>0</v>
      </c>
      <c r="EA188" s="359">
        <f t="shared" ca="1" si="233"/>
        <v>0</v>
      </c>
      <c r="EB188" s="359">
        <f t="shared" ca="1" si="204"/>
        <v>0</v>
      </c>
      <c r="EC188" s="359">
        <f t="shared" ca="1" si="234"/>
        <v>0</v>
      </c>
      <c r="EE188" s="362">
        <f t="shared" ca="1" si="272"/>
        <v>299</v>
      </c>
      <c r="EF188" s="362">
        <v>180</v>
      </c>
      <c r="EG188" s="371">
        <f t="shared" ca="1" si="273"/>
        <v>0</v>
      </c>
      <c r="EH188" s="359">
        <f t="shared" ca="1" si="205"/>
        <v>0</v>
      </c>
      <c r="EI188" s="359">
        <v>0</v>
      </c>
      <c r="EJ188" s="359">
        <f t="shared" ca="1" si="235"/>
        <v>0</v>
      </c>
      <c r="EK188" s="359">
        <f t="shared" ca="1" si="206"/>
        <v>0</v>
      </c>
      <c r="EL188" s="359">
        <f t="shared" ca="1" si="236"/>
        <v>0</v>
      </c>
    </row>
    <row r="189" spans="6:142" x14ac:dyDescent="0.35">
      <c r="F189" s="372">
        <f ca="1">IFERROR(INDEX('Inflation Rates'!$A$16:$H$138,MATCH('TSP Traditional'!$H190,'Inflation Rates'!$A$16:$A$138,0),8)/INDEX('Inflation Rates'!$A$16:$H$138,MATCH('TSP Traditional'!$H190,'Inflation Rates'!$A$16:$A$138,0)-1,8)-1,F188)</f>
        <v>2.0000000000000018E-2</v>
      </c>
      <c r="G189" s="372">
        <f ca="1">IFERROR(INDEX('Inflation Rates'!$A$16:$H$138,MATCH('TSP Traditional'!$H190,'Inflation Rates'!$A$16:$A$138,0),6)/INDEX('Inflation Rates'!$A$16:$H$138,MATCH('TSP Traditional'!$H190,'Inflation Rates'!$A$16:$A$138,0)-1,6)-1,G188)</f>
        <v>2.0999999999999908E-2</v>
      </c>
      <c r="H189" s="362">
        <f t="shared" ca="1" si="237"/>
        <v>2200</v>
      </c>
      <c r="I189" s="362">
        <f t="shared" ca="1" si="238"/>
        <v>300</v>
      </c>
      <c r="J189" s="362">
        <v>181</v>
      </c>
      <c r="K189" s="371">
        <f t="shared" ca="1" si="239"/>
        <v>0</v>
      </c>
      <c r="L189" s="359">
        <f t="shared" ca="1" si="183"/>
        <v>0</v>
      </c>
      <c r="M189" s="359">
        <v>0</v>
      </c>
      <c r="N189" s="359">
        <f t="shared" ca="1" si="207"/>
        <v>0</v>
      </c>
      <c r="O189" s="359">
        <f t="shared" ca="1" si="240"/>
        <v>0</v>
      </c>
      <c r="P189" s="359">
        <f t="shared" ca="1" si="208"/>
        <v>0</v>
      </c>
      <c r="R189" s="362">
        <f t="shared" ca="1" si="241"/>
        <v>300</v>
      </c>
      <c r="S189" s="362">
        <v>181</v>
      </c>
      <c r="T189" s="371">
        <f t="shared" ca="1" si="242"/>
        <v>0</v>
      </c>
      <c r="U189" s="359">
        <f t="shared" ca="1" si="184"/>
        <v>0</v>
      </c>
      <c r="V189" s="359">
        <v>0</v>
      </c>
      <c r="W189" s="359">
        <f t="shared" ca="1" si="209"/>
        <v>0</v>
      </c>
      <c r="X189" s="359">
        <f t="shared" ca="1" si="243"/>
        <v>0</v>
      </c>
      <c r="Y189" s="359">
        <f t="shared" ca="1" si="210"/>
        <v>0</v>
      </c>
      <c r="AA189" s="362">
        <f t="shared" ca="1" si="244"/>
        <v>300</v>
      </c>
      <c r="AB189" s="362">
        <v>181</v>
      </c>
      <c r="AC189" s="371">
        <f t="shared" ca="1" si="245"/>
        <v>0</v>
      </c>
      <c r="AD189" s="359">
        <f t="shared" ca="1" si="185"/>
        <v>0</v>
      </c>
      <c r="AE189" s="359">
        <v>0</v>
      </c>
      <c r="AF189" s="359">
        <f t="shared" ca="1" si="211"/>
        <v>0</v>
      </c>
      <c r="AG189" s="359">
        <f t="shared" ca="1" si="246"/>
        <v>0</v>
      </c>
      <c r="AH189" s="359">
        <f t="shared" ca="1" si="212"/>
        <v>0</v>
      </c>
      <c r="AJ189" s="362">
        <f t="shared" ca="1" si="247"/>
        <v>300</v>
      </c>
      <c r="AK189" s="362">
        <v>181</v>
      </c>
      <c r="AL189" s="371">
        <f t="shared" ca="1" si="248"/>
        <v>0</v>
      </c>
      <c r="AM189" s="359">
        <f t="shared" ca="1" si="186"/>
        <v>0</v>
      </c>
      <c r="AN189" s="359">
        <v>0</v>
      </c>
      <c r="AO189" s="359">
        <f t="shared" ca="1" si="213"/>
        <v>0</v>
      </c>
      <c r="AP189" s="359">
        <f t="shared" ca="1" si="249"/>
        <v>0</v>
      </c>
      <c r="AQ189" s="359">
        <f t="shared" ca="1" si="214"/>
        <v>0</v>
      </c>
      <c r="AS189" s="362">
        <f t="shared" ca="1" si="250"/>
        <v>300</v>
      </c>
      <c r="AT189" s="362">
        <v>181</v>
      </c>
      <c r="AU189" s="371">
        <f t="shared" ca="1" si="251"/>
        <v>0</v>
      </c>
      <c r="AV189" s="359">
        <f t="shared" ca="1" si="187"/>
        <v>0</v>
      </c>
      <c r="AW189" s="359">
        <v>0</v>
      </c>
      <c r="AX189" s="359">
        <f t="shared" ca="1" si="215"/>
        <v>0</v>
      </c>
      <c r="AY189" s="359">
        <f t="shared" ca="1" si="252"/>
        <v>0</v>
      </c>
      <c r="AZ189" s="359">
        <f t="shared" ca="1" si="216"/>
        <v>0</v>
      </c>
      <c r="BB189" s="362">
        <f t="shared" ca="1" si="253"/>
        <v>300</v>
      </c>
      <c r="BC189" s="362">
        <v>181</v>
      </c>
      <c r="BD189" s="371">
        <f t="shared" ca="1" si="254"/>
        <v>0</v>
      </c>
      <c r="BE189" s="359">
        <f t="shared" ca="1" si="188"/>
        <v>0</v>
      </c>
      <c r="BF189" s="359">
        <v>0</v>
      </c>
      <c r="BG189" s="359">
        <f t="shared" ca="1" si="217"/>
        <v>0</v>
      </c>
      <c r="BH189" s="359">
        <f t="shared" ca="1" si="255"/>
        <v>0</v>
      </c>
      <c r="BI189" s="359">
        <f t="shared" ca="1" si="218"/>
        <v>0</v>
      </c>
      <c r="BK189" s="362">
        <f t="shared" ca="1" si="256"/>
        <v>300</v>
      </c>
      <c r="BL189" s="362">
        <v>181</v>
      </c>
      <c r="BM189" s="371">
        <f t="shared" ca="1" si="257"/>
        <v>0</v>
      </c>
      <c r="BN189" s="359">
        <f t="shared" ca="1" si="189"/>
        <v>0</v>
      </c>
      <c r="BO189" s="359">
        <v>0</v>
      </c>
      <c r="BP189" s="359">
        <f t="shared" ca="1" si="219"/>
        <v>0</v>
      </c>
      <c r="BQ189" s="359">
        <f t="shared" ca="1" si="190"/>
        <v>0</v>
      </c>
      <c r="BR189" s="359">
        <f t="shared" ca="1" si="220"/>
        <v>0</v>
      </c>
      <c r="BT189" s="362">
        <f t="shared" ca="1" si="258"/>
        <v>300</v>
      </c>
      <c r="BU189" s="362">
        <v>181</v>
      </c>
      <c r="BV189" s="371">
        <f t="shared" ca="1" si="259"/>
        <v>0</v>
      </c>
      <c r="BW189" s="359">
        <f t="shared" ca="1" si="191"/>
        <v>0</v>
      </c>
      <c r="BX189" s="359">
        <v>0</v>
      </c>
      <c r="BY189" s="359">
        <f t="shared" ca="1" si="221"/>
        <v>0</v>
      </c>
      <c r="BZ189" s="359">
        <f t="shared" ca="1" si="192"/>
        <v>0</v>
      </c>
      <c r="CA189" s="359">
        <f t="shared" ca="1" si="222"/>
        <v>0</v>
      </c>
      <c r="CC189" s="362">
        <f t="shared" ca="1" si="260"/>
        <v>300</v>
      </c>
      <c r="CD189" s="362">
        <v>181</v>
      </c>
      <c r="CE189" s="371">
        <f t="shared" ca="1" si="261"/>
        <v>0</v>
      </c>
      <c r="CF189" s="359">
        <f t="shared" ca="1" si="193"/>
        <v>0</v>
      </c>
      <c r="CG189" s="359">
        <v>0</v>
      </c>
      <c r="CH189" s="359">
        <f t="shared" ca="1" si="223"/>
        <v>0</v>
      </c>
      <c r="CI189" s="359">
        <f t="shared" ca="1" si="194"/>
        <v>0</v>
      </c>
      <c r="CJ189" s="359">
        <f t="shared" ca="1" si="224"/>
        <v>0</v>
      </c>
      <c r="CL189" s="362">
        <f t="shared" ca="1" si="262"/>
        <v>300</v>
      </c>
      <c r="CM189" s="362">
        <v>181</v>
      </c>
      <c r="CN189" s="371">
        <f t="shared" ca="1" si="263"/>
        <v>0</v>
      </c>
      <c r="CO189" s="359">
        <f t="shared" ca="1" si="195"/>
        <v>0</v>
      </c>
      <c r="CP189" s="359">
        <v>0</v>
      </c>
      <c r="CQ189" s="359">
        <f t="shared" ca="1" si="225"/>
        <v>0</v>
      </c>
      <c r="CR189" s="359">
        <f t="shared" ca="1" si="196"/>
        <v>0</v>
      </c>
      <c r="CS189" s="359">
        <f t="shared" ca="1" si="226"/>
        <v>0</v>
      </c>
      <c r="CU189" s="362">
        <f t="shared" ca="1" si="264"/>
        <v>300</v>
      </c>
      <c r="CV189" s="362">
        <v>181</v>
      </c>
      <c r="CW189" s="371">
        <f t="shared" ca="1" si="265"/>
        <v>0</v>
      </c>
      <c r="CX189" s="359">
        <f t="shared" ca="1" si="197"/>
        <v>0</v>
      </c>
      <c r="CY189" s="359">
        <v>0</v>
      </c>
      <c r="CZ189" s="359">
        <f t="shared" ca="1" si="227"/>
        <v>0</v>
      </c>
      <c r="DA189" s="359">
        <f t="shared" ca="1" si="198"/>
        <v>0</v>
      </c>
      <c r="DB189" s="359">
        <f t="shared" ca="1" si="228"/>
        <v>0</v>
      </c>
      <c r="DD189" s="362">
        <f t="shared" ca="1" si="266"/>
        <v>300</v>
      </c>
      <c r="DE189" s="362">
        <v>181</v>
      </c>
      <c r="DF189" s="371">
        <f t="shared" ca="1" si="267"/>
        <v>0</v>
      </c>
      <c r="DG189" s="359">
        <f t="shared" ca="1" si="199"/>
        <v>0</v>
      </c>
      <c r="DH189" s="359">
        <v>0</v>
      </c>
      <c r="DI189" s="359">
        <f t="shared" ca="1" si="229"/>
        <v>0</v>
      </c>
      <c r="DJ189" s="359">
        <f t="shared" ca="1" si="200"/>
        <v>0</v>
      </c>
      <c r="DK189" s="359">
        <f t="shared" ca="1" si="230"/>
        <v>0</v>
      </c>
      <c r="DM189" s="362">
        <f t="shared" ca="1" si="268"/>
        <v>300</v>
      </c>
      <c r="DN189" s="362">
        <v>181</v>
      </c>
      <c r="DO189" s="371">
        <f t="shared" ca="1" si="269"/>
        <v>0</v>
      </c>
      <c r="DP189" s="359">
        <f t="shared" ca="1" si="201"/>
        <v>0</v>
      </c>
      <c r="DQ189" s="359">
        <v>0</v>
      </c>
      <c r="DR189" s="359">
        <f t="shared" ca="1" si="231"/>
        <v>0</v>
      </c>
      <c r="DS189" s="359">
        <f t="shared" ca="1" si="202"/>
        <v>0</v>
      </c>
      <c r="DT189" s="359">
        <f t="shared" ca="1" si="232"/>
        <v>0</v>
      </c>
      <c r="DV189" s="362">
        <f t="shared" ca="1" si="270"/>
        <v>300</v>
      </c>
      <c r="DW189" s="362">
        <v>181</v>
      </c>
      <c r="DX189" s="371">
        <f t="shared" ca="1" si="271"/>
        <v>0</v>
      </c>
      <c r="DY189" s="359">
        <f t="shared" ca="1" si="203"/>
        <v>0</v>
      </c>
      <c r="DZ189" s="359">
        <v>0</v>
      </c>
      <c r="EA189" s="359">
        <f t="shared" ca="1" si="233"/>
        <v>0</v>
      </c>
      <c r="EB189" s="359">
        <f t="shared" ca="1" si="204"/>
        <v>0</v>
      </c>
      <c r="EC189" s="359">
        <f t="shared" ca="1" si="234"/>
        <v>0</v>
      </c>
      <c r="EE189" s="362">
        <f t="shared" ca="1" si="272"/>
        <v>300</v>
      </c>
      <c r="EF189" s="362">
        <v>181</v>
      </c>
      <c r="EG189" s="371">
        <f t="shared" ca="1" si="273"/>
        <v>0</v>
      </c>
      <c r="EH189" s="359">
        <f t="shared" ca="1" si="205"/>
        <v>0</v>
      </c>
      <c r="EI189" s="359">
        <v>0</v>
      </c>
      <c r="EJ189" s="359">
        <f t="shared" ca="1" si="235"/>
        <v>0</v>
      </c>
      <c r="EK189" s="359">
        <f t="shared" ca="1" si="206"/>
        <v>0</v>
      </c>
      <c r="EL189" s="359">
        <f t="shared" ca="1" si="236"/>
        <v>0</v>
      </c>
    </row>
    <row r="190" spans="6:142" x14ac:dyDescent="0.35">
      <c r="F190" s="372">
        <f ca="1">IFERROR(INDEX('Inflation Rates'!$A$16:$H$138,MATCH('TSP Traditional'!$H191,'Inflation Rates'!$A$16:$A$138,0),8)/INDEX('Inflation Rates'!$A$16:$H$138,MATCH('TSP Traditional'!$H191,'Inflation Rates'!$A$16:$A$138,0)-1,8)-1,F189)</f>
        <v>2.0000000000000018E-2</v>
      </c>
      <c r="G190" s="372">
        <f ca="1">IFERROR(INDEX('Inflation Rates'!$A$16:$H$138,MATCH('TSP Traditional'!$H191,'Inflation Rates'!$A$16:$A$138,0),6)/INDEX('Inflation Rates'!$A$16:$H$138,MATCH('TSP Traditional'!$H191,'Inflation Rates'!$A$16:$A$138,0)-1,6)-1,G189)</f>
        <v>2.0999999999999908E-2</v>
      </c>
      <c r="H190" s="362">
        <f t="shared" ca="1" si="237"/>
        <v>2201</v>
      </c>
      <c r="I190" s="362">
        <f t="shared" ca="1" si="238"/>
        <v>301</v>
      </c>
      <c r="J190" s="362">
        <v>182</v>
      </c>
      <c r="K190" s="371">
        <f t="shared" ca="1" si="239"/>
        <v>0</v>
      </c>
      <c r="L190" s="359">
        <f t="shared" ca="1" si="183"/>
        <v>0</v>
      </c>
      <c r="M190" s="359">
        <v>0</v>
      </c>
      <c r="N190" s="359">
        <f t="shared" ca="1" si="207"/>
        <v>0</v>
      </c>
      <c r="O190" s="359">
        <f t="shared" ca="1" si="240"/>
        <v>0</v>
      </c>
      <c r="P190" s="359">
        <f t="shared" ca="1" si="208"/>
        <v>0</v>
      </c>
      <c r="R190" s="362">
        <f t="shared" ca="1" si="241"/>
        <v>301</v>
      </c>
      <c r="S190" s="362">
        <v>182</v>
      </c>
      <c r="T190" s="371">
        <f t="shared" ca="1" si="242"/>
        <v>0</v>
      </c>
      <c r="U190" s="359">
        <f t="shared" ca="1" si="184"/>
        <v>0</v>
      </c>
      <c r="V190" s="359">
        <v>0</v>
      </c>
      <c r="W190" s="359">
        <f t="shared" ca="1" si="209"/>
        <v>0</v>
      </c>
      <c r="X190" s="359">
        <f t="shared" ca="1" si="243"/>
        <v>0</v>
      </c>
      <c r="Y190" s="359">
        <f t="shared" ca="1" si="210"/>
        <v>0</v>
      </c>
      <c r="AA190" s="362">
        <f t="shared" ca="1" si="244"/>
        <v>301</v>
      </c>
      <c r="AB190" s="362">
        <v>182</v>
      </c>
      <c r="AC190" s="371">
        <f t="shared" ca="1" si="245"/>
        <v>0</v>
      </c>
      <c r="AD190" s="359">
        <f t="shared" ca="1" si="185"/>
        <v>0</v>
      </c>
      <c r="AE190" s="359">
        <v>0</v>
      </c>
      <c r="AF190" s="359">
        <f t="shared" ca="1" si="211"/>
        <v>0</v>
      </c>
      <c r="AG190" s="359">
        <f t="shared" ca="1" si="246"/>
        <v>0</v>
      </c>
      <c r="AH190" s="359">
        <f t="shared" ca="1" si="212"/>
        <v>0</v>
      </c>
      <c r="AJ190" s="362">
        <f t="shared" ca="1" si="247"/>
        <v>301</v>
      </c>
      <c r="AK190" s="362">
        <v>182</v>
      </c>
      <c r="AL190" s="371">
        <f t="shared" ca="1" si="248"/>
        <v>0</v>
      </c>
      <c r="AM190" s="359">
        <f t="shared" ca="1" si="186"/>
        <v>0</v>
      </c>
      <c r="AN190" s="359">
        <v>0</v>
      </c>
      <c r="AO190" s="359">
        <f t="shared" ca="1" si="213"/>
        <v>0</v>
      </c>
      <c r="AP190" s="359">
        <f t="shared" ca="1" si="249"/>
        <v>0</v>
      </c>
      <c r="AQ190" s="359">
        <f t="shared" ca="1" si="214"/>
        <v>0</v>
      </c>
      <c r="AS190" s="362">
        <f t="shared" ca="1" si="250"/>
        <v>301</v>
      </c>
      <c r="AT190" s="362">
        <v>182</v>
      </c>
      <c r="AU190" s="371">
        <f t="shared" ca="1" si="251"/>
        <v>0</v>
      </c>
      <c r="AV190" s="359">
        <f t="shared" ca="1" si="187"/>
        <v>0</v>
      </c>
      <c r="AW190" s="359">
        <v>0</v>
      </c>
      <c r="AX190" s="359">
        <f t="shared" ca="1" si="215"/>
        <v>0</v>
      </c>
      <c r="AY190" s="359">
        <f t="shared" ca="1" si="252"/>
        <v>0</v>
      </c>
      <c r="AZ190" s="359">
        <f t="shared" ca="1" si="216"/>
        <v>0</v>
      </c>
      <c r="BB190" s="362">
        <f t="shared" ca="1" si="253"/>
        <v>301</v>
      </c>
      <c r="BC190" s="362">
        <v>182</v>
      </c>
      <c r="BD190" s="371">
        <f t="shared" ca="1" si="254"/>
        <v>0</v>
      </c>
      <c r="BE190" s="359">
        <f t="shared" ca="1" si="188"/>
        <v>0</v>
      </c>
      <c r="BF190" s="359">
        <v>0</v>
      </c>
      <c r="BG190" s="359">
        <f t="shared" ca="1" si="217"/>
        <v>0</v>
      </c>
      <c r="BH190" s="359">
        <f t="shared" ca="1" si="255"/>
        <v>0</v>
      </c>
      <c r="BI190" s="359">
        <f t="shared" ca="1" si="218"/>
        <v>0</v>
      </c>
      <c r="BK190" s="362">
        <f t="shared" ca="1" si="256"/>
        <v>301</v>
      </c>
      <c r="BL190" s="362">
        <v>182</v>
      </c>
      <c r="BM190" s="371">
        <f t="shared" ca="1" si="257"/>
        <v>0</v>
      </c>
      <c r="BN190" s="359">
        <f t="shared" ca="1" si="189"/>
        <v>0</v>
      </c>
      <c r="BO190" s="359">
        <v>0</v>
      </c>
      <c r="BP190" s="359">
        <f t="shared" ca="1" si="219"/>
        <v>0</v>
      </c>
      <c r="BQ190" s="359">
        <f t="shared" ca="1" si="190"/>
        <v>0</v>
      </c>
      <c r="BR190" s="359">
        <f t="shared" ca="1" si="220"/>
        <v>0</v>
      </c>
      <c r="BT190" s="362">
        <f t="shared" ca="1" si="258"/>
        <v>301</v>
      </c>
      <c r="BU190" s="362">
        <v>182</v>
      </c>
      <c r="BV190" s="371">
        <f t="shared" ca="1" si="259"/>
        <v>0</v>
      </c>
      <c r="BW190" s="359">
        <f t="shared" ca="1" si="191"/>
        <v>0</v>
      </c>
      <c r="BX190" s="359">
        <v>0</v>
      </c>
      <c r="BY190" s="359">
        <f t="shared" ca="1" si="221"/>
        <v>0</v>
      </c>
      <c r="BZ190" s="359">
        <f t="shared" ca="1" si="192"/>
        <v>0</v>
      </c>
      <c r="CA190" s="359">
        <f t="shared" ca="1" si="222"/>
        <v>0</v>
      </c>
      <c r="CC190" s="362">
        <f t="shared" ca="1" si="260"/>
        <v>301</v>
      </c>
      <c r="CD190" s="362">
        <v>182</v>
      </c>
      <c r="CE190" s="371">
        <f t="shared" ca="1" si="261"/>
        <v>0</v>
      </c>
      <c r="CF190" s="359">
        <f t="shared" ca="1" si="193"/>
        <v>0</v>
      </c>
      <c r="CG190" s="359">
        <v>0</v>
      </c>
      <c r="CH190" s="359">
        <f t="shared" ca="1" si="223"/>
        <v>0</v>
      </c>
      <c r="CI190" s="359">
        <f t="shared" ca="1" si="194"/>
        <v>0</v>
      </c>
      <c r="CJ190" s="359">
        <f t="shared" ca="1" si="224"/>
        <v>0</v>
      </c>
      <c r="CL190" s="362">
        <f t="shared" ca="1" si="262"/>
        <v>301</v>
      </c>
      <c r="CM190" s="362">
        <v>182</v>
      </c>
      <c r="CN190" s="371">
        <f t="shared" ca="1" si="263"/>
        <v>0</v>
      </c>
      <c r="CO190" s="359">
        <f t="shared" ca="1" si="195"/>
        <v>0</v>
      </c>
      <c r="CP190" s="359">
        <v>0</v>
      </c>
      <c r="CQ190" s="359">
        <f t="shared" ca="1" si="225"/>
        <v>0</v>
      </c>
      <c r="CR190" s="359">
        <f t="shared" ca="1" si="196"/>
        <v>0</v>
      </c>
      <c r="CS190" s="359">
        <f t="shared" ca="1" si="226"/>
        <v>0</v>
      </c>
      <c r="CU190" s="362">
        <f t="shared" ca="1" si="264"/>
        <v>301</v>
      </c>
      <c r="CV190" s="362">
        <v>182</v>
      </c>
      <c r="CW190" s="371">
        <f t="shared" ca="1" si="265"/>
        <v>0</v>
      </c>
      <c r="CX190" s="359">
        <f t="shared" ca="1" si="197"/>
        <v>0</v>
      </c>
      <c r="CY190" s="359">
        <v>0</v>
      </c>
      <c r="CZ190" s="359">
        <f t="shared" ca="1" si="227"/>
        <v>0</v>
      </c>
      <c r="DA190" s="359">
        <f t="shared" ca="1" si="198"/>
        <v>0</v>
      </c>
      <c r="DB190" s="359">
        <f t="shared" ca="1" si="228"/>
        <v>0</v>
      </c>
      <c r="DD190" s="362">
        <f t="shared" ca="1" si="266"/>
        <v>301</v>
      </c>
      <c r="DE190" s="362">
        <v>182</v>
      </c>
      <c r="DF190" s="371">
        <f t="shared" ca="1" si="267"/>
        <v>0</v>
      </c>
      <c r="DG190" s="359">
        <f t="shared" ca="1" si="199"/>
        <v>0</v>
      </c>
      <c r="DH190" s="359">
        <v>0</v>
      </c>
      <c r="DI190" s="359">
        <f t="shared" ca="1" si="229"/>
        <v>0</v>
      </c>
      <c r="DJ190" s="359">
        <f t="shared" ca="1" si="200"/>
        <v>0</v>
      </c>
      <c r="DK190" s="359">
        <f t="shared" ca="1" si="230"/>
        <v>0</v>
      </c>
      <c r="DM190" s="362">
        <f t="shared" ca="1" si="268"/>
        <v>301</v>
      </c>
      <c r="DN190" s="362">
        <v>182</v>
      </c>
      <c r="DO190" s="371">
        <f t="shared" ca="1" si="269"/>
        <v>0</v>
      </c>
      <c r="DP190" s="359">
        <f t="shared" ca="1" si="201"/>
        <v>0</v>
      </c>
      <c r="DQ190" s="359">
        <v>0</v>
      </c>
      <c r="DR190" s="359">
        <f t="shared" ca="1" si="231"/>
        <v>0</v>
      </c>
      <c r="DS190" s="359">
        <f t="shared" ca="1" si="202"/>
        <v>0</v>
      </c>
      <c r="DT190" s="359">
        <f t="shared" ca="1" si="232"/>
        <v>0</v>
      </c>
      <c r="DV190" s="362">
        <f t="shared" ca="1" si="270"/>
        <v>301</v>
      </c>
      <c r="DW190" s="362">
        <v>182</v>
      </c>
      <c r="DX190" s="371">
        <f t="shared" ca="1" si="271"/>
        <v>0</v>
      </c>
      <c r="DY190" s="359">
        <f t="shared" ca="1" si="203"/>
        <v>0</v>
      </c>
      <c r="DZ190" s="359">
        <v>0</v>
      </c>
      <c r="EA190" s="359">
        <f t="shared" ca="1" si="233"/>
        <v>0</v>
      </c>
      <c r="EB190" s="359">
        <f t="shared" ca="1" si="204"/>
        <v>0</v>
      </c>
      <c r="EC190" s="359">
        <f t="shared" ca="1" si="234"/>
        <v>0</v>
      </c>
      <c r="EE190" s="362">
        <f t="shared" ca="1" si="272"/>
        <v>301</v>
      </c>
      <c r="EF190" s="362">
        <v>182</v>
      </c>
      <c r="EG190" s="371">
        <f t="shared" ca="1" si="273"/>
        <v>0</v>
      </c>
      <c r="EH190" s="359">
        <f t="shared" ca="1" si="205"/>
        <v>0</v>
      </c>
      <c r="EI190" s="359">
        <v>0</v>
      </c>
      <c r="EJ190" s="359">
        <f t="shared" ca="1" si="235"/>
        <v>0</v>
      </c>
      <c r="EK190" s="359">
        <f t="shared" ca="1" si="206"/>
        <v>0</v>
      </c>
      <c r="EL190" s="359">
        <f t="shared" ca="1" si="236"/>
        <v>0</v>
      </c>
    </row>
    <row r="191" spans="6:142" x14ac:dyDescent="0.35">
      <c r="F191" s="372">
        <f ca="1">IFERROR(INDEX('Inflation Rates'!$A$16:$H$138,MATCH('TSP Traditional'!$H192,'Inflation Rates'!$A$16:$A$138,0),8)/INDEX('Inflation Rates'!$A$16:$H$138,MATCH('TSP Traditional'!$H192,'Inflation Rates'!$A$16:$A$138,0)-1,8)-1,F190)</f>
        <v>2.0000000000000018E-2</v>
      </c>
      <c r="G191" s="372">
        <f ca="1">IFERROR(INDEX('Inflation Rates'!$A$16:$H$138,MATCH('TSP Traditional'!$H192,'Inflation Rates'!$A$16:$A$138,0),6)/INDEX('Inflation Rates'!$A$16:$H$138,MATCH('TSP Traditional'!$H192,'Inflation Rates'!$A$16:$A$138,0)-1,6)-1,G190)</f>
        <v>2.0999999999999908E-2</v>
      </c>
      <c r="H191" s="362">
        <f t="shared" ca="1" si="237"/>
        <v>2202</v>
      </c>
      <c r="I191" s="362">
        <f t="shared" ca="1" si="238"/>
        <v>302</v>
      </c>
      <c r="J191" s="362">
        <v>183</v>
      </c>
      <c r="K191" s="371">
        <f t="shared" ca="1" si="239"/>
        <v>0</v>
      </c>
      <c r="L191" s="359">
        <f t="shared" ca="1" si="183"/>
        <v>0</v>
      </c>
      <c r="M191" s="359">
        <v>0</v>
      </c>
      <c r="N191" s="359">
        <f t="shared" ca="1" si="207"/>
        <v>0</v>
      </c>
      <c r="O191" s="359">
        <f t="shared" ca="1" si="240"/>
        <v>0</v>
      </c>
      <c r="P191" s="359">
        <f t="shared" ca="1" si="208"/>
        <v>0</v>
      </c>
      <c r="R191" s="362">
        <f t="shared" ca="1" si="241"/>
        <v>302</v>
      </c>
      <c r="S191" s="362">
        <v>183</v>
      </c>
      <c r="T191" s="371">
        <f t="shared" ca="1" si="242"/>
        <v>0</v>
      </c>
      <c r="U191" s="359">
        <f t="shared" ca="1" si="184"/>
        <v>0</v>
      </c>
      <c r="V191" s="359">
        <v>0</v>
      </c>
      <c r="W191" s="359">
        <f t="shared" ca="1" si="209"/>
        <v>0</v>
      </c>
      <c r="X191" s="359">
        <f t="shared" ca="1" si="243"/>
        <v>0</v>
      </c>
      <c r="Y191" s="359">
        <f t="shared" ca="1" si="210"/>
        <v>0</v>
      </c>
      <c r="AA191" s="362">
        <f t="shared" ca="1" si="244"/>
        <v>302</v>
      </c>
      <c r="AB191" s="362">
        <v>183</v>
      </c>
      <c r="AC191" s="371">
        <f t="shared" ca="1" si="245"/>
        <v>0</v>
      </c>
      <c r="AD191" s="359">
        <f t="shared" ca="1" si="185"/>
        <v>0</v>
      </c>
      <c r="AE191" s="359">
        <v>0</v>
      </c>
      <c r="AF191" s="359">
        <f t="shared" ca="1" si="211"/>
        <v>0</v>
      </c>
      <c r="AG191" s="359">
        <f t="shared" ca="1" si="246"/>
        <v>0</v>
      </c>
      <c r="AH191" s="359">
        <f t="shared" ca="1" si="212"/>
        <v>0</v>
      </c>
      <c r="AJ191" s="362">
        <f t="shared" ca="1" si="247"/>
        <v>302</v>
      </c>
      <c r="AK191" s="362">
        <v>183</v>
      </c>
      <c r="AL191" s="371">
        <f t="shared" ca="1" si="248"/>
        <v>0</v>
      </c>
      <c r="AM191" s="359">
        <f t="shared" ca="1" si="186"/>
        <v>0</v>
      </c>
      <c r="AN191" s="359">
        <v>0</v>
      </c>
      <c r="AO191" s="359">
        <f t="shared" ca="1" si="213"/>
        <v>0</v>
      </c>
      <c r="AP191" s="359">
        <f t="shared" ca="1" si="249"/>
        <v>0</v>
      </c>
      <c r="AQ191" s="359">
        <f t="shared" ca="1" si="214"/>
        <v>0</v>
      </c>
      <c r="AS191" s="362">
        <f t="shared" ca="1" si="250"/>
        <v>302</v>
      </c>
      <c r="AT191" s="362">
        <v>183</v>
      </c>
      <c r="AU191" s="371">
        <f t="shared" ca="1" si="251"/>
        <v>0</v>
      </c>
      <c r="AV191" s="359">
        <f t="shared" ca="1" si="187"/>
        <v>0</v>
      </c>
      <c r="AW191" s="359">
        <v>0</v>
      </c>
      <c r="AX191" s="359">
        <f t="shared" ca="1" si="215"/>
        <v>0</v>
      </c>
      <c r="AY191" s="359">
        <f t="shared" ca="1" si="252"/>
        <v>0</v>
      </c>
      <c r="AZ191" s="359">
        <f t="shared" ca="1" si="216"/>
        <v>0</v>
      </c>
      <c r="BB191" s="362">
        <f t="shared" ca="1" si="253"/>
        <v>302</v>
      </c>
      <c r="BC191" s="362">
        <v>183</v>
      </c>
      <c r="BD191" s="371">
        <f t="shared" ca="1" si="254"/>
        <v>0</v>
      </c>
      <c r="BE191" s="359">
        <f t="shared" ca="1" si="188"/>
        <v>0</v>
      </c>
      <c r="BF191" s="359">
        <v>0</v>
      </c>
      <c r="BG191" s="359">
        <f t="shared" ca="1" si="217"/>
        <v>0</v>
      </c>
      <c r="BH191" s="359">
        <f t="shared" ca="1" si="255"/>
        <v>0</v>
      </c>
      <c r="BI191" s="359">
        <f t="shared" ca="1" si="218"/>
        <v>0</v>
      </c>
      <c r="BK191" s="362">
        <f t="shared" ca="1" si="256"/>
        <v>302</v>
      </c>
      <c r="BL191" s="362">
        <v>183</v>
      </c>
      <c r="BM191" s="371">
        <f t="shared" ca="1" si="257"/>
        <v>0</v>
      </c>
      <c r="BN191" s="359">
        <f t="shared" ca="1" si="189"/>
        <v>0</v>
      </c>
      <c r="BO191" s="359">
        <v>0</v>
      </c>
      <c r="BP191" s="359">
        <f t="shared" ca="1" si="219"/>
        <v>0</v>
      </c>
      <c r="BQ191" s="359">
        <f t="shared" ca="1" si="190"/>
        <v>0</v>
      </c>
      <c r="BR191" s="359">
        <f t="shared" ca="1" si="220"/>
        <v>0</v>
      </c>
      <c r="BT191" s="362">
        <f t="shared" ca="1" si="258"/>
        <v>302</v>
      </c>
      <c r="BU191" s="362">
        <v>183</v>
      </c>
      <c r="BV191" s="371">
        <f t="shared" ca="1" si="259"/>
        <v>0</v>
      </c>
      <c r="BW191" s="359">
        <f t="shared" ca="1" si="191"/>
        <v>0</v>
      </c>
      <c r="BX191" s="359">
        <v>0</v>
      </c>
      <c r="BY191" s="359">
        <f t="shared" ca="1" si="221"/>
        <v>0</v>
      </c>
      <c r="BZ191" s="359">
        <f t="shared" ca="1" si="192"/>
        <v>0</v>
      </c>
      <c r="CA191" s="359">
        <f t="shared" ca="1" si="222"/>
        <v>0</v>
      </c>
      <c r="CC191" s="362">
        <f t="shared" ca="1" si="260"/>
        <v>302</v>
      </c>
      <c r="CD191" s="362">
        <v>183</v>
      </c>
      <c r="CE191" s="371">
        <f t="shared" ca="1" si="261"/>
        <v>0</v>
      </c>
      <c r="CF191" s="359">
        <f t="shared" ca="1" si="193"/>
        <v>0</v>
      </c>
      <c r="CG191" s="359">
        <v>0</v>
      </c>
      <c r="CH191" s="359">
        <f t="shared" ca="1" si="223"/>
        <v>0</v>
      </c>
      <c r="CI191" s="359">
        <f t="shared" ca="1" si="194"/>
        <v>0</v>
      </c>
      <c r="CJ191" s="359">
        <f t="shared" ca="1" si="224"/>
        <v>0</v>
      </c>
      <c r="CL191" s="362">
        <f t="shared" ca="1" si="262"/>
        <v>302</v>
      </c>
      <c r="CM191" s="362">
        <v>183</v>
      </c>
      <c r="CN191" s="371">
        <f t="shared" ca="1" si="263"/>
        <v>0</v>
      </c>
      <c r="CO191" s="359">
        <f t="shared" ca="1" si="195"/>
        <v>0</v>
      </c>
      <c r="CP191" s="359">
        <v>0</v>
      </c>
      <c r="CQ191" s="359">
        <f t="shared" ca="1" si="225"/>
        <v>0</v>
      </c>
      <c r="CR191" s="359">
        <f t="shared" ca="1" si="196"/>
        <v>0</v>
      </c>
      <c r="CS191" s="359">
        <f t="shared" ca="1" si="226"/>
        <v>0</v>
      </c>
      <c r="CU191" s="362">
        <f t="shared" ca="1" si="264"/>
        <v>302</v>
      </c>
      <c r="CV191" s="362">
        <v>183</v>
      </c>
      <c r="CW191" s="371">
        <f t="shared" ca="1" si="265"/>
        <v>0</v>
      </c>
      <c r="CX191" s="359">
        <f t="shared" ca="1" si="197"/>
        <v>0</v>
      </c>
      <c r="CY191" s="359">
        <v>0</v>
      </c>
      <c r="CZ191" s="359">
        <f t="shared" ca="1" si="227"/>
        <v>0</v>
      </c>
      <c r="DA191" s="359">
        <f t="shared" ca="1" si="198"/>
        <v>0</v>
      </c>
      <c r="DB191" s="359">
        <f t="shared" ca="1" si="228"/>
        <v>0</v>
      </c>
      <c r="DD191" s="362">
        <f t="shared" ca="1" si="266"/>
        <v>302</v>
      </c>
      <c r="DE191" s="362">
        <v>183</v>
      </c>
      <c r="DF191" s="371">
        <f t="shared" ca="1" si="267"/>
        <v>0</v>
      </c>
      <c r="DG191" s="359">
        <f t="shared" ca="1" si="199"/>
        <v>0</v>
      </c>
      <c r="DH191" s="359">
        <v>0</v>
      </c>
      <c r="DI191" s="359">
        <f t="shared" ca="1" si="229"/>
        <v>0</v>
      </c>
      <c r="DJ191" s="359">
        <f t="shared" ca="1" si="200"/>
        <v>0</v>
      </c>
      <c r="DK191" s="359">
        <f t="shared" ca="1" si="230"/>
        <v>0</v>
      </c>
      <c r="DM191" s="362">
        <f t="shared" ca="1" si="268"/>
        <v>302</v>
      </c>
      <c r="DN191" s="362">
        <v>183</v>
      </c>
      <c r="DO191" s="371">
        <f t="shared" ca="1" si="269"/>
        <v>0</v>
      </c>
      <c r="DP191" s="359">
        <f t="shared" ca="1" si="201"/>
        <v>0</v>
      </c>
      <c r="DQ191" s="359">
        <v>0</v>
      </c>
      <c r="DR191" s="359">
        <f t="shared" ca="1" si="231"/>
        <v>0</v>
      </c>
      <c r="DS191" s="359">
        <f t="shared" ca="1" si="202"/>
        <v>0</v>
      </c>
      <c r="DT191" s="359">
        <f t="shared" ca="1" si="232"/>
        <v>0</v>
      </c>
      <c r="DV191" s="362">
        <f t="shared" ca="1" si="270"/>
        <v>302</v>
      </c>
      <c r="DW191" s="362">
        <v>183</v>
      </c>
      <c r="DX191" s="371">
        <f t="shared" ca="1" si="271"/>
        <v>0</v>
      </c>
      <c r="DY191" s="359">
        <f t="shared" ca="1" si="203"/>
        <v>0</v>
      </c>
      <c r="DZ191" s="359">
        <v>0</v>
      </c>
      <c r="EA191" s="359">
        <f t="shared" ca="1" si="233"/>
        <v>0</v>
      </c>
      <c r="EB191" s="359">
        <f t="shared" ca="1" si="204"/>
        <v>0</v>
      </c>
      <c r="EC191" s="359">
        <f t="shared" ca="1" si="234"/>
        <v>0</v>
      </c>
      <c r="EE191" s="362">
        <f t="shared" ca="1" si="272"/>
        <v>302</v>
      </c>
      <c r="EF191" s="362">
        <v>183</v>
      </c>
      <c r="EG191" s="371">
        <f t="shared" ca="1" si="273"/>
        <v>0</v>
      </c>
      <c r="EH191" s="359">
        <f t="shared" ca="1" si="205"/>
        <v>0</v>
      </c>
      <c r="EI191" s="359">
        <v>0</v>
      </c>
      <c r="EJ191" s="359">
        <f t="shared" ca="1" si="235"/>
        <v>0</v>
      </c>
      <c r="EK191" s="359">
        <f t="shared" ca="1" si="206"/>
        <v>0</v>
      </c>
      <c r="EL191" s="359">
        <f t="shared" ca="1" si="236"/>
        <v>0</v>
      </c>
    </row>
    <row r="192" spans="6:142" x14ac:dyDescent="0.35">
      <c r="F192" s="372">
        <f ca="1">IFERROR(INDEX('Inflation Rates'!$A$16:$H$138,MATCH('TSP Traditional'!$H193,'Inflation Rates'!$A$16:$A$138,0),8)/INDEX('Inflation Rates'!$A$16:$H$138,MATCH('TSP Traditional'!$H193,'Inflation Rates'!$A$16:$A$138,0)-1,8)-1,F191)</f>
        <v>2.0000000000000018E-2</v>
      </c>
      <c r="G192" s="372">
        <f ca="1">IFERROR(INDEX('Inflation Rates'!$A$16:$H$138,MATCH('TSP Traditional'!$H193,'Inflation Rates'!$A$16:$A$138,0),6)/INDEX('Inflation Rates'!$A$16:$H$138,MATCH('TSP Traditional'!$H193,'Inflation Rates'!$A$16:$A$138,0)-1,6)-1,G191)</f>
        <v>2.0999999999999908E-2</v>
      </c>
      <c r="H192" s="362">
        <f t="shared" ca="1" si="237"/>
        <v>2203</v>
      </c>
      <c r="I192" s="362">
        <f t="shared" ca="1" si="238"/>
        <v>303</v>
      </c>
      <c r="J192" s="362">
        <v>184</v>
      </c>
      <c r="K192" s="371">
        <f t="shared" ca="1" si="239"/>
        <v>0</v>
      </c>
      <c r="L192" s="359">
        <f t="shared" ca="1" si="183"/>
        <v>0</v>
      </c>
      <c r="M192" s="359">
        <v>0</v>
      </c>
      <c r="N192" s="359">
        <f t="shared" ca="1" si="207"/>
        <v>0</v>
      </c>
      <c r="O192" s="359">
        <f t="shared" ca="1" si="240"/>
        <v>0</v>
      </c>
      <c r="P192" s="359">
        <f t="shared" ca="1" si="208"/>
        <v>0</v>
      </c>
      <c r="R192" s="362">
        <f t="shared" ca="1" si="241"/>
        <v>303</v>
      </c>
      <c r="S192" s="362">
        <v>184</v>
      </c>
      <c r="T192" s="371">
        <f t="shared" ca="1" si="242"/>
        <v>0</v>
      </c>
      <c r="U192" s="359">
        <f t="shared" ca="1" si="184"/>
        <v>0</v>
      </c>
      <c r="V192" s="359">
        <v>0</v>
      </c>
      <c r="W192" s="359">
        <f t="shared" ca="1" si="209"/>
        <v>0</v>
      </c>
      <c r="X192" s="359">
        <f t="shared" ca="1" si="243"/>
        <v>0</v>
      </c>
      <c r="Y192" s="359">
        <f t="shared" ca="1" si="210"/>
        <v>0</v>
      </c>
      <c r="AA192" s="362">
        <f t="shared" ca="1" si="244"/>
        <v>303</v>
      </c>
      <c r="AB192" s="362">
        <v>184</v>
      </c>
      <c r="AC192" s="371">
        <f t="shared" ca="1" si="245"/>
        <v>0</v>
      </c>
      <c r="AD192" s="359">
        <f t="shared" ca="1" si="185"/>
        <v>0</v>
      </c>
      <c r="AE192" s="359">
        <v>0</v>
      </c>
      <c r="AF192" s="359">
        <f t="shared" ca="1" si="211"/>
        <v>0</v>
      </c>
      <c r="AG192" s="359">
        <f t="shared" ca="1" si="246"/>
        <v>0</v>
      </c>
      <c r="AH192" s="359">
        <f t="shared" ca="1" si="212"/>
        <v>0</v>
      </c>
      <c r="AJ192" s="362">
        <f t="shared" ca="1" si="247"/>
        <v>303</v>
      </c>
      <c r="AK192" s="362">
        <v>184</v>
      </c>
      <c r="AL192" s="371">
        <f t="shared" ca="1" si="248"/>
        <v>0</v>
      </c>
      <c r="AM192" s="359">
        <f t="shared" ca="1" si="186"/>
        <v>0</v>
      </c>
      <c r="AN192" s="359">
        <v>0</v>
      </c>
      <c r="AO192" s="359">
        <f t="shared" ca="1" si="213"/>
        <v>0</v>
      </c>
      <c r="AP192" s="359">
        <f t="shared" ca="1" si="249"/>
        <v>0</v>
      </c>
      <c r="AQ192" s="359">
        <f t="shared" ca="1" si="214"/>
        <v>0</v>
      </c>
      <c r="AS192" s="362">
        <f t="shared" ca="1" si="250"/>
        <v>303</v>
      </c>
      <c r="AT192" s="362">
        <v>184</v>
      </c>
      <c r="AU192" s="371">
        <f t="shared" ca="1" si="251"/>
        <v>0</v>
      </c>
      <c r="AV192" s="359">
        <f t="shared" ca="1" si="187"/>
        <v>0</v>
      </c>
      <c r="AW192" s="359">
        <v>0</v>
      </c>
      <c r="AX192" s="359">
        <f t="shared" ca="1" si="215"/>
        <v>0</v>
      </c>
      <c r="AY192" s="359">
        <f t="shared" ca="1" si="252"/>
        <v>0</v>
      </c>
      <c r="AZ192" s="359">
        <f t="shared" ca="1" si="216"/>
        <v>0</v>
      </c>
      <c r="BB192" s="362">
        <f t="shared" ca="1" si="253"/>
        <v>303</v>
      </c>
      <c r="BC192" s="362">
        <v>184</v>
      </c>
      <c r="BD192" s="371">
        <f t="shared" ca="1" si="254"/>
        <v>0</v>
      </c>
      <c r="BE192" s="359">
        <f t="shared" ca="1" si="188"/>
        <v>0</v>
      </c>
      <c r="BF192" s="359">
        <v>0</v>
      </c>
      <c r="BG192" s="359">
        <f t="shared" ca="1" si="217"/>
        <v>0</v>
      </c>
      <c r="BH192" s="359">
        <f t="shared" ca="1" si="255"/>
        <v>0</v>
      </c>
      <c r="BI192" s="359">
        <f t="shared" ca="1" si="218"/>
        <v>0</v>
      </c>
      <c r="BK192" s="362">
        <f t="shared" ca="1" si="256"/>
        <v>303</v>
      </c>
      <c r="BL192" s="362">
        <v>184</v>
      </c>
      <c r="BM192" s="371">
        <f t="shared" ca="1" si="257"/>
        <v>0</v>
      </c>
      <c r="BN192" s="359">
        <f t="shared" ca="1" si="189"/>
        <v>0</v>
      </c>
      <c r="BO192" s="359">
        <v>0</v>
      </c>
      <c r="BP192" s="359">
        <f t="shared" ca="1" si="219"/>
        <v>0</v>
      </c>
      <c r="BQ192" s="359">
        <f t="shared" ca="1" si="190"/>
        <v>0</v>
      </c>
      <c r="BR192" s="359">
        <f t="shared" ca="1" si="220"/>
        <v>0</v>
      </c>
      <c r="BT192" s="362">
        <f t="shared" ca="1" si="258"/>
        <v>303</v>
      </c>
      <c r="BU192" s="362">
        <v>184</v>
      </c>
      <c r="BV192" s="371">
        <f t="shared" ca="1" si="259"/>
        <v>0</v>
      </c>
      <c r="BW192" s="359">
        <f t="shared" ca="1" si="191"/>
        <v>0</v>
      </c>
      <c r="BX192" s="359">
        <v>0</v>
      </c>
      <c r="BY192" s="359">
        <f t="shared" ca="1" si="221"/>
        <v>0</v>
      </c>
      <c r="BZ192" s="359">
        <f t="shared" ca="1" si="192"/>
        <v>0</v>
      </c>
      <c r="CA192" s="359">
        <f t="shared" ca="1" si="222"/>
        <v>0</v>
      </c>
      <c r="CC192" s="362">
        <f t="shared" ca="1" si="260"/>
        <v>303</v>
      </c>
      <c r="CD192" s="362">
        <v>184</v>
      </c>
      <c r="CE192" s="371">
        <f t="shared" ca="1" si="261"/>
        <v>0</v>
      </c>
      <c r="CF192" s="359">
        <f t="shared" ca="1" si="193"/>
        <v>0</v>
      </c>
      <c r="CG192" s="359">
        <v>0</v>
      </c>
      <c r="CH192" s="359">
        <f t="shared" ca="1" si="223"/>
        <v>0</v>
      </c>
      <c r="CI192" s="359">
        <f t="shared" ca="1" si="194"/>
        <v>0</v>
      </c>
      <c r="CJ192" s="359">
        <f t="shared" ca="1" si="224"/>
        <v>0</v>
      </c>
      <c r="CL192" s="362">
        <f t="shared" ca="1" si="262"/>
        <v>303</v>
      </c>
      <c r="CM192" s="362">
        <v>184</v>
      </c>
      <c r="CN192" s="371">
        <f t="shared" ca="1" si="263"/>
        <v>0</v>
      </c>
      <c r="CO192" s="359">
        <f t="shared" ca="1" si="195"/>
        <v>0</v>
      </c>
      <c r="CP192" s="359">
        <v>0</v>
      </c>
      <c r="CQ192" s="359">
        <f t="shared" ca="1" si="225"/>
        <v>0</v>
      </c>
      <c r="CR192" s="359">
        <f t="shared" ca="1" si="196"/>
        <v>0</v>
      </c>
      <c r="CS192" s="359">
        <f t="shared" ca="1" si="226"/>
        <v>0</v>
      </c>
      <c r="CU192" s="362">
        <f t="shared" ca="1" si="264"/>
        <v>303</v>
      </c>
      <c r="CV192" s="362">
        <v>184</v>
      </c>
      <c r="CW192" s="371">
        <f t="shared" ca="1" si="265"/>
        <v>0</v>
      </c>
      <c r="CX192" s="359">
        <f t="shared" ca="1" si="197"/>
        <v>0</v>
      </c>
      <c r="CY192" s="359">
        <v>0</v>
      </c>
      <c r="CZ192" s="359">
        <f t="shared" ca="1" si="227"/>
        <v>0</v>
      </c>
      <c r="DA192" s="359">
        <f t="shared" ca="1" si="198"/>
        <v>0</v>
      </c>
      <c r="DB192" s="359">
        <f t="shared" ca="1" si="228"/>
        <v>0</v>
      </c>
      <c r="DD192" s="362">
        <f t="shared" ca="1" si="266"/>
        <v>303</v>
      </c>
      <c r="DE192" s="362">
        <v>184</v>
      </c>
      <c r="DF192" s="371">
        <f t="shared" ca="1" si="267"/>
        <v>0</v>
      </c>
      <c r="DG192" s="359">
        <f t="shared" ca="1" si="199"/>
        <v>0</v>
      </c>
      <c r="DH192" s="359">
        <v>0</v>
      </c>
      <c r="DI192" s="359">
        <f t="shared" ca="1" si="229"/>
        <v>0</v>
      </c>
      <c r="DJ192" s="359">
        <f t="shared" ca="1" si="200"/>
        <v>0</v>
      </c>
      <c r="DK192" s="359">
        <f t="shared" ca="1" si="230"/>
        <v>0</v>
      </c>
      <c r="DM192" s="362">
        <f t="shared" ca="1" si="268"/>
        <v>303</v>
      </c>
      <c r="DN192" s="362">
        <v>184</v>
      </c>
      <c r="DO192" s="371">
        <f t="shared" ca="1" si="269"/>
        <v>0</v>
      </c>
      <c r="DP192" s="359">
        <f t="shared" ca="1" si="201"/>
        <v>0</v>
      </c>
      <c r="DQ192" s="359">
        <v>0</v>
      </c>
      <c r="DR192" s="359">
        <f t="shared" ca="1" si="231"/>
        <v>0</v>
      </c>
      <c r="DS192" s="359">
        <f t="shared" ca="1" si="202"/>
        <v>0</v>
      </c>
      <c r="DT192" s="359">
        <f t="shared" ca="1" si="232"/>
        <v>0</v>
      </c>
      <c r="DV192" s="362">
        <f t="shared" ca="1" si="270"/>
        <v>303</v>
      </c>
      <c r="DW192" s="362">
        <v>184</v>
      </c>
      <c r="DX192" s="371">
        <f t="shared" ca="1" si="271"/>
        <v>0</v>
      </c>
      <c r="DY192" s="359">
        <f t="shared" ca="1" si="203"/>
        <v>0</v>
      </c>
      <c r="DZ192" s="359">
        <v>0</v>
      </c>
      <c r="EA192" s="359">
        <f t="shared" ca="1" si="233"/>
        <v>0</v>
      </c>
      <c r="EB192" s="359">
        <f t="shared" ca="1" si="204"/>
        <v>0</v>
      </c>
      <c r="EC192" s="359">
        <f t="shared" ca="1" si="234"/>
        <v>0</v>
      </c>
      <c r="EE192" s="362">
        <f t="shared" ca="1" si="272"/>
        <v>303</v>
      </c>
      <c r="EF192" s="362">
        <v>184</v>
      </c>
      <c r="EG192" s="371">
        <f t="shared" ca="1" si="273"/>
        <v>0</v>
      </c>
      <c r="EH192" s="359">
        <f t="shared" ca="1" si="205"/>
        <v>0</v>
      </c>
      <c r="EI192" s="359">
        <v>0</v>
      </c>
      <c r="EJ192" s="359">
        <f t="shared" ca="1" si="235"/>
        <v>0</v>
      </c>
      <c r="EK192" s="359">
        <f t="shared" ca="1" si="206"/>
        <v>0</v>
      </c>
      <c r="EL192" s="359">
        <f t="shared" ca="1" si="236"/>
        <v>0</v>
      </c>
    </row>
    <row r="193" spans="6:142" x14ac:dyDescent="0.35">
      <c r="F193" s="372">
        <f ca="1">IFERROR(INDEX('Inflation Rates'!$A$16:$H$138,MATCH('TSP Traditional'!$H194,'Inflation Rates'!$A$16:$A$138,0),8)/INDEX('Inflation Rates'!$A$16:$H$138,MATCH('TSP Traditional'!$H194,'Inflation Rates'!$A$16:$A$138,0)-1,8)-1,F192)</f>
        <v>2.0000000000000018E-2</v>
      </c>
      <c r="G193" s="372">
        <f ca="1">IFERROR(INDEX('Inflation Rates'!$A$16:$H$138,MATCH('TSP Traditional'!$H194,'Inflation Rates'!$A$16:$A$138,0),6)/INDEX('Inflation Rates'!$A$16:$H$138,MATCH('TSP Traditional'!$H194,'Inflation Rates'!$A$16:$A$138,0)-1,6)-1,G192)</f>
        <v>2.0999999999999908E-2</v>
      </c>
      <c r="H193" s="362">
        <f t="shared" ca="1" si="237"/>
        <v>2204</v>
      </c>
      <c r="I193" s="362">
        <f t="shared" ca="1" si="238"/>
        <v>304</v>
      </c>
      <c r="J193" s="362">
        <v>185</v>
      </c>
      <c r="K193" s="371">
        <f t="shared" ca="1" si="239"/>
        <v>0</v>
      </c>
      <c r="L193" s="359">
        <f t="shared" ca="1" si="183"/>
        <v>0</v>
      </c>
      <c r="M193" s="359">
        <v>0</v>
      </c>
      <c r="N193" s="359">
        <f t="shared" ca="1" si="207"/>
        <v>0</v>
      </c>
      <c r="O193" s="359">
        <f t="shared" ca="1" si="240"/>
        <v>0</v>
      </c>
      <c r="P193" s="359">
        <f t="shared" ca="1" si="208"/>
        <v>0</v>
      </c>
      <c r="R193" s="362">
        <f t="shared" ca="1" si="241"/>
        <v>304</v>
      </c>
      <c r="S193" s="362">
        <v>185</v>
      </c>
      <c r="T193" s="371">
        <f t="shared" ca="1" si="242"/>
        <v>0</v>
      </c>
      <c r="U193" s="359">
        <f t="shared" ca="1" si="184"/>
        <v>0</v>
      </c>
      <c r="V193" s="359">
        <v>0</v>
      </c>
      <c r="W193" s="359">
        <f t="shared" ca="1" si="209"/>
        <v>0</v>
      </c>
      <c r="X193" s="359">
        <f t="shared" ca="1" si="243"/>
        <v>0</v>
      </c>
      <c r="Y193" s="359">
        <f t="shared" ca="1" si="210"/>
        <v>0</v>
      </c>
      <c r="AA193" s="362">
        <f t="shared" ca="1" si="244"/>
        <v>304</v>
      </c>
      <c r="AB193" s="362">
        <v>185</v>
      </c>
      <c r="AC193" s="371">
        <f t="shared" ca="1" si="245"/>
        <v>0</v>
      </c>
      <c r="AD193" s="359">
        <f t="shared" ca="1" si="185"/>
        <v>0</v>
      </c>
      <c r="AE193" s="359">
        <v>0</v>
      </c>
      <c r="AF193" s="359">
        <f t="shared" ca="1" si="211"/>
        <v>0</v>
      </c>
      <c r="AG193" s="359">
        <f t="shared" ca="1" si="246"/>
        <v>0</v>
      </c>
      <c r="AH193" s="359">
        <f t="shared" ca="1" si="212"/>
        <v>0</v>
      </c>
      <c r="AJ193" s="362">
        <f t="shared" ca="1" si="247"/>
        <v>304</v>
      </c>
      <c r="AK193" s="362">
        <v>185</v>
      </c>
      <c r="AL193" s="371">
        <f t="shared" ca="1" si="248"/>
        <v>0</v>
      </c>
      <c r="AM193" s="359">
        <f t="shared" ca="1" si="186"/>
        <v>0</v>
      </c>
      <c r="AN193" s="359">
        <v>0</v>
      </c>
      <c r="AO193" s="359">
        <f t="shared" ca="1" si="213"/>
        <v>0</v>
      </c>
      <c r="AP193" s="359">
        <f t="shared" ca="1" si="249"/>
        <v>0</v>
      </c>
      <c r="AQ193" s="359">
        <f t="shared" ca="1" si="214"/>
        <v>0</v>
      </c>
      <c r="AS193" s="362">
        <f t="shared" ca="1" si="250"/>
        <v>304</v>
      </c>
      <c r="AT193" s="362">
        <v>185</v>
      </c>
      <c r="AU193" s="371">
        <f t="shared" ca="1" si="251"/>
        <v>0</v>
      </c>
      <c r="AV193" s="359">
        <f t="shared" ca="1" si="187"/>
        <v>0</v>
      </c>
      <c r="AW193" s="359">
        <v>0</v>
      </c>
      <c r="AX193" s="359">
        <f t="shared" ca="1" si="215"/>
        <v>0</v>
      </c>
      <c r="AY193" s="359">
        <f t="shared" ca="1" si="252"/>
        <v>0</v>
      </c>
      <c r="AZ193" s="359">
        <f t="shared" ca="1" si="216"/>
        <v>0</v>
      </c>
      <c r="BB193" s="362">
        <f t="shared" ca="1" si="253"/>
        <v>304</v>
      </c>
      <c r="BC193" s="362">
        <v>185</v>
      </c>
      <c r="BD193" s="371">
        <f t="shared" ca="1" si="254"/>
        <v>0</v>
      </c>
      <c r="BE193" s="359">
        <f t="shared" ca="1" si="188"/>
        <v>0</v>
      </c>
      <c r="BF193" s="359">
        <v>0</v>
      </c>
      <c r="BG193" s="359">
        <f t="shared" ca="1" si="217"/>
        <v>0</v>
      </c>
      <c r="BH193" s="359">
        <f t="shared" ca="1" si="255"/>
        <v>0</v>
      </c>
      <c r="BI193" s="359">
        <f t="shared" ca="1" si="218"/>
        <v>0</v>
      </c>
      <c r="BK193" s="362">
        <f t="shared" ca="1" si="256"/>
        <v>304</v>
      </c>
      <c r="BL193" s="362">
        <v>185</v>
      </c>
      <c r="BM193" s="371">
        <f t="shared" ca="1" si="257"/>
        <v>0</v>
      </c>
      <c r="BN193" s="359">
        <f t="shared" ca="1" si="189"/>
        <v>0</v>
      </c>
      <c r="BO193" s="359">
        <v>0</v>
      </c>
      <c r="BP193" s="359">
        <f t="shared" ca="1" si="219"/>
        <v>0</v>
      </c>
      <c r="BQ193" s="359">
        <f t="shared" ca="1" si="190"/>
        <v>0</v>
      </c>
      <c r="BR193" s="359">
        <f t="shared" ca="1" si="220"/>
        <v>0</v>
      </c>
      <c r="BT193" s="362">
        <f t="shared" ca="1" si="258"/>
        <v>304</v>
      </c>
      <c r="BU193" s="362">
        <v>185</v>
      </c>
      <c r="BV193" s="371">
        <f t="shared" ca="1" si="259"/>
        <v>0</v>
      </c>
      <c r="BW193" s="359">
        <f t="shared" ca="1" si="191"/>
        <v>0</v>
      </c>
      <c r="BX193" s="359">
        <v>0</v>
      </c>
      <c r="BY193" s="359">
        <f t="shared" ca="1" si="221"/>
        <v>0</v>
      </c>
      <c r="BZ193" s="359">
        <f t="shared" ca="1" si="192"/>
        <v>0</v>
      </c>
      <c r="CA193" s="359">
        <f t="shared" ca="1" si="222"/>
        <v>0</v>
      </c>
      <c r="CC193" s="362">
        <f t="shared" ca="1" si="260"/>
        <v>304</v>
      </c>
      <c r="CD193" s="362">
        <v>185</v>
      </c>
      <c r="CE193" s="371">
        <f t="shared" ca="1" si="261"/>
        <v>0</v>
      </c>
      <c r="CF193" s="359">
        <f t="shared" ca="1" si="193"/>
        <v>0</v>
      </c>
      <c r="CG193" s="359">
        <v>0</v>
      </c>
      <c r="CH193" s="359">
        <f t="shared" ca="1" si="223"/>
        <v>0</v>
      </c>
      <c r="CI193" s="359">
        <f t="shared" ca="1" si="194"/>
        <v>0</v>
      </c>
      <c r="CJ193" s="359">
        <f t="shared" ca="1" si="224"/>
        <v>0</v>
      </c>
      <c r="CL193" s="362">
        <f t="shared" ca="1" si="262"/>
        <v>304</v>
      </c>
      <c r="CM193" s="362">
        <v>185</v>
      </c>
      <c r="CN193" s="371">
        <f t="shared" ca="1" si="263"/>
        <v>0</v>
      </c>
      <c r="CO193" s="359">
        <f t="shared" ca="1" si="195"/>
        <v>0</v>
      </c>
      <c r="CP193" s="359">
        <v>0</v>
      </c>
      <c r="CQ193" s="359">
        <f t="shared" ca="1" si="225"/>
        <v>0</v>
      </c>
      <c r="CR193" s="359">
        <f t="shared" ca="1" si="196"/>
        <v>0</v>
      </c>
      <c r="CS193" s="359">
        <f t="shared" ca="1" si="226"/>
        <v>0</v>
      </c>
      <c r="CU193" s="362">
        <f t="shared" ca="1" si="264"/>
        <v>304</v>
      </c>
      <c r="CV193" s="362">
        <v>185</v>
      </c>
      <c r="CW193" s="371">
        <f t="shared" ca="1" si="265"/>
        <v>0</v>
      </c>
      <c r="CX193" s="359">
        <f t="shared" ca="1" si="197"/>
        <v>0</v>
      </c>
      <c r="CY193" s="359">
        <v>0</v>
      </c>
      <c r="CZ193" s="359">
        <f t="shared" ca="1" si="227"/>
        <v>0</v>
      </c>
      <c r="DA193" s="359">
        <f t="shared" ca="1" si="198"/>
        <v>0</v>
      </c>
      <c r="DB193" s="359">
        <f t="shared" ca="1" si="228"/>
        <v>0</v>
      </c>
      <c r="DD193" s="362">
        <f t="shared" ca="1" si="266"/>
        <v>304</v>
      </c>
      <c r="DE193" s="362">
        <v>185</v>
      </c>
      <c r="DF193" s="371">
        <f t="shared" ca="1" si="267"/>
        <v>0</v>
      </c>
      <c r="DG193" s="359">
        <f t="shared" ca="1" si="199"/>
        <v>0</v>
      </c>
      <c r="DH193" s="359">
        <v>0</v>
      </c>
      <c r="DI193" s="359">
        <f t="shared" ca="1" si="229"/>
        <v>0</v>
      </c>
      <c r="DJ193" s="359">
        <f t="shared" ca="1" si="200"/>
        <v>0</v>
      </c>
      <c r="DK193" s="359">
        <f t="shared" ca="1" si="230"/>
        <v>0</v>
      </c>
      <c r="DM193" s="362">
        <f t="shared" ca="1" si="268"/>
        <v>304</v>
      </c>
      <c r="DN193" s="362">
        <v>185</v>
      </c>
      <c r="DO193" s="371">
        <f t="shared" ca="1" si="269"/>
        <v>0</v>
      </c>
      <c r="DP193" s="359">
        <f t="shared" ca="1" si="201"/>
        <v>0</v>
      </c>
      <c r="DQ193" s="359">
        <v>0</v>
      </c>
      <c r="DR193" s="359">
        <f t="shared" ca="1" si="231"/>
        <v>0</v>
      </c>
      <c r="DS193" s="359">
        <f t="shared" ca="1" si="202"/>
        <v>0</v>
      </c>
      <c r="DT193" s="359">
        <f t="shared" ca="1" si="232"/>
        <v>0</v>
      </c>
      <c r="DV193" s="362">
        <f t="shared" ca="1" si="270"/>
        <v>304</v>
      </c>
      <c r="DW193" s="362">
        <v>185</v>
      </c>
      <c r="DX193" s="371">
        <f t="shared" ca="1" si="271"/>
        <v>0</v>
      </c>
      <c r="DY193" s="359">
        <f t="shared" ca="1" si="203"/>
        <v>0</v>
      </c>
      <c r="DZ193" s="359">
        <v>0</v>
      </c>
      <c r="EA193" s="359">
        <f t="shared" ca="1" si="233"/>
        <v>0</v>
      </c>
      <c r="EB193" s="359">
        <f t="shared" ca="1" si="204"/>
        <v>0</v>
      </c>
      <c r="EC193" s="359">
        <f t="shared" ca="1" si="234"/>
        <v>0</v>
      </c>
      <c r="EE193" s="362">
        <f t="shared" ca="1" si="272"/>
        <v>304</v>
      </c>
      <c r="EF193" s="362">
        <v>185</v>
      </c>
      <c r="EG193" s="371">
        <f t="shared" ca="1" si="273"/>
        <v>0</v>
      </c>
      <c r="EH193" s="359">
        <f t="shared" ca="1" si="205"/>
        <v>0</v>
      </c>
      <c r="EI193" s="359">
        <v>0</v>
      </c>
      <c r="EJ193" s="359">
        <f t="shared" ca="1" si="235"/>
        <v>0</v>
      </c>
      <c r="EK193" s="359">
        <f t="shared" ca="1" si="206"/>
        <v>0</v>
      </c>
      <c r="EL193" s="359">
        <f t="shared" ca="1" si="236"/>
        <v>0</v>
      </c>
    </row>
    <row r="194" spans="6:142" x14ac:dyDescent="0.35">
      <c r="F194" s="372">
        <f ca="1">IFERROR(INDEX('Inflation Rates'!$A$16:$H$138,MATCH('TSP Traditional'!$H195,'Inflation Rates'!$A$16:$A$138,0),8)/INDEX('Inflation Rates'!$A$16:$H$138,MATCH('TSP Traditional'!$H195,'Inflation Rates'!$A$16:$A$138,0)-1,8)-1,F193)</f>
        <v>2.0000000000000018E-2</v>
      </c>
      <c r="G194" s="372">
        <f ca="1">IFERROR(INDEX('Inflation Rates'!$A$16:$H$138,MATCH('TSP Traditional'!$H195,'Inflation Rates'!$A$16:$A$138,0),6)/INDEX('Inflation Rates'!$A$16:$H$138,MATCH('TSP Traditional'!$H195,'Inflation Rates'!$A$16:$A$138,0)-1,6)-1,G193)</f>
        <v>2.0999999999999908E-2</v>
      </c>
      <c r="H194" s="362">
        <f t="shared" ca="1" si="237"/>
        <v>2205</v>
      </c>
      <c r="I194" s="362">
        <f t="shared" ca="1" si="238"/>
        <v>305</v>
      </c>
      <c r="J194" s="362">
        <v>186</v>
      </c>
      <c r="K194" s="371">
        <f t="shared" ca="1" si="239"/>
        <v>0</v>
      </c>
      <c r="L194" s="359">
        <f t="shared" ca="1" si="183"/>
        <v>0</v>
      </c>
      <c r="M194" s="359">
        <v>0</v>
      </c>
      <c r="N194" s="359">
        <f t="shared" ca="1" si="207"/>
        <v>0</v>
      </c>
      <c r="O194" s="359">
        <f t="shared" ca="1" si="240"/>
        <v>0</v>
      </c>
      <c r="P194" s="359">
        <f t="shared" ca="1" si="208"/>
        <v>0</v>
      </c>
      <c r="R194" s="362">
        <f t="shared" ca="1" si="241"/>
        <v>305</v>
      </c>
      <c r="S194" s="362">
        <v>186</v>
      </c>
      <c r="T194" s="371">
        <f t="shared" ca="1" si="242"/>
        <v>0</v>
      </c>
      <c r="U194" s="359">
        <f t="shared" ca="1" si="184"/>
        <v>0</v>
      </c>
      <c r="V194" s="359">
        <v>0</v>
      </c>
      <c r="W194" s="359">
        <f t="shared" ca="1" si="209"/>
        <v>0</v>
      </c>
      <c r="X194" s="359">
        <f t="shared" ca="1" si="243"/>
        <v>0</v>
      </c>
      <c r="Y194" s="359">
        <f t="shared" ca="1" si="210"/>
        <v>0</v>
      </c>
      <c r="AA194" s="362">
        <f t="shared" ca="1" si="244"/>
        <v>305</v>
      </c>
      <c r="AB194" s="362">
        <v>186</v>
      </c>
      <c r="AC194" s="371">
        <f t="shared" ca="1" si="245"/>
        <v>0</v>
      </c>
      <c r="AD194" s="359">
        <f t="shared" ca="1" si="185"/>
        <v>0</v>
      </c>
      <c r="AE194" s="359">
        <v>0</v>
      </c>
      <c r="AF194" s="359">
        <f t="shared" ca="1" si="211"/>
        <v>0</v>
      </c>
      <c r="AG194" s="359">
        <f t="shared" ca="1" si="246"/>
        <v>0</v>
      </c>
      <c r="AH194" s="359">
        <f t="shared" ca="1" si="212"/>
        <v>0</v>
      </c>
      <c r="AJ194" s="362">
        <f t="shared" ca="1" si="247"/>
        <v>305</v>
      </c>
      <c r="AK194" s="362">
        <v>186</v>
      </c>
      <c r="AL194" s="371">
        <f t="shared" ca="1" si="248"/>
        <v>0</v>
      </c>
      <c r="AM194" s="359">
        <f t="shared" ca="1" si="186"/>
        <v>0</v>
      </c>
      <c r="AN194" s="359">
        <v>0</v>
      </c>
      <c r="AO194" s="359">
        <f t="shared" ca="1" si="213"/>
        <v>0</v>
      </c>
      <c r="AP194" s="359">
        <f t="shared" ca="1" si="249"/>
        <v>0</v>
      </c>
      <c r="AQ194" s="359">
        <f t="shared" ca="1" si="214"/>
        <v>0</v>
      </c>
      <c r="AS194" s="362">
        <f t="shared" ca="1" si="250"/>
        <v>305</v>
      </c>
      <c r="AT194" s="362">
        <v>186</v>
      </c>
      <c r="AU194" s="371">
        <f t="shared" ca="1" si="251"/>
        <v>0</v>
      </c>
      <c r="AV194" s="359">
        <f t="shared" ca="1" si="187"/>
        <v>0</v>
      </c>
      <c r="AW194" s="359">
        <v>0</v>
      </c>
      <c r="AX194" s="359">
        <f t="shared" ca="1" si="215"/>
        <v>0</v>
      </c>
      <c r="AY194" s="359">
        <f t="shared" ca="1" si="252"/>
        <v>0</v>
      </c>
      <c r="AZ194" s="359">
        <f t="shared" ca="1" si="216"/>
        <v>0</v>
      </c>
      <c r="BB194" s="362">
        <f t="shared" ca="1" si="253"/>
        <v>305</v>
      </c>
      <c r="BC194" s="362">
        <v>186</v>
      </c>
      <c r="BD194" s="371">
        <f t="shared" ca="1" si="254"/>
        <v>0</v>
      </c>
      <c r="BE194" s="359">
        <f t="shared" ca="1" si="188"/>
        <v>0</v>
      </c>
      <c r="BF194" s="359">
        <v>0</v>
      </c>
      <c r="BG194" s="359">
        <f t="shared" ca="1" si="217"/>
        <v>0</v>
      </c>
      <c r="BH194" s="359">
        <f t="shared" ca="1" si="255"/>
        <v>0</v>
      </c>
      <c r="BI194" s="359">
        <f t="shared" ca="1" si="218"/>
        <v>0</v>
      </c>
      <c r="BK194" s="362">
        <f t="shared" ca="1" si="256"/>
        <v>305</v>
      </c>
      <c r="BL194" s="362">
        <v>186</v>
      </c>
      <c r="BM194" s="371">
        <f t="shared" ca="1" si="257"/>
        <v>0</v>
      </c>
      <c r="BN194" s="359">
        <f t="shared" ca="1" si="189"/>
        <v>0</v>
      </c>
      <c r="BO194" s="359">
        <v>0</v>
      </c>
      <c r="BP194" s="359">
        <f t="shared" ca="1" si="219"/>
        <v>0</v>
      </c>
      <c r="BQ194" s="359">
        <f t="shared" ca="1" si="190"/>
        <v>0</v>
      </c>
      <c r="BR194" s="359">
        <f t="shared" ca="1" si="220"/>
        <v>0</v>
      </c>
      <c r="BT194" s="362">
        <f t="shared" ca="1" si="258"/>
        <v>305</v>
      </c>
      <c r="BU194" s="362">
        <v>186</v>
      </c>
      <c r="BV194" s="371">
        <f t="shared" ca="1" si="259"/>
        <v>0</v>
      </c>
      <c r="BW194" s="359">
        <f t="shared" ca="1" si="191"/>
        <v>0</v>
      </c>
      <c r="BX194" s="359">
        <v>0</v>
      </c>
      <c r="BY194" s="359">
        <f t="shared" ca="1" si="221"/>
        <v>0</v>
      </c>
      <c r="BZ194" s="359">
        <f t="shared" ca="1" si="192"/>
        <v>0</v>
      </c>
      <c r="CA194" s="359">
        <f t="shared" ca="1" si="222"/>
        <v>0</v>
      </c>
      <c r="CC194" s="362">
        <f t="shared" ca="1" si="260"/>
        <v>305</v>
      </c>
      <c r="CD194" s="362">
        <v>186</v>
      </c>
      <c r="CE194" s="371">
        <f t="shared" ca="1" si="261"/>
        <v>0</v>
      </c>
      <c r="CF194" s="359">
        <f t="shared" ca="1" si="193"/>
        <v>0</v>
      </c>
      <c r="CG194" s="359">
        <v>0</v>
      </c>
      <c r="CH194" s="359">
        <f t="shared" ca="1" si="223"/>
        <v>0</v>
      </c>
      <c r="CI194" s="359">
        <f t="shared" ca="1" si="194"/>
        <v>0</v>
      </c>
      <c r="CJ194" s="359">
        <f t="shared" ca="1" si="224"/>
        <v>0</v>
      </c>
      <c r="CL194" s="362">
        <f t="shared" ca="1" si="262"/>
        <v>305</v>
      </c>
      <c r="CM194" s="362">
        <v>186</v>
      </c>
      <c r="CN194" s="371">
        <f t="shared" ca="1" si="263"/>
        <v>0</v>
      </c>
      <c r="CO194" s="359">
        <f t="shared" ca="1" si="195"/>
        <v>0</v>
      </c>
      <c r="CP194" s="359">
        <v>0</v>
      </c>
      <c r="CQ194" s="359">
        <f t="shared" ca="1" si="225"/>
        <v>0</v>
      </c>
      <c r="CR194" s="359">
        <f t="shared" ca="1" si="196"/>
        <v>0</v>
      </c>
      <c r="CS194" s="359">
        <f t="shared" ca="1" si="226"/>
        <v>0</v>
      </c>
      <c r="CU194" s="362">
        <f t="shared" ca="1" si="264"/>
        <v>305</v>
      </c>
      <c r="CV194" s="362">
        <v>186</v>
      </c>
      <c r="CW194" s="371">
        <f t="shared" ca="1" si="265"/>
        <v>0</v>
      </c>
      <c r="CX194" s="359">
        <f t="shared" ca="1" si="197"/>
        <v>0</v>
      </c>
      <c r="CY194" s="359">
        <v>0</v>
      </c>
      <c r="CZ194" s="359">
        <f t="shared" ca="1" si="227"/>
        <v>0</v>
      </c>
      <c r="DA194" s="359">
        <f t="shared" ca="1" si="198"/>
        <v>0</v>
      </c>
      <c r="DB194" s="359">
        <f t="shared" ca="1" si="228"/>
        <v>0</v>
      </c>
      <c r="DD194" s="362">
        <f t="shared" ca="1" si="266"/>
        <v>305</v>
      </c>
      <c r="DE194" s="362">
        <v>186</v>
      </c>
      <c r="DF194" s="371">
        <f t="shared" ca="1" si="267"/>
        <v>0</v>
      </c>
      <c r="DG194" s="359">
        <f t="shared" ca="1" si="199"/>
        <v>0</v>
      </c>
      <c r="DH194" s="359">
        <v>0</v>
      </c>
      <c r="DI194" s="359">
        <f t="shared" ca="1" si="229"/>
        <v>0</v>
      </c>
      <c r="DJ194" s="359">
        <f t="shared" ca="1" si="200"/>
        <v>0</v>
      </c>
      <c r="DK194" s="359">
        <f t="shared" ca="1" si="230"/>
        <v>0</v>
      </c>
      <c r="DM194" s="362">
        <f t="shared" ca="1" si="268"/>
        <v>305</v>
      </c>
      <c r="DN194" s="362">
        <v>186</v>
      </c>
      <c r="DO194" s="371">
        <f t="shared" ca="1" si="269"/>
        <v>0</v>
      </c>
      <c r="DP194" s="359">
        <f t="shared" ca="1" si="201"/>
        <v>0</v>
      </c>
      <c r="DQ194" s="359">
        <v>0</v>
      </c>
      <c r="DR194" s="359">
        <f t="shared" ca="1" si="231"/>
        <v>0</v>
      </c>
      <c r="DS194" s="359">
        <f t="shared" ca="1" si="202"/>
        <v>0</v>
      </c>
      <c r="DT194" s="359">
        <f t="shared" ca="1" si="232"/>
        <v>0</v>
      </c>
      <c r="DV194" s="362">
        <f t="shared" ca="1" si="270"/>
        <v>305</v>
      </c>
      <c r="DW194" s="362">
        <v>186</v>
      </c>
      <c r="DX194" s="371">
        <f t="shared" ca="1" si="271"/>
        <v>0</v>
      </c>
      <c r="DY194" s="359">
        <f t="shared" ca="1" si="203"/>
        <v>0</v>
      </c>
      <c r="DZ194" s="359">
        <v>0</v>
      </c>
      <c r="EA194" s="359">
        <f t="shared" ca="1" si="233"/>
        <v>0</v>
      </c>
      <c r="EB194" s="359">
        <f t="shared" ca="1" si="204"/>
        <v>0</v>
      </c>
      <c r="EC194" s="359">
        <f t="shared" ca="1" si="234"/>
        <v>0</v>
      </c>
      <c r="EE194" s="362">
        <f t="shared" ca="1" si="272"/>
        <v>305</v>
      </c>
      <c r="EF194" s="362">
        <v>186</v>
      </c>
      <c r="EG194" s="371">
        <f t="shared" ca="1" si="273"/>
        <v>0</v>
      </c>
      <c r="EH194" s="359">
        <f t="shared" ca="1" si="205"/>
        <v>0</v>
      </c>
      <c r="EI194" s="359">
        <v>0</v>
      </c>
      <c r="EJ194" s="359">
        <f t="shared" ca="1" si="235"/>
        <v>0</v>
      </c>
      <c r="EK194" s="359">
        <f t="shared" ca="1" si="206"/>
        <v>0</v>
      </c>
      <c r="EL194" s="359">
        <f t="shared" ca="1" si="236"/>
        <v>0</v>
      </c>
    </row>
    <row r="195" spans="6:142" x14ac:dyDescent="0.35">
      <c r="F195" s="372">
        <f ca="1">IFERROR(INDEX('Inflation Rates'!$A$16:$H$138,MATCH('TSP Traditional'!$H196,'Inflation Rates'!$A$16:$A$138,0),8)/INDEX('Inflation Rates'!$A$16:$H$138,MATCH('TSP Traditional'!$H196,'Inflation Rates'!$A$16:$A$138,0)-1,8)-1,F194)</f>
        <v>2.0000000000000018E-2</v>
      </c>
      <c r="G195" s="372">
        <f ca="1">IFERROR(INDEX('Inflation Rates'!$A$16:$H$138,MATCH('TSP Traditional'!$H196,'Inflation Rates'!$A$16:$A$138,0),6)/INDEX('Inflation Rates'!$A$16:$H$138,MATCH('TSP Traditional'!$H196,'Inflation Rates'!$A$16:$A$138,0)-1,6)-1,G194)</f>
        <v>2.0999999999999908E-2</v>
      </c>
      <c r="H195" s="362">
        <f t="shared" ca="1" si="237"/>
        <v>2206</v>
      </c>
      <c r="I195" s="362">
        <f t="shared" ca="1" si="238"/>
        <v>306</v>
      </c>
      <c r="J195" s="362">
        <v>187</v>
      </c>
      <c r="K195" s="371">
        <f t="shared" ca="1" si="239"/>
        <v>0</v>
      </c>
      <c r="L195" s="359">
        <f t="shared" ca="1" si="183"/>
        <v>0</v>
      </c>
      <c r="M195" s="359">
        <v>0</v>
      </c>
      <c r="N195" s="359">
        <f t="shared" ca="1" si="207"/>
        <v>0</v>
      </c>
      <c r="O195" s="359">
        <f t="shared" ca="1" si="240"/>
        <v>0</v>
      </c>
      <c r="P195" s="359">
        <f t="shared" ca="1" si="208"/>
        <v>0</v>
      </c>
      <c r="R195" s="362">
        <f t="shared" ca="1" si="241"/>
        <v>306</v>
      </c>
      <c r="S195" s="362">
        <v>187</v>
      </c>
      <c r="T195" s="371">
        <f t="shared" ca="1" si="242"/>
        <v>0</v>
      </c>
      <c r="U195" s="359">
        <f t="shared" ca="1" si="184"/>
        <v>0</v>
      </c>
      <c r="V195" s="359">
        <v>0</v>
      </c>
      <c r="W195" s="359">
        <f t="shared" ca="1" si="209"/>
        <v>0</v>
      </c>
      <c r="X195" s="359">
        <f t="shared" ca="1" si="243"/>
        <v>0</v>
      </c>
      <c r="Y195" s="359">
        <f t="shared" ca="1" si="210"/>
        <v>0</v>
      </c>
      <c r="AA195" s="362">
        <f t="shared" ca="1" si="244"/>
        <v>306</v>
      </c>
      <c r="AB195" s="362">
        <v>187</v>
      </c>
      <c r="AC195" s="371">
        <f t="shared" ca="1" si="245"/>
        <v>0</v>
      </c>
      <c r="AD195" s="359">
        <f t="shared" ca="1" si="185"/>
        <v>0</v>
      </c>
      <c r="AE195" s="359">
        <v>0</v>
      </c>
      <c r="AF195" s="359">
        <f t="shared" ca="1" si="211"/>
        <v>0</v>
      </c>
      <c r="AG195" s="359">
        <f t="shared" ca="1" si="246"/>
        <v>0</v>
      </c>
      <c r="AH195" s="359">
        <f t="shared" ca="1" si="212"/>
        <v>0</v>
      </c>
      <c r="AJ195" s="362">
        <f t="shared" ca="1" si="247"/>
        <v>306</v>
      </c>
      <c r="AK195" s="362">
        <v>187</v>
      </c>
      <c r="AL195" s="371">
        <f t="shared" ca="1" si="248"/>
        <v>0</v>
      </c>
      <c r="AM195" s="359">
        <f t="shared" ca="1" si="186"/>
        <v>0</v>
      </c>
      <c r="AN195" s="359">
        <v>0</v>
      </c>
      <c r="AO195" s="359">
        <f t="shared" ca="1" si="213"/>
        <v>0</v>
      </c>
      <c r="AP195" s="359">
        <f t="shared" ca="1" si="249"/>
        <v>0</v>
      </c>
      <c r="AQ195" s="359">
        <f t="shared" ca="1" si="214"/>
        <v>0</v>
      </c>
      <c r="AS195" s="362">
        <f t="shared" ca="1" si="250"/>
        <v>306</v>
      </c>
      <c r="AT195" s="362">
        <v>187</v>
      </c>
      <c r="AU195" s="371">
        <f t="shared" ca="1" si="251"/>
        <v>0</v>
      </c>
      <c r="AV195" s="359">
        <f t="shared" ca="1" si="187"/>
        <v>0</v>
      </c>
      <c r="AW195" s="359">
        <v>0</v>
      </c>
      <c r="AX195" s="359">
        <f t="shared" ca="1" si="215"/>
        <v>0</v>
      </c>
      <c r="AY195" s="359">
        <f t="shared" ca="1" si="252"/>
        <v>0</v>
      </c>
      <c r="AZ195" s="359">
        <f t="shared" ca="1" si="216"/>
        <v>0</v>
      </c>
      <c r="BB195" s="362">
        <f t="shared" ca="1" si="253"/>
        <v>306</v>
      </c>
      <c r="BC195" s="362">
        <v>187</v>
      </c>
      <c r="BD195" s="371">
        <f t="shared" ca="1" si="254"/>
        <v>0</v>
      </c>
      <c r="BE195" s="359">
        <f t="shared" ca="1" si="188"/>
        <v>0</v>
      </c>
      <c r="BF195" s="359">
        <v>0</v>
      </c>
      <c r="BG195" s="359">
        <f t="shared" ca="1" si="217"/>
        <v>0</v>
      </c>
      <c r="BH195" s="359">
        <f t="shared" ca="1" si="255"/>
        <v>0</v>
      </c>
      <c r="BI195" s="359">
        <f t="shared" ca="1" si="218"/>
        <v>0</v>
      </c>
      <c r="BK195" s="362">
        <f t="shared" ca="1" si="256"/>
        <v>306</v>
      </c>
      <c r="BL195" s="362">
        <v>187</v>
      </c>
      <c r="BM195" s="371">
        <f t="shared" ca="1" si="257"/>
        <v>0</v>
      </c>
      <c r="BN195" s="359">
        <f t="shared" ca="1" si="189"/>
        <v>0</v>
      </c>
      <c r="BO195" s="359">
        <v>0</v>
      </c>
      <c r="BP195" s="359">
        <f t="shared" ca="1" si="219"/>
        <v>0</v>
      </c>
      <c r="BQ195" s="359">
        <f t="shared" ca="1" si="190"/>
        <v>0</v>
      </c>
      <c r="BR195" s="359">
        <f t="shared" ca="1" si="220"/>
        <v>0</v>
      </c>
      <c r="BT195" s="362">
        <f t="shared" ca="1" si="258"/>
        <v>306</v>
      </c>
      <c r="BU195" s="362">
        <v>187</v>
      </c>
      <c r="BV195" s="371">
        <f t="shared" ca="1" si="259"/>
        <v>0</v>
      </c>
      <c r="BW195" s="359">
        <f t="shared" ca="1" si="191"/>
        <v>0</v>
      </c>
      <c r="BX195" s="359">
        <v>0</v>
      </c>
      <c r="BY195" s="359">
        <f t="shared" ca="1" si="221"/>
        <v>0</v>
      </c>
      <c r="BZ195" s="359">
        <f t="shared" ca="1" si="192"/>
        <v>0</v>
      </c>
      <c r="CA195" s="359">
        <f t="shared" ca="1" si="222"/>
        <v>0</v>
      </c>
      <c r="CC195" s="362">
        <f t="shared" ca="1" si="260"/>
        <v>306</v>
      </c>
      <c r="CD195" s="362">
        <v>187</v>
      </c>
      <c r="CE195" s="371">
        <f t="shared" ca="1" si="261"/>
        <v>0</v>
      </c>
      <c r="CF195" s="359">
        <f t="shared" ca="1" si="193"/>
        <v>0</v>
      </c>
      <c r="CG195" s="359">
        <v>0</v>
      </c>
      <c r="CH195" s="359">
        <f t="shared" ca="1" si="223"/>
        <v>0</v>
      </c>
      <c r="CI195" s="359">
        <f t="shared" ca="1" si="194"/>
        <v>0</v>
      </c>
      <c r="CJ195" s="359">
        <f t="shared" ca="1" si="224"/>
        <v>0</v>
      </c>
      <c r="CL195" s="362">
        <f t="shared" ca="1" si="262"/>
        <v>306</v>
      </c>
      <c r="CM195" s="362">
        <v>187</v>
      </c>
      <c r="CN195" s="371">
        <f t="shared" ca="1" si="263"/>
        <v>0</v>
      </c>
      <c r="CO195" s="359">
        <f t="shared" ca="1" si="195"/>
        <v>0</v>
      </c>
      <c r="CP195" s="359">
        <v>0</v>
      </c>
      <c r="CQ195" s="359">
        <f t="shared" ca="1" si="225"/>
        <v>0</v>
      </c>
      <c r="CR195" s="359">
        <f t="shared" ca="1" si="196"/>
        <v>0</v>
      </c>
      <c r="CS195" s="359">
        <f t="shared" ca="1" si="226"/>
        <v>0</v>
      </c>
      <c r="CU195" s="362">
        <f t="shared" ca="1" si="264"/>
        <v>306</v>
      </c>
      <c r="CV195" s="362">
        <v>187</v>
      </c>
      <c r="CW195" s="371">
        <f t="shared" ca="1" si="265"/>
        <v>0</v>
      </c>
      <c r="CX195" s="359">
        <f t="shared" ca="1" si="197"/>
        <v>0</v>
      </c>
      <c r="CY195" s="359">
        <v>0</v>
      </c>
      <c r="CZ195" s="359">
        <f t="shared" ca="1" si="227"/>
        <v>0</v>
      </c>
      <c r="DA195" s="359">
        <f t="shared" ca="1" si="198"/>
        <v>0</v>
      </c>
      <c r="DB195" s="359">
        <f t="shared" ca="1" si="228"/>
        <v>0</v>
      </c>
      <c r="DD195" s="362">
        <f t="shared" ca="1" si="266"/>
        <v>306</v>
      </c>
      <c r="DE195" s="362">
        <v>187</v>
      </c>
      <c r="DF195" s="371">
        <f t="shared" ca="1" si="267"/>
        <v>0</v>
      </c>
      <c r="DG195" s="359">
        <f t="shared" ca="1" si="199"/>
        <v>0</v>
      </c>
      <c r="DH195" s="359">
        <v>0</v>
      </c>
      <c r="DI195" s="359">
        <f t="shared" ca="1" si="229"/>
        <v>0</v>
      </c>
      <c r="DJ195" s="359">
        <f t="shared" ca="1" si="200"/>
        <v>0</v>
      </c>
      <c r="DK195" s="359">
        <f t="shared" ca="1" si="230"/>
        <v>0</v>
      </c>
      <c r="DM195" s="362">
        <f t="shared" ca="1" si="268"/>
        <v>306</v>
      </c>
      <c r="DN195" s="362">
        <v>187</v>
      </c>
      <c r="DO195" s="371">
        <f t="shared" ca="1" si="269"/>
        <v>0</v>
      </c>
      <c r="DP195" s="359">
        <f t="shared" ca="1" si="201"/>
        <v>0</v>
      </c>
      <c r="DQ195" s="359">
        <v>0</v>
      </c>
      <c r="DR195" s="359">
        <f t="shared" ca="1" si="231"/>
        <v>0</v>
      </c>
      <c r="DS195" s="359">
        <f t="shared" ca="1" si="202"/>
        <v>0</v>
      </c>
      <c r="DT195" s="359">
        <f t="shared" ca="1" si="232"/>
        <v>0</v>
      </c>
      <c r="DV195" s="362">
        <f t="shared" ca="1" si="270"/>
        <v>306</v>
      </c>
      <c r="DW195" s="362">
        <v>187</v>
      </c>
      <c r="DX195" s="371">
        <f t="shared" ca="1" si="271"/>
        <v>0</v>
      </c>
      <c r="DY195" s="359">
        <f t="shared" ca="1" si="203"/>
        <v>0</v>
      </c>
      <c r="DZ195" s="359">
        <v>0</v>
      </c>
      <c r="EA195" s="359">
        <f t="shared" ca="1" si="233"/>
        <v>0</v>
      </c>
      <c r="EB195" s="359">
        <f t="shared" ca="1" si="204"/>
        <v>0</v>
      </c>
      <c r="EC195" s="359">
        <f t="shared" ca="1" si="234"/>
        <v>0</v>
      </c>
      <c r="EE195" s="362">
        <f t="shared" ca="1" si="272"/>
        <v>306</v>
      </c>
      <c r="EF195" s="362">
        <v>187</v>
      </c>
      <c r="EG195" s="371">
        <f t="shared" ca="1" si="273"/>
        <v>0</v>
      </c>
      <c r="EH195" s="359">
        <f t="shared" ca="1" si="205"/>
        <v>0</v>
      </c>
      <c r="EI195" s="359">
        <v>0</v>
      </c>
      <c r="EJ195" s="359">
        <f t="shared" ca="1" si="235"/>
        <v>0</v>
      </c>
      <c r="EK195" s="359">
        <f t="shared" ca="1" si="206"/>
        <v>0</v>
      </c>
      <c r="EL195" s="359">
        <f t="shared" ca="1" si="236"/>
        <v>0</v>
      </c>
    </row>
    <row r="196" spans="6:142" x14ac:dyDescent="0.35">
      <c r="F196" s="372">
        <f ca="1">IFERROR(INDEX('Inflation Rates'!$A$16:$H$138,MATCH('TSP Traditional'!$H197,'Inflation Rates'!$A$16:$A$138,0),8)/INDEX('Inflation Rates'!$A$16:$H$138,MATCH('TSP Traditional'!$H197,'Inflation Rates'!$A$16:$A$138,0)-1,8)-1,F195)</f>
        <v>2.0000000000000018E-2</v>
      </c>
      <c r="G196" s="372">
        <f ca="1">IFERROR(INDEX('Inflation Rates'!$A$16:$H$138,MATCH('TSP Traditional'!$H197,'Inflation Rates'!$A$16:$A$138,0),6)/INDEX('Inflation Rates'!$A$16:$H$138,MATCH('TSP Traditional'!$H197,'Inflation Rates'!$A$16:$A$138,0)-1,6)-1,G195)</f>
        <v>2.0999999999999908E-2</v>
      </c>
      <c r="H196" s="362">
        <f t="shared" ca="1" si="237"/>
        <v>2207</v>
      </c>
      <c r="I196" s="362">
        <f t="shared" ca="1" si="238"/>
        <v>307</v>
      </c>
      <c r="J196" s="362">
        <v>188</v>
      </c>
      <c r="K196" s="371">
        <f t="shared" ca="1" si="239"/>
        <v>0</v>
      </c>
      <c r="L196" s="359">
        <f t="shared" ca="1" si="183"/>
        <v>0</v>
      </c>
      <c r="M196" s="359">
        <v>0</v>
      </c>
      <c r="N196" s="359">
        <f t="shared" ca="1" si="207"/>
        <v>0</v>
      </c>
      <c r="O196" s="359">
        <f t="shared" ca="1" si="240"/>
        <v>0</v>
      </c>
      <c r="P196" s="359">
        <f t="shared" ca="1" si="208"/>
        <v>0</v>
      </c>
      <c r="R196" s="362">
        <f t="shared" ca="1" si="241"/>
        <v>307</v>
      </c>
      <c r="S196" s="362">
        <v>188</v>
      </c>
      <c r="T196" s="371">
        <f t="shared" ca="1" si="242"/>
        <v>0</v>
      </c>
      <c r="U196" s="359">
        <f t="shared" ca="1" si="184"/>
        <v>0</v>
      </c>
      <c r="V196" s="359">
        <v>0</v>
      </c>
      <c r="W196" s="359">
        <f t="shared" ca="1" si="209"/>
        <v>0</v>
      </c>
      <c r="X196" s="359">
        <f t="shared" ca="1" si="243"/>
        <v>0</v>
      </c>
      <c r="Y196" s="359">
        <f t="shared" ca="1" si="210"/>
        <v>0</v>
      </c>
      <c r="AA196" s="362">
        <f t="shared" ca="1" si="244"/>
        <v>307</v>
      </c>
      <c r="AB196" s="362">
        <v>188</v>
      </c>
      <c r="AC196" s="371">
        <f t="shared" ca="1" si="245"/>
        <v>0</v>
      </c>
      <c r="AD196" s="359">
        <f t="shared" ca="1" si="185"/>
        <v>0</v>
      </c>
      <c r="AE196" s="359">
        <v>0</v>
      </c>
      <c r="AF196" s="359">
        <f t="shared" ca="1" si="211"/>
        <v>0</v>
      </c>
      <c r="AG196" s="359">
        <f t="shared" ca="1" si="246"/>
        <v>0</v>
      </c>
      <c r="AH196" s="359">
        <f t="shared" ca="1" si="212"/>
        <v>0</v>
      </c>
      <c r="AJ196" s="362">
        <f t="shared" ca="1" si="247"/>
        <v>307</v>
      </c>
      <c r="AK196" s="362">
        <v>188</v>
      </c>
      <c r="AL196" s="371">
        <f t="shared" ca="1" si="248"/>
        <v>0</v>
      </c>
      <c r="AM196" s="359">
        <f t="shared" ca="1" si="186"/>
        <v>0</v>
      </c>
      <c r="AN196" s="359">
        <v>0</v>
      </c>
      <c r="AO196" s="359">
        <f t="shared" ca="1" si="213"/>
        <v>0</v>
      </c>
      <c r="AP196" s="359">
        <f t="shared" ca="1" si="249"/>
        <v>0</v>
      </c>
      <c r="AQ196" s="359">
        <f t="shared" ca="1" si="214"/>
        <v>0</v>
      </c>
      <c r="AS196" s="362">
        <f t="shared" ca="1" si="250"/>
        <v>307</v>
      </c>
      <c r="AT196" s="362">
        <v>188</v>
      </c>
      <c r="AU196" s="371">
        <f t="shared" ca="1" si="251"/>
        <v>0</v>
      </c>
      <c r="AV196" s="359">
        <f t="shared" ca="1" si="187"/>
        <v>0</v>
      </c>
      <c r="AW196" s="359">
        <v>0</v>
      </c>
      <c r="AX196" s="359">
        <f t="shared" ca="1" si="215"/>
        <v>0</v>
      </c>
      <c r="AY196" s="359">
        <f t="shared" ca="1" si="252"/>
        <v>0</v>
      </c>
      <c r="AZ196" s="359">
        <f t="shared" ca="1" si="216"/>
        <v>0</v>
      </c>
      <c r="BB196" s="362">
        <f t="shared" ca="1" si="253"/>
        <v>307</v>
      </c>
      <c r="BC196" s="362">
        <v>188</v>
      </c>
      <c r="BD196" s="371">
        <f t="shared" ca="1" si="254"/>
        <v>0</v>
      </c>
      <c r="BE196" s="359">
        <f t="shared" ca="1" si="188"/>
        <v>0</v>
      </c>
      <c r="BF196" s="359">
        <v>0</v>
      </c>
      <c r="BG196" s="359">
        <f t="shared" ca="1" si="217"/>
        <v>0</v>
      </c>
      <c r="BH196" s="359">
        <f t="shared" ca="1" si="255"/>
        <v>0</v>
      </c>
      <c r="BI196" s="359">
        <f t="shared" ca="1" si="218"/>
        <v>0</v>
      </c>
      <c r="BK196" s="362">
        <f t="shared" ca="1" si="256"/>
        <v>307</v>
      </c>
      <c r="BL196" s="362">
        <v>188</v>
      </c>
      <c r="BM196" s="371">
        <f t="shared" ca="1" si="257"/>
        <v>0</v>
      </c>
      <c r="BN196" s="359">
        <f t="shared" ca="1" si="189"/>
        <v>0</v>
      </c>
      <c r="BO196" s="359">
        <v>0</v>
      </c>
      <c r="BP196" s="359">
        <f t="shared" ca="1" si="219"/>
        <v>0</v>
      </c>
      <c r="BQ196" s="359">
        <f t="shared" ca="1" si="190"/>
        <v>0</v>
      </c>
      <c r="BR196" s="359">
        <f t="shared" ca="1" si="220"/>
        <v>0</v>
      </c>
      <c r="BT196" s="362">
        <f t="shared" ca="1" si="258"/>
        <v>307</v>
      </c>
      <c r="BU196" s="362">
        <v>188</v>
      </c>
      <c r="BV196" s="371">
        <f t="shared" ca="1" si="259"/>
        <v>0</v>
      </c>
      <c r="BW196" s="359">
        <f t="shared" ca="1" si="191"/>
        <v>0</v>
      </c>
      <c r="BX196" s="359">
        <v>0</v>
      </c>
      <c r="BY196" s="359">
        <f t="shared" ca="1" si="221"/>
        <v>0</v>
      </c>
      <c r="BZ196" s="359">
        <f t="shared" ca="1" si="192"/>
        <v>0</v>
      </c>
      <c r="CA196" s="359">
        <f t="shared" ca="1" si="222"/>
        <v>0</v>
      </c>
      <c r="CC196" s="362">
        <f t="shared" ca="1" si="260"/>
        <v>307</v>
      </c>
      <c r="CD196" s="362">
        <v>188</v>
      </c>
      <c r="CE196" s="371">
        <f t="shared" ca="1" si="261"/>
        <v>0</v>
      </c>
      <c r="CF196" s="359">
        <f t="shared" ca="1" si="193"/>
        <v>0</v>
      </c>
      <c r="CG196" s="359">
        <v>0</v>
      </c>
      <c r="CH196" s="359">
        <f t="shared" ca="1" si="223"/>
        <v>0</v>
      </c>
      <c r="CI196" s="359">
        <f t="shared" ca="1" si="194"/>
        <v>0</v>
      </c>
      <c r="CJ196" s="359">
        <f t="shared" ca="1" si="224"/>
        <v>0</v>
      </c>
      <c r="CL196" s="362">
        <f t="shared" ca="1" si="262"/>
        <v>307</v>
      </c>
      <c r="CM196" s="362">
        <v>188</v>
      </c>
      <c r="CN196" s="371">
        <f t="shared" ca="1" si="263"/>
        <v>0</v>
      </c>
      <c r="CO196" s="359">
        <f t="shared" ca="1" si="195"/>
        <v>0</v>
      </c>
      <c r="CP196" s="359">
        <v>0</v>
      </c>
      <c r="CQ196" s="359">
        <f t="shared" ca="1" si="225"/>
        <v>0</v>
      </c>
      <c r="CR196" s="359">
        <f t="shared" ca="1" si="196"/>
        <v>0</v>
      </c>
      <c r="CS196" s="359">
        <f t="shared" ca="1" si="226"/>
        <v>0</v>
      </c>
      <c r="CU196" s="362">
        <f t="shared" ca="1" si="264"/>
        <v>307</v>
      </c>
      <c r="CV196" s="362">
        <v>188</v>
      </c>
      <c r="CW196" s="371">
        <f t="shared" ca="1" si="265"/>
        <v>0</v>
      </c>
      <c r="CX196" s="359">
        <f t="shared" ca="1" si="197"/>
        <v>0</v>
      </c>
      <c r="CY196" s="359">
        <v>0</v>
      </c>
      <c r="CZ196" s="359">
        <f t="shared" ca="1" si="227"/>
        <v>0</v>
      </c>
      <c r="DA196" s="359">
        <f t="shared" ca="1" si="198"/>
        <v>0</v>
      </c>
      <c r="DB196" s="359">
        <f t="shared" ca="1" si="228"/>
        <v>0</v>
      </c>
      <c r="DD196" s="362">
        <f t="shared" ca="1" si="266"/>
        <v>307</v>
      </c>
      <c r="DE196" s="362">
        <v>188</v>
      </c>
      <c r="DF196" s="371">
        <f t="shared" ca="1" si="267"/>
        <v>0</v>
      </c>
      <c r="DG196" s="359">
        <f t="shared" ca="1" si="199"/>
        <v>0</v>
      </c>
      <c r="DH196" s="359">
        <v>0</v>
      </c>
      <c r="DI196" s="359">
        <f t="shared" ca="1" si="229"/>
        <v>0</v>
      </c>
      <c r="DJ196" s="359">
        <f t="shared" ca="1" si="200"/>
        <v>0</v>
      </c>
      <c r="DK196" s="359">
        <f t="shared" ca="1" si="230"/>
        <v>0</v>
      </c>
      <c r="DM196" s="362">
        <f t="shared" ca="1" si="268"/>
        <v>307</v>
      </c>
      <c r="DN196" s="362">
        <v>188</v>
      </c>
      <c r="DO196" s="371">
        <f t="shared" ca="1" si="269"/>
        <v>0</v>
      </c>
      <c r="DP196" s="359">
        <f t="shared" ca="1" si="201"/>
        <v>0</v>
      </c>
      <c r="DQ196" s="359">
        <v>0</v>
      </c>
      <c r="DR196" s="359">
        <f t="shared" ca="1" si="231"/>
        <v>0</v>
      </c>
      <c r="DS196" s="359">
        <f t="shared" ca="1" si="202"/>
        <v>0</v>
      </c>
      <c r="DT196" s="359">
        <f t="shared" ca="1" si="232"/>
        <v>0</v>
      </c>
      <c r="DV196" s="362">
        <f t="shared" ca="1" si="270"/>
        <v>307</v>
      </c>
      <c r="DW196" s="362">
        <v>188</v>
      </c>
      <c r="DX196" s="371">
        <f t="shared" ca="1" si="271"/>
        <v>0</v>
      </c>
      <c r="DY196" s="359">
        <f t="shared" ca="1" si="203"/>
        <v>0</v>
      </c>
      <c r="DZ196" s="359">
        <v>0</v>
      </c>
      <c r="EA196" s="359">
        <f t="shared" ca="1" si="233"/>
        <v>0</v>
      </c>
      <c r="EB196" s="359">
        <f t="shared" ca="1" si="204"/>
        <v>0</v>
      </c>
      <c r="EC196" s="359">
        <f t="shared" ca="1" si="234"/>
        <v>0</v>
      </c>
      <c r="EE196" s="362">
        <f t="shared" ca="1" si="272"/>
        <v>307</v>
      </c>
      <c r="EF196" s="362">
        <v>188</v>
      </c>
      <c r="EG196" s="371">
        <f t="shared" ca="1" si="273"/>
        <v>0</v>
      </c>
      <c r="EH196" s="359">
        <f t="shared" ca="1" si="205"/>
        <v>0</v>
      </c>
      <c r="EI196" s="359">
        <v>0</v>
      </c>
      <c r="EJ196" s="359">
        <f t="shared" ca="1" si="235"/>
        <v>0</v>
      </c>
      <c r="EK196" s="359">
        <f t="shared" ca="1" si="206"/>
        <v>0</v>
      </c>
      <c r="EL196" s="359">
        <f t="shared" ca="1" si="236"/>
        <v>0</v>
      </c>
    </row>
    <row r="197" spans="6:142" x14ac:dyDescent="0.35">
      <c r="F197" s="372">
        <f ca="1">IFERROR(INDEX('Inflation Rates'!$A$16:$H$138,MATCH('TSP Traditional'!$H198,'Inflation Rates'!$A$16:$A$138,0),8)/INDEX('Inflation Rates'!$A$16:$H$138,MATCH('TSP Traditional'!$H198,'Inflation Rates'!$A$16:$A$138,0)-1,8)-1,F196)</f>
        <v>2.0000000000000018E-2</v>
      </c>
      <c r="G197" s="372">
        <f ca="1">IFERROR(INDEX('Inflation Rates'!$A$16:$H$138,MATCH('TSP Traditional'!$H198,'Inflation Rates'!$A$16:$A$138,0),6)/INDEX('Inflation Rates'!$A$16:$H$138,MATCH('TSP Traditional'!$H198,'Inflation Rates'!$A$16:$A$138,0)-1,6)-1,G196)</f>
        <v>2.0999999999999908E-2</v>
      </c>
      <c r="H197" s="362">
        <f t="shared" ca="1" si="237"/>
        <v>2208</v>
      </c>
      <c r="I197" s="362">
        <f t="shared" ca="1" si="238"/>
        <v>308</v>
      </c>
      <c r="J197" s="362">
        <v>189</v>
      </c>
      <c r="K197" s="371">
        <f t="shared" ca="1" si="239"/>
        <v>0</v>
      </c>
      <c r="L197" s="359">
        <f t="shared" ca="1" si="183"/>
        <v>0</v>
      </c>
      <c r="M197" s="359">
        <v>0</v>
      </c>
      <c r="N197" s="359">
        <f t="shared" ca="1" si="207"/>
        <v>0</v>
      </c>
      <c r="O197" s="359">
        <f t="shared" ca="1" si="240"/>
        <v>0</v>
      </c>
      <c r="P197" s="359">
        <f t="shared" ca="1" si="208"/>
        <v>0</v>
      </c>
      <c r="R197" s="362">
        <f t="shared" ca="1" si="241"/>
        <v>308</v>
      </c>
      <c r="S197" s="362">
        <v>189</v>
      </c>
      <c r="T197" s="371">
        <f t="shared" ca="1" si="242"/>
        <v>0</v>
      </c>
      <c r="U197" s="359">
        <f t="shared" ca="1" si="184"/>
        <v>0</v>
      </c>
      <c r="V197" s="359">
        <v>0</v>
      </c>
      <c r="W197" s="359">
        <f t="shared" ca="1" si="209"/>
        <v>0</v>
      </c>
      <c r="X197" s="359">
        <f t="shared" ca="1" si="243"/>
        <v>0</v>
      </c>
      <c r="Y197" s="359">
        <f t="shared" ca="1" si="210"/>
        <v>0</v>
      </c>
      <c r="AA197" s="362">
        <f t="shared" ca="1" si="244"/>
        <v>308</v>
      </c>
      <c r="AB197" s="362">
        <v>189</v>
      </c>
      <c r="AC197" s="371">
        <f t="shared" ca="1" si="245"/>
        <v>0</v>
      </c>
      <c r="AD197" s="359">
        <f t="shared" ca="1" si="185"/>
        <v>0</v>
      </c>
      <c r="AE197" s="359">
        <v>0</v>
      </c>
      <c r="AF197" s="359">
        <f t="shared" ca="1" si="211"/>
        <v>0</v>
      </c>
      <c r="AG197" s="359">
        <f t="shared" ca="1" si="246"/>
        <v>0</v>
      </c>
      <c r="AH197" s="359">
        <f t="shared" ca="1" si="212"/>
        <v>0</v>
      </c>
      <c r="AJ197" s="362">
        <f t="shared" ca="1" si="247"/>
        <v>308</v>
      </c>
      <c r="AK197" s="362">
        <v>189</v>
      </c>
      <c r="AL197" s="371">
        <f t="shared" ca="1" si="248"/>
        <v>0</v>
      </c>
      <c r="AM197" s="359">
        <f t="shared" ca="1" si="186"/>
        <v>0</v>
      </c>
      <c r="AN197" s="359">
        <v>0</v>
      </c>
      <c r="AO197" s="359">
        <f t="shared" ca="1" si="213"/>
        <v>0</v>
      </c>
      <c r="AP197" s="359">
        <f t="shared" ca="1" si="249"/>
        <v>0</v>
      </c>
      <c r="AQ197" s="359">
        <f t="shared" ca="1" si="214"/>
        <v>0</v>
      </c>
      <c r="AS197" s="362">
        <f t="shared" ca="1" si="250"/>
        <v>308</v>
      </c>
      <c r="AT197" s="362">
        <v>189</v>
      </c>
      <c r="AU197" s="371">
        <f t="shared" ca="1" si="251"/>
        <v>0</v>
      </c>
      <c r="AV197" s="359">
        <f t="shared" ca="1" si="187"/>
        <v>0</v>
      </c>
      <c r="AW197" s="359">
        <v>0</v>
      </c>
      <c r="AX197" s="359">
        <f t="shared" ca="1" si="215"/>
        <v>0</v>
      </c>
      <c r="AY197" s="359">
        <f t="shared" ca="1" si="252"/>
        <v>0</v>
      </c>
      <c r="AZ197" s="359">
        <f t="shared" ca="1" si="216"/>
        <v>0</v>
      </c>
      <c r="BB197" s="362">
        <f t="shared" ca="1" si="253"/>
        <v>308</v>
      </c>
      <c r="BC197" s="362">
        <v>189</v>
      </c>
      <c r="BD197" s="371">
        <f t="shared" ca="1" si="254"/>
        <v>0</v>
      </c>
      <c r="BE197" s="359">
        <f t="shared" ca="1" si="188"/>
        <v>0</v>
      </c>
      <c r="BF197" s="359">
        <v>0</v>
      </c>
      <c r="BG197" s="359">
        <f t="shared" ca="1" si="217"/>
        <v>0</v>
      </c>
      <c r="BH197" s="359">
        <f t="shared" ca="1" si="255"/>
        <v>0</v>
      </c>
      <c r="BI197" s="359">
        <f t="shared" ca="1" si="218"/>
        <v>0</v>
      </c>
      <c r="BK197" s="362">
        <f t="shared" ca="1" si="256"/>
        <v>308</v>
      </c>
      <c r="BL197" s="362">
        <v>189</v>
      </c>
      <c r="BM197" s="371">
        <f t="shared" ca="1" si="257"/>
        <v>0</v>
      </c>
      <c r="BN197" s="359">
        <f t="shared" ca="1" si="189"/>
        <v>0</v>
      </c>
      <c r="BO197" s="359">
        <v>0</v>
      </c>
      <c r="BP197" s="359">
        <f t="shared" ca="1" si="219"/>
        <v>0</v>
      </c>
      <c r="BQ197" s="359">
        <f t="shared" ca="1" si="190"/>
        <v>0</v>
      </c>
      <c r="BR197" s="359">
        <f t="shared" ca="1" si="220"/>
        <v>0</v>
      </c>
      <c r="BT197" s="362">
        <f t="shared" ca="1" si="258"/>
        <v>308</v>
      </c>
      <c r="BU197" s="362">
        <v>189</v>
      </c>
      <c r="BV197" s="371">
        <f t="shared" ca="1" si="259"/>
        <v>0</v>
      </c>
      <c r="BW197" s="359">
        <f t="shared" ca="1" si="191"/>
        <v>0</v>
      </c>
      <c r="BX197" s="359">
        <v>0</v>
      </c>
      <c r="BY197" s="359">
        <f t="shared" ca="1" si="221"/>
        <v>0</v>
      </c>
      <c r="BZ197" s="359">
        <f t="shared" ca="1" si="192"/>
        <v>0</v>
      </c>
      <c r="CA197" s="359">
        <f t="shared" ca="1" si="222"/>
        <v>0</v>
      </c>
      <c r="CC197" s="362">
        <f t="shared" ca="1" si="260"/>
        <v>308</v>
      </c>
      <c r="CD197" s="362">
        <v>189</v>
      </c>
      <c r="CE197" s="371">
        <f t="shared" ca="1" si="261"/>
        <v>0</v>
      </c>
      <c r="CF197" s="359">
        <f t="shared" ca="1" si="193"/>
        <v>0</v>
      </c>
      <c r="CG197" s="359">
        <v>0</v>
      </c>
      <c r="CH197" s="359">
        <f t="shared" ca="1" si="223"/>
        <v>0</v>
      </c>
      <c r="CI197" s="359">
        <f t="shared" ca="1" si="194"/>
        <v>0</v>
      </c>
      <c r="CJ197" s="359">
        <f t="shared" ca="1" si="224"/>
        <v>0</v>
      </c>
      <c r="CL197" s="362">
        <f t="shared" ca="1" si="262"/>
        <v>308</v>
      </c>
      <c r="CM197" s="362">
        <v>189</v>
      </c>
      <c r="CN197" s="371">
        <f t="shared" ca="1" si="263"/>
        <v>0</v>
      </c>
      <c r="CO197" s="359">
        <f t="shared" ca="1" si="195"/>
        <v>0</v>
      </c>
      <c r="CP197" s="359">
        <v>0</v>
      </c>
      <c r="CQ197" s="359">
        <f t="shared" ca="1" si="225"/>
        <v>0</v>
      </c>
      <c r="CR197" s="359">
        <f t="shared" ca="1" si="196"/>
        <v>0</v>
      </c>
      <c r="CS197" s="359">
        <f t="shared" ca="1" si="226"/>
        <v>0</v>
      </c>
      <c r="CU197" s="362">
        <f t="shared" ca="1" si="264"/>
        <v>308</v>
      </c>
      <c r="CV197" s="362">
        <v>189</v>
      </c>
      <c r="CW197" s="371">
        <f t="shared" ca="1" si="265"/>
        <v>0</v>
      </c>
      <c r="CX197" s="359">
        <f t="shared" ca="1" si="197"/>
        <v>0</v>
      </c>
      <c r="CY197" s="359">
        <v>0</v>
      </c>
      <c r="CZ197" s="359">
        <f t="shared" ca="1" si="227"/>
        <v>0</v>
      </c>
      <c r="DA197" s="359">
        <f t="shared" ca="1" si="198"/>
        <v>0</v>
      </c>
      <c r="DB197" s="359">
        <f t="shared" ca="1" si="228"/>
        <v>0</v>
      </c>
      <c r="DD197" s="362">
        <f t="shared" ca="1" si="266"/>
        <v>308</v>
      </c>
      <c r="DE197" s="362">
        <v>189</v>
      </c>
      <c r="DF197" s="371">
        <f t="shared" ca="1" si="267"/>
        <v>0</v>
      </c>
      <c r="DG197" s="359">
        <f t="shared" ca="1" si="199"/>
        <v>0</v>
      </c>
      <c r="DH197" s="359">
        <v>0</v>
      </c>
      <c r="DI197" s="359">
        <f t="shared" ca="1" si="229"/>
        <v>0</v>
      </c>
      <c r="DJ197" s="359">
        <f t="shared" ca="1" si="200"/>
        <v>0</v>
      </c>
      <c r="DK197" s="359">
        <f t="shared" ca="1" si="230"/>
        <v>0</v>
      </c>
      <c r="DM197" s="362">
        <f t="shared" ca="1" si="268"/>
        <v>308</v>
      </c>
      <c r="DN197" s="362">
        <v>189</v>
      </c>
      <c r="DO197" s="371">
        <f t="shared" ca="1" si="269"/>
        <v>0</v>
      </c>
      <c r="DP197" s="359">
        <f t="shared" ca="1" si="201"/>
        <v>0</v>
      </c>
      <c r="DQ197" s="359">
        <v>0</v>
      </c>
      <c r="DR197" s="359">
        <f t="shared" ca="1" si="231"/>
        <v>0</v>
      </c>
      <c r="DS197" s="359">
        <f t="shared" ca="1" si="202"/>
        <v>0</v>
      </c>
      <c r="DT197" s="359">
        <f t="shared" ca="1" si="232"/>
        <v>0</v>
      </c>
      <c r="DV197" s="362">
        <f t="shared" ca="1" si="270"/>
        <v>308</v>
      </c>
      <c r="DW197" s="362">
        <v>189</v>
      </c>
      <c r="DX197" s="371">
        <f t="shared" ca="1" si="271"/>
        <v>0</v>
      </c>
      <c r="DY197" s="359">
        <f t="shared" ca="1" si="203"/>
        <v>0</v>
      </c>
      <c r="DZ197" s="359">
        <v>0</v>
      </c>
      <c r="EA197" s="359">
        <f t="shared" ca="1" si="233"/>
        <v>0</v>
      </c>
      <c r="EB197" s="359">
        <f t="shared" ca="1" si="204"/>
        <v>0</v>
      </c>
      <c r="EC197" s="359">
        <f t="shared" ca="1" si="234"/>
        <v>0</v>
      </c>
      <c r="EE197" s="362">
        <f t="shared" ca="1" si="272"/>
        <v>308</v>
      </c>
      <c r="EF197" s="362">
        <v>189</v>
      </c>
      <c r="EG197" s="371">
        <f t="shared" ca="1" si="273"/>
        <v>0</v>
      </c>
      <c r="EH197" s="359">
        <f t="shared" ca="1" si="205"/>
        <v>0</v>
      </c>
      <c r="EI197" s="359">
        <v>0</v>
      </c>
      <c r="EJ197" s="359">
        <f t="shared" ca="1" si="235"/>
        <v>0</v>
      </c>
      <c r="EK197" s="359">
        <f t="shared" ca="1" si="206"/>
        <v>0</v>
      </c>
      <c r="EL197" s="359">
        <f t="shared" ca="1" si="236"/>
        <v>0</v>
      </c>
    </row>
    <row r="198" spans="6:142" x14ac:dyDescent="0.35">
      <c r="F198" s="372">
        <f ca="1">IFERROR(INDEX('Inflation Rates'!$A$16:$H$138,MATCH('TSP Traditional'!$H199,'Inflation Rates'!$A$16:$A$138,0),8)/INDEX('Inflation Rates'!$A$16:$H$138,MATCH('TSP Traditional'!$H199,'Inflation Rates'!$A$16:$A$138,0)-1,8)-1,F197)</f>
        <v>2.0000000000000018E-2</v>
      </c>
      <c r="G198" s="372">
        <f ca="1">IFERROR(INDEX('Inflation Rates'!$A$16:$H$138,MATCH('TSP Traditional'!$H199,'Inflation Rates'!$A$16:$A$138,0),6)/INDEX('Inflation Rates'!$A$16:$H$138,MATCH('TSP Traditional'!$H199,'Inflation Rates'!$A$16:$A$138,0)-1,6)-1,G197)</f>
        <v>2.0999999999999908E-2</v>
      </c>
      <c r="H198" s="362">
        <f t="shared" ca="1" si="237"/>
        <v>2209</v>
      </c>
      <c r="I198" s="362">
        <f t="shared" ca="1" si="238"/>
        <v>309</v>
      </c>
      <c r="J198" s="362">
        <v>190</v>
      </c>
      <c r="K198" s="371">
        <f t="shared" ca="1" si="239"/>
        <v>0</v>
      </c>
      <c r="L198" s="359">
        <f t="shared" ca="1" si="183"/>
        <v>0</v>
      </c>
      <c r="M198" s="359">
        <v>0</v>
      </c>
      <c r="N198" s="359">
        <f t="shared" ca="1" si="207"/>
        <v>0</v>
      </c>
      <c r="O198" s="359">
        <f t="shared" ca="1" si="240"/>
        <v>0</v>
      </c>
      <c r="P198" s="359">
        <f t="shared" ca="1" si="208"/>
        <v>0</v>
      </c>
      <c r="R198" s="362">
        <f t="shared" ca="1" si="241"/>
        <v>309</v>
      </c>
      <c r="S198" s="362">
        <v>190</v>
      </c>
      <c r="T198" s="371">
        <f t="shared" ca="1" si="242"/>
        <v>0</v>
      </c>
      <c r="U198" s="359">
        <f t="shared" ca="1" si="184"/>
        <v>0</v>
      </c>
      <c r="V198" s="359">
        <v>0</v>
      </c>
      <c r="W198" s="359">
        <f t="shared" ca="1" si="209"/>
        <v>0</v>
      </c>
      <c r="X198" s="359">
        <f t="shared" ca="1" si="243"/>
        <v>0</v>
      </c>
      <c r="Y198" s="359">
        <f t="shared" ca="1" si="210"/>
        <v>0</v>
      </c>
      <c r="AA198" s="362">
        <f t="shared" ca="1" si="244"/>
        <v>309</v>
      </c>
      <c r="AB198" s="362">
        <v>190</v>
      </c>
      <c r="AC198" s="371">
        <f t="shared" ca="1" si="245"/>
        <v>0</v>
      </c>
      <c r="AD198" s="359">
        <f t="shared" ca="1" si="185"/>
        <v>0</v>
      </c>
      <c r="AE198" s="359">
        <v>0</v>
      </c>
      <c r="AF198" s="359">
        <f t="shared" ca="1" si="211"/>
        <v>0</v>
      </c>
      <c r="AG198" s="359">
        <f t="shared" ca="1" si="246"/>
        <v>0</v>
      </c>
      <c r="AH198" s="359">
        <f t="shared" ca="1" si="212"/>
        <v>0</v>
      </c>
      <c r="AJ198" s="362">
        <f t="shared" ca="1" si="247"/>
        <v>309</v>
      </c>
      <c r="AK198" s="362">
        <v>190</v>
      </c>
      <c r="AL198" s="371">
        <f t="shared" ca="1" si="248"/>
        <v>0</v>
      </c>
      <c r="AM198" s="359">
        <f t="shared" ca="1" si="186"/>
        <v>0</v>
      </c>
      <c r="AN198" s="359">
        <v>0</v>
      </c>
      <c r="AO198" s="359">
        <f t="shared" ca="1" si="213"/>
        <v>0</v>
      </c>
      <c r="AP198" s="359">
        <f t="shared" ca="1" si="249"/>
        <v>0</v>
      </c>
      <c r="AQ198" s="359">
        <f t="shared" ca="1" si="214"/>
        <v>0</v>
      </c>
      <c r="AS198" s="362">
        <f t="shared" ca="1" si="250"/>
        <v>309</v>
      </c>
      <c r="AT198" s="362">
        <v>190</v>
      </c>
      <c r="AU198" s="371">
        <f t="shared" ca="1" si="251"/>
        <v>0</v>
      </c>
      <c r="AV198" s="359">
        <f t="shared" ca="1" si="187"/>
        <v>0</v>
      </c>
      <c r="AW198" s="359">
        <v>0</v>
      </c>
      <c r="AX198" s="359">
        <f t="shared" ca="1" si="215"/>
        <v>0</v>
      </c>
      <c r="AY198" s="359">
        <f t="shared" ca="1" si="252"/>
        <v>0</v>
      </c>
      <c r="AZ198" s="359">
        <f t="shared" ca="1" si="216"/>
        <v>0</v>
      </c>
      <c r="BB198" s="362">
        <f t="shared" ca="1" si="253"/>
        <v>309</v>
      </c>
      <c r="BC198" s="362">
        <v>190</v>
      </c>
      <c r="BD198" s="371">
        <f t="shared" ca="1" si="254"/>
        <v>0</v>
      </c>
      <c r="BE198" s="359">
        <f t="shared" ca="1" si="188"/>
        <v>0</v>
      </c>
      <c r="BF198" s="359">
        <v>0</v>
      </c>
      <c r="BG198" s="359">
        <f t="shared" ca="1" si="217"/>
        <v>0</v>
      </c>
      <c r="BH198" s="359">
        <f t="shared" ca="1" si="255"/>
        <v>0</v>
      </c>
      <c r="BI198" s="359">
        <f t="shared" ca="1" si="218"/>
        <v>0</v>
      </c>
      <c r="BK198" s="362">
        <f t="shared" ca="1" si="256"/>
        <v>309</v>
      </c>
      <c r="BL198" s="362">
        <v>190</v>
      </c>
      <c r="BM198" s="371">
        <f t="shared" ca="1" si="257"/>
        <v>0</v>
      </c>
      <c r="BN198" s="359">
        <f t="shared" ca="1" si="189"/>
        <v>0</v>
      </c>
      <c r="BO198" s="359">
        <v>0</v>
      </c>
      <c r="BP198" s="359">
        <f t="shared" ca="1" si="219"/>
        <v>0</v>
      </c>
      <c r="BQ198" s="359">
        <f t="shared" ca="1" si="190"/>
        <v>0</v>
      </c>
      <c r="BR198" s="359">
        <f t="shared" ca="1" si="220"/>
        <v>0</v>
      </c>
      <c r="BT198" s="362">
        <f t="shared" ca="1" si="258"/>
        <v>309</v>
      </c>
      <c r="BU198" s="362">
        <v>190</v>
      </c>
      <c r="BV198" s="371">
        <f t="shared" ca="1" si="259"/>
        <v>0</v>
      </c>
      <c r="BW198" s="359">
        <f t="shared" ca="1" si="191"/>
        <v>0</v>
      </c>
      <c r="BX198" s="359">
        <v>0</v>
      </c>
      <c r="BY198" s="359">
        <f t="shared" ca="1" si="221"/>
        <v>0</v>
      </c>
      <c r="BZ198" s="359">
        <f t="shared" ca="1" si="192"/>
        <v>0</v>
      </c>
      <c r="CA198" s="359">
        <f t="shared" ca="1" si="222"/>
        <v>0</v>
      </c>
      <c r="CC198" s="362">
        <f t="shared" ca="1" si="260"/>
        <v>309</v>
      </c>
      <c r="CD198" s="362">
        <v>190</v>
      </c>
      <c r="CE198" s="371">
        <f t="shared" ca="1" si="261"/>
        <v>0</v>
      </c>
      <c r="CF198" s="359">
        <f t="shared" ca="1" si="193"/>
        <v>0</v>
      </c>
      <c r="CG198" s="359">
        <v>0</v>
      </c>
      <c r="CH198" s="359">
        <f t="shared" ca="1" si="223"/>
        <v>0</v>
      </c>
      <c r="CI198" s="359">
        <f t="shared" ca="1" si="194"/>
        <v>0</v>
      </c>
      <c r="CJ198" s="359">
        <f t="shared" ca="1" si="224"/>
        <v>0</v>
      </c>
      <c r="CL198" s="362">
        <f t="shared" ca="1" si="262"/>
        <v>309</v>
      </c>
      <c r="CM198" s="362">
        <v>190</v>
      </c>
      <c r="CN198" s="371">
        <f t="shared" ca="1" si="263"/>
        <v>0</v>
      </c>
      <c r="CO198" s="359">
        <f t="shared" ca="1" si="195"/>
        <v>0</v>
      </c>
      <c r="CP198" s="359">
        <v>0</v>
      </c>
      <c r="CQ198" s="359">
        <f t="shared" ca="1" si="225"/>
        <v>0</v>
      </c>
      <c r="CR198" s="359">
        <f t="shared" ca="1" si="196"/>
        <v>0</v>
      </c>
      <c r="CS198" s="359">
        <f t="shared" ca="1" si="226"/>
        <v>0</v>
      </c>
      <c r="CU198" s="362">
        <f t="shared" ca="1" si="264"/>
        <v>309</v>
      </c>
      <c r="CV198" s="362">
        <v>190</v>
      </c>
      <c r="CW198" s="371">
        <f t="shared" ca="1" si="265"/>
        <v>0</v>
      </c>
      <c r="CX198" s="359">
        <f t="shared" ca="1" si="197"/>
        <v>0</v>
      </c>
      <c r="CY198" s="359">
        <v>0</v>
      </c>
      <c r="CZ198" s="359">
        <f t="shared" ca="1" si="227"/>
        <v>0</v>
      </c>
      <c r="DA198" s="359">
        <f t="shared" ca="1" si="198"/>
        <v>0</v>
      </c>
      <c r="DB198" s="359">
        <f t="shared" ca="1" si="228"/>
        <v>0</v>
      </c>
      <c r="DD198" s="362">
        <f t="shared" ca="1" si="266"/>
        <v>309</v>
      </c>
      <c r="DE198" s="362">
        <v>190</v>
      </c>
      <c r="DF198" s="371">
        <f t="shared" ca="1" si="267"/>
        <v>0</v>
      </c>
      <c r="DG198" s="359">
        <f t="shared" ca="1" si="199"/>
        <v>0</v>
      </c>
      <c r="DH198" s="359">
        <v>0</v>
      </c>
      <c r="DI198" s="359">
        <f t="shared" ca="1" si="229"/>
        <v>0</v>
      </c>
      <c r="DJ198" s="359">
        <f t="shared" ca="1" si="200"/>
        <v>0</v>
      </c>
      <c r="DK198" s="359">
        <f t="shared" ca="1" si="230"/>
        <v>0</v>
      </c>
      <c r="DM198" s="362">
        <f t="shared" ca="1" si="268"/>
        <v>309</v>
      </c>
      <c r="DN198" s="362">
        <v>190</v>
      </c>
      <c r="DO198" s="371">
        <f t="shared" ca="1" si="269"/>
        <v>0</v>
      </c>
      <c r="DP198" s="359">
        <f t="shared" ca="1" si="201"/>
        <v>0</v>
      </c>
      <c r="DQ198" s="359">
        <v>0</v>
      </c>
      <c r="DR198" s="359">
        <f t="shared" ca="1" si="231"/>
        <v>0</v>
      </c>
      <c r="DS198" s="359">
        <f t="shared" ca="1" si="202"/>
        <v>0</v>
      </c>
      <c r="DT198" s="359">
        <f t="shared" ca="1" si="232"/>
        <v>0</v>
      </c>
      <c r="DV198" s="362">
        <f t="shared" ca="1" si="270"/>
        <v>309</v>
      </c>
      <c r="DW198" s="362">
        <v>190</v>
      </c>
      <c r="DX198" s="371">
        <f t="shared" ca="1" si="271"/>
        <v>0</v>
      </c>
      <c r="DY198" s="359">
        <f t="shared" ca="1" si="203"/>
        <v>0</v>
      </c>
      <c r="DZ198" s="359">
        <v>0</v>
      </c>
      <c r="EA198" s="359">
        <f t="shared" ca="1" si="233"/>
        <v>0</v>
      </c>
      <c r="EB198" s="359">
        <f t="shared" ca="1" si="204"/>
        <v>0</v>
      </c>
      <c r="EC198" s="359">
        <f t="shared" ca="1" si="234"/>
        <v>0</v>
      </c>
      <c r="EE198" s="362">
        <f t="shared" ca="1" si="272"/>
        <v>309</v>
      </c>
      <c r="EF198" s="362">
        <v>190</v>
      </c>
      <c r="EG198" s="371">
        <f t="shared" ca="1" si="273"/>
        <v>0</v>
      </c>
      <c r="EH198" s="359">
        <f t="shared" ca="1" si="205"/>
        <v>0</v>
      </c>
      <c r="EI198" s="359">
        <v>0</v>
      </c>
      <c r="EJ198" s="359">
        <f t="shared" ca="1" si="235"/>
        <v>0</v>
      </c>
      <c r="EK198" s="359">
        <f t="shared" ca="1" si="206"/>
        <v>0</v>
      </c>
      <c r="EL198" s="359">
        <f t="shared" ca="1" si="236"/>
        <v>0</v>
      </c>
    </row>
    <row r="199" spans="6:142" x14ac:dyDescent="0.35">
      <c r="F199" s="372">
        <f ca="1">IFERROR(INDEX('Inflation Rates'!$A$16:$H$138,MATCH('TSP Traditional'!$H200,'Inflation Rates'!$A$16:$A$138,0),8)/INDEX('Inflation Rates'!$A$16:$H$138,MATCH('TSP Traditional'!$H200,'Inflation Rates'!$A$16:$A$138,0)-1,8)-1,F198)</f>
        <v>2.0000000000000018E-2</v>
      </c>
      <c r="G199" s="372">
        <f ca="1">IFERROR(INDEX('Inflation Rates'!$A$16:$H$138,MATCH('TSP Traditional'!$H200,'Inflation Rates'!$A$16:$A$138,0),6)/INDEX('Inflation Rates'!$A$16:$H$138,MATCH('TSP Traditional'!$H200,'Inflation Rates'!$A$16:$A$138,0)-1,6)-1,G198)</f>
        <v>2.0999999999999908E-2</v>
      </c>
      <c r="H199" s="362">
        <f t="shared" ca="1" si="237"/>
        <v>2210</v>
      </c>
      <c r="I199" s="362">
        <f t="shared" ca="1" si="238"/>
        <v>310</v>
      </c>
      <c r="J199" s="362">
        <v>191</v>
      </c>
      <c r="K199" s="371">
        <f t="shared" ca="1" si="239"/>
        <v>0</v>
      </c>
      <c r="L199" s="359">
        <f t="shared" ca="1" si="183"/>
        <v>0</v>
      </c>
      <c r="M199" s="359">
        <v>0</v>
      </c>
      <c r="N199" s="359">
        <f t="shared" ca="1" si="207"/>
        <v>0</v>
      </c>
      <c r="O199" s="359">
        <f t="shared" ca="1" si="240"/>
        <v>0</v>
      </c>
      <c r="P199" s="359">
        <f t="shared" ca="1" si="208"/>
        <v>0</v>
      </c>
      <c r="R199" s="362">
        <f t="shared" ca="1" si="241"/>
        <v>310</v>
      </c>
      <c r="S199" s="362">
        <v>191</v>
      </c>
      <c r="T199" s="371">
        <f t="shared" ca="1" si="242"/>
        <v>0</v>
      </c>
      <c r="U199" s="359">
        <f t="shared" ca="1" si="184"/>
        <v>0</v>
      </c>
      <c r="V199" s="359">
        <v>0</v>
      </c>
      <c r="W199" s="359">
        <f t="shared" ca="1" si="209"/>
        <v>0</v>
      </c>
      <c r="X199" s="359">
        <f t="shared" ca="1" si="243"/>
        <v>0</v>
      </c>
      <c r="Y199" s="359">
        <f t="shared" ca="1" si="210"/>
        <v>0</v>
      </c>
      <c r="AA199" s="362">
        <f t="shared" ca="1" si="244"/>
        <v>310</v>
      </c>
      <c r="AB199" s="362">
        <v>191</v>
      </c>
      <c r="AC199" s="371">
        <f t="shared" ca="1" si="245"/>
        <v>0</v>
      </c>
      <c r="AD199" s="359">
        <f t="shared" ca="1" si="185"/>
        <v>0</v>
      </c>
      <c r="AE199" s="359">
        <v>0</v>
      </c>
      <c r="AF199" s="359">
        <f t="shared" ca="1" si="211"/>
        <v>0</v>
      </c>
      <c r="AG199" s="359">
        <f t="shared" ca="1" si="246"/>
        <v>0</v>
      </c>
      <c r="AH199" s="359">
        <f t="shared" ca="1" si="212"/>
        <v>0</v>
      </c>
      <c r="AJ199" s="362">
        <f t="shared" ca="1" si="247"/>
        <v>310</v>
      </c>
      <c r="AK199" s="362">
        <v>191</v>
      </c>
      <c r="AL199" s="371">
        <f t="shared" ca="1" si="248"/>
        <v>0</v>
      </c>
      <c r="AM199" s="359">
        <f t="shared" ca="1" si="186"/>
        <v>0</v>
      </c>
      <c r="AN199" s="359">
        <v>0</v>
      </c>
      <c r="AO199" s="359">
        <f t="shared" ca="1" si="213"/>
        <v>0</v>
      </c>
      <c r="AP199" s="359">
        <f t="shared" ca="1" si="249"/>
        <v>0</v>
      </c>
      <c r="AQ199" s="359">
        <f t="shared" ca="1" si="214"/>
        <v>0</v>
      </c>
      <c r="AS199" s="362">
        <f t="shared" ca="1" si="250"/>
        <v>310</v>
      </c>
      <c r="AT199" s="362">
        <v>191</v>
      </c>
      <c r="AU199" s="371">
        <f t="shared" ca="1" si="251"/>
        <v>0</v>
      </c>
      <c r="AV199" s="359">
        <f t="shared" ca="1" si="187"/>
        <v>0</v>
      </c>
      <c r="AW199" s="359">
        <v>0</v>
      </c>
      <c r="AX199" s="359">
        <f t="shared" ca="1" si="215"/>
        <v>0</v>
      </c>
      <c r="AY199" s="359">
        <f t="shared" ca="1" si="252"/>
        <v>0</v>
      </c>
      <c r="AZ199" s="359">
        <f t="shared" ca="1" si="216"/>
        <v>0</v>
      </c>
      <c r="BB199" s="362">
        <f t="shared" ca="1" si="253"/>
        <v>310</v>
      </c>
      <c r="BC199" s="362">
        <v>191</v>
      </c>
      <c r="BD199" s="371">
        <f t="shared" ca="1" si="254"/>
        <v>0</v>
      </c>
      <c r="BE199" s="359">
        <f t="shared" ca="1" si="188"/>
        <v>0</v>
      </c>
      <c r="BF199" s="359">
        <v>0</v>
      </c>
      <c r="BG199" s="359">
        <f t="shared" ca="1" si="217"/>
        <v>0</v>
      </c>
      <c r="BH199" s="359">
        <f t="shared" ca="1" si="255"/>
        <v>0</v>
      </c>
      <c r="BI199" s="359">
        <f t="shared" ca="1" si="218"/>
        <v>0</v>
      </c>
      <c r="BK199" s="362">
        <f t="shared" ca="1" si="256"/>
        <v>310</v>
      </c>
      <c r="BL199" s="362">
        <v>191</v>
      </c>
      <c r="BM199" s="371">
        <f t="shared" ca="1" si="257"/>
        <v>0</v>
      </c>
      <c r="BN199" s="359">
        <f t="shared" ca="1" si="189"/>
        <v>0</v>
      </c>
      <c r="BO199" s="359">
        <v>0</v>
      </c>
      <c r="BP199" s="359">
        <f t="shared" ca="1" si="219"/>
        <v>0</v>
      </c>
      <c r="BQ199" s="359">
        <f t="shared" ca="1" si="190"/>
        <v>0</v>
      </c>
      <c r="BR199" s="359">
        <f t="shared" ca="1" si="220"/>
        <v>0</v>
      </c>
      <c r="BT199" s="362">
        <f t="shared" ca="1" si="258"/>
        <v>310</v>
      </c>
      <c r="BU199" s="362">
        <v>191</v>
      </c>
      <c r="BV199" s="371">
        <f t="shared" ca="1" si="259"/>
        <v>0</v>
      </c>
      <c r="BW199" s="359">
        <f t="shared" ca="1" si="191"/>
        <v>0</v>
      </c>
      <c r="BX199" s="359">
        <v>0</v>
      </c>
      <c r="BY199" s="359">
        <f t="shared" ca="1" si="221"/>
        <v>0</v>
      </c>
      <c r="BZ199" s="359">
        <f t="shared" ca="1" si="192"/>
        <v>0</v>
      </c>
      <c r="CA199" s="359">
        <f t="shared" ca="1" si="222"/>
        <v>0</v>
      </c>
      <c r="CC199" s="362">
        <f t="shared" ca="1" si="260"/>
        <v>310</v>
      </c>
      <c r="CD199" s="362">
        <v>191</v>
      </c>
      <c r="CE199" s="371">
        <f t="shared" ca="1" si="261"/>
        <v>0</v>
      </c>
      <c r="CF199" s="359">
        <f t="shared" ca="1" si="193"/>
        <v>0</v>
      </c>
      <c r="CG199" s="359">
        <v>0</v>
      </c>
      <c r="CH199" s="359">
        <f t="shared" ca="1" si="223"/>
        <v>0</v>
      </c>
      <c r="CI199" s="359">
        <f t="shared" ca="1" si="194"/>
        <v>0</v>
      </c>
      <c r="CJ199" s="359">
        <f t="shared" ca="1" si="224"/>
        <v>0</v>
      </c>
      <c r="CL199" s="362">
        <f t="shared" ca="1" si="262"/>
        <v>310</v>
      </c>
      <c r="CM199" s="362">
        <v>191</v>
      </c>
      <c r="CN199" s="371">
        <f t="shared" ca="1" si="263"/>
        <v>0</v>
      </c>
      <c r="CO199" s="359">
        <f t="shared" ca="1" si="195"/>
        <v>0</v>
      </c>
      <c r="CP199" s="359">
        <v>0</v>
      </c>
      <c r="CQ199" s="359">
        <f t="shared" ca="1" si="225"/>
        <v>0</v>
      </c>
      <c r="CR199" s="359">
        <f t="shared" ca="1" si="196"/>
        <v>0</v>
      </c>
      <c r="CS199" s="359">
        <f t="shared" ca="1" si="226"/>
        <v>0</v>
      </c>
      <c r="CU199" s="362">
        <f t="shared" ca="1" si="264"/>
        <v>310</v>
      </c>
      <c r="CV199" s="362">
        <v>191</v>
      </c>
      <c r="CW199" s="371">
        <f t="shared" ca="1" si="265"/>
        <v>0</v>
      </c>
      <c r="CX199" s="359">
        <f t="shared" ca="1" si="197"/>
        <v>0</v>
      </c>
      <c r="CY199" s="359">
        <v>0</v>
      </c>
      <c r="CZ199" s="359">
        <f t="shared" ca="1" si="227"/>
        <v>0</v>
      </c>
      <c r="DA199" s="359">
        <f t="shared" ca="1" si="198"/>
        <v>0</v>
      </c>
      <c r="DB199" s="359">
        <f t="shared" ca="1" si="228"/>
        <v>0</v>
      </c>
      <c r="DD199" s="362">
        <f t="shared" ca="1" si="266"/>
        <v>310</v>
      </c>
      <c r="DE199" s="362">
        <v>191</v>
      </c>
      <c r="DF199" s="371">
        <f t="shared" ca="1" si="267"/>
        <v>0</v>
      </c>
      <c r="DG199" s="359">
        <f t="shared" ca="1" si="199"/>
        <v>0</v>
      </c>
      <c r="DH199" s="359">
        <v>0</v>
      </c>
      <c r="DI199" s="359">
        <f t="shared" ca="1" si="229"/>
        <v>0</v>
      </c>
      <c r="DJ199" s="359">
        <f t="shared" ca="1" si="200"/>
        <v>0</v>
      </c>
      <c r="DK199" s="359">
        <f t="shared" ca="1" si="230"/>
        <v>0</v>
      </c>
      <c r="DM199" s="362">
        <f t="shared" ca="1" si="268"/>
        <v>310</v>
      </c>
      <c r="DN199" s="362">
        <v>191</v>
      </c>
      <c r="DO199" s="371">
        <f t="shared" ca="1" si="269"/>
        <v>0</v>
      </c>
      <c r="DP199" s="359">
        <f t="shared" ca="1" si="201"/>
        <v>0</v>
      </c>
      <c r="DQ199" s="359">
        <v>0</v>
      </c>
      <c r="DR199" s="359">
        <f t="shared" ca="1" si="231"/>
        <v>0</v>
      </c>
      <c r="DS199" s="359">
        <f t="shared" ca="1" si="202"/>
        <v>0</v>
      </c>
      <c r="DT199" s="359">
        <f t="shared" ca="1" si="232"/>
        <v>0</v>
      </c>
      <c r="DV199" s="362">
        <f t="shared" ca="1" si="270"/>
        <v>310</v>
      </c>
      <c r="DW199" s="362">
        <v>191</v>
      </c>
      <c r="DX199" s="371">
        <f t="shared" ca="1" si="271"/>
        <v>0</v>
      </c>
      <c r="DY199" s="359">
        <f t="shared" ca="1" si="203"/>
        <v>0</v>
      </c>
      <c r="DZ199" s="359">
        <v>0</v>
      </c>
      <c r="EA199" s="359">
        <f t="shared" ca="1" si="233"/>
        <v>0</v>
      </c>
      <c r="EB199" s="359">
        <f t="shared" ca="1" si="204"/>
        <v>0</v>
      </c>
      <c r="EC199" s="359">
        <f t="shared" ca="1" si="234"/>
        <v>0</v>
      </c>
      <c r="EE199" s="362">
        <f t="shared" ca="1" si="272"/>
        <v>310</v>
      </c>
      <c r="EF199" s="362">
        <v>191</v>
      </c>
      <c r="EG199" s="371">
        <f t="shared" ca="1" si="273"/>
        <v>0</v>
      </c>
      <c r="EH199" s="359">
        <f t="shared" ca="1" si="205"/>
        <v>0</v>
      </c>
      <c r="EI199" s="359">
        <v>0</v>
      </c>
      <c r="EJ199" s="359">
        <f t="shared" ca="1" si="235"/>
        <v>0</v>
      </c>
      <c r="EK199" s="359">
        <f t="shared" ca="1" si="206"/>
        <v>0</v>
      </c>
      <c r="EL199" s="359">
        <f t="shared" ca="1" si="236"/>
        <v>0</v>
      </c>
    </row>
    <row r="200" spans="6:142" x14ac:dyDescent="0.35">
      <c r="F200" s="372">
        <f ca="1">IFERROR(INDEX('Inflation Rates'!$A$16:$H$138,MATCH('TSP Traditional'!$H201,'Inflation Rates'!$A$16:$A$138,0),8)/INDEX('Inflation Rates'!$A$16:$H$138,MATCH('TSP Traditional'!$H201,'Inflation Rates'!$A$16:$A$138,0)-1,8)-1,F199)</f>
        <v>2.0000000000000018E-2</v>
      </c>
      <c r="G200" s="372">
        <f ca="1">IFERROR(INDEX('Inflation Rates'!$A$16:$H$138,MATCH('TSP Traditional'!$H201,'Inflation Rates'!$A$16:$A$138,0),6)/INDEX('Inflation Rates'!$A$16:$H$138,MATCH('TSP Traditional'!$H201,'Inflation Rates'!$A$16:$A$138,0)-1,6)-1,G199)</f>
        <v>2.0999999999999908E-2</v>
      </c>
      <c r="H200" s="362">
        <f t="shared" ca="1" si="237"/>
        <v>2211</v>
      </c>
      <c r="I200" s="362">
        <f t="shared" ca="1" si="238"/>
        <v>311</v>
      </c>
      <c r="J200" s="362">
        <v>192</v>
      </c>
      <c r="K200" s="371">
        <f t="shared" ca="1" si="239"/>
        <v>0</v>
      </c>
      <c r="L200" s="359">
        <f t="shared" ca="1" si="183"/>
        <v>0</v>
      </c>
      <c r="M200" s="359">
        <v>0</v>
      </c>
      <c r="N200" s="359">
        <f t="shared" ca="1" si="207"/>
        <v>0</v>
      </c>
      <c r="O200" s="359">
        <f t="shared" ca="1" si="240"/>
        <v>0</v>
      </c>
      <c r="P200" s="359">
        <f t="shared" ca="1" si="208"/>
        <v>0</v>
      </c>
      <c r="R200" s="362">
        <f t="shared" ca="1" si="241"/>
        <v>311</v>
      </c>
      <c r="S200" s="362">
        <v>192</v>
      </c>
      <c r="T200" s="371">
        <f t="shared" ca="1" si="242"/>
        <v>0</v>
      </c>
      <c r="U200" s="359">
        <f t="shared" ca="1" si="184"/>
        <v>0</v>
      </c>
      <c r="V200" s="359">
        <v>0</v>
      </c>
      <c r="W200" s="359">
        <f t="shared" ca="1" si="209"/>
        <v>0</v>
      </c>
      <c r="X200" s="359">
        <f t="shared" ca="1" si="243"/>
        <v>0</v>
      </c>
      <c r="Y200" s="359">
        <f t="shared" ca="1" si="210"/>
        <v>0</v>
      </c>
      <c r="AA200" s="362">
        <f t="shared" ca="1" si="244"/>
        <v>311</v>
      </c>
      <c r="AB200" s="362">
        <v>192</v>
      </c>
      <c r="AC200" s="371">
        <f t="shared" ca="1" si="245"/>
        <v>0</v>
      </c>
      <c r="AD200" s="359">
        <f t="shared" ca="1" si="185"/>
        <v>0</v>
      </c>
      <c r="AE200" s="359">
        <v>0</v>
      </c>
      <c r="AF200" s="359">
        <f t="shared" ca="1" si="211"/>
        <v>0</v>
      </c>
      <c r="AG200" s="359">
        <f t="shared" ca="1" si="246"/>
        <v>0</v>
      </c>
      <c r="AH200" s="359">
        <f t="shared" ca="1" si="212"/>
        <v>0</v>
      </c>
      <c r="AJ200" s="362">
        <f t="shared" ca="1" si="247"/>
        <v>311</v>
      </c>
      <c r="AK200" s="362">
        <v>192</v>
      </c>
      <c r="AL200" s="371">
        <f t="shared" ca="1" si="248"/>
        <v>0</v>
      </c>
      <c r="AM200" s="359">
        <f t="shared" ca="1" si="186"/>
        <v>0</v>
      </c>
      <c r="AN200" s="359">
        <v>0</v>
      </c>
      <c r="AO200" s="359">
        <f t="shared" ca="1" si="213"/>
        <v>0</v>
      </c>
      <c r="AP200" s="359">
        <f t="shared" ca="1" si="249"/>
        <v>0</v>
      </c>
      <c r="AQ200" s="359">
        <f t="shared" ca="1" si="214"/>
        <v>0</v>
      </c>
      <c r="AS200" s="362">
        <f t="shared" ca="1" si="250"/>
        <v>311</v>
      </c>
      <c r="AT200" s="362">
        <v>192</v>
      </c>
      <c r="AU200" s="371">
        <f t="shared" ca="1" si="251"/>
        <v>0</v>
      </c>
      <c r="AV200" s="359">
        <f t="shared" ca="1" si="187"/>
        <v>0</v>
      </c>
      <c r="AW200" s="359">
        <v>0</v>
      </c>
      <c r="AX200" s="359">
        <f t="shared" ca="1" si="215"/>
        <v>0</v>
      </c>
      <c r="AY200" s="359">
        <f t="shared" ca="1" si="252"/>
        <v>0</v>
      </c>
      <c r="AZ200" s="359">
        <f t="shared" ca="1" si="216"/>
        <v>0</v>
      </c>
      <c r="BB200" s="362">
        <f t="shared" ca="1" si="253"/>
        <v>311</v>
      </c>
      <c r="BC200" s="362">
        <v>192</v>
      </c>
      <c r="BD200" s="371">
        <f t="shared" ca="1" si="254"/>
        <v>0</v>
      </c>
      <c r="BE200" s="359">
        <f t="shared" ca="1" si="188"/>
        <v>0</v>
      </c>
      <c r="BF200" s="359">
        <v>0</v>
      </c>
      <c r="BG200" s="359">
        <f t="shared" ca="1" si="217"/>
        <v>0</v>
      </c>
      <c r="BH200" s="359">
        <f t="shared" ca="1" si="255"/>
        <v>0</v>
      </c>
      <c r="BI200" s="359">
        <f t="shared" ca="1" si="218"/>
        <v>0</v>
      </c>
      <c r="BK200" s="362">
        <f t="shared" ca="1" si="256"/>
        <v>311</v>
      </c>
      <c r="BL200" s="362">
        <v>192</v>
      </c>
      <c r="BM200" s="371">
        <f t="shared" ca="1" si="257"/>
        <v>0</v>
      </c>
      <c r="BN200" s="359">
        <f t="shared" ca="1" si="189"/>
        <v>0</v>
      </c>
      <c r="BO200" s="359">
        <v>0</v>
      </c>
      <c r="BP200" s="359">
        <f t="shared" ca="1" si="219"/>
        <v>0</v>
      </c>
      <c r="BQ200" s="359">
        <f t="shared" ca="1" si="190"/>
        <v>0</v>
      </c>
      <c r="BR200" s="359">
        <f t="shared" ca="1" si="220"/>
        <v>0</v>
      </c>
      <c r="BT200" s="362">
        <f t="shared" ca="1" si="258"/>
        <v>311</v>
      </c>
      <c r="BU200" s="362">
        <v>192</v>
      </c>
      <c r="BV200" s="371">
        <f t="shared" ca="1" si="259"/>
        <v>0</v>
      </c>
      <c r="BW200" s="359">
        <f t="shared" ca="1" si="191"/>
        <v>0</v>
      </c>
      <c r="BX200" s="359">
        <v>0</v>
      </c>
      <c r="BY200" s="359">
        <f t="shared" ca="1" si="221"/>
        <v>0</v>
      </c>
      <c r="BZ200" s="359">
        <f t="shared" ca="1" si="192"/>
        <v>0</v>
      </c>
      <c r="CA200" s="359">
        <f t="shared" ca="1" si="222"/>
        <v>0</v>
      </c>
      <c r="CC200" s="362">
        <f t="shared" ca="1" si="260"/>
        <v>311</v>
      </c>
      <c r="CD200" s="362">
        <v>192</v>
      </c>
      <c r="CE200" s="371">
        <f t="shared" ca="1" si="261"/>
        <v>0</v>
      </c>
      <c r="CF200" s="359">
        <f t="shared" ca="1" si="193"/>
        <v>0</v>
      </c>
      <c r="CG200" s="359">
        <v>0</v>
      </c>
      <c r="CH200" s="359">
        <f t="shared" ca="1" si="223"/>
        <v>0</v>
      </c>
      <c r="CI200" s="359">
        <f t="shared" ca="1" si="194"/>
        <v>0</v>
      </c>
      <c r="CJ200" s="359">
        <f t="shared" ca="1" si="224"/>
        <v>0</v>
      </c>
      <c r="CL200" s="362">
        <f t="shared" ca="1" si="262"/>
        <v>311</v>
      </c>
      <c r="CM200" s="362">
        <v>192</v>
      </c>
      <c r="CN200" s="371">
        <f t="shared" ca="1" si="263"/>
        <v>0</v>
      </c>
      <c r="CO200" s="359">
        <f t="shared" ca="1" si="195"/>
        <v>0</v>
      </c>
      <c r="CP200" s="359">
        <v>0</v>
      </c>
      <c r="CQ200" s="359">
        <f t="shared" ca="1" si="225"/>
        <v>0</v>
      </c>
      <c r="CR200" s="359">
        <f t="shared" ca="1" si="196"/>
        <v>0</v>
      </c>
      <c r="CS200" s="359">
        <f t="shared" ca="1" si="226"/>
        <v>0</v>
      </c>
      <c r="CU200" s="362">
        <f t="shared" ca="1" si="264"/>
        <v>311</v>
      </c>
      <c r="CV200" s="362">
        <v>192</v>
      </c>
      <c r="CW200" s="371">
        <f t="shared" ca="1" si="265"/>
        <v>0</v>
      </c>
      <c r="CX200" s="359">
        <f t="shared" ca="1" si="197"/>
        <v>0</v>
      </c>
      <c r="CY200" s="359">
        <v>0</v>
      </c>
      <c r="CZ200" s="359">
        <f t="shared" ca="1" si="227"/>
        <v>0</v>
      </c>
      <c r="DA200" s="359">
        <f t="shared" ca="1" si="198"/>
        <v>0</v>
      </c>
      <c r="DB200" s="359">
        <f t="shared" ca="1" si="228"/>
        <v>0</v>
      </c>
      <c r="DD200" s="362">
        <f t="shared" ca="1" si="266"/>
        <v>311</v>
      </c>
      <c r="DE200" s="362">
        <v>192</v>
      </c>
      <c r="DF200" s="371">
        <f t="shared" ca="1" si="267"/>
        <v>0</v>
      </c>
      <c r="DG200" s="359">
        <f t="shared" ca="1" si="199"/>
        <v>0</v>
      </c>
      <c r="DH200" s="359">
        <v>0</v>
      </c>
      <c r="DI200" s="359">
        <f t="shared" ca="1" si="229"/>
        <v>0</v>
      </c>
      <c r="DJ200" s="359">
        <f t="shared" ca="1" si="200"/>
        <v>0</v>
      </c>
      <c r="DK200" s="359">
        <f t="shared" ca="1" si="230"/>
        <v>0</v>
      </c>
      <c r="DM200" s="362">
        <f t="shared" ca="1" si="268"/>
        <v>311</v>
      </c>
      <c r="DN200" s="362">
        <v>192</v>
      </c>
      <c r="DO200" s="371">
        <f t="shared" ca="1" si="269"/>
        <v>0</v>
      </c>
      <c r="DP200" s="359">
        <f t="shared" ca="1" si="201"/>
        <v>0</v>
      </c>
      <c r="DQ200" s="359">
        <v>0</v>
      </c>
      <c r="DR200" s="359">
        <f t="shared" ca="1" si="231"/>
        <v>0</v>
      </c>
      <c r="DS200" s="359">
        <f t="shared" ca="1" si="202"/>
        <v>0</v>
      </c>
      <c r="DT200" s="359">
        <f t="shared" ca="1" si="232"/>
        <v>0</v>
      </c>
      <c r="DV200" s="362">
        <f t="shared" ca="1" si="270"/>
        <v>311</v>
      </c>
      <c r="DW200" s="362">
        <v>192</v>
      </c>
      <c r="DX200" s="371">
        <f t="shared" ca="1" si="271"/>
        <v>0</v>
      </c>
      <c r="DY200" s="359">
        <f t="shared" ca="1" si="203"/>
        <v>0</v>
      </c>
      <c r="DZ200" s="359">
        <v>0</v>
      </c>
      <c r="EA200" s="359">
        <f t="shared" ca="1" si="233"/>
        <v>0</v>
      </c>
      <c r="EB200" s="359">
        <f t="shared" ca="1" si="204"/>
        <v>0</v>
      </c>
      <c r="EC200" s="359">
        <f t="shared" ca="1" si="234"/>
        <v>0</v>
      </c>
      <c r="EE200" s="362">
        <f t="shared" ca="1" si="272"/>
        <v>311</v>
      </c>
      <c r="EF200" s="362">
        <v>192</v>
      </c>
      <c r="EG200" s="371">
        <f t="shared" ca="1" si="273"/>
        <v>0</v>
      </c>
      <c r="EH200" s="359">
        <f t="shared" ca="1" si="205"/>
        <v>0</v>
      </c>
      <c r="EI200" s="359">
        <v>0</v>
      </c>
      <c r="EJ200" s="359">
        <f t="shared" ca="1" si="235"/>
        <v>0</v>
      </c>
      <c r="EK200" s="359">
        <f t="shared" ca="1" si="206"/>
        <v>0</v>
      </c>
      <c r="EL200" s="359">
        <f t="shared" ca="1" si="236"/>
        <v>0</v>
      </c>
    </row>
    <row r="201" spans="6:142" x14ac:dyDescent="0.35">
      <c r="F201" s="372">
        <f ca="1">IFERROR(INDEX('Inflation Rates'!$A$16:$H$138,MATCH('TSP Traditional'!$H202,'Inflation Rates'!$A$16:$A$138,0),8)/INDEX('Inflation Rates'!$A$16:$H$138,MATCH('TSP Traditional'!$H202,'Inflation Rates'!$A$16:$A$138,0)-1,8)-1,F200)</f>
        <v>2.0000000000000018E-2</v>
      </c>
      <c r="G201" s="372">
        <f ca="1">IFERROR(INDEX('Inflation Rates'!$A$16:$H$138,MATCH('TSP Traditional'!$H202,'Inflation Rates'!$A$16:$A$138,0),6)/INDEX('Inflation Rates'!$A$16:$H$138,MATCH('TSP Traditional'!$H202,'Inflation Rates'!$A$16:$A$138,0)-1,6)-1,G200)</f>
        <v>2.0999999999999908E-2</v>
      </c>
      <c r="H201" s="362">
        <f t="shared" ca="1" si="237"/>
        <v>2212</v>
      </c>
      <c r="I201" s="362">
        <f t="shared" ca="1" si="238"/>
        <v>312</v>
      </c>
      <c r="J201" s="362">
        <v>193</v>
      </c>
      <c r="K201" s="371">
        <f t="shared" ca="1" si="239"/>
        <v>0</v>
      </c>
      <c r="L201" s="359">
        <f t="shared" ref="L201:L264" ca="1" si="274">IF(I201&lt;P$7,$B$6*((1+$G201)^(J201-1))*$B$2,0)</f>
        <v>0</v>
      </c>
      <c r="M201" s="359">
        <v>0</v>
      </c>
      <c r="N201" s="359">
        <f t="shared" ca="1" si="207"/>
        <v>0</v>
      </c>
      <c r="O201" s="359">
        <f t="shared" ca="1" si="240"/>
        <v>0</v>
      </c>
      <c r="P201" s="359">
        <f t="shared" ca="1" si="208"/>
        <v>0</v>
      </c>
      <c r="R201" s="362">
        <f t="shared" ca="1" si="241"/>
        <v>312</v>
      </c>
      <c r="S201" s="362">
        <v>193</v>
      </c>
      <c r="T201" s="371">
        <f t="shared" ca="1" si="242"/>
        <v>0</v>
      </c>
      <c r="U201" s="359">
        <f t="shared" ref="U201:U264" ca="1" si="275">IF(R201&lt;Y$7,$B$6*((1+$G201)^(S201-1))*$B$2,0)</f>
        <v>0</v>
      </c>
      <c r="V201" s="359">
        <v>0</v>
      </c>
      <c r="W201" s="359">
        <f t="shared" ca="1" si="209"/>
        <v>0</v>
      </c>
      <c r="X201" s="359">
        <f t="shared" ca="1" si="243"/>
        <v>0</v>
      </c>
      <c r="Y201" s="359">
        <f t="shared" ca="1" si="210"/>
        <v>0</v>
      </c>
      <c r="AA201" s="362">
        <f t="shared" ca="1" si="244"/>
        <v>312</v>
      </c>
      <c r="AB201" s="362">
        <v>193</v>
      </c>
      <c r="AC201" s="371">
        <f t="shared" ca="1" si="245"/>
        <v>0</v>
      </c>
      <c r="AD201" s="359">
        <f t="shared" ref="AD201:AD264" ca="1" si="276">IF(AA201&lt;AH$7,$B$6*((1+$G201)^(AB201-1))*$B$2,0)</f>
        <v>0</v>
      </c>
      <c r="AE201" s="359">
        <v>0</v>
      </c>
      <c r="AF201" s="359">
        <f t="shared" ca="1" si="211"/>
        <v>0</v>
      </c>
      <c r="AG201" s="359">
        <f t="shared" ca="1" si="246"/>
        <v>0</v>
      </c>
      <c r="AH201" s="359">
        <f t="shared" ca="1" si="212"/>
        <v>0</v>
      </c>
      <c r="AJ201" s="362">
        <f t="shared" ca="1" si="247"/>
        <v>312</v>
      </c>
      <c r="AK201" s="362">
        <v>193</v>
      </c>
      <c r="AL201" s="371">
        <f t="shared" ca="1" si="248"/>
        <v>0</v>
      </c>
      <c r="AM201" s="359">
        <f t="shared" ref="AM201:AM264" ca="1" si="277">IF(AJ201&lt;AQ$7,$B$6*((1+$G201)^(AK201-1))*$B$2,0)</f>
        <v>0</v>
      </c>
      <c r="AN201" s="359">
        <v>0</v>
      </c>
      <c r="AO201" s="359">
        <f t="shared" ca="1" si="213"/>
        <v>0</v>
      </c>
      <c r="AP201" s="359">
        <f t="shared" ca="1" si="249"/>
        <v>0</v>
      </c>
      <c r="AQ201" s="359">
        <f t="shared" ca="1" si="214"/>
        <v>0</v>
      </c>
      <c r="AS201" s="362">
        <f t="shared" ca="1" si="250"/>
        <v>312</v>
      </c>
      <c r="AT201" s="362">
        <v>193</v>
      </c>
      <c r="AU201" s="371">
        <f t="shared" ca="1" si="251"/>
        <v>0</v>
      </c>
      <c r="AV201" s="359">
        <f t="shared" ref="AV201:AV264" ca="1" si="278">IF(AS201&lt;AZ$7,$B$6*((1+$G201)^(AT201-1))*$B$2,0)</f>
        <v>0</v>
      </c>
      <c r="AW201" s="359">
        <v>0</v>
      </c>
      <c r="AX201" s="359">
        <f t="shared" ca="1" si="215"/>
        <v>0</v>
      </c>
      <c r="AY201" s="359">
        <f t="shared" ca="1" si="252"/>
        <v>0</v>
      </c>
      <c r="AZ201" s="359">
        <f t="shared" ca="1" si="216"/>
        <v>0</v>
      </c>
      <c r="BB201" s="362">
        <f t="shared" ca="1" si="253"/>
        <v>312</v>
      </c>
      <c r="BC201" s="362">
        <v>193</v>
      </c>
      <c r="BD201" s="371">
        <f t="shared" ca="1" si="254"/>
        <v>0</v>
      </c>
      <c r="BE201" s="359">
        <f t="shared" ref="BE201:BE264" ca="1" si="279">IF(BB201&lt;BI$7,$B$6*((1+$G201)^(BC201-1))*$B$2,0)</f>
        <v>0</v>
      </c>
      <c r="BF201" s="359">
        <v>0</v>
      </c>
      <c r="BG201" s="359">
        <f t="shared" ca="1" si="217"/>
        <v>0</v>
      </c>
      <c r="BH201" s="359">
        <f t="shared" ca="1" si="255"/>
        <v>0</v>
      </c>
      <c r="BI201" s="359">
        <f t="shared" ca="1" si="218"/>
        <v>0</v>
      </c>
      <c r="BK201" s="362">
        <f t="shared" ca="1" si="256"/>
        <v>312</v>
      </c>
      <c r="BL201" s="362">
        <v>193</v>
      </c>
      <c r="BM201" s="371">
        <f t="shared" ca="1" si="257"/>
        <v>0</v>
      </c>
      <c r="BN201" s="359">
        <f t="shared" ref="BN201:BN264" ca="1" si="280">IF(BK201&lt;BR$7,$B$6*((1+$G201)^(BL201-1))*$B$2,0)</f>
        <v>0</v>
      </c>
      <c r="BO201" s="359">
        <v>0</v>
      </c>
      <c r="BP201" s="359">
        <f t="shared" ca="1" si="219"/>
        <v>0</v>
      </c>
      <c r="BQ201" s="359">
        <f t="shared" ref="BQ201:BQ264" ca="1" si="281">IF(BR200=0,0,IFERROR(IF(BK201=BR$7,-$B$7*BM201,-ABS(BQ200*(1+$F201))),0))</f>
        <v>0</v>
      </c>
      <c r="BR201" s="359">
        <f t="shared" ca="1" si="220"/>
        <v>0</v>
      </c>
      <c r="BT201" s="362">
        <f t="shared" ca="1" si="258"/>
        <v>312</v>
      </c>
      <c r="BU201" s="362">
        <v>193</v>
      </c>
      <c r="BV201" s="371">
        <f t="shared" ca="1" si="259"/>
        <v>0</v>
      </c>
      <c r="BW201" s="359">
        <f t="shared" ref="BW201:BW264" ca="1" si="282">IF(BT201&lt;CA$7,$B$6*((1+$G201)^(BU201-1))*$B$2,0)</f>
        <v>0</v>
      </c>
      <c r="BX201" s="359">
        <v>0</v>
      </c>
      <c r="BY201" s="359">
        <f t="shared" ca="1" si="221"/>
        <v>0</v>
      </c>
      <c r="BZ201" s="359">
        <f t="shared" ref="BZ201:BZ264" ca="1" si="283">IF(CA200=0,0,IFERROR(IF(BT201=CA$7,-$B$7*BV201,-ABS(BZ200*(1+$F201))),0))</f>
        <v>0</v>
      </c>
      <c r="CA201" s="359">
        <f t="shared" ca="1" si="222"/>
        <v>0</v>
      </c>
      <c r="CC201" s="362">
        <f t="shared" ca="1" si="260"/>
        <v>312</v>
      </c>
      <c r="CD201" s="362">
        <v>193</v>
      </c>
      <c r="CE201" s="371">
        <f t="shared" ca="1" si="261"/>
        <v>0</v>
      </c>
      <c r="CF201" s="359">
        <f t="shared" ref="CF201:CF264" ca="1" si="284">IF(CC201&lt;CJ$7,$B$6*((1+$G201)^(CD201-1))*$B$2,0)</f>
        <v>0</v>
      </c>
      <c r="CG201" s="359">
        <v>0</v>
      </c>
      <c r="CH201" s="359">
        <f t="shared" ca="1" si="223"/>
        <v>0</v>
      </c>
      <c r="CI201" s="359">
        <f t="shared" ref="CI201:CI264" ca="1" si="285">IF(CJ200=0,0,IFERROR(IF(CC201=CJ$7,-$B$7*CE201,-ABS(CI200*(1+$F201))),0))</f>
        <v>0</v>
      </c>
      <c r="CJ201" s="359">
        <f t="shared" ca="1" si="224"/>
        <v>0</v>
      </c>
      <c r="CL201" s="362">
        <f t="shared" ca="1" si="262"/>
        <v>312</v>
      </c>
      <c r="CM201" s="362">
        <v>193</v>
      </c>
      <c r="CN201" s="371">
        <f t="shared" ca="1" si="263"/>
        <v>0</v>
      </c>
      <c r="CO201" s="359">
        <f t="shared" ref="CO201:CO264" ca="1" si="286">IF(CL201&lt;CS$7,$B$6*((1+$G201)^(CM201-1))*$B$2,0)</f>
        <v>0</v>
      </c>
      <c r="CP201" s="359">
        <v>0</v>
      </c>
      <c r="CQ201" s="359">
        <f t="shared" ca="1" si="225"/>
        <v>0</v>
      </c>
      <c r="CR201" s="359">
        <f t="shared" ref="CR201:CR264" ca="1" si="287">IF(CS200=0,0,IFERROR(IF(CL201=CS$7,-$B$7*CN201,-ABS(CR200*(1+$F201))),0))</f>
        <v>0</v>
      </c>
      <c r="CS201" s="359">
        <f t="shared" ca="1" si="226"/>
        <v>0</v>
      </c>
      <c r="CU201" s="362">
        <f t="shared" ca="1" si="264"/>
        <v>312</v>
      </c>
      <c r="CV201" s="362">
        <v>193</v>
      </c>
      <c r="CW201" s="371">
        <f t="shared" ca="1" si="265"/>
        <v>0</v>
      </c>
      <c r="CX201" s="359">
        <f t="shared" ref="CX201:CX264" ca="1" si="288">IF(CU201&lt;DB$7,$B$6*((1+$G201)^(CV201-1))*$B$2,0)</f>
        <v>0</v>
      </c>
      <c r="CY201" s="359">
        <v>0</v>
      </c>
      <c r="CZ201" s="359">
        <f t="shared" ca="1" si="227"/>
        <v>0</v>
      </c>
      <c r="DA201" s="359">
        <f t="shared" ref="DA201:DA264" ca="1" si="289">IF(DB200=0,0,IFERROR(IF(CU201=DB$7,-$B$7*CW201,-ABS(DA200*(1+$F201))),0))</f>
        <v>0</v>
      </c>
      <c r="DB201" s="359">
        <f t="shared" ca="1" si="228"/>
        <v>0</v>
      </c>
      <c r="DD201" s="362">
        <f t="shared" ca="1" si="266"/>
        <v>312</v>
      </c>
      <c r="DE201" s="362">
        <v>193</v>
      </c>
      <c r="DF201" s="371">
        <f t="shared" ca="1" si="267"/>
        <v>0</v>
      </c>
      <c r="DG201" s="359">
        <f t="shared" ref="DG201:DG264" ca="1" si="290">IF(DD201&lt;DK$7,$B$6*((1+$G201)^(DE201-1))*$B$2,0)</f>
        <v>0</v>
      </c>
      <c r="DH201" s="359">
        <v>0</v>
      </c>
      <c r="DI201" s="359">
        <f t="shared" ca="1" si="229"/>
        <v>0</v>
      </c>
      <c r="DJ201" s="359">
        <f t="shared" ref="DJ201:DJ264" ca="1" si="291">IF(DK200=0,0,IFERROR(IF(DD201=DK$7,-$B$7*DF201,-ABS(DJ200*(1+$F201))),0))</f>
        <v>0</v>
      </c>
      <c r="DK201" s="359">
        <f t="shared" ca="1" si="230"/>
        <v>0</v>
      </c>
      <c r="DM201" s="362">
        <f t="shared" ca="1" si="268"/>
        <v>312</v>
      </c>
      <c r="DN201" s="362">
        <v>193</v>
      </c>
      <c r="DO201" s="371">
        <f t="shared" ca="1" si="269"/>
        <v>0</v>
      </c>
      <c r="DP201" s="359">
        <f t="shared" ref="DP201:DP264" ca="1" si="292">IF(DM201&lt;DT$7,$B$6*((1+$G201)^(DN201-1))*$B$2,0)</f>
        <v>0</v>
      </c>
      <c r="DQ201" s="359">
        <v>0</v>
      </c>
      <c r="DR201" s="359">
        <f t="shared" ca="1" si="231"/>
        <v>0</v>
      </c>
      <c r="DS201" s="359">
        <f t="shared" ref="DS201:DS264" ca="1" si="293">IF(DT200=0,0,IFERROR(IF(DM201=DT$7,-$B$7*DO201,-ABS(DS200*(1+$F201))),0))</f>
        <v>0</v>
      </c>
      <c r="DT201" s="359">
        <f t="shared" ca="1" si="232"/>
        <v>0</v>
      </c>
      <c r="DV201" s="362">
        <f t="shared" ca="1" si="270"/>
        <v>312</v>
      </c>
      <c r="DW201" s="362">
        <v>193</v>
      </c>
      <c r="DX201" s="371">
        <f t="shared" ca="1" si="271"/>
        <v>0</v>
      </c>
      <c r="DY201" s="359">
        <f t="shared" ref="DY201:DY264" ca="1" si="294">IF(DV201&lt;EC$7,$B$6*((1+$G201)^(DW201-1))*$B$2,0)</f>
        <v>0</v>
      </c>
      <c r="DZ201" s="359">
        <v>0</v>
      </c>
      <c r="EA201" s="359">
        <f t="shared" ca="1" si="233"/>
        <v>0</v>
      </c>
      <c r="EB201" s="359">
        <f t="shared" ref="EB201:EB264" ca="1" si="295">IF(EC200=0,0,IFERROR(IF(DV201=EC$7,-$B$7*DX201,-ABS(EB200*(1+$F201))),0))</f>
        <v>0</v>
      </c>
      <c r="EC201" s="359">
        <f t="shared" ca="1" si="234"/>
        <v>0</v>
      </c>
      <c r="EE201" s="362">
        <f t="shared" ca="1" si="272"/>
        <v>312</v>
      </c>
      <c r="EF201" s="362">
        <v>193</v>
      </c>
      <c r="EG201" s="371">
        <f t="shared" ca="1" si="273"/>
        <v>0</v>
      </c>
      <c r="EH201" s="359">
        <f t="shared" ref="EH201:EH264" ca="1" si="296">IF(EE201&lt;EL$7,$B$6*((1+$G201)^(EF201-1))*$B$2,0)</f>
        <v>0</v>
      </c>
      <c r="EI201" s="359">
        <v>0</v>
      </c>
      <c r="EJ201" s="359">
        <f t="shared" ca="1" si="235"/>
        <v>0</v>
      </c>
      <c r="EK201" s="359">
        <f t="shared" ref="EK201:EK264" ca="1" si="297">IF(EL200=0,0,IFERROR(IF(EE201=EL$7,-$B$7*EG201,-ABS(EK200*(1+$F201))),0))</f>
        <v>0</v>
      </c>
      <c r="EL201" s="359">
        <f t="shared" ca="1" si="236"/>
        <v>0</v>
      </c>
    </row>
    <row r="202" spans="6:142" x14ac:dyDescent="0.35">
      <c r="F202" s="372">
        <f ca="1">IFERROR(INDEX('Inflation Rates'!$A$16:$H$138,MATCH('TSP Traditional'!$H203,'Inflation Rates'!$A$16:$A$138,0),8)/INDEX('Inflation Rates'!$A$16:$H$138,MATCH('TSP Traditional'!$H203,'Inflation Rates'!$A$16:$A$138,0)-1,8)-1,F201)</f>
        <v>2.0000000000000018E-2</v>
      </c>
      <c r="G202" s="372">
        <f ca="1">IFERROR(INDEX('Inflation Rates'!$A$16:$H$138,MATCH('TSP Traditional'!$H203,'Inflation Rates'!$A$16:$A$138,0),6)/INDEX('Inflation Rates'!$A$16:$H$138,MATCH('TSP Traditional'!$H203,'Inflation Rates'!$A$16:$A$138,0)-1,6)-1,G201)</f>
        <v>2.0999999999999908E-2</v>
      </c>
      <c r="H202" s="362">
        <f t="shared" ca="1" si="237"/>
        <v>2213</v>
      </c>
      <c r="I202" s="362">
        <f t="shared" ca="1" si="238"/>
        <v>313</v>
      </c>
      <c r="J202" s="362">
        <v>194</v>
      </c>
      <c r="K202" s="371">
        <f t="shared" ca="1" si="239"/>
        <v>0</v>
      </c>
      <c r="L202" s="359">
        <f t="shared" ca="1" si="274"/>
        <v>0</v>
      </c>
      <c r="M202" s="359">
        <v>0</v>
      </c>
      <c r="N202" s="359">
        <f t="shared" ref="N202:N265" ca="1" si="298">(K202+(L202+M202)*0.5)*$B$5</f>
        <v>0</v>
      </c>
      <c r="O202" s="359">
        <f t="shared" ca="1" si="240"/>
        <v>0</v>
      </c>
      <c r="P202" s="359">
        <f t="shared" ref="P202:P265" ca="1" si="299">IF(SUM(K202:O202)&lt;0,0,SUM(K202:O202))</f>
        <v>0</v>
      </c>
      <c r="R202" s="362">
        <f t="shared" ca="1" si="241"/>
        <v>313</v>
      </c>
      <c r="S202" s="362">
        <v>194</v>
      </c>
      <c r="T202" s="371">
        <f t="shared" ca="1" si="242"/>
        <v>0</v>
      </c>
      <c r="U202" s="359">
        <f t="shared" ca="1" si="275"/>
        <v>0</v>
      </c>
      <c r="V202" s="359">
        <v>0</v>
      </c>
      <c r="W202" s="359">
        <f t="shared" ref="W202:W265" ca="1" si="300">(T202+(U202+V202)*0.5)*$B$5</f>
        <v>0</v>
      </c>
      <c r="X202" s="359">
        <f t="shared" ca="1" si="243"/>
        <v>0</v>
      </c>
      <c r="Y202" s="359">
        <f t="shared" ref="Y202:Y265" ca="1" si="301">IF(SUM(T202:X202)&lt;0,0,SUM(T202:X202))</f>
        <v>0</v>
      </c>
      <c r="AA202" s="362">
        <f t="shared" ca="1" si="244"/>
        <v>313</v>
      </c>
      <c r="AB202" s="362">
        <v>194</v>
      </c>
      <c r="AC202" s="371">
        <f t="shared" ca="1" si="245"/>
        <v>0</v>
      </c>
      <c r="AD202" s="359">
        <f t="shared" ca="1" si="276"/>
        <v>0</v>
      </c>
      <c r="AE202" s="359">
        <v>0</v>
      </c>
      <c r="AF202" s="359">
        <f t="shared" ref="AF202:AF265" ca="1" si="302">(AC202+(AD202+AE202)*0.5)*$B$5</f>
        <v>0</v>
      </c>
      <c r="AG202" s="359">
        <f t="shared" ca="1" si="246"/>
        <v>0</v>
      </c>
      <c r="AH202" s="359">
        <f t="shared" ref="AH202:AH265" ca="1" si="303">IF(SUM(AC202:AG202)&lt;0,0,SUM(AC202:AG202))</f>
        <v>0</v>
      </c>
      <c r="AJ202" s="362">
        <f t="shared" ca="1" si="247"/>
        <v>313</v>
      </c>
      <c r="AK202" s="362">
        <v>194</v>
      </c>
      <c r="AL202" s="371">
        <f t="shared" ca="1" si="248"/>
        <v>0</v>
      </c>
      <c r="AM202" s="359">
        <f t="shared" ca="1" si="277"/>
        <v>0</v>
      </c>
      <c r="AN202" s="359">
        <v>0</v>
      </c>
      <c r="AO202" s="359">
        <f t="shared" ref="AO202:AO265" ca="1" si="304">(AL202+(AM202+AN202)*0.5)*$B$5</f>
        <v>0</v>
      </c>
      <c r="AP202" s="359">
        <f t="shared" ca="1" si="249"/>
        <v>0</v>
      </c>
      <c r="AQ202" s="359">
        <f t="shared" ref="AQ202:AQ265" ca="1" si="305">IF(SUM(AL202:AP202)&lt;0,0,SUM(AL202:AP202))</f>
        <v>0</v>
      </c>
      <c r="AS202" s="362">
        <f t="shared" ca="1" si="250"/>
        <v>313</v>
      </c>
      <c r="AT202" s="362">
        <v>194</v>
      </c>
      <c r="AU202" s="371">
        <f t="shared" ca="1" si="251"/>
        <v>0</v>
      </c>
      <c r="AV202" s="359">
        <f t="shared" ca="1" si="278"/>
        <v>0</v>
      </c>
      <c r="AW202" s="359">
        <v>0</v>
      </c>
      <c r="AX202" s="359">
        <f t="shared" ref="AX202:AX265" ca="1" si="306">(AU202+(AV202+AW202)*0.5)*$B$5</f>
        <v>0</v>
      </c>
      <c r="AY202" s="359">
        <f t="shared" ca="1" si="252"/>
        <v>0</v>
      </c>
      <c r="AZ202" s="359">
        <f t="shared" ref="AZ202:AZ265" ca="1" si="307">IF(SUM(AU202:AY202)&lt;0,0,SUM(AU202:AY202))</f>
        <v>0</v>
      </c>
      <c r="BB202" s="362">
        <f t="shared" ca="1" si="253"/>
        <v>313</v>
      </c>
      <c r="BC202" s="362">
        <v>194</v>
      </c>
      <c r="BD202" s="371">
        <f t="shared" ca="1" si="254"/>
        <v>0</v>
      </c>
      <c r="BE202" s="359">
        <f t="shared" ca="1" si="279"/>
        <v>0</v>
      </c>
      <c r="BF202" s="359">
        <v>0</v>
      </c>
      <c r="BG202" s="359">
        <f t="shared" ref="BG202:BG265" ca="1" si="308">(BD202+(BE202+BF202)*0.5)*$B$5</f>
        <v>0</v>
      </c>
      <c r="BH202" s="359">
        <f t="shared" ca="1" si="255"/>
        <v>0</v>
      </c>
      <c r="BI202" s="359">
        <f t="shared" ref="BI202:BI265" ca="1" si="309">IF(SUM(BD202:BH202)&lt;0,0,SUM(BD202:BH202))</f>
        <v>0</v>
      </c>
      <c r="BK202" s="362">
        <f t="shared" ca="1" si="256"/>
        <v>313</v>
      </c>
      <c r="BL202" s="362">
        <v>194</v>
      </c>
      <c r="BM202" s="371">
        <f t="shared" ca="1" si="257"/>
        <v>0</v>
      </c>
      <c r="BN202" s="359">
        <f t="shared" ca="1" si="280"/>
        <v>0</v>
      </c>
      <c r="BO202" s="359">
        <v>0</v>
      </c>
      <c r="BP202" s="359">
        <f t="shared" ref="BP202:BP265" ca="1" si="310">(BM202+(BN202+BO202)*0.5)*$B$5</f>
        <v>0</v>
      </c>
      <c r="BQ202" s="359">
        <f t="shared" ca="1" si="281"/>
        <v>0</v>
      </c>
      <c r="BR202" s="359">
        <f t="shared" ref="BR202:BR265" ca="1" si="311">IF(SUM(BM202:BQ202)&lt;0,0,SUM(BM202:BQ202))</f>
        <v>0</v>
      </c>
      <c r="BT202" s="362">
        <f t="shared" ca="1" si="258"/>
        <v>313</v>
      </c>
      <c r="BU202" s="362">
        <v>194</v>
      </c>
      <c r="BV202" s="371">
        <f t="shared" ca="1" si="259"/>
        <v>0</v>
      </c>
      <c r="BW202" s="359">
        <f t="shared" ca="1" si="282"/>
        <v>0</v>
      </c>
      <c r="BX202" s="359">
        <v>0</v>
      </c>
      <c r="BY202" s="359">
        <f t="shared" ref="BY202:BY265" ca="1" si="312">(BV202+(BW202+BX202)*0.5)*$B$5</f>
        <v>0</v>
      </c>
      <c r="BZ202" s="359">
        <f t="shared" ca="1" si="283"/>
        <v>0</v>
      </c>
      <c r="CA202" s="359">
        <f t="shared" ref="CA202:CA265" ca="1" si="313">IF(SUM(BV202:BZ202)&lt;0,0,SUM(BV202:BZ202))</f>
        <v>0</v>
      </c>
      <c r="CC202" s="362">
        <f t="shared" ca="1" si="260"/>
        <v>313</v>
      </c>
      <c r="CD202" s="362">
        <v>194</v>
      </c>
      <c r="CE202" s="371">
        <f t="shared" ca="1" si="261"/>
        <v>0</v>
      </c>
      <c r="CF202" s="359">
        <f t="shared" ca="1" si="284"/>
        <v>0</v>
      </c>
      <c r="CG202" s="359">
        <v>0</v>
      </c>
      <c r="CH202" s="359">
        <f t="shared" ref="CH202:CH265" ca="1" si="314">(CE202+(CF202+CG202)*0.5)*$B$5</f>
        <v>0</v>
      </c>
      <c r="CI202" s="359">
        <f t="shared" ca="1" si="285"/>
        <v>0</v>
      </c>
      <c r="CJ202" s="359">
        <f t="shared" ref="CJ202:CJ265" ca="1" si="315">IF(SUM(CE202:CI202)&lt;0,0,SUM(CE202:CI202))</f>
        <v>0</v>
      </c>
      <c r="CL202" s="362">
        <f t="shared" ca="1" si="262"/>
        <v>313</v>
      </c>
      <c r="CM202" s="362">
        <v>194</v>
      </c>
      <c r="CN202" s="371">
        <f t="shared" ca="1" si="263"/>
        <v>0</v>
      </c>
      <c r="CO202" s="359">
        <f t="shared" ca="1" si="286"/>
        <v>0</v>
      </c>
      <c r="CP202" s="359">
        <v>0</v>
      </c>
      <c r="CQ202" s="359">
        <f t="shared" ref="CQ202:CQ265" ca="1" si="316">(CN202+(CO202+CP202)*0.5)*$B$5</f>
        <v>0</v>
      </c>
      <c r="CR202" s="359">
        <f t="shared" ca="1" si="287"/>
        <v>0</v>
      </c>
      <c r="CS202" s="359">
        <f t="shared" ref="CS202:CS265" ca="1" si="317">IF(SUM(CN202:CR202)&lt;0,0,SUM(CN202:CR202))</f>
        <v>0</v>
      </c>
      <c r="CU202" s="362">
        <f t="shared" ca="1" si="264"/>
        <v>313</v>
      </c>
      <c r="CV202" s="362">
        <v>194</v>
      </c>
      <c r="CW202" s="371">
        <f t="shared" ca="1" si="265"/>
        <v>0</v>
      </c>
      <c r="CX202" s="359">
        <f t="shared" ca="1" si="288"/>
        <v>0</v>
      </c>
      <c r="CY202" s="359">
        <v>0</v>
      </c>
      <c r="CZ202" s="359">
        <f t="shared" ref="CZ202:CZ265" ca="1" si="318">(CW202+(CX202+CY202)*0.5)*$B$5</f>
        <v>0</v>
      </c>
      <c r="DA202" s="359">
        <f t="shared" ca="1" si="289"/>
        <v>0</v>
      </c>
      <c r="DB202" s="359">
        <f t="shared" ref="DB202:DB265" ca="1" si="319">IF(SUM(CW202:DA202)&lt;0,0,SUM(CW202:DA202))</f>
        <v>0</v>
      </c>
      <c r="DD202" s="362">
        <f t="shared" ca="1" si="266"/>
        <v>313</v>
      </c>
      <c r="DE202" s="362">
        <v>194</v>
      </c>
      <c r="DF202" s="371">
        <f t="shared" ca="1" si="267"/>
        <v>0</v>
      </c>
      <c r="DG202" s="359">
        <f t="shared" ca="1" si="290"/>
        <v>0</v>
      </c>
      <c r="DH202" s="359">
        <v>0</v>
      </c>
      <c r="DI202" s="359">
        <f t="shared" ref="DI202:DI265" ca="1" si="320">(DF202+(DG202+DH202)*0.5)*$B$5</f>
        <v>0</v>
      </c>
      <c r="DJ202" s="359">
        <f t="shared" ca="1" si="291"/>
        <v>0</v>
      </c>
      <c r="DK202" s="359">
        <f t="shared" ref="DK202:DK265" ca="1" si="321">IF(SUM(DF202:DJ202)&lt;0,0,SUM(DF202:DJ202))</f>
        <v>0</v>
      </c>
      <c r="DM202" s="362">
        <f t="shared" ca="1" si="268"/>
        <v>313</v>
      </c>
      <c r="DN202" s="362">
        <v>194</v>
      </c>
      <c r="DO202" s="371">
        <f t="shared" ca="1" si="269"/>
        <v>0</v>
      </c>
      <c r="DP202" s="359">
        <f t="shared" ca="1" si="292"/>
        <v>0</v>
      </c>
      <c r="DQ202" s="359">
        <v>0</v>
      </c>
      <c r="DR202" s="359">
        <f t="shared" ref="DR202:DR265" ca="1" si="322">(DO202+(DP202+DQ202)*0.5)*$B$5</f>
        <v>0</v>
      </c>
      <c r="DS202" s="359">
        <f t="shared" ca="1" si="293"/>
        <v>0</v>
      </c>
      <c r="DT202" s="359">
        <f t="shared" ref="DT202:DT265" ca="1" si="323">IF(SUM(DO202:DS202)&lt;0,0,SUM(DO202:DS202))</f>
        <v>0</v>
      </c>
      <c r="DV202" s="362">
        <f t="shared" ca="1" si="270"/>
        <v>313</v>
      </c>
      <c r="DW202" s="362">
        <v>194</v>
      </c>
      <c r="DX202" s="371">
        <f t="shared" ca="1" si="271"/>
        <v>0</v>
      </c>
      <c r="DY202" s="359">
        <f t="shared" ca="1" si="294"/>
        <v>0</v>
      </c>
      <c r="DZ202" s="359">
        <v>0</v>
      </c>
      <c r="EA202" s="359">
        <f t="shared" ref="EA202:EA265" ca="1" si="324">(DX202+(DY202+DZ202)*0.5)*$B$5</f>
        <v>0</v>
      </c>
      <c r="EB202" s="359">
        <f t="shared" ca="1" si="295"/>
        <v>0</v>
      </c>
      <c r="EC202" s="359">
        <f t="shared" ref="EC202:EC265" ca="1" si="325">IF(SUM(DX202:EB202)&lt;0,0,SUM(DX202:EB202))</f>
        <v>0</v>
      </c>
      <c r="EE202" s="362">
        <f t="shared" ca="1" si="272"/>
        <v>313</v>
      </c>
      <c r="EF202" s="362">
        <v>194</v>
      </c>
      <c r="EG202" s="371">
        <f t="shared" ca="1" si="273"/>
        <v>0</v>
      </c>
      <c r="EH202" s="359">
        <f t="shared" ca="1" si="296"/>
        <v>0</v>
      </c>
      <c r="EI202" s="359">
        <v>0</v>
      </c>
      <c r="EJ202" s="359">
        <f t="shared" ref="EJ202:EJ265" ca="1" si="326">(EG202+(EH202+EI202)*0.5)*$B$5</f>
        <v>0</v>
      </c>
      <c r="EK202" s="359">
        <f t="shared" ca="1" si="297"/>
        <v>0</v>
      </c>
      <c r="EL202" s="359">
        <f t="shared" ref="EL202:EL265" ca="1" si="327">IF(SUM(EG202:EK202)&lt;0,0,SUM(EG202:EK202))</f>
        <v>0</v>
      </c>
    </row>
    <row r="203" spans="6:142" x14ac:dyDescent="0.35">
      <c r="F203" s="372">
        <f ca="1">IFERROR(INDEX('Inflation Rates'!$A$16:$H$138,MATCH('TSP Traditional'!$H204,'Inflation Rates'!$A$16:$A$138,0),8)/INDEX('Inflation Rates'!$A$16:$H$138,MATCH('TSP Traditional'!$H204,'Inflation Rates'!$A$16:$A$138,0)-1,8)-1,F202)</f>
        <v>2.0000000000000018E-2</v>
      </c>
      <c r="G203" s="372">
        <f ca="1">IFERROR(INDEX('Inflation Rates'!$A$16:$H$138,MATCH('TSP Traditional'!$H204,'Inflation Rates'!$A$16:$A$138,0),6)/INDEX('Inflation Rates'!$A$16:$H$138,MATCH('TSP Traditional'!$H204,'Inflation Rates'!$A$16:$A$138,0)-1,6)-1,G202)</f>
        <v>2.0999999999999908E-2</v>
      </c>
      <c r="H203" s="362">
        <f t="shared" ref="H203:H218" ca="1" si="328">H202+1</f>
        <v>2214</v>
      </c>
      <c r="I203" s="362">
        <f t="shared" ref="I203:I266" ca="1" si="329">I202+1</f>
        <v>314</v>
      </c>
      <c r="J203" s="362">
        <v>195</v>
      </c>
      <c r="K203" s="371">
        <f t="shared" ref="K203:K266" ca="1" si="330">P202</f>
        <v>0</v>
      </c>
      <c r="L203" s="359">
        <f t="shared" ca="1" si="274"/>
        <v>0</v>
      </c>
      <c r="M203" s="359">
        <v>0</v>
      </c>
      <c r="N203" s="359">
        <f t="shared" ca="1" si="298"/>
        <v>0</v>
      </c>
      <c r="O203" s="359">
        <f t="shared" ref="O203:O266" ca="1" si="331">IF(P202=0,0,IFERROR(IF(I203=P$7,-$B$7*K203,-ABS(O202*(1+$F203))),0))</f>
        <v>0</v>
      </c>
      <c r="P203" s="359">
        <f t="shared" ca="1" si="299"/>
        <v>0</v>
      </c>
      <c r="R203" s="362">
        <f t="shared" ref="R203:R266" ca="1" si="332">R202+1</f>
        <v>314</v>
      </c>
      <c r="S203" s="362">
        <v>195</v>
      </c>
      <c r="T203" s="371">
        <f t="shared" ref="T203:T266" ca="1" si="333">Y202</f>
        <v>0</v>
      </c>
      <c r="U203" s="359">
        <f t="shared" ca="1" si="275"/>
        <v>0</v>
      </c>
      <c r="V203" s="359">
        <v>0</v>
      </c>
      <c r="W203" s="359">
        <f t="shared" ca="1" si="300"/>
        <v>0</v>
      </c>
      <c r="X203" s="359">
        <f t="shared" ref="X203:X266" ca="1" si="334">IF(Y202=0,0,IFERROR(IF(R203=Y$7,-$B$7*T203,-ABS(X202*(1+$F203))),0))</f>
        <v>0</v>
      </c>
      <c r="Y203" s="359">
        <f t="shared" ca="1" si="301"/>
        <v>0</v>
      </c>
      <c r="AA203" s="362">
        <f t="shared" ref="AA203:AA266" ca="1" si="335">AA202+1</f>
        <v>314</v>
      </c>
      <c r="AB203" s="362">
        <v>195</v>
      </c>
      <c r="AC203" s="371">
        <f t="shared" ref="AC203:AC266" ca="1" si="336">AH202</f>
        <v>0</v>
      </c>
      <c r="AD203" s="359">
        <f t="shared" ca="1" si="276"/>
        <v>0</v>
      </c>
      <c r="AE203" s="359">
        <v>0</v>
      </c>
      <c r="AF203" s="359">
        <f t="shared" ca="1" si="302"/>
        <v>0</v>
      </c>
      <c r="AG203" s="359">
        <f t="shared" ref="AG203:AG266" ca="1" si="337">IF(AH202=0,0,IFERROR(IF(AA203=AH$7,-$B$7*AC203,-ABS(AG202*(1+$F203))),0))</f>
        <v>0</v>
      </c>
      <c r="AH203" s="359">
        <f t="shared" ca="1" si="303"/>
        <v>0</v>
      </c>
      <c r="AJ203" s="362">
        <f t="shared" ref="AJ203:AJ266" ca="1" si="338">AJ202+1</f>
        <v>314</v>
      </c>
      <c r="AK203" s="362">
        <v>195</v>
      </c>
      <c r="AL203" s="371">
        <f t="shared" ref="AL203:AL266" ca="1" si="339">AQ202</f>
        <v>0</v>
      </c>
      <c r="AM203" s="359">
        <f t="shared" ca="1" si="277"/>
        <v>0</v>
      </c>
      <c r="AN203" s="359">
        <v>0</v>
      </c>
      <c r="AO203" s="359">
        <f t="shared" ca="1" si="304"/>
        <v>0</v>
      </c>
      <c r="AP203" s="359">
        <f t="shared" ref="AP203:AP266" ca="1" si="340">IF(AQ202=0,0,IFERROR(IF(AJ203=AQ$7,-$B$7*AL203,-ABS(AP202*(1+$F203))),0))</f>
        <v>0</v>
      </c>
      <c r="AQ203" s="359">
        <f t="shared" ca="1" si="305"/>
        <v>0</v>
      </c>
      <c r="AS203" s="362">
        <f t="shared" ref="AS203:AS266" ca="1" si="341">AS202+1</f>
        <v>314</v>
      </c>
      <c r="AT203" s="362">
        <v>195</v>
      </c>
      <c r="AU203" s="371">
        <f t="shared" ref="AU203:AU266" ca="1" si="342">AZ202</f>
        <v>0</v>
      </c>
      <c r="AV203" s="359">
        <f t="shared" ca="1" si="278"/>
        <v>0</v>
      </c>
      <c r="AW203" s="359">
        <v>0</v>
      </c>
      <c r="AX203" s="359">
        <f t="shared" ca="1" si="306"/>
        <v>0</v>
      </c>
      <c r="AY203" s="359">
        <f t="shared" ref="AY203:AY266" ca="1" si="343">IF(AZ202=0,0,IFERROR(IF(AS203=AZ$7,-$B$7*AU203,-ABS(AY202*(1+$F203))),0))</f>
        <v>0</v>
      </c>
      <c r="AZ203" s="359">
        <f t="shared" ca="1" si="307"/>
        <v>0</v>
      </c>
      <c r="BB203" s="362">
        <f t="shared" ref="BB203:BB266" ca="1" si="344">BB202+1</f>
        <v>314</v>
      </c>
      <c r="BC203" s="362">
        <v>195</v>
      </c>
      <c r="BD203" s="371">
        <f t="shared" ref="BD203:BD266" ca="1" si="345">BI202</f>
        <v>0</v>
      </c>
      <c r="BE203" s="359">
        <f t="shared" ca="1" si="279"/>
        <v>0</v>
      </c>
      <c r="BF203" s="359">
        <v>0</v>
      </c>
      <c r="BG203" s="359">
        <f t="shared" ca="1" si="308"/>
        <v>0</v>
      </c>
      <c r="BH203" s="359">
        <f t="shared" ref="BH203:BH266" ca="1" si="346">IF(BI202=0,0,IFERROR(IF(BB203=BI$7,-$B$7*BD203,-ABS(BH202*(1+$F203))),0))</f>
        <v>0</v>
      </c>
      <c r="BI203" s="359">
        <f t="shared" ca="1" si="309"/>
        <v>0</v>
      </c>
      <c r="BK203" s="362">
        <f t="shared" ref="BK203:BK266" ca="1" si="347">BK202+1</f>
        <v>314</v>
      </c>
      <c r="BL203" s="362">
        <v>195</v>
      </c>
      <c r="BM203" s="371">
        <f t="shared" ref="BM203:BM266" ca="1" si="348">BR202</f>
        <v>0</v>
      </c>
      <c r="BN203" s="359">
        <f t="shared" ca="1" si="280"/>
        <v>0</v>
      </c>
      <c r="BO203" s="359">
        <v>0</v>
      </c>
      <c r="BP203" s="359">
        <f t="shared" ca="1" si="310"/>
        <v>0</v>
      </c>
      <c r="BQ203" s="359">
        <f t="shared" ca="1" si="281"/>
        <v>0</v>
      </c>
      <c r="BR203" s="359">
        <f t="shared" ca="1" si="311"/>
        <v>0</v>
      </c>
      <c r="BT203" s="362">
        <f t="shared" ref="BT203:BT266" ca="1" si="349">BT202+1</f>
        <v>314</v>
      </c>
      <c r="BU203" s="362">
        <v>195</v>
      </c>
      <c r="BV203" s="371">
        <f t="shared" ref="BV203:BV266" ca="1" si="350">CA202</f>
        <v>0</v>
      </c>
      <c r="BW203" s="359">
        <f t="shared" ca="1" si="282"/>
        <v>0</v>
      </c>
      <c r="BX203" s="359">
        <v>0</v>
      </c>
      <c r="BY203" s="359">
        <f t="shared" ca="1" si="312"/>
        <v>0</v>
      </c>
      <c r="BZ203" s="359">
        <f t="shared" ca="1" si="283"/>
        <v>0</v>
      </c>
      <c r="CA203" s="359">
        <f t="shared" ca="1" si="313"/>
        <v>0</v>
      </c>
      <c r="CC203" s="362">
        <f t="shared" ref="CC203:CC266" ca="1" si="351">CC202+1</f>
        <v>314</v>
      </c>
      <c r="CD203" s="362">
        <v>195</v>
      </c>
      <c r="CE203" s="371">
        <f t="shared" ref="CE203:CE266" ca="1" si="352">CJ202</f>
        <v>0</v>
      </c>
      <c r="CF203" s="359">
        <f t="shared" ca="1" si="284"/>
        <v>0</v>
      </c>
      <c r="CG203" s="359">
        <v>0</v>
      </c>
      <c r="CH203" s="359">
        <f t="shared" ca="1" si="314"/>
        <v>0</v>
      </c>
      <c r="CI203" s="359">
        <f t="shared" ca="1" si="285"/>
        <v>0</v>
      </c>
      <c r="CJ203" s="359">
        <f t="shared" ca="1" si="315"/>
        <v>0</v>
      </c>
      <c r="CL203" s="362">
        <f t="shared" ref="CL203:CL266" ca="1" si="353">CL202+1</f>
        <v>314</v>
      </c>
      <c r="CM203" s="362">
        <v>195</v>
      </c>
      <c r="CN203" s="371">
        <f t="shared" ref="CN203:CN266" ca="1" si="354">CS202</f>
        <v>0</v>
      </c>
      <c r="CO203" s="359">
        <f t="shared" ca="1" si="286"/>
        <v>0</v>
      </c>
      <c r="CP203" s="359">
        <v>0</v>
      </c>
      <c r="CQ203" s="359">
        <f t="shared" ca="1" si="316"/>
        <v>0</v>
      </c>
      <c r="CR203" s="359">
        <f t="shared" ca="1" si="287"/>
        <v>0</v>
      </c>
      <c r="CS203" s="359">
        <f t="shared" ca="1" si="317"/>
        <v>0</v>
      </c>
      <c r="CU203" s="362">
        <f t="shared" ref="CU203:CU266" ca="1" si="355">CU202+1</f>
        <v>314</v>
      </c>
      <c r="CV203" s="362">
        <v>195</v>
      </c>
      <c r="CW203" s="371">
        <f t="shared" ref="CW203:CW266" ca="1" si="356">DB202</f>
        <v>0</v>
      </c>
      <c r="CX203" s="359">
        <f t="shared" ca="1" si="288"/>
        <v>0</v>
      </c>
      <c r="CY203" s="359">
        <v>0</v>
      </c>
      <c r="CZ203" s="359">
        <f t="shared" ca="1" si="318"/>
        <v>0</v>
      </c>
      <c r="DA203" s="359">
        <f t="shared" ca="1" si="289"/>
        <v>0</v>
      </c>
      <c r="DB203" s="359">
        <f t="shared" ca="1" si="319"/>
        <v>0</v>
      </c>
      <c r="DD203" s="362">
        <f t="shared" ref="DD203:DD266" ca="1" si="357">DD202+1</f>
        <v>314</v>
      </c>
      <c r="DE203" s="362">
        <v>195</v>
      </c>
      <c r="DF203" s="371">
        <f t="shared" ref="DF203:DF266" ca="1" si="358">DK202</f>
        <v>0</v>
      </c>
      <c r="DG203" s="359">
        <f t="shared" ca="1" si="290"/>
        <v>0</v>
      </c>
      <c r="DH203" s="359">
        <v>0</v>
      </c>
      <c r="DI203" s="359">
        <f t="shared" ca="1" si="320"/>
        <v>0</v>
      </c>
      <c r="DJ203" s="359">
        <f t="shared" ca="1" si="291"/>
        <v>0</v>
      </c>
      <c r="DK203" s="359">
        <f t="shared" ca="1" si="321"/>
        <v>0</v>
      </c>
      <c r="DM203" s="362">
        <f t="shared" ref="DM203:DM266" ca="1" si="359">DM202+1</f>
        <v>314</v>
      </c>
      <c r="DN203" s="362">
        <v>195</v>
      </c>
      <c r="DO203" s="371">
        <f t="shared" ref="DO203:DO266" ca="1" si="360">DT202</f>
        <v>0</v>
      </c>
      <c r="DP203" s="359">
        <f t="shared" ca="1" si="292"/>
        <v>0</v>
      </c>
      <c r="DQ203" s="359">
        <v>0</v>
      </c>
      <c r="DR203" s="359">
        <f t="shared" ca="1" si="322"/>
        <v>0</v>
      </c>
      <c r="DS203" s="359">
        <f t="shared" ca="1" si="293"/>
        <v>0</v>
      </c>
      <c r="DT203" s="359">
        <f t="shared" ca="1" si="323"/>
        <v>0</v>
      </c>
      <c r="DV203" s="362">
        <f t="shared" ref="DV203:DV266" ca="1" si="361">DV202+1</f>
        <v>314</v>
      </c>
      <c r="DW203" s="362">
        <v>195</v>
      </c>
      <c r="DX203" s="371">
        <f t="shared" ref="DX203:DX266" ca="1" si="362">EC202</f>
        <v>0</v>
      </c>
      <c r="DY203" s="359">
        <f t="shared" ca="1" si="294"/>
        <v>0</v>
      </c>
      <c r="DZ203" s="359">
        <v>0</v>
      </c>
      <c r="EA203" s="359">
        <f t="shared" ca="1" si="324"/>
        <v>0</v>
      </c>
      <c r="EB203" s="359">
        <f t="shared" ca="1" si="295"/>
        <v>0</v>
      </c>
      <c r="EC203" s="359">
        <f t="shared" ca="1" si="325"/>
        <v>0</v>
      </c>
      <c r="EE203" s="362">
        <f t="shared" ref="EE203:EE266" ca="1" si="363">EE202+1</f>
        <v>314</v>
      </c>
      <c r="EF203" s="362">
        <v>195</v>
      </c>
      <c r="EG203" s="371">
        <f t="shared" ref="EG203:EG266" ca="1" si="364">EL202</f>
        <v>0</v>
      </c>
      <c r="EH203" s="359">
        <f t="shared" ca="1" si="296"/>
        <v>0</v>
      </c>
      <c r="EI203" s="359">
        <v>0</v>
      </c>
      <c r="EJ203" s="359">
        <f t="shared" ca="1" si="326"/>
        <v>0</v>
      </c>
      <c r="EK203" s="359">
        <f t="shared" ca="1" si="297"/>
        <v>0</v>
      </c>
      <c r="EL203" s="359">
        <f t="shared" ca="1" si="327"/>
        <v>0</v>
      </c>
    </row>
    <row r="204" spans="6:142" x14ac:dyDescent="0.35">
      <c r="F204" s="372">
        <f ca="1">IFERROR(INDEX('Inflation Rates'!$A$16:$H$138,MATCH('TSP Traditional'!$H205,'Inflation Rates'!$A$16:$A$138,0),8)/INDEX('Inflation Rates'!$A$16:$H$138,MATCH('TSP Traditional'!$H205,'Inflation Rates'!$A$16:$A$138,0)-1,8)-1,F203)</f>
        <v>2.0000000000000018E-2</v>
      </c>
      <c r="G204" s="372">
        <f ca="1">IFERROR(INDEX('Inflation Rates'!$A$16:$H$138,MATCH('TSP Traditional'!$H205,'Inflation Rates'!$A$16:$A$138,0),6)/INDEX('Inflation Rates'!$A$16:$H$138,MATCH('TSP Traditional'!$H205,'Inflation Rates'!$A$16:$A$138,0)-1,6)-1,G203)</f>
        <v>2.0999999999999908E-2</v>
      </c>
      <c r="H204" s="362">
        <f t="shared" ca="1" si="328"/>
        <v>2215</v>
      </c>
      <c r="I204" s="362">
        <f t="shared" ca="1" si="329"/>
        <v>315</v>
      </c>
      <c r="J204" s="362">
        <v>196</v>
      </c>
      <c r="K204" s="371">
        <f t="shared" ca="1" si="330"/>
        <v>0</v>
      </c>
      <c r="L204" s="359">
        <f t="shared" ca="1" si="274"/>
        <v>0</v>
      </c>
      <c r="M204" s="359">
        <v>0</v>
      </c>
      <c r="N204" s="359">
        <f t="shared" ca="1" si="298"/>
        <v>0</v>
      </c>
      <c r="O204" s="359">
        <f t="shared" ca="1" si="331"/>
        <v>0</v>
      </c>
      <c r="P204" s="359">
        <f t="shared" ca="1" si="299"/>
        <v>0</v>
      </c>
      <c r="R204" s="362">
        <f t="shared" ca="1" si="332"/>
        <v>315</v>
      </c>
      <c r="S204" s="362">
        <v>196</v>
      </c>
      <c r="T204" s="371">
        <f t="shared" ca="1" si="333"/>
        <v>0</v>
      </c>
      <c r="U204" s="359">
        <f t="shared" ca="1" si="275"/>
        <v>0</v>
      </c>
      <c r="V204" s="359">
        <v>0</v>
      </c>
      <c r="W204" s="359">
        <f t="shared" ca="1" si="300"/>
        <v>0</v>
      </c>
      <c r="X204" s="359">
        <f t="shared" ca="1" si="334"/>
        <v>0</v>
      </c>
      <c r="Y204" s="359">
        <f t="shared" ca="1" si="301"/>
        <v>0</v>
      </c>
      <c r="AA204" s="362">
        <f t="shared" ca="1" si="335"/>
        <v>315</v>
      </c>
      <c r="AB204" s="362">
        <v>196</v>
      </c>
      <c r="AC204" s="371">
        <f t="shared" ca="1" si="336"/>
        <v>0</v>
      </c>
      <c r="AD204" s="359">
        <f t="shared" ca="1" si="276"/>
        <v>0</v>
      </c>
      <c r="AE204" s="359">
        <v>0</v>
      </c>
      <c r="AF204" s="359">
        <f t="shared" ca="1" si="302"/>
        <v>0</v>
      </c>
      <c r="AG204" s="359">
        <f t="shared" ca="1" si="337"/>
        <v>0</v>
      </c>
      <c r="AH204" s="359">
        <f t="shared" ca="1" si="303"/>
        <v>0</v>
      </c>
      <c r="AJ204" s="362">
        <f t="shared" ca="1" si="338"/>
        <v>315</v>
      </c>
      <c r="AK204" s="362">
        <v>196</v>
      </c>
      <c r="AL204" s="371">
        <f t="shared" ca="1" si="339"/>
        <v>0</v>
      </c>
      <c r="AM204" s="359">
        <f t="shared" ca="1" si="277"/>
        <v>0</v>
      </c>
      <c r="AN204" s="359">
        <v>0</v>
      </c>
      <c r="AO204" s="359">
        <f t="shared" ca="1" si="304"/>
        <v>0</v>
      </c>
      <c r="AP204" s="359">
        <f t="shared" ca="1" si="340"/>
        <v>0</v>
      </c>
      <c r="AQ204" s="359">
        <f t="shared" ca="1" si="305"/>
        <v>0</v>
      </c>
      <c r="AS204" s="362">
        <f t="shared" ca="1" si="341"/>
        <v>315</v>
      </c>
      <c r="AT204" s="362">
        <v>196</v>
      </c>
      <c r="AU204" s="371">
        <f t="shared" ca="1" si="342"/>
        <v>0</v>
      </c>
      <c r="AV204" s="359">
        <f t="shared" ca="1" si="278"/>
        <v>0</v>
      </c>
      <c r="AW204" s="359">
        <v>0</v>
      </c>
      <c r="AX204" s="359">
        <f t="shared" ca="1" si="306"/>
        <v>0</v>
      </c>
      <c r="AY204" s="359">
        <f t="shared" ca="1" si="343"/>
        <v>0</v>
      </c>
      <c r="AZ204" s="359">
        <f t="shared" ca="1" si="307"/>
        <v>0</v>
      </c>
      <c r="BB204" s="362">
        <f t="shared" ca="1" si="344"/>
        <v>315</v>
      </c>
      <c r="BC204" s="362">
        <v>196</v>
      </c>
      <c r="BD204" s="371">
        <f t="shared" ca="1" si="345"/>
        <v>0</v>
      </c>
      <c r="BE204" s="359">
        <f t="shared" ca="1" si="279"/>
        <v>0</v>
      </c>
      <c r="BF204" s="359">
        <v>0</v>
      </c>
      <c r="BG204" s="359">
        <f t="shared" ca="1" si="308"/>
        <v>0</v>
      </c>
      <c r="BH204" s="359">
        <f t="shared" ca="1" si="346"/>
        <v>0</v>
      </c>
      <c r="BI204" s="359">
        <f t="shared" ca="1" si="309"/>
        <v>0</v>
      </c>
      <c r="BK204" s="362">
        <f t="shared" ca="1" si="347"/>
        <v>315</v>
      </c>
      <c r="BL204" s="362">
        <v>196</v>
      </c>
      <c r="BM204" s="371">
        <f t="shared" ca="1" si="348"/>
        <v>0</v>
      </c>
      <c r="BN204" s="359">
        <f t="shared" ca="1" si="280"/>
        <v>0</v>
      </c>
      <c r="BO204" s="359">
        <v>0</v>
      </c>
      <c r="BP204" s="359">
        <f t="shared" ca="1" si="310"/>
        <v>0</v>
      </c>
      <c r="BQ204" s="359">
        <f t="shared" ca="1" si="281"/>
        <v>0</v>
      </c>
      <c r="BR204" s="359">
        <f t="shared" ca="1" si="311"/>
        <v>0</v>
      </c>
      <c r="BT204" s="362">
        <f t="shared" ca="1" si="349"/>
        <v>315</v>
      </c>
      <c r="BU204" s="362">
        <v>196</v>
      </c>
      <c r="BV204" s="371">
        <f t="shared" ca="1" si="350"/>
        <v>0</v>
      </c>
      <c r="BW204" s="359">
        <f t="shared" ca="1" si="282"/>
        <v>0</v>
      </c>
      <c r="BX204" s="359">
        <v>0</v>
      </c>
      <c r="BY204" s="359">
        <f t="shared" ca="1" si="312"/>
        <v>0</v>
      </c>
      <c r="BZ204" s="359">
        <f t="shared" ca="1" si="283"/>
        <v>0</v>
      </c>
      <c r="CA204" s="359">
        <f t="shared" ca="1" si="313"/>
        <v>0</v>
      </c>
      <c r="CC204" s="362">
        <f t="shared" ca="1" si="351"/>
        <v>315</v>
      </c>
      <c r="CD204" s="362">
        <v>196</v>
      </c>
      <c r="CE204" s="371">
        <f t="shared" ca="1" si="352"/>
        <v>0</v>
      </c>
      <c r="CF204" s="359">
        <f t="shared" ca="1" si="284"/>
        <v>0</v>
      </c>
      <c r="CG204" s="359">
        <v>0</v>
      </c>
      <c r="CH204" s="359">
        <f t="shared" ca="1" si="314"/>
        <v>0</v>
      </c>
      <c r="CI204" s="359">
        <f t="shared" ca="1" si="285"/>
        <v>0</v>
      </c>
      <c r="CJ204" s="359">
        <f t="shared" ca="1" si="315"/>
        <v>0</v>
      </c>
      <c r="CL204" s="362">
        <f t="shared" ca="1" si="353"/>
        <v>315</v>
      </c>
      <c r="CM204" s="362">
        <v>196</v>
      </c>
      <c r="CN204" s="371">
        <f t="shared" ca="1" si="354"/>
        <v>0</v>
      </c>
      <c r="CO204" s="359">
        <f t="shared" ca="1" si="286"/>
        <v>0</v>
      </c>
      <c r="CP204" s="359">
        <v>0</v>
      </c>
      <c r="CQ204" s="359">
        <f t="shared" ca="1" si="316"/>
        <v>0</v>
      </c>
      <c r="CR204" s="359">
        <f t="shared" ca="1" si="287"/>
        <v>0</v>
      </c>
      <c r="CS204" s="359">
        <f t="shared" ca="1" si="317"/>
        <v>0</v>
      </c>
      <c r="CU204" s="362">
        <f t="shared" ca="1" si="355"/>
        <v>315</v>
      </c>
      <c r="CV204" s="362">
        <v>196</v>
      </c>
      <c r="CW204" s="371">
        <f t="shared" ca="1" si="356"/>
        <v>0</v>
      </c>
      <c r="CX204" s="359">
        <f t="shared" ca="1" si="288"/>
        <v>0</v>
      </c>
      <c r="CY204" s="359">
        <v>0</v>
      </c>
      <c r="CZ204" s="359">
        <f t="shared" ca="1" si="318"/>
        <v>0</v>
      </c>
      <c r="DA204" s="359">
        <f t="shared" ca="1" si="289"/>
        <v>0</v>
      </c>
      <c r="DB204" s="359">
        <f t="shared" ca="1" si="319"/>
        <v>0</v>
      </c>
      <c r="DD204" s="362">
        <f t="shared" ca="1" si="357"/>
        <v>315</v>
      </c>
      <c r="DE204" s="362">
        <v>196</v>
      </c>
      <c r="DF204" s="371">
        <f t="shared" ca="1" si="358"/>
        <v>0</v>
      </c>
      <c r="DG204" s="359">
        <f t="shared" ca="1" si="290"/>
        <v>0</v>
      </c>
      <c r="DH204" s="359">
        <v>0</v>
      </c>
      <c r="DI204" s="359">
        <f t="shared" ca="1" si="320"/>
        <v>0</v>
      </c>
      <c r="DJ204" s="359">
        <f t="shared" ca="1" si="291"/>
        <v>0</v>
      </c>
      <c r="DK204" s="359">
        <f t="shared" ca="1" si="321"/>
        <v>0</v>
      </c>
      <c r="DM204" s="362">
        <f t="shared" ca="1" si="359"/>
        <v>315</v>
      </c>
      <c r="DN204" s="362">
        <v>196</v>
      </c>
      <c r="DO204" s="371">
        <f t="shared" ca="1" si="360"/>
        <v>0</v>
      </c>
      <c r="DP204" s="359">
        <f t="shared" ca="1" si="292"/>
        <v>0</v>
      </c>
      <c r="DQ204" s="359">
        <v>0</v>
      </c>
      <c r="DR204" s="359">
        <f t="shared" ca="1" si="322"/>
        <v>0</v>
      </c>
      <c r="DS204" s="359">
        <f t="shared" ca="1" si="293"/>
        <v>0</v>
      </c>
      <c r="DT204" s="359">
        <f t="shared" ca="1" si="323"/>
        <v>0</v>
      </c>
      <c r="DV204" s="362">
        <f t="shared" ca="1" si="361"/>
        <v>315</v>
      </c>
      <c r="DW204" s="362">
        <v>196</v>
      </c>
      <c r="DX204" s="371">
        <f t="shared" ca="1" si="362"/>
        <v>0</v>
      </c>
      <c r="DY204" s="359">
        <f t="shared" ca="1" si="294"/>
        <v>0</v>
      </c>
      <c r="DZ204" s="359">
        <v>0</v>
      </c>
      <c r="EA204" s="359">
        <f t="shared" ca="1" si="324"/>
        <v>0</v>
      </c>
      <c r="EB204" s="359">
        <f t="shared" ca="1" si="295"/>
        <v>0</v>
      </c>
      <c r="EC204" s="359">
        <f t="shared" ca="1" si="325"/>
        <v>0</v>
      </c>
      <c r="EE204" s="362">
        <f t="shared" ca="1" si="363"/>
        <v>315</v>
      </c>
      <c r="EF204" s="362">
        <v>196</v>
      </c>
      <c r="EG204" s="371">
        <f t="shared" ca="1" si="364"/>
        <v>0</v>
      </c>
      <c r="EH204" s="359">
        <f t="shared" ca="1" si="296"/>
        <v>0</v>
      </c>
      <c r="EI204" s="359">
        <v>0</v>
      </c>
      <c r="EJ204" s="359">
        <f t="shared" ca="1" si="326"/>
        <v>0</v>
      </c>
      <c r="EK204" s="359">
        <f t="shared" ca="1" si="297"/>
        <v>0</v>
      </c>
      <c r="EL204" s="359">
        <f t="shared" ca="1" si="327"/>
        <v>0</v>
      </c>
    </row>
    <row r="205" spans="6:142" x14ac:dyDescent="0.35">
      <c r="F205" s="372">
        <f ca="1">IFERROR(INDEX('Inflation Rates'!$A$16:$H$138,MATCH('TSP Traditional'!$H206,'Inflation Rates'!$A$16:$A$138,0),8)/INDEX('Inflation Rates'!$A$16:$H$138,MATCH('TSP Traditional'!$H206,'Inflation Rates'!$A$16:$A$138,0)-1,8)-1,F204)</f>
        <v>2.0000000000000018E-2</v>
      </c>
      <c r="G205" s="372">
        <f ca="1">IFERROR(INDEX('Inflation Rates'!$A$16:$H$138,MATCH('TSP Traditional'!$H206,'Inflation Rates'!$A$16:$A$138,0),6)/INDEX('Inflation Rates'!$A$16:$H$138,MATCH('TSP Traditional'!$H206,'Inflation Rates'!$A$16:$A$138,0)-1,6)-1,G204)</f>
        <v>2.0999999999999908E-2</v>
      </c>
      <c r="H205" s="362">
        <f t="shared" ca="1" si="328"/>
        <v>2216</v>
      </c>
      <c r="I205" s="362">
        <f t="shared" ca="1" si="329"/>
        <v>316</v>
      </c>
      <c r="J205" s="362">
        <v>197</v>
      </c>
      <c r="K205" s="371">
        <f t="shared" ca="1" si="330"/>
        <v>0</v>
      </c>
      <c r="L205" s="359">
        <f t="shared" ca="1" si="274"/>
        <v>0</v>
      </c>
      <c r="M205" s="359">
        <v>0</v>
      </c>
      <c r="N205" s="359">
        <f t="shared" ca="1" si="298"/>
        <v>0</v>
      </c>
      <c r="O205" s="359">
        <f t="shared" ca="1" si="331"/>
        <v>0</v>
      </c>
      <c r="P205" s="359">
        <f t="shared" ca="1" si="299"/>
        <v>0</v>
      </c>
      <c r="R205" s="362">
        <f t="shared" ca="1" si="332"/>
        <v>316</v>
      </c>
      <c r="S205" s="362">
        <v>197</v>
      </c>
      <c r="T205" s="371">
        <f t="shared" ca="1" si="333"/>
        <v>0</v>
      </c>
      <c r="U205" s="359">
        <f t="shared" ca="1" si="275"/>
        <v>0</v>
      </c>
      <c r="V205" s="359">
        <v>0</v>
      </c>
      <c r="W205" s="359">
        <f t="shared" ca="1" si="300"/>
        <v>0</v>
      </c>
      <c r="X205" s="359">
        <f t="shared" ca="1" si="334"/>
        <v>0</v>
      </c>
      <c r="Y205" s="359">
        <f t="shared" ca="1" si="301"/>
        <v>0</v>
      </c>
      <c r="AA205" s="362">
        <f t="shared" ca="1" si="335"/>
        <v>316</v>
      </c>
      <c r="AB205" s="362">
        <v>197</v>
      </c>
      <c r="AC205" s="371">
        <f t="shared" ca="1" si="336"/>
        <v>0</v>
      </c>
      <c r="AD205" s="359">
        <f t="shared" ca="1" si="276"/>
        <v>0</v>
      </c>
      <c r="AE205" s="359">
        <v>0</v>
      </c>
      <c r="AF205" s="359">
        <f t="shared" ca="1" si="302"/>
        <v>0</v>
      </c>
      <c r="AG205" s="359">
        <f t="shared" ca="1" si="337"/>
        <v>0</v>
      </c>
      <c r="AH205" s="359">
        <f t="shared" ca="1" si="303"/>
        <v>0</v>
      </c>
      <c r="AJ205" s="362">
        <f t="shared" ca="1" si="338"/>
        <v>316</v>
      </c>
      <c r="AK205" s="362">
        <v>197</v>
      </c>
      <c r="AL205" s="371">
        <f t="shared" ca="1" si="339"/>
        <v>0</v>
      </c>
      <c r="AM205" s="359">
        <f t="shared" ca="1" si="277"/>
        <v>0</v>
      </c>
      <c r="AN205" s="359">
        <v>0</v>
      </c>
      <c r="AO205" s="359">
        <f t="shared" ca="1" si="304"/>
        <v>0</v>
      </c>
      <c r="AP205" s="359">
        <f t="shared" ca="1" si="340"/>
        <v>0</v>
      </c>
      <c r="AQ205" s="359">
        <f t="shared" ca="1" si="305"/>
        <v>0</v>
      </c>
      <c r="AS205" s="362">
        <f t="shared" ca="1" si="341"/>
        <v>316</v>
      </c>
      <c r="AT205" s="362">
        <v>197</v>
      </c>
      <c r="AU205" s="371">
        <f t="shared" ca="1" si="342"/>
        <v>0</v>
      </c>
      <c r="AV205" s="359">
        <f t="shared" ca="1" si="278"/>
        <v>0</v>
      </c>
      <c r="AW205" s="359">
        <v>0</v>
      </c>
      <c r="AX205" s="359">
        <f t="shared" ca="1" si="306"/>
        <v>0</v>
      </c>
      <c r="AY205" s="359">
        <f t="shared" ca="1" si="343"/>
        <v>0</v>
      </c>
      <c r="AZ205" s="359">
        <f t="shared" ca="1" si="307"/>
        <v>0</v>
      </c>
      <c r="BB205" s="362">
        <f t="shared" ca="1" si="344"/>
        <v>316</v>
      </c>
      <c r="BC205" s="362">
        <v>197</v>
      </c>
      <c r="BD205" s="371">
        <f t="shared" ca="1" si="345"/>
        <v>0</v>
      </c>
      <c r="BE205" s="359">
        <f t="shared" ca="1" si="279"/>
        <v>0</v>
      </c>
      <c r="BF205" s="359">
        <v>0</v>
      </c>
      <c r="BG205" s="359">
        <f t="shared" ca="1" si="308"/>
        <v>0</v>
      </c>
      <c r="BH205" s="359">
        <f t="shared" ca="1" si="346"/>
        <v>0</v>
      </c>
      <c r="BI205" s="359">
        <f t="shared" ca="1" si="309"/>
        <v>0</v>
      </c>
      <c r="BK205" s="362">
        <f t="shared" ca="1" si="347"/>
        <v>316</v>
      </c>
      <c r="BL205" s="362">
        <v>197</v>
      </c>
      <c r="BM205" s="371">
        <f t="shared" ca="1" si="348"/>
        <v>0</v>
      </c>
      <c r="BN205" s="359">
        <f t="shared" ca="1" si="280"/>
        <v>0</v>
      </c>
      <c r="BO205" s="359">
        <v>0</v>
      </c>
      <c r="BP205" s="359">
        <f t="shared" ca="1" si="310"/>
        <v>0</v>
      </c>
      <c r="BQ205" s="359">
        <f t="shared" ca="1" si="281"/>
        <v>0</v>
      </c>
      <c r="BR205" s="359">
        <f t="shared" ca="1" si="311"/>
        <v>0</v>
      </c>
      <c r="BT205" s="362">
        <f t="shared" ca="1" si="349"/>
        <v>316</v>
      </c>
      <c r="BU205" s="362">
        <v>197</v>
      </c>
      <c r="BV205" s="371">
        <f t="shared" ca="1" si="350"/>
        <v>0</v>
      </c>
      <c r="BW205" s="359">
        <f t="shared" ca="1" si="282"/>
        <v>0</v>
      </c>
      <c r="BX205" s="359">
        <v>0</v>
      </c>
      <c r="BY205" s="359">
        <f t="shared" ca="1" si="312"/>
        <v>0</v>
      </c>
      <c r="BZ205" s="359">
        <f t="shared" ca="1" si="283"/>
        <v>0</v>
      </c>
      <c r="CA205" s="359">
        <f t="shared" ca="1" si="313"/>
        <v>0</v>
      </c>
      <c r="CC205" s="362">
        <f t="shared" ca="1" si="351"/>
        <v>316</v>
      </c>
      <c r="CD205" s="362">
        <v>197</v>
      </c>
      <c r="CE205" s="371">
        <f t="shared" ca="1" si="352"/>
        <v>0</v>
      </c>
      <c r="CF205" s="359">
        <f t="shared" ca="1" si="284"/>
        <v>0</v>
      </c>
      <c r="CG205" s="359">
        <v>0</v>
      </c>
      <c r="CH205" s="359">
        <f t="shared" ca="1" si="314"/>
        <v>0</v>
      </c>
      <c r="CI205" s="359">
        <f t="shared" ca="1" si="285"/>
        <v>0</v>
      </c>
      <c r="CJ205" s="359">
        <f t="shared" ca="1" si="315"/>
        <v>0</v>
      </c>
      <c r="CL205" s="362">
        <f t="shared" ca="1" si="353"/>
        <v>316</v>
      </c>
      <c r="CM205" s="362">
        <v>197</v>
      </c>
      <c r="CN205" s="371">
        <f t="shared" ca="1" si="354"/>
        <v>0</v>
      </c>
      <c r="CO205" s="359">
        <f t="shared" ca="1" si="286"/>
        <v>0</v>
      </c>
      <c r="CP205" s="359">
        <v>0</v>
      </c>
      <c r="CQ205" s="359">
        <f t="shared" ca="1" si="316"/>
        <v>0</v>
      </c>
      <c r="CR205" s="359">
        <f t="shared" ca="1" si="287"/>
        <v>0</v>
      </c>
      <c r="CS205" s="359">
        <f t="shared" ca="1" si="317"/>
        <v>0</v>
      </c>
      <c r="CU205" s="362">
        <f t="shared" ca="1" si="355"/>
        <v>316</v>
      </c>
      <c r="CV205" s="362">
        <v>197</v>
      </c>
      <c r="CW205" s="371">
        <f t="shared" ca="1" si="356"/>
        <v>0</v>
      </c>
      <c r="CX205" s="359">
        <f t="shared" ca="1" si="288"/>
        <v>0</v>
      </c>
      <c r="CY205" s="359">
        <v>0</v>
      </c>
      <c r="CZ205" s="359">
        <f t="shared" ca="1" si="318"/>
        <v>0</v>
      </c>
      <c r="DA205" s="359">
        <f t="shared" ca="1" si="289"/>
        <v>0</v>
      </c>
      <c r="DB205" s="359">
        <f t="shared" ca="1" si="319"/>
        <v>0</v>
      </c>
      <c r="DD205" s="362">
        <f t="shared" ca="1" si="357"/>
        <v>316</v>
      </c>
      <c r="DE205" s="362">
        <v>197</v>
      </c>
      <c r="DF205" s="371">
        <f t="shared" ca="1" si="358"/>
        <v>0</v>
      </c>
      <c r="DG205" s="359">
        <f t="shared" ca="1" si="290"/>
        <v>0</v>
      </c>
      <c r="DH205" s="359">
        <v>0</v>
      </c>
      <c r="DI205" s="359">
        <f t="shared" ca="1" si="320"/>
        <v>0</v>
      </c>
      <c r="DJ205" s="359">
        <f t="shared" ca="1" si="291"/>
        <v>0</v>
      </c>
      <c r="DK205" s="359">
        <f t="shared" ca="1" si="321"/>
        <v>0</v>
      </c>
      <c r="DM205" s="362">
        <f t="shared" ca="1" si="359"/>
        <v>316</v>
      </c>
      <c r="DN205" s="362">
        <v>197</v>
      </c>
      <c r="DO205" s="371">
        <f t="shared" ca="1" si="360"/>
        <v>0</v>
      </c>
      <c r="DP205" s="359">
        <f t="shared" ca="1" si="292"/>
        <v>0</v>
      </c>
      <c r="DQ205" s="359">
        <v>0</v>
      </c>
      <c r="DR205" s="359">
        <f t="shared" ca="1" si="322"/>
        <v>0</v>
      </c>
      <c r="DS205" s="359">
        <f t="shared" ca="1" si="293"/>
        <v>0</v>
      </c>
      <c r="DT205" s="359">
        <f t="shared" ca="1" si="323"/>
        <v>0</v>
      </c>
      <c r="DV205" s="362">
        <f t="shared" ca="1" si="361"/>
        <v>316</v>
      </c>
      <c r="DW205" s="362">
        <v>197</v>
      </c>
      <c r="DX205" s="371">
        <f t="shared" ca="1" si="362"/>
        <v>0</v>
      </c>
      <c r="DY205" s="359">
        <f t="shared" ca="1" si="294"/>
        <v>0</v>
      </c>
      <c r="DZ205" s="359">
        <v>0</v>
      </c>
      <c r="EA205" s="359">
        <f t="shared" ca="1" si="324"/>
        <v>0</v>
      </c>
      <c r="EB205" s="359">
        <f t="shared" ca="1" si="295"/>
        <v>0</v>
      </c>
      <c r="EC205" s="359">
        <f t="shared" ca="1" si="325"/>
        <v>0</v>
      </c>
      <c r="EE205" s="362">
        <f t="shared" ca="1" si="363"/>
        <v>316</v>
      </c>
      <c r="EF205" s="362">
        <v>197</v>
      </c>
      <c r="EG205" s="371">
        <f t="shared" ca="1" si="364"/>
        <v>0</v>
      </c>
      <c r="EH205" s="359">
        <f t="shared" ca="1" si="296"/>
        <v>0</v>
      </c>
      <c r="EI205" s="359">
        <v>0</v>
      </c>
      <c r="EJ205" s="359">
        <f t="shared" ca="1" si="326"/>
        <v>0</v>
      </c>
      <c r="EK205" s="359">
        <f t="shared" ca="1" si="297"/>
        <v>0</v>
      </c>
      <c r="EL205" s="359">
        <f t="shared" ca="1" si="327"/>
        <v>0</v>
      </c>
    </row>
    <row r="206" spans="6:142" x14ac:dyDescent="0.35">
      <c r="F206" s="372">
        <f ca="1">IFERROR(INDEX('Inflation Rates'!$A$16:$H$138,MATCH('TSP Traditional'!$H207,'Inflation Rates'!$A$16:$A$138,0),8)/INDEX('Inflation Rates'!$A$16:$H$138,MATCH('TSP Traditional'!$H207,'Inflation Rates'!$A$16:$A$138,0)-1,8)-1,F205)</f>
        <v>2.0000000000000018E-2</v>
      </c>
      <c r="G206" s="372">
        <f ca="1">IFERROR(INDEX('Inflation Rates'!$A$16:$H$138,MATCH('TSP Traditional'!$H207,'Inflation Rates'!$A$16:$A$138,0),6)/INDEX('Inflation Rates'!$A$16:$H$138,MATCH('TSP Traditional'!$H207,'Inflation Rates'!$A$16:$A$138,0)-1,6)-1,G205)</f>
        <v>2.0999999999999908E-2</v>
      </c>
      <c r="H206" s="362">
        <f t="shared" ca="1" si="328"/>
        <v>2217</v>
      </c>
      <c r="I206" s="362">
        <f t="shared" ca="1" si="329"/>
        <v>317</v>
      </c>
      <c r="J206" s="362">
        <v>198</v>
      </c>
      <c r="K206" s="371">
        <f t="shared" ca="1" si="330"/>
        <v>0</v>
      </c>
      <c r="L206" s="359">
        <f t="shared" ca="1" si="274"/>
        <v>0</v>
      </c>
      <c r="M206" s="359">
        <v>0</v>
      </c>
      <c r="N206" s="359">
        <f t="shared" ca="1" si="298"/>
        <v>0</v>
      </c>
      <c r="O206" s="359">
        <f t="shared" ca="1" si="331"/>
        <v>0</v>
      </c>
      <c r="P206" s="359">
        <f t="shared" ca="1" si="299"/>
        <v>0</v>
      </c>
      <c r="R206" s="362">
        <f t="shared" ca="1" si="332"/>
        <v>317</v>
      </c>
      <c r="S206" s="362">
        <v>198</v>
      </c>
      <c r="T206" s="371">
        <f t="shared" ca="1" si="333"/>
        <v>0</v>
      </c>
      <c r="U206" s="359">
        <f t="shared" ca="1" si="275"/>
        <v>0</v>
      </c>
      <c r="V206" s="359">
        <v>0</v>
      </c>
      <c r="W206" s="359">
        <f t="shared" ca="1" si="300"/>
        <v>0</v>
      </c>
      <c r="X206" s="359">
        <f t="shared" ca="1" si="334"/>
        <v>0</v>
      </c>
      <c r="Y206" s="359">
        <f t="shared" ca="1" si="301"/>
        <v>0</v>
      </c>
      <c r="AA206" s="362">
        <f t="shared" ca="1" si="335"/>
        <v>317</v>
      </c>
      <c r="AB206" s="362">
        <v>198</v>
      </c>
      <c r="AC206" s="371">
        <f t="shared" ca="1" si="336"/>
        <v>0</v>
      </c>
      <c r="AD206" s="359">
        <f t="shared" ca="1" si="276"/>
        <v>0</v>
      </c>
      <c r="AE206" s="359">
        <v>0</v>
      </c>
      <c r="AF206" s="359">
        <f t="shared" ca="1" si="302"/>
        <v>0</v>
      </c>
      <c r="AG206" s="359">
        <f t="shared" ca="1" si="337"/>
        <v>0</v>
      </c>
      <c r="AH206" s="359">
        <f t="shared" ca="1" si="303"/>
        <v>0</v>
      </c>
      <c r="AJ206" s="362">
        <f t="shared" ca="1" si="338"/>
        <v>317</v>
      </c>
      <c r="AK206" s="362">
        <v>198</v>
      </c>
      <c r="AL206" s="371">
        <f t="shared" ca="1" si="339"/>
        <v>0</v>
      </c>
      <c r="AM206" s="359">
        <f t="shared" ca="1" si="277"/>
        <v>0</v>
      </c>
      <c r="AN206" s="359">
        <v>0</v>
      </c>
      <c r="AO206" s="359">
        <f t="shared" ca="1" si="304"/>
        <v>0</v>
      </c>
      <c r="AP206" s="359">
        <f t="shared" ca="1" si="340"/>
        <v>0</v>
      </c>
      <c r="AQ206" s="359">
        <f t="shared" ca="1" si="305"/>
        <v>0</v>
      </c>
      <c r="AS206" s="362">
        <f t="shared" ca="1" si="341"/>
        <v>317</v>
      </c>
      <c r="AT206" s="362">
        <v>198</v>
      </c>
      <c r="AU206" s="371">
        <f t="shared" ca="1" si="342"/>
        <v>0</v>
      </c>
      <c r="AV206" s="359">
        <f t="shared" ca="1" si="278"/>
        <v>0</v>
      </c>
      <c r="AW206" s="359">
        <v>0</v>
      </c>
      <c r="AX206" s="359">
        <f t="shared" ca="1" si="306"/>
        <v>0</v>
      </c>
      <c r="AY206" s="359">
        <f t="shared" ca="1" si="343"/>
        <v>0</v>
      </c>
      <c r="AZ206" s="359">
        <f t="shared" ca="1" si="307"/>
        <v>0</v>
      </c>
      <c r="BB206" s="362">
        <f t="shared" ca="1" si="344"/>
        <v>317</v>
      </c>
      <c r="BC206" s="362">
        <v>198</v>
      </c>
      <c r="BD206" s="371">
        <f t="shared" ca="1" si="345"/>
        <v>0</v>
      </c>
      <c r="BE206" s="359">
        <f t="shared" ca="1" si="279"/>
        <v>0</v>
      </c>
      <c r="BF206" s="359">
        <v>0</v>
      </c>
      <c r="BG206" s="359">
        <f t="shared" ca="1" si="308"/>
        <v>0</v>
      </c>
      <c r="BH206" s="359">
        <f t="shared" ca="1" si="346"/>
        <v>0</v>
      </c>
      <c r="BI206" s="359">
        <f t="shared" ca="1" si="309"/>
        <v>0</v>
      </c>
      <c r="BK206" s="362">
        <f t="shared" ca="1" si="347"/>
        <v>317</v>
      </c>
      <c r="BL206" s="362">
        <v>198</v>
      </c>
      <c r="BM206" s="371">
        <f t="shared" ca="1" si="348"/>
        <v>0</v>
      </c>
      <c r="BN206" s="359">
        <f t="shared" ca="1" si="280"/>
        <v>0</v>
      </c>
      <c r="BO206" s="359">
        <v>0</v>
      </c>
      <c r="BP206" s="359">
        <f t="shared" ca="1" si="310"/>
        <v>0</v>
      </c>
      <c r="BQ206" s="359">
        <f t="shared" ca="1" si="281"/>
        <v>0</v>
      </c>
      <c r="BR206" s="359">
        <f t="shared" ca="1" si="311"/>
        <v>0</v>
      </c>
      <c r="BT206" s="362">
        <f t="shared" ca="1" si="349"/>
        <v>317</v>
      </c>
      <c r="BU206" s="362">
        <v>198</v>
      </c>
      <c r="BV206" s="371">
        <f t="shared" ca="1" si="350"/>
        <v>0</v>
      </c>
      <c r="BW206" s="359">
        <f t="shared" ca="1" si="282"/>
        <v>0</v>
      </c>
      <c r="BX206" s="359">
        <v>0</v>
      </c>
      <c r="BY206" s="359">
        <f t="shared" ca="1" si="312"/>
        <v>0</v>
      </c>
      <c r="BZ206" s="359">
        <f t="shared" ca="1" si="283"/>
        <v>0</v>
      </c>
      <c r="CA206" s="359">
        <f t="shared" ca="1" si="313"/>
        <v>0</v>
      </c>
      <c r="CC206" s="362">
        <f t="shared" ca="1" si="351"/>
        <v>317</v>
      </c>
      <c r="CD206" s="362">
        <v>198</v>
      </c>
      <c r="CE206" s="371">
        <f t="shared" ca="1" si="352"/>
        <v>0</v>
      </c>
      <c r="CF206" s="359">
        <f t="shared" ca="1" si="284"/>
        <v>0</v>
      </c>
      <c r="CG206" s="359">
        <v>0</v>
      </c>
      <c r="CH206" s="359">
        <f t="shared" ca="1" si="314"/>
        <v>0</v>
      </c>
      <c r="CI206" s="359">
        <f t="shared" ca="1" si="285"/>
        <v>0</v>
      </c>
      <c r="CJ206" s="359">
        <f t="shared" ca="1" si="315"/>
        <v>0</v>
      </c>
      <c r="CL206" s="362">
        <f t="shared" ca="1" si="353"/>
        <v>317</v>
      </c>
      <c r="CM206" s="362">
        <v>198</v>
      </c>
      <c r="CN206" s="371">
        <f t="shared" ca="1" si="354"/>
        <v>0</v>
      </c>
      <c r="CO206" s="359">
        <f t="shared" ca="1" si="286"/>
        <v>0</v>
      </c>
      <c r="CP206" s="359">
        <v>0</v>
      </c>
      <c r="CQ206" s="359">
        <f t="shared" ca="1" si="316"/>
        <v>0</v>
      </c>
      <c r="CR206" s="359">
        <f t="shared" ca="1" si="287"/>
        <v>0</v>
      </c>
      <c r="CS206" s="359">
        <f t="shared" ca="1" si="317"/>
        <v>0</v>
      </c>
      <c r="CU206" s="362">
        <f t="shared" ca="1" si="355"/>
        <v>317</v>
      </c>
      <c r="CV206" s="362">
        <v>198</v>
      </c>
      <c r="CW206" s="371">
        <f t="shared" ca="1" si="356"/>
        <v>0</v>
      </c>
      <c r="CX206" s="359">
        <f t="shared" ca="1" si="288"/>
        <v>0</v>
      </c>
      <c r="CY206" s="359">
        <v>0</v>
      </c>
      <c r="CZ206" s="359">
        <f t="shared" ca="1" si="318"/>
        <v>0</v>
      </c>
      <c r="DA206" s="359">
        <f t="shared" ca="1" si="289"/>
        <v>0</v>
      </c>
      <c r="DB206" s="359">
        <f t="shared" ca="1" si="319"/>
        <v>0</v>
      </c>
      <c r="DD206" s="362">
        <f t="shared" ca="1" si="357"/>
        <v>317</v>
      </c>
      <c r="DE206" s="362">
        <v>198</v>
      </c>
      <c r="DF206" s="371">
        <f t="shared" ca="1" si="358"/>
        <v>0</v>
      </c>
      <c r="DG206" s="359">
        <f t="shared" ca="1" si="290"/>
        <v>0</v>
      </c>
      <c r="DH206" s="359">
        <v>0</v>
      </c>
      <c r="DI206" s="359">
        <f t="shared" ca="1" si="320"/>
        <v>0</v>
      </c>
      <c r="DJ206" s="359">
        <f t="shared" ca="1" si="291"/>
        <v>0</v>
      </c>
      <c r="DK206" s="359">
        <f t="shared" ca="1" si="321"/>
        <v>0</v>
      </c>
      <c r="DM206" s="362">
        <f t="shared" ca="1" si="359"/>
        <v>317</v>
      </c>
      <c r="DN206" s="362">
        <v>198</v>
      </c>
      <c r="DO206" s="371">
        <f t="shared" ca="1" si="360"/>
        <v>0</v>
      </c>
      <c r="DP206" s="359">
        <f t="shared" ca="1" si="292"/>
        <v>0</v>
      </c>
      <c r="DQ206" s="359">
        <v>0</v>
      </c>
      <c r="DR206" s="359">
        <f t="shared" ca="1" si="322"/>
        <v>0</v>
      </c>
      <c r="DS206" s="359">
        <f t="shared" ca="1" si="293"/>
        <v>0</v>
      </c>
      <c r="DT206" s="359">
        <f t="shared" ca="1" si="323"/>
        <v>0</v>
      </c>
      <c r="DV206" s="362">
        <f t="shared" ca="1" si="361"/>
        <v>317</v>
      </c>
      <c r="DW206" s="362">
        <v>198</v>
      </c>
      <c r="DX206" s="371">
        <f t="shared" ca="1" si="362"/>
        <v>0</v>
      </c>
      <c r="DY206" s="359">
        <f t="shared" ca="1" si="294"/>
        <v>0</v>
      </c>
      <c r="DZ206" s="359">
        <v>0</v>
      </c>
      <c r="EA206" s="359">
        <f t="shared" ca="1" si="324"/>
        <v>0</v>
      </c>
      <c r="EB206" s="359">
        <f t="shared" ca="1" si="295"/>
        <v>0</v>
      </c>
      <c r="EC206" s="359">
        <f t="shared" ca="1" si="325"/>
        <v>0</v>
      </c>
      <c r="EE206" s="362">
        <f t="shared" ca="1" si="363"/>
        <v>317</v>
      </c>
      <c r="EF206" s="362">
        <v>198</v>
      </c>
      <c r="EG206" s="371">
        <f t="shared" ca="1" si="364"/>
        <v>0</v>
      </c>
      <c r="EH206" s="359">
        <f t="shared" ca="1" si="296"/>
        <v>0</v>
      </c>
      <c r="EI206" s="359">
        <v>0</v>
      </c>
      <c r="EJ206" s="359">
        <f t="shared" ca="1" si="326"/>
        <v>0</v>
      </c>
      <c r="EK206" s="359">
        <f t="shared" ca="1" si="297"/>
        <v>0</v>
      </c>
      <c r="EL206" s="359">
        <f t="shared" ca="1" si="327"/>
        <v>0</v>
      </c>
    </row>
    <row r="207" spans="6:142" x14ac:dyDescent="0.35">
      <c r="F207" s="372">
        <f ca="1">IFERROR(INDEX('Inflation Rates'!$A$16:$H$138,MATCH('TSP Traditional'!$H208,'Inflation Rates'!$A$16:$A$138,0),8)/INDEX('Inflation Rates'!$A$16:$H$138,MATCH('TSP Traditional'!$H208,'Inflation Rates'!$A$16:$A$138,0)-1,8)-1,F206)</f>
        <v>2.0000000000000018E-2</v>
      </c>
      <c r="G207" s="372">
        <f ca="1">IFERROR(INDEX('Inflation Rates'!$A$16:$H$138,MATCH('TSP Traditional'!$H208,'Inflation Rates'!$A$16:$A$138,0),6)/INDEX('Inflation Rates'!$A$16:$H$138,MATCH('TSP Traditional'!$H208,'Inflation Rates'!$A$16:$A$138,0)-1,6)-1,G206)</f>
        <v>2.0999999999999908E-2</v>
      </c>
      <c r="H207" s="362">
        <f t="shared" ca="1" si="328"/>
        <v>2218</v>
      </c>
      <c r="I207" s="362">
        <f t="shared" ca="1" si="329"/>
        <v>318</v>
      </c>
      <c r="J207" s="362">
        <v>199</v>
      </c>
      <c r="K207" s="371">
        <f t="shared" ca="1" si="330"/>
        <v>0</v>
      </c>
      <c r="L207" s="359">
        <f t="shared" ca="1" si="274"/>
        <v>0</v>
      </c>
      <c r="M207" s="359">
        <v>0</v>
      </c>
      <c r="N207" s="359">
        <f t="shared" ca="1" si="298"/>
        <v>0</v>
      </c>
      <c r="O207" s="359">
        <f t="shared" ca="1" si="331"/>
        <v>0</v>
      </c>
      <c r="P207" s="359">
        <f t="shared" ca="1" si="299"/>
        <v>0</v>
      </c>
      <c r="R207" s="362">
        <f t="shared" ca="1" si="332"/>
        <v>318</v>
      </c>
      <c r="S207" s="362">
        <v>199</v>
      </c>
      <c r="T207" s="371">
        <f t="shared" ca="1" si="333"/>
        <v>0</v>
      </c>
      <c r="U207" s="359">
        <f t="shared" ca="1" si="275"/>
        <v>0</v>
      </c>
      <c r="V207" s="359">
        <v>0</v>
      </c>
      <c r="W207" s="359">
        <f t="shared" ca="1" si="300"/>
        <v>0</v>
      </c>
      <c r="X207" s="359">
        <f t="shared" ca="1" si="334"/>
        <v>0</v>
      </c>
      <c r="Y207" s="359">
        <f t="shared" ca="1" si="301"/>
        <v>0</v>
      </c>
      <c r="AA207" s="362">
        <f t="shared" ca="1" si="335"/>
        <v>318</v>
      </c>
      <c r="AB207" s="362">
        <v>199</v>
      </c>
      <c r="AC207" s="371">
        <f t="shared" ca="1" si="336"/>
        <v>0</v>
      </c>
      <c r="AD207" s="359">
        <f t="shared" ca="1" si="276"/>
        <v>0</v>
      </c>
      <c r="AE207" s="359">
        <v>0</v>
      </c>
      <c r="AF207" s="359">
        <f t="shared" ca="1" si="302"/>
        <v>0</v>
      </c>
      <c r="AG207" s="359">
        <f t="shared" ca="1" si="337"/>
        <v>0</v>
      </c>
      <c r="AH207" s="359">
        <f t="shared" ca="1" si="303"/>
        <v>0</v>
      </c>
      <c r="AJ207" s="362">
        <f t="shared" ca="1" si="338"/>
        <v>318</v>
      </c>
      <c r="AK207" s="362">
        <v>199</v>
      </c>
      <c r="AL207" s="371">
        <f t="shared" ca="1" si="339"/>
        <v>0</v>
      </c>
      <c r="AM207" s="359">
        <f t="shared" ca="1" si="277"/>
        <v>0</v>
      </c>
      <c r="AN207" s="359">
        <v>0</v>
      </c>
      <c r="AO207" s="359">
        <f t="shared" ca="1" si="304"/>
        <v>0</v>
      </c>
      <c r="AP207" s="359">
        <f t="shared" ca="1" si="340"/>
        <v>0</v>
      </c>
      <c r="AQ207" s="359">
        <f t="shared" ca="1" si="305"/>
        <v>0</v>
      </c>
      <c r="AS207" s="362">
        <f t="shared" ca="1" si="341"/>
        <v>318</v>
      </c>
      <c r="AT207" s="362">
        <v>199</v>
      </c>
      <c r="AU207" s="371">
        <f t="shared" ca="1" si="342"/>
        <v>0</v>
      </c>
      <c r="AV207" s="359">
        <f t="shared" ca="1" si="278"/>
        <v>0</v>
      </c>
      <c r="AW207" s="359">
        <v>0</v>
      </c>
      <c r="AX207" s="359">
        <f t="shared" ca="1" si="306"/>
        <v>0</v>
      </c>
      <c r="AY207" s="359">
        <f t="shared" ca="1" si="343"/>
        <v>0</v>
      </c>
      <c r="AZ207" s="359">
        <f t="shared" ca="1" si="307"/>
        <v>0</v>
      </c>
      <c r="BB207" s="362">
        <f t="shared" ca="1" si="344"/>
        <v>318</v>
      </c>
      <c r="BC207" s="362">
        <v>199</v>
      </c>
      <c r="BD207" s="371">
        <f t="shared" ca="1" si="345"/>
        <v>0</v>
      </c>
      <c r="BE207" s="359">
        <f t="shared" ca="1" si="279"/>
        <v>0</v>
      </c>
      <c r="BF207" s="359">
        <v>0</v>
      </c>
      <c r="BG207" s="359">
        <f t="shared" ca="1" si="308"/>
        <v>0</v>
      </c>
      <c r="BH207" s="359">
        <f t="shared" ca="1" si="346"/>
        <v>0</v>
      </c>
      <c r="BI207" s="359">
        <f t="shared" ca="1" si="309"/>
        <v>0</v>
      </c>
      <c r="BK207" s="362">
        <f t="shared" ca="1" si="347"/>
        <v>318</v>
      </c>
      <c r="BL207" s="362">
        <v>199</v>
      </c>
      <c r="BM207" s="371">
        <f t="shared" ca="1" si="348"/>
        <v>0</v>
      </c>
      <c r="BN207" s="359">
        <f t="shared" ca="1" si="280"/>
        <v>0</v>
      </c>
      <c r="BO207" s="359">
        <v>0</v>
      </c>
      <c r="BP207" s="359">
        <f t="shared" ca="1" si="310"/>
        <v>0</v>
      </c>
      <c r="BQ207" s="359">
        <f t="shared" ca="1" si="281"/>
        <v>0</v>
      </c>
      <c r="BR207" s="359">
        <f t="shared" ca="1" si="311"/>
        <v>0</v>
      </c>
      <c r="BT207" s="362">
        <f t="shared" ca="1" si="349"/>
        <v>318</v>
      </c>
      <c r="BU207" s="362">
        <v>199</v>
      </c>
      <c r="BV207" s="371">
        <f t="shared" ca="1" si="350"/>
        <v>0</v>
      </c>
      <c r="BW207" s="359">
        <f t="shared" ca="1" si="282"/>
        <v>0</v>
      </c>
      <c r="BX207" s="359">
        <v>0</v>
      </c>
      <c r="BY207" s="359">
        <f t="shared" ca="1" si="312"/>
        <v>0</v>
      </c>
      <c r="BZ207" s="359">
        <f t="shared" ca="1" si="283"/>
        <v>0</v>
      </c>
      <c r="CA207" s="359">
        <f t="shared" ca="1" si="313"/>
        <v>0</v>
      </c>
      <c r="CC207" s="362">
        <f t="shared" ca="1" si="351"/>
        <v>318</v>
      </c>
      <c r="CD207" s="362">
        <v>199</v>
      </c>
      <c r="CE207" s="371">
        <f t="shared" ca="1" si="352"/>
        <v>0</v>
      </c>
      <c r="CF207" s="359">
        <f t="shared" ca="1" si="284"/>
        <v>0</v>
      </c>
      <c r="CG207" s="359">
        <v>0</v>
      </c>
      <c r="CH207" s="359">
        <f t="shared" ca="1" si="314"/>
        <v>0</v>
      </c>
      <c r="CI207" s="359">
        <f t="shared" ca="1" si="285"/>
        <v>0</v>
      </c>
      <c r="CJ207" s="359">
        <f t="shared" ca="1" si="315"/>
        <v>0</v>
      </c>
      <c r="CL207" s="362">
        <f t="shared" ca="1" si="353"/>
        <v>318</v>
      </c>
      <c r="CM207" s="362">
        <v>199</v>
      </c>
      <c r="CN207" s="371">
        <f t="shared" ca="1" si="354"/>
        <v>0</v>
      </c>
      <c r="CO207" s="359">
        <f t="shared" ca="1" si="286"/>
        <v>0</v>
      </c>
      <c r="CP207" s="359">
        <v>0</v>
      </c>
      <c r="CQ207" s="359">
        <f t="shared" ca="1" si="316"/>
        <v>0</v>
      </c>
      <c r="CR207" s="359">
        <f t="shared" ca="1" si="287"/>
        <v>0</v>
      </c>
      <c r="CS207" s="359">
        <f t="shared" ca="1" si="317"/>
        <v>0</v>
      </c>
      <c r="CU207" s="362">
        <f t="shared" ca="1" si="355"/>
        <v>318</v>
      </c>
      <c r="CV207" s="362">
        <v>199</v>
      </c>
      <c r="CW207" s="371">
        <f t="shared" ca="1" si="356"/>
        <v>0</v>
      </c>
      <c r="CX207" s="359">
        <f t="shared" ca="1" si="288"/>
        <v>0</v>
      </c>
      <c r="CY207" s="359">
        <v>0</v>
      </c>
      <c r="CZ207" s="359">
        <f t="shared" ca="1" si="318"/>
        <v>0</v>
      </c>
      <c r="DA207" s="359">
        <f t="shared" ca="1" si="289"/>
        <v>0</v>
      </c>
      <c r="DB207" s="359">
        <f t="shared" ca="1" si="319"/>
        <v>0</v>
      </c>
      <c r="DD207" s="362">
        <f t="shared" ca="1" si="357"/>
        <v>318</v>
      </c>
      <c r="DE207" s="362">
        <v>199</v>
      </c>
      <c r="DF207" s="371">
        <f t="shared" ca="1" si="358"/>
        <v>0</v>
      </c>
      <c r="DG207" s="359">
        <f t="shared" ca="1" si="290"/>
        <v>0</v>
      </c>
      <c r="DH207" s="359">
        <v>0</v>
      </c>
      <c r="DI207" s="359">
        <f t="shared" ca="1" si="320"/>
        <v>0</v>
      </c>
      <c r="DJ207" s="359">
        <f t="shared" ca="1" si="291"/>
        <v>0</v>
      </c>
      <c r="DK207" s="359">
        <f t="shared" ca="1" si="321"/>
        <v>0</v>
      </c>
      <c r="DM207" s="362">
        <f t="shared" ca="1" si="359"/>
        <v>318</v>
      </c>
      <c r="DN207" s="362">
        <v>199</v>
      </c>
      <c r="DO207" s="371">
        <f t="shared" ca="1" si="360"/>
        <v>0</v>
      </c>
      <c r="DP207" s="359">
        <f t="shared" ca="1" si="292"/>
        <v>0</v>
      </c>
      <c r="DQ207" s="359">
        <v>0</v>
      </c>
      <c r="DR207" s="359">
        <f t="shared" ca="1" si="322"/>
        <v>0</v>
      </c>
      <c r="DS207" s="359">
        <f t="shared" ca="1" si="293"/>
        <v>0</v>
      </c>
      <c r="DT207" s="359">
        <f t="shared" ca="1" si="323"/>
        <v>0</v>
      </c>
      <c r="DV207" s="362">
        <f t="shared" ca="1" si="361"/>
        <v>318</v>
      </c>
      <c r="DW207" s="362">
        <v>199</v>
      </c>
      <c r="DX207" s="371">
        <f t="shared" ca="1" si="362"/>
        <v>0</v>
      </c>
      <c r="DY207" s="359">
        <f t="shared" ca="1" si="294"/>
        <v>0</v>
      </c>
      <c r="DZ207" s="359">
        <v>0</v>
      </c>
      <c r="EA207" s="359">
        <f t="shared" ca="1" si="324"/>
        <v>0</v>
      </c>
      <c r="EB207" s="359">
        <f t="shared" ca="1" si="295"/>
        <v>0</v>
      </c>
      <c r="EC207" s="359">
        <f t="shared" ca="1" si="325"/>
        <v>0</v>
      </c>
      <c r="EE207" s="362">
        <f t="shared" ca="1" si="363"/>
        <v>318</v>
      </c>
      <c r="EF207" s="362">
        <v>199</v>
      </c>
      <c r="EG207" s="371">
        <f t="shared" ca="1" si="364"/>
        <v>0</v>
      </c>
      <c r="EH207" s="359">
        <f t="shared" ca="1" si="296"/>
        <v>0</v>
      </c>
      <c r="EI207" s="359">
        <v>0</v>
      </c>
      <c r="EJ207" s="359">
        <f t="shared" ca="1" si="326"/>
        <v>0</v>
      </c>
      <c r="EK207" s="359">
        <f t="shared" ca="1" si="297"/>
        <v>0</v>
      </c>
      <c r="EL207" s="359">
        <f t="shared" ca="1" si="327"/>
        <v>0</v>
      </c>
    </row>
    <row r="208" spans="6:142" x14ac:dyDescent="0.35">
      <c r="F208" s="372">
        <f ca="1">IFERROR(INDEX('Inflation Rates'!$A$16:$H$138,MATCH('TSP Traditional'!$H209,'Inflation Rates'!$A$16:$A$138,0),8)/INDEX('Inflation Rates'!$A$16:$H$138,MATCH('TSP Traditional'!$H209,'Inflation Rates'!$A$16:$A$138,0)-1,8)-1,F207)</f>
        <v>2.0000000000000018E-2</v>
      </c>
      <c r="G208" s="372">
        <f ca="1">IFERROR(INDEX('Inflation Rates'!$A$16:$H$138,MATCH('TSP Traditional'!$H209,'Inflation Rates'!$A$16:$A$138,0),6)/INDEX('Inflation Rates'!$A$16:$H$138,MATCH('TSP Traditional'!$H209,'Inflation Rates'!$A$16:$A$138,0)-1,6)-1,G207)</f>
        <v>2.0999999999999908E-2</v>
      </c>
      <c r="H208" s="362">
        <f t="shared" ca="1" si="328"/>
        <v>2219</v>
      </c>
      <c r="I208" s="362">
        <f t="shared" ca="1" si="329"/>
        <v>319</v>
      </c>
      <c r="J208" s="362">
        <v>200</v>
      </c>
      <c r="K208" s="371">
        <f t="shared" ca="1" si="330"/>
        <v>0</v>
      </c>
      <c r="L208" s="359">
        <f t="shared" ca="1" si="274"/>
        <v>0</v>
      </c>
      <c r="M208" s="359">
        <v>0</v>
      </c>
      <c r="N208" s="359">
        <f t="shared" ca="1" si="298"/>
        <v>0</v>
      </c>
      <c r="O208" s="359">
        <f t="shared" ca="1" si="331"/>
        <v>0</v>
      </c>
      <c r="P208" s="359">
        <f t="shared" ca="1" si="299"/>
        <v>0</v>
      </c>
      <c r="R208" s="362">
        <f t="shared" ca="1" si="332"/>
        <v>319</v>
      </c>
      <c r="S208" s="362">
        <v>200</v>
      </c>
      <c r="T208" s="371">
        <f t="shared" ca="1" si="333"/>
        <v>0</v>
      </c>
      <c r="U208" s="359">
        <f t="shared" ca="1" si="275"/>
        <v>0</v>
      </c>
      <c r="V208" s="359">
        <v>0</v>
      </c>
      <c r="W208" s="359">
        <f t="shared" ca="1" si="300"/>
        <v>0</v>
      </c>
      <c r="X208" s="359">
        <f t="shared" ca="1" si="334"/>
        <v>0</v>
      </c>
      <c r="Y208" s="359">
        <f t="shared" ca="1" si="301"/>
        <v>0</v>
      </c>
      <c r="AA208" s="362">
        <f t="shared" ca="1" si="335"/>
        <v>319</v>
      </c>
      <c r="AB208" s="362">
        <v>200</v>
      </c>
      <c r="AC208" s="371">
        <f t="shared" ca="1" si="336"/>
        <v>0</v>
      </c>
      <c r="AD208" s="359">
        <f t="shared" ca="1" si="276"/>
        <v>0</v>
      </c>
      <c r="AE208" s="359">
        <v>0</v>
      </c>
      <c r="AF208" s="359">
        <f t="shared" ca="1" si="302"/>
        <v>0</v>
      </c>
      <c r="AG208" s="359">
        <f t="shared" ca="1" si="337"/>
        <v>0</v>
      </c>
      <c r="AH208" s="359">
        <f t="shared" ca="1" si="303"/>
        <v>0</v>
      </c>
      <c r="AJ208" s="362">
        <f t="shared" ca="1" si="338"/>
        <v>319</v>
      </c>
      <c r="AK208" s="362">
        <v>200</v>
      </c>
      <c r="AL208" s="371">
        <f t="shared" ca="1" si="339"/>
        <v>0</v>
      </c>
      <c r="AM208" s="359">
        <f t="shared" ca="1" si="277"/>
        <v>0</v>
      </c>
      <c r="AN208" s="359">
        <v>0</v>
      </c>
      <c r="AO208" s="359">
        <f t="shared" ca="1" si="304"/>
        <v>0</v>
      </c>
      <c r="AP208" s="359">
        <f t="shared" ca="1" si="340"/>
        <v>0</v>
      </c>
      <c r="AQ208" s="359">
        <f t="shared" ca="1" si="305"/>
        <v>0</v>
      </c>
      <c r="AS208" s="362">
        <f t="shared" ca="1" si="341"/>
        <v>319</v>
      </c>
      <c r="AT208" s="362">
        <v>200</v>
      </c>
      <c r="AU208" s="371">
        <f t="shared" ca="1" si="342"/>
        <v>0</v>
      </c>
      <c r="AV208" s="359">
        <f t="shared" ca="1" si="278"/>
        <v>0</v>
      </c>
      <c r="AW208" s="359">
        <v>0</v>
      </c>
      <c r="AX208" s="359">
        <f t="shared" ca="1" si="306"/>
        <v>0</v>
      </c>
      <c r="AY208" s="359">
        <f t="shared" ca="1" si="343"/>
        <v>0</v>
      </c>
      <c r="AZ208" s="359">
        <f t="shared" ca="1" si="307"/>
        <v>0</v>
      </c>
      <c r="BB208" s="362">
        <f t="shared" ca="1" si="344"/>
        <v>319</v>
      </c>
      <c r="BC208" s="362">
        <v>200</v>
      </c>
      <c r="BD208" s="371">
        <f t="shared" ca="1" si="345"/>
        <v>0</v>
      </c>
      <c r="BE208" s="359">
        <f t="shared" ca="1" si="279"/>
        <v>0</v>
      </c>
      <c r="BF208" s="359">
        <v>0</v>
      </c>
      <c r="BG208" s="359">
        <f t="shared" ca="1" si="308"/>
        <v>0</v>
      </c>
      <c r="BH208" s="359">
        <f t="shared" ca="1" si="346"/>
        <v>0</v>
      </c>
      <c r="BI208" s="359">
        <f t="shared" ca="1" si="309"/>
        <v>0</v>
      </c>
      <c r="BK208" s="362">
        <f t="shared" ca="1" si="347"/>
        <v>319</v>
      </c>
      <c r="BL208" s="362">
        <v>200</v>
      </c>
      <c r="BM208" s="371">
        <f t="shared" ca="1" si="348"/>
        <v>0</v>
      </c>
      <c r="BN208" s="359">
        <f t="shared" ca="1" si="280"/>
        <v>0</v>
      </c>
      <c r="BO208" s="359">
        <v>0</v>
      </c>
      <c r="BP208" s="359">
        <f t="shared" ca="1" si="310"/>
        <v>0</v>
      </c>
      <c r="BQ208" s="359">
        <f t="shared" ca="1" si="281"/>
        <v>0</v>
      </c>
      <c r="BR208" s="359">
        <f t="shared" ca="1" si="311"/>
        <v>0</v>
      </c>
      <c r="BT208" s="362">
        <f t="shared" ca="1" si="349"/>
        <v>319</v>
      </c>
      <c r="BU208" s="362">
        <v>200</v>
      </c>
      <c r="BV208" s="371">
        <f t="shared" ca="1" si="350"/>
        <v>0</v>
      </c>
      <c r="BW208" s="359">
        <f t="shared" ca="1" si="282"/>
        <v>0</v>
      </c>
      <c r="BX208" s="359">
        <v>0</v>
      </c>
      <c r="BY208" s="359">
        <f t="shared" ca="1" si="312"/>
        <v>0</v>
      </c>
      <c r="BZ208" s="359">
        <f t="shared" ca="1" si="283"/>
        <v>0</v>
      </c>
      <c r="CA208" s="359">
        <f t="shared" ca="1" si="313"/>
        <v>0</v>
      </c>
      <c r="CC208" s="362">
        <f t="shared" ca="1" si="351"/>
        <v>319</v>
      </c>
      <c r="CD208" s="362">
        <v>200</v>
      </c>
      <c r="CE208" s="371">
        <f t="shared" ca="1" si="352"/>
        <v>0</v>
      </c>
      <c r="CF208" s="359">
        <f t="shared" ca="1" si="284"/>
        <v>0</v>
      </c>
      <c r="CG208" s="359">
        <v>0</v>
      </c>
      <c r="CH208" s="359">
        <f t="shared" ca="1" si="314"/>
        <v>0</v>
      </c>
      <c r="CI208" s="359">
        <f t="shared" ca="1" si="285"/>
        <v>0</v>
      </c>
      <c r="CJ208" s="359">
        <f t="shared" ca="1" si="315"/>
        <v>0</v>
      </c>
      <c r="CL208" s="362">
        <f t="shared" ca="1" si="353"/>
        <v>319</v>
      </c>
      <c r="CM208" s="362">
        <v>200</v>
      </c>
      <c r="CN208" s="371">
        <f t="shared" ca="1" si="354"/>
        <v>0</v>
      </c>
      <c r="CO208" s="359">
        <f t="shared" ca="1" si="286"/>
        <v>0</v>
      </c>
      <c r="CP208" s="359">
        <v>0</v>
      </c>
      <c r="CQ208" s="359">
        <f t="shared" ca="1" si="316"/>
        <v>0</v>
      </c>
      <c r="CR208" s="359">
        <f t="shared" ca="1" si="287"/>
        <v>0</v>
      </c>
      <c r="CS208" s="359">
        <f t="shared" ca="1" si="317"/>
        <v>0</v>
      </c>
      <c r="CU208" s="362">
        <f t="shared" ca="1" si="355"/>
        <v>319</v>
      </c>
      <c r="CV208" s="362">
        <v>200</v>
      </c>
      <c r="CW208" s="371">
        <f t="shared" ca="1" si="356"/>
        <v>0</v>
      </c>
      <c r="CX208" s="359">
        <f t="shared" ca="1" si="288"/>
        <v>0</v>
      </c>
      <c r="CY208" s="359">
        <v>0</v>
      </c>
      <c r="CZ208" s="359">
        <f t="shared" ca="1" si="318"/>
        <v>0</v>
      </c>
      <c r="DA208" s="359">
        <f t="shared" ca="1" si="289"/>
        <v>0</v>
      </c>
      <c r="DB208" s="359">
        <f t="shared" ca="1" si="319"/>
        <v>0</v>
      </c>
      <c r="DD208" s="362">
        <f t="shared" ca="1" si="357"/>
        <v>319</v>
      </c>
      <c r="DE208" s="362">
        <v>200</v>
      </c>
      <c r="DF208" s="371">
        <f t="shared" ca="1" si="358"/>
        <v>0</v>
      </c>
      <c r="DG208" s="359">
        <f t="shared" ca="1" si="290"/>
        <v>0</v>
      </c>
      <c r="DH208" s="359">
        <v>0</v>
      </c>
      <c r="DI208" s="359">
        <f t="shared" ca="1" si="320"/>
        <v>0</v>
      </c>
      <c r="DJ208" s="359">
        <f t="shared" ca="1" si="291"/>
        <v>0</v>
      </c>
      <c r="DK208" s="359">
        <f t="shared" ca="1" si="321"/>
        <v>0</v>
      </c>
      <c r="DM208" s="362">
        <f t="shared" ca="1" si="359"/>
        <v>319</v>
      </c>
      <c r="DN208" s="362">
        <v>200</v>
      </c>
      <c r="DO208" s="371">
        <f t="shared" ca="1" si="360"/>
        <v>0</v>
      </c>
      <c r="DP208" s="359">
        <f t="shared" ca="1" si="292"/>
        <v>0</v>
      </c>
      <c r="DQ208" s="359">
        <v>0</v>
      </c>
      <c r="DR208" s="359">
        <f t="shared" ca="1" si="322"/>
        <v>0</v>
      </c>
      <c r="DS208" s="359">
        <f t="shared" ca="1" si="293"/>
        <v>0</v>
      </c>
      <c r="DT208" s="359">
        <f t="shared" ca="1" si="323"/>
        <v>0</v>
      </c>
      <c r="DV208" s="362">
        <f t="shared" ca="1" si="361"/>
        <v>319</v>
      </c>
      <c r="DW208" s="362">
        <v>200</v>
      </c>
      <c r="DX208" s="371">
        <f t="shared" ca="1" si="362"/>
        <v>0</v>
      </c>
      <c r="DY208" s="359">
        <f t="shared" ca="1" si="294"/>
        <v>0</v>
      </c>
      <c r="DZ208" s="359">
        <v>0</v>
      </c>
      <c r="EA208" s="359">
        <f t="shared" ca="1" si="324"/>
        <v>0</v>
      </c>
      <c r="EB208" s="359">
        <f t="shared" ca="1" si="295"/>
        <v>0</v>
      </c>
      <c r="EC208" s="359">
        <f t="shared" ca="1" si="325"/>
        <v>0</v>
      </c>
      <c r="EE208" s="362">
        <f t="shared" ca="1" si="363"/>
        <v>319</v>
      </c>
      <c r="EF208" s="362">
        <v>200</v>
      </c>
      <c r="EG208" s="371">
        <f t="shared" ca="1" si="364"/>
        <v>0</v>
      </c>
      <c r="EH208" s="359">
        <f t="shared" ca="1" si="296"/>
        <v>0</v>
      </c>
      <c r="EI208" s="359">
        <v>0</v>
      </c>
      <c r="EJ208" s="359">
        <f t="shared" ca="1" si="326"/>
        <v>0</v>
      </c>
      <c r="EK208" s="359">
        <f t="shared" ca="1" si="297"/>
        <v>0</v>
      </c>
      <c r="EL208" s="359">
        <f t="shared" ca="1" si="327"/>
        <v>0</v>
      </c>
    </row>
    <row r="209" spans="6:142" x14ac:dyDescent="0.35">
      <c r="F209" s="372">
        <f ca="1">IFERROR(INDEX('Inflation Rates'!$A$16:$H$138,MATCH('TSP Traditional'!$H210,'Inflation Rates'!$A$16:$A$138,0),8)/INDEX('Inflation Rates'!$A$16:$H$138,MATCH('TSP Traditional'!$H210,'Inflation Rates'!$A$16:$A$138,0)-1,8)-1,F208)</f>
        <v>2.0000000000000018E-2</v>
      </c>
      <c r="G209" s="372">
        <f ca="1">IFERROR(INDEX('Inflation Rates'!$A$16:$H$138,MATCH('TSP Traditional'!$H210,'Inflation Rates'!$A$16:$A$138,0),6)/INDEX('Inflation Rates'!$A$16:$H$138,MATCH('TSP Traditional'!$H210,'Inflation Rates'!$A$16:$A$138,0)-1,6)-1,G208)</f>
        <v>2.0999999999999908E-2</v>
      </c>
      <c r="H209" s="362">
        <f t="shared" ca="1" si="328"/>
        <v>2220</v>
      </c>
      <c r="I209" s="362">
        <f t="shared" ca="1" si="329"/>
        <v>320</v>
      </c>
      <c r="J209" s="362">
        <v>201</v>
      </c>
      <c r="K209" s="371">
        <f t="shared" ca="1" si="330"/>
        <v>0</v>
      </c>
      <c r="L209" s="359">
        <f t="shared" ca="1" si="274"/>
        <v>0</v>
      </c>
      <c r="M209" s="359">
        <v>0</v>
      </c>
      <c r="N209" s="359">
        <f t="shared" ca="1" si="298"/>
        <v>0</v>
      </c>
      <c r="O209" s="359">
        <f t="shared" ca="1" si="331"/>
        <v>0</v>
      </c>
      <c r="P209" s="359">
        <f t="shared" ca="1" si="299"/>
        <v>0</v>
      </c>
      <c r="R209" s="362">
        <f t="shared" ca="1" si="332"/>
        <v>320</v>
      </c>
      <c r="S209" s="362">
        <v>201</v>
      </c>
      <c r="T209" s="371">
        <f t="shared" ca="1" si="333"/>
        <v>0</v>
      </c>
      <c r="U209" s="359">
        <f t="shared" ca="1" si="275"/>
        <v>0</v>
      </c>
      <c r="V209" s="359">
        <v>0</v>
      </c>
      <c r="W209" s="359">
        <f t="shared" ca="1" si="300"/>
        <v>0</v>
      </c>
      <c r="X209" s="359">
        <f t="shared" ca="1" si="334"/>
        <v>0</v>
      </c>
      <c r="Y209" s="359">
        <f t="shared" ca="1" si="301"/>
        <v>0</v>
      </c>
      <c r="AA209" s="362">
        <f t="shared" ca="1" si="335"/>
        <v>320</v>
      </c>
      <c r="AB209" s="362">
        <v>201</v>
      </c>
      <c r="AC209" s="371">
        <f t="shared" ca="1" si="336"/>
        <v>0</v>
      </c>
      <c r="AD209" s="359">
        <f t="shared" ca="1" si="276"/>
        <v>0</v>
      </c>
      <c r="AE209" s="359">
        <v>0</v>
      </c>
      <c r="AF209" s="359">
        <f t="shared" ca="1" si="302"/>
        <v>0</v>
      </c>
      <c r="AG209" s="359">
        <f t="shared" ca="1" si="337"/>
        <v>0</v>
      </c>
      <c r="AH209" s="359">
        <f t="shared" ca="1" si="303"/>
        <v>0</v>
      </c>
      <c r="AJ209" s="362">
        <f t="shared" ca="1" si="338"/>
        <v>320</v>
      </c>
      <c r="AK209" s="362">
        <v>201</v>
      </c>
      <c r="AL209" s="371">
        <f t="shared" ca="1" si="339"/>
        <v>0</v>
      </c>
      <c r="AM209" s="359">
        <f t="shared" ca="1" si="277"/>
        <v>0</v>
      </c>
      <c r="AN209" s="359">
        <v>0</v>
      </c>
      <c r="AO209" s="359">
        <f t="shared" ca="1" si="304"/>
        <v>0</v>
      </c>
      <c r="AP209" s="359">
        <f t="shared" ca="1" si="340"/>
        <v>0</v>
      </c>
      <c r="AQ209" s="359">
        <f t="shared" ca="1" si="305"/>
        <v>0</v>
      </c>
      <c r="AS209" s="362">
        <f t="shared" ca="1" si="341"/>
        <v>320</v>
      </c>
      <c r="AT209" s="362">
        <v>201</v>
      </c>
      <c r="AU209" s="371">
        <f t="shared" ca="1" si="342"/>
        <v>0</v>
      </c>
      <c r="AV209" s="359">
        <f t="shared" ca="1" si="278"/>
        <v>0</v>
      </c>
      <c r="AW209" s="359">
        <v>0</v>
      </c>
      <c r="AX209" s="359">
        <f t="shared" ca="1" si="306"/>
        <v>0</v>
      </c>
      <c r="AY209" s="359">
        <f t="shared" ca="1" si="343"/>
        <v>0</v>
      </c>
      <c r="AZ209" s="359">
        <f t="shared" ca="1" si="307"/>
        <v>0</v>
      </c>
      <c r="BB209" s="362">
        <f t="shared" ca="1" si="344"/>
        <v>320</v>
      </c>
      <c r="BC209" s="362">
        <v>201</v>
      </c>
      <c r="BD209" s="371">
        <f t="shared" ca="1" si="345"/>
        <v>0</v>
      </c>
      <c r="BE209" s="359">
        <f t="shared" ca="1" si="279"/>
        <v>0</v>
      </c>
      <c r="BF209" s="359">
        <v>0</v>
      </c>
      <c r="BG209" s="359">
        <f t="shared" ca="1" si="308"/>
        <v>0</v>
      </c>
      <c r="BH209" s="359">
        <f t="shared" ca="1" si="346"/>
        <v>0</v>
      </c>
      <c r="BI209" s="359">
        <f t="shared" ca="1" si="309"/>
        <v>0</v>
      </c>
      <c r="BK209" s="362">
        <f t="shared" ca="1" si="347"/>
        <v>320</v>
      </c>
      <c r="BL209" s="362">
        <v>201</v>
      </c>
      <c r="BM209" s="371">
        <f t="shared" ca="1" si="348"/>
        <v>0</v>
      </c>
      <c r="BN209" s="359">
        <f t="shared" ca="1" si="280"/>
        <v>0</v>
      </c>
      <c r="BO209" s="359">
        <v>0</v>
      </c>
      <c r="BP209" s="359">
        <f t="shared" ca="1" si="310"/>
        <v>0</v>
      </c>
      <c r="BQ209" s="359">
        <f t="shared" ca="1" si="281"/>
        <v>0</v>
      </c>
      <c r="BR209" s="359">
        <f t="shared" ca="1" si="311"/>
        <v>0</v>
      </c>
      <c r="BT209" s="362">
        <f t="shared" ca="1" si="349"/>
        <v>320</v>
      </c>
      <c r="BU209" s="362">
        <v>201</v>
      </c>
      <c r="BV209" s="371">
        <f t="shared" ca="1" si="350"/>
        <v>0</v>
      </c>
      <c r="BW209" s="359">
        <f t="shared" ca="1" si="282"/>
        <v>0</v>
      </c>
      <c r="BX209" s="359">
        <v>0</v>
      </c>
      <c r="BY209" s="359">
        <f t="shared" ca="1" si="312"/>
        <v>0</v>
      </c>
      <c r="BZ209" s="359">
        <f t="shared" ca="1" si="283"/>
        <v>0</v>
      </c>
      <c r="CA209" s="359">
        <f t="shared" ca="1" si="313"/>
        <v>0</v>
      </c>
      <c r="CC209" s="362">
        <f t="shared" ca="1" si="351"/>
        <v>320</v>
      </c>
      <c r="CD209" s="362">
        <v>201</v>
      </c>
      <c r="CE209" s="371">
        <f t="shared" ca="1" si="352"/>
        <v>0</v>
      </c>
      <c r="CF209" s="359">
        <f t="shared" ca="1" si="284"/>
        <v>0</v>
      </c>
      <c r="CG209" s="359">
        <v>0</v>
      </c>
      <c r="CH209" s="359">
        <f t="shared" ca="1" si="314"/>
        <v>0</v>
      </c>
      <c r="CI209" s="359">
        <f t="shared" ca="1" si="285"/>
        <v>0</v>
      </c>
      <c r="CJ209" s="359">
        <f t="shared" ca="1" si="315"/>
        <v>0</v>
      </c>
      <c r="CL209" s="362">
        <f t="shared" ca="1" si="353"/>
        <v>320</v>
      </c>
      <c r="CM209" s="362">
        <v>201</v>
      </c>
      <c r="CN209" s="371">
        <f t="shared" ca="1" si="354"/>
        <v>0</v>
      </c>
      <c r="CO209" s="359">
        <f t="shared" ca="1" si="286"/>
        <v>0</v>
      </c>
      <c r="CP209" s="359">
        <v>0</v>
      </c>
      <c r="CQ209" s="359">
        <f t="shared" ca="1" si="316"/>
        <v>0</v>
      </c>
      <c r="CR209" s="359">
        <f t="shared" ca="1" si="287"/>
        <v>0</v>
      </c>
      <c r="CS209" s="359">
        <f t="shared" ca="1" si="317"/>
        <v>0</v>
      </c>
      <c r="CU209" s="362">
        <f t="shared" ca="1" si="355"/>
        <v>320</v>
      </c>
      <c r="CV209" s="362">
        <v>201</v>
      </c>
      <c r="CW209" s="371">
        <f t="shared" ca="1" si="356"/>
        <v>0</v>
      </c>
      <c r="CX209" s="359">
        <f t="shared" ca="1" si="288"/>
        <v>0</v>
      </c>
      <c r="CY209" s="359">
        <v>0</v>
      </c>
      <c r="CZ209" s="359">
        <f t="shared" ca="1" si="318"/>
        <v>0</v>
      </c>
      <c r="DA209" s="359">
        <f t="shared" ca="1" si="289"/>
        <v>0</v>
      </c>
      <c r="DB209" s="359">
        <f t="shared" ca="1" si="319"/>
        <v>0</v>
      </c>
      <c r="DD209" s="362">
        <f t="shared" ca="1" si="357"/>
        <v>320</v>
      </c>
      <c r="DE209" s="362">
        <v>201</v>
      </c>
      <c r="DF209" s="371">
        <f t="shared" ca="1" si="358"/>
        <v>0</v>
      </c>
      <c r="DG209" s="359">
        <f t="shared" ca="1" si="290"/>
        <v>0</v>
      </c>
      <c r="DH209" s="359">
        <v>0</v>
      </c>
      <c r="DI209" s="359">
        <f t="shared" ca="1" si="320"/>
        <v>0</v>
      </c>
      <c r="DJ209" s="359">
        <f t="shared" ca="1" si="291"/>
        <v>0</v>
      </c>
      <c r="DK209" s="359">
        <f t="shared" ca="1" si="321"/>
        <v>0</v>
      </c>
      <c r="DM209" s="362">
        <f t="shared" ca="1" si="359"/>
        <v>320</v>
      </c>
      <c r="DN209" s="362">
        <v>201</v>
      </c>
      <c r="DO209" s="371">
        <f t="shared" ca="1" si="360"/>
        <v>0</v>
      </c>
      <c r="DP209" s="359">
        <f t="shared" ca="1" si="292"/>
        <v>0</v>
      </c>
      <c r="DQ209" s="359">
        <v>0</v>
      </c>
      <c r="DR209" s="359">
        <f t="shared" ca="1" si="322"/>
        <v>0</v>
      </c>
      <c r="DS209" s="359">
        <f t="shared" ca="1" si="293"/>
        <v>0</v>
      </c>
      <c r="DT209" s="359">
        <f t="shared" ca="1" si="323"/>
        <v>0</v>
      </c>
      <c r="DV209" s="362">
        <f t="shared" ca="1" si="361"/>
        <v>320</v>
      </c>
      <c r="DW209" s="362">
        <v>201</v>
      </c>
      <c r="DX209" s="371">
        <f t="shared" ca="1" si="362"/>
        <v>0</v>
      </c>
      <c r="DY209" s="359">
        <f t="shared" ca="1" si="294"/>
        <v>0</v>
      </c>
      <c r="DZ209" s="359">
        <v>0</v>
      </c>
      <c r="EA209" s="359">
        <f t="shared" ca="1" si="324"/>
        <v>0</v>
      </c>
      <c r="EB209" s="359">
        <f t="shared" ca="1" si="295"/>
        <v>0</v>
      </c>
      <c r="EC209" s="359">
        <f t="shared" ca="1" si="325"/>
        <v>0</v>
      </c>
      <c r="EE209" s="362">
        <f t="shared" ca="1" si="363"/>
        <v>320</v>
      </c>
      <c r="EF209" s="362">
        <v>201</v>
      </c>
      <c r="EG209" s="371">
        <f t="shared" ca="1" si="364"/>
        <v>0</v>
      </c>
      <c r="EH209" s="359">
        <f t="shared" ca="1" si="296"/>
        <v>0</v>
      </c>
      <c r="EI209" s="359">
        <v>0</v>
      </c>
      <c r="EJ209" s="359">
        <f t="shared" ca="1" si="326"/>
        <v>0</v>
      </c>
      <c r="EK209" s="359">
        <f t="shared" ca="1" si="297"/>
        <v>0</v>
      </c>
      <c r="EL209" s="359">
        <f t="shared" ca="1" si="327"/>
        <v>0</v>
      </c>
    </row>
    <row r="210" spans="6:142" x14ac:dyDescent="0.35">
      <c r="F210" s="372">
        <f ca="1">IFERROR(INDEX('Inflation Rates'!$A$16:$H$138,MATCH('TSP Traditional'!$H211,'Inflation Rates'!$A$16:$A$138,0),8)/INDEX('Inflation Rates'!$A$16:$H$138,MATCH('TSP Traditional'!$H211,'Inflation Rates'!$A$16:$A$138,0)-1,8)-1,F209)</f>
        <v>2.0000000000000018E-2</v>
      </c>
      <c r="G210" s="372">
        <f ca="1">IFERROR(INDEX('Inflation Rates'!$A$16:$H$138,MATCH('TSP Traditional'!$H211,'Inflation Rates'!$A$16:$A$138,0),6)/INDEX('Inflation Rates'!$A$16:$H$138,MATCH('TSP Traditional'!$H211,'Inflation Rates'!$A$16:$A$138,0)-1,6)-1,G209)</f>
        <v>2.0999999999999908E-2</v>
      </c>
      <c r="H210" s="362">
        <f t="shared" ca="1" si="328"/>
        <v>2221</v>
      </c>
      <c r="I210" s="362">
        <f t="shared" ca="1" si="329"/>
        <v>321</v>
      </c>
      <c r="J210" s="362">
        <v>202</v>
      </c>
      <c r="K210" s="371">
        <f t="shared" ca="1" si="330"/>
        <v>0</v>
      </c>
      <c r="L210" s="359">
        <f t="shared" ca="1" si="274"/>
        <v>0</v>
      </c>
      <c r="M210" s="359">
        <v>0</v>
      </c>
      <c r="N210" s="359">
        <f t="shared" ca="1" si="298"/>
        <v>0</v>
      </c>
      <c r="O210" s="359">
        <f t="shared" ca="1" si="331"/>
        <v>0</v>
      </c>
      <c r="P210" s="359">
        <f t="shared" ca="1" si="299"/>
        <v>0</v>
      </c>
      <c r="R210" s="362">
        <f t="shared" ca="1" si="332"/>
        <v>321</v>
      </c>
      <c r="S210" s="362">
        <v>202</v>
      </c>
      <c r="T210" s="371">
        <f t="shared" ca="1" si="333"/>
        <v>0</v>
      </c>
      <c r="U210" s="359">
        <f t="shared" ca="1" si="275"/>
        <v>0</v>
      </c>
      <c r="V210" s="359">
        <v>0</v>
      </c>
      <c r="W210" s="359">
        <f t="shared" ca="1" si="300"/>
        <v>0</v>
      </c>
      <c r="X210" s="359">
        <f t="shared" ca="1" si="334"/>
        <v>0</v>
      </c>
      <c r="Y210" s="359">
        <f t="shared" ca="1" si="301"/>
        <v>0</v>
      </c>
      <c r="AA210" s="362">
        <f t="shared" ca="1" si="335"/>
        <v>321</v>
      </c>
      <c r="AB210" s="362">
        <v>202</v>
      </c>
      <c r="AC210" s="371">
        <f t="shared" ca="1" si="336"/>
        <v>0</v>
      </c>
      <c r="AD210" s="359">
        <f t="shared" ca="1" si="276"/>
        <v>0</v>
      </c>
      <c r="AE210" s="359">
        <v>0</v>
      </c>
      <c r="AF210" s="359">
        <f t="shared" ca="1" si="302"/>
        <v>0</v>
      </c>
      <c r="AG210" s="359">
        <f t="shared" ca="1" si="337"/>
        <v>0</v>
      </c>
      <c r="AH210" s="359">
        <f t="shared" ca="1" si="303"/>
        <v>0</v>
      </c>
      <c r="AJ210" s="362">
        <f t="shared" ca="1" si="338"/>
        <v>321</v>
      </c>
      <c r="AK210" s="362">
        <v>202</v>
      </c>
      <c r="AL210" s="371">
        <f t="shared" ca="1" si="339"/>
        <v>0</v>
      </c>
      <c r="AM210" s="359">
        <f t="shared" ca="1" si="277"/>
        <v>0</v>
      </c>
      <c r="AN210" s="359">
        <v>0</v>
      </c>
      <c r="AO210" s="359">
        <f t="shared" ca="1" si="304"/>
        <v>0</v>
      </c>
      <c r="AP210" s="359">
        <f t="shared" ca="1" si="340"/>
        <v>0</v>
      </c>
      <c r="AQ210" s="359">
        <f t="shared" ca="1" si="305"/>
        <v>0</v>
      </c>
      <c r="AS210" s="362">
        <f t="shared" ca="1" si="341"/>
        <v>321</v>
      </c>
      <c r="AT210" s="362">
        <v>202</v>
      </c>
      <c r="AU210" s="371">
        <f t="shared" ca="1" si="342"/>
        <v>0</v>
      </c>
      <c r="AV210" s="359">
        <f t="shared" ca="1" si="278"/>
        <v>0</v>
      </c>
      <c r="AW210" s="359">
        <v>0</v>
      </c>
      <c r="AX210" s="359">
        <f t="shared" ca="1" si="306"/>
        <v>0</v>
      </c>
      <c r="AY210" s="359">
        <f t="shared" ca="1" si="343"/>
        <v>0</v>
      </c>
      <c r="AZ210" s="359">
        <f t="shared" ca="1" si="307"/>
        <v>0</v>
      </c>
      <c r="BB210" s="362">
        <f t="shared" ca="1" si="344"/>
        <v>321</v>
      </c>
      <c r="BC210" s="362">
        <v>202</v>
      </c>
      <c r="BD210" s="371">
        <f t="shared" ca="1" si="345"/>
        <v>0</v>
      </c>
      <c r="BE210" s="359">
        <f t="shared" ca="1" si="279"/>
        <v>0</v>
      </c>
      <c r="BF210" s="359">
        <v>0</v>
      </c>
      <c r="BG210" s="359">
        <f t="shared" ca="1" si="308"/>
        <v>0</v>
      </c>
      <c r="BH210" s="359">
        <f t="shared" ca="1" si="346"/>
        <v>0</v>
      </c>
      <c r="BI210" s="359">
        <f t="shared" ca="1" si="309"/>
        <v>0</v>
      </c>
      <c r="BK210" s="362">
        <f t="shared" ca="1" si="347"/>
        <v>321</v>
      </c>
      <c r="BL210" s="362">
        <v>202</v>
      </c>
      <c r="BM210" s="371">
        <f t="shared" ca="1" si="348"/>
        <v>0</v>
      </c>
      <c r="BN210" s="359">
        <f t="shared" ca="1" si="280"/>
        <v>0</v>
      </c>
      <c r="BO210" s="359">
        <v>0</v>
      </c>
      <c r="BP210" s="359">
        <f t="shared" ca="1" si="310"/>
        <v>0</v>
      </c>
      <c r="BQ210" s="359">
        <f t="shared" ca="1" si="281"/>
        <v>0</v>
      </c>
      <c r="BR210" s="359">
        <f t="shared" ca="1" si="311"/>
        <v>0</v>
      </c>
      <c r="BT210" s="362">
        <f t="shared" ca="1" si="349"/>
        <v>321</v>
      </c>
      <c r="BU210" s="362">
        <v>202</v>
      </c>
      <c r="BV210" s="371">
        <f t="shared" ca="1" si="350"/>
        <v>0</v>
      </c>
      <c r="BW210" s="359">
        <f t="shared" ca="1" si="282"/>
        <v>0</v>
      </c>
      <c r="BX210" s="359">
        <v>0</v>
      </c>
      <c r="BY210" s="359">
        <f t="shared" ca="1" si="312"/>
        <v>0</v>
      </c>
      <c r="BZ210" s="359">
        <f t="shared" ca="1" si="283"/>
        <v>0</v>
      </c>
      <c r="CA210" s="359">
        <f t="shared" ca="1" si="313"/>
        <v>0</v>
      </c>
      <c r="CC210" s="362">
        <f t="shared" ca="1" si="351"/>
        <v>321</v>
      </c>
      <c r="CD210" s="362">
        <v>202</v>
      </c>
      <c r="CE210" s="371">
        <f t="shared" ca="1" si="352"/>
        <v>0</v>
      </c>
      <c r="CF210" s="359">
        <f t="shared" ca="1" si="284"/>
        <v>0</v>
      </c>
      <c r="CG210" s="359">
        <v>0</v>
      </c>
      <c r="CH210" s="359">
        <f t="shared" ca="1" si="314"/>
        <v>0</v>
      </c>
      <c r="CI210" s="359">
        <f t="shared" ca="1" si="285"/>
        <v>0</v>
      </c>
      <c r="CJ210" s="359">
        <f t="shared" ca="1" si="315"/>
        <v>0</v>
      </c>
      <c r="CL210" s="362">
        <f t="shared" ca="1" si="353"/>
        <v>321</v>
      </c>
      <c r="CM210" s="362">
        <v>202</v>
      </c>
      <c r="CN210" s="371">
        <f t="shared" ca="1" si="354"/>
        <v>0</v>
      </c>
      <c r="CO210" s="359">
        <f t="shared" ca="1" si="286"/>
        <v>0</v>
      </c>
      <c r="CP210" s="359">
        <v>0</v>
      </c>
      <c r="CQ210" s="359">
        <f t="shared" ca="1" si="316"/>
        <v>0</v>
      </c>
      <c r="CR210" s="359">
        <f t="shared" ca="1" si="287"/>
        <v>0</v>
      </c>
      <c r="CS210" s="359">
        <f t="shared" ca="1" si="317"/>
        <v>0</v>
      </c>
      <c r="CU210" s="362">
        <f t="shared" ca="1" si="355"/>
        <v>321</v>
      </c>
      <c r="CV210" s="362">
        <v>202</v>
      </c>
      <c r="CW210" s="371">
        <f t="shared" ca="1" si="356"/>
        <v>0</v>
      </c>
      <c r="CX210" s="359">
        <f t="shared" ca="1" si="288"/>
        <v>0</v>
      </c>
      <c r="CY210" s="359">
        <v>0</v>
      </c>
      <c r="CZ210" s="359">
        <f t="shared" ca="1" si="318"/>
        <v>0</v>
      </c>
      <c r="DA210" s="359">
        <f t="shared" ca="1" si="289"/>
        <v>0</v>
      </c>
      <c r="DB210" s="359">
        <f t="shared" ca="1" si="319"/>
        <v>0</v>
      </c>
      <c r="DD210" s="362">
        <f t="shared" ca="1" si="357"/>
        <v>321</v>
      </c>
      <c r="DE210" s="362">
        <v>202</v>
      </c>
      <c r="DF210" s="371">
        <f t="shared" ca="1" si="358"/>
        <v>0</v>
      </c>
      <c r="DG210" s="359">
        <f t="shared" ca="1" si="290"/>
        <v>0</v>
      </c>
      <c r="DH210" s="359">
        <v>0</v>
      </c>
      <c r="DI210" s="359">
        <f t="shared" ca="1" si="320"/>
        <v>0</v>
      </c>
      <c r="DJ210" s="359">
        <f t="shared" ca="1" si="291"/>
        <v>0</v>
      </c>
      <c r="DK210" s="359">
        <f t="shared" ca="1" si="321"/>
        <v>0</v>
      </c>
      <c r="DM210" s="362">
        <f t="shared" ca="1" si="359"/>
        <v>321</v>
      </c>
      <c r="DN210" s="362">
        <v>202</v>
      </c>
      <c r="DO210" s="371">
        <f t="shared" ca="1" si="360"/>
        <v>0</v>
      </c>
      <c r="DP210" s="359">
        <f t="shared" ca="1" si="292"/>
        <v>0</v>
      </c>
      <c r="DQ210" s="359">
        <v>0</v>
      </c>
      <c r="DR210" s="359">
        <f t="shared" ca="1" si="322"/>
        <v>0</v>
      </c>
      <c r="DS210" s="359">
        <f t="shared" ca="1" si="293"/>
        <v>0</v>
      </c>
      <c r="DT210" s="359">
        <f t="shared" ca="1" si="323"/>
        <v>0</v>
      </c>
      <c r="DV210" s="362">
        <f t="shared" ca="1" si="361"/>
        <v>321</v>
      </c>
      <c r="DW210" s="362">
        <v>202</v>
      </c>
      <c r="DX210" s="371">
        <f t="shared" ca="1" si="362"/>
        <v>0</v>
      </c>
      <c r="DY210" s="359">
        <f t="shared" ca="1" si="294"/>
        <v>0</v>
      </c>
      <c r="DZ210" s="359">
        <v>0</v>
      </c>
      <c r="EA210" s="359">
        <f t="shared" ca="1" si="324"/>
        <v>0</v>
      </c>
      <c r="EB210" s="359">
        <f t="shared" ca="1" si="295"/>
        <v>0</v>
      </c>
      <c r="EC210" s="359">
        <f t="shared" ca="1" si="325"/>
        <v>0</v>
      </c>
      <c r="EE210" s="362">
        <f t="shared" ca="1" si="363"/>
        <v>321</v>
      </c>
      <c r="EF210" s="362">
        <v>202</v>
      </c>
      <c r="EG210" s="371">
        <f t="shared" ca="1" si="364"/>
        <v>0</v>
      </c>
      <c r="EH210" s="359">
        <f t="shared" ca="1" si="296"/>
        <v>0</v>
      </c>
      <c r="EI210" s="359">
        <v>0</v>
      </c>
      <c r="EJ210" s="359">
        <f t="shared" ca="1" si="326"/>
        <v>0</v>
      </c>
      <c r="EK210" s="359">
        <f t="shared" ca="1" si="297"/>
        <v>0</v>
      </c>
      <c r="EL210" s="359">
        <f t="shared" ca="1" si="327"/>
        <v>0</v>
      </c>
    </row>
    <row r="211" spans="6:142" x14ac:dyDescent="0.35">
      <c r="F211" s="372">
        <f ca="1">IFERROR(INDEX('Inflation Rates'!$A$16:$H$138,MATCH('TSP Traditional'!$H212,'Inflation Rates'!$A$16:$A$138,0),8)/INDEX('Inflation Rates'!$A$16:$H$138,MATCH('TSP Traditional'!$H212,'Inflation Rates'!$A$16:$A$138,0)-1,8)-1,F210)</f>
        <v>2.0000000000000018E-2</v>
      </c>
      <c r="G211" s="372">
        <f ca="1">IFERROR(INDEX('Inflation Rates'!$A$16:$H$138,MATCH('TSP Traditional'!$H212,'Inflation Rates'!$A$16:$A$138,0),6)/INDEX('Inflation Rates'!$A$16:$H$138,MATCH('TSP Traditional'!$H212,'Inflation Rates'!$A$16:$A$138,0)-1,6)-1,G210)</f>
        <v>2.0999999999999908E-2</v>
      </c>
      <c r="H211" s="362">
        <f t="shared" ca="1" si="328"/>
        <v>2222</v>
      </c>
      <c r="I211" s="362">
        <f t="shared" ca="1" si="329"/>
        <v>322</v>
      </c>
      <c r="J211" s="362">
        <v>203</v>
      </c>
      <c r="K211" s="371">
        <f t="shared" ca="1" si="330"/>
        <v>0</v>
      </c>
      <c r="L211" s="359">
        <f t="shared" ca="1" si="274"/>
        <v>0</v>
      </c>
      <c r="M211" s="359">
        <v>0</v>
      </c>
      <c r="N211" s="359">
        <f t="shared" ca="1" si="298"/>
        <v>0</v>
      </c>
      <c r="O211" s="359">
        <f t="shared" ca="1" si="331"/>
        <v>0</v>
      </c>
      <c r="P211" s="359">
        <f t="shared" ca="1" si="299"/>
        <v>0</v>
      </c>
      <c r="R211" s="362">
        <f t="shared" ca="1" si="332"/>
        <v>322</v>
      </c>
      <c r="S211" s="362">
        <v>203</v>
      </c>
      <c r="T211" s="371">
        <f t="shared" ca="1" si="333"/>
        <v>0</v>
      </c>
      <c r="U211" s="359">
        <f t="shared" ca="1" si="275"/>
        <v>0</v>
      </c>
      <c r="V211" s="359">
        <v>0</v>
      </c>
      <c r="W211" s="359">
        <f t="shared" ca="1" si="300"/>
        <v>0</v>
      </c>
      <c r="X211" s="359">
        <f t="shared" ca="1" si="334"/>
        <v>0</v>
      </c>
      <c r="Y211" s="359">
        <f t="shared" ca="1" si="301"/>
        <v>0</v>
      </c>
      <c r="AA211" s="362">
        <f t="shared" ca="1" si="335"/>
        <v>322</v>
      </c>
      <c r="AB211" s="362">
        <v>203</v>
      </c>
      <c r="AC211" s="371">
        <f t="shared" ca="1" si="336"/>
        <v>0</v>
      </c>
      <c r="AD211" s="359">
        <f t="shared" ca="1" si="276"/>
        <v>0</v>
      </c>
      <c r="AE211" s="359">
        <v>0</v>
      </c>
      <c r="AF211" s="359">
        <f t="shared" ca="1" si="302"/>
        <v>0</v>
      </c>
      <c r="AG211" s="359">
        <f t="shared" ca="1" si="337"/>
        <v>0</v>
      </c>
      <c r="AH211" s="359">
        <f t="shared" ca="1" si="303"/>
        <v>0</v>
      </c>
      <c r="AJ211" s="362">
        <f t="shared" ca="1" si="338"/>
        <v>322</v>
      </c>
      <c r="AK211" s="362">
        <v>203</v>
      </c>
      <c r="AL211" s="371">
        <f t="shared" ca="1" si="339"/>
        <v>0</v>
      </c>
      <c r="AM211" s="359">
        <f t="shared" ca="1" si="277"/>
        <v>0</v>
      </c>
      <c r="AN211" s="359">
        <v>0</v>
      </c>
      <c r="AO211" s="359">
        <f t="shared" ca="1" si="304"/>
        <v>0</v>
      </c>
      <c r="AP211" s="359">
        <f t="shared" ca="1" si="340"/>
        <v>0</v>
      </c>
      <c r="AQ211" s="359">
        <f t="shared" ca="1" si="305"/>
        <v>0</v>
      </c>
      <c r="AS211" s="362">
        <f t="shared" ca="1" si="341"/>
        <v>322</v>
      </c>
      <c r="AT211" s="362">
        <v>203</v>
      </c>
      <c r="AU211" s="371">
        <f t="shared" ca="1" si="342"/>
        <v>0</v>
      </c>
      <c r="AV211" s="359">
        <f t="shared" ca="1" si="278"/>
        <v>0</v>
      </c>
      <c r="AW211" s="359">
        <v>0</v>
      </c>
      <c r="AX211" s="359">
        <f t="shared" ca="1" si="306"/>
        <v>0</v>
      </c>
      <c r="AY211" s="359">
        <f t="shared" ca="1" si="343"/>
        <v>0</v>
      </c>
      <c r="AZ211" s="359">
        <f t="shared" ca="1" si="307"/>
        <v>0</v>
      </c>
      <c r="BB211" s="362">
        <f t="shared" ca="1" si="344"/>
        <v>322</v>
      </c>
      <c r="BC211" s="362">
        <v>203</v>
      </c>
      <c r="BD211" s="371">
        <f t="shared" ca="1" si="345"/>
        <v>0</v>
      </c>
      <c r="BE211" s="359">
        <f t="shared" ca="1" si="279"/>
        <v>0</v>
      </c>
      <c r="BF211" s="359">
        <v>0</v>
      </c>
      <c r="BG211" s="359">
        <f t="shared" ca="1" si="308"/>
        <v>0</v>
      </c>
      <c r="BH211" s="359">
        <f t="shared" ca="1" si="346"/>
        <v>0</v>
      </c>
      <c r="BI211" s="359">
        <f t="shared" ca="1" si="309"/>
        <v>0</v>
      </c>
      <c r="BK211" s="362">
        <f t="shared" ca="1" si="347"/>
        <v>322</v>
      </c>
      <c r="BL211" s="362">
        <v>203</v>
      </c>
      <c r="BM211" s="371">
        <f t="shared" ca="1" si="348"/>
        <v>0</v>
      </c>
      <c r="BN211" s="359">
        <f t="shared" ca="1" si="280"/>
        <v>0</v>
      </c>
      <c r="BO211" s="359">
        <v>0</v>
      </c>
      <c r="BP211" s="359">
        <f t="shared" ca="1" si="310"/>
        <v>0</v>
      </c>
      <c r="BQ211" s="359">
        <f t="shared" ca="1" si="281"/>
        <v>0</v>
      </c>
      <c r="BR211" s="359">
        <f t="shared" ca="1" si="311"/>
        <v>0</v>
      </c>
      <c r="BT211" s="362">
        <f t="shared" ca="1" si="349"/>
        <v>322</v>
      </c>
      <c r="BU211" s="362">
        <v>203</v>
      </c>
      <c r="BV211" s="371">
        <f t="shared" ca="1" si="350"/>
        <v>0</v>
      </c>
      <c r="BW211" s="359">
        <f t="shared" ca="1" si="282"/>
        <v>0</v>
      </c>
      <c r="BX211" s="359">
        <v>0</v>
      </c>
      <c r="BY211" s="359">
        <f t="shared" ca="1" si="312"/>
        <v>0</v>
      </c>
      <c r="BZ211" s="359">
        <f t="shared" ca="1" si="283"/>
        <v>0</v>
      </c>
      <c r="CA211" s="359">
        <f t="shared" ca="1" si="313"/>
        <v>0</v>
      </c>
      <c r="CC211" s="362">
        <f t="shared" ca="1" si="351"/>
        <v>322</v>
      </c>
      <c r="CD211" s="362">
        <v>203</v>
      </c>
      <c r="CE211" s="371">
        <f t="shared" ca="1" si="352"/>
        <v>0</v>
      </c>
      <c r="CF211" s="359">
        <f t="shared" ca="1" si="284"/>
        <v>0</v>
      </c>
      <c r="CG211" s="359">
        <v>0</v>
      </c>
      <c r="CH211" s="359">
        <f t="shared" ca="1" si="314"/>
        <v>0</v>
      </c>
      <c r="CI211" s="359">
        <f t="shared" ca="1" si="285"/>
        <v>0</v>
      </c>
      <c r="CJ211" s="359">
        <f t="shared" ca="1" si="315"/>
        <v>0</v>
      </c>
      <c r="CL211" s="362">
        <f t="shared" ca="1" si="353"/>
        <v>322</v>
      </c>
      <c r="CM211" s="362">
        <v>203</v>
      </c>
      <c r="CN211" s="371">
        <f t="shared" ca="1" si="354"/>
        <v>0</v>
      </c>
      <c r="CO211" s="359">
        <f t="shared" ca="1" si="286"/>
        <v>0</v>
      </c>
      <c r="CP211" s="359">
        <v>0</v>
      </c>
      <c r="CQ211" s="359">
        <f t="shared" ca="1" si="316"/>
        <v>0</v>
      </c>
      <c r="CR211" s="359">
        <f t="shared" ca="1" si="287"/>
        <v>0</v>
      </c>
      <c r="CS211" s="359">
        <f t="shared" ca="1" si="317"/>
        <v>0</v>
      </c>
      <c r="CU211" s="362">
        <f t="shared" ca="1" si="355"/>
        <v>322</v>
      </c>
      <c r="CV211" s="362">
        <v>203</v>
      </c>
      <c r="CW211" s="371">
        <f t="shared" ca="1" si="356"/>
        <v>0</v>
      </c>
      <c r="CX211" s="359">
        <f t="shared" ca="1" si="288"/>
        <v>0</v>
      </c>
      <c r="CY211" s="359">
        <v>0</v>
      </c>
      <c r="CZ211" s="359">
        <f t="shared" ca="1" si="318"/>
        <v>0</v>
      </c>
      <c r="DA211" s="359">
        <f t="shared" ca="1" si="289"/>
        <v>0</v>
      </c>
      <c r="DB211" s="359">
        <f t="shared" ca="1" si="319"/>
        <v>0</v>
      </c>
      <c r="DD211" s="362">
        <f t="shared" ca="1" si="357"/>
        <v>322</v>
      </c>
      <c r="DE211" s="362">
        <v>203</v>
      </c>
      <c r="DF211" s="371">
        <f t="shared" ca="1" si="358"/>
        <v>0</v>
      </c>
      <c r="DG211" s="359">
        <f t="shared" ca="1" si="290"/>
        <v>0</v>
      </c>
      <c r="DH211" s="359">
        <v>0</v>
      </c>
      <c r="DI211" s="359">
        <f t="shared" ca="1" si="320"/>
        <v>0</v>
      </c>
      <c r="DJ211" s="359">
        <f t="shared" ca="1" si="291"/>
        <v>0</v>
      </c>
      <c r="DK211" s="359">
        <f t="shared" ca="1" si="321"/>
        <v>0</v>
      </c>
      <c r="DM211" s="362">
        <f t="shared" ca="1" si="359"/>
        <v>322</v>
      </c>
      <c r="DN211" s="362">
        <v>203</v>
      </c>
      <c r="DO211" s="371">
        <f t="shared" ca="1" si="360"/>
        <v>0</v>
      </c>
      <c r="DP211" s="359">
        <f t="shared" ca="1" si="292"/>
        <v>0</v>
      </c>
      <c r="DQ211" s="359">
        <v>0</v>
      </c>
      <c r="DR211" s="359">
        <f t="shared" ca="1" si="322"/>
        <v>0</v>
      </c>
      <c r="DS211" s="359">
        <f t="shared" ca="1" si="293"/>
        <v>0</v>
      </c>
      <c r="DT211" s="359">
        <f t="shared" ca="1" si="323"/>
        <v>0</v>
      </c>
      <c r="DV211" s="362">
        <f t="shared" ca="1" si="361"/>
        <v>322</v>
      </c>
      <c r="DW211" s="362">
        <v>203</v>
      </c>
      <c r="DX211" s="371">
        <f t="shared" ca="1" si="362"/>
        <v>0</v>
      </c>
      <c r="DY211" s="359">
        <f t="shared" ca="1" si="294"/>
        <v>0</v>
      </c>
      <c r="DZ211" s="359">
        <v>0</v>
      </c>
      <c r="EA211" s="359">
        <f t="shared" ca="1" si="324"/>
        <v>0</v>
      </c>
      <c r="EB211" s="359">
        <f t="shared" ca="1" si="295"/>
        <v>0</v>
      </c>
      <c r="EC211" s="359">
        <f t="shared" ca="1" si="325"/>
        <v>0</v>
      </c>
      <c r="EE211" s="362">
        <f t="shared" ca="1" si="363"/>
        <v>322</v>
      </c>
      <c r="EF211" s="362">
        <v>203</v>
      </c>
      <c r="EG211" s="371">
        <f t="shared" ca="1" si="364"/>
        <v>0</v>
      </c>
      <c r="EH211" s="359">
        <f t="shared" ca="1" si="296"/>
        <v>0</v>
      </c>
      <c r="EI211" s="359">
        <v>0</v>
      </c>
      <c r="EJ211" s="359">
        <f t="shared" ca="1" si="326"/>
        <v>0</v>
      </c>
      <c r="EK211" s="359">
        <f t="shared" ca="1" si="297"/>
        <v>0</v>
      </c>
      <c r="EL211" s="359">
        <f t="shared" ca="1" si="327"/>
        <v>0</v>
      </c>
    </row>
    <row r="212" spans="6:142" x14ac:dyDescent="0.35">
      <c r="F212" s="372">
        <f ca="1">IFERROR(INDEX('Inflation Rates'!$A$16:$H$138,MATCH('TSP Traditional'!$H213,'Inflation Rates'!$A$16:$A$138,0),8)/INDEX('Inflation Rates'!$A$16:$H$138,MATCH('TSP Traditional'!$H213,'Inflation Rates'!$A$16:$A$138,0)-1,8)-1,F211)</f>
        <v>2.0000000000000018E-2</v>
      </c>
      <c r="G212" s="372">
        <f ca="1">IFERROR(INDEX('Inflation Rates'!$A$16:$H$138,MATCH('TSP Traditional'!$H213,'Inflation Rates'!$A$16:$A$138,0),6)/INDEX('Inflation Rates'!$A$16:$H$138,MATCH('TSP Traditional'!$H213,'Inflation Rates'!$A$16:$A$138,0)-1,6)-1,G211)</f>
        <v>2.0999999999999908E-2</v>
      </c>
      <c r="H212" s="362">
        <f t="shared" ca="1" si="328"/>
        <v>2223</v>
      </c>
      <c r="I212" s="362">
        <f t="shared" ca="1" si="329"/>
        <v>323</v>
      </c>
      <c r="J212" s="362">
        <v>204</v>
      </c>
      <c r="K212" s="371">
        <f t="shared" ca="1" si="330"/>
        <v>0</v>
      </c>
      <c r="L212" s="359">
        <f t="shared" ca="1" si="274"/>
        <v>0</v>
      </c>
      <c r="M212" s="359">
        <v>0</v>
      </c>
      <c r="N212" s="359">
        <f t="shared" ca="1" si="298"/>
        <v>0</v>
      </c>
      <c r="O212" s="359">
        <f t="shared" ca="1" si="331"/>
        <v>0</v>
      </c>
      <c r="P212" s="359">
        <f t="shared" ca="1" si="299"/>
        <v>0</v>
      </c>
      <c r="R212" s="362">
        <f t="shared" ca="1" si="332"/>
        <v>323</v>
      </c>
      <c r="S212" s="362">
        <v>204</v>
      </c>
      <c r="T212" s="371">
        <f t="shared" ca="1" si="333"/>
        <v>0</v>
      </c>
      <c r="U212" s="359">
        <f t="shared" ca="1" si="275"/>
        <v>0</v>
      </c>
      <c r="V212" s="359">
        <v>0</v>
      </c>
      <c r="W212" s="359">
        <f t="shared" ca="1" si="300"/>
        <v>0</v>
      </c>
      <c r="X212" s="359">
        <f t="shared" ca="1" si="334"/>
        <v>0</v>
      </c>
      <c r="Y212" s="359">
        <f t="shared" ca="1" si="301"/>
        <v>0</v>
      </c>
      <c r="AA212" s="362">
        <f t="shared" ca="1" si="335"/>
        <v>323</v>
      </c>
      <c r="AB212" s="362">
        <v>204</v>
      </c>
      <c r="AC212" s="371">
        <f t="shared" ca="1" si="336"/>
        <v>0</v>
      </c>
      <c r="AD212" s="359">
        <f t="shared" ca="1" si="276"/>
        <v>0</v>
      </c>
      <c r="AE212" s="359">
        <v>0</v>
      </c>
      <c r="AF212" s="359">
        <f t="shared" ca="1" si="302"/>
        <v>0</v>
      </c>
      <c r="AG212" s="359">
        <f t="shared" ca="1" si="337"/>
        <v>0</v>
      </c>
      <c r="AH212" s="359">
        <f t="shared" ca="1" si="303"/>
        <v>0</v>
      </c>
      <c r="AJ212" s="362">
        <f t="shared" ca="1" si="338"/>
        <v>323</v>
      </c>
      <c r="AK212" s="362">
        <v>204</v>
      </c>
      <c r="AL212" s="371">
        <f t="shared" ca="1" si="339"/>
        <v>0</v>
      </c>
      <c r="AM212" s="359">
        <f t="shared" ca="1" si="277"/>
        <v>0</v>
      </c>
      <c r="AN212" s="359">
        <v>0</v>
      </c>
      <c r="AO212" s="359">
        <f t="shared" ca="1" si="304"/>
        <v>0</v>
      </c>
      <c r="AP212" s="359">
        <f t="shared" ca="1" si="340"/>
        <v>0</v>
      </c>
      <c r="AQ212" s="359">
        <f t="shared" ca="1" si="305"/>
        <v>0</v>
      </c>
      <c r="AS212" s="362">
        <f t="shared" ca="1" si="341"/>
        <v>323</v>
      </c>
      <c r="AT212" s="362">
        <v>204</v>
      </c>
      <c r="AU212" s="371">
        <f t="shared" ca="1" si="342"/>
        <v>0</v>
      </c>
      <c r="AV212" s="359">
        <f t="shared" ca="1" si="278"/>
        <v>0</v>
      </c>
      <c r="AW212" s="359">
        <v>0</v>
      </c>
      <c r="AX212" s="359">
        <f t="shared" ca="1" si="306"/>
        <v>0</v>
      </c>
      <c r="AY212" s="359">
        <f t="shared" ca="1" si="343"/>
        <v>0</v>
      </c>
      <c r="AZ212" s="359">
        <f t="shared" ca="1" si="307"/>
        <v>0</v>
      </c>
      <c r="BB212" s="362">
        <f t="shared" ca="1" si="344"/>
        <v>323</v>
      </c>
      <c r="BC212" s="362">
        <v>204</v>
      </c>
      <c r="BD212" s="371">
        <f t="shared" ca="1" si="345"/>
        <v>0</v>
      </c>
      <c r="BE212" s="359">
        <f t="shared" ca="1" si="279"/>
        <v>0</v>
      </c>
      <c r="BF212" s="359">
        <v>0</v>
      </c>
      <c r="BG212" s="359">
        <f t="shared" ca="1" si="308"/>
        <v>0</v>
      </c>
      <c r="BH212" s="359">
        <f t="shared" ca="1" si="346"/>
        <v>0</v>
      </c>
      <c r="BI212" s="359">
        <f t="shared" ca="1" si="309"/>
        <v>0</v>
      </c>
      <c r="BK212" s="362">
        <f t="shared" ca="1" si="347"/>
        <v>323</v>
      </c>
      <c r="BL212" s="362">
        <v>204</v>
      </c>
      <c r="BM212" s="371">
        <f t="shared" ca="1" si="348"/>
        <v>0</v>
      </c>
      <c r="BN212" s="359">
        <f t="shared" ca="1" si="280"/>
        <v>0</v>
      </c>
      <c r="BO212" s="359">
        <v>0</v>
      </c>
      <c r="BP212" s="359">
        <f t="shared" ca="1" si="310"/>
        <v>0</v>
      </c>
      <c r="BQ212" s="359">
        <f t="shared" ca="1" si="281"/>
        <v>0</v>
      </c>
      <c r="BR212" s="359">
        <f t="shared" ca="1" si="311"/>
        <v>0</v>
      </c>
      <c r="BT212" s="362">
        <f t="shared" ca="1" si="349"/>
        <v>323</v>
      </c>
      <c r="BU212" s="362">
        <v>204</v>
      </c>
      <c r="BV212" s="371">
        <f t="shared" ca="1" si="350"/>
        <v>0</v>
      </c>
      <c r="BW212" s="359">
        <f t="shared" ca="1" si="282"/>
        <v>0</v>
      </c>
      <c r="BX212" s="359">
        <v>0</v>
      </c>
      <c r="BY212" s="359">
        <f t="shared" ca="1" si="312"/>
        <v>0</v>
      </c>
      <c r="BZ212" s="359">
        <f t="shared" ca="1" si="283"/>
        <v>0</v>
      </c>
      <c r="CA212" s="359">
        <f t="shared" ca="1" si="313"/>
        <v>0</v>
      </c>
      <c r="CC212" s="362">
        <f t="shared" ca="1" si="351"/>
        <v>323</v>
      </c>
      <c r="CD212" s="362">
        <v>204</v>
      </c>
      <c r="CE212" s="371">
        <f t="shared" ca="1" si="352"/>
        <v>0</v>
      </c>
      <c r="CF212" s="359">
        <f t="shared" ca="1" si="284"/>
        <v>0</v>
      </c>
      <c r="CG212" s="359">
        <v>0</v>
      </c>
      <c r="CH212" s="359">
        <f t="shared" ca="1" si="314"/>
        <v>0</v>
      </c>
      <c r="CI212" s="359">
        <f t="shared" ca="1" si="285"/>
        <v>0</v>
      </c>
      <c r="CJ212" s="359">
        <f t="shared" ca="1" si="315"/>
        <v>0</v>
      </c>
      <c r="CL212" s="362">
        <f t="shared" ca="1" si="353"/>
        <v>323</v>
      </c>
      <c r="CM212" s="362">
        <v>204</v>
      </c>
      <c r="CN212" s="371">
        <f t="shared" ca="1" si="354"/>
        <v>0</v>
      </c>
      <c r="CO212" s="359">
        <f t="shared" ca="1" si="286"/>
        <v>0</v>
      </c>
      <c r="CP212" s="359">
        <v>0</v>
      </c>
      <c r="CQ212" s="359">
        <f t="shared" ca="1" si="316"/>
        <v>0</v>
      </c>
      <c r="CR212" s="359">
        <f t="shared" ca="1" si="287"/>
        <v>0</v>
      </c>
      <c r="CS212" s="359">
        <f t="shared" ca="1" si="317"/>
        <v>0</v>
      </c>
      <c r="CU212" s="362">
        <f t="shared" ca="1" si="355"/>
        <v>323</v>
      </c>
      <c r="CV212" s="362">
        <v>204</v>
      </c>
      <c r="CW212" s="371">
        <f t="shared" ca="1" si="356"/>
        <v>0</v>
      </c>
      <c r="CX212" s="359">
        <f t="shared" ca="1" si="288"/>
        <v>0</v>
      </c>
      <c r="CY212" s="359">
        <v>0</v>
      </c>
      <c r="CZ212" s="359">
        <f t="shared" ca="1" si="318"/>
        <v>0</v>
      </c>
      <c r="DA212" s="359">
        <f t="shared" ca="1" si="289"/>
        <v>0</v>
      </c>
      <c r="DB212" s="359">
        <f t="shared" ca="1" si="319"/>
        <v>0</v>
      </c>
      <c r="DD212" s="362">
        <f t="shared" ca="1" si="357"/>
        <v>323</v>
      </c>
      <c r="DE212" s="362">
        <v>204</v>
      </c>
      <c r="DF212" s="371">
        <f t="shared" ca="1" si="358"/>
        <v>0</v>
      </c>
      <c r="DG212" s="359">
        <f t="shared" ca="1" si="290"/>
        <v>0</v>
      </c>
      <c r="DH212" s="359">
        <v>0</v>
      </c>
      <c r="DI212" s="359">
        <f t="shared" ca="1" si="320"/>
        <v>0</v>
      </c>
      <c r="DJ212" s="359">
        <f t="shared" ca="1" si="291"/>
        <v>0</v>
      </c>
      <c r="DK212" s="359">
        <f t="shared" ca="1" si="321"/>
        <v>0</v>
      </c>
      <c r="DM212" s="362">
        <f t="shared" ca="1" si="359"/>
        <v>323</v>
      </c>
      <c r="DN212" s="362">
        <v>204</v>
      </c>
      <c r="DO212" s="371">
        <f t="shared" ca="1" si="360"/>
        <v>0</v>
      </c>
      <c r="DP212" s="359">
        <f t="shared" ca="1" si="292"/>
        <v>0</v>
      </c>
      <c r="DQ212" s="359">
        <v>0</v>
      </c>
      <c r="DR212" s="359">
        <f t="shared" ca="1" si="322"/>
        <v>0</v>
      </c>
      <c r="DS212" s="359">
        <f t="shared" ca="1" si="293"/>
        <v>0</v>
      </c>
      <c r="DT212" s="359">
        <f t="shared" ca="1" si="323"/>
        <v>0</v>
      </c>
      <c r="DV212" s="362">
        <f t="shared" ca="1" si="361"/>
        <v>323</v>
      </c>
      <c r="DW212" s="362">
        <v>204</v>
      </c>
      <c r="DX212" s="371">
        <f t="shared" ca="1" si="362"/>
        <v>0</v>
      </c>
      <c r="DY212" s="359">
        <f t="shared" ca="1" si="294"/>
        <v>0</v>
      </c>
      <c r="DZ212" s="359">
        <v>0</v>
      </c>
      <c r="EA212" s="359">
        <f t="shared" ca="1" si="324"/>
        <v>0</v>
      </c>
      <c r="EB212" s="359">
        <f t="shared" ca="1" si="295"/>
        <v>0</v>
      </c>
      <c r="EC212" s="359">
        <f t="shared" ca="1" si="325"/>
        <v>0</v>
      </c>
      <c r="EE212" s="362">
        <f t="shared" ca="1" si="363"/>
        <v>323</v>
      </c>
      <c r="EF212" s="362">
        <v>204</v>
      </c>
      <c r="EG212" s="371">
        <f t="shared" ca="1" si="364"/>
        <v>0</v>
      </c>
      <c r="EH212" s="359">
        <f t="shared" ca="1" si="296"/>
        <v>0</v>
      </c>
      <c r="EI212" s="359">
        <v>0</v>
      </c>
      <c r="EJ212" s="359">
        <f t="shared" ca="1" si="326"/>
        <v>0</v>
      </c>
      <c r="EK212" s="359">
        <f t="shared" ca="1" si="297"/>
        <v>0</v>
      </c>
      <c r="EL212" s="359">
        <f t="shared" ca="1" si="327"/>
        <v>0</v>
      </c>
    </row>
    <row r="213" spans="6:142" x14ac:dyDescent="0.35">
      <c r="F213" s="372">
        <f ca="1">IFERROR(INDEX('Inflation Rates'!$A$16:$H$138,MATCH('TSP Traditional'!$H214,'Inflation Rates'!$A$16:$A$138,0),8)/INDEX('Inflation Rates'!$A$16:$H$138,MATCH('TSP Traditional'!$H214,'Inflation Rates'!$A$16:$A$138,0)-1,8)-1,F212)</f>
        <v>2.0000000000000018E-2</v>
      </c>
      <c r="G213" s="372">
        <f ca="1">IFERROR(INDEX('Inflation Rates'!$A$16:$H$138,MATCH('TSP Traditional'!$H214,'Inflation Rates'!$A$16:$A$138,0),6)/INDEX('Inflation Rates'!$A$16:$H$138,MATCH('TSP Traditional'!$H214,'Inflation Rates'!$A$16:$A$138,0)-1,6)-1,G212)</f>
        <v>2.0999999999999908E-2</v>
      </c>
      <c r="H213" s="362">
        <f t="shared" ca="1" si="328"/>
        <v>2224</v>
      </c>
      <c r="I213" s="362">
        <f t="shared" ca="1" si="329"/>
        <v>324</v>
      </c>
      <c r="J213" s="362">
        <v>205</v>
      </c>
      <c r="K213" s="371">
        <f t="shared" ca="1" si="330"/>
        <v>0</v>
      </c>
      <c r="L213" s="359">
        <f t="shared" ca="1" si="274"/>
        <v>0</v>
      </c>
      <c r="M213" s="359">
        <v>0</v>
      </c>
      <c r="N213" s="359">
        <f t="shared" ca="1" si="298"/>
        <v>0</v>
      </c>
      <c r="O213" s="359">
        <f t="shared" ca="1" si="331"/>
        <v>0</v>
      </c>
      <c r="P213" s="359">
        <f t="shared" ca="1" si="299"/>
        <v>0</v>
      </c>
      <c r="R213" s="362">
        <f t="shared" ca="1" si="332"/>
        <v>324</v>
      </c>
      <c r="S213" s="362">
        <v>205</v>
      </c>
      <c r="T213" s="371">
        <f t="shared" ca="1" si="333"/>
        <v>0</v>
      </c>
      <c r="U213" s="359">
        <f t="shared" ca="1" si="275"/>
        <v>0</v>
      </c>
      <c r="V213" s="359">
        <v>0</v>
      </c>
      <c r="W213" s="359">
        <f t="shared" ca="1" si="300"/>
        <v>0</v>
      </c>
      <c r="X213" s="359">
        <f t="shared" ca="1" si="334"/>
        <v>0</v>
      </c>
      <c r="Y213" s="359">
        <f t="shared" ca="1" si="301"/>
        <v>0</v>
      </c>
      <c r="AA213" s="362">
        <f t="shared" ca="1" si="335"/>
        <v>324</v>
      </c>
      <c r="AB213" s="362">
        <v>205</v>
      </c>
      <c r="AC213" s="371">
        <f t="shared" ca="1" si="336"/>
        <v>0</v>
      </c>
      <c r="AD213" s="359">
        <f t="shared" ca="1" si="276"/>
        <v>0</v>
      </c>
      <c r="AE213" s="359">
        <v>0</v>
      </c>
      <c r="AF213" s="359">
        <f t="shared" ca="1" si="302"/>
        <v>0</v>
      </c>
      <c r="AG213" s="359">
        <f t="shared" ca="1" si="337"/>
        <v>0</v>
      </c>
      <c r="AH213" s="359">
        <f t="shared" ca="1" si="303"/>
        <v>0</v>
      </c>
      <c r="AJ213" s="362">
        <f t="shared" ca="1" si="338"/>
        <v>324</v>
      </c>
      <c r="AK213" s="362">
        <v>205</v>
      </c>
      <c r="AL213" s="371">
        <f t="shared" ca="1" si="339"/>
        <v>0</v>
      </c>
      <c r="AM213" s="359">
        <f t="shared" ca="1" si="277"/>
        <v>0</v>
      </c>
      <c r="AN213" s="359">
        <v>0</v>
      </c>
      <c r="AO213" s="359">
        <f t="shared" ca="1" si="304"/>
        <v>0</v>
      </c>
      <c r="AP213" s="359">
        <f t="shared" ca="1" si="340"/>
        <v>0</v>
      </c>
      <c r="AQ213" s="359">
        <f t="shared" ca="1" si="305"/>
        <v>0</v>
      </c>
      <c r="AS213" s="362">
        <f t="shared" ca="1" si="341"/>
        <v>324</v>
      </c>
      <c r="AT213" s="362">
        <v>205</v>
      </c>
      <c r="AU213" s="371">
        <f t="shared" ca="1" si="342"/>
        <v>0</v>
      </c>
      <c r="AV213" s="359">
        <f t="shared" ca="1" si="278"/>
        <v>0</v>
      </c>
      <c r="AW213" s="359">
        <v>0</v>
      </c>
      <c r="AX213" s="359">
        <f t="shared" ca="1" si="306"/>
        <v>0</v>
      </c>
      <c r="AY213" s="359">
        <f t="shared" ca="1" si="343"/>
        <v>0</v>
      </c>
      <c r="AZ213" s="359">
        <f t="shared" ca="1" si="307"/>
        <v>0</v>
      </c>
      <c r="BB213" s="362">
        <f t="shared" ca="1" si="344"/>
        <v>324</v>
      </c>
      <c r="BC213" s="362">
        <v>205</v>
      </c>
      <c r="BD213" s="371">
        <f t="shared" ca="1" si="345"/>
        <v>0</v>
      </c>
      <c r="BE213" s="359">
        <f t="shared" ca="1" si="279"/>
        <v>0</v>
      </c>
      <c r="BF213" s="359">
        <v>0</v>
      </c>
      <c r="BG213" s="359">
        <f t="shared" ca="1" si="308"/>
        <v>0</v>
      </c>
      <c r="BH213" s="359">
        <f t="shared" ca="1" si="346"/>
        <v>0</v>
      </c>
      <c r="BI213" s="359">
        <f t="shared" ca="1" si="309"/>
        <v>0</v>
      </c>
      <c r="BK213" s="362">
        <f t="shared" ca="1" si="347"/>
        <v>324</v>
      </c>
      <c r="BL213" s="362">
        <v>205</v>
      </c>
      <c r="BM213" s="371">
        <f t="shared" ca="1" si="348"/>
        <v>0</v>
      </c>
      <c r="BN213" s="359">
        <f t="shared" ca="1" si="280"/>
        <v>0</v>
      </c>
      <c r="BO213" s="359">
        <v>0</v>
      </c>
      <c r="BP213" s="359">
        <f t="shared" ca="1" si="310"/>
        <v>0</v>
      </c>
      <c r="BQ213" s="359">
        <f t="shared" ca="1" si="281"/>
        <v>0</v>
      </c>
      <c r="BR213" s="359">
        <f t="shared" ca="1" si="311"/>
        <v>0</v>
      </c>
      <c r="BT213" s="362">
        <f t="shared" ca="1" si="349"/>
        <v>324</v>
      </c>
      <c r="BU213" s="362">
        <v>205</v>
      </c>
      <c r="BV213" s="371">
        <f t="shared" ca="1" si="350"/>
        <v>0</v>
      </c>
      <c r="BW213" s="359">
        <f t="shared" ca="1" si="282"/>
        <v>0</v>
      </c>
      <c r="BX213" s="359">
        <v>0</v>
      </c>
      <c r="BY213" s="359">
        <f t="shared" ca="1" si="312"/>
        <v>0</v>
      </c>
      <c r="BZ213" s="359">
        <f t="shared" ca="1" si="283"/>
        <v>0</v>
      </c>
      <c r="CA213" s="359">
        <f t="shared" ca="1" si="313"/>
        <v>0</v>
      </c>
      <c r="CC213" s="362">
        <f t="shared" ca="1" si="351"/>
        <v>324</v>
      </c>
      <c r="CD213" s="362">
        <v>205</v>
      </c>
      <c r="CE213" s="371">
        <f t="shared" ca="1" si="352"/>
        <v>0</v>
      </c>
      <c r="CF213" s="359">
        <f t="shared" ca="1" si="284"/>
        <v>0</v>
      </c>
      <c r="CG213" s="359">
        <v>0</v>
      </c>
      <c r="CH213" s="359">
        <f t="shared" ca="1" si="314"/>
        <v>0</v>
      </c>
      <c r="CI213" s="359">
        <f t="shared" ca="1" si="285"/>
        <v>0</v>
      </c>
      <c r="CJ213" s="359">
        <f t="shared" ca="1" si="315"/>
        <v>0</v>
      </c>
      <c r="CL213" s="362">
        <f t="shared" ca="1" si="353"/>
        <v>324</v>
      </c>
      <c r="CM213" s="362">
        <v>205</v>
      </c>
      <c r="CN213" s="371">
        <f t="shared" ca="1" si="354"/>
        <v>0</v>
      </c>
      <c r="CO213" s="359">
        <f t="shared" ca="1" si="286"/>
        <v>0</v>
      </c>
      <c r="CP213" s="359">
        <v>0</v>
      </c>
      <c r="CQ213" s="359">
        <f t="shared" ca="1" si="316"/>
        <v>0</v>
      </c>
      <c r="CR213" s="359">
        <f t="shared" ca="1" si="287"/>
        <v>0</v>
      </c>
      <c r="CS213" s="359">
        <f t="shared" ca="1" si="317"/>
        <v>0</v>
      </c>
      <c r="CU213" s="362">
        <f t="shared" ca="1" si="355"/>
        <v>324</v>
      </c>
      <c r="CV213" s="362">
        <v>205</v>
      </c>
      <c r="CW213" s="371">
        <f t="shared" ca="1" si="356"/>
        <v>0</v>
      </c>
      <c r="CX213" s="359">
        <f t="shared" ca="1" si="288"/>
        <v>0</v>
      </c>
      <c r="CY213" s="359">
        <v>0</v>
      </c>
      <c r="CZ213" s="359">
        <f t="shared" ca="1" si="318"/>
        <v>0</v>
      </c>
      <c r="DA213" s="359">
        <f t="shared" ca="1" si="289"/>
        <v>0</v>
      </c>
      <c r="DB213" s="359">
        <f t="shared" ca="1" si="319"/>
        <v>0</v>
      </c>
      <c r="DD213" s="362">
        <f t="shared" ca="1" si="357"/>
        <v>324</v>
      </c>
      <c r="DE213" s="362">
        <v>205</v>
      </c>
      <c r="DF213" s="371">
        <f t="shared" ca="1" si="358"/>
        <v>0</v>
      </c>
      <c r="DG213" s="359">
        <f t="shared" ca="1" si="290"/>
        <v>0</v>
      </c>
      <c r="DH213" s="359">
        <v>0</v>
      </c>
      <c r="DI213" s="359">
        <f t="shared" ca="1" si="320"/>
        <v>0</v>
      </c>
      <c r="DJ213" s="359">
        <f t="shared" ca="1" si="291"/>
        <v>0</v>
      </c>
      <c r="DK213" s="359">
        <f t="shared" ca="1" si="321"/>
        <v>0</v>
      </c>
      <c r="DM213" s="362">
        <f t="shared" ca="1" si="359"/>
        <v>324</v>
      </c>
      <c r="DN213" s="362">
        <v>205</v>
      </c>
      <c r="DO213" s="371">
        <f t="shared" ca="1" si="360"/>
        <v>0</v>
      </c>
      <c r="DP213" s="359">
        <f t="shared" ca="1" si="292"/>
        <v>0</v>
      </c>
      <c r="DQ213" s="359">
        <v>0</v>
      </c>
      <c r="DR213" s="359">
        <f t="shared" ca="1" si="322"/>
        <v>0</v>
      </c>
      <c r="DS213" s="359">
        <f t="shared" ca="1" si="293"/>
        <v>0</v>
      </c>
      <c r="DT213" s="359">
        <f t="shared" ca="1" si="323"/>
        <v>0</v>
      </c>
      <c r="DV213" s="362">
        <f t="shared" ca="1" si="361"/>
        <v>324</v>
      </c>
      <c r="DW213" s="362">
        <v>205</v>
      </c>
      <c r="DX213" s="371">
        <f t="shared" ca="1" si="362"/>
        <v>0</v>
      </c>
      <c r="DY213" s="359">
        <f t="shared" ca="1" si="294"/>
        <v>0</v>
      </c>
      <c r="DZ213" s="359">
        <v>0</v>
      </c>
      <c r="EA213" s="359">
        <f t="shared" ca="1" si="324"/>
        <v>0</v>
      </c>
      <c r="EB213" s="359">
        <f t="shared" ca="1" si="295"/>
        <v>0</v>
      </c>
      <c r="EC213" s="359">
        <f t="shared" ca="1" si="325"/>
        <v>0</v>
      </c>
      <c r="EE213" s="362">
        <f t="shared" ca="1" si="363"/>
        <v>324</v>
      </c>
      <c r="EF213" s="362">
        <v>205</v>
      </c>
      <c r="EG213" s="371">
        <f t="shared" ca="1" si="364"/>
        <v>0</v>
      </c>
      <c r="EH213" s="359">
        <f t="shared" ca="1" si="296"/>
        <v>0</v>
      </c>
      <c r="EI213" s="359">
        <v>0</v>
      </c>
      <c r="EJ213" s="359">
        <f t="shared" ca="1" si="326"/>
        <v>0</v>
      </c>
      <c r="EK213" s="359">
        <f t="shared" ca="1" si="297"/>
        <v>0</v>
      </c>
      <c r="EL213" s="359">
        <f t="shared" ca="1" si="327"/>
        <v>0</v>
      </c>
    </row>
    <row r="214" spans="6:142" x14ac:dyDescent="0.35">
      <c r="F214" s="372">
        <f ca="1">IFERROR(INDEX('Inflation Rates'!$A$16:$H$138,MATCH('TSP Traditional'!$H215,'Inflation Rates'!$A$16:$A$138,0),8)/INDEX('Inflation Rates'!$A$16:$H$138,MATCH('TSP Traditional'!$H215,'Inflation Rates'!$A$16:$A$138,0)-1,8)-1,F213)</f>
        <v>2.0000000000000018E-2</v>
      </c>
      <c r="G214" s="372">
        <f ca="1">IFERROR(INDEX('Inflation Rates'!$A$16:$H$138,MATCH('TSP Traditional'!$H215,'Inflation Rates'!$A$16:$A$138,0),6)/INDEX('Inflation Rates'!$A$16:$H$138,MATCH('TSP Traditional'!$H215,'Inflation Rates'!$A$16:$A$138,0)-1,6)-1,G213)</f>
        <v>2.0999999999999908E-2</v>
      </c>
      <c r="H214" s="362">
        <f t="shared" ca="1" si="328"/>
        <v>2225</v>
      </c>
      <c r="I214" s="362">
        <f t="shared" ca="1" si="329"/>
        <v>325</v>
      </c>
      <c r="J214" s="362">
        <v>206</v>
      </c>
      <c r="K214" s="371">
        <f t="shared" ca="1" si="330"/>
        <v>0</v>
      </c>
      <c r="L214" s="359">
        <f t="shared" ca="1" si="274"/>
        <v>0</v>
      </c>
      <c r="M214" s="359">
        <v>0</v>
      </c>
      <c r="N214" s="359">
        <f t="shared" ca="1" si="298"/>
        <v>0</v>
      </c>
      <c r="O214" s="359">
        <f t="shared" ca="1" si="331"/>
        <v>0</v>
      </c>
      <c r="P214" s="359">
        <f t="shared" ca="1" si="299"/>
        <v>0</v>
      </c>
      <c r="R214" s="362">
        <f t="shared" ca="1" si="332"/>
        <v>325</v>
      </c>
      <c r="S214" s="362">
        <v>206</v>
      </c>
      <c r="T214" s="371">
        <f t="shared" ca="1" si="333"/>
        <v>0</v>
      </c>
      <c r="U214" s="359">
        <f t="shared" ca="1" si="275"/>
        <v>0</v>
      </c>
      <c r="V214" s="359">
        <v>0</v>
      </c>
      <c r="W214" s="359">
        <f t="shared" ca="1" si="300"/>
        <v>0</v>
      </c>
      <c r="X214" s="359">
        <f t="shared" ca="1" si="334"/>
        <v>0</v>
      </c>
      <c r="Y214" s="359">
        <f t="shared" ca="1" si="301"/>
        <v>0</v>
      </c>
      <c r="AA214" s="362">
        <f t="shared" ca="1" si="335"/>
        <v>325</v>
      </c>
      <c r="AB214" s="362">
        <v>206</v>
      </c>
      <c r="AC214" s="371">
        <f t="shared" ca="1" si="336"/>
        <v>0</v>
      </c>
      <c r="AD214" s="359">
        <f t="shared" ca="1" si="276"/>
        <v>0</v>
      </c>
      <c r="AE214" s="359">
        <v>0</v>
      </c>
      <c r="AF214" s="359">
        <f t="shared" ca="1" si="302"/>
        <v>0</v>
      </c>
      <c r="AG214" s="359">
        <f t="shared" ca="1" si="337"/>
        <v>0</v>
      </c>
      <c r="AH214" s="359">
        <f t="shared" ca="1" si="303"/>
        <v>0</v>
      </c>
      <c r="AJ214" s="362">
        <f t="shared" ca="1" si="338"/>
        <v>325</v>
      </c>
      <c r="AK214" s="362">
        <v>206</v>
      </c>
      <c r="AL214" s="371">
        <f t="shared" ca="1" si="339"/>
        <v>0</v>
      </c>
      <c r="AM214" s="359">
        <f t="shared" ca="1" si="277"/>
        <v>0</v>
      </c>
      <c r="AN214" s="359">
        <v>0</v>
      </c>
      <c r="AO214" s="359">
        <f t="shared" ca="1" si="304"/>
        <v>0</v>
      </c>
      <c r="AP214" s="359">
        <f t="shared" ca="1" si="340"/>
        <v>0</v>
      </c>
      <c r="AQ214" s="359">
        <f t="shared" ca="1" si="305"/>
        <v>0</v>
      </c>
      <c r="AS214" s="362">
        <f t="shared" ca="1" si="341"/>
        <v>325</v>
      </c>
      <c r="AT214" s="362">
        <v>206</v>
      </c>
      <c r="AU214" s="371">
        <f t="shared" ca="1" si="342"/>
        <v>0</v>
      </c>
      <c r="AV214" s="359">
        <f t="shared" ca="1" si="278"/>
        <v>0</v>
      </c>
      <c r="AW214" s="359">
        <v>0</v>
      </c>
      <c r="AX214" s="359">
        <f t="shared" ca="1" si="306"/>
        <v>0</v>
      </c>
      <c r="AY214" s="359">
        <f t="shared" ca="1" si="343"/>
        <v>0</v>
      </c>
      <c r="AZ214" s="359">
        <f t="shared" ca="1" si="307"/>
        <v>0</v>
      </c>
      <c r="BB214" s="362">
        <f t="shared" ca="1" si="344"/>
        <v>325</v>
      </c>
      <c r="BC214" s="362">
        <v>206</v>
      </c>
      <c r="BD214" s="371">
        <f t="shared" ca="1" si="345"/>
        <v>0</v>
      </c>
      <c r="BE214" s="359">
        <f t="shared" ca="1" si="279"/>
        <v>0</v>
      </c>
      <c r="BF214" s="359">
        <v>0</v>
      </c>
      <c r="BG214" s="359">
        <f t="shared" ca="1" si="308"/>
        <v>0</v>
      </c>
      <c r="BH214" s="359">
        <f t="shared" ca="1" si="346"/>
        <v>0</v>
      </c>
      <c r="BI214" s="359">
        <f t="shared" ca="1" si="309"/>
        <v>0</v>
      </c>
      <c r="BK214" s="362">
        <f t="shared" ca="1" si="347"/>
        <v>325</v>
      </c>
      <c r="BL214" s="362">
        <v>206</v>
      </c>
      <c r="BM214" s="371">
        <f t="shared" ca="1" si="348"/>
        <v>0</v>
      </c>
      <c r="BN214" s="359">
        <f t="shared" ca="1" si="280"/>
        <v>0</v>
      </c>
      <c r="BO214" s="359">
        <v>0</v>
      </c>
      <c r="BP214" s="359">
        <f t="shared" ca="1" si="310"/>
        <v>0</v>
      </c>
      <c r="BQ214" s="359">
        <f t="shared" ca="1" si="281"/>
        <v>0</v>
      </c>
      <c r="BR214" s="359">
        <f t="shared" ca="1" si="311"/>
        <v>0</v>
      </c>
      <c r="BT214" s="362">
        <f t="shared" ca="1" si="349"/>
        <v>325</v>
      </c>
      <c r="BU214" s="362">
        <v>206</v>
      </c>
      <c r="BV214" s="371">
        <f t="shared" ca="1" si="350"/>
        <v>0</v>
      </c>
      <c r="BW214" s="359">
        <f t="shared" ca="1" si="282"/>
        <v>0</v>
      </c>
      <c r="BX214" s="359">
        <v>0</v>
      </c>
      <c r="BY214" s="359">
        <f t="shared" ca="1" si="312"/>
        <v>0</v>
      </c>
      <c r="BZ214" s="359">
        <f t="shared" ca="1" si="283"/>
        <v>0</v>
      </c>
      <c r="CA214" s="359">
        <f t="shared" ca="1" si="313"/>
        <v>0</v>
      </c>
      <c r="CC214" s="362">
        <f t="shared" ca="1" si="351"/>
        <v>325</v>
      </c>
      <c r="CD214" s="362">
        <v>206</v>
      </c>
      <c r="CE214" s="371">
        <f t="shared" ca="1" si="352"/>
        <v>0</v>
      </c>
      <c r="CF214" s="359">
        <f t="shared" ca="1" si="284"/>
        <v>0</v>
      </c>
      <c r="CG214" s="359">
        <v>0</v>
      </c>
      <c r="CH214" s="359">
        <f t="shared" ca="1" si="314"/>
        <v>0</v>
      </c>
      <c r="CI214" s="359">
        <f t="shared" ca="1" si="285"/>
        <v>0</v>
      </c>
      <c r="CJ214" s="359">
        <f t="shared" ca="1" si="315"/>
        <v>0</v>
      </c>
      <c r="CL214" s="362">
        <f t="shared" ca="1" si="353"/>
        <v>325</v>
      </c>
      <c r="CM214" s="362">
        <v>206</v>
      </c>
      <c r="CN214" s="371">
        <f t="shared" ca="1" si="354"/>
        <v>0</v>
      </c>
      <c r="CO214" s="359">
        <f t="shared" ca="1" si="286"/>
        <v>0</v>
      </c>
      <c r="CP214" s="359">
        <v>0</v>
      </c>
      <c r="CQ214" s="359">
        <f t="shared" ca="1" si="316"/>
        <v>0</v>
      </c>
      <c r="CR214" s="359">
        <f t="shared" ca="1" si="287"/>
        <v>0</v>
      </c>
      <c r="CS214" s="359">
        <f t="shared" ca="1" si="317"/>
        <v>0</v>
      </c>
      <c r="CU214" s="362">
        <f t="shared" ca="1" si="355"/>
        <v>325</v>
      </c>
      <c r="CV214" s="362">
        <v>206</v>
      </c>
      <c r="CW214" s="371">
        <f t="shared" ca="1" si="356"/>
        <v>0</v>
      </c>
      <c r="CX214" s="359">
        <f t="shared" ca="1" si="288"/>
        <v>0</v>
      </c>
      <c r="CY214" s="359">
        <v>0</v>
      </c>
      <c r="CZ214" s="359">
        <f t="shared" ca="1" si="318"/>
        <v>0</v>
      </c>
      <c r="DA214" s="359">
        <f t="shared" ca="1" si="289"/>
        <v>0</v>
      </c>
      <c r="DB214" s="359">
        <f t="shared" ca="1" si="319"/>
        <v>0</v>
      </c>
      <c r="DD214" s="362">
        <f t="shared" ca="1" si="357"/>
        <v>325</v>
      </c>
      <c r="DE214" s="362">
        <v>206</v>
      </c>
      <c r="DF214" s="371">
        <f t="shared" ca="1" si="358"/>
        <v>0</v>
      </c>
      <c r="DG214" s="359">
        <f t="shared" ca="1" si="290"/>
        <v>0</v>
      </c>
      <c r="DH214" s="359">
        <v>0</v>
      </c>
      <c r="DI214" s="359">
        <f t="shared" ca="1" si="320"/>
        <v>0</v>
      </c>
      <c r="DJ214" s="359">
        <f t="shared" ca="1" si="291"/>
        <v>0</v>
      </c>
      <c r="DK214" s="359">
        <f t="shared" ca="1" si="321"/>
        <v>0</v>
      </c>
      <c r="DM214" s="362">
        <f t="shared" ca="1" si="359"/>
        <v>325</v>
      </c>
      <c r="DN214" s="362">
        <v>206</v>
      </c>
      <c r="DO214" s="371">
        <f t="shared" ca="1" si="360"/>
        <v>0</v>
      </c>
      <c r="DP214" s="359">
        <f t="shared" ca="1" si="292"/>
        <v>0</v>
      </c>
      <c r="DQ214" s="359">
        <v>0</v>
      </c>
      <c r="DR214" s="359">
        <f t="shared" ca="1" si="322"/>
        <v>0</v>
      </c>
      <c r="DS214" s="359">
        <f t="shared" ca="1" si="293"/>
        <v>0</v>
      </c>
      <c r="DT214" s="359">
        <f t="shared" ca="1" si="323"/>
        <v>0</v>
      </c>
      <c r="DV214" s="362">
        <f t="shared" ca="1" si="361"/>
        <v>325</v>
      </c>
      <c r="DW214" s="362">
        <v>206</v>
      </c>
      <c r="DX214" s="371">
        <f t="shared" ca="1" si="362"/>
        <v>0</v>
      </c>
      <c r="DY214" s="359">
        <f t="shared" ca="1" si="294"/>
        <v>0</v>
      </c>
      <c r="DZ214" s="359">
        <v>0</v>
      </c>
      <c r="EA214" s="359">
        <f t="shared" ca="1" si="324"/>
        <v>0</v>
      </c>
      <c r="EB214" s="359">
        <f t="shared" ca="1" si="295"/>
        <v>0</v>
      </c>
      <c r="EC214" s="359">
        <f t="shared" ca="1" si="325"/>
        <v>0</v>
      </c>
      <c r="EE214" s="362">
        <f t="shared" ca="1" si="363"/>
        <v>325</v>
      </c>
      <c r="EF214" s="362">
        <v>206</v>
      </c>
      <c r="EG214" s="371">
        <f t="shared" ca="1" si="364"/>
        <v>0</v>
      </c>
      <c r="EH214" s="359">
        <f t="shared" ca="1" si="296"/>
        <v>0</v>
      </c>
      <c r="EI214" s="359">
        <v>0</v>
      </c>
      <c r="EJ214" s="359">
        <f t="shared" ca="1" si="326"/>
        <v>0</v>
      </c>
      <c r="EK214" s="359">
        <f t="shared" ca="1" si="297"/>
        <v>0</v>
      </c>
      <c r="EL214" s="359">
        <f t="shared" ca="1" si="327"/>
        <v>0</v>
      </c>
    </row>
    <row r="215" spans="6:142" x14ac:dyDescent="0.35">
      <c r="F215" s="372">
        <f ca="1">IFERROR(INDEX('Inflation Rates'!$A$16:$H$138,MATCH('TSP Traditional'!$H216,'Inflation Rates'!$A$16:$A$138,0),8)/INDEX('Inflation Rates'!$A$16:$H$138,MATCH('TSP Traditional'!$H216,'Inflation Rates'!$A$16:$A$138,0)-1,8)-1,F214)</f>
        <v>2.0000000000000018E-2</v>
      </c>
      <c r="G215" s="372">
        <f ca="1">IFERROR(INDEX('Inflation Rates'!$A$16:$H$138,MATCH('TSP Traditional'!$H216,'Inflation Rates'!$A$16:$A$138,0),6)/INDEX('Inflation Rates'!$A$16:$H$138,MATCH('TSP Traditional'!$H216,'Inflation Rates'!$A$16:$A$138,0)-1,6)-1,G214)</f>
        <v>2.0999999999999908E-2</v>
      </c>
      <c r="H215" s="362">
        <f t="shared" ca="1" si="328"/>
        <v>2226</v>
      </c>
      <c r="I215" s="362">
        <f t="shared" ca="1" si="329"/>
        <v>326</v>
      </c>
      <c r="J215" s="362">
        <v>207</v>
      </c>
      <c r="K215" s="371">
        <f t="shared" ca="1" si="330"/>
        <v>0</v>
      </c>
      <c r="L215" s="359">
        <f t="shared" ca="1" si="274"/>
        <v>0</v>
      </c>
      <c r="M215" s="359">
        <v>0</v>
      </c>
      <c r="N215" s="359">
        <f t="shared" ca="1" si="298"/>
        <v>0</v>
      </c>
      <c r="O215" s="359">
        <f t="shared" ca="1" si="331"/>
        <v>0</v>
      </c>
      <c r="P215" s="359">
        <f t="shared" ca="1" si="299"/>
        <v>0</v>
      </c>
      <c r="R215" s="362">
        <f t="shared" ca="1" si="332"/>
        <v>326</v>
      </c>
      <c r="S215" s="362">
        <v>207</v>
      </c>
      <c r="T215" s="371">
        <f t="shared" ca="1" si="333"/>
        <v>0</v>
      </c>
      <c r="U215" s="359">
        <f t="shared" ca="1" si="275"/>
        <v>0</v>
      </c>
      <c r="V215" s="359">
        <v>0</v>
      </c>
      <c r="W215" s="359">
        <f t="shared" ca="1" si="300"/>
        <v>0</v>
      </c>
      <c r="X215" s="359">
        <f t="shared" ca="1" si="334"/>
        <v>0</v>
      </c>
      <c r="Y215" s="359">
        <f t="shared" ca="1" si="301"/>
        <v>0</v>
      </c>
      <c r="AA215" s="362">
        <f t="shared" ca="1" si="335"/>
        <v>326</v>
      </c>
      <c r="AB215" s="362">
        <v>207</v>
      </c>
      <c r="AC215" s="371">
        <f t="shared" ca="1" si="336"/>
        <v>0</v>
      </c>
      <c r="AD215" s="359">
        <f t="shared" ca="1" si="276"/>
        <v>0</v>
      </c>
      <c r="AE215" s="359">
        <v>0</v>
      </c>
      <c r="AF215" s="359">
        <f t="shared" ca="1" si="302"/>
        <v>0</v>
      </c>
      <c r="AG215" s="359">
        <f t="shared" ca="1" si="337"/>
        <v>0</v>
      </c>
      <c r="AH215" s="359">
        <f t="shared" ca="1" si="303"/>
        <v>0</v>
      </c>
      <c r="AJ215" s="362">
        <f t="shared" ca="1" si="338"/>
        <v>326</v>
      </c>
      <c r="AK215" s="362">
        <v>207</v>
      </c>
      <c r="AL215" s="371">
        <f t="shared" ca="1" si="339"/>
        <v>0</v>
      </c>
      <c r="AM215" s="359">
        <f t="shared" ca="1" si="277"/>
        <v>0</v>
      </c>
      <c r="AN215" s="359">
        <v>0</v>
      </c>
      <c r="AO215" s="359">
        <f t="shared" ca="1" si="304"/>
        <v>0</v>
      </c>
      <c r="AP215" s="359">
        <f t="shared" ca="1" si="340"/>
        <v>0</v>
      </c>
      <c r="AQ215" s="359">
        <f t="shared" ca="1" si="305"/>
        <v>0</v>
      </c>
      <c r="AS215" s="362">
        <f t="shared" ca="1" si="341"/>
        <v>326</v>
      </c>
      <c r="AT215" s="362">
        <v>207</v>
      </c>
      <c r="AU215" s="371">
        <f t="shared" ca="1" si="342"/>
        <v>0</v>
      </c>
      <c r="AV215" s="359">
        <f t="shared" ca="1" si="278"/>
        <v>0</v>
      </c>
      <c r="AW215" s="359">
        <v>0</v>
      </c>
      <c r="AX215" s="359">
        <f t="shared" ca="1" si="306"/>
        <v>0</v>
      </c>
      <c r="AY215" s="359">
        <f t="shared" ca="1" si="343"/>
        <v>0</v>
      </c>
      <c r="AZ215" s="359">
        <f t="shared" ca="1" si="307"/>
        <v>0</v>
      </c>
      <c r="BB215" s="362">
        <f t="shared" ca="1" si="344"/>
        <v>326</v>
      </c>
      <c r="BC215" s="362">
        <v>207</v>
      </c>
      <c r="BD215" s="371">
        <f t="shared" ca="1" si="345"/>
        <v>0</v>
      </c>
      <c r="BE215" s="359">
        <f t="shared" ca="1" si="279"/>
        <v>0</v>
      </c>
      <c r="BF215" s="359">
        <v>0</v>
      </c>
      <c r="BG215" s="359">
        <f t="shared" ca="1" si="308"/>
        <v>0</v>
      </c>
      <c r="BH215" s="359">
        <f t="shared" ca="1" si="346"/>
        <v>0</v>
      </c>
      <c r="BI215" s="359">
        <f t="shared" ca="1" si="309"/>
        <v>0</v>
      </c>
      <c r="BK215" s="362">
        <f t="shared" ca="1" si="347"/>
        <v>326</v>
      </c>
      <c r="BL215" s="362">
        <v>207</v>
      </c>
      <c r="BM215" s="371">
        <f t="shared" ca="1" si="348"/>
        <v>0</v>
      </c>
      <c r="BN215" s="359">
        <f t="shared" ca="1" si="280"/>
        <v>0</v>
      </c>
      <c r="BO215" s="359">
        <v>0</v>
      </c>
      <c r="BP215" s="359">
        <f t="shared" ca="1" si="310"/>
        <v>0</v>
      </c>
      <c r="BQ215" s="359">
        <f t="shared" ca="1" si="281"/>
        <v>0</v>
      </c>
      <c r="BR215" s="359">
        <f t="shared" ca="1" si="311"/>
        <v>0</v>
      </c>
      <c r="BT215" s="362">
        <f t="shared" ca="1" si="349"/>
        <v>326</v>
      </c>
      <c r="BU215" s="362">
        <v>207</v>
      </c>
      <c r="BV215" s="371">
        <f t="shared" ca="1" si="350"/>
        <v>0</v>
      </c>
      <c r="BW215" s="359">
        <f t="shared" ca="1" si="282"/>
        <v>0</v>
      </c>
      <c r="BX215" s="359">
        <v>0</v>
      </c>
      <c r="BY215" s="359">
        <f t="shared" ca="1" si="312"/>
        <v>0</v>
      </c>
      <c r="BZ215" s="359">
        <f t="shared" ca="1" si="283"/>
        <v>0</v>
      </c>
      <c r="CA215" s="359">
        <f t="shared" ca="1" si="313"/>
        <v>0</v>
      </c>
      <c r="CC215" s="362">
        <f t="shared" ca="1" si="351"/>
        <v>326</v>
      </c>
      <c r="CD215" s="362">
        <v>207</v>
      </c>
      <c r="CE215" s="371">
        <f t="shared" ca="1" si="352"/>
        <v>0</v>
      </c>
      <c r="CF215" s="359">
        <f t="shared" ca="1" si="284"/>
        <v>0</v>
      </c>
      <c r="CG215" s="359">
        <v>0</v>
      </c>
      <c r="CH215" s="359">
        <f t="shared" ca="1" si="314"/>
        <v>0</v>
      </c>
      <c r="CI215" s="359">
        <f t="shared" ca="1" si="285"/>
        <v>0</v>
      </c>
      <c r="CJ215" s="359">
        <f t="shared" ca="1" si="315"/>
        <v>0</v>
      </c>
      <c r="CL215" s="362">
        <f t="shared" ca="1" si="353"/>
        <v>326</v>
      </c>
      <c r="CM215" s="362">
        <v>207</v>
      </c>
      <c r="CN215" s="371">
        <f t="shared" ca="1" si="354"/>
        <v>0</v>
      </c>
      <c r="CO215" s="359">
        <f t="shared" ca="1" si="286"/>
        <v>0</v>
      </c>
      <c r="CP215" s="359">
        <v>0</v>
      </c>
      <c r="CQ215" s="359">
        <f t="shared" ca="1" si="316"/>
        <v>0</v>
      </c>
      <c r="CR215" s="359">
        <f t="shared" ca="1" si="287"/>
        <v>0</v>
      </c>
      <c r="CS215" s="359">
        <f t="shared" ca="1" si="317"/>
        <v>0</v>
      </c>
      <c r="CU215" s="362">
        <f t="shared" ca="1" si="355"/>
        <v>326</v>
      </c>
      <c r="CV215" s="362">
        <v>207</v>
      </c>
      <c r="CW215" s="371">
        <f t="shared" ca="1" si="356"/>
        <v>0</v>
      </c>
      <c r="CX215" s="359">
        <f t="shared" ca="1" si="288"/>
        <v>0</v>
      </c>
      <c r="CY215" s="359">
        <v>0</v>
      </c>
      <c r="CZ215" s="359">
        <f t="shared" ca="1" si="318"/>
        <v>0</v>
      </c>
      <c r="DA215" s="359">
        <f t="shared" ca="1" si="289"/>
        <v>0</v>
      </c>
      <c r="DB215" s="359">
        <f t="shared" ca="1" si="319"/>
        <v>0</v>
      </c>
      <c r="DD215" s="362">
        <f t="shared" ca="1" si="357"/>
        <v>326</v>
      </c>
      <c r="DE215" s="362">
        <v>207</v>
      </c>
      <c r="DF215" s="371">
        <f t="shared" ca="1" si="358"/>
        <v>0</v>
      </c>
      <c r="DG215" s="359">
        <f t="shared" ca="1" si="290"/>
        <v>0</v>
      </c>
      <c r="DH215" s="359">
        <v>0</v>
      </c>
      <c r="DI215" s="359">
        <f t="shared" ca="1" si="320"/>
        <v>0</v>
      </c>
      <c r="DJ215" s="359">
        <f t="shared" ca="1" si="291"/>
        <v>0</v>
      </c>
      <c r="DK215" s="359">
        <f t="shared" ca="1" si="321"/>
        <v>0</v>
      </c>
      <c r="DM215" s="362">
        <f t="shared" ca="1" si="359"/>
        <v>326</v>
      </c>
      <c r="DN215" s="362">
        <v>207</v>
      </c>
      <c r="DO215" s="371">
        <f t="shared" ca="1" si="360"/>
        <v>0</v>
      </c>
      <c r="DP215" s="359">
        <f t="shared" ca="1" si="292"/>
        <v>0</v>
      </c>
      <c r="DQ215" s="359">
        <v>0</v>
      </c>
      <c r="DR215" s="359">
        <f t="shared" ca="1" si="322"/>
        <v>0</v>
      </c>
      <c r="DS215" s="359">
        <f t="shared" ca="1" si="293"/>
        <v>0</v>
      </c>
      <c r="DT215" s="359">
        <f t="shared" ca="1" si="323"/>
        <v>0</v>
      </c>
      <c r="DV215" s="362">
        <f t="shared" ca="1" si="361"/>
        <v>326</v>
      </c>
      <c r="DW215" s="362">
        <v>207</v>
      </c>
      <c r="DX215" s="371">
        <f t="shared" ca="1" si="362"/>
        <v>0</v>
      </c>
      <c r="DY215" s="359">
        <f t="shared" ca="1" si="294"/>
        <v>0</v>
      </c>
      <c r="DZ215" s="359">
        <v>0</v>
      </c>
      <c r="EA215" s="359">
        <f t="shared" ca="1" si="324"/>
        <v>0</v>
      </c>
      <c r="EB215" s="359">
        <f t="shared" ca="1" si="295"/>
        <v>0</v>
      </c>
      <c r="EC215" s="359">
        <f t="shared" ca="1" si="325"/>
        <v>0</v>
      </c>
      <c r="EE215" s="362">
        <f t="shared" ca="1" si="363"/>
        <v>326</v>
      </c>
      <c r="EF215" s="362">
        <v>207</v>
      </c>
      <c r="EG215" s="371">
        <f t="shared" ca="1" si="364"/>
        <v>0</v>
      </c>
      <c r="EH215" s="359">
        <f t="shared" ca="1" si="296"/>
        <v>0</v>
      </c>
      <c r="EI215" s="359">
        <v>0</v>
      </c>
      <c r="EJ215" s="359">
        <f t="shared" ca="1" si="326"/>
        <v>0</v>
      </c>
      <c r="EK215" s="359">
        <f t="shared" ca="1" si="297"/>
        <v>0</v>
      </c>
      <c r="EL215" s="359">
        <f t="shared" ca="1" si="327"/>
        <v>0</v>
      </c>
    </row>
    <row r="216" spans="6:142" x14ac:dyDescent="0.35">
      <c r="F216" s="372">
        <f ca="1">IFERROR(INDEX('Inflation Rates'!$A$16:$H$138,MATCH('TSP Traditional'!$H217,'Inflation Rates'!$A$16:$A$138,0),8)/INDEX('Inflation Rates'!$A$16:$H$138,MATCH('TSP Traditional'!$H217,'Inflation Rates'!$A$16:$A$138,0)-1,8)-1,F215)</f>
        <v>2.0000000000000018E-2</v>
      </c>
      <c r="G216" s="372">
        <f ca="1">IFERROR(INDEX('Inflation Rates'!$A$16:$H$138,MATCH('TSP Traditional'!$H217,'Inflation Rates'!$A$16:$A$138,0),6)/INDEX('Inflation Rates'!$A$16:$H$138,MATCH('TSP Traditional'!$H217,'Inflation Rates'!$A$16:$A$138,0)-1,6)-1,G215)</f>
        <v>2.0999999999999908E-2</v>
      </c>
      <c r="H216" s="362">
        <f t="shared" ca="1" si="328"/>
        <v>2227</v>
      </c>
      <c r="I216" s="362">
        <f t="shared" ca="1" si="329"/>
        <v>327</v>
      </c>
      <c r="J216" s="362">
        <v>208</v>
      </c>
      <c r="K216" s="371">
        <f t="shared" ca="1" si="330"/>
        <v>0</v>
      </c>
      <c r="L216" s="359">
        <f t="shared" ca="1" si="274"/>
        <v>0</v>
      </c>
      <c r="M216" s="359">
        <v>0</v>
      </c>
      <c r="N216" s="359">
        <f t="shared" ca="1" si="298"/>
        <v>0</v>
      </c>
      <c r="O216" s="359">
        <f t="shared" ca="1" si="331"/>
        <v>0</v>
      </c>
      <c r="P216" s="359">
        <f t="shared" ca="1" si="299"/>
        <v>0</v>
      </c>
      <c r="R216" s="362">
        <f t="shared" ca="1" si="332"/>
        <v>327</v>
      </c>
      <c r="S216" s="362">
        <v>208</v>
      </c>
      <c r="T216" s="371">
        <f t="shared" ca="1" si="333"/>
        <v>0</v>
      </c>
      <c r="U216" s="359">
        <f t="shared" ca="1" si="275"/>
        <v>0</v>
      </c>
      <c r="V216" s="359">
        <v>0</v>
      </c>
      <c r="W216" s="359">
        <f t="shared" ca="1" si="300"/>
        <v>0</v>
      </c>
      <c r="X216" s="359">
        <f t="shared" ca="1" si="334"/>
        <v>0</v>
      </c>
      <c r="Y216" s="359">
        <f t="shared" ca="1" si="301"/>
        <v>0</v>
      </c>
      <c r="AA216" s="362">
        <f t="shared" ca="1" si="335"/>
        <v>327</v>
      </c>
      <c r="AB216" s="362">
        <v>208</v>
      </c>
      <c r="AC216" s="371">
        <f t="shared" ca="1" si="336"/>
        <v>0</v>
      </c>
      <c r="AD216" s="359">
        <f t="shared" ca="1" si="276"/>
        <v>0</v>
      </c>
      <c r="AE216" s="359">
        <v>0</v>
      </c>
      <c r="AF216" s="359">
        <f t="shared" ca="1" si="302"/>
        <v>0</v>
      </c>
      <c r="AG216" s="359">
        <f t="shared" ca="1" si="337"/>
        <v>0</v>
      </c>
      <c r="AH216" s="359">
        <f t="shared" ca="1" si="303"/>
        <v>0</v>
      </c>
      <c r="AJ216" s="362">
        <f t="shared" ca="1" si="338"/>
        <v>327</v>
      </c>
      <c r="AK216" s="362">
        <v>208</v>
      </c>
      <c r="AL216" s="371">
        <f t="shared" ca="1" si="339"/>
        <v>0</v>
      </c>
      <c r="AM216" s="359">
        <f t="shared" ca="1" si="277"/>
        <v>0</v>
      </c>
      <c r="AN216" s="359">
        <v>0</v>
      </c>
      <c r="AO216" s="359">
        <f t="shared" ca="1" si="304"/>
        <v>0</v>
      </c>
      <c r="AP216" s="359">
        <f t="shared" ca="1" si="340"/>
        <v>0</v>
      </c>
      <c r="AQ216" s="359">
        <f t="shared" ca="1" si="305"/>
        <v>0</v>
      </c>
      <c r="AS216" s="362">
        <f t="shared" ca="1" si="341"/>
        <v>327</v>
      </c>
      <c r="AT216" s="362">
        <v>208</v>
      </c>
      <c r="AU216" s="371">
        <f t="shared" ca="1" si="342"/>
        <v>0</v>
      </c>
      <c r="AV216" s="359">
        <f t="shared" ca="1" si="278"/>
        <v>0</v>
      </c>
      <c r="AW216" s="359">
        <v>0</v>
      </c>
      <c r="AX216" s="359">
        <f t="shared" ca="1" si="306"/>
        <v>0</v>
      </c>
      <c r="AY216" s="359">
        <f t="shared" ca="1" si="343"/>
        <v>0</v>
      </c>
      <c r="AZ216" s="359">
        <f t="shared" ca="1" si="307"/>
        <v>0</v>
      </c>
      <c r="BB216" s="362">
        <f t="shared" ca="1" si="344"/>
        <v>327</v>
      </c>
      <c r="BC216" s="362">
        <v>208</v>
      </c>
      <c r="BD216" s="371">
        <f t="shared" ca="1" si="345"/>
        <v>0</v>
      </c>
      <c r="BE216" s="359">
        <f t="shared" ca="1" si="279"/>
        <v>0</v>
      </c>
      <c r="BF216" s="359">
        <v>0</v>
      </c>
      <c r="BG216" s="359">
        <f t="shared" ca="1" si="308"/>
        <v>0</v>
      </c>
      <c r="BH216" s="359">
        <f t="shared" ca="1" si="346"/>
        <v>0</v>
      </c>
      <c r="BI216" s="359">
        <f t="shared" ca="1" si="309"/>
        <v>0</v>
      </c>
      <c r="BK216" s="362">
        <f t="shared" ca="1" si="347"/>
        <v>327</v>
      </c>
      <c r="BL216" s="362">
        <v>208</v>
      </c>
      <c r="BM216" s="371">
        <f t="shared" ca="1" si="348"/>
        <v>0</v>
      </c>
      <c r="BN216" s="359">
        <f t="shared" ca="1" si="280"/>
        <v>0</v>
      </c>
      <c r="BO216" s="359">
        <v>0</v>
      </c>
      <c r="BP216" s="359">
        <f t="shared" ca="1" si="310"/>
        <v>0</v>
      </c>
      <c r="BQ216" s="359">
        <f t="shared" ca="1" si="281"/>
        <v>0</v>
      </c>
      <c r="BR216" s="359">
        <f t="shared" ca="1" si="311"/>
        <v>0</v>
      </c>
      <c r="BT216" s="362">
        <f t="shared" ca="1" si="349"/>
        <v>327</v>
      </c>
      <c r="BU216" s="362">
        <v>208</v>
      </c>
      <c r="BV216" s="371">
        <f t="shared" ca="1" si="350"/>
        <v>0</v>
      </c>
      <c r="BW216" s="359">
        <f t="shared" ca="1" si="282"/>
        <v>0</v>
      </c>
      <c r="BX216" s="359">
        <v>0</v>
      </c>
      <c r="BY216" s="359">
        <f t="shared" ca="1" si="312"/>
        <v>0</v>
      </c>
      <c r="BZ216" s="359">
        <f t="shared" ca="1" si="283"/>
        <v>0</v>
      </c>
      <c r="CA216" s="359">
        <f t="shared" ca="1" si="313"/>
        <v>0</v>
      </c>
      <c r="CC216" s="362">
        <f t="shared" ca="1" si="351"/>
        <v>327</v>
      </c>
      <c r="CD216" s="362">
        <v>208</v>
      </c>
      <c r="CE216" s="371">
        <f t="shared" ca="1" si="352"/>
        <v>0</v>
      </c>
      <c r="CF216" s="359">
        <f t="shared" ca="1" si="284"/>
        <v>0</v>
      </c>
      <c r="CG216" s="359">
        <v>0</v>
      </c>
      <c r="CH216" s="359">
        <f t="shared" ca="1" si="314"/>
        <v>0</v>
      </c>
      <c r="CI216" s="359">
        <f t="shared" ca="1" si="285"/>
        <v>0</v>
      </c>
      <c r="CJ216" s="359">
        <f t="shared" ca="1" si="315"/>
        <v>0</v>
      </c>
      <c r="CL216" s="362">
        <f t="shared" ca="1" si="353"/>
        <v>327</v>
      </c>
      <c r="CM216" s="362">
        <v>208</v>
      </c>
      <c r="CN216" s="371">
        <f t="shared" ca="1" si="354"/>
        <v>0</v>
      </c>
      <c r="CO216" s="359">
        <f t="shared" ca="1" si="286"/>
        <v>0</v>
      </c>
      <c r="CP216" s="359">
        <v>0</v>
      </c>
      <c r="CQ216" s="359">
        <f t="shared" ca="1" si="316"/>
        <v>0</v>
      </c>
      <c r="CR216" s="359">
        <f t="shared" ca="1" si="287"/>
        <v>0</v>
      </c>
      <c r="CS216" s="359">
        <f t="shared" ca="1" si="317"/>
        <v>0</v>
      </c>
      <c r="CU216" s="362">
        <f t="shared" ca="1" si="355"/>
        <v>327</v>
      </c>
      <c r="CV216" s="362">
        <v>208</v>
      </c>
      <c r="CW216" s="371">
        <f t="shared" ca="1" si="356"/>
        <v>0</v>
      </c>
      <c r="CX216" s="359">
        <f t="shared" ca="1" si="288"/>
        <v>0</v>
      </c>
      <c r="CY216" s="359">
        <v>0</v>
      </c>
      <c r="CZ216" s="359">
        <f t="shared" ca="1" si="318"/>
        <v>0</v>
      </c>
      <c r="DA216" s="359">
        <f t="shared" ca="1" si="289"/>
        <v>0</v>
      </c>
      <c r="DB216" s="359">
        <f t="shared" ca="1" si="319"/>
        <v>0</v>
      </c>
      <c r="DD216" s="362">
        <f t="shared" ca="1" si="357"/>
        <v>327</v>
      </c>
      <c r="DE216" s="362">
        <v>208</v>
      </c>
      <c r="DF216" s="371">
        <f t="shared" ca="1" si="358"/>
        <v>0</v>
      </c>
      <c r="DG216" s="359">
        <f t="shared" ca="1" si="290"/>
        <v>0</v>
      </c>
      <c r="DH216" s="359">
        <v>0</v>
      </c>
      <c r="DI216" s="359">
        <f t="shared" ca="1" si="320"/>
        <v>0</v>
      </c>
      <c r="DJ216" s="359">
        <f t="shared" ca="1" si="291"/>
        <v>0</v>
      </c>
      <c r="DK216" s="359">
        <f t="shared" ca="1" si="321"/>
        <v>0</v>
      </c>
      <c r="DM216" s="362">
        <f t="shared" ca="1" si="359"/>
        <v>327</v>
      </c>
      <c r="DN216" s="362">
        <v>208</v>
      </c>
      <c r="DO216" s="371">
        <f t="shared" ca="1" si="360"/>
        <v>0</v>
      </c>
      <c r="DP216" s="359">
        <f t="shared" ca="1" si="292"/>
        <v>0</v>
      </c>
      <c r="DQ216" s="359">
        <v>0</v>
      </c>
      <c r="DR216" s="359">
        <f t="shared" ca="1" si="322"/>
        <v>0</v>
      </c>
      <c r="DS216" s="359">
        <f t="shared" ca="1" si="293"/>
        <v>0</v>
      </c>
      <c r="DT216" s="359">
        <f t="shared" ca="1" si="323"/>
        <v>0</v>
      </c>
      <c r="DV216" s="362">
        <f t="shared" ca="1" si="361"/>
        <v>327</v>
      </c>
      <c r="DW216" s="362">
        <v>208</v>
      </c>
      <c r="DX216" s="371">
        <f t="shared" ca="1" si="362"/>
        <v>0</v>
      </c>
      <c r="DY216" s="359">
        <f t="shared" ca="1" si="294"/>
        <v>0</v>
      </c>
      <c r="DZ216" s="359">
        <v>0</v>
      </c>
      <c r="EA216" s="359">
        <f t="shared" ca="1" si="324"/>
        <v>0</v>
      </c>
      <c r="EB216" s="359">
        <f t="shared" ca="1" si="295"/>
        <v>0</v>
      </c>
      <c r="EC216" s="359">
        <f t="shared" ca="1" si="325"/>
        <v>0</v>
      </c>
      <c r="EE216" s="362">
        <f t="shared" ca="1" si="363"/>
        <v>327</v>
      </c>
      <c r="EF216" s="362">
        <v>208</v>
      </c>
      <c r="EG216" s="371">
        <f t="shared" ca="1" si="364"/>
        <v>0</v>
      </c>
      <c r="EH216" s="359">
        <f t="shared" ca="1" si="296"/>
        <v>0</v>
      </c>
      <c r="EI216" s="359">
        <v>0</v>
      </c>
      <c r="EJ216" s="359">
        <f t="shared" ca="1" si="326"/>
        <v>0</v>
      </c>
      <c r="EK216" s="359">
        <f t="shared" ca="1" si="297"/>
        <v>0</v>
      </c>
      <c r="EL216" s="359">
        <f t="shared" ca="1" si="327"/>
        <v>0</v>
      </c>
    </row>
    <row r="217" spans="6:142" x14ac:dyDescent="0.35">
      <c r="F217" s="372">
        <f ca="1">IFERROR(INDEX('Inflation Rates'!$A$16:$H$138,MATCH('TSP Traditional'!$H218,'Inflation Rates'!$A$16:$A$138,0),8)/INDEX('Inflation Rates'!$A$16:$H$138,MATCH('TSP Traditional'!$H218,'Inflation Rates'!$A$16:$A$138,0)-1,8)-1,F216)</f>
        <v>2.0000000000000018E-2</v>
      </c>
      <c r="G217" s="372">
        <f ca="1">IFERROR(INDEX('Inflation Rates'!$A$16:$H$138,MATCH('TSP Traditional'!$H218,'Inflation Rates'!$A$16:$A$138,0),6)/INDEX('Inflation Rates'!$A$16:$H$138,MATCH('TSP Traditional'!$H218,'Inflation Rates'!$A$16:$A$138,0)-1,6)-1,G216)</f>
        <v>2.0999999999999908E-2</v>
      </c>
      <c r="H217" s="362">
        <f t="shared" ca="1" si="328"/>
        <v>2228</v>
      </c>
      <c r="I217" s="362">
        <f t="shared" ca="1" si="329"/>
        <v>328</v>
      </c>
      <c r="J217" s="362">
        <v>209</v>
      </c>
      <c r="K217" s="371">
        <f t="shared" ca="1" si="330"/>
        <v>0</v>
      </c>
      <c r="L217" s="359">
        <f t="shared" ca="1" si="274"/>
        <v>0</v>
      </c>
      <c r="M217" s="359">
        <v>0</v>
      </c>
      <c r="N217" s="359">
        <f t="shared" ca="1" si="298"/>
        <v>0</v>
      </c>
      <c r="O217" s="359">
        <f t="shared" ca="1" si="331"/>
        <v>0</v>
      </c>
      <c r="P217" s="359">
        <f t="shared" ca="1" si="299"/>
        <v>0</v>
      </c>
      <c r="R217" s="362">
        <f t="shared" ca="1" si="332"/>
        <v>328</v>
      </c>
      <c r="S217" s="362">
        <v>209</v>
      </c>
      <c r="T217" s="371">
        <f t="shared" ca="1" si="333"/>
        <v>0</v>
      </c>
      <c r="U217" s="359">
        <f t="shared" ca="1" si="275"/>
        <v>0</v>
      </c>
      <c r="V217" s="359">
        <v>0</v>
      </c>
      <c r="W217" s="359">
        <f t="shared" ca="1" si="300"/>
        <v>0</v>
      </c>
      <c r="X217" s="359">
        <f t="shared" ca="1" si="334"/>
        <v>0</v>
      </c>
      <c r="Y217" s="359">
        <f t="shared" ca="1" si="301"/>
        <v>0</v>
      </c>
      <c r="AA217" s="362">
        <f t="shared" ca="1" si="335"/>
        <v>328</v>
      </c>
      <c r="AB217" s="362">
        <v>209</v>
      </c>
      <c r="AC217" s="371">
        <f t="shared" ca="1" si="336"/>
        <v>0</v>
      </c>
      <c r="AD217" s="359">
        <f t="shared" ca="1" si="276"/>
        <v>0</v>
      </c>
      <c r="AE217" s="359">
        <v>0</v>
      </c>
      <c r="AF217" s="359">
        <f t="shared" ca="1" si="302"/>
        <v>0</v>
      </c>
      <c r="AG217" s="359">
        <f t="shared" ca="1" si="337"/>
        <v>0</v>
      </c>
      <c r="AH217" s="359">
        <f t="shared" ca="1" si="303"/>
        <v>0</v>
      </c>
      <c r="AJ217" s="362">
        <f t="shared" ca="1" si="338"/>
        <v>328</v>
      </c>
      <c r="AK217" s="362">
        <v>209</v>
      </c>
      <c r="AL217" s="371">
        <f t="shared" ca="1" si="339"/>
        <v>0</v>
      </c>
      <c r="AM217" s="359">
        <f t="shared" ca="1" si="277"/>
        <v>0</v>
      </c>
      <c r="AN217" s="359">
        <v>0</v>
      </c>
      <c r="AO217" s="359">
        <f t="shared" ca="1" si="304"/>
        <v>0</v>
      </c>
      <c r="AP217" s="359">
        <f t="shared" ca="1" si="340"/>
        <v>0</v>
      </c>
      <c r="AQ217" s="359">
        <f t="shared" ca="1" si="305"/>
        <v>0</v>
      </c>
      <c r="AS217" s="362">
        <f t="shared" ca="1" si="341"/>
        <v>328</v>
      </c>
      <c r="AT217" s="362">
        <v>209</v>
      </c>
      <c r="AU217" s="371">
        <f t="shared" ca="1" si="342"/>
        <v>0</v>
      </c>
      <c r="AV217" s="359">
        <f t="shared" ca="1" si="278"/>
        <v>0</v>
      </c>
      <c r="AW217" s="359">
        <v>0</v>
      </c>
      <c r="AX217" s="359">
        <f t="shared" ca="1" si="306"/>
        <v>0</v>
      </c>
      <c r="AY217" s="359">
        <f t="shared" ca="1" si="343"/>
        <v>0</v>
      </c>
      <c r="AZ217" s="359">
        <f t="shared" ca="1" si="307"/>
        <v>0</v>
      </c>
      <c r="BB217" s="362">
        <f t="shared" ca="1" si="344"/>
        <v>328</v>
      </c>
      <c r="BC217" s="362">
        <v>209</v>
      </c>
      <c r="BD217" s="371">
        <f t="shared" ca="1" si="345"/>
        <v>0</v>
      </c>
      <c r="BE217" s="359">
        <f t="shared" ca="1" si="279"/>
        <v>0</v>
      </c>
      <c r="BF217" s="359">
        <v>0</v>
      </c>
      <c r="BG217" s="359">
        <f t="shared" ca="1" si="308"/>
        <v>0</v>
      </c>
      <c r="BH217" s="359">
        <f t="shared" ca="1" si="346"/>
        <v>0</v>
      </c>
      <c r="BI217" s="359">
        <f t="shared" ca="1" si="309"/>
        <v>0</v>
      </c>
      <c r="BK217" s="362">
        <f t="shared" ca="1" si="347"/>
        <v>328</v>
      </c>
      <c r="BL217" s="362">
        <v>209</v>
      </c>
      <c r="BM217" s="371">
        <f t="shared" ca="1" si="348"/>
        <v>0</v>
      </c>
      <c r="BN217" s="359">
        <f t="shared" ca="1" si="280"/>
        <v>0</v>
      </c>
      <c r="BO217" s="359">
        <v>0</v>
      </c>
      <c r="BP217" s="359">
        <f t="shared" ca="1" si="310"/>
        <v>0</v>
      </c>
      <c r="BQ217" s="359">
        <f t="shared" ca="1" si="281"/>
        <v>0</v>
      </c>
      <c r="BR217" s="359">
        <f t="shared" ca="1" si="311"/>
        <v>0</v>
      </c>
      <c r="BT217" s="362">
        <f t="shared" ca="1" si="349"/>
        <v>328</v>
      </c>
      <c r="BU217" s="362">
        <v>209</v>
      </c>
      <c r="BV217" s="371">
        <f t="shared" ca="1" si="350"/>
        <v>0</v>
      </c>
      <c r="BW217" s="359">
        <f t="shared" ca="1" si="282"/>
        <v>0</v>
      </c>
      <c r="BX217" s="359">
        <v>0</v>
      </c>
      <c r="BY217" s="359">
        <f t="shared" ca="1" si="312"/>
        <v>0</v>
      </c>
      <c r="BZ217" s="359">
        <f t="shared" ca="1" si="283"/>
        <v>0</v>
      </c>
      <c r="CA217" s="359">
        <f t="shared" ca="1" si="313"/>
        <v>0</v>
      </c>
      <c r="CC217" s="362">
        <f t="shared" ca="1" si="351"/>
        <v>328</v>
      </c>
      <c r="CD217" s="362">
        <v>209</v>
      </c>
      <c r="CE217" s="371">
        <f t="shared" ca="1" si="352"/>
        <v>0</v>
      </c>
      <c r="CF217" s="359">
        <f t="shared" ca="1" si="284"/>
        <v>0</v>
      </c>
      <c r="CG217" s="359">
        <v>0</v>
      </c>
      <c r="CH217" s="359">
        <f t="shared" ca="1" si="314"/>
        <v>0</v>
      </c>
      <c r="CI217" s="359">
        <f t="shared" ca="1" si="285"/>
        <v>0</v>
      </c>
      <c r="CJ217" s="359">
        <f t="shared" ca="1" si="315"/>
        <v>0</v>
      </c>
      <c r="CL217" s="362">
        <f t="shared" ca="1" si="353"/>
        <v>328</v>
      </c>
      <c r="CM217" s="362">
        <v>209</v>
      </c>
      <c r="CN217" s="371">
        <f t="shared" ca="1" si="354"/>
        <v>0</v>
      </c>
      <c r="CO217" s="359">
        <f t="shared" ca="1" si="286"/>
        <v>0</v>
      </c>
      <c r="CP217" s="359">
        <v>0</v>
      </c>
      <c r="CQ217" s="359">
        <f t="shared" ca="1" si="316"/>
        <v>0</v>
      </c>
      <c r="CR217" s="359">
        <f t="shared" ca="1" si="287"/>
        <v>0</v>
      </c>
      <c r="CS217" s="359">
        <f t="shared" ca="1" si="317"/>
        <v>0</v>
      </c>
      <c r="CU217" s="362">
        <f t="shared" ca="1" si="355"/>
        <v>328</v>
      </c>
      <c r="CV217" s="362">
        <v>209</v>
      </c>
      <c r="CW217" s="371">
        <f t="shared" ca="1" si="356"/>
        <v>0</v>
      </c>
      <c r="CX217" s="359">
        <f t="shared" ca="1" si="288"/>
        <v>0</v>
      </c>
      <c r="CY217" s="359">
        <v>0</v>
      </c>
      <c r="CZ217" s="359">
        <f t="shared" ca="1" si="318"/>
        <v>0</v>
      </c>
      <c r="DA217" s="359">
        <f t="shared" ca="1" si="289"/>
        <v>0</v>
      </c>
      <c r="DB217" s="359">
        <f t="shared" ca="1" si="319"/>
        <v>0</v>
      </c>
      <c r="DD217" s="362">
        <f t="shared" ca="1" si="357"/>
        <v>328</v>
      </c>
      <c r="DE217" s="362">
        <v>209</v>
      </c>
      <c r="DF217" s="371">
        <f t="shared" ca="1" si="358"/>
        <v>0</v>
      </c>
      <c r="DG217" s="359">
        <f t="shared" ca="1" si="290"/>
        <v>0</v>
      </c>
      <c r="DH217" s="359">
        <v>0</v>
      </c>
      <c r="DI217" s="359">
        <f t="shared" ca="1" si="320"/>
        <v>0</v>
      </c>
      <c r="DJ217" s="359">
        <f t="shared" ca="1" si="291"/>
        <v>0</v>
      </c>
      <c r="DK217" s="359">
        <f t="shared" ca="1" si="321"/>
        <v>0</v>
      </c>
      <c r="DM217" s="362">
        <f t="shared" ca="1" si="359"/>
        <v>328</v>
      </c>
      <c r="DN217" s="362">
        <v>209</v>
      </c>
      <c r="DO217" s="371">
        <f t="shared" ca="1" si="360"/>
        <v>0</v>
      </c>
      <c r="DP217" s="359">
        <f t="shared" ca="1" si="292"/>
        <v>0</v>
      </c>
      <c r="DQ217" s="359">
        <v>0</v>
      </c>
      <c r="DR217" s="359">
        <f t="shared" ca="1" si="322"/>
        <v>0</v>
      </c>
      <c r="DS217" s="359">
        <f t="shared" ca="1" si="293"/>
        <v>0</v>
      </c>
      <c r="DT217" s="359">
        <f t="shared" ca="1" si="323"/>
        <v>0</v>
      </c>
      <c r="DV217" s="362">
        <f t="shared" ca="1" si="361"/>
        <v>328</v>
      </c>
      <c r="DW217" s="362">
        <v>209</v>
      </c>
      <c r="DX217" s="371">
        <f t="shared" ca="1" si="362"/>
        <v>0</v>
      </c>
      <c r="DY217" s="359">
        <f t="shared" ca="1" si="294"/>
        <v>0</v>
      </c>
      <c r="DZ217" s="359">
        <v>0</v>
      </c>
      <c r="EA217" s="359">
        <f t="shared" ca="1" si="324"/>
        <v>0</v>
      </c>
      <c r="EB217" s="359">
        <f t="shared" ca="1" si="295"/>
        <v>0</v>
      </c>
      <c r="EC217" s="359">
        <f t="shared" ca="1" si="325"/>
        <v>0</v>
      </c>
      <c r="EE217" s="362">
        <f t="shared" ca="1" si="363"/>
        <v>328</v>
      </c>
      <c r="EF217" s="362">
        <v>209</v>
      </c>
      <c r="EG217" s="371">
        <f t="shared" ca="1" si="364"/>
        <v>0</v>
      </c>
      <c r="EH217" s="359">
        <f t="shared" ca="1" si="296"/>
        <v>0</v>
      </c>
      <c r="EI217" s="359">
        <v>0</v>
      </c>
      <c r="EJ217" s="359">
        <f t="shared" ca="1" si="326"/>
        <v>0</v>
      </c>
      <c r="EK217" s="359">
        <f t="shared" ca="1" si="297"/>
        <v>0</v>
      </c>
      <c r="EL217" s="359">
        <f t="shared" ca="1" si="327"/>
        <v>0</v>
      </c>
    </row>
    <row r="218" spans="6:142" x14ac:dyDescent="0.35">
      <c r="F218" s="372">
        <f ca="1">IFERROR(INDEX('Inflation Rates'!$A$16:$H$138,MATCH('TSP Traditional'!$H219,'Inflation Rates'!$A$16:$A$138,0),8)/INDEX('Inflation Rates'!$A$16:$H$138,MATCH('TSP Traditional'!$H219,'Inflation Rates'!$A$16:$A$138,0)-1,8)-1,F217)</f>
        <v>2.0000000000000018E-2</v>
      </c>
      <c r="G218" s="372">
        <f ca="1">IFERROR(INDEX('Inflation Rates'!$A$16:$H$138,MATCH('TSP Traditional'!$H219,'Inflation Rates'!$A$16:$A$138,0),6)/INDEX('Inflation Rates'!$A$16:$H$138,MATCH('TSP Traditional'!$H219,'Inflation Rates'!$A$16:$A$138,0)-1,6)-1,G217)</f>
        <v>2.0999999999999908E-2</v>
      </c>
      <c r="H218" s="362">
        <f t="shared" ca="1" si="328"/>
        <v>2229</v>
      </c>
      <c r="I218" s="362">
        <f t="shared" ca="1" si="329"/>
        <v>329</v>
      </c>
      <c r="J218" s="362">
        <v>210</v>
      </c>
      <c r="K218" s="371">
        <f t="shared" ca="1" si="330"/>
        <v>0</v>
      </c>
      <c r="L218" s="359">
        <f t="shared" ca="1" si="274"/>
        <v>0</v>
      </c>
      <c r="M218" s="359">
        <v>0</v>
      </c>
      <c r="N218" s="359">
        <f t="shared" ca="1" si="298"/>
        <v>0</v>
      </c>
      <c r="O218" s="359">
        <f t="shared" ca="1" si="331"/>
        <v>0</v>
      </c>
      <c r="P218" s="359">
        <f t="shared" ca="1" si="299"/>
        <v>0</v>
      </c>
      <c r="R218" s="362">
        <f t="shared" ca="1" si="332"/>
        <v>329</v>
      </c>
      <c r="S218" s="362">
        <v>210</v>
      </c>
      <c r="T218" s="371">
        <f t="shared" ca="1" si="333"/>
        <v>0</v>
      </c>
      <c r="U218" s="359">
        <f t="shared" ca="1" si="275"/>
        <v>0</v>
      </c>
      <c r="V218" s="359">
        <v>0</v>
      </c>
      <c r="W218" s="359">
        <f t="shared" ca="1" si="300"/>
        <v>0</v>
      </c>
      <c r="X218" s="359">
        <f t="shared" ca="1" si="334"/>
        <v>0</v>
      </c>
      <c r="Y218" s="359">
        <f t="shared" ca="1" si="301"/>
        <v>0</v>
      </c>
      <c r="AA218" s="362">
        <f t="shared" ca="1" si="335"/>
        <v>329</v>
      </c>
      <c r="AB218" s="362">
        <v>210</v>
      </c>
      <c r="AC218" s="371">
        <f t="shared" ca="1" si="336"/>
        <v>0</v>
      </c>
      <c r="AD218" s="359">
        <f t="shared" ca="1" si="276"/>
        <v>0</v>
      </c>
      <c r="AE218" s="359">
        <v>0</v>
      </c>
      <c r="AF218" s="359">
        <f t="shared" ca="1" si="302"/>
        <v>0</v>
      </c>
      <c r="AG218" s="359">
        <f t="shared" ca="1" si="337"/>
        <v>0</v>
      </c>
      <c r="AH218" s="359">
        <f t="shared" ca="1" si="303"/>
        <v>0</v>
      </c>
      <c r="AJ218" s="362">
        <f t="shared" ca="1" si="338"/>
        <v>329</v>
      </c>
      <c r="AK218" s="362">
        <v>210</v>
      </c>
      <c r="AL218" s="371">
        <f t="shared" ca="1" si="339"/>
        <v>0</v>
      </c>
      <c r="AM218" s="359">
        <f t="shared" ca="1" si="277"/>
        <v>0</v>
      </c>
      <c r="AN218" s="359">
        <v>0</v>
      </c>
      <c r="AO218" s="359">
        <f t="shared" ca="1" si="304"/>
        <v>0</v>
      </c>
      <c r="AP218" s="359">
        <f t="shared" ca="1" si="340"/>
        <v>0</v>
      </c>
      <c r="AQ218" s="359">
        <f t="shared" ca="1" si="305"/>
        <v>0</v>
      </c>
      <c r="AS218" s="362">
        <f t="shared" ca="1" si="341"/>
        <v>329</v>
      </c>
      <c r="AT218" s="362">
        <v>210</v>
      </c>
      <c r="AU218" s="371">
        <f t="shared" ca="1" si="342"/>
        <v>0</v>
      </c>
      <c r="AV218" s="359">
        <f t="shared" ca="1" si="278"/>
        <v>0</v>
      </c>
      <c r="AW218" s="359">
        <v>0</v>
      </c>
      <c r="AX218" s="359">
        <f t="shared" ca="1" si="306"/>
        <v>0</v>
      </c>
      <c r="AY218" s="359">
        <f t="shared" ca="1" si="343"/>
        <v>0</v>
      </c>
      <c r="AZ218" s="359">
        <f t="shared" ca="1" si="307"/>
        <v>0</v>
      </c>
      <c r="BB218" s="362">
        <f t="shared" ca="1" si="344"/>
        <v>329</v>
      </c>
      <c r="BC218" s="362">
        <v>210</v>
      </c>
      <c r="BD218" s="371">
        <f t="shared" ca="1" si="345"/>
        <v>0</v>
      </c>
      <c r="BE218" s="359">
        <f t="shared" ca="1" si="279"/>
        <v>0</v>
      </c>
      <c r="BF218" s="359">
        <v>0</v>
      </c>
      <c r="BG218" s="359">
        <f t="shared" ca="1" si="308"/>
        <v>0</v>
      </c>
      <c r="BH218" s="359">
        <f t="shared" ca="1" si="346"/>
        <v>0</v>
      </c>
      <c r="BI218" s="359">
        <f t="shared" ca="1" si="309"/>
        <v>0</v>
      </c>
      <c r="BK218" s="362">
        <f t="shared" ca="1" si="347"/>
        <v>329</v>
      </c>
      <c r="BL218" s="362">
        <v>210</v>
      </c>
      <c r="BM218" s="371">
        <f t="shared" ca="1" si="348"/>
        <v>0</v>
      </c>
      <c r="BN218" s="359">
        <f t="shared" ca="1" si="280"/>
        <v>0</v>
      </c>
      <c r="BO218" s="359">
        <v>0</v>
      </c>
      <c r="BP218" s="359">
        <f t="shared" ca="1" si="310"/>
        <v>0</v>
      </c>
      <c r="BQ218" s="359">
        <f t="shared" ca="1" si="281"/>
        <v>0</v>
      </c>
      <c r="BR218" s="359">
        <f t="shared" ca="1" si="311"/>
        <v>0</v>
      </c>
      <c r="BT218" s="362">
        <f t="shared" ca="1" si="349"/>
        <v>329</v>
      </c>
      <c r="BU218" s="362">
        <v>210</v>
      </c>
      <c r="BV218" s="371">
        <f t="shared" ca="1" si="350"/>
        <v>0</v>
      </c>
      <c r="BW218" s="359">
        <f t="shared" ca="1" si="282"/>
        <v>0</v>
      </c>
      <c r="BX218" s="359">
        <v>0</v>
      </c>
      <c r="BY218" s="359">
        <f t="shared" ca="1" si="312"/>
        <v>0</v>
      </c>
      <c r="BZ218" s="359">
        <f t="shared" ca="1" si="283"/>
        <v>0</v>
      </c>
      <c r="CA218" s="359">
        <f t="shared" ca="1" si="313"/>
        <v>0</v>
      </c>
      <c r="CC218" s="362">
        <f t="shared" ca="1" si="351"/>
        <v>329</v>
      </c>
      <c r="CD218" s="362">
        <v>210</v>
      </c>
      <c r="CE218" s="371">
        <f t="shared" ca="1" si="352"/>
        <v>0</v>
      </c>
      <c r="CF218" s="359">
        <f t="shared" ca="1" si="284"/>
        <v>0</v>
      </c>
      <c r="CG218" s="359">
        <v>0</v>
      </c>
      <c r="CH218" s="359">
        <f t="shared" ca="1" si="314"/>
        <v>0</v>
      </c>
      <c r="CI218" s="359">
        <f t="shared" ca="1" si="285"/>
        <v>0</v>
      </c>
      <c r="CJ218" s="359">
        <f t="shared" ca="1" si="315"/>
        <v>0</v>
      </c>
      <c r="CL218" s="362">
        <f t="shared" ca="1" si="353"/>
        <v>329</v>
      </c>
      <c r="CM218" s="362">
        <v>210</v>
      </c>
      <c r="CN218" s="371">
        <f t="shared" ca="1" si="354"/>
        <v>0</v>
      </c>
      <c r="CO218" s="359">
        <f t="shared" ca="1" si="286"/>
        <v>0</v>
      </c>
      <c r="CP218" s="359">
        <v>0</v>
      </c>
      <c r="CQ218" s="359">
        <f t="shared" ca="1" si="316"/>
        <v>0</v>
      </c>
      <c r="CR218" s="359">
        <f t="shared" ca="1" si="287"/>
        <v>0</v>
      </c>
      <c r="CS218" s="359">
        <f t="shared" ca="1" si="317"/>
        <v>0</v>
      </c>
      <c r="CU218" s="362">
        <f t="shared" ca="1" si="355"/>
        <v>329</v>
      </c>
      <c r="CV218" s="362">
        <v>210</v>
      </c>
      <c r="CW218" s="371">
        <f t="shared" ca="1" si="356"/>
        <v>0</v>
      </c>
      <c r="CX218" s="359">
        <f t="shared" ca="1" si="288"/>
        <v>0</v>
      </c>
      <c r="CY218" s="359">
        <v>0</v>
      </c>
      <c r="CZ218" s="359">
        <f t="shared" ca="1" si="318"/>
        <v>0</v>
      </c>
      <c r="DA218" s="359">
        <f t="shared" ca="1" si="289"/>
        <v>0</v>
      </c>
      <c r="DB218" s="359">
        <f t="shared" ca="1" si="319"/>
        <v>0</v>
      </c>
      <c r="DD218" s="362">
        <f t="shared" ca="1" si="357"/>
        <v>329</v>
      </c>
      <c r="DE218" s="362">
        <v>210</v>
      </c>
      <c r="DF218" s="371">
        <f t="shared" ca="1" si="358"/>
        <v>0</v>
      </c>
      <c r="DG218" s="359">
        <f t="shared" ca="1" si="290"/>
        <v>0</v>
      </c>
      <c r="DH218" s="359">
        <v>0</v>
      </c>
      <c r="DI218" s="359">
        <f t="shared" ca="1" si="320"/>
        <v>0</v>
      </c>
      <c r="DJ218" s="359">
        <f t="shared" ca="1" si="291"/>
        <v>0</v>
      </c>
      <c r="DK218" s="359">
        <f t="shared" ca="1" si="321"/>
        <v>0</v>
      </c>
      <c r="DM218" s="362">
        <f t="shared" ca="1" si="359"/>
        <v>329</v>
      </c>
      <c r="DN218" s="362">
        <v>210</v>
      </c>
      <c r="DO218" s="371">
        <f t="shared" ca="1" si="360"/>
        <v>0</v>
      </c>
      <c r="DP218" s="359">
        <f t="shared" ca="1" si="292"/>
        <v>0</v>
      </c>
      <c r="DQ218" s="359">
        <v>0</v>
      </c>
      <c r="DR218" s="359">
        <f t="shared" ca="1" si="322"/>
        <v>0</v>
      </c>
      <c r="DS218" s="359">
        <f t="shared" ca="1" si="293"/>
        <v>0</v>
      </c>
      <c r="DT218" s="359">
        <f t="shared" ca="1" si="323"/>
        <v>0</v>
      </c>
      <c r="DV218" s="362">
        <f t="shared" ca="1" si="361"/>
        <v>329</v>
      </c>
      <c r="DW218" s="362">
        <v>210</v>
      </c>
      <c r="DX218" s="371">
        <f t="shared" ca="1" si="362"/>
        <v>0</v>
      </c>
      <c r="DY218" s="359">
        <f t="shared" ca="1" si="294"/>
        <v>0</v>
      </c>
      <c r="DZ218" s="359">
        <v>0</v>
      </c>
      <c r="EA218" s="359">
        <f t="shared" ca="1" si="324"/>
        <v>0</v>
      </c>
      <c r="EB218" s="359">
        <f t="shared" ca="1" si="295"/>
        <v>0</v>
      </c>
      <c r="EC218" s="359">
        <f t="shared" ca="1" si="325"/>
        <v>0</v>
      </c>
      <c r="EE218" s="362">
        <f t="shared" ca="1" si="363"/>
        <v>329</v>
      </c>
      <c r="EF218" s="362">
        <v>210</v>
      </c>
      <c r="EG218" s="371">
        <f t="shared" ca="1" si="364"/>
        <v>0</v>
      </c>
      <c r="EH218" s="359">
        <f t="shared" ca="1" si="296"/>
        <v>0</v>
      </c>
      <c r="EI218" s="359">
        <v>0</v>
      </c>
      <c r="EJ218" s="359">
        <f t="shared" ca="1" si="326"/>
        <v>0</v>
      </c>
      <c r="EK218" s="359">
        <f t="shared" ca="1" si="297"/>
        <v>0</v>
      </c>
      <c r="EL218" s="359">
        <f t="shared" ca="1" si="327"/>
        <v>0</v>
      </c>
    </row>
    <row r="219" spans="6:142" x14ac:dyDescent="0.35">
      <c r="I219" s="362">
        <f t="shared" ca="1" si="329"/>
        <v>330</v>
      </c>
      <c r="J219" s="362">
        <v>211</v>
      </c>
      <c r="K219" s="371">
        <f t="shared" ca="1" si="330"/>
        <v>0</v>
      </c>
      <c r="L219" s="359">
        <f t="shared" ca="1" si="274"/>
        <v>0</v>
      </c>
      <c r="M219" s="359">
        <v>0</v>
      </c>
      <c r="N219" s="359">
        <f t="shared" ca="1" si="298"/>
        <v>0</v>
      </c>
      <c r="O219" s="359">
        <f t="shared" ca="1" si="331"/>
        <v>0</v>
      </c>
      <c r="P219" s="359">
        <f t="shared" ca="1" si="299"/>
        <v>0</v>
      </c>
      <c r="R219" s="362">
        <f t="shared" ca="1" si="332"/>
        <v>330</v>
      </c>
      <c r="S219" s="362">
        <v>211</v>
      </c>
      <c r="T219" s="371">
        <f t="shared" ca="1" si="333"/>
        <v>0</v>
      </c>
      <c r="U219" s="359">
        <f t="shared" ca="1" si="275"/>
        <v>0</v>
      </c>
      <c r="V219" s="359">
        <v>0</v>
      </c>
      <c r="W219" s="359">
        <f t="shared" ca="1" si="300"/>
        <v>0</v>
      </c>
      <c r="X219" s="359">
        <f t="shared" ca="1" si="334"/>
        <v>0</v>
      </c>
      <c r="Y219" s="359">
        <f t="shared" ca="1" si="301"/>
        <v>0</v>
      </c>
      <c r="AA219" s="362">
        <f t="shared" ca="1" si="335"/>
        <v>330</v>
      </c>
      <c r="AB219" s="362">
        <v>211</v>
      </c>
      <c r="AC219" s="371">
        <f t="shared" ca="1" si="336"/>
        <v>0</v>
      </c>
      <c r="AD219" s="359">
        <f t="shared" ca="1" si="276"/>
        <v>0</v>
      </c>
      <c r="AE219" s="359">
        <v>0</v>
      </c>
      <c r="AF219" s="359">
        <f t="shared" ca="1" si="302"/>
        <v>0</v>
      </c>
      <c r="AG219" s="359">
        <f t="shared" ca="1" si="337"/>
        <v>0</v>
      </c>
      <c r="AH219" s="359">
        <f t="shared" ca="1" si="303"/>
        <v>0</v>
      </c>
      <c r="AJ219" s="362">
        <f t="shared" ca="1" si="338"/>
        <v>330</v>
      </c>
      <c r="AK219" s="362">
        <v>211</v>
      </c>
      <c r="AL219" s="371">
        <f t="shared" ca="1" si="339"/>
        <v>0</v>
      </c>
      <c r="AM219" s="359">
        <f t="shared" ca="1" si="277"/>
        <v>0</v>
      </c>
      <c r="AN219" s="359">
        <v>0</v>
      </c>
      <c r="AO219" s="359">
        <f t="shared" ca="1" si="304"/>
        <v>0</v>
      </c>
      <c r="AP219" s="359">
        <f t="shared" ca="1" si="340"/>
        <v>0</v>
      </c>
      <c r="AQ219" s="359">
        <f t="shared" ca="1" si="305"/>
        <v>0</v>
      </c>
      <c r="AS219" s="362">
        <f t="shared" ca="1" si="341"/>
        <v>330</v>
      </c>
      <c r="AT219" s="362">
        <v>211</v>
      </c>
      <c r="AU219" s="371">
        <f t="shared" ca="1" si="342"/>
        <v>0</v>
      </c>
      <c r="AV219" s="359">
        <f t="shared" ca="1" si="278"/>
        <v>0</v>
      </c>
      <c r="AW219" s="359">
        <v>0</v>
      </c>
      <c r="AX219" s="359">
        <f t="shared" ca="1" si="306"/>
        <v>0</v>
      </c>
      <c r="AY219" s="359">
        <f t="shared" ca="1" si="343"/>
        <v>0</v>
      </c>
      <c r="AZ219" s="359">
        <f t="shared" ca="1" si="307"/>
        <v>0</v>
      </c>
      <c r="BB219" s="362">
        <f t="shared" ca="1" si="344"/>
        <v>330</v>
      </c>
      <c r="BC219" s="362">
        <v>211</v>
      </c>
      <c r="BD219" s="371">
        <f t="shared" ca="1" si="345"/>
        <v>0</v>
      </c>
      <c r="BE219" s="359">
        <f t="shared" ca="1" si="279"/>
        <v>0</v>
      </c>
      <c r="BF219" s="359">
        <v>0</v>
      </c>
      <c r="BG219" s="359">
        <f t="shared" ca="1" si="308"/>
        <v>0</v>
      </c>
      <c r="BH219" s="359">
        <f t="shared" ca="1" si="346"/>
        <v>0</v>
      </c>
      <c r="BI219" s="359">
        <f t="shared" ca="1" si="309"/>
        <v>0</v>
      </c>
      <c r="BK219" s="362">
        <f t="shared" ca="1" si="347"/>
        <v>330</v>
      </c>
      <c r="BL219" s="362">
        <v>211</v>
      </c>
      <c r="BM219" s="371">
        <f t="shared" ca="1" si="348"/>
        <v>0</v>
      </c>
      <c r="BN219" s="359">
        <f t="shared" ca="1" si="280"/>
        <v>0</v>
      </c>
      <c r="BO219" s="359">
        <v>0</v>
      </c>
      <c r="BP219" s="359">
        <f t="shared" ca="1" si="310"/>
        <v>0</v>
      </c>
      <c r="BQ219" s="359">
        <f t="shared" ca="1" si="281"/>
        <v>0</v>
      </c>
      <c r="BR219" s="359">
        <f t="shared" ca="1" si="311"/>
        <v>0</v>
      </c>
      <c r="BT219" s="362">
        <f t="shared" ca="1" si="349"/>
        <v>330</v>
      </c>
      <c r="BU219" s="362">
        <v>211</v>
      </c>
      <c r="BV219" s="371">
        <f t="shared" ca="1" si="350"/>
        <v>0</v>
      </c>
      <c r="BW219" s="359">
        <f t="shared" ca="1" si="282"/>
        <v>0</v>
      </c>
      <c r="BX219" s="359">
        <v>0</v>
      </c>
      <c r="BY219" s="359">
        <f t="shared" ca="1" si="312"/>
        <v>0</v>
      </c>
      <c r="BZ219" s="359">
        <f t="shared" ca="1" si="283"/>
        <v>0</v>
      </c>
      <c r="CA219" s="359">
        <f t="shared" ca="1" si="313"/>
        <v>0</v>
      </c>
      <c r="CC219" s="362">
        <f t="shared" ca="1" si="351"/>
        <v>330</v>
      </c>
      <c r="CD219" s="362">
        <v>211</v>
      </c>
      <c r="CE219" s="371">
        <f t="shared" ca="1" si="352"/>
        <v>0</v>
      </c>
      <c r="CF219" s="359">
        <f t="shared" ca="1" si="284"/>
        <v>0</v>
      </c>
      <c r="CG219" s="359">
        <v>0</v>
      </c>
      <c r="CH219" s="359">
        <f t="shared" ca="1" si="314"/>
        <v>0</v>
      </c>
      <c r="CI219" s="359">
        <f t="shared" ca="1" si="285"/>
        <v>0</v>
      </c>
      <c r="CJ219" s="359">
        <f t="shared" ca="1" si="315"/>
        <v>0</v>
      </c>
      <c r="CL219" s="362">
        <f t="shared" ca="1" si="353"/>
        <v>330</v>
      </c>
      <c r="CM219" s="362">
        <v>211</v>
      </c>
      <c r="CN219" s="371">
        <f t="shared" ca="1" si="354"/>
        <v>0</v>
      </c>
      <c r="CO219" s="359">
        <f t="shared" ca="1" si="286"/>
        <v>0</v>
      </c>
      <c r="CP219" s="359">
        <v>0</v>
      </c>
      <c r="CQ219" s="359">
        <f t="shared" ca="1" si="316"/>
        <v>0</v>
      </c>
      <c r="CR219" s="359">
        <f t="shared" ca="1" si="287"/>
        <v>0</v>
      </c>
      <c r="CS219" s="359">
        <f t="shared" ca="1" si="317"/>
        <v>0</v>
      </c>
      <c r="CU219" s="362">
        <f t="shared" ca="1" si="355"/>
        <v>330</v>
      </c>
      <c r="CV219" s="362">
        <v>211</v>
      </c>
      <c r="CW219" s="371">
        <f t="shared" ca="1" si="356"/>
        <v>0</v>
      </c>
      <c r="CX219" s="359">
        <f t="shared" ca="1" si="288"/>
        <v>0</v>
      </c>
      <c r="CY219" s="359">
        <v>0</v>
      </c>
      <c r="CZ219" s="359">
        <f t="shared" ca="1" si="318"/>
        <v>0</v>
      </c>
      <c r="DA219" s="359">
        <f t="shared" ca="1" si="289"/>
        <v>0</v>
      </c>
      <c r="DB219" s="359">
        <f t="shared" ca="1" si="319"/>
        <v>0</v>
      </c>
      <c r="DD219" s="362">
        <f t="shared" ca="1" si="357"/>
        <v>330</v>
      </c>
      <c r="DE219" s="362">
        <v>211</v>
      </c>
      <c r="DF219" s="371">
        <f t="shared" ca="1" si="358"/>
        <v>0</v>
      </c>
      <c r="DG219" s="359">
        <f t="shared" ca="1" si="290"/>
        <v>0</v>
      </c>
      <c r="DH219" s="359">
        <v>0</v>
      </c>
      <c r="DI219" s="359">
        <f t="shared" ca="1" si="320"/>
        <v>0</v>
      </c>
      <c r="DJ219" s="359">
        <f t="shared" ca="1" si="291"/>
        <v>0</v>
      </c>
      <c r="DK219" s="359">
        <f t="shared" ca="1" si="321"/>
        <v>0</v>
      </c>
      <c r="DM219" s="362">
        <f t="shared" ca="1" si="359"/>
        <v>330</v>
      </c>
      <c r="DN219" s="362">
        <v>211</v>
      </c>
      <c r="DO219" s="371">
        <f t="shared" ca="1" si="360"/>
        <v>0</v>
      </c>
      <c r="DP219" s="359">
        <f t="shared" ca="1" si="292"/>
        <v>0</v>
      </c>
      <c r="DQ219" s="359">
        <v>0</v>
      </c>
      <c r="DR219" s="359">
        <f t="shared" ca="1" si="322"/>
        <v>0</v>
      </c>
      <c r="DS219" s="359">
        <f t="shared" ca="1" si="293"/>
        <v>0</v>
      </c>
      <c r="DT219" s="359">
        <f t="shared" ca="1" si="323"/>
        <v>0</v>
      </c>
      <c r="DV219" s="362">
        <f t="shared" ca="1" si="361"/>
        <v>330</v>
      </c>
      <c r="DW219" s="362">
        <v>211</v>
      </c>
      <c r="DX219" s="371">
        <f t="shared" ca="1" si="362"/>
        <v>0</v>
      </c>
      <c r="DY219" s="359">
        <f t="shared" ca="1" si="294"/>
        <v>0</v>
      </c>
      <c r="DZ219" s="359">
        <v>0</v>
      </c>
      <c r="EA219" s="359">
        <f t="shared" ca="1" si="324"/>
        <v>0</v>
      </c>
      <c r="EB219" s="359">
        <f t="shared" ca="1" si="295"/>
        <v>0</v>
      </c>
      <c r="EC219" s="359">
        <f t="shared" ca="1" si="325"/>
        <v>0</v>
      </c>
      <c r="EE219" s="362">
        <f t="shared" ca="1" si="363"/>
        <v>330</v>
      </c>
      <c r="EF219" s="362">
        <v>211</v>
      </c>
      <c r="EG219" s="371">
        <f t="shared" ca="1" si="364"/>
        <v>0</v>
      </c>
      <c r="EH219" s="359">
        <f t="shared" ca="1" si="296"/>
        <v>0</v>
      </c>
      <c r="EI219" s="359">
        <v>0</v>
      </c>
      <c r="EJ219" s="359">
        <f t="shared" ca="1" si="326"/>
        <v>0</v>
      </c>
      <c r="EK219" s="359">
        <f t="shared" ca="1" si="297"/>
        <v>0</v>
      </c>
      <c r="EL219" s="359">
        <f t="shared" ca="1" si="327"/>
        <v>0</v>
      </c>
    </row>
    <row r="220" spans="6:142" x14ac:dyDescent="0.35">
      <c r="I220" s="362">
        <f t="shared" ca="1" si="329"/>
        <v>331</v>
      </c>
      <c r="J220" s="362">
        <v>212</v>
      </c>
      <c r="K220" s="371">
        <f t="shared" ca="1" si="330"/>
        <v>0</v>
      </c>
      <c r="L220" s="359">
        <f t="shared" ca="1" si="274"/>
        <v>0</v>
      </c>
      <c r="M220" s="359">
        <v>0</v>
      </c>
      <c r="N220" s="359">
        <f t="shared" ca="1" si="298"/>
        <v>0</v>
      </c>
      <c r="O220" s="359">
        <f t="shared" ca="1" si="331"/>
        <v>0</v>
      </c>
      <c r="P220" s="359">
        <f t="shared" ca="1" si="299"/>
        <v>0</v>
      </c>
      <c r="R220" s="362">
        <f t="shared" ca="1" si="332"/>
        <v>331</v>
      </c>
      <c r="S220" s="362">
        <v>212</v>
      </c>
      <c r="T220" s="371">
        <f t="shared" ca="1" si="333"/>
        <v>0</v>
      </c>
      <c r="U220" s="359">
        <f t="shared" ca="1" si="275"/>
        <v>0</v>
      </c>
      <c r="V220" s="359">
        <v>0</v>
      </c>
      <c r="W220" s="359">
        <f t="shared" ca="1" si="300"/>
        <v>0</v>
      </c>
      <c r="X220" s="359">
        <f t="shared" ca="1" si="334"/>
        <v>0</v>
      </c>
      <c r="Y220" s="359">
        <f t="shared" ca="1" si="301"/>
        <v>0</v>
      </c>
      <c r="AA220" s="362">
        <f t="shared" ca="1" si="335"/>
        <v>331</v>
      </c>
      <c r="AB220" s="362">
        <v>212</v>
      </c>
      <c r="AC220" s="371">
        <f t="shared" ca="1" si="336"/>
        <v>0</v>
      </c>
      <c r="AD220" s="359">
        <f t="shared" ca="1" si="276"/>
        <v>0</v>
      </c>
      <c r="AE220" s="359">
        <v>0</v>
      </c>
      <c r="AF220" s="359">
        <f t="shared" ca="1" si="302"/>
        <v>0</v>
      </c>
      <c r="AG220" s="359">
        <f t="shared" ca="1" si="337"/>
        <v>0</v>
      </c>
      <c r="AH220" s="359">
        <f t="shared" ca="1" si="303"/>
        <v>0</v>
      </c>
      <c r="AJ220" s="362">
        <f t="shared" ca="1" si="338"/>
        <v>331</v>
      </c>
      <c r="AK220" s="362">
        <v>212</v>
      </c>
      <c r="AL220" s="371">
        <f t="shared" ca="1" si="339"/>
        <v>0</v>
      </c>
      <c r="AM220" s="359">
        <f t="shared" ca="1" si="277"/>
        <v>0</v>
      </c>
      <c r="AN220" s="359">
        <v>0</v>
      </c>
      <c r="AO220" s="359">
        <f t="shared" ca="1" si="304"/>
        <v>0</v>
      </c>
      <c r="AP220" s="359">
        <f t="shared" ca="1" si="340"/>
        <v>0</v>
      </c>
      <c r="AQ220" s="359">
        <f t="shared" ca="1" si="305"/>
        <v>0</v>
      </c>
      <c r="AS220" s="362">
        <f t="shared" ca="1" si="341"/>
        <v>331</v>
      </c>
      <c r="AT220" s="362">
        <v>212</v>
      </c>
      <c r="AU220" s="371">
        <f t="shared" ca="1" si="342"/>
        <v>0</v>
      </c>
      <c r="AV220" s="359">
        <f t="shared" ca="1" si="278"/>
        <v>0</v>
      </c>
      <c r="AW220" s="359">
        <v>0</v>
      </c>
      <c r="AX220" s="359">
        <f t="shared" ca="1" si="306"/>
        <v>0</v>
      </c>
      <c r="AY220" s="359">
        <f t="shared" ca="1" si="343"/>
        <v>0</v>
      </c>
      <c r="AZ220" s="359">
        <f t="shared" ca="1" si="307"/>
        <v>0</v>
      </c>
      <c r="BB220" s="362">
        <f t="shared" ca="1" si="344"/>
        <v>331</v>
      </c>
      <c r="BC220" s="362">
        <v>212</v>
      </c>
      <c r="BD220" s="371">
        <f t="shared" ca="1" si="345"/>
        <v>0</v>
      </c>
      <c r="BE220" s="359">
        <f t="shared" ca="1" si="279"/>
        <v>0</v>
      </c>
      <c r="BF220" s="359">
        <v>0</v>
      </c>
      <c r="BG220" s="359">
        <f t="shared" ca="1" si="308"/>
        <v>0</v>
      </c>
      <c r="BH220" s="359">
        <f t="shared" ca="1" si="346"/>
        <v>0</v>
      </c>
      <c r="BI220" s="359">
        <f t="shared" ca="1" si="309"/>
        <v>0</v>
      </c>
      <c r="BK220" s="362">
        <f t="shared" ca="1" si="347"/>
        <v>331</v>
      </c>
      <c r="BL220" s="362">
        <v>212</v>
      </c>
      <c r="BM220" s="371">
        <f t="shared" ca="1" si="348"/>
        <v>0</v>
      </c>
      <c r="BN220" s="359">
        <f t="shared" ca="1" si="280"/>
        <v>0</v>
      </c>
      <c r="BO220" s="359">
        <v>0</v>
      </c>
      <c r="BP220" s="359">
        <f t="shared" ca="1" si="310"/>
        <v>0</v>
      </c>
      <c r="BQ220" s="359">
        <f t="shared" ca="1" si="281"/>
        <v>0</v>
      </c>
      <c r="BR220" s="359">
        <f t="shared" ca="1" si="311"/>
        <v>0</v>
      </c>
      <c r="BT220" s="362">
        <f t="shared" ca="1" si="349"/>
        <v>331</v>
      </c>
      <c r="BU220" s="362">
        <v>212</v>
      </c>
      <c r="BV220" s="371">
        <f t="shared" ca="1" si="350"/>
        <v>0</v>
      </c>
      <c r="BW220" s="359">
        <f t="shared" ca="1" si="282"/>
        <v>0</v>
      </c>
      <c r="BX220" s="359">
        <v>0</v>
      </c>
      <c r="BY220" s="359">
        <f t="shared" ca="1" si="312"/>
        <v>0</v>
      </c>
      <c r="BZ220" s="359">
        <f t="shared" ca="1" si="283"/>
        <v>0</v>
      </c>
      <c r="CA220" s="359">
        <f t="shared" ca="1" si="313"/>
        <v>0</v>
      </c>
      <c r="CC220" s="362">
        <f t="shared" ca="1" si="351"/>
        <v>331</v>
      </c>
      <c r="CD220" s="362">
        <v>212</v>
      </c>
      <c r="CE220" s="371">
        <f t="shared" ca="1" si="352"/>
        <v>0</v>
      </c>
      <c r="CF220" s="359">
        <f t="shared" ca="1" si="284"/>
        <v>0</v>
      </c>
      <c r="CG220" s="359">
        <v>0</v>
      </c>
      <c r="CH220" s="359">
        <f t="shared" ca="1" si="314"/>
        <v>0</v>
      </c>
      <c r="CI220" s="359">
        <f t="shared" ca="1" si="285"/>
        <v>0</v>
      </c>
      <c r="CJ220" s="359">
        <f t="shared" ca="1" si="315"/>
        <v>0</v>
      </c>
      <c r="CL220" s="362">
        <f t="shared" ca="1" si="353"/>
        <v>331</v>
      </c>
      <c r="CM220" s="362">
        <v>212</v>
      </c>
      <c r="CN220" s="371">
        <f t="shared" ca="1" si="354"/>
        <v>0</v>
      </c>
      <c r="CO220" s="359">
        <f t="shared" ca="1" si="286"/>
        <v>0</v>
      </c>
      <c r="CP220" s="359">
        <v>0</v>
      </c>
      <c r="CQ220" s="359">
        <f t="shared" ca="1" si="316"/>
        <v>0</v>
      </c>
      <c r="CR220" s="359">
        <f t="shared" ca="1" si="287"/>
        <v>0</v>
      </c>
      <c r="CS220" s="359">
        <f t="shared" ca="1" si="317"/>
        <v>0</v>
      </c>
      <c r="CU220" s="362">
        <f t="shared" ca="1" si="355"/>
        <v>331</v>
      </c>
      <c r="CV220" s="362">
        <v>212</v>
      </c>
      <c r="CW220" s="371">
        <f t="shared" ca="1" si="356"/>
        <v>0</v>
      </c>
      <c r="CX220" s="359">
        <f t="shared" ca="1" si="288"/>
        <v>0</v>
      </c>
      <c r="CY220" s="359">
        <v>0</v>
      </c>
      <c r="CZ220" s="359">
        <f t="shared" ca="1" si="318"/>
        <v>0</v>
      </c>
      <c r="DA220" s="359">
        <f t="shared" ca="1" si="289"/>
        <v>0</v>
      </c>
      <c r="DB220" s="359">
        <f t="shared" ca="1" si="319"/>
        <v>0</v>
      </c>
      <c r="DD220" s="362">
        <f t="shared" ca="1" si="357"/>
        <v>331</v>
      </c>
      <c r="DE220" s="362">
        <v>212</v>
      </c>
      <c r="DF220" s="371">
        <f t="shared" ca="1" si="358"/>
        <v>0</v>
      </c>
      <c r="DG220" s="359">
        <f t="shared" ca="1" si="290"/>
        <v>0</v>
      </c>
      <c r="DH220" s="359">
        <v>0</v>
      </c>
      <c r="DI220" s="359">
        <f t="shared" ca="1" si="320"/>
        <v>0</v>
      </c>
      <c r="DJ220" s="359">
        <f t="shared" ca="1" si="291"/>
        <v>0</v>
      </c>
      <c r="DK220" s="359">
        <f t="shared" ca="1" si="321"/>
        <v>0</v>
      </c>
      <c r="DM220" s="362">
        <f t="shared" ca="1" si="359"/>
        <v>331</v>
      </c>
      <c r="DN220" s="362">
        <v>212</v>
      </c>
      <c r="DO220" s="371">
        <f t="shared" ca="1" si="360"/>
        <v>0</v>
      </c>
      <c r="DP220" s="359">
        <f t="shared" ca="1" si="292"/>
        <v>0</v>
      </c>
      <c r="DQ220" s="359">
        <v>0</v>
      </c>
      <c r="DR220" s="359">
        <f t="shared" ca="1" si="322"/>
        <v>0</v>
      </c>
      <c r="DS220" s="359">
        <f t="shared" ca="1" si="293"/>
        <v>0</v>
      </c>
      <c r="DT220" s="359">
        <f t="shared" ca="1" si="323"/>
        <v>0</v>
      </c>
      <c r="DV220" s="362">
        <f t="shared" ca="1" si="361"/>
        <v>331</v>
      </c>
      <c r="DW220" s="362">
        <v>212</v>
      </c>
      <c r="DX220" s="371">
        <f t="shared" ca="1" si="362"/>
        <v>0</v>
      </c>
      <c r="DY220" s="359">
        <f t="shared" ca="1" si="294"/>
        <v>0</v>
      </c>
      <c r="DZ220" s="359">
        <v>0</v>
      </c>
      <c r="EA220" s="359">
        <f t="shared" ca="1" si="324"/>
        <v>0</v>
      </c>
      <c r="EB220" s="359">
        <f t="shared" ca="1" si="295"/>
        <v>0</v>
      </c>
      <c r="EC220" s="359">
        <f t="shared" ca="1" si="325"/>
        <v>0</v>
      </c>
      <c r="EE220" s="362">
        <f t="shared" ca="1" si="363"/>
        <v>331</v>
      </c>
      <c r="EF220" s="362">
        <v>212</v>
      </c>
      <c r="EG220" s="371">
        <f t="shared" ca="1" si="364"/>
        <v>0</v>
      </c>
      <c r="EH220" s="359">
        <f t="shared" ca="1" si="296"/>
        <v>0</v>
      </c>
      <c r="EI220" s="359">
        <v>0</v>
      </c>
      <c r="EJ220" s="359">
        <f t="shared" ca="1" si="326"/>
        <v>0</v>
      </c>
      <c r="EK220" s="359">
        <f t="shared" ca="1" si="297"/>
        <v>0</v>
      </c>
      <c r="EL220" s="359">
        <f t="shared" ca="1" si="327"/>
        <v>0</v>
      </c>
    </row>
    <row r="221" spans="6:142" x14ac:dyDescent="0.35">
      <c r="I221" s="362">
        <f t="shared" ca="1" si="329"/>
        <v>332</v>
      </c>
      <c r="J221" s="362">
        <v>213</v>
      </c>
      <c r="K221" s="371">
        <f t="shared" ca="1" si="330"/>
        <v>0</v>
      </c>
      <c r="L221" s="359">
        <f t="shared" ca="1" si="274"/>
        <v>0</v>
      </c>
      <c r="M221" s="359">
        <v>0</v>
      </c>
      <c r="N221" s="359">
        <f t="shared" ca="1" si="298"/>
        <v>0</v>
      </c>
      <c r="O221" s="359">
        <f t="shared" ca="1" si="331"/>
        <v>0</v>
      </c>
      <c r="P221" s="359">
        <f t="shared" ca="1" si="299"/>
        <v>0</v>
      </c>
      <c r="R221" s="362">
        <f t="shared" ca="1" si="332"/>
        <v>332</v>
      </c>
      <c r="S221" s="362">
        <v>213</v>
      </c>
      <c r="T221" s="371">
        <f t="shared" ca="1" si="333"/>
        <v>0</v>
      </c>
      <c r="U221" s="359">
        <f t="shared" ca="1" si="275"/>
        <v>0</v>
      </c>
      <c r="V221" s="359">
        <v>0</v>
      </c>
      <c r="W221" s="359">
        <f t="shared" ca="1" si="300"/>
        <v>0</v>
      </c>
      <c r="X221" s="359">
        <f t="shared" ca="1" si="334"/>
        <v>0</v>
      </c>
      <c r="Y221" s="359">
        <f t="shared" ca="1" si="301"/>
        <v>0</v>
      </c>
      <c r="AA221" s="362">
        <f t="shared" ca="1" si="335"/>
        <v>332</v>
      </c>
      <c r="AB221" s="362">
        <v>213</v>
      </c>
      <c r="AC221" s="371">
        <f t="shared" ca="1" si="336"/>
        <v>0</v>
      </c>
      <c r="AD221" s="359">
        <f t="shared" ca="1" si="276"/>
        <v>0</v>
      </c>
      <c r="AE221" s="359">
        <v>0</v>
      </c>
      <c r="AF221" s="359">
        <f t="shared" ca="1" si="302"/>
        <v>0</v>
      </c>
      <c r="AG221" s="359">
        <f t="shared" ca="1" si="337"/>
        <v>0</v>
      </c>
      <c r="AH221" s="359">
        <f t="shared" ca="1" si="303"/>
        <v>0</v>
      </c>
      <c r="AJ221" s="362">
        <f t="shared" ca="1" si="338"/>
        <v>332</v>
      </c>
      <c r="AK221" s="362">
        <v>213</v>
      </c>
      <c r="AL221" s="371">
        <f t="shared" ca="1" si="339"/>
        <v>0</v>
      </c>
      <c r="AM221" s="359">
        <f t="shared" ca="1" si="277"/>
        <v>0</v>
      </c>
      <c r="AN221" s="359">
        <v>0</v>
      </c>
      <c r="AO221" s="359">
        <f t="shared" ca="1" si="304"/>
        <v>0</v>
      </c>
      <c r="AP221" s="359">
        <f t="shared" ca="1" si="340"/>
        <v>0</v>
      </c>
      <c r="AQ221" s="359">
        <f t="shared" ca="1" si="305"/>
        <v>0</v>
      </c>
      <c r="AS221" s="362">
        <f t="shared" ca="1" si="341"/>
        <v>332</v>
      </c>
      <c r="AT221" s="362">
        <v>213</v>
      </c>
      <c r="AU221" s="371">
        <f t="shared" ca="1" si="342"/>
        <v>0</v>
      </c>
      <c r="AV221" s="359">
        <f t="shared" ca="1" si="278"/>
        <v>0</v>
      </c>
      <c r="AW221" s="359">
        <v>0</v>
      </c>
      <c r="AX221" s="359">
        <f t="shared" ca="1" si="306"/>
        <v>0</v>
      </c>
      <c r="AY221" s="359">
        <f t="shared" ca="1" si="343"/>
        <v>0</v>
      </c>
      <c r="AZ221" s="359">
        <f t="shared" ca="1" si="307"/>
        <v>0</v>
      </c>
      <c r="BB221" s="362">
        <f t="shared" ca="1" si="344"/>
        <v>332</v>
      </c>
      <c r="BC221" s="362">
        <v>213</v>
      </c>
      <c r="BD221" s="371">
        <f t="shared" ca="1" si="345"/>
        <v>0</v>
      </c>
      <c r="BE221" s="359">
        <f t="shared" ca="1" si="279"/>
        <v>0</v>
      </c>
      <c r="BF221" s="359">
        <v>0</v>
      </c>
      <c r="BG221" s="359">
        <f t="shared" ca="1" si="308"/>
        <v>0</v>
      </c>
      <c r="BH221" s="359">
        <f t="shared" ca="1" si="346"/>
        <v>0</v>
      </c>
      <c r="BI221" s="359">
        <f t="shared" ca="1" si="309"/>
        <v>0</v>
      </c>
      <c r="BK221" s="362">
        <f t="shared" ca="1" si="347"/>
        <v>332</v>
      </c>
      <c r="BL221" s="362">
        <v>213</v>
      </c>
      <c r="BM221" s="371">
        <f t="shared" ca="1" si="348"/>
        <v>0</v>
      </c>
      <c r="BN221" s="359">
        <f t="shared" ca="1" si="280"/>
        <v>0</v>
      </c>
      <c r="BO221" s="359">
        <v>0</v>
      </c>
      <c r="BP221" s="359">
        <f t="shared" ca="1" si="310"/>
        <v>0</v>
      </c>
      <c r="BQ221" s="359">
        <f t="shared" ca="1" si="281"/>
        <v>0</v>
      </c>
      <c r="BR221" s="359">
        <f t="shared" ca="1" si="311"/>
        <v>0</v>
      </c>
      <c r="BT221" s="362">
        <f t="shared" ca="1" si="349"/>
        <v>332</v>
      </c>
      <c r="BU221" s="362">
        <v>213</v>
      </c>
      <c r="BV221" s="371">
        <f t="shared" ca="1" si="350"/>
        <v>0</v>
      </c>
      <c r="BW221" s="359">
        <f t="shared" ca="1" si="282"/>
        <v>0</v>
      </c>
      <c r="BX221" s="359">
        <v>0</v>
      </c>
      <c r="BY221" s="359">
        <f t="shared" ca="1" si="312"/>
        <v>0</v>
      </c>
      <c r="BZ221" s="359">
        <f t="shared" ca="1" si="283"/>
        <v>0</v>
      </c>
      <c r="CA221" s="359">
        <f t="shared" ca="1" si="313"/>
        <v>0</v>
      </c>
      <c r="CC221" s="362">
        <f t="shared" ca="1" si="351"/>
        <v>332</v>
      </c>
      <c r="CD221" s="362">
        <v>213</v>
      </c>
      <c r="CE221" s="371">
        <f t="shared" ca="1" si="352"/>
        <v>0</v>
      </c>
      <c r="CF221" s="359">
        <f t="shared" ca="1" si="284"/>
        <v>0</v>
      </c>
      <c r="CG221" s="359">
        <v>0</v>
      </c>
      <c r="CH221" s="359">
        <f t="shared" ca="1" si="314"/>
        <v>0</v>
      </c>
      <c r="CI221" s="359">
        <f t="shared" ca="1" si="285"/>
        <v>0</v>
      </c>
      <c r="CJ221" s="359">
        <f t="shared" ca="1" si="315"/>
        <v>0</v>
      </c>
      <c r="CL221" s="362">
        <f t="shared" ca="1" si="353"/>
        <v>332</v>
      </c>
      <c r="CM221" s="362">
        <v>213</v>
      </c>
      <c r="CN221" s="371">
        <f t="shared" ca="1" si="354"/>
        <v>0</v>
      </c>
      <c r="CO221" s="359">
        <f t="shared" ca="1" si="286"/>
        <v>0</v>
      </c>
      <c r="CP221" s="359">
        <v>0</v>
      </c>
      <c r="CQ221" s="359">
        <f t="shared" ca="1" si="316"/>
        <v>0</v>
      </c>
      <c r="CR221" s="359">
        <f t="shared" ca="1" si="287"/>
        <v>0</v>
      </c>
      <c r="CS221" s="359">
        <f t="shared" ca="1" si="317"/>
        <v>0</v>
      </c>
      <c r="CU221" s="362">
        <f t="shared" ca="1" si="355"/>
        <v>332</v>
      </c>
      <c r="CV221" s="362">
        <v>213</v>
      </c>
      <c r="CW221" s="371">
        <f t="shared" ca="1" si="356"/>
        <v>0</v>
      </c>
      <c r="CX221" s="359">
        <f t="shared" ca="1" si="288"/>
        <v>0</v>
      </c>
      <c r="CY221" s="359">
        <v>0</v>
      </c>
      <c r="CZ221" s="359">
        <f t="shared" ca="1" si="318"/>
        <v>0</v>
      </c>
      <c r="DA221" s="359">
        <f t="shared" ca="1" si="289"/>
        <v>0</v>
      </c>
      <c r="DB221" s="359">
        <f t="shared" ca="1" si="319"/>
        <v>0</v>
      </c>
      <c r="DD221" s="362">
        <f t="shared" ca="1" si="357"/>
        <v>332</v>
      </c>
      <c r="DE221" s="362">
        <v>213</v>
      </c>
      <c r="DF221" s="371">
        <f t="shared" ca="1" si="358"/>
        <v>0</v>
      </c>
      <c r="DG221" s="359">
        <f t="shared" ca="1" si="290"/>
        <v>0</v>
      </c>
      <c r="DH221" s="359">
        <v>0</v>
      </c>
      <c r="DI221" s="359">
        <f t="shared" ca="1" si="320"/>
        <v>0</v>
      </c>
      <c r="DJ221" s="359">
        <f t="shared" ca="1" si="291"/>
        <v>0</v>
      </c>
      <c r="DK221" s="359">
        <f t="shared" ca="1" si="321"/>
        <v>0</v>
      </c>
      <c r="DM221" s="362">
        <f t="shared" ca="1" si="359"/>
        <v>332</v>
      </c>
      <c r="DN221" s="362">
        <v>213</v>
      </c>
      <c r="DO221" s="371">
        <f t="shared" ca="1" si="360"/>
        <v>0</v>
      </c>
      <c r="DP221" s="359">
        <f t="shared" ca="1" si="292"/>
        <v>0</v>
      </c>
      <c r="DQ221" s="359">
        <v>0</v>
      </c>
      <c r="DR221" s="359">
        <f t="shared" ca="1" si="322"/>
        <v>0</v>
      </c>
      <c r="DS221" s="359">
        <f t="shared" ca="1" si="293"/>
        <v>0</v>
      </c>
      <c r="DT221" s="359">
        <f t="shared" ca="1" si="323"/>
        <v>0</v>
      </c>
      <c r="DV221" s="362">
        <f t="shared" ca="1" si="361"/>
        <v>332</v>
      </c>
      <c r="DW221" s="362">
        <v>213</v>
      </c>
      <c r="DX221" s="371">
        <f t="shared" ca="1" si="362"/>
        <v>0</v>
      </c>
      <c r="DY221" s="359">
        <f t="shared" ca="1" si="294"/>
        <v>0</v>
      </c>
      <c r="DZ221" s="359">
        <v>0</v>
      </c>
      <c r="EA221" s="359">
        <f t="shared" ca="1" si="324"/>
        <v>0</v>
      </c>
      <c r="EB221" s="359">
        <f t="shared" ca="1" si="295"/>
        <v>0</v>
      </c>
      <c r="EC221" s="359">
        <f t="shared" ca="1" si="325"/>
        <v>0</v>
      </c>
      <c r="EE221" s="362">
        <f t="shared" ca="1" si="363"/>
        <v>332</v>
      </c>
      <c r="EF221" s="362">
        <v>213</v>
      </c>
      <c r="EG221" s="371">
        <f t="shared" ca="1" si="364"/>
        <v>0</v>
      </c>
      <c r="EH221" s="359">
        <f t="shared" ca="1" si="296"/>
        <v>0</v>
      </c>
      <c r="EI221" s="359">
        <v>0</v>
      </c>
      <c r="EJ221" s="359">
        <f t="shared" ca="1" si="326"/>
        <v>0</v>
      </c>
      <c r="EK221" s="359">
        <f t="shared" ca="1" si="297"/>
        <v>0</v>
      </c>
      <c r="EL221" s="359">
        <f t="shared" ca="1" si="327"/>
        <v>0</v>
      </c>
    </row>
    <row r="222" spans="6:142" x14ac:dyDescent="0.35">
      <c r="I222" s="362">
        <f t="shared" ca="1" si="329"/>
        <v>333</v>
      </c>
      <c r="J222" s="362">
        <v>214</v>
      </c>
      <c r="K222" s="371">
        <f t="shared" ca="1" si="330"/>
        <v>0</v>
      </c>
      <c r="L222" s="359">
        <f t="shared" ca="1" si="274"/>
        <v>0</v>
      </c>
      <c r="M222" s="359">
        <v>0</v>
      </c>
      <c r="N222" s="359">
        <f t="shared" ca="1" si="298"/>
        <v>0</v>
      </c>
      <c r="O222" s="359">
        <f t="shared" ca="1" si="331"/>
        <v>0</v>
      </c>
      <c r="P222" s="359">
        <f t="shared" ca="1" si="299"/>
        <v>0</v>
      </c>
      <c r="R222" s="362">
        <f t="shared" ca="1" si="332"/>
        <v>333</v>
      </c>
      <c r="S222" s="362">
        <v>214</v>
      </c>
      <c r="T222" s="371">
        <f t="shared" ca="1" si="333"/>
        <v>0</v>
      </c>
      <c r="U222" s="359">
        <f t="shared" ca="1" si="275"/>
        <v>0</v>
      </c>
      <c r="V222" s="359">
        <v>0</v>
      </c>
      <c r="W222" s="359">
        <f t="shared" ca="1" si="300"/>
        <v>0</v>
      </c>
      <c r="X222" s="359">
        <f t="shared" ca="1" si="334"/>
        <v>0</v>
      </c>
      <c r="Y222" s="359">
        <f t="shared" ca="1" si="301"/>
        <v>0</v>
      </c>
      <c r="AA222" s="362">
        <f t="shared" ca="1" si="335"/>
        <v>333</v>
      </c>
      <c r="AB222" s="362">
        <v>214</v>
      </c>
      <c r="AC222" s="371">
        <f t="shared" ca="1" si="336"/>
        <v>0</v>
      </c>
      <c r="AD222" s="359">
        <f t="shared" ca="1" si="276"/>
        <v>0</v>
      </c>
      <c r="AE222" s="359">
        <v>0</v>
      </c>
      <c r="AF222" s="359">
        <f t="shared" ca="1" si="302"/>
        <v>0</v>
      </c>
      <c r="AG222" s="359">
        <f t="shared" ca="1" si="337"/>
        <v>0</v>
      </c>
      <c r="AH222" s="359">
        <f t="shared" ca="1" si="303"/>
        <v>0</v>
      </c>
      <c r="AJ222" s="362">
        <f t="shared" ca="1" si="338"/>
        <v>333</v>
      </c>
      <c r="AK222" s="362">
        <v>214</v>
      </c>
      <c r="AL222" s="371">
        <f t="shared" ca="1" si="339"/>
        <v>0</v>
      </c>
      <c r="AM222" s="359">
        <f t="shared" ca="1" si="277"/>
        <v>0</v>
      </c>
      <c r="AN222" s="359">
        <v>0</v>
      </c>
      <c r="AO222" s="359">
        <f t="shared" ca="1" si="304"/>
        <v>0</v>
      </c>
      <c r="AP222" s="359">
        <f t="shared" ca="1" si="340"/>
        <v>0</v>
      </c>
      <c r="AQ222" s="359">
        <f t="shared" ca="1" si="305"/>
        <v>0</v>
      </c>
      <c r="AS222" s="362">
        <f t="shared" ca="1" si="341"/>
        <v>333</v>
      </c>
      <c r="AT222" s="362">
        <v>214</v>
      </c>
      <c r="AU222" s="371">
        <f t="shared" ca="1" si="342"/>
        <v>0</v>
      </c>
      <c r="AV222" s="359">
        <f t="shared" ca="1" si="278"/>
        <v>0</v>
      </c>
      <c r="AW222" s="359">
        <v>0</v>
      </c>
      <c r="AX222" s="359">
        <f t="shared" ca="1" si="306"/>
        <v>0</v>
      </c>
      <c r="AY222" s="359">
        <f t="shared" ca="1" si="343"/>
        <v>0</v>
      </c>
      <c r="AZ222" s="359">
        <f t="shared" ca="1" si="307"/>
        <v>0</v>
      </c>
      <c r="BB222" s="362">
        <f t="shared" ca="1" si="344"/>
        <v>333</v>
      </c>
      <c r="BC222" s="362">
        <v>214</v>
      </c>
      <c r="BD222" s="371">
        <f t="shared" ca="1" si="345"/>
        <v>0</v>
      </c>
      <c r="BE222" s="359">
        <f t="shared" ca="1" si="279"/>
        <v>0</v>
      </c>
      <c r="BF222" s="359">
        <v>0</v>
      </c>
      <c r="BG222" s="359">
        <f t="shared" ca="1" si="308"/>
        <v>0</v>
      </c>
      <c r="BH222" s="359">
        <f t="shared" ca="1" si="346"/>
        <v>0</v>
      </c>
      <c r="BI222" s="359">
        <f t="shared" ca="1" si="309"/>
        <v>0</v>
      </c>
      <c r="BK222" s="362">
        <f t="shared" ca="1" si="347"/>
        <v>333</v>
      </c>
      <c r="BL222" s="362">
        <v>214</v>
      </c>
      <c r="BM222" s="371">
        <f t="shared" ca="1" si="348"/>
        <v>0</v>
      </c>
      <c r="BN222" s="359">
        <f t="shared" ca="1" si="280"/>
        <v>0</v>
      </c>
      <c r="BO222" s="359">
        <v>0</v>
      </c>
      <c r="BP222" s="359">
        <f t="shared" ca="1" si="310"/>
        <v>0</v>
      </c>
      <c r="BQ222" s="359">
        <f t="shared" ca="1" si="281"/>
        <v>0</v>
      </c>
      <c r="BR222" s="359">
        <f t="shared" ca="1" si="311"/>
        <v>0</v>
      </c>
      <c r="BT222" s="362">
        <f t="shared" ca="1" si="349"/>
        <v>333</v>
      </c>
      <c r="BU222" s="362">
        <v>214</v>
      </c>
      <c r="BV222" s="371">
        <f t="shared" ca="1" si="350"/>
        <v>0</v>
      </c>
      <c r="BW222" s="359">
        <f t="shared" ca="1" si="282"/>
        <v>0</v>
      </c>
      <c r="BX222" s="359">
        <v>0</v>
      </c>
      <c r="BY222" s="359">
        <f t="shared" ca="1" si="312"/>
        <v>0</v>
      </c>
      <c r="BZ222" s="359">
        <f t="shared" ca="1" si="283"/>
        <v>0</v>
      </c>
      <c r="CA222" s="359">
        <f t="shared" ca="1" si="313"/>
        <v>0</v>
      </c>
      <c r="CC222" s="362">
        <f t="shared" ca="1" si="351"/>
        <v>333</v>
      </c>
      <c r="CD222" s="362">
        <v>214</v>
      </c>
      <c r="CE222" s="371">
        <f t="shared" ca="1" si="352"/>
        <v>0</v>
      </c>
      <c r="CF222" s="359">
        <f t="shared" ca="1" si="284"/>
        <v>0</v>
      </c>
      <c r="CG222" s="359">
        <v>0</v>
      </c>
      <c r="CH222" s="359">
        <f t="shared" ca="1" si="314"/>
        <v>0</v>
      </c>
      <c r="CI222" s="359">
        <f t="shared" ca="1" si="285"/>
        <v>0</v>
      </c>
      <c r="CJ222" s="359">
        <f t="shared" ca="1" si="315"/>
        <v>0</v>
      </c>
      <c r="CL222" s="362">
        <f t="shared" ca="1" si="353"/>
        <v>333</v>
      </c>
      <c r="CM222" s="362">
        <v>214</v>
      </c>
      <c r="CN222" s="371">
        <f t="shared" ca="1" si="354"/>
        <v>0</v>
      </c>
      <c r="CO222" s="359">
        <f t="shared" ca="1" si="286"/>
        <v>0</v>
      </c>
      <c r="CP222" s="359">
        <v>0</v>
      </c>
      <c r="CQ222" s="359">
        <f t="shared" ca="1" si="316"/>
        <v>0</v>
      </c>
      <c r="CR222" s="359">
        <f t="shared" ca="1" si="287"/>
        <v>0</v>
      </c>
      <c r="CS222" s="359">
        <f t="shared" ca="1" si="317"/>
        <v>0</v>
      </c>
      <c r="CU222" s="362">
        <f t="shared" ca="1" si="355"/>
        <v>333</v>
      </c>
      <c r="CV222" s="362">
        <v>214</v>
      </c>
      <c r="CW222" s="371">
        <f t="shared" ca="1" si="356"/>
        <v>0</v>
      </c>
      <c r="CX222" s="359">
        <f t="shared" ca="1" si="288"/>
        <v>0</v>
      </c>
      <c r="CY222" s="359">
        <v>0</v>
      </c>
      <c r="CZ222" s="359">
        <f t="shared" ca="1" si="318"/>
        <v>0</v>
      </c>
      <c r="DA222" s="359">
        <f t="shared" ca="1" si="289"/>
        <v>0</v>
      </c>
      <c r="DB222" s="359">
        <f t="shared" ca="1" si="319"/>
        <v>0</v>
      </c>
      <c r="DD222" s="362">
        <f t="shared" ca="1" si="357"/>
        <v>333</v>
      </c>
      <c r="DE222" s="362">
        <v>214</v>
      </c>
      <c r="DF222" s="371">
        <f t="shared" ca="1" si="358"/>
        <v>0</v>
      </c>
      <c r="DG222" s="359">
        <f t="shared" ca="1" si="290"/>
        <v>0</v>
      </c>
      <c r="DH222" s="359">
        <v>0</v>
      </c>
      <c r="DI222" s="359">
        <f t="shared" ca="1" si="320"/>
        <v>0</v>
      </c>
      <c r="DJ222" s="359">
        <f t="shared" ca="1" si="291"/>
        <v>0</v>
      </c>
      <c r="DK222" s="359">
        <f t="shared" ca="1" si="321"/>
        <v>0</v>
      </c>
      <c r="DM222" s="362">
        <f t="shared" ca="1" si="359"/>
        <v>333</v>
      </c>
      <c r="DN222" s="362">
        <v>214</v>
      </c>
      <c r="DO222" s="371">
        <f t="shared" ca="1" si="360"/>
        <v>0</v>
      </c>
      <c r="DP222" s="359">
        <f t="shared" ca="1" si="292"/>
        <v>0</v>
      </c>
      <c r="DQ222" s="359">
        <v>0</v>
      </c>
      <c r="DR222" s="359">
        <f t="shared" ca="1" si="322"/>
        <v>0</v>
      </c>
      <c r="DS222" s="359">
        <f t="shared" ca="1" si="293"/>
        <v>0</v>
      </c>
      <c r="DT222" s="359">
        <f t="shared" ca="1" si="323"/>
        <v>0</v>
      </c>
      <c r="DV222" s="362">
        <f t="shared" ca="1" si="361"/>
        <v>333</v>
      </c>
      <c r="DW222" s="362">
        <v>214</v>
      </c>
      <c r="DX222" s="371">
        <f t="shared" ca="1" si="362"/>
        <v>0</v>
      </c>
      <c r="DY222" s="359">
        <f t="shared" ca="1" si="294"/>
        <v>0</v>
      </c>
      <c r="DZ222" s="359">
        <v>0</v>
      </c>
      <c r="EA222" s="359">
        <f t="shared" ca="1" si="324"/>
        <v>0</v>
      </c>
      <c r="EB222" s="359">
        <f t="shared" ca="1" si="295"/>
        <v>0</v>
      </c>
      <c r="EC222" s="359">
        <f t="shared" ca="1" si="325"/>
        <v>0</v>
      </c>
      <c r="EE222" s="362">
        <f t="shared" ca="1" si="363"/>
        <v>333</v>
      </c>
      <c r="EF222" s="362">
        <v>214</v>
      </c>
      <c r="EG222" s="371">
        <f t="shared" ca="1" si="364"/>
        <v>0</v>
      </c>
      <c r="EH222" s="359">
        <f t="shared" ca="1" si="296"/>
        <v>0</v>
      </c>
      <c r="EI222" s="359">
        <v>0</v>
      </c>
      <c r="EJ222" s="359">
        <f t="shared" ca="1" si="326"/>
        <v>0</v>
      </c>
      <c r="EK222" s="359">
        <f t="shared" ca="1" si="297"/>
        <v>0</v>
      </c>
      <c r="EL222" s="359">
        <f t="shared" ca="1" si="327"/>
        <v>0</v>
      </c>
    </row>
    <row r="223" spans="6:142" x14ac:dyDescent="0.35">
      <c r="I223" s="362">
        <f t="shared" ca="1" si="329"/>
        <v>334</v>
      </c>
      <c r="J223" s="362">
        <v>215</v>
      </c>
      <c r="K223" s="371">
        <f t="shared" ca="1" si="330"/>
        <v>0</v>
      </c>
      <c r="L223" s="359">
        <f t="shared" ca="1" si="274"/>
        <v>0</v>
      </c>
      <c r="M223" s="359">
        <v>0</v>
      </c>
      <c r="N223" s="359">
        <f t="shared" ca="1" si="298"/>
        <v>0</v>
      </c>
      <c r="O223" s="359">
        <f t="shared" ca="1" si="331"/>
        <v>0</v>
      </c>
      <c r="P223" s="359">
        <f t="shared" ca="1" si="299"/>
        <v>0</v>
      </c>
      <c r="R223" s="362">
        <f t="shared" ca="1" si="332"/>
        <v>334</v>
      </c>
      <c r="S223" s="362">
        <v>215</v>
      </c>
      <c r="T223" s="371">
        <f t="shared" ca="1" si="333"/>
        <v>0</v>
      </c>
      <c r="U223" s="359">
        <f t="shared" ca="1" si="275"/>
        <v>0</v>
      </c>
      <c r="V223" s="359">
        <v>0</v>
      </c>
      <c r="W223" s="359">
        <f t="shared" ca="1" si="300"/>
        <v>0</v>
      </c>
      <c r="X223" s="359">
        <f t="shared" ca="1" si="334"/>
        <v>0</v>
      </c>
      <c r="Y223" s="359">
        <f t="shared" ca="1" si="301"/>
        <v>0</v>
      </c>
      <c r="AA223" s="362">
        <f t="shared" ca="1" si="335"/>
        <v>334</v>
      </c>
      <c r="AB223" s="362">
        <v>215</v>
      </c>
      <c r="AC223" s="371">
        <f t="shared" ca="1" si="336"/>
        <v>0</v>
      </c>
      <c r="AD223" s="359">
        <f t="shared" ca="1" si="276"/>
        <v>0</v>
      </c>
      <c r="AE223" s="359">
        <v>0</v>
      </c>
      <c r="AF223" s="359">
        <f t="shared" ca="1" si="302"/>
        <v>0</v>
      </c>
      <c r="AG223" s="359">
        <f t="shared" ca="1" si="337"/>
        <v>0</v>
      </c>
      <c r="AH223" s="359">
        <f t="shared" ca="1" si="303"/>
        <v>0</v>
      </c>
      <c r="AJ223" s="362">
        <f t="shared" ca="1" si="338"/>
        <v>334</v>
      </c>
      <c r="AK223" s="362">
        <v>215</v>
      </c>
      <c r="AL223" s="371">
        <f t="shared" ca="1" si="339"/>
        <v>0</v>
      </c>
      <c r="AM223" s="359">
        <f t="shared" ca="1" si="277"/>
        <v>0</v>
      </c>
      <c r="AN223" s="359">
        <v>0</v>
      </c>
      <c r="AO223" s="359">
        <f t="shared" ca="1" si="304"/>
        <v>0</v>
      </c>
      <c r="AP223" s="359">
        <f t="shared" ca="1" si="340"/>
        <v>0</v>
      </c>
      <c r="AQ223" s="359">
        <f t="shared" ca="1" si="305"/>
        <v>0</v>
      </c>
      <c r="AS223" s="362">
        <f t="shared" ca="1" si="341"/>
        <v>334</v>
      </c>
      <c r="AT223" s="362">
        <v>215</v>
      </c>
      <c r="AU223" s="371">
        <f t="shared" ca="1" si="342"/>
        <v>0</v>
      </c>
      <c r="AV223" s="359">
        <f t="shared" ca="1" si="278"/>
        <v>0</v>
      </c>
      <c r="AW223" s="359">
        <v>0</v>
      </c>
      <c r="AX223" s="359">
        <f t="shared" ca="1" si="306"/>
        <v>0</v>
      </c>
      <c r="AY223" s="359">
        <f t="shared" ca="1" si="343"/>
        <v>0</v>
      </c>
      <c r="AZ223" s="359">
        <f t="shared" ca="1" si="307"/>
        <v>0</v>
      </c>
      <c r="BB223" s="362">
        <f t="shared" ca="1" si="344"/>
        <v>334</v>
      </c>
      <c r="BC223" s="362">
        <v>215</v>
      </c>
      <c r="BD223" s="371">
        <f t="shared" ca="1" si="345"/>
        <v>0</v>
      </c>
      <c r="BE223" s="359">
        <f t="shared" ca="1" si="279"/>
        <v>0</v>
      </c>
      <c r="BF223" s="359">
        <v>0</v>
      </c>
      <c r="BG223" s="359">
        <f t="shared" ca="1" si="308"/>
        <v>0</v>
      </c>
      <c r="BH223" s="359">
        <f t="shared" ca="1" si="346"/>
        <v>0</v>
      </c>
      <c r="BI223" s="359">
        <f t="shared" ca="1" si="309"/>
        <v>0</v>
      </c>
      <c r="BK223" s="362">
        <f t="shared" ca="1" si="347"/>
        <v>334</v>
      </c>
      <c r="BL223" s="362">
        <v>215</v>
      </c>
      <c r="BM223" s="371">
        <f t="shared" ca="1" si="348"/>
        <v>0</v>
      </c>
      <c r="BN223" s="359">
        <f t="shared" ca="1" si="280"/>
        <v>0</v>
      </c>
      <c r="BO223" s="359">
        <v>0</v>
      </c>
      <c r="BP223" s="359">
        <f t="shared" ca="1" si="310"/>
        <v>0</v>
      </c>
      <c r="BQ223" s="359">
        <f t="shared" ca="1" si="281"/>
        <v>0</v>
      </c>
      <c r="BR223" s="359">
        <f t="shared" ca="1" si="311"/>
        <v>0</v>
      </c>
      <c r="BT223" s="362">
        <f t="shared" ca="1" si="349"/>
        <v>334</v>
      </c>
      <c r="BU223" s="362">
        <v>215</v>
      </c>
      <c r="BV223" s="371">
        <f t="shared" ca="1" si="350"/>
        <v>0</v>
      </c>
      <c r="BW223" s="359">
        <f t="shared" ca="1" si="282"/>
        <v>0</v>
      </c>
      <c r="BX223" s="359">
        <v>0</v>
      </c>
      <c r="BY223" s="359">
        <f t="shared" ca="1" si="312"/>
        <v>0</v>
      </c>
      <c r="BZ223" s="359">
        <f t="shared" ca="1" si="283"/>
        <v>0</v>
      </c>
      <c r="CA223" s="359">
        <f t="shared" ca="1" si="313"/>
        <v>0</v>
      </c>
      <c r="CC223" s="362">
        <f t="shared" ca="1" si="351"/>
        <v>334</v>
      </c>
      <c r="CD223" s="362">
        <v>215</v>
      </c>
      <c r="CE223" s="371">
        <f t="shared" ca="1" si="352"/>
        <v>0</v>
      </c>
      <c r="CF223" s="359">
        <f t="shared" ca="1" si="284"/>
        <v>0</v>
      </c>
      <c r="CG223" s="359">
        <v>0</v>
      </c>
      <c r="CH223" s="359">
        <f t="shared" ca="1" si="314"/>
        <v>0</v>
      </c>
      <c r="CI223" s="359">
        <f t="shared" ca="1" si="285"/>
        <v>0</v>
      </c>
      <c r="CJ223" s="359">
        <f t="shared" ca="1" si="315"/>
        <v>0</v>
      </c>
      <c r="CL223" s="362">
        <f t="shared" ca="1" si="353"/>
        <v>334</v>
      </c>
      <c r="CM223" s="362">
        <v>215</v>
      </c>
      <c r="CN223" s="371">
        <f t="shared" ca="1" si="354"/>
        <v>0</v>
      </c>
      <c r="CO223" s="359">
        <f t="shared" ca="1" si="286"/>
        <v>0</v>
      </c>
      <c r="CP223" s="359">
        <v>0</v>
      </c>
      <c r="CQ223" s="359">
        <f t="shared" ca="1" si="316"/>
        <v>0</v>
      </c>
      <c r="CR223" s="359">
        <f t="shared" ca="1" si="287"/>
        <v>0</v>
      </c>
      <c r="CS223" s="359">
        <f t="shared" ca="1" si="317"/>
        <v>0</v>
      </c>
      <c r="CU223" s="362">
        <f t="shared" ca="1" si="355"/>
        <v>334</v>
      </c>
      <c r="CV223" s="362">
        <v>215</v>
      </c>
      <c r="CW223" s="371">
        <f t="shared" ca="1" si="356"/>
        <v>0</v>
      </c>
      <c r="CX223" s="359">
        <f t="shared" ca="1" si="288"/>
        <v>0</v>
      </c>
      <c r="CY223" s="359">
        <v>0</v>
      </c>
      <c r="CZ223" s="359">
        <f t="shared" ca="1" si="318"/>
        <v>0</v>
      </c>
      <c r="DA223" s="359">
        <f t="shared" ca="1" si="289"/>
        <v>0</v>
      </c>
      <c r="DB223" s="359">
        <f t="shared" ca="1" si="319"/>
        <v>0</v>
      </c>
      <c r="DD223" s="362">
        <f t="shared" ca="1" si="357"/>
        <v>334</v>
      </c>
      <c r="DE223" s="362">
        <v>215</v>
      </c>
      <c r="DF223" s="371">
        <f t="shared" ca="1" si="358"/>
        <v>0</v>
      </c>
      <c r="DG223" s="359">
        <f t="shared" ca="1" si="290"/>
        <v>0</v>
      </c>
      <c r="DH223" s="359">
        <v>0</v>
      </c>
      <c r="DI223" s="359">
        <f t="shared" ca="1" si="320"/>
        <v>0</v>
      </c>
      <c r="DJ223" s="359">
        <f t="shared" ca="1" si="291"/>
        <v>0</v>
      </c>
      <c r="DK223" s="359">
        <f t="shared" ca="1" si="321"/>
        <v>0</v>
      </c>
      <c r="DM223" s="362">
        <f t="shared" ca="1" si="359"/>
        <v>334</v>
      </c>
      <c r="DN223" s="362">
        <v>215</v>
      </c>
      <c r="DO223" s="371">
        <f t="shared" ca="1" si="360"/>
        <v>0</v>
      </c>
      <c r="DP223" s="359">
        <f t="shared" ca="1" si="292"/>
        <v>0</v>
      </c>
      <c r="DQ223" s="359">
        <v>0</v>
      </c>
      <c r="DR223" s="359">
        <f t="shared" ca="1" si="322"/>
        <v>0</v>
      </c>
      <c r="DS223" s="359">
        <f t="shared" ca="1" si="293"/>
        <v>0</v>
      </c>
      <c r="DT223" s="359">
        <f t="shared" ca="1" si="323"/>
        <v>0</v>
      </c>
      <c r="DV223" s="362">
        <f t="shared" ca="1" si="361"/>
        <v>334</v>
      </c>
      <c r="DW223" s="362">
        <v>215</v>
      </c>
      <c r="DX223" s="371">
        <f t="shared" ca="1" si="362"/>
        <v>0</v>
      </c>
      <c r="DY223" s="359">
        <f t="shared" ca="1" si="294"/>
        <v>0</v>
      </c>
      <c r="DZ223" s="359">
        <v>0</v>
      </c>
      <c r="EA223" s="359">
        <f t="shared" ca="1" si="324"/>
        <v>0</v>
      </c>
      <c r="EB223" s="359">
        <f t="shared" ca="1" si="295"/>
        <v>0</v>
      </c>
      <c r="EC223" s="359">
        <f t="shared" ca="1" si="325"/>
        <v>0</v>
      </c>
      <c r="EE223" s="362">
        <f t="shared" ca="1" si="363"/>
        <v>334</v>
      </c>
      <c r="EF223" s="362">
        <v>215</v>
      </c>
      <c r="EG223" s="371">
        <f t="shared" ca="1" si="364"/>
        <v>0</v>
      </c>
      <c r="EH223" s="359">
        <f t="shared" ca="1" si="296"/>
        <v>0</v>
      </c>
      <c r="EI223" s="359">
        <v>0</v>
      </c>
      <c r="EJ223" s="359">
        <f t="shared" ca="1" si="326"/>
        <v>0</v>
      </c>
      <c r="EK223" s="359">
        <f t="shared" ca="1" si="297"/>
        <v>0</v>
      </c>
      <c r="EL223" s="359">
        <f t="shared" ca="1" si="327"/>
        <v>0</v>
      </c>
    </row>
    <row r="224" spans="6:142" x14ac:dyDescent="0.35">
      <c r="I224" s="362">
        <f t="shared" ca="1" si="329"/>
        <v>335</v>
      </c>
      <c r="J224" s="362">
        <v>216</v>
      </c>
      <c r="K224" s="371">
        <f t="shared" ca="1" si="330"/>
        <v>0</v>
      </c>
      <c r="L224" s="359">
        <f t="shared" ca="1" si="274"/>
        <v>0</v>
      </c>
      <c r="M224" s="359">
        <v>0</v>
      </c>
      <c r="N224" s="359">
        <f t="shared" ca="1" si="298"/>
        <v>0</v>
      </c>
      <c r="O224" s="359">
        <f t="shared" ca="1" si="331"/>
        <v>0</v>
      </c>
      <c r="P224" s="359">
        <f t="shared" ca="1" si="299"/>
        <v>0</v>
      </c>
      <c r="R224" s="362">
        <f t="shared" ca="1" si="332"/>
        <v>335</v>
      </c>
      <c r="S224" s="362">
        <v>216</v>
      </c>
      <c r="T224" s="371">
        <f t="shared" ca="1" si="333"/>
        <v>0</v>
      </c>
      <c r="U224" s="359">
        <f t="shared" ca="1" si="275"/>
        <v>0</v>
      </c>
      <c r="V224" s="359">
        <v>0</v>
      </c>
      <c r="W224" s="359">
        <f t="shared" ca="1" si="300"/>
        <v>0</v>
      </c>
      <c r="X224" s="359">
        <f t="shared" ca="1" si="334"/>
        <v>0</v>
      </c>
      <c r="Y224" s="359">
        <f t="shared" ca="1" si="301"/>
        <v>0</v>
      </c>
      <c r="AA224" s="362">
        <f t="shared" ca="1" si="335"/>
        <v>335</v>
      </c>
      <c r="AB224" s="362">
        <v>216</v>
      </c>
      <c r="AC224" s="371">
        <f t="shared" ca="1" si="336"/>
        <v>0</v>
      </c>
      <c r="AD224" s="359">
        <f t="shared" ca="1" si="276"/>
        <v>0</v>
      </c>
      <c r="AE224" s="359">
        <v>0</v>
      </c>
      <c r="AF224" s="359">
        <f t="shared" ca="1" si="302"/>
        <v>0</v>
      </c>
      <c r="AG224" s="359">
        <f t="shared" ca="1" si="337"/>
        <v>0</v>
      </c>
      <c r="AH224" s="359">
        <f t="shared" ca="1" si="303"/>
        <v>0</v>
      </c>
      <c r="AJ224" s="362">
        <f t="shared" ca="1" si="338"/>
        <v>335</v>
      </c>
      <c r="AK224" s="362">
        <v>216</v>
      </c>
      <c r="AL224" s="371">
        <f t="shared" ca="1" si="339"/>
        <v>0</v>
      </c>
      <c r="AM224" s="359">
        <f t="shared" ca="1" si="277"/>
        <v>0</v>
      </c>
      <c r="AN224" s="359">
        <v>0</v>
      </c>
      <c r="AO224" s="359">
        <f t="shared" ca="1" si="304"/>
        <v>0</v>
      </c>
      <c r="AP224" s="359">
        <f t="shared" ca="1" si="340"/>
        <v>0</v>
      </c>
      <c r="AQ224" s="359">
        <f t="shared" ca="1" si="305"/>
        <v>0</v>
      </c>
      <c r="AS224" s="362">
        <f t="shared" ca="1" si="341"/>
        <v>335</v>
      </c>
      <c r="AT224" s="362">
        <v>216</v>
      </c>
      <c r="AU224" s="371">
        <f t="shared" ca="1" si="342"/>
        <v>0</v>
      </c>
      <c r="AV224" s="359">
        <f t="shared" ca="1" si="278"/>
        <v>0</v>
      </c>
      <c r="AW224" s="359">
        <v>0</v>
      </c>
      <c r="AX224" s="359">
        <f t="shared" ca="1" si="306"/>
        <v>0</v>
      </c>
      <c r="AY224" s="359">
        <f t="shared" ca="1" si="343"/>
        <v>0</v>
      </c>
      <c r="AZ224" s="359">
        <f t="shared" ca="1" si="307"/>
        <v>0</v>
      </c>
      <c r="BB224" s="362">
        <f t="shared" ca="1" si="344"/>
        <v>335</v>
      </c>
      <c r="BC224" s="362">
        <v>216</v>
      </c>
      <c r="BD224" s="371">
        <f t="shared" ca="1" si="345"/>
        <v>0</v>
      </c>
      <c r="BE224" s="359">
        <f t="shared" ca="1" si="279"/>
        <v>0</v>
      </c>
      <c r="BF224" s="359">
        <v>0</v>
      </c>
      <c r="BG224" s="359">
        <f t="shared" ca="1" si="308"/>
        <v>0</v>
      </c>
      <c r="BH224" s="359">
        <f t="shared" ca="1" si="346"/>
        <v>0</v>
      </c>
      <c r="BI224" s="359">
        <f t="shared" ca="1" si="309"/>
        <v>0</v>
      </c>
      <c r="BK224" s="362">
        <f t="shared" ca="1" si="347"/>
        <v>335</v>
      </c>
      <c r="BL224" s="362">
        <v>216</v>
      </c>
      <c r="BM224" s="371">
        <f t="shared" ca="1" si="348"/>
        <v>0</v>
      </c>
      <c r="BN224" s="359">
        <f t="shared" ca="1" si="280"/>
        <v>0</v>
      </c>
      <c r="BO224" s="359">
        <v>0</v>
      </c>
      <c r="BP224" s="359">
        <f t="shared" ca="1" si="310"/>
        <v>0</v>
      </c>
      <c r="BQ224" s="359">
        <f t="shared" ca="1" si="281"/>
        <v>0</v>
      </c>
      <c r="BR224" s="359">
        <f t="shared" ca="1" si="311"/>
        <v>0</v>
      </c>
      <c r="BT224" s="362">
        <f t="shared" ca="1" si="349"/>
        <v>335</v>
      </c>
      <c r="BU224" s="362">
        <v>216</v>
      </c>
      <c r="BV224" s="371">
        <f t="shared" ca="1" si="350"/>
        <v>0</v>
      </c>
      <c r="BW224" s="359">
        <f t="shared" ca="1" si="282"/>
        <v>0</v>
      </c>
      <c r="BX224" s="359">
        <v>0</v>
      </c>
      <c r="BY224" s="359">
        <f t="shared" ca="1" si="312"/>
        <v>0</v>
      </c>
      <c r="BZ224" s="359">
        <f t="shared" ca="1" si="283"/>
        <v>0</v>
      </c>
      <c r="CA224" s="359">
        <f t="shared" ca="1" si="313"/>
        <v>0</v>
      </c>
      <c r="CC224" s="362">
        <f t="shared" ca="1" si="351"/>
        <v>335</v>
      </c>
      <c r="CD224" s="362">
        <v>216</v>
      </c>
      <c r="CE224" s="371">
        <f t="shared" ca="1" si="352"/>
        <v>0</v>
      </c>
      <c r="CF224" s="359">
        <f t="shared" ca="1" si="284"/>
        <v>0</v>
      </c>
      <c r="CG224" s="359">
        <v>0</v>
      </c>
      <c r="CH224" s="359">
        <f t="shared" ca="1" si="314"/>
        <v>0</v>
      </c>
      <c r="CI224" s="359">
        <f t="shared" ca="1" si="285"/>
        <v>0</v>
      </c>
      <c r="CJ224" s="359">
        <f t="shared" ca="1" si="315"/>
        <v>0</v>
      </c>
      <c r="CL224" s="362">
        <f t="shared" ca="1" si="353"/>
        <v>335</v>
      </c>
      <c r="CM224" s="362">
        <v>216</v>
      </c>
      <c r="CN224" s="371">
        <f t="shared" ca="1" si="354"/>
        <v>0</v>
      </c>
      <c r="CO224" s="359">
        <f t="shared" ca="1" si="286"/>
        <v>0</v>
      </c>
      <c r="CP224" s="359">
        <v>0</v>
      </c>
      <c r="CQ224" s="359">
        <f t="shared" ca="1" si="316"/>
        <v>0</v>
      </c>
      <c r="CR224" s="359">
        <f t="shared" ca="1" si="287"/>
        <v>0</v>
      </c>
      <c r="CS224" s="359">
        <f t="shared" ca="1" si="317"/>
        <v>0</v>
      </c>
      <c r="CU224" s="362">
        <f t="shared" ca="1" si="355"/>
        <v>335</v>
      </c>
      <c r="CV224" s="362">
        <v>216</v>
      </c>
      <c r="CW224" s="371">
        <f t="shared" ca="1" si="356"/>
        <v>0</v>
      </c>
      <c r="CX224" s="359">
        <f t="shared" ca="1" si="288"/>
        <v>0</v>
      </c>
      <c r="CY224" s="359">
        <v>0</v>
      </c>
      <c r="CZ224" s="359">
        <f t="shared" ca="1" si="318"/>
        <v>0</v>
      </c>
      <c r="DA224" s="359">
        <f t="shared" ca="1" si="289"/>
        <v>0</v>
      </c>
      <c r="DB224" s="359">
        <f t="shared" ca="1" si="319"/>
        <v>0</v>
      </c>
      <c r="DD224" s="362">
        <f t="shared" ca="1" si="357"/>
        <v>335</v>
      </c>
      <c r="DE224" s="362">
        <v>216</v>
      </c>
      <c r="DF224" s="371">
        <f t="shared" ca="1" si="358"/>
        <v>0</v>
      </c>
      <c r="DG224" s="359">
        <f t="shared" ca="1" si="290"/>
        <v>0</v>
      </c>
      <c r="DH224" s="359">
        <v>0</v>
      </c>
      <c r="DI224" s="359">
        <f t="shared" ca="1" si="320"/>
        <v>0</v>
      </c>
      <c r="DJ224" s="359">
        <f t="shared" ca="1" si="291"/>
        <v>0</v>
      </c>
      <c r="DK224" s="359">
        <f t="shared" ca="1" si="321"/>
        <v>0</v>
      </c>
      <c r="DM224" s="362">
        <f t="shared" ca="1" si="359"/>
        <v>335</v>
      </c>
      <c r="DN224" s="362">
        <v>216</v>
      </c>
      <c r="DO224" s="371">
        <f t="shared" ca="1" si="360"/>
        <v>0</v>
      </c>
      <c r="DP224" s="359">
        <f t="shared" ca="1" si="292"/>
        <v>0</v>
      </c>
      <c r="DQ224" s="359">
        <v>0</v>
      </c>
      <c r="DR224" s="359">
        <f t="shared" ca="1" si="322"/>
        <v>0</v>
      </c>
      <c r="DS224" s="359">
        <f t="shared" ca="1" si="293"/>
        <v>0</v>
      </c>
      <c r="DT224" s="359">
        <f t="shared" ca="1" si="323"/>
        <v>0</v>
      </c>
      <c r="DV224" s="362">
        <f t="shared" ca="1" si="361"/>
        <v>335</v>
      </c>
      <c r="DW224" s="362">
        <v>216</v>
      </c>
      <c r="DX224" s="371">
        <f t="shared" ca="1" si="362"/>
        <v>0</v>
      </c>
      <c r="DY224" s="359">
        <f t="shared" ca="1" si="294"/>
        <v>0</v>
      </c>
      <c r="DZ224" s="359">
        <v>0</v>
      </c>
      <c r="EA224" s="359">
        <f t="shared" ca="1" si="324"/>
        <v>0</v>
      </c>
      <c r="EB224" s="359">
        <f t="shared" ca="1" si="295"/>
        <v>0</v>
      </c>
      <c r="EC224" s="359">
        <f t="shared" ca="1" si="325"/>
        <v>0</v>
      </c>
      <c r="EE224" s="362">
        <f t="shared" ca="1" si="363"/>
        <v>335</v>
      </c>
      <c r="EF224" s="362">
        <v>216</v>
      </c>
      <c r="EG224" s="371">
        <f t="shared" ca="1" si="364"/>
        <v>0</v>
      </c>
      <c r="EH224" s="359">
        <f t="shared" ca="1" si="296"/>
        <v>0</v>
      </c>
      <c r="EI224" s="359">
        <v>0</v>
      </c>
      <c r="EJ224" s="359">
        <f t="shared" ca="1" si="326"/>
        <v>0</v>
      </c>
      <c r="EK224" s="359">
        <f t="shared" ca="1" si="297"/>
        <v>0</v>
      </c>
      <c r="EL224" s="359">
        <f t="shared" ca="1" si="327"/>
        <v>0</v>
      </c>
    </row>
    <row r="225" spans="9:142" x14ac:dyDescent="0.35">
      <c r="I225" s="362">
        <f t="shared" ca="1" si="329"/>
        <v>336</v>
      </c>
      <c r="J225" s="362">
        <v>217</v>
      </c>
      <c r="K225" s="371">
        <f t="shared" ca="1" si="330"/>
        <v>0</v>
      </c>
      <c r="L225" s="359">
        <f t="shared" ca="1" si="274"/>
        <v>0</v>
      </c>
      <c r="M225" s="359">
        <v>0</v>
      </c>
      <c r="N225" s="359">
        <f t="shared" ca="1" si="298"/>
        <v>0</v>
      </c>
      <c r="O225" s="359">
        <f t="shared" ca="1" si="331"/>
        <v>0</v>
      </c>
      <c r="P225" s="359">
        <f t="shared" ca="1" si="299"/>
        <v>0</v>
      </c>
      <c r="R225" s="362">
        <f t="shared" ca="1" si="332"/>
        <v>336</v>
      </c>
      <c r="S225" s="362">
        <v>217</v>
      </c>
      <c r="T225" s="371">
        <f t="shared" ca="1" si="333"/>
        <v>0</v>
      </c>
      <c r="U225" s="359">
        <f t="shared" ca="1" si="275"/>
        <v>0</v>
      </c>
      <c r="V225" s="359">
        <v>0</v>
      </c>
      <c r="W225" s="359">
        <f t="shared" ca="1" si="300"/>
        <v>0</v>
      </c>
      <c r="X225" s="359">
        <f t="shared" ca="1" si="334"/>
        <v>0</v>
      </c>
      <c r="Y225" s="359">
        <f t="shared" ca="1" si="301"/>
        <v>0</v>
      </c>
      <c r="AA225" s="362">
        <f t="shared" ca="1" si="335"/>
        <v>336</v>
      </c>
      <c r="AB225" s="362">
        <v>217</v>
      </c>
      <c r="AC225" s="371">
        <f t="shared" ca="1" si="336"/>
        <v>0</v>
      </c>
      <c r="AD225" s="359">
        <f t="shared" ca="1" si="276"/>
        <v>0</v>
      </c>
      <c r="AE225" s="359">
        <v>0</v>
      </c>
      <c r="AF225" s="359">
        <f t="shared" ca="1" si="302"/>
        <v>0</v>
      </c>
      <c r="AG225" s="359">
        <f t="shared" ca="1" si="337"/>
        <v>0</v>
      </c>
      <c r="AH225" s="359">
        <f t="shared" ca="1" si="303"/>
        <v>0</v>
      </c>
      <c r="AJ225" s="362">
        <f t="shared" ca="1" si="338"/>
        <v>336</v>
      </c>
      <c r="AK225" s="362">
        <v>217</v>
      </c>
      <c r="AL225" s="371">
        <f t="shared" ca="1" si="339"/>
        <v>0</v>
      </c>
      <c r="AM225" s="359">
        <f t="shared" ca="1" si="277"/>
        <v>0</v>
      </c>
      <c r="AN225" s="359">
        <v>0</v>
      </c>
      <c r="AO225" s="359">
        <f t="shared" ca="1" si="304"/>
        <v>0</v>
      </c>
      <c r="AP225" s="359">
        <f t="shared" ca="1" si="340"/>
        <v>0</v>
      </c>
      <c r="AQ225" s="359">
        <f t="shared" ca="1" si="305"/>
        <v>0</v>
      </c>
      <c r="AS225" s="362">
        <f t="shared" ca="1" si="341"/>
        <v>336</v>
      </c>
      <c r="AT225" s="362">
        <v>217</v>
      </c>
      <c r="AU225" s="371">
        <f t="shared" ca="1" si="342"/>
        <v>0</v>
      </c>
      <c r="AV225" s="359">
        <f t="shared" ca="1" si="278"/>
        <v>0</v>
      </c>
      <c r="AW225" s="359">
        <v>0</v>
      </c>
      <c r="AX225" s="359">
        <f t="shared" ca="1" si="306"/>
        <v>0</v>
      </c>
      <c r="AY225" s="359">
        <f t="shared" ca="1" si="343"/>
        <v>0</v>
      </c>
      <c r="AZ225" s="359">
        <f t="shared" ca="1" si="307"/>
        <v>0</v>
      </c>
      <c r="BB225" s="362">
        <f t="shared" ca="1" si="344"/>
        <v>336</v>
      </c>
      <c r="BC225" s="362">
        <v>217</v>
      </c>
      <c r="BD225" s="371">
        <f t="shared" ca="1" si="345"/>
        <v>0</v>
      </c>
      <c r="BE225" s="359">
        <f t="shared" ca="1" si="279"/>
        <v>0</v>
      </c>
      <c r="BF225" s="359">
        <v>0</v>
      </c>
      <c r="BG225" s="359">
        <f t="shared" ca="1" si="308"/>
        <v>0</v>
      </c>
      <c r="BH225" s="359">
        <f t="shared" ca="1" si="346"/>
        <v>0</v>
      </c>
      <c r="BI225" s="359">
        <f t="shared" ca="1" si="309"/>
        <v>0</v>
      </c>
      <c r="BK225" s="362">
        <f t="shared" ca="1" si="347"/>
        <v>336</v>
      </c>
      <c r="BL225" s="362">
        <v>217</v>
      </c>
      <c r="BM225" s="371">
        <f t="shared" ca="1" si="348"/>
        <v>0</v>
      </c>
      <c r="BN225" s="359">
        <f t="shared" ca="1" si="280"/>
        <v>0</v>
      </c>
      <c r="BO225" s="359">
        <v>0</v>
      </c>
      <c r="BP225" s="359">
        <f t="shared" ca="1" si="310"/>
        <v>0</v>
      </c>
      <c r="BQ225" s="359">
        <f t="shared" ca="1" si="281"/>
        <v>0</v>
      </c>
      <c r="BR225" s="359">
        <f t="shared" ca="1" si="311"/>
        <v>0</v>
      </c>
      <c r="BT225" s="362">
        <f t="shared" ca="1" si="349"/>
        <v>336</v>
      </c>
      <c r="BU225" s="362">
        <v>217</v>
      </c>
      <c r="BV225" s="371">
        <f t="shared" ca="1" si="350"/>
        <v>0</v>
      </c>
      <c r="BW225" s="359">
        <f t="shared" ca="1" si="282"/>
        <v>0</v>
      </c>
      <c r="BX225" s="359">
        <v>0</v>
      </c>
      <c r="BY225" s="359">
        <f t="shared" ca="1" si="312"/>
        <v>0</v>
      </c>
      <c r="BZ225" s="359">
        <f t="shared" ca="1" si="283"/>
        <v>0</v>
      </c>
      <c r="CA225" s="359">
        <f t="shared" ca="1" si="313"/>
        <v>0</v>
      </c>
      <c r="CC225" s="362">
        <f t="shared" ca="1" si="351"/>
        <v>336</v>
      </c>
      <c r="CD225" s="362">
        <v>217</v>
      </c>
      <c r="CE225" s="371">
        <f t="shared" ca="1" si="352"/>
        <v>0</v>
      </c>
      <c r="CF225" s="359">
        <f t="shared" ca="1" si="284"/>
        <v>0</v>
      </c>
      <c r="CG225" s="359">
        <v>0</v>
      </c>
      <c r="CH225" s="359">
        <f t="shared" ca="1" si="314"/>
        <v>0</v>
      </c>
      <c r="CI225" s="359">
        <f t="shared" ca="1" si="285"/>
        <v>0</v>
      </c>
      <c r="CJ225" s="359">
        <f t="shared" ca="1" si="315"/>
        <v>0</v>
      </c>
      <c r="CL225" s="362">
        <f t="shared" ca="1" si="353"/>
        <v>336</v>
      </c>
      <c r="CM225" s="362">
        <v>217</v>
      </c>
      <c r="CN225" s="371">
        <f t="shared" ca="1" si="354"/>
        <v>0</v>
      </c>
      <c r="CO225" s="359">
        <f t="shared" ca="1" si="286"/>
        <v>0</v>
      </c>
      <c r="CP225" s="359">
        <v>0</v>
      </c>
      <c r="CQ225" s="359">
        <f t="shared" ca="1" si="316"/>
        <v>0</v>
      </c>
      <c r="CR225" s="359">
        <f t="shared" ca="1" si="287"/>
        <v>0</v>
      </c>
      <c r="CS225" s="359">
        <f t="shared" ca="1" si="317"/>
        <v>0</v>
      </c>
      <c r="CU225" s="362">
        <f t="shared" ca="1" si="355"/>
        <v>336</v>
      </c>
      <c r="CV225" s="362">
        <v>217</v>
      </c>
      <c r="CW225" s="371">
        <f t="shared" ca="1" si="356"/>
        <v>0</v>
      </c>
      <c r="CX225" s="359">
        <f t="shared" ca="1" si="288"/>
        <v>0</v>
      </c>
      <c r="CY225" s="359">
        <v>0</v>
      </c>
      <c r="CZ225" s="359">
        <f t="shared" ca="1" si="318"/>
        <v>0</v>
      </c>
      <c r="DA225" s="359">
        <f t="shared" ca="1" si="289"/>
        <v>0</v>
      </c>
      <c r="DB225" s="359">
        <f t="shared" ca="1" si="319"/>
        <v>0</v>
      </c>
      <c r="DD225" s="362">
        <f t="shared" ca="1" si="357"/>
        <v>336</v>
      </c>
      <c r="DE225" s="362">
        <v>217</v>
      </c>
      <c r="DF225" s="371">
        <f t="shared" ca="1" si="358"/>
        <v>0</v>
      </c>
      <c r="DG225" s="359">
        <f t="shared" ca="1" si="290"/>
        <v>0</v>
      </c>
      <c r="DH225" s="359">
        <v>0</v>
      </c>
      <c r="DI225" s="359">
        <f t="shared" ca="1" si="320"/>
        <v>0</v>
      </c>
      <c r="DJ225" s="359">
        <f t="shared" ca="1" si="291"/>
        <v>0</v>
      </c>
      <c r="DK225" s="359">
        <f t="shared" ca="1" si="321"/>
        <v>0</v>
      </c>
      <c r="DM225" s="362">
        <f t="shared" ca="1" si="359"/>
        <v>336</v>
      </c>
      <c r="DN225" s="362">
        <v>217</v>
      </c>
      <c r="DO225" s="371">
        <f t="shared" ca="1" si="360"/>
        <v>0</v>
      </c>
      <c r="DP225" s="359">
        <f t="shared" ca="1" si="292"/>
        <v>0</v>
      </c>
      <c r="DQ225" s="359">
        <v>0</v>
      </c>
      <c r="DR225" s="359">
        <f t="shared" ca="1" si="322"/>
        <v>0</v>
      </c>
      <c r="DS225" s="359">
        <f t="shared" ca="1" si="293"/>
        <v>0</v>
      </c>
      <c r="DT225" s="359">
        <f t="shared" ca="1" si="323"/>
        <v>0</v>
      </c>
      <c r="DV225" s="362">
        <f t="shared" ca="1" si="361"/>
        <v>336</v>
      </c>
      <c r="DW225" s="362">
        <v>217</v>
      </c>
      <c r="DX225" s="371">
        <f t="shared" ca="1" si="362"/>
        <v>0</v>
      </c>
      <c r="DY225" s="359">
        <f t="shared" ca="1" si="294"/>
        <v>0</v>
      </c>
      <c r="DZ225" s="359">
        <v>0</v>
      </c>
      <c r="EA225" s="359">
        <f t="shared" ca="1" si="324"/>
        <v>0</v>
      </c>
      <c r="EB225" s="359">
        <f t="shared" ca="1" si="295"/>
        <v>0</v>
      </c>
      <c r="EC225" s="359">
        <f t="shared" ca="1" si="325"/>
        <v>0</v>
      </c>
      <c r="EE225" s="362">
        <f t="shared" ca="1" si="363"/>
        <v>336</v>
      </c>
      <c r="EF225" s="362">
        <v>217</v>
      </c>
      <c r="EG225" s="371">
        <f t="shared" ca="1" si="364"/>
        <v>0</v>
      </c>
      <c r="EH225" s="359">
        <f t="shared" ca="1" si="296"/>
        <v>0</v>
      </c>
      <c r="EI225" s="359">
        <v>0</v>
      </c>
      <c r="EJ225" s="359">
        <f t="shared" ca="1" si="326"/>
        <v>0</v>
      </c>
      <c r="EK225" s="359">
        <f t="shared" ca="1" si="297"/>
        <v>0</v>
      </c>
      <c r="EL225" s="359">
        <f t="shared" ca="1" si="327"/>
        <v>0</v>
      </c>
    </row>
    <row r="226" spans="9:142" x14ac:dyDescent="0.35">
      <c r="I226" s="362">
        <f t="shared" ca="1" si="329"/>
        <v>337</v>
      </c>
      <c r="J226" s="362">
        <v>218</v>
      </c>
      <c r="K226" s="371">
        <f t="shared" ca="1" si="330"/>
        <v>0</v>
      </c>
      <c r="L226" s="359">
        <f t="shared" ca="1" si="274"/>
        <v>0</v>
      </c>
      <c r="M226" s="359">
        <v>0</v>
      </c>
      <c r="N226" s="359">
        <f t="shared" ca="1" si="298"/>
        <v>0</v>
      </c>
      <c r="O226" s="359">
        <f t="shared" ca="1" si="331"/>
        <v>0</v>
      </c>
      <c r="P226" s="359">
        <f t="shared" ca="1" si="299"/>
        <v>0</v>
      </c>
      <c r="R226" s="362">
        <f t="shared" ca="1" si="332"/>
        <v>337</v>
      </c>
      <c r="S226" s="362">
        <v>218</v>
      </c>
      <c r="T226" s="371">
        <f t="shared" ca="1" si="333"/>
        <v>0</v>
      </c>
      <c r="U226" s="359">
        <f t="shared" ca="1" si="275"/>
        <v>0</v>
      </c>
      <c r="V226" s="359">
        <v>0</v>
      </c>
      <c r="W226" s="359">
        <f t="shared" ca="1" si="300"/>
        <v>0</v>
      </c>
      <c r="X226" s="359">
        <f t="shared" ca="1" si="334"/>
        <v>0</v>
      </c>
      <c r="Y226" s="359">
        <f t="shared" ca="1" si="301"/>
        <v>0</v>
      </c>
      <c r="AA226" s="362">
        <f t="shared" ca="1" si="335"/>
        <v>337</v>
      </c>
      <c r="AB226" s="362">
        <v>218</v>
      </c>
      <c r="AC226" s="371">
        <f t="shared" ca="1" si="336"/>
        <v>0</v>
      </c>
      <c r="AD226" s="359">
        <f t="shared" ca="1" si="276"/>
        <v>0</v>
      </c>
      <c r="AE226" s="359">
        <v>0</v>
      </c>
      <c r="AF226" s="359">
        <f t="shared" ca="1" si="302"/>
        <v>0</v>
      </c>
      <c r="AG226" s="359">
        <f t="shared" ca="1" si="337"/>
        <v>0</v>
      </c>
      <c r="AH226" s="359">
        <f t="shared" ca="1" si="303"/>
        <v>0</v>
      </c>
      <c r="AJ226" s="362">
        <f t="shared" ca="1" si="338"/>
        <v>337</v>
      </c>
      <c r="AK226" s="362">
        <v>218</v>
      </c>
      <c r="AL226" s="371">
        <f t="shared" ca="1" si="339"/>
        <v>0</v>
      </c>
      <c r="AM226" s="359">
        <f t="shared" ca="1" si="277"/>
        <v>0</v>
      </c>
      <c r="AN226" s="359">
        <v>0</v>
      </c>
      <c r="AO226" s="359">
        <f t="shared" ca="1" si="304"/>
        <v>0</v>
      </c>
      <c r="AP226" s="359">
        <f t="shared" ca="1" si="340"/>
        <v>0</v>
      </c>
      <c r="AQ226" s="359">
        <f t="shared" ca="1" si="305"/>
        <v>0</v>
      </c>
      <c r="AS226" s="362">
        <f t="shared" ca="1" si="341"/>
        <v>337</v>
      </c>
      <c r="AT226" s="362">
        <v>218</v>
      </c>
      <c r="AU226" s="371">
        <f t="shared" ca="1" si="342"/>
        <v>0</v>
      </c>
      <c r="AV226" s="359">
        <f t="shared" ca="1" si="278"/>
        <v>0</v>
      </c>
      <c r="AW226" s="359">
        <v>0</v>
      </c>
      <c r="AX226" s="359">
        <f t="shared" ca="1" si="306"/>
        <v>0</v>
      </c>
      <c r="AY226" s="359">
        <f t="shared" ca="1" si="343"/>
        <v>0</v>
      </c>
      <c r="AZ226" s="359">
        <f t="shared" ca="1" si="307"/>
        <v>0</v>
      </c>
      <c r="BB226" s="362">
        <f t="shared" ca="1" si="344"/>
        <v>337</v>
      </c>
      <c r="BC226" s="362">
        <v>218</v>
      </c>
      <c r="BD226" s="371">
        <f t="shared" ca="1" si="345"/>
        <v>0</v>
      </c>
      <c r="BE226" s="359">
        <f t="shared" ca="1" si="279"/>
        <v>0</v>
      </c>
      <c r="BF226" s="359">
        <v>0</v>
      </c>
      <c r="BG226" s="359">
        <f t="shared" ca="1" si="308"/>
        <v>0</v>
      </c>
      <c r="BH226" s="359">
        <f t="shared" ca="1" si="346"/>
        <v>0</v>
      </c>
      <c r="BI226" s="359">
        <f t="shared" ca="1" si="309"/>
        <v>0</v>
      </c>
      <c r="BK226" s="362">
        <f t="shared" ca="1" si="347"/>
        <v>337</v>
      </c>
      <c r="BL226" s="362">
        <v>218</v>
      </c>
      <c r="BM226" s="371">
        <f t="shared" ca="1" si="348"/>
        <v>0</v>
      </c>
      <c r="BN226" s="359">
        <f t="shared" ca="1" si="280"/>
        <v>0</v>
      </c>
      <c r="BO226" s="359">
        <v>0</v>
      </c>
      <c r="BP226" s="359">
        <f t="shared" ca="1" si="310"/>
        <v>0</v>
      </c>
      <c r="BQ226" s="359">
        <f t="shared" ca="1" si="281"/>
        <v>0</v>
      </c>
      <c r="BR226" s="359">
        <f t="shared" ca="1" si="311"/>
        <v>0</v>
      </c>
      <c r="BT226" s="362">
        <f t="shared" ca="1" si="349"/>
        <v>337</v>
      </c>
      <c r="BU226" s="362">
        <v>218</v>
      </c>
      <c r="BV226" s="371">
        <f t="shared" ca="1" si="350"/>
        <v>0</v>
      </c>
      <c r="BW226" s="359">
        <f t="shared" ca="1" si="282"/>
        <v>0</v>
      </c>
      <c r="BX226" s="359">
        <v>0</v>
      </c>
      <c r="BY226" s="359">
        <f t="shared" ca="1" si="312"/>
        <v>0</v>
      </c>
      <c r="BZ226" s="359">
        <f t="shared" ca="1" si="283"/>
        <v>0</v>
      </c>
      <c r="CA226" s="359">
        <f t="shared" ca="1" si="313"/>
        <v>0</v>
      </c>
      <c r="CC226" s="362">
        <f t="shared" ca="1" si="351"/>
        <v>337</v>
      </c>
      <c r="CD226" s="362">
        <v>218</v>
      </c>
      <c r="CE226" s="371">
        <f t="shared" ca="1" si="352"/>
        <v>0</v>
      </c>
      <c r="CF226" s="359">
        <f t="shared" ca="1" si="284"/>
        <v>0</v>
      </c>
      <c r="CG226" s="359">
        <v>0</v>
      </c>
      <c r="CH226" s="359">
        <f t="shared" ca="1" si="314"/>
        <v>0</v>
      </c>
      <c r="CI226" s="359">
        <f t="shared" ca="1" si="285"/>
        <v>0</v>
      </c>
      <c r="CJ226" s="359">
        <f t="shared" ca="1" si="315"/>
        <v>0</v>
      </c>
      <c r="CL226" s="362">
        <f t="shared" ca="1" si="353"/>
        <v>337</v>
      </c>
      <c r="CM226" s="362">
        <v>218</v>
      </c>
      <c r="CN226" s="371">
        <f t="shared" ca="1" si="354"/>
        <v>0</v>
      </c>
      <c r="CO226" s="359">
        <f t="shared" ca="1" si="286"/>
        <v>0</v>
      </c>
      <c r="CP226" s="359">
        <v>0</v>
      </c>
      <c r="CQ226" s="359">
        <f t="shared" ca="1" si="316"/>
        <v>0</v>
      </c>
      <c r="CR226" s="359">
        <f t="shared" ca="1" si="287"/>
        <v>0</v>
      </c>
      <c r="CS226" s="359">
        <f t="shared" ca="1" si="317"/>
        <v>0</v>
      </c>
      <c r="CU226" s="362">
        <f t="shared" ca="1" si="355"/>
        <v>337</v>
      </c>
      <c r="CV226" s="362">
        <v>218</v>
      </c>
      <c r="CW226" s="371">
        <f t="shared" ca="1" si="356"/>
        <v>0</v>
      </c>
      <c r="CX226" s="359">
        <f t="shared" ca="1" si="288"/>
        <v>0</v>
      </c>
      <c r="CY226" s="359">
        <v>0</v>
      </c>
      <c r="CZ226" s="359">
        <f t="shared" ca="1" si="318"/>
        <v>0</v>
      </c>
      <c r="DA226" s="359">
        <f t="shared" ca="1" si="289"/>
        <v>0</v>
      </c>
      <c r="DB226" s="359">
        <f t="shared" ca="1" si="319"/>
        <v>0</v>
      </c>
      <c r="DD226" s="362">
        <f t="shared" ca="1" si="357"/>
        <v>337</v>
      </c>
      <c r="DE226" s="362">
        <v>218</v>
      </c>
      <c r="DF226" s="371">
        <f t="shared" ca="1" si="358"/>
        <v>0</v>
      </c>
      <c r="DG226" s="359">
        <f t="shared" ca="1" si="290"/>
        <v>0</v>
      </c>
      <c r="DH226" s="359">
        <v>0</v>
      </c>
      <c r="DI226" s="359">
        <f t="shared" ca="1" si="320"/>
        <v>0</v>
      </c>
      <c r="DJ226" s="359">
        <f t="shared" ca="1" si="291"/>
        <v>0</v>
      </c>
      <c r="DK226" s="359">
        <f t="shared" ca="1" si="321"/>
        <v>0</v>
      </c>
      <c r="DM226" s="362">
        <f t="shared" ca="1" si="359"/>
        <v>337</v>
      </c>
      <c r="DN226" s="362">
        <v>218</v>
      </c>
      <c r="DO226" s="371">
        <f t="shared" ca="1" si="360"/>
        <v>0</v>
      </c>
      <c r="DP226" s="359">
        <f t="shared" ca="1" si="292"/>
        <v>0</v>
      </c>
      <c r="DQ226" s="359">
        <v>0</v>
      </c>
      <c r="DR226" s="359">
        <f t="shared" ca="1" si="322"/>
        <v>0</v>
      </c>
      <c r="DS226" s="359">
        <f t="shared" ca="1" si="293"/>
        <v>0</v>
      </c>
      <c r="DT226" s="359">
        <f t="shared" ca="1" si="323"/>
        <v>0</v>
      </c>
      <c r="DV226" s="362">
        <f t="shared" ca="1" si="361"/>
        <v>337</v>
      </c>
      <c r="DW226" s="362">
        <v>218</v>
      </c>
      <c r="DX226" s="371">
        <f t="shared" ca="1" si="362"/>
        <v>0</v>
      </c>
      <c r="DY226" s="359">
        <f t="shared" ca="1" si="294"/>
        <v>0</v>
      </c>
      <c r="DZ226" s="359">
        <v>0</v>
      </c>
      <c r="EA226" s="359">
        <f t="shared" ca="1" si="324"/>
        <v>0</v>
      </c>
      <c r="EB226" s="359">
        <f t="shared" ca="1" si="295"/>
        <v>0</v>
      </c>
      <c r="EC226" s="359">
        <f t="shared" ca="1" si="325"/>
        <v>0</v>
      </c>
      <c r="EE226" s="362">
        <f t="shared" ca="1" si="363"/>
        <v>337</v>
      </c>
      <c r="EF226" s="362">
        <v>218</v>
      </c>
      <c r="EG226" s="371">
        <f t="shared" ca="1" si="364"/>
        <v>0</v>
      </c>
      <c r="EH226" s="359">
        <f t="shared" ca="1" si="296"/>
        <v>0</v>
      </c>
      <c r="EI226" s="359">
        <v>0</v>
      </c>
      <c r="EJ226" s="359">
        <f t="shared" ca="1" si="326"/>
        <v>0</v>
      </c>
      <c r="EK226" s="359">
        <f t="shared" ca="1" si="297"/>
        <v>0</v>
      </c>
      <c r="EL226" s="359">
        <f t="shared" ca="1" si="327"/>
        <v>0</v>
      </c>
    </row>
    <row r="227" spans="9:142" x14ac:dyDescent="0.35">
      <c r="I227" s="362">
        <f t="shared" ca="1" si="329"/>
        <v>338</v>
      </c>
      <c r="J227" s="362">
        <v>219</v>
      </c>
      <c r="K227" s="371">
        <f t="shared" ca="1" si="330"/>
        <v>0</v>
      </c>
      <c r="L227" s="359">
        <f t="shared" ca="1" si="274"/>
        <v>0</v>
      </c>
      <c r="M227" s="359">
        <v>0</v>
      </c>
      <c r="N227" s="359">
        <f t="shared" ca="1" si="298"/>
        <v>0</v>
      </c>
      <c r="O227" s="359">
        <f t="shared" ca="1" si="331"/>
        <v>0</v>
      </c>
      <c r="P227" s="359">
        <f t="shared" ca="1" si="299"/>
        <v>0</v>
      </c>
      <c r="R227" s="362">
        <f t="shared" ca="1" si="332"/>
        <v>338</v>
      </c>
      <c r="S227" s="362">
        <v>219</v>
      </c>
      <c r="T227" s="371">
        <f t="shared" ca="1" si="333"/>
        <v>0</v>
      </c>
      <c r="U227" s="359">
        <f t="shared" ca="1" si="275"/>
        <v>0</v>
      </c>
      <c r="V227" s="359">
        <v>0</v>
      </c>
      <c r="W227" s="359">
        <f t="shared" ca="1" si="300"/>
        <v>0</v>
      </c>
      <c r="X227" s="359">
        <f t="shared" ca="1" si="334"/>
        <v>0</v>
      </c>
      <c r="Y227" s="359">
        <f t="shared" ca="1" si="301"/>
        <v>0</v>
      </c>
      <c r="AA227" s="362">
        <f t="shared" ca="1" si="335"/>
        <v>338</v>
      </c>
      <c r="AB227" s="362">
        <v>219</v>
      </c>
      <c r="AC227" s="371">
        <f t="shared" ca="1" si="336"/>
        <v>0</v>
      </c>
      <c r="AD227" s="359">
        <f t="shared" ca="1" si="276"/>
        <v>0</v>
      </c>
      <c r="AE227" s="359">
        <v>0</v>
      </c>
      <c r="AF227" s="359">
        <f t="shared" ca="1" si="302"/>
        <v>0</v>
      </c>
      <c r="AG227" s="359">
        <f t="shared" ca="1" si="337"/>
        <v>0</v>
      </c>
      <c r="AH227" s="359">
        <f t="shared" ca="1" si="303"/>
        <v>0</v>
      </c>
      <c r="AJ227" s="362">
        <f t="shared" ca="1" si="338"/>
        <v>338</v>
      </c>
      <c r="AK227" s="362">
        <v>219</v>
      </c>
      <c r="AL227" s="371">
        <f t="shared" ca="1" si="339"/>
        <v>0</v>
      </c>
      <c r="AM227" s="359">
        <f t="shared" ca="1" si="277"/>
        <v>0</v>
      </c>
      <c r="AN227" s="359">
        <v>0</v>
      </c>
      <c r="AO227" s="359">
        <f t="shared" ca="1" si="304"/>
        <v>0</v>
      </c>
      <c r="AP227" s="359">
        <f t="shared" ca="1" si="340"/>
        <v>0</v>
      </c>
      <c r="AQ227" s="359">
        <f t="shared" ca="1" si="305"/>
        <v>0</v>
      </c>
      <c r="AS227" s="362">
        <f t="shared" ca="1" si="341"/>
        <v>338</v>
      </c>
      <c r="AT227" s="362">
        <v>219</v>
      </c>
      <c r="AU227" s="371">
        <f t="shared" ca="1" si="342"/>
        <v>0</v>
      </c>
      <c r="AV227" s="359">
        <f t="shared" ca="1" si="278"/>
        <v>0</v>
      </c>
      <c r="AW227" s="359">
        <v>0</v>
      </c>
      <c r="AX227" s="359">
        <f t="shared" ca="1" si="306"/>
        <v>0</v>
      </c>
      <c r="AY227" s="359">
        <f t="shared" ca="1" si="343"/>
        <v>0</v>
      </c>
      <c r="AZ227" s="359">
        <f t="shared" ca="1" si="307"/>
        <v>0</v>
      </c>
      <c r="BB227" s="362">
        <f t="shared" ca="1" si="344"/>
        <v>338</v>
      </c>
      <c r="BC227" s="362">
        <v>219</v>
      </c>
      <c r="BD227" s="371">
        <f t="shared" ca="1" si="345"/>
        <v>0</v>
      </c>
      <c r="BE227" s="359">
        <f t="shared" ca="1" si="279"/>
        <v>0</v>
      </c>
      <c r="BF227" s="359">
        <v>0</v>
      </c>
      <c r="BG227" s="359">
        <f t="shared" ca="1" si="308"/>
        <v>0</v>
      </c>
      <c r="BH227" s="359">
        <f t="shared" ca="1" si="346"/>
        <v>0</v>
      </c>
      <c r="BI227" s="359">
        <f t="shared" ca="1" si="309"/>
        <v>0</v>
      </c>
      <c r="BK227" s="362">
        <f t="shared" ca="1" si="347"/>
        <v>338</v>
      </c>
      <c r="BL227" s="362">
        <v>219</v>
      </c>
      <c r="BM227" s="371">
        <f t="shared" ca="1" si="348"/>
        <v>0</v>
      </c>
      <c r="BN227" s="359">
        <f t="shared" ca="1" si="280"/>
        <v>0</v>
      </c>
      <c r="BO227" s="359">
        <v>0</v>
      </c>
      <c r="BP227" s="359">
        <f t="shared" ca="1" si="310"/>
        <v>0</v>
      </c>
      <c r="BQ227" s="359">
        <f t="shared" ca="1" si="281"/>
        <v>0</v>
      </c>
      <c r="BR227" s="359">
        <f t="shared" ca="1" si="311"/>
        <v>0</v>
      </c>
      <c r="BT227" s="362">
        <f t="shared" ca="1" si="349"/>
        <v>338</v>
      </c>
      <c r="BU227" s="362">
        <v>219</v>
      </c>
      <c r="BV227" s="371">
        <f t="shared" ca="1" si="350"/>
        <v>0</v>
      </c>
      <c r="BW227" s="359">
        <f t="shared" ca="1" si="282"/>
        <v>0</v>
      </c>
      <c r="BX227" s="359">
        <v>0</v>
      </c>
      <c r="BY227" s="359">
        <f t="shared" ca="1" si="312"/>
        <v>0</v>
      </c>
      <c r="BZ227" s="359">
        <f t="shared" ca="1" si="283"/>
        <v>0</v>
      </c>
      <c r="CA227" s="359">
        <f t="shared" ca="1" si="313"/>
        <v>0</v>
      </c>
      <c r="CC227" s="362">
        <f t="shared" ca="1" si="351"/>
        <v>338</v>
      </c>
      <c r="CD227" s="362">
        <v>219</v>
      </c>
      <c r="CE227" s="371">
        <f t="shared" ca="1" si="352"/>
        <v>0</v>
      </c>
      <c r="CF227" s="359">
        <f t="shared" ca="1" si="284"/>
        <v>0</v>
      </c>
      <c r="CG227" s="359">
        <v>0</v>
      </c>
      <c r="CH227" s="359">
        <f t="shared" ca="1" si="314"/>
        <v>0</v>
      </c>
      <c r="CI227" s="359">
        <f t="shared" ca="1" si="285"/>
        <v>0</v>
      </c>
      <c r="CJ227" s="359">
        <f t="shared" ca="1" si="315"/>
        <v>0</v>
      </c>
      <c r="CL227" s="362">
        <f t="shared" ca="1" si="353"/>
        <v>338</v>
      </c>
      <c r="CM227" s="362">
        <v>219</v>
      </c>
      <c r="CN227" s="371">
        <f t="shared" ca="1" si="354"/>
        <v>0</v>
      </c>
      <c r="CO227" s="359">
        <f t="shared" ca="1" si="286"/>
        <v>0</v>
      </c>
      <c r="CP227" s="359">
        <v>0</v>
      </c>
      <c r="CQ227" s="359">
        <f t="shared" ca="1" si="316"/>
        <v>0</v>
      </c>
      <c r="CR227" s="359">
        <f t="shared" ca="1" si="287"/>
        <v>0</v>
      </c>
      <c r="CS227" s="359">
        <f t="shared" ca="1" si="317"/>
        <v>0</v>
      </c>
      <c r="CU227" s="362">
        <f t="shared" ca="1" si="355"/>
        <v>338</v>
      </c>
      <c r="CV227" s="362">
        <v>219</v>
      </c>
      <c r="CW227" s="371">
        <f t="shared" ca="1" si="356"/>
        <v>0</v>
      </c>
      <c r="CX227" s="359">
        <f t="shared" ca="1" si="288"/>
        <v>0</v>
      </c>
      <c r="CY227" s="359">
        <v>0</v>
      </c>
      <c r="CZ227" s="359">
        <f t="shared" ca="1" si="318"/>
        <v>0</v>
      </c>
      <c r="DA227" s="359">
        <f t="shared" ca="1" si="289"/>
        <v>0</v>
      </c>
      <c r="DB227" s="359">
        <f t="shared" ca="1" si="319"/>
        <v>0</v>
      </c>
      <c r="DD227" s="362">
        <f t="shared" ca="1" si="357"/>
        <v>338</v>
      </c>
      <c r="DE227" s="362">
        <v>219</v>
      </c>
      <c r="DF227" s="371">
        <f t="shared" ca="1" si="358"/>
        <v>0</v>
      </c>
      <c r="DG227" s="359">
        <f t="shared" ca="1" si="290"/>
        <v>0</v>
      </c>
      <c r="DH227" s="359">
        <v>0</v>
      </c>
      <c r="DI227" s="359">
        <f t="shared" ca="1" si="320"/>
        <v>0</v>
      </c>
      <c r="DJ227" s="359">
        <f t="shared" ca="1" si="291"/>
        <v>0</v>
      </c>
      <c r="DK227" s="359">
        <f t="shared" ca="1" si="321"/>
        <v>0</v>
      </c>
      <c r="DM227" s="362">
        <f t="shared" ca="1" si="359"/>
        <v>338</v>
      </c>
      <c r="DN227" s="362">
        <v>219</v>
      </c>
      <c r="DO227" s="371">
        <f t="shared" ca="1" si="360"/>
        <v>0</v>
      </c>
      <c r="DP227" s="359">
        <f t="shared" ca="1" si="292"/>
        <v>0</v>
      </c>
      <c r="DQ227" s="359">
        <v>0</v>
      </c>
      <c r="DR227" s="359">
        <f t="shared" ca="1" si="322"/>
        <v>0</v>
      </c>
      <c r="DS227" s="359">
        <f t="shared" ca="1" si="293"/>
        <v>0</v>
      </c>
      <c r="DT227" s="359">
        <f t="shared" ca="1" si="323"/>
        <v>0</v>
      </c>
      <c r="DV227" s="362">
        <f t="shared" ca="1" si="361"/>
        <v>338</v>
      </c>
      <c r="DW227" s="362">
        <v>219</v>
      </c>
      <c r="DX227" s="371">
        <f t="shared" ca="1" si="362"/>
        <v>0</v>
      </c>
      <c r="DY227" s="359">
        <f t="shared" ca="1" si="294"/>
        <v>0</v>
      </c>
      <c r="DZ227" s="359">
        <v>0</v>
      </c>
      <c r="EA227" s="359">
        <f t="shared" ca="1" si="324"/>
        <v>0</v>
      </c>
      <c r="EB227" s="359">
        <f t="shared" ca="1" si="295"/>
        <v>0</v>
      </c>
      <c r="EC227" s="359">
        <f t="shared" ca="1" si="325"/>
        <v>0</v>
      </c>
      <c r="EE227" s="362">
        <f t="shared" ca="1" si="363"/>
        <v>338</v>
      </c>
      <c r="EF227" s="362">
        <v>219</v>
      </c>
      <c r="EG227" s="371">
        <f t="shared" ca="1" si="364"/>
        <v>0</v>
      </c>
      <c r="EH227" s="359">
        <f t="shared" ca="1" si="296"/>
        <v>0</v>
      </c>
      <c r="EI227" s="359">
        <v>0</v>
      </c>
      <c r="EJ227" s="359">
        <f t="shared" ca="1" si="326"/>
        <v>0</v>
      </c>
      <c r="EK227" s="359">
        <f t="shared" ca="1" si="297"/>
        <v>0</v>
      </c>
      <c r="EL227" s="359">
        <f t="shared" ca="1" si="327"/>
        <v>0</v>
      </c>
    </row>
    <row r="228" spans="9:142" x14ac:dyDescent="0.35">
      <c r="I228" s="362">
        <f t="shared" ca="1" si="329"/>
        <v>339</v>
      </c>
      <c r="J228" s="362">
        <v>220</v>
      </c>
      <c r="K228" s="371">
        <f t="shared" ca="1" si="330"/>
        <v>0</v>
      </c>
      <c r="L228" s="359">
        <f t="shared" ca="1" si="274"/>
        <v>0</v>
      </c>
      <c r="M228" s="359">
        <v>0</v>
      </c>
      <c r="N228" s="359">
        <f t="shared" ca="1" si="298"/>
        <v>0</v>
      </c>
      <c r="O228" s="359">
        <f t="shared" ca="1" si="331"/>
        <v>0</v>
      </c>
      <c r="P228" s="359">
        <f t="shared" ca="1" si="299"/>
        <v>0</v>
      </c>
      <c r="R228" s="362">
        <f t="shared" ca="1" si="332"/>
        <v>339</v>
      </c>
      <c r="S228" s="362">
        <v>220</v>
      </c>
      <c r="T228" s="371">
        <f t="shared" ca="1" si="333"/>
        <v>0</v>
      </c>
      <c r="U228" s="359">
        <f t="shared" ca="1" si="275"/>
        <v>0</v>
      </c>
      <c r="V228" s="359">
        <v>0</v>
      </c>
      <c r="W228" s="359">
        <f t="shared" ca="1" si="300"/>
        <v>0</v>
      </c>
      <c r="X228" s="359">
        <f t="shared" ca="1" si="334"/>
        <v>0</v>
      </c>
      <c r="Y228" s="359">
        <f t="shared" ca="1" si="301"/>
        <v>0</v>
      </c>
      <c r="AA228" s="362">
        <f t="shared" ca="1" si="335"/>
        <v>339</v>
      </c>
      <c r="AB228" s="362">
        <v>220</v>
      </c>
      <c r="AC228" s="371">
        <f t="shared" ca="1" si="336"/>
        <v>0</v>
      </c>
      <c r="AD228" s="359">
        <f t="shared" ca="1" si="276"/>
        <v>0</v>
      </c>
      <c r="AE228" s="359">
        <v>0</v>
      </c>
      <c r="AF228" s="359">
        <f t="shared" ca="1" si="302"/>
        <v>0</v>
      </c>
      <c r="AG228" s="359">
        <f t="shared" ca="1" si="337"/>
        <v>0</v>
      </c>
      <c r="AH228" s="359">
        <f t="shared" ca="1" si="303"/>
        <v>0</v>
      </c>
      <c r="AJ228" s="362">
        <f t="shared" ca="1" si="338"/>
        <v>339</v>
      </c>
      <c r="AK228" s="362">
        <v>220</v>
      </c>
      <c r="AL228" s="371">
        <f t="shared" ca="1" si="339"/>
        <v>0</v>
      </c>
      <c r="AM228" s="359">
        <f t="shared" ca="1" si="277"/>
        <v>0</v>
      </c>
      <c r="AN228" s="359">
        <v>0</v>
      </c>
      <c r="AO228" s="359">
        <f t="shared" ca="1" si="304"/>
        <v>0</v>
      </c>
      <c r="AP228" s="359">
        <f t="shared" ca="1" si="340"/>
        <v>0</v>
      </c>
      <c r="AQ228" s="359">
        <f t="shared" ca="1" si="305"/>
        <v>0</v>
      </c>
      <c r="AS228" s="362">
        <f t="shared" ca="1" si="341"/>
        <v>339</v>
      </c>
      <c r="AT228" s="362">
        <v>220</v>
      </c>
      <c r="AU228" s="371">
        <f t="shared" ca="1" si="342"/>
        <v>0</v>
      </c>
      <c r="AV228" s="359">
        <f t="shared" ca="1" si="278"/>
        <v>0</v>
      </c>
      <c r="AW228" s="359">
        <v>0</v>
      </c>
      <c r="AX228" s="359">
        <f t="shared" ca="1" si="306"/>
        <v>0</v>
      </c>
      <c r="AY228" s="359">
        <f t="shared" ca="1" si="343"/>
        <v>0</v>
      </c>
      <c r="AZ228" s="359">
        <f t="shared" ca="1" si="307"/>
        <v>0</v>
      </c>
      <c r="BB228" s="362">
        <f t="shared" ca="1" si="344"/>
        <v>339</v>
      </c>
      <c r="BC228" s="362">
        <v>220</v>
      </c>
      <c r="BD228" s="371">
        <f t="shared" ca="1" si="345"/>
        <v>0</v>
      </c>
      <c r="BE228" s="359">
        <f t="shared" ca="1" si="279"/>
        <v>0</v>
      </c>
      <c r="BF228" s="359">
        <v>0</v>
      </c>
      <c r="BG228" s="359">
        <f t="shared" ca="1" si="308"/>
        <v>0</v>
      </c>
      <c r="BH228" s="359">
        <f t="shared" ca="1" si="346"/>
        <v>0</v>
      </c>
      <c r="BI228" s="359">
        <f t="shared" ca="1" si="309"/>
        <v>0</v>
      </c>
      <c r="BK228" s="362">
        <f t="shared" ca="1" si="347"/>
        <v>339</v>
      </c>
      <c r="BL228" s="362">
        <v>220</v>
      </c>
      <c r="BM228" s="371">
        <f t="shared" ca="1" si="348"/>
        <v>0</v>
      </c>
      <c r="BN228" s="359">
        <f t="shared" ca="1" si="280"/>
        <v>0</v>
      </c>
      <c r="BO228" s="359">
        <v>0</v>
      </c>
      <c r="BP228" s="359">
        <f t="shared" ca="1" si="310"/>
        <v>0</v>
      </c>
      <c r="BQ228" s="359">
        <f t="shared" ca="1" si="281"/>
        <v>0</v>
      </c>
      <c r="BR228" s="359">
        <f t="shared" ca="1" si="311"/>
        <v>0</v>
      </c>
      <c r="BT228" s="362">
        <f t="shared" ca="1" si="349"/>
        <v>339</v>
      </c>
      <c r="BU228" s="362">
        <v>220</v>
      </c>
      <c r="BV228" s="371">
        <f t="shared" ca="1" si="350"/>
        <v>0</v>
      </c>
      <c r="BW228" s="359">
        <f t="shared" ca="1" si="282"/>
        <v>0</v>
      </c>
      <c r="BX228" s="359">
        <v>0</v>
      </c>
      <c r="BY228" s="359">
        <f t="shared" ca="1" si="312"/>
        <v>0</v>
      </c>
      <c r="BZ228" s="359">
        <f t="shared" ca="1" si="283"/>
        <v>0</v>
      </c>
      <c r="CA228" s="359">
        <f t="shared" ca="1" si="313"/>
        <v>0</v>
      </c>
      <c r="CC228" s="362">
        <f t="shared" ca="1" si="351"/>
        <v>339</v>
      </c>
      <c r="CD228" s="362">
        <v>220</v>
      </c>
      <c r="CE228" s="371">
        <f t="shared" ca="1" si="352"/>
        <v>0</v>
      </c>
      <c r="CF228" s="359">
        <f t="shared" ca="1" si="284"/>
        <v>0</v>
      </c>
      <c r="CG228" s="359">
        <v>0</v>
      </c>
      <c r="CH228" s="359">
        <f t="shared" ca="1" si="314"/>
        <v>0</v>
      </c>
      <c r="CI228" s="359">
        <f t="shared" ca="1" si="285"/>
        <v>0</v>
      </c>
      <c r="CJ228" s="359">
        <f t="shared" ca="1" si="315"/>
        <v>0</v>
      </c>
      <c r="CL228" s="362">
        <f t="shared" ca="1" si="353"/>
        <v>339</v>
      </c>
      <c r="CM228" s="362">
        <v>220</v>
      </c>
      <c r="CN228" s="371">
        <f t="shared" ca="1" si="354"/>
        <v>0</v>
      </c>
      <c r="CO228" s="359">
        <f t="shared" ca="1" si="286"/>
        <v>0</v>
      </c>
      <c r="CP228" s="359">
        <v>0</v>
      </c>
      <c r="CQ228" s="359">
        <f t="shared" ca="1" si="316"/>
        <v>0</v>
      </c>
      <c r="CR228" s="359">
        <f t="shared" ca="1" si="287"/>
        <v>0</v>
      </c>
      <c r="CS228" s="359">
        <f t="shared" ca="1" si="317"/>
        <v>0</v>
      </c>
      <c r="CU228" s="362">
        <f t="shared" ca="1" si="355"/>
        <v>339</v>
      </c>
      <c r="CV228" s="362">
        <v>220</v>
      </c>
      <c r="CW228" s="371">
        <f t="shared" ca="1" si="356"/>
        <v>0</v>
      </c>
      <c r="CX228" s="359">
        <f t="shared" ca="1" si="288"/>
        <v>0</v>
      </c>
      <c r="CY228" s="359">
        <v>0</v>
      </c>
      <c r="CZ228" s="359">
        <f t="shared" ca="1" si="318"/>
        <v>0</v>
      </c>
      <c r="DA228" s="359">
        <f t="shared" ca="1" si="289"/>
        <v>0</v>
      </c>
      <c r="DB228" s="359">
        <f t="shared" ca="1" si="319"/>
        <v>0</v>
      </c>
      <c r="DD228" s="362">
        <f t="shared" ca="1" si="357"/>
        <v>339</v>
      </c>
      <c r="DE228" s="362">
        <v>220</v>
      </c>
      <c r="DF228" s="371">
        <f t="shared" ca="1" si="358"/>
        <v>0</v>
      </c>
      <c r="DG228" s="359">
        <f t="shared" ca="1" si="290"/>
        <v>0</v>
      </c>
      <c r="DH228" s="359">
        <v>0</v>
      </c>
      <c r="DI228" s="359">
        <f t="shared" ca="1" si="320"/>
        <v>0</v>
      </c>
      <c r="DJ228" s="359">
        <f t="shared" ca="1" si="291"/>
        <v>0</v>
      </c>
      <c r="DK228" s="359">
        <f t="shared" ca="1" si="321"/>
        <v>0</v>
      </c>
      <c r="DM228" s="362">
        <f t="shared" ca="1" si="359"/>
        <v>339</v>
      </c>
      <c r="DN228" s="362">
        <v>220</v>
      </c>
      <c r="DO228" s="371">
        <f t="shared" ca="1" si="360"/>
        <v>0</v>
      </c>
      <c r="DP228" s="359">
        <f t="shared" ca="1" si="292"/>
        <v>0</v>
      </c>
      <c r="DQ228" s="359">
        <v>0</v>
      </c>
      <c r="DR228" s="359">
        <f t="shared" ca="1" si="322"/>
        <v>0</v>
      </c>
      <c r="DS228" s="359">
        <f t="shared" ca="1" si="293"/>
        <v>0</v>
      </c>
      <c r="DT228" s="359">
        <f t="shared" ca="1" si="323"/>
        <v>0</v>
      </c>
      <c r="DV228" s="362">
        <f t="shared" ca="1" si="361"/>
        <v>339</v>
      </c>
      <c r="DW228" s="362">
        <v>220</v>
      </c>
      <c r="DX228" s="371">
        <f t="shared" ca="1" si="362"/>
        <v>0</v>
      </c>
      <c r="DY228" s="359">
        <f t="shared" ca="1" si="294"/>
        <v>0</v>
      </c>
      <c r="DZ228" s="359">
        <v>0</v>
      </c>
      <c r="EA228" s="359">
        <f t="shared" ca="1" si="324"/>
        <v>0</v>
      </c>
      <c r="EB228" s="359">
        <f t="shared" ca="1" si="295"/>
        <v>0</v>
      </c>
      <c r="EC228" s="359">
        <f t="shared" ca="1" si="325"/>
        <v>0</v>
      </c>
      <c r="EE228" s="362">
        <f t="shared" ca="1" si="363"/>
        <v>339</v>
      </c>
      <c r="EF228" s="362">
        <v>220</v>
      </c>
      <c r="EG228" s="371">
        <f t="shared" ca="1" si="364"/>
        <v>0</v>
      </c>
      <c r="EH228" s="359">
        <f t="shared" ca="1" si="296"/>
        <v>0</v>
      </c>
      <c r="EI228" s="359">
        <v>0</v>
      </c>
      <c r="EJ228" s="359">
        <f t="shared" ca="1" si="326"/>
        <v>0</v>
      </c>
      <c r="EK228" s="359">
        <f t="shared" ca="1" si="297"/>
        <v>0</v>
      </c>
      <c r="EL228" s="359">
        <f t="shared" ca="1" si="327"/>
        <v>0</v>
      </c>
    </row>
    <row r="229" spans="9:142" x14ac:dyDescent="0.35">
      <c r="I229" s="362">
        <f t="shared" ca="1" si="329"/>
        <v>340</v>
      </c>
      <c r="J229" s="362">
        <v>221</v>
      </c>
      <c r="K229" s="371">
        <f t="shared" ca="1" si="330"/>
        <v>0</v>
      </c>
      <c r="L229" s="359">
        <f t="shared" ca="1" si="274"/>
        <v>0</v>
      </c>
      <c r="M229" s="359">
        <v>0</v>
      </c>
      <c r="N229" s="359">
        <f t="shared" ca="1" si="298"/>
        <v>0</v>
      </c>
      <c r="O229" s="359">
        <f t="shared" ca="1" si="331"/>
        <v>0</v>
      </c>
      <c r="P229" s="359">
        <f t="shared" ca="1" si="299"/>
        <v>0</v>
      </c>
      <c r="R229" s="362">
        <f t="shared" ca="1" si="332"/>
        <v>340</v>
      </c>
      <c r="S229" s="362">
        <v>221</v>
      </c>
      <c r="T229" s="371">
        <f t="shared" ca="1" si="333"/>
        <v>0</v>
      </c>
      <c r="U229" s="359">
        <f t="shared" ca="1" si="275"/>
        <v>0</v>
      </c>
      <c r="V229" s="359">
        <v>0</v>
      </c>
      <c r="W229" s="359">
        <f t="shared" ca="1" si="300"/>
        <v>0</v>
      </c>
      <c r="X229" s="359">
        <f t="shared" ca="1" si="334"/>
        <v>0</v>
      </c>
      <c r="Y229" s="359">
        <f t="shared" ca="1" si="301"/>
        <v>0</v>
      </c>
      <c r="AA229" s="362">
        <f t="shared" ca="1" si="335"/>
        <v>340</v>
      </c>
      <c r="AB229" s="362">
        <v>221</v>
      </c>
      <c r="AC229" s="371">
        <f t="shared" ca="1" si="336"/>
        <v>0</v>
      </c>
      <c r="AD229" s="359">
        <f t="shared" ca="1" si="276"/>
        <v>0</v>
      </c>
      <c r="AE229" s="359">
        <v>0</v>
      </c>
      <c r="AF229" s="359">
        <f t="shared" ca="1" si="302"/>
        <v>0</v>
      </c>
      <c r="AG229" s="359">
        <f t="shared" ca="1" si="337"/>
        <v>0</v>
      </c>
      <c r="AH229" s="359">
        <f t="shared" ca="1" si="303"/>
        <v>0</v>
      </c>
      <c r="AJ229" s="362">
        <f t="shared" ca="1" si="338"/>
        <v>340</v>
      </c>
      <c r="AK229" s="362">
        <v>221</v>
      </c>
      <c r="AL229" s="371">
        <f t="shared" ca="1" si="339"/>
        <v>0</v>
      </c>
      <c r="AM229" s="359">
        <f t="shared" ca="1" si="277"/>
        <v>0</v>
      </c>
      <c r="AN229" s="359">
        <v>0</v>
      </c>
      <c r="AO229" s="359">
        <f t="shared" ca="1" si="304"/>
        <v>0</v>
      </c>
      <c r="AP229" s="359">
        <f t="shared" ca="1" si="340"/>
        <v>0</v>
      </c>
      <c r="AQ229" s="359">
        <f t="shared" ca="1" si="305"/>
        <v>0</v>
      </c>
      <c r="AS229" s="362">
        <f t="shared" ca="1" si="341"/>
        <v>340</v>
      </c>
      <c r="AT229" s="362">
        <v>221</v>
      </c>
      <c r="AU229" s="371">
        <f t="shared" ca="1" si="342"/>
        <v>0</v>
      </c>
      <c r="AV229" s="359">
        <f t="shared" ca="1" si="278"/>
        <v>0</v>
      </c>
      <c r="AW229" s="359">
        <v>0</v>
      </c>
      <c r="AX229" s="359">
        <f t="shared" ca="1" si="306"/>
        <v>0</v>
      </c>
      <c r="AY229" s="359">
        <f t="shared" ca="1" si="343"/>
        <v>0</v>
      </c>
      <c r="AZ229" s="359">
        <f t="shared" ca="1" si="307"/>
        <v>0</v>
      </c>
      <c r="BB229" s="362">
        <f t="shared" ca="1" si="344"/>
        <v>340</v>
      </c>
      <c r="BC229" s="362">
        <v>221</v>
      </c>
      <c r="BD229" s="371">
        <f t="shared" ca="1" si="345"/>
        <v>0</v>
      </c>
      <c r="BE229" s="359">
        <f t="shared" ca="1" si="279"/>
        <v>0</v>
      </c>
      <c r="BF229" s="359">
        <v>0</v>
      </c>
      <c r="BG229" s="359">
        <f t="shared" ca="1" si="308"/>
        <v>0</v>
      </c>
      <c r="BH229" s="359">
        <f t="shared" ca="1" si="346"/>
        <v>0</v>
      </c>
      <c r="BI229" s="359">
        <f t="shared" ca="1" si="309"/>
        <v>0</v>
      </c>
      <c r="BK229" s="362">
        <f t="shared" ca="1" si="347"/>
        <v>340</v>
      </c>
      <c r="BL229" s="362">
        <v>221</v>
      </c>
      <c r="BM229" s="371">
        <f t="shared" ca="1" si="348"/>
        <v>0</v>
      </c>
      <c r="BN229" s="359">
        <f t="shared" ca="1" si="280"/>
        <v>0</v>
      </c>
      <c r="BO229" s="359">
        <v>0</v>
      </c>
      <c r="BP229" s="359">
        <f t="shared" ca="1" si="310"/>
        <v>0</v>
      </c>
      <c r="BQ229" s="359">
        <f t="shared" ca="1" si="281"/>
        <v>0</v>
      </c>
      <c r="BR229" s="359">
        <f t="shared" ca="1" si="311"/>
        <v>0</v>
      </c>
      <c r="BT229" s="362">
        <f t="shared" ca="1" si="349"/>
        <v>340</v>
      </c>
      <c r="BU229" s="362">
        <v>221</v>
      </c>
      <c r="BV229" s="371">
        <f t="shared" ca="1" si="350"/>
        <v>0</v>
      </c>
      <c r="BW229" s="359">
        <f t="shared" ca="1" si="282"/>
        <v>0</v>
      </c>
      <c r="BX229" s="359">
        <v>0</v>
      </c>
      <c r="BY229" s="359">
        <f t="shared" ca="1" si="312"/>
        <v>0</v>
      </c>
      <c r="BZ229" s="359">
        <f t="shared" ca="1" si="283"/>
        <v>0</v>
      </c>
      <c r="CA229" s="359">
        <f t="shared" ca="1" si="313"/>
        <v>0</v>
      </c>
      <c r="CC229" s="362">
        <f t="shared" ca="1" si="351"/>
        <v>340</v>
      </c>
      <c r="CD229" s="362">
        <v>221</v>
      </c>
      <c r="CE229" s="371">
        <f t="shared" ca="1" si="352"/>
        <v>0</v>
      </c>
      <c r="CF229" s="359">
        <f t="shared" ca="1" si="284"/>
        <v>0</v>
      </c>
      <c r="CG229" s="359">
        <v>0</v>
      </c>
      <c r="CH229" s="359">
        <f t="shared" ca="1" si="314"/>
        <v>0</v>
      </c>
      <c r="CI229" s="359">
        <f t="shared" ca="1" si="285"/>
        <v>0</v>
      </c>
      <c r="CJ229" s="359">
        <f t="shared" ca="1" si="315"/>
        <v>0</v>
      </c>
      <c r="CL229" s="362">
        <f t="shared" ca="1" si="353"/>
        <v>340</v>
      </c>
      <c r="CM229" s="362">
        <v>221</v>
      </c>
      <c r="CN229" s="371">
        <f t="shared" ca="1" si="354"/>
        <v>0</v>
      </c>
      <c r="CO229" s="359">
        <f t="shared" ca="1" si="286"/>
        <v>0</v>
      </c>
      <c r="CP229" s="359">
        <v>0</v>
      </c>
      <c r="CQ229" s="359">
        <f t="shared" ca="1" si="316"/>
        <v>0</v>
      </c>
      <c r="CR229" s="359">
        <f t="shared" ca="1" si="287"/>
        <v>0</v>
      </c>
      <c r="CS229" s="359">
        <f t="shared" ca="1" si="317"/>
        <v>0</v>
      </c>
      <c r="CU229" s="362">
        <f t="shared" ca="1" si="355"/>
        <v>340</v>
      </c>
      <c r="CV229" s="362">
        <v>221</v>
      </c>
      <c r="CW229" s="371">
        <f t="shared" ca="1" si="356"/>
        <v>0</v>
      </c>
      <c r="CX229" s="359">
        <f t="shared" ca="1" si="288"/>
        <v>0</v>
      </c>
      <c r="CY229" s="359">
        <v>0</v>
      </c>
      <c r="CZ229" s="359">
        <f t="shared" ca="1" si="318"/>
        <v>0</v>
      </c>
      <c r="DA229" s="359">
        <f t="shared" ca="1" si="289"/>
        <v>0</v>
      </c>
      <c r="DB229" s="359">
        <f t="shared" ca="1" si="319"/>
        <v>0</v>
      </c>
      <c r="DD229" s="362">
        <f t="shared" ca="1" si="357"/>
        <v>340</v>
      </c>
      <c r="DE229" s="362">
        <v>221</v>
      </c>
      <c r="DF229" s="371">
        <f t="shared" ca="1" si="358"/>
        <v>0</v>
      </c>
      <c r="DG229" s="359">
        <f t="shared" ca="1" si="290"/>
        <v>0</v>
      </c>
      <c r="DH229" s="359">
        <v>0</v>
      </c>
      <c r="DI229" s="359">
        <f t="shared" ca="1" si="320"/>
        <v>0</v>
      </c>
      <c r="DJ229" s="359">
        <f t="shared" ca="1" si="291"/>
        <v>0</v>
      </c>
      <c r="DK229" s="359">
        <f t="shared" ca="1" si="321"/>
        <v>0</v>
      </c>
      <c r="DM229" s="362">
        <f t="shared" ca="1" si="359"/>
        <v>340</v>
      </c>
      <c r="DN229" s="362">
        <v>221</v>
      </c>
      <c r="DO229" s="371">
        <f t="shared" ca="1" si="360"/>
        <v>0</v>
      </c>
      <c r="DP229" s="359">
        <f t="shared" ca="1" si="292"/>
        <v>0</v>
      </c>
      <c r="DQ229" s="359">
        <v>0</v>
      </c>
      <c r="DR229" s="359">
        <f t="shared" ca="1" si="322"/>
        <v>0</v>
      </c>
      <c r="DS229" s="359">
        <f t="shared" ca="1" si="293"/>
        <v>0</v>
      </c>
      <c r="DT229" s="359">
        <f t="shared" ca="1" si="323"/>
        <v>0</v>
      </c>
      <c r="DV229" s="362">
        <f t="shared" ca="1" si="361"/>
        <v>340</v>
      </c>
      <c r="DW229" s="362">
        <v>221</v>
      </c>
      <c r="DX229" s="371">
        <f t="shared" ca="1" si="362"/>
        <v>0</v>
      </c>
      <c r="DY229" s="359">
        <f t="shared" ca="1" si="294"/>
        <v>0</v>
      </c>
      <c r="DZ229" s="359">
        <v>0</v>
      </c>
      <c r="EA229" s="359">
        <f t="shared" ca="1" si="324"/>
        <v>0</v>
      </c>
      <c r="EB229" s="359">
        <f t="shared" ca="1" si="295"/>
        <v>0</v>
      </c>
      <c r="EC229" s="359">
        <f t="shared" ca="1" si="325"/>
        <v>0</v>
      </c>
      <c r="EE229" s="362">
        <f t="shared" ca="1" si="363"/>
        <v>340</v>
      </c>
      <c r="EF229" s="362">
        <v>221</v>
      </c>
      <c r="EG229" s="371">
        <f t="shared" ca="1" si="364"/>
        <v>0</v>
      </c>
      <c r="EH229" s="359">
        <f t="shared" ca="1" si="296"/>
        <v>0</v>
      </c>
      <c r="EI229" s="359">
        <v>0</v>
      </c>
      <c r="EJ229" s="359">
        <f t="shared" ca="1" si="326"/>
        <v>0</v>
      </c>
      <c r="EK229" s="359">
        <f t="shared" ca="1" si="297"/>
        <v>0</v>
      </c>
      <c r="EL229" s="359">
        <f t="shared" ca="1" si="327"/>
        <v>0</v>
      </c>
    </row>
    <row r="230" spans="9:142" x14ac:dyDescent="0.35">
      <c r="I230" s="362">
        <f t="shared" ca="1" si="329"/>
        <v>341</v>
      </c>
      <c r="J230" s="362">
        <v>222</v>
      </c>
      <c r="K230" s="371">
        <f t="shared" ca="1" si="330"/>
        <v>0</v>
      </c>
      <c r="L230" s="359">
        <f t="shared" ca="1" si="274"/>
        <v>0</v>
      </c>
      <c r="M230" s="359">
        <v>0</v>
      </c>
      <c r="N230" s="359">
        <f t="shared" ca="1" si="298"/>
        <v>0</v>
      </c>
      <c r="O230" s="359">
        <f t="shared" ca="1" si="331"/>
        <v>0</v>
      </c>
      <c r="P230" s="359">
        <f t="shared" ca="1" si="299"/>
        <v>0</v>
      </c>
      <c r="R230" s="362">
        <f t="shared" ca="1" si="332"/>
        <v>341</v>
      </c>
      <c r="S230" s="362">
        <v>222</v>
      </c>
      <c r="T230" s="371">
        <f t="shared" ca="1" si="333"/>
        <v>0</v>
      </c>
      <c r="U230" s="359">
        <f t="shared" ca="1" si="275"/>
        <v>0</v>
      </c>
      <c r="V230" s="359">
        <v>0</v>
      </c>
      <c r="W230" s="359">
        <f t="shared" ca="1" si="300"/>
        <v>0</v>
      </c>
      <c r="X230" s="359">
        <f t="shared" ca="1" si="334"/>
        <v>0</v>
      </c>
      <c r="Y230" s="359">
        <f t="shared" ca="1" si="301"/>
        <v>0</v>
      </c>
      <c r="AA230" s="362">
        <f t="shared" ca="1" si="335"/>
        <v>341</v>
      </c>
      <c r="AB230" s="362">
        <v>222</v>
      </c>
      <c r="AC230" s="371">
        <f t="shared" ca="1" si="336"/>
        <v>0</v>
      </c>
      <c r="AD230" s="359">
        <f t="shared" ca="1" si="276"/>
        <v>0</v>
      </c>
      <c r="AE230" s="359">
        <v>0</v>
      </c>
      <c r="AF230" s="359">
        <f t="shared" ca="1" si="302"/>
        <v>0</v>
      </c>
      <c r="AG230" s="359">
        <f t="shared" ca="1" si="337"/>
        <v>0</v>
      </c>
      <c r="AH230" s="359">
        <f t="shared" ca="1" si="303"/>
        <v>0</v>
      </c>
      <c r="AJ230" s="362">
        <f t="shared" ca="1" si="338"/>
        <v>341</v>
      </c>
      <c r="AK230" s="362">
        <v>222</v>
      </c>
      <c r="AL230" s="371">
        <f t="shared" ca="1" si="339"/>
        <v>0</v>
      </c>
      <c r="AM230" s="359">
        <f t="shared" ca="1" si="277"/>
        <v>0</v>
      </c>
      <c r="AN230" s="359">
        <v>0</v>
      </c>
      <c r="AO230" s="359">
        <f t="shared" ca="1" si="304"/>
        <v>0</v>
      </c>
      <c r="AP230" s="359">
        <f t="shared" ca="1" si="340"/>
        <v>0</v>
      </c>
      <c r="AQ230" s="359">
        <f t="shared" ca="1" si="305"/>
        <v>0</v>
      </c>
      <c r="AS230" s="362">
        <f t="shared" ca="1" si="341"/>
        <v>341</v>
      </c>
      <c r="AT230" s="362">
        <v>222</v>
      </c>
      <c r="AU230" s="371">
        <f t="shared" ca="1" si="342"/>
        <v>0</v>
      </c>
      <c r="AV230" s="359">
        <f t="shared" ca="1" si="278"/>
        <v>0</v>
      </c>
      <c r="AW230" s="359">
        <v>0</v>
      </c>
      <c r="AX230" s="359">
        <f t="shared" ca="1" si="306"/>
        <v>0</v>
      </c>
      <c r="AY230" s="359">
        <f t="shared" ca="1" si="343"/>
        <v>0</v>
      </c>
      <c r="AZ230" s="359">
        <f t="shared" ca="1" si="307"/>
        <v>0</v>
      </c>
      <c r="BB230" s="362">
        <f t="shared" ca="1" si="344"/>
        <v>341</v>
      </c>
      <c r="BC230" s="362">
        <v>222</v>
      </c>
      <c r="BD230" s="371">
        <f t="shared" ca="1" si="345"/>
        <v>0</v>
      </c>
      <c r="BE230" s="359">
        <f t="shared" ca="1" si="279"/>
        <v>0</v>
      </c>
      <c r="BF230" s="359">
        <v>0</v>
      </c>
      <c r="BG230" s="359">
        <f t="shared" ca="1" si="308"/>
        <v>0</v>
      </c>
      <c r="BH230" s="359">
        <f t="shared" ca="1" si="346"/>
        <v>0</v>
      </c>
      <c r="BI230" s="359">
        <f t="shared" ca="1" si="309"/>
        <v>0</v>
      </c>
      <c r="BK230" s="362">
        <f t="shared" ca="1" si="347"/>
        <v>341</v>
      </c>
      <c r="BL230" s="362">
        <v>222</v>
      </c>
      <c r="BM230" s="371">
        <f t="shared" ca="1" si="348"/>
        <v>0</v>
      </c>
      <c r="BN230" s="359">
        <f t="shared" ca="1" si="280"/>
        <v>0</v>
      </c>
      <c r="BO230" s="359">
        <v>0</v>
      </c>
      <c r="BP230" s="359">
        <f t="shared" ca="1" si="310"/>
        <v>0</v>
      </c>
      <c r="BQ230" s="359">
        <f t="shared" ca="1" si="281"/>
        <v>0</v>
      </c>
      <c r="BR230" s="359">
        <f t="shared" ca="1" si="311"/>
        <v>0</v>
      </c>
      <c r="BT230" s="362">
        <f t="shared" ca="1" si="349"/>
        <v>341</v>
      </c>
      <c r="BU230" s="362">
        <v>222</v>
      </c>
      <c r="BV230" s="371">
        <f t="shared" ca="1" si="350"/>
        <v>0</v>
      </c>
      <c r="BW230" s="359">
        <f t="shared" ca="1" si="282"/>
        <v>0</v>
      </c>
      <c r="BX230" s="359">
        <v>0</v>
      </c>
      <c r="BY230" s="359">
        <f t="shared" ca="1" si="312"/>
        <v>0</v>
      </c>
      <c r="BZ230" s="359">
        <f t="shared" ca="1" si="283"/>
        <v>0</v>
      </c>
      <c r="CA230" s="359">
        <f t="shared" ca="1" si="313"/>
        <v>0</v>
      </c>
      <c r="CC230" s="362">
        <f t="shared" ca="1" si="351"/>
        <v>341</v>
      </c>
      <c r="CD230" s="362">
        <v>222</v>
      </c>
      <c r="CE230" s="371">
        <f t="shared" ca="1" si="352"/>
        <v>0</v>
      </c>
      <c r="CF230" s="359">
        <f t="shared" ca="1" si="284"/>
        <v>0</v>
      </c>
      <c r="CG230" s="359">
        <v>0</v>
      </c>
      <c r="CH230" s="359">
        <f t="shared" ca="1" si="314"/>
        <v>0</v>
      </c>
      <c r="CI230" s="359">
        <f t="shared" ca="1" si="285"/>
        <v>0</v>
      </c>
      <c r="CJ230" s="359">
        <f t="shared" ca="1" si="315"/>
        <v>0</v>
      </c>
      <c r="CL230" s="362">
        <f t="shared" ca="1" si="353"/>
        <v>341</v>
      </c>
      <c r="CM230" s="362">
        <v>222</v>
      </c>
      <c r="CN230" s="371">
        <f t="shared" ca="1" si="354"/>
        <v>0</v>
      </c>
      <c r="CO230" s="359">
        <f t="shared" ca="1" si="286"/>
        <v>0</v>
      </c>
      <c r="CP230" s="359">
        <v>0</v>
      </c>
      <c r="CQ230" s="359">
        <f t="shared" ca="1" si="316"/>
        <v>0</v>
      </c>
      <c r="CR230" s="359">
        <f t="shared" ca="1" si="287"/>
        <v>0</v>
      </c>
      <c r="CS230" s="359">
        <f t="shared" ca="1" si="317"/>
        <v>0</v>
      </c>
      <c r="CU230" s="362">
        <f t="shared" ca="1" si="355"/>
        <v>341</v>
      </c>
      <c r="CV230" s="362">
        <v>222</v>
      </c>
      <c r="CW230" s="371">
        <f t="shared" ca="1" si="356"/>
        <v>0</v>
      </c>
      <c r="CX230" s="359">
        <f t="shared" ca="1" si="288"/>
        <v>0</v>
      </c>
      <c r="CY230" s="359">
        <v>0</v>
      </c>
      <c r="CZ230" s="359">
        <f t="shared" ca="1" si="318"/>
        <v>0</v>
      </c>
      <c r="DA230" s="359">
        <f t="shared" ca="1" si="289"/>
        <v>0</v>
      </c>
      <c r="DB230" s="359">
        <f t="shared" ca="1" si="319"/>
        <v>0</v>
      </c>
      <c r="DD230" s="362">
        <f t="shared" ca="1" si="357"/>
        <v>341</v>
      </c>
      <c r="DE230" s="362">
        <v>222</v>
      </c>
      <c r="DF230" s="371">
        <f t="shared" ca="1" si="358"/>
        <v>0</v>
      </c>
      <c r="DG230" s="359">
        <f t="shared" ca="1" si="290"/>
        <v>0</v>
      </c>
      <c r="DH230" s="359">
        <v>0</v>
      </c>
      <c r="DI230" s="359">
        <f t="shared" ca="1" si="320"/>
        <v>0</v>
      </c>
      <c r="DJ230" s="359">
        <f t="shared" ca="1" si="291"/>
        <v>0</v>
      </c>
      <c r="DK230" s="359">
        <f t="shared" ca="1" si="321"/>
        <v>0</v>
      </c>
      <c r="DM230" s="362">
        <f t="shared" ca="1" si="359"/>
        <v>341</v>
      </c>
      <c r="DN230" s="362">
        <v>222</v>
      </c>
      <c r="DO230" s="371">
        <f t="shared" ca="1" si="360"/>
        <v>0</v>
      </c>
      <c r="DP230" s="359">
        <f t="shared" ca="1" si="292"/>
        <v>0</v>
      </c>
      <c r="DQ230" s="359">
        <v>0</v>
      </c>
      <c r="DR230" s="359">
        <f t="shared" ca="1" si="322"/>
        <v>0</v>
      </c>
      <c r="DS230" s="359">
        <f t="shared" ca="1" si="293"/>
        <v>0</v>
      </c>
      <c r="DT230" s="359">
        <f t="shared" ca="1" si="323"/>
        <v>0</v>
      </c>
      <c r="DV230" s="362">
        <f t="shared" ca="1" si="361"/>
        <v>341</v>
      </c>
      <c r="DW230" s="362">
        <v>222</v>
      </c>
      <c r="DX230" s="371">
        <f t="shared" ca="1" si="362"/>
        <v>0</v>
      </c>
      <c r="DY230" s="359">
        <f t="shared" ca="1" si="294"/>
        <v>0</v>
      </c>
      <c r="DZ230" s="359">
        <v>0</v>
      </c>
      <c r="EA230" s="359">
        <f t="shared" ca="1" si="324"/>
        <v>0</v>
      </c>
      <c r="EB230" s="359">
        <f t="shared" ca="1" si="295"/>
        <v>0</v>
      </c>
      <c r="EC230" s="359">
        <f t="shared" ca="1" si="325"/>
        <v>0</v>
      </c>
      <c r="EE230" s="362">
        <f t="shared" ca="1" si="363"/>
        <v>341</v>
      </c>
      <c r="EF230" s="362">
        <v>222</v>
      </c>
      <c r="EG230" s="371">
        <f t="shared" ca="1" si="364"/>
        <v>0</v>
      </c>
      <c r="EH230" s="359">
        <f t="shared" ca="1" si="296"/>
        <v>0</v>
      </c>
      <c r="EI230" s="359">
        <v>0</v>
      </c>
      <c r="EJ230" s="359">
        <f t="shared" ca="1" si="326"/>
        <v>0</v>
      </c>
      <c r="EK230" s="359">
        <f t="shared" ca="1" si="297"/>
        <v>0</v>
      </c>
      <c r="EL230" s="359">
        <f t="shared" ca="1" si="327"/>
        <v>0</v>
      </c>
    </row>
    <row r="231" spans="9:142" x14ac:dyDescent="0.35">
      <c r="I231" s="362">
        <f t="shared" ca="1" si="329"/>
        <v>342</v>
      </c>
      <c r="J231" s="362">
        <v>223</v>
      </c>
      <c r="K231" s="371">
        <f t="shared" ca="1" si="330"/>
        <v>0</v>
      </c>
      <c r="L231" s="359">
        <f t="shared" ca="1" si="274"/>
        <v>0</v>
      </c>
      <c r="M231" s="359">
        <v>0</v>
      </c>
      <c r="N231" s="359">
        <f t="shared" ca="1" si="298"/>
        <v>0</v>
      </c>
      <c r="O231" s="359">
        <f t="shared" ca="1" si="331"/>
        <v>0</v>
      </c>
      <c r="P231" s="359">
        <f t="shared" ca="1" si="299"/>
        <v>0</v>
      </c>
      <c r="R231" s="362">
        <f t="shared" ca="1" si="332"/>
        <v>342</v>
      </c>
      <c r="S231" s="362">
        <v>223</v>
      </c>
      <c r="T231" s="371">
        <f t="shared" ca="1" si="333"/>
        <v>0</v>
      </c>
      <c r="U231" s="359">
        <f t="shared" ca="1" si="275"/>
        <v>0</v>
      </c>
      <c r="V231" s="359">
        <v>0</v>
      </c>
      <c r="W231" s="359">
        <f t="shared" ca="1" si="300"/>
        <v>0</v>
      </c>
      <c r="X231" s="359">
        <f t="shared" ca="1" si="334"/>
        <v>0</v>
      </c>
      <c r="Y231" s="359">
        <f t="shared" ca="1" si="301"/>
        <v>0</v>
      </c>
      <c r="AA231" s="362">
        <f t="shared" ca="1" si="335"/>
        <v>342</v>
      </c>
      <c r="AB231" s="362">
        <v>223</v>
      </c>
      <c r="AC231" s="371">
        <f t="shared" ca="1" si="336"/>
        <v>0</v>
      </c>
      <c r="AD231" s="359">
        <f t="shared" ca="1" si="276"/>
        <v>0</v>
      </c>
      <c r="AE231" s="359">
        <v>0</v>
      </c>
      <c r="AF231" s="359">
        <f t="shared" ca="1" si="302"/>
        <v>0</v>
      </c>
      <c r="AG231" s="359">
        <f t="shared" ca="1" si="337"/>
        <v>0</v>
      </c>
      <c r="AH231" s="359">
        <f t="shared" ca="1" si="303"/>
        <v>0</v>
      </c>
      <c r="AJ231" s="362">
        <f t="shared" ca="1" si="338"/>
        <v>342</v>
      </c>
      <c r="AK231" s="362">
        <v>223</v>
      </c>
      <c r="AL231" s="371">
        <f t="shared" ca="1" si="339"/>
        <v>0</v>
      </c>
      <c r="AM231" s="359">
        <f t="shared" ca="1" si="277"/>
        <v>0</v>
      </c>
      <c r="AN231" s="359">
        <v>0</v>
      </c>
      <c r="AO231" s="359">
        <f t="shared" ca="1" si="304"/>
        <v>0</v>
      </c>
      <c r="AP231" s="359">
        <f t="shared" ca="1" si="340"/>
        <v>0</v>
      </c>
      <c r="AQ231" s="359">
        <f t="shared" ca="1" si="305"/>
        <v>0</v>
      </c>
      <c r="AS231" s="362">
        <f t="shared" ca="1" si="341"/>
        <v>342</v>
      </c>
      <c r="AT231" s="362">
        <v>223</v>
      </c>
      <c r="AU231" s="371">
        <f t="shared" ca="1" si="342"/>
        <v>0</v>
      </c>
      <c r="AV231" s="359">
        <f t="shared" ca="1" si="278"/>
        <v>0</v>
      </c>
      <c r="AW231" s="359">
        <v>0</v>
      </c>
      <c r="AX231" s="359">
        <f t="shared" ca="1" si="306"/>
        <v>0</v>
      </c>
      <c r="AY231" s="359">
        <f t="shared" ca="1" si="343"/>
        <v>0</v>
      </c>
      <c r="AZ231" s="359">
        <f t="shared" ca="1" si="307"/>
        <v>0</v>
      </c>
      <c r="BB231" s="362">
        <f t="shared" ca="1" si="344"/>
        <v>342</v>
      </c>
      <c r="BC231" s="362">
        <v>223</v>
      </c>
      <c r="BD231" s="371">
        <f t="shared" ca="1" si="345"/>
        <v>0</v>
      </c>
      <c r="BE231" s="359">
        <f t="shared" ca="1" si="279"/>
        <v>0</v>
      </c>
      <c r="BF231" s="359">
        <v>0</v>
      </c>
      <c r="BG231" s="359">
        <f t="shared" ca="1" si="308"/>
        <v>0</v>
      </c>
      <c r="BH231" s="359">
        <f t="shared" ca="1" si="346"/>
        <v>0</v>
      </c>
      <c r="BI231" s="359">
        <f t="shared" ca="1" si="309"/>
        <v>0</v>
      </c>
      <c r="BK231" s="362">
        <f t="shared" ca="1" si="347"/>
        <v>342</v>
      </c>
      <c r="BL231" s="362">
        <v>223</v>
      </c>
      <c r="BM231" s="371">
        <f t="shared" ca="1" si="348"/>
        <v>0</v>
      </c>
      <c r="BN231" s="359">
        <f t="shared" ca="1" si="280"/>
        <v>0</v>
      </c>
      <c r="BO231" s="359">
        <v>0</v>
      </c>
      <c r="BP231" s="359">
        <f t="shared" ca="1" si="310"/>
        <v>0</v>
      </c>
      <c r="BQ231" s="359">
        <f t="shared" ca="1" si="281"/>
        <v>0</v>
      </c>
      <c r="BR231" s="359">
        <f t="shared" ca="1" si="311"/>
        <v>0</v>
      </c>
      <c r="BT231" s="362">
        <f t="shared" ca="1" si="349"/>
        <v>342</v>
      </c>
      <c r="BU231" s="362">
        <v>223</v>
      </c>
      <c r="BV231" s="371">
        <f t="shared" ca="1" si="350"/>
        <v>0</v>
      </c>
      <c r="BW231" s="359">
        <f t="shared" ca="1" si="282"/>
        <v>0</v>
      </c>
      <c r="BX231" s="359">
        <v>0</v>
      </c>
      <c r="BY231" s="359">
        <f t="shared" ca="1" si="312"/>
        <v>0</v>
      </c>
      <c r="BZ231" s="359">
        <f t="shared" ca="1" si="283"/>
        <v>0</v>
      </c>
      <c r="CA231" s="359">
        <f t="shared" ca="1" si="313"/>
        <v>0</v>
      </c>
      <c r="CC231" s="362">
        <f t="shared" ca="1" si="351"/>
        <v>342</v>
      </c>
      <c r="CD231" s="362">
        <v>223</v>
      </c>
      <c r="CE231" s="371">
        <f t="shared" ca="1" si="352"/>
        <v>0</v>
      </c>
      <c r="CF231" s="359">
        <f t="shared" ca="1" si="284"/>
        <v>0</v>
      </c>
      <c r="CG231" s="359">
        <v>0</v>
      </c>
      <c r="CH231" s="359">
        <f t="shared" ca="1" si="314"/>
        <v>0</v>
      </c>
      <c r="CI231" s="359">
        <f t="shared" ca="1" si="285"/>
        <v>0</v>
      </c>
      <c r="CJ231" s="359">
        <f t="shared" ca="1" si="315"/>
        <v>0</v>
      </c>
      <c r="CL231" s="362">
        <f t="shared" ca="1" si="353"/>
        <v>342</v>
      </c>
      <c r="CM231" s="362">
        <v>223</v>
      </c>
      <c r="CN231" s="371">
        <f t="shared" ca="1" si="354"/>
        <v>0</v>
      </c>
      <c r="CO231" s="359">
        <f t="shared" ca="1" si="286"/>
        <v>0</v>
      </c>
      <c r="CP231" s="359">
        <v>0</v>
      </c>
      <c r="CQ231" s="359">
        <f t="shared" ca="1" si="316"/>
        <v>0</v>
      </c>
      <c r="CR231" s="359">
        <f t="shared" ca="1" si="287"/>
        <v>0</v>
      </c>
      <c r="CS231" s="359">
        <f t="shared" ca="1" si="317"/>
        <v>0</v>
      </c>
      <c r="CU231" s="362">
        <f t="shared" ca="1" si="355"/>
        <v>342</v>
      </c>
      <c r="CV231" s="362">
        <v>223</v>
      </c>
      <c r="CW231" s="371">
        <f t="shared" ca="1" si="356"/>
        <v>0</v>
      </c>
      <c r="CX231" s="359">
        <f t="shared" ca="1" si="288"/>
        <v>0</v>
      </c>
      <c r="CY231" s="359">
        <v>0</v>
      </c>
      <c r="CZ231" s="359">
        <f t="shared" ca="1" si="318"/>
        <v>0</v>
      </c>
      <c r="DA231" s="359">
        <f t="shared" ca="1" si="289"/>
        <v>0</v>
      </c>
      <c r="DB231" s="359">
        <f t="shared" ca="1" si="319"/>
        <v>0</v>
      </c>
      <c r="DD231" s="362">
        <f t="shared" ca="1" si="357"/>
        <v>342</v>
      </c>
      <c r="DE231" s="362">
        <v>223</v>
      </c>
      <c r="DF231" s="371">
        <f t="shared" ca="1" si="358"/>
        <v>0</v>
      </c>
      <c r="DG231" s="359">
        <f t="shared" ca="1" si="290"/>
        <v>0</v>
      </c>
      <c r="DH231" s="359">
        <v>0</v>
      </c>
      <c r="DI231" s="359">
        <f t="shared" ca="1" si="320"/>
        <v>0</v>
      </c>
      <c r="DJ231" s="359">
        <f t="shared" ca="1" si="291"/>
        <v>0</v>
      </c>
      <c r="DK231" s="359">
        <f t="shared" ca="1" si="321"/>
        <v>0</v>
      </c>
      <c r="DM231" s="362">
        <f t="shared" ca="1" si="359"/>
        <v>342</v>
      </c>
      <c r="DN231" s="362">
        <v>223</v>
      </c>
      <c r="DO231" s="371">
        <f t="shared" ca="1" si="360"/>
        <v>0</v>
      </c>
      <c r="DP231" s="359">
        <f t="shared" ca="1" si="292"/>
        <v>0</v>
      </c>
      <c r="DQ231" s="359">
        <v>0</v>
      </c>
      <c r="DR231" s="359">
        <f t="shared" ca="1" si="322"/>
        <v>0</v>
      </c>
      <c r="DS231" s="359">
        <f t="shared" ca="1" si="293"/>
        <v>0</v>
      </c>
      <c r="DT231" s="359">
        <f t="shared" ca="1" si="323"/>
        <v>0</v>
      </c>
      <c r="DV231" s="362">
        <f t="shared" ca="1" si="361"/>
        <v>342</v>
      </c>
      <c r="DW231" s="362">
        <v>223</v>
      </c>
      <c r="DX231" s="371">
        <f t="shared" ca="1" si="362"/>
        <v>0</v>
      </c>
      <c r="DY231" s="359">
        <f t="shared" ca="1" si="294"/>
        <v>0</v>
      </c>
      <c r="DZ231" s="359">
        <v>0</v>
      </c>
      <c r="EA231" s="359">
        <f t="shared" ca="1" si="324"/>
        <v>0</v>
      </c>
      <c r="EB231" s="359">
        <f t="shared" ca="1" si="295"/>
        <v>0</v>
      </c>
      <c r="EC231" s="359">
        <f t="shared" ca="1" si="325"/>
        <v>0</v>
      </c>
      <c r="EE231" s="362">
        <f t="shared" ca="1" si="363"/>
        <v>342</v>
      </c>
      <c r="EF231" s="362">
        <v>223</v>
      </c>
      <c r="EG231" s="371">
        <f t="shared" ca="1" si="364"/>
        <v>0</v>
      </c>
      <c r="EH231" s="359">
        <f t="shared" ca="1" si="296"/>
        <v>0</v>
      </c>
      <c r="EI231" s="359">
        <v>0</v>
      </c>
      <c r="EJ231" s="359">
        <f t="shared" ca="1" si="326"/>
        <v>0</v>
      </c>
      <c r="EK231" s="359">
        <f t="shared" ca="1" si="297"/>
        <v>0</v>
      </c>
      <c r="EL231" s="359">
        <f t="shared" ca="1" si="327"/>
        <v>0</v>
      </c>
    </row>
    <row r="232" spans="9:142" x14ac:dyDescent="0.35">
      <c r="I232" s="362">
        <f t="shared" ca="1" si="329"/>
        <v>343</v>
      </c>
      <c r="J232" s="362">
        <v>224</v>
      </c>
      <c r="K232" s="371">
        <f t="shared" ca="1" si="330"/>
        <v>0</v>
      </c>
      <c r="L232" s="359">
        <f t="shared" ca="1" si="274"/>
        <v>0</v>
      </c>
      <c r="M232" s="359">
        <v>0</v>
      </c>
      <c r="N232" s="359">
        <f t="shared" ca="1" si="298"/>
        <v>0</v>
      </c>
      <c r="O232" s="359">
        <f t="shared" ca="1" si="331"/>
        <v>0</v>
      </c>
      <c r="P232" s="359">
        <f t="shared" ca="1" si="299"/>
        <v>0</v>
      </c>
      <c r="R232" s="362">
        <f t="shared" ca="1" si="332"/>
        <v>343</v>
      </c>
      <c r="S232" s="362">
        <v>224</v>
      </c>
      <c r="T232" s="371">
        <f t="shared" ca="1" si="333"/>
        <v>0</v>
      </c>
      <c r="U232" s="359">
        <f t="shared" ca="1" si="275"/>
        <v>0</v>
      </c>
      <c r="V232" s="359">
        <v>0</v>
      </c>
      <c r="W232" s="359">
        <f t="shared" ca="1" si="300"/>
        <v>0</v>
      </c>
      <c r="X232" s="359">
        <f t="shared" ca="1" si="334"/>
        <v>0</v>
      </c>
      <c r="Y232" s="359">
        <f t="shared" ca="1" si="301"/>
        <v>0</v>
      </c>
      <c r="AA232" s="362">
        <f t="shared" ca="1" si="335"/>
        <v>343</v>
      </c>
      <c r="AB232" s="362">
        <v>224</v>
      </c>
      <c r="AC232" s="371">
        <f t="shared" ca="1" si="336"/>
        <v>0</v>
      </c>
      <c r="AD232" s="359">
        <f t="shared" ca="1" si="276"/>
        <v>0</v>
      </c>
      <c r="AE232" s="359">
        <v>0</v>
      </c>
      <c r="AF232" s="359">
        <f t="shared" ca="1" si="302"/>
        <v>0</v>
      </c>
      <c r="AG232" s="359">
        <f t="shared" ca="1" si="337"/>
        <v>0</v>
      </c>
      <c r="AH232" s="359">
        <f t="shared" ca="1" si="303"/>
        <v>0</v>
      </c>
      <c r="AJ232" s="362">
        <f t="shared" ca="1" si="338"/>
        <v>343</v>
      </c>
      <c r="AK232" s="362">
        <v>224</v>
      </c>
      <c r="AL232" s="371">
        <f t="shared" ca="1" si="339"/>
        <v>0</v>
      </c>
      <c r="AM232" s="359">
        <f t="shared" ca="1" si="277"/>
        <v>0</v>
      </c>
      <c r="AN232" s="359">
        <v>0</v>
      </c>
      <c r="AO232" s="359">
        <f t="shared" ca="1" si="304"/>
        <v>0</v>
      </c>
      <c r="AP232" s="359">
        <f t="shared" ca="1" si="340"/>
        <v>0</v>
      </c>
      <c r="AQ232" s="359">
        <f t="shared" ca="1" si="305"/>
        <v>0</v>
      </c>
      <c r="AS232" s="362">
        <f t="shared" ca="1" si="341"/>
        <v>343</v>
      </c>
      <c r="AT232" s="362">
        <v>224</v>
      </c>
      <c r="AU232" s="371">
        <f t="shared" ca="1" si="342"/>
        <v>0</v>
      </c>
      <c r="AV232" s="359">
        <f t="shared" ca="1" si="278"/>
        <v>0</v>
      </c>
      <c r="AW232" s="359">
        <v>0</v>
      </c>
      <c r="AX232" s="359">
        <f t="shared" ca="1" si="306"/>
        <v>0</v>
      </c>
      <c r="AY232" s="359">
        <f t="shared" ca="1" si="343"/>
        <v>0</v>
      </c>
      <c r="AZ232" s="359">
        <f t="shared" ca="1" si="307"/>
        <v>0</v>
      </c>
      <c r="BB232" s="362">
        <f t="shared" ca="1" si="344"/>
        <v>343</v>
      </c>
      <c r="BC232" s="362">
        <v>224</v>
      </c>
      <c r="BD232" s="371">
        <f t="shared" ca="1" si="345"/>
        <v>0</v>
      </c>
      <c r="BE232" s="359">
        <f t="shared" ca="1" si="279"/>
        <v>0</v>
      </c>
      <c r="BF232" s="359">
        <v>0</v>
      </c>
      <c r="BG232" s="359">
        <f t="shared" ca="1" si="308"/>
        <v>0</v>
      </c>
      <c r="BH232" s="359">
        <f t="shared" ca="1" si="346"/>
        <v>0</v>
      </c>
      <c r="BI232" s="359">
        <f t="shared" ca="1" si="309"/>
        <v>0</v>
      </c>
      <c r="BK232" s="362">
        <f t="shared" ca="1" si="347"/>
        <v>343</v>
      </c>
      <c r="BL232" s="362">
        <v>224</v>
      </c>
      <c r="BM232" s="371">
        <f t="shared" ca="1" si="348"/>
        <v>0</v>
      </c>
      <c r="BN232" s="359">
        <f t="shared" ca="1" si="280"/>
        <v>0</v>
      </c>
      <c r="BO232" s="359">
        <v>0</v>
      </c>
      <c r="BP232" s="359">
        <f t="shared" ca="1" si="310"/>
        <v>0</v>
      </c>
      <c r="BQ232" s="359">
        <f t="shared" ca="1" si="281"/>
        <v>0</v>
      </c>
      <c r="BR232" s="359">
        <f t="shared" ca="1" si="311"/>
        <v>0</v>
      </c>
      <c r="BT232" s="362">
        <f t="shared" ca="1" si="349"/>
        <v>343</v>
      </c>
      <c r="BU232" s="362">
        <v>224</v>
      </c>
      <c r="BV232" s="371">
        <f t="shared" ca="1" si="350"/>
        <v>0</v>
      </c>
      <c r="BW232" s="359">
        <f t="shared" ca="1" si="282"/>
        <v>0</v>
      </c>
      <c r="BX232" s="359">
        <v>0</v>
      </c>
      <c r="BY232" s="359">
        <f t="shared" ca="1" si="312"/>
        <v>0</v>
      </c>
      <c r="BZ232" s="359">
        <f t="shared" ca="1" si="283"/>
        <v>0</v>
      </c>
      <c r="CA232" s="359">
        <f t="shared" ca="1" si="313"/>
        <v>0</v>
      </c>
      <c r="CC232" s="362">
        <f t="shared" ca="1" si="351"/>
        <v>343</v>
      </c>
      <c r="CD232" s="362">
        <v>224</v>
      </c>
      <c r="CE232" s="371">
        <f t="shared" ca="1" si="352"/>
        <v>0</v>
      </c>
      <c r="CF232" s="359">
        <f t="shared" ca="1" si="284"/>
        <v>0</v>
      </c>
      <c r="CG232" s="359">
        <v>0</v>
      </c>
      <c r="CH232" s="359">
        <f t="shared" ca="1" si="314"/>
        <v>0</v>
      </c>
      <c r="CI232" s="359">
        <f t="shared" ca="1" si="285"/>
        <v>0</v>
      </c>
      <c r="CJ232" s="359">
        <f t="shared" ca="1" si="315"/>
        <v>0</v>
      </c>
      <c r="CL232" s="362">
        <f t="shared" ca="1" si="353"/>
        <v>343</v>
      </c>
      <c r="CM232" s="362">
        <v>224</v>
      </c>
      <c r="CN232" s="371">
        <f t="shared" ca="1" si="354"/>
        <v>0</v>
      </c>
      <c r="CO232" s="359">
        <f t="shared" ca="1" si="286"/>
        <v>0</v>
      </c>
      <c r="CP232" s="359">
        <v>0</v>
      </c>
      <c r="CQ232" s="359">
        <f t="shared" ca="1" si="316"/>
        <v>0</v>
      </c>
      <c r="CR232" s="359">
        <f t="shared" ca="1" si="287"/>
        <v>0</v>
      </c>
      <c r="CS232" s="359">
        <f t="shared" ca="1" si="317"/>
        <v>0</v>
      </c>
      <c r="CU232" s="362">
        <f t="shared" ca="1" si="355"/>
        <v>343</v>
      </c>
      <c r="CV232" s="362">
        <v>224</v>
      </c>
      <c r="CW232" s="371">
        <f t="shared" ca="1" si="356"/>
        <v>0</v>
      </c>
      <c r="CX232" s="359">
        <f t="shared" ca="1" si="288"/>
        <v>0</v>
      </c>
      <c r="CY232" s="359">
        <v>0</v>
      </c>
      <c r="CZ232" s="359">
        <f t="shared" ca="1" si="318"/>
        <v>0</v>
      </c>
      <c r="DA232" s="359">
        <f t="shared" ca="1" si="289"/>
        <v>0</v>
      </c>
      <c r="DB232" s="359">
        <f t="shared" ca="1" si="319"/>
        <v>0</v>
      </c>
      <c r="DD232" s="362">
        <f t="shared" ca="1" si="357"/>
        <v>343</v>
      </c>
      <c r="DE232" s="362">
        <v>224</v>
      </c>
      <c r="DF232" s="371">
        <f t="shared" ca="1" si="358"/>
        <v>0</v>
      </c>
      <c r="DG232" s="359">
        <f t="shared" ca="1" si="290"/>
        <v>0</v>
      </c>
      <c r="DH232" s="359">
        <v>0</v>
      </c>
      <c r="DI232" s="359">
        <f t="shared" ca="1" si="320"/>
        <v>0</v>
      </c>
      <c r="DJ232" s="359">
        <f t="shared" ca="1" si="291"/>
        <v>0</v>
      </c>
      <c r="DK232" s="359">
        <f t="shared" ca="1" si="321"/>
        <v>0</v>
      </c>
      <c r="DM232" s="362">
        <f t="shared" ca="1" si="359"/>
        <v>343</v>
      </c>
      <c r="DN232" s="362">
        <v>224</v>
      </c>
      <c r="DO232" s="371">
        <f t="shared" ca="1" si="360"/>
        <v>0</v>
      </c>
      <c r="DP232" s="359">
        <f t="shared" ca="1" si="292"/>
        <v>0</v>
      </c>
      <c r="DQ232" s="359">
        <v>0</v>
      </c>
      <c r="DR232" s="359">
        <f t="shared" ca="1" si="322"/>
        <v>0</v>
      </c>
      <c r="DS232" s="359">
        <f t="shared" ca="1" si="293"/>
        <v>0</v>
      </c>
      <c r="DT232" s="359">
        <f t="shared" ca="1" si="323"/>
        <v>0</v>
      </c>
      <c r="DV232" s="362">
        <f t="shared" ca="1" si="361"/>
        <v>343</v>
      </c>
      <c r="DW232" s="362">
        <v>224</v>
      </c>
      <c r="DX232" s="371">
        <f t="shared" ca="1" si="362"/>
        <v>0</v>
      </c>
      <c r="DY232" s="359">
        <f t="shared" ca="1" si="294"/>
        <v>0</v>
      </c>
      <c r="DZ232" s="359">
        <v>0</v>
      </c>
      <c r="EA232" s="359">
        <f t="shared" ca="1" si="324"/>
        <v>0</v>
      </c>
      <c r="EB232" s="359">
        <f t="shared" ca="1" si="295"/>
        <v>0</v>
      </c>
      <c r="EC232" s="359">
        <f t="shared" ca="1" si="325"/>
        <v>0</v>
      </c>
      <c r="EE232" s="362">
        <f t="shared" ca="1" si="363"/>
        <v>343</v>
      </c>
      <c r="EF232" s="362">
        <v>224</v>
      </c>
      <c r="EG232" s="371">
        <f t="shared" ca="1" si="364"/>
        <v>0</v>
      </c>
      <c r="EH232" s="359">
        <f t="shared" ca="1" si="296"/>
        <v>0</v>
      </c>
      <c r="EI232" s="359">
        <v>0</v>
      </c>
      <c r="EJ232" s="359">
        <f t="shared" ca="1" si="326"/>
        <v>0</v>
      </c>
      <c r="EK232" s="359">
        <f t="shared" ca="1" si="297"/>
        <v>0</v>
      </c>
      <c r="EL232" s="359">
        <f t="shared" ca="1" si="327"/>
        <v>0</v>
      </c>
    </row>
    <row r="233" spans="9:142" x14ac:dyDescent="0.35">
      <c r="I233" s="362">
        <f t="shared" ca="1" si="329"/>
        <v>344</v>
      </c>
      <c r="J233" s="362">
        <v>225</v>
      </c>
      <c r="K233" s="371">
        <f t="shared" ca="1" si="330"/>
        <v>0</v>
      </c>
      <c r="L233" s="359">
        <f t="shared" ca="1" si="274"/>
        <v>0</v>
      </c>
      <c r="M233" s="359">
        <v>0</v>
      </c>
      <c r="N233" s="359">
        <f t="shared" ca="1" si="298"/>
        <v>0</v>
      </c>
      <c r="O233" s="359">
        <f t="shared" ca="1" si="331"/>
        <v>0</v>
      </c>
      <c r="P233" s="359">
        <f t="shared" ca="1" si="299"/>
        <v>0</v>
      </c>
      <c r="R233" s="362">
        <f t="shared" ca="1" si="332"/>
        <v>344</v>
      </c>
      <c r="S233" s="362">
        <v>225</v>
      </c>
      <c r="T233" s="371">
        <f t="shared" ca="1" si="333"/>
        <v>0</v>
      </c>
      <c r="U233" s="359">
        <f t="shared" ca="1" si="275"/>
        <v>0</v>
      </c>
      <c r="V233" s="359">
        <v>0</v>
      </c>
      <c r="W233" s="359">
        <f t="shared" ca="1" si="300"/>
        <v>0</v>
      </c>
      <c r="X233" s="359">
        <f t="shared" ca="1" si="334"/>
        <v>0</v>
      </c>
      <c r="Y233" s="359">
        <f t="shared" ca="1" si="301"/>
        <v>0</v>
      </c>
      <c r="AA233" s="362">
        <f t="shared" ca="1" si="335"/>
        <v>344</v>
      </c>
      <c r="AB233" s="362">
        <v>225</v>
      </c>
      <c r="AC233" s="371">
        <f t="shared" ca="1" si="336"/>
        <v>0</v>
      </c>
      <c r="AD233" s="359">
        <f t="shared" ca="1" si="276"/>
        <v>0</v>
      </c>
      <c r="AE233" s="359">
        <v>0</v>
      </c>
      <c r="AF233" s="359">
        <f t="shared" ca="1" si="302"/>
        <v>0</v>
      </c>
      <c r="AG233" s="359">
        <f t="shared" ca="1" si="337"/>
        <v>0</v>
      </c>
      <c r="AH233" s="359">
        <f t="shared" ca="1" si="303"/>
        <v>0</v>
      </c>
      <c r="AJ233" s="362">
        <f t="shared" ca="1" si="338"/>
        <v>344</v>
      </c>
      <c r="AK233" s="362">
        <v>225</v>
      </c>
      <c r="AL233" s="371">
        <f t="shared" ca="1" si="339"/>
        <v>0</v>
      </c>
      <c r="AM233" s="359">
        <f t="shared" ca="1" si="277"/>
        <v>0</v>
      </c>
      <c r="AN233" s="359">
        <v>0</v>
      </c>
      <c r="AO233" s="359">
        <f t="shared" ca="1" si="304"/>
        <v>0</v>
      </c>
      <c r="AP233" s="359">
        <f t="shared" ca="1" si="340"/>
        <v>0</v>
      </c>
      <c r="AQ233" s="359">
        <f t="shared" ca="1" si="305"/>
        <v>0</v>
      </c>
      <c r="AS233" s="362">
        <f t="shared" ca="1" si="341"/>
        <v>344</v>
      </c>
      <c r="AT233" s="362">
        <v>225</v>
      </c>
      <c r="AU233" s="371">
        <f t="shared" ca="1" si="342"/>
        <v>0</v>
      </c>
      <c r="AV233" s="359">
        <f t="shared" ca="1" si="278"/>
        <v>0</v>
      </c>
      <c r="AW233" s="359">
        <v>0</v>
      </c>
      <c r="AX233" s="359">
        <f t="shared" ca="1" si="306"/>
        <v>0</v>
      </c>
      <c r="AY233" s="359">
        <f t="shared" ca="1" si="343"/>
        <v>0</v>
      </c>
      <c r="AZ233" s="359">
        <f t="shared" ca="1" si="307"/>
        <v>0</v>
      </c>
      <c r="BB233" s="362">
        <f t="shared" ca="1" si="344"/>
        <v>344</v>
      </c>
      <c r="BC233" s="362">
        <v>225</v>
      </c>
      <c r="BD233" s="371">
        <f t="shared" ca="1" si="345"/>
        <v>0</v>
      </c>
      <c r="BE233" s="359">
        <f t="shared" ca="1" si="279"/>
        <v>0</v>
      </c>
      <c r="BF233" s="359">
        <v>0</v>
      </c>
      <c r="BG233" s="359">
        <f t="shared" ca="1" si="308"/>
        <v>0</v>
      </c>
      <c r="BH233" s="359">
        <f t="shared" ca="1" si="346"/>
        <v>0</v>
      </c>
      <c r="BI233" s="359">
        <f t="shared" ca="1" si="309"/>
        <v>0</v>
      </c>
      <c r="BK233" s="362">
        <f t="shared" ca="1" si="347"/>
        <v>344</v>
      </c>
      <c r="BL233" s="362">
        <v>225</v>
      </c>
      <c r="BM233" s="371">
        <f t="shared" ca="1" si="348"/>
        <v>0</v>
      </c>
      <c r="BN233" s="359">
        <f t="shared" ca="1" si="280"/>
        <v>0</v>
      </c>
      <c r="BO233" s="359">
        <v>0</v>
      </c>
      <c r="BP233" s="359">
        <f t="shared" ca="1" si="310"/>
        <v>0</v>
      </c>
      <c r="BQ233" s="359">
        <f t="shared" ca="1" si="281"/>
        <v>0</v>
      </c>
      <c r="BR233" s="359">
        <f t="shared" ca="1" si="311"/>
        <v>0</v>
      </c>
      <c r="BT233" s="362">
        <f t="shared" ca="1" si="349"/>
        <v>344</v>
      </c>
      <c r="BU233" s="362">
        <v>225</v>
      </c>
      <c r="BV233" s="371">
        <f t="shared" ca="1" si="350"/>
        <v>0</v>
      </c>
      <c r="BW233" s="359">
        <f t="shared" ca="1" si="282"/>
        <v>0</v>
      </c>
      <c r="BX233" s="359">
        <v>0</v>
      </c>
      <c r="BY233" s="359">
        <f t="shared" ca="1" si="312"/>
        <v>0</v>
      </c>
      <c r="BZ233" s="359">
        <f t="shared" ca="1" si="283"/>
        <v>0</v>
      </c>
      <c r="CA233" s="359">
        <f t="shared" ca="1" si="313"/>
        <v>0</v>
      </c>
      <c r="CC233" s="362">
        <f t="shared" ca="1" si="351"/>
        <v>344</v>
      </c>
      <c r="CD233" s="362">
        <v>225</v>
      </c>
      <c r="CE233" s="371">
        <f t="shared" ca="1" si="352"/>
        <v>0</v>
      </c>
      <c r="CF233" s="359">
        <f t="shared" ca="1" si="284"/>
        <v>0</v>
      </c>
      <c r="CG233" s="359">
        <v>0</v>
      </c>
      <c r="CH233" s="359">
        <f t="shared" ca="1" si="314"/>
        <v>0</v>
      </c>
      <c r="CI233" s="359">
        <f t="shared" ca="1" si="285"/>
        <v>0</v>
      </c>
      <c r="CJ233" s="359">
        <f t="shared" ca="1" si="315"/>
        <v>0</v>
      </c>
      <c r="CL233" s="362">
        <f t="shared" ca="1" si="353"/>
        <v>344</v>
      </c>
      <c r="CM233" s="362">
        <v>225</v>
      </c>
      <c r="CN233" s="371">
        <f t="shared" ca="1" si="354"/>
        <v>0</v>
      </c>
      <c r="CO233" s="359">
        <f t="shared" ca="1" si="286"/>
        <v>0</v>
      </c>
      <c r="CP233" s="359">
        <v>0</v>
      </c>
      <c r="CQ233" s="359">
        <f t="shared" ca="1" si="316"/>
        <v>0</v>
      </c>
      <c r="CR233" s="359">
        <f t="shared" ca="1" si="287"/>
        <v>0</v>
      </c>
      <c r="CS233" s="359">
        <f t="shared" ca="1" si="317"/>
        <v>0</v>
      </c>
      <c r="CU233" s="362">
        <f t="shared" ca="1" si="355"/>
        <v>344</v>
      </c>
      <c r="CV233" s="362">
        <v>225</v>
      </c>
      <c r="CW233" s="371">
        <f t="shared" ca="1" si="356"/>
        <v>0</v>
      </c>
      <c r="CX233" s="359">
        <f t="shared" ca="1" si="288"/>
        <v>0</v>
      </c>
      <c r="CY233" s="359">
        <v>0</v>
      </c>
      <c r="CZ233" s="359">
        <f t="shared" ca="1" si="318"/>
        <v>0</v>
      </c>
      <c r="DA233" s="359">
        <f t="shared" ca="1" si="289"/>
        <v>0</v>
      </c>
      <c r="DB233" s="359">
        <f t="shared" ca="1" si="319"/>
        <v>0</v>
      </c>
      <c r="DD233" s="362">
        <f t="shared" ca="1" si="357"/>
        <v>344</v>
      </c>
      <c r="DE233" s="362">
        <v>225</v>
      </c>
      <c r="DF233" s="371">
        <f t="shared" ca="1" si="358"/>
        <v>0</v>
      </c>
      <c r="DG233" s="359">
        <f t="shared" ca="1" si="290"/>
        <v>0</v>
      </c>
      <c r="DH233" s="359">
        <v>0</v>
      </c>
      <c r="DI233" s="359">
        <f t="shared" ca="1" si="320"/>
        <v>0</v>
      </c>
      <c r="DJ233" s="359">
        <f t="shared" ca="1" si="291"/>
        <v>0</v>
      </c>
      <c r="DK233" s="359">
        <f t="shared" ca="1" si="321"/>
        <v>0</v>
      </c>
      <c r="DM233" s="362">
        <f t="shared" ca="1" si="359"/>
        <v>344</v>
      </c>
      <c r="DN233" s="362">
        <v>225</v>
      </c>
      <c r="DO233" s="371">
        <f t="shared" ca="1" si="360"/>
        <v>0</v>
      </c>
      <c r="DP233" s="359">
        <f t="shared" ca="1" si="292"/>
        <v>0</v>
      </c>
      <c r="DQ233" s="359">
        <v>0</v>
      </c>
      <c r="DR233" s="359">
        <f t="shared" ca="1" si="322"/>
        <v>0</v>
      </c>
      <c r="DS233" s="359">
        <f t="shared" ca="1" si="293"/>
        <v>0</v>
      </c>
      <c r="DT233" s="359">
        <f t="shared" ca="1" si="323"/>
        <v>0</v>
      </c>
      <c r="DV233" s="362">
        <f t="shared" ca="1" si="361"/>
        <v>344</v>
      </c>
      <c r="DW233" s="362">
        <v>225</v>
      </c>
      <c r="DX233" s="371">
        <f t="shared" ca="1" si="362"/>
        <v>0</v>
      </c>
      <c r="DY233" s="359">
        <f t="shared" ca="1" si="294"/>
        <v>0</v>
      </c>
      <c r="DZ233" s="359">
        <v>0</v>
      </c>
      <c r="EA233" s="359">
        <f t="shared" ca="1" si="324"/>
        <v>0</v>
      </c>
      <c r="EB233" s="359">
        <f t="shared" ca="1" si="295"/>
        <v>0</v>
      </c>
      <c r="EC233" s="359">
        <f t="shared" ca="1" si="325"/>
        <v>0</v>
      </c>
      <c r="EE233" s="362">
        <f t="shared" ca="1" si="363"/>
        <v>344</v>
      </c>
      <c r="EF233" s="362">
        <v>225</v>
      </c>
      <c r="EG233" s="371">
        <f t="shared" ca="1" si="364"/>
        <v>0</v>
      </c>
      <c r="EH233" s="359">
        <f t="shared" ca="1" si="296"/>
        <v>0</v>
      </c>
      <c r="EI233" s="359">
        <v>0</v>
      </c>
      <c r="EJ233" s="359">
        <f t="shared" ca="1" si="326"/>
        <v>0</v>
      </c>
      <c r="EK233" s="359">
        <f t="shared" ca="1" si="297"/>
        <v>0</v>
      </c>
      <c r="EL233" s="359">
        <f t="shared" ca="1" si="327"/>
        <v>0</v>
      </c>
    </row>
    <row r="234" spans="9:142" x14ac:dyDescent="0.35">
      <c r="I234" s="362">
        <f t="shared" ca="1" si="329"/>
        <v>345</v>
      </c>
      <c r="J234" s="362">
        <v>226</v>
      </c>
      <c r="K234" s="371">
        <f t="shared" ca="1" si="330"/>
        <v>0</v>
      </c>
      <c r="L234" s="359">
        <f t="shared" ca="1" si="274"/>
        <v>0</v>
      </c>
      <c r="M234" s="359">
        <v>0</v>
      </c>
      <c r="N234" s="359">
        <f t="shared" ca="1" si="298"/>
        <v>0</v>
      </c>
      <c r="O234" s="359">
        <f t="shared" ca="1" si="331"/>
        <v>0</v>
      </c>
      <c r="P234" s="359">
        <f t="shared" ca="1" si="299"/>
        <v>0</v>
      </c>
      <c r="R234" s="362">
        <f t="shared" ca="1" si="332"/>
        <v>345</v>
      </c>
      <c r="S234" s="362">
        <v>226</v>
      </c>
      <c r="T234" s="371">
        <f t="shared" ca="1" si="333"/>
        <v>0</v>
      </c>
      <c r="U234" s="359">
        <f t="shared" ca="1" si="275"/>
        <v>0</v>
      </c>
      <c r="V234" s="359">
        <v>0</v>
      </c>
      <c r="W234" s="359">
        <f t="shared" ca="1" si="300"/>
        <v>0</v>
      </c>
      <c r="X234" s="359">
        <f t="shared" ca="1" si="334"/>
        <v>0</v>
      </c>
      <c r="Y234" s="359">
        <f t="shared" ca="1" si="301"/>
        <v>0</v>
      </c>
      <c r="AA234" s="362">
        <f t="shared" ca="1" si="335"/>
        <v>345</v>
      </c>
      <c r="AB234" s="362">
        <v>226</v>
      </c>
      <c r="AC234" s="371">
        <f t="shared" ca="1" si="336"/>
        <v>0</v>
      </c>
      <c r="AD234" s="359">
        <f t="shared" ca="1" si="276"/>
        <v>0</v>
      </c>
      <c r="AE234" s="359">
        <v>0</v>
      </c>
      <c r="AF234" s="359">
        <f t="shared" ca="1" si="302"/>
        <v>0</v>
      </c>
      <c r="AG234" s="359">
        <f t="shared" ca="1" si="337"/>
        <v>0</v>
      </c>
      <c r="AH234" s="359">
        <f t="shared" ca="1" si="303"/>
        <v>0</v>
      </c>
      <c r="AJ234" s="362">
        <f t="shared" ca="1" si="338"/>
        <v>345</v>
      </c>
      <c r="AK234" s="362">
        <v>226</v>
      </c>
      <c r="AL234" s="371">
        <f t="shared" ca="1" si="339"/>
        <v>0</v>
      </c>
      <c r="AM234" s="359">
        <f t="shared" ca="1" si="277"/>
        <v>0</v>
      </c>
      <c r="AN234" s="359">
        <v>0</v>
      </c>
      <c r="AO234" s="359">
        <f t="shared" ca="1" si="304"/>
        <v>0</v>
      </c>
      <c r="AP234" s="359">
        <f t="shared" ca="1" si="340"/>
        <v>0</v>
      </c>
      <c r="AQ234" s="359">
        <f t="shared" ca="1" si="305"/>
        <v>0</v>
      </c>
      <c r="AS234" s="362">
        <f t="shared" ca="1" si="341"/>
        <v>345</v>
      </c>
      <c r="AT234" s="362">
        <v>226</v>
      </c>
      <c r="AU234" s="371">
        <f t="shared" ca="1" si="342"/>
        <v>0</v>
      </c>
      <c r="AV234" s="359">
        <f t="shared" ca="1" si="278"/>
        <v>0</v>
      </c>
      <c r="AW234" s="359">
        <v>0</v>
      </c>
      <c r="AX234" s="359">
        <f t="shared" ca="1" si="306"/>
        <v>0</v>
      </c>
      <c r="AY234" s="359">
        <f t="shared" ca="1" si="343"/>
        <v>0</v>
      </c>
      <c r="AZ234" s="359">
        <f t="shared" ca="1" si="307"/>
        <v>0</v>
      </c>
      <c r="BB234" s="362">
        <f t="shared" ca="1" si="344"/>
        <v>345</v>
      </c>
      <c r="BC234" s="362">
        <v>226</v>
      </c>
      <c r="BD234" s="371">
        <f t="shared" ca="1" si="345"/>
        <v>0</v>
      </c>
      <c r="BE234" s="359">
        <f t="shared" ca="1" si="279"/>
        <v>0</v>
      </c>
      <c r="BF234" s="359">
        <v>0</v>
      </c>
      <c r="BG234" s="359">
        <f t="shared" ca="1" si="308"/>
        <v>0</v>
      </c>
      <c r="BH234" s="359">
        <f t="shared" ca="1" si="346"/>
        <v>0</v>
      </c>
      <c r="BI234" s="359">
        <f t="shared" ca="1" si="309"/>
        <v>0</v>
      </c>
      <c r="BK234" s="362">
        <f t="shared" ca="1" si="347"/>
        <v>345</v>
      </c>
      <c r="BL234" s="362">
        <v>226</v>
      </c>
      <c r="BM234" s="371">
        <f t="shared" ca="1" si="348"/>
        <v>0</v>
      </c>
      <c r="BN234" s="359">
        <f t="shared" ca="1" si="280"/>
        <v>0</v>
      </c>
      <c r="BO234" s="359">
        <v>0</v>
      </c>
      <c r="BP234" s="359">
        <f t="shared" ca="1" si="310"/>
        <v>0</v>
      </c>
      <c r="BQ234" s="359">
        <f t="shared" ca="1" si="281"/>
        <v>0</v>
      </c>
      <c r="BR234" s="359">
        <f t="shared" ca="1" si="311"/>
        <v>0</v>
      </c>
      <c r="BT234" s="362">
        <f t="shared" ca="1" si="349"/>
        <v>345</v>
      </c>
      <c r="BU234" s="362">
        <v>226</v>
      </c>
      <c r="BV234" s="371">
        <f t="shared" ca="1" si="350"/>
        <v>0</v>
      </c>
      <c r="BW234" s="359">
        <f t="shared" ca="1" si="282"/>
        <v>0</v>
      </c>
      <c r="BX234" s="359">
        <v>0</v>
      </c>
      <c r="BY234" s="359">
        <f t="shared" ca="1" si="312"/>
        <v>0</v>
      </c>
      <c r="BZ234" s="359">
        <f t="shared" ca="1" si="283"/>
        <v>0</v>
      </c>
      <c r="CA234" s="359">
        <f t="shared" ca="1" si="313"/>
        <v>0</v>
      </c>
      <c r="CC234" s="362">
        <f t="shared" ca="1" si="351"/>
        <v>345</v>
      </c>
      <c r="CD234" s="362">
        <v>226</v>
      </c>
      <c r="CE234" s="371">
        <f t="shared" ca="1" si="352"/>
        <v>0</v>
      </c>
      <c r="CF234" s="359">
        <f t="shared" ca="1" si="284"/>
        <v>0</v>
      </c>
      <c r="CG234" s="359">
        <v>0</v>
      </c>
      <c r="CH234" s="359">
        <f t="shared" ca="1" si="314"/>
        <v>0</v>
      </c>
      <c r="CI234" s="359">
        <f t="shared" ca="1" si="285"/>
        <v>0</v>
      </c>
      <c r="CJ234" s="359">
        <f t="shared" ca="1" si="315"/>
        <v>0</v>
      </c>
      <c r="CL234" s="362">
        <f t="shared" ca="1" si="353"/>
        <v>345</v>
      </c>
      <c r="CM234" s="362">
        <v>226</v>
      </c>
      <c r="CN234" s="371">
        <f t="shared" ca="1" si="354"/>
        <v>0</v>
      </c>
      <c r="CO234" s="359">
        <f t="shared" ca="1" si="286"/>
        <v>0</v>
      </c>
      <c r="CP234" s="359">
        <v>0</v>
      </c>
      <c r="CQ234" s="359">
        <f t="shared" ca="1" si="316"/>
        <v>0</v>
      </c>
      <c r="CR234" s="359">
        <f t="shared" ca="1" si="287"/>
        <v>0</v>
      </c>
      <c r="CS234" s="359">
        <f t="shared" ca="1" si="317"/>
        <v>0</v>
      </c>
      <c r="CU234" s="362">
        <f t="shared" ca="1" si="355"/>
        <v>345</v>
      </c>
      <c r="CV234" s="362">
        <v>226</v>
      </c>
      <c r="CW234" s="371">
        <f t="shared" ca="1" si="356"/>
        <v>0</v>
      </c>
      <c r="CX234" s="359">
        <f t="shared" ca="1" si="288"/>
        <v>0</v>
      </c>
      <c r="CY234" s="359">
        <v>0</v>
      </c>
      <c r="CZ234" s="359">
        <f t="shared" ca="1" si="318"/>
        <v>0</v>
      </c>
      <c r="DA234" s="359">
        <f t="shared" ca="1" si="289"/>
        <v>0</v>
      </c>
      <c r="DB234" s="359">
        <f t="shared" ca="1" si="319"/>
        <v>0</v>
      </c>
      <c r="DD234" s="362">
        <f t="shared" ca="1" si="357"/>
        <v>345</v>
      </c>
      <c r="DE234" s="362">
        <v>226</v>
      </c>
      <c r="DF234" s="371">
        <f t="shared" ca="1" si="358"/>
        <v>0</v>
      </c>
      <c r="DG234" s="359">
        <f t="shared" ca="1" si="290"/>
        <v>0</v>
      </c>
      <c r="DH234" s="359">
        <v>0</v>
      </c>
      <c r="DI234" s="359">
        <f t="shared" ca="1" si="320"/>
        <v>0</v>
      </c>
      <c r="DJ234" s="359">
        <f t="shared" ca="1" si="291"/>
        <v>0</v>
      </c>
      <c r="DK234" s="359">
        <f t="shared" ca="1" si="321"/>
        <v>0</v>
      </c>
      <c r="DM234" s="362">
        <f t="shared" ca="1" si="359"/>
        <v>345</v>
      </c>
      <c r="DN234" s="362">
        <v>226</v>
      </c>
      <c r="DO234" s="371">
        <f t="shared" ca="1" si="360"/>
        <v>0</v>
      </c>
      <c r="DP234" s="359">
        <f t="shared" ca="1" si="292"/>
        <v>0</v>
      </c>
      <c r="DQ234" s="359">
        <v>0</v>
      </c>
      <c r="DR234" s="359">
        <f t="shared" ca="1" si="322"/>
        <v>0</v>
      </c>
      <c r="DS234" s="359">
        <f t="shared" ca="1" si="293"/>
        <v>0</v>
      </c>
      <c r="DT234" s="359">
        <f t="shared" ca="1" si="323"/>
        <v>0</v>
      </c>
      <c r="DV234" s="362">
        <f t="shared" ca="1" si="361"/>
        <v>345</v>
      </c>
      <c r="DW234" s="362">
        <v>226</v>
      </c>
      <c r="DX234" s="371">
        <f t="shared" ca="1" si="362"/>
        <v>0</v>
      </c>
      <c r="DY234" s="359">
        <f t="shared" ca="1" si="294"/>
        <v>0</v>
      </c>
      <c r="DZ234" s="359">
        <v>0</v>
      </c>
      <c r="EA234" s="359">
        <f t="shared" ca="1" si="324"/>
        <v>0</v>
      </c>
      <c r="EB234" s="359">
        <f t="shared" ca="1" si="295"/>
        <v>0</v>
      </c>
      <c r="EC234" s="359">
        <f t="shared" ca="1" si="325"/>
        <v>0</v>
      </c>
      <c r="EE234" s="362">
        <f t="shared" ca="1" si="363"/>
        <v>345</v>
      </c>
      <c r="EF234" s="362">
        <v>226</v>
      </c>
      <c r="EG234" s="371">
        <f t="shared" ca="1" si="364"/>
        <v>0</v>
      </c>
      <c r="EH234" s="359">
        <f t="shared" ca="1" si="296"/>
        <v>0</v>
      </c>
      <c r="EI234" s="359">
        <v>0</v>
      </c>
      <c r="EJ234" s="359">
        <f t="shared" ca="1" si="326"/>
        <v>0</v>
      </c>
      <c r="EK234" s="359">
        <f t="shared" ca="1" si="297"/>
        <v>0</v>
      </c>
      <c r="EL234" s="359">
        <f t="shared" ca="1" si="327"/>
        <v>0</v>
      </c>
    </row>
    <row r="235" spans="9:142" x14ac:dyDescent="0.35">
      <c r="I235" s="362">
        <f t="shared" ca="1" si="329"/>
        <v>346</v>
      </c>
      <c r="J235" s="362">
        <v>227</v>
      </c>
      <c r="K235" s="371">
        <f t="shared" ca="1" si="330"/>
        <v>0</v>
      </c>
      <c r="L235" s="359">
        <f t="shared" ca="1" si="274"/>
        <v>0</v>
      </c>
      <c r="M235" s="359">
        <v>0</v>
      </c>
      <c r="N235" s="359">
        <f t="shared" ca="1" si="298"/>
        <v>0</v>
      </c>
      <c r="O235" s="359">
        <f t="shared" ca="1" si="331"/>
        <v>0</v>
      </c>
      <c r="P235" s="359">
        <f t="shared" ca="1" si="299"/>
        <v>0</v>
      </c>
      <c r="R235" s="362">
        <f t="shared" ca="1" si="332"/>
        <v>346</v>
      </c>
      <c r="S235" s="362">
        <v>227</v>
      </c>
      <c r="T235" s="371">
        <f t="shared" ca="1" si="333"/>
        <v>0</v>
      </c>
      <c r="U235" s="359">
        <f t="shared" ca="1" si="275"/>
        <v>0</v>
      </c>
      <c r="V235" s="359">
        <v>0</v>
      </c>
      <c r="W235" s="359">
        <f t="shared" ca="1" si="300"/>
        <v>0</v>
      </c>
      <c r="X235" s="359">
        <f t="shared" ca="1" si="334"/>
        <v>0</v>
      </c>
      <c r="Y235" s="359">
        <f t="shared" ca="1" si="301"/>
        <v>0</v>
      </c>
      <c r="AA235" s="362">
        <f t="shared" ca="1" si="335"/>
        <v>346</v>
      </c>
      <c r="AB235" s="362">
        <v>227</v>
      </c>
      <c r="AC235" s="371">
        <f t="shared" ca="1" si="336"/>
        <v>0</v>
      </c>
      <c r="AD235" s="359">
        <f t="shared" ca="1" si="276"/>
        <v>0</v>
      </c>
      <c r="AE235" s="359">
        <v>0</v>
      </c>
      <c r="AF235" s="359">
        <f t="shared" ca="1" si="302"/>
        <v>0</v>
      </c>
      <c r="AG235" s="359">
        <f t="shared" ca="1" si="337"/>
        <v>0</v>
      </c>
      <c r="AH235" s="359">
        <f t="shared" ca="1" si="303"/>
        <v>0</v>
      </c>
      <c r="AJ235" s="362">
        <f t="shared" ca="1" si="338"/>
        <v>346</v>
      </c>
      <c r="AK235" s="362">
        <v>227</v>
      </c>
      <c r="AL235" s="371">
        <f t="shared" ca="1" si="339"/>
        <v>0</v>
      </c>
      <c r="AM235" s="359">
        <f t="shared" ca="1" si="277"/>
        <v>0</v>
      </c>
      <c r="AN235" s="359">
        <v>0</v>
      </c>
      <c r="AO235" s="359">
        <f t="shared" ca="1" si="304"/>
        <v>0</v>
      </c>
      <c r="AP235" s="359">
        <f t="shared" ca="1" si="340"/>
        <v>0</v>
      </c>
      <c r="AQ235" s="359">
        <f t="shared" ca="1" si="305"/>
        <v>0</v>
      </c>
      <c r="AS235" s="362">
        <f t="shared" ca="1" si="341"/>
        <v>346</v>
      </c>
      <c r="AT235" s="362">
        <v>227</v>
      </c>
      <c r="AU235" s="371">
        <f t="shared" ca="1" si="342"/>
        <v>0</v>
      </c>
      <c r="AV235" s="359">
        <f t="shared" ca="1" si="278"/>
        <v>0</v>
      </c>
      <c r="AW235" s="359">
        <v>0</v>
      </c>
      <c r="AX235" s="359">
        <f t="shared" ca="1" si="306"/>
        <v>0</v>
      </c>
      <c r="AY235" s="359">
        <f t="shared" ca="1" si="343"/>
        <v>0</v>
      </c>
      <c r="AZ235" s="359">
        <f t="shared" ca="1" si="307"/>
        <v>0</v>
      </c>
      <c r="BB235" s="362">
        <f t="shared" ca="1" si="344"/>
        <v>346</v>
      </c>
      <c r="BC235" s="362">
        <v>227</v>
      </c>
      <c r="BD235" s="371">
        <f t="shared" ca="1" si="345"/>
        <v>0</v>
      </c>
      <c r="BE235" s="359">
        <f t="shared" ca="1" si="279"/>
        <v>0</v>
      </c>
      <c r="BF235" s="359">
        <v>0</v>
      </c>
      <c r="BG235" s="359">
        <f t="shared" ca="1" si="308"/>
        <v>0</v>
      </c>
      <c r="BH235" s="359">
        <f t="shared" ca="1" si="346"/>
        <v>0</v>
      </c>
      <c r="BI235" s="359">
        <f t="shared" ca="1" si="309"/>
        <v>0</v>
      </c>
      <c r="BK235" s="362">
        <f t="shared" ca="1" si="347"/>
        <v>346</v>
      </c>
      <c r="BL235" s="362">
        <v>227</v>
      </c>
      <c r="BM235" s="371">
        <f t="shared" ca="1" si="348"/>
        <v>0</v>
      </c>
      <c r="BN235" s="359">
        <f t="shared" ca="1" si="280"/>
        <v>0</v>
      </c>
      <c r="BO235" s="359">
        <v>0</v>
      </c>
      <c r="BP235" s="359">
        <f t="shared" ca="1" si="310"/>
        <v>0</v>
      </c>
      <c r="BQ235" s="359">
        <f t="shared" ca="1" si="281"/>
        <v>0</v>
      </c>
      <c r="BR235" s="359">
        <f t="shared" ca="1" si="311"/>
        <v>0</v>
      </c>
      <c r="BT235" s="362">
        <f t="shared" ca="1" si="349"/>
        <v>346</v>
      </c>
      <c r="BU235" s="362">
        <v>227</v>
      </c>
      <c r="BV235" s="371">
        <f t="shared" ca="1" si="350"/>
        <v>0</v>
      </c>
      <c r="BW235" s="359">
        <f t="shared" ca="1" si="282"/>
        <v>0</v>
      </c>
      <c r="BX235" s="359">
        <v>0</v>
      </c>
      <c r="BY235" s="359">
        <f t="shared" ca="1" si="312"/>
        <v>0</v>
      </c>
      <c r="BZ235" s="359">
        <f t="shared" ca="1" si="283"/>
        <v>0</v>
      </c>
      <c r="CA235" s="359">
        <f t="shared" ca="1" si="313"/>
        <v>0</v>
      </c>
      <c r="CC235" s="362">
        <f t="shared" ca="1" si="351"/>
        <v>346</v>
      </c>
      <c r="CD235" s="362">
        <v>227</v>
      </c>
      <c r="CE235" s="371">
        <f t="shared" ca="1" si="352"/>
        <v>0</v>
      </c>
      <c r="CF235" s="359">
        <f t="shared" ca="1" si="284"/>
        <v>0</v>
      </c>
      <c r="CG235" s="359">
        <v>0</v>
      </c>
      <c r="CH235" s="359">
        <f t="shared" ca="1" si="314"/>
        <v>0</v>
      </c>
      <c r="CI235" s="359">
        <f t="shared" ca="1" si="285"/>
        <v>0</v>
      </c>
      <c r="CJ235" s="359">
        <f t="shared" ca="1" si="315"/>
        <v>0</v>
      </c>
      <c r="CL235" s="362">
        <f t="shared" ca="1" si="353"/>
        <v>346</v>
      </c>
      <c r="CM235" s="362">
        <v>227</v>
      </c>
      <c r="CN235" s="371">
        <f t="shared" ca="1" si="354"/>
        <v>0</v>
      </c>
      <c r="CO235" s="359">
        <f t="shared" ca="1" si="286"/>
        <v>0</v>
      </c>
      <c r="CP235" s="359">
        <v>0</v>
      </c>
      <c r="CQ235" s="359">
        <f t="shared" ca="1" si="316"/>
        <v>0</v>
      </c>
      <c r="CR235" s="359">
        <f t="shared" ca="1" si="287"/>
        <v>0</v>
      </c>
      <c r="CS235" s="359">
        <f t="shared" ca="1" si="317"/>
        <v>0</v>
      </c>
      <c r="CU235" s="362">
        <f t="shared" ca="1" si="355"/>
        <v>346</v>
      </c>
      <c r="CV235" s="362">
        <v>227</v>
      </c>
      <c r="CW235" s="371">
        <f t="shared" ca="1" si="356"/>
        <v>0</v>
      </c>
      <c r="CX235" s="359">
        <f t="shared" ca="1" si="288"/>
        <v>0</v>
      </c>
      <c r="CY235" s="359">
        <v>0</v>
      </c>
      <c r="CZ235" s="359">
        <f t="shared" ca="1" si="318"/>
        <v>0</v>
      </c>
      <c r="DA235" s="359">
        <f t="shared" ca="1" si="289"/>
        <v>0</v>
      </c>
      <c r="DB235" s="359">
        <f t="shared" ca="1" si="319"/>
        <v>0</v>
      </c>
      <c r="DD235" s="362">
        <f t="shared" ca="1" si="357"/>
        <v>346</v>
      </c>
      <c r="DE235" s="362">
        <v>227</v>
      </c>
      <c r="DF235" s="371">
        <f t="shared" ca="1" si="358"/>
        <v>0</v>
      </c>
      <c r="DG235" s="359">
        <f t="shared" ca="1" si="290"/>
        <v>0</v>
      </c>
      <c r="DH235" s="359">
        <v>0</v>
      </c>
      <c r="DI235" s="359">
        <f t="shared" ca="1" si="320"/>
        <v>0</v>
      </c>
      <c r="DJ235" s="359">
        <f t="shared" ca="1" si="291"/>
        <v>0</v>
      </c>
      <c r="DK235" s="359">
        <f t="shared" ca="1" si="321"/>
        <v>0</v>
      </c>
      <c r="DM235" s="362">
        <f t="shared" ca="1" si="359"/>
        <v>346</v>
      </c>
      <c r="DN235" s="362">
        <v>227</v>
      </c>
      <c r="DO235" s="371">
        <f t="shared" ca="1" si="360"/>
        <v>0</v>
      </c>
      <c r="DP235" s="359">
        <f t="shared" ca="1" si="292"/>
        <v>0</v>
      </c>
      <c r="DQ235" s="359">
        <v>0</v>
      </c>
      <c r="DR235" s="359">
        <f t="shared" ca="1" si="322"/>
        <v>0</v>
      </c>
      <c r="DS235" s="359">
        <f t="shared" ca="1" si="293"/>
        <v>0</v>
      </c>
      <c r="DT235" s="359">
        <f t="shared" ca="1" si="323"/>
        <v>0</v>
      </c>
      <c r="DV235" s="362">
        <f t="shared" ca="1" si="361"/>
        <v>346</v>
      </c>
      <c r="DW235" s="362">
        <v>227</v>
      </c>
      <c r="DX235" s="371">
        <f t="shared" ca="1" si="362"/>
        <v>0</v>
      </c>
      <c r="DY235" s="359">
        <f t="shared" ca="1" si="294"/>
        <v>0</v>
      </c>
      <c r="DZ235" s="359">
        <v>0</v>
      </c>
      <c r="EA235" s="359">
        <f t="shared" ca="1" si="324"/>
        <v>0</v>
      </c>
      <c r="EB235" s="359">
        <f t="shared" ca="1" si="295"/>
        <v>0</v>
      </c>
      <c r="EC235" s="359">
        <f t="shared" ca="1" si="325"/>
        <v>0</v>
      </c>
      <c r="EE235" s="362">
        <f t="shared" ca="1" si="363"/>
        <v>346</v>
      </c>
      <c r="EF235" s="362">
        <v>227</v>
      </c>
      <c r="EG235" s="371">
        <f t="shared" ca="1" si="364"/>
        <v>0</v>
      </c>
      <c r="EH235" s="359">
        <f t="shared" ca="1" si="296"/>
        <v>0</v>
      </c>
      <c r="EI235" s="359">
        <v>0</v>
      </c>
      <c r="EJ235" s="359">
        <f t="shared" ca="1" si="326"/>
        <v>0</v>
      </c>
      <c r="EK235" s="359">
        <f t="shared" ca="1" si="297"/>
        <v>0</v>
      </c>
      <c r="EL235" s="359">
        <f t="shared" ca="1" si="327"/>
        <v>0</v>
      </c>
    </row>
    <row r="236" spans="9:142" x14ac:dyDescent="0.35">
      <c r="I236" s="362">
        <f t="shared" ca="1" si="329"/>
        <v>347</v>
      </c>
      <c r="J236" s="362">
        <v>228</v>
      </c>
      <c r="K236" s="371">
        <f t="shared" ca="1" si="330"/>
        <v>0</v>
      </c>
      <c r="L236" s="359">
        <f t="shared" ca="1" si="274"/>
        <v>0</v>
      </c>
      <c r="M236" s="359">
        <v>0</v>
      </c>
      <c r="N236" s="359">
        <f t="shared" ca="1" si="298"/>
        <v>0</v>
      </c>
      <c r="O236" s="359">
        <f t="shared" ca="1" si="331"/>
        <v>0</v>
      </c>
      <c r="P236" s="359">
        <f t="shared" ca="1" si="299"/>
        <v>0</v>
      </c>
      <c r="R236" s="362">
        <f t="shared" ca="1" si="332"/>
        <v>347</v>
      </c>
      <c r="S236" s="362">
        <v>228</v>
      </c>
      <c r="T236" s="371">
        <f t="shared" ca="1" si="333"/>
        <v>0</v>
      </c>
      <c r="U236" s="359">
        <f t="shared" ca="1" si="275"/>
        <v>0</v>
      </c>
      <c r="V236" s="359">
        <v>0</v>
      </c>
      <c r="W236" s="359">
        <f t="shared" ca="1" si="300"/>
        <v>0</v>
      </c>
      <c r="X236" s="359">
        <f t="shared" ca="1" si="334"/>
        <v>0</v>
      </c>
      <c r="Y236" s="359">
        <f t="shared" ca="1" si="301"/>
        <v>0</v>
      </c>
      <c r="AA236" s="362">
        <f t="shared" ca="1" si="335"/>
        <v>347</v>
      </c>
      <c r="AB236" s="362">
        <v>228</v>
      </c>
      <c r="AC236" s="371">
        <f t="shared" ca="1" si="336"/>
        <v>0</v>
      </c>
      <c r="AD236" s="359">
        <f t="shared" ca="1" si="276"/>
        <v>0</v>
      </c>
      <c r="AE236" s="359">
        <v>0</v>
      </c>
      <c r="AF236" s="359">
        <f t="shared" ca="1" si="302"/>
        <v>0</v>
      </c>
      <c r="AG236" s="359">
        <f t="shared" ca="1" si="337"/>
        <v>0</v>
      </c>
      <c r="AH236" s="359">
        <f t="shared" ca="1" si="303"/>
        <v>0</v>
      </c>
      <c r="AJ236" s="362">
        <f t="shared" ca="1" si="338"/>
        <v>347</v>
      </c>
      <c r="AK236" s="362">
        <v>228</v>
      </c>
      <c r="AL236" s="371">
        <f t="shared" ca="1" si="339"/>
        <v>0</v>
      </c>
      <c r="AM236" s="359">
        <f t="shared" ca="1" si="277"/>
        <v>0</v>
      </c>
      <c r="AN236" s="359">
        <v>0</v>
      </c>
      <c r="AO236" s="359">
        <f t="shared" ca="1" si="304"/>
        <v>0</v>
      </c>
      <c r="AP236" s="359">
        <f t="shared" ca="1" si="340"/>
        <v>0</v>
      </c>
      <c r="AQ236" s="359">
        <f t="shared" ca="1" si="305"/>
        <v>0</v>
      </c>
      <c r="AS236" s="362">
        <f t="shared" ca="1" si="341"/>
        <v>347</v>
      </c>
      <c r="AT236" s="362">
        <v>228</v>
      </c>
      <c r="AU236" s="371">
        <f t="shared" ca="1" si="342"/>
        <v>0</v>
      </c>
      <c r="AV236" s="359">
        <f t="shared" ca="1" si="278"/>
        <v>0</v>
      </c>
      <c r="AW236" s="359">
        <v>0</v>
      </c>
      <c r="AX236" s="359">
        <f t="shared" ca="1" si="306"/>
        <v>0</v>
      </c>
      <c r="AY236" s="359">
        <f t="shared" ca="1" si="343"/>
        <v>0</v>
      </c>
      <c r="AZ236" s="359">
        <f t="shared" ca="1" si="307"/>
        <v>0</v>
      </c>
      <c r="BB236" s="362">
        <f t="shared" ca="1" si="344"/>
        <v>347</v>
      </c>
      <c r="BC236" s="362">
        <v>228</v>
      </c>
      <c r="BD236" s="371">
        <f t="shared" ca="1" si="345"/>
        <v>0</v>
      </c>
      <c r="BE236" s="359">
        <f t="shared" ca="1" si="279"/>
        <v>0</v>
      </c>
      <c r="BF236" s="359">
        <v>0</v>
      </c>
      <c r="BG236" s="359">
        <f t="shared" ca="1" si="308"/>
        <v>0</v>
      </c>
      <c r="BH236" s="359">
        <f t="shared" ca="1" si="346"/>
        <v>0</v>
      </c>
      <c r="BI236" s="359">
        <f t="shared" ca="1" si="309"/>
        <v>0</v>
      </c>
      <c r="BK236" s="362">
        <f t="shared" ca="1" si="347"/>
        <v>347</v>
      </c>
      <c r="BL236" s="362">
        <v>228</v>
      </c>
      <c r="BM236" s="371">
        <f t="shared" ca="1" si="348"/>
        <v>0</v>
      </c>
      <c r="BN236" s="359">
        <f t="shared" ca="1" si="280"/>
        <v>0</v>
      </c>
      <c r="BO236" s="359">
        <v>0</v>
      </c>
      <c r="BP236" s="359">
        <f t="shared" ca="1" si="310"/>
        <v>0</v>
      </c>
      <c r="BQ236" s="359">
        <f t="shared" ca="1" si="281"/>
        <v>0</v>
      </c>
      <c r="BR236" s="359">
        <f t="shared" ca="1" si="311"/>
        <v>0</v>
      </c>
      <c r="BT236" s="362">
        <f t="shared" ca="1" si="349"/>
        <v>347</v>
      </c>
      <c r="BU236" s="362">
        <v>228</v>
      </c>
      <c r="BV236" s="371">
        <f t="shared" ca="1" si="350"/>
        <v>0</v>
      </c>
      <c r="BW236" s="359">
        <f t="shared" ca="1" si="282"/>
        <v>0</v>
      </c>
      <c r="BX236" s="359">
        <v>0</v>
      </c>
      <c r="BY236" s="359">
        <f t="shared" ca="1" si="312"/>
        <v>0</v>
      </c>
      <c r="BZ236" s="359">
        <f t="shared" ca="1" si="283"/>
        <v>0</v>
      </c>
      <c r="CA236" s="359">
        <f t="shared" ca="1" si="313"/>
        <v>0</v>
      </c>
      <c r="CC236" s="362">
        <f t="shared" ca="1" si="351"/>
        <v>347</v>
      </c>
      <c r="CD236" s="362">
        <v>228</v>
      </c>
      <c r="CE236" s="371">
        <f t="shared" ca="1" si="352"/>
        <v>0</v>
      </c>
      <c r="CF236" s="359">
        <f t="shared" ca="1" si="284"/>
        <v>0</v>
      </c>
      <c r="CG236" s="359">
        <v>0</v>
      </c>
      <c r="CH236" s="359">
        <f t="shared" ca="1" si="314"/>
        <v>0</v>
      </c>
      <c r="CI236" s="359">
        <f t="shared" ca="1" si="285"/>
        <v>0</v>
      </c>
      <c r="CJ236" s="359">
        <f t="shared" ca="1" si="315"/>
        <v>0</v>
      </c>
      <c r="CL236" s="362">
        <f t="shared" ca="1" si="353"/>
        <v>347</v>
      </c>
      <c r="CM236" s="362">
        <v>228</v>
      </c>
      <c r="CN236" s="371">
        <f t="shared" ca="1" si="354"/>
        <v>0</v>
      </c>
      <c r="CO236" s="359">
        <f t="shared" ca="1" si="286"/>
        <v>0</v>
      </c>
      <c r="CP236" s="359">
        <v>0</v>
      </c>
      <c r="CQ236" s="359">
        <f t="shared" ca="1" si="316"/>
        <v>0</v>
      </c>
      <c r="CR236" s="359">
        <f t="shared" ca="1" si="287"/>
        <v>0</v>
      </c>
      <c r="CS236" s="359">
        <f t="shared" ca="1" si="317"/>
        <v>0</v>
      </c>
      <c r="CU236" s="362">
        <f t="shared" ca="1" si="355"/>
        <v>347</v>
      </c>
      <c r="CV236" s="362">
        <v>228</v>
      </c>
      <c r="CW236" s="371">
        <f t="shared" ca="1" si="356"/>
        <v>0</v>
      </c>
      <c r="CX236" s="359">
        <f t="shared" ca="1" si="288"/>
        <v>0</v>
      </c>
      <c r="CY236" s="359">
        <v>0</v>
      </c>
      <c r="CZ236" s="359">
        <f t="shared" ca="1" si="318"/>
        <v>0</v>
      </c>
      <c r="DA236" s="359">
        <f t="shared" ca="1" si="289"/>
        <v>0</v>
      </c>
      <c r="DB236" s="359">
        <f t="shared" ca="1" si="319"/>
        <v>0</v>
      </c>
      <c r="DD236" s="362">
        <f t="shared" ca="1" si="357"/>
        <v>347</v>
      </c>
      <c r="DE236" s="362">
        <v>228</v>
      </c>
      <c r="DF236" s="371">
        <f t="shared" ca="1" si="358"/>
        <v>0</v>
      </c>
      <c r="DG236" s="359">
        <f t="shared" ca="1" si="290"/>
        <v>0</v>
      </c>
      <c r="DH236" s="359">
        <v>0</v>
      </c>
      <c r="DI236" s="359">
        <f t="shared" ca="1" si="320"/>
        <v>0</v>
      </c>
      <c r="DJ236" s="359">
        <f t="shared" ca="1" si="291"/>
        <v>0</v>
      </c>
      <c r="DK236" s="359">
        <f t="shared" ca="1" si="321"/>
        <v>0</v>
      </c>
      <c r="DM236" s="362">
        <f t="shared" ca="1" si="359"/>
        <v>347</v>
      </c>
      <c r="DN236" s="362">
        <v>228</v>
      </c>
      <c r="DO236" s="371">
        <f t="shared" ca="1" si="360"/>
        <v>0</v>
      </c>
      <c r="DP236" s="359">
        <f t="shared" ca="1" si="292"/>
        <v>0</v>
      </c>
      <c r="DQ236" s="359">
        <v>0</v>
      </c>
      <c r="DR236" s="359">
        <f t="shared" ca="1" si="322"/>
        <v>0</v>
      </c>
      <c r="DS236" s="359">
        <f t="shared" ca="1" si="293"/>
        <v>0</v>
      </c>
      <c r="DT236" s="359">
        <f t="shared" ca="1" si="323"/>
        <v>0</v>
      </c>
      <c r="DV236" s="362">
        <f t="shared" ca="1" si="361"/>
        <v>347</v>
      </c>
      <c r="DW236" s="362">
        <v>228</v>
      </c>
      <c r="DX236" s="371">
        <f t="shared" ca="1" si="362"/>
        <v>0</v>
      </c>
      <c r="DY236" s="359">
        <f t="shared" ca="1" si="294"/>
        <v>0</v>
      </c>
      <c r="DZ236" s="359">
        <v>0</v>
      </c>
      <c r="EA236" s="359">
        <f t="shared" ca="1" si="324"/>
        <v>0</v>
      </c>
      <c r="EB236" s="359">
        <f t="shared" ca="1" si="295"/>
        <v>0</v>
      </c>
      <c r="EC236" s="359">
        <f t="shared" ca="1" si="325"/>
        <v>0</v>
      </c>
      <c r="EE236" s="362">
        <f t="shared" ca="1" si="363"/>
        <v>347</v>
      </c>
      <c r="EF236" s="362">
        <v>228</v>
      </c>
      <c r="EG236" s="371">
        <f t="shared" ca="1" si="364"/>
        <v>0</v>
      </c>
      <c r="EH236" s="359">
        <f t="shared" ca="1" si="296"/>
        <v>0</v>
      </c>
      <c r="EI236" s="359">
        <v>0</v>
      </c>
      <c r="EJ236" s="359">
        <f t="shared" ca="1" si="326"/>
        <v>0</v>
      </c>
      <c r="EK236" s="359">
        <f t="shared" ca="1" si="297"/>
        <v>0</v>
      </c>
      <c r="EL236" s="359">
        <f t="shared" ca="1" si="327"/>
        <v>0</v>
      </c>
    </row>
    <row r="237" spans="9:142" x14ac:dyDescent="0.35">
      <c r="I237" s="362">
        <f t="shared" ca="1" si="329"/>
        <v>348</v>
      </c>
      <c r="J237" s="362">
        <v>229</v>
      </c>
      <c r="K237" s="371">
        <f t="shared" ca="1" si="330"/>
        <v>0</v>
      </c>
      <c r="L237" s="359">
        <f t="shared" ca="1" si="274"/>
        <v>0</v>
      </c>
      <c r="M237" s="359">
        <v>0</v>
      </c>
      <c r="N237" s="359">
        <f t="shared" ca="1" si="298"/>
        <v>0</v>
      </c>
      <c r="O237" s="359">
        <f t="shared" ca="1" si="331"/>
        <v>0</v>
      </c>
      <c r="P237" s="359">
        <f t="shared" ca="1" si="299"/>
        <v>0</v>
      </c>
      <c r="R237" s="362">
        <f t="shared" ca="1" si="332"/>
        <v>348</v>
      </c>
      <c r="S237" s="362">
        <v>229</v>
      </c>
      <c r="T237" s="371">
        <f t="shared" ca="1" si="333"/>
        <v>0</v>
      </c>
      <c r="U237" s="359">
        <f t="shared" ca="1" si="275"/>
        <v>0</v>
      </c>
      <c r="V237" s="359">
        <v>0</v>
      </c>
      <c r="W237" s="359">
        <f t="shared" ca="1" si="300"/>
        <v>0</v>
      </c>
      <c r="X237" s="359">
        <f t="shared" ca="1" si="334"/>
        <v>0</v>
      </c>
      <c r="Y237" s="359">
        <f t="shared" ca="1" si="301"/>
        <v>0</v>
      </c>
      <c r="AA237" s="362">
        <f t="shared" ca="1" si="335"/>
        <v>348</v>
      </c>
      <c r="AB237" s="362">
        <v>229</v>
      </c>
      <c r="AC237" s="371">
        <f t="shared" ca="1" si="336"/>
        <v>0</v>
      </c>
      <c r="AD237" s="359">
        <f t="shared" ca="1" si="276"/>
        <v>0</v>
      </c>
      <c r="AE237" s="359">
        <v>0</v>
      </c>
      <c r="AF237" s="359">
        <f t="shared" ca="1" si="302"/>
        <v>0</v>
      </c>
      <c r="AG237" s="359">
        <f t="shared" ca="1" si="337"/>
        <v>0</v>
      </c>
      <c r="AH237" s="359">
        <f t="shared" ca="1" si="303"/>
        <v>0</v>
      </c>
      <c r="AJ237" s="362">
        <f t="shared" ca="1" si="338"/>
        <v>348</v>
      </c>
      <c r="AK237" s="362">
        <v>229</v>
      </c>
      <c r="AL237" s="371">
        <f t="shared" ca="1" si="339"/>
        <v>0</v>
      </c>
      <c r="AM237" s="359">
        <f t="shared" ca="1" si="277"/>
        <v>0</v>
      </c>
      <c r="AN237" s="359">
        <v>0</v>
      </c>
      <c r="AO237" s="359">
        <f t="shared" ca="1" si="304"/>
        <v>0</v>
      </c>
      <c r="AP237" s="359">
        <f t="shared" ca="1" si="340"/>
        <v>0</v>
      </c>
      <c r="AQ237" s="359">
        <f t="shared" ca="1" si="305"/>
        <v>0</v>
      </c>
      <c r="AS237" s="362">
        <f t="shared" ca="1" si="341"/>
        <v>348</v>
      </c>
      <c r="AT237" s="362">
        <v>229</v>
      </c>
      <c r="AU237" s="371">
        <f t="shared" ca="1" si="342"/>
        <v>0</v>
      </c>
      <c r="AV237" s="359">
        <f t="shared" ca="1" si="278"/>
        <v>0</v>
      </c>
      <c r="AW237" s="359">
        <v>0</v>
      </c>
      <c r="AX237" s="359">
        <f t="shared" ca="1" si="306"/>
        <v>0</v>
      </c>
      <c r="AY237" s="359">
        <f t="shared" ca="1" si="343"/>
        <v>0</v>
      </c>
      <c r="AZ237" s="359">
        <f t="shared" ca="1" si="307"/>
        <v>0</v>
      </c>
      <c r="BB237" s="362">
        <f t="shared" ca="1" si="344"/>
        <v>348</v>
      </c>
      <c r="BC237" s="362">
        <v>229</v>
      </c>
      <c r="BD237" s="371">
        <f t="shared" ca="1" si="345"/>
        <v>0</v>
      </c>
      <c r="BE237" s="359">
        <f t="shared" ca="1" si="279"/>
        <v>0</v>
      </c>
      <c r="BF237" s="359">
        <v>0</v>
      </c>
      <c r="BG237" s="359">
        <f t="shared" ca="1" si="308"/>
        <v>0</v>
      </c>
      <c r="BH237" s="359">
        <f t="shared" ca="1" si="346"/>
        <v>0</v>
      </c>
      <c r="BI237" s="359">
        <f t="shared" ca="1" si="309"/>
        <v>0</v>
      </c>
      <c r="BK237" s="362">
        <f t="shared" ca="1" si="347"/>
        <v>348</v>
      </c>
      <c r="BL237" s="362">
        <v>229</v>
      </c>
      <c r="BM237" s="371">
        <f t="shared" ca="1" si="348"/>
        <v>0</v>
      </c>
      <c r="BN237" s="359">
        <f t="shared" ca="1" si="280"/>
        <v>0</v>
      </c>
      <c r="BO237" s="359">
        <v>0</v>
      </c>
      <c r="BP237" s="359">
        <f t="shared" ca="1" si="310"/>
        <v>0</v>
      </c>
      <c r="BQ237" s="359">
        <f t="shared" ca="1" si="281"/>
        <v>0</v>
      </c>
      <c r="BR237" s="359">
        <f t="shared" ca="1" si="311"/>
        <v>0</v>
      </c>
      <c r="BT237" s="362">
        <f t="shared" ca="1" si="349"/>
        <v>348</v>
      </c>
      <c r="BU237" s="362">
        <v>229</v>
      </c>
      <c r="BV237" s="371">
        <f t="shared" ca="1" si="350"/>
        <v>0</v>
      </c>
      <c r="BW237" s="359">
        <f t="shared" ca="1" si="282"/>
        <v>0</v>
      </c>
      <c r="BX237" s="359">
        <v>0</v>
      </c>
      <c r="BY237" s="359">
        <f t="shared" ca="1" si="312"/>
        <v>0</v>
      </c>
      <c r="BZ237" s="359">
        <f t="shared" ca="1" si="283"/>
        <v>0</v>
      </c>
      <c r="CA237" s="359">
        <f t="shared" ca="1" si="313"/>
        <v>0</v>
      </c>
      <c r="CC237" s="362">
        <f t="shared" ca="1" si="351"/>
        <v>348</v>
      </c>
      <c r="CD237" s="362">
        <v>229</v>
      </c>
      <c r="CE237" s="371">
        <f t="shared" ca="1" si="352"/>
        <v>0</v>
      </c>
      <c r="CF237" s="359">
        <f t="shared" ca="1" si="284"/>
        <v>0</v>
      </c>
      <c r="CG237" s="359">
        <v>0</v>
      </c>
      <c r="CH237" s="359">
        <f t="shared" ca="1" si="314"/>
        <v>0</v>
      </c>
      <c r="CI237" s="359">
        <f t="shared" ca="1" si="285"/>
        <v>0</v>
      </c>
      <c r="CJ237" s="359">
        <f t="shared" ca="1" si="315"/>
        <v>0</v>
      </c>
      <c r="CL237" s="362">
        <f t="shared" ca="1" si="353"/>
        <v>348</v>
      </c>
      <c r="CM237" s="362">
        <v>229</v>
      </c>
      <c r="CN237" s="371">
        <f t="shared" ca="1" si="354"/>
        <v>0</v>
      </c>
      <c r="CO237" s="359">
        <f t="shared" ca="1" si="286"/>
        <v>0</v>
      </c>
      <c r="CP237" s="359">
        <v>0</v>
      </c>
      <c r="CQ237" s="359">
        <f t="shared" ca="1" si="316"/>
        <v>0</v>
      </c>
      <c r="CR237" s="359">
        <f t="shared" ca="1" si="287"/>
        <v>0</v>
      </c>
      <c r="CS237" s="359">
        <f t="shared" ca="1" si="317"/>
        <v>0</v>
      </c>
      <c r="CU237" s="362">
        <f t="shared" ca="1" si="355"/>
        <v>348</v>
      </c>
      <c r="CV237" s="362">
        <v>229</v>
      </c>
      <c r="CW237" s="371">
        <f t="shared" ca="1" si="356"/>
        <v>0</v>
      </c>
      <c r="CX237" s="359">
        <f t="shared" ca="1" si="288"/>
        <v>0</v>
      </c>
      <c r="CY237" s="359">
        <v>0</v>
      </c>
      <c r="CZ237" s="359">
        <f t="shared" ca="1" si="318"/>
        <v>0</v>
      </c>
      <c r="DA237" s="359">
        <f t="shared" ca="1" si="289"/>
        <v>0</v>
      </c>
      <c r="DB237" s="359">
        <f t="shared" ca="1" si="319"/>
        <v>0</v>
      </c>
      <c r="DD237" s="362">
        <f t="shared" ca="1" si="357"/>
        <v>348</v>
      </c>
      <c r="DE237" s="362">
        <v>229</v>
      </c>
      <c r="DF237" s="371">
        <f t="shared" ca="1" si="358"/>
        <v>0</v>
      </c>
      <c r="DG237" s="359">
        <f t="shared" ca="1" si="290"/>
        <v>0</v>
      </c>
      <c r="DH237" s="359">
        <v>0</v>
      </c>
      <c r="DI237" s="359">
        <f t="shared" ca="1" si="320"/>
        <v>0</v>
      </c>
      <c r="DJ237" s="359">
        <f t="shared" ca="1" si="291"/>
        <v>0</v>
      </c>
      <c r="DK237" s="359">
        <f t="shared" ca="1" si="321"/>
        <v>0</v>
      </c>
      <c r="DM237" s="362">
        <f t="shared" ca="1" si="359"/>
        <v>348</v>
      </c>
      <c r="DN237" s="362">
        <v>229</v>
      </c>
      <c r="DO237" s="371">
        <f t="shared" ca="1" si="360"/>
        <v>0</v>
      </c>
      <c r="DP237" s="359">
        <f t="shared" ca="1" si="292"/>
        <v>0</v>
      </c>
      <c r="DQ237" s="359">
        <v>0</v>
      </c>
      <c r="DR237" s="359">
        <f t="shared" ca="1" si="322"/>
        <v>0</v>
      </c>
      <c r="DS237" s="359">
        <f t="shared" ca="1" si="293"/>
        <v>0</v>
      </c>
      <c r="DT237" s="359">
        <f t="shared" ca="1" si="323"/>
        <v>0</v>
      </c>
      <c r="DV237" s="362">
        <f t="shared" ca="1" si="361"/>
        <v>348</v>
      </c>
      <c r="DW237" s="362">
        <v>229</v>
      </c>
      <c r="DX237" s="371">
        <f t="shared" ca="1" si="362"/>
        <v>0</v>
      </c>
      <c r="DY237" s="359">
        <f t="shared" ca="1" si="294"/>
        <v>0</v>
      </c>
      <c r="DZ237" s="359">
        <v>0</v>
      </c>
      <c r="EA237" s="359">
        <f t="shared" ca="1" si="324"/>
        <v>0</v>
      </c>
      <c r="EB237" s="359">
        <f t="shared" ca="1" si="295"/>
        <v>0</v>
      </c>
      <c r="EC237" s="359">
        <f t="shared" ca="1" si="325"/>
        <v>0</v>
      </c>
      <c r="EE237" s="362">
        <f t="shared" ca="1" si="363"/>
        <v>348</v>
      </c>
      <c r="EF237" s="362">
        <v>229</v>
      </c>
      <c r="EG237" s="371">
        <f t="shared" ca="1" si="364"/>
        <v>0</v>
      </c>
      <c r="EH237" s="359">
        <f t="shared" ca="1" si="296"/>
        <v>0</v>
      </c>
      <c r="EI237" s="359">
        <v>0</v>
      </c>
      <c r="EJ237" s="359">
        <f t="shared" ca="1" si="326"/>
        <v>0</v>
      </c>
      <c r="EK237" s="359">
        <f t="shared" ca="1" si="297"/>
        <v>0</v>
      </c>
      <c r="EL237" s="359">
        <f t="shared" ca="1" si="327"/>
        <v>0</v>
      </c>
    </row>
    <row r="238" spans="9:142" x14ac:dyDescent="0.35">
      <c r="I238" s="362">
        <f t="shared" ca="1" si="329"/>
        <v>349</v>
      </c>
      <c r="J238" s="362">
        <v>230</v>
      </c>
      <c r="K238" s="371">
        <f t="shared" ca="1" si="330"/>
        <v>0</v>
      </c>
      <c r="L238" s="359">
        <f t="shared" ca="1" si="274"/>
        <v>0</v>
      </c>
      <c r="M238" s="359">
        <v>0</v>
      </c>
      <c r="N238" s="359">
        <f t="shared" ca="1" si="298"/>
        <v>0</v>
      </c>
      <c r="O238" s="359">
        <f t="shared" ca="1" si="331"/>
        <v>0</v>
      </c>
      <c r="P238" s="359">
        <f t="shared" ca="1" si="299"/>
        <v>0</v>
      </c>
      <c r="R238" s="362">
        <f t="shared" ca="1" si="332"/>
        <v>349</v>
      </c>
      <c r="S238" s="362">
        <v>230</v>
      </c>
      <c r="T238" s="371">
        <f t="shared" ca="1" si="333"/>
        <v>0</v>
      </c>
      <c r="U238" s="359">
        <f t="shared" ca="1" si="275"/>
        <v>0</v>
      </c>
      <c r="V238" s="359">
        <v>0</v>
      </c>
      <c r="W238" s="359">
        <f t="shared" ca="1" si="300"/>
        <v>0</v>
      </c>
      <c r="X238" s="359">
        <f t="shared" ca="1" si="334"/>
        <v>0</v>
      </c>
      <c r="Y238" s="359">
        <f t="shared" ca="1" si="301"/>
        <v>0</v>
      </c>
      <c r="AA238" s="362">
        <f t="shared" ca="1" si="335"/>
        <v>349</v>
      </c>
      <c r="AB238" s="362">
        <v>230</v>
      </c>
      <c r="AC238" s="371">
        <f t="shared" ca="1" si="336"/>
        <v>0</v>
      </c>
      <c r="AD238" s="359">
        <f t="shared" ca="1" si="276"/>
        <v>0</v>
      </c>
      <c r="AE238" s="359">
        <v>0</v>
      </c>
      <c r="AF238" s="359">
        <f t="shared" ca="1" si="302"/>
        <v>0</v>
      </c>
      <c r="AG238" s="359">
        <f t="shared" ca="1" si="337"/>
        <v>0</v>
      </c>
      <c r="AH238" s="359">
        <f t="shared" ca="1" si="303"/>
        <v>0</v>
      </c>
      <c r="AJ238" s="362">
        <f t="shared" ca="1" si="338"/>
        <v>349</v>
      </c>
      <c r="AK238" s="362">
        <v>230</v>
      </c>
      <c r="AL238" s="371">
        <f t="shared" ca="1" si="339"/>
        <v>0</v>
      </c>
      <c r="AM238" s="359">
        <f t="shared" ca="1" si="277"/>
        <v>0</v>
      </c>
      <c r="AN238" s="359">
        <v>0</v>
      </c>
      <c r="AO238" s="359">
        <f t="shared" ca="1" si="304"/>
        <v>0</v>
      </c>
      <c r="AP238" s="359">
        <f t="shared" ca="1" si="340"/>
        <v>0</v>
      </c>
      <c r="AQ238" s="359">
        <f t="shared" ca="1" si="305"/>
        <v>0</v>
      </c>
      <c r="AS238" s="362">
        <f t="shared" ca="1" si="341"/>
        <v>349</v>
      </c>
      <c r="AT238" s="362">
        <v>230</v>
      </c>
      <c r="AU238" s="371">
        <f t="shared" ca="1" si="342"/>
        <v>0</v>
      </c>
      <c r="AV238" s="359">
        <f t="shared" ca="1" si="278"/>
        <v>0</v>
      </c>
      <c r="AW238" s="359">
        <v>0</v>
      </c>
      <c r="AX238" s="359">
        <f t="shared" ca="1" si="306"/>
        <v>0</v>
      </c>
      <c r="AY238" s="359">
        <f t="shared" ca="1" si="343"/>
        <v>0</v>
      </c>
      <c r="AZ238" s="359">
        <f t="shared" ca="1" si="307"/>
        <v>0</v>
      </c>
      <c r="BB238" s="362">
        <f t="shared" ca="1" si="344"/>
        <v>349</v>
      </c>
      <c r="BC238" s="362">
        <v>230</v>
      </c>
      <c r="BD238" s="371">
        <f t="shared" ca="1" si="345"/>
        <v>0</v>
      </c>
      <c r="BE238" s="359">
        <f t="shared" ca="1" si="279"/>
        <v>0</v>
      </c>
      <c r="BF238" s="359">
        <v>0</v>
      </c>
      <c r="BG238" s="359">
        <f t="shared" ca="1" si="308"/>
        <v>0</v>
      </c>
      <c r="BH238" s="359">
        <f t="shared" ca="1" si="346"/>
        <v>0</v>
      </c>
      <c r="BI238" s="359">
        <f t="shared" ca="1" si="309"/>
        <v>0</v>
      </c>
      <c r="BK238" s="362">
        <f t="shared" ca="1" si="347"/>
        <v>349</v>
      </c>
      <c r="BL238" s="362">
        <v>230</v>
      </c>
      <c r="BM238" s="371">
        <f t="shared" ca="1" si="348"/>
        <v>0</v>
      </c>
      <c r="BN238" s="359">
        <f t="shared" ca="1" si="280"/>
        <v>0</v>
      </c>
      <c r="BO238" s="359">
        <v>0</v>
      </c>
      <c r="BP238" s="359">
        <f t="shared" ca="1" si="310"/>
        <v>0</v>
      </c>
      <c r="BQ238" s="359">
        <f t="shared" ca="1" si="281"/>
        <v>0</v>
      </c>
      <c r="BR238" s="359">
        <f t="shared" ca="1" si="311"/>
        <v>0</v>
      </c>
      <c r="BT238" s="362">
        <f t="shared" ca="1" si="349"/>
        <v>349</v>
      </c>
      <c r="BU238" s="362">
        <v>230</v>
      </c>
      <c r="BV238" s="371">
        <f t="shared" ca="1" si="350"/>
        <v>0</v>
      </c>
      <c r="BW238" s="359">
        <f t="shared" ca="1" si="282"/>
        <v>0</v>
      </c>
      <c r="BX238" s="359">
        <v>0</v>
      </c>
      <c r="BY238" s="359">
        <f t="shared" ca="1" si="312"/>
        <v>0</v>
      </c>
      <c r="BZ238" s="359">
        <f t="shared" ca="1" si="283"/>
        <v>0</v>
      </c>
      <c r="CA238" s="359">
        <f t="shared" ca="1" si="313"/>
        <v>0</v>
      </c>
      <c r="CC238" s="362">
        <f t="shared" ca="1" si="351"/>
        <v>349</v>
      </c>
      <c r="CD238" s="362">
        <v>230</v>
      </c>
      <c r="CE238" s="371">
        <f t="shared" ca="1" si="352"/>
        <v>0</v>
      </c>
      <c r="CF238" s="359">
        <f t="shared" ca="1" si="284"/>
        <v>0</v>
      </c>
      <c r="CG238" s="359">
        <v>0</v>
      </c>
      <c r="CH238" s="359">
        <f t="shared" ca="1" si="314"/>
        <v>0</v>
      </c>
      <c r="CI238" s="359">
        <f t="shared" ca="1" si="285"/>
        <v>0</v>
      </c>
      <c r="CJ238" s="359">
        <f t="shared" ca="1" si="315"/>
        <v>0</v>
      </c>
      <c r="CL238" s="362">
        <f t="shared" ca="1" si="353"/>
        <v>349</v>
      </c>
      <c r="CM238" s="362">
        <v>230</v>
      </c>
      <c r="CN238" s="371">
        <f t="shared" ca="1" si="354"/>
        <v>0</v>
      </c>
      <c r="CO238" s="359">
        <f t="shared" ca="1" si="286"/>
        <v>0</v>
      </c>
      <c r="CP238" s="359">
        <v>0</v>
      </c>
      <c r="CQ238" s="359">
        <f t="shared" ca="1" si="316"/>
        <v>0</v>
      </c>
      <c r="CR238" s="359">
        <f t="shared" ca="1" si="287"/>
        <v>0</v>
      </c>
      <c r="CS238" s="359">
        <f t="shared" ca="1" si="317"/>
        <v>0</v>
      </c>
      <c r="CU238" s="362">
        <f t="shared" ca="1" si="355"/>
        <v>349</v>
      </c>
      <c r="CV238" s="362">
        <v>230</v>
      </c>
      <c r="CW238" s="371">
        <f t="shared" ca="1" si="356"/>
        <v>0</v>
      </c>
      <c r="CX238" s="359">
        <f t="shared" ca="1" si="288"/>
        <v>0</v>
      </c>
      <c r="CY238" s="359">
        <v>0</v>
      </c>
      <c r="CZ238" s="359">
        <f t="shared" ca="1" si="318"/>
        <v>0</v>
      </c>
      <c r="DA238" s="359">
        <f t="shared" ca="1" si="289"/>
        <v>0</v>
      </c>
      <c r="DB238" s="359">
        <f t="shared" ca="1" si="319"/>
        <v>0</v>
      </c>
      <c r="DD238" s="362">
        <f t="shared" ca="1" si="357"/>
        <v>349</v>
      </c>
      <c r="DE238" s="362">
        <v>230</v>
      </c>
      <c r="DF238" s="371">
        <f t="shared" ca="1" si="358"/>
        <v>0</v>
      </c>
      <c r="DG238" s="359">
        <f t="shared" ca="1" si="290"/>
        <v>0</v>
      </c>
      <c r="DH238" s="359">
        <v>0</v>
      </c>
      <c r="DI238" s="359">
        <f t="shared" ca="1" si="320"/>
        <v>0</v>
      </c>
      <c r="DJ238" s="359">
        <f t="shared" ca="1" si="291"/>
        <v>0</v>
      </c>
      <c r="DK238" s="359">
        <f t="shared" ca="1" si="321"/>
        <v>0</v>
      </c>
      <c r="DM238" s="362">
        <f t="shared" ca="1" si="359"/>
        <v>349</v>
      </c>
      <c r="DN238" s="362">
        <v>230</v>
      </c>
      <c r="DO238" s="371">
        <f t="shared" ca="1" si="360"/>
        <v>0</v>
      </c>
      <c r="DP238" s="359">
        <f t="shared" ca="1" si="292"/>
        <v>0</v>
      </c>
      <c r="DQ238" s="359">
        <v>0</v>
      </c>
      <c r="DR238" s="359">
        <f t="shared" ca="1" si="322"/>
        <v>0</v>
      </c>
      <c r="DS238" s="359">
        <f t="shared" ca="1" si="293"/>
        <v>0</v>
      </c>
      <c r="DT238" s="359">
        <f t="shared" ca="1" si="323"/>
        <v>0</v>
      </c>
      <c r="DV238" s="362">
        <f t="shared" ca="1" si="361"/>
        <v>349</v>
      </c>
      <c r="DW238" s="362">
        <v>230</v>
      </c>
      <c r="DX238" s="371">
        <f t="shared" ca="1" si="362"/>
        <v>0</v>
      </c>
      <c r="DY238" s="359">
        <f t="shared" ca="1" si="294"/>
        <v>0</v>
      </c>
      <c r="DZ238" s="359">
        <v>0</v>
      </c>
      <c r="EA238" s="359">
        <f t="shared" ca="1" si="324"/>
        <v>0</v>
      </c>
      <c r="EB238" s="359">
        <f t="shared" ca="1" si="295"/>
        <v>0</v>
      </c>
      <c r="EC238" s="359">
        <f t="shared" ca="1" si="325"/>
        <v>0</v>
      </c>
      <c r="EE238" s="362">
        <f t="shared" ca="1" si="363"/>
        <v>349</v>
      </c>
      <c r="EF238" s="362">
        <v>230</v>
      </c>
      <c r="EG238" s="371">
        <f t="shared" ca="1" si="364"/>
        <v>0</v>
      </c>
      <c r="EH238" s="359">
        <f t="shared" ca="1" si="296"/>
        <v>0</v>
      </c>
      <c r="EI238" s="359">
        <v>0</v>
      </c>
      <c r="EJ238" s="359">
        <f t="shared" ca="1" si="326"/>
        <v>0</v>
      </c>
      <c r="EK238" s="359">
        <f t="shared" ca="1" si="297"/>
        <v>0</v>
      </c>
      <c r="EL238" s="359">
        <f t="shared" ca="1" si="327"/>
        <v>0</v>
      </c>
    </row>
    <row r="239" spans="9:142" x14ac:dyDescent="0.35">
      <c r="I239" s="362">
        <f t="shared" ca="1" si="329"/>
        <v>350</v>
      </c>
      <c r="J239" s="362">
        <v>231</v>
      </c>
      <c r="K239" s="371">
        <f t="shared" ca="1" si="330"/>
        <v>0</v>
      </c>
      <c r="L239" s="359">
        <f t="shared" ca="1" si="274"/>
        <v>0</v>
      </c>
      <c r="M239" s="359">
        <v>0</v>
      </c>
      <c r="N239" s="359">
        <f t="shared" ca="1" si="298"/>
        <v>0</v>
      </c>
      <c r="O239" s="359">
        <f t="shared" ca="1" si="331"/>
        <v>0</v>
      </c>
      <c r="P239" s="359">
        <f t="shared" ca="1" si="299"/>
        <v>0</v>
      </c>
      <c r="R239" s="362">
        <f t="shared" ca="1" si="332"/>
        <v>350</v>
      </c>
      <c r="S239" s="362">
        <v>231</v>
      </c>
      <c r="T239" s="371">
        <f t="shared" ca="1" si="333"/>
        <v>0</v>
      </c>
      <c r="U239" s="359">
        <f t="shared" ca="1" si="275"/>
        <v>0</v>
      </c>
      <c r="V239" s="359">
        <v>0</v>
      </c>
      <c r="W239" s="359">
        <f t="shared" ca="1" si="300"/>
        <v>0</v>
      </c>
      <c r="X239" s="359">
        <f t="shared" ca="1" si="334"/>
        <v>0</v>
      </c>
      <c r="Y239" s="359">
        <f t="shared" ca="1" si="301"/>
        <v>0</v>
      </c>
      <c r="AA239" s="362">
        <f t="shared" ca="1" si="335"/>
        <v>350</v>
      </c>
      <c r="AB239" s="362">
        <v>231</v>
      </c>
      <c r="AC239" s="371">
        <f t="shared" ca="1" si="336"/>
        <v>0</v>
      </c>
      <c r="AD239" s="359">
        <f t="shared" ca="1" si="276"/>
        <v>0</v>
      </c>
      <c r="AE239" s="359">
        <v>0</v>
      </c>
      <c r="AF239" s="359">
        <f t="shared" ca="1" si="302"/>
        <v>0</v>
      </c>
      <c r="AG239" s="359">
        <f t="shared" ca="1" si="337"/>
        <v>0</v>
      </c>
      <c r="AH239" s="359">
        <f t="shared" ca="1" si="303"/>
        <v>0</v>
      </c>
      <c r="AJ239" s="362">
        <f t="shared" ca="1" si="338"/>
        <v>350</v>
      </c>
      <c r="AK239" s="362">
        <v>231</v>
      </c>
      <c r="AL239" s="371">
        <f t="shared" ca="1" si="339"/>
        <v>0</v>
      </c>
      <c r="AM239" s="359">
        <f t="shared" ca="1" si="277"/>
        <v>0</v>
      </c>
      <c r="AN239" s="359">
        <v>0</v>
      </c>
      <c r="AO239" s="359">
        <f t="shared" ca="1" si="304"/>
        <v>0</v>
      </c>
      <c r="AP239" s="359">
        <f t="shared" ca="1" si="340"/>
        <v>0</v>
      </c>
      <c r="AQ239" s="359">
        <f t="shared" ca="1" si="305"/>
        <v>0</v>
      </c>
      <c r="AS239" s="362">
        <f t="shared" ca="1" si="341"/>
        <v>350</v>
      </c>
      <c r="AT239" s="362">
        <v>231</v>
      </c>
      <c r="AU239" s="371">
        <f t="shared" ca="1" si="342"/>
        <v>0</v>
      </c>
      <c r="AV239" s="359">
        <f t="shared" ca="1" si="278"/>
        <v>0</v>
      </c>
      <c r="AW239" s="359">
        <v>0</v>
      </c>
      <c r="AX239" s="359">
        <f t="shared" ca="1" si="306"/>
        <v>0</v>
      </c>
      <c r="AY239" s="359">
        <f t="shared" ca="1" si="343"/>
        <v>0</v>
      </c>
      <c r="AZ239" s="359">
        <f t="shared" ca="1" si="307"/>
        <v>0</v>
      </c>
      <c r="BB239" s="362">
        <f t="shared" ca="1" si="344"/>
        <v>350</v>
      </c>
      <c r="BC239" s="362">
        <v>231</v>
      </c>
      <c r="BD239" s="371">
        <f t="shared" ca="1" si="345"/>
        <v>0</v>
      </c>
      <c r="BE239" s="359">
        <f t="shared" ca="1" si="279"/>
        <v>0</v>
      </c>
      <c r="BF239" s="359">
        <v>0</v>
      </c>
      <c r="BG239" s="359">
        <f t="shared" ca="1" si="308"/>
        <v>0</v>
      </c>
      <c r="BH239" s="359">
        <f t="shared" ca="1" si="346"/>
        <v>0</v>
      </c>
      <c r="BI239" s="359">
        <f t="shared" ca="1" si="309"/>
        <v>0</v>
      </c>
      <c r="BK239" s="362">
        <f t="shared" ca="1" si="347"/>
        <v>350</v>
      </c>
      <c r="BL239" s="362">
        <v>231</v>
      </c>
      <c r="BM239" s="371">
        <f t="shared" ca="1" si="348"/>
        <v>0</v>
      </c>
      <c r="BN239" s="359">
        <f t="shared" ca="1" si="280"/>
        <v>0</v>
      </c>
      <c r="BO239" s="359">
        <v>0</v>
      </c>
      <c r="BP239" s="359">
        <f t="shared" ca="1" si="310"/>
        <v>0</v>
      </c>
      <c r="BQ239" s="359">
        <f t="shared" ca="1" si="281"/>
        <v>0</v>
      </c>
      <c r="BR239" s="359">
        <f t="shared" ca="1" si="311"/>
        <v>0</v>
      </c>
      <c r="BT239" s="362">
        <f t="shared" ca="1" si="349"/>
        <v>350</v>
      </c>
      <c r="BU239" s="362">
        <v>231</v>
      </c>
      <c r="BV239" s="371">
        <f t="shared" ca="1" si="350"/>
        <v>0</v>
      </c>
      <c r="BW239" s="359">
        <f t="shared" ca="1" si="282"/>
        <v>0</v>
      </c>
      <c r="BX239" s="359">
        <v>0</v>
      </c>
      <c r="BY239" s="359">
        <f t="shared" ca="1" si="312"/>
        <v>0</v>
      </c>
      <c r="BZ239" s="359">
        <f t="shared" ca="1" si="283"/>
        <v>0</v>
      </c>
      <c r="CA239" s="359">
        <f t="shared" ca="1" si="313"/>
        <v>0</v>
      </c>
      <c r="CC239" s="362">
        <f t="shared" ca="1" si="351"/>
        <v>350</v>
      </c>
      <c r="CD239" s="362">
        <v>231</v>
      </c>
      <c r="CE239" s="371">
        <f t="shared" ca="1" si="352"/>
        <v>0</v>
      </c>
      <c r="CF239" s="359">
        <f t="shared" ca="1" si="284"/>
        <v>0</v>
      </c>
      <c r="CG239" s="359">
        <v>0</v>
      </c>
      <c r="CH239" s="359">
        <f t="shared" ca="1" si="314"/>
        <v>0</v>
      </c>
      <c r="CI239" s="359">
        <f t="shared" ca="1" si="285"/>
        <v>0</v>
      </c>
      <c r="CJ239" s="359">
        <f t="shared" ca="1" si="315"/>
        <v>0</v>
      </c>
      <c r="CL239" s="362">
        <f t="shared" ca="1" si="353"/>
        <v>350</v>
      </c>
      <c r="CM239" s="362">
        <v>231</v>
      </c>
      <c r="CN239" s="371">
        <f t="shared" ca="1" si="354"/>
        <v>0</v>
      </c>
      <c r="CO239" s="359">
        <f t="shared" ca="1" si="286"/>
        <v>0</v>
      </c>
      <c r="CP239" s="359">
        <v>0</v>
      </c>
      <c r="CQ239" s="359">
        <f t="shared" ca="1" si="316"/>
        <v>0</v>
      </c>
      <c r="CR239" s="359">
        <f t="shared" ca="1" si="287"/>
        <v>0</v>
      </c>
      <c r="CS239" s="359">
        <f t="shared" ca="1" si="317"/>
        <v>0</v>
      </c>
      <c r="CU239" s="362">
        <f t="shared" ca="1" si="355"/>
        <v>350</v>
      </c>
      <c r="CV239" s="362">
        <v>231</v>
      </c>
      <c r="CW239" s="371">
        <f t="shared" ca="1" si="356"/>
        <v>0</v>
      </c>
      <c r="CX239" s="359">
        <f t="shared" ca="1" si="288"/>
        <v>0</v>
      </c>
      <c r="CY239" s="359">
        <v>0</v>
      </c>
      <c r="CZ239" s="359">
        <f t="shared" ca="1" si="318"/>
        <v>0</v>
      </c>
      <c r="DA239" s="359">
        <f t="shared" ca="1" si="289"/>
        <v>0</v>
      </c>
      <c r="DB239" s="359">
        <f t="shared" ca="1" si="319"/>
        <v>0</v>
      </c>
      <c r="DD239" s="362">
        <f t="shared" ca="1" si="357"/>
        <v>350</v>
      </c>
      <c r="DE239" s="362">
        <v>231</v>
      </c>
      <c r="DF239" s="371">
        <f t="shared" ca="1" si="358"/>
        <v>0</v>
      </c>
      <c r="DG239" s="359">
        <f t="shared" ca="1" si="290"/>
        <v>0</v>
      </c>
      <c r="DH239" s="359">
        <v>0</v>
      </c>
      <c r="DI239" s="359">
        <f t="shared" ca="1" si="320"/>
        <v>0</v>
      </c>
      <c r="DJ239" s="359">
        <f t="shared" ca="1" si="291"/>
        <v>0</v>
      </c>
      <c r="DK239" s="359">
        <f t="shared" ca="1" si="321"/>
        <v>0</v>
      </c>
      <c r="DM239" s="362">
        <f t="shared" ca="1" si="359"/>
        <v>350</v>
      </c>
      <c r="DN239" s="362">
        <v>231</v>
      </c>
      <c r="DO239" s="371">
        <f t="shared" ca="1" si="360"/>
        <v>0</v>
      </c>
      <c r="DP239" s="359">
        <f t="shared" ca="1" si="292"/>
        <v>0</v>
      </c>
      <c r="DQ239" s="359">
        <v>0</v>
      </c>
      <c r="DR239" s="359">
        <f t="shared" ca="1" si="322"/>
        <v>0</v>
      </c>
      <c r="DS239" s="359">
        <f t="shared" ca="1" si="293"/>
        <v>0</v>
      </c>
      <c r="DT239" s="359">
        <f t="shared" ca="1" si="323"/>
        <v>0</v>
      </c>
      <c r="DV239" s="362">
        <f t="shared" ca="1" si="361"/>
        <v>350</v>
      </c>
      <c r="DW239" s="362">
        <v>231</v>
      </c>
      <c r="DX239" s="371">
        <f t="shared" ca="1" si="362"/>
        <v>0</v>
      </c>
      <c r="DY239" s="359">
        <f t="shared" ca="1" si="294"/>
        <v>0</v>
      </c>
      <c r="DZ239" s="359">
        <v>0</v>
      </c>
      <c r="EA239" s="359">
        <f t="shared" ca="1" si="324"/>
        <v>0</v>
      </c>
      <c r="EB239" s="359">
        <f t="shared" ca="1" si="295"/>
        <v>0</v>
      </c>
      <c r="EC239" s="359">
        <f t="shared" ca="1" si="325"/>
        <v>0</v>
      </c>
      <c r="EE239" s="362">
        <f t="shared" ca="1" si="363"/>
        <v>350</v>
      </c>
      <c r="EF239" s="362">
        <v>231</v>
      </c>
      <c r="EG239" s="371">
        <f t="shared" ca="1" si="364"/>
        <v>0</v>
      </c>
      <c r="EH239" s="359">
        <f t="shared" ca="1" si="296"/>
        <v>0</v>
      </c>
      <c r="EI239" s="359">
        <v>0</v>
      </c>
      <c r="EJ239" s="359">
        <f t="shared" ca="1" si="326"/>
        <v>0</v>
      </c>
      <c r="EK239" s="359">
        <f t="shared" ca="1" si="297"/>
        <v>0</v>
      </c>
      <c r="EL239" s="359">
        <f t="shared" ca="1" si="327"/>
        <v>0</v>
      </c>
    </row>
    <row r="240" spans="9:142" x14ac:dyDescent="0.35">
      <c r="I240" s="362">
        <f t="shared" ca="1" si="329"/>
        <v>351</v>
      </c>
      <c r="J240" s="362">
        <v>232</v>
      </c>
      <c r="K240" s="371">
        <f t="shared" ca="1" si="330"/>
        <v>0</v>
      </c>
      <c r="L240" s="359">
        <f t="shared" ca="1" si="274"/>
        <v>0</v>
      </c>
      <c r="M240" s="359">
        <v>0</v>
      </c>
      <c r="N240" s="359">
        <f t="shared" ca="1" si="298"/>
        <v>0</v>
      </c>
      <c r="O240" s="359">
        <f t="shared" ca="1" si="331"/>
        <v>0</v>
      </c>
      <c r="P240" s="359">
        <f t="shared" ca="1" si="299"/>
        <v>0</v>
      </c>
      <c r="R240" s="362">
        <f t="shared" ca="1" si="332"/>
        <v>351</v>
      </c>
      <c r="S240" s="362">
        <v>232</v>
      </c>
      <c r="T240" s="371">
        <f t="shared" ca="1" si="333"/>
        <v>0</v>
      </c>
      <c r="U240" s="359">
        <f t="shared" ca="1" si="275"/>
        <v>0</v>
      </c>
      <c r="V240" s="359">
        <v>0</v>
      </c>
      <c r="W240" s="359">
        <f t="shared" ca="1" si="300"/>
        <v>0</v>
      </c>
      <c r="X240" s="359">
        <f t="shared" ca="1" si="334"/>
        <v>0</v>
      </c>
      <c r="Y240" s="359">
        <f t="shared" ca="1" si="301"/>
        <v>0</v>
      </c>
      <c r="AA240" s="362">
        <f t="shared" ca="1" si="335"/>
        <v>351</v>
      </c>
      <c r="AB240" s="362">
        <v>232</v>
      </c>
      <c r="AC240" s="371">
        <f t="shared" ca="1" si="336"/>
        <v>0</v>
      </c>
      <c r="AD240" s="359">
        <f t="shared" ca="1" si="276"/>
        <v>0</v>
      </c>
      <c r="AE240" s="359">
        <v>0</v>
      </c>
      <c r="AF240" s="359">
        <f t="shared" ca="1" si="302"/>
        <v>0</v>
      </c>
      <c r="AG240" s="359">
        <f t="shared" ca="1" si="337"/>
        <v>0</v>
      </c>
      <c r="AH240" s="359">
        <f t="shared" ca="1" si="303"/>
        <v>0</v>
      </c>
      <c r="AJ240" s="362">
        <f t="shared" ca="1" si="338"/>
        <v>351</v>
      </c>
      <c r="AK240" s="362">
        <v>232</v>
      </c>
      <c r="AL240" s="371">
        <f t="shared" ca="1" si="339"/>
        <v>0</v>
      </c>
      <c r="AM240" s="359">
        <f t="shared" ca="1" si="277"/>
        <v>0</v>
      </c>
      <c r="AN240" s="359">
        <v>0</v>
      </c>
      <c r="AO240" s="359">
        <f t="shared" ca="1" si="304"/>
        <v>0</v>
      </c>
      <c r="AP240" s="359">
        <f t="shared" ca="1" si="340"/>
        <v>0</v>
      </c>
      <c r="AQ240" s="359">
        <f t="shared" ca="1" si="305"/>
        <v>0</v>
      </c>
      <c r="AS240" s="362">
        <f t="shared" ca="1" si="341"/>
        <v>351</v>
      </c>
      <c r="AT240" s="362">
        <v>232</v>
      </c>
      <c r="AU240" s="371">
        <f t="shared" ca="1" si="342"/>
        <v>0</v>
      </c>
      <c r="AV240" s="359">
        <f t="shared" ca="1" si="278"/>
        <v>0</v>
      </c>
      <c r="AW240" s="359">
        <v>0</v>
      </c>
      <c r="AX240" s="359">
        <f t="shared" ca="1" si="306"/>
        <v>0</v>
      </c>
      <c r="AY240" s="359">
        <f t="shared" ca="1" si="343"/>
        <v>0</v>
      </c>
      <c r="AZ240" s="359">
        <f t="shared" ca="1" si="307"/>
        <v>0</v>
      </c>
      <c r="BB240" s="362">
        <f t="shared" ca="1" si="344"/>
        <v>351</v>
      </c>
      <c r="BC240" s="362">
        <v>232</v>
      </c>
      <c r="BD240" s="371">
        <f t="shared" ca="1" si="345"/>
        <v>0</v>
      </c>
      <c r="BE240" s="359">
        <f t="shared" ca="1" si="279"/>
        <v>0</v>
      </c>
      <c r="BF240" s="359">
        <v>0</v>
      </c>
      <c r="BG240" s="359">
        <f t="shared" ca="1" si="308"/>
        <v>0</v>
      </c>
      <c r="BH240" s="359">
        <f t="shared" ca="1" si="346"/>
        <v>0</v>
      </c>
      <c r="BI240" s="359">
        <f t="shared" ca="1" si="309"/>
        <v>0</v>
      </c>
      <c r="BK240" s="362">
        <f t="shared" ca="1" si="347"/>
        <v>351</v>
      </c>
      <c r="BL240" s="362">
        <v>232</v>
      </c>
      <c r="BM240" s="371">
        <f t="shared" ca="1" si="348"/>
        <v>0</v>
      </c>
      <c r="BN240" s="359">
        <f t="shared" ca="1" si="280"/>
        <v>0</v>
      </c>
      <c r="BO240" s="359">
        <v>0</v>
      </c>
      <c r="BP240" s="359">
        <f t="shared" ca="1" si="310"/>
        <v>0</v>
      </c>
      <c r="BQ240" s="359">
        <f t="shared" ca="1" si="281"/>
        <v>0</v>
      </c>
      <c r="BR240" s="359">
        <f t="shared" ca="1" si="311"/>
        <v>0</v>
      </c>
      <c r="BT240" s="362">
        <f t="shared" ca="1" si="349"/>
        <v>351</v>
      </c>
      <c r="BU240" s="362">
        <v>232</v>
      </c>
      <c r="BV240" s="371">
        <f t="shared" ca="1" si="350"/>
        <v>0</v>
      </c>
      <c r="BW240" s="359">
        <f t="shared" ca="1" si="282"/>
        <v>0</v>
      </c>
      <c r="BX240" s="359">
        <v>0</v>
      </c>
      <c r="BY240" s="359">
        <f t="shared" ca="1" si="312"/>
        <v>0</v>
      </c>
      <c r="BZ240" s="359">
        <f t="shared" ca="1" si="283"/>
        <v>0</v>
      </c>
      <c r="CA240" s="359">
        <f t="shared" ca="1" si="313"/>
        <v>0</v>
      </c>
      <c r="CC240" s="362">
        <f t="shared" ca="1" si="351"/>
        <v>351</v>
      </c>
      <c r="CD240" s="362">
        <v>232</v>
      </c>
      <c r="CE240" s="371">
        <f t="shared" ca="1" si="352"/>
        <v>0</v>
      </c>
      <c r="CF240" s="359">
        <f t="shared" ca="1" si="284"/>
        <v>0</v>
      </c>
      <c r="CG240" s="359">
        <v>0</v>
      </c>
      <c r="CH240" s="359">
        <f t="shared" ca="1" si="314"/>
        <v>0</v>
      </c>
      <c r="CI240" s="359">
        <f t="shared" ca="1" si="285"/>
        <v>0</v>
      </c>
      <c r="CJ240" s="359">
        <f t="shared" ca="1" si="315"/>
        <v>0</v>
      </c>
      <c r="CL240" s="362">
        <f t="shared" ca="1" si="353"/>
        <v>351</v>
      </c>
      <c r="CM240" s="362">
        <v>232</v>
      </c>
      <c r="CN240" s="371">
        <f t="shared" ca="1" si="354"/>
        <v>0</v>
      </c>
      <c r="CO240" s="359">
        <f t="shared" ca="1" si="286"/>
        <v>0</v>
      </c>
      <c r="CP240" s="359">
        <v>0</v>
      </c>
      <c r="CQ240" s="359">
        <f t="shared" ca="1" si="316"/>
        <v>0</v>
      </c>
      <c r="CR240" s="359">
        <f t="shared" ca="1" si="287"/>
        <v>0</v>
      </c>
      <c r="CS240" s="359">
        <f t="shared" ca="1" si="317"/>
        <v>0</v>
      </c>
      <c r="CU240" s="362">
        <f t="shared" ca="1" si="355"/>
        <v>351</v>
      </c>
      <c r="CV240" s="362">
        <v>232</v>
      </c>
      <c r="CW240" s="371">
        <f t="shared" ca="1" si="356"/>
        <v>0</v>
      </c>
      <c r="CX240" s="359">
        <f t="shared" ca="1" si="288"/>
        <v>0</v>
      </c>
      <c r="CY240" s="359">
        <v>0</v>
      </c>
      <c r="CZ240" s="359">
        <f t="shared" ca="1" si="318"/>
        <v>0</v>
      </c>
      <c r="DA240" s="359">
        <f t="shared" ca="1" si="289"/>
        <v>0</v>
      </c>
      <c r="DB240" s="359">
        <f t="shared" ca="1" si="319"/>
        <v>0</v>
      </c>
      <c r="DD240" s="362">
        <f t="shared" ca="1" si="357"/>
        <v>351</v>
      </c>
      <c r="DE240" s="362">
        <v>232</v>
      </c>
      <c r="DF240" s="371">
        <f t="shared" ca="1" si="358"/>
        <v>0</v>
      </c>
      <c r="DG240" s="359">
        <f t="shared" ca="1" si="290"/>
        <v>0</v>
      </c>
      <c r="DH240" s="359">
        <v>0</v>
      </c>
      <c r="DI240" s="359">
        <f t="shared" ca="1" si="320"/>
        <v>0</v>
      </c>
      <c r="DJ240" s="359">
        <f t="shared" ca="1" si="291"/>
        <v>0</v>
      </c>
      <c r="DK240" s="359">
        <f t="shared" ca="1" si="321"/>
        <v>0</v>
      </c>
      <c r="DM240" s="362">
        <f t="shared" ca="1" si="359"/>
        <v>351</v>
      </c>
      <c r="DN240" s="362">
        <v>232</v>
      </c>
      <c r="DO240" s="371">
        <f t="shared" ca="1" si="360"/>
        <v>0</v>
      </c>
      <c r="DP240" s="359">
        <f t="shared" ca="1" si="292"/>
        <v>0</v>
      </c>
      <c r="DQ240" s="359">
        <v>0</v>
      </c>
      <c r="DR240" s="359">
        <f t="shared" ca="1" si="322"/>
        <v>0</v>
      </c>
      <c r="DS240" s="359">
        <f t="shared" ca="1" si="293"/>
        <v>0</v>
      </c>
      <c r="DT240" s="359">
        <f t="shared" ca="1" si="323"/>
        <v>0</v>
      </c>
      <c r="DV240" s="362">
        <f t="shared" ca="1" si="361"/>
        <v>351</v>
      </c>
      <c r="DW240" s="362">
        <v>232</v>
      </c>
      <c r="DX240" s="371">
        <f t="shared" ca="1" si="362"/>
        <v>0</v>
      </c>
      <c r="DY240" s="359">
        <f t="shared" ca="1" si="294"/>
        <v>0</v>
      </c>
      <c r="DZ240" s="359">
        <v>0</v>
      </c>
      <c r="EA240" s="359">
        <f t="shared" ca="1" si="324"/>
        <v>0</v>
      </c>
      <c r="EB240" s="359">
        <f t="shared" ca="1" si="295"/>
        <v>0</v>
      </c>
      <c r="EC240" s="359">
        <f t="shared" ca="1" si="325"/>
        <v>0</v>
      </c>
      <c r="EE240" s="362">
        <f t="shared" ca="1" si="363"/>
        <v>351</v>
      </c>
      <c r="EF240" s="362">
        <v>232</v>
      </c>
      <c r="EG240" s="371">
        <f t="shared" ca="1" si="364"/>
        <v>0</v>
      </c>
      <c r="EH240" s="359">
        <f t="shared" ca="1" si="296"/>
        <v>0</v>
      </c>
      <c r="EI240" s="359">
        <v>0</v>
      </c>
      <c r="EJ240" s="359">
        <f t="shared" ca="1" si="326"/>
        <v>0</v>
      </c>
      <c r="EK240" s="359">
        <f t="shared" ca="1" si="297"/>
        <v>0</v>
      </c>
      <c r="EL240" s="359">
        <f t="shared" ca="1" si="327"/>
        <v>0</v>
      </c>
    </row>
    <row r="241" spans="9:142" x14ac:dyDescent="0.35">
      <c r="I241" s="362">
        <f t="shared" ca="1" si="329"/>
        <v>352</v>
      </c>
      <c r="J241" s="362">
        <v>233</v>
      </c>
      <c r="K241" s="371">
        <f t="shared" ca="1" si="330"/>
        <v>0</v>
      </c>
      <c r="L241" s="359">
        <f t="shared" ca="1" si="274"/>
        <v>0</v>
      </c>
      <c r="M241" s="359">
        <v>0</v>
      </c>
      <c r="N241" s="359">
        <f t="shared" ca="1" si="298"/>
        <v>0</v>
      </c>
      <c r="O241" s="359">
        <f t="shared" ca="1" si="331"/>
        <v>0</v>
      </c>
      <c r="P241" s="359">
        <f t="shared" ca="1" si="299"/>
        <v>0</v>
      </c>
      <c r="R241" s="362">
        <f t="shared" ca="1" si="332"/>
        <v>352</v>
      </c>
      <c r="S241" s="362">
        <v>233</v>
      </c>
      <c r="T241" s="371">
        <f t="shared" ca="1" si="333"/>
        <v>0</v>
      </c>
      <c r="U241" s="359">
        <f t="shared" ca="1" si="275"/>
        <v>0</v>
      </c>
      <c r="V241" s="359">
        <v>0</v>
      </c>
      <c r="W241" s="359">
        <f t="shared" ca="1" si="300"/>
        <v>0</v>
      </c>
      <c r="X241" s="359">
        <f t="shared" ca="1" si="334"/>
        <v>0</v>
      </c>
      <c r="Y241" s="359">
        <f t="shared" ca="1" si="301"/>
        <v>0</v>
      </c>
      <c r="AA241" s="362">
        <f t="shared" ca="1" si="335"/>
        <v>352</v>
      </c>
      <c r="AB241" s="362">
        <v>233</v>
      </c>
      <c r="AC241" s="371">
        <f t="shared" ca="1" si="336"/>
        <v>0</v>
      </c>
      <c r="AD241" s="359">
        <f t="shared" ca="1" si="276"/>
        <v>0</v>
      </c>
      <c r="AE241" s="359">
        <v>0</v>
      </c>
      <c r="AF241" s="359">
        <f t="shared" ca="1" si="302"/>
        <v>0</v>
      </c>
      <c r="AG241" s="359">
        <f t="shared" ca="1" si="337"/>
        <v>0</v>
      </c>
      <c r="AH241" s="359">
        <f t="shared" ca="1" si="303"/>
        <v>0</v>
      </c>
      <c r="AJ241" s="362">
        <f t="shared" ca="1" si="338"/>
        <v>352</v>
      </c>
      <c r="AK241" s="362">
        <v>233</v>
      </c>
      <c r="AL241" s="371">
        <f t="shared" ca="1" si="339"/>
        <v>0</v>
      </c>
      <c r="AM241" s="359">
        <f t="shared" ca="1" si="277"/>
        <v>0</v>
      </c>
      <c r="AN241" s="359">
        <v>0</v>
      </c>
      <c r="AO241" s="359">
        <f t="shared" ca="1" si="304"/>
        <v>0</v>
      </c>
      <c r="AP241" s="359">
        <f t="shared" ca="1" si="340"/>
        <v>0</v>
      </c>
      <c r="AQ241" s="359">
        <f t="shared" ca="1" si="305"/>
        <v>0</v>
      </c>
      <c r="AS241" s="362">
        <f t="shared" ca="1" si="341"/>
        <v>352</v>
      </c>
      <c r="AT241" s="362">
        <v>233</v>
      </c>
      <c r="AU241" s="371">
        <f t="shared" ca="1" si="342"/>
        <v>0</v>
      </c>
      <c r="AV241" s="359">
        <f t="shared" ca="1" si="278"/>
        <v>0</v>
      </c>
      <c r="AW241" s="359">
        <v>0</v>
      </c>
      <c r="AX241" s="359">
        <f t="shared" ca="1" si="306"/>
        <v>0</v>
      </c>
      <c r="AY241" s="359">
        <f t="shared" ca="1" si="343"/>
        <v>0</v>
      </c>
      <c r="AZ241" s="359">
        <f t="shared" ca="1" si="307"/>
        <v>0</v>
      </c>
      <c r="BB241" s="362">
        <f t="shared" ca="1" si="344"/>
        <v>352</v>
      </c>
      <c r="BC241" s="362">
        <v>233</v>
      </c>
      <c r="BD241" s="371">
        <f t="shared" ca="1" si="345"/>
        <v>0</v>
      </c>
      <c r="BE241" s="359">
        <f t="shared" ca="1" si="279"/>
        <v>0</v>
      </c>
      <c r="BF241" s="359">
        <v>0</v>
      </c>
      <c r="BG241" s="359">
        <f t="shared" ca="1" si="308"/>
        <v>0</v>
      </c>
      <c r="BH241" s="359">
        <f t="shared" ca="1" si="346"/>
        <v>0</v>
      </c>
      <c r="BI241" s="359">
        <f t="shared" ca="1" si="309"/>
        <v>0</v>
      </c>
      <c r="BK241" s="362">
        <f t="shared" ca="1" si="347"/>
        <v>352</v>
      </c>
      <c r="BL241" s="362">
        <v>233</v>
      </c>
      <c r="BM241" s="371">
        <f t="shared" ca="1" si="348"/>
        <v>0</v>
      </c>
      <c r="BN241" s="359">
        <f t="shared" ca="1" si="280"/>
        <v>0</v>
      </c>
      <c r="BO241" s="359">
        <v>0</v>
      </c>
      <c r="BP241" s="359">
        <f t="shared" ca="1" si="310"/>
        <v>0</v>
      </c>
      <c r="BQ241" s="359">
        <f t="shared" ca="1" si="281"/>
        <v>0</v>
      </c>
      <c r="BR241" s="359">
        <f t="shared" ca="1" si="311"/>
        <v>0</v>
      </c>
      <c r="BT241" s="362">
        <f t="shared" ca="1" si="349"/>
        <v>352</v>
      </c>
      <c r="BU241" s="362">
        <v>233</v>
      </c>
      <c r="BV241" s="371">
        <f t="shared" ca="1" si="350"/>
        <v>0</v>
      </c>
      <c r="BW241" s="359">
        <f t="shared" ca="1" si="282"/>
        <v>0</v>
      </c>
      <c r="BX241" s="359">
        <v>0</v>
      </c>
      <c r="BY241" s="359">
        <f t="shared" ca="1" si="312"/>
        <v>0</v>
      </c>
      <c r="BZ241" s="359">
        <f t="shared" ca="1" si="283"/>
        <v>0</v>
      </c>
      <c r="CA241" s="359">
        <f t="shared" ca="1" si="313"/>
        <v>0</v>
      </c>
      <c r="CC241" s="362">
        <f t="shared" ca="1" si="351"/>
        <v>352</v>
      </c>
      <c r="CD241" s="362">
        <v>233</v>
      </c>
      <c r="CE241" s="371">
        <f t="shared" ca="1" si="352"/>
        <v>0</v>
      </c>
      <c r="CF241" s="359">
        <f t="shared" ca="1" si="284"/>
        <v>0</v>
      </c>
      <c r="CG241" s="359">
        <v>0</v>
      </c>
      <c r="CH241" s="359">
        <f t="shared" ca="1" si="314"/>
        <v>0</v>
      </c>
      <c r="CI241" s="359">
        <f t="shared" ca="1" si="285"/>
        <v>0</v>
      </c>
      <c r="CJ241" s="359">
        <f t="shared" ca="1" si="315"/>
        <v>0</v>
      </c>
      <c r="CL241" s="362">
        <f t="shared" ca="1" si="353"/>
        <v>352</v>
      </c>
      <c r="CM241" s="362">
        <v>233</v>
      </c>
      <c r="CN241" s="371">
        <f t="shared" ca="1" si="354"/>
        <v>0</v>
      </c>
      <c r="CO241" s="359">
        <f t="shared" ca="1" si="286"/>
        <v>0</v>
      </c>
      <c r="CP241" s="359">
        <v>0</v>
      </c>
      <c r="CQ241" s="359">
        <f t="shared" ca="1" si="316"/>
        <v>0</v>
      </c>
      <c r="CR241" s="359">
        <f t="shared" ca="1" si="287"/>
        <v>0</v>
      </c>
      <c r="CS241" s="359">
        <f t="shared" ca="1" si="317"/>
        <v>0</v>
      </c>
      <c r="CU241" s="362">
        <f t="shared" ca="1" si="355"/>
        <v>352</v>
      </c>
      <c r="CV241" s="362">
        <v>233</v>
      </c>
      <c r="CW241" s="371">
        <f t="shared" ca="1" si="356"/>
        <v>0</v>
      </c>
      <c r="CX241" s="359">
        <f t="shared" ca="1" si="288"/>
        <v>0</v>
      </c>
      <c r="CY241" s="359">
        <v>0</v>
      </c>
      <c r="CZ241" s="359">
        <f t="shared" ca="1" si="318"/>
        <v>0</v>
      </c>
      <c r="DA241" s="359">
        <f t="shared" ca="1" si="289"/>
        <v>0</v>
      </c>
      <c r="DB241" s="359">
        <f t="shared" ca="1" si="319"/>
        <v>0</v>
      </c>
      <c r="DD241" s="362">
        <f t="shared" ca="1" si="357"/>
        <v>352</v>
      </c>
      <c r="DE241" s="362">
        <v>233</v>
      </c>
      <c r="DF241" s="371">
        <f t="shared" ca="1" si="358"/>
        <v>0</v>
      </c>
      <c r="DG241" s="359">
        <f t="shared" ca="1" si="290"/>
        <v>0</v>
      </c>
      <c r="DH241" s="359">
        <v>0</v>
      </c>
      <c r="DI241" s="359">
        <f t="shared" ca="1" si="320"/>
        <v>0</v>
      </c>
      <c r="DJ241" s="359">
        <f t="shared" ca="1" si="291"/>
        <v>0</v>
      </c>
      <c r="DK241" s="359">
        <f t="shared" ca="1" si="321"/>
        <v>0</v>
      </c>
      <c r="DM241" s="362">
        <f t="shared" ca="1" si="359"/>
        <v>352</v>
      </c>
      <c r="DN241" s="362">
        <v>233</v>
      </c>
      <c r="DO241" s="371">
        <f t="shared" ca="1" si="360"/>
        <v>0</v>
      </c>
      <c r="DP241" s="359">
        <f t="shared" ca="1" si="292"/>
        <v>0</v>
      </c>
      <c r="DQ241" s="359">
        <v>0</v>
      </c>
      <c r="DR241" s="359">
        <f t="shared" ca="1" si="322"/>
        <v>0</v>
      </c>
      <c r="DS241" s="359">
        <f t="shared" ca="1" si="293"/>
        <v>0</v>
      </c>
      <c r="DT241" s="359">
        <f t="shared" ca="1" si="323"/>
        <v>0</v>
      </c>
      <c r="DV241" s="362">
        <f t="shared" ca="1" si="361"/>
        <v>352</v>
      </c>
      <c r="DW241" s="362">
        <v>233</v>
      </c>
      <c r="DX241" s="371">
        <f t="shared" ca="1" si="362"/>
        <v>0</v>
      </c>
      <c r="DY241" s="359">
        <f t="shared" ca="1" si="294"/>
        <v>0</v>
      </c>
      <c r="DZ241" s="359">
        <v>0</v>
      </c>
      <c r="EA241" s="359">
        <f t="shared" ca="1" si="324"/>
        <v>0</v>
      </c>
      <c r="EB241" s="359">
        <f t="shared" ca="1" si="295"/>
        <v>0</v>
      </c>
      <c r="EC241" s="359">
        <f t="shared" ca="1" si="325"/>
        <v>0</v>
      </c>
      <c r="EE241" s="362">
        <f t="shared" ca="1" si="363"/>
        <v>352</v>
      </c>
      <c r="EF241" s="362">
        <v>233</v>
      </c>
      <c r="EG241" s="371">
        <f t="shared" ca="1" si="364"/>
        <v>0</v>
      </c>
      <c r="EH241" s="359">
        <f t="shared" ca="1" si="296"/>
        <v>0</v>
      </c>
      <c r="EI241" s="359">
        <v>0</v>
      </c>
      <c r="EJ241" s="359">
        <f t="shared" ca="1" si="326"/>
        <v>0</v>
      </c>
      <c r="EK241" s="359">
        <f t="shared" ca="1" si="297"/>
        <v>0</v>
      </c>
      <c r="EL241" s="359">
        <f t="shared" ca="1" si="327"/>
        <v>0</v>
      </c>
    </row>
    <row r="242" spans="9:142" x14ac:dyDescent="0.35">
      <c r="I242" s="362">
        <f t="shared" ca="1" si="329"/>
        <v>353</v>
      </c>
      <c r="J242" s="362">
        <v>234</v>
      </c>
      <c r="K242" s="371">
        <f t="shared" ca="1" si="330"/>
        <v>0</v>
      </c>
      <c r="L242" s="359">
        <f t="shared" ca="1" si="274"/>
        <v>0</v>
      </c>
      <c r="M242" s="359">
        <v>0</v>
      </c>
      <c r="N242" s="359">
        <f t="shared" ca="1" si="298"/>
        <v>0</v>
      </c>
      <c r="O242" s="359">
        <f t="shared" ca="1" si="331"/>
        <v>0</v>
      </c>
      <c r="P242" s="359">
        <f t="shared" ca="1" si="299"/>
        <v>0</v>
      </c>
      <c r="R242" s="362">
        <f t="shared" ca="1" si="332"/>
        <v>353</v>
      </c>
      <c r="S242" s="362">
        <v>234</v>
      </c>
      <c r="T242" s="371">
        <f t="shared" ca="1" si="333"/>
        <v>0</v>
      </c>
      <c r="U242" s="359">
        <f t="shared" ca="1" si="275"/>
        <v>0</v>
      </c>
      <c r="V242" s="359">
        <v>0</v>
      </c>
      <c r="W242" s="359">
        <f t="shared" ca="1" si="300"/>
        <v>0</v>
      </c>
      <c r="X242" s="359">
        <f t="shared" ca="1" si="334"/>
        <v>0</v>
      </c>
      <c r="Y242" s="359">
        <f t="shared" ca="1" si="301"/>
        <v>0</v>
      </c>
      <c r="AA242" s="362">
        <f t="shared" ca="1" si="335"/>
        <v>353</v>
      </c>
      <c r="AB242" s="362">
        <v>234</v>
      </c>
      <c r="AC242" s="371">
        <f t="shared" ca="1" si="336"/>
        <v>0</v>
      </c>
      <c r="AD242" s="359">
        <f t="shared" ca="1" si="276"/>
        <v>0</v>
      </c>
      <c r="AE242" s="359">
        <v>0</v>
      </c>
      <c r="AF242" s="359">
        <f t="shared" ca="1" si="302"/>
        <v>0</v>
      </c>
      <c r="AG242" s="359">
        <f t="shared" ca="1" si="337"/>
        <v>0</v>
      </c>
      <c r="AH242" s="359">
        <f t="shared" ca="1" si="303"/>
        <v>0</v>
      </c>
      <c r="AJ242" s="362">
        <f t="shared" ca="1" si="338"/>
        <v>353</v>
      </c>
      <c r="AK242" s="362">
        <v>234</v>
      </c>
      <c r="AL242" s="371">
        <f t="shared" ca="1" si="339"/>
        <v>0</v>
      </c>
      <c r="AM242" s="359">
        <f t="shared" ca="1" si="277"/>
        <v>0</v>
      </c>
      <c r="AN242" s="359">
        <v>0</v>
      </c>
      <c r="AO242" s="359">
        <f t="shared" ca="1" si="304"/>
        <v>0</v>
      </c>
      <c r="AP242" s="359">
        <f t="shared" ca="1" si="340"/>
        <v>0</v>
      </c>
      <c r="AQ242" s="359">
        <f t="shared" ca="1" si="305"/>
        <v>0</v>
      </c>
      <c r="AS242" s="362">
        <f t="shared" ca="1" si="341"/>
        <v>353</v>
      </c>
      <c r="AT242" s="362">
        <v>234</v>
      </c>
      <c r="AU242" s="371">
        <f t="shared" ca="1" si="342"/>
        <v>0</v>
      </c>
      <c r="AV242" s="359">
        <f t="shared" ca="1" si="278"/>
        <v>0</v>
      </c>
      <c r="AW242" s="359">
        <v>0</v>
      </c>
      <c r="AX242" s="359">
        <f t="shared" ca="1" si="306"/>
        <v>0</v>
      </c>
      <c r="AY242" s="359">
        <f t="shared" ca="1" si="343"/>
        <v>0</v>
      </c>
      <c r="AZ242" s="359">
        <f t="shared" ca="1" si="307"/>
        <v>0</v>
      </c>
      <c r="BB242" s="362">
        <f t="shared" ca="1" si="344"/>
        <v>353</v>
      </c>
      <c r="BC242" s="362">
        <v>234</v>
      </c>
      <c r="BD242" s="371">
        <f t="shared" ca="1" si="345"/>
        <v>0</v>
      </c>
      <c r="BE242" s="359">
        <f t="shared" ca="1" si="279"/>
        <v>0</v>
      </c>
      <c r="BF242" s="359">
        <v>0</v>
      </c>
      <c r="BG242" s="359">
        <f t="shared" ca="1" si="308"/>
        <v>0</v>
      </c>
      <c r="BH242" s="359">
        <f t="shared" ca="1" si="346"/>
        <v>0</v>
      </c>
      <c r="BI242" s="359">
        <f t="shared" ca="1" si="309"/>
        <v>0</v>
      </c>
      <c r="BK242" s="362">
        <f t="shared" ca="1" si="347"/>
        <v>353</v>
      </c>
      <c r="BL242" s="362">
        <v>234</v>
      </c>
      <c r="BM242" s="371">
        <f t="shared" ca="1" si="348"/>
        <v>0</v>
      </c>
      <c r="BN242" s="359">
        <f t="shared" ca="1" si="280"/>
        <v>0</v>
      </c>
      <c r="BO242" s="359">
        <v>0</v>
      </c>
      <c r="BP242" s="359">
        <f t="shared" ca="1" si="310"/>
        <v>0</v>
      </c>
      <c r="BQ242" s="359">
        <f t="shared" ca="1" si="281"/>
        <v>0</v>
      </c>
      <c r="BR242" s="359">
        <f t="shared" ca="1" si="311"/>
        <v>0</v>
      </c>
      <c r="BT242" s="362">
        <f t="shared" ca="1" si="349"/>
        <v>353</v>
      </c>
      <c r="BU242" s="362">
        <v>234</v>
      </c>
      <c r="BV242" s="371">
        <f t="shared" ca="1" si="350"/>
        <v>0</v>
      </c>
      <c r="BW242" s="359">
        <f t="shared" ca="1" si="282"/>
        <v>0</v>
      </c>
      <c r="BX242" s="359">
        <v>0</v>
      </c>
      <c r="BY242" s="359">
        <f t="shared" ca="1" si="312"/>
        <v>0</v>
      </c>
      <c r="BZ242" s="359">
        <f t="shared" ca="1" si="283"/>
        <v>0</v>
      </c>
      <c r="CA242" s="359">
        <f t="shared" ca="1" si="313"/>
        <v>0</v>
      </c>
      <c r="CC242" s="362">
        <f t="shared" ca="1" si="351"/>
        <v>353</v>
      </c>
      <c r="CD242" s="362">
        <v>234</v>
      </c>
      <c r="CE242" s="371">
        <f t="shared" ca="1" si="352"/>
        <v>0</v>
      </c>
      <c r="CF242" s="359">
        <f t="shared" ca="1" si="284"/>
        <v>0</v>
      </c>
      <c r="CG242" s="359">
        <v>0</v>
      </c>
      <c r="CH242" s="359">
        <f t="shared" ca="1" si="314"/>
        <v>0</v>
      </c>
      <c r="CI242" s="359">
        <f t="shared" ca="1" si="285"/>
        <v>0</v>
      </c>
      <c r="CJ242" s="359">
        <f t="shared" ca="1" si="315"/>
        <v>0</v>
      </c>
      <c r="CL242" s="362">
        <f t="shared" ca="1" si="353"/>
        <v>353</v>
      </c>
      <c r="CM242" s="362">
        <v>234</v>
      </c>
      <c r="CN242" s="371">
        <f t="shared" ca="1" si="354"/>
        <v>0</v>
      </c>
      <c r="CO242" s="359">
        <f t="shared" ca="1" si="286"/>
        <v>0</v>
      </c>
      <c r="CP242" s="359">
        <v>0</v>
      </c>
      <c r="CQ242" s="359">
        <f t="shared" ca="1" si="316"/>
        <v>0</v>
      </c>
      <c r="CR242" s="359">
        <f t="shared" ca="1" si="287"/>
        <v>0</v>
      </c>
      <c r="CS242" s="359">
        <f t="shared" ca="1" si="317"/>
        <v>0</v>
      </c>
      <c r="CU242" s="362">
        <f t="shared" ca="1" si="355"/>
        <v>353</v>
      </c>
      <c r="CV242" s="362">
        <v>234</v>
      </c>
      <c r="CW242" s="371">
        <f t="shared" ca="1" si="356"/>
        <v>0</v>
      </c>
      <c r="CX242" s="359">
        <f t="shared" ca="1" si="288"/>
        <v>0</v>
      </c>
      <c r="CY242" s="359">
        <v>0</v>
      </c>
      <c r="CZ242" s="359">
        <f t="shared" ca="1" si="318"/>
        <v>0</v>
      </c>
      <c r="DA242" s="359">
        <f t="shared" ca="1" si="289"/>
        <v>0</v>
      </c>
      <c r="DB242" s="359">
        <f t="shared" ca="1" si="319"/>
        <v>0</v>
      </c>
      <c r="DD242" s="362">
        <f t="shared" ca="1" si="357"/>
        <v>353</v>
      </c>
      <c r="DE242" s="362">
        <v>234</v>
      </c>
      <c r="DF242" s="371">
        <f t="shared" ca="1" si="358"/>
        <v>0</v>
      </c>
      <c r="DG242" s="359">
        <f t="shared" ca="1" si="290"/>
        <v>0</v>
      </c>
      <c r="DH242" s="359">
        <v>0</v>
      </c>
      <c r="DI242" s="359">
        <f t="shared" ca="1" si="320"/>
        <v>0</v>
      </c>
      <c r="DJ242" s="359">
        <f t="shared" ca="1" si="291"/>
        <v>0</v>
      </c>
      <c r="DK242" s="359">
        <f t="shared" ca="1" si="321"/>
        <v>0</v>
      </c>
      <c r="DM242" s="362">
        <f t="shared" ca="1" si="359"/>
        <v>353</v>
      </c>
      <c r="DN242" s="362">
        <v>234</v>
      </c>
      <c r="DO242" s="371">
        <f t="shared" ca="1" si="360"/>
        <v>0</v>
      </c>
      <c r="DP242" s="359">
        <f t="shared" ca="1" si="292"/>
        <v>0</v>
      </c>
      <c r="DQ242" s="359">
        <v>0</v>
      </c>
      <c r="DR242" s="359">
        <f t="shared" ca="1" si="322"/>
        <v>0</v>
      </c>
      <c r="DS242" s="359">
        <f t="shared" ca="1" si="293"/>
        <v>0</v>
      </c>
      <c r="DT242" s="359">
        <f t="shared" ca="1" si="323"/>
        <v>0</v>
      </c>
      <c r="DV242" s="362">
        <f t="shared" ca="1" si="361"/>
        <v>353</v>
      </c>
      <c r="DW242" s="362">
        <v>234</v>
      </c>
      <c r="DX242" s="371">
        <f t="shared" ca="1" si="362"/>
        <v>0</v>
      </c>
      <c r="DY242" s="359">
        <f t="shared" ca="1" si="294"/>
        <v>0</v>
      </c>
      <c r="DZ242" s="359">
        <v>0</v>
      </c>
      <c r="EA242" s="359">
        <f t="shared" ca="1" si="324"/>
        <v>0</v>
      </c>
      <c r="EB242" s="359">
        <f t="shared" ca="1" si="295"/>
        <v>0</v>
      </c>
      <c r="EC242" s="359">
        <f t="shared" ca="1" si="325"/>
        <v>0</v>
      </c>
      <c r="EE242" s="362">
        <f t="shared" ca="1" si="363"/>
        <v>353</v>
      </c>
      <c r="EF242" s="362">
        <v>234</v>
      </c>
      <c r="EG242" s="371">
        <f t="shared" ca="1" si="364"/>
        <v>0</v>
      </c>
      <c r="EH242" s="359">
        <f t="shared" ca="1" si="296"/>
        <v>0</v>
      </c>
      <c r="EI242" s="359">
        <v>0</v>
      </c>
      <c r="EJ242" s="359">
        <f t="shared" ca="1" si="326"/>
        <v>0</v>
      </c>
      <c r="EK242" s="359">
        <f t="shared" ca="1" si="297"/>
        <v>0</v>
      </c>
      <c r="EL242" s="359">
        <f t="shared" ca="1" si="327"/>
        <v>0</v>
      </c>
    </row>
    <row r="243" spans="9:142" x14ac:dyDescent="0.35">
      <c r="I243" s="362">
        <f t="shared" ca="1" si="329"/>
        <v>354</v>
      </c>
      <c r="J243" s="362">
        <v>235</v>
      </c>
      <c r="K243" s="371">
        <f t="shared" ca="1" si="330"/>
        <v>0</v>
      </c>
      <c r="L243" s="359">
        <f t="shared" ca="1" si="274"/>
        <v>0</v>
      </c>
      <c r="M243" s="359">
        <v>0</v>
      </c>
      <c r="N243" s="359">
        <f t="shared" ca="1" si="298"/>
        <v>0</v>
      </c>
      <c r="O243" s="359">
        <f t="shared" ca="1" si="331"/>
        <v>0</v>
      </c>
      <c r="P243" s="359">
        <f t="shared" ca="1" si="299"/>
        <v>0</v>
      </c>
      <c r="R243" s="362">
        <f t="shared" ca="1" si="332"/>
        <v>354</v>
      </c>
      <c r="S243" s="362">
        <v>235</v>
      </c>
      <c r="T243" s="371">
        <f t="shared" ca="1" si="333"/>
        <v>0</v>
      </c>
      <c r="U243" s="359">
        <f t="shared" ca="1" si="275"/>
        <v>0</v>
      </c>
      <c r="V243" s="359">
        <v>0</v>
      </c>
      <c r="W243" s="359">
        <f t="shared" ca="1" si="300"/>
        <v>0</v>
      </c>
      <c r="X243" s="359">
        <f t="shared" ca="1" si="334"/>
        <v>0</v>
      </c>
      <c r="Y243" s="359">
        <f t="shared" ca="1" si="301"/>
        <v>0</v>
      </c>
      <c r="AA243" s="362">
        <f t="shared" ca="1" si="335"/>
        <v>354</v>
      </c>
      <c r="AB243" s="362">
        <v>235</v>
      </c>
      <c r="AC243" s="371">
        <f t="shared" ca="1" si="336"/>
        <v>0</v>
      </c>
      <c r="AD243" s="359">
        <f t="shared" ca="1" si="276"/>
        <v>0</v>
      </c>
      <c r="AE243" s="359">
        <v>0</v>
      </c>
      <c r="AF243" s="359">
        <f t="shared" ca="1" si="302"/>
        <v>0</v>
      </c>
      <c r="AG243" s="359">
        <f t="shared" ca="1" si="337"/>
        <v>0</v>
      </c>
      <c r="AH243" s="359">
        <f t="shared" ca="1" si="303"/>
        <v>0</v>
      </c>
      <c r="AJ243" s="362">
        <f t="shared" ca="1" si="338"/>
        <v>354</v>
      </c>
      <c r="AK243" s="362">
        <v>235</v>
      </c>
      <c r="AL243" s="371">
        <f t="shared" ca="1" si="339"/>
        <v>0</v>
      </c>
      <c r="AM243" s="359">
        <f t="shared" ca="1" si="277"/>
        <v>0</v>
      </c>
      <c r="AN243" s="359">
        <v>0</v>
      </c>
      <c r="AO243" s="359">
        <f t="shared" ca="1" si="304"/>
        <v>0</v>
      </c>
      <c r="AP243" s="359">
        <f t="shared" ca="1" si="340"/>
        <v>0</v>
      </c>
      <c r="AQ243" s="359">
        <f t="shared" ca="1" si="305"/>
        <v>0</v>
      </c>
      <c r="AS243" s="362">
        <f t="shared" ca="1" si="341"/>
        <v>354</v>
      </c>
      <c r="AT243" s="362">
        <v>235</v>
      </c>
      <c r="AU243" s="371">
        <f t="shared" ca="1" si="342"/>
        <v>0</v>
      </c>
      <c r="AV243" s="359">
        <f t="shared" ca="1" si="278"/>
        <v>0</v>
      </c>
      <c r="AW243" s="359">
        <v>0</v>
      </c>
      <c r="AX243" s="359">
        <f t="shared" ca="1" si="306"/>
        <v>0</v>
      </c>
      <c r="AY243" s="359">
        <f t="shared" ca="1" si="343"/>
        <v>0</v>
      </c>
      <c r="AZ243" s="359">
        <f t="shared" ca="1" si="307"/>
        <v>0</v>
      </c>
      <c r="BB243" s="362">
        <f t="shared" ca="1" si="344"/>
        <v>354</v>
      </c>
      <c r="BC243" s="362">
        <v>235</v>
      </c>
      <c r="BD243" s="371">
        <f t="shared" ca="1" si="345"/>
        <v>0</v>
      </c>
      <c r="BE243" s="359">
        <f t="shared" ca="1" si="279"/>
        <v>0</v>
      </c>
      <c r="BF243" s="359">
        <v>0</v>
      </c>
      <c r="BG243" s="359">
        <f t="shared" ca="1" si="308"/>
        <v>0</v>
      </c>
      <c r="BH243" s="359">
        <f t="shared" ca="1" si="346"/>
        <v>0</v>
      </c>
      <c r="BI243" s="359">
        <f t="shared" ca="1" si="309"/>
        <v>0</v>
      </c>
      <c r="BK243" s="362">
        <f t="shared" ca="1" si="347"/>
        <v>354</v>
      </c>
      <c r="BL243" s="362">
        <v>235</v>
      </c>
      <c r="BM243" s="371">
        <f t="shared" ca="1" si="348"/>
        <v>0</v>
      </c>
      <c r="BN243" s="359">
        <f t="shared" ca="1" si="280"/>
        <v>0</v>
      </c>
      <c r="BO243" s="359">
        <v>0</v>
      </c>
      <c r="BP243" s="359">
        <f t="shared" ca="1" si="310"/>
        <v>0</v>
      </c>
      <c r="BQ243" s="359">
        <f t="shared" ca="1" si="281"/>
        <v>0</v>
      </c>
      <c r="BR243" s="359">
        <f t="shared" ca="1" si="311"/>
        <v>0</v>
      </c>
      <c r="BT243" s="362">
        <f t="shared" ca="1" si="349"/>
        <v>354</v>
      </c>
      <c r="BU243" s="362">
        <v>235</v>
      </c>
      <c r="BV243" s="371">
        <f t="shared" ca="1" si="350"/>
        <v>0</v>
      </c>
      <c r="BW243" s="359">
        <f t="shared" ca="1" si="282"/>
        <v>0</v>
      </c>
      <c r="BX243" s="359">
        <v>0</v>
      </c>
      <c r="BY243" s="359">
        <f t="shared" ca="1" si="312"/>
        <v>0</v>
      </c>
      <c r="BZ243" s="359">
        <f t="shared" ca="1" si="283"/>
        <v>0</v>
      </c>
      <c r="CA243" s="359">
        <f t="shared" ca="1" si="313"/>
        <v>0</v>
      </c>
      <c r="CC243" s="362">
        <f t="shared" ca="1" si="351"/>
        <v>354</v>
      </c>
      <c r="CD243" s="362">
        <v>235</v>
      </c>
      <c r="CE243" s="371">
        <f t="shared" ca="1" si="352"/>
        <v>0</v>
      </c>
      <c r="CF243" s="359">
        <f t="shared" ca="1" si="284"/>
        <v>0</v>
      </c>
      <c r="CG243" s="359">
        <v>0</v>
      </c>
      <c r="CH243" s="359">
        <f t="shared" ca="1" si="314"/>
        <v>0</v>
      </c>
      <c r="CI243" s="359">
        <f t="shared" ca="1" si="285"/>
        <v>0</v>
      </c>
      <c r="CJ243" s="359">
        <f t="shared" ca="1" si="315"/>
        <v>0</v>
      </c>
      <c r="CL243" s="362">
        <f t="shared" ca="1" si="353"/>
        <v>354</v>
      </c>
      <c r="CM243" s="362">
        <v>235</v>
      </c>
      <c r="CN243" s="371">
        <f t="shared" ca="1" si="354"/>
        <v>0</v>
      </c>
      <c r="CO243" s="359">
        <f t="shared" ca="1" si="286"/>
        <v>0</v>
      </c>
      <c r="CP243" s="359">
        <v>0</v>
      </c>
      <c r="CQ243" s="359">
        <f t="shared" ca="1" si="316"/>
        <v>0</v>
      </c>
      <c r="CR243" s="359">
        <f t="shared" ca="1" si="287"/>
        <v>0</v>
      </c>
      <c r="CS243" s="359">
        <f t="shared" ca="1" si="317"/>
        <v>0</v>
      </c>
      <c r="CU243" s="362">
        <f t="shared" ca="1" si="355"/>
        <v>354</v>
      </c>
      <c r="CV243" s="362">
        <v>235</v>
      </c>
      <c r="CW243" s="371">
        <f t="shared" ca="1" si="356"/>
        <v>0</v>
      </c>
      <c r="CX243" s="359">
        <f t="shared" ca="1" si="288"/>
        <v>0</v>
      </c>
      <c r="CY243" s="359">
        <v>0</v>
      </c>
      <c r="CZ243" s="359">
        <f t="shared" ca="1" si="318"/>
        <v>0</v>
      </c>
      <c r="DA243" s="359">
        <f t="shared" ca="1" si="289"/>
        <v>0</v>
      </c>
      <c r="DB243" s="359">
        <f t="shared" ca="1" si="319"/>
        <v>0</v>
      </c>
      <c r="DD243" s="362">
        <f t="shared" ca="1" si="357"/>
        <v>354</v>
      </c>
      <c r="DE243" s="362">
        <v>235</v>
      </c>
      <c r="DF243" s="371">
        <f t="shared" ca="1" si="358"/>
        <v>0</v>
      </c>
      <c r="DG243" s="359">
        <f t="shared" ca="1" si="290"/>
        <v>0</v>
      </c>
      <c r="DH243" s="359">
        <v>0</v>
      </c>
      <c r="DI243" s="359">
        <f t="shared" ca="1" si="320"/>
        <v>0</v>
      </c>
      <c r="DJ243" s="359">
        <f t="shared" ca="1" si="291"/>
        <v>0</v>
      </c>
      <c r="DK243" s="359">
        <f t="shared" ca="1" si="321"/>
        <v>0</v>
      </c>
      <c r="DM243" s="362">
        <f t="shared" ca="1" si="359"/>
        <v>354</v>
      </c>
      <c r="DN243" s="362">
        <v>235</v>
      </c>
      <c r="DO243" s="371">
        <f t="shared" ca="1" si="360"/>
        <v>0</v>
      </c>
      <c r="DP243" s="359">
        <f t="shared" ca="1" si="292"/>
        <v>0</v>
      </c>
      <c r="DQ243" s="359">
        <v>0</v>
      </c>
      <c r="DR243" s="359">
        <f t="shared" ca="1" si="322"/>
        <v>0</v>
      </c>
      <c r="DS243" s="359">
        <f t="shared" ca="1" si="293"/>
        <v>0</v>
      </c>
      <c r="DT243" s="359">
        <f t="shared" ca="1" si="323"/>
        <v>0</v>
      </c>
      <c r="DV243" s="362">
        <f t="shared" ca="1" si="361"/>
        <v>354</v>
      </c>
      <c r="DW243" s="362">
        <v>235</v>
      </c>
      <c r="DX243" s="371">
        <f t="shared" ca="1" si="362"/>
        <v>0</v>
      </c>
      <c r="DY243" s="359">
        <f t="shared" ca="1" si="294"/>
        <v>0</v>
      </c>
      <c r="DZ243" s="359">
        <v>0</v>
      </c>
      <c r="EA243" s="359">
        <f t="shared" ca="1" si="324"/>
        <v>0</v>
      </c>
      <c r="EB243" s="359">
        <f t="shared" ca="1" si="295"/>
        <v>0</v>
      </c>
      <c r="EC243" s="359">
        <f t="shared" ca="1" si="325"/>
        <v>0</v>
      </c>
      <c r="EE243" s="362">
        <f t="shared" ca="1" si="363"/>
        <v>354</v>
      </c>
      <c r="EF243" s="362">
        <v>235</v>
      </c>
      <c r="EG243" s="371">
        <f t="shared" ca="1" si="364"/>
        <v>0</v>
      </c>
      <c r="EH243" s="359">
        <f t="shared" ca="1" si="296"/>
        <v>0</v>
      </c>
      <c r="EI243" s="359">
        <v>0</v>
      </c>
      <c r="EJ243" s="359">
        <f t="shared" ca="1" si="326"/>
        <v>0</v>
      </c>
      <c r="EK243" s="359">
        <f t="shared" ca="1" si="297"/>
        <v>0</v>
      </c>
      <c r="EL243" s="359">
        <f t="shared" ca="1" si="327"/>
        <v>0</v>
      </c>
    </row>
    <row r="244" spans="9:142" x14ac:dyDescent="0.35">
      <c r="I244" s="362">
        <f t="shared" ca="1" si="329"/>
        <v>355</v>
      </c>
      <c r="J244" s="362">
        <v>236</v>
      </c>
      <c r="K244" s="371">
        <f t="shared" ca="1" si="330"/>
        <v>0</v>
      </c>
      <c r="L244" s="359">
        <f t="shared" ca="1" si="274"/>
        <v>0</v>
      </c>
      <c r="M244" s="359">
        <v>0</v>
      </c>
      <c r="N244" s="359">
        <f t="shared" ca="1" si="298"/>
        <v>0</v>
      </c>
      <c r="O244" s="359">
        <f t="shared" ca="1" si="331"/>
        <v>0</v>
      </c>
      <c r="P244" s="359">
        <f t="shared" ca="1" si="299"/>
        <v>0</v>
      </c>
      <c r="R244" s="362">
        <f t="shared" ca="1" si="332"/>
        <v>355</v>
      </c>
      <c r="S244" s="362">
        <v>236</v>
      </c>
      <c r="T244" s="371">
        <f t="shared" ca="1" si="333"/>
        <v>0</v>
      </c>
      <c r="U244" s="359">
        <f t="shared" ca="1" si="275"/>
        <v>0</v>
      </c>
      <c r="V244" s="359">
        <v>0</v>
      </c>
      <c r="W244" s="359">
        <f t="shared" ca="1" si="300"/>
        <v>0</v>
      </c>
      <c r="X244" s="359">
        <f t="shared" ca="1" si="334"/>
        <v>0</v>
      </c>
      <c r="Y244" s="359">
        <f t="shared" ca="1" si="301"/>
        <v>0</v>
      </c>
      <c r="AA244" s="362">
        <f t="shared" ca="1" si="335"/>
        <v>355</v>
      </c>
      <c r="AB244" s="362">
        <v>236</v>
      </c>
      <c r="AC244" s="371">
        <f t="shared" ca="1" si="336"/>
        <v>0</v>
      </c>
      <c r="AD244" s="359">
        <f t="shared" ca="1" si="276"/>
        <v>0</v>
      </c>
      <c r="AE244" s="359">
        <v>0</v>
      </c>
      <c r="AF244" s="359">
        <f t="shared" ca="1" si="302"/>
        <v>0</v>
      </c>
      <c r="AG244" s="359">
        <f t="shared" ca="1" si="337"/>
        <v>0</v>
      </c>
      <c r="AH244" s="359">
        <f t="shared" ca="1" si="303"/>
        <v>0</v>
      </c>
      <c r="AJ244" s="362">
        <f t="shared" ca="1" si="338"/>
        <v>355</v>
      </c>
      <c r="AK244" s="362">
        <v>236</v>
      </c>
      <c r="AL244" s="371">
        <f t="shared" ca="1" si="339"/>
        <v>0</v>
      </c>
      <c r="AM244" s="359">
        <f t="shared" ca="1" si="277"/>
        <v>0</v>
      </c>
      <c r="AN244" s="359">
        <v>0</v>
      </c>
      <c r="AO244" s="359">
        <f t="shared" ca="1" si="304"/>
        <v>0</v>
      </c>
      <c r="AP244" s="359">
        <f t="shared" ca="1" si="340"/>
        <v>0</v>
      </c>
      <c r="AQ244" s="359">
        <f t="shared" ca="1" si="305"/>
        <v>0</v>
      </c>
      <c r="AS244" s="362">
        <f t="shared" ca="1" si="341"/>
        <v>355</v>
      </c>
      <c r="AT244" s="362">
        <v>236</v>
      </c>
      <c r="AU244" s="371">
        <f t="shared" ca="1" si="342"/>
        <v>0</v>
      </c>
      <c r="AV244" s="359">
        <f t="shared" ca="1" si="278"/>
        <v>0</v>
      </c>
      <c r="AW244" s="359">
        <v>0</v>
      </c>
      <c r="AX244" s="359">
        <f t="shared" ca="1" si="306"/>
        <v>0</v>
      </c>
      <c r="AY244" s="359">
        <f t="shared" ca="1" si="343"/>
        <v>0</v>
      </c>
      <c r="AZ244" s="359">
        <f t="shared" ca="1" si="307"/>
        <v>0</v>
      </c>
      <c r="BB244" s="362">
        <f t="shared" ca="1" si="344"/>
        <v>355</v>
      </c>
      <c r="BC244" s="362">
        <v>236</v>
      </c>
      <c r="BD244" s="371">
        <f t="shared" ca="1" si="345"/>
        <v>0</v>
      </c>
      <c r="BE244" s="359">
        <f t="shared" ca="1" si="279"/>
        <v>0</v>
      </c>
      <c r="BF244" s="359">
        <v>0</v>
      </c>
      <c r="BG244" s="359">
        <f t="shared" ca="1" si="308"/>
        <v>0</v>
      </c>
      <c r="BH244" s="359">
        <f t="shared" ca="1" si="346"/>
        <v>0</v>
      </c>
      <c r="BI244" s="359">
        <f t="shared" ca="1" si="309"/>
        <v>0</v>
      </c>
      <c r="BK244" s="362">
        <f t="shared" ca="1" si="347"/>
        <v>355</v>
      </c>
      <c r="BL244" s="362">
        <v>236</v>
      </c>
      <c r="BM244" s="371">
        <f t="shared" ca="1" si="348"/>
        <v>0</v>
      </c>
      <c r="BN244" s="359">
        <f t="shared" ca="1" si="280"/>
        <v>0</v>
      </c>
      <c r="BO244" s="359">
        <v>0</v>
      </c>
      <c r="BP244" s="359">
        <f t="shared" ca="1" si="310"/>
        <v>0</v>
      </c>
      <c r="BQ244" s="359">
        <f t="shared" ca="1" si="281"/>
        <v>0</v>
      </c>
      <c r="BR244" s="359">
        <f t="shared" ca="1" si="311"/>
        <v>0</v>
      </c>
      <c r="BT244" s="362">
        <f t="shared" ca="1" si="349"/>
        <v>355</v>
      </c>
      <c r="BU244" s="362">
        <v>236</v>
      </c>
      <c r="BV244" s="371">
        <f t="shared" ca="1" si="350"/>
        <v>0</v>
      </c>
      <c r="BW244" s="359">
        <f t="shared" ca="1" si="282"/>
        <v>0</v>
      </c>
      <c r="BX244" s="359">
        <v>0</v>
      </c>
      <c r="BY244" s="359">
        <f t="shared" ca="1" si="312"/>
        <v>0</v>
      </c>
      <c r="BZ244" s="359">
        <f t="shared" ca="1" si="283"/>
        <v>0</v>
      </c>
      <c r="CA244" s="359">
        <f t="shared" ca="1" si="313"/>
        <v>0</v>
      </c>
      <c r="CC244" s="362">
        <f t="shared" ca="1" si="351"/>
        <v>355</v>
      </c>
      <c r="CD244" s="362">
        <v>236</v>
      </c>
      <c r="CE244" s="371">
        <f t="shared" ca="1" si="352"/>
        <v>0</v>
      </c>
      <c r="CF244" s="359">
        <f t="shared" ca="1" si="284"/>
        <v>0</v>
      </c>
      <c r="CG244" s="359">
        <v>0</v>
      </c>
      <c r="CH244" s="359">
        <f t="shared" ca="1" si="314"/>
        <v>0</v>
      </c>
      <c r="CI244" s="359">
        <f t="shared" ca="1" si="285"/>
        <v>0</v>
      </c>
      <c r="CJ244" s="359">
        <f t="shared" ca="1" si="315"/>
        <v>0</v>
      </c>
      <c r="CL244" s="362">
        <f t="shared" ca="1" si="353"/>
        <v>355</v>
      </c>
      <c r="CM244" s="362">
        <v>236</v>
      </c>
      <c r="CN244" s="371">
        <f t="shared" ca="1" si="354"/>
        <v>0</v>
      </c>
      <c r="CO244" s="359">
        <f t="shared" ca="1" si="286"/>
        <v>0</v>
      </c>
      <c r="CP244" s="359">
        <v>0</v>
      </c>
      <c r="CQ244" s="359">
        <f t="shared" ca="1" si="316"/>
        <v>0</v>
      </c>
      <c r="CR244" s="359">
        <f t="shared" ca="1" si="287"/>
        <v>0</v>
      </c>
      <c r="CS244" s="359">
        <f t="shared" ca="1" si="317"/>
        <v>0</v>
      </c>
      <c r="CU244" s="362">
        <f t="shared" ca="1" si="355"/>
        <v>355</v>
      </c>
      <c r="CV244" s="362">
        <v>236</v>
      </c>
      <c r="CW244" s="371">
        <f t="shared" ca="1" si="356"/>
        <v>0</v>
      </c>
      <c r="CX244" s="359">
        <f t="shared" ca="1" si="288"/>
        <v>0</v>
      </c>
      <c r="CY244" s="359">
        <v>0</v>
      </c>
      <c r="CZ244" s="359">
        <f t="shared" ca="1" si="318"/>
        <v>0</v>
      </c>
      <c r="DA244" s="359">
        <f t="shared" ca="1" si="289"/>
        <v>0</v>
      </c>
      <c r="DB244" s="359">
        <f t="shared" ca="1" si="319"/>
        <v>0</v>
      </c>
      <c r="DD244" s="362">
        <f t="shared" ca="1" si="357"/>
        <v>355</v>
      </c>
      <c r="DE244" s="362">
        <v>236</v>
      </c>
      <c r="DF244" s="371">
        <f t="shared" ca="1" si="358"/>
        <v>0</v>
      </c>
      <c r="DG244" s="359">
        <f t="shared" ca="1" si="290"/>
        <v>0</v>
      </c>
      <c r="DH244" s="359">
        <v>0</v>
      </c>
      <c r="DI244" s="359">
        <f t="shared" ca="1" si="320"/>
        <v>0</v>
      </c>
      <c r="DJ244" s="359">
        <f t="shared" ca="1" si="291"/>
        <v>0</v>
      </c>
      <c r="DK244" s="359">
        <f t="shared" ca="1" si="321"/>
        <v>0</v>
      </c>
      <c r="DM244" s="362">
        <f t="shared" ca="1" si="359"/>
        <v>355</v>
      </c>
      <c r="DN244" s="362">
        <v>236</v>
      </c>
      <c r="DO244" s="371">
        <f t="shared" ca="1" si="360"/>
        <v>0</v>
      </c>
      <c r="DP244" s="359">
        <f t="shared" ca="1" si="292"/>
        <v>0</v>
      </c>
      <c r="DQ244" s="359">
        <v>0</v>
      </c>
      <c r="DR244" s="359">
        <f t="shared" ca="1" si="322"/>
        <v>0</v>
      </c>
      <c r="DS244" s="359">
        <f t="shared" ca="1" si="293"/>
        <v>0</v>
      </c>
      <c r="DT244" s="359">
        <f t="shared" ca="1" si="323"/>
        <v>0</v>
      </c>
      <c r="DV244" s="362">
        <f t="shared" ca="1" si="361"/>
        <v>355</v>
      </c>
      <c r="DW244" s="362">
        <v>236</v>
      </c>
      <c r="DX244" s="371">
        <f t="shared" ca="1" si="362"/>
        <v>0</v>
      </c>
      <c r="DY244" s="359">
        <f t="shared" ca="1" si="294"/>
        <v>0</v>
      </c>
      <c r="DZ244" s="359">
        <v>0</v>
      </c>
      <c r="EA244" s="359">
        <f t="shared" ca="1" si="324"/>
        <v>0</v>
      </c>
      <c r="EB244" s="359">
        <f t="shared" ca="1" si="295"/>
        <v>0</v>
      </c>
      <c r="EC244" s="359">
        <f t="shared" ca="1" si="325"/>
        <v>0</v>
      </c>
      <c r="EE244" s="362">
        <f t="shared" ca="1" si="363"/>
        <v>355</v>
      </c>
      <c r="EF244" s="362">
        <v>236</v>
      </c>
      <c r="EG244" s="371">
        <f t="shared" ca="1" si="364"/>
        <v>0</v>
      </c>
      <c r="EH244" s="359">
        <f t="shared" ca="1" si="296"/>
        <v>0</v>
      </c>
      <c r="EI244" s="359">
        <v>0</v>
      </c>
      <c r="EJ244" s="359">
        <f t="shared" ca="1" si="326"/>
        <v>0</v>
      </c>
      <c r="EK244" s="359">
        <f t="shared" ca="1" si="297"/>
        <v>0</v>
      </c>
      <c r="EL244" s="359">
        <f t="shared" ca="1" si="327"/>
        <v>0</v>
      </c>
    </row>
    <row r="245" spans="9:142" x14ac:dyDescent="0.35">
      <c r="I245" s="362">
        <f t="shared" ca="1" si="329"/>
        <v>356</v>
      </c>
      <c r="J245" s="362">
        <v>237</v>
      </c>
      <c r="K245" s="371">
        <f t="shared" ca="1" si="330"/>
        <v>0</v>
      </c>
      <c r="L245" s="359">
        <f t="shared" ca="1" si="274"/>
        <v>0</v>
      </c>
      <c r="M245" s="359">
        <v>0</v>
      </c>
      <c r="N245" s="359">
        <f t="shared" ca="1" si="298"/>
        <v>0</v>
      </c>
      <c r="O245" s="359">
        <f t="shared" ca="1" si="331"/>
        <v>0</v>
      </c>
      <c r="P245" s="359">
        <f t="shared" ca="1" si="299"/>
        <v>0</v>
      </c>
      <c r="R245" s="362">
        <f t="shared" ca="1" si="332"/>
        <v>356</v>
      </c>
      <c r="S245" s="362">
        <v>237</v>
      </c>
      <c r="T245" s="371">
        <f t="shared" ca="1" si="333"/>
        <v>0</v>
      </c>
      <c r="U245" s="359">
        <f t="shared" ca="1" si="275"/>
        <v>0</v>
      </c>
      <c r="V245" s="359">
        <v>0</v>
      </c>
      <c r="W245" s="359">
        <f t="shared" ca="1" si="300"/>
        <v>0</v>
      </c>
      <c r="X245" s="359">
        <f t="shared" ca="1" si="334"/>
        <v>0</v>
      </c>
      <c r="Y245" s="359">
        <f t="shared" ca="1" si="301"/>
        <v>0</v>
      </c>
      <c r="AA245" s="362">
        <f t="shared" ca="1" si="335"/>
        <v>356</v>
      </c>
      <c r="AB245" s="362">
        <v>237</v>
      </c>
      <c r="AC245" s="371">
        <f t="shared" ca="1" si="336"/>
        <v>0</v>
      </c>
      <c r="AD245" s="359">
        <f t="shared" ca="1" si="276"/>
        <v>0</v>
      </c>
      <c r="AE245" s="359">
        <v>0</v>
      </c>
      <c r="AF245" s="359">
        <f t="shared" ca="1" si="302"/>
        <v>0</v>
      </c>
      <c r="AG245" s="359">
        <f t="shared" ca="1" si="337"/>
        <v>0</v>
      </c>
      <c r="AH245" s="359">
        <f t="shared" ca="1" si="303"/>
        <v>0</v>
      </c>
      <c r="AJ245" s="362">
        <f t="shared" ca="1" si="338"/>
        <v>356</v>
      </c>
      <c r="AK245" s="362">
        <v>237</v>
      </c>
      <c r="AL245" s="371">
        <f t="shared" ca="1" si="339"/>
        <v>0</v>
      </c>
      <c r="AM245" s="359">
        <f t="shared" ca="1" si="277"/>
        <v>0</v>
      </c>
      <c r="AN245" s="359">
        <v>0</v>
      </c>
      <c r="AO245" s="359">
        <f t="shared" ca="1" si="304"/>
        <v>0</v>
      </c>
      <c r="AP245" s="359">
        <f t="shared" ca="1" si="340"/>
        <v>0</v>
      </c>
      <c r="AQ245" s="359">
        <f t="shared" ca="1" si="305"/>
        <v>0</v>
      </c>
      <c r="AS245" s="362">
        <f t="shared" ca="1" si="341"/>
        <v>356</v>
      </c>
      <c r="AT245" s="362">
        <v>237</v>
      </c>
      <c r="AU245" s="371">
        <f t="shared" ca="1" si="342"/>
        <v>0</v>
      </c>
      <c r="AV245" s="359">
        <f t="shared" ca="1" si="278"/>
        <v>0</v>
      </c>
      <c r="AW245" s="359">
        <v>0</v>
      </c>
      <c r="AX245" s="359">
        <f t="shared" ca="1" si="306"/>
        <v>0</v>
      </c>
      <c r="AY245" s="359">
        <f t="shared" ca="1" si="343"/>
        <v>0</v>
      </c>
      <c r="AZ245" s="359">
        <f t="shared" ca="1" si="307"/>
        <v>0</v>
      </c>
      <c r="BB245" s="362">
        <f t="shared" ca="1" si="344"/>
        <v>356</v>
      </c>
      <c r="BC245" s="362">
        <v>237</v>
      </c>
      <c r="BD245" s="371">
        <f t="shared" ca="1" si="345"/>
        <v>0</v>
      </c>
      <c r="BE245" s="359">
        <f t="shared" ca="1" si="279"/>
        <v>0</v>
      </c>
      <c r="BF245" s="359">
        <v>0</v>
      </c>
      <c r="BG245" s="359">
        <f t="shared" ca="1" si="308"/>
        <v>0</v>
      </c>
      <c r="BH245" s="359">
        <f t="shared" ca="1" si="346"/>
        <v>0</v>
      </c>
      <c r="BI245" s="359">
        <f t="shared" ca="1" si="309"/>
        <v>0</v>
      </c>
      <c r="BK245" s="362">
        <f t="shared" ca="1" si="347"/>
        <v>356</v>
      </c>
      <c r="BL245" s="362">
        <v>237</v>
      </c>
      <c r="BM245" s="371">
        <f t="shared" ca="1" si="348"/>
        <v>0</v>
      </c>
      <c r="BN245" s="359">
        <f t="shared" ca="1" si="280"/>
        <v>0</v>
      </c>
      <c r="BO245" s="359">
        <v>0</v>
      </c>
      <c r="BP245" s="359">
        <f t="shared" ca="1" si="310"/>
        <v>0</v>
      </c>
      <c r="BQ245" s="359">
        <f t="shared" ca="1" si="281"/>
        <v>0</v>
      </c>
      <c r="BR245" s="359">
        <f t="shared" ca="1" si="311"/>
        <v>0</v>
      </c>
      <c r="BT245" s="362">
        <f t="shared" ca="1" si="349"/>
        <v>356</v>
      </c>
      <c r="BU245" s="362">
        <v>237</v>
      </c>
      <c r="BV245" s="371">
        <f t="shared" ca="1" si="350"/>
        <v>0</v>
      </c>
      <c r="BW245" s="359">
        <f t="shared" ca="1" si="282"/>
        <v>0</v>
      </c>
      <c r="BX245" s="359">
        <v>0</v>
      </c>
      <c r="BY245" s="359">
        <f t="shared" ca="1" si="312"/>
        <v>0</v>
      </c>
      <c r="BZ245" s="359">
        <f t="shared" ca="1" si="283"/>
        <v>0</v>
      </c>
      <c r="CA245" s="359">
        <f t="shared" ca="1" si="313"/>
        <v>0</v>
      </c>
      <c r="CC245" s="362">
        <f t="shared" ca="1" si="351"/>
        <v>356</v>
      </c>
      <c r="CD245" s="362">
        <v>237</v>
      </c>
      <c r="CE245" s="371">
        <f t="shared" ca="1" si="352"/>
        <v>0</v>
      </c>
      <c r="CF245" s="359">
        <f t="shared" ca="1" si="284"/>
        <v>0</v>
      </c>
      <c r="CG245" s="359">
        <v>0</v>
      </c>
      <c r="CH245" s="359">
        <f t="shared" ca="1" si="314"/>
        <v>0</v>
      </c>
      <c r="CI245" s="359">
        <f t="shared" ca="1" si="285"/>
        <v>0</v>
      </c>
      <c r="CJ245" s="359">
        <f t="shared" ca="1" si="315"/>
        <v>0</v>
      </c>
      <c r="CL245" s="362">
        <f t="shared" ca="1" si="353"/>
        <v>356</v>
      </c>
      <c r="CM245" s="362">
        <v>237</v>
      </c>
      <c r="CN245" s="371">
        <f t="shared" ca="1" si="354"/>
        <v>0</v>
      </c>
      <c r="CO245" s="359">
        <f t="shared" ca="1" si="286"/>
        <v>0</v>
      </c>
      <c r="CP245" s="359">
        <v>0</v>
      </c>
      <c r="CQ245" s="359">
        <f t="shared" ca="1" si="316"/>
        <v>0</v>
      </c>
      <c r="CR245" s="359">
        <f t="shared" ca="1" si="287"/>
        <v>0</v>
      </c>
      <c r="CS245" s="359">
        <f t="shared" ca="1" si="317"/>
        <v>0</v>
      </c>
      <c r="CU245" s="362">
        <f t="shared" ca="1" si="355"/>
        <v>356</v>
      </c>
      <c r="CV245" s="362">
        <v>237</v>
      </c>
      <c r="CW245" s="371">
        <f t="shared" ca="1" si="356"/>
        <v>0</v>
      </c>
      <c r="CX245" s="359">
        <f t="shared" ca="1" si="288"/>
        <v>0</v>
      </c>
      <c r="CY245" s="359">
        <v>0</v>
      </c>
      <c r="CZ245" s="359">
        <f t="shared" ca="1" si="318"/>
        <v>0</v>
      </c>
      <c r="DA245" s="359">
        <f t="shared" ca="1" si="289"/>
        <v>0</v>
      </c>
      <c r="DB245" s="359">
        <f t="shared" ca="1" si="319"/>
        <v>0</v>
      </c>
      <c r="DD245" s="362">
        <f t="shared" ca="1" si="357"/>
        <v>356</v>
      </c>
      <c r="DE245" s="362">
        <v>237</v>
      </c>
      <c r="DF245" s="371">
        <f t="shared" ca="1" si="358"/>
        <v>0</v>
      </c>
      <c r="DG245" s="359">
        <f t="shared" ca="1" si="290"/>
        <v>0</v>
      </c>
      <c r="DH245" s="359">
        <v>0</v>
      </c>
      <c r="DI245" s="359">
        <f t="shared" ca="1" si="320"/>
        <v>0</v>
      </c>
      <c r="DJ245" s="359">
        <f t="shared" ca="1" si="291"/>
        <v>0</v>
      </c>
      <c r="DK245" s="359">
        <f t="shared" ca="1" si="321"/>
        <v>0</v>
      </c>
      <c r="DM245" s="362">
        <f t="shared" ca="1" si="359"/>
        <v>356</v>
      </c>
      <c r="DN245" s="362">
        <v>237</v>
      </c>
      <c r="DO245" s="371">
        <f t="shared" ca="1" si="360"/>
        <v>0</v>
      </c>
      <c r="DP245" s="359">
        <f t="shared" ca="1" si="292"/>
        <v>0</v>
      </c>
      <c r="DQ245" s="359">
        <v>0</v>
      </c>
      <c r="DR245" s="359">
        <f t="shared" ca="1" si="322"/>
        <v>0</v>
      </c>
      <c r="DS245" s="359">
        <f t="shared" ca="1" si="293"/>
        <v>0</v>
      </c>
      <c r="DT245" s="359">
        <f t="shared" ca="1" si="323"/>
        <v>0</v>
      </c>
      <c r="DV245" s="362">
        <f t="shared" ca="1" si="361"/>
        <v>356</v>
      </c>
      <c r="DW245" s="362">
        <v>237</v>
      </c>
      <c r="DX245" s="371">
        <f t="shared" ca="1" si="362"/>
        <v>0</v>
      </c>
      <c r="DY245" s="359">
        <f t="shared" ca="1" si="294"/>
        <v>0</v>
      </c>
      <c r="DZ245" s="359">
        <v>0</v>
      </c>
      <c r="EA245" s="359">
        <f t="shared" ca="1" si="324"/>
        <v>0</v>
      </c>
      <c r="EB245" s="359">
        <f t="shared" ca="1" si="295"/>
        <v>0</v>
      </c>
      <c r="EC245" s="359">
        <f t="shared" ca="1" si="325"/>
        <v>0</v>
      </c>
      <c r="EE245" s="362">
        <f t="shared" ca="1" si="363"/>
        <v>356</v>
      </c>
      <c r="EF245" s="362">
        <v>237</v>
      </c>
      <c r="EG245" s="371">
        <f t="shared" ca="1" si="364"/>
        <v>0</v>
      </c>
      <c r="EH245" s="359">
        <f t="shared" ca="1" si="296"/>
        <v>0</v>
      </c>
      <c r="EI245" s="359">
        <v>0</v>
      </c>
      <c r="EJ245" s="359">
        <f t="shared" ca="1" si="326"/>
        <v>0</v>
      </c>
      <c r="EK245" s="359">
        <f t="shared" ca="1" si="297"/>
        <v>0</v>
      </c>
      <c r="EL245" s="359">
        <f t="shared" ca="1" si="327"/>
        <v>0</v>
      </c>
    </row>
    <row r="246" spans="9:142" x14ac:dyDescent="0.35">
      <c r="I246" s="362">
        <f t="shared" ca="1" si="329"/>
        <v>357</v>
      </c>
      <c r="J246" s="362">
        <v>238</v>
      </c>
      <c r="K246" s="371">
        <f t="shared" ca="1" si="330"/>
        <v>0</v>
      </c>
      <c r="L246" s="359">
        <f t="shared" ca="1" si="274"/>
        <v>0</v>
      </c>
      <c r="M246" s="359">
        <v>0</v>
      </c>
      <c r="N246" s="359">
        <f t="shared" ca="1" si="298"/>
        <v>0</v>
      </c>
      <c r="O246" s="359">
        <f t="shared" ca="1" si="331"/>
        <v>0</v>
      </c>
      <c r="P246" s="359">
        <f t="shared" ca="1" si="299"/>
        <v>0</v>
      </c>
      <c r="R246" s="362">
        <f t="shared" ca="1" si="332"/>
        <v>357</v>
      </c>
      <c r="S246" s="362">
        <v>238</v>
      </c>
      <c r="T246" s="371">
        <f t="shared" ca="1" si="333"/>
        <v>0</v>
      </c>
      <c r="U246" s="359">
        <f t="shared" ca="1" si="275"/>
        <v>0</v>
      </c>
      <c r="V246" s="359">
        <v>0</v>
      </c>
      <c r="W246" s="359">
        <f t="shared" ca="1" si="300"/>
        <v>0</v>
      </c>
      <c r="X246" s="359">
        <f t="shared" ca="1" si="334"/>
        <v>0</v>
      </c>
      <c r="Y246" s="359">
        <f t="shared" ca="1" si="301"/>
        <v>0</v>
      </c>
      <c r="AA246" s="362">
        <f t="shared" ca="1" si="335"/>
        <v>357</v>
      </c>
      <c r="AB246" s="362">
        <v>238</v>
      </c>
      <c r="AC246" s="371">
        <f t="shared" ca="1" si="336"/>
        <v>0</v>
      </c>
      <c r="AD246" s="359">
        <f t="shared" ca="1" si="276"/>
        <v>0</v>
      </c>
      <c r="AE246" s="359">
        <v>0</v>
      </c>
      <c r="AF246" s="359">
        <f t="shared" ca="1" si="302"/>
        <v>0</v>
      </c>
      <c r="AG246" s="359">
        <f t="shared" ca="1" si="337"/>
        <v>0</v>
      </c>
      <c r="AH246" s="359">
        <f t="shared" ca="1" si="303"/>
        <v>0</v>
      </c>
      <c r="AJ246" s="362">
        <f t="shared" ca="1" si="338"/>
        <v>357</v>
      </c>
      <c r="AK246" s="362">
        <v>238</v>
      </c>
      <c r="AL246" s="371">
        <f t="shared" ca="1" si="339"/>
        <v>0</v>
      </c>
      <c r="AM246" s="359">
        <f t="shared" ca="1" si="277"/>
        <v>0</v>
      </c>
      <c r="AN246" s="359">
        <v>0</v>
      </c>
      <c r="AO246" s="359">
        <f t="shared" ca="1" si="304"/>
        <v>0</v>
      </c>
      <c r="AP246" s="359">
        <f t="shared" ca="1" si="340"/>
        <v>0</v>
      </c>
      <c r="AQ246" s="359">
        <f t="shared" ca="1" si="305"/>
        <v>0</v>
      </c>
      <c r="AS246" s="362">
        <f t="shared" ca="1" si="341"/>
        <v>357</v>
      </c>
      <c r="AT246" s="362">
        <v>238</v>
      </c>
      <c r="AU246" s="371">
        <f t="shared" ca="1" si="342"/>
        <v>0</v>
      </c>
      <c r="AV246" s="359">
        <f t="shared" ca="1" si="278"/>
        <v>0</v>
      </c>
      <c r="AW246" s="359">
        <v>0</v>
      </c>
      <c r="AX246" s="359">
        <f t="shared" ca="1" si="306"/>
        <v>0</v>
      </c>
      <c r="AY246" s="359">
        <f t="shared" ca="1" si="343"/>
        <v>0</v>
      </c>
      <c r="AZ246" s="359">
        <f t="shared" ca="1" si="307"/>
        <v>0</v>
      </c>
      <c r="BB246" s="362">
        <f t="shared" ca="1" si="344"/>
        <v>357</v>
      </c>
      <c r="BC246" s="362">
        <v>238</v>
      </c>
      <c r="BD246" s="371">
        <f t="shared" ca="1" si="345"/>
        <v>0</v>
      </c>
      <c r="BE246" s="359">
        <f t="shared" ca="1" si="279"/>
        <v>0</v>
      </c>
      <c r="BF246" s="359">
        <v>0</v>
      </c>
      <c r="BG246" s="359">
        <f t="shared" ca="1" si="308"/>
        <v>0</v>
      </c>
      <c r="BH246" s="359">
        <f t="shared" ca="1" si="346"/>
        <v>0</v>
      </c>
      <c r="BI246" s="359">
        <f t="shared" ca="1" si="309"/>
        <v>0</v>
      </c>
      <c r="BK246" s="362">
        <f t="shared" ca="1" si="347"/>
        <v>357</v>
      </c>
      <c r="BL246" s="362">
        <v>238</v>
      </c>
      <c r="BM246" s="371">
        <f t="shared" ca="1" si="348"/>
        <v>0</v>
      </c>
      <c r="BN246" s="359">
        <f t="shared" ca="1" si="280"/>
        <v>0</v>
      </c>
      <c r="BO246" s="359">
        <v>0</v>
      </c>
      <c r="BP246" s="359">
        <f t="shared" ca="1" si="310"/>
        <v>0</v>
      </c>
      <c r="BQ246" s="359">
        <f t="shared" ca="1" si="281"/>
        <v>0</v>
      </c>
      <c r="BR246" s="359">
        <f t="shared" ca="1" si="311"/>
        <v>0</v>
      </c>
      <c r="BT246" s="362">
        <f t="shared" ca="1" si="349"/>
        <v>357</v>
      </c>
      <c r="BU246" s="362">
        <v>238</v>
      </c>
      <c r="BV246" s="371">
        <f t="shared" ca="1" si="350"/>
        <v>0</v>
      </c>
      <c r="BW246" s="359">
        <f t="shared" ca="1" si="282"/>
        <v>0</v>
      </c>
      <c r="BX246" s="359">
        <v>0</v>
      </c>
      <c r="BY246" s="359">
        <f t="shared" ca="1" si="312"/>
        <v>0</v>
      </c>
      <c r="BZ246" s="359">
        <f t="shared" ca="1" si="283"/>
        <v>0</v>
      </c>
      <c r="CA246" s="359">
        <f t="shared" ca="1" si="313"/>
        <v>0</v>
      </c>
      <c r="CC246" s="362">
        <f t="shared" ca="1" si="351"/>
        <v>357</v>
      </c>
      <c r="CD246" s="362">
        <v>238</v>
      </c>
      <c r="CE246" s="371">
        <f t="shared" ca="1" si="352"/>
        <v>0</v>
      </c>
      <c r="CF246" s="359">
        <f t="shared" ca="1" si="284"/>
        <v>0</v>
      </c>
      <c r="CG246" s="359">
        <v>0</v>
      </c>
      <c r="CH246" s="359">
        <f t="shared" ca="1" si="314"/>
        <v>0</v>
      </c>
      <c r="CI246" s="359">
        <f t="shared" ca="1" si="285"/>
        <v>0</v>
      </c>
      <c r="CJ246" s="359">
        <f t="shared" ca="1" si="315"/>
        <v>0</v>
      </c>
      <c r="CL246" s="362">
        <f t="shared" ca="1" si="353"/>
        <v>357</v>
      </c>
      <c r="CM246" s="362">
        <v>238</v>
      </c>
      <c r="CN246" s="371">
        <f t="shared" ca="1" si="354"/>
        <v>0</v>
      </c>
      <c r="CO246" s="359">
        <f t="shared" ca="1" si="286"/>
        <v>0</v>
      </c>
      <c r="CP246" s="359">
        <v>0</v>
      </c>
      <c r="CQ246" s="359">
        <f t="shared" ca="1" si="316"/>
        <v>0</v>
      </c>
      <c r="CR246" s="359">
        <f t="shared" ca="1" si="287"/>
        <v>0</v>
      </c>
      <c r="CS246" s="359">
        <f t="shared" ca="1" si="317"/>
        <v>0</v>
      </c>
      <c r="CU246" s="362">
        <f t="shared" ca="1" si="355"/>
        <v>357</v>
      </c>
      <c r="CV246" s="362">
        <v>238</v>
      </c>
      <c r="CW246" s="371">
        <f t="shared" ca="1" si="356"/>
        <v>0</v>
      </c>
      <c r="CX246" s="359">
        <f t="shared" ca="1" si="288"/>
        <v>0</v>
      </c>
      <c r="CY246" s="359">
        <v>0</v>
      </c>
      <c r="CZ246" s="359">
        <f t="shared" ca="1" si="318"/>
        <v>0</v>
      </c>
      <c r="DA246" s="359">
        <f t="shared" ca="1" si="289"/>
        <v>0</v>
      </c>
      <c r="DB246" s="359">
        <f t="shared" ca="1" si="319"/>
        <v>0</v>
      </c>
      <c r="DD246" s="362">
        <f t="shared" ca="1" si="357"/>
        <v>357</v>
      </c>
      <c r="DE246" s="362">
        <v>238</v>
      </c>
      <c r="DF246" s="371">
        <f t="shared" ca="1" si="358"/>
        <v>0</v>
      </c>
      <c r="DG246" s="359">
        <f t="shared" ca="1" si="290"/>
        <v>0</v>
      </c>
      <c r="DH246" s="359">
        <v>0</v>
      </c>
      <c r="DI246" s="359">
        <f t="shared" ca="1" si="320"/>
        <v>0</v>
      </c>
      <c r="DJ246" s="359">
        <f t="shared" ca="1" si="291"/>
        <v>0</v>
      </c>
      <c r="DK246" s="359">
        <f t="shared" ca="1" si="321"/>
        <v>0</v>
      </c>
      <c r="DM246" s="362">
        <f t="shared" ca="1" si="359"/>
        <v>357</v>
      </c>
      <c r="DN246" s="362">
        <v>238</v>
      </c>
      <c r="DO246" s="371">
        <f t="shared" ca="1" si="360"/>
        <v>0</v>
      </c>
      <c r="DP246" s="359">
        <f t="shared" ca="1" si="292"/>
        <v>0</v>
      </c>
      <c r="DQ246" s="359">
        <v>0</v>
      </c>
      <c r="DR246" s="359">
        <f t="shared" ca="1" si="322"/>
        <v>0</v>
      </c>
      <c r="DS246" s="359">
        <f t="shared" ca="1" si="293"/>
        <v>0</v>
      </c>
      <c r="DT246" s="359">
        <f t="shared" ca="1" si="323"/>
        <v>0</v>
      </c>
      <c r="DV246" s="362">
        <f t="shared" ca="1" si="361"/>
        <v>357</v>
      </c>
      <c r="DW246" s="362">
        <v>238</v>
      </c>
      <c r="DX246" s="371">
        <f t="shared" ca="1" si="362"/>
        <v>0</v>
      </c>
      <c r="DY246" s="359">
        <f t="shared" ca="1" si="294"/>
        <v>0</v>
      </c>
      <c r="DZ246" s="359">
        <v>0</v>
      </c>
      <c r="EA246" s="359">
        <f t="shared" ca="1" si="324"/>
        <v>0</v>
      </c>
      <c r="EB246" s="359">
        <f t="shared" ca="1" si="295"/>
        <v>0</v>
      </c>
      <c r="EC246" s="359">
        <f t="shared" ca="1" si="325"/>
        <v>0</v>
      </c>
      <c r="EE246" s="362">
        <f t="shared" ca="1" si="363"/>
        <v>357</v>
      </c>
      <c r="EF246" s="362">
        <v>238</v>
      </c>
      <c r="EG246" s="371">
        <f t="shared" ca="1" si="364"/>
        <v>0</v>
      </c>
      <c r="EH246" s="359">
        <f t="shared" ca="1" si="296"/>
        <v>0</v>
      </c>
      <c r="EI246" s="359">
        <v>0</v>
      </c>
      <c r="EJ246" s="359">
        <f t="shared" ca="1" si="326"/>
        <v>0</v>
      </c>
      <c r="EK246" s="359">
        <f t="shared" ca="1" si="297"/>
        <v>0</v>
      </c>
      <c r="EL246" s="359">
        <f t="shared" ca="1" si="327"/>
        <v>0</v>
      </c>
    </row>
    <row r="247" spans="9:142" x14ac:dyDescent="0.35">
      <c r="I247" s="362">
        <f t="shared" ca="1" si="329"/>
        <v>358</v>
      </c>
      <c r="J247" s="362">
        <v>239</v>
      </c>
      <c r="K247" s="371">
        <f t="shared" ca="1" si="330"/>
        <v>0</v>
      </c>
      <c r="L247" s="359">
        <f t="shared" ca="1" si="274"/>
        <v>0</v>
      </c>
      <c r="M247" s="359">
        <v>0</v>
      </c>
      <c r="N247" s="359">
        <f t="shared" ca="1" si="298"/>
        <v>0</v>
      </c>
      <c r="O247" s="359">
        <f t="shared" ca="1" si="331"/>
        <v>0</v>
      </c>
      <c r="P247" s="359">
        <f t="shared" ca="1" si="299"/>
        <v>0</v>
      </c>
      <c r="R247" s="362">
        <f t="shared" ca="1" si="332"/>
        <v>358</v>
      </c>
      <c r="S247" s="362">
        <v>239</v>
      </c>
      <c r="T247" s="371">
        <f t="shared" ca="1" si="333"/>
        <v>0</v>
      </c>
      <c r="U247" s="359">
        <f t="shared" ca="1" si="275"/>
        <v>0</v>
      </c>
      <c r="V247" s="359">
        <v>0</v>
      </c>
      <c r="W247" s="359">
        <f t="shared" ca="1" si="300"/>
        <v>0</v>
      </c>
      <c r="X247" s="359">
        <f t="shared" ca="1" si="334"/>
        <v>0</v>
      </c>
      <c r="Y247" s="359">
        <f t="shared" ca="1" si="301"/>
        <v>0</v>
      </c>
      <c r="AA247" s="362">
        <f t="shared" ca="1" si="335"/>
        <v>358</v>
      </c>
      <c r="AB247" s="362">
        <v>239</v>
      </c>
      <c r="AC247" s="371">
        <f t="shared" ca="1" si="336"/>
        <v>0</v>
      </c>
      <c r="AD247" s="359">
        <f t="shared" ca="1" si="276"/>
        <v>0</v>
      </c>
      <c r="AE247" s="359">
        <v>0</v>
      </c>
      <c r="AF247" s="359">
        <f t="shared" ca="1" si="302"/>
        <v>0</v>
      </c>
      <c r="AG247" s="359">
        <f t="shared" ca="1" si="337"/>
        <v>0</v>
      </c>
      <c r="AH247" s="359">
        <f t="shared" ca="1" si="303"/>
        <v>0</v>
      </c>
      <c r="AJ247" s="362">
        <f t="shared" ca="1" si="338"/>
        <v>358</v>
      </c>
      <c r="AK247" s="362">
        <v>239</v>
      </c>
      <c r="AL247" s="371">
        <f t="shared" ca="1" si="339"/>
        <v>0</v>
      </c>
      <c r="AM247" s="359">
        <f t="shared" ca="1" si="277"/>
        <v>0</v>
      </c>
      <c r="AN247" s="359">
        <v>0</v>
      </c>
      <c r="AO247" s="359">
        <f t="shared" ca="1" si="304"/>
        <v>0</v>
      </c>
      <c r="AP247" s="359">
        <f t="shared" ca="1" si="340"/>
        <v>0</v>
      </c>
      <c r="AQ247" s="359">
        <f t="shared" ca="1" si="305"/>
        <v>0</v>
      </c>
      <c r="AS247" s="362">
        <f t="shared" ca="1" si="341"/>
        <v>358</v>
      </c>
      <c r="AT247" s="362">
        <v>239</v>
      </c>
      <c r="AU247" s="371">
        <f t="shared" ca="1" si="342"/>
        <v>0</v>
      </c>
      <c r="AV247" s="359">
        <f t="shared" ca="1" si="278"/>
        <v>0</v>
      </c>
      <c r="AW247" s="359">
        <v>0</v>
      </c>
      <c r="AX247" s="359">
        <f t="shared" ca="1" si="306"/>
        <v>0</v>
      </c>
      <c r="AY247" s="359">
        <f t="shared" ca="1" si="343"/>
        <v>0</v>
      </c>
      <c r="AZ247" s="359">
        <f t="shared" ca="1" si="307"/>
        <v>0</v>
      </c>
      <c r="BB247" s="362">
        <f t="shared" ca="1" si="344"/>
        <v>358</v>
      </c>
      <c r="BC247" s="362">
        <v>239</v>
      </c>
      <c r="BD247" s="371">
        <f t="shared" ca="1" si="345"/>
        <v>0</v>
      </c>
      <c r="BE247" s="359">
        <f t="shared" ca="1" si="279"/>
        <v>0</v>
      </c>
      <c r="BF247" s="359">
        <v>0</v>
      </c>
      <c r="BG247" s="359">
        <f t="shared" ca="1" si="308"/>
        <v>0</v>
      </c>
      <c r="BH247" s="359">
        <f t="shared" ca="1" si="346"/>
        <v>0</v>
      </c>
      <c r="BI247" s="359">
        <f t="shared" ca="1" si="309"/>
        <v>0</v>
      </c>
      <c r="BK247" s="362">
        <f t="shared" ca="1" si="347"/>
        <v>358</v>
      </c>
      <c r="BL247" s="362">
        <v>239</v>
      </c>
      <c r="BM247" s="371">
        <f t="shared" ca="1" si="348"/>
        <v>0</v>
      </c>
      <c r="BN247" s="359">
        <f t="shared" ca="1" si="280"/>
        <v>0</v>
      </c>
      <c r="BO247" s="359">
        <v>0</v>
      </c>
      <c r="BP247" s="359">
        <f t="shared" ca="1" si="310"/>
        <v>0</v>
      </c>
      <c r="BQ247" s="359">
        <f t="shared" ca="1" si="281"/>
        <v>0</v>
      </c>
      <c r="BR247" s="359">
        <f t="shared" ca="1" si="311"/>
        <v>0</v>
      </c>
      <c r="BT247" s="362">
        <f t="shared" ca="1" si="349"/>
        <v>358</v>
      </c>
      <c r="BU247" s="362">
        <v>239</v>
      </c>
      <c r="BV247" s="371">
        <f t="shared" ca="1" si="350"/>
        <v>0</v>
      </c>
      <c r="BW247" s="359">
        <f t="shared" ca="1" si="282"/>
        <v>0</v>
      </c>
      <c r="BX247" s="359">
        <v>0</v>
      </c>
      <c r="BY247" s="359">
        <f t="shared" ca="1" si="312"/>
        <v>0</v>
      </c>
      <c r="BZ247" s="359">
        <f t="shared" ca="1" si="283"/>
        <v>0</v>
      </c>
      <c r="CA247" s="359">
        <f t="shared" ca="1" si="313"/>
        <v>0</v>
      </c>
      <c r="CC247" s="362">
        <f t="shared" ca="1" si="351"/>
        <v>358</v>
      </c>
      <c r="CD247" s="362">
        <v>239</v>
      </c>
      <c r="CE247" s="371">
        <f t="shared" ca="1" si="352"/>
        <v>0</v>
      </c>
      <c r="CF247" s="359">
        <f t="shared" ca="1" si="284"/>
        <v>0</v>
      </c>
      <c r="CG247" s="359">
        <v>0</v>
      </c>
      <c r="CH247" s="359">
        <f t="shared" ca="1" si="314"/>
        <v>0</v>
      </c>
      <c r="CI247" s="359">
        <f t="shared" ca="1" si="285"/>
        <v>0</v>
      </c>
      <c r="CJ247" s="359">
        <f t="shared" ca="1" si="315"/>
        <v>0</v>
      </c>
      <c r="CL247" s="362">
        <f t="shared" ca="1" si="353"/>
        <v>358</v>
      </c>
      <c r="CM247" s="362">
        <v>239</v>
      </c>
      <c r="CN247" s="371">
        <f t="shared" ca="1" si="354"/>
        <v>0</v>
      </c>
      <c r="CO247" s="359">
        <f t="shared" ca="1" si="286"/>
        <v>0</v>
      </c>
      <c r="CP247" s="359">
        <v>0</v>
      </c>
      <c r="CQ247" s="359">
        <f t="shared" ca="1" si="316"/>
        <v>0</v>
      </c>
      <c r="CR247" s="359">
        <f t="shared" ca="1" si="287"/>
        <v>0</v>
      </c>
      <c r="CS247" s="359">
        <f t="shared" ca="1" si="317"/>
        <v>0</v>
      </c>
      <c r="CU247" s="362">
        <f t="shared" ca="1" si="355"/>
        <v>358</v>
      </c>
      <c r="CV247" s="362">
        <v>239</v>
      </c>
      <c r="CW247" s="371">
        <f t="shared" ca="1" si="356"/>
        <v>0</v>
      </c>
      <c r="CX247" s="359">
        <f t="shared" ca="1" si="288"/>
        <v>0</v>
      </c>
      <c r="CY247" s="359">
        <v>0</v>
      </c>
      <c r="CZ247" s="359">
        <f t="shared" ca="1" si="318"/>
        <v>0</v>
      </c>
      <c r="DA247" s="359">
        <f t="shared" ca="1" si="289"/>
        <v>0</v>
      </c>
      <c r="DB247" s="359">
        <f t="shared" ca="1" si="319"/>
        <v>0</v>
      </c>
      <c r="DD247" s="362">
        <f t="shared" ca="1" si="357"/>
        <v>358</v>
      </c>
      <c r="DE247" s="362">
        <v>239</v>
      </c>
      <c r="DF247" s="371">
        <f t="shared" ca="1" si="358"/>
        <v>0</v>
      </c>
      <c r="DG247" s="359">
        <f t="shared" ca="1" si="290"/>
        <v>0</v>
      </c>
      <c r="DH247" s="359">
        <v>0</v>
      </c>
      <c r="DI247" s="359">
        <f t="shared" ca="1" si="320"/>
        <v>0</v>
      </c>
      <c r="DJ247" s="359">
        <f t="shared" ca="1" si="291"/>
        <v>0</v>
      </c>
      <c r="DK247" s="359">
        <f t="shared" ca="1" si="321"/>
        <v>0</v>
      </c>
      <c r="DM247" s="362">
        <f t="shared" ca="1" si="359"/>
        <v>358</v>
      </c>
      <c r="DN247" s="362">
        <v>239</v>
      </c>
      <c r="DO247" s="371">
        <f t="shared" ca="1" si="360"/>
        <v>0</v>
      </c>
      <c r="DP247" s="359">
        <f t="shared" ca="1" si="292"/>
        <v>0</v>
      </c>
      <c r="DQ247" s="359">
        <v>0</v>
      </c>
      <c r="DR247" s="359">
        <f t="shared" ca="1" si="322"/>
        <v>0</v>
      </c>
      <c r="DS247" s="359">
        <f t="shared" ca="1" si="293"/>
        <v>0</v>
      </c>
      <c r="DT247" s="359">
        <f t="shared" ca="1" si="323"/>
        <v>0</v>
      </c>
      <c r="DV247" s="362">
        <f t="shared" ca="1" si="361"/>
        <v>358</v>
      </c>
      <c r="DW247" s="362">
        <v>239</v>
      </c>
      <c r="DX247" s="371">
        <f t="shared" ca="1" si="362"/>
        <v>0</v>
      </c>
      <c r="DY247" s="359">
        <f t="shared" ca="1" si="294"/>
        <v>0</v>
      </c>
      <c r="DZ247" s="359">
        <v>0</v>
      </c>
      <c r="EA247" s="359">
        <f t="shared" ca="1" si="324"/>
        <v>0</v>
      </c>
      <c r="EB247" s="359">
        <f t="shared" ca="1" si="295"/>
        <v>0</v>
      </c>
      <c r="EC247" s="359">
        <f t="shared" ca="1" si="325"/>
        <v>0</v>
      </c>
      <c r="EE247" s="362">
        <f t="shared" ca="1" si="363"/>
        <v>358</v>
      </c>
      <c r="EF247" s="362">
        <v>239</v>
      </c>
      <c r="EG247" s="371">
        <f t="shared" ca="1" si="364"/>
        <v>0</v>
      </c>
      <c r="EH247" s="359">
        <f t="shared" ca="1" si="296"/>
        <v>0</v>
      </c>
      <c r="EI247" s="359">
        <v>0</v>
      </c>
      <c r="EJ247" s="359">
        <f t="shared" ca="1" si="326"/>
        <v>0</v>
      </c>
      <c r="EK247" s="359">
        <f t="shared" ca="1" si="297"/>
        <v>0</v>
      </c>
      <c r="EL247" s="359">
        <f t="shared" ca="1" si="327"/>
        <v>0</v>
      </c>
    </row>
    <row r="248" spans="9:142" x14ac:dyDescent="0.35">
      <c r="I248" s="362">
        <f t="shared" ca="1" si="329"/>
        <v>359</v>
      </c>
      <c r="J248" s="362">
        <v>240</v>
      </c>
      <c r="K248" s="371">
        <f t="shared" ca="1" si="330"/>
        <v>0</v>
      </c>
      <c r="L248" s="359">
        <f t="shared" ca="1" si="274"/>
        <v>0</v>
      </c>
      <c r="M248" s="359">
        <v>0</v>
      </c>
      <c r="N248" s="359">
        <f t="shared" ca="1" si="298"/>
        <v>0</v>
      </c>
      <c r="O248" s="359">
        <f t="shared" ca="1" si="331"/>
        <v>0</v>
      </c>
      <c r="P248" s="359">
        <f t="shared" ca="1" si="299"/>
        <v>0</v>
      </c>
      <c r="R248" s="362">
        <f t="shared" ca="1" si="332"/>
        <v>359</v>
      </c>
      <c r="S248" s="362">
        <v>240</v>
      </c>
      <c r="T248" s="371">
        <f t="shared" ca="1" si="333"/>
        <v>0</v>
      </c>
      <c r="U248" s="359">
        <f t="shared" ca="1" si="275"/>
        <v>0</v>
      </c>
      <c r="V248" s="359">
        <v>0</v>
      </c>
      <c r="W248" s="359">
        <f t="shared" ca="1" si="300"/>
        <v>0</v>
      </c>
      <c r="X248" s="359">
        <f t="shared" ca="1" si="334"/>
        <v>0</v>
      </c>
      <c r="Y248" s="359">
        <f t="shared" ca="1" si="301"/>
        <v>0</v>
      </c>
      <c r="AA248" s="362">
        <f t="shared" ca="1" si="335"/>
        <v>359</v>
      </c>
      <c r="AB248" s="362">
        <v>240</v>
      </c>
      <c r="AC248" s="371">
        <f t="shared" ca="1" si="336"/>
        <v>0</v>
      </c>
      <c r="AD248" s="359">
        <f t="shared" ca="1" si="276"/>
        <v>0</v>
      </c>
      <c r="AE248" s="359">
        <v>0</v>
      </c>
      <c r="AF248" s="359">
        <f t="shared" ca="1" si="302"/>
        <v>0</v>
      </c>
      <c r="AG248" s="359">
        <f t="shared" ca="1" si="337"/>
        <v>0</v>
      </c>
      <c r="AH248" s="359">
        <f t="shared" ca="1" si="303"/>
        <v>0</v>
      </c>
      <c r="AJ248" s="362">
        <f t="shared" ca="1" si="338"/>
        <v>359</v>
      </c>
      <c r="AK248" s="362">
        <v>240</v>
      </c>
      <c r="AL248" s="371">
        <f t="shared" ca="1" si="339"/>
        <v>0</v>
      </c>
      <c r="AM248" s="359">
        <f t="shared" ca="1" si="277"/>
        <v>0</v>
      </c>
      <c r="AN248" s="359">
        <v>0</v>
      </c>
      <c r="AO248" s="359">
        <f t="shared" ca="1" si="304"/>
        <v>0</v>
      </c>
      <c r="AP248" s="359">
        <f t="shared" ca="1" si="340"/>
        <v>0</v>
      </c>
      <c r="AQ248" s="359">
        <f t="shared" ca="1" si="305"/>
        <v>0</v>
      </c>
      <c r="AS248" s="362">
        <f t="shared" ca="1" si="341"/>
        <v>359</v>
      </c>
      <c r="AT248" s="362">
        <v>240</v>
      </c>
      <c r="AU248" s="371">
        <f t="shared" ca="1" si="342"/>
        <v>0</v>
      </c>
      <c r="AV248" s="359">
        <f t="shared" ca="1" si="278"/>
        <v>0</v>
      </c>
      <c r="AW248" s="359">
        <v>0</v>
      </c>
      <c r="AX248" s="359">
        <f t="shared" ca="1" si="306"/>
        <v>0</v>
      </c>
      <c r="AY248" s="359">
        <f t="shared" ca="1" si="343"/>
        <v>0</v>
      </c>
      <c r="AZ248" s="359">
        <f t="shared" ca="1" si="307"/>
        <v>0</v>
      </c>
      <c r="BB248" s="362">
        <f t="shared" ca="1" si="344"/>
        <v>359</v>
      </c>
      <c r="BC248" s="362">
        <v>240</v>
      </c>
      <c r="BD248" s="371">
        <f t="shared" ca="1" si="345"/>
        <v>0</v>
      </c>
      <c r="BE248" s="359">
        <f t="shared" ca="1" si="279"/>
        <v>0</v>
      </c>
      <c r="BF248" s="359">
        <v>0</v>
      </c>
      <c r="BG248" s="359">
        <f t="shared" ca="1" si="308"/>
        <v>0</v>
      </c>
      <c r="BH248" s="359">
        <f t="shared" ca="1" si="346"/>
        <v>0</v>
      </c>
      <c r="BI248" s="359">
        <f t="shared" ca="1" si="309"/>
        <v>0</v>
      </c>
      <c r="BK248" s="362">
        <f t="shared" ca="1" si="347"/>
        <v>359</v>
      </c>
      <c r="BL248" s="362">
        <v>240</v>
      </c>
      <c r="BM248" s="371">
        <f t="shared" ca="1" si="348"/>
        <v>0</v>
      </c>
      <c r="BN248" s="359">
        <f t="shared" ca="1" si="280"/>
        <v>0</v>
      </c>
      <c r="BO248" s="359">
        <v>0</v>
      </c>
      <c r="BP248" s="359">
        <f t="shared" ca="1" si="310"/>
        <v>0</v>
      </c>
      <c r="BQ248" s="359">
        <f t="shared" ca="1" si="281"/>
        <v>0</v>
      </c>
      <c r="BR248" s="359">
        <f t="shared" ca="1" si="311"/>
        <v>0</v>
      </c>
      <c r="BT248" s="362">
        <f t="shared" ca="1" si="349"/>
        <v>359</v>
      </c>
      <c r="BU248" s="362">
        <v>240</v>
      </c>
      <c r="BV248" s="371">
        <f t="shared" ca="1" si="350"/>
        <v>0</v>
      </c>
      <c r="BW248" s="359">
        <f t="shared" ca="1" si="282"/>
        <v>0</v>
      </c>
      <c r="BX248" s="359">
        <v>0</v>
      </c>
      <c r="BY248" s="359">
        <f t="shared" ca="1" si="312"/>
        <v>0</v>
      </c>
      <c r="BZ248" s="359">
        <f t="shared" ca="1" si="283"/>
        <v>0</v>
      </c>
      <c r="CA248" s="359">
        <f t="shared" ca="1" si="313"/>
        <v>0</v>
      </c>
      <c r="CC248" s="362">
        <f t="shared" ca="1" si="351"/>
        <v>359</v>
      </c>
      <c r="CD248" s="362">
        <v>240</v>
      </c>
      <c r="CE248" s="371">
        <f t="shared" ca="1" si="352"/>
        <v>0</v>
      </c>
      <c r="CF248" s="359">
        <f t="shared" ca="1" si="284"/>
        <v>0</v>
      </c>
      <c r="CG248" s="359">
        <v>0</v>
      </c>
      <c r="CH248" s="359">
        <f t="shared" ca="1" si="314"/>
        <v>0</v>
      </c>
      <c r="CI248" s="359">
        <f t="shared" ca="1" si="285"/>
        <v>0</v>
      </c>
      <c r="CJ248" s="359">
        <f t="shared" ca="1" si="315"/>
        <v>0</v>
      </c>
      <c r="CL248" s="362">
        <f t="shared" ca="1" si="353"/>
        <v>359</v>
      </c>
      <c r="CM248" s="362">
        <v>240</v>
      </c>
      <c r="CN248" s="371">
        <f t="shared" ca="1" si="354"/>
        <v>0</v>
      </c>
      <c r="CO248" s="359">
        <f t="shared" ca="1" si="286"/>
        <v>0</v>
      </c>
      <c r="CP248" s="359">
        <v>0</v>
      </c>
      <c r="CQ248" s="359">
        <f t="shared" ca="1" si="316"/>
        <v>0</v>
      </c>
      <c r="CR248" s="359">
        <f t="shared" ca="1" si="287"/>
        <v>0</v>
      </c>
      <c r="CS248" s="359">
        <f t="shared" ca="1" si="317"/>
        <v>0</v>
      </c>
      <c r="CU248" s="362">
        <f t="shared" ca="1" si="355"/>
        <v>359</v>
      </c>
      <c r="CV248" s="362">
        <v>240</v>
      </c>
      <c r="CW248" s="371">
        <f t="shared" ca="1" si="356"/>
        <v>0</v>
      </c>
      <c r="CX248" s="359">
        <f t="shared" ca="1" si="288"/>
        <v>0</v>
      </c>
      <c r="CY248" s="359">
        <v>0</v>
      </c>
      <c r="CZ248" s="359">
        <f t="shared" ca="1" si="318"/>
        <v>0</v>
      </c>
      <c r="DA248" s="359">
        <f t="shared" ca="1" si="289"/>
        <v>0</v>
      </c>
      <c r="DB248" s="359">
        <f t="shared" ca="1" si="319"/>
        <v>0</v>
      </c>
      <c r="DD248" s="362">
        <f t="shared" ca="1" si="357"/>
        <v>359</v>
      </c>
      <c r="DE248" s="362">
        <v>240</v>
      </c>
      <c r="DF248" s="371">
        <f t="shared" ca="1" si="358"/>
        <v>0</v>
      </c>
      <c r="DG248" s="359">
        <f t="shared" ca="1" si="290"/>
        <v>0</v>
      </c>
      <c r="DH248" s="359">
        <v>0</v>
      </c>
      <c r="DI248" s="359">
        <f t="shared" ca="1" si="320"/>
        <v>0</v>
      </c>
      <c r="DJ248" s="359">
        <f t="shared" ca="1" si="291"/>
        <v>0</v>
      </c>
      <c r="DK248" s="359">
        <f t="shared" ca="1" si="321"/>
        <v>0</v>
      </c>
      <c r="DM248" s="362">
        <f t="shared" ca="1" si="359"/>
        <v>359</v>
      </c>
      <c r="DN248" s="362">
        <v>240</v>
      </c>
      <c r="DO248" s="371">
        <f t="shared" ca="1" si="360"/>
        <v>0</v>
      </c>
      <c r="DP248" s="359">
        <f t="shared" ca="1" si="292"/>
        <v>0</v>
      </c>
      <c r="DQ248" s="359">
        <v>0</v>
      </c>
      <c r="DR248" s="359">
        <f t="shared" ca="1" si="322"/>
        <v>0</v>
      </c>
      <c r="DS248" s="359">
        <f t="shared" ca="1" si="293"/>
        <v>0</v>
      </c>
      <c r="DT248" s="359">
        <f t="shared" ca="1" si="323"/>
        <v>0</v>
      </c>
      <c r="DV248" s="362">
        <f t="shared" ca="1" si="361"/>
        <v>359</v>
      </c>
      <c r="DW248" s="362">
        <v>240</v>
      </c>
      <c r="DX248" s="371">
        <f t="shared" ca="1" si="362"/>
        <v>0</v>
      </c>
      <c r="DY248" s="359">
        <f t="shared" ca="1" si="294"/>
        <v>0</v>
      </c>
      <c r="DZ248" s="359">
        <v>0</v>
      </c>
      <c r="EA248" s="359">
        <f t="shared" ca="1" si="324"/>
        <v>0</v>
      </c>
      <c r="EB248" s="359">
        <f t="shared" ca="1" si="295"/>
        <v>0</v>
      </c>
      <c r="EC248" s="359">
        <f t="shared" ca="1" si="325"/>
        <v>0</v>
      </c>
      <c r="EE248" s="362">
        <f t="shared" ca="1" si="363"/>
        <v>359</v>
      </c>
      <c r="EF248" s="362">
        <v>240</v>
      </c>
      <c r="EG248" s="371">
        <f t="shared" ca="1" si="364"/>
        <v>0</v>
      </c>
      <c r="EH248" s="359">
        <f t="shared" ca="1" si="296"/>
        <v>0</v>
      </c>
      <c r="EI248" s="359">
        <v>0</v>
      </c>
      <c r="EJ248" s="359">
        <f t="shared" ca="1" si="326"/>
        <v>0</v>
      </c>
      <c r="EK248" s="359">
        <f t="shared" ca="1" si="297"/>
        <v>0</v>
      </c>
      <c r="EL248" s="359">
        <f t="shared" ca="1" si="327"/>
        <v>0</v>
      </c>
    </row>
    <row r="249" spans="9:142" x14ac:dyDescent="0.35">
      <c r="I249" s="362">
        <f t="shared" ca="1" si="329"/>
        <v>360</v>
      </c>
      <c r="J249" s="362">
        <v>241</v>
      </c>
      <c r="K249" s="371">
        <f t="shared" ca="1" si="330"/>
        <v>0</v>
      </c>
      <c r="L249" s="359">
        <f t="shared" ca="1" si="274"/>
        <v>0</v>
      </c>
      <c r="M249" s="359">
        <v>0</v>
      </c>
      <c r="N249" s="359">
        <f t="shared" ca="1" si="298"/>
        <v>0</v>
      </c>
      <c r="O249" s="359">
        <f t="shared" ca="1" si="331"/>
        <v>0</v>
      </c>
      <c r="P249" s="359">
        <f t="shared" ca="1" si="299"/>
        <v>0</v>
      </c>
      <c r="R249" s="362">
        <f t="shared" ca="1" si="332"/>
        <v>360</v>
      </c>
      <c r="S249" s="362">
        <v>241</v>
      </c>
      <c r="T249" s="371">
        <f t="shared" ca="1" si="333"/>
        <v>0</v>
      </c>
      <c r="U249" s="359">
        <f t="shared" ca="1" si="275"/>
        <v>0</v>
      </c>
      <c r="V249" s="359">
        <v>0</v>
      </c>
      <c r="W249" s="359">
        <f t="shared" ca="1" si="300"/>
        <v>0</v>
      </c>
      <c r="X249" s="359">
        <f t="shared" ca="1" si="334"/>
        <v>0</v>
      </c>
      <c r="Y249" s="359">
        <f t="shared" ca="1" si="301"/>
        <v>0</v>
      </c>
      <c r="AA249" s="362">
        <f t="shared" ca="1" si="335"/>
        <v>360</v>
      </c>
      <c r="AB249" s="362">
        <v>241</v>
      </c>
      <c r="AC249" s="371">
        <f t="shared" ca="1" si="336"/>
        <v>0</v>
      </c>
      <c r="AD249" s="359">
        <f t="shared" ca="1" si="276"/>
        <v>0</v>
      </c>
      <c r="AE249" s="359">
        <v>0</v>
      </c>
      <c r="AF249" s="359">
        <f t="shared" ca="1" si="302"/>
        <v>0</v>
      </c>
      <c r="AG249" s="359">
        <f t="shared" ca="1" si="337"/>
        <v>0</v>
      </c>
      <c r="AH249" s="359">
        <f t="shared" ca="1" si="303"/>
        <v>0</v>
      </c>
      <c r="AJ249" s="362">
        <f t="shared" ca="1" si="338"/>
        <v>360</v>
      </c>
      <c r="AK249" s="362">
        <v>241</v>
      </c>
      <c r="AL249" s="371">
        <f t="shared" ca="1" si="339"/>
        <v>0</v>
      </c>
      <c r="AM249" s="359">
        <f t="shared" ca="1" si="277"/>
        <v>0</v>
      </c>
      <c r="AN249" s="359">
        <v>0</v>
      </c>
      <c r="AO249" s="359">
        <f t="shared" ca="1" si="304"/>
        <v>0</v>
      </c>
      <c r="AP249" s="359">
        <f t="shared" ca="1" si="340"/>
        <v>0</v>
      </c>
      <c r="AQ249" s="359">
        <f t="shared" ca="1" si="305"/>
        <v>0</v>
      </c>
      <c r="AS249" s="362">
        <f t="shared" ca="1" si="341"/>
        <v>360</v>
      </c>
      <c r="AT249" s="362">
        <v>241</v>
      </c>
      <c r="AU249" s="371">
        <f t="shared" ca="1" si="342"/>
        <v>0</v>
      </c>
      <c r="AV249" s="359">
        <f t="shared" ca="1" si="278"/>
        <v>0</v>
      </c>
      <c r="AW249" s="359">
        <v>0</v>
      </c>
      <c r="AX249" s="359">
        <f t="shared" ca="1" si="306"/>
        <v>0</v>
      </c>
      <c r="AY249" s="359">
        <f t="shared" ca="1" si="343"/>
        <v>0</v>
      </c>
      <c r="AZ249" s="359">
        <f t="shared" ca="1" si="307"/>
        <v>0</v>
      </c>
      <c r="BB249" s="362">
        <f t="shared" ca="1" si="344"/>
        <v>360</v>
      </c>
      <c r="BC249" s="362">
        <v>241</v>
      </c>
      <c r="BD249" s="371">
        <f t="shared" ca="1" si="345"/>
        <v>0</v>
      </c>
      <c r="BE249" s="359">
        <f t="shared" ca="1" si="279"/>
        <v>0</v>
      </c>
      <c r="BF249" s="359">
        <v>0</v>
      </c>
      <c r="BG249" s="359">
        <f t="shared" ca="1" si="308"/>
        <v>0</v>
      </c>
      <c r="BH249" s="359">
        <f t="shared" ca="1" si="346"/>
        <v>0</v>
      </c>
      <c r="BI249" s="359">
        <f t="shared" ca="1" si="309"/>
        <v>0</v>
      </c>
      <c r="BK249" s="362">
        <f t="shared" ca="1" si="347"/>
        <v>360</v>
      </c>
      <c r="BL249" s="362">
        <v>241</v>
      </c>
      <c r="BM249" s="371">
        <f t="shared" ca="1" si="348"/>
        <v>0</v>
      </c>
      <c r="BN249" s="359">
        <f t="shared" ca="1" si="280"/>
        <v>0</v>
      </c>
      <c r="BO249" s="359">
        <v>0</v>
      </c>
      <c r="BP249" s="359">
        <f t="shared" ca="1" si="310"/>
        <v>0</v>
      </c>
      <c r="BQ249" s="359">
        <f t="shared" ca="1" si="281"/>
        <v>0</v>
      </c>
      <c r="BR249" s="359">
        <f t="shared" ca="1" si="311"/>
        <v>0</v>
      </c>
      <c r="BT249" s="362">
        <f t="shared" ca="1" si="349"/>
        <v>360</v>
      </c>
      <c r="BU249" s="362">
        <v>241</v>
      </c>
      <c r="BV249" s="371">
        <f t="shared" ca="1" si="350"/>
        <v>0</v>
      </c>
      <c r="BW249" s="359">
        <f t="shared" ca="1" si="282"/>
        <v>0</v>
      </c>
      <c r="BX249" s="359">
        <v>0</v>
      </c>
      <c r="BY249" s="359">
        <f t="shared" ca="1" si="312"/>
        <v>0</v>
      </c>
      <c r="BZ249" s="359">
        <f t="shared" ca="1" si="283"/>
        <v>0</v>
      </c>
      <c r="CA249" s="359">
        <f t="shared" ca="1" si="313"/>
        <v>0</v>
      </c>
      <c r="CC249" s="362">
        <f t="shared" ca="1" si="351"/>
        <v>360</v>
      </c>
      <c r="CD249" s="362">
        <v>241</v>
      </c>
      <c r="CE249" s="371">
        <f t="shared" ca="1" si="352"/>
        <v>0</v>
      </c>
      <c r="CF249" s="359">
        <f t="shared" ca="1" si="284"/>
        <v>0</v>
      </c>
      <c r="CG249" s="359">
        <v>0</v>
      </c>
      <c r="CH249" s="359">
        <f t="shared" ca="1" si="314"/>
        <v>0</v>
      </c>
      <c r="CI249" s="359">
        <f t="shared" ca="1" si="285"/>
        <v>0</v>
      </c>
      <c r="CJ249" s="359">
        <f t="shared" ca="1" si="315"/>
        <v>0</v>
      </c>
      <c r="CL249" s="362">
        <f t="shared" ca="1" si="353"/>
        <v>360</v>
      </c>
      <c r="CM249" s="362">
        <v>241</v>
      </c>
      <c r="CN249" s="371">
        <f t="shared" ca="1" si="354"/>
        <v>0</v>
      </c>
      <c r="CO249" s="359">
        <f t="shared" ca="1" si="286"/>
        <v>0</v>
      </c>
      <c r="CP249" s="359">
        <v>0</v>
      </c>
      <c r="CQ249" s="359">
        <f t="shared" ca="1" si="316"/>
        <v>0</v>
      </c>
      <c r="CR249" s="359">
        <f t="shared" ca="1" si="287"/>
        <v>0</v>
      </c>
      <c r="CS249" s="359">
        <f t="shared" ca="1" si="317"/>
        <v>0</v>
      </c>
      <c r="CU249" s="362">
        <f t="shared" ca="1" si="355"/>
        <v>360</v>
      </c>
      <c r="CV249" s="362">
        <v>241</v>
      </c>
      <c r="CW249" s="371">
        <f t="shared" ca="1" si="356"/>
        <v>0</v>
      </c>
      <c r="CX249" s="359">
        <f t="shared" ca="1" si="288"/>
        <v>0</v>
      </c>
      <c r="CY249" s="359">
        <v>0</v>
      </c>
      <c r="CZ249" s="359">
        <f t="shared" ca="1" si="318"/>
        <v>0</v>
      </c>
      <c r="DA249" s="359">
        <f t="shared" ca="1" si="289"/>
        <v>0</v>
      </c>
      <c r="DB249" s="359">
        <f t="shared" ca="1" si="319"/>
        <v>0</v>
      </c>
      <c r="DD249" s="362">
        <f t="shared" ca="1" si="357"/>
        <v>360</v>
      </c>
      <c r="DE249" s="362">
        <v>241</v>
      </c>
      <c r="DF249" s="371">
        <f t="shared" ca="1" si="358"/>
        <v>0</v>
      </c>
      <c r="DG249" s="359">
        <f t="shared" ca="1" si="290"/>
        <v>0</v>
      </c>
      <c r="DH249" s="359">
        <v>0</v>
      </c>
      <c r="DI249" s="359">
        <f t="shared" ca="1" si="320"/>
        <v>0</v>
      </c>
      <c r="DJ249" s="359">
        <f t="shared" ca="1" si="291"/>
        <v>0</v>
      </c>
      <c r="DK249" s="359">
        <f t="shared" ca="1" si="321"/>
        <v>0</v>
      </c>
      <c r="DM249" s="362">
        <f t="shared" ca="1" si="359"/>
        <v>360</v>
      </c>
      <c r="DN249" s="362">
        <v>241</v>
      </c>
      <c r="DO249" s="371">
        <f t="shared" ca="1" si="360"/>
        <v>0</v>
      </c>
      <c r="DP249" s="359">
        <f t="shared" ca="1" si="292"/>
        <v>0</v>
      </c>
      <c r="DQ249" s="359">
        <v>0</v>
      </c>
      <c r="DR249" s="359">
        <f t="shared" ca="1" si="322"/>
        <v>0</v>
      </c>
      <c r="DS249" s="359">
        <f t="shared" ca="1" si="293"/>
        <v>0</v>
      </c>
      <c r="DT249" s="359">
        <f t="shared" ca="1" si="323"/>
        <v>0</v>
      </c>
      <c r="DV249" s="362">
        <f t="shared" ca="1" si="361"/>
        <v>360</v>
      </c>
      <c r="DW249" s="362">
        <v>241</v>
      </c>
      <c r="DX249" s="371">
        <f t="shared" ca="1" si="362"/>
        <v>0</v>
      </c>
      <c r="DY249" s="359">
        <f t="shared" ca="1" si="294"/>
        <v>0</v>
      </c>
      <c r="DZ249" s="359">
        <v>0</v>
      </c>
      <c r="EA249" s="359">
        <f t="shared" ca="1" si="324"/>
        <v>0</v>
      </c>
      <c r="EB249" s="359">
        <f t="shared" ca="1" si="295"/>
        <v>0</v>
      </c>
      <c r="EC249" s="359">
        <f t="shared" ca="1" si="325"/>
        <v>0</v>
      </c>
      <c r="EE249" s="362">
        <f t="shared" ca="1" si="363"/>
        <v>360</v>
      </c>
      <c r="EF249" s="362">
        <v>241</v>
      </c>
      <c r="EG249" s="371">
        <f t="shared" ca="1" si="364"/>
        <v>0</v>
      </c>
      <c r="EH249" s="359">
        <f t="shared" ca="1" si="296"/>
        <v>0</v>
      </c>
      <c r="EI249" s="359">
        <v>0</v>
      </c>
      <c r="EJ249" s="359">
        <f t="shared" ca="1" si="326"/>
        <v>0</v>
      </c>
      <c r="EK249" s="359">
        <f t="shared" ca="1" si="297"/>
        <v>0</v>
      </c>
      <c r="EL249" s="359">
        <f t="shared" ca="1" si="327"/>
        <v>0</v>
      </c>
    </row>
    <row r="250" spans="9:142" x14ac:dyDescent="0.35">
      <c r="I250" s="362">
        <f t="shared" ca="1" si="329"/>
        <v>361</v>
      </c>
      <c r="J250" s="362">
        <v>242</v>
      </c>
      <c r="K250" s="371">
        <f t="shared" ca="1" si="330"/>
        <v>0</v>
      </c>
      <c r="L250" s="359">
        <f t="shared" ca="1" si="274"/>
        <v>0</v>
      </c>
      <c r="M250" s="359">
        <v>0</v>
      </c>
      <c r="N250" s="359">
        <f t="shared" ca="1" si="298"/>
        <v>0</v>
      </c>
      <c r="O250" s="359">
        <f t="shared" ca="1" si="331"/>
        <v>0</v>
      </c>
      <c r="P250" s="359">
        <f t="shared" ca="1" si="299"/>
        <v>0</v>
      </c>
      <c r="R250" s="362">
        <f t="shared" ca="1" si="332"/>
        <v>361</v>
      </c>
      <c r="S250" s="362">
        <v>242</v>
      </c>
      <c r="T250" s="371">
        <f t="shared" ca="1" si="333"/>
        <v>0</v>
      </c>
      <c r="U250" s="359">
        <f t="shared" ca="1" si="275"/>
        <v>0</v>
      </c>
      <c r="V250" s="359">
        <v>0</v>
      </c>
      <c r="W250" s="359">
        <f t="shared" ca="1" si="300"/>
        <v>0</v>
      </c>
      <c r="X250" s="359">
        <f t="shared" ca="1" si="334"/>
        <v>0</v>
      </c>
      <c r="Y250" s="359">
        <f t="shared" ca="1" si="301"/>
        <v>0</v>
      </c>
      <c r="AA250" s="362">
        <f t="shared" ca="1" si="335"/>
        <v>361</v>
      </c>
      <c r="AB250" s="362">
        <v>242</v>
      </c>
      <c r="AC250" s="371">
        <f t="shared" ca="1" si="336"/>
        <v>0</v>
      </c>
      <c r="AD250" s="359">
        <f t="shared" ca="1" si="276"/>
        <v>0</v>
      </c>
      <c r="AE250" s="359">
        <v>0</v>
      </c>
      <c r="AF250" s="359">
        <f t="shared" ca="1" si="302"/>
        <v>0</v>
      </c>
      <c r="AG250" s="359">
        <f t="shared" ca="1" si="337"/>
        <v>0</v>
      </c>
      <c r="AH250" s="359">
        <f t="shared" ca="1" si="303"/>
        <v>0</v>
      </c>
      <c r="AJ250" s="362">
        <f t="shared" ca="1" si="338"/>
        <v>361</v>
      </c>
      <c r="AK250" s="362">
        <v>242</v>
      </c>
      <c r="AL250" s="371">
        <f t="shared" ca="1" si="339"/>
        <v>0</v>
      </c>
      <c r="AM250" s="359">
        <f t="shared" ca="1" si="277"/>
        <v>0</v>
      </c>
      <c r="AN250" s="359">
        <v>0</v>
      </c>
      <c r="AO250" s="359">
        <f t="shared" ca="1" si="304"/>
        <v>0</v>
      </c>
      <c r="AP250" s="359">
        <f t="shared" ca="1" si="340"/>
        <v>0</v>
      </c>
      <c r="AQ250" s="359">
        <f t="shared" ca="1" si="305"/>
        <v>0</v>
      </c>
      <c r="AS250" s="362">
        <f t="shared" ca="1" si="341"/>
        <v>361</v>
      </c>
      <c r="AT250" s="362">
        <v>242</v>
      </c>
      <c r="AU250" s="371">
        <f t="shared" ca="1" si="342"/>
        <v>0</v>
      </c>
      <c r="AV250" s="359">
        <f t="shared" ca="1" si="278"/>
        <v>0</v>
      </c>
      <c r="AW250" s="359">
        <v>0</v>
      </c>
      <c r="AX250" s="359">
        <f t="shared" ca="1" si="306"/>
        <v>0</v>
      </c>
      <c r="AY250" s="359">
        <f t="shared" ca="1" si="343"/>
        <v>0</v>
      </c>
      <c r="AZ250" s="359">
        <f t="shared" ca="1" si="307"/>
        <v>0</v>
      </c>
      <c r="BB250" s="362">
        <f t="shared" ca="1" si="344"/>
        <v>361</v>
      </c>
      <c r="BC250" s="362">
        <v>242</v>
      </c>
      <c r="BD250" s="371">
        <f t="shared" ca="1" si="345"/>
        <v>0</v>
      </c>
      <c r="BE250" s="359">
        <f t="shared" ca="1" si="279"/>
        <v>0</v>
      </c>
      <c r="BF250" s="359">
        <v>0</v>
      </c>
      <c r="BG250" s="359">
        <f t="shared" ca="1" si="308"/>
        <v>0</v>
      </c>
      <c r="BH250" s="359">
        <f t="shared" ca="1" si="346"/>
        <v>0</v>
      </c>
      <c r="BI250" s="359">
        <f t="shared" ca="1" si="309"/>
        <v>0</v>
      </c>
      <c r="BK250" s="362">
        <f t="shared" ca="1" si="347"/>
        <v>361</v>
      </c>
      <c r="BL250" s="362">
        <v>242</v>
      </c>
      <c r="BM250" s="371">
        <f t="shared" ca="1" si="348"/>
        <v>0</v>
      </c>
      <c r="BN250" s="359">
        <f t="shared" ca="1" si="280"/>
        <v>0</v>
      </c>
      <c r="BO250" s="359">
        <v>0</v>
      </c>
      <c r="BP250" s="359">
        <f t="shared" ca="1" si="310"/>
        <v>0</v>
      </c>
      <c r="BQ250" s="359">
        <f t="shared" ca="1" si="281"/>
        <v>0</v>
      </c>
      <c r="BR250" s="359">
        <f t="shared" ca="1" si="311"/>
        <v>0</v>
      </c>
      <c r="BT250" s="362">
        <f t="shared" ca="1" si="349"/>
        <v>361</v>
      </c>
      <c r="BU250" s="362">
        <v>242</v>
      </c>
      <c r="BV250" s="371">
        <f t="shared" ca="1" si="350"/>
        <v>0</v>
      </c>
      <c r="BW250" s="359">
        <f t="shared" ca="1" si="282"/>
        <v>0</v>
      </c>
      <c r="BX250" s="359">
        <v>0</v>
      </c>
      <c r="BY250" s="359">
        <f t="shared" ca="1" si="312"/>
        <v>0</v>
      </c>
      <c r="BZ250" s="359">
        <f t="shared" ca="1" si="283"/>
        <v>0</v>
      </c>
      <c r="CA250" s="359">
        <f t="shared" ca="1" si="313"/>
        <v>0</v>
      </c>
      <c r="CC250" s="362">
        <f t="shared" ca="1" si="351"/>
        <v>361</v>
      </c>
      <c r="CD250" s="362">
        <v>242</v>
      </c>
      <c r="CE250" s="371">
        <f t="shared" ca="1" si="352"/>
        <v>0</v>
      </c>
      <c r="CF250" s="359">
        <f t="shared" ca="1" si="284"/>
        <v>0</v>
      </c>
      <c r="CG250" s="359">
        <v>0</v>
      </c>
      <c r="CH250" s="359">
        <f t="shared" ca="1" si="314"/>
        <v>0</v>
      </c>
      <c r="CI250" s="359">
        <f t="shared" ca="1" si="285"/>
        <v>0</v>
      </c>
      <c r="CJ250" s="359">
        <f t="shared" ca="1" si="315"/>
        <v>0</v>
      </c>
      <c r="CL250" s="362">
        <f t="shared" ca="1" si="353"/>
        <v>361</v>
      </c>
      <c r="CM250" s="362">
        <v>242</v>
      </c>
      <c r="CN250" s="371">
        <f t="shared" ca="1" si="354"/>
        <v>0</v>
      </c>
      <c r="CO250" s="359">
        <f t="shared" ca="1" si="286"/>
        <v>0</v>
      </c>
      <c r="CP250" s="359">
        <v>0</v>
      </c>
      <c r="CQ250" s="359">
        <f t="shared" ca="1" si="316"/>
        <v>0</v>
      </c>
      <c r="CR250" s="359">
        <f t="shared" ca="1" si="287"/>
        <v>0</v>
      </c>
      <c r="CS250" s="359">
        <f t="shared" ca="1" si="317"/>
        <v>0</v>
      </c>
      <c r="CU250" s="362">
        <f t="shared" ca="1" si="355"/>
        <v>361</v>
      </c>
      <c r="CV250" s="362">
        <v>242</v>
      </c>
      <c r="CW250" s="371">
        <f t="shared" ca="1" si="356"/>
        <v>0</v>
      </c>
      <c r="CX250" s="359">
        <f t="shared" ca="1" si="288"/>
        <v>0</v>
      </c>
      <c r="CY250" s="359">
        <v>0</v>
      </c>
      <c r="CZ250" s="359">
        <f t="shared" ca="1" si="318"/>
        <v>0</v>
      </c>
      <c r="DA250" s="359">
        <f t="shared" ca="1" si="289"/>
        <v>0</v>
      </c>
      <c r="DB250" s="359">
        <f t="shared" ca="1" si="319"/>
        <v>0</v>
      </c>
      <c r="DD250" s="362">
        <f t="shared" ca="1" si="357"/>
        <v>361</v>
      </c>
      <c r="DE250" s="362">
        <v>242</v>
      </c>
      <c r="DF250" s="371">
        <f t="shared" ca="1" si="358"/>
        <v>0</v>
      </c>
      <c r="DG250" s="359">
        <f t="shared" ca="1" si="290"/>
        <v>0</v>
      </c>
      <c r="DH250" s="359">
        <v>0</v>
      </c>
      <c r="DI250" s="359">
        <f t="shared" ca="1" si="320"/>
        <v>0</v>
      </c>
      <c r="DJ250" s="359">
        <f t="shared" ca="1" si="291"/>
        <v>0</v>
      </c>
      <c r="DK250" s="359">
        <f t="shared" ca="1" si="321"/>
        <v>0</v>
      </c>
      <c r="DM250" s="362">
        <f t="shared" ca="1" si="359"/>
        <v>361</v>
      </c>
      <c r="DN250" s="362">
        <v>242</v>
      </c>
      <c r="DO250" s="371">
        <f t="shared" ca="1" si="360"/>
        <v>0</v>
      </c>
      <c r="DP250" s="359">
        <f t="shared" ca="1" si="292"/>
        <v>0</v>
      </c>
      <c r="DQ250" s="359">
        <v>0</v>
      </c>
      <c r="DR250" s="359">
        <f t="shared" ca="1" si="322"/>
        <v>0</v>
      </c>
      <c r="DS250" s="359">
        <f t="shared" ca="1" si="293"/>
        <v>0</v>
      </c>
      <c r="DT250" s="359">
        <f t="shared" ca="1" si="323"/>
        <v>0</v>
      </c>
      <c r="DV250" s="362">
        <f t="shared" ca="1" si="361"/>
        <v>361</v>
      </c>
      <c r="DW250" s="362">
        <v>242</v>
      </c>
      <c r="DX250" s="371">
        <f t="shared" ca="1" si="362"/>
        <v>0</v>
      </c>
      <c r="DY250" s="359">
        <f t="shared" ca="1" si="294"/>
        <v>0</v>
      </c>
      <c r="DZ250" s="359">
        <v>0</v>
      </c>
      <c r="EA250" s="359">
        <f t="shared" ca="1" si="324"/>
        <v>0</v>
      </c>
      <c r="EB250" s="359">
        <f t="shared" ca="1" si="295"/>
        <v>0</v>
      </c>
      <c r="EC250" s="359">
        <f t="shared" ca="1" si="325"/>
        <v>0</v>
      </c>
      <c r="EE250" s="362">
        <f t="shared" ca="1" si="363"/>
        <v>361</v>
      </c>
      <c r="EF250" s="362">
        <v>242</v>
      </c>
      <c r="EG250" s="371">
        <f t="shared" ca="1" si="364"/>
        <v>0</v>
      </c>
      <c r="EH250" s="359">
        <f t="shared" ca="1" si="296"/>
        <v>0</v>
      </c>
      <c r="EI250" s="359">
        <v>0</v>
      </c>
      <c r="EJ250" s="359">
        <f t="shared" ca="1" si="326"/>
        <v>0</v>
      </c>
      <c r="EK250" s="359">
        <f t="shared" ca="1" si="297"/>
        <v>0</v>
      </c>
      <c r="EL250" s="359">
        <f t="shared" ca="1" si="327"/>
        <v>0</v>
      </c>
    </row>
    <row r="251" spans="9:142" x14ac:dyDescent="0.35">
      <c r="I251" s="362">
        <f t="shared" ca="1" si="329"/>
        <v>362</v>
      </c>
      <c r="J251" s="362">
        <v>243</v>
      </c>
      <c r="K251" s="371">
        <f t="shared" ca="1" si="330"/>
        <v>0</v>
      </c>
      <c r="L251" s="359">
        <f t="shared" ca="1" si="274"/>
        <v>0</v>
      </c>
      <c r="M251" s="359">
        <v>0</v>
      </c>
      <c r="N251" s="359">
        <f t="shared" ca="1" si="298"/>
        <v>0</v>
      </c>
      <c r="O251" s="359">
        <f t="shared" ca="1" si="331"/>
        <v>0</v>
      </c>
      <c r="P251" s="359">
        <f t="shared" ca="1" si="299"/>
        <v>0</v>
      </c>
      <c r="R251" s="362">
        <f t="shared" ca="1" si="332"/>
        <v>362</v>
      </c>
      <c r="S251" s="362">
        <v>243</v>
      </c>
      <c r="T251" s="371">
        <f t="shared" ca="1" si="333"/>
        <v>0</v>
      </c>
      <c r="U251" s="359">
        <f t="shared" ca="1" si="275"/>
        <v>0</v>
      </c>
      <c r="V251" s="359">
        <v>0</v>
      </c>
      <c r="W251" s="359">
        <f t="shared" ca="1" si="300"/>
        <v>0</v>
      </c>
      <c r="X251" s="359">
        <f t="shared" ca="1" si="334"/>
        <v>0</v>
      </c>
      <c r="Y251" s="359">
        <f t="shared" ca="1" si="301"/>
        <v>0</v>
      </c>
      <c r="AA251" s="362">
        <f t="shared" ca="1" si="335"/>
        <v>362</v>
      </c>
      <c r="AB251" s="362">
        <v>243</v>
      </c>
      <c r="AC251" s="371">
        <f t="shared" ca="1" si="336"/>
        <v>0</v>
      </c>
      <c r="AD251" s="359">
        <f t="shared" ca="1" si="276"/>
        <v>0</v>
      </c>
      <c r="AE251" s="359">
        <v>0</v>
      </c>
      <c r="AF251" s="359">
        <f t="shared" ca="1" si="302"/>
        <v>0</v>
      </c>
      <c r="AG251" s="359">
        <f t="shared" ca="1" si="337"/>
        <v>0</v>
      </c>
      <c r="AH251" s="359">
        <f t="shared" ca="1" si="303"/>
        <v>0</v>
      </c>
      <c r="AJ251" s="362">
        <f t="shared" ca="1" si="338"/>
        <v>362</v>
      </c>
      <c r="AK251" s="362">
        <v>243</v>
      </c>
      <c r="AL251" s="371">
        <f t="shared" ca="1" si="339"/>
        <v>0</v>
      </c>
      <c r="AM251" s="359">
        <f t="shared" ca="1" si="277"/>
        <v>0</v>
      </c>
      <c r="AN251" s="359">
        <v>0</v>
      </c>
      <c r="AO251" s="359">
        <f t="shared" ca="1" si="304"/>
        <v>0</v>
      </c>
      <c r="AP251" s="359">
        <f t="shared" ca="1" si="340"/>
        <v>0</v>
      </c>
      <c r="AQ251" s="359">
        <f t="shared" ca="1" si="305"/>
        <v>0</v>
      </c>
      <c r="AS251" s="362">
        <f t="shared" ca="1" si="341"/>
        <v>362</v>
      </c>
      <c r="AT251" s="362">
        <v>243</v>
      </c>
      <c r="AU251" s="371">
        <f t="shared" ca="1" si="342"/>
        <v>0</v>
      </c>
      <c r="AV251" s="359">
        <f t="shared" ca="1" si="278"/>
        <v>0</v>
      </c>
      <c r="AW251" s="359">
        <v>0</v>
      </c>
      <c r="AX251" s="359">
        <f t="shared" ca="1" si="306"/>
        <v>0</v>
      </c>
      <c r="AY251" s="359">
        <f t="shared" ca="1" si="343"/>
        <v>0</v>
      </c>
      <c r="AZ251" s="359">
        <f t="shared" ca="1" si="307"/>
        <v>0</v>
      </c>
      <c r="BB251" s="362">
        <f t="shared" ca="1" si="344"/>
        <v>362</v>
      </c>
      <c r="BC251" s="362">
        <v>243</v>
      </c>
      <c r="BD251" s="371">
        <f t="shared" ca="1" si="345"/>
        <v>0</v>
      </c>
      <c r="BE251" s="359">
        <f t="shared" ca="1" si="279"/>
        <v>0</v>
      </c>
      <c r="BF251" s="359">
        <v>0</v>
      </c>
      <c r="BG251" s="359">
        <f t="shared" ca="1" si="308"/>
        <v>0</v>
      </c>
      <c r="BH251" s="359">
        <f t="shared" ca="1" si="346"/>
        <v>0</v>
      </c>
      <c r="BI251" s="359">
        <f t="shared" ca="1" si="309"/>
        <v>0</v>
      </c>
      <c r="BK251" s="362">
        <f t="shared" ca="1" si="347"/>
        <v>362</v>
      </c>
      <c r="BL251" s="362">
        <v>243</v>
      </c>
      <c r="BM251" s="371">
        <f t="shared" ca="1" si="348"/>
        <v>0</v>
      </c>
      <c r="BN251" s="359">
        <f t="shared" ca="1" si="280"/>
        <v>0</v>
      </c>
      <c r="BO251" s="359">
        <v>0</v>
      </c>
      <c r="BP251" s="359">
        <f t="shared" ca="1" si="310"/>
        <v>0</v>
      </c>
      <c r="BQ251" s="359">
        <f t="shared" ca="1" si="281"/>
        <v>0</v>
      </c>
      <c r="BR251" s="359">
        <f t="shared" ca="1" si="311"/>
        <v>0</v>
      </c>
      <c r="BT251" s="362">
        <f t="shared" ca="1" si="349"/>
        <v>362</v>
      </c>
      <c r="BU251" s="362">
        <v>243</v>
      </c>
      <c r="BV251" s="371">
        <f t="shared" ca="1" si="350"/>
        <v>0</v>
      </c>
      <c r="BW251" s="359">
        <f t="shared" ca="1" si="282"/>
        <v>0</v>
      </c>
      <c r="BX251" s="359">
        <v>0</v>
      </c>
      <c r="BY251" s="359">
        <f t="shared" ca="1" si="312"/>
        <v>0</v>
      </c>
      <c r="BZ251" s="359">
        <f t="shared" ca="1" si="283"/>
        <v>0</v>
      </c>
      <c r="CA251" s="359">
        <f t="shared" ca="1" si="313"/>
        <v>0</v>
      </c>
      <c r="CC251" s="362">
        <f t="shared" ca="1" si="351"/>
        <v>362</v>
      </c>
      <c r="CD251" s="362">
        <v>243</v>
      </c>
      <c r="CE251" s="371">
        <f t="shared" ca="1" si="352"/>
        <v>0</v>
      </c>
      <c r="CF251" s="359">
        <f t="shared" ca="1" si="284"/>
        <v>0</v>
      </c>
      <c r="CG251" s="359">
        <v>0</v>
      </c>
      <c r="CH251" s="359">
        <f t="shared" ca="1" si="314"/>
        <v>0</v>
      </c>
      <c r="CI251" s="359">
        <f t="shared" ca="1" si="285"/>
        <v>0</v>
      </c>
      <c r="CJ251" s="359">
        <f t="shared" ca="1" si="315"/>
        <v>0</v>
      </c>
      <c r="CL251" s="362">
        <f t="shared" ca="1" si="353"/>
        <v>362</v>
      </c>
      <c r="CM251" s="362">
        <v>243</v>
      </c>
      <c r="CN251" s="371">
        <f t="shared" ca="1" si="354"/>
        <v>0</v>
      </c>
      <c r="CO251" s="359">
        <f t="shared" ca="1" si="286"/>
        <v>0</v>
      </c>
      <c r="CP251" s="359">
        <v>0</v>
      </c>
      <c r="CQ251" s="359">
        <f t="shared" ca="1" si="316"/>
        <v>0</v>
      </c>
      <c r="CR251" s="359">
        <f t="shared" ca="1" si="287"/>
        <v>0</v>
      </c>
      <c r="CS251" s="359">
        <f t="shared" ca="1" si="317"/>
        <v>0</v>
      </c>
      <c r="CU251" s="362">
        <f t="shared" ca="1" si="355"/>
        <v>362</v>
      </c>
      <c r="CV251" s="362">
        <v>243</v>
      </c>
      <c r="CW251" s="371">
        <f t="shared" ca="1" si="356"/>
        <v>0</v>
      </c>
      <c r="CX251" s="359">
        <f t="shared" ca="1" si="288"/>
        <v>0</v>
      </c>
      <c r="CY251" s="359">
        <v>0</v>
      </c>
      <c r="CZ251" s="359">
        <f t="shared" ca="1" si="318"/>
        <v>0</v>
      </c>
      <c r="DA251" s="359">
        <f t="shared" ca="1" si="289"/>
        <v>0</v>
      </c>
      <c r="DB251" s="359">
        <f t="shared" ca="1" si="319"/>
        <v>0</v>
      </c>
      <c r="DD251" s="362">
        <f t="shared" ca="1" si="357"/>
        <v>362</v>
      </c>
      <c r="DE251" s="362">
        <v>243</v>
      </c>
      <c r="DF251" s="371">
        <f t="shared" ca="1" si="358"/>
        <v>0</v>
      </c>
      <c r="DG251" s="359">
        <f t="shared" ca="1" si="290"/>
        <v>0</v>
      </c>
      <c r="DH251" s="359">
        <v>0</v>
      </c>
      <c r="DI251" s="359">
        <f t="shared" ca="1" si="320"/>
        <v>0</v>
      </c>
      <c r="DJ251" s="359">
        <f t="shared" ca="1" si="291"/>
        <v>0</v>
      </c>
      <c r="DK251" s="359">
        <f t="shared" ca="1" si="321"/>
        <v>0</v>
      </c>
      <c r="DM251" s="362">
        <f t="shared" ca="1" si="359"/>
        <v>362</v>
      </c>
      <c r="DN251" s="362">
        <v>243</v>
      </c>
      <c r="DO251" s="371">
        <f t="shared" ca="1" si="360"/>
        <v>0</v>
      </c>
      <c r="DP251" s="359">
        <f t="shared" ca="1" si="292"/>
        <v>0</v>
      </c>
      <c r="DQ251" s="359">
        <v>0</v>
      </c>
      <c r="DR251" s="359">
        <f t="shared" ca="1" si="322"/>
        <v>0</v>
      </c>
      <c r="DS251" s="359">
        <f t="shared" ca="1" si="293"/>
        <v>0</v>
      </c>
      <c r="DT251" s="359">
        <f t="shared" ca="1" si="323"/>
        <v>0</v>
      </c>
      <c r="DV251" s="362">
        <f t="shared" ca="1" si="361"/>
        <v>362</v>
      </c>
      <c r="DW251" s="362">
        <v>243</v>
      </c>
      <c r="DX251" s="371">
        <f t="shared" ca="1" si="362"/>
        <v>0</v>
      </c>
      <c r="DY251" s="359">
        <f t="shared" ca="1" si="294"/>
        <v>0</v>
      </c>
      <c r="DZ251" s="359">
        <v>0</v>
      </c>
      <c r="EA251" s="359">
        <f t="shared" ca="1" si="324"/>
        <v>0</v>
      </c>
      <c r="EB251" s="359">
        <f t="shared" ca="1" si="295"/>
        <v>0</v>
      </c>
      <c r="EC251" s="359">
        <f t="shared" ca="1" si="325"/>
        <v>0</v>
      </c>
      <c r="EE251" s="362">
        <f t="shared" ca="1" si="363"/>
        <v>362</v>
      </c>
      <c r="EF251" s="362">
        <v>243</v>
      </c>
      <c r="EG251" s="371">
        <f t="shared" ca="1" si="364"/>
        <v>0</v>
      </c>
      <c r="EH251" s="359">
        <f t="shared" ca="1" si="296"/>
        <v>0</v>
      </c>
      <c r="EI251" s="359">
        <v>0</v>
      </c>
      <c r="EJ251" s="359">
        <f t="shared" ca="1" si="326"/>
        <v>0</v>
      </c>
      <c r="EK251" s="359">
        <f t="shared" ca="1" si="297"/>
        <v>0</v>
      </c>
      <c r="EL251" s="359">
        <f t="shared" ca="1" si="327"/>
        <v>0</v>
      </c>
    </row>
    <row r="252" spans="9:142" x14ac:dyDescent="0.35">
      <c r="I252" s="362">
        <f t="shared" ca="1" si="329"/>
        <v>363</v>
      </c>
      <c r="J252" s="362">
        <v>244</v>
      </c>
      <c r="K252" s="371">
        <f t="shared" ca="1" si="330"/>
        <v>0</v>
      </c>
      <c r="L252" s="359">
        <f t="shared" ca="1" si="274"/>
        <v>0</v>
      </c>
      <c r="M252" s="359">
        <v>0</v>
      </c>
      <c r="N252" s="359">
        <f t="shared" ca="1" si="298"/>
        <v>0</v>
      </c>
      <c r="O252" s="359">
        <f t="shared" ca="1" si="331"/>
        <v>0</v>
      </c>
      <c r="P252" s="359">
        <f t="shared" ca="1" si="299"/>
        <v>0</v>
      </c>
      <c r="R252" s="362">
        <f t="shared" ca="1" si="332"/>
        <v>363</v>
      </c>
      <c r="S252" s="362">
        <v>244</v>
      </c>
      <c r="T252" s="371">
        <f t="shared" ca="1" si="333"/>
        <v>0</v>
      </c>
      <c r="U252" s="359">
        <f t="shared" ca="1" si="275"/>
        <v>0</v>
      </c>
      <c r="V252" s="359">
        <v>0</v>
      </c>
      <c r="W252" s="359">
        <f t="shared" ca="1" si="300"/>
        <v>0</v>
      </c>
      <c r="X252" s="359">
        <f t="shared" ca="1" si="334"/>
        <v>0</v>
      </c>
      <c r="Y252" s="359">
        <f t="shared" ca="1" si="301"/>
        <v>0</v>
      </c>
      <c r="AA252" s="362">
        <f t="shared" ca="1" si="335"/>
        <v>363</v>
      </c>
      <c r="AB252" s="362">
        <v>244</v>
      </c>
      <c r="AC252" s="371">
        <f t="shared" ca="1" si="336"/>
        <v>0</v>
      </c>
      <c r="AD252" s="359">
        <f t="shared" ca="1" si="276"/>
        <v>0</v>
      </c>
      <c r="AE252" s="359">
        <v>0</v>
      </c>
      <c r="AF252" s="359">
        <f t="shared" ca="1" si="302"/>
        <v>0</v>
      </c>
      <c r="AG252" s="359">
        <f t="shared" ca="1" si="337"/>
        <v>0</v>
      </c>
      <c r="AH252" s="359">
        <f t="shared" ca="1" si="303"/>
        <v>0</v>
      </c>
      <c r="AJ252" s="362">
        <f t="shared" ca="1" si="338"/>
        <v>363</v>
      </c>
      <c r="AK252" s="362">
        <v>244</v>
      </c>
      <c r="AL252" s="371">
        <f t="shared" ca="1" si="339"/>
        <v>0</v>
      </c>
      <c r="AM252" s="359">
        <f t="shared" ca="1" si="277"/>
        <v>0</v>
      </c>
      <c r="AN252" s="359">
        <v>0</v>
      </c>
      <c r="AO252" s="359">
        <f t="shared" ca="1" si="304"/>
        <v>0</v>
      </c>
      <c r="AP252" s="359">
        <f t="shared" ca="1" si="340"/>
        <v>0</v>
      </c>
      <c r="AQ252" s="359">
        <f t="shared" ca="1" si="305"/>
        <v>0</v>
      </c>
      <c r="AS252" s="362">
        <f t="shared" ca="1" si="341"/>
        <v>363</v>
      </c>
      <c r="AT252" s="362">
        <v>244</v>
      </c>
      <c r="AU252" s="371">
        <f t="shared" ca="1" si="342"/>
        <v>0</v>
      </c>
      <c r="AV252" s="359">
        <f t="shared" ca="1" si="278"/>
        <v>0</v>
      </c>
      <c r="AW252" s="359">
        <v>0</v>
      </c>
      <c r="AX252" s="359">
        <f t="shared" ca="1" si="306"/>
        <v>0</v>
      </c>
      <c r="AY252" s="359">
        <f t="shared" ca="1" si="343"/>
        <v>0</v>
      </c>
      <c r="AZ252" s="359">
        <f t="shared" ca="1" si="307"/>
        <v>0</v>
      </c>
      <c r="BB252" s="362">
        <f t="shared" ca="1" si="344"/>
        <v>363</v>
      </c>
      <c r="BC252" s="362">
        <v>244</v>
      </c>
      <c r="BD252" s="371">
        <f t="shared" ca="1" si="345"/>
        <v>0</v>
      </c>
      <c r="BE252" s="359">
        <f t="shared" ca="1" si="279"/>
        <v>0</v>
      </c>
      <c r="BF252" s="359">
        <v>0</v>
      </c>
      <c r="BG252" s="359">
        <f t="shared" ca="1" si="308"/>
        <v>0</v>
      </c>
      <c r="BH252" s="359">
        <f t="shared" ca="1" si="346"/>
        <v>0</v>
      </c>
      <c r="BI252" s="359">
        <f t="shared" ca="1" si="309"/>
        <v>0</v>
      </c>
      <c r="BK252" s="362">
        <f t="shared" ca="1" si="347"/>
        <v>363</v>
      </c>
      <c r="BL252" s="362">
        <v>244</v>
      </c>
      <c r="BM252" s="371">
        <f t="shared" ca="1" si="348"/>
        <v>0</v>
      </c>
      <c r="BN252" s="359">
        <f t="shared" ca="1" si="280"/>
        <v>0</v>
      </c>
      <c r="BO252" s="359">
        <v>0</v>
      </c>
      <c r="BP252" s="359">
        <f t="shared" ca="1" si="310"/>
        <v>0</v>
      </c>
      <c r="BQ252" s="359">
        <f t="shared" ca="1" si="281"/>
        <v>0</v>
      </c>
      <c r="BR252" s="359">
        <f t="shared" ca="1" si="311"/>
        <v>0</v>
      </c>
      <c r="BT252" s="362">
        <f t="shared" ca="1" si="349"/>
        <v>363</v>
      </c>
      <c r="BU252" s="362">
        <v>244</v>
      </c>
      <c r="BV252" s="371">
        <f t="shared" ca="1" si="350"/>
        <v>0</v>
      </c>
      <c r="BW252" s="359">
        <f t="shared" ca="1" si="282"/>
        <v>0</v>
      </c>
      <c r="BX252" s="359">
        <v>0</v>
      </c>
      <c r="BY252" s="359">
        <f t="shared" ca="1" si="312"/>
        <v>0</v>
      </c>
      <c r="BZ252" s="359">
        <f t="shared" ca="1" si="283"/>
        <v>0</v>
      </c>
      <c r="CA252" s="359">
        <f t="shared" ca="1" si="313"/>
        <v>0</v>
      </c>
      <c r="CC252" s="362">
        <f t="shared" ca="1" si="351"/>
        <v>363</v>
      </c>
      <c r="CD252" s="362">
        <v>244</v>
      </c>
      <c r="CE252" s="371">
        <f t="shared" ca="1" si="352"/>
        <v>0</v>
      </c>
      <c r="CF252" s="359">
        <f t="shared" ca="1" si="284"/>
        <v>0</v>
      </c>
      <c r="CG252" s="359">
        <v>0</v>
      </c>
      <c r="CH252" s="359">
        <f t="shared" ca="1" si="314"/>
        <v>0</v>
      </c>
      <c r="CI252" s="359">
        <f t="shared" ca="1" si="285"/>
        <v>0</v>
      </c>
      <c r="CJ252" s="359">
        <f t="shared" ca="1" si="315"/>
        <v>0</v>
      </c>
      <c r="CL252" s="362">
        <f t="shared" ca="1" si="353"/>
        <v>363</v>
      </c>
      <c r="CM252" s="362">
        <v>244</v>
      </c>
      <c r="CN252" s="371">
        <f t="shared" ca="1" si="354"/>
        <v>0</v>
      </c>
      <c r="CO252" s="359">
        <f t="shared" ca="1" si="286"/>
        <v>0</v>
      </c>
      <c r="CP252" s="359">
        <v>0</v>
      </c>
      <c r="CQ252" s="359">
        <f t="shared" ca="1" si="316"/>
        <v>0</v>
      </c>
      <c r="CR252" s="359">
        <f t="shared" ca="1" si="287"/>
        <v>0</v>
      </c>
      <c r="CS252" s="359">
        <f t="shared" ca="1" si="317"/>
        <v>0</v>
      </c>
      <c r="CU252" s="362">
        <f t="shared" ca="1" si="355"/>
        <v>363</v>
      </c>
      <c r="CV252" s="362">
        <v>244</v>
      </c>
      <c r="CW252" s="371">
        <f t="shared" ca="1" si="356"/>
        <v>0</v>
      </c>
      <c r="CX252" s="359">
        <f t="shared" ca="1" si="288"/>
        <v>0</v>
      </c>
      <c r="CY252" s="359">
        <v>0</v>
      </c>
      <c r="CZ252" s="359">
        <f t="shared" ca="1" si="318"/>
        <v>0</v>
      </c>
      <c r="DA252" s="359">
        <f t="shared" ca="1" si="289"/>
        <v>0</v>
      </c>
      <c r="DB252" s="359">
        <f t="shared" ca="1" si="319"/>
        <v>0</v>
      </c>
      <c r="DD252" s="362">
        <f t="shared" ca="1" si="357"/>
        <v>363</v>
      </c>
      <c r="DE252" s="362">
        <v>244</v>
      </c>
      <c r="DF252" s="371">
        <f t="shared" ca="1" si="358"/>
        <v>0</v>
      </c>
      <c r="DG252" s="359">
        <f t="shared" ca="1" si="290"/>
        <v>0</v>
      </c>
      <c r="DH252" s="359">
        <v>0</v>
      </c>
      <c r="DI252" s="359">
        <f t="shared" ca="1" si="320"/>
        <v>0</v>
      </c>
      <c r="DJ252" s="359">
        <f t="shared" ca="1" si="291"/>
        <v>0</v>
      </c>
      <c r="DK252" s="359">
        <f t="shared" ca="1" si="321"/>
        <v>0</v>
      </c>
      <c r="DM252" s="362">
        <f t="shared" ca="1" si="359"/>
        <v>363</v>
      </c>
      <c r="DN252" s="362">
        <v>244</v>
      </c>
      <c r="DO252" s="371">
        <f t="shared" ca="1" si="360"/>
        <v>0</v>
      </c>
      <c r="DP252" s="359">
        <f t="shared" ca="1" si="292"/>
        <v>0</v>
      </c>
      <c r="DQ252" s="359">
        <v>0</v>
      </c>
      <c r="DR252" s="359">
        <f t="shared" ca="1" si="322"/>
        <v>0</v>
      </c>
      <c r="DS252" s="359">
        <f t="shared" ca="1" si="293"/>
        <v>0</v>
      </c>
      <c r="DT252" s="359">
        <f t="shared" ca="1" si="323"/>
        <v>0</v>
      </c>
      <c r="DV252" s="362">
        <f t="shared" ca="1" si="361"/>
        <v>363</v>
      </c>
      <c r="DW252" s="362">
        <v>244</v>
      </c>
      <c r="DX252" s="371">
        <f t="shared" ca="1" si="362"/>
        <v>0</v>
      </c>
      <c r="DY252" s="359">
        <f t="shared" ca="1" si="294"/>
        <v>0</v>
      </c>
      <c r="DZ252" s="359">
        <v>0</v>
      </c>
      <c r="EA252" s="359">
        <f t="shared" ca="1" si="324"/>
        <v>0</v>
      </c>
      <c r="EB252" s="359">
        <f t="shared" ca="1" si="295"/>
        <v>0</v>
      </c>
      <c r="EC252" s="359">
        <f t="shared" ca="1" si="325"/>
        <v>0</v>
      </c>
      <c r="EE252" s="362">
        <f t="shared" ca="1" si="363"/>
        <v>363</v>
      </c>
      <c r="EF252" s="362">
        <v>244</v>
      </c>
      <c r="EG252" s="371">
        <f t="shared" ca="1" si="364"/>
        <v>0</v>
      </c>
      <c r="EH252" s="359">
        <f t="shared" ca="1" si="296"/>
        <v>0</v>
      </c>
      <c r="EI252" s="359">
        <v>0</v>
      </c>
      <c r="EJ252" s="359">
        <f t="shared" ca="1" si="326"/>
        <v>0</v>
      </c>
      <c r="EK252" s="359">
        <f t="shared" ca="1" si="297"/>
        <v>0</v>
      </c>
      <c r="EL252" s="359">
        <f t="shared" ca="1" si="327"/>
        <v>0</v>
      </c>
    </row>
    <row r="253" spans="9:142" x14ac:dyDescent="0.35">
      <c r="I253" s="362">
        <f t="shared" ca="1" si="329"/>
        <v>364</v>
      </c>
      <c r="J253" s="362">
        <v>245</v>
      </c>
      <c r="K253" s="371">
        <f t="shared" ca="1" si="330"/>
        <v>0</v>
      </c>
      <c r="L253" s="359">
        <f t="shared" ca="1" si="274"/>
        <v>0</v>
      </c>
      <c r="M253" s="359">
        <v>0</v>
      </c>
      <c r="N253" s="359">
        <f t="shared" ca="1" si="298"/>
        <v>0</v>
      </c>
      <c r="O253" s="359">
        <f t="shared" ca="1" si="331"/>
        <v>0</v>
      </c>
      <c r="P253" s="359">
        <f t="shared" ca="1" si="299"/>
        <v>0</v>
      </c>
      <c r="R253" s="362">
        <f t="shared" ca="1" si="332"/>
        <v>364</v>
      </c>
      <c r="S253" s="362">
        <v>245</v>
      </c>
      <c r="T253" s="371">
        <f t="shared" ca="1" si="333"/>
        <v>0</v>
      </c>
      <c r="U253" s="359">
        <f t="shared" ca="1" si="275"/>
        <v>0</v>
      </c>
      <c r="V253" s="359">
        <v>0</v>
      </c>
      <c r="W253" s="359">
        <f t="shared" ca="1" si="300"/>
        <v>0</v>
      </c>
      <c r="X253" s="359">
        <f t="shared" ca="1" si="334"/>
        <v>0</v>
      </c>
      <c r="Y253" s="359">
        <f t="shared" ca="1" si="301"/>
        <v>0</v>
      </c>
      <c r="AA253" s="362">
        <f t="shared" ca="1" si="335"/>
        <v>364</v>
      </c>
      <c r="AB253" s="362">
        <v>245</v>
      </c>
      <c r="AC253" s="371">
        <f t="shared" ca="1" si="336"/>
        <v>0</v>
      </c>
      <c r="AD253" s="359">
        <f t="shared" ca="1" si="276"/>
        <v>0</v>
      </c>
      <c r="AE253" s="359">
        <v>0</v>
      </c>
      <c r="AF253" s="359">
        <f t="shared" ca="1" si="302"/>
        <v>0</v>
      </c>
      <c r="AG253" s="359">
        <f t="shared" ca="1" si="337"/>
        <v>0</v>
      </c>
      <c r="AH253" s="359">
        <f t="shared" ca="1" si="303"/>
        <v>0</v>
      </c>
      <c r="AJ253" s="362">
        <f t="shared" ca="1" si="338"/>
        <v>364</v>
      </c>
      <c r="AK253" s="362">
        <v>245</v>
      </c>
      <c r="AL253" s="371">
        <f t="shared" ca="1" si="339"/>
        <v>0</v>
      </c>
      <c r="AM253" s="359">
        <f t="shared" ca="1" si="277"/>
        <v>0</v>
      </c>
      <c r="AN253" s="359">
        <v>0</v>
      </c>
      <c r="AO253" s="359">
        <f t="shared" ca="1" si="304"/>
        <v>0</v>
      </c>
      <c r="AP253" s="359">
        <f t="shared" ca="1" si="340"/>
        <v>0</v>
      </c>
      <c r="AQ253" s="359">
        <f t="shared" ca="1" si="305"/>
        <v>0</v>
      </c>
      <c r="AS253" s="362">
        <f t="shared" ca="1" si="341"/>
        <v>364</v>
      </c>
      <c r="AT253" s="362">
        <v>245</v>
      </c>
      <c r="AU253" s="371">
        <f t="shared" ca="1" si="342"/>
        <v>0</v>
      </c>
      <c r="AV253" s="359">
        <f t="shared" ca="1" si="278"/>
        <v>0</v>
      </c>
      <c r="AW253" s="359">
        <v>0</v>
      </c>
      <c r="AX253" s="359">
        <f t="shared" ca="1" si="306"/>
        <v>0</v>
      </c>
      <c r="AY253" s="359">
        <f t="shared" ca="1" si="343"/>
        <v>0</v>
      </c>
      <c r="AZ253" s="359">
        <f t="shared" ca="1" si="307"/>
        <v>0</v>
      </c>
      <c r="BB253" s="362">
        <f t="shared" ca="1" si="344"/>
        <v>364</v>
      </c>
      <c r="BC253" s="362">
        <v>245</v>
      </c>
      <c r="BD253" s="371">
        <f t="shared" ca="1" si="345"/>
        <v>0</v>
      </c>
      <c r="BE253" s="359">
        <f t="shared" ca="1" si="279"/>
        <v>0</v>
      </c>
      <c r="BF253" s="359">
        <v>0</v>
      </c>
      <c r="BG253" s="359">
        <f t="shared" ca="1" si="308"/>
        <v>0</v>
      </c>
      <c r="BH253" s="359">
        <f t="shared" ca="1" si="346"/>
        <v>0</v>
      </c>
      <c r="BI253" s="359">
        <f t="shared" ca="1" si="309"/>
        <v>0</v>
      </c>
      <c r="BK253" s="362">
        <f t="shared" ca="1" si="347"/>
        <v>364</v>
      </c>
      <c r="BL253" s="362">
        <v>245</v>
      </c>
      <c r="BM253" s="371">
        <f t="shared" ca="1" si="348"/>
        <v>0</v>
      </c>
      <c r="BN253" s="359">
        <f t="shared" ca="1" si="280"/>
        <v>0</v>
      </c>
      <c r="BO253" s="359">
        <v>0</v>
      </c>
      <c r="BP253" s="359">
        <f t="shared" ca="1" si="310"/>
        <v>0</v>
      </c>
      <c r="BQ253" s="359">
        <f t="shared" ca="1" si="281"/>
        <v>0</v>
      </c>
      <c r="BR253" s="359">
        <f t="shared" ca="1" si="311"/>
        <v>0</v>
      </c>
      <c r="BT253" s="362">
        <f t="shared" ca="1" si="349"/>
        <v>364</v>
      </c>
      <c r="BU253" s="362">
        <v>245</v>
      </c>
      <c r="BV253" s="371">
        <f t="shared" ca="1" si="350"/>
        <v>0</v>
      </c>
      <c r="BW253" s="359">
        <f t="shared" ca="1" si="282"/>
        <v>0</v>
      </c>
      <c r="BX253" s="359">
        <v>0</v>
      </c>
      <c r="BY253" s="359">
        <f t="shared" ca="1" si="312"/>
        <v>0</v>
      </c>
      <c r="BZ253" s="359">
        <f t="shared" ca="1" si="283"/>
        <v>0</v>
      </c>
      <c r="CA253" s="359">
        <f t="shared" ca="1" si="313"/>
        <v>0</v>
      </c>
      <c r="CC253" s="362">
        <f t="shared" ca="1" si="351"/>
        <v>364</v>
      </c>
      <c r="CD253" s="362">
        <v>245</v>
      </c>
      <c r="CE253" s="371">
        <f t="shared" ca="1" si="352"/>
        <v>0</v>
      </c>
      <c r="CF253" s="359">
        <f t="shared" ca="1" si="284"/>
        <v>0</v>
      </c>
      <c r="CG253" s="359">
        <v>0</v>
      </c>
      <c r="CH253" s="359">
        <f t="shared" ca="1" si="314"/>
        <v>0</v>
      </c>
      <c r="CI253" s="359">
        <f t="shared" ca="1" si="285"/>
        <v>0</v>
      </c>
      <c r="CJ253" s="359">
        <f t="shared" ca="1" si="315"/>
        <v>0</v>
      </c>
      <c r="CL253" s="362">
        <f t="shared" ca="1" si="353"/>
        <v>364</v>
      </c>
      <c r="CM253" s="362">
        <v>245</v>
      </c>
      <c r="CN253" s="371">
        <f t="shared" ca="1" si="354"/>
        <v>0</v>
      </c>
      <c r="CO253" s="359">
        <f t="shared" ca="1" si="286"/>
        <v>0</v>
      </c>
      <c r="CP253" s="359">
        <v>0</v>
      </c>
      <c r="CQ253" s="359">
        <f t="shared" ca="1" si="316"/>
        <v>0</v>
      </c>
      <c r="CR253" s="359">
        <f t="shared" ca="1" si="287"/>
        <v>0</v>
      </c>
      <c r="CS253" s="359">
        <f t="shared" ca="1" si="317"/>
        <v>0</v>
      </c>
      <c r="CU253" s="362">
        <f t="shared" ca="1" si="355"/>
        <v>364</v>
      </c>
      <c r="CV253" s="362">
        <v>245</v>
      </c>
      <c r="CW253" s="371">
        <f t="shared" ca="1" si="356"/>
        <v>0</v>
      </c>
      <c r="CX253" s="359">
        <f t="shared" ca="1" si="288"/>
        <v>0</v>
      </c>
      <c r="CY253" s="359">
        <v>0</v>
      </c>
      <c r="CZ253" s="359">
        <f t="shared" ca="1" si="318"/>
        <v>0</v>
      </c>
      <c r="DA253" s="359">
        <f t="shared" ca="1" si="289"/>
        <v>0</v>
      </c>
      <c r="DB253" s="359">
        <f t="shared" ca="1" si="319"/>
        <v>0</v>
      </c>
      <c r="DD253" s="362">
        <f t="shared" ca="1" si="357"/>
        <v>364</v>
      </c>
      <c r="DE253" s="362">
        <v>245</v>
      </c>
      <c r="DF253" s="371">
        <f t="shared" ca="1" si="358"/>
        <v>0</v>
      </c>
      <c r="DG253" s="359">
        <f t="shared" ca="1" si="290"/>
        <v>0</v>
      </c>
      <c r="DH253" s="359">
        <v>0</v>
      </c>
      <c r="DI253" s="359">
        <f t="shared" ca="1" si="320"/>
        <v>0</v>
      </c>
      <c r="DJ253" s="359">
        <f t="shared" ca="1" si="291"/>
        <v>0</v>
      </c>
      <c r="DK253" s="359">
        <f t="shared" ca="1" si="321"/>
        <v>0</v>
      </c>
      <c r="DM253" s="362">
        <f t="shared" ca="1" si="359"/>
        <v>364</v>
      </c>
      <c r="DN253" s="362">
        <v>245</v>
      </c>
      <c r="DO253" s="371">
        <f t="shared" ca="1" si="360"/>
        <v>0</v>
      </c>
      <c r="DP253" s="359">
        <f t="shared" ca="1" si="292"/>
        <v>0</v>
      </c>
      <c r="DQ253" s="359">
        <v>0</v>
      </c>
      <c r="DR253" s="359">
        <f t="shared" ca="1" si="322"/>
        <v>0</v>
      </c>
      <c r="DS253" s="359">
        <f t="shared" ca="1" si="293"/>
        <v>0</v>
      </c>
      <c r="DT253" s="359">
        <f t="shared" ca="1" si="323"/>
        <v>0</v>
      </c>
      <c r="DV253" s="362">
        <f t="shared" ca="1" si="361"/>
        <v>364</v>
      </c>
      <c r="DW253" s="362">
        <v>245</v>
      </c>
      <c r="DX253" s="371">
        <f t="shared" ca="1" si="362"/>
        <v>0</v>
      </c>
      <c r="DY253" s="359">
        <f t="shared" ca="1" si="294"/>
        <v>0</v>
      </c>
      <c r="DZ253" s="359">
        <v>0</v>
      </c>
      <c r="EA253" s="359">
        <f t="shared" ca="1" si="324"/>
        <v>0</v>
      </c>
      <c r="EB253" s="359">
        <f t="shared" ca="1" si="295"/>
        <v>0</v>
      </c>
      <c r="EC253" s="359">
        <f t="shared" ca="1" si="325"/>
        <v>0</v>
      </c>
      <c r="EE253" s="362">
        <f t="shared" ca="1" si="363"/>
        <v>364</v>
      </c>
      <c r="EF253" s="362">
        <v>245</v>
      </c>
      <c r="EG253" s="371">
        <f t="shared" ca="1" si="364"/>
        <v>0</v>
      </c>
      <c r="EH253" s="359">
        <f t="shared" ca="1" si="296"/>
        <v>0</v>
      </c>
      <c r="EI253" s="359">
        <v>0</v>
      </c>
      <c r="EJ253" s="359">
        <f t="shared" ca="1" si="326"/>
        <v>0</v>
      </c>
      <c r="EK253" s="359">
        <f t="shared" ca="1" si="297"/>
        <v>0</v>
      </c>
      <c r="EL253" s="359">
        <f t="shared" ca="1" si="327"/>
        <v>0</v>
      </c>
    </row>
    <row r="254" spans="9:142" x14ac:dyDescent="0.35">
      <c r="I254" s="362">
        <f t="shared" ca="1" si="329"/>
        <v>365</v>
      </c>
      <c r="J254" s="362">
        <v>246</v>
      </c>
      <c r="K254" s="371">
        <f t="shared" ca="1" si="330"/>
        <v>0</v>
      </c>
      <c r="L254" s="359">
        <f t="shared" ca="1" si="274"/>
        <v>0</v>
      </c>
      <c r="M254" s="359">
        <v>0</v>
      </c>
      <c r="N254" s="359">
        <f t="shared" ca="1" si="298"/>
        <v>0</v>
      </c>
      <c r="O254" s="359">
        <f t="shared" ca="1" si="331"/>
        <v>0</v>
      </c>
      <c r="P254" s="359">
        <f t="shared" ca="1" si="299"/>
        <v>0</v>
      </c>
      <c r="R254" s="362">
        <f t="shared" ca="1" si="332"/>
        <v>365</v>
      </c>
      <c r="S254" s="362">
        <v>246</v>
      </c>
      <c r="T254" s="371">
        <f t="shared" ca="1" si="333"/>
        <v>0</v>
      </c>
      <c r="U254" s="359">
        <f t="shared" ca="1" si="275"/>
        <v>0</v>
      </c>
      <c r="V254" s="359">
        <v>0</v>
      </c>
      <c r="W254" s="359">
        <f t="shared" ca="1" si="300"/>
        <v>0</v>
      </c>
      <c r="X254" s="359">
        <f t="shared" ca="1" si="334"/>
        <v>0</v>
      </c>
      <c r="Y254" s="359">
        <f t="shared" ca="1" si="301"/>
        <v>0</v>
      </c>
      <c r="AA254" s="362">
        <f t="shared" ca="1" si="335"/>
        <v>365</v>
      </c>
      <c r="AB254" s="362">
        <v>246</v>
      </c>
      <c r="AC254" s="371">
        <f t="shared" ca="1" si="336"/>
        <v>0</v>
      </c>
      <c r="AD254" s="359">
        <f t="shared" ca="1" si="276"/>
        <v>0</v>
      </c>
      <c r="AE254" s="359">
        <v>0</v>
      </c>
      <c r="AF254" s="359">
        <f t="shared" ca="1" si="302"/>
        <v>0</v>
      </c>
      <c r="AG254" s="359">
        <f t="shared" ca="1" si="337"/>
        <v>0</v>
      </c>
      <c r="AH254" s="359">
        <f t="shared" ca="1" si="303"/>
        <v>0</v>
      </c>
      <c r="AJ254" s="362">
        <f t="shared" ca="1" si="338"/>
        <v>365</v>
      </c>
      <c r="AK254" s="362">
        <v>246</v>
      </c>
      <c r="AL254" s="371">
        <f t="shared" ca="1" si="339"/>
        <v>0</v>
      </c>
      <c r="AM254" s="359">
        <f t="shared" ca="1" si="277"/>
        <v>0</v>
      </c>
      <c r="AN254" s="359">
        <v>0</v>
      </c>
      <c r="AO254" s="359">
        <f t="shared" ca="1" si="304"/>
        <v>0</v>
      </c>
      <c r="AP254" s="359">
        <f t="shared" ca="1" si="340"/>
        <v>0</v>
      </c>
      <c r="AQ254" s="359">
        <f t="shared" ca="1" si="305"/>
        <v>0</v>
      </c>
      <c r="AS254" s="362">
        <f t="shared" ca="1" si="341"/>
        <v>365</v>
      </c>
      <c r="AT254" s="362">
        <v>246</v>
      </c>
      <c r="AU254" s="371">
        <f t="shared" ca="1" si="342"/>
        <v>0</v>
      </c>
      <c r="AV254" s="359">
        <f t="shared" ca="1" si="278"/>
        <v>0</v>
      </c>
      <c r="AW254" s="359">
        <v>0</v>
      </c>
      <c r="AX254" s="359">
        <f t="shared" ca="1" si="306"/>
        <v>0</v>
      </c>
      <c r="AY254" s="359">
        <f t="shared" ca="1" si="343"/>
        <v>0</v>
      </c>
      <c r="AZ254" s="359">
        <f t="shared" ca="1" si="307"/>
        <v>0</v>
      </c>
      <c r="BB254" s="362">
        <f t="shared" ca="1" si="344"/>
        <v>365</v>
      </c>
      <c r="BC254" s="362">
        <v>246</v>
      </c>
      <c r="BD254" s="371">
        <f t="shared" ca="1" si="345"/>
        <v>0</v>
      </c>
      <c r="BE254" s="359">
        <f t="shared" ca="1" si="279"/>
        <v>0</v>
      </c>
      <c r="BF254" s="359">
        <v>0</v>
      </c>
      <c r="BG254" s="359">
        <f t="shared" ca="1" si="308"/>
        <v>0</v>
      </c>
      <c r="BH254" s="359">
        <f t="shared" ca="1" si="346"/>
        <v>0</v>
      </c>
      <c r="BI254" s="359">
        <f t="shared" ca="1" si="309"/>
        <v>0</v>
      </c>
      <c r="BK254" s="362">
        <f t="shared" ca="1" si="347"/>
        <v>365</v>
      </c>
      <c r="BL254" s="362">
        <v>246</v>
      </c>
      <c r="BM254" s="371">
        <f t="shared" ca="1" si="348"/>
        <v>0</v>
      </c>
      <c r="BN254" s="359">
        <f t="shared" ca="1" si="280"/>
        <v>0</v>
      </c>
      <c r="BO254" s="359">
        <v>0</v>
      </c>
      <c r="BP254" s="359">
        <f t="shared" ca="1" si="310"/>
        <v>0</v>
      </c>
      <c r="BQ254" s="359">
        <f t="shared" ca="1" si="281"/>
        <v>0</v>
      </c>
      <c r="BR254" s="359">
        <f t="shared" ca="1" si="311"/>
        <v>0</v>
      </c>
      <c r="BT254" s="362">
        <f t="shared" ca="1" si="349"/>
        <v>365</v>
      </c>
      <c r="BU254" s="362">
        <v>246</v>
      </c>
      <c r="BV254" s="371">
        <f t="shared" ca="1" si="350"/>
        <v>0</v>
      </c>
      <c r="BW254" s="359">
        <f t="shared" ca="1" si="282"/>
        <v>0</v>
      </c>
      <c r="BX254" s="359">
        <v>0</v>
      </c>
      <c r="BY254" s="359">
        <f t="shared" ca="1" si="312"/>
        <v>0</v>
      </c>
      <c r="BZ254" s="359">
        <f t="shared" ca="1" si="283"/>
        <v>0</v>
      </c>
      <c r="CA254" s="359">
        <f t="shared" ca="1" si="313"/>
        <v>0</v>
      </c>
      <c r="CC254" s="362">
        <f t="shared" ca="1" si="351"/>
        <v>365</v>
      </c>
      <c r="CD254" s="362">
        <v>246</v>
      </c>
      <c r="CE254" s="371">
        <f t="shared" ca="1" si="352"/>
        <v>0</v>
      </c>
      <c r="CF254" s="359">
        <f t="shared" ca="1" si="284"/>
        <v>0</v>
      </c>
      <c r="CG254" s="359">
        <v>0</v>
      </c>
      <c r="CH254" s="359">
        <f t="shared" ca="1" si="314"/>
        <v>0</v>
      </c>
      <c r="CI254" s="359">
        <f t="shared" ca="1" si="285"/>
        <v>0</v>
      </c>
      <c r="CJ254" s="359">
        <f t="shared" ca="1" si="315"/>
        <v>0</v>
      </c>
      <c r="CL254" s="362">
        <f t="shared" ca="1" si="353"/>
        <v>365</v>
      </c>
      <c r="CM254" s="362">
        <v>246</v>
      </c>
      <c r="CN254" s="371">
        <f t="shared" ca="1" si="354"/>
        <v>0</v>
      </c>
      <c r="CO254" s="359">
        <f t="shared" ca="1" si="286"/>
        <v>0</v>
      </c>
      <c r="CP254" s="359">
        <v>0</v>
      </c>
      <c r="CQ254" s="359">
        <f t="shared" ca="1" si="316"/>
        <v>0</v>
      </c>
      <c r="CR254" s="359">
        <f t="shared" ca="1" si="287"/>
        <v>0</v>
      </c>
      <c r="CS254" s="359">
        <f t="shared" ca="1" si="317"/>
        <v>0</v>
      </c>
      <c r="CU254" s="362">
        <f t="shared" ca="1" si="355"/>
        <v>365</v>
      </c>
      <c r="CV254" s="362">
        <v>246</v>
      </c>
      <c r="CW254" s="371">
        <f t="shared" ca="1" si="356"/>
        <v>0</v>
      </c>
      <c r="CX254" s="359">
        <f t="shared" ca="1" si="288"/>
        <v>0</v>
      </c>
      <c r="CY254" s="359">
        <v>0</v>
      </c>
      <c r="CZ254" s="359">
        <f t="shared" ca="1" si="318"/>
        <v>0</v>
      </c>
      <c r="DA254" s="359">
        <f t="shared" ca="1" si="289"/>
        <v>0</v>
      </c>
      <c r="DB254" s="359">
        <f t="shared" ca="1" si="319"/>
        <v>0</v>
      </c>
      <c r="DD254" s="362">
        <f t="shared" ca="1" si="357"/>
        <v>365</v>
      </c>
      <c r="DE254" s="362">
        <v>246</v>
      </c>
      <c r="DF254" s="371">
        <f t="shared" ca="1" si="358"/>
        <v>0</v>
      </c>
      <c r="DG254" s="359">
        <f t="shared" ca="1" si="290"/>
        <v>0</v>
      </c>
      <c r="DH254" s="359">
        <v>0</v>
      </c>
      <c r="DI254" s="359">
        <f t="shared" ca="1" si="320"/>
        <v>0</v>
      </c>
      <c r="DJ254" s="359">
        <f t="shared" ca="1" si="291"/>
        <v>0</v>
      </c>
      <c r="DK254" s="359">
        <f t="shared" ca="1" si="321"/>
        <v>0</v>
      </c>
      <c r="DM254" s="362">
        <f t="shared" ca="1" si="359"/>
        <v>365</v>
      </c>
      <c r="DN254" s="362">
        <v>246</v>
      </c>
      <c r="DO254" s="371">
        <f t="shared" ca="1" si="360"/>
        <v>0</v>
      </c>
      <c r="DP254" s="359">
        <f t="shared" ca="1" si="292"/>
        <v>0</v>
      </c>
      <c r="DQ254" s="359">
        <v>0</v>
      </c>
      <c r="DR254" s="359">
        <f t="shared" ca="1" si="322"/>
        <v>0</v>
      </c>
      <c r="DS254" s="359">
        <f t="shared" ca="1" si="293"/>
        <v>0</v>
      </c>
      <c r="DT254" s="359">
        <f t="shared" ca="1" si="323"/>
        <v>0</v>
      </c>
      <c r="DV254" s="362">
        <f t="shared" ca="1" si="361"/>
        <v>365</v>
      </c>
      <c r="DW254" s="362">
        <v>246</v>
      </c>
      <c r="DX254" s="371">
        <f t="shared" ca="1" si="362"/>
        <v>0</v>
      </c>
      <c r="DY254" s="359">
        <f t="shared" ca="1" si="294"/>
        <v>0</v>
      </c>
      <c r="DZ254" s="359">
        <v>0</v>
      </c>
      <c r="EA254" s="359">
        <f t="shared" ca="1" si="324"/>
        <v>0</v>
      </c>
      <c r="EB254" s="359">
        <f t="shared" ca="1" si="295"/>
        <v>0</v>
      </c>
      <c r="EC254" s="359">
        <f t="shared" ca="1" si="325"/>
        <v>0</v>
      </c>
      <c r="EE254" s="362">
        <f t="shared" ca="1" si="363"/>
        <v>365</v>
      </c>
      <c r="EF254" s="362">
        <v>246</v>
      </c>
      <c r="EG254" s="371">
        <f t="shared" ca="1" si="364"/>
        <v>0</v>
      </c>
      <c r="EH254" s="359">
        <f t="shared" ca="1" si="296"/>
        <v>0</v>
      </c>
      <c r="EI254" s="359">
        <v>0</v>
      </c>
      <c r="EJ254" s="359">
        <f t="shared" ca="1" si="326"/>
        <v>0</v>
      </c>
      <c r="EK254" s="359">
        <f t="shared" ca="1" si="297"/>
        <v>0</v>
      </c>
      <c r="EL254" s="359">
        <f t="shared" ca="1" si="327"/>
        <v>0</v>
      </c>
    </row>
    <row r="255" spans="9:142" x14ac:dyDescent="0.35">
      <c r="I255" s="362">
        <f t="shared" ca="1" si="329"/>
        <v>366</v>
      </c>
      <c r="J255" s="362">
        <v>247</v>
      </c>
      <c r="K255" s="371">
        <f t="shared" ca="1" si="330"/>
        <v>0</v>
      </c>
      <c r="L255" s="359">
        <f t="shared" ca="1" si="274"/>
        <v>0</v>
      </c>
      <c r="M255" s="359">
        <v>0</v>
      </c>
      <c r="N255" s="359">
        <f t="shared" ca="1" si="298"/>
        <v>0</v>
      </c>
      <c r="O255" s="359">
        <f t="shared" ca="1" si="331"/>
        <v>0</v>
      </c>
      <c r="P255" s="359">
        <f t="shared" ca="1" si="299"/>
        <v>0</v>
      </c>
      <c r="R255" s="362">
        <f t="shared" ca="1" si="332"/>
        <v>366</v>
      </c>
      <c r="S255" s="362">
        <v>247</v>
      </c>
      <c r="T255" s="371">
        <f t="shared" ca="1" si="333"/>
        <v>0</v>
      </c>
      <c r="U255" s="359">
        <f t="shared" ca="1" si="275"/>
        <v>0</v>
      </c>
      <c r="V255" s="359">
        <v>0</v>
      </c>
      <c r="W255" s="359">
        <f t="shared" ca="1" si="300"/>
        <v>0</v>
      </c>
      <c r="X255" s="359">
        <f t="shared" ca="1" si="334"/>
        <v>0</v>
      </c>
      <c r="Y255" s="359">
        <f t="shared" ca="1" si="301"/>
        <v>0</v>
      </c>
      <c r="AA255" s="362">
        <f t="shared" ca="1" si="335"/>
        <v>366</v>
      </c>
      <c r="AB255" s="362">
        <v>247</v>
      </c>
      <c r="AC255" s="371">
        <f t="shared" ca="1" si="336"/>
        <v>0</v>
      </c>
      <c r="AD255" s="359">
        <f t="shared" ca="1" si="276"/>
        <v>0</v>
      </c>
      <c r="AE255" s="359">
        <v>0</v>
      </c>
      <c r="AF255" s="359">
        <f t="shared" ca="1" si="302"/>
        <v>0</v>
      </c>
      <c r="AG255" s="359">
        <f t="shared" ca="1" si="337"/>
        <v>0</v>
      </c>
      <c r="AH255" s="359">
        <f t="shared" ca="1" si="303"/>
        <v>0</v>
      </c>
      <c r="AJ255" s="362">
        <f t="shared" ca="1" si="338"/>
        <v>366</v>
      </c>
      <c r="AK255" s="362">
        <v>247</v>
      </c>
      <c r="AL255" s="371">
        <f t="shared" ca="1" si="339"/>
        <v>0</v>
      </c>
      <c r="AM255" s="359">
        <f t="shared" ca="1" si="277"/>
        <v>0</v>
      </c>
      <c r="AN255" s="359">
        <v>0</v>
      </c>
      <c r="AO255" s="359">
        <f t="shared" ca="1" si="304"/>
        <v>0</v>
      </c>
      <c r="AP255" s="359">
        <f t="shared" ca="1" si="340"/>
        <v>0</v>
      </c>
      <c r="AQ255" s="359">
        <f t="shared" ca="1" si="305"/>
        <v>0</v>
      </c>
      <c r="AS255" s="362">
        <f t="shared" ca="1" si="341"/>
        <v>366</v>
      </c>
      <c r="AT255" s="362">
        <v>247</v>
      </c>
      <c r="AU255" s="371">
        <f t="shared" ca="1" si="342"/>
        <v>0</v>
      </c>
      <c r="AV255" s="359">
        <f t="shared" ca="1" si="278"/>
        <v>0</v>
      </c>
      <c r="AW255" s="359">
        <v>0</v>
      </c>
      <c r="AX255" s="359">
        <f t="shared" ca="1" si="306"/>
        <v>0</v>
      </c>
      <c r="AY255" s="359">
        <f t="shared" ca="1" si="343"/>
        <v>0</v>
      </c>
      <c r="AZ255" s="359">
        <f t="shared" ca="1" si="307"/>
        <v>0</v>
      </c>
      <c r="BB255" s="362">
        <f t="shared" ca="1" si="344"/>
        <v>366</v>
      </c>
      <c r="BC255" s="362">
        <v>247</v>
      </c>
      <c r="BD255" s="371">
        <f t="shared" ca="1" si="345"/>
        <v>0</v>
      </c>
      <c r="BE255" s="359">
        <f t="shared" ca="1" si="279"/>
        <v>0</v>
      </c>
      <c r="BF255" s="359">
        <v>0</v>
      </c>
      <c r="BG255" s="359">
        <f t="shared" ca="1" si="308"/>
        <v>0</v>
      </c>
      <c r="BH255" s="359">
        <f t="shared" ca="1" si="346"/>
        <v>0</v>
      </c>
      <c r="BI255" s="359">
        <f t="shared" ca="1" si="309"/>
        <v>0</v>
      </c>
      <c r="BK255" s="362">
        <f t="shared" ca="1" si="347"/>
        <v>366</v>
      </c>
      <c r="BL255" s="362">
        <v>247</v>
      </c>
      <c r="BM255" s="371">
        <f t="shared" ca="1" si="348"/>
        <v>0</v>
      </c>
      <c r="BN255" s="359">
        <f t="shared" ca="1" si="280"/>
        <v>0</v>
      </c>
      <c r="BO255" s="359">
        <v>0</v>
      </c>
      <c r="BP255" s="359">
        <f t="shared" ca="1" si="310"/>
        <v>0</v>
      </c>
      <c r="BQ255" s="359">
        <f t="shared" ca="1" si="281"/>
        <v>0</v>
      </c>
      <c r="BR255" s="359">
        <f t="shared" ca="1" si="311"/>
        <v>0</v>
      </c>
      <c r="BT255" s="362">
        <f t="shared" ca="1" si="349"/>
        <v>366</v>
      </c>
      <c r="BU255" s="362">
        <v>247</v>
      </c>
      <c r="BV255" s="371">
        <f t="shared" ca="1" si="350"/>
        <v>0</v>
      </c>
      <c r="BW255" s="359">
        <f t="shared" ca="1" si="282"/>
        <v>0</v>
      </c>
      <c r="BX255" s="359">
        <v>0</v>
      </c>
      <c r="BY255" s="359">
        <f t="shared" ca="1" si="312"/>
        <v>0</v>
      </c>
      <c r="BZ255" s="359">
        <f t="shared" ca="1" si="283"/>
        <v>0</v>
      </c>
      <c r="CA255" s="359">
        <f t="shared" ca="1" si="313"/>
        <v>0</v>
      </c>
      <c r="CC255" s="362">
        <f t="shared" ca="1" si="351"/>
        <v>366</v>
      </c>
      <c r="CD255" s="362">
        <v>247</v>
      </c>
      <c r="CE255" s="371">
        <f t="shared" ca="1" si="352"/>
        <v>0</v>
      </c>
      <c r="CF255" s="359">
        <f t="shared" ca="1" si="284"/>
        <v>0</v>
      </c>
      <c r="CG255" s="359">
        <v>0</v>
      </c>
      <c r="CH255" s="359">
        <f t="shared" ca="1" si="314"/>
        <v>0</v>
      </c>
      <c r="CI255" s="359">
        <f t="shared" ca="1" si="285"/>
        <v>0</v>
      </c>
      <c r="CJ255" s="359">
        <f t="shared" ca="1" si="315"/>
        <v>0</v>
      </c>
      <c r="CL255" s="362">
        <f t="shared" ca="1" si="353"/>
        <v>366</v>
      </c>
      <c r="CM255" s="362">
        <v>247</v>
      </c>
      <c r="CN255" s="371">
        <f t="shared" ca="1" si="354"/>
        <v>0</v>
      </c>
      <c r="CO255" s="359">
        <f t="shared" ca="1" si="286"/>
        <v>0</v>
      </c>
      <c r="CP255" s="359">
        <v>0</v>
      </c>
      <c r="CQ255" s="359">
        <f t="shared" ca="1" si="316"/>
        <v>0</v>
      </c>
      <c r="CR255" s="359">
        <f t="shared" ca="1" si="287"/>
        <v>0</v>
      </c>
      <c r="CS255" s="359">
        <f t="shared" ca="1" si="317"/>
        <v>0</v>
      </c>
      <c r="CU255" s="362">
        <f t="shared" ca="1" si="355"/>
        <v>366</v>
      </c>
      <c r="CV255" s="362">
        <v>247</v>
      </c>
      <c r="CW255" s="371">
        <f t="shared" ca="1" si="356"/>
        <v>0</v>
      </c>
      <c r="CX255" s="359">
        <f t="shared" ca="1" si="288"/>
        <v>0</v>
      </c>
      <c r="CY255" s="359">
        <v>0</v>
      </c>
      <c r="CZ255" s="359">
        <f t="shared" ca="1" si="318"/>
        <v>0</v>
      </c>
      <c r="DA255" s="359">
        <f t="shared" ca="1" si="289"/>
        <v>0</v>
      </c>
      <c r="DB255" s="359">
        <f t="shared" ca="1" si="319"/>
        <v>0</v>
      </c>
      <c r="DD255" s="362">
        <f t="shared" ca="1" si="357"/>
        <v>366</v>
      </c>
      <c r="DE255" s="362">
        <v>247</v>
      </c>
      <c r="DF255" s="371">
        <f t="shared" ca="1" si="358"/>
        <v>0</v>
      </c>
      <c r="DG255" s="359">
        <f t="shared" ca="1" si="290"/>
        <v>0</v>
      </c>
      <c r="DH255" s="359">
        <v>0</v>
      </c>
      <c r="DI255" s="359">
        <f t="shared" ca="1" si="320"/>
        <v>0</v>
      </c>
      <c r="DJ255" s="359">
        <f t="shared" ca="1" si="291"/>
        <v>0</v>
      </c>
      <c r="DK255" s="359">
        <f t="shared" ca="1" si="321"/>
        <v>0</v>
      </c>
      <c r="DM255" s="362">
        <f t="shared" ca="1" si="359"/>
        <v>366</v>
      </c>
      <c r="DN255" s="362">
        <v>247</v>
      </c>
      <c r="DO255" s="371">
        <f t="shared" ca="1" si="360"/>
        <v>0</v>
      </c>
      <c r="DP255" s="359">
        <f t="shared" ca="1" si="292"/>
        <v>0</v>
      </c>
      <c r="DQ255" s="359">
        <v>0</v>
      </c>
      <c r="DR255" s="359">
        <f t="shared" ca="1" si="322"/>
        <v>0</v>
      </c>
      <c r="DS255" s="359">
        <f t="shared" ca="1" si="293"/>
        <v>0</v>
      </c>
      <c r="DT255" s="359">
        <f t="shared" ca="1" si="323"/>
        <v>0</v>
      </c>
      <c r="DV255" s="362">
        <f t="shared" ca="1" si="361"/>
        <v>366</v>
      </c>
      <c r="DW255" s="362">
        <v>247</v>
      </c>
      <c r="DX255" s="371">
        <f t="shared" ca="1" si="362"/>
        <v>0</v>
      </c>
      <c r="DY255" s="359">
        <f t="shared" ca="1" si="294"/>
        <v>0</v>
      </c>
      <c r="DZ255" s="359">
        <v>0</v>
      </c>
      <c r="EA255" s="359">
        <f t="shared" ca="1" si="324"/>
        <v>0</v>
      </c>
      <c r="EB255" s="359">
        <f t="shared" ca="1" si="295"/>
        <v>0</v>
      </c>
      <c r="EC255" s="359">
        <f t="shared" ca="1" si="325"/>
        <v>0</v>
      </c>
      <c r="EE255" s="362">
        <f t="shared" ca="1" si="363"/>
        <v>366</v>
      </c>
      <c r="EF255" s="362">
        <v>247</v>
      </c>
      <c r="EG255" s="371">
        <f t="shared" ca="1" si="364"/>
        <v>0</v>
      </c>
      <c r="EH255" s="359">
        <f t="shared" ca="1" si="296"/>
        <v>0</v>
      </c>
      <c r="EI255" s="359">
        <v>0</v>
      </c>
      <c r="EJ255" s="359">
        <f t="shared" ca="1" si="326"/>
        <v>0</v>
      </c>
      <c r="EK255" s="359">
        <f t="shared" ca="1" si="297"/>
        <v>0</v>
      </c>
      <c r="EL255" s="359">
        <f t="shared" ca="1" si="327"/>
        <v>0</v>
      </c>
    </row>
    <row r="256" spans="9:142" x14ac:dyDescent="0.35">
      <c r="I256" s="362">
        <f t="shared" ca="1" si="329"/>
        <v>367</v>
      </c>
      <c r="J256" s="362">
        <v>248</v>
      </c>
      <c r="K256" s="371">
        <f t="shared" ca="1" si="330"/>
        <v>0</v>
      </c>
      <c r="L256" s="359">
        <f t="shared" ca="1" si="274"/>
        <v>0</v>
      </c>
      <c r="M256" s="359">
        <v>0</v>
      </c>
      <c r="N256" s="359">
        <f t="shared" ca="1" si="298"/>
        <v>0</v>
      </c>
      <c r="O256" s="359">
        <f t="shared" ca="1" si="331"/>
        <v>0</v>
      </c>
      <c r="P256" s="359">
        <f t="shared" ca="1" si="299"/>
        <v>0</v>
      </c>
      <c r="R256" s="362">
        <f t="shared" ca="1" si="332"/>
        <v>367</v>
      </c>
      <c r="S256" s="362">
        <v>248</v>
      </c>
      <c r="T256" s="371">
        <f t="shared" ca="1" si="333"/>
        <v>0</v>
      </c>
      <c r="U256" s="359">
        <f t="shared" ca="1" si="275"/>
        <v>0</v>
      </c>
      <c r="V256" s="359">
        <v>0</v>
      </c>
      <c r="W256" s="359">
        <f t="shared" ca="1" si="300"/>
        <v>0</v>
      </c>
      <c r="X256" s="359">
        <f t="shared" ca="1" si="334"/>
        <v>0</v>
      </c>
      <c r="Y256" s="359">
        <f t="shared" ca="1" si="301"/>
        <v>0</v>
      </c>
      <c r="AA256" s="362">
        <f t="shared" ca="1" si="335"/>
        <v>367</v>
      </c>
      <c r="AB256" s="362">
        <v>248</v>
      </c>
      <c r="AC256" s="371">
        <f t="shared" ca="1" si="336"/>
        <v>0</v>
      </c>
      <c r="AD256" s="359">
        <f t="shared" ca="1" si="276"/>
        <v>0</v>
      </c>
      <c r="AE256" s="359">
        <v>0</v>
      </c>
      <c r="AF256" s="359">
        <f t="shared" ca="1" si="302"/>
        <v>0</v>
      </c>
      <c r="AG256" s="359">
        <f t="shared" ca="1" si="337"/>
        <v>0</v>
      </c>
      <c r="AH256" s="359">
        <f t="shared" ca="1" si="303"/>
        <v>0</v>
      </c>
      <c r="AJ256" s="362">
        <f t="shared" ca="1" si="338"/>
        <v>367</v>
      </c>
      <c r="AK256" s="362">
        <v>248</v>
      </c>
      <c r="AL256" s="371">
        <f t="shared" ca="1" si="339"/>
        <v>0</v>
      </c>
      <c r="AM256" s="359">
        <f t="shared" ca="1" si="277"/>
        <v>0</v>
      </c>
      <c r="AN256" s="359">
        <v>0</v>
      </c>
      <c r="AO256" s="359">
        <f t="shared" ca="1" si="304"/>
        <v>0</v>
      </c>
      <c r="AP256" s="359">
        <f t="shared" ca="1" si="340"/>
        <v>0</v>
      </c>
      <c r="AQ256" s="359">
        <f t="shared" ca="1" si="305"/>
        <v>0</v>
      </c>
      <c r="AS256" s="362">
        <f t="shared" ca="1" si="341"/>
        <v>367</v>
      </c>
      <c r="AT256" s="362">
        <v>248</v>
      </c>
      <c r="AU256" s="371">
        <f t="shared" ca="1" si="342"/>
        <v>0</v>
      </c>
      <c r="AV256" s="359">
        <f t="shared" ca="1" si="278"/>
        <v>0</v>
      </c>
      <c r="AW256" s="359">
        <v>0</v>
      </c>
      <c r="AX256" s="359">
        <f t="shared" ca="1" si="306"/>
        <v>0</v>
      </c>
      <c r="AY256" s="359">
        <f t="shared" ca="1" si="343"/>
        <v>0</v>
      </c>
      <c r="AZ256" s="359">
        <f t="shared" ca="1" si="307"/>
        <v>0</v>
      </c>
      <c r="BB256" s="362">
        <f t="shared" ca="1" si="344"/>
        <v>367</v>
      </c>
      <c r="BC256" s="362">
        <v>248</v>
      </c>
      <c r="BD256" s="371">
        <f t="shared" ca="1" si="345"/>
        <v>0</v>
      </c>
      <c r="BE256" s="359">
        <f t="shared" ca="1" si="279"/>
        <v>0</v>
      </c>
      <c r="BF256" s="359">
        <v>0</v>
      </c>
      <c r="BG256" s="359">
        <f t="shared" ca="1" si="308"/>
        <v>0</v>
      </c>
      <c r="BH256" s="359">
        <f t="shared" ca="1" si="346"/>
        <v>0</v>
      </c>
      <c r="BI256" s="359">
        <f t="shared" ca="1" si="309"/>
        <v>0</v>
      </c>
      <c r="BK256" s="362">
        <f t="shared" ca="1" si="347"/>
        <v>367</v>
      </c>
      <c r="BL256" s="362">
        <v>248</v>
      </c>
      <c r="BM256" s="371">
        <f t="shared" ca="1" si="348"/>
        <v>0</v>
      </c>
      <c r="BN256" s="359">
        <f t="shared" ca="1" si="280"/>
        <v>0</v>
      </c>
      <c r="BO256" s="359">
        <v>0</v>
      </c>
      <c r="BP256" s="359">
        <f t="shared" ca="1" si="310"/>
        <v>0</v>
      </c>
      <c r="BQ256" s="359">
        <f t="shared" ca="1" si="281"/>
        <v>0</v>
      </c>
      <c r="BR256" s="359">
        <f t="shared" ca="1" si="311"/>
        <v>0</v>
      </c>
      <c r="BT256" s="362">
        <f t="shared" ca="1" si="349"/>
        <v>367</v>
      </c>
      <c r="BU256" s="362">
        <v>248</v>
      </c>
      <c r="BV256" s="371">
        <f t="shared" ca="1" si="350"/>
        <v>0</v>
      </c>
      <c r="BW256" s="359">
        <f t="shared" ca="1" si="282"/>
        <v>0</v>
      </c>
      <c r="BX256" s="359">
        <v>0</v>
      </c>
      <c r="BY256" s="359">
        <f t="shared" ca="1" si="312"/>
        <v>0</v>
      </c>
      <c r="BZ256" s="359">
        <f t="shared" ca="1" si="283"/>
        <v>0</v>
      </c>
      <c r="CA256" s="359">
        <f t="shared" ca="1" si="313"/>
        <v>0</v>
      </c>
      <c r="CC256" s="362">
        <f t="shared" ca="1" si="351"/>
        <v>367</v>
      </c>
      <c r="CD256" s="362">
        <v>248</v>
      </c>
      <c r="CE256" s="371">
        <f t="shared" ca="1" si="352"/>
        <v>0</v>
      </c>
      <c r="CF256" s="359">
        <f t="shared" ca="1" si="284"/>
        <v>0</v>
      </c>
      <c r="CG256" s="359">
        <v>0</v>
      </c>
      <c r="CH256" s="359">
        <f t="shared" ca="1" si="314"/>
        <v>0</v>
      </c>
      <c r="CI256" s="359">
        <f t="shared" ca="1" si="285"/>
        <v>0</v>
      </c>
      <c r="CJ256" s="359">
        <f t="shared" ca="1" si="315"/>
        <v>0</v>
      </c>
      <c r="CL256" s="362">
        <f t="shared" ca="1" si="353"/>
        <v>367</v>
      </c>
      <c r="CM256" s="362">
        <v>248</v>
      </c>
      <c r="CN256" s="371">
        <f t="shared" ca="1" si="354"/>
        <v>0</v>
      </c>
      <c r="CO256" s="359">
        <f t="shared" ca="1" si="286"/>
        <v>0</v>
      </c>
      <c r="CP256" s="359">
        <v>0</v>
      </c>
      <c r="CQ256" s="359">
        <f t="shared" ca="1" si="316"/>
        <v>0</v>
      </c>
      <c r="CR256" s="359">
        <f t="shared" ca="1" si="287"/>
        <v>0</v>
      </c>
      <c r="CS256" s="359">
        <f t="shared" ca="1" si="317"/>
        <v>0</v>
      </c>
      <c r="CU256" s="362">
        <f t="shared" ca="1" si="355"/>
        <v>367</v>
      </c>
      <c r="CV256" s="362">
        <v>248</v>
      </c>
      <c r="CW256" s="371">
        <f t="shared" ca="1" si="356"/>
        <v>0</v>
      </c>
      <c r="CX256" s="359">
        <f t="shared" ca="1" si="288"/>
        <v>0</v>
      </c>
      <c r="CY256" s="359">
        <v>0</v>
      </c>
      <c r="CZ256" s="359">
        <f t="shared" ca="1" si="318"/>
        <v>0</v>
      </c>
      <c r="DA256" s="359">
        <f t="shared" ca="1" si="289"/>
        <v>0</v>
      </c>
      <c r="DB256" s="359">
        <f t="shared" ca="1" si="319"/>
        <v>0</v>
      </c>
      <c r="DD256" s="362">
        <f t="shared" ca="1" si="357"/>
        <v>367</v>
      </c>
      <c r="DE256" s="362">
        <v>248</v>
      </c>
      <c r="DF256" s="371">
        <f t="shared" ca="1" si="358"/>
        <v>0</v>
      </c>
      <c r="DG256" s="359">
        <f t="shared" ca="1" si="290"/>
        <v>0</v>
      </c>
      <c r="DH256" s="359">
        <v>0</v>
      </c>
      <c r="DI256" s="359">
        <f t="shared" ca="1" si="320"/>
        <v>0</v>
      </c>
      <c r="DJ256" s="359">
        <f t="shared" ca="1" si="291"/>
        <v>0</v>
      </c>
      <c r="DK256" s="359">
        <f t="shared" ca="1" si="321"/>
        <v>0</v>
      </c>
      <c r="DM256" s="362">
        <f t="shared" ca="1" si="359"/>
        <v>367</v>
      </c>
      <c r="DN256" s="362">
        <v>248</v>
      </c>
      <c r="DO256" s="371">
        <f t="shared" ca="1" si="360"/>
        <v>0</v>
      </c>
      <c r="DP256" s="359">
        <f t="shared" ca="1" si="292"/>
        <v>0</v>
      </c>
      <c r="DQ256" s="359">
        <v>0</v>
      </c>
      <c r="DR256" s="359">
        <f t="shared" ca="1" si="322"/>
        <v>0</v>
      </c>
      <c r="DS256" s="359">
        <f t="shared" ca="1" si="293"/>
        <v>0</v>
      </c>
      <c r="DT256" s="359">
        <f t="shared" ca="1" si="323"/>
        <v>0</v>
      </c>
      <c r="DV256" s="362">
        <f t="shared" ca="1" si="361"/>
        <v>367</v>
      </c>
      <c r="DW256" s="362">
        <v>248</v>
      </c>
      <c r="DX256" s="371">
        <f t="shared" ca="1" si="362"/>
        <v>0</v>
      </c>
      <c r="DY256" s="359">
        <f t="shared" ca="1" si="294"/>
        <v>0</v>
      </c>
      <c r="DZ256" s="359">
        <v>0</v>
      </c>
      <c r="EA256" s="359">
        <f t="shared" ca="1" si="324"/>
        <v>0</v>
      </c>
      <c r="EB256" s="359">
        <f t="shared" ca="1" si="295"/>
        <v>0</v>
      </c>
      <c r="EC256" s="359">
        <f t="shared" ca="1" si="325"/>
        <v>0</v>
      </c>
      <c r="EE256" s="362">
        <f t="shared" ca="1" si="363"/>
        <v>367</v>
      </c>
      <c r="EF256" s="362">
        <v>248</v>
      </c>
      <c r="EG256" s="371">
        <f t="shared" ca="1" si="364"/>
        <v>0</v>
      </c>
      <c r="EH256" s="359">
        <f t="shared" ca="1" si="296"/>
        <v>0</v>
      </c>
      <c r="EI256" s="359">
        <v>0</v>
      </c>
      <c r="EJ256" s="359">
        <f t="shared" ca="1" si="326"/>
        <v>0</v>
      </c>
      <c r="EK256" s="359">
        <f t="shared" ca="1" si="297"/>
        <v>0</v>
      </c>
      <c r="EL256" s="359">
        <f t="shared" ca="1" si="327"/>
        <v>0</v>
      </c>
    </row>
    <row r="257" spans="9:142" x14ac:dyDescent="0.35">
      <c r="I257" s="362">
        <f t="shared" ca="1" si="329"/>
        <v>368</v>
      </c>
      <c r="J257" s="362">
        <v>249</v>
      </c>
      <c r="K257" s="371">
        <f t="shared" ca="1" si="330"/>
        <v>0</v>
      </c>
      <c r="L257" s="359">
        <f t="shared" ca="1" si="274"/>
        <v>0</v>
      </c>
      <c r="M257" s="359">
        <v>0</v>
      </c>
      <c r="N257" s="359">
        <f t="shared" ca="1" si="298"/>
        <v>0</v>
      </c>
      <c r="O257" s="359">
        <f t="shared" ca="1" si="331"/>
        <v>0</v>
      </c>
      <c r="P257" s="359">
        <f t="shared" ca="1" si="299"/>
        <v>0</v>
      </c>
      <c r="R257" s="362">
        <f t="shared" ca="1" si="332"/>
        <v>368</v>
      </c>
      <c r="S257" s="362">
        <v>249</v>
      </c>
      <c r="T257" s="371">
        <f t="shared" ca="1" si="333"/>
        <v>0</v>
      </c>
      <c r="U257" s="359">
        <f t="shared" ca="1" si="275"/>
        <v>0</v>
      </c>
      <c r="V257" s="359">
        <v>0</v>
      </c>
      <c r="W257" s="359">
        <f t="shared" ca="1" si="300"/>
        <v>0</v>
      </c>
      <c r="X257" s="359">
        <f t="shared" ca="1" si="334"/>
        <v>0</v>
      </c>
      <c r="Y257" s="359">
        <f t="shared" ca="1" si="301"/>
        <v>0</v>
      </c>
      <c r="AA257" s="362">
        <f t="shared" ca="1" si="335"/>
        <v>368</v>
      </c>
      <c r="AB257" s="362">
        <v>249</v>
      </c>
      <c r="AC257" s="371">
        <f t="shared" ca="1" si="336"/>
        <v>0</v>
      </c>
      <c r="AD257" s="359">
        <f t="shared" ca="1" si="276"/>
        <v>0</v>
      </c>
      <c r="AE257" s="359">
        <v>0</v>
      </c>
      <c r="AF257" s="359">
        <f t="shared" ca="1" si="302"/>
        <v>0</v>
      </c>
      <c r="AG257" s="359">
        <f t="shared" ca="1" si="337"/>
        <v>0</v>
      </c>
      <c r="AH257" s="359">
        <f t="shared" ca="1" si="303"/>
        <v>0</v>
      </c>
      <c r="AJ257" s="362">
        <f t="shared" ca="1" si="338"/>
        <v>368</v>
      </c>
      <c r="AK257" s="362">
        <v>249</v>
      </c>
      <c r="AL257" s="371">
        <f t="shared" ca="1" si="339"/>
        <v>0</v>
      </c>
      <c r="AM257" s="359">
        <f t="shared" ca="1" si="277"/>
        <v>0</v>
      </c>
      <c r="AN257" s="359">
        <v>0</v>
      </c>
      <c r="AO257" s="359">
        <f t="shared" ca="1" si="304"/>
        <v>0</v>
      </c>
      <c r="AP257" s="359">
        <f t="shared" ca="1" si="340"/>
        <v>0</v>
      </c>
      <c r="AQ257" s="359">
        <f t="shared" ca="1" si="305"/>
        <v>0</v>
      </c>
      <c r="AS257" s="362">
        <f t="shared" ca="1" si="341"/>
        <v>368</v>
      </c>
      <c r="AT257" s="362">
        <v>249</v>
      </c>
      <c r="AU257" s="371">
        <f t="shared" ca="1" si="342"/>
        <v>0</v>
      </c>
      <c r="AV257" s="359">
        <f t="shared" ca="1" si="278"/>
        <v>0</v>
      </c>
      <c r="AW257" s="359">
        <v>0</v>
      </c>
      <c r="AX257" s="359">
        <f t="shared" ca="1" si="306"/>
        <v>0</v>
      </c>
      <c r="AY257" s="359">
        <f t="shared" ca="1" si="343"/>
        <v>0</v>
      </c>
      <c r="AZ257" s="359">
        <f t="shared" ca="1" si="307"/>
        <v>0</v>
      </c>
      <c r="BB257" s="362">
        <f t="shared" ca="1" si="344"/>
        <v>368</v>
      </c>
      <c r="BC257" s="362">
        <v>249</v>
      </c>
      <c r="BD257" s="371">
        <f t="shared" ca="1" si="345"/>
        <v>0</v>
      </c>
      <c r="BE257" s="359">
        <f t="shared" ca="1" si="279"/>
        <v>0</v>
      </c>
      <c r="BF257" s="359">
        <v>0</v>
      </c>
      <c r="BG257" s="359">
        <f t="shared" ca="1" si="308"/>
        <v>0</v>
      </c>
      <c r="BH257" s="359">
        <f t="shared" ca="1" si="346"/>
        <v>0</v>
      </c>
      <c r="BI257" s="359">
        <f t="shared" ca="1" si="309"/>
        <v>0</v>
      </c>
      <c r="BK257" s="362">
        <f t="shared" ca="1" si="347"/>
        <v>368</v>
      </c>
      <c r="BL257" s="362">
        <v>249</v>
      </c>
      <c r="BM257" s="371">
        <f t="shared" ca="1" si="348"/>
        <v>0</v>
      </c>
      <c r="BN257" s="359">
        <f t="shared" ca="1" si="280"/>
        <v>0</v>
      </c>
      <c r="BO257" s="359">
        <v>0</v>
      </c>
      <c r="BP257" s="359">
        <f t="shared" ca="1" si="310"/>
        <v>0</v>
      </c>
      <c r="BQ257" s="359">
        <f t="shared" ca="1" si="281"/>
        <v>0</v>
      </c>
      <c r="BR257" s="359">
        <f t="shared" ca="1" si="311"/>
        <v>0</v>
      </c>
      <c r="BT257" s="362">
        <f t="shared" ca="1" si="349"/>
        <v>368</v>
      </c>
      <c r="BU257" s="362">
        <v>249</v>
      </c>
      <c r="BV257" s="371">
        <f t="shared" ca="1" si="350"/>
        <v>0</v>
      </c>
      <c r="BW257" s="359">
        <f t="shared" ca="1" si="282"/>
        <v>0</v>
      </c>
      <c r="BX257" s="359">
        <v>0</v>
      </c>
      <c r="BY257" s="359">
        <f t="shared" ca="1" si="312"/>
        <v>0</v>
      </c>
      <c r="BZ257" s="359">
        <f t="shared" ca="1" si="283"/>
        <v>0</v>
      </c>
      <c r="CA257" s="359">
        <f t="shared" ca="1" si="313"/>
        <v>0</v>
      </c>
      <c r="CC257" s="362">
        <f t="shared" ca="1" si="351"/>
        <v>368</v>
      </c>
      <c r="CD257" s="362">
        <v>249</v>
      </c>
      <c r="CE257" s="371">
        <f t="shared" ca="1" si="352"/>
        <v>0</v>
      </c>
      <c r="CF257" s="359">
        <f t="shared" ca="1" si="284"/>
        <v>0</v>
      </c>
      <c r="CG257" s="359">
        <v>0</v>
      </c>
      <c r="CH257" s="359">
        <f t="shared" ca="1" si="314"/>
        <v>0</v>
      </c>
      <c r="CI257" s="359">
        <f t="shared" ca="1" si="285"/>
        <v>0</v>
      </c>
      <c r="CJ257" s="359">
        <f t="shared" ca="1" si="315"/>
        <v>0</v>
      </c>
      <c r="CL257" s="362">
        <f t="shared" ca="1" si="353"/>
        <v>368</v>
      </c>
      <c r="CM257" s="362">
        <v>249</v>
      </c>
      <c r="CN257" s="371">
        <f t="shared" ca="1" si="354"/>
        <v>0</v>
      </c>
      <c r="CO257" s="359">
        <f t="shared" ca="1" si="286"/>
        <v>0</v>
      </c>
      <c r="CP257" s="359">
        <v>0</v>
      </c>
      <c r="CQ257" s="359">
        <f t="shared" ca="1" si="316"/>
        <v>0</v>
      </c>
      <c r="CR257" s="359">
        <f t="shared" ca="1" si="287"/>
        <v>0</v>
      </c>
      <c r="CS257" s="359">
        <f t="shared" ca="1" si="317"/>
        <v>0</v>
      </c>
      <c r="CU257" s="362">
        <f t="shared" ca="1" si="355"/>
        <v>368</v>
      </c>
      <c r="CV257" s="362">
        <v>249</v>
      </c>
      <c r="CW257" s="371">
        <f t="shared" ca="1" si="356"/>
        <v>0</v>
      </c>
      <c r="CX257" s="359">
        <f t="shared" ca="1" si="288"/>
        <v>0</v>
      </c>
      <c r="CY257" s="359">
        <v>0</v>
      </c>
      <c r="CZ257" s="359">
        <f t="shared" ca="1" si="318"/>
        <v>0</v>
      </c>
      <c r="DA257" s="359">
        <f t="shared" ca="1" si="289"/>
        <v>0</v>
      </c>
      <c r="DB257" s="359">
        <f t="shared" ca="1" si="319"/>
        <v>0</v>
      </c>
      <c r="DD257" s="362">
        <f t="shared" ca="1" si="357"/>
        <v>368</v>
      </c>
      <c r="DE257" s="362">
        <v>249</v>
      </c>
      <c r="DF257" s="371">
        <f t="shared" ca="1" si="358"/>
        <v>0</v>
      </c>
      <c r="DG257" s="359">
        <f t="shared" ca="1" si="290"/>
        <v>0</v>
      </c>
      <c r="DH257" s="359">
        <v>0</v>
      </c>
      <c r="DI257" s="359">
        <f t="shared" ca="1" si="320"/>
        <v>0</v>
      </c>
      <c r="DJ257" s="359">
        <f t="shared" ca="1" si="291"/>
        <v>0</v>
      </c>
      <c r="DK257" s="359">
        <f t="shared" ca="1" si="321"/>
        <v>0</v>
      </c>
      <c r="DM257" s="362">
        <f t="shared" ca="1" si="359"/>
        <v>368</v>
      </c>
      <c r="DN257" s="362">
        <v>249</v>
      </c>
      <c r="DO257" s="371">
        <f t="shared" ca="1" si="360"/>
        <v>0</v>
      </c>
      <c r="DP257" s="359">
        <f t="shared" ca="1" si="292"/>
        <v>0</v>
      </c>
      <c r="DQ257" s="359">
        <v>0</v>
      </c>
      <c r="DR257" s="359">
        <f t="shared" ca="1" si="322"/>
        <v>0</v>
      </c>
      <c r="DS257" s="359">
        <f t="shared" ca="1" si="293"/>
        <v>0</v>
      </c>
      <c r="DT257" s="359">
        <f t="shared" ca="1" si="323"/>
        <v>0</v>
      </c>
      <c r="DV257" s="362">
        <f t="shared" ca="1" si="361"/>
        <v>368</v>
      </c>
      <c r="DW257" s="362">
        <v>249</v>
      </c>
      <c r="DX257" s="371">
        <f t="shared" ca="1" si="362"/>
        <v>0</v>
      </c>
      <c r="DY257" s="359">
        <f t="shared" ca="1" si="294"/>
        <v>0</v>
      </c>
      <c r="DZ257" s="359">
        <v>0</v>
      </c>
      <c r="EA257" s="359">
        <f t="shared" ca="1" si="324"/>
        <v>0</v>
      </c>
      <c r="EB257" s="359">
        <f t="shared" ca="1" si="295"/>
        <v>0</v>
      </c>
      <c r="EC257" s="359">
        <f t="shared" ca="1" si="325"/>
        <v>0</v>
      </c>
      <c r="EE257" s="362">
        <f t="shared" ca="1" si="363"/>
        <v>368</v>
      </c>
      <c r="EF257" s="362">
        <v>249</v>
      </c>
      <c r="EG257" s="371">
        <f t="shared" ca="1" si="364"/>
        <v>0</v>
      </c>
      <c r="EH257" s="359">
        <f t="shared" ca="1" si="296"/>
        <v>0</v>
      </c>
      <c r="EI257" s="359">
        <v>0</v>
      </c>
      <c r="EJ257" s="359">
        <f t="shared" ca="1" si="326"/>
        <v>0</v>
      </c>
      <c r="EK257" s="359">
        <f t="shared" ca="1" si="297"/>
        <v>0</v>
      </c>
      <c r="EL257" s="359">
        <f t="shared" ca="1" si="327"/>
        <v>0</v>
      </c>
    </row>
    <row r="258" spans="9:142" x14ac:dyDescent="0.35">
      <c r="I258" s="362">
        <f t="shared" ca="1" si="329"/>
        <v>369</v>
      </c>
      <c r="J258" s="362">
        <v>250</v>
      </c>
      <c r="K258" s="371">
        <f t="shared" ca="1" si="330"/>
        <v>0</v>
      </c>
      <c r="L258" s="359">
        <f t="shared" ca="1" si="274"/>
        <v>0</v>
      </c>
      <c r="M258" s="359">
        <v>0</v>
      </c>
      <c r="N258" s="359">
        <f t="shared" ca="1" si="298"/>
        <v>0</v>
      </c>
      <c r="O258" s="359">
        <f t="shared" ca="1" si="331"/>
        <v>0</v>
      </c>
      <c r="P258" s="359">
        <f t="shared" ca="1" si="299"/>
        <v>0</v>
      </c>
      <c r="R258" s="362">
        <f t="shared" ca="1" si="332"/>
        <v>369</v>
      </c>
      <c r="S258" s="362">
        <v>250</v>
      </c>
      <c r="T258" s="371">
        <f t="shared" ca="1" si="333"/>
        <v>0</v>
      </c>
      <c r="U258" s="359">
        <f t="shared" ca="1" si="275"/>
        <v>0</v>
      </c>
      <c r="V258" s="359">
        <v>0</v>
      </c>
      <c r="W258" s="359">
        <f t="shared" ca="1" si="300"/>
        <v>0</v>
      </c>
      <c r="X258" s="359">
        <f t="shared" ca="1" si="334"/>
        <v>0</v>
      </c>
      <c r="Y258" s="359">
        <f t="shared" ca="1" si="301"/>
        <v>0</v>
      </c>
      <c r="AA258" s="362">
        <f t="shared" ca="1" si="335"/>
        <v>369</v>
      </c>
      <c r="AB258" s="362">
        <v>250</v>
      </c>
      <c r="AC258" s="371">
        <f t="shared" ca="1" si="336"/>
        <v>0</v>
      </c>
      <c r="AD258" s="359">
        <f t="shared" ca="1" si="276"/>
        <v>0</v>
      </c>
      <c r="AE258" s="359">
        <v>0</v>
      </c>
      <c r="AF258" s="359">
        <f t="shared" ca="1" si="302"/>
        <v>0</v>
      </c>
      <c r="AG258" s="359">
        <f t="shared" ca="1" si="337"/>
        <v>0</v>
      </c>
      <c r="AH258" s="359">
        <f t="shared" ca="1" si="303"/>
        <v>0</v>
      </c>
      <c r="AJ258" s="362">
        <f t="shared" ca="1" si="338"/>
        <v>369</v>
      </c>
      <c r="AK258" s="362">
        <v>250</v>
      </c>
      <c r="AL258" s="371">
        <f t="shared" ca="1" si="339"/>
        <v>0</v>
      </c>
      <c r="AM258" s="359">
        <f t="shared" ca="1" si="277"/>
        <v>0</v>
      </c>
      <c r="AN258" s="359">
        <v>0</v>
      </c>
      <c r="AO258" s="359">
        <f t="shared" ca="1" si="304"/>
        <v>0</v>
      </c>
      <c r="AP258" s="359">
        <f t="shared" ca="1" si="340"/>
        <v>0</v>
      </c>
      <c r="AQ258" s="359">
        <f t="shared" ca="1" si="305"/>
        <v>0</v>
      </c>
      <c r="AS258" s="362">
        <f t="shared" ca="1" si="341"/>
        <v>369</v>
      </c>
      <c r="AT258" s="362">
        <v>250</v>
      </c>
      <c r="AU258" s="371">
        <f t="shared" ca="1" si="342"/>
        <v>0</v>
      </c>
      <c r="AV258" s="359">
        <f t="shared" ca="1" si="278"/>
        <v>0</v>
      </c>
      <c r="AW258" s="359">
        <v>0</v>
      </c>
      <c r="AX258" s="359">
        <f t="shared" ca="1" si="306"/>
        <v>0</v>
      </c>
      <c r="AY258" s="359">
        <f t="shared" ca="1" si="343"/>
        <v>0</v>
      </c>
      <c r="AZ258" s="359">
        <f t="shared" ca="1" si="307"/>
        <v>0</v>
      </c>
      <c r="BB258" s="362">
        <f t="shared" ca="1" si="344"/>
        <v>369</v>
      </c>
      <c r="BC258" s="362">
        <v>250</v>
      </c>
      <c r="BD258" s="371">
        <f t="shared" ca="1" si="345"/>
        <v>0</v>
      </c>
      <c r="BE258" s="359">
        <f t="shared" ca="1" si="279"/>
        <v>0</v>
      </c>
      <c r="BF258" s="359">
        <v>0</v>
      </c>
      <c r="BG258" s="359">
        <f t="shared" ca="1" si="308"/>
        <v>0</v>
      </c>
      <c r="BH258" s="359">
        <f t="shared" ca="1" si="346"/>
        <v>0</v>
      </c>
      <c r="BI258" s="359">
        <f t="shared" ca="1" si="309"/>
        <v>0</v>
      </c>
      <c r="BK258" s="362">
        <f t="shared" ca="1" si="347"/>
        <v>369</v>
      </c>
      <c r="BL258" s="362">
        <v>250</v>
      </c>
      <c r="BM258" s="371">
        <f t="shared" ca="1" si="348"/>
        <v>0</v>
      </c>
      <c r="BN258" s="359">
        <f t="shared" ca="1" si="280"/>
        <v>0</v>
      </c>
      <c r="BO258" s="359">
        <v>0</v>
      </c>
      <c r="BP258" s="359">
        <f t="shared" ca="1" si="310"/>
        <v>0</v>
      </c>
      <c r="BQ258" s="359">
        <f t="shared" ca="1" si="281"/>
        <v>0</v>
      </c>
      <c r="BR258" s="359">
        <f t="shared" ca="1" si="311"/>
        <v>0</v>
      </c>
      <c r="BT258" s="362">
        <f t="shared" ca="1" si="349"/>
        <v>369</v>
      </c>
      <c r="BU258" s="362">
        <v>250</v>
      </c>
      <c r="BV258" s="371">
        <f t="shared" ca="1" si="350"/>
        <v>0</v>
      </c>
      <c r="BW258" s="359">
        <f t="shared" ca="1" si="282"/>
        <v>0</v>
      </c>
      <c r="BX258" s="359">
        <v>0</v>
      </c>
      <c r="BY258" s="359">
        <f t="shared" ca="1" si="312"/>
        <v>0</v>
      </c>
      <c r="BZ258" s="359">
        <f t="shared" ca="1" si="283"/>
        <v>0</v>
      </c>
      <c r="CA258" s="359">
        <f t="shared" ca="1" si="313"/>
        <v>0</v>
      </c>
      <c r="CC258" s="362">
        <f t="shared" ca="1" si="351"/>
        <v>369</v>
      </c>
      <c r="CD258" s="362">
        <v>250</v>
      </c>
      <c r="CE258" s="371">
        <f t="shared" ca="1" si="352"/>
        <v>0</v>
      </c>
      <c r="CF258" s="359">
        <f t="shared" ca="1" si="284"/>
        <v>0</v>
      </c>
      <c r="CG258" s="359">
        <v>0</v>
      </c>
      <c r="CH258" s="359">
        <f t="shared" ca="1" si="314"/>
        <v>0</v>
      </c>
      <c r="CI258" s="359">
        <f t="shared" ca="1" si="285"/>
        <v>0</v>
      </c>
      <c r="CJ258" s="359">
        <f t="shared" ca="1" si="315"/>
        <v>0</v>
      </c>
      <c r="CL258" s="362">
        <f t="shared" ca="1" si="353"/>
        <v>369</v>
      </c>
      <c r="CM258" s="362">
        <v>250</v>
      </c>
      <c r="CN258" s="371">
        <f t="shared" ca="1" si="354"/>
        <v>0</v>
      </c>
      <c r="CO258" s="359">
        <f t="shared" ca="1" si="286"/>
        <v>0</v>
      </c>
      <c r="CP258" s="359">
        <v>0</v>
      </c>
      <c r="CQ258" s="359">
        <f t="shared" ca="1" si="316"/>
        <v>0</v>
      </c>
      <c r="CR258" s="359">
        <f t="shared" ca="1" si="287"/>
        <v>0</v>
      </c>
      <c r="CS258" s="359">
        <f t="shared" ca="1" si="317"/>
        <v>0</v>
      </c>
      <c r="CU258" s="362">
        <f t="shared" ca="1" si="355"/>
        <v>369</v>
      </c>
      <c r="CV258" s="362">
        <v>250</v>
      </c>
      <c r="CW258" s="371">
        <f t="shared" ca="1" si="356"/>
        <v>0</v>
      </c>
      <c r="CX258" s="359">
        <f t="shared" ca="1" si="288"/>
        <v>0</v>
      </c>
      <c r="CY258" s="359">
        <v>0</v>
      </c>
      <c r="CZ258" s="359">
        <f t="shared" ca="1" si="318"/>
        <v>0</v>
      </c>
      <c r="DA258" s="359">
        <f t="shared" ca="1" si="289"/>
        <v>0</v>
      </c>
      <c r="DB258" s="359">
        <f t="shared" ca="1" si="319"/>
        <v>0</v>
      </c>
      <c r="DD258" s="362">
        <f t="shared" ca="1" si="357"/>
        <v>369</v>
      </c>
      <c r="DE258" s="362">
        <v>250</v>
      </c>
      <c r="DF258" s="371">
        <f t="shared" ca="1" si="358"/>
        <v>0</v>
      </c>
      <c r="DG258" s="359">
        <f t="shared" ca="1" si="290"/>
        <v>0</v>
      </c>
      <c r="DH258" s="359">
        <v>0</v>
      </c>
      <c r="DI258" s="359">
        <f t="shared" ca="1" si="320"/>
        <v>0</v>
      </c>
      <c r="DJ258" s="359">
        <f t="shared" ca="1" si="291"/>
        <v>0</v>
      </c>
      <c r="DK258" s="359">
        <f t="shared" ca="1" si="321"/>
        <v>0</v>
      </c>
      <c r="DM258" s="362">
        <f t="shared" ca="1" si="359"/>
        <v>369</v>
      </c>
      <c r="DN258" s="362">
        <v>250</v>
      </c>
      <c r="DO258" s="371">
        <f t="shared" ca="1" si="360"/>
        <v>0</v>
      </c>
      <c r="DP258" s="359">
        <f t="shared" ca="1" si="292"/>
        <v>0</v>
      </c>
      <c r="DQ258" s="359">
        <v>0</v>
      </c>
      <c r="DR258" s="359">
        <f t="shared" ca="1" si="322"/>
        <v>0</v>
      </c>
      <c r="DS258" s="359">
        <f t="shared" ca="1" si="293"/>
        <v>0</v>
      </c>
      <c r="DT258" s="359">
        <f t="shared" ca="1" si="323"/>
        <v>0</v>
      </c>
      <c r="DV258" s="362">
        <f t="shared" ca="1" si="361"/>
        <v>369</v>
      </c>
      <c r="DW258" s="362">
        <v>250</v>
      </c>
      <c r="DX258" s="371">
        <f t="shared" ca="1" si="362"/>
        <v>0</v>
      </c>
      <c r="DY258" s="359">
        <f t="shared" ca="1" si="294"/>
        <v>0</v>
      </c>
      <c r="DZ258" s="359">
        <v>0</v>
      </c>
      <c r="EA258" s="359">
        <f t="shared" ca="1" si="324"/>
        <v>0</v>
      </c>
      <c r="EB258" s="359">
        <f t="shared" ca="1" si="295"/>
        <v>0</v>
      </c>
      <c r="EC258" s="359">
        <f t="shared" ca="1" si="325"/>
        <v>0</v>
      </c>
      <c r="EE258" s="362">
        <f t="shared" ca="1" si="363"/>
        <v>369</v>
      </c>
      <c r="EF258" s="362">
        <v>250</v>
      </c>
      <c r="EG258" s="371">
        <f t="shared" ca="1" si="364"/>
        <v>0</v>
      </c>
      <c r="EH258" s="359">
        <f t="shared" ca="1" si="296"/>
        <v>0</v>
      </c>
      <c r="EI258" s="359">
        <v>0</v>
      </c>
      <c r="EJ258" s="359">
        <f t="shared" ca="1" si="326"/>
        <v>0</v>
      </c>
      <c r="EK258" s="359">
        <f t="shared" ca="1" si="297"/>
        <v>0</v>
      </c>
      <c r="EL258" s="359">
        <f t="shared" ca="1" si="327"/>
        <v>0</v>
      </c>
    </row>
    <row r="259" spans="9:142" x14ac:dyDescent="0.35">
      <c r="I259" s="362">
        <f t="shared" ca="1" si="329"/>
        <v>370</v>
      </c>
      <c r="J259" s="362">
        <v>251</v>
      </c>
      <c r="K259" s="371">
        <f t="shared" ca="1" si="330"/>
        <v>0</v>
      </c>
      <c r="L259" s="359">
        <f t="shared" ca="1" si="274"/>
        <v>0</v>
      </c>
      <c r="M259" s="359">
        <v>0</v>
      </c>
      <c r="N259" s="359">
        <f t="shared" ca="1" si="298"/>
        <v>0</v>
      </c>
      <c r="O259" s="359">
        <f t="shared" ca="1" si="331"/>
        <v>0</v>
      </c>
      <c r="P259" s="359">
        <f t="shared" ca="1" si="299"/>
        <v>0</v>
      </c>
      <c r="R259" s="362">
        <f t="shared" ca="1" si="332"/>
        <v>370</v>
      </c>
      <c r="S259" s="362">
        <v>251</v>
      </c>
      <c r="T259" s="371">
        <f t="shared" ca="1" si="333"/>
        <v>0</v>
      </c>
      <c r="U259" s="359">
        <f t="shared" ca="1" si="275"/>
        <v>0</v>
      </c>
      <c r="V259" s="359">
        <v>0</v>
      </c>
      <c r="W259" s="359">
        <f t="shared" ca="1" si="300"/>
        <v>0</v>
      </c>
      <c r="X259" s="359">
        <f t="shared" ca="1" si="334"/>
        <v>0</v>
      </c>
      <c r="Y259" s="359">
        <f t="shared" ca="1" si="301"/>
        <v>0</v>
      </c>
      <c r="AA259" s="362">
        <f t="shared" ca="1" si="335"/>
        <v>370</v>
      </c>
      <c r="AB259" s="362">
        <v>251</v>
      </c>
      <c r="AC259" s="371">
        <f t="shared" ca="1" si="336"/>
        <v>0</v>
      </c>
      <c r="AD259" s="359">
        <f t="shared" ca="1" si="276"/>
        <v>0</v>
      </c>
      <c r="AE259" s="359">
        <v>0</v>
      </c>
      <c r="AF259" s="359">
        <f t="shared" ca="1" si="302"/>
        <v>0</v>
      </c>
      <c r="AG259" s="359">
        <f t="shared" ca="1" si="337"/>
        <v>0</v>
      </c>
      <c r="AH259" s="359">
        <f t="shared" ca="1" si="303"/>
        <v>0</v>
      </c>
      <c r="AJ259" s="362">
        <f t="shared" ca="1" si="338"/>
        <v>370</v>
      </c>
      <c r="AK259" s="362">
        <v>251</v>
      </c>
      <c r="AL259" s="371">
        <f t="shared" ca="1" si="339"/>
        <v>0</v>
      </c>
      <c r="AM259" s="359">
        <f t="shared" ca="1" si="277"/>
        <v>0</v>
      </c>
      <c r="AN259" s="359">
        <v>0</v>
      </c>
      <c r="AO259" s="359">
        <f t="shared" ca="1" si="304"/>
        <v>0</v>
      </c>
      <c r="AP259" s="359">
        <f t="shared" ca="1" si="340"/>
        <v>0</v>
      </c>
      <c r="AQ259" s="359">
        <f t="shared" ca="1" si="305"/>
        <v>0</v>
      </c>
      <c r="AS259" s="362">
        <f t="shared" ca="1" si="341"/>
        <v>370</v>
      </c>
      <c r="AT259" s="362">
        <v>251</v>
      </c>
      <c r="AU259" s="371">
        <f t="shared" ca="1" si="342"/>
        <v>0</v>
      </c>
      <c r="AV259" s="359">
        <f t="shared" ca="1" si="278"/>
        <v>0</v>
      </c>
      <c r="AW259" s="359">
        <v>0</v>
      </c>
      <c r="AX259" s="359">
        <f t="shared" ca="1" si="306"/>
        <v>0</v>
      </c>
      <c r="AY259" s="359">
        <f t="shared" ca="1" si="343"/>
        <v>0</v>
      </c>
      <c r="AZ259" s="359">
        <f t="shared" ca="1" si="307"/>
        <v>0</v>
      </c>
      <c r="BB259" s="362">
        <f t="shared" ca="1" si="344"/>
        <v>370</v>
      </c>
      <c r="BC259" s="362">
        <v>251</v>
      </c>
      <c r="BD259" s="371">
        <f t="shared" ca="1" si="345"/>
        <v>0</v>
      </c>
      <c r="BE259" s="359">
        <f t="shared" ca="1" si="279"/>
        <v>0</v>
      </c>
      <c r="BF259" s="359">
        <v>0</v>
      </c>
      <c r="BG259" s="359">
        <f t="shared" ca="1" si="308"/>
        <v>0</v>
      </c>
      <c r="BH259" s="359">
        <f t="shared" ca="1" si="346"/>
        <v>0</v>
      </c>
      <c r="BI259" s="359">
        <f t="shared" ca="1" si="309"/>
        <v>0</v>
      </c>
      <c r="BK259" s="362">
        <f t="shared" ca="1" si="347"/>
        <v>370</v>
      </c>
      <c r="BL259" s="362">
        <v>251</v>
      </c>
      <c r="BM259" s="371">
        <f t="shared" ca="1" si="348"/>
        <v>0</v>
      </c>
      <c r="BN259" s="359">
        <f t="shared" ca="1" si="280"/>
        <v>0</v>
      </c>
      <c r="BO259" s="359">
        <v>0</v>
      </c>
      <c r="BP259" s="359">
        <f t="shared" ca="1" si="310"/>
        <v>0</v>
      </c>
      <c r="BQ259" s="359">
        <f t="shared" ca="1" si="281"/>
        <v>0</v>
      </c>
      <c r="BR259" s="359">
        <f t="shared" ca="1" si="311"/>
        <v>0</v>
      </c>
      <c r="BT259" s="362">
        <f t="shared" ca="1" si="349"/>
        <v>370</v>
      </c>
      <c r="BU259" s="362">
        <v>251</v>
      </c>
      <c r="BV259" s="371">
        <f t="shared" ca="1" si="350"/>
        <v>0</v>
      </c>
      <c r="BW259" s="359">
        <f t="shared" ca="1" si="282"/>
        <v>0</v>
      </c>
      <c r="BX259" s="359">
        <v>0</v>
      </c>
      <c r="BY259" s="359">
        <f t="shared" ca="1" si="312"/>
        <v>0</v>
      </c>
      <c r="BZ259" s="359">
        <f t="shared" ca="1" si="283"/>
        <v>0</v>
      </c>
      <c r="CA259" s="359">
        <f t="shared" ca="1" si="313"/>
        <v>0</v>
      </c>
      <c r="CC259" s="362">
        <f t="shared" ca="1" si="351"/>
        <v>370</v>
      </c>
      <c r="CD259" s="362">
        <v>251</v>
      </c>
      <c r="CE259" s="371">
        <f t="shared" ca="1" si="352"/>
        <v>0</v>
      </c>
      <c r="CF259" s="359">
        <f t="shared" ca="1" si="284"/>
        <v>0</v>
      </c>
      <c r="CG259" s="359">
        <v>0</v>
      </c>
      <c r="CH259" s="359">
        <f t="shared" ca="1" si="314"/>
        <v>0</v>
      </c>
      <c r="CI259" s="359">
        <f t="shared" ca="1" si="285"/>
        <v>0</v>
      </c>
      <c r="CJ259" s="359">
        <f t="shared" ca="1" si="315"/>
        <v>0</v>
      </c>
      <c r="CL259" s="362">
        <f t="shared" ca="1" si="353"/>
        <v>370</v>
      </c>
      <c r="CM259" s="362">
        <v>251</v>
      </c>
      <c r="CN259" s="371">
        <f t="shared" ca="1" si="354"/>
        <v>0</v>
      </c>
      <c r="CO259" s="359">
        <f t="shared" ca="1" si="286"/>
        <v>0</v>
      </c>
      <c r="CP259" s="359">
        <v>0</v>
      </c>
      <c r="CQ259" s="359">
        <f t="shared" ca="1" si="316"/>
        <v>0</v>
      </c>
      <c r="CR259" s="359">
        <f t="shared" ca="1" si="287"/>
        <v>0</v>
      </c>
      <c r="CS259" s="359">
        <f t="shared" ca="1" si="317"/>
        <v>0</v>
      </c>
      <c r="CU259" s="362">
        <f t="shared" ca="1" si="355"/>
        <v>370</v>
      </c>
      <c r="CV259" s="362">
        <v>251</v>
      </c>
      <c r="CW259" s="371">
        <f t="shared" ca="1" si="356"/>
        <v>0</v>
      </c>
      <c r="CX259" s="359">
        <f t="shared" ca="1" si="288"/>
        <v>0</v>
      </c>
      <c r="CY259" s="359">
        <v>0</v>
      </c>
      <c r="CZ259" s="359">
        <f t="shared" ca="1" si="318"/>
        <v>0</v>
      </c>
      <c r="DA259" s="359">
        <f t="shared" ca="1" si="289"/>
        <v>0</v>
      </c>
      <c r="DB259" s="359">
        <f t="shared" ca="1" si="319"/>
        <v>0</v>
      </c>
      <c r="DD259" s="362">
        <f t="shared" ca="1" si="357"/>
        <v>370</v>
      </c>
      <c r="DE259" s="362">
        <v>251</v>
      </c>
      <c r="DF259" s="371">
        <f t="shared" ca="1" si="358"/>
        <v>0</v>
      </c>
      <c r="DG259" s="359">
        <f t="shared" ca="1" si="290"/>
        <v>0</v>
      </c>
      <c r="DH259" s="359">
        <v>0</v>
      </c>
      <c r="DI259" s="359">
        <f t="shared" ca="1" si="320"/>
        <v>0</v>
      </c>
      <c r="DJ259" s="359">
        <f t="shared" ca="1" si="291"/>
        <v>0</v>
      </c>
      <c r="DK259" s="359">
        <f t="shared" ca="1" si="321"/>
        <v>0</v>
      </c>
      <c r="DM259" s="362">
        <f t="shared" ca="1" si="359"/>
        <v>370</v>
      </c>
      <c r="DN259" s="362">
        <v>251</v>
      </c>
      <c r="DO259" s="371">
        <f t="shared" ca="1" si="360"/>
        <v>0</v>
      </c>
      <c r="DP259" s="359">
        <f t="shared" ca="1" si="292"/>
        <v>0</v>
      </c>
      <c r="DQ259" s="359">
        <v>0</v>
      </c>
      <c r="DR259" s="359">
        <f t="shared" ca="1" si="322"/>
        <v>0</v>
      </c>
      <c r="DS259" s="359">
        <f t="shared" ca="1" si="293"/>
        <v>0</v>
      </c>
      <c r="DT259" s="359">
        <f t="shared" ca="1" si="323"/>
        <v>0</v>
      </c>
      <c r="DV259" s="362">
        <f t="shared" ca="1" si="361"/>
        <v>370</v>
      </c>
      <c r="DW259" s="362">
        <v>251</v>
      </c>
      <c r="DX259" s="371">
        <f t="shared" ca="1" si="362"/>
        <v>0</v>
      </c>
      <c r="DY259" s="359">
        <f t="shared" ca="1" si="294"/>
        <v>0</v>
      </c>
      <c r="DZ259" s="359">
        <v>0</v>
      </c>
      <c r="EA259" s="359">
        <f t="shared" ca="1" si="324"/>
        <v>0</v>
      </c>
      <c r="EB259" s="359">
        <f t="shared" ca="1" si="295"/>
        <v>0</v>
      </c>
      <c r="EC259" s="359">
        <f t="shared" ca="1" si="325"/>
        <v>0</v>
      </c>
      <c r="EE259" s="362">
        <f t="shared" ca="1" si="363"/>
        <v>370</v>
      </c>
      <c r="EF259" s="362">
        <v>251</v>
      </c>
      <c r="EG259" s="371">
        <f t="shared" ca="1" si="364"/>
        <v>0</v>
      </c>
      <c r="EH259" s="359">
        <f t="shared" ca="1" si="296"/>
        <v>0</v>
      </c>
      <c r="EI259" s="359">
        <v>0</v>
      </c>
      <c r="EJ259" s="359">
        <f t="shared" ca="1" si="326"/>
        <v>0</v>
      </c>
      <c r="EK259" s="359">
        <f t="shared" ca="1" si="297"/>
        <v>0</v>
      </c>
      <c r="EL259" s="359">
        <f t="shared" ca="1" si="327"/>
        <v>0</v>
      </c>
    </row>
    <row r="260" spans="9:142" x14ac:dyDescent="0.35">
      <c r="I260" s="362">
        <f t="shared" ca="1" si="329"/>
        <v>371</v>
      </c>
      <c r="J260" s="362">
        <v>252</v>
      </c>
      <c r="K260" s="371">
        <f t="shared" ca="1" si="330"/>
        <v>0</v>
      </c>
      <c r="L260" s="359">
        <f t="shared" ca="1" si="274"/>
        <v>0</v>
      </c>
      <c r="M260" s="359">
        <v>0</v>
      </c>
      <c r="N260" s="359">
        <f t="shared" ca="1" si="298"/>
        <v>0</v>
      </c>
      <c r="O260" s="359">
        <f t="shared" ca="1" si="331"/>
        <v>0</v>
      </c>
      <c r="P260" s="359">
        <f t="shared" ca="1" si="299"/>
        <v>0</v>
      </c>
      <c r="R260" s="362">
        <f t="shared" ca="1" si="332"/>
        <v>371</v>
      </c>
      <c r="S260" s="362">
        <v>252</v>
      </c>
      <c r="T260" s="371">
        <f t="shared" ca="1" si="333"/>
        <v>0</v>
      </c>
      <c r="U260" s="359">
        <f t="shared" ca="1" si="275"/>
        <v>0</v>
      </c>
      <c r="V260" s="359">
        <v>0</v>
      </c>
      <c r="W260" s="359">
        <f t="shared" ca="1" si="300"/>
        <v>0</v>
      </c>
      <c r="X260" s="359">
        <f t="shared" ca="1" si="334"/>
        <v>0</v>
      </c>
      <c r="Y260" s="359">
        <f t="shared" ca="1" si="301"/>
        <v>0</v>
      </c>
      <c r="AA260" s="362">
        <f t="shared" ca="1" si="335"/>
        <v>371</v>
      </c>
      <c r="AB260" s="362">
        <v>252</v>
      </c>
      <c r="AC260" s="371">
        <f t="shared" ca="1" si="336"/>
        <v>0</v>
      </c>
      <c r="AD260" s="359">
        <f t="shared" ca="1" si="276"/>
        <v>0</v>
      </c>
      <c r="AE260" s="359">
        <v>0</v>
      </c>
      <c r="AF260" s="359">
        <f t="shared" ca="1" si="302"/>
        <v>0</v>
      </c>
      <c r="AG260" s="359">
        <f t="shared" ca="1" si="337"/>
        <v>0</v>
      </c>
      <c r="AH260" s="359">
        <f t="shared" ca="1" si="303"/>
        <v>0</v>
      </c>
      <c r="AJ260" s="362">
        <f t="shared" ca="1" si="338"/>
        <v>371</v>
      </c>
      <c r="AK260" s="362">
        <v>252</v>
      </c>
      <c r="AL260" s="371">
        <f t="shared" ca="1" si="339"/>
        <v>0</v>
      </c>
      <c r="AM260" s="359">
        <f t="shared" ca="1" si="277"/>
        <v>0</v>
      </c>
      <c r="AN260" s="359">
        <v>0</v>
      </c>
      <c r="AO260" s="359">
        <f t="shared" ca="1" si="304"/>
        <v>0</v>
      </c>
      <c r="AP260" s="359">
        <f t="shared" ca="1" si="340"/>
        <v>0</v>
      </c>
      <c r="AQ260" s="359">
        <f t="shared" ca="1" si="305"/>
        <v>0</v>
      </c>
      <c r="AS260" s="362">
        <f t="shared" ca="1" si="341"/>
        <v>371</v>
      </c>
      <c r="AT260" s="362">
        <v>252</v>
      </c>
      <c r="AU260" s="371">
        <f t="shared" ca="1" si="342"/>
        <v>0</v>
      </c>
      <c r="AV260" s="359">
        <f t="shared" ca="1" si="278"/>
        <v>0</v>
      </c>
      <c r="AW260" s="359">
        <v>0</v>
      </c>
      <c r="AX260" s="359">
        <f t="shared" ca="1" si="306"/>
        <v>0</v>
      </c>
      <c r="AY260" s="359">
        <f t="shared" ca="1" si="343"/>
        <v>0</v>
      </c>
      <c r="AZ260" s="359">
        <f t="shared" ca="1" si="307"/>
        <v>0</v>
      </c>
      <c r="BB260" s="362">
        <f t="shared" ca="1" si="344"/>
        <v>371</v>
      </c>
      <c r="BC260" s="362">
        <v>252</v>
      </c>
      <c r="BD260" s="371">
        <f t="shared" ca="1" si="345"/>
        <v>0</v>
      </c>
      <c r="BE260" s="359">
        <f t="shared" ca="1" si="279"/>
        <v>0</v>
      </c>
      <c r="BF260" s="359">
        <v>0</v>
      </c>
      <c r="BG260" s="359">
        <f t="shared" ca="1" si="308"/>
        <v>0</v>
      </c>
      <c r="BH260" s="359">
        <f t="shared" ca="1" si="346"/>
        <v>0</v>
      </c>
      <c r="BI260" s="359">
        <f t="shared" ca="1" si="309"/>
        <v>0</v>
      </c>
      <c r="BK260" s="362">
        <f t="shared" ca="1" si="347"/>
        <v>371</v>
      </c>
      <c r="BL260" s="362">
        <v>252</v>
      </c>
      <c r="BM260" s="371">
        <f t="shared" ca="1" si="348"/>
        <v>0</v>
      </c>
      <c r="BN260" s="359">
        <f t="shared" ca="1" si="280"/>
        <v>0</v>
      </c>
      <c r="BO260" s="359">
        <v>0</v>
      </c>
      <c r="BP260" s="359">
        <f t="shared" ca="1" si="310"/>
        <v>0</v>
      </c>
      <c r="BQ260" s="359">
        <f t="shared" ca="1" si="281"/>
        <v>0</v>
      </c>
      <c r="BR260" s="359">
        <f t="shared" ca="1" si="311"/>
        <v>0</v>
      </c>
      <c r="BT260" s="362">
        <f t="shared" ca="1" si="349"/>
        <v>371</v>
      </c>
      <c r="BU260" s="362">
        <v>252</v>
      </c>
      <c r="BV260" s="371">
        <f t="shared" ca="1" si="350"/>
        <v>0</v>
      </c>
      <c r="BW260" s="359">
        <f t="shared" ca="1" si="282"/>
        <v>0</v>
      </c>
      <c r="BX260" s="359">
        <v>0</v>
      </c>
      <c r="BY260" s="359">
        <f t="shared" ca="1" si="312"/>
        <v>0</v>
      </c>
      <c r="BZ260" s="359">
        <f t="shared" ca="1" si="283"/>
        <v>0</v>
      </c>
      <c r="CA260" s="359">
        <f t="shared" ca="1" si="313"/>
        <v>0</v>
      </c>
      <c r="CC260" s="362">
        <f t="shared" ca="1" si="351"/>
        <v>371</v>
      </c>
      <c r="CD260" s="362">
        <v>252</v>
      </c>
      <c r="CE260" s="371">
        <f t="shared" ca="1" si="352"/>
        <v>0</v>
      </c>
      <c r="CF260" s="359">
        <f t="shared" ca="1" si="284"/>
        <v>0</v>
      </c>
      <c r="CG260" s="359">
        <v>0</v>
      </c>
      <c r="CH260" s="359">
        <f t="shared" ca="1" si="314"/>
        <v>0</v>
      </c>
      <c r="CI260" s="359">
        <f t="shared" ca="1" si="285"/>
        <v>0</v>
      </c>
      <c r="CJ260" s="359">
        <f t="shared" ca="1" si="315"/>
        <v>0</v>
      </c>
      <c r="CL260" s="362">
        <f t="shared" ca="1" si="353"/>
        <v>371</v>
      </c>
      <c r="CM260" s="362">
        <v>252</v>
      </c>
      <c r="CN260" s="371">
        <f t="shared" ca="1" si="354"/>
        <v>0</v>
      </c>
      <c r="CO260" s="359">
        <f t="shared" ca="1" si="286"/>
        <v>0</v>
      </c>
      <c r="CP260" s="359">
        <v>0</v>
      </c>
      <c r="CQ260" s="359">
        <f t="shared" ca="1" si="316"/>
        <v>0</v>
      </c>
      <c r="CR260" s="359">
        <f t="shared" ca="1" si="287"/>
        <v>0</v>
      </c>
      <c r="CS260" s="359">
        <f t="shared" ca="1" si="317"/>
        <v>0</v>
      </c>
      <c r="CU260" s="362">
        <f t="shared" ca="1" si="355"/>
        <v>371</v>
      </c>
      <c r="CV260" s="362">
        <v>252</v>
      </c>
      <c r="CW260" s="371">
        <f t="shared" ca="1" si="356"/>
        <v>0</v>
      </c>
      <c r="CX260" s="359">
        <f t="shared" ca="1" si="288"/>
        <v>0</v>
      </c>
      <c r="CY260" s="359">
        <v>0</v>
      </c>
      <c r="CZ260" s="359">
        <f t="shared" ca="1" si="318"/>
        <v>0</v>
      </c>
      <c r="DA260" s="359">
        <f t="shared" ca="1" si="289"/>
        <v>0</v>
      </c>
      <c r="DB260" s="359">
        <f t="shared" ca="1" si="319"/>
        <v>0</v>
      </c>
      <c r="DD260" s="362">
        <f t="shared" ca="1" si="357"/>
        <v>371</v>
      </c>
      <c r="DE260" s="362">
        <v>252</v>
      </c>
      <c r="DF260" s="371">
        <f t="shared" ca="1" si="358"/>
        <v>0</v>
      </c>
      <c r="DG260" s="359">
        <f t="shared" ca="1" si="290"/>
        <v>0</v>
      </c>
      <c r="DH260" s="359">
        <v>0</v>
      </c>
      <c r="DI260" s="359">
        <f t="shared" ca="1" si="320"/>
        <v>0</v>
      </c>
      <c r="DJ260" s="359">
        <f t="shared" ca="1" si="291"/>
        <v>0</v>
      </c>
      <c r="DK260" s="359">
        <f t="shared" ca="1" si="321"/>
        <v>0</v>
      </c>
      <c r="DM260" s="362">
        <f t="shared" ca="1" si="359"/>
        <v>371</v>
      </c>
      <c r="DN260" s="362">
        <v>252</v>
      </c>
      <c r="DO260" s="371">
        <f t="shared" ca="1" si="360"/>
        <v>0</v>
      </c>
      <c r="DP260" s="359">
        <f t="shared" ca="1" si="292"/>
        <v>0</v>
      </c>
      <c r="DQ260" s="359">
        <v>0</v>
      </c>
      <c r="DR260" s="359">
        <f t="shared" ca="1" si="322"/>
        <v>0</v>
      </c>
      <c r="DS260" s="359">
        <f t="shared" ca="1" si="293"/>
        <v>0</v>
      </c>
      <c r="DT260" s="359">
        <f t="shared" ca="1" si="323"/>
        <v>0</v>
      </c>
      <c r="DV260" s="362">
        <f t="shared" ca="1" si="361"/>
        <v>371</v>
      </c>
      <c r="DW260" s="362">
        <v>252</v>
      </c>
      <c r="DX260" s="371">
        <f t="shared" ca="1" si="362"/>
        <v>0</v>
      </c>
      <c r="DY260" s="359">
        <f t="shared" ca="1" si="294"/>
        <v>0</v>
      </c>
      <c r="DZ260" s="359">
        <v>0</v>
      </c>
      <c r="EA260" s="359">
        <f t="shared" ca="1" si="324"/>
        <v>0</v>
      </c>
      <c r="EB260" s="359">
        <f t="shared" ca="1" si="295"/>
        <v>0</v>
      </c>
      <c r="EC260" s="359">
        <f t="shared" ca="1" si="325"/>
        <v>0</v>
      </c>
      <c r="EE260" s="362">
        <f t="shared" ca="1" si="363"/>
        <v>371</v>
      </c>
      <c r="EF260" s="362">
        <v>252</v>
      </c>
      <c r="EG260" s="371">
        <f t="shared" ca="1" si="364"/>
        <v>0</v>
      </c>
      <c r="EH260" s="359">
        <f t="shared" ca="1" si="296"/>
        <v>0</v>
      </c>
      <c r="EI260" s="359">
        <v>0</v>
      </c>
      <c r="EJ260" s="359">
        <f t="shared" ca="1" si="326"/>
        <v>0</v>
      </c>
      <c r="EK260" s="359">
        <f t="shared" ca="1" si="297"/>
        <v>0</v>
      </c>
      <c r="EL260" s="359">
        <f t="shared" ca="1" si="327"/>
        <v>0</v>
      </c>
    </row>
    <row r="261" spans="9:142" x14ac:dyDescent="0.35">
      <c r="I261" s="362">
        <f t="shared" ca="1" si="329"/>
        <v>372</v>
      </c>
      <c r="J261" s="362">
        <v>253</v>
      </c>
      <c r="K261" s="371">
        <f t="shared" ca="1" si="330"/>
        <v>0</v>
      </c>
      <c r="L261" s="359">
        <f t="shared" ca="1" si="274"/>
        <v>0</v>
      </c>
      <c r="M261" s="359">
        <v>0</v>
      </c>
      <c r="N261" s="359">
        <f t="shared" ca="1" si="298"/>
        <v>0</v>
      </c>
      <c r="O261" s="359">
        <f t="shared" ca="1" si="331"/>
        <v>0</v>
      </c>
      <c r="P261" s="359">
        <f t="shared" ca="1" si="299"/>
        <v>0</v>
      </c>
      <c r="R261" s="362">
        <f t="shared" ca="1" si="332"/>
        <v>372</v>
      </c>
      <c r="S261" s="362">
        <v>253</v>
      </c>
      <c r="T261" s="371">
        <f t="shared" ca="1" si="333"/>
        <v>0</v>
      </c>
      <c r="U261" s="359">
        <f t="shared" ca="1" si="275"/>
        <v>0</v>
      </c>
      <c r="V261" s="359">
        <v>0</v>
      </c>
      <c r="W261" s="359">
        <f t="shared" ca="1" si="300"/>
        <v>0</v>
      </c>
      <c r="X261" s="359">
        <f t="shared" ca="1" si="334"/>
        <v>0</v>
      </c>
      <c r="Y261" s="359">
        <f t="shared" ca="1" si="301"/>
        <v>0</v>
      </c>
      <c r="AA261" s="362">
        <f t="shared" ca="1" si="335"/>
        <v>372</v>
      </c>
      <c r="AB261" s="362">
        <v>253</v>
      </c>
      <c r="AC261" s="371">
        <f t="shared" ca="1" si="336"/>
        <v>0</v>
      </c>
      <c r="AD261" s="359">
        <f t="shared" ca="1" si="276"/>
        <v>0</v>
      </c>
      <c r="AE261" s="359">
        <v>0</v>
      </c>
      <c r="AF261" s="359">
        <f t="shared" ca="1" si="302"/>
        <v>0</v>
      </c>
      <c r="AG261" s="359">
        <f t="shared" ca="1" si="337"/>
        <v>0</v>
      </c>
      <c r="AH261" s="359">
        <f t="shared" ca="1" si="303"/>
        <v>0</v>
      </c>
      <c r="AJ261" s="362">
        <f t="shared" ca="1" si="338"/>
        <v>372</v>
      </c>
      <c r="AK261" s="362">
        <v>253</v>
      </c>
      <c r="AL261" s="371">
        <f t="shared" ca="1" si="339"/>
        <v>0</v>
      </c>
      <c r="AM261" s="359">
        <f t="shared" ca="1" si="277"/>
        <v>0</v>
      </c>
      <c r="AN261" s="359">
        <v>0</v>
      </c>
      <c r="AO261" s="359">
        <f t="shared" ca="1" si="304"/>
        <v>0</v>
      </c>
      <c r="AP261" s="359">
        <f t="shared" ca="1" si="340"/>
        <v>0</v>
      </c>
      <c r="AQ261" s="359">
        <f t="shared" ca="1" si="305"/>
        <v>0</v>
      </c>
      <c r="AS261" s="362">
        <f t="shared" ca="1" si="341"/>
        <v>372</v>
      </c>
      <c r="AT261" s="362">
        <v>253</v>
      </c>
      <c r="AU261" s="371">
        <f t="shared" ca="1" si="342"/>
        <v>0</v>
      </c>
      <c r="AV261" s="359">
        <f t="shared" ca="1" si="278"/>
        <v>0</v>
      </c>
      <c r="AW261" s="359">
        <v>0</v>
      </c>
      <c r="AX261" s="359">
        <f t="shared" ca="1" si="306"/>
        <v>0</v>
      </c>
      <c r="AY261" s="359">
        <f t="shared" ca="1" si="343"/>
        <v>0</v>
      </c>
      <c r="AZ261" s="359">
        <f t="shared" ca="1" si="307"/>
        <v>0</v>
      </c>
      <c r="BB261" s="362">
        <f t="shared" ca="1" si="344"/>
        <v>372</v>
      </c>
      <c r="BC261" s="362">
        <v>253</v>
      </c>
      <c r="BD261" s="371">
        <f t="shared" ca="1" si="345"/>
        <v>0</v>
      </c>
      <c r="BE261" s="359">
        <f t="shared" ca="1" si="279"/>
        <v>0</v>
      </c>
      <c r="BF261" s="359">
        <v>0</v>
      </c>
      <c r="BG261" s="359">
        <f t="shared" ca="1" si="308"/>
        <v>0</v>
      </c>
      <c r="BH261" s="359">
        <f t="shared" ca="1" si="346"/>
        <v>0</v>
      </c>
      <c r="BI261" s="359">
        <f t="shared" ca="1" si="309"/>
        <v>0</v>
      </c>
      <c r="BK261" s="362">
        <f t="shared" ca="1" si="347"/>
        <v>372</v>
      </c>
      <c r="BL261" s="362">
        <v>253</v>
      </c>
      <c r="BM261" s="371">
        <f t="shared" ca="1" si="348"/>
        <v>0</v>
      </c>
      <c r="BN261" s="359">
        <f t="shared" ca="1" si="280"/>
        <v>0</v>
      </c>
      <c r="BO261" s="359">
        <v>0</v>
      </c>
      <c r="BP261" s="359">
        <f t="shared" ca="1" si="310"/>
        <v>0</v>
      </c>
      <c r="BQ261" s="359">
        <f t="shared" ca="1" si="281"/>
        <v>0</v>
      </c>
      <c r="BR261" s="359">
        <f t="shared" ca="1" si="311"/>
        <v>0</v>
      </c>
      <c r="BT261" s="362">
        <f t="shared" ca="1" si="349"/>
        <v>372</v>
      </c>
      <c r="BU261" s="362">
        <v>253</v>
      </c>
      <c r="BV261" s="371">
        <f t="shared" ca="1" si="350"/>
        <v>0</v>
      </c>
      <c r="BW261" s="359">
        <f t="shared" ca="1" si="282"/>
        <v>0</v>
      </c>
      <c r="BX261" s="359">
        <v>0</v>
      </c>
      <c r="BY261" s="359">
        <f t="shared" ca="1" si="312"/>
        <v>0</v>
      </c>
      <c r="BZ261" s="359">
        <f t="shared" ca="1" si="283"/>
        <v>0</v>
      </c>
      <c r="CA261" s="359">
        <f t="shared" ca="1" si="313"/>
        <v>0</v>
      </c>
      <c r="CC261" s="362">
        <f t="shared" ca="1" si="351"/>
        <v>372</v>
      </c>
      <c r="CD261" s="362">
        <v>253</v>
      </c>
      <c r="CE261" s="371">
        <f t="shared" ca="1" si="352"/>
        <v>0</v>
      </c>
      <c r="CF261" s="359">
        <f t="shared" ca="1" si="284"/>
        <v>0</v>
      </c>
      <c r="CG261" s="359">
        <v>0</v>
      </c>
      <c r="CH261" s="359">
        <f t="shared" ca="1" si="314"/>
        <v>0</v>
      </c>
      <c r="CI261" s="359">
        <f t="shared" ca="1" si="285"/>
        <v>0</v>
      </c>
      <c r="CJ261" s="359">
        <f t="shared" ca="1" si="315"/>
        <v>0</v>
      </c>
      <c r="CL261" s="362">
        <f t="shared" ca="1" si="353"/>
        <v>372</v>
      </c>
      <c r="CM261" s="362">
        <v>253</v>
      </c>
      <c r="CN261" s="371">
        <f t="shared" ca="1" si="354"/>
        <v>0</v>
      </c>
      <c r="CO261" s="359">
        <f t="shared" ca="1" si="286"/>
        <v>0</v>
      </c>
      <c r="CP261" s="359">
        <v>0</v>
      </c>
      <c r="CQ261" s="359">
        <f t="shared" ca="1" si="316"/>
        <v>0</v>
      </c>
      <c r="CR261" s="359">
        <f t="shared" ca="1" si="287"/>
        <v>0</v>
      </c>
      <c r="CS261" s="359">
        <f t="shared" ca="1" si="317"/>
        <v>0</v>
      </c>
      <c r="CU261" s="362">
        <f t="shared" ca="1" si="355"/>
        <v>372</v>
      </c>
      <c r="CV261" s="362">
        <v>253</v>
      </c>
      <c r="CW261" s="371">
        <f t="shared" ca="1" si="356"/>
        <v>0</v>
      </c>
      <c r="CX261" s="359">
        <f t="shared" ca="1" si="288"/>
        <v>0</v>
      </c>
      <c r="CY261" s="359">
        <v>0</v>
      </c>
      <c r="CZ261" s="359">
        <f t="shared" ca="1" si="318"/>
        <v>0</v>
      </c>
      <c r="DA261" s="359">
        <f t="shared" ca="1" si="289"/>
        <v>0</v>
      </c>
      <c r="DB261" s="359">
        <f t="shared" ca="1" si="319"/>
        <v>0</v>
      </c>
      <c r="DD261" s="362">
        <f t="shared" ca="1" si="357"/>
        <v>372</v>
      </c>
      <c r="DE261" s="362">
        <v>253</v>
      </c>
      <c r="DF261" s="371">
        <f t="shared" ca="1" si="358"/>
        <v>0</v>
      </c>
      <c r="DG261" s="359">
        <f t="shared" ca="1" si="290"/>
        <v>0</v>
      </c>
      <c r="DH261" s="359">
        <v>0</v>
      </c>
      <c r="DI261" s="359">
        <f t="shared" ca="1" si="320"/>
        <v>0</v>
      </c>
      <c r="DJ261" s="359">
        <f t="shared" ca="1" si="291"/>
        <v>0</v>
      </c>
      <c r="DK261" s="359">
        <f t="shared" ca="1" si="321"/>
        <v>0</v>
      </c>
      <c r="DM261" s="362">
        <f t="shared" ca="1" si="359"/>
        <v>372</v>
      </c>
      <c r="DN261" s="362">
        <v>253</v>
      </c>
      <c r="DO261" s="371">
        <f t="shared" ca="1" si="360"/>
        <v>0</v>
      </c>
      <c r="DP261" s="359">
        <f t="shared" ca="1" si="292"/>
        <v>0</v>
      </c>
      <c r="DQ261" s="359">
        <v>0</v>
      </c>
      <c r="DR261" s="359">
        <f t="shared" ca="1" si="322"/>
        <v>0</v>
      </c>
      <c r="DS261" s="359">
        <f t="shared" ca="1" si="293"/>
        <v>0</v>
      </c>
      <c r="DT261" s="359">
        <f t="shared" ca="1" si="323"/>
        <v>0</v>
      </c>
      <c r="DV261" s="362">
        <f t="shared" ca="1" si="361"/>
        <v>372</v>
      </c>
      <c r="DW261" s="362">
        <v>253</v>
      </c>
      <c r="DX261" s="371">
        <f t="shared" ca="1" si="362"/>
        <v>0</v>
      </c>
      <c r="DY261" s="359">
        <f t="shared" ca="1" si="294"/>
        <v>0</v>
      </c>
      <c r="DZ261" s="359">
        <v>0</v>
      </c>
      <c r="EA261" s="359">
        <f t="shared" ca="1" si="324"/>
        <v>0</v>
      </c>
      <c r="EB261" s="359">
        <f t="shared" ca="1" si="295"/>
        <v>0</v>
      </c>
      <c r="EC261" s="359">
        <f t="shared" ca="1" si="325"/>
        <v>0</v>
      </c>
      <c r="EE261" s="362">
        <f t="shared" ca="1" si="363"/>
        <v>372</v>
      </c>
      <c r="EF261" s="362">
        <v>253</v>
      </c>
      <c r="EG261" s="371">
        <f t="shared" ca="1" si="364"/>
        <v>0</v>
      </c>
      <c r="EH261" s="359">
        <f t="shared" ca="1" si="296"/>
        <v>0</v>
      </c>
      <c r="EI261" s="359">
        <v>0</v>
      </c>
      <c r="EJ261" s="359">
        <f t="shared" ca="1" si="326"/>
        <v>0</v>
      </c>
      <c r="EK261" s="359">
        <f t="shared" ca="1" si="297"/>
        <v>0</v>
      </c>
      <c r="EL261" s="359">
        <f t="shared" ca="1" si="327"/>
        <v>0</v>
      </c>
    </row>
    <row r="262" spans="9:142" x14ac:dyDescent="0.35">
      <c r="I262" s="362">
        <f t="shared" ca="1" si="329"/>
        <v>373</v>
      </c>
      <c r="J262" s="362">
        <v>254</v>
      </c>
      <c r="K262" s="371">
        <f t="shared" ca="1" si="330"/>
        <v>0</v>
      </c>
      <c r="L262" s="359">
        <f t="shared" ca="1" si="274"/>
        <v>0</v>
      </c>
      <c r="M262" s="359">
        <v>0</v>
      </c>
      <c r="N262" s="359">
        <f t="shared" ca="1" si="298"/>
        <v>0</v>
      </c>
      <c r="O262" s="359">
        <f t="shared" ca="1" si="331"/>
        <v>0</v>
      </c>
      <c r="P262" s="359">
        <f t="shared" ca="1" si="299"/>
        <v>0</v>
      </c>
      <c r="R262" s="362">
        <f t="shared" ca="1" si="332"/>
        <v>373</v>
      </c>
      <c r="S262" s="362">
        <v>254</v>
      </c>
      <c r="T262" s="371">
        <f t="shared" ca="1" si="333"/>
        <v>0</v>
      </c>
      <c r="U262" s="359">
        <f t="shared" ca="1" si="275"/>
        <v>0</v>
      </c>
      <c r="V262" s="359">
        <v>0</v>
      </c>
      <c r="W262" s="359">
        <f t="shared" ca="1" si="300"/>
        <v>0</v>
      </c>
      <c r="X262" s="359">
        <f t="shared" ca="1" si="334"/>
        <v>0</v>
      </c>
      <c r="Y262" s="359">
        <f t="shared" ca="1" si="301"/>
        <v>0</v>
      </c>
      <c r="AA262" s="362">
        <f t="shared" ca="1" si="335"/>
        <v>373</v>
      </c>
      <c r="AB262" s="362">
        <v>254</v>
      </c>
      <c r="AC262" s="371">
        <f t="shared" ca="1" si="336"/>
        <v>0</v>
      </c>
      <c r="AD262" s="359">
        <f t="shared" ca="1" si="276"/>
        <v>0</v>
      </c>
      <c r="AE262" s="359">
        <v>0</v>
      </c>
      <c r="AF262" s="359">
        <f t="shared" ca="1" si="302"/>
        <v>0</v>
      </c>
      <c r="AG262" s="359">
        <f t="shared" ca="1" si="337"/>
        <v>0</v>
      </c>
      <c r="AH262" s="359">
        <f t="shared" ca="1" si="303"/>
        <v>0</v>
      </c>
      <c r="AJ262" s="362">
        <f t="shared" ca="1" si="338"/>
        <v>373</v>
      </c>
      <c r="AK262" s="362">
        <v>254</v>
      </c>
      <c r="AL262" s="371">
        <f t="shared" ca="1" si="339"/>
        <v>0</v>
      </c>
      <c r="AM262" s="359">
        <f t="shared" ca="1" si="277"/>
        <v>0</v>
      </c>
      <c r="AN262" s="359">
        <v>0</v>
      </c>
      <c r="AO262" s="359">
        <f t="shared" ca="1" si="304"/>
        <v>0</v>
      </c>
      <c r="AP262" s="359">
        <f t="shared" ca="1" si="340"/>
        <v>0</v>
      </c>
      <c r="AQ262" s="359">
        <f t="shared" ca="1" si="305"/>
        <v>0</v>
      </c>
      <c r="AS262" s="362">
        <f t="shared" ca="1" si="341"/>
        <v>373</v>
      </c>
      <c r="AT262" s="362">
        <v>254</v>
      </c>
      <c r="AU262" s="371">
        <f t="shared" ca="1" si="342"/>
        <v>0</v>
      </c>
      <c r="AV262" s="359">
        <f t="shared" ca="1" si="278"/>
        <v>0</v>
      </c>
      <c r="AW262" s="359">
        <v>0</v>
      </c>
      <c r="AX262" s="359">
        <f t="shared" ca="1" si="306"/>
        <v>0</v>
      </c>
      <c r="AY262" s="359">
        <f t="shared" ca="1" si="343"/>
        <v>0</v>
      </c>
      <c r="AZ262" s="359">
        <f t="shared" ca="1" si="307"/>
        <v>0</v>
      </c>
      <c r="BB262" s="362">
        <f t="shared" ca="1" si="344"/>
        <v>373</v>
      </c>
      <c r="BC262" s="362">
        <v>254</v>
      </c>
      <c r="BD262" s="371">
        <f t="shared" ca="1" si="345"/>
        <v>0</v>
      </c>
      <c r="BE262" s="359">
        <f t="shared" ca="1" si="279"/>
        <v>0</v>
      </c>
      <c r="BF262" s="359">
        <v>0</v>
      </c>
      <c r="BG262" s="359">
        <f t="shared" ca="1" si="308"/>
        <v>0</v>
      </c>
      <c r="BH262" s="359">
        <f t="shared" ca="1" si="346"/>
        <v>0</v>
      </c>
      <c r="BI262" s="359">
        <f t="shared" ca="1" si="309"/>
        <v>0</v>
      </c>
      <c r="BK262" s="362">
        <f t="shared" ca="1" si="347"/>
        <v>373</v>
      </c>
      <c r="BL262" s="362">
        <v>254</v>
      </c>
      <c r="BM262" s="371">
        <f t="shared" ca="1" si="348"/>
        <v>0</v>
      </c>
      <c r="BN262" s="359">
        <f t="shared" ca="1" si="280"/>
        <v>0</v>
      </c>
      <c r="BO262" s="359">
        <v>0</v>
      </c>
      <c r="BP262" s="359">
        <f t="shared" ca="1" si="310"/>
        <v>0</v>
      </c>
      <c r="BQ262" s="359">
        <f t="shared" ca="1" si="281"/>
        <v>0</v>
      </c>
      <c r="BR262" s="359">
        <f t="shared" ca="1" si="311"/>
        <v>0</v>
      </c>
      <c r="BT262" s="362">
        <f t="shared" ca="1" si="349"/>
        <v>373</v>
      </c>
      <c r="BU262" s="362">
        <v>254</v>
      </c>
      <c r="BV262" s="371">
        <f t="shared" ca="1" si="350"/>
        <v>0</v>
      </c>
      <c r="BW262" s="359">
        <f t="shared" ca="1" si="282"/>
        <v>0</v>
      </c>
      <c r="BX262" s="359">
        <v>0</v>
      </c>
      <c r="BY262" s="359">
        <f t="shared" ca="1" si="312"/>
        <v>0</v>
      </c>
      <c r="BZ262" s="359">
        <f t="shared" ca="1" si="283"/>
        <v>0</v>
      </c>
      <c r="CA262" s="359">
        <f t="shared" ca="1" si="313"/>
        <v>0</v>
      </c>
      <c r="CC262" s="362">
        <f t="shared" ca="1" si="351"/>
        <v>373</v>
      </c>
      <c r="CD262" s="362">
        <v>254</v>
      </c>
      <c r="CE262" s="371">
        <f t="shared" ca="1" si="352"/>
        <v>0</v>
      </c>
      <c r="CF262" s="359">
        <f t="shared" ca="1" si="284"/>
        <v>0</v>
      </c>
      <c r="CG262" s="359">
        <v>0</v>
      </c>
      <c r="CH262" s="359">
        <f t="shared" ca="1" si="314"/>
        <v>0</v>
      </c>
      <c r="CI262" s="359">
        <f t="shared" ca="1" si="285"/>
        <v>0</v>
      </c>
      <c r="CJ262" s="359">
        <f t="shared" ca="1" si="315"/>
        <v>0</v>
      </c>
      <c r="CL262" s="362">
        <f t="shared" ca="1" si="353"/>
        <v>373</v>
      </c>
      <c r="CM262" s="362">
        <v>254</v>
      </c>
      <c r="CN262" s="371">
        <f t="shared" ca="1" si="354"/>
        <v>0</v>
      </c>
      <c r="CO262" s="359">
        <f t="shared" ca="1" si="286"/>
        <v>0</v>
      </c>
      <c r="CP262" s="359">
        <v>0</v>
      </c>
      <c r="CQ262" s="359">
        <f t="shared" ca="1" si="316"/>
        <v>0</v>
      </c>
      <c r="CR262" s="359">
        <f t="shared" ca="1" si="287"/>
        <v>0</v>
      </c>
      <c r="CS262" s="359">
        <f t="shared" ca="1" si="317"/>
        <v>0</v>
      </c>
      <c r="CU262" s="362">
        <f t="shared" ca="1" si="355"/>
        <v>373</v>
      </c>
      <c r="CV262" s="362">
        <v>254</v>
      </c>
      <c r="CW262" s="371">
        <f t="shared" ca="1" si="356"/>
        <v>0</v>
      </c>
      <c r="CX262" s="359">
        <f t="shared" ca="1" si="288"/>
        <v>0</v>
      </c>
      <c r="CY262" s="359">
        <v>0</v>
      </c>
      <c r="CZ262" s="359">
        <f t="shared" ca="1" si="318"/>
        <v>0</v>
      </c>
      <c r="DA262" s="359">
        <f t="shared" ca="1" si="289"/>
        <v>0</v>
      </c>
      <c r="DB262" s="359">
        <f t="shared" ca="1" si="319"/>
        <v>0</v>
      </c>
      <c r="DD262" s="362">
        <f t="shared" ca="1" si="357"/>
        <v>373</v>
      </c>
      <c r="DE262" s="362">
        <v>254</v>
      </c>
      <c r="DF262" s="371">
        <f t="shared" ca="1" si="358"/>
        <v>0</v>
      </c>
      <c r="DG262" s="359">
        <f t="shared" ca="1" si="290"/>
        <v>0</v>
      </c>
      <c r="DH262" s="359">
        <v>0</v>
      </c>
      <c r="DI262" s="359">
        <f t="shared" ca="1" si="320"/>
        <v>0</v>
      </c>
      <c r="DJ262" s="359">
        <f t="shared" ca="1" si="291"/>
        <v>0</v>
      </c>
      <c r="DK262" s="359">
        <f t="shared" ca="1" si="321"/>
        <v>0</v>
      </c>
      <c r="DM262" s="362">
        <f t="shared" ca="1" si="359"/>
        <v>373</v>
      </c>
      <c r="DN262" s="362">
        <v>254</v>
      </c>
      <c r="DO262" s="371">
        <f t="shared" ca="1" si="360"/>
        <v>0</v>
      </c>
      <c r="DP262" s="359">
        <f t="shared" ca="1" si="292"/>
        <v>0</v>
      </c>
      <c r="DQ262" s="359">
        <v>0</v>
      </c>
      <c r="DR262" s="359">
        <f t="shared" ca="1" si="322"/>
        <v>0</v>
      </c>
      <c r="DS262" s="359">
        <f t="shared" ca="1" si="293"/>
        <v>0</v>
      </c>
      <c r="DT262" s="359">
        <f t="shared" ca="1" si="323"/>
        <v>0</v>
      </c>
      <c r="DV262" s="362">
        <f t="shared" ca="1" si="361"/>
        <v>373</v>
      </c>
      <c r="DW262" s="362">
        <v>254</v>
      </c>
      <c r="DX262" s="371">
        <f t="shared" ca="1" si="362"/>
        <v>0</v>
      </c>
      <c r="DY262" s="359">
        <f t="shared" ca="1" si="294"/>
        <v>0</v>
      </c>
      <c r="DZ262" s="359">
        <v>0</v>
      </c>
      <c r="EA262" s="359">
        <f t="shared" ca="1" si="324"/>
        <v>0</v>
      </c>
      <c r="EB262" s="359">
        <f t="shared" ca="1" si="295"/>
        <v>0</v>
      </c>
      <c r="EC262" s="359">
        <f t="shared" ca="1" si="325"/>
        <v>0</v>
      </c>
      <c r="EE262" s="362">
        <f t="shared" ca="1" si="363"/>
        <v>373</v>
      </c>
      <c r="EF262" s="362">
        <v>254</v>
      </c>
      <c r="EG262" s="371">
        <f t="shared" ca="1" si="364"/>
        <v>0</v>
      </c>
      <c r="EH262" s="359">
        <f t="shared" ca="1" si="296"/>
        <v>0</v>
      </c>
      <c r="EI262" s="359">
        <v>0</v>
      </c>
      <c r="EJ262" s="359">
        <f t="shared" ca="1" si="326"/>
        <v>0</v>
      </c>
      <c r="EK262" s="359">
        <f t="shared" ca="1" si="297"/>
        <v>0</v>
      </c>
      <c r="EL262" s="359">
        <f t="shared" ca="1" si="327"/>
        <v>0</v>
      </c>
    </row>
    <row r="263" spans="9:142" x14ac:dyDescent="0.35">
      <c r="I263" s="362">
        <f t="shared" ca="1" si="329"/>
        <v>374</v>
      </c>
      <c r="J263" s="362">
        <v>255</v>
      </c>
      <c r="K263" s="371">
        <f t="shared" ca="1" si="330"/>
        <v>0</v>
      </c>
      <c r="L263" s="359">
        <f t="shared" ca="1" si="274"/>
        <v>0</v>
      </c>
      <c r="M263" s="359">
        <v>0</v>
      </c>
      <c r="N263" s="359">
        <f t="shared" ca="1" si="298"/>
        <v>0</v>
      </c>
      <c r="O263" s="359">
        <f t="shared" ca="1" si="331"/>
        <v>0</v>
      </c>
      <c r="P263" s="359">
        <f t="shared" ca="1" si="299"/>
        <v>0</v>
      </c>
      <c r="R263" s="362">
        <f t="shared" ca="1" si="332"/>
        <v>374</v>
      </c>
      <c r="S263" s="362">
        <v>255</v>
      </c>
      <c r="T263" s="371">
        <f t="shared" ca="1" si="333"/>
        <v>0</v>
      </c>
      <c r="U263" s="359">
        <f t="shared" ca="1" si="275"/>
        <v>0</v>
      </c>
      <c r="V263" s="359">
        <v>0</v>
      </c>
      <c r="W263" s="359">
        <f t="shared" ca="1" si="300"/>
        <v>0</v>
      </c>
      <c r="X263" s="359">
        <f t="shared" ca="1" si="334"/>
        <v>0</v>
      </c>
      <c r="Y263" s="359">
        <f t="shared" ca="1" si="301"/>
        <v>0</v>
      </c>
      <c r="AA263" s="362">
        <f t="shared" ca="1" si="335"/>
        <v>374</v>
      </c>
      <c r="AB263" s="362">
        <v>255</v>
      </c>
      <c r="AC263" s="371">
        <f t="shared" ca="1" si="336"/>
        <v>0</v>
      </c>
      <c r="AD263" s="359">
        <f t="shared" ca="1" si="276"/>
        <v>0</v>
      </c>
      <c r="AE263" s="359">
        <v>0</v>
      </c>
      <c r="AF263" s="359">
        <f t="shared" ca="1" si="302"/>
        <v>0</v>
      </c>
      <c r="AG263" s="359">
        <f t="shared" ca="1" si="337"/>
        <v>0</v>
      </c>
      <c r="AH263" s="359">
        <f t="shared" ca="1" si="303"/>
        <v>0</v>
      </c>
      <c r="AJ263" s="362">
        <f t="shared" ca="1" si="338"/>
        <v>374</v>
      </c>
      <c r="AK263" s="362">
        <v>255</v>
      </c>
      <c r="AL263" s="371">
        <f t="shared" ca="1" si="339"/>
        <v>0</v>
      </c>
      <c r="AM263" s="359">
        <f t="shared" ca="1" si="277"/>
        <v>0</v>
      </c>
      <c r="AN263" s="359">
        <v>0</v>
      </c>
      <c r="AO263" s="359">
        <f t="shared" ca="1" si="304"/>
        <v>0</v>
      </c>
      <c r="AP263" s="359">
        <f t="shared" ca="1" si="340"/>
        <v>0</v>
      </c>
      <c r="AQ263" s="359">
        <f t="shared" ca="1" si="305"/>
        <v>0</v>
      </c>
      <c r="AS263" s="362">
        <f t="shared" ca="1" si="341"/>
        <v>374</v>
      </c>
      <c r="AT263" s="362">
        <v>255</v>
      </c>
      <c r="AU263" s="371">
        <f t="shared" ca="1" si="342"/>
        <v>0</v>
      </c>
      <c r="AV263" s="359">
        <f t="shared" ca="1" si="278"/>
        <v>0</v>
      </c>
      <c r="AW263" s="359">
        <v>0</v>
      </c>
      <c r="AX263" s="359">
        <f t="shared" ca="1" si="306"/>
        <v>0</v>
      </c>
      <c r="AY263" s="359">
        <f t="shared" ca="1" si="343"/>
        <v>0</v>
      </c>
      <c r="AZ263" s="359">
        <f t="shared" ca="1" si="307"/>
        <v>0</v>
      </c>
      <c r="BB263" s="362">
        <f t="shared" ca="1" si="344"/>
        <v>374</v>
      </c>
      <c r="BC263" s="362">
        <v>255</v>
      </c>
      <c r="BD263" s="371">
        <f t="shared" ca="1" si="345"/>
        <v>0</v>
      </c>
      <c r="BE263" s="359">
        <f t="shared" ca="1" si="279"/>
        <v>0</v>
      </c>
      <c r="BF263" s="359">
        <v>0</v>
      </c>
      <c r="BG263" s="359">
        <f t="shared" ca="1" si="308"/>
        <v>0</v>
      </c>
      <c r="BH263" s="359">
        <f t="shared" ca="1" si="346"/>
        <v>0</v>
      </c>
      <c r="BI263" s="359">
        <f t="shared" ca="1" si="309"/>
        <v>0</v>
      </c>
      <c r="BK263" s="362">
        <f t="shared" ca="1" si="347"/>
        <v>374</v>
      </c>
      <c r="BL263" s="362">
        <v>255</v>
      </c>
      <c r="BM263" s="371">
        <f t="shared" ca="1" si="348"/>
        <v>0</v>
      </c>
      <c r="BN263" s="359">
        <f t="shared" ca="1" si="280"/>
        <v>0</v>
      </c>
      <c r="BO263" s="359">
        <v>0</v>
      </c>
      <c r="BP263" s="359">
        <f t="shared" ca="1" si="310"/>
        <v>0</v>
      </c>
      <c r="BQ263" s="359">
        <f t="shared" ca="1" si="281"/>
        <v>0</v>
      </c>
      <c r="BR263" s="359">
        <f t="shared" ca="1" si="311"/>
        <v>0</v>
      </c>
      <c r="BT263" s="362">
        <f t="shared" ca="1" si="349"/>
        <v>374</v>
      </c>
      <c r="BU263" s="362">
        <v>255</v>
      </c>
      <c r="BV263" s="371">
        <f t="shared" ca="1" si="350"/>
        <v>0</v>
      </c>
      <c r="BW263" s="359">
        <f t="shared" ca="1" si="282"/>
        <v>0</v>
      </c>
      <c r="BX263" s="359">
        <v>0</v>
      </c>
      <c r="BY263" s="359">
        <f t="shared" ca="1" si="312"/>
        <v>0</v>
      </c>
      <c r="BZ263" s="359">
        <f t="shared" ca="1" si="283"/>
        <v>0</v>
      </c>
      <c r="CA263" s="359">
        <f t="shared" ca="1" si="313"/>
        <v>0</v>
      </c>
      <c r="CC263" s="362">
        <f t="shared" ca="1" si="351"/>
        <v>374</v>
      </c>
      <c r="CD263" s="362">
        <v>255</v>
      </c>
      <c r="CE263" s="371">
        <f t="shared" ca="1" si="352"/>
        <v>0</v>
      </c>
      <c r="CF263" s="359">
        <f t="shared" ca="1" si="284"/>
        <v>0</v>
      </c>
      <c r="CG263" s="359">
        <v>0</v>
      </c>
      <c r="CH263" s="359">
        <f t="shared" ca="1" si="314"/>
        <v>0</v>
      </c>
      <c r="CI263" s="359">
        <f t="shared" ca="1" si="285"/>
        <v>0</v>
      </c>
      <c r="CJ263" s="359">
        <f t="shared" ca="1" si="315"/>
        <v>0</v>
      </c>
      <c r="CL263" s="362">
        <f t="shared" ca="1" si="353"/>
        <v>374</v>
      </c>
      <c r="CM263" s="362">
        <v>255</v>
      </c>
      <c r="CN263" s="371">
        <f t="shared" ca="1" si="354"/>
        <v>0</v>
      </c>
      <c r="CO263" s="359">
        <f t="shared" ca="1" si="286"/>
        <v>0</v>
      </c>
      <c r="CP263" s="359">
        <v>0</v>
      </c>
      <c r="CQ263" s="359">
        <f t="shared" ca="1" si="316"/>
        <v>0</v>
      </c>
      <c r="CR263" s="359">
        <f t="shared" ca="1" si="287"/>
        <v>0</v>
      </c>
      <c r="CS263" s="359">
        <f t="shared" ca="1" si="317"/>
        <v>0</v>
      </c>
      <c r="CU263" s="362">
        <f t="shared" ca="1" si="355"/>
        <v>374</v>
      </c>
      <c r="CV263" s="362">
        <v>255</v>
      </c>
      <c r="CW263" s="371">
        <f t="shared" ca="1" si="356"/>
        <v>0</v>
      </c>
      <c r="CX263" s="359">
        <f t="shared" ca="1" si="288"/>
        <v>0</v>
      </c>
      <c r="CY263" s="359">
        <v>0</v>
      </c>
      <c r="CZ263" s="359">
        <f t="shared" ca="1" si="318"/>
        <v>0</v>
      </c>
      <c r="DA263" s="359">
        <f t="shared" ca="1" si="289"/>
        <v>0</v>
      </c>
      <c r="DB263" s="359">
        <f t="shared" ca="1" si="319"/>
        <v>0</v>
      </c>
      <c r="DD263" s="362">
        <f t="shared" ca="1" si="357"/>
        <v>374</v>
      </c>
      <c r="DE263" s="362">
        <v>255</v>
      </c>
      <c r="DF263" s="371">
        <f t="shared" ca="1" si="358"/>
        <v>0</v>
      </c>
      <c r="DG263" s="359">
        <f t="shared" ca="1" si="290"/>
        <v>0</v>
      </c>
      <c r="DH263" s="359">
        <v>0</v>
      </c>
      <c r="DI263" s="359">
        <f t="shared" ca="1" si="320"/>
        <v>0</v>
      </c>
      <c r="DJ263" s="359">
        <f t="shared" ca="1" si="291"/>
        <v>0</v>
      </c>
      <c r="DK263" s="359">
        <f t="shared" ca="1" si="321"/>
        <v>0</v>
      </c>
      <c r="DM263" s="362">
        <f t="shared" ca="1" si="359"/>
        <v>374</v>
      </c>
      <c r="DN263" s="362">
        <v>255</v>
      </c>
      <c r="DO263" s="371">
        <f t="shared" ca="1" si="360"/>
        <v>0</v>
      </c>
      <c r="DP263" s="359">
        <f t="shared" ca="1" si="292"/>
        <v>0</v>
      </c>
      <c r="DQ263" s="359">
        <v>0</v>
      </c>
      <c r="DR263" s="359">
        <f t="shared" ca="1" si="322"/>
        <v>0</v>
      </c>
      <c r="DS263" s="359">
        <f t="shared" ca="1" si="293"/>
        <v>0</v>
      </c>
      <c r="DT263" s="359">
        <f t="shared" ca="1" si="323"/>
        <v>0</v>
      </c>
      <c r="DV263" s="362">
        <f t="shared" ca="1" si="361"/>
        <v>374</v>
      </c>
      <c r="DW263" s="362">
        <v>255</v>
      </c>
      <c r="DX263" s="371">
        <f t="shared" ca="1" si="362"/>
        <v>0</v>
      </c>
      <c r="DY263" s="359">
        <f t="shared" ca="1" si="294"/>
        <v>0</v>
      </c>
      <c r="DZ263" s="359">
        <v>0</v>
      </c>
      <c r="EA263" s="359">
        <f t="shared" ca="1" si="324"/>
        <v>0</v>
      </c>
      <c r="EB263" s="359">
        <f t="shared" ca="1" si="295"/>
        <v>0</v>
      </c>
      <c r="EC263" s="359">
        <f t="shared" ca="1" si="325"/>
        <v>0</v>
      </c>
      <c r="EE263" s="362">
        <f t="shared" ca="1" si="363"/>
        <v>374</v>
      </c>
      <c r="EF263" s="362">
        <v>255</v>
      </c>
      <c r="EG263" s="371">
        <f t="shared" ca="1" si="364"/>
        <v>0</v>
      </c>
      <c r="EH263" s="359">
        <f t="shared" ca="1" si="296"/>
        <v>0</v>
      </c>
      <c r="EI263" s="359">
        <v>0</v>
      </c>
      <c r="EJ263" s="359">
        <f t="shared" ca="1" si="326"/>
        <v>0</v>
      </c>
      <c r="EK263" s="359">
        <f t="shared" ca="1" si="297"/>
        <v>0</v>
      </c>
      <c r="EL263" s="359">
        <f t="shared" ca="1" si="327"/>
        <v>0</v>
      </c>
    </row>
    <row r="264" spans="9:142" x14ac:dyDescent="0.35">
      <c r="I264" s="362">
        <f t="shared" ca="1" si="329"/>
        <v>375</v>
      </c>
      <c r="J264" s="362">
        <v>256</v>
      </c>
      <c r="K264" s="371">
        <f t="shared" ca="1" si="330"/>
        <v>0</v>
      </c>
      <c r="L264" s="359">
        <f t="shared" ca="1" si="274"/>
        <v>0</v>
      </c>
      <c r="M264" s="359">
        <v>0</v>
      </c>
      <c r="N264" s="359">
        <f t="shared" ca="1" si="298"/>
        <v>0</v>
      </c>
      <c r="O264" s="359">
        <f t="shared" ca="1" si="331"/>
        <v>0</v>
      </c>
      <c r="P264" s="359">
        <f t="shared" ca="1" si="299"/>
        <v>0</v>
      </c>
      <c r="R264" s="362">
        <f t="shared" ca="1" si="332"/>
        <v>375</v>
      </c>
      <c r="S264" s="362">
        <v>256</v>
      </c>
      <c r="T264" s="371">
        <f t="shared" ca="1" si="333"/>
        <v>0</v>
      </c>
      <c r="U264" s="359">
        <f t="shared" ca="1" si="275"/>
        <v>0</v>
      </c>
      <c r="V264" s="359">
        <v>0</v>
      </c>
      <c r="W264" s="359">
        <f t="shared" ca="1" si="300"/>
        <v>0</v>
      </c>
      <c r="X264" s="359">
        <f t="shared" ca="1" si="334"/>
        <v>0</v>
      </c>
      <c r="Y264" s="359">
        <f t="shared" ca="1" si="301"/>
        <v>0</v>
      </c>
      <c r="AA264" s="362">
        <f t="shared" ca="1" si="335"/>
        <v>375</v>
      </c>
      <c r="AB264" s="362">
        <v>256</v>
      </c>
      <c r="AC264" s="371">
        <f t="shared" ca="1" si="336"/>
        <v>0</v>
      </c>
      <c r="AD264" s="359">
        <f t="shared" ca="1" si="276"/>
        <v>0</v>
      </c>
      <c r="AE264" s="359">
        <v>0</v>
      </c>
      <c r="AF264" s="359">
        <f t="shared" ca="1" si="302"/>
        <v>0</v>
      </c>
      <c r="AG264" s="359">
        <f t="shared" ca="1" si="337"/>
        <v>0</v>
      </c>
      <c r="AH264" s="359">
        <f t="shared" ca="1" si="303"/>
        <v>0</v>
      </c>
      <c r="AJ264" s="362">
        <f t="shared" ca="1" si="338"/>
        <v>375</v>
      </c>
      <c r="AK264" s="362">
        <v>256</v>
      </c>
      <c r="AL264" s="371">
        <f t="shared" ca="1" si="339"/>
        <v>0</v>
      </c>
      <c r="AM264" s="359">
        <f t="shared" ca="1" si="277"/>
        <v>0</v>
      </c>
      <c r="AN264" s="359">
        <v>0</v>
      </c>
      <c r="AO264" s="359">
        <f t="shared" ca="1" si="304"/>
        <v>0</v>
      </c>
      <c r="AP264" s="359">
        <f t="shared" ca="1" si="340"/>
        <v>0</v>
      </c>
      <c r="AQ264" s="359">
        <f t="shared" ca="1" si="305"/>
        <v>0</v>
      </c>
      <c r="AS264" s="362">
        <f t="shared" ca="1" si="341"/>
        <v>375</v>
      </c>
      <c r="AT264" s="362">
        <v>256</v>
      </c>
      <c r="AU264" s="371">
        <f t="shared" ca="1" si="342"/>
        <v>0</v>
      </c>
      <c r="AV264" s="359">
        <f t="shared" ca="1" si="278"/>
        <v>0</v>
      </c>
      <c r="AW264" s="359">
        <v>0</v>
      </c>
      <c r="AX264" s="359">
        <f t="shared" ca="1" si="306"/>
        <v>0</v>
      </c>
      <c r="AY264" s="359">
        <f t="shared" ca="1" si="343"/>
        <v>0</v>
      </c>
      <c r="AZ264" s="359">
        <f t="shared" ca="1" si="307"/>
        <v>0</v>
      </c>
      <c r="BB264" s="362">
        <f t="shared" ca="1" si="344"/>
        <v>375</v>
      </c>
      <c r="BC264" s="362">
        <v>256</v>
      </c>
      <c r="BD264" s="371">
        <f t="shared" ca="1" si="345"/>
        <v>0</v>
      </c>
      <c r="BE264" s="359">
        <f t="shared" ca="1" si="279"/>
        <v>0</v>
      </c>
      <c r="BF264" s="359">
        <v>0</v>
      </c>
      <c r="BG264" s="359">
        <f t="shared" ca="1" si="308"/>
        <v>0</v>
      </c>
      <c r="BH264" s="359">
        <f t="shared" ca="1" si="346"/>
        <v>0</v>
      </c>
      <c r="BI264" s="359">
        <f t="shared" ca="1" si="309"/>
        <v>0</v>
      </c>
      <c r="BK264" s="362">
        <f t="shared" ca="1" si="347"/>
        <v>375</v>
      </c>
      <c r="BL264" s="362">
        <v>256</v>
      </c>
      <c r="BM264" s="371">
        <f t="shared" ca="1" si="348"/>
        <v>0</v>
      </c>
      <c r="BN264" s="359">
        <f t="shared" ca="1" si="280"/>
        <v>0</v>
      </c>
      <c r="BO264" s="359">
        <v>0</v>
      </c>
      <c r="BP264" s="359">
        <f t="shared" ca="1" si="310"/>
        <v>0</v>
      </c>
      <c r="BQ264" s="359">
        <f t="shared" ca="1" si="281"/>
        <v>0</v>
      </c>
      <c r="BR264" s="359">
        <f t="shared" ca="1" si="311"/>
        <v>0</v>
      </c>
      <c r="BT264" s="362">
        <f t="shared" ca="1" si="349"/>
        <v>375</v>
      </c>
      <c r="BU264" s="362">
        <v>256</v>
      </c>
      <c r="BV264" s="371">
        <f t="shared" ca="1" si="350"/>
        <v>0</v>
      </c>
      <c r="BW264" s="359">
        <f t="shared" ca="1" si="282"/>
        <v>0</v>
      </c>
      <c r="BX264" s="359">
        <v>0</v>
      </c>
      <c r="BY264" s="359">
        <f t="shared" ca="1" si="312"/>
        <v>0</v>
      </c>
      <c r="BZ264" s="359">
        <f t="shared" ca="1" si="283"/>
        <v>0</v>
      </c>
      <c r="CA264" s="359">
        <f t="shared" ca="1" si="313"/>
        <v>0</v>
      </c>
      <c r="CC264" s="362">
        <f t="shared" ca="1" si="351"/>
        <v>375</v>
      </c>
      <c r="CD264" s="362">
        <v>256</v>
      </c>
      <c r="CE264" s="371">
        <f t="shared" ca="1" si="352"/>
        <v>0</v>
      </c>
      <c r="CF264" s="359">
        <f t="shared" ca="1" si="284"/>
        <v>0</v>
      </c>
      <c r="CG264" s="359">
        <v>0</v>
      </c>
      <c r="CH264" s="359">
        <f t="shared" ca="1" si="314"/>
        <v>0</v>
      </c>
      <c r="CI264" s="359">
        <f t="shared" ca="1" si="285"/>
        <v>0</v>
      </c>
      <c r="CJ264" s="359">
        <f t="shared" ca="1" si="315"/>
        <v>0</v>
      </c>
      <c r="CL264" s="362">
        <f t="shared" ca="1" si="353"/>
        <v>375</v>
      </c>
      <c r="CM264" s="362">
        <v>256</v>
      </c>
      <c r="CN264" s="371">
        <f t="shared" ca="1" si="354"/>
        <v>0</v>
      </c>
      <c r="CO264" s="359">
        <f t="shared" ca="1" si="286"/>
        <v>0</v>
      </c>
      <c r="CP264" s="359">
        <v>0</v>
      </c>
      <c r="CQ264" s="359">
        <f t="shared" ca="1" si="316"/>
        <v>0</v>
      </c>
      <c r="CR264" s="359">
        <f t="shared" ca="1" si="287"/>
        <v>0</v>
      </c>
      <c r="CS264" s="359">
        <f t="shared" ca="1" si="317"/>
        <v>0</v>
      </c>
      <c r="CU264" s="362">
        <f t="shared" ca="1" si="355"/>
        <v>375</v>
      </c>
      <c r="CV264" s="362">
        <v>256</v>
      </c>
      <c r="CW264" s="371">
        <f t="shared" ca="1" si="356"/>
        <v>0</v>
      </c>
      <c r="CX264" s="359">
        <f t="shared" ca="1" si="288"/>
        <v>0</v>
      </c>
      <c r="CY264" s="359">
        <v>0</v>
      </c>
      <c r="CZ264" s="359">
        <f t="shared" ca="1" si="318"/>
        <v>0</v>
      </c>
      <c r="DA264" s="359">
        <f t="shared" ca="1" si="289"/>
        <v>0</v>
      </c>
      <c r="DB264" s="359">
        <f t="shared" ca="1" si="319"/>
        <v>0</v>
      </c>
      <c r="DD264" s="362">
        <f t="shared" ca="1" si="357"/>
        <v>375</v>
      </c>
      <c r="DE264" s="362">
        <v>256</v>
      </c>
      <c r="DF264" s="371">
        <f t="shared" ca="1" si="358"/>
        <v>0</v>
      </c>
      <c r="DG264" s="359">
        <f t="shared" ca="1" si="290"/>
        <v>0</v>
      </c>
      <c r="DH264" s="359">
        <v>0</v>
      </c>
      <c r="DI264" s="359">
        <f t="shared" ca="1" si="320"/>
        <v>0</v>
      </c>
      <c r="DJ264" s="359">
        <f t="shared" ca="1" si="291"/>
        <v>0</v>
      </c>
      <c r="DK264" s="359">
        <f t="shared" ca="1" si="321"/>
        <v>0</v>
      </c>
      <c r="DM264" s="362">
        <f t="shared" ca="1" si="359"/>
        <v>375</v>
      </c>
      <c r="DN264" s="362">
        <v>256</v>
      </c>
      <c r="DO264" s="371">
        <f t="shared" ca="1" si="360"/>
        <v>0</v>
      </c>
      <c r="DP264" s="359">
        <f t="shared" ca="1" si="292"/>
        <v>0</v>
      </c>
      <c r="DQ264" s="359">
        <v>0</v>
      </c>
      <c r="DR264" s="359">
        <f t="shared" ca="1" si="322"/>
        <v>0</v>
      </c>
      <c r="DS264" s="359">
        <f t="shared" ca="1" si="293"/>
        <v>0</v>
      </c>
      <c r="DT264" s="359">
        <f t="shared" ca="1" si="323"/>
        <v>0</v>
      </c>
      <c r="DV264" s="362">
        <f t="shared" ca="1" si="361"/>
        <v>375</v>
      </c>
      <c r="DW264" s="362">
        <v>256</v>
      </c>
      <c r="DX264" s="371">
        <f t="shared" ca="1" si="362"/>
        <v>0</v>
      </c>
      <c r="DY264" s="359">
        <f t="shared" ca="1" si="294"/>
        <v>0</v>
      </c>
      <c r="DZ264" s="359">
        <v>0</v>
      </c>
      <c r="EA264" s="359">
        <f t="shared" ca="1" si="324"/>
        <v>0</v>
      </c>
      <c r="EB264" s="359">
        <f t="shared" ca="1" si="295"/>
        <v>0</v>
      </c>
      <c r="EC264" s="359">
        <f t="shared" ca="1" si="325"/>
        <v>0</v>
      </c>
      <c r="EE264" s="362">
        <f t="shared" ca="1" si="363"/>
        <v>375</v>
      </c>
      <c r="EF264" s="362">
        <v>256</v>
      </c>
      <c r="EG264" s="371">
        <f t="shared" ca="1" si="364"/>
        <v>0</v>
      </c>
      <c r="EH264" s="359">
        <f t="shared" ca="1" si="296"/>
        <v>0</v>
      </c>
      <c r="EI264" s="359">
        <v>0</v>
      </c>
      <c r="EJ264" s="359">
        <f t="shared" ca="1" si="326"/>
        <v>0</v>
      </c>
      <c r="EK264" s="359">
        <f t="shared" ca="1" si="297"/>
        <v>0</v>
      </c>
      <c r="EL264" s="359">
        <f t="shared" ca="1" si="327"/>
        <v>0</v>
      </c>
    </row>
    <row r="265" spans="9:142" x14ac:dyDescent="0.35">
      <c r="I265" s="362">
        <f t="shared" ca="1" si="329"/>
        <v>376</v>
      </c>
      <c r="J265" s="362">
        <v>257</v>
      </c>
      <c r="K265" s="371">
        <f t="shared" ca="1" si="330"/>
        <v>0</v>
      </c>
      <c r="L265" s="359">
        <f t="shared" ref="L265:L280" ca="1" si="365">IF(I265&lt;P$7,$B$6*((1+$G265)^(J265-1))*$B$2,0)</f>
        <v>0</v>
      </c>
      <c r="M265" s="359">
        <v>0</v>
      </c>
      <c r="N265" s="359">
        <f t="shared" ca="1" si="298"/>
        <v>0</v>
      </c>
      <c r="O265" s="359">
        <f t="shared" ca="1" si="331"/>
        <v>0</v>
      </c>
      <c r="P265" s="359">
        <f t="shared" ca="1" si="299"/>
        <v>0</v>
      </c>
      <c r="R265" s="362">
        <f t="shared" ca="1" si="332"/>
        <v>376</v>
      </c>
      <c r="S265" s="362">
        <v>257</v>
      </c>
      <c r="T265" s="371">
        <f t="shared" ca="1" si="333"/>
        <v>0</v>
      </c>
      <c r="U265" s="359">
        <f t="shared" ref="U265:U280" ca="1" si="366">IF(R265&lt;Y$7,$B$6*((1+$G265)^(S265-1))*$B$2,0)</f>
        <v>0</v>
      </c>
      <c r="V265" s="359">
        <v>0</v>
      </c>
      <c r="W265" s="359">
        <f t="shared" ca="1" si="300"/>
        <v>0</v>
      </c>
      <c r="X265" s="359">
        <f t="shared" ca="1" si="334"/>
        <v>0</v>
      </c>
      <c r="Y265" s="359">
        <f t="shared" ca="1" si="301"/>
        <v>0</v>
      </c>
      <c r="AA265" s="362">
        <f t="shared" ca="1" si="335"/>
        <v>376</v>
      </c>
      <c r="AB265" s="362">
        <v>257</v>
      </c>
      <c r="AC265" s="371">
        <f t="shared" ca="1" si="336"/>
        <v>0</v>
      </c>
      <c r="AD265" s="359">
        <f t="shared" ref="AD265:AD280" ca="1" si="367">IF(AA265&lt;AH$7,$B$6*((1+$G265)^(AB265-1))*$B$2,0)</f>
        <v>0</v>
      </c>
      <c r="AE265" s="359">
        <v>0</v>
      </c>
      <c r="AF265" s="359">
        <f t="shared" ca="1" si="302"/>
        <v>0</v>
      </c>
      <c r="AG265" s="359">
        <f t="shared" ca="1" si="337"/>
        <v>0</v>
      </c>
      <c r="AH265" s="359">
        <f t="shared" ca="1" si="303"/>
        <v>0</v>
      </c>
      <c r="AJ265" s="362">
        <f t="shared" ca="1" si="338"/>
        <v>376</v>
      </c>
      <c r="AK265" s="362">
        <v>257</v>
      </c>
      <c r="AL265" s="371">
        <f t="shared" ca="1" si="339"/>
        <v>0</v>
      </c>
      <c r="AM265" s="359">
        <f t="shared" ref="AM265:AM280" ca="1" si="368">IF(AJ265&lt;AQ$7,$B$6*((1+$G265)^(AK265-1))*$B$2,0)</f>
        <v>0</v>
      </c>
      <c r="AN265" s="359">
        <v>0</v>
      </c>
      <c r="AO265" s="359">
        <f t="shared" ca="1" si="304"/>
        <v>0</v>
      </c>
      <c r="AP265" s="359">
        <f t="shared" ca="1" si="340"/>
        <v>0</v>
      </c>
      <c r="AQ265" s="359">
        <f t="shared" ca="1" si="305"/>
        <v>0</v>
      </c>
      <c r="AS265" s="362">
        <f t="shared" ca="1" si="341"/>
        <v>376</v>
      </c>
      <c r="AT265" s="362">
        <v>257</v>
      </c>
      <c r="AU265" s="371">
        <f t="shared" ca="1" si="342"/>
        <v>0</v>
      </c>
      <c r="AV265" s="359">
        <f t="shared" ref="AV265:AV280" ca="1" si="369">IF(AS265&lt;AZ$7,$B$6*((1+$G265)^(AT265-1))*$B$2,0)</f>
        <v>0</v>
      </c>
      <c r="AW265" s="359">
        <v>0</v>
      </c>
      <c r="AX265" s="359">
        <f t="shared" ca="1" si="306"/>
        <v>0</v>
      </c>
      <c r="AY265" s="359">
        <f t="shared" ca="1" si="343"/>
        <v>0</v>
      </c>
      <c r="AZ265" s="359">
        <f t="shared" ca="1" si="307"/>
        <v>0</v>
      </c>
      <c r="BB265" s="362">
        <f t="shared" ca="1" si="344"/>
        <v>376</v>
      </c>
      <c r="BC265" s="362">
        <v>257</v>
      </c>
      <c r="BD265" s="371">
        <f t="shared" ca="1" si="345"/>
        <v>0</v>
      </c>
      <c r="BE265" s="359">
        <f t="shared" ref="BE265:BE280" ca="1" si="370">IF(BB265&lt;BI$7,$B$6*((1+$G265)^(BC265-1))*$B$2,0)</f>
        <v>0</v>
      </c>
      <c r="BF265" s="359">
        <v>0</v>
      </c>
      <c r="BG265" s="359">
        <f t="shared" ca="1" si="308"/>
        <v>0</v>
      </c>
      <c r="BH265" s="359">
        <f t="shared" ca="1" si="346"/>
        <v>0</v>
      </c>
      <c r="BI265" s="359">
        <f t="shared" ca="1" si="309"/>
        <v>0</v>
      </c>
      <c r="BK265" s="362">
        <f t="shared" ca="1" si="347"/>
        <v>376</v>
      </c>
      <c r="BL265" s="362">
        <v>257</v>
      </c>
      <c r="BM265" s="371">
        <f t="shared" ca="1" si="348"/>
        <v>0</v>
      </c>
      <c r="BN265" s="359">
        <f t="shared" ref="BN265:BN280" ca="1" si="371">IF(BK265&lt;BR$7,$B$6*((1+$G265)^(BL265-1))*$B$2,0)</f>
        <v>0</v>
      </c>
      <c r="BO265" s="359">
        <v>0</v>
      </c>
      <c r="BP265" s="359">
        <f t="shared" ca="1" si="310"/>
        <v>0</v>
      </c>
      <c r="BQ265" s="359">
        <f t="shared" ref="BQ265:BQ280" ca="1" si="372">IF(BR264=0,0,IFERROR(IF(BK265=BR$7,-$B$7*BM265,-ABS(BQ264*(1+$F265))),0))</f>
        <v>0</v>
      </c>
      <c r="BR265" s="359">
        <f t="shared" ca="1" si="311"/>
        <v>0</v>
      </c>
      <c r="BT265" s="362">
        <f t="shared" ca="1" si="349"/>
        <v>376</v>
      </c>
      <c r="BU265" s="362">
        <v>257</v>
      </c>
      <c r="BV265" s="371">
        <f t="shared" ca="1" si="350"/>
        <v>0</v>
      </c>
      <c r="BW265" s="359">
        <f t="shared" ref="BW265:BW280" ca="1" si="373">IF(BT265&lt;CA$7,$B$6*((1+$G265)^(BU265-1))*$B$2,0)</f>
        <v>0</v>
      </c>
      <c r="BX265" s="359">
        <v>0</v>
      </c>
      <c r="BY265" s="359">
        <f t="shared" ca="1" si="312"/>
        <v>0</v>
      </c>
      <c r="BZ265" s="359">
        <f t="shared" ref="BZ265:BZ280" ca="1" si="374">IF(CA264=0,0,IFERROR(IF(BT265=CA$7,-$B$7*BV265,-ABS(BZ264*(1+$F265))),0))</f>
        <v>0</v>
      </c>
      <c r="CA265" s="359">
        <f t="shared" ca="1" si="313"/>
        <v>0</v>
      </c>
      <c r="CC265" s="362">
        <f t="shared" ca="1" si="351"/>
        <v>376</v>
      </c>
      <c r="CD265" s="362">
        <v>257</v>
      </c>
      <c r="CE265" s="371">
        <f t="shared" ca="1" si="352"/>
        <v>0</v>
      </c>
      <c r="CF265" s="359">
        <f t="shared" ref="CF265:CF280" ca="1" si="375">IF(CC265&lt;CJ$7,$B$6*((1+$G265)^(CD265-1))*$B$2,0)</f>
        <v>0</v>
      </c>
      <c r="CG265" s="359">
        <v>0</v>
      </c>
      <c r="CH265" s="359">
        <f t="shared" ca="1" si="314"/>
        <v>0</v>
      </c>
      <c r="CI265" s="359">
        <f t="shared" ref="CI265:CI280" ca="1" si="376">IF(CJ264=0,0,IFERROR(IF(CC265=CJ$7,-$B$7*CE265,-ABS(CI264*(1+$F265))),0))</f>
        <v>0</v>
      </c>
      <c r="CJ265" s="359">
        <f t="shared" ca="1" si="315"/>
        <v>0</v>
      </c>
      <c r="CL265" s="362">
        <f t="shared" ca="1" si="353"/>
        <v>376</v>
      </c>
      <c r="CM265" s="362">
        <v>257</v>
      </c>
      <c r="CN265" s="371">
        <f t="shared" ca="1" si="354"/>
        <v>0</v>
      </c>
      <c r="CO265" s="359">
        <f t="shared" ref="CO265:CO280" ca="1" si="377">IF(CL265&lt;CS$7,$B$6*((1+$G265)^(CM265-1))*$B$2,0)</f>
        <v>0</v>
      </c>
      <c r="CP265" s="359">
        <v>0</v>
      </c>
      <c r="CQ265" s="359">
        <f t="shared" ca="1" si="316"/>
        <v>0</v>
      </c>
      <c r="CR265" s="359">
        <f t="shared" ref="CR265:CR280" ca="1" si="378">IF(CS264=0,0,IFERROR(IF(CL265=CS$7,-$B$7*CN265,-ABS(CR264*(1+$F265))),0))</f>
        <v>0</v>
      </c>
      <c r="CS265" s="359">
        <f t="shared" ca="1" si="317"/>
        <v>0</v>
      </c>
      <c r="CU265" s="362">
        <f t="shared" ca="1" si="355"/>
        <v>376</v>
      </c>
      <c r="CV265" s="362">
        <v>257</v>
      </c>
      <c r="CW265" s="371">
        <f t="shared" ca="1" si="356"/>
        <v>0</v>
      </c>
      <c r="CX265" s="359">
        <f t="shared" ref="CX265:CX280" ca="1" si="379">IF(CU265&lt;DB$7,$B$6*((1+$G265)^(CV265-1))*$B$2,0)</f>
        <v>0</v>
      </c>
      <c r="CY265" s="359">
        <v>0</v>
      </c>
      <c r="CZ265" s="359">
        <f t="shared" ca="1" si="318"/>
        <v>0</v>
      </c>
      <c r="DA265" s="359">
        <f t="shared" ref="DA265:DA280" ca="1" si="380">IF(DB264=0,0,IFERROR(IF(CU265=DB$7,-$B$7*CW265,-ABS(DA264*(1+$F265))),0))</f>
        <v>0</v>
      </c>
      <c r="DB265" s="359">
        <f t="shared" ca="1" si="319"/>
        <v>0</v>
      </c>
      <c r="DD265" s="362">
        <f t="shared" ca="1" si="357"/>
        <v>376</v>
      </c>
      <c r="DE265" s="362">
        <v>257</v>
      </c>
      <c r="DF265" s="371">
        <f t="shared" ca="1" si="358"/>
        <v>0</v>
      </c>
      <c r="DG265" s="359">
        <f t="shared" ref="DG265:DG280" ca="1" si="381">IF(DD265&lt;DK$7,$B$6*((1+$G265)^(DE265-1))*$B$2,0)</f>
        <v>0</v>
      </c>
      <c r="DH265" s="359">
        <v>0</v>
      </c>
      <c r="DI265" s="359">
        <f t="shared" ca="1" si="320"/>
        <v>0</v>
      </c>
      <c r="DJ265" s="359">
        <f t="shared" ref="DJ265:DJ280" ca="1" si="382">IF(DK264=0,0,IFERROR(IF(DD265=DK$7,-$B$7*DF265,-ABS(DJ264*(1+$F265))),0))</f>
        <v>0</v>
      </c>
      <c r="DK265" s="359">
        <f t="shared" ca="1" si="321"/>
        <v>0</v>
      </c>
      <c r="DM265" s="362">
        <f t="shared" ca="1" si="359"/>
        <v>376</v>
      </c>
      <c r="DN265" s="362">
        <v>257</v>
      </c>
      <c r="DO265" s="371">
        <f t="shared" ca="1" si="360"/>
        <v>0</v>
      </c>
      <c r="DP265" s="359">
        <f t="shared" ref="DP265:DP280" ca="1" si="383">IF(DM265&lt;DT$7,$B$6*((1+$G265)^(DN265-1))*$B$2,0)</f>
        <v>0</v>
      </c>
      <c r="DQ265" s="359">
        <v>0</v>
      </c>
      <c r="DR265" s="359">
        <f t="shared" ca="1" si="322"/>
        <v>0</v>
      </c>
      <c r="DS265" s="359">
        <f t="shared" ref="DS265:DS280" ca="1" si="384">IF(DT264=0,0,IFERROR(IF(DM265=DT$7,-$B$7*DO265,-ABS(DS264*(1+$F265))),0))</f>
        <v>0</v>
      </c>
      <c r="DT265" s="359">
        <f t="shared" ca="1" si="323"/>
        <v>0</v>
      </c>
      <c r="DV265" s="362">
        <f t="shared" ca="1" si="361"/>
        <v>376</v>
      </c>
      <c r="DW265" s="362">
        <v>257</v>
      </c>
      <c r="DX265" s="371">
        <f t="shared" ca="1" si="362"/>
        <v>0</v>
      </c>
      <c r="DY265" s="359">
        <f t="shared" ref="DY265:DY280" ca="1" si="385">IF(DV265&lt;EC$7,$B$6*((1+$G265)^(DW265-1))*$B$2,0)</f>
        <v>0</v>
      </c>
      <c r="DZ265" s="359">
        <v>0</v>
      </c>
      <c r="EA265" s="359">
        <f t="shared" ca="1" si="324"/>
        <v>0</v>
      </c>
      <c r="EB265" s="359">
        <f t="shared" ref="EB265:EB280" ca="1" si="386">IF(EC264=0,0,IFERROR(IF(DV265=EC$7,-$B$7*DX265,-ABS(EB264*(1+$F265))),0))</f>
        <v>0</v>
      </c>
      <c r="EC265" s="359">
        <f t="shared" ca="1" si="325"/>
        <v>0</v>
      </c>
      <c r="EE265" s="362">
        <f t="shared" ca="1" si="363"/>
        <v>376</v>
      </c>
      <c r="EF265" s="362">
        <v>257</v>
      </c>
      <c r="EG265" s="371">
        <f t="shared" ca="1" si="364"/>
        <v>0</v>
      </c>
      <c r="EH265" s="359">
        <f t="shared" ref="EH265:EH280" ca="1" si="387">IF(EE265&lt;EL$7,$B$6*((1+$G265)^(EF265-1))*$B$2,0)</f>
        <v>0</v>
      </c>
      <c r="EI265" s="359">
        <v>0</v>
      </c>
      <c r="EJ265" s="359">
        <f t="shared" ca="1" si="326"/>
        <v>0</v>
      </c>
      <c r="EK265" s="359">
        <f t="shared" ref="EK265:EK280" ca="1" si="388">IF(EL264=0,0,IFERROR(IF(EE265=EL$7,-$B$7*EG265,-ABS(EK264*(1+$F265))),0))</f>
        <v>0</v>
      </c>
      <c r="EL265" s="359">
        <f t="shared" ca="1" si="327"/>
        <v>0</v>
      </c>
    </row>
    <row r="266" spans="9:142" x14ac:dyDescent="0.35">
      <c r="I266" s="362">
        <f t="shared" ca="1" si="329"/>
        <v>377</v>
      </c>
      <c r="J266" s="362">
        <v>258</v>
      </c>
      <c r="K266" s="371">
        <f t="shared" ca="1" si="330"/>
        <v>0</v>
      </c>
      <c r="L266" s="359">
        <f t="shared" ca="1" si="365"/>
        <v>0</v>
      </c>
      <c r="M266" s="359">
        <v>0</v>
      </c>
      <c r="N266" s="359">
        <f t="shared" ref="N266:N280" ca="1" si="389">(K266+(L266+M266)*0.5)*$B$5</f>
        <v>0</v>
      </c>
      <c r="O266" s="359">
        <f t="shared" ca="1" si="331"/>
        <v>0</v>
      </c>
      <c r="P266" s="359">
        <f t="shared" ref="P266:P280" ca="1" si="390">IF(SUM(K266:O266)&lt;0,0,SUM(K266:O266))</f>
        <v>0</v>
      </c>
      <c r="R266" s="362">
        <f t="shared" ca="1" si="332"/>
        <v>377</v>
      </c>
      <c r="S266" s="362">
        <v>258</v>
      </c>
      <c r="T266" s="371">
        <f t="shared" ca="1" si="333"/>
        <v>0</v>
      </c>
      <c r="U266" s="359">
        <f t="shared" ca="1" si="366"/>
        <v>0</v>
      </c>
      <c r="V266" s="359">
        <v>0</v>
      </c>
      <c r="W266" s="359">
        <f t="shared" ref="W266:W280" ca="1" si="391">(T266+(U266+V266)*0.5)*$B$5</f>
        <v>0</v>
      </c>
      <c r="X266" s="359">
        <f t="shared" ca="1" si="334"/>
        <v>0</v>
      </c>
      <c r="Y266" s="359">
        <f t="shared" ref="Y266:Y280" ca="1" si="392">IF(SUM(T266:X266)&lt;0,0,SUM(T266:X266))</f>
        <v>0</v>
      </c>
      <c r="AA266" s="362">
        <f t="shared" ca="1" si="335"/>
        <v>377</v>
      </c>
      <c r="AB266" s="362">
        <v>258</v>
      </c>
      <c r="AC266" s="371">
        <f t="shared" ca="1" si="336"/>
        <v>0</v>
      </c>
      <c r="AD266" s="359">
        <f t="shared" ca="1" si="367"/>
        <v>0</v>
      </c>
      <c r="AE266" s="359">
        <v>0</v>
      </c>
      <c r="AF266" s="359">
        <f t="shared" ref="AF266:AF280" ca="1" si="393">(AC266+(AD266+AE266)*0.5)*$B$5</f>
        <v>0</v>
      </c>
      <c r="AG266" s="359">
        <f t="shared" ca="1" si="337"/>
        <v>0</v>
      </c>
      <c r="AH266" s="359">
        <f t="shared" ref="AH266:AH280" ca="1" si="394">IF(SUM(AC266:AG266)&lt;0,0,SUM(AC266:AG266))</f>
        <v>0</v>
      </c>
      <c r="AJ266" s="362">
        <f t="shared" ca="1" si="338"/>
        <v>377</v>
      </c>
      <c r="AK266" s="362">
        <v>258</v>
      </c>
      <c r="AL266" s="371">
        <f t="shared" ca="1" si="339"/>
        <v>0</v>
      </c>
      <c r="AM266" s="359">
        <f t="shared" ca="1" si="368"/>
        <v>0</v>
      </c>
      <c r="AN266" s="359">
        <v>0</v>
      </c>
      <c r="AO266" s="359">
        <f t="shared" ref="AO266:AO280" ca="1" si="395">(AL266+(AM266+AN266)*0.5)*$B$5</f>
        <v>0</v>
      </c>
      <c r="AP266" s="359">
        <f t="shared" ca="1" si="340"/>
        <v>0</v>
      </c>
      <c r="AQ266" s="359">
        <f t="shared" ref="AQ266:AQ280" ca="1" si="396">IF(SUM(AL266:AP266)&lt;0,0,SUM(AL266:AP266))</f>
        <v>0</v>
      </c>
      <c r="AS266" s="362">
        <f t="shared" ca="1" si="341"/>
        <v>377</v>
      </c>
      <c r="AT266" s="362">
        <v>258</v>
      </c>
      <c r="AU266" s="371">
        <f t="shared" ca="1" si="342"/>
        <v>0</v>
      </c>
      <c r="AV266" s="359">
        <f t="shared" ca="1" si="369"/>
        <v>0</v>
      </c>
      <c r="AW266" s="359">
        <v>0</v>
      </c>
      <c r="AX266" s="359">
        <f t="shared" ref="AX266:AX280" ca="1" si="397">(AU266+(AV266+AW266)*0.5)*$B$5</f>
        <v>0</v>
      </c>
      <c r="AY266" s="359">
        <f t="shared" ca="1" si="343"/>
        <v>0</v>
      </c>
      <c r="AZ266" s="359">
        <f t="shared" ref="AZ266:AZ280" ca="1" si="398">IF(SUM(AU266:AY266)&lt;0,0,SUM(AU266:AY266))</f>
        <v>0</v>
      </c>
      <c r="BB266" s="362">
        <f t="shared" ca="1" si="344"/>
        <v>377</v>
      </c>
      <c r="BC266" s="362">
        <v>258</v>
      </c>
      <c r="BD266" s="371">
        <f t="shared" ca="1" si="345"/>
        <v>0</v>
      </c>
      <c r="BE266" s="359">
        <f t="shared" ca="1" si="370"/>
        <v>0</v>
      </c>
      <c r="BF266" s="359">
        <v>0</v>
      </c>
      <c r="BG266" s="359">
        <f t="shared" ref="BG266:BG280" ca="1" si="399">(BD266+(BE266+BF266)*0.5)*$B$5</f>
        <v>0</v>
      </c>
      <c r="BH266" s="359">
        <f t="shared" ca="1" si="346"/>
        <v>0</v>
      </c>
      <c r="BI266" s="359">
        <f t="shared" ref="BI266:BI280" ca="1" si="400">IF(SUM(BD266:BH266)&lt;0,0,SUM(BD266:BH266))</f>
        <v>0</v>
      </c>
      <c r="BK266" s="362">
        <f t="shared" ca="1" si="347"/>
        <v>377</v>
      </c>
      <c r="BL266" s="362">
        <v>258</v>
      </c>
      <c r="BM266" s="371">
        <f t="shared" ca="1" si="348"/>
        <v>0</v>
      </c>
      <c r="BN266" s="359">
        <f t="shared" ca="1" si="371"/>
        <v>0</v>
      </c>
      <c r="BO266" s="359">
        <v>0</v>
      </c>
      <c r="BP266" s="359">
        <f t="shared" ref="BP266:BP280" ca="1" si="401">(BM266+(BN266+BO266)*0.5)*$B$5</f>
        <v>0</v>
      </c>
      <c r="BQ266" s="359">
        <f t="shared" ca="1" si="372"/>
        <v>0</v>
      </c>
      <c r="BR266" s="359">
        <f t="shared" ref="BR266:BR280" ca="1" si="402">IF(SUM(BM266:BQ266)&lt;0,0,SUM(BM266:BQ266))</f>
        <v>0</v>
      </c>
      <c r="BT266" s="362">
        <f t="shared" ca="1" si="349"/>
        <v>377</v>
      </c>
      <c r="BU266" s="362">
        <v>258</v>
      </c>
      <c r="BV266" s="371">
        <f t="shared" ca="1" si="350"/>
        <v>0</v>
      </c>
      <c r="BW266" s="359">
        <f t="shared" ca="1" si="373"/>
        <v>0</v>
      </c>
      <c r="BX266" s="359">
        <v>0</v>
      </c>
      <c r="BY266" s="359">
        <f t="shared" ref="BY266:BY280" ca="1" si="403">(BV266+(BW266+BX266)*0.5)*$B$5</f>
        <v>0</v>
      </c>
      <c r="BZ266" s="359">
        <f t="shared" ca="1" si="374"/>
        <v>0</v>
      </c>
      <c r="CA266" s="359">
        <f t="shared" ref="CA266:CA280" ca="1" si="404">IF(SUM(BV266:BZ266)&lt;0,0,SUM(BV266:BZ266))</f>
        <v>0</v>
      </c>
      <c r="CC266" s="362">
        <f t="shared" ca="1" si="351"/>
        <v>377</v>
      </c>
      <c r="CD266" s="362">
        <v>258</v>
      </c>
      <c r="CE266" s="371">
        <f t="shared" ca="1" si="352"/>
        <v>0</v>
      </c>
      <c r="CF266" s="359">
        <f t="shared" ca="1" si="375"/>
        <v>0</v>
      </c>
      <c r="CG266" s="359">
        <v>0</v>
      </c>
      <c r="CH266" s="359">
        <f t="shared" ref="CH266:CH280" ca="1" si="405">(CE266+(CF266+CG266)*0.5)*$B$5</f>
        <v>0</v>
      </c>
      <c r="CI266" s="359">
        <f t="shared" ca="1" si="376"/>
        <v>0</v>
      </c>
      <c r="CJ266" s="359">
        <f t="shared" ref="CJ266:CJ280" ca="1" si="406">IF(SUM(CE266:CI266)&lt;0,0,SUM(CE266:CI266))</f>
        <v>0</v>
      </c>
      <c r="CL266" s="362">
        <f t="shared" ca="1" si="353"/>
        <v>377</v>
      </c>
      <c r="CM266" s="362">
        <v>258</v>
      </c>
      <c r="CN266" s="371">
        <f t="shared" ca="1" si="354"/>
        <v>0</v>
      </c>
      <c r="CO266" s="359">
        <f t="shared" ca="1" si="377"/>
        <v>0</v>
      </c>
      <c r="CP266" s="359">
        <v>0</v>
      </c>
      <c r="CQ266" s="359">
        <f t="shared" ref="CQ266:CQ280" ca="1" si="407">(CN266+(CO266+CP266)*0.5)*$B$5</f>
        <v>0</v>
      </c>
      <c r="CR266" s="359">
        <f t="shared" ca="1" si="378"/>
        <v>0</v>
      </c>
      <c r="CS266" s="359">
        <f t="shared" ref="CS266:CS280" ca="1" si="408">IF(SUM(CN266:CR266)&lt;0,0,SUM(CN266:CR266))</f>
        <v>0</v>
      </c>
      <c r="CU266" s="362">
        <f t="shared" ca="1" si="355"/>
        <v>377</v>
      </c>
      <c r="CV266" s="362">
        <v>258</v>
      </c>
      <c r="CW266" s="371">
        <f t="shared" ca="1" si="356"/>
        <v>0</v>
      </c>
      <c r="CX266" s="359">
        <f t="shared" ca="1" si="379"/>
        <v>0</v>
      </c>
      <c r="CY266" s="359">
        <v>0</v>
      </c>
      <c r="CZ266" s="359">
        <f t="shared" ref="CZ266:CZ280" ca="1" si="409">(CW266+(CX266+CY266)*0.5)*$B$5</f>
        <v>0</v>
      </c>
      <c r="DA266" s="359">
        <f t="shared" ca="1" si="380"/>
        <v>0</v>
      </c>
      <c r="DB266" s="359">
        <f t="shared" ref="DB266:DB280" ca="1" si="410">IF(SUM(CW266:DA266)&lt;0,0,SUM(CW266:DA266))</f>
        <v>0</v>
      </c>
      <c r="DD266" s="362">
        <f t="shared" ca="1" si="357"/>
        <v>377</v>
      </c>
      <c r="DE266" s="362">
        <v>258</v>
      </c>
      <c r="DF266" s="371">
        <f t="shared" ca="1" si="358"/>
        <v>0</v>
      </c>
      <c r="DG266" s="359">
        <f t="shared" ca="1" si="381"/>
        <v>0</v>
      </c>
      <c r="DH266" s="359">
        <v>0</v>
      </c>
      <c r="DI266" s="359">
        <f t="shared" ref="DI266:DI280" ca="1" si="411">(DF266+(DG266+DH266)*0.5)*$B$5</f>
        <v>0</v>
      </c>
      <c r="DJ266" s="359">
        <f t="shared" ca="1" si="382"/>
        <v>0</v>
      </c>
      <c r="DK266" s="359">
        <f t="shared" ref="DK266:DK280" ca="1" si="412">IF(SUM(DF266:DJ266)&lt;0,0,SUM(DF266:DJ266))</f>
        <v>0</v>
      </c>
      <c r="DM266" s="362">
        <f t="shared" ca="1" si="359"/>
        <v>377</v>
      </c>
      <c r="DN266" s="362">
        <v>258</v>
      </c>
      <c r="DO266" s="371">
        <f t="shared" ca="1" si="360"/>
        <v>0</v>
      </c>
      <c r="DP266" s="359">
        <f t="shared" ca="1" si="383"/>
        <v>0</v>
      </c>
      <c r="DQ266" s="359">
        <v>0</v>
      </c>
      <c r="DR266" s="359">
        <f t="shared" ref="DR266:DR280" ca="1" si="413">(DO266+(DP266+DQ266)*0.5)*$B$5</f>
        <v>0</v>
      </c>
      <c r="DS266" s="359">
        <f t="shared" ca="1" si="384"/>
        <v>0</v>
      </c>
      <c r="DT266" s="359">
        <f t="shared" ref="DT266:DT280" ca="1" si="414">IF(SUM(DO266:DS266)&lt;0,0,SUM(DO266:DS266))</f>
        <v>0</v>
      </c>
      <c r="DV266" s="362">
        <f t="shared" ca="1" si="361"/>
        <v>377</v>
      </c>
      <c r="DW266" s="362">
        <v>258</v>
      </c>
      <c r="DX266" s="371">
        <f t="shared" ca="1" si="362"/>
        <v>0</v>
      </c>
      <c r="DY266" s="359">
        <f t="shared" ca="1" si="385"/>
        <v>0</v>
      </c>
      <c r="DZ266" s="359">
        <v>0</v>
      </c>
      <c r="EA266" s="359">
        <f t="shared" ref="EA266:EA280" ca="1" si="415">(DX266+(DY266+DZ266)*0.5)*$B$5</f>
        <v>0</v>
      </c>
      <c r="EB266" s="359">
        <f t="shared" ca="1" si="386"/>
        <v>0</v>
      </c>
      <c r="EC266" s="359">
        <f t="shared" ref="EC266:EC280" ca="1" si="416">IF(SUM(DX266:EB266)&lt;0,0,SUM(DX266:EB266))</f>
        <v>0</v>
      </c>
      <c r="EE266" s="362">
        <f t="shared" ca="1" si="363"/>
        <v>377</v>
      </c>
      <c r="EF266" s="362">
        <v>258</v>
      </c>
      <c r="EG266" s="371">
        <f t="shared" ca="1" si="364"/>
        <v>0</v>
      </c>
      <c r="EH266" s="359">
        <f t="shared" ca="1" si="387"/>
        <v>0</v>
      </c>
      <c r="EI266" s="359">
        <v>0</v>
      </c>
      <c r="EJ266" s="359">
        <f t="shared" ref="EJ266:EJ280" ca="1" si="417">(EG266+(EH266+EI266)*0.5)*$B$5</f>
        <v>0</v>
      </c>
      <c r="EK266" s="359">
        <f t="shared" ca="1" si="388"/>
        <v>0</v>
      </c>
      <c r="EL266" s="359">
        <f t="shared" ref="EL266:EL280" ca="1" si="418">IF(SUM(EG266:EK266)&lt;0,0,SUM(EG266:EK266))</f>
        <v>0</v>
      </c>
    </row>
    <row r="267" spans="9:142" x14ac:dyDescent="0.35">
      <c r="I267" s="362">
        <f t="shared" ref="I267:I280" ca="1" si="419">I266+1</f>
        <v>378</v>
      </c>
      <c r="J267" s="362">
        <v>259</v>
      </c>
      <c r="K267" s="371">
        <f t="shared" ref="K267:K280" ca="1" si="420">P266</f>
        <v>0</v>
      </c>
      <c r="L267" s="359">
        <f t="shared" ca="1" si="365"/>
        <v>0</v>
      </c>
      <c r="M267" s="359">
        <v>0</v>
      </c>
      <c r="N267" s="359">
        <f t="shared" ca="1" si="389"/>
        <v>0</v>
      </c>
      <c r="O267" s="359">
        <f t="shared" ref="O267:O280" ca="1" si="421">IF(P266=0,0,IFERROR(IF(I267=P$7,-$B$7*K267,-ABS(O266*(1+$F267))),0))</f>
        <v>0</v>
      </c>
      <c r="P267" s="359">
        <f t="shared" ca="1" si="390"/>
        <v>0</v>
      </c>
      <c r="R267" s="362">
        <f t="shared" ref="R267:R280" ca="1" si="422">R266+1</f>
        <v>378</v>
      </c>
      <c r="S267" s="362">
        <v>259</v>
      </c>
      <c r="T267" s="371">
        <f t="shared" ref="T267:T280" ca="1" si="423">Y266</f>
        <v>0</v>
      </c>
      <c r="U267" s="359">
        <f t="shared" ca="1" si="366"/>
        <v>0</v>
      </c>
      <c r="V267" s="359">
        <v>0</v>
      </c>
      <c r="W267" s="359">
        <f t="shared" ca="1" si="391"/>
        <v>0</v>
      </c>
      <c r="X267" s="359">
        <f t="shared" ref="X267:X280" ca="1" si="424">IF(Y266=0,0,IFERROR(IF(R267=Y$7,-$B$7*T267,-ABS(X266*(1+$F267))),0))</f>
        <v>0</v>
      </c>
      <c r="Y267" s="359">
        <f t="shared" ca="1" si="392"/>
        <v>0</v>
      </c>
      <c r="AA267" s="362">
        <f t="shared" ref="AA267:AA280" ca="1" si="425">AA266+1</f>
        <v>378</v>
      </c>
      <c r="AB267" s="362">
        <v>259</v>
      </c>
      <c r="AC267" s="371">
        <f t="shared" ref="AC267:AC280" ca="1" si="426">AH266</f>
        <v>0</v>
      </c>
      <c r="AD267" s="359">
        <f t="shared" ca="1" si="367"/>
        <v>0</v>
      </c>
      <c r="AE267" s="359">
        <v>0</v>
      </c>
      <c r="AF267" s="359">
        <f t="shared" ca="1" si="393"/>
        <v>0</v>
      </c>
      <c r="AG267" s="359">
        <f t="shared" ref="AG267:AG280" ca="1" si="427">IF(AH266=0,0,IFERROR(IF(AA267=AH$7,-$B$7*AC267,-ABS(AG266*(1+$F267))),0))</f>
        <v>0</v>
      </c>
      <c r="AH267" s="359">
        <f t="shared" ca="1" si="394"/>
        <v>0</v>
      </c>
      <c r="AJ267" s="362">
        <f t="shared" ref="AJ267:AJ280" ca="1" si="428">AJ266+1</f>
        <v>378</v>
      </c>
      <c r="AK267" s="362">
        <v>259</v>
      </c>
      <c r="AL267" s="371">
        <f t="shared" ref="AL267:AL280" ca="1" si="429">AQ266</f>
        <v>0</v>
      </c>
      <c r="AM267" s="359">
        <f t="shared" ca="1" si="368"/>
        <v>0</v>
      </c>
      <c r="AN267" s="359">
        <v>0</v>
      </c>
      <c r="AO267" s="359">
        <f t="shared" ca="1" si="395"/>
        <v>0</v>
      </c>
      <c r="AP267" s="359">
        <f t="shared" ref="AP267:AP280" ca="1" si="430">IF(AQ266=0,0,IFERROR(IF(AJ267=AQ$7,-$B$7*AL267,-ABS(AP266*(1+$F267))),0))</f>
        <v>0</v>
      </c>
      <c r="AQ267" s="359">
        <f t="shared" ca="1" si="396"/>
        <v>0</v>
      </c>
      <c r="AS267" s="362">
        <f t="shared" ref="AS267:AS280" ca="1" si="431">AS266+1</f>
        <v>378</v>
      </c>
      <c r="AT267" s="362">
        <v>259</v>
      </c>
      <c r="AU267" s="371">
        <f t="shared" ref="AU267:AU280" ca="1" si="432">AZ266</f>
        <v>0</v>
      </c>
      <c r="AV267" s="359">
        <f t="shared" ca="1" si="369"/>
        <v>0</v>
      </c>
      <c r="AW267" s="359">
        <v>0</v>
      </c>
      <c r="AX267" s="359">
        <f t="shared" ca="1" si="397"/>
        <v>0</v>
      </c>
      <c r="AY267" s="359">
        <f t="shared" ref="AY267:AY280" ca="1" si="433">IF(AZ266=0,0,IFERROR(IF(AS267=AZ$7,-$B$7*AU267,-ABS(AY266*(1+$F267))),0))</f>
        <v>0</v>
      </c>
      <c r="AZ267" s="359">
        <f t="shared" ca="1" si="398"/>
        <v>0</v>
      </c>
      <c r="BB267" s="362">
        <f t="shared" ref="BB267:BB280" ca="1" si="434">BB266+1</f>
        <v>378</v>
      </c>
      <c r="BC267" s="362">
        <v>259</v>
      </c>
      <c r="BD267" s="371">
        <f t="shared" ref="BD267:BD280" ca="1" si="435">BI266</f>
        <v>0</v>
      </c>
      <c r="BE267" s="359">
        <f t="shared" ca="1" si="370"/>
        <v>0</v>
      </c>
      <c r="BF267" s="359">
        <v>0</v>
      </c>
      <c r="BG267" s="359">
        <f t="shared" ca="1" si="399"/>
        <v>0</v>
      </c>
      <c r="BH267" s="359">
        <f t="shared" ref="BH267:BH280" ca="1" si="436">IF(BI266=0,0,IFERROR(IF(BB267=BI$7,-$B$7*BD267,-ABS(BH266*(1+$F267))),0))</f>
        <v>0</v>
      </c>
      <c r="BI267" s="359">
        <f t="shared" ca="1" si="400"/>
        <v>0</v>
      </c>
      <c r="BK267" s="362">
        <f t="shared" ref="BK267:BK280" ca="1" si="437">BK266+1</f>
        <v>378</v>
      </c>
      <c r="BL267" s="362">
        <v>259</v>
      </c>
      <c r="BM267" s="371">
        <f t="shared" ref="BM267:BM280" ca="1" si="438">BR266</f>
        <v>0</v>
      </c>
      <c r="BN267" s="359">
        <f t="shared" ca="1" si="371"/>
        <v>0</v>
      </c>
      <c r="BO267" s="359">
        <v>0</v>
      </c>
      <c r="BP267" s="359">
        <f t="shared" ca="1" si="401"/>
        <v>0</v>
      </c>
      <c r="BQ267" s="359">
        <f t="shared" ca="1" si="372"/>
        <v>0</v>
      </c>
      <c r="BR267" s="359">
        <f t="shared" ca="1" si="402"/>
        <v>0</v>
      </c>
      <c r="BT267" s="362">
        <f t="shared" ref="BT267:BT280" ca="1" si="439">BT266+1</f>
        <v>378</v>
      </c>
      <c r="BU267" s="362">
        <v>259</v>
      </c>
      <c r="BV267" s="371">
        <f t="shared" ref="BV267:BV280" ca="1" si="440">CA266</f>
        <v>0</v>
      </c>
      <c r="BW267" s="359">
        <f t="shared" ca="1" si="373"/>
        <v>0</v>
      </c>
      <c r="BX267" s="359">
        <v>0</v>
      </c>
      <c r="BY267" s="359">
        <f t="shared" ca="1" si="403"/>
        <v>0</v>
      </c>
      <c r="BZ267" s="359">
        <f t="shared" ca="1" si="374"/>
        <v>0</v>
      </c>
      <c r="CA267" s="359">
        <f t="shared" ca="1" si="404"/>
        <v>0</v>
      </c>
      <c r="CC267" s="362">
        <f t="shared" ref="CC267:CC280" ca="1" si="441">CC266+1</f>
        <v>378</v>
      </c>
      <c r="CD267" s="362">
        <v>259</v>
      </c>
      <c r="CE267" s="371">
        <f t="shared" ref="CE267:CE280" ca="1" si="442">CJ266</f>
        <v>0</v>
      </c>
      <c r="CF267" s="359">
        <f t="shared" ca="1" si="375"/>
        <v>0</v>
      </c>
      <c r="CG267" s="359">
        <v>0</v>
      </c>
      <c r="CH267" s="359">
        <f t="shared" ca="1" si="405"/>
        <v>0</v>
      </c>
      <c r="CI267" s="359">
        <f t="shared" ca="1" si="376"/>
        <v>0</v>
      </c>
      <c r="CJ267" s="359">
        <f t="shared" ca="1" si="406"/>
        <v>0</v>
      </c>
      <c r="CL267" s="362">
        <f t="shared" ref="CL267:CL280" ca="1" si="443">CL266+1</f>
        <v>378</v>
      </c>
      <c r="CM267" s="362">
        <v>259</v>
      </c>
      <c r="CN267" s="371">
        <f t="shared" ref="CN267:CN280" ca="1" si="444">CS266</f>
        <v>0</v>
      </c>
      <c r="CO267" s="359">
        <f t="shared" ca="1" si="377"/>
        <v>0</v>
      </c>
      <c r="CP267" s="359">
        <v>0</v>
      </c>
      <c r="CQ267" s="359">
        <f t="shared" ca="1" si="407"/>
        <v>0</v>
      </c>
      <c r="CR267" s="359">
        <f t="shared" ca="1" si="378"/>
        <v>0</v>
      </c>
      <c r="CS267" s="359">
        <f t="shared" ca="1" si="408"/>
        <v>0</v>
      </c>
      <c r="CU267" s="362">
        <f t="shared" ref="CU267:CU280" ca="1" si="445">CU266+1</f>
        <v>378</v>
      </c>
      <c r="CV267" s="362">
        <v>259</v>
      </c>
      <c r="CW267" s="371">
        <f t="shared" ref="CW267:CW280" ca="1" si="446">DB266</f>
        <v>0</v>
      </c>
      <c r="CX267" s="359">
        <f t="shared" ca="1" si="379"/>
        <v>0</v>
      </c>
      <c r="CY267" s="359">
        <v>0</v>
      </c>
      <c r="CZ267" s="359">
        <f t="shared" ca="1" si="409"/>
        <v>0</v>
      </c>
      <c r="DA267" s="359">
        <f t="shared" ca="1" si="380"/>
        <v>0</v>
      </c>
      <c r="DB267" s="359">
        <f t="shared" ca="1" si="410"/>
        <v>0</v>
      </c>
      <c r="DD267" s="362">
        <f t="shared" ref="DD267:DD280" ca="1" si="447">DD266+1</f>
        <v>378</v>
      </c>
      <c r="DE267" s="362">
        <v>259</v>
      </c>
      <c r="DF267" s="371">
        <f t="shared" ref="DF267:DF280" ca="1" si="448">DK266</f>
        <v>0</v>
      </c>
      <c r="DG267" s="359">
        <f t="shared" ca="1" si="381"/>
        <v>0</v>
      </c>
      <c r="DH267" s="359">
        <v>0</v>
      </c>
      <c r="DI267" s="359">
        <f t="shared" ca="1" si="411"/>
        <v>0</v>
      </c>
      <c r="DJ267" s="359">
        <f t="shared" ca="1" si="382"/>
        <v>0</v>
      </c>
      <c r="DK267" s="359">
        <f t="shared" ca="1" si="412"/>
        <v>0</v>
      </c>
      <c r="DM267" s="362">
        <f t="shared" ref="DM267:DM280" ca="1" si="449">DM266+1</f>
        <v>378</v>
      </c>
      <c r="DN267" s="362">
        <v>259</v>
      </c>
      <c r="DO267" s="371">
        <f t="shared" ref="DO267:DO280" ca="1" si="450">DT266</f>
        <v>0</v>
      </c>
      <c r="DP267" s="359">
        <f t="shared" ca="1" si="383"/>
        <v>0</v>
      </c>
      <c r="DQ267" s="359">
        <v>0</v>
      </c>
      <c r="DR267" s="359">
        <f t="shared" ca="1" si="413"/>
        <v>0</v>
      </c>
      <c r="DS267" s="359">
        <f t="shared" ca="1" si="384"/>
        <v>0</v>
      </c>
      <c r="DT267" s="359">
        <f t="shared" ca="1" si="414"/>
        <v>0</v>
      </c>
      <c r="DV267" s="362">
        <f t="shared" ref="DV267:DV280" ca="1" si="451">DV266+1</f>
        <v>378</v>
      </c>
      <c r="DW267" s="362">
        <v>259</v>
      </c>
      <c r="DX267" s="371">
        <f t="shared" ref="DX267:DX280" ca="1" si="452">EC266</f>
        <v>0</v>
      </c>
      <c r="DY267" s="359">
        <f t="shared" ca="1" si="385"/>
        <v>0</v>
      </c>
      <c r="DZ267" s="359">
        <v>0</v>
      </c>
      <c r="EA267" s="359">
        <f t="shared" ca="1" si="415"/>
        <v>0</v>
      </c>
      <c r="EB267" s="359">
        <f t="shared" ca="1" si="386"/>
        <v>0</v>
      </c>
      <c r="EC267" s="359">
        <f t="shared" ca="1" si="416"/>
        <v>0</v>
      </c>
      <c r="EE267" s="362">
        <f t="shared" ref="EE267:EE280" ca="1" si="453">EE266+1</f>
        <v>378</v>
      </c>
      <c r="EF267" s="362">
        <v>259</v>
      </c>
      <c r="EG267" s="371">
        <f t="shared" ref="EG267:EG280" ca="1" si="454">EL266</f>
        <v>0</v>
      </c>
      <c r="EH267" s="359">
        <f t="shared" ca="1" si="387"/>
        <v>0</v>
      </c>
      <c r="EI267" s="359">
        <v>0</v>
      </c>
      <c r="EJ267" s="359">
        <f t="shared" ca="1" si="417"/>
        <v>0</v>
      </c>
      <c r="EK267" s="359">
        <f t="shared" ca="1" si="388"/>
        <v>0</v>
      </c>
      <c r="EL267" s="359">
        <f t="shared" ca="1" si="418"/>
        <v>0</v>
      </c>
    </row>
    <row r="268" spans="9:142" x14ac:dyDescent="0.35">
      <c r="I268" s="362">
        <f t="shared" ca="1" si="419"/>
        <v>379</v>
      </c>
      <c r="J268" s="362">
        <v>260</v>
      </c>
      <c r="K268" s="371">
        <f t="shared" ca="1" si="420"/>
        <v>0</v>
      </c>
      <c r="L268" s="359">
        <f t="shared" ca="1" si="365"/>
        <v>0</v>
      </c>
      <c r="M268" s="359">
        <v>0</v>
      </c>
      <c r="N268" s="359">
        <f t="shared" ca="1" si="389"/>
        <v>0</v>
      </c>
      <c r="O268" s="359">
        <f t="shared" ca="1" si="421"/>
        <v>0</v>
      </c>
      <c r="P268" s="359">
        <f t="shared" ca="1" si="390"/>
        <v>0</v>
      </c>
      <c r="R268" s="362">
        <f t="shared" ca="1" si="422"/>
        <v>379</v>
      </c>
      <c r="S268" s="362">
        <v>260</v>
      </c>
      <c r="T268" s="371">
        <f t="shared" ca="1" si="423"/>
        <v>0</v>
      </c>
      <c r="U268" s="359">
        <f t="shared" ca="1" si="366"/>
        <v>0</v>
      </c>
      <c r="V268" s="359">
        <v>0</v>
      </c>
      <c r="W268" s="359">
        <f t="shared" ca="1" si="391"/>
        <v>0</v>
      </c>
      <c r="X268" s="359">
        <f t="shared" ca="1" si="424"/>
        <v>0</v>
      </c>
      <c r="Y268" s="359">
        <f t="shared" ca="1" si="392"/>
        <v>0</v>
      </c>
      <c r="AA268" s="362">
        <f t="shared" ca="1" si="425"/>
        <v>379</v>
      </c>
      <c r="AB268" s="362">
        <v>260</v>
      </c>
      <c r="AC268" s="371">
        <f t="shared" ca="1" si="426"/>
        <v>0</v>
      </c>
      <c r="AD268" s="359">
        <f t="shared" ca="1" si="367"/>
        <v>0</v>
      </c>
      <c r="AE268" s="359">
        <v>0</v>
      </c>
      <c r="AF268" s="359">
        <f t="shared" ca="1" si="393"/>
        <v>0</v>
      </c>
      <c r="AG268" s="359">
        <f t="shared" ca="1" si="427"/>
        <v>0</v>
      </c>
      <c r="AH268" s="359">
        <f t="shared" ca="1" si="394"/>
        <v>0</v>
      </c>
      <c r="AJ268" s="362">
        <f t="shared" ca="1" si="428"/>
        <v>379</v>
      </c>
      <c r="AK268" s="362">
        <v>260</v>
      </c>
      <c r="AL268" s="371">
        <f t="shared" ca="1" si="429"/>
        <v>0</v>
      </c>
      <c r="AM268" s="359">
        <f t="shared" ca="1" si="368"/>
        <v>0</v>
      </c>
      <c r="AN268" s="359">
        <v>0</v>
      </c>
      <c r="AO268" s="359">
        <f t="shared" ca="1" si="395"/>
        <v>0</v>
      </c>
      <c r="AP268" s="359">
        <f t="shared" ca="1" si="430"/>
        <v>0</v>
      </c>
      <c r="AQ268" s="359">
        <f t="shared" ca="1" si="396"/>
        <v>0</v>
      </c>
      <c r="AS268" s="362">
        <f t="shared" ca="1" si="431"/>
        <v>379</v>
      </c>
      <c r="AT268" s="362">
        <v>260</v>
      </c>
      <c r="AU268" s="371">
        <f t="shared" ca="1" si="432"/>
        <v>0</v>
      </c>
      <c r="AV268" s="359">
        <f t="shared" ca="1" si="369"/>
        <v>0</v>
      </c>
      <c r="AW268" s="359">
        <v>0</v>
      </c>
      <c r="AX268" s="359">
        <f t="shared" ca="1" si="397"/>
        <v>0</v>
      </c>
      <c r="AY268" s="359">
        <f t="shared" ca="1" si="433"/>
        <v>0</v>
      </c>
      <c r="AZ268" s="359">
        <f t="shared" ca="1" si="398"/>
        <v>0</v>
      </c>
      <c r="BB268" s="362">
        <f t="shared" ca="1" si="434"/>
        <v>379</v>
      </c>
      <c r="BC268" s="362">
        <v>260</v>
      </c>
      <c r="BD268" s="371">
        <f t="shared" ca="1" si="435"/>
        <v>0</v>
      </c>
      <c r="BE268" s="359">
        <f t="shared" ca="1" si="370"/>
        <v>0</v>
      </c>
      <c r="BF268" s="359">
        <v>0</v>
      </c>
      <c r="BG268" s="359">
        <f t="shared" ca="1" si="399"/>
        <v>0</v>
      </c>
      <c r="BH268" s="359">
        <f t="shared" ca="1" si="436"/>
        <v>0</v>
      </c>
      <c r="BI268" s="359">
        <f t="shared" ca="1" si="400"/>
        <v>0</v>
      </c>
      <c r="BK268" s="362">
        <f t="shared" ca="1" si="437"/>
        <v>379</v>
      </c>
      <c r="BL268" s="362">
        <v>260</v>
      </c>
      <c r="BM268" s="371">
        <f t="shared" ca="1" si="438"/>
        <v>0</v>
      </c>
      <c r="BN268" s="359">
        <f t="shared" ca="1" si="371"/>
        <v>0</v>
      </c>
      <c r="BO268" s="359">
        <v>0</v>
      </c>
      <c r="BP268" s="359">
        <f t="shared" ca="1" si="401"/>
        <v>0</v>
      </c>
      <c r="BQ268" s="359">
        <f t="shared" ca="1" si="372"/>
        <v>0</v>
      </c>
      <c r="BR268" s="359">
        <f t="shared" ca="1" si="402"/>
        <v>0</v>
      </c>
      <c r="BT268" s="362">
        <f t="shared" ca="1" si="439"/>
        <v>379</v>
      </c>
      <c r="BU268" s="362">
        <v>260</v>
      </c>
      <c r="BV268" s="371">
        <f t="shared" ca="1" si="440"/>
        <v>0</v>
      </c>
      <c r="BW268" s="359">
        <f t="shared" ca="1" si="373"/>
        <v>0</v>
      </c>
      <c r="BX268" s="359">
        <v>0</v>
      </c>
      <c r="BY268" s="359">
        <f t="shared" ca="1" si="403"/>
        <v>0</v>
      </c>
      <c r="BZ268" s="359">
        <f t="shared" ca="1" si="374"/>
        <v>0</v>
      </c>
      <c r="CA268" s="359">
        <f t="shared" ca="1" si="404"/>
        <v>0</v>
      </c>
      <c r="CC268" s="362">
        <f t="shared" ca="1" si="441"/>
        <v>379</v>
      </c>
      <c r="CD268" s="362">
        <v>260</v>
      </c>
      <c r="CE268" s="371">
        <f t="shared" ca="1" si="442"/>
        <v>0</v>
      </c>
      <c r="CF268" s="359">
        <f t="shared" ca="1" si="375"/>
        <v>0</v>
      </c>
      <c r="CG268" s="359">
        <v>0</v>
      </c>
      <c r="CH268" s="359">
        <f t="shared" ca="1" si="405"/>
        <v>0</v>
      </c>
      <c r="CI268" s="359">
        <f t="shared" ca="1" si="376"/>
        <v>0</v>
      </c>
      <c r="CJ268" s="359">
        <f t="shared" ca="1" si="406"/>
        <v>0</v>
      </c>
      <c r="CL268" s="362">
        <f t="shared" ca="1" si="443"/>
        <v>379</v>
      </c>
      <c r="CM268" s="362">
        <v>260</v>
      </c>
      <c r="CN268" s="371">
        <f t="shared" ca="1" si="444"/>
        <v>0</v>
      </c>
      <c r="CO268" s="359">
        <f t="shared" ca="1" si="377"/>
        <v>0</v>
      </c>
      <c r="CP268" s="359">
        <v>0</v>
      </c>
      <c r="CQ268" s="359">
        <f t="shared" ca="1" si="407"/>
        <v>0</v>
      </c>
      <c r="CR268" s="359">
        <f t="shared" ca="1" si="378"/>
        <v>0</v>
      </c>
      <c r="CS268" s="359">
        <f t="shared" ca="1" si="408"/>
        <v>0</v>
      </c>
      <c r="CU268" s="362">
        <f t="shared" ca="1" si="445"/>
        <v>379</v>
      </c>
      <c r="CV268" s="362">
        <v>260</v>
      </c>
      <c r="CW268" s="371">
        <f t="shared" ca="1" si="446"/>
        <v>0</v>
      </c>
      <c r="CX268" s="359">
        <f t="shared" ca="1" si="379"/>
        <v>0</v>
      </c>
      <c r="CY268" s="359">
        <v>0</v>
      </c>
      <c r="CZ268" s="359">
        <f t="shared" ca="1" si="409"/>
        <v>0</v>
      </c>
      <c r="DA268" s="359">
        <f t="shared" ca="1" si="380"/>
        <v>0</v>
      </c>
      <c r="DB268" s="359">
        <f t="shared" ca="1" si="410"/>
        <v>0</v>
      </c>
      <c r="DD268" s="362">
        <f t="shared" ca="1" si="447"/>
        <v>379</v>
      </c>
      <c r="DE268" s="362">
        <v>260</v>
      </c>
      <c r="DF268" s="371">
        <f t="shared" ca="1" si="448"/>
        <v>0</v>
      </c>
      <c r="DG268" s="359">
        <f t="shared" ca="1" si="381"/>
        <v>0</v>
      </c>
      <c r="DH268" s="359">
        <v>0</v>
      </c>
      <c r="DI268" s="359">
        <f t="shared" ca="1" si="411"/>
        <v>0</v>
      </c>
      <c r="DJ268" s="359">
        <f t="shared" ca="1" si="382"/>
        <v>0</v>
      </c>
      <c r="DK268" s="359">
        <f t="shared" ca="1" si="412"/>
        <v>0</v>
      </c>
      <c r="DM268" s="362">
        <f t="shared" ca="1" si="449"/>
        <v>379</v>
      </c>
      <c r="DN268" s="362">
        <v>260</v>
      </c>
      <c r="DO268" s="371">
        <f t="shared" ca="1" si="450"/>
        <v>0</v>
      </c>
      <c r="DP268" s="359">
        <f t="shared" ca="1" si="383"/>
        <v>0</v>
      </c>
      <c r="DQ268" s="359">
        <v>0</v>
      </c>
      <c r="DR268" s="359">
        <f t="shared" ca="1" si="413"/>
        <v>0</v>
      </c>
      <c r="DS268" s="359">
        <f t="shared" ca="1" si="384"/>
        <v>0</v>
      </c>
      <c r="DT268" s="359">
        <f t="shared" ca="1" si="414"/>
        <v>0</v>
      </c>
      <c r="DV268" s="362">
        <f t="shared" ca="1" si="451"/>
        <v>379</v>
      </c>
      <c r="DW268" s="362">
        <v>260</v>
      </c>
      <c r="DX268" s="371">
        <f t="shared" ca="1" si="452"/>
        <v>0</v>
      </c>
      <c r="DY268" s="359">
        <f t="shared" ca="1" si="385"/>
        <v>0</v>
      </c>
      <c r="DZ268" s="359">
        <v>0</v>
      </c>
      <c r="EA268" s="359">
        <f t="shared" ca="1" si="415"/>
        <v>0</v>
      </c>
      <c r="EB268" s="359">
        <f t="shared" ca="1" si="386"/>
        <v>0</v>
      </c>
      <c r="EC268" s="359">
        <f t="shared" ca="1" si="416"/>
        <v>0</v>
      </c>
      <c r="EE268" s="362">
        <f t="shared" ca="1" si="453"/>
        <v>379</v>
      </c>
      <c r="EF268" s="362">
        <v>260</v>
      </c>
      <c r="EG268" s="371">
        <f t="shared" ca="1" si="454"/>
        <v>0</v>
      </c>
      <c r="EH268" s="359">
        <f t="shared" ca="1" si="387"/>
        <v>0</v>
      </c>
      <c r="EI268" s="359">
        <v>0</v>
      </c>
      <c r="EJ268" s="359">
        <f t="shared" ca="1" si="417"/>
        <v>0</v>
      </c>
      <c r="EK268" s="359">
        <f t="shared" ca="1" si="388"/>
        <v>0</v>
      </c>
      <c r="EL268" s="359">
        <f t="shared" ca="1" si="418"/>
        <v>0</v>
      </c>
    </row>
    <row r="269" spans="9:142" x14ac:dyDescent="0.35">
      <c r="I269" s="362">
        <f t="shared" ca="1" si="419"/>
        <v>380</v>
      </c>
      <c r="J269" s="362">
        <v>261</v>
      </c>
      <c r="K269" s="371">
        <f t="shared" ca="1" si="420"/>
        <v>0</v>
      </c>
      <c r="L269" s="359">
        <f t="shared" ca="1" si="365"/>
        <v>0</v>
      </c>
      <c r="M269" s="359">
        <v>0</v>
      </c>
      <c r="N269" s="359">
        <f t="shared" ca="1" si="389"/>
        <v>0</v>
      </c>
      <c r="O269" s="359">
        <f t="shared" ca="1" si="421"/>
        <v>0</v>
      </c>
      <c r="P269" s="359">
        <f t="shared" ca="1" si="390"/>
        <v>0</v>
      </c>
      <c r="R269" s="362">
        <f t="shared" ca="1" si="422"/>
        <v>380</v>
      </c>
      <c r="S269" s="362">
        <v>261</v>
      </c>
      <c r="T269" s="371">
        <f t="shared" ca="1" si="423"/>
        <v>0</v>
      </c>
      <c r="U269" s="359">
        <f t="shared" ca="1" si="366"/>
        <v>0</v>
      </c>
      <c r="V269" s="359">
        <v>0</v>
      </c>
      <c r="W269" s="359">
        <f t="shared" ca="1" si="391"/>
        <v>0</v>
      </c>
      <c r="X269" s="359">
        <f t="shared" ca="1" si="424"/>
        <v>0</v>
      </c>
      <c r="Y269" s="359">
        <f t="shared" ca="1" si="392"/>
        <v>0</v>
      </c>
      <c r="AA269" s="362">
        <f t="shared" ca="1" si="425"/>
        <v>380</v>
      </c>
      <c r="AB269" s="362">
        <v>261</v>
      </c>
      <c r="AC269" s="371">
        <f t="shared" ca="1" si="426"/>
        <v>0</v>
      </c>
      <c r="AD269" s="359">
        <f t="shared" ca="1" si="367"/>
        <v>0</v>
      </c>
      <c r="AE269" s="359">
        <v>0</v>
      </c>
      <c r="AF269" s="359">
        <f t="shared" ca="1" si="393"/>
        <v>0</v>
      </c>
      <c r="AG269" s="359">
        <f t="shared" ca="1" si="427"/>
        <v>0</v>
      </c>
      <c r="AH269" s="359">
        <f t="shared" ca="1" si="394"/>
        <v>0</v>
      </c>
      <c r="AJ269" s="362">
        <f t="shared" ca="1" si="428"/>
        <v>380</v>
      </c>
      <c r="AK269" s="362">
        <v>261</v>
      </c>
      <c r="AL269" s="371">
        <f t="shared" ca="1" si="429"/>
        <v>0</v>
      </c>
      <c r="AM269" s="359">
        <f t="shared" ca="1" si="368"/>
        <v>0</v>
      </c>
      <c r="AN269" s="359">
        <v>0</v>
      </c>
      <c r="AO269" s="359">
        <f t="shared" ca="1" si="395"/>
        <v>0</v>
      </c>
      <c r="AP269" s="359">
        <f t="shared" ca="1" si="430"/>
        <v>0</v>
      </c>
      <c r="AQ269" s="359">
        <f t="shared" ca="1" si="396"/>
        <v>0</v>
      </c>
      <c r="AS269" s="362">
        <f t="shared" ca="1" si="431"/>
        <v>380</v>
      </c>
      <c r="AT269" s="362">
        <v>261</v>
      </c>
      <c r="AU269" s="371">
        <f t="shared" ca="1" si="432"/>
        <v>0</v>
      </c>
      <c r="AV269" s="359">
        <f t="shared" ca="1" si="369"/>
        <v>0</v>
      </c>
      <c r="AW269" s="359">
        <v>0</v>
      </c>
      <c r="AX269" s="359">
        <f t="shared" ca="1" si="397"/>
        <v>0</v>
      </c>
      <c r="AY269" s="359">
        <f t="shared" ca="1" si="433"/>
        <v>0</v>
      </c>
      <c r="AZ269" s="359">
        <f t="shared" ca="1" si="398"/>
        <v>0</v>
      </c>
      <c r="BB269" s="362">
        <f t="shared" ca="1" si="434"/>
        <v>380</v>
      </c>
      <c r="BC269" s="362">
        <v>261</v>
      </c>
      <c r="BD269" s="371">
        <f t="shared" ca="1" si="435"/>
        <v>0</v>
      </c>
      <c r="BE269" s="359">
        <f t="shared" ca="1" si="370"/>
        <v>0</v>
      </c>
      <c r="BF269" s="359">
        <v>0</v>
      </c>
      <c r="BG269" s="359">
        <f t="shared" ca="1" si="399"/>
        <v>0</v>
      </c>
      <c r="BH269" s="359">
        <f t="shared" ca="1" si="436"/>
        <v>0</v>
      </c>
      <c r="BI269" s="359">
        <f t="shared" ca="1" si="400"/>
        <v>0</v>
      </c>
      <c r="BK269" s="362">
        <f t="shared" ca="1" si="437"/>
        <v>380</v>
      </c>
      <c r="BL269" s="362">
        <v>261</v>
      </c>
      <c r="BM269" s="371">
        <f t="shared" ca="1" si="438"/>
        <v>0</v>
      </c>
      <c r="BN269" s="359">
        <f t="shared" ca="1" si="371"/>
        <v>0</v>
      </c>
      <c r="BO269" s="359">
        <v>0</v>
      </c>
      <c r="BP269" s="359">
        <f t="shared" ca="1" si="401"/>
        <v>0</v>
      </c>
      <c r="BQ269" s="359">
        <f t="shared" ca="1" si="372"/>
        <v>0</v>
      </c>
      <c r="BR269" s="359">
        <f t="shared" ca="1" si="402"/>
        <v>0</v>
      </c>
      <c r="BT269" s="362">
        <f t="shared" ca="1" si="439"/>
        <v>380</v>
      </c>
      <c r="BU269" s="362">
        <v>261</v>
      </c>
      <c r="BV269" s="371">
        <f t="shared" ca="1" si="440"/>
        <v>0</v>
      </c>
      <c r="BW269" s="359">
        <f t="shared" ca="1" si="373"/>
        <v>0</v>
      </c>
      <c r="BX269" s="359">
        <v>0</v>
      </c>
      <c r="BY269" s="359">
        <f t="shared" ca="1" si="403"/>
        <v>0</v>
      </c>
      <c r="BZ269" s="359">
        <f t="shared" ca="1" si="374"/>
        <v>0</v>
      </c>
      <c r="CA269" s="359">
        <f t="shared" ca="1" si="404"/>
        <v>0</v>
      </c>
      <c r="CC269" s="362">
        <f t="shared" ca="1" si="441"/>
        <v>380</v>
      </c>
      <c r="CD269" s="362">
        <v>261</v>
      </c>
      <c r="CE269" s="371">
        <f t="shared" ca="1" si="442"/>
        <v>0</v>
      </c>
      <c r="CF269" s="359">
        <f t="shared" ca="1" si="375"/>
        <v>0</v>
      </c>
      <c r="CG269" s="359">
        <v>0</v>
      </c>
      <c r="CH269" s="359">
        <f t="shared" ca="1" si="405"/>
        <v>0</v>
      </c>
      <c r="CI269" s="359">
        <f t="shared" ca="1" si="376"/>
        <v>0</v>
      </c>
      <c r="CJ269" s="359">
        <f t="shared" ca="1" si="406"/>
        <v>0</v>
      </c>
      <c r="CL269" s="362">
        <f t="shared" ca="1" si="443"/>
        <v>380</v>
      </c>
      <c r="CM269" s="362">
        <v>261</v>
      </c>
      <c r="CN269" s="371">
        <f t="shared" ca="1" si="444"/>
        <v>0</v>
      </c>
      <c r="CO269" s="359">
        <f t="shared" ca="1" si="377"/>
        <v>0</v>
      </c>
      <c r="CP269" s="359">
        <v>0</v>
      </c>
      <c r="CQ269" s="359">
        <f t="shared" ca="1" si="407"/>
        <v>0</v>
      </c>
      <c r="CR269" s="359">
        <f t="shared" ca="1" si="378"/>
        <v>0</v>
      </c>
      <c r="CS269" s="359">
        <f t="shared" ca="1" si="408"/>
        <v>0</v>
      </c>
      <c r="CU269" s="362">
        <f t="shared" ca="1" si="445"/>
        <v>380</v>
      </c>
      <c r="CV269" s="362">
        <v>261</v>
      </c>
      <c r="CW269" s="371">
        <f t="shared" ca="1" si="446"/>
        <v>0</v>
      </c>
      <c r="CX269" s="359">
        <f t="shared" ca="1" si="379"/>
        <v>0</v>
      </c>
      <c r="CY269" s="359">
        <v>0</v>
      </c>
      <c r="CZ269" s="359">
        <f t="shared" ca="1" si="409"/>
        <v>0</v>
      </c>
      <c r="DA269" s="359">
        <f t="shared" ca="1" si="380"/>
        <v>0</v>
      </c>
      <c r="DB269" s="359">
        <f t="shared" ca="1" si="410"/>
        <v>0</v>
      </c>
      <c r="DD269" s="362">
        <f t="shared" ca="1" si="447"/>
        <v>380</v>
      </c>
      <c r="DE269" s="362">
        <v>261</v>
      </c>
      <c r="DF269" s="371">
        <f t="shared" ca="1" si="448"/>
        <v>0</v>
      </c>
      <c r="DG269" s="359">
        <f t="shared" ca="1" si="381"/>
        <v>0</v>
      </c>
      <c r="DH269" s="359">
        <v>0</v>
      </c>
      <c r="DI269" s="359">
        <f t="shared" ca="1" si="411"/>
        <v>0</v>
      </c>
      <c r="DJ269" s="359">
        <f t="shared" ca="1" si="382"/>
        <v>0</v>
      </c>
      <c r="DK269" s="359">
        <f t="shared" ca="1" si="412"/>
        <v>0</v>
      </c>
      <c r="DM269" s="362">
        <f t="shared" ca="1" si="449"/>
        <v>380</v>
      </c>
      <c r="DN269" s="362">
        <v>261</v>
      </c>
      <c r="DO269" s="371">
        <f t="shared" ca="1" si="450"/>
        <v>0</v>
      </c>
      <c r="DP269" s="359">
        <f t="shared" ca="1" si="383"/>
        <v>0</v>
      </c>
      <c r="DQ269" s="359">
        <v>0</v>
      </c>
      <c r="DR269" s="359">
        <f t="shared" ca="1" si="413"/>
        <v>0</v>
      </c>
      <c r="DS269" s="359">
        <f t="shared" ca="1" si="384"/>
        <v>0</v>
      </c>
      <c r="DT269" s="359">
        <f t="shared" ca="1" si="414"/>
        <v>0</v>
      </c>
      <c r="DV269" s="362">
        <f t="shared" ca="1" si="451"/>
        <v>380</v>
      </c>
      <c r="DW269" s="362">
        <v>261</v>
      </c>
      <c r="DX269" s="371">
        <f t="shared" ca="1" si="452"/>
        <v>0</v>
      </c>
      <c r="DY269" s="359">
        <f t="shared" ca="1" si="385"/>
        <v>0</v>
      </c>
      <c r="DZ269" s="359">
        <v>0</v>
      </c>
      <c r="EA269" s="359">
        <f t="shared" ca="1" si="415"/>
        <v>0</v>
      </c>
      <c r="EB269" s="359">
        <f t="shared" ca="1" si="386"/>
        <v>0</v>
      </c>
      <c r="EC269" s="359">
        <f t="shared" ca="1" si="416"/>
        <v>0</v>
      </c>
      <c r="EE269" s="362">
        <f t="shared" ca="1" si="453"/>
        <v>380</v>
      </c>
      <c r="EF269" s="362">
        <v>261</v>
      </c>
      <c r="EG269" s="371">
        <f t="shared" ca="1" si="454"/>
        <v>0</v>
      </c>
      <c r="EH269" s="359">
        <f t="shared" ca="1" si="387"/>
        <v>0</v>
      </c>
      <c r="EI269" s="359">
        <v>0</v>
      </c>
      <c r="EJ269" s="359">
        <f t="shared" ca="1" si="417"/>
        <v>0</v>
      </c>
      <c r="EK269" s="359">
        <f t="shared" ca="1" si="388"/>
        <v>0</v>
      </c>
      <c r="EL269" s="359">
        <f t="shared" ca="1" si="418"/>
        <v>0</v>
      </c>
    </row>
    <row r="270" spans="9:142" x14ac:dyDescent="0.35">
      <c r="I270" s="362">
        <f t="shared" ca="1" si="419"/>
        <v>381</v>
      </c>
      <c r="J270" s="362">
        <v>262</v>
      </c>
      <c r="K270" s="371">
        <f t="shared" ca="1" si="420"/>
        <v>0</v>
      </c>
      <c r="L270" s="359">
        <f t="shared" ca="1" si="365"/>
        <v>0</v>
      </c>
      <c r="M270" s="359">
        <v>0</v>
      </c>
      <c r="N270" s="359">
        <f t="shared" ca="1" si="389"/>
        <v>0</v>
      </c>
      <c r="O270" s="359">
        <f t="shared" ca="1" si="421"/>
        <v>0</v>
      </c>
      <c r="P270" s="359">
        <f t="shared" ca="1" si="390"/>
        <v>0</v>
      </c>
      <c r="R270" s="362">
        <f t="shared" ca="1" si="422"/>
        <v>381</v>
      </c>
      <c r="S270" s="362">
        <v>262</v>
      </c>
      <c r="T270" s="371">
        <f t="shared" ca="1" si="423"/>
        <v>0</v>
      </c>
      <c r="U270" s="359">
        <f t="shared" ca="1" si="366"/>
        <v>0</v>
      </c>
      <c r="V270" s="359">
        <v>0</v>
      </c>
      <c r="W270" s="359">
        <f t="shared" ca="1" si="391"/>
        <v>0</v>
      </c>
      <c r="X270" s="359">
        <f t="shared" ca="1" si="424"/>
        <v>0</v>
      </c>
      <c r="Y270" s="359">
        <f t="shared" ca="1" si="392"/>
        <v>0</v>
      </c>
      <c r="AA270" s="362">
        <f t="shared" ca="1" si="425"/>
        <v>381</v>
      </c>
      <c r="AB270" s="362">
        <v>262</v>
      </c>
      <c r="AC270" s="371">
        <f t="shared" ca="1" si="426"/>
        <v>0</v>
      </c>
      <c r="AD270" s="359">
        <f t="shared" ca="1" si="367"/>
        <v>0</v>
      </c>
      <c r="AE270" s="359">
        <v>0</v>
      </c>
      <c r="AF270" s="359">
        <f t="shared" ca="1" si="393"/>
        <v>0</v>
      </c>
      <c r="AG270" s="359">
        <f t="shared" ca="1" si="427"/>
        <v>0</v>
      </c>
      <c r="AH270" s="359">
        <f t="shared" ca="1" si="394"/>
        <v>0</v>
      </c>
      <c r="AJ270" s="362">
        <f t="shared" ca="1" si="428"/>
        <v>381</v>
      </c>
      <c r="AK270" s="362">
        <v>262</v>
      </c>
      <c r="AL270" s="371">
        <f t="shared" ca="1" si="429"/>
        <v>0</v>
      </c>
      <c r="AM270" s="359">
        <f t="shared" ca="1" si="368"/>
        <v>0</v>
      </c>
      <c r="AN270" s="359">
        <v>0</v>
      </c>
      <c r="AO270" s="359">
        <f t="shared" ca="1" si="395"/>
        <v>0</v>
      </c>
      <c r="AP270" s="359">
        <f t="shared" ca="1" si="430"/>
        <v>0</v>
      </c>
      <c r="AQ270" s="359">
        <f t="shared" ca="1" si="396"/>
        <v>0</v>
      </c>
      <c r="AS270" s="362">
        <f t="shared" ca="1" si="431"/>
        <v>381</v>
      </c>
      <c r="AT270" s="362">
        <v>262</v>
      </c>
      <c r="AU270" s="371">
        <f t="shared" ca="1" si="432"/>
        <v>0</v>
      </c>
      <c r="AV270" s="359">
        <f t="shared" ca="1" si="369"/>
        <v>0</v>
      </c>
      <c r="AW270" s="359">
        <v>0</v>
      </c>
      <c r="AX270" s="359">
        <f t="shared" ca="1" si="397"/>
        <v>0</v>
      </c>
      <c r="AY270" s="359">
        <f t="shared" ca="1" si="433"/>
        <v>0</v>
      </c>
      <c r="AZ270" s="359">
        <f t="shared" ca="1" si="398"/>
        <v>0</v>
      </c>
      <c r="BB270" s="362">
        <f t="shared" ca="1" si="434"/>
        <v>381</v>
      </c>
      <c r="BC270" s="362">
        <v>262</v>
      </c>
      <c r="BD270" s="371">
        <f t="shared" ca="1" si="435"/>
        <v>0</v>
      </c>
      <c r="BE270" s="359">
        <f t="shared" ca="1" si="370"/>
        <v>0</v>
      </c>
      <c r="BF270" s="359">
        <v>0</v>
      </c>
      <c r="BG270" s="359">
        <f t="shared" ca="1" si="399"/>
        <v>0</v>
      </c>
      <c r="BH270" s="359">
        <f t="shared" ca="1" si="436"/>
        <v>0</v>
      </c>
      <c r="BI270" s="359">
        <f t="shared" ca="1" si="400"/>
        <v>0</v>
      </c>
      <c r="BK270" s="362">
        <f t="shared" ca="1" si="437"/>
        <v>381</v>
      </c>
      <c r="BL270" s="362">
        <v>262</v>
      </c>
      <c r="BM270" s="371">
        <f t="shared" ca="1" si="438"/>
        <v>0</v>
      </c>
      <c r="BN270" s="359">
        <f t="shared" ca="1" si="371"/>
        <v>0</v>
      </c>
      <c r="BO270" s="359">
        <v>0</v>
      </c>
      <c r="BP270" s="359">
        <f t="shared" ca="1" si="401"/>
        <v>0</v>
      </c>
      <c r="BQ270" s="359">
        <f t="shared" ca="1" si="372"/>
        <v>0</v>
      </c>
      <c r="BR270" s="359">
        <f t="shared" ca="1" si="402"/>
        <v>0</v>
      </c>
      <c r="BT270" s="362">
        <f t="shared" ca="1" si="439"/>
        <v>381</v>
      </c>
      <c r="BU270" s="362">
        <v>262</v>
      </c>
      <c r="BV270" s="371">
        <f t="shared" ca="1" si="440"/>
        <v>0</v>
      </c>
      <c r="BW270" s="359">
        <f t="shared" ca="1" si="373"/>
        <v>0</v>
      </c>
      <c r="BX270" s="359">
        <v>0</v>
      </c>
      <c r="BY270" s="359">
        <f t="shared" ca="1" si="403"/>
        <v>0</v>
      </c>
      <c r="BZ270" s="359">
        <f t="shared" ca="1" si="374"/>
        <v>0</v>
      </c>
      <c r="CA270" s="359">
        <f t="shared" ca="1" si="404"/>
        <v>0</v>
      </c>
      <c r="CC270" s="362">
        <f t="shared" ca="1" si="441"/>
        <v>381</v>
      </c>
      <c r="CD270" s="362">
        <v>262</v>
      </c>
      <c r="CE270" s="371">
        <f t="shared" ca="1" si="442"/>
        <v>0</v>
      </c>
      <c r="CF270" s="359">
        <f t="shared" ca="1" si="375"/>
        <v>0</v>
      </c>
      <c r="CG270" s="359">
        <v>0</v>
      </c>
      <c r="CH270" s="359">
        <f t="shared" ca="1" si="405"/>
        <v>0</v>
      </c>
      <c r="CI270" s="359">
        <f t="shared" ca="1" si="376"/>
        <v>0</v>
      </c>
      <c r="CJ270" s="359">
        <f t="shared" ca="1" si="406"/>
        <v>0</v>
      </c>
      <c r="CL270" s="362">
        <f t="shared" ca="1" si="443"/>
        <v>381</v>
      </c>
      <c r="CM270" s="362">
        <v>262</v>
      </c>
      <c r="CN270" s="371">
        <f t="shared" ca="1" si="444"/>
        <v>0</v>
      </c>
      <c r="CO270" s="359">
        <f t="shared" ca="1" si="377"/>
        <v>0</v>
      </c>
      <c r="CP270" s="359">
        <v>0</v>
      </c>
      <c r="CQ270" s="359">
        <f t="shared" ca="1" si="407"/>
        <v>0</v>
      </c>
      <c r="CR270" s="359">
        <f t="shared" ca="1" si="378"/>
        <v>0</v>
      </c>
      <c r="CS270" s="359">
        <f t="shared" ca="1" si="408"/>
        <v>0</v>
      </c>
      <c r="CU270" s="362">
        <f t="shared" ca="1" si="445"/>
        <v>381</v>
      </c>
      <c r="CV270" s="362">
        <v>262</v>
      </c>
      <c r="CW270" s="371">
        <f t="shared" ca="1" si="446"/>
        <v>0</v>
      </c>
      <c r="CX270" s="359">
        <f t="shared" ca="1" si="379"/>
        <v>0</v>
      </c>
      <c r="CY270" s="359">
        <v>0</v>
      </c>
      <c r="CZ270" s="359">
        <f t="shared" ca="1" si="409"/>
        <v>0</v>
      </c>
      <c r="DA270" s="359">
        <f t="shared" ca="1" si="380"/>
        <v>0</v>
      </c>
      <c r="DB270" s="359">
        <f t="shared" ca="1" si="410"/>
        <v>0</v>
      </c>
      <c r="DD270" s="362">
        <f t="shared" ca="1" si="447"/>
        <v>381</v>
      </c>
      <c r="DE270" s="362">
        <v>262</v>
      </c>
      <c r="DF270" s="371">
        <f t="shared" ca="1" si="448"/>
        <v>0</v>
      </c>
      <c r="DG270" s="359">
        <f t="shared" ca="1" si="381"/>
        <v>0</v>
      </c>
      <c r="DH270" s="359">
        <v>0</v>
      </c>
      <c r="DI270" s="359">
        <f t="shared" ca="1" si="411"/>
        <v>0</v>
      </c>
      <c r="DJ270" s="359">
        <f t="shared" ca="1" si="382"/>
        <v>0</v>
      </c>
      <c r="DK270" s="359">
        <f t="shared" ca="1" si="412"/>
        <v>0</v>
      </c>
      <c r="DM270" s="362">
        <f t="shared" ca="1" si="449"/>
        <v>381</v>
      </c>
      <c r="DN270" s="362">
        <v>262</v>
      </c>
      <c r="DO270" s="371">
        <f t="shared" ca="1" si="450"/>
        <v>0</v>
      </c>
      <c r="DP270" s="359">
        <f t="shared" ca="1" si="383"/>
        <v>0</v>
      </c>
      <c r="DQ270" s="359">
        <v>0</v>
      </c>
      <c r="DR270" s="359">
        <f t="shared" ca="1" si="413"/>
        <v>0</v>
      </c>
      <c r="DS270" s="359">
        <f t="shared" ca="1" si="384"/>
        <v>0</v>
      </c>
      <c r="DT270" s="359">
        <f t="shared" ca="1" si="414"/>
        <v>0</v>
      </c>
      <c r="DV270" s="362">
        <f t="shared" ca="1" si="451"/>
        <v>381</v>
      </c>
      <c r="DW270" s="362">
        <v>262</v>
      </c>
      <c r="DX270" s="371">
        <f t="shared" ca="1" si="452"/>
        <v>0</v>
      </c>
      <c r="DY270" s="359">
        <f t="shared" ca="1" si="385"/>
        <v>0</v>
      </c>
      <c r="DZ270" s="359">
        <v>0</v>
      </c>
      <c r="EA270" s="359">
        <f t="shared" ca="1" si="415"/>
        <v>0</v>
      </c>
      <c r="EB270" s="359">
        <f t="shared" ca="1" si="386"/>
        <v>0</v>
      </c>
      <c r="EC270" s="359">
        <f t="shared" ca="1" si="416"/>
        <v>0</v>
      </c>
      <c r="EE270" s="362">
        <f t="shared" ca="1" si="453"/>
        <v>381</v>
      </c>
      <c r="EF270" s="362">
        <v>262</v>
      </c>
      <c r="EG270" s="371">
        <f t="shared" ca="1" si="454"/>
        <v>0</v>
      </c>
      <c r="EH270" s="359">
        <f t="shared" ca="1" si="387"/>
        <v>0</v>
      </c>
      <c r="EI270" s="359">
        <v>0</v>
      </c>
      <c r="EJ270" s="359">
        <f t="shared" ca="1" si="417"/>
        <v>0</v>
      </c>
      <c r="EK270" s="359">
        <f t="shared" ca="1" si="388"/>
        <v>0</v>
      </c>
      <c r="EL270" s="359">
        <f t="shared" ca="1" si="418"/>
        <v>0</v>
      </c>
    </row>
    <row r="271" spans="9:142" x14ac:dyDescent="0.35">
      <c r="I271" s="362">
        <f t="shared" ca="1" si="419"/>
        <v>382</v>
      </c>
      <c r="J271" s="362">
        <v>263</v>
      </c>
      <c r="K271" s="371">
        <f t="shared" ca="1" si="420"/>
        <v>0</v>
      </c>
      <c r="L271" s="359">
        <f t="shared" ca="1" si="365"/>
        <v>0</v>
      </c>
      <c r="M271" s="359">
        <v>0</v>
      </c>
      <c r="N271" s="359">
        <f t="shared" ca="1" si="389"/>
        <v>0</v>
      </c>
      <c r="O271" s="359">
        <f t="shared" ca="1" si="421"/>
        <v>0</v>
      </c>
      <c r="P271" s="359">
        <f t="shared" ca="1" si="390"/>
        <v>0</v>
      </c>
      <c r="R271" s="362">
        <f t="shared" ca="1" si="422"/>
        <v>382</v>
      </c>
      <c r="S271" s="362">
        <v>263</v>
      </c>
      <c r="T271" s="371">
        <f t="shared" ca="1" si="423"/>
        <v>0</v>
      </c>
      <c r="U271" s="359">
        <f t="shared" ca="1" si="366"/>
        <v>0</v>
      </c>
      <c r="V271" s="359">
        <v>0</v>
      </c>
      <c r="W271" s="359">
        <f t="shared" ca="1" si="391"/>
        <v>0</v>
      </c>
      <c r="X271" s="359">
        <f t="shared" ca="1" si="424"/>
        <v>0</v>
      </c>
      <c r="Y271" s="359">
        <f t="shared" ca="1" si="392"/>
        <v>0</v>
      </c>
      <c r="AA271" s="362">
        <f t="shared" ca="1" si="425"/>
        <v>382</v>
      </c>
      <c r="AB271" s="362">
        <v>263</v>
      </c>
      <c r="AC271" s="371">
        <f t="shared" ca="1" si="426"/>
        <v>0</v>
      </c>
      <c r="AD271" s="359">
        <f t="shared" ca="1" si="367"/>
        <v>0</v>
      </c>
      <c r="AE271" s="359">
        <v>0</v>
      </c>
      <c r="AF271" s="359">
        <f t="shared" ca="1" si="393"/>
        <v>0</v>
      </c>
      <c r="AG271" s="359">
        <f t="shared" ca="1" si="427"/>
        <v>0</v>
      </c>
      <c r="AH271" s="359">
        <f t="shared" ca="1" si="394"/>
        <v>0</v>
      </c>
      <c r="AJ271" s="362">
        <f t="shared" ca="1" si="428"/>
        <v>382</v>
      </c>
      <c r="AK271" s="362">
        <v>263</v>
      </c>
      <c r="AL271" s="371">
        <f t="shared" ca="1" si="429"/>
        <v>0</v>
      </c>
      <c r="AM271" s="359">
        <f t="shared" ca="1" si="368"/>
        <v>0</v>
      </c>
      <c r="AN271" s="359">
        <v>0</v>
      </c>
      <c r="AO271" s="359">
        <f t="shared" ca="1" si="395"/>
        <v>0</v>
      </c>
      <c r="AP271" s="359">
        <f t="shared" ca="1" si="430"/>
        <v>0</v>
      </c>
      <c r="AQ271" s="359">
        <f t="shared" ca="1" si="396"/>
        <v>0</v>
      </c>
      <c r="AS271" s="362">
        <f t="shared" ca="1" si="431"/>
        <v>382</v>
      </c>
      <c r="AT271" s="362">
        <v>263</v>
      </c>
      <c r="AU271" s="371">
        <f t="shared" ca="1" si="432"/>
        <v>0</v>
      </c>
      <c r="AV271" s="359">
        <f t="shared" ca="1" si="369"/>
        <v>0</v>
      </c>
      <c r="AW271" s="359">
        <v>0</v>
      </c>
      <c r="AX271" s="359">
        <f t="shared" ca="1" si="397"/>
        <v>0</v>
      </c>
      <c r="AY271" s="359">
        <f t="shared" ca="1" si="433"/>
        <v>0</v>
      </c>
      <c r="AZ271" s="359">
        <f t="shared" ca="1" si="398"/>
        <v>0</v>
      </c>
      <c r="BB271" s="362">
        <f t="shared" ca="1" si="434"/>
        <v>382</v>
      </c>
      <c r="BC271" s="362">
        <v>263</v>
      </c>
      <c r="BD271" s="371">
        <f t="shared" ca="1" si="435"/>
        <v>0</v>
      </c>
      <c r="BE271" s="359">
        <f t="shared" ca="1" si="370"/>
        <v>0</v>
      </c>
      <c r="BF271" s="359">
        <v>0</v>
      </c>
      <c r="BG271" s="359">
        <f t="shared" ca="1" si="399"/>
        <v>0</v>
      </c>
      <c r="BH271" s="359">
        <f t="shared" ca="1" si="436"/>
        <v>0</v>
      </c>
      <c r="BI271" s="359">
        <f t="shared" ca="1" si="400"/>
        <v>0</v>
      </c>
      <c r="BK271" s="362">
        <f t="shared" ca="1" si="437"/>
        <v>382</v>
      </c>
      <c r="BL271" s="362">
        <v>263</v>
      </c>
      <c r="BM271" s="371">
        <f t="shared" ca="1" si="438"/>
        <v>0</v>
      </c>
      <c r="BN271" s="359">
        <f t="shared" ca="1" si="371"/>
        <v>0</v>
      </c>
      <c r="BO271" s="359">
        <v>0</v>
      </c>
      <c r="BP271" s="359">
        <f t="shared" ca="1" si="401"/>
        <v>0</v>
      </c>
      <c r="BQ271" s="359">
        <f t="shared" ca="1" si="372"/>
        <v>0</v>
      </c>
      <c r="BR271" s="359">
        <f t="shared" ca="1" si="402"/>
        <v>0</v>
      </c>
      <c r="BT271" s="362">
        <f t="shared" ca="1" si="439"/>
        <v>382</v>
      </c>
      <c r="BU271" s="362">
        <v>263</v>
      </c>
      <c r="BV271" s="371">
        <f t="shared" ca="1" si="440"/>
        <v>0</v>
      </c>
      <c r="BW271" s="359">
        <f t="shared" ca="1" si="373"/>
        <v>0</v>
      </c>
      <c r="BX271" s="359">
        <v>0</v>
      </c>
      <c r="BY271" s="359">
        <f t="shared" ca="1" si="403"/>
        <v>0</v>
      </c>
      <c r="BZ271" s="359">
        <f t="shared" ca="1" si="374"/>
        <v>0</v>
      </c>
      <c r="CA271" s="359">
        <f t="shared" ca="1" si="404"/>
        <v>0</v>
      </c>
      <c r="CC271" s="362">
        <f t="shared" ca="1" si="441"/>
        <v>382</v>
      </c>
      <c r="CD271" s="362">
        <v>263</v>
      </c>
      <c r="CE271" s="371">
        <f t="shared" ca="1" si="442"/>
        <v>0</v>
      </c>
      <c r="CF271" s="359">
        <f t="shared" ca="1" si="375"/>
        <v>0</v>
      </c>
      <c r="CG271" s="359">
        <v>0</v>
      </c>
      <c r="CH271" s="359">
        <f t="shared" ca="1" si="405"/>
        <v>0</v>
      </c>
      <c r="CI271" s="359">
        <f t="shared" ca="1" si="376"/>
        <v>0</v>
      </c>
      <c r="CJ271" s="359">
        <f t="shared" ca="1" si="406"/>
        <v>0</v>
      </c>
      <c r="CL271" s="362">
        <f t="shared" ca="1" si="443"/>
        <v>382</v>
      </c>
      <c r="CM271" s="362">
        <v>263</v>
      </c>
      <c r="CN271" s="371">
        <f t="shared" ca="1" si="444"/>
        <v>0</v>
      </c>
      <c r="CO271" s="359">
        <f t="shared" ca="1" si="377"/>
        <v>0</v>
      </c>
      <c r="CP271" s="359">
        <v>0</v>
      </c>
      <c r="CQ271" s="359">
        <f t="shared" ca="1" si="407"/>
        <v>0</v>
      </c>
      <c r="CR271" s="359">
        <f t="shared" ca="1" si="378"/>
        <v>0</v>
      </c>
      <c r="CS271" s="359">
        <f t="shared" ca="1" si="408"/>
        <v>0</v>
      </c>
      <c r="CU271" s="362">
        <f t="shared" ca="1" si="445"/>
        <v>382</v>
      </c>
      <c r="CV271" s="362">
        <v>263</v>
      </c>
      <c r="CW271" s="371">
        <f t="shared" ca="1" si="446"/>
        <v>0</v>
      </c>
      <c r="CX271" s="359">
        <f t="shared" ca="1" si="379"/>
        <v>0</v>
      </c>
      <c r="CY271" s="359">
        <v>0</v>
      </c>
      <c r="CZ271" s="359">
        <f t="shared" ca="1" si="409"/>
        <v>0</v>
      </c>
      <c r="DA271" s="359">
        <f t="shared" ca="1" si="380"/>
        <v>0</v>
      </c>
      <c r="DB271" s="359">
        <f t="shared" ca="1" si="410"/>
        <v>0</v>
      </c>
      <c r="DD271" s="362">
        <f t="shared" ca="1" si="447"/>
        <v>382</v>
      </c>
      <c r="DE271" s="362">
        <v>263</v>
      </c>
      <c r="DF271" s="371">
        <f t="shared" ca="1" si="448"/>
        <v>0</v>
      </c>
      <c r="DG271" s="359">
        <f t="shared" ca="1" si="381"/>
        <v>0</v>
      </c>
      <c r="DH271" s="359">
        <v>0</v>
      </c>
      <c r="DI271" s="359">
        <f t="shared" ca="1" si="411"/>
        <v>0</v>
      </c>
      <c r="DJ271" s="359">
        <f t="shared" ca="1" si="382"/>
        <v>0</v>
      </c>
      <c r="DK271" s="359">
        <f t="shared" ca="1" si="412"/>
        <v>0</v>
      </c>
      <c r="DM271" s="362">
        <f t="shared" ca="1" si="449"/>
        <v>382</v>
      </c>
      <c r="DN271" s="362">
        <v>263</v>
      </c>
      <c r="DO271" s="371">
        <f t="shared" ca="1" si="450"/>
        <v>0</v>
      </c>
      <c r="DP271" s="359">
        <f t="shared" ca="1" si="383"/>
        <v>0</v>
      </c>
      <c r="DQ271" s="359">
        <v>0</v>
      </c>
      <c r="DR271" s="359">
        <f t="shared" ca="1" si="413"/>
        <v>0</v>
      </c>
      <c r="DS271" s="359">
        <f t="shared" ca="1" si="384"/>
        <v>0</v>
      </c>
      <c r="DT271" s="359">
        <f t="shared" ca="1" si="414"/>
        <v>0</v>
      </c>
      <c r="DV271" s="362">
        <f t="shared" ca="1" si="451"/>
        <v>382</v>
      </c>
      <c r="DW271" s="362">
        <v>263</v>
      </c>
      <c r="DX271" s="371">
        <f t="shared" ca="1" si="452"/>
        <v>0</v>
      </c>
      <c r="DY271" s="359">
        <f t="shared" ca="1" si="385"/>
        <v>0</v>
      </c>
      <c r="DZ271" s="359">
        <v>0</v>
      </c>
      <c r="EA271" s="359">
        <f t="shared" ca="1" si="415"/>
        <v>0</v>
      </c>
      <c r="EB271" s="359">
        <f t="shared" ca="1" si="386"/>
        <v>0</v>
      </c>
      <c r="EC271" s="359">
        <f t="shared" ca="1" si="416"/>
        <v>0</v>
      </c>
      <c r="EE271" s="362">
        <f t="shared" ca="1" si="453"/>
        <v>382</v>
      </c>
      <c r="EF271" s="362">
        <v>263</v>
      </c>
      <c r="EG271" s="371">
        <f t="shared" ca="1" si="454"/>
        <v>0</v>
      </c>
      <c r="EH271" s="359">
        <f t="shared" ca="1" si="387"/>
        <v>0</v>
      </c>
      <c r="EI271" s="359">
        <v>0</v>
      </c>
      <c r="EJ271" s="359">
        <f t="shared" ca="1" si="417"/>
        <v>0</v>
      </c>
      <c r="EK271" s="359">
        <f t="shared" ca="1" si="388"/>
        <v>0</v>
      </c>
      <c r="EL271" s="359">
        <f t="shared" ca="1" si="418"/>
        <v>0</v>
      </c>
    </row>
    <row r="272" spans="9:142" x14ac:dyDescent="0.35">
      <c r="I272" s="362">
        <f t="shared" ca="1" si="419"/>
        <v>383</v>
      </c>
      <c r="J272" s="362">
        <v>264</v>
      </c>
      <c r="K272" s="371">
        <f t="shared" ca="1" si="420"/>
        <v>0</v>
      </c>
      <c r="L272" s="359">
        <f t="shared" ca="1" si="365"/>
        <v>0</v>
      </c>
      <c r="M272" s="359">
        <v>0</v>
      </c>
      <c r="N272" s="359">
        <f t="shared" ca="1" si="389"/>
        <v>0</v>
      </c>
      <c r="O272" s="359">
        <f t="shared" ca="1" si="421"/>
        <v>0</v>
      </c>
      <c r="P272" s="359">
        <f t="shared" ca="1" si="390"/>
        <v>0</v>
      </c>
      <c r="R272" s="362">
        <f t="shared" ca="1" si="422"/>
        <v>383</v>
      </c>
      <c r="S272" s="362">
        <v>264</v>
      </c>
      <c r="T272" s="371">
        <f t="shared" ca="1" si="423"/>
        <v>0</v>
      </c>
      <c r="U272" s="359">
        <f t="shared" ca="1" si="366"/>
        <v>0</v>
      </c>
      <c r="V272" s="359">
        <v>0</v>
      </c>
      <c r="W272" s="359">
        <f t="shared" ca="1" si="391"/>
        <v>0</v>
      </c>
      <c r="X272" s="359">
        <f t="shared" ca="1" si="424"/>
        <v>0</v>
      </c>
      <c r="Y272" s="359">
        <f t="shared" ca="1" si="392"/>
        <v>0</v>
      </c>
      <c r="AA272" s="362">
        <f t="shared" ca="1" si="425"/>
        <v>383</v>
      </c>
      <c r="AB272" s="362">
        <v>264</v>
      </c>
      <c r="AC272" s="371">
        <f t="shared" ca="1" si="426"/>
        <v>0</v>
      </c>
      <c r="AD272" s="359">
        <f t="shared" ca="1" si="367"/>
        <v>0</v>
      </c>
      <c r="AE272" s="359">
        <v>0</v>
      </c>
      <c r="AF272" s="359">
        <f t="shared" ca="1" si="393"/>
        <v>0</v>
      </c>
      <c r="AG272" s="359">
        <f t="shared" ca="1" si="427"/>
        <v>0</v>
      </c>
      <c r="AH272" s="359">
        <f t="shared" ca="1" si="394"/>
        <v>0</v>
      </c>
      <c r="AJ272" s="362">
        <f t="shared" ca="1" si="428"/>
        <v>383</v>
      </c>
      <c r="AK272" s="362">
        <v>264</v>
      </c>
      <c r="AL272" s="371">
        <f t="shared" ca="1" si="429"/>
        <v>0</v>
      </c>
      <c r="AM272" s="359">
        <f t="shared" ca="1" si="368"/>
        <v>0</v>
      </c>
      <c r="AN272" s="359">
        <v>0</v>
      </c>
      <c r="AO272" s="359">
        <f t="shared" ca="1" si="395"/>
        <v>0</v>
      </c>
      <c r="AP272" s="359">
        <f t="shared" ca="1" si="430"/>
        <v>0</v>
      </c>
      <c r="AQ272" s="359">
        <f t="shared" ca="1" si="396"/>
        <v>0</v>
      </c>
      <c r="AS272" s="362">
        <f t="shared" ca="1" si="431"/>
        <v>383</v>
      </c>
      <c r="AT272" s="362">
        <v>264</v>
      </c>
      <c r="AU272" s="371">
        <f t="shared" ca="1" si="432"/>
        <v>0</v>
      </c>
      <c r="AV272" s="359">
        <f t="shared" ca="1" si="369"/>
        <v>0</v>
      </c>
      <c r="AW272" s="359">
        <v>0</v>
      </c>
      <c r="AX272" s="359">
        <f t="shared" ca="1" si="397"/>
        <v>0</v>
      </c>
      <c r="AY272" s="359">
        <f t="shared" ca="1" si="433"/>
        <v>0</v>
      </c>
      <c r="AZ272" s="359">
        <f t="shared" ca="1" si="398"/>
        <v>0</v>
      </c>
      <c r="BB272" s="362">
        <f t="shared" ca="1" si="434"/>
        <v>383</v>
      </c>
      <c r="BC272" s="362">
        <v>264</v>
      </c>
      <c r="BD272" s="371">
        <f t="shared" ca="1" si="435"/>
        <v>0</v>
      </c>
      <c r="BE272" s="359">
        <f t="shared" ca="1" si="370"/>
        <v>0</v>
      </c>
      <c r="BF272" s="359">
        <v>0</v>
      </c>
      <c r="BG272" s="359">
        <f t="shared" ca="1" si="399"/>
        <v>0</v>
      </c>
      <c r="BH272" s="359">
        <f t="shared" ca="1" si="436"/>
        <v>0</v>
      </c>
      <c r="BI272" s="359">
        <f t="shared" ca="1" si="400"/>
        <v>0</v>
      </c>
      <c r="BK272" s="362">
        <f t="shared" ca="1" si="437"/>
        <v>383</v>
      </c>
      <c r="BL272" s="362">
        <v>264</v>
      </c>
      <c r="BM272" s="371">
        <f t="shared" ca="1" si="438"/>
        <v>0</v>
      </c>
      <c r="BN272" s="359">
        <f t="shared" ca="1" si="371"/>
        <v>0</v>
      </c>
      <c r="BO272" s="359">
        <v>0</v>
      </c>
      <c r="BP272" s="359">
        <f t="shared" ca="1" si="401"/>
        <v>0</v>
      </c>
      <c r="BQ272" s="359">
        <f t="shared" ca="1" si="372"/>
        <v>0</v>
      </c>
      <c r="BR272" s="359">
        <f t="shared" ca="1" si="402"/>
        <v>0</v>
      </c>
      <c r="BT272" s="362">
        <f t="shared" ca="1" si="439"/>
        <v>383</v>
      </c>
      <c r="BU272" s="362">
        <v>264</v>
      </c>
      <c r="BV272" s="371">
        <f t="shared" ca="1" si="440"/>
        <v>0</v>
      </c>
      <c r="BW272" s="359">
        <f t="shared" ca="1" si="373"/>
        <v>0</v>
      </c>
      <c r="BX272" s="359">
        <v>0</v>
      </c>
      <c r="BY272" s="359">
        <f t="shared" ca="1" si="403"/>
        <v>0</v>
      </c>
      <c r="BZ272" s="359">
        <f t="shared" ca="1" si="374"/>
        <v>0</v>
      </c>
      <c r="CA272" s="359">
        <f t="shared" ca="1" si="404"/>
        <v>0</v>
      </c>
      <c r="CC272" s="362">
        <f t="shared" ca="1" si="441"/>
        <v>383</v>
      </c>
      <c r="CD272" s="362">
        <v>264</v>
      </c>
      <c r="CE272" s="371">
        <f t="shared" ca="1" si="442"/>
        <v>0</v>
      </c>
      <c r="CF272" s="359">
        <f t="shared" ca="1" si="375"/>
        <v>0</v>
      </c>
      <c r="CG272" s="359">
        <v>0</v>
      </c>
      <c r="CH272" s="359">
        <f t="shared" ca="1" si="405"/>
        <v>0</v>
      </c>
      <c r="CI272" s="359">
        <f t="shared" ca="1" si="376"/>
        <v>0</v>
      </c>
      <c r="CJ272" s="359">
        <f t="shared" ca="1" si="406"/>
        <v>0</v>
      </c>
      <c r="CL272" s="362">
        <f t="shared" ca="1" si="443"/>
        <v>383</v>
      </c>
      <c r="CM272" s="362">
        <v>264</v>
      </c>
      <c r="CN272" s="371">
        <f t="shared" ca="1" si="444"/>
        <v>0</v>
      </c>
      <c r="CO272" s="359">
        <f t="shared" ca="1" si="377"/>
        <v>0</v>
      </c>
      <c r="CP272" s="359">
        <v>0</v>
      </c>
      <c r="CQ272" s="359">
        <f t="shared" ca="1" si="407"/>
        <v>0</v>
      </c>
      <c r="CR272" s="359">
        <f t="shared" ca="1" si="378"/>
        <v>0</v>
      </c>
      <c r="CS272" s="359">
        <f t="shared" ca="1" si="408"/>
        <v>0</v>
      </c>
      <c r="CU272" s="362">
        <f t="shared" ca="1" si="445"/>
        <v>383</v>
      </c>
      <c r="CV272" s="362">
        <v>264</v>
      </c>
      <c r="CW272" s="371">
        <f t="shared" ca="1" si="446"/>
        <v>0</v>
      </c>
      <c r="CX272" s="359">
        <f t="shared" ca="1" si="379"/>
        <v>0</v>
      </c>
      <c r="CY272" s="359">
        <v>0</v>
      </c>
      <c r="CZ272" s="359">
        <f t="shared" ca="1" si="409"/>
        <v>0</v>
      </c>
      <c r="DA272" s="359">
        <f t="shared" ca="1" si="380"/>
        <v>0</v>
      </c>
      <c r="DB272" s="359">
        <f t="shared" ca="1" si="410"/>
        <v>0</v>
      </c>
      <c r="DD272" s="362">
        <f t="shared" ca="1" si="447"/>
        <v>383</v>
      </c>
      <c r="DE272" s="362">
        <v>264</v>
      </c>
      <c r="DF272" s="371">
        <f t="shared" ca="1" si="448"/>
        <v>0</v>
      </c>
      <c r="DG272" s="359">
        <f t="shared" ca="1" si="381"/>
        <v>0</v>
      </c>
      <c r="DH272" s="359">
        <v>0</v>
      </c>
      <c r="DI272" s="359">
        <f t="shared" ca="1" si="411"/>
        <v>0</v>
      </c>
      <c r="DJ272" s="359">
        <f t="shared" ca="1" si="382"/>
        <v>0</v>
      </c>
      <c r="DK272" s="359">
        <f t="shared" ca="1" si="412"/>
        <v>0</v>
      </c>
      <c r="DM272" s="362">
        <f t="shared" ca="1" si="449"/>
        <v>383</v>
      </c>
      <c r="DN272" s="362">
        <v>264</v>
      </c>
      <c r="DO272" s="371">
        <f t="shared" ca="1" si="450"/>
        <v>0</v>
      </c>
      <c r="DP272" s="359">
        <f t="shared" ca="1" si="383"/>
        <v>0</v>
      </c>
      <c r="DQ272" s="359">
        <v>0</v>
      </c>
      <c r="DR272" s="359">
        <f t="shared" ca="1" si="413"/>
        <v>0</v>
      </c>
      <c r="DS272" s="359">
        <f t="shared" ca="1" si="384"/>
        <v>0</v>
      </c>
      <c r="DT272" s="359">
        <f t="shared" ca="1" si="414"/>
        <v>0</v>
      </c>
      <c r="DV272" s="362">
        <f t="shared" ca="1" si="451"/>
        <v>383</v>
      </c>
      <c r="DW272" s="362">
        <v>264</v>
      </c>
      <c r="DX272" s="371">
        <f t="shared" ca="1" si="452"/>
        <v>0</v>
      </c>
      <c r="DY272" s="359">
        <f t="shared" ca="1" si="385"/>
        <v>0</v>
      </c>
      <c r="DZ272" s="359">
        <v>0</v>
      </c>
      <c r="EA272" s="359">
        <f t="shared" ca="1" si="415"/>
        <v>0</v>
      </c>
      <c r="EB272" s="359">
        <f t="shared" ca="1" si="386"/>
        <v>0</v>
      </c>
      <c r="EC272" s="359">
        <f t="shared" ca="1" si="416"/>
        <v>0</v>
      </c>
      <c r="EE272" s="362">
        <f t="shared" ca="1" si="453"/>
        <v>383</v>
      </c>
      <c r="EF272" s="362">
        <v>264</v>
      </c>
      <c r="EG272" s="371">
        <f t="shared" ca="1" si="454"/>
        <v>0</v>
      </c>
      <c r="EH272" s="359">
        <f t="shared" ca="1" si="387"/>
        <v>0</v>
      </c>
      <c r="EI272" s="359">
        <v>0</v>
      </c>
      <c r="EJ272" s="359">
        <f t="shared" ca="1" si="417"/>
        <v>0</v>
      </c>
      <c r="EK272" s="359">
        <f t="shared" ca="1" si="388"/>
        <v>0</v>
      </c>
      <c r="EL272" s="359">
        <f t="shared" ca="1" si="418"/>
        <v>0</v>
      </c>
    </row>
    <row r="273" spans="9:142" x14ac:dyDescent="0.35">
      <c r="I273" s="362">
        <f t="shared" ca="1" si="419"/>
        <v>384</v>
      </c>
      <c r="J273" s="362">
        <v>265</v>
      </c>
      <c r="K273" s="371">
        <f t="shared" ca="1" si="420"/>
        <v>0</v>
      </c>
      <c r="L273" s="359">
        <f t="shared" ca="1" si="365"/>
        <v>0</v>
      </c>
      <c r="M273" s="359">
        <v>0</v>
      </c>
      <c r="N273" s="359">
        <f t="shared" ca="1" si="389"/>
        <v>0</v>
      </c>
      <c r="O273" s="359">
        <f t="shared" ca="1" si="421"/>
        <v>0</v>
      </c>
      <c r="P273" s="359">
        <f t="shared" ca="1" si="390"/>
        <v>0</v>
      </c>
      <c r="R273" s="362">
        <f t="shared" ca="1" si="422"/>
        <v>384</v>
      </c>
      <c r="S273" s="362">
        <v>265</v>
      </c>
      <c r="T273" s="371">
        <f t="shared" ca="1" si="423"/>
        <v>0</v>
      </c>
      <c r="U273" s="359">
        <f t="shared" ca="1" si="366"/>
        <v>0</v>
      </c>
      <c r="V273" s="359">
        <v>0</v>
      </c>
      <c r="W273" s="359">
        <f t="shared" ca="1" si="391"/>
        <v>0</v>
      </c>
      <c r="X273" s="359">
        <f t="shared" ca="1" si="424"/>
        <v>0</v>
      </c>
      <c r="Y273" s="359">
        <f t="shared" ca="1" si="392"/>
        <v>0</v>
      </c>
      <c r="AA273" s="362">
        <f t="shared" ca="1" si="425"/>
        <v>384</v>
      </c>
      <c r="AB273" s="362">
        <v>265</v>
      </c>
      <c r="AC273" s="371">
        <f t="shared" ca="1" si="426"/>
        <v>0</v>
      </c>
      <c r="AD273" s="359">
        <f t="shared" ca="1" si="367"/>
        <v>0</v>
      </c>
      <c r="AE273" s="359">
        <v>0</v>
      </c>
      <c r="AF273" s="359">
        <f t="shared" ca="1" si="393"/>
        <v>0</v>
      </c>
      <c r="AG273" s="359">
        <f t="shared" ca="1" si="427"/>
        <v>0</v>
      </c>
      <c r="AH273" s="359">
        <f t="shared" ca="1" si="394"/>
        <v>0</v>
      </c>
      <c r="AJ273" s="362">
        <f t="shared" ca="1" si="428"/>
        <v>384</v>
      </c>
      <c r="AK273" s="362">
        <v>265</v>
      </c>
      <c r="AL273" s="371">
        <f t="shared" ca="1" si="429"/>
        <v>0</v>
      </c>
      <c r="AM273" s="359">
        <f t="shared" ca="1" si="368"/>
        <v>0</v>
      </c>
      <c r="AN273" s="359">
        <v>0</v>
      </c>
      <c r="AO273" s="359">
        <f t="shared" ca="1" si="395"/>
        <v>0</v>
      </c>
      <c r="AP273" s="359">
        <f t="shared" ca="1" si="430"/>
        <v>0</v>
      </c>
      <c r="AQ273" s="359">
        <f t="shared" ca="1" si="396"/>
        <v>0</v>
      </c>
      <c r="AS273" s="362">
        <f t="shared" ca="1" si="431"/>
        <v>384</v>
      </c>
      <c r="AT273" s="362">
        <v>265</v>
      </c>
      <c r="AU273" s="371">
        <f t="shared" ca="1" si="432"/>
        <v>0</v>
      </c>
      <c r="AV273" s="359">
        <f t="shared" ca="1" si="369"/>
        <v>0</v>
      </c>
      <c r="AW273" s="359">
        <v>0</v>
      </c>
      <c r="AX273" s="359">
        <f t="shared" ca="1" si="397"/>
        <v>0</v>
      </c>
      <c r="AY273" s="359">
        <f t="shared" ca="1" si="433"/>
        <v>0</v>
      </c>
      <c r="AZ273" s="359">
        <f t="shared" ca="1" si="398"/>
        <v>0</v>
      </c>
      <c r="BB273" s="362">
        <f t="shared" ca="1" si="434"/>
        <v>384</v>
      </c>
      <c r="BC273" s="362">
        <v>265</v>
      </c>
      <c r="BD273" s="371">
        <f t="shared" ca="1" si="435"/>
        <v>0</v>
      </c>
      <c r="BE273" s="359">
        <f t="shared" ca="1" si="370"/>
        <v>0</v>
      </c>
      <c r="BF273" s="359">
        <v>0</v>
      </c>
      <c r="BG273" s="359">
        <f t="shared" ca="1" si="399"/>
        <v>0</v>
      </c>
      <c r="BH273" s="359">
        <f t="shared" ca="1" si="436"/>
        <v>0</v>
      </c>
      <c r="BI273" s="359">
        <f t="shared" ca="1" si="400"/>
        <v>0</v>
      </c>
      <c r="BK273" s="362">
        <f t="shared" ca="1" si="437"/>
        <v>384</v>
      </c>
      <c r="BL273" s="362">
        <v>265</v>
      </c>
      <c r="BM273" s="371">
        <f t="shared" ca="1" si="438"/>
        <v>0</v>
      </c>
      <c r="BN273" s="359">
        <f t="shared" ca="1" si="371"/>
        <v>0</v>
      </c>
      <c r="BO273" s="359">
        <v>0</v>
      </c>
      <c r="BP273" s="359">
        <f t="shared" ca="1" si="401"/>
        <v>0</v>
      </c>
      <c r="BQ273" s="359">
        <f t="shared" ca="1" si="372"/>
        <v>0</v>
      </c>
      <c r="BR273" s="359">
        <f t="shared" ca="1" si="402"/>
        <v>0</v>
      </c>
      <c r="BT273" s="362">
        <f t="shared" ca="1" si="439"/>
        <v>384</v>
      </c>
      <c r="BU273" s="362">
        <v>265</v>
      </c>
      <c r="BV273" s="371">
        <f t="shared" ca="1" si="440"/>
        <v>0</v>
      </c>
      <c r="BW273" s="359">
        <f t="shared" ca="1" si="373"/>
        <v>0</v>
      </c>
      <c r="BX273" s="359">
        <v>0</v>
      </c>
      <c r="BY273" s="359">
        <f t="shared" ca="1" si="403"/>
        <v>0</v>
      </c>
      <c r="BZ273" s="359">
        <f t="shared" ca="1" si="374"/>
        <v>0</v>
      </c>
      <c r="CA273" s="359">
        <f t="shared" ca="1" si="404"/>
        <v>0</v>
      </c>
      <c r="CC273" s="362">
        <f t="shared" ca="1" si="441"/>
        <v>384</v>
      </c>
      <c r="CD273" s="362">
        <v>265</v>
      </c>
      <c r="CE273" s="371">
        <f t="shared" ca="1" si="442"/>
        <v>0</v>
      </c>
      <c r="CF273" s="359">
        <f t="shared" ca="1" si="375"/>
        <v>0</v>
      </c>
      <c r="CG273" s="359">
        <v>0</v>
      </c>
      <c r="CH273" s="359">
        <f t="shared" ca="1" si="405"/>
        <v>0</v>
      </c>
      <c r="CI273" s="359">
        <f t="shared" ca="1" si="376"/>
        <v>0</v>
      </c>
      <c r="CJ273" s="359">
        <f t="shared" ca="1" si="406"/>
        <v>0</v>
      </c>
      <c r="CL273" s="362">
        <f t="shared" ca="1" si="443"/>
        <v>384</v>
      </c>
      <c r="CM273" s="362">
        <v>265</v>
      </c>
      <c r="CN273" s="371">
        <f t="shared" ca="1" si="444"/>
        <v>0</v>
      </c>
      <c r="CO273" s="359">
        <f t="shared" ca="1" si="377"/>
        <v>0</v>
      </c>
      <c r="CP273" s="359">
        <v>0</v>
      </c>
      <c r="CQ273" s="359">
        <f t="shared" ca="1" si="407"/>
        <v>0</v>
      </c>
      <c r="CR273" s="359">
        <f t="shared" ca="1" si="378"/>
        <v>0</v>
      </c>
      <c r="CS273" s="359">
        <f t="shared" ca="1" si="408"/>
        <v>0</v>
      </c>
      <c r="CU273" s="362">
        <f t="shared" ca="1" si="445"/>
        <v>384</v>
      </c>
      <c r="CV273" s="362">
        <v>265</v>
      </c>
      <c r="CW273" s="371">
        <f t="shared" ca="1" si="446"/>
        <v>0</v>
      </c>
      <c r="CX273" s="359">
        <f t="shared" ca="1" si="379"/>
        <v>0</v>
      </c>
      <c r="CY273" s="359">
        <v>0</v>
      </c>
      <c r="CZ273" s="359">
        <f t="shared" ca="1" si="409"/>
        <v>0</v>
      </c>
      <c r="DA273" s="359">
        <f t="shared" ca="1" si="380"/>
        <v>0</v>
      </c>
      <c r="DB273" s="359">
        <f t="shared" ca="1" si="410"/>
        <v>0</v>
      </c>
      <c r="DD273" s="362">
        <f t="shared" ca="1" si="447"/>
        <v>384</v>
      </c>
      <c r="DE273" s="362">
        <v>265</v>
      </c>
      <c r="DF273" s="371">
        <f t="shared" ca="1" si="448"/>
        <v>0</v>
      </c>
      <c r="DG273" s="359">
        <f t="shared" ca="1" si="381"/>
        <v>0</v>
      </c>
      <c r="DH273" s="359">
        <v>0</v>
      </c>
      <c r="DI273" s="359">
        <f t="shared" ca="1" si="411"/>
        <v>0</v>
      </c>
      <c r="DJ273" s="359">
        <f t="shared" ca="1" si="382"/>
        <v>0</v>
      </c>
      <c r="DK273" s="359">
        <f t="shared" ca="1" si="412"/>
        <v>0</v>
      </c>
      <c r="DM273" s="362">
        <f t="shared" ca="1" si="449"/>
        <v>384</v>
      </c>
      <c r="DN273" s="362">
        <v>265</v>
      </c>
      <c r="DO273" s="371">
        <f t="shared" ca="1" si="450"/>
        <v>0</v>
      </c>
      <c r="DP273" s="359">
        <f t="shared" ca="1" si="383"/>
        <v>0</v>
      </c>
      <c r="DQ273" s="359">
        <v>0</v>
      </c>
      <c r="DR273" s="359">
        <f t="shared" ca="1" si="413"/>
        <v>0</v>
      </c>
      <c r="DS273" s="359">
        <f t="shared" ca="1" si="384"/>
        <v>0</v>
      </c>
      <c r="DT273" s="359">
        <f t="shared" ca="1" si="414"/>
        <v>0</v>
      </c>
      <c r="DV273" s="362">
        <f t="shared" ca="1" si="451"/>
        <v>384</v>
      </c>
      <c r="DW273" s="362">
        <v>265</v>
      </c>
      <c r="DX273" s="371">
        <f t="shared" ca="1" si="452"/>
        <v>0</v>
      </c>
      <c r="DY273" s="359">
        <f t="shared" ca="1" si="385"/>
        <v>0</v>
      </c>
      <c r="DZ273" s="359">
        <v>0</v>
      </c>
      <c r="EA273" s="359">
        <f t="shared" ca="1" si="415"/>
        <v>0</v>
      </c>
      <c r="EB273" s="359">
        <f t="shared" ca="1" si="386"/>
        <v>0</v>
      </c>
      <c r="EC273" s="359">
        <f t="shared" ca="1" si="416"/>
        <v>0</v>
      </c>
      <c r="EE273" s="362">
        <f t="shared" ca="1" si="453"/>
        <v>384</v>
      </c>
      <c r="EF273" s="362">
        <v>265</v>
      </c>
      <c r="EG273" s="371">
        <f t="shared" ca="1" si="454"/>
        <v>0</v>
      </c>
      <c r="EH273" s="359">
        <f t="shared" ca="1" si="387"/>
        <v>0</v>
      </c>
      <c r="EI273" s="359">
        <v>0</v>
      </c>
      <c r="EJ273" s="359">
        <f t="shared" ca="1" si="417"/>
        <v>0</v>
      </c>
      <c r="EK273" s="359">
        <f t="shared" ca="1" si="388"/>
        <v>0</v>
      </c>
      <c r="EL273" s="359">
        <f t="shared" ca="1" si="418"/>
        <v>0</v>
      </c>
    </row>
    <row r="274" spans="9:142" x14ac:dyDescent="0.35">
      <c r="I274" s="362">
        <f t="shared" ca="1" si="419"/>
        <v>385</v>
      </c>
      <c r="J274" s="362">
        <v>266</v>
      </c>
      <c r="K274" s="371">
        <f t="shared" ca="1" si="420"/>
        <v>0</v>
      </c>
      <c r="L274" s="359">
        <f t="shared" ca="1" si="365"/>
        <v>0</v>
      </c>
      <c r="M274" s="359">
        <v>0</v>
      </c>
      <c r="N274" s="359">
        <f t="shared" ca="1" si="389"/>
        <v>0</v>
      </c>
      <c r="O274" s="359">
        <f t="shared" ca="1" si="421"/>
        <v>0</v>
      </c>
      <c r="P274" s="359">
        <f t="shared" ca="1" si="390"/>
        <v>0</v>
      </c>
      <c r="R274" s="362">
        <f t="shared" ca="1" si="422"/>
        <v>385</v>
      </c>
      <c r="S274" s="362">
        <v>266</v>
      </c>
      <c r="T274" s="371">
        <f t="shared" ca="1" si="423"/>
        <v>0</v>
      </c>
      <c r="U274" s="359">
        <f t="shared" ca="1" si="366"/>
        <v>0</v>
      </c>
      <c r="V274" s="359">
        <v>0</v>
      </c>
      <c r="W274" s="359">
        <f t="shared" ca="1" si="391"/>
        <v>0</v>
      </c>
      <c r="X274" s="359">
        <f t="shared" ca="1" si="424"/>
        <v>0</v>
      </c>
      <c r="Y274" s="359">
        <f t="shared" ca="1" si="392"/>
        <v>0</v>
      </c>
      <c r="AA274" s="362">
        <f t="shared" ca="1" si="425"/>
        <v>385</v>
      </c>
      <c r="AB274" s="362">
        <v>266</v>
      </c>
      <c r="AC274" s="371">
        <f t="shared" ca="1" si="426"/>
        <v>0</v>
      </c>
      <c r="AD274" s="359">
        <f t="shared" ca="1" si="367"/>
        <v>0</v>
      </c>
      <c r="AE274" s="359">
        <v>0</v>
      </c>
      <c r="AF274" s="359">
        <f t="shared" ca="1" si="393"/>
        <v>0</v>
      </c>
      <c r="AG274" s="359">
        <f t="shared" ca="1" si="427"/>
        <v>0</v>
      </c>
      <c r="AH274" s="359">
        <f t="shared" ca="1" si="394"/>
        <v>0</v>
      </c>
      <c r="AJ274" s="362">
        <f t="shared" ca="1" si="428"/>
        <v>385</v>
      </c>
      <c r="AK274" s="362">
        <v>266</v>
      </c>
      <c r="AL274" s="371">
        <f t="shared" ca="1" si="429"/>
        <v>0</v>
      </c>
      <c r="AM274" s="359">
        <f t="shared" ca="1" si="368"/>
        <v>0</v>
      </c>
      <c r="AN274" s="359">
        <v>0</v>
      </c>
      <c r="AO274" s="359">
        <f t="shared" ca="1" si="395"/>
        <v>0</v>
      </c>
      <c r="AP274" s="359">
        <f t="shared" ca="1" si="430"/>
        <v>0</v>
      </c>
      <c r="AQ274" s="359">
        <f t="shared" ca="1" si="396"/>
        <v>0</v>
      </c>
      <c r="AS274" s="362">
        <f t="shared" ca="1" si="431"/>
        <v>385</v>
      </c>
      <c r="AT274" s="362">
        <v>266</v>
      </c>
      <c r="AU274" s="371">
        <f t="shared" ca="1" si="432"/>
        <v>0</v>
      </c>
      <c r="AV274" s="359">
        <f t="shared" ca="1" si="369"/>
        <v>0</v>
      </c>
      <c r="AW274" s="359">
        <v>0</v>
      </c>
      <c r="AX274" s="359">
        <f t="shared" ca="1" si="397"/>
        <v>0</v>
      </c>
      <c r="AY274" s="359">
        <f t="shared" ca="1" si="433"/>
        <v>0</v>
      </c>
      <c r="AZ274" s="359">
        <f t="shared" ca="1" si="398"/>
        <v>0</v>
      </c>
      <c r="BB274" s="362">
        <f t="shared" ca="1" si="434"/>
        <v>385</v>
      </c>
      <c r="BC274" s="362">
        <v>266</v>
      </c>
      <c r="BD274" s="371">
        <f t="shared" ca="1" si="435"/>
        <v>0</v>
      </c>
      <c r="BE274" s="359">
        <f t="shared" ca="1" si="370"/>
        <v>0</v>
      </c>
      <c r="BF274" s="359">
        <v>0</v>
      </c>
      <c r="BG274" s="359">
        <f t="shared" ca="1" si="399"/>
        <v>0</v>
      </c>
      <c r="BH274" s="359">
        <f t="shared" ca="1" si="436"/>
        <v>0</v>
      </c>
      <c r="BI274" s="359">
        <f t="shared" ca="1" si="400"/>
        <v>0</v>
      </c>
      <c r="BK274" s="362">
        <f t="shared" ca="1" si="437"/>
        <v>385</v>
      </c>
      <c r="BL274" s="362">
        <v>266</v>
      </c>
      <c r="BM274" s="371">
        <f t="shared" ca="1" si="438"/>
        <v>0</v>
      </c>
      <c r="BN274" s="359">
        <f t="shared" ca="1" si="371"/>
        <v>0</v>
      </c>
      <c r="BO274" s="359">
        <v>0</v>
      </c>
      <c r="BP274" s="359">
        <f t="shared" ca="1" si="401"/>
        <v>0</v>
      </c>
      <c r="BQ274" s="359">
        <f t="shared" ca="1" si="372"/>
        <v>0</v>
      </c>
      <c r="BR274" s="359">
        <f t="shared" ca="1" si="402"/>
        <v>0</v>
      </c>
      <c r="BT274" s="362">
        <f t="shared" ca="1" si="439"/>
        <v>385</v>
      </c>
      <c r="BU274" s="362">
        <v>266</v>
      </c>
      <c r="BV274" s="371">
        <f t="shared" ca="1" si="440"/>
        <v>0</v>
      </c>
      <c r="BW274" s="359">
        <f t="shared" ca="1" si="373"/>
        <v>0</v>
      </c>
      <c r="BX274" s="359">
        <v>0</v>
      </c>
      <c r="BY274" s="359">
        <f t="shared" ca="1" si="403"/>
        <v>0</v>
      </c>
      <c r="BZ274" s="359">
        <f t="shared" ca="1" si="374"/>
        <v>0</v>
      </c>
      <c r="CA274" s="359">
        <f t="shared" ca="1" si="404"/>
        <v>0</v>
      </c>
      <c r="CC274" s="362">
        <f t="shared" ca="1" si="441"/>
        <v>385</v>
      </c>
      <c r="CD274" s="362">
        <v>266</v>
      </c>
      <c r="CE274" s="371">
        <f t="shared" ca="1" si="442"/>
        <v>0</v>
      </c>
      <c r="CF274" s="359">
        <f t="shared" ca="1" si="375"/>
        <v>0</v>
      </c>
      <c r="CG274" s="359">
        <v>0</v>
      </c>
      <c r="CH274" s="359">
        <f t="shared" ca="1" si="405"/>
        <v>0</v>
      </c>
      <c r="CI274" s="359">
        <f t="shared" ca="1" si="376"/>
        <v>0</v>
      </c>
      <c r="CJ274" s="359">
        <f t="shared" ca="1" si="406"/>
        <v>0</v>
      </c>
      <c r="CL274" s="362">
        <f t="shared" ca="1" si="443"/>
        <v>385</v>
      </c>
      <c r="CM274" s="362">
        <v>266</v>
      </c>
      <c r="CN274" s="371">
        <f t="shared" ca="1" si="444"/>
        <v>0</v>
      </c>
      <c r="CO274" s="359">
        <f t="shared" ca="1" si="377"/>
        <v>0</v>
      </c>
      <c r="CP274" s="359">
        <v>0</v>
      </c>
      <c r="CQ274" s="359">
        <f t="shared" ca="1" si="407"/>
        <v>0</v>
      </c>
      <c r="CR274" s="359">
        <f t="shared" ca="1" si="378"/>
        <v>0</v>
      </c>
      <c r="CS274" s="359">
        <f t="shared" ca="1" si="408"/>
        <v>0</v>
      </c>
      <c r="CU274" s="362">
        <f t="shared" ca="1" si="445"/>
        <v>385</v>
      </c>
      <c r="CV274" s="362">
        <v>266</v>
      </c>
      <c r="CW274" s="371">
        <f t="shared" ca="1" si="446"/>
        <v>0</v>
      </c>
      <c r="CX274" s="359">
        <f t="shared" ca="1" si="379"/>
        <v>0</v>
      </c>
      <c r="CY274" s="359">
        <v>0</v>
      </c>
      <c r="CZ274" s="359">
        <f t="shared" ca="1" si="409"/>
        <v>0</v>
      </c>
      <c r="DA274" s="359">
        <f t="shared" ca="1" si="380"/>
        <v>0</v>
      </c>
      <c r="DB274" s="359">
        <f t="shared" ca="1" si="410"/>
        <v>0</v>
      </c>
      <c r="DD274" s="362">
        <f t="shared" ca="1" si="447"/>
        <v>385</v>
      </c>
      <c r="DE274" s="362">
        <v>266</v>
      </c>
      <c r="DF274" s="371">
        <f t="shared" ca="1" si="448"/>
        <v>0</v>
      </c>
      <c r="DG274" s="359">
        <f t="shared" ca="1" si="381"/>
        <v>0</v>
      </c>
      <c r="DH274" s="359">
        <v>0</v>
      </c>
      <c r="DI274" s="359">
        <f t="shared" ca="1" si="411"/>
        <v>0</v>
      </c>
      <c r="DJ274" s="359">
        <f t="shared" ca="1" si="382"/>
        <v>0</v>
      </c>
      <c r="DK274" s="359">
        <f t="shared" ca="1" si="412"/>
        <v>0</v>
      </c>
      <c r="DM274" s="362">
        <f t="shared" ca="1" si="449"/>
        <v>385</v>
      </c>
      <c r="DN274" s="362">
        <v>266</v>
      </c>
      <c r="DO274" s="371">
        <f t="shared" ca="1" si="450"/>
        <v>0</v>
      </c>
      <c r="DP274" s="359">
        <f t="shared" ca="1" si="383"/>
        <v>0</v>
      </c>
      <c r="DQ274" s="359">
        <v>0</v>
      </c>
      <c r="DR274" s="359">
        <f t="shared" ca="1" si="413"/>
        <v>0</v>
      </c>
      <c r="DS274" s="359">
        <f t="shared" ca="1" si="384"/>
        <v>0</v>
      </c>
      <c r="DT274" s="359">
        <f t="shared" ca="1" si="414"/>
        <v>0</v>
      </c>
      <c r="DV274" s="362">
        <f t="shared" ca="1" si="451"/>
        <v>385</v>
      </c>
      <c r="DW274" s="362">
        <v>266</v>
      </c>
      <c r="DX274" s="371">
        <f t="shared" ca="1" si="452"/>
        <v>0</v>
      </c>
      <c r="DY274" s="359">
        <f t="shared" ca="1" si="385"/>
        <v>0</v>
      </c>
      <c r="DZ274" s="359">
        <v>0</v>
      </c>
      <c r="EA274" s="359">
        <f t="shared" ca="1" si="415"/>
        <v>0</v>
      </c>
      <c r="EB274" s="359">
        <f t="shared" ca="1" si="386"/>
        <v>0</v>
      </c>
      <c r="EC274" s="359">
        <f t="shared" ca="1" si="416"/>
        <v>0</v>
      </c>
      <c r="EE274" s="362">
        <f t="shared" ca="1" si="453"/>
        <v>385</v>
      </c>
      <c r="EF274" s="362">
        <v>266</v>
      </c>
      <c r="EG274" s="371">
        <f t="shared" ca="1" si="454"/>
        <v>0</v>
      </c>
      <c r="EH274" s="359">
        <f t="shared" ca="1" si="387"/>
        <v>0</v>
      </c>
      <c r="EI274" s="359">
        <v>0</v>
      </c>
      <c r="EJ274" s="359">
        <f t="shared" ca="1" si="417"/>
        <v>0</v>
      </c>
      <c r="EK274" s="359">
        <f t="shared" ca="1" si="388"/>
        <v>0</v>
      </c>
      <c r="EL274" s="359">
        <f t="shared" ca="1" si="418"/>
        <v>0</v>
      </c>
    </row>
    <row r="275" spans="9:142" x14ac:dyDescent="0.35">
      <c r="I275" s="362">
        <f t="shared" ca="1" si="419"/>
        <v>386</v>
      </c>
      <c r="J275" s="362">
        <v>267</v>
      </c>
      <c r="K275" s="371">
        <f t="shared" ca="1" si="420"/>
        <v>0</v>
      </c>
      <c r="L275" s="359">
        <f t="shared" ca="1" si="365"/>
        <v>0</v>
      </c>
      <c r="M275" s="359">
        <v>0</v>
      </c>
      <c r="N275" s="359">
        <f t="shared" ca="1" si="389"/>
        <v>0</v>
      </c>
      <c r="O275" s="359">
        <f t="shared" ca="1" si="421"/>
        <v>0</v>
      </c>
      <c r="P275" s="359">
        <f t="shared" ca="1" si="390"/>
        <v>0</v>
      </c>
      <c r="R275" s="362">
        <f t="shared" ca="1" si="422"/>
        <v>386</v>
      </c>
      <c r="S275" s="362">
        <v>267</v>
      </c>
      <c r="T275" s="371">
        <f t="shared" ca="1" si="423"/>
        <v>0</v>
      </c>
      <c r="U275" s="359">
        <f t="shared" ca="1" si="366"/>
        <v>0</v>
      </c>
      <c r="V275" s="359">
        <v>0</v>
      </c>
      <c r="W275" s="359">
        <f t="shared" ca="1" si="391"/>
        <v>0</v>
      </c>
      <c r="X275" s="359">
        <f t="shared" ca="1" si="424"/>
        <v>0</v>
      </c>
      <c r="Y275" s="359">
        <f t="shared" ca="1" si="392"/>
        <v>0</v>
      </c>
      <c r="AA275" s="362">
        <f t="shared" ca="1" si="425"/>
        <v>386</v>
      </c>
      <c r="AB275" s="362">
        <v>267</v>
      </c>
      <c r="AC275" s="371">
        <f t="shared" ca="1" si="426"/>
        <v>0</v>
      </c>
      <c r="AD275" s="359">
        <f t="shared" ca="1" si="367"/>
        <v>0</v>
      </c>
      <c r="AE275" s="359">
        <v>0</v>
      </c>
      <c r="AF275" s="359">
        <f t="shared" ca="1" si="393"/>
        <v>0</v>
      </c>
      <c r="AG275" s="359">
        <f t="shared" ca="1" si="427"/>
        <v>0</v>
      </c>
      <c r="AH275" s="359">
        <f t="shared" ca="1" si="394"/>
        <v>0</v>
      </c>
      <c r="AJ275" s="362">
        <f t="shared" ca="1" si="428"/>
        <v>386</v>
      </c>
      <c r="AK275" s="362">
        <v>267</v>
      </c>
      <c r="AL275" s="371">
        <f t="shared" ca="1" si="429"/>
        <v>0</v>
      </c>
      <c r="AM275" s="359">
        <f t="shared" ca="1" si="368"/>
        <v>0</v>
      </c>
      <c r="AN275" s="359">
        <v>0</v>
      </c>
      <c r="AO275" s="359">
        <f t="shared" ca="1" si="395"/>
        <v>0</v>
      </c>
      <c r="AP275" s="359">
        <f t="shared" ca="1" si="430"/>
        <v>0</v>
      </c>
      <c r="AQ275" s="359">
        <f t="shared" ca="1" si="396"/>
        <v>0</v>
      </c>
      <c r="AS275" s="362">
        <f t="shared" ca="1" si="431"/>
        <v>386</v>
      </c>
      <c r="AT275" s="362">
        <v>267</v>
      </c>
      <c r="AU275" s="371">
        <f t="shared" ca="1" si="432"/>
        <v>0</v>
      </c>
      <c r="AV275" s="359">
        <f t="shared" ca="1" si="369"/>
        <v>0</v>
      </c>
      <c r="AW275" s="359">
        <v>0</v>
      </c>
      <c r="AX275" s="359">
        <f t="shared" ca="1" si="397"/>
        <v>0</v>
      </c>
      <c r="AY275" s="359">
        <f t="shared" ca="1" si="433"/>
        <v>0</v>
      </c>
      <c r="AZ275" s="359">
        <f t="shared" ca="1" si="398"/>
        <v>0</v>
      </c>
      <c r="BB275" s="362">
        <f t="shared" ca="1" si="434"/>
        <v>386</v>
      </c>
      <c r="BC275" s="362">
        <v>267</v>
      </c>
      <c r="BD275" s="371">
        <f t="shared" ca="1" si="435"/>
        <v>0</v>
      </c>
      <c r="BE275" s="359">
        <f t="shared" ca="1" si="370"/>
        <v>0</v>
      </c>
      <c r="BF275" s="359">
        <v>0</v>
      </c>
      <c r="BG275" s="359">
        <f t="shared" ca="1" si="399"/>
        <v>0</v>
      </c>
      <c r="BH275" s="359">
        <f t="shared" ca="1" si="436"/>
        <v>0</v>
      </c>
      <c r="BI275" s="359">
        <f t="shared" ca="1" si="400"/>
        <v>0</v>
      </c>
      <c r="BK275" s="362">
        <f t="shared" ca="1" si="437"/>
        <v>386</v>
      </c>
      <c r="BL275" s="362">
        <v>267</v>
      </c>
      <c r="BM275" s="371">
        <f t="shared" ca="1" si="438"/>
        <v>0</v>
      </c>
      <c r="BN275" s="359">
        <f t="shared" ca="1" si="371"/>
        <v>0</v>
      </c>
      <c r="BO275" s="359">
        <v>0</v>
      </c>
      <c r="BP275" s="359">
        <f t="shared" ca="1" si="401"/>
        <v>0</v>
      </c>
      <c r="BQ275" s="359">
        <f t="shared" ca="1" si="372"/>
        <v>0</v>
      </c>
      <c r="BR275" s="359">
        <f t="shared" ca="1" si="402"/>
        <v>0</v>
      </c>
      <c r="BT275" s="362">
        <f t="shared" ca="1" si="439"/>
        <v>386</v>
      </c>
      <c r="BU275" s="362">
        <v>267</v>
      </c>
      <c r="BV275" s="371">
        <f t="shared" ca="1" si="440"/>
        <v>0</v>
      </c>
      <c r="BW275" s="359">
        <f t="shared" ca="1" si="373"/>
        <v>0</v>
      </c>
      <c r="BX275" s="359">
        <v>0</v>
      </c>
      <c r="BY275" s="359">
        <f t="shared" ca="1" si="403"/>
        <v>0</v>
      </c>
      <c r="BZ275" s="359">
        <f t="shared" ca="1" si="374"/>
        <v>0</v>
      </c>
      <c r="CA275" s="359">
        <f t="shared" ca="1" si="404"/>
        <v>0</v>
      </c>
      <c r="CC275" s="362">
        <f t="shared" ca="1" si="441"/>
        <v>386</v>
      </c>
      <c r="CD275" s="362">
        <v>267</v>
      </c>
      <c r="CE275" s="371">
        <f t="shared" ca="1" si="442"/>
        <v>0</v>
      </c>
      <c r="CF275" s="359">
        <f t="shared" ca="1" si="375"/>
        <v>0</v>
      </c>
      <c r="CG275" s="359">
        <v>0</v>
      </c>
      <c r="CH275" s="359">
        <f t="shared" ca="1" si="405"/>
        <v>0</v>
      </c>
      <c r="CI275" s="359">
        <f t="shared" ca="1" si="376"/>
        <v>0</v>
      </c>
      <c r="CJ275" s="359">
        <f t="shared" ca="1" si="406"/>
        <v>0</v>
      </c>
      <c r="CL275" s="362">
        <f t="shared" ca="1" si="443"/>
        <v>386</v>
      </c>
      <c r="CM275" s="362">
        <v>267</v>
      </c>
      <c r="CN275" s="371">
        <f t="shared" ca="1" si="444"/>
        <v>0</v>
      </c>
      <c r="CO275" s="359">
        <f t="shared" ca="1" si="377"/>
        <v>0</v>
      </c>
      <c r="CP275" s="359">
        <v>0</v>
      </c>
      <c r="CQ275" s="359">
        <f t="shared" ca="1" si="407"/>
        <v>0</v>
      </c>
      <c r="CR275" s="359">
        <f t="shared" ca="1" si="378"/>
        <v>0</v>
      </c>
      <c r="CS275" s="359">
        <f t="shared" ca="1" si="408"/>
        <v>0</v>
      </c>
      <c r="CU275" s="362">
        <f t="shared" ca="1" si="445"/>
        <v>386</v>
      </c>
      <c r="CV275" s="362">
        <v>267</v>
      </c>
      <c r="CW275" s="371">
        <f t="shared" ca="1" si="446"/>
        <v>0</v>
      </c>
      <c r="CX275" s="359">
        <f t="shared" ca="1" si="379"/>
        <v>0</v>
      </c>
      <c r="CY275" s="359">
        <v>0</v>
      </c>
      <c r="CZ275" s="359">
        <f t="shared" ca="1" si="409"/>
        <v>0</v>
      </c>
      <c r="DA275" s="359">
        <f t="shared" ca="1" si="380"/>
        <v>0</v>
      </c>
      <c r="DB275" s="359">
        <f t="shared" ca="1" si="410"/>
        <v>0</v>
      </c>
      <c r="DD275" s="362">
        <f t="shared" ca="1" si="447"/>
        <v>386</v>
      </c>
      <c r="DE275" s="362">
        <v>267</v>
      </c>
      <c r="DF275" s="371">
        <f t="shared" ca="1" si="448"/>
        <v>0</v>
      </c>
      <c r="DG275" s="359">
        <f t="shared" ca="1" si="381"/>
        <v>0</v>
      </c>
      <c r="DH275" s="359">
        <v>0</v>
      </c>
      <c r="DI275" s="359">
        <f t="shared" ca="1" si="411"/>
        <v>0</v>
      </c>
      <c r="DJ275" s="359">
        <f t="shared" ca="1" si="382"/>
        <v>0</v>
      </c>
      <c r="DK275" s="359">
        <f t="shared" ca="1" si="412"/>
        <v>0</v>
      </c>
      <c r="DM275" s="362">
        <f t="shared" ca="1" si="449"/>
        <v>386</v>
      </c>
      <c r="DN275" s="362">
        <v>267</v>
      </c>
      <c r="DO275" s="371">
        <f t="shared" ca="1" si="450"/>
        <v>0</v>
      </c>
      <c r="DP275" s="359">
        <f t="shared" ca="1" si="383"/>
        <v>0</v>
      </c>
      <c r="DQ275" s="359">
        <v>0</v>
      </c>
      <c r="DR275" s="359">
        <f t="shared" ca="1" si="413"/>
        <v>0</v>
      </c>
      <c r="DS275" s="359">
        <f t="shared" ca="1" si="384"/>
        <v>0</v>
      </c>
      <c r="DT275" s="359">
        <f t="shared" ca="1" si="414"/>
        <v>0</v>
      </c>
      <c r="DV275" s="362">
        <f t="shared" ca="1" si="451"/>
        <v>386</v>
      </c>
      <c r="DW275" s="362">
        <v>267</v>
      </c>
      <c r="DX275" s="371">
        <f t="shared" ca="1" si="452"/>
        <v>0</v>
      </c>
      <c r="DY275" s="359">
        <f t="shared" ca="1" si="385"/>
        <v>0</v>
      </c>
      <c r="DZ275" s="359">
        <v>0</v>
      </c>
      <c r="EA275" s="359">
        <f t="shared" ca="1" si="415"/>
        <v>0</v>
      </c>
      <c r="EB275" s="359">
        <f t="shared" ca="1" si="386"/>
        <v>0</v>
      </c>
      <c r="EC275" s="359">
        <f t="shared" ca="1" si="416"/>
        <v>0</v>
      </c>
      <c r="EE275" s="362">
        <f t="shared" ca="1" si="453"/>
        <v>386</v>
      </c>
      <c r="EF275" s="362">
        <v>267</v>
      </c>
      <c r="EG275" s="371">
        <f t="shared" ca="1" si="454"/>
        <v>0</v>
      </c>
      <c r="EH275" s="359">
        <f t="shared" ca="1" si="387"/>
        <v>0</v>
      </c>
      <c r="EI275" s="359">
        <v>0</v>
      </c>
      <c r="EJ275" s="359">
        <f t="shared" ca="1" si="417"/>
        <v>0</v>
      </c>
      <c r="EK275" s="359">
        <f t="shared" ca="1" si="388"/>
        <v>0</v>
      </c>
      <c r="EL275" s="359">
        <f t="shared" ca="1" si="418"/>
        <v>0</v>
      </c>
    </row>
    <row r="276" spans="9:142" x14ac:dyDescent="0.35">
      <c r="I276" s="362">
        <f t="shared" ca="1" si="419"/>
        <v>387</v>
      </c>
      <c r="J276" s="362">
        <v>268</v>
      </c>
      <c r="K276" s="371">
        <f t="shared" ca="1" si="420"/>
        <v>0</v>
      </c>
      <c r="L276" s="359">
        <f t="shared" ca="1" si="365"/>
        <v>0</v>
      </c>
      <c r="M276" s="359">
        <v>0</v>
      </c>
      <c r="N276" s="359">
        <f t="shared" ca="1" si="389"/>
        <v>0</v>
      </c>
      <c r="O276" s="359">
        <f t="shared" ca="1" si="421"/>
        <v>0</v>
      </c>
      <c r="P276" s="359">
        <f t="shared" ca="1" si="390"/>
        <v>0</v>
      </c>
      <c r="R276" s="362">
        <f t="shared" ca="1" si="422"/>
        <v>387</v>
      </c>
      <c r="S276" s="362">
        <v>268</v>
      </c>
      <c r="T276" s="371">
        <f t="shared" ca="1" si="423"/>
        <v>0</v>
      </c>
      <c r="U276" s="359">
        <f t="shared" ca="1" si="366"/>
        <v>0</v>
      </c>
      <c r="V276" s="359">
        <v>0</v>
      </c>
      <c r="W276" s="359">
        <f t="shared" ca="1" si="391"/>
        <v>0</v>
      </c>
      <c r="X276" s="359">
        <f t="shared" ca="1" si="424"/>
        <v>0</v>
      </c>
      <c r="Y276" s="359">
        <f t="shared" ca="1" si="392"/>
        <v>0</v>
      </c>
      <c r="AA276" s="362">
        <f t="shared" ca="1" si="425"/>
        <v>387</v>
      </c>
      <c r="AB276" s="362">
        <v>268</v>
      </c>
      <c r="AC276" s="371">
        <f t="shared" ca="1" si="426"/>
        <v>0</v>
      </c>
      <c r="AD276" s="359">
        <f t="shared" ca="1" si="367"/>
        <v>0</v>
      </c>
      <c r="AE276" s="359">
        <v>0</v>
      </c>
      <c r="AF276" s="359">
        <f t="shared" ca="1" si="393"/>
        <v>0</v>
      </c>
      <c r="AG276" s="359">
        <f t="shared" ca="1" si="427"/>
        <v>0</v>
      </c>
      <c r="AH276" s="359">
        <f t="shared" ca="1" si="394"/>
        <v>0</v>
      </c>
      <c r="AJ276" s="362">
        <f t="shared" ca="1" si="428"/>
        <v>387</v>
      </c>
      <c r="AK276" s="362">
        <v>268</v>
      </c>
      <c r="AL276" s="371">
        <f t="shared" ca="1" si="429"/>
        <v>0</v>
      </c>
      <c r="AM276" s="359">
        <f t="shared" ca="1" si="368"/>
        <v>0</v>
      </c>
      <c r="AN276" s="359">
        <v>0</v>
      </c>
      <c r="AO276" s="359">
        <f t="shared" ca="1" si="395"/>
        <v>0</v>
      </c>
      <c r="AP276" s="359">
        <f t="shared" ca="1" si="430"/>
        <v>0</v>
      </c>
      <c r="AQ276" s="359">
        <f t="shared" ca="1" si="396"/>
        <v>0</v>
      </c>
      <c r="AS276" s="362">
        <f t="shared" ca="1" si="431"/>
        <v>387</v>
      </c>
      <c r="AT276" s="362">
        <v>268</v>
      </c>
      <c r="AU276" s="371">
        <f t="shared" ca="1" si="432"/>
        <v>0</v>
      </c>
      <c r="AV276" s="359">
        <f t="shared" ca="1" si="369"/>
        <v>0</v>
      </c>
      <c r="AW276" s="359">
        <v>0</v>
      </c>
      <c r="AX276" s="359">
        <f t="shared" ca="1" si="397"/>
        <v>0</v>
      </c>
      <c r="AY276" s="359">
        <f t="shared" ca="1" si="433"/>
        <v>0</v>
      </c>
      <c r="AZ276" s="359">
        <f t="shared" ca="1" si="398"/>
        <v>0</v>
      </c>
      <c r="BB276" s="362">
        <f t="shared" ca="1" si="434"/>
        <v>387</v>
      </c>
      <c r="BC276" s="362">
        <v>268</v>
      </c>
      <c r="BD276" s="371">
        <f t="shared" ca="1" si="435"/>
        <v>0</v>
      </c>
      <c r="BE276" s="359">
        <f t="shared" ca="1" si="370"/>
        <v>0</v>
      </c>
      <c r="BF276" s="359">
        <v>0</v>
      </c>
      <c r="BG276" s="359">
        <f t="shared" ca="1" si="399"/>
        <v>0</v>
      </c>
      <c r="BH276" s="359">
        <f t="shared" ca="1" si="436"/>
        <v>0</v>
      </c>
      <c r="BI276" s="359">
        <f t="shared" ca="1" si="400"/>
        <v>0</v>
      </c>
      <c r="BK276" s="362">
        <f t="shared" ca="1" si="437"/>
        <v>387</v>
      </c>
      <c r="BL276" s="362">
        <v>268</v>
      </c>
      <c r="BM276" s="371">
        <f t="shared" ca="1" si="438"/>
        <v>0</v>
      </c>
      <c r="BN276" s="359">
        <f t="shared" ca="1" si="371"/>
        <v>0</v>
      </c>
      <c r="BO276" s="359">
        <v>0</v>
      </c>
      <c r="BP276" s="359">
        <f t="shared" ca="1" si="401"/>
        <v>0</v>
      </c>
      <c r="BQ276" s="359">
        <f t="shared" ca="1" si="372"/>
        <v>0</v>
      </c>
      <c r="BR276" s="359">
        <f t="shared" ca="1" si="402"/>
        <v>0</v>
      </c>
      <c r="BT276" s="362">
        <f t="shared" ca="1" si="439"/>
        <v>387</v>
      </c>
      <c r="BU276" s="362">
        <v>268</v>
      </c>
      <c r="BV276" s="371">
        <f t="shared" ca="1" si="440"/>
        <v>0</v>
      </c>
      <c r="BW276" s="359">
        <f t="shared" ca="1" si="373"/>
        <v>0</v>
      </c>
      <c r="BX276" s="359">
        <v>0</v>
      </c>
      <c r="BY276" s="359">
        <f t="shared" ca="1" si="403"/>
        <v>0</v>
      </c>
      <c r="BZ276" s="359">
        <f t="shared" ca="1" si="374"/>
        <v>0</v>
      </c>
      <c r="CA276" s="359">
        <f t="shared" ca="1" si="404"/>
        <v>0</v>
      </c>
      <c r="CC276" s="362">
        <f t="shared" ca="1" si="441"/>
        <v>387</v>
      </c>
      <c r="CD276" s="362">
        <v>268</v>
      </c>
      <c r="CE276" s="371">
        <f t="shared" ca="1" si="442"/>
        <v>0</v>
      </c>
      <c r="CF276" s="359">
        <f t="shared" ca="1" si="375"/>
        <v>0</v>
      </c>
      <c r="CG276" s="359">
        <v>0</v>
      </c>
      <c r="CH276" s="359">
        <f t="shared" ca="1" si="405"/>
        <v>0</v>
      </c>
      <c r="CI276" s="359">
        <f t="shared" ca="1" si="376"/>
        <v>0</v>
      </c>
      <c r="CJ276" s="359">
        <f t="shared" ca="1" si="406"/>
        <v>0</v>
      </c>
      <c r="CL276" s="362">
        <f t="shared" ca="1" si="443"/>
        <v>387</v>
      </c>
      <c r="CM276" s="362">
        <v>268</v>
      </c>
      <c r="CN276" s="371">
        <f t="shared" ca="1" si="444"/>
        <v>0</v>
      </c>
      <c r="CO276" s="359">
        <f t="shared" ca="1" si="377"/>
        <v>0</v>
      </c>
      <c r="CP276" s="359">
        <v>0</v>
      </c>
      <c r="CQ276" s="359">
        <f t="shared" ca="1" si="407"/>
        <v>0</v>
      </c>
      <c r="CR276" s="359">
        <f t="shared" ca="1" si="378"/>
        <v>0</v>
      </c>
      <c r="CS276" s="359">
        <f t="shared" ca="1" si="408"/>
        <v>0</v>
      </c>
      <c r="CU276" s="362">
        <f t="shared" ca="1" si="445"/>
        <v>387</v>
      </c>
      <c r="CV276" s="362">
        <v>268</v>
      </c>
      <c r="CW276" s="371">
        <f t="shared" ca="1" si="446"/>
        <v>0</v>
      </c>
      <c r="CX276" s="359">
        <f t="shared" ca="1" si="379"/>
        <v>0</v>
      </c>
      <c r="CY276" s="359">
        <v>0</v>
      </c>
      <c r="CZ276" s="359">
        <f t="shared" ca="1" si="409"/>
        <v>0</v>
      </c>
      <c r="DA276" s="359">
        <f t="shared" ca="1" si="380"/>
        <v>0</v>
      </c>
      <c r="DB276" s="359">
        <f t="shared" ca="1" si="410"/>
        <v>0</v>
      </c>
      <c r="DD276" s="362">
        <f t="shared" ca="1" si="447"/>
        <v>387</v>
      </c>
      <c r="DE276" s="362">
        <v>268</v>
      </c>
      <c r="DF276" s="371">
        <f t="shared" ca="1" si="448"/>
        <v>0</v>
      </c>
      <c r="DG276" s="359">
        <f t="shared" ca="1" si="381"/>
        <v>0</v>
      </c>
      <c r="DH276" s="359">
        <v>0</v>
      </c>
      <c r="DI276" s="359">
        <f t="shared" ca="1" si="411"/>
        <v>0</v>
      </c>
      <c r="DJ276" s="359">
        <f t="shared" ca="1" si="382"/>
        <v>0</v>
      </c>
      <c r="DK276" s="359">
        <f t="shared" ca="1" si="412"/>
        <v>0</v>
      </c>
      <c r="DM276" s="362">
        <f t="shared" ca="1" si="449"/>
        <v>387</v>
      </c>
      <c r="DN276" s="362">
        <v>268</v>
      </c>
      <c r="DO276" s="371">
        <f t="shared" ca="1" si="450"/>
        <v>0</v>
      </c>
      <c r="DP276" s="359">
        <f t="shared" ca="1" si="383"/>
        <v>0</v>
      </c>
      <c r="DQ276" s="359">
        <v>0</v>
      </c>
      <c r="DR276" s="359">
        <f t="shared" ca="1" si="413"/>
        <v>0</v>
      </c>
      <c r="DS276" s="359">
        <f t="shared" ca="1" si="384"/>
        <v>0</v>
      </c>
      <c r="DT276" s="359">
        <f t="shared" ca="1" si="414"/>
        <v>0</v>
      </c>
      <c r="DV276" s="362">
        <f t="shared" ca="1" si="451"/>
        <v>387</v>
      </c>
      <c r="DW276" s="362">
        <v>268</v>
      </c>
      <c r="DX276" s="371">
        <f t="shared" ca="1" si="452"/>
        <v>0</v>
      </c>
      <c r="DY276" s="359">
        <f t="shared" ca="1" si="385"/>
        <v>0</v>
      </c>
      <c r="DZ276" s="359">
        <v>0</v>
      </c>
      <c r="EA276" s="359">
        <f t="shared" ca="1" si="415"/>
        <v>0</v>
      </c>
      <c r="EB276" s="359">
        <f t="shared" ca="1" si="386"/>
        <v>0</v>
      </c>
      <c r="EC276" s="359">
        <f t="shared" ca="1" si="416"/>
        <v>0</v>
      </c>
      <c r="EE276" s="362">
        <f t="shared" ca="1" si="453"/>
        <v>387</v>
      </c>
      <c r="EF276" s="362">
        <v>268</v>
      </c>
      <c r="EG276" s="371">
        <f t="shared" ca="1" si="454"/>
        <v>0</v>
      </c>
      <c r="EH276" s="359">
        <f t="shared" ca="1" si="387"/>
        <v>0</v>
      </c>
      <c r="EI276" s="359">
        <v>0</v>
      </c>
      <c r="EJ276" s="359">
        <f t="shared" ca="1" si="417"/>
        <v>0</v>
      </c>
      <c r="EK276" s="359">
        <f t="shared" ca="1" si="388"/>
        <v>0</v>
      </c>
      <c r="EL276" s="359">
        <f t="shared" ca="1" si="418"/>
        <v>0</v>
      </c>
    </row>
    <row r="277" spans="9:142" x14ac:dyDescent="0.35">
      <c r="I277" s="362">
        <f t="shared" ca="1" si="419"/>
        <v>388</v>
      </c>
      <c r="J277" s="362">
        <v>269</v>
      </c>
      <c r="K277" s="371">
        <f t="shared" ca="1" si="420"/>
        <v>0</v>
      </c>
      <c r="L277" s="359">
        <f t="shared" ca="1" si="365"/>
        <v>0</v>
      </c>
      <c r="M277" s="359">
        <v>0</v>
      </c>
      <c r="N277" s="359">
        <f t="shared" ca="1" si="389"/>
        <v>0</v>
      </c>
      <c r="O277" s="359">
        <f t="shared" ca="1" si="421"/>
        <v>0</v>
      </c>
      <c r="P277" s="359">
        <f t="shared" ca="1" si="390"/>
        <v>0</v>
      </c>
      <c r="R277" s="362">
        <f t="shared" ca="1" si="422"/>
        <v>388</v>
      </c>
      <c r="S277" s="362">
        <v>269</v>
      </c>
      <c r="T277" s="371">
        <f t="shared" ca="1" si="423"/>
        <v>0</v>
      </c>
      <c r="U277" s="359">
        <f t="shared" ca="1" si="366"/>
        <v>0</v>
      </c>
      <c r="V277" s="359">
        <v>0</v>
      </c>
      <c r="W277" s="359">
        <f t="shared" ca="1" si="391"/>
        <v>0</v>
      </c>
      <c r="X277" s="359">
        <f t="shared" ca="1" si="424"/>
        <v>0</v>
      </c>
      <c r="Y277" s="359">
        <f t="shared" ca="1" si="392"/>
        <v>0</v>
      </c>
      <c r="AA277" s="362">
        <f t="shared" ca="1" si="425"/>
        <v>388</v>
      </c>
      <c r="AB277" s="362">
        <v>269</v>
      </c>
      <c r="AC277" s="371">
        <f t="shared" ca="1" si="426"/>
        <v>0</v>
      </c>
      <c r="AD277" s="359">
        <f t="shared" ca="1" si="367"/>
        <v>0</v>
      </c>
      <c r="AE277" s="359">
        <v>0</v>
      </c>
      <c r="AF277" s="359">
        <f t="shared" ca="1" si="393"/>
        <v>0</v>
      </c>
      <c r="AG277" s="359">
        <f t="shared" ca="1" si="427"/>
        <v>0</v>
      </c>
      <c r="AH277" s="359">
        <f t="shared" ca="1" si="394"/>
        <v>0</v>
      </c>
      <c r="AJ277" s="362">
        <f t="shared" ca="1" si="428"/>
        <v>388</v>
      </c>
      <c r="AK277" s="362">
        <v>269</v>
      </c>
      <c r="AL277" s="371">
        <f t="shared" ca="1" si="429"/>
        <v>0</v>
      </c>
      <c r="AM277" s="359">
        <f t="shared" ca="1" si="368"/>
        <v>0</v>
      </c>
      <c r="AN277" s="359">
        <v>0</v>
      </c>
      <c r="AO277" s="359">
        <f t="shared" ca="1" si="395"/>
        <v>0</v>
      </c>
      <c r="AP277" s="359">
        <f t="shared" ca="1" si="430"/>
        <v>0</v>
      </c>
      <c r="AQ277" s="359">
        <f t="shared" ca="1" si="396"/>
        <v>0</v>
      </c>
      <c r="AS277" s="362">
        <f t="shared" ca="1" si="431"/>
        <v>388</v>
      </c>
      <c r="AT277" s="362">
        <v>269</v>
      </c>
      <c r="AU277" s="371">
        <f t="shared" ca="1" si="432"/>
        <v>0</v>
      </c>
      <c r="AV277" s="359">
        <f t="shared" ca="1" si="369"/>
        <v>0</v>
      </c>
      <c r="AW277" s="359">
        <v>0</v>
      </c>
      <c r="AX277" s="359">
        <f t="shared" ca="1" si="397"/>
        <v>0</v>
      </c>
      <c r="AY277" s="359">
        <f t="shared" ca="1" si="433"/>
        <v>0</v>
      </c>
      <c r="AZ277" s="359">
        <f t="shared" ca="1" si="398"/>
        <v>0</v>
      </c>
      <c r="BB277" s="362">
        <f t="shared" ca="1" si="434"/>
        <v>388</v>
      </c>
      <c r="BC277" s="362">
        <v>269</v>
      </c>
      <c r="BD277" s="371">
        <f t="shared" ca="1" si="435"/>
        <v>0</v>
      </c>
      <c r="BE277" s="359">
        <f t="shared" ca="1" si="370"/>
        <v>0</v>
      </c>
      <c r="BF277" s="359">
        <v>0</v>
      </c>
      <c r="BG277" s="359">
        <f t="shared" ca="1" si="399"/>
        <v>0</v>
      </c>
      <c r="BH277" s="359">
        <f t="shared" ca="1" si="436"/>
        <v>0</v>
      </c>
      <c r="BI277" s="359">
        <f t="shared" ca="1" si="400"/>
        <v>0</v>
      </c>
      <c r="BK277" s="362">
        <f t="shared" ca="1" si="437"/>
        <v>388</v>
      </c>
      <c r="BL277" s="362">
        <v>269</v>
      </c>
      <c r="BM277" s="371">
        <f t="shared" ca="1" si="438"/>
        <v>0</v>
      </c>
      <c r="BN277" s="359">
        <f t="shared" ca="1" si="371"/>
        <v>0</v>
      </c>
      <c r="BO277" s="359">
        <v>0</v>
      </c>
      <c r="BP277" s="359">
        <f t="shared" ca="1" si="401"/>
        <v>0</v>
      </c>
      <c r="BQ277" s="359">
        <f t="shared" ca="1" si="372"/>
        <v>0</v>
      </c>
      <c r="BR277" s="359">
        <f t="shared" ca="1" si="402"/>
        <v>0</v>
      </c>
      <c r="BT277" s="362">
        <f t="shared" ca="1" si="439"/>
        <v>388</v>
      </c>
      <c r="BU277" s="362">
        <v>269</v>
      </c>
      <c r="BV277" s="371">
        <f t="shared" ca="1" si="440"/>
        <v>0</v>
      </c>
      <c r="BW277" s="359">
        <f t="shared" ca="1" si="373"/>
        <v>0</v>
      </c>
      <c r="BX277" s="359">
        <v>0</v>
      </c>
      <c r="BY277" s="359">
        <f t="shared" ca="1" si="403"/>
        <v>0</v>
      </c>
      <c r="BZ277" s="359">
        <f t="shared" ca="1" si="374"/>
        <v>0</v>
      </c>
      <c r="CA277" s="359">
        <f t="shared" ca="1" si="404"/>
        <v>0</v>
      </c>
      <c r="CC277" s="362">
        <f t="shared" ca="1" si="441"/>
        <v>388</v>
      </c>
      <c r="CD277" s="362">
        <v>269</v>
      </c>
      <c r="CE277" s="371">
        <f t="shared" ca="1" si="442"/>
        <v>0</v>
      </c>
      <c r="CF277" s="359">
        <f t="shared" ca="1" si="375"/>
        <v>0</v>
      </c>
      <c r="CG277" s="359">
        <v>0</v>
      </c>
      <c r="CH277" s="359">
        <f t="shared" ca="1" si="405"/>
        <v>0</v>
      </c>
      <c r="CI277" s="359">
        <f t="shared" ca="1" si="376"/>
        <v>0</v>
      </c>
      <c r="CJ277" s="359">
        <f t="shared" ca="1" si="406"/>
        <v>0</v>
      </c>
      <c r="CL277" s="362">
        <f t="shared" ca="1" si="443"/>
        <v>388</v>
      </c>
      <c r="CM277" s="362">
        <v>269</v>
      </c>
      <c r="CN277" s="371">
        <f t="shared" ca="1" si="444"/>
        <v>0</v>
      </c>
      <c r="CO277" s="359">
        <f t="shared" ca="1" si="377"/>
        <v>0</v>
      </c>
      <c r="CP277" s="359">
        <v>0</v>
      </c>
      <c r="CQ277" s="359">
        <f t="shared" ca="1" si="407"/>
        <v>0</v>
      </c>
      <c r="CR277" s="359">
        <f t="shared" ca="1" si="378"/>
        <v>0</v>
      </c>
      <c r="CS277" s="359">
        <f t="shared" ca="1" si="408"/>
        <v>0</v>
      </c>
      <c r="CU277" s="362">
        <f t="shared" ca="1" si="445"/>
        <v>388</v>
      </c>
      <c r="CV277" s="362">
        <v>269</v>
      </c>
      <c r="CW277" s="371">
        <f t="shared" ca="1" si="446"/>
        <v>0</v>
      </c>
      <c r="CX277" s="359">
        <f t="shared" ca="1" si="379"/>
        <v>0</v>
      </c>
      <c r="CY277" s="359">
        <v>0</v>
      </c>
      <c r="CZ277" s="359">
        <f t="shared" ca="1" si="409"/>
        <v>0</v>
      </c>
      <c r="DA277" s="359">
        <f t="shared" ca="1" si="380"/>
        <v>0</v>
      </c>
      <c r="DB277" s="359">
        <f t="shared" ca="1" si="410"/>
        <v>0</v>
      </c>
      <c r="DD277" s="362">
        <f t="shared" ca="1" si="447"/>
        <v>388</v>
      </c>
      <c r="DE277" s="362">
        <v>269</v>
      </c>
      <c r="DF277" s="371">
        <f t="shared" ca="1" si="448"/>
        <v>0</v>
      </c>
      <c r="DG277" s="359">
        <f t="shared" ca="1" si="381"/>
        <v>0</v>
      </c>
      <c r="DH277" s="359">
        <v>0</v>
      </c>
      <c r="DI277" s="359">
        <f t="shared" ca="1" si="411"/>
        <v>0</v>
      </c>
      <c r="DJ277" s="359">
        <f t="shared" ca="1" si="382"/>
        <v>0</v>
      </c>
      <c r="DK277" s="359">
        <f t="shared" ca="1" si="412"/>
        <v>0</v>
      </c>
      <c r="DM277" s="362">
        <f t="shared" ca="1" si="449"/>
        <v>388</v>
      </c>
      <c r="DN277" s="362">
        <v>269</v>
      </c>
      <c r="DO277" s="371">
        <f t="shared" ca="1" si="450"/>
        <v>0</v>
      </c>
      <c r="DP277" s="359">
        <f t="shared" ca="1" si="383"/>
        <v>0</v>
      </c>
      <c r="DQ277" s="359">
        <v>0</v>
      </c>
      <c r="DR277" s="359">
        <f t="shared" ca="1" si="413"/>
        <v>0</v>
      </c>
      <c r="DS277" s="359">
        <f t="shared" ca="1" si="384"/>
        <v>0</v>
      </c>
      <c r="DT277" s="359">
        <f t="shared" ca="1" si="414"/>
        <v>0</v>
      </c>
      <c r="DV277" s="362">
        <f t="shared" ca="1" si="451"/>
        <v>388</v>
      </c>
      <c r="DW277" s="362">
        <v>269</v>
      </c>
      <c r="DX277" s="371">
        <f t="shared" ca="1" si="452"/>
        <v>0</v>
      </c>
      <c r="DY277" s="359">
        <f t="shared" ca="1" si="385"/>
        <v>0</v>
      </c>
      <c r="DZ277" s="359">
        <v>0</v>
      </c>
      <c r="EA277" s="359">
        <f t="shared" ca="1" si="415"/>
        <v>0</v>
      </c>
      <c r="EB277" s="359">
        <f t="shared" ca="1" si="386"/>
        <v>0</v>
      </c>
      <c r="EC277" s="359">
        <f t="shared" ca="1" si="416"/>
        <v>0</v>
      </c>
      <c r="EE277" s="362">
        <f t="shared" ca="1" si="453"/>
        <v>388</v>
      </c>
      <c r="EF277" s="362">
        <v>269</v>
      </c>
      <c r="EG277" s="371">
        <f t="shared" ca="1" si="454"/>
        <v>0</v>
      </c>
      <c r="EH277" s="359">
        <f t="shared" ca="1" si="387"/>
        <v>0</v>
      </c>
      <c r="EI277" s="359">
        <v>0</v>
      </c>
      <c r="EJ277" s="359">
        <f t="shared" ca="1" si="417"/>
        <v>0</v>
      </c>
      <c r="EK277" s="359">
        <f t="shared" ca="1" si="388"/>
        <v>0</v>
      </c>
      <c r="EL277" s="359">
        <f t="shared" ca="1" si="418"/>
        <v>0</v>
      </c>
    </row>
    <row r="278" spans="9:142" x14ac:dyDescent="0.35">
      <c r="I278" s="362">
        <f t="shared" ca="1" si="419"/>
        <v>389</v>
      </c>
      <c r="J278" s="362">
        <v>270</v>
      </c>
      <c r="K278" s="371">
        <f t="shared" ca="1" si="420"/>
        <v>0</v>
      </c>
      <c r="L278" s="359">
        <f t="shared" ca="1" si="365"/>
        <v>0</v>
      </c>
      <c r="M278" s="359">
        <v>0</v>
      </c>
      <c r="N278" s="359">
        <f t="shared" ca="1" si="389"/>
        <v>0</v>
      </c>
      <c r="O278" s="359">
        <f t="shared" ca="1" si="421"/>
        <v>0</v>
      </c>
      <c r="P278" s="359">
        <f t="shared" ca="1" si="390"/>
        <v>0</v>
      </c>
      <c r="R278" s="362">
        <f t="shared" ca="1" si="422"/>
        <v>389</v>
      </c>
      <c r="S278" s="362">
        <v>270</v>
      </c>
      <c r="T278" s="371">
        <f t="shared" ca="1" si="423"/>
        <v>0</v>
      </c>
      <c r="U278" s="359">
        <f t="shared" ca="1" si="366"/>
        <v>0</v>
      </c>
      <c r="V278" s="359">
        <v>0</v>
      </c>
      <c r="W278" s="359">
        <f t="shared" ca="1" si="391"/>
        <v>0</v>
      </c>
      <c r="X278" s="359">
        <f t="shared" ca="1" si="424"/>
        <v>0</v>
      </c>
      <c r="Y278" s="359">
        <f t="shared" ca="1" si="392"/>
        <v>0</v>
      </c>
      <c r="AA278" s="362">
        <f t="shared" ca="1" si="425"/>
        <v>389</v>
      </c>
      <c r="AB278" s="362">
        <v>270</v>
      </c>
      <c r="AC278" s="371">
        <f t="shared" ca="1" si="426"/>
        <v>0</v>
      </c>
      <c r="AD278" s="359">
        <f t="shared" ca="1" si="367"/>
        <v>0</v>
      </c>
      <c r="AE278" s="359">
        <v>0</v>
      </c>
      <c r="AF278" s="359">
        <f t="shared" ca="1" si="393"/>
        <v>0</v>
      </c>
      <c r="AG278" s="359">
        <f t="shared" ca="1" si="427"/>
        <v>0</v>
      </c>
      <c r="AH278" s="359">
        <f t="shared" ca="1" si="394"/>
        <v>0</v>
      </c>
      <c r="AJ278" s="362">
        <f t="shared" ca="1" si="428"/>
        <v>389</v>
      </c>
      <c r="AK278" s="362">
        <v>270</v>
      </c>
      <c r="AL278" s="371">
        <f t="shared" ca="1" si="429"/>
        <v>0</v>
      </c>
      <c r="AM278" s="359">
        <f t="shared" ca="1" si="368"/>
        <v>0</v>
      </c>
      <c r="AN278" s="359">
        <v>0</v>
      </c>
      <c r="AO278" s="359">
        <f t="shared" ca="1" si="395"/>
        <v>0</v>
      </c>
      <c r="AP278" s="359">
        <f t="shared" ca="1" si="430"/>
        <v>0</v>
      </c>
      <c r="AQ278" s="359">
        <f t="shared" ca="1" si="396"/>
        <v>0</v>
      </c>
      <c r="AS278" s="362">
        <f t="shared" ca="1" si="431"/>
        <v>389</v>
      </c>
      <c r="AT278" s="362">
        <v>270</v>
      </c>
      <c r="AU278" s="371">
        <f t="shared" ca="1" si="432"/>
        <v>0</v>
      </c>
      <c r="AV278" s="359">
        <f t="shared" ca="1" si="369"/>
        <v>0</v>
      </c>
      <c r="AW278" s="359">
        <v>0</v>
      </c>
      <c r="AX278" s="359">
        <f t="shared" ca="1" si="397"/>
        <v>0</v>
      </c>
      <c r="AY278" s="359">
        <f t="shared" ca="1" si="433"/>
        <v>0</v>
      </c>
      <c r="AZ278" s="359">
        <f t="shared" ca="1" si="398"/>
        <v>0</v>
      </c>
      <c r="BB278" s="362">
        <f t="shared" ca="1" si="434"/>
        <v>389</v>
      </c>
      <c r="BC278" s="362">
        <v>270</v>
      </c>
      <c r="BD278" s="371">
        <f t="shared" ca="1" si="435"/>
        <v>0</v>
      </c>
      <c r="BE278" s="359">
        <f t="shared" ca="1" si="370"/>
        <v>0</v>
      </c>
      <c r="BF278" s="359">
        <v>0</v>
      </c>
      <c r="BG278" s="359">
        <f t="shared" ca="1" si="399"/>
        <v>0</v>
      </c>
      <c r="BH278" s="359">
        <f t="shared" ca="1" si="436"/>
        <v>0</v>
      </c>
      <c r="BI278" s="359">
        <f t="shared" ca="1" si="400"/>
        <v>0</v>
      </c>
      <c r="BK278" s="362">
        <f t="shared" ca="1" si="437"/>
        <v>389</v>
      </c>
      <c r="BL278" s="362">
        <v>270</v>
      </c>
      <c r="BM278" s="371">
        <f t="shared" ca="1" si="438"/>
        <v>0</v>
      </c>
      <c r="BN278" s="359">
        <f t="shared" ca="1" si="371"/>
        <v>0</v>
      </c>
      <c r="BO278" s="359">
        <v>0</v>
      </c>
      <c r="BP278" s="359">
        <f t="shared" ca="1" si="401"/>
        <v>0</v>
      </c>
      <c r="BQ278" s="359">
        <f t="shared" ca="1" si="372"/>
        <v>0</v>
      </c>
      <c r="BR278" s="359">
        <f t="shared" ca="1" si="402"/>
        <v>0</v>
      </c>
      <c r="BT278" s="362">
        <f t="shared" ca="1" si="439"/>
        <v>389</v>
      </c>
      <c r="BU278" s="362">
        <v>270</v>
      </c>
      <c r="BV278" s="371">
        <f t="shared" ca="1" si="440"/>
        <v>0</v>
      </c>
      <c r="BW278" s="359">
        <f t="shared" ca="1" si="373"/>
        <v>0</v>
      </c>
      <c r="BX278" s="359">
        <v>0</v>
      </c>
      <c r="BY278" s="359">
        <f t="shared" ca="1" si="403"/>
        <v>0</v>
      </c>
      <c r="BZ278" s="359">
        <f t="shared" ca="1" si="374"/>
        <v>0</v>
      </c>
      <c r="CA278" s="359">
        <f t="shared" ca="1" si="404"/>
        <v>0</v>
      </c>
      <c r="CC278" s="362">
        <f t="shared" ca="1" si="441"/>
        <v>389</v>
      </c>
      <c r="CD278" s="362">
        <v>270</v>
      </c>
      <c r="CE278" s="371">
        <f t="shared" ca="1" si="442"/>
        <v>0</v>
      </c>
      <c r="CF278" s="359">
        <f t="shared" ca="1" si="375"/>
        <v>0</v>
      </c>
      <c r="CG278" s="359">
        <v>0</v>
      </c>
      <c r="CH278" s="359">
        <f t="shared" ca="1" si="405"/>
        <v>0</v>
      </c>
      <c r="CI278" s="359">
        <f t="shared" ca="1" si="376"/>
        <v>0</v>
      </c>
      <c r="CJ278" s="359">
        <f t="shared" ca="1" si="406"/>
        <v>0</v>
      </c>
      <c r="CL278" s="362">
        <f t="shared" ca="1" si="443"/>
        <v>389</v>
      </c>
      <c r="CM278" s="362">
        <v>270</v>
      </c>
      <c r="CN278" s="371">
        <f t="shared" ca="1" si="444"/>
        <v>0</v>
      </c>
      <c r="CO278" s="359">
        <f t="shared" ca="1" si="377"/>
        <v>0</v>
      </c>
      <c r="CP278" s="359">
        <v>0</v>
      </c>
      <c r="CQ278" s="359">
        <f t="shared" ca="1" si="407"/>
        <v>0</v>
      </c>
      <c r="CR278" s="359">
        <f t="shared" ca="1" si="378"/>
        <v>0</v>
      </c>
      <c r="CS278" s="359">
        <f t="shared" ca="1" si="408"/>
        <v>0</v>
      </c>
      <c r="CU278" s="362">
        <f t="shared" ca="1" si="445"/>
        <v>389</v>
      </c>
      <c r="CV278" s="362">
        <v>270</v>
      </c>
      <c r="CW278" s="371">
        <f t="shared" ca="1" si="446"/>
        <v>0</v>
      </c>
      <c r="CX278" s="359">
        <f t="shared" ca="1" si="379"/>
        <v>0</v>
      </c>
      <c r="CY278" s="359">
        <v>0</v>
      </c>
      <c r="CZ278" s="359">
        <f t="shared" ca="1" si="409"/>
        <v>0</v>
      </c>
      <c r="DA278" s="359">
        <f t="shared" ca="1" si="380"/>
        <v>0</v>
      </c>
      <c r="DB278" s="359">
        <f t="shared" ca="1" si="410"/>
        <v>0</v>
      </c>
      <c r="DD278" s="362">
        <f t="shared" ca="1" si="447"/>
        <v>389</v>
      </c>
      <c r="DE278" s="362">
        <v>270</v>
      </c>
      <c r="DF278" s="371">
        <f t="shared" ca="1" si="448"/>
        <v>0</v>
      </c>
      <c r="DG278" s="359">
        <f t="shared" ca="1" si="381"/>
        <v>0</v>
      </c>
      <c r="DH278" s="359">
        <v>0</v>
      </c>
      <c r="DI278" s="359">
        <f t="shared" ca="1" si="411"/>
        <v>0</v>
      </c>
      <c r="DJ278" s="359">
        <f t="shared" ca="1" si="382"/>
        <v>0</v>
      </c>
      <c r="DK278" s="359">
        <f t="shared" ca="1" si="412"/>
        <v>0</v>
      </c>
      <c r="DM278" s="362">
        <f t="shared" ca="1" si="449"/>
        <v>389</v>
      </c>
      <c r="DN278" s="362">
        <v>270</v>
      </c>
      <c r="DO278" s="371">
        <f t="shared" ca="1" si="450"/>
        <v>0</v>
      </c>
      <c r="DP278" s="359">
        <f t="shared" ca="1" si="383"/>
        <v>0</v>
      </c>
      <c r="DQ278" s="359">
        <v>0</v>
      </c>
      <c r="DR278" s="359">
        <f t="shared" ca="1" si="413"/>
        <v>0</v>
      </c>
      <c r="DS278" s="359">
        <f t="shared" ca="1" si="384"/>
        <v>0</v>
      </c>
      <c r="DT278" s="359">
        <f t="shared" ca="1" si="414"/>
        <v>0</v>
      </c>
      <c r="DV278" s="362">
        <f t="shared" ca="1" si="451"/>
        <v>389</v>
      </c>
      <c r="DW278" s="362">
        <v>270</v>
      </c>
      <c r="DX278" s="371">
        <f t="shared" ca="1" si="452"/>
        <v>0</v>
      </c>
      <c r="DY278" s="359">
        <f t="shared" ca="1" si="385"/>
        <v>0</v>
      </c>
      <c r="DZ278" s="359">
        <v>0</v>
      </c>
      <c r="EA278" s="359">
        <f t="shared" ca="1" si="415"/>
        <v>0</v>
      </c>
      <c r="EB278" s="359">
        <f t="shared" ca="1" si="386"/>
        <v>0</v>
      </c>
      <c r="EC278" s="359">
        <f t="shared" ca="1" si="416"/>
        <v>0</v>
      </c>
      <c r="EE278" s="362">
        <f t="shared" ca="1" si="453"/>
        <v>389</v>
      </c>
      <c r="EF278" s="362">
        <v>270</v>
      </c>
      <c r="EG278" s="371">
        <f t="shared" ca="1" si="454"/>
        <v>0</v>
      </c>
      <c r="EH278" s="359">
        <f t="shared" ca="1" si="387"/>
        <v>0</v>
      </c>
      <c r="EI278" s="359">
        <v>0</v>
      </c>
      <c r="EJ278" s="359">
        <f t="shared" ca="1" si="417"/>
        <v>0</v>
      </c>
      <c r="EK278" s="359">
        <f t="shared" ca="1" si="388"/>
        <v>0</v>
      </c>
      <c r="EL278" s="359">
        <f t="shared" ca="1" si="418"/>
        <v>0</v>
      </c>
    </row>
    <row r="279" spans="9:142" x14ac:dyDescent="0.35">
      <c r="I279" s="362">
        <f t="shared" ca="1" si="419"/>
        <v>390</v>
      </c>
      <c r="J279" s="362">
        <v>271</v>
      </c>
      <c r="K279" s="371">
        <f t="shared" ca="1" si="420"/>
        <v>0</v>
      </c>
      <c r="L279" s="359">
        <f t="shared" ca="1" si="365"/>
        <v>0</v>
      </c>
      <c r="M279" s="359">
        <v>0</v>
      </c>
      <c r="N279" s="359">
        <f t="shared" ca="1" si="389"/>
        <v>0</v>
      </c>
      <c r="O279" s="359">
        <f t="shared" ca="1" si="421"/>
        <v>0</v>
      </c>
      <c r="P279" s="359">
        <f t="shared" ca="1" si="390"/>
        <v>0</v>
      </c>
      <c r="R279" s="362">
        <f t="shared" ca="1" si="422"/>
        <v>390</v>
      </c>
      <c r="S279" s="362">
        <v>271</v>
      </c>
      <c r="T279" s="371">
        <f t="shared" ca="1" si="423"/>
        <v>0</v>
      </c>
      <c r="U279" s="359">
        <f t="shared" ca="1" si="366"/>
        <v>0</v>
      </c>
      <c r="V279" s="359">
        <v>0</v>
      </c>
      <c r="W279" s="359">
        <f t="shared" ca="1" si="391"/>
        <v>0</v>
      </c>
      <c r="X279" s="359">
        <f t="shared" ca="1" si="424"/>
        <v>0</v>
      </c>
      <c r="Y279" s="359">
        <f t="shared" ca="1" si="392"/>
        <v>0</v>
      </c>
      <c r="AA279" s="362">
        <f t="shared" ca="1" si="425"/>
        <v>390</v>
      </c>
      <c r="AB279" s="362">
        <v>271</v>
      </c>
      <c r="AC279" s="371">
        <f t="shared" ca="1" si="426"/>
        <v>0</v>
      </c>
      <c r="AD279" s="359">
        <f t="shared" ca="1" si="367"/>
        <v>0</v>
      </c>
      <c r="AE279" s="359">
        <v>0</v>
      </c>
      <c r="AF279" s="359">
        <f t="shared" ca="1" si="393"/>
        <v>0</v>
      </c>
      <c r="AG279" s="359">
        <f t="shared" ca="1" si="427"/>
        <v>0</v>
      </c>
      <c r="AH279" s="359">
        <f t="shared" ca="1" si="394"/>
        <v>0</v>
      </c>
      <c r="AJ279" s="362">
        <f t="shared" ca="1" si="428"/>
        <v>390</v>
      </c>
      <c r="AK279" s="362">
        <v>271</v>
      </c>
      <c r="AL279" s="371">
        <f t="shared" ca="1" si="429"/>
        <v>0</v>
      </c>
      <c r="AM279" s="359">
        <f t="shared" ca="1" si="368"/>
        <v>0</v>
      </c>
      <c r="AN279" s="359">
        <v>0</v>
      </c>
      <c r="AO279" s="359">
        <f t="shared" ca="1" si="395"/>
        <v>0</v>
      </c>
      <c r="AP279" s="359">
        <f t="shared" ca="1" si="430"/>
        <v>0</v>
      </c>
      <c r="AQ279" s="359">
        <f t="shared" ca="1" si="396"/>
        <v>0</v>
      </c>
      <c r="AS279" s="362">
        <f t="shared" ca="1" si="431"/>
        <v>390</v>
      </c>
      <c r="AT279" s="362">
        <v>271</v>
      </c>
      <c r="AU279" s="371">
        <f t="shared" ca="1" si="432"/>
        <v>0</v>
      </c>
      <c r="AV279" s="359">
        <f t="shared" ca="1" si="369"/>
        <v>0</v>
      </c>
      <c r="AW279" s="359">
        <v>0</v>
      </c>
      <c r="AX279" s="359">
        <f t="shared" ca="1" si="397"/>
        <v>0</v>
      </c>
      <c r="AY279" s="359">
        <f t="shared" ca="1" si="433"/>
        <v>0</v>
      </c>
      <c r="AZ279" s="359">
        <f t="shared" ca="1" si="398"/>
        <v>0</v>
      </c>
      <c r="BB279" s="362">
        <f t="shared" ca="1" si="434"/>
        <v>390</v>
      </c>
      <c r="BC279" s="362">
        <v>271</v>
      </c>
      <c r="BD279" s="371">
        <f t="shared" ca="1" si="435"/>
        <v>0</v>
      </c>
      <c r="BE279" s="359">
        <f t="shared" ca="1" si="370"/>
        <v>0</v>
      </c>
      <c r="BF279" s="359">
        <v>0</v>
      </c>
      <c r="BG279" s="359">
        <f t="shared" ca="1" si="399"/>
        <v>0</v>
      </c>
      <c r="BH279" s="359">
        <f t="shared" ca="1" si="436"/>
        <v>0</v>
      </c>
      <c r="BI279" s="359">
        <f t="shared" ca="1" si="400"/>
        <v>0</v>
      </c>
      <c r="BK279" s="362">
        <f t="shared" ca="1" si="437"/>
        <v>390</v>
      </c>
      <c r="BL279" s="362">
        <v>271</v>
      </c>
      <c r="BM279" s="371">
        <f t="shared" ca="1" si="438"/>
        <v>0</v>
      </c>
      <c r="BN279" s="359">
        <f t="shared" ca="1" si="371"/>
        <v>0</v>
      </c>
      <c r="BO279" s="359">
        <v>0</v>
      </c>
      <c r="BP279" s="359">
        <f t="shared" ca="1" si="401"/>
        <v>0</v>
      </c>
      <c r="BQ279" s="359">
        <f t="shared" ca="1" si="372"/>
        <v>0</v>
      </c>
      <c r="BR279" s="359">
        <f t="shared" ca="1" si="402"/>
        <v>0</v>
      </c>
      <c r="BT279" s="362">
        <f t="shared" ca="1" si="439"/>
        <v>390</v>
      </c>
      <c r="BU279" s="362">
        <v>271</v>
      </c>
      <c r="BV279" s="371">
        <f t="shared" ca="1" si="440"/>
        <v>0</v>
      </c>
      <c r="BW279" s="359">
        <f t="shared" ca="1" si="373"/>
        <v>0</v>
      </c>
      <c r="BX279" s="359">
        <v>0</v>
      </c>
      <c r="BY279" s="359">
        <f t="shared" ca="1" si="403"/>
        <v>0</v>
      </c>
      <c r="BZ279" s="359">
        <f t="shared" ca="1" si="374"/>
        <v>0</v>
      </c>
      <c r="CA279" s="359">
        <f t="shared" ca="1" si="404"/>
        <v>0</v>
      </c>
      <c r="CC279" s="362">
        <f t="shared" ca="1" si="441"/>
        <v>390</v>
      </c>
      <c r="CD279" s="362">
        <v>271</v>
      </c>
      <c r="CE279" s="371">
        <f t="shared" ca="1" si="442"/>
        <v>0</v>
      </c>
      <c r="CF279" s="359">
        <f t="shared" ca="1" si="375"/>
        <v>0</v>
      </c>
      <c r="CG279" s="359">
        <v>0</v>
      </c>
      <c r="CH279" s="359">
        <f t="shared" ca="1" si="405"/>
        <v>0</v>
      </c>
      <c r="CI279" s="359">
        <f t="shared" ca="1" si="376"/>
        <v>0</v>
      </c>
      <c r="CJ279" s="359">
        <f t="shared" ca="1" si="406"/>
        <v>0</v>
      </c>
      <c r="CL279" s="362">
        <f t="shared" ca="1" si="443"/>
        <v>390</v>
      </c>
      <c r="CM279" s="362">
        <v>271</v>
      </c>
      <c r="CN279" s="371">
        <f t="shared" ca="1" si="444"/>
        <v>0</v>
      </c>
      <c r="CO279" s="359">
        <f t="shared" ca="1" si="377"/>
        <v>0</v>
      </c>
      <c r="CP279" s="359">
        <v>0</v>
      </c>
      <c r="CQ279" s="359">
        <f t="shared" ca="1" si="407"/>
        <v>0</v>
      </c>
      <c r="CR279" s="359">
        <f t="shared" ca="1" si="378"/>
        <v>0</v>
      </c>
      <c r="CS279" s="359">
        <f t="shared" ca="1" si="408"/>
        <v>0</v>
      </c>
      <c r="CU279" s="362">
        <f t="shared" ca="1" si="445"/>
        <v>390</v>
      </c>
      <c r="CV279" s="362">
        <v>271</v>
      </c>
      <c r="CW279" s="371">
        <f t="shared" ca="1" si="446"/>
        <v>0</v>
      </c>
      <c r="CX279" s="359">
        <f t="shared" ca="1" si="379"/>
        <v>0</v>
      </c>
      <c r="CY279" s="359">
        <v>0</v>
      </c>
      <c r="CZ279" s="359">
        <f t="shared" ca="1" si="409"/>
        <v>0</v>
      </c>
      <c r="DA279" s="359">
        <f t="shared" ca="1" si="380"/>
        <v>0</v>
      </c>
      <c r="DB279" s="359">
        <f t="shared" ca="1" si="410"/>
        <v>0</v>
      </c>
      <c r="DD279" s="362">
        <f t="shared" ca="1" si="447"/>
        <v>390</v>
      </c>
      <c r="DE279" s="362">
        <v>271</v>
      </c>
      <c r="DF279" s="371">
        <f t="shared" ca="1" si="448"/>
        <v>0</v>
      </c>
      <c r="DG279" s="359">
        <f t="shared" ca="1" si="381"/>
        <v>0</v>
      </c>
      <c r="DH279" s="359">
        <v>0</v>
      </c>
      <c r="DI279" s="359">
        <f t="shared" ca="1" si="411"/>
        <v>0</v>
      </c>
      <c r="DJ279" s="359">
        <f t="shared" ca="1" si="382"/>
        <v>0</v>
      </c>
      <c r="DK279" s="359">
        <f t="shared" ca="1" si="412"/>
        <v>0</v>
      </c>
      <c r="DM279" s="362">
        <f t="shared" ca="1" si="449"/>
        <v>390</v>
      </c>
      <c r="DN279" s="362">
        <v>271</v>
      </c>
      <c r="DO279" s="371">
        <f t="shared" ca="1" si="450"/>
        <v>0</v>
      </c>
      <c r="DP279" s="359">
        <f t="shared" ca="1" si="383"/>
        <v>0</v>
      </c>
      <c r="DQ279" s="359">
        <v>0</v>
      </c>
      <c r="DR279" s="359">
        <f t="shared" ca="1" si="413"/>
        <v>0</v>
      </c>
      <c r="DS279" s="359">
        <f t="shared" ca="1" si="384"/>
        <v>0</v>
      </c>
      <c r="DT279" s="359">
        <f t="shared" ca="1" si="414"/>
        <v>0</v>
      </c>
      <c r="DV279" s="362">
        <f t="shared" ca="1" si="451"/>
        <v>390</v>
      </c>
      <c r="DW279" s="362">
        <v>271</v>
      </c>
      <c r="DX279" s="371">
        <f t="shared" ca="1" si="452"/>
        <v>0</v>
      </c>
      <c r="DY279" s="359">
        <f t="shared" ca="1" si="385"/>
        <v>0</v>
      </c>
      <c r="DZ279" s="359">
        <v>0</v>
      </c>
      <c r="EA279" s="359">
        <f t="shared" ca="1" si="415"/>
        <v>0</v>
      </c>
      <c r="EB279" s="359">
        <f t="shared" ca="1" si="386"/>
        <v>0</v>
      </c>
      <c r="EC279" s="359">
        <f t="shared" ca="1" si="416"/>
        <v>0</v>
      </c>
      <c r="EE279" s="362">
        <f t="shared" ca="1" si="453"/>
        <v>390</v>
      </c>
      <c r="EF279" s="362">
        <v>271</v>
      </c>
      <c r="EG279" s="371">
        <f t="shared" ca="1" si="454"/>
        <v>0</v>
      </c>
      <c r="EH279" s="359">
        <f t="shared" ca="1" si="387"/>
        <v>0</v>
      </c>
      <c r="EI279" s="359">
        <v>0</v>
      </c>
      <c r="EJ279" s="359">
        <f t="shared" ca="1" si="417"/>
        <v>0</v>
      </c>
      <c r="EK279" s="359">
        <f t="shared" ca="1" si="388"/>
        <v>0</v>
      </c>
      <c r="EL279" s="359">
        <f t="shared" ca="1" si="418"/>
        <v>0</v>
      </c>
    </row>
    <row r="280" spans="9:142" x14ac:dyDescent="0.35">
      <c r="I280" s="362">
        <f t="shared" ca="1" si="419"/>
        <v>391</v>
      </c>
      <c r="J280" s="362">
        <v>272</v>
      </c>
      <c r="K280" s="371">
        <f t="shared" ca="1" si="420"/>
        <v>0</v>
      </c>
      <c r="L280" s="359">
        <f t="shared" ca="1" si="365"/>
        <v>0</v>
      </c>
      <c r="M280" s="359">
        <v>0</v>
      </c>
      <c r="N280" s="359">
        <f t="shared" ca="1" si="389"/>
        <v>0</v>
      </c>
      <c r="O280" s="359">
        <f t="shared" ca="1" si="421"/>
        <v>0</v>
      </c>
      <c r="P280" s="359">
        <f t="shared" ca="1" si="390"/>
        <v>0</v>
      </c>
      <c r="R280" s="362">
        <f t="shared" ca="1" si="422"/>
        <v>391</v>
      </c>
      <c r="S280" s="362">
        <v>272</v>
      </c>
      <c r="T280" s="371">
        <f t="shared" ca="1" si="423"/>
        <v>0</v>
      </c>
      <c r="U280" s="359">
        <f t="shared" ca="1" si="366"/>
        <v>0</v>
      </c>
      <c r="V280" s="359">
        <v>0</v>
      </c>
      <c r="W280" s="359">
        <f t="shared" ca="1" si="391"/>
        <v>0</v>
      </c>
      <c r="X280" s="359">
        <f t="shared" ca="1" si="424"/>
        <v>0</v>
      </c>
      <c r="Y280" s="359">
        <f t="shared" ca="1" si="392"/>
        <v>0</v>
      </c>
      <c r="AA280" s="362">
        <f t="shared" ca="1" si="425"/>
        <v>391</v>
      </c>
      <c r="AB280" s="362">
        <v>272</v>
      </c>
      <c r="AC280" s="371">
        <f t="shared" ca="1" si="426"/>
        <v>0</v>
      </c>
      <c r="AD280" s="359">
        <f t="shared" ca="1" si="367"/>
        <v>0</v>
      </c>
      <c r="AE280" s="359">
        <v>0</v>
      </c>
      <c r="AF280" s="359">
        <f t="shared" ca="1" si="393"/>
        <v>0</v>
      </c>
      <c r="AG280" s="359">
        <f t="shared" ca="1" si="427"/>
        <v>0</v>
      </c>
      <c r="AH280" s="359">
        <f t="shared" ca="1" si="394"/>
        <v>0</v>
      </c>
      <c r="AJ280" s="362">
        <f t="shared" ca="1" si="428"/>
        <v>391</v>
      </c>
      <c r="AK280" s="362">
        <v>272</v>
      </c>
      <c r="AL280" s="371">
        <f t="shared" ca="1" si="429"/>
        <v>0</v>
      </c>
      <c r="AM280" s="359">
        <f t="shared" ca="1" si="368"/>
        <v>0</v>
      </c>
      <c r="AN280" s="359">
        <v>0</v>
      </c>
      <c r="AO280" s="359">
        <f t="shared" ca="1" si="395"/>
        <v>0</v>
      </c>
      <c r="AP280" s="359">
        <f t="shared" ca="1" si="430"/>
        <v>0</v>
      </c>
      <c r="AQ280" s="359">
        <f t="shared" ca="1" si="396"/>
        <v>0</v>
      </c>
      <c r="AS280" s="362">
        <f t="shared" ca="1" si="431"/>
        <v>391</v>
      </c>
      <c r="AT280" s="362">
        <v>272</v>
      </c>
      <c r="AU280" s="371">
        <f t="shared" ca="1" si="432"/>
        <v>0</v>
      </c>
      <c r="AV280" s="359">
        <f t="shared" ca="1" si="369"/>
        <v>0</v>
      </c>
      <c r="AW280" s="359">
        <v>0</v>
      </c>
      <c r="AX280" s="359">
        <f t="shared" ca="1" si="397"/>
        <v>0</v>
      </c>
      <c r="AY280" s="359">
        <f t="shared" ca="1" si="433"/>
        <v>0</v>
      </c>
      <c r="AZ280" s="359">
        <f t="shared" ca="1" si="398"/>
        <v>0</v>
      </c>
      <c r="BB280" s="362">
        <f t="shared" ca="1" si="434"/>
        <v>391</v>
      </c>
      <c r="BC280" s="362">
        <v>272</v>
      </c>
      <c r="BD280" s="371">
        <f t="shared" ca="1" si="435"/>
        <v>0</v>
      </c>
      <c r="BE280" s="359">
        <f t="shared" ca="1" si="370"/>
        <v>0</v>
      </c>
      <c r="BF280" s="359">
        <v>0</v>
      </c>
      <c r="BG280" s="359">
        <f t="shared" ca="1" si="399"/>
        <v>0</v>
      </c>
      <c r="BH280" s="359">
        <f t="shared" ca="1" si="436"/>
        <v>0</v>
      </c>
      <c r="BI280" s="359">
        <f t="shared" ca="1" si="400"/>
        <v>0</v>
      </c>
      <c r="BK280" s="362">
        <f t="shared" ca="1" si="437"/>
        <v>391</v>
      </c>
      <c r="BL280" s="362">
        <v>272</v>
      </c>
      <c r="BM280" s="371">
        <f t="shared" ca="1" si="438"/>
        <v>0</v>
      </c>
      <c r="BN280" s="359">
        <f t="shared" ca="1" si="371"/>
        <v>0</v>
      </c>
      <c r="BO280" s="359">
        <v>0</v>
      </c>
      <c r="BP280" s="359">
        <f t="shared" ca="1" si="401"/>
        <v>0</v>
      </c>
      <c r="BQ280" s="359">
        <f t="shared" ca="1" si="372"/>
        <v>0</v>
      </c>
      <c r="BR280" s="359">
        <f t="shared" ca="1" si="402"/>
        <v>0</v>
      </c>
      <c r="BT280" s="362">
        <f t="shared" ca="1" si="439"/>
        <v>391</v>
      </c>
      <c r="BU280" s="362">
        <v>272</v>
      </c>
      <c r="BV280" s="371">
        <f t="shared" ca="1" si="440"/>
        <v>0</v>
      </c>
      <c r="BW280" s="359">
        <f t="shared" ca="1" si="373"/>
        <v>0</v>
      </c>
      <c r="BX280" s="359">
        <v>0</v>
      </c>
      <c r="BY280" s="359">
        <f t="shared" ca="1" si="403"/>
        <v>0</v>
      </c>
      <c r="BZ280" s="359">
        <f t="shared" ca="1" si="374"/>
        <v>0</v>
      </c>
      <c r="CA280" s="359">
        <f t="shared" ca="1" si="404"/>
        <v>0</v>
      </c>
      <c r="CC280" s="362">
        <f t="shared" ca="1" si="441"/>
        <v>391</v>
      </c>
      <c r="CD280" s="362">
        <v>272</v>
      </c>
      <c r="CE280" s="371">
        <f t="shared" ca="1" si="442"/>
        <v>0</v>
      </c>
      <c r="CF280" s="359">
        <f t="shared" ca="1" si="375"/>
        <v>0</v>
      </c>
      <c r="CG280" s="359">
        <v>0</v>
      </c>
      <c r="CH280" s="359">
        <f t="shared" ca="1" si="405"/>
        <v>0</v>
      </c>
      <c r="CI280" s="359">
        <f t="shared" ca="1" si="376"/>
        <v>0</v>
      </c>
      <c r="CJ280" s="359">
        <f t="shared" ca="1" si="406"/>
        <v>0</v>
      </c>
      <c r="CL280" s="362">
        <f t="shared" ca="1" si="443"/>
        <v>391</v>
      </c>
      <c r="CM280" s="362">
        <v>272</v>
      </c>
      <c r="CN280" s="371">
        <f t="shared" ca="1" si="444"/>
        <v>0</v>
      </c>
      <c r="CO280" s="359">
        <f t="shared" ca="1" si="377"/>
        <v>0</v>
      </c>
      <c r="CP280" s="359">
        <v>0</v>
      </c>
      <c r="CQ280" s="359">
        <f t="shared" ca="1" si="407"/>
        <v>0</v>
      </c>
      <c r="CR280" s="359">
        <f t="shared" ca="1" si="378"/>
        <v>0</v>
      </c>
      <c r="CS280" s="359">
        <f t="shared" ca="1" si="408"/>
        <v>0</v>
      </c>
      <c r="CU280" s="362">
        <f t="shared" ca="1" si="445"/>
        <v>391</v>
      </c>
      <c r="CV280" s="362">
        <v>272</v>
      </c>
      <c r="CW280" s="371">
        <f t="shared" ca="1" si="446"/>
        <v>0</v>
      </c>
      <c r="CX280" s="359">
        <f t="shared" ca="1" si="379"/>
        <v>0</v>
      </c>
      <c r="CY280" s="359">
        <v>0</v>
      </c>
      <c r="CZ280" s="359">
        <f t="shared" ca="1" si="409"/>
        <v>0</v>
      </c>
      <c r="DA280" s="359">
        <f t="shared" ca="1" si="380"/>
        <v>0</v>
      </c>
      <c r="DB280" s="359">
        <f t="shared" ca="1" si="410"/>
        <v>0</v>
      </c>
      <c r="DD280" s="362">
        <f t="shared" ca="1" si="447"/>
        <v>391</v>
      </c>
      <c r="DE280" s="362">
        <v>272</v>
      </c>
      <c r="DF280" s="371">
        <f t="shared" ca="1" si="448"/>
        <v>0</v>
      </c>
      <c r="DG280" s="359">
        <f t="shared" ca="1" si="381"/>
        <v>0</v>
      </c>
      <c r="DH280" s="359">
        <v>0</v>
      </c>
      <c r="DI280" s="359">
        <f t="shared" ca="1" si="411"/>
        <v>0</v>
      </c>
      <c r="DJ280" s="359">
        <f t="shared" ca="1" si="382"/>
        <v>0</v>
      </c>
      <c r="DK280" s="359">
        <f t="shared" ca="1" si="412"/>
        <v>0</v>
      </c>
      <c r="DM280" s="362">
        <f t="shared" ca="1" si="449"/>
        <v>391</v>
      </c>
      <c r="DN280" s="362">
        <v>272</v>
      </c>
      <c r="DO280" s="371">
        <f t="shared" ca="1" si="450"/>
        <v>0</v>
      </c>
      <c r="DP280" s="359">
        <f t="shared" ca="1" si="383"/>
        <v>0</v>
      </c>
      <c r="DQ280" s="359">
        <v>0</v>
      </c>
      <c r="DR280" s="359">
        <f t="shared" ca="1" si="413"/>
        <v>0</v>
      </c>
      <c r="DS280" s="359">
        <f t="shared" ca="1" si="384"/>
        <v>0</v>
      </c>
      <c r="DT280" s="359">
        <f t="shared" ca="1" si="414"/>
        <v>0</v>
      </c>
      <c r="DV280" s="362">
        <f t="shared" ca="1" si="451"/>
        <v>391</v>
      </c>
      <c r="DW280" s="362">
        <v>272</v>
      </c>
      <c r="DX280" s="371">
        <f t="shared" ca="1" si="452"/>
        <v>0</v>
      </c>
      <c r="DY280" s="359">
        <f t="shared" ca="1" si="385"/>
        <v>0</v>
      </c>
      <c r="DZ280" s="359">
        <v>0</v>
      </c>
      <c r="EA280" s="359">
        <f t="shared" ca="1" si="415"/>
        <v>0</v>
      </c>
      <c r="EB280" s="359">
        <f t="shared" ca="1" si="386"/>
        <v>0</v>
      </c>
      <c r="EC280" s="359">
        <f t="shared" ca="1" si="416"/>
        <v>0</v>
      </c>
      <c r="EE280" s="362">
        <f t="shared" ca="1" si="453"/>
        <v>391</v>
      </c>
      <c r="EF280" s="362">
        <v>272</v>
      </c>
      <c r="EG280" s="371">
        <f t="shared" ca="1" si="454"/>
        <v>0</v>
      </c>
      <c r="EH280" s="359">
        <f t="shared" ca="1" si="387"/>
        <v>0</v>
      </c>
      <c r="EI280" s="359">
        <v>0</v>
      </c>
      <c r="EJ280" s="359">
        <f t="shared" ca="1" si="417"/>
        <v>0</v>
      </c>
      <c r="EK280" s="359">
        <f t="shared" ca="1" si="388"/>
        <v>0</v>
      </c>
      <c r="EL280" s="359">
        <f t="shared" ca="1" si="418"/>
        <v>0</v>
      </c>
    </row>
  </sheetData>
  <sheetProtection sheet="1" objects="1" scenarios="1"/>
  <mergeCells count="1">
    <mergeCell ref="A1:B1"/>
  </mergeCells>
  <pageMargins left="0.7" right="0.7" top="0.75" bottom="0.75" header="0.3" footer="0.3"/>
  <pageSetup orientation="portrait" horizontalDpi="1200" verticalDpi="12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FF00"/>
  </sheetPr>
  <dimension ref="A1:EL280"/>
  <sheetViews>
    <sheetView workbookViewId="0">
      <selection sqref="A1:B1"/>
    </sheetView>
  </sheetViews>
  <sheetFormatPr defaultColWidth="9.1796875" defaultRowHeight="14.5" x14ac:dyDescent="0.35"/>
  <cols>
    <col min="1" max="1" width="30.1796875" style="362" bestFit="1" customWidth="1"/>
    <col min="2" max="2" width="14.54296875" style="362" customWidth="1"/>
    <col min="3" max="3" width="9.1796875" style="362"/>
    <col min="4" max="4" width="9.1796875" style="362" customWidth="1"/>
    <col min="5" max="5" width="16.54296875" style="362" customWidth="1"/>
    <col min="6" max="6" width="11.54296875" style="362" customWidth="1"/>
    <col min="7" max="7" width="13.26953125" style="362" bestFit="1" customWidth="1"/>
    <col min="8" max="8" width="9.26953125" style="362" bestFit="1" customWidth="1"/>
    <col min="9" max="9" width="16.26953125" style="362" bestFit="1" customWidth="1"/>
    <col min="10" max="10" width="11.7265625" style="362" bestFit="1" customWidth="1"/>
    <col min="11" max="11" width="20.1796875" style="362" bestFit="1" customWidth="1"/>
    <col min="12" max="13" width="15.1796875" style="362" bestFit="1" customWidth="1"/>
    <col min="14" max="14" width="19.54296875" style="362" bestFit="1" customWidth="1"/>
    <col min="15" max="15" width="15.1796875" style="362" bestFit="1" customWidth="1"/>
    <col min="16" max="16" width="15.453125" style="362" customWidth="1"/>
    <col min="17" max="17" width="11.81640625" style="362" bestFit="1" customWidth="1"/>
    <col min="18" max="18" width="12.7265625" style="362" customWidth="1"/>
    <col min="19" max="19" width="11.81640625" style="362" bestFit="1" customWidth="1"/>
    <col min="20" max="20" width="18.7265625" style="362" customWidth="1"/>
    <col min="21" max="21" width="15.1796875" style="362" bestFit="1" customWidth="1"/>
    <col min="22" max="22" width="21" style="362" bestFit="1" customWidth="1"/>
    <col min="23" max="23" width="23.54296875" style="362" bestFit="1" customWidth="1"/>
    <col min="24" max="24" width="18.453125" style="362" bestFit="1" customWidth="1"/>
    <col min="25" max="25" width="25.1796875" style="362" bestFit="1" customWidth="1"/>
    <col min="26" max="26" width="11.54296875" style="362" bestFit="1" customWidth="1"/>
    <col min="27" max="27" width="4.54296875" style="362" bestFit="1" customWidth="1"/>
    <col min="28" max="28" width="5" style="362" bestFit="1" customWidth="1"/>
    <col min="29" max="29" width="20.1796875" style="362" bestFit="1" customWidth="1"/>
    <col min="30" max="30" width="14.1796875" style="362" bestFit="1" customWidth="1"/>
    <col min="31" max="31" width="17.81640625" style="362" bestFit="1" customWidth="1"/>
    <col min="32" max="33" width="19.453125" style="362" bestFit="1" customWidth="1"/>
    <col min="34" max="34" width="19.81640625" style="362" bestFit="1" customWidth="1"/>
    <col min="35" max="35" width="9.1796875" style="362"/>
    <col min="36" max="36" width="4.54296875" style="362" bestFit="1" customWidth="1"/>
    <col min="37" max="37" width="5" style="362" bestFit="1" customWidth="1"/>
    <col min="38" max="38" width="20.1796875" style="362" bestFit="1" customWidth="1"/>
    <col min="39" max="39" width="14.1796875" style="362" bestFit="1" customWidth="1"/>
    <col min="40" max="40" width="17.81640625" style="362" bestFit="1" customWidth="1"/>
    <col min="41" max="42" width="19.453125" style="362" bestFit="1" customWidth="1"/>
    <col min="43" max="43" width="19.81640625" style="362" bestFit="1" customWidth="1"/>
    <col min="44" max="44" width="9.1796875" style="362"/>
    <col min="45" max="45" width="4.54296875" style="362" bestFit="1" customWidth="1"/>
    <col min="46" max="46" width="5" style="362" bestFit="1" customWidth="1"/>
    <col min="47" max="47" width="20.1796875" style="362" bestFit="1" customWidth="1"/>
    <col min="48" max="48" width="14.1796875" style="362" bestFit="1" customWidth="1"/>
    <col min="49" max="49" width="17.81640625" style="362" bestFit="1" customWidth="1"/>
    <col min="50" max="51" width="19.453125" style="362" bestFit="1" customWidth="1"/>
    <col min="52" max="52" width="19.81640625" style="362" bestFit="1" customWidth="1"/>
    <col min="53" max="53" width="9.1796875" style="362"/>
    <col min="54" max="54" width="4.54296875" style="362" bestFit="1" customWidth="1"/>
    <col min="55" max="55" width="5" style="362" bestFit="1" customWidth="1"/>
    <col min="56" max="56" width="20.1796875" style="362" bestFit="1" customWidth="1"/>
    <col min="57" max="57" width="14.1796875" style="362" bestFit="1" customWidth="1"/>
    <col min="58" max="58" width="17.81640625" style="362" bestFit="1" customWidth="1"/>
    <col min="59" max="60" width="19.453125" style="362" bestFit="1" customWidth="1"/>
    <col min="61" max="61" width="19.81640625" style="362" bestFit="1" customWidth="1"/>
    <col min="62" max="62" width="9.1796875" style="362"/>
    <col min="63" max="63" width="4.54296875" style="362" bestFit="1" customWidth="1"/>
    <col min="64" max="64" width="5" style="362" bestFit="1" customWidth="1"/>
    <col min="65" max="65" width="20.1796875" style="362" bestFit="1" customWidth="1"/>
    <col min="66" max="66" width="14.1796875" style="362" bestFit="1" customWidth="1"/>
    <col min="67" max="67" width="17.81640625" style="362" bestFit="1" customWidth="1"/>
    <col min="68" max="69" width="19.453125" style="362" bestFit="1" customWidth="1"/>
    <col min="70" max="70" width="19.81640625" style="362" bestFit="1" customWidth="1"/>
    <col min="71" max="71" width="9.1796875" style="362"/>
    <col min="72" max="72" width="4.54296875" style="362" bestFit="1" customWidth="1"/>
    <col min="73" max="73" width="5" style="362" bestFit="1" customWidth="1"/>
    <col min="74" max="74" width="20.1796875" style="362" bestFit="1" customWidth="1"/>
    <col min="75" max="75" width="14.1796875" style="362" bestFit="1" customWidth="1"/>
    <col min="76" max="76" width="17.81640625" style="362" bestFit="1" customWidth="1"/>
    <col min="77" max="78" width="19.453125" style="362" bestFit="1" customWidth="1"/>
    <col min="79" max="79" width="19.81640625" style="362" bestFit="1" customWidth="1"/>
    <col min="80" max="80" width="9.1796875" style="362"/>
    <col min="81" max="81" width="4.54296875" style="362" bestFit="1" customWidth="1"/>
    <col min="82" max="82" width="5" style="362" bestFit="1" customWidth="1"/>
    <col min="83" max="83" width="20.1796875" style="362" bestFit="1" customWidth="1"/>
    <col min="84" max="84" width="14.1796875" style="362" bestFit="1" customWidth="1"/>
    <col min="85" max="85" width="17.81640625" style="362" bestFit="1" customWidth="1"/>
    <col min="86" max="87" width="19.453125" style="362" bestFit="1" customWidth="1"/>
    <col min="88" max="88" width="19.81640625" style="362" bestFit="1" customWidth="1"/>
    <col min="89" max="89" width="9.1796875" style="362"/>
    <col min="90" max="90" width="4.54296875" style="362" bestFit="1" customWidth="1"/>
    <col min="91" max="91" width="5" style="362" bestFit="1" customWidth="1"/>
    <col min="92" max="92" width="20.1796875" style="362" bestFit="1" customWidth="1"/>
    <col min="93" max="93" width="14.1796875" style="362" bestFit="1" customWidth="1"/>
    <col min="94" max="94" width="17.81640625" style="362" bestFit="1" customWidth="1"/>
    <col min="95" max="96" width="19.453125" style="362" bestFit="1" customWidth="1"/>
    <col min="97" max="97" width="19.81640625" style="362" bestFit="1" customWidth="1"/>
    <col min="98" max="98" width="9.1796875" style="362"/>
    <col min="99" max="99" width="4.54296875" style="362" bestFit="1" customWidth="1"/>
    <col min="100" max="100" width="5" style="362" bestFit="1" customWidth="1"/>
    <col min="101" max="101" width="20.1796875" style="362" bestFit="1" customWidth="1"/>
    <col min="102" max="102" width="14.1796875" style="362" bestFit="1" customWidth="1"/>
    <col min="103" max="103" width="17.81640625" style="362" bestFit="1" customWidth="1"/>
    <col min="104" max="104" width="19.453125" style="362" bestFit="1" customWidth="1"/>
    <col min="105" max="105" width="15.1796875" style="362" customWidth="1"/>
    <col min="106" max="106" width="19.81640625" style="362" bestFit="1" customWidth="1"/>
    <col min="107" max="107" width="9.1796875" style="362"/>
    <col min="108" max="108" width="4.453125" style="362" customWidth="1"/>
    <col min="109" max="109" width="4.81640625" style="362" customWidth="1"/>
    <col min="110" max="110" width="20" style="362" customWidth="1"/>
    <col min="111" max="111" width="14" style="362" customWidth="1"/>
    <col min="112" max="112" width="17.7265625" style="362" customWidth="1"/>
    <col min="113" max="113" width="19.26953125" style="362" customWidth="1"/>
    <col min="114" max="114" width="14.81640625" style="362" customWidth="1"/>
    <col min="115" max="115" width="19.7265625" style="362" customWidth="1"/>
    <col min="116" max="116" width="9.1796875" style="362"/>
    <col min="117" max="117" width="4.453125" style="362" customWidth="1"/>
    <col min="118" max="118" width="4.81640625" style="362" customWidth="1"/>
    <col min="119" max="119" width="20" style="362" customWidth="1"/>
    <col min="120" max="120" width="14" style="362" customWidth="1"/>
    <col min="121" max="121" width="17.7265625" style="362" customWidth="1"/>
    <col min="122" max="122" width="19.26953125" style="362" customWidth="1"/>
    <col min="123" max="123" width="12.453125" style="362" customWidth="1"/>
    <col min="124" max="124" width="19.7265625" style="362" customWidth="1"/>
    <col min="125" max="125" width="9.1796875" style="362"/>
    <col min="126" max="126" width="4.453125" style="362" customWidth="1"/>
    <col min="127" max="127" width="4.81640625" style="362" customWidth="1"/>
    <col min="128" max="128" width="20" style="362" customWidth="1"/>
    <col min="129" max="129" width="14" style="362" customWidth="1"/>
    <col min="130" max="130" width="17.7265625" style="362" customWidth="1"/>
    <col min="131" max="131" width="19.26953125" style="362" customWidth="1"/>
    <col min="132" max="132" width="12.453125" style="362" customWidth="1"/>
    <col min="133" max="133" width="19.7265625" style="362" customWidth="1"/>
    <col min="134" max="134" width="9.1796875" style="362"/>
    <col min="135" max="135" width="4.453125" style="362" customWidth="1"/>
    <col min="136" max="136" width="4.81640625" style="362" customWidth="1"/>
    <col min="137" max="137" width="20" style="362" customWidth="1"/>
    <col min="138" max="138" width="14" style="362" customWidth="1"/>
    <col min="139" max="139" width="17.7265625" style="362" customWidth="1"/>
    <col min="140" max="140" width="19.26953125" style="362" customWidth="1"/>
    <col min="141" max="141" width="16" style="362" customWidth="1"/>
    <col min="142" max="142" width="19.7265625" style="362" customWidth="1"/>
    <col min="143" max="16384" width="9.1796875" style="362"/>
  </cols>
  <sheetData>
    <row r="1" spans="1:142" x14ac:dyDescent="0.35">
      <c r="A1" s="556" t="s">
        <v>103</v>
      </c>
      <c r="B1" s="557"/>
      <c r="I1" s="367" t="s">
        <v>110</v>
      </c>
      <c r="J1" s="367"/>
      <c r="K1" s="367"/>
      <c r="L1" s="367"/>
      <c r="M1" s="367"/>
      <c r="N1" s="367"/>
      <c r="O1" s="367"/>
      <c r="P1" s="367"/>
      <c r="Q1" s="367"/>
      <c r="R1" s="367"/>
      <c r="S1" s="367"/>
      <c r="T1" s="367"/>
    </row>
    <row r="2" spans="1:142" x14ac:dyDescent="0.35">
      <c r="A2" s="374" t="s">
        <v>148</v>
      </c>
      <c r="B2" s="375">
        <f>Inputs!$B$32</f>
        <v>0</v>
      </c>
      <c r="F2" s="359"/>
      <c r="J2" s="368">
        <v>56</v>
      </c>
      <c r="K2" s="362">
        <v>57</v>
      </c>
      <c r="L2" s="362">
        <v>58</v>
      </c>
      <c r="M2" s="362">
        <v>59</v>
      </c>
      <c r="N2" s="362">
        <v>60</v>
      </c>
      <c r="O2" s="362">
        <v>61</v>
      </c>
      <c r="P2" s="362">
        <v>62</v>
      </c>
      <c r="Q2" s="362">
        <v>63</v>
      </c>
      <c r="R2" s="362">
        <v>64</v>
      </c>
      <c r="S2" s="362">
        <v>65</v>
      </c>
      <c r="T2" s="362">
        <v>66</v>
      </c>
      <c r="U2" s="362">
        <v>67</v>
      </c>
      <c r="V2" s="362">
        <v>68</v>
      </c>
      <c r="W2" s="362">
        <v>69</v>
      </c>
      <c r="X2" s="362">
        <v>70</v>
      </c>
    </row>
    <row r="3" spans="1:142" x14ac:dyDescent="0.35">
      <c r="A3" s="374" t="s">
        <v>132</v>
      </c>
      <c r="B3" s="360">
        <v>0</v>
      </c>
      <c r="F3" s="359"/>
      <c r="I3" s="362" t="s">
        <v>128</v>
      </c>
      <c r="J3" s="369" t="e">
        <f ca="1">-INDEX(I7:$EL$280,MATCH(J2,$I$7:$I$280,0),MATCH(J2,I7:$EL$7,0)-1)</f>
        <v>#N/A</v>
      </c>
      <c r="K3" s="369" t="e">
        <f ca="1">-INDEX(J7:$EL$280,MATCH(K2,$I$7:$I$280,0),MATCH(K2,J7:$EL$7,0)-1)</f>
        <v>#N/A</v>
      </c>
      <c r="L3" s="369" t="e">
        <f ca="1">-INDEX(K7:$EL$280,MATCH(L2,$I$7:$I$280,0),MATCH(L2,K7:$EL$7,0)-1)</f>
        <v>#N/A</v>
      </c>
      <c r="M3" s="369" t="e">
        <f ca="1">-INDEX(L7:$EL$280,MATCH(M2,$I$7:$I$280,0),MATCH(M2,L7:$EL$7,0)-1)</f>
        <v>#N/A</v>
      </c>
      <c r="N3" s="369" t="e">
        <f ca="1">-INDEX(M7:$EL$280,MATCH(N2,$I$7:$I$280,0),MATCH(N2,M7:$EL$7,0)-1)</f>
        <v>#N/A</v>
      </c>
      <c r="O3" s="369" t="e">
        <f ca="1">-INDEX(N7:$EL$280,MATCH(O2,$I$7:$I$280,0),MATCH(O2,N7:$EL$7,0)-1)</f>
        <v>#N/A</v>
      </c>
      <c r="P3" s="369" t="e">
        <f ca="1">-INDEX(O7:$EL$280,MATCH(P2,$I$7:$I$280,0),MATCH(P2,O7:$EL$7,0)-1)</f>
        <v>#N/A</v>
      </c>
      <c r="Q3" s="369" t="e">
        <f ca="1">-INDEX(P7:$EL$280,MATCH(Q2,$I$7:$I$280,0),MATCH(Q2,P7:$EL$7,0)-1)</f>
        <v>#N/A</v>
      </c>
      <c r="R3" s="369" t="e">
        <f ca="1">-INDEX(Q7:$EL$280,MATCH(R2,$I$7:$I$280,0),MATCH(R2,Q7:$EL$7,0)-1)</f>
        <v>#N/A</v>
      </c>
      <c r="S3" s="369" t="e">
        <f ca="1">-INDEX(R7:$EL$280,MATCH(S2,$I$7:$I$280,0),MATCH(S2,R7:$EL$7,0)-1)</f>
        <v>#N/A</v>
      </c>
      <c r="T3" s="369" t="e">
        <f ca="1">-INDEX(S7:$EL$280,MATCH(T2,$I$7:$I$280,0),MATCH(T2,S7:$EL$7,0)-1)</f>
        <v>#N/A</v>
      </c>
      <c r="U3" s="369" t="e">
        <f ca="1">-INDEX(T7:$EL$280,MATCH(U2,$I$7:$I$280,0),MATCH(U2,T7:$EL$7,0)-1)</f>
        <v>#N/A</v>
      </c>
      <c r="V3" s="369" t="e">
        <f ca="1">-INDEX(U7:$EL$280,MATCH(V2,$I$7:$I$280,0),MATCH(V2,U7:$EL$7,0)-1)</f>
        <v>#N/A</v>
      </c>
      <c r="W3" s="369" t="e">
        <f ca="1">-INDEX(V7:$EL$280,MATCH(W2,$I$7:$I$280,0),MATCH(W2,V7:$EL$7,0)-1)</f>
        <v>#N/A</v>
      </c>
      <c r="X3" s="369" t="e">
        <f ca="1">-INDEX(W7:$EL$280,MATCH(X2,$I$7:$I$280,0),MATCH(X2,W7:$EL$7,0)-1)</f>
        <v>#N/A</v>
      </c>
    </row>
    <row r="4" spans="1:142" x14ac:dyDescent="0.35">
      <c r="A4" s="374" t="s">
        <v>112</v>
      </c>
      <c r="B4" s="361">
        <f ca="1">Inputs!$AA$7</f>
        <v>120</v>
      </c>
      <c r="I4" s="362" t="s">
        <v>114</v>
      </c>
      <c r="J4" s="369" t="e">
        <f t="shared" ref="J4:X4" ca="1" si="0">J3/12</f>
        <v>#N/A</v>
      </c>
      <c r="K4" s="369" t="e">
        <f t="shared" ca="1" si="0"/>
        <v>#N/A</v>
      </c>
      <c r="L4" s="369" t="e">
        <f t="shared" ca="1" si="0"/>
        <v>#N/A</v>
      </c>
      <c r="M4" s="369" t="e">
        <f t="shared" ca="1" si="0"/>
        <v>#N/A</v>
      </c>
      <c r="N4" s="369" t="e">
        <f t="shared" ca="1" si="0"/>
        <v>#N/A</v>
      </c>
      <c r="O4" s="369" t="e">
        <f t="shared" ca="1" si="0"/>
        <v>#N/A</v>
      </c>
      <c r="P4" s="369" t="e">
        <f t="shared" ca="1" si="0"/>
        <v>#N/A</v>
      </c>
      <c r="Q4" s="369" t="e">
        <f t="shared" ca="1" si="0"/>
        <v>#N/A</v>
      </c>
      <c r="R4" s="369" t="e">
        <f t="shared" ca="1" si="0"/>
        <v>#N/A</v>
      </c>
      <c r="S4" s="369" t="e">
        <f t="shared" ca="1" si="0"/>
        <v>#N/A</v>
      </c>
      <c r="T4" s="369" t="e">
        <f t="shared" ca="1" si="0"/>
        <v>#N/A</v>
      </c>
      <c r="U4" s="369" t="e">
        <f t="shared" ca="1" si="0"/>
        <v>#N/A</v>
      </c>
      <c r="V4" s="369" t="e">
        <f t="shared" ca="1" si="0"/>
        <v>#N/A</v>
      </c>
      <c r="W4" s="369" t="e">
        <f t="shared" ca="1" si="0"/>
        <v>#N/A</v>
      </c>
      <c r="X4" s="369" t="e">
        <f t="shared" ca="1" si="0"/>
        <v>#N/A</v>
      </c>
    </row>
    <row r="5" spans="1:142" x14ac:dyDescent="0.35">
      <c r="A5" s="374" t="s">
        <v>147</v>
      </c>
      <c r="B5" s="364">
        <f>Inputs!$B$42</f>
        <v>0</v>
      </c>
      <c r="I5" s="362" t="s">
        <v>126</v>
      </c>
      <c r="J5" s="370" t="str">
        <f ca="1">IF(J2&lt;Inputs!Y7,"",IF(($B$2+$B$5)=0,"N/A",INDEX($M$7:$EL$7,1,MATCH(J2,$M$7:$EL$7,0)-3)))</f>
        <v>N/A</v>
      </c>
      <c r="K5" s="370" t="str">
        <f t="shared" ref="K5:X5" si="1">IF(($B$2+$B$5)=0,"N/A",INDEX($M$7:$EL$7,1,MATCH(K2,$M$7:$EL$7,0)-3))</f>
        <v>N/A</v>
      </c>
      <c r="L5" s="370" t="str">
        <f t="shared" si="1"/>
        <v>N/A</v>
      </c>
      <c r="M5" s="370" t="str">
        <f t="shared" si="1"/>
        <v>N/A</v>
      </c>
      <c r="N5" s="370" t="str">
        <f t="shared" si="1"/>
        <v>N/A</v>
      </c>
      <c r="O5" s="370" t="str">
        <f t="shared" si="1"/>
        <v>N/A</v>
      </c>
      <c r="P5" s="370" t="str">
        <f t="shared" si="1"/>
        <v>N/A</v>
      </c>
      <c r="Q5" s="370" t="str">
        <f t="shared" si="1"/>
        <v>N/A</v>
      </c>
      <c r="R5" s="370" t="str">
        <f t="shared" si="1"/>
        <v>N/A</v>
      </c>
      <c r="S5" s="370" t="str">
        <f t="shared" si="1"/>
        <v>N/A</v>
      </c>
      <c r="T5" s="370" t="str">
        <f t="shared" si="1"/>
        <v>N/A</v>
      </c>
      <c r="U5" s="370" t="str">
        <f t="shared" si="1"/>
        <v>N/A</v>
      </c>
      <c r="V5" s="370" t="str">
        <f t="shared" si="1"/>
        <v>N/A</v>
      </c>
      <c r="W5" s="370" t="str">
        <f t="shared" si="1"/>
        <v>N/A</v>
      </c>
      <c r="X5" s="370" t="str">
        <f t="shared" si="1"/>
        <v>N/A</v>
      </c>
      <c r="CH5" s="371"/>
    </row>
    <row r="6" spans="1:142" x14ac:dyDescent="0.35">
      <c r="A6" s="374" t="s">
        <v>115</v>
      </c>
      <c r="B6" s="365">
        <f>IF(ISBLANK(Inputs!$B$44),0.05,Inputs!$B$44)</f>
        <v>0.05</v>
      </c>
      <c r="P6" s="359"/>
    </row>
    <row r="7" spans="1:142" x14ac:dyDescent="0.35">
      <c r="A7" s="374" t="s">
        <v>116</v>
      </c>
      <c r="B7" s="366">
        <v>0</v>
      </c>
      <c r="L7" s="362" t="s">
        <v>121</v>
      </c>
      <c r="M7" s="362">
        <f ca="1">IFERROR(MATCH(0,P9:P280,0)+I9-1,"No end date expected")</f>
        <v>120</v>
      </c>
      <c r="O7" s="362" t="s">
        <v>120</v>
      </c>
      <c r="P7" s="362">
        <v>56</v>
      </c>
      <c r="Q7" s="359"/>
      <c r="U7" s="362" t="s">
        <v>121</v>
      </c>
      <c r="V7" s="362">
        <f ca="1">IFERROR(MATCH(0,Y9:Y280,0)+R9-1,"No end date expected")</f>
        <v>120</v>
      </c>
      <c r="X7" s="362" t="s">
        <v>120</v>
      </c>
      <c r="Y7" s="362">
        <v>57</v>
      </c>
      <c r="AD7" s="362" t="s">
        <v>121</v>
      </c>
      <c r="AE7" s="362">
        <f ca="1">IFERROR(MATCH(0,AH9:AH280,0)+AA9-1,"No end date expected")</f>
        <v>120</v>
      </c>
      <c r="AG7" s="362" t="s">
        <v>120</v>
      </c>
      <c r="AH7" s="362">
        <v>58</v>
      </c>
      <c r="AM7" s="362" t="s">
        <v>121</v>
      </c>
      <c r="AN7" s="362">
        <f ca="1">IFERROR(MATCH(0,AQ9:AQ280,0)+AJ9-1,"No end date expected")</f>
        <v>120</v>
      </c>
      <c r="AP7" s="362" t="s">
        <v>120</v>
      </c>
      <c r="AQ7" s="362">
        <v>59</v>
      </c>
      <c r="AV7" s="362" t="s">
        <v>121</v>
      </c>
      <c r="AW7" s="362">
        <f ca="1">IFERROR(MATCH(0,AZ9:AZ280,0)+AS9-1,"No end date expected")</f>
        <v>120</v>
      </c>
      <c r="AY7" s="362" t="s">
        <v>120</v>
      </c>
      <c r="AZ7" s="362">
        <v>60</v>
      </c>
      <c r="BE7" s="362" t="s">
        <v>121</v>
      </c>
      <c r="BF7" s="362">
        <f ca="1">IFERROR(MATCH(0,BI9:BI280,0)+BB9-1,"No end date expected")</f>
        <v>120</v>
      </c>
      <c r="BH7" s="362" t="s">
        <v>120</v>
      </c>
      <c r="BI7" s="362">
        <v>61</v>
      </c>
      <c r="BN7" s="362" t="s">
        <v>121</v>
      </c>
      <c r="BO7" s="362">
        <f ca="1">IFERROR(MATCH(0,BR9:BR280,0)+BK9-1,"No end date expected")</f>
        <v>120</v>
      </c>
      <c r="BQ7" s="362" t="s">
        <v>120</v>
      </c>
      <c r="BR7" s="362">
        <v>62</v>
      </c>
      <c r="BW7" s="362" t="s">
        <v>121</v>
      </c>
      <c r="BX7" s="362">
        <f ca="1">IFERROR(MATCH(0,CA9:CA280,0)+BT9-1,"No end date expected")</f>
        <v>120</v>
      </c>
      <c r="BZ7" s="362" t="s">
        <v>120</v>
      </c>
      <c r="CA7" s="362">
        <v>63</v>
      </c>
      <c r="CF7" s="362" t="s">
        <v>121</v>
      </c>
      <c r="CG7" s="362">
        <f ca="1">IFERROR(MATCH(0,CJ9:CJ280,0)+CC9-1,"No end date expected")</f>
        <v>120</v>
      </c>
      <c r="CI7" s="362" t="s">
        <v>120</v>
      </c>
      <c r="CJ7" s="362">
        <v>64</v>
      </c>
      <c r="CO7" s="362" t="s">
        <v>121</v>
      </c>
      <c r="CP7" s="362">
        <f ca="1">IFERROR(MATCH(0,CS9:CS280,0)+CL9-1,"No end date expected")</f>
        <v>120</v>
      </c>
      <c r="CR7" s="362" t="s">
        <v>120</v>
      </c>
      <c r="CS7" s="362">
        <v>65</v>
      </c>
      <c r="CX7" s="362" t="s">
        <v>121</v>
      </c>
      <c r="CY7" s="362">
        <f ca="1">IFERROR(MATCH(0,DB9:DB280,0)+CU9-1,"No end date expected")</f>
        <v>120</v>
      </c>
      <c r="DA7" s="362" t="s">
        <v>120</v>
      </c>
      <c r="DB7" s="362">
        <v>66</v>
      </c>
      <c r="DG7" s="362" t="s">
        <v>121</v>
      </c>
      <c r="DH7" s="362">
        <f ca="1">IFERROR(MATCH(0,DK9:DK280,0)+DD9-1,"No end date expected")</f>
        <v>120</v>
      </c>
      <c r="DJ7" s="362" t="s">
        <v>120</v>
      </c>
      <c r="DK7" s="362">
        <v>67</v>
      </c>
      <c r="DP7" s="362" t="s">
        <v>121</v>
      </c>
      <c r="DQ7" s="362">
        <f ca="1">IFERROR(MATCH(0,DT9:DT280,0)+DM9-1,"No end date expected")</f>
        <v>120</v>
      </c>
      <c r="DS7" s="362" t="s">
        <v>120</v>
      </c>
      <c r="DT7" s="362">
        <v>68</v>
      </c>
      <c r="DY7" s="362" t="s">
        <v>121</v>
      </c>
      <c r="DZ7" s="362">
        <f ca="1">IFERROR(MATCH(0,EC9:EC280,0)+DV9-1,"No end date expected")</f>
        <v>120</v>
      </c>
      <c r="EB7" s="362" t="s">
        <v>120</v>
      </c>
      <c r="EC7" s="362">
        <v>69</v>
      </c>
      <c r="EH7" s="362" t="s">
        <v>121</v>
      </c>
      <c r="EI7" s="362">
        <f ca="1">IFERROR(MATCH(0,EL9:EL280,0)+EE9-1,"No end date expected")</f>
        <v>120</v>
      </c>
      <c r="EK7" s="362" t="s">
        <v>120</v>
      </c>
      <c r="EL7" s="362">
        <v>70</v>
      </c>
    </row>
    <row r="8" spans="1:142" x14ac:dyDescent="0.35">
      <c r="A8" s="362" t="s">
        <v>119</v>
      </c>
      <c r="B8" s="365">
        <f>IF(ISBLANK(Inputs!$B$46),0.04,Inputs!$B$46)</f>
        <v>0.04</v>
      </c>
      <c r="F8" s="362" t="s">
        <v>127</v>
      </c>
      <c r="G8" s="362" t="s">
        <v>129</v>
      </c>
      <c r="H8" s="362" t="s">
        <v>64</v>
      </c>
      <c r="I8" s="362" t="s">
        <v>104</v>
      </c>
      <c r="J8" s="362" t="s">
        <v>64</v>
      </c>
      <c r="K8" s="362" t="s">
        <v>105</v>
      </c>
      <c r="L8" s="362" t="s">
        <v>106</v>
      </c>
      <c r="M8" s="362" t="s">
        <v>107</v>
      </c>
      <c r="N8" s="362" t="s">
        <v>108</v>
      </c>
      <c r="O8" s="362" t="s">
        <v>128</v>
      </c>
      <c r="P8" s="362" t="s">
        <v>109</v>
      </c>
      <c r="Q8" s="359"/>
      <c r="R8" s="362" t="s">
        <v>104</v>
      </c>
      <c r="S8" s="362" t="s">
        <v>64</v>
      </c>
      <c r="T8" s="362" t="s">
        <v>105</v>
      </c>
      <c r="U8" s="362" t="s">
        <v>106</v>
      </c>
      <c r="V8" s="362" t="s">
        <v>107</v>
      </c>
      <c r="W8" s="362" t="s">
        <v>108</v>
      </c>
      <c r="X8" s="362" t="s">
        <v>128</v>
      </c>
      <c r="Y8" s="362" t="s">
        <v>109</v>
      </c>
      <c r="AA8" s="362" t="s">
        <v>104</v>
      </c>
      <c r="AB8" s="362" t="s">
        <v>64</v>
      </c>
      <c r="AC8" s="362" t="s">
        <v>105</v>
      </c>
      <c r="AD8" s="362" t="s">
        <v>106</v>
      </c>
      <c r="AE8" s="362" t="s">
        <v>107</v>
      </c>
      <c r="AF8" s="362" t="s">
        <v>108</v>
      </c>
      <c r="AG8" s="362" t="s">
        <v>128</v>
      </c>
      <c r="AH8" s="362" t="s">
        <v>109</v>
      </c>
      <c r="AJ8" s="362" t="s">
        <v>104</v>
      </c>
      <c r="AK8" s="362" t="s">
        <v>64</v>
      </c>
      <c r="AL8" s="362" t="s">
        <v>105</v>
      </c>
      <c r="AM8" s="362" t="s">
        <v>106</v>
      </c>
      <c r="AN8" s="362" t="s">
        <v>107</v>
      </c>
      <c r="AO8" s="362" t="s">
        <v>108</v>
      </c>
      <c r="AP8" s="362" t="s">
        <v>128</v>
      </c>
      <c r="AQ8" s="362" t="s">
        <v>109</v>
      </c>
      <c r="AS8" s="362" t="s">
        <v>104</v>
      </c>
      <c r="AT8" s="362" t="s">
        <v>64</v>
      </c>
      <c r="AU8" s="362" t="s">
        <v>105</v>
      </c>
      <c r="AV8" s="362" t="s">
        <v>106</v>
      </c>
      <c r="AW8" s="362" t="s">
        <v>107</v>
      </c>
      <c r="AX8" s="362" t="s">
        <v>108</v>
      </c>
      <c r="AY8" s="362" t="s">
        <v>128</v>
      </c>
      <c r="AZ8" s="362" t="s">
        <v>109</v>
      </c>
      <c r="BB8" s="362" t="s">
        <v>104</v>
      </c>
      <c r="BC8" s="362" t="s">
        <v>64</v>
      </c>
      <c r="BD8" s="362" t="s">
        <v>105</v>
      </c>
      <c r="BE8" s="362" t="s">
        <v>106</v>
      </c>
      <c r="BF8" s="362" t="s">
        <v>107</v>
      </c>
      <c r="BG8" s="362" t="s">
        <v>108</v>
      </c>
      <c r="BH8" s="362" t="s">
        <v>128</v>
      </c>
      <c r="BI8" s="362" t="s">
        <v>109</v>
      </c>
      <c r="BK8" s="362" t="s">
        <v>104</v>
      </c>
      <c r="BL8" s="362" t="s">
        <v>64</v>
      </c>
      <c r="BM8" s="362" t="s">
        <v>105</v>
      </c>
      <c r="BN8" s="362" t="s">
        <v>106</v>
      </c>
      <c r="BO8" s="362" t="s">
        <v>107</v>
      </c>
      <c r="BP8" s="362" t="s">
        <v>108</v>
      </c>
      <c r="BQ8" s="362" t="s">
        <v>128</v>
      </c>
      <c r="BR8" s="362" t="s">
        <v>109</v>
      </c>
      <c r="BT8" s="362" t="s">
        <v>104</v>
      </c>
      <c r="BU8" s="362" t="s">
        <v>64</v>
      </c>
      <c r="BV8" s="362" t="s">
        <v>105</v>
      </c>
      <c r="BW8" s="362" t="s">
        <v>106</v>
      </c>
      <c r="BX8" s="362" t="s">
        <v>107</v>
      </c>
      <c r="BY8" s="362" t="s">
        <v>108</v>
      </c>
      <c r="BZ8" s="362" t="s">
        <v>128</v>
      </c>
      <c r="CA8" s="362" t="s">
        <v>109</v>
      </c>
      <c r="CC8" s="362" t="s">
        <v>104</v>
      </c>
      <c r="CD8" s="362" t="s">
        <v>64</v>
      </c>
      <c r="CE8" s="362" t="s">
        <v>105</v>
      </c>
      <c r="CF8" s="362" t="s">
        <v>106</v>
      </c>
      <c r="CG8" s="362" t="s">
        <v>107</v>
      </c>
      <c r="CH8" s="362" t="s">
        <v>108</v>
      </c>
      <c r="CI8" s="362" t="s">
        <v>128</v>
      </c>
      <c r="CJ8" s="362" t="s">
        <v>109</v>
      </c>
      <c r="CL8" s="362" t="s">
        <v>104</v>
      </c>
      <c r="CM8" s="362" t="s">
        <v>64</v>
      </c>
      <c r="CN8" s="362" t="s">
        <v>105</v>
      </c>
      <c r="CO8" s="362" t="s">
        <v>106</v>
      </c>
      <c r="CP8" s="362" t="s">
        <v>107</v>
      </c>
      <c r="CQ8" s="362" t="s">
        <v>108</v>
      </c>
      <c r="CR8" s="362" t="s">
        <v>128</v>
      </c>
      <c r="CS8" s="362" t="s">
        <v>109</v>
      </c>
      <c r="CU8" s="362" t="s">
        <v>104</v>
      </c>
      <c r="CV8" s="362" t="s">
        <v>64</v>
      </c>
      <c r="CW8" s="362" t="s">
        <v>105</v>
      </c>
      <c r="CX8" s="362" t="s">
        <v>106</v>
      </c>
      <c r="CY8" s="362" t="s">
        <v>107</v>
      </c>
      <c r="CZ8" s="362" t="s">
        <v>108</v>
      </c>
      <c r="DA8" s="362" t="s">
        <v>128</v>
      </c>
      <c r="DB8" s="362" t="s">
        <v>109</v>
      </c>
      <c r="DD8" s="362" t="s">
        <v>104</v>
      </c>
      <c r="DE8" s="362" t="s">
        <v>64</v>
      </c>
      <c r="DF8" s="362" t="s">
        <v>105</v>
      </c>
      <c r="DG8" s="362" t="s">
        <v>106</v>
      </c>
      <c r="DH8" s="362" t="s">
        <v>107</v>
      </c>
      <c r="DI8" s="362" t="s">
        <v>108</v>
      </c>
      <c r="DJ8" s="362" t="s">
        <v>128</v>
      </c>
      <c r="DK8" s="362" t="s">
        <v>109</v>
      </c>
      <c r="DM8" s="362" t="s">
        <v>104</v>
      </c>
      <c r="DN8" s="362" t="s">
        <v>64</v>
      </c>
      <c r="DO8" s="362" t="s">
        <v>105</v>
      </c>
      <c r="DP8" s="362" t="s">
        <v>106</v>
      </c>
      <c r="DQ8" s="362" t="s">
        <v>107</v>
      </c>
      <c r="DR8" s="362" t="s">
        <v>108</v>
      </c>
      <c r="DS8" s="362" t="s">
        <v>128</v>
      </c>
      <c r="DT8" s="362" t="s">
        <v>109</v>
      </c>
      <c r="DV8" s="362" t="s">
        <v>104</v>
      </c>
      <c r="DW8" s="362" t="s">
        <v>64</v>
      </c>
      <c r="DX8" s="362" t="s">
        <v>105</v>
      </c>
      <c r="DY8" s="362" t="s">
        <v>106</v>
      </c>
      <c r="DZ8" s="362" t="s">
        <v>107</v>
      </c>
      <c r="EA8" s="362" t="s">
        <v>108</v>
      </c>
      <c r="EB8" s="362" t="s">
        <v>128</v>
      </c>
      <c r="EC8" s="362" t="s">
        <v>109</v>
      </c>
      <c r="EE8" s="362" t="s">
        <v>104</v>
      </c>
      <c r="EF8" s="362" t="s">
        <v>64</v>
      </c>
      <c r="EG8" s="362" t="s">
        <v>105</v>
      </c>
      <c r="EH8" s="362" t="s">
        <v>106</v>
      </c>
      <c r="EI8" s="362" t="s">
        <v>107</v>
      </c>
      <c r="EJ8" s="362" t="s">
        <v>108</v>
      </c>
      <c r="EK8" s="362" t="s">
        <v>128</v>
      </c>
      <c r="EL8" s="362" t="s">
        <v>109</v>
      </c>
    </row>
    <row r="9" spans="1:142" x14ac:dyDescent="0.35">
      <c r="F9" s="372">
        <f ca="1">IFERROR(INDEX('Inflation Rates'!$A$16:$H$138,MATCH('IRA Roth'!$H9,'Inflation Rates'!$A$16:$A$138,0),8)/INDEX('Inflation Rates'!$A$16:$H$138,MATCH('IRA Roth'!$H9,'Inflation Rates'!$A$16:$A$138,0)-1,8)-1,F8)</f>
        <v>2.0000000000000018E-2</v>
      </c>
      <c r="G9" s="372">
        <f ca="1">IFERROR(INDEX('Inflation Rates'!$A$16:$H$138,MATCH('IRA Roth'!$H9,'Inflation Rates'!$A$16:$A$138,0),6)/INDEX('Inflation Rates'!$A$16:$H$138,MATCH('IRA Roth'!$H9,'Inflation Rates'!$A$16:$A$138,0)-1,6)-1,G8)</f>
        <v>2.7700000000000058E-2</v>
      </c>
      <c r="H9" s="362">
        <f ca="1">YEAR(TodaysDate)</f>
        <v>2020</v>
      </c>
      <c r="I9" s="373">
        <f ca="1">B4</f>
        <v>120</v>
      </c>
      <c r="J9" s="362">
        <v>1</v>
      </c>
      <c r="K9" s="359">
        <f>$B5</f>
        <v>0</v>
      </c>
      <c r="L9" s="359">
        <f t="shared" ref="L9:L72" ca="1" si="2">IF(I9&lt;P$7,$B$2,0)</f>
        <v>0</v>
      </c>
      <c r="M9" s="359">
        <f t="shared" ref="M9:M72" ca="1" si="3">IF(I9&lt;P$7,($B$12+IF($B$3&gt;$B$14,0.04,IF($B$3&gt;$B$13,($B$13+($B$3-$B$13)*0.5),$B$3)))*$B$7*(1+$G9)^(J9-1),0)</f>
        <v>0</v>
      </c>
      <c r="N9" s="359">
        <f t="shared" ref="N9:N72" ca="1" si="4">(K9+(L9+M9)*0.5)*$B$6</f>
        <v>0</v>
      </c>
      <c r="O9" s="359">
        <f ca="1">IF(I9&lt;Inputs!$Y$7,0,IF(P8=0,0,IFERROR(IF(I9=P$7,-$B$7*K9,-ABS(O8*(1+$F9))),0)))</f>
        <v>0</v>
      </c>
      <c r="P9" s="359">
        <f ca="1">IF(SUM(K9:O9)&lt;0,0,SUM(K9:O9))</f>
        <v>0</v>
      </c>
      <c r="Q9" s="359"/>
      <c r="R9" s="373">
        <f ca="1">$B4</f>
        <v>120</v>
      </c>
      <c r="S9" s="362">
        <v>1</v>
      </c>
      <c r="T9" s="359">
        <f>$B5</f>
        <v>0</v>
      </c>
      <c r="U9" s="359">
        <f t="shared" ref="U9:U40" ca="1" si="5">IF(R9&lt;Y$7,$B$2,0)</f>
        <v>0</v>
      </c>
      <c r="V9" s="359">
        <f t="shared" ref="V9:V72" ca="1" si="6">IF(R9&lt;Y$7,($B$12+IF($B$3&gt;$B$14,0.04,IF($B$3&gt;$B$13,($B$13+($B$3-$B$13)*0.5),$B$3)))*$B$7*(1+$G9)^(S9-1),0)</f>
        <v>0</v>
      </c>
      <c r="W9" s="359">
        <f t="shared" ref="W9:W72" ca="1" si="7">(T9+(U9+V9)*0.5)*$B$6</f>
        <v>0</v>
      </c>
      <c r="X9" s="359">
        <f ca="1">IF(R9&lt;Inputs!$Y$7,0,IF(Y8=0,0,IFERROR(IF(R9=Y$7,-$B$7*T9,-ABS(X8*(1+$F9))),0)))</f>
        <v>0</v>
      </c>
      <c r="Y9" s="359">
        <f ca="1">IF(SUM(T9:X9)&lt;0,0,SUM(T9:X9))</f>
        <v>0</v>
      </c>
      <c r="AA9" s="373">
        <f ca="1">$B4</f>
        <v>120</v>
      </c>
      <c r="AB9" s="362">
        <v>1</v>
      </c>
      <c r="AC9" s="359">
        <f>$B5</f>
        <v>0</v>
      </c>
      <c r="AD9" s="359">
        <f t="shared" ref="AD9:AD40" ca="1" si="8">IF(AA9&lt;AH$7,$B$2,0)</f>
        <v>0</v>
      </c>
      <c r="AE9" s="359">
        <f t="shared" ref="AE9:AE72" ca="1" si="9">IF(AA9&lt;AH$7,($B$12+IF($B$3&gt;$B$14,0.04,IF($B$3&gt;$B$13,($B$13+($B$3-$B$13)*0.5),$B$3)))*$B$7*(1+$G9)^(AB9-1),0)</f>
        <v>0</v>
      </c>
      <c r="AF9" s="359">
        <f t="shared" ref="AF9:AF72" ca="1" si="10">(AC9+(AD9+AE9)*0.5)*$B$6</f>
        <v>0</v>
      </c>
      <c r="AG9" s="359">
        <f ca="1">IF(AA9&lt;Inputs!$Y$7,0,IF(AH8=0,0,IFERROR(IF(AA9=AH$7,-$B$7*AC9,-ABS(AG8*(1+$F9))),0)))</f>
        <v>0</v>
      </c>
      <c r="AH9" s="359">
        <f ca="1">IF(SUM(AC9:AG9)&lt;0,0,SUM(AC9:AG9))</f>
        <v>0</v>
      </c>
      <c r="AJ9" s="373">
        <f ca="1">$B4</f>
        <v>120</v>
      </c>
      <c r="AK9" s="362">
        <v>1</v>
      </c>
      <c r="AL9" s="359">
        <f>$B5</f>
        <v>0</v>
      </c>
      <c r="AM9" s="359">
        <f t="shared" ref="AM9:AM40" ca="1" si="11">IF(AJ9&lt;AQ$7,$B$2,0)</f>
        <v>0</v>
      </c>
      <c r="AN9" s="359">
        <f t="shared" ref="AN9:AN72" ca="1" si="12">IF(AJ9&lt;AQ$7,($B$12+IF($B$3&gt;$B$14,0.04,IF($B$3&gt;$B$13,($B$13+($B$3-$B$13)*0.5),$B$3)))*$B$7*(1+$G9)^(AK9-1),0)</f>
        <v>0</v>
      </c>
      <c r="AO9" s="359">
        <f t="shared" ref="AO9:AO72" ca="1" si="13">(AL9+(AM9+AN9)*0.5)*$B$6</f>
        <v>0</v>
      </c>
      <c r="AP9" s="359">
        <f ca="1">IF(AJ9&lt;Inputs!$Y$7,0,IF(AQ8=0,0,IFERROR(IF(AJ9=AQ$7,-$B$7*AL9,-ABS(AP8*(1+$F9))),0)))</f>
        <v>0</v>
      </c>
      <c r="AQ9" s="359">
        <f ca="1">IF(SUM(AL9:AP9)&lt;0,0,SUM(AL9:AP9))</f>
        <v>0</v>
      </c>
      <c r="AS9" s="373">
        <f ca="1">$B4</f>
        <v>120</v>
      </c>
      <c r="AT9" s="362">
        <v>1</v>
      </c>
      <c r="AU9" s="359">
        <f>$B5</f>
        <v>0</v>
      </c>
      <c r="AV9" s="359">
        <f t="shared" ref="AV9:AV40" ca="1" si="14">IF(AS9&lt;AZ$7,$B$2,0)</f>
        <v>0</v>
      </c>
      <c r="AW9" s="359">
        <f t="shared" ref="AW9:AW72" ca="1" si="15">IF(AS9&lt;AZ$7,($B$12+IF($B$3&gt;$B$14,0.04,IF($B$3&gt;$B$13,($B$13+($B$3-$B$13)*0.5),$B$3)))*$B$7*(1+$G9)^(AT9-1),0)</f>
        <v>0</v>
      </c>
      <c r="AX9" s="359">
        <f t="shared" ref="AX9:AX72" ca="1" si="16">(AU9+(AV9+AW9)*0.5)*$B$6</f>
        <v>0</v>
      </c>
      <c r="AY9" s="359">
        <f ca="1">IF(AS9&lt;Inputs!$Y$7,0,IF(AZ8=0,0,IFERROR(IF(AS9=AZ$7,-$B$7*AU9,-ABS(AY8*(1+$F9))),0)))</f>
        <v>0</v>
      </c>
      <c r="AZ9" s="359">
        <f ca="1">IF(SUM(AU9:AY9)&lt;0,0,SUM(AU9:AY9))</f>
        <v>0</v>
      </c>
      <c r="BB9" s="373">
        <f ca="1">$B4</f>
        <v>120</v>
      </c>
      <c r="BC9" s="362">
        <v>1</v>
      </c>
      <c r="BD9" s="359">
        <f>$B5</f>
        <v>0</v>
      </c>
      <c r="BE9" s="359">
        <f t="shared" ref="BE9:BE40" ca="1" si="17">IF(BB9&lt;BI$7,$B$2,0)</f>
        <v>0</v>
      </c>
      <c r="BF9" s="359">
        <f t="shared" ref="BF9:BF72" ca="1" si="18">IF(BB9&lt;BI$7,($B$12+IF($B$3&gt;$B$14,0.04,IF($B$3&gt;$B$13,($B$13+($B$3-$B$13)*0.5),$B$3)))*$B$7*(1+$G9)^(BC9-1),0)</f>
        <v>0</v>
      </c>
      <c r="BG9" s="359">
        <f t="shared" ref="BG9:BG72" ca="1" si="19">(BD9+(BE9+BF9)*0.5)*$B$6</f>
        <v>0</v>
      </c>
      <c r="BH9" s="359">
        <f t="shared" ref="BH9:BH72" ca="1" si="20">IF(BI8=0,0,IFERROR(IF(BB9=BI$7,-$B$8*BD9,-ABS(BH8*(1+$F9))),0))</f>
        <v>0</v>
      </c>
      <c r="BI9" s="359">
        <f ca="1">IF(SUM(BD9:BH9)&lt;0,0,SUM(BD9:BH9))</f>
        <v>0</v>
      </c>
      <c r="BK9" s="373">
        <f ca="1">$B4</f>
        <v>120</v>
      </c>
      <c r="BL9" s="362">
        <v>1</v>
      </c>
      <c r="BM9" s="359">
        <f>$B5</f>
        <v>0</v>
      </c>
      <c r="BN9" s="359">
        <f t="shared" ref="BN9:BN40" ca="1" si="21">IF(BK9&lt;BR$7,$B$2,0)</f>
        <v>0</v>
      </c>
      <c r="BO9" s="359">
        <f t="shared" ref="BO9:BO72" ca="1" si="22">IF(BK9&lt;BR$7,($B$12+IF($B$3&gt;$B$14,0.04,IF($B$3&gt;$B$13,($B$13+($B$3-$B$13)*0.5),$B$3)))*$B$7*(1+$G9)^(BL9-1),0)</f>
        <v>0</v>
      </c>
      <c r="BP9" s="359">
        <f t="shared" ref="BP9:BP72" ca="1" si="23">(BM9+(BN9+BO9)*0.5)*$B$6</f>
        <v>0</v>
      </c>
      <c r="BQ9" s="359">
        <f t="shared" ref="BQ9:BQ72" ca="1" si="24">IF(BR8=0,0,IFERROR(IF(BK9=BR$7,-$B$8*BM9,-ABS(BQ8*(1+$F9))),0))</f>
        <v>0</v>
      </c>
      <c r="BR9" s="359">
        <f ca="1">IF(SUM(BM9:BQ9)&lt;0,0,SUM(BM9:BQ9))</f>
        <v>0</v>
      </c>
      <c r="BT9" s="373">
        <f ca="1">$B4</f>
        <v>120</v>
      </c>
      <c r="BU9" s="362">
        <v>1</v>
      </c>
      <c r="BV9" s="359">
        <f>$B5</f>
        <v>0</v>
      </c>
      <c r="BW9" s="359">
        <f t="shared" ref="BW9:BW40" ca="1" si="25">IF(BT9&lt;CA$7,$B$2,0)</f>
        <v>0</v>
      </c>
      <c r="BX9" s="359">
        <f t="shared" ref="BX9:BX72" ca="1" si="26">IF(BT9&lt;CA$7,($B$12+IF($B$3&gt;$B$14,0.04,IF($B$3&gt;$B$13,($B$13+($B$3-$B$13)*0.5),$B$3)))*$B$7*(1+$G9)^(BU9-1),0)</f>
        <v>0</v>
      </c>
      <c r="BY9" s="359">
        <f t="shared" ref="BY9:BY72" ca="1" si="27">(BV9+(BW9+BX9)*0.5)*$B$6</f>
        <v>0</v>
      </c>
      <c r="BZ9" s="359">
        <f t="shared" ref="BZ9:BZ72" ca="1" si="28">IF(CA8=0,0,IFERROR(IF(BT9=CA$7,-$B$8*BV9,-ABS(BZ8*(1+$F9))),0))</f>
        <v>0</v>
      </c>
      <c r="CA9" s="359">
        <f ca="1">IF(SUM(BV9:BZ9)&lt;0,0,SUM(BV9:BZ9))</f>
        <v>0</v>
      </c>
      <c r="CC9" s="373">
        <f ca="1">$B4</f>
        <v>120</v>
      </c>
      <c r="CD9" s="362">
        <v>1</v>
      </c>
      <c r="CE9" s="359">
        <f>$B5</f>
        <v>0</v>
      </c>
      <c r="CF9" s="359">
        <f t="shared" ref="CF9:CF40" ca="1" si="29">IF(CC9&lt;CJ$7,$B$2,0)</f>
        <v>0</v>
      </c>
      <c r="CG9" s="359">
        <f t="shared" ref="CG9:CG72" ca="1" si="30">IF(CC9&lt;CJ$7,($B$12+IF($B$3&gt;$B$14,0.04,IF($B$3&gt;$B$13,($B$13+($B$3-$B$13)*0.5),$B$3)))*$B$7*(1+$G9)^(CD9-1),0)</f>
        <v>0</v>
      </c>
      <c r="CH9" s="359">
        <f t="shared" ref="CH9:CH72" ca="1" si="31">(CE9+(CF9+CG9)*0.5)*$B$6</f>
        <v>0</v>
      </c>
      <c r="CI9" s="359">
        <f t="shared" ref="CI9:CI72" ca="1" si="32">IF(CJ8=0,0,IFERROR(IF(CC9=CJ$7,-$B$8*CE9,-ABS(CI8*(1+$F9))),0))</f>
        <v>0</v>
      </c>
      <c r="CJ9" s="359">
        <f ca="1">IF(SUM(CE9:CI9)&lt;0,0,SUM(CE9:CI9))</f>
        <v>0</v>
      </c>
      <c r="CL9" s="373">
        <f ca="1">$B4</f>
        <v>120</v>
      </c>
      <c r="CM9" s="362">
        <v>1</v>
      </c>
      <c r="CN9" s="359">
        <f>$B5</f>
        <v>0</v>
      </c>
      <c r="CO9" s="359">
        <f t="shared" ref="CO9:CO40" ca="1" si="33">IF(CL9&lt;CS$7,$B$2,0)</f>
        <v>0</v>
      </c>
      <c r="CP9" s="359">
        <f t="shared" ref="CP9:CP72" ca="1" si="34">IF(CL9&lt;CS$7,($B$12+IF($B$3&gt;$B$14,0.04,IF($B$3&gt;$B$13,($B$13+($B$3-$B$13)*0.5),$B$3)))*$B$7*(1+$G9)^(CM9-1),0)</f>
        <v>0</v>
      </c>
      <c r="CQ9" s="359">
        <f t="shared" ref="CQ9:CQ72" ca="1" si="35">(CN9+(CO9+CP9)*0.5)*$B$6</f>
        <v>0</v>
      </c>
      <c r="CR9" s="359">
        <f t="shared" ref="CR9:CR72" ca="1" si="36">IF(CS8=0,0,IFERROR(IF(CL9=CS$7,-$B$8*CN9,-ABS(CR8*(1+$F9))),0))</f>
        <v>0</v>
      </c>
      <c r="CS9" s="359">
        <f ca="1">IF(SUM(CN9:CR9)&lt;0,0,SUM(CN9:CR9))</f>
        <v>0</v>
      </c>
      <c r="CU9" s="373">
        <f ca="1">$B4</f>
        <v>120</v>
      </c>
      <c r="CV9" s="362">
        <v>1</v>
      </c>
      <c r="CW9" s="359">
        <f>$B5</f>
        <v>0</v>
      </c>
      <c r="CX9" s="359">
        <f t="shared" ref="CX9:CX40" ca="1" si="37">IF(CU9&lt;DB$7,$B$2,0)</f>
        <v>0</v>
      </c>
      <c r="CY9" s="359">
        <f t="shared" ref="CY9:CY72" ca="1" si="38">IF(CU9&lt;DB$7,($B$12+IF($B$3&gt;$B$14,0.04,IF($B$3&gt;$B$13,($B$13+($B$3-$B$13)*0.5),$B$3)))*$B$7*(1+$G9)^(CV9-1),0)</f>
        <v>0</v>
      </c>
      <c r="CZ9" s="359">
        <f t="shared" ref="CZ9:CZ72" ca="1" si="39">(CW9+(CX9+CY9)*0.5)*$B$6</f>
        <v>0</v>
      </c>
      <c r="DA9" s="359">
        <f t="shared" ref="DA9:DA72" ca="1" si="40">IF(DB8=0,0,IFERROR(IF(CU9=DB$7,-$B$8*CW9,-ABS(DA8*(1+$F9))),0))</f>
        <v>0</v>
      </c>
      <c r="DB9" s="359">
        <f ca="1">IF(SUM(CW9:DA9)&lt;0,0,SUM(CW9:DA9))</f>
        <v>0</v>
      </c>
      <c r="DD9" s="373">
        <f ca="1">$B4</f>
        <v>120</v>
      </c>
      <c r="DE9" s="362">
        <v>1</v>
      </c>
      <c r="DF9" s="359">
        <f>$B5</f>
        <v>0</v>
      </c>
      <c r="DG9" s="359">
        <f t="shared" ref="DG9:DG40" ca="1" si="41">IF(DD9&lt;DK$7,$B$2,0)</f>
        <v>0</v>
      </c>
      <c r="DH9" s="359">
        <f t="shared" ref="DH9:DH72" ca="1" si="42">IF(DD9&lt;DK$7,($B$12+IF($B$3&gt;$B$14,0.04,IF($B$3&gt;$B$13,($B$13+($B$3-$B$13)*0.5),$B$3)))*$B$7*(1+$G9)^(DE9-1),0)</f>
        <v>0</v>
      </c>
      <c r="DI9" s="359">
        <f t="shared" ref="DI9:DI72" ca="1" si="43">(DF9+(DG9+DH9)*0.5)*$B$6</f>
        <v>0</v>
      </c>
      <c r="DJ9" s="359">
        <f t="shared" ref="DJ9:DJ72" ca="1" si="44">IF(DK8=0,0,IFERROR(IF(DD9=DK$7,-$B$8*DF9,-ABS(DJ8*(1+$F9))),0))</f>
        <v>0</v>
      </c>
      <c r="DK9" s="359">
        <f ca="1">IF(SUM(DF9:DJ9)&lt;0,0,SUM(DF9:DJ9))</f>
        <v>0</v>
      </c>
      <c r="DM9" s="373">
        <f ca="1">$B4</f>
        <v>120</v>
      </c>
      <c r="DN9" s="362">
        <v>1</v>
      </c>
      <c r="DO9" s="359">
        <f>$B5</f>
        <v>0</v>
      </c>
      <c r="DP9" s="359">
        <f t="shared" ref="DP9:DP40" ca="1" si="45">IF(DM9&lt;DT$7,$B$2,0)</f>
        <v>0</v>
      </c>
      <c r="DQ9" s="359">
        <f t="shared" ref="DQ9:DQ72" ca="1" si="46">IF(DM9&lt;DT$7,($B$12+IF($B$3&gt;$B$14,0.04,IF($B$3&gt;$B$13,($B$13+($B$3-$B$13)*0.5),$B$3)))*$B$7*(1+$G9)^(DN9-1),0)</f>
        <v>0</v>
      </c>
      <c r="DR9" s="359">
        <f t="shared" ref="DR9:DR72" ca="1" si="47">(DO9+(DP9+DQ9)*0.5)*$B$6</f>
        <v>0</v>
      </c>
      <c r="DS9" s="359">
        <f t="shared" ref="DS9:DS72" ca="1" si="48">IF(DT8=0,0,IFERROR(IF(DM9=DT$7,-$B$8*DO9,-ABS(DS8*(1+$F9))),0))</f>
        <v>0</v>
      </c>
      <c r="DT9" s="359">
        <f ca="1">IF(SUM(DO9:DS9)&lt;0,0,SUM(DO9:DS9))</f>
        <v>0</v>
      </c>
      <c r="DV9" s="373">
        <f ca="1">$B4</f>
        <v>120</v>
      </c>
      <c r="DW9" s="362">
        <v>1</v>
      </c>
      <c r="DX9" s="359">
        <f>$B5</f>
        <v>0</v>
      </c>
      <c r="DY9" s="359">
        <f t="shared" ref="DY9:DY40" ca="1" si="49">IF(DV9&lt;EC$7,$B$2,0)</f>
        <v>0</v>
      </c>
      <c r="DZ9" s="359">
        <f t="shared" ref="DZ9:DZ72" ca="1" si="50">IF(DV9&lt;EC$7,($B$12+IF($B$3&gt;$B$14,0.04,IF($B$3&gt;$B$13,($B$13+($B$3-$B$13)*0.5),$B$3)))*$B$7*(1+$G9)^(DW9-1),0)</f>
        <v>0</v>
      </c>
      <c r="EA9" s="359">
        <f t="shared" ref="EA9:EA72" ca="1" si="51">(DX9+(DY9+DZ9)*0.5)*$B$6</f>
        <v>0</v>
      </c>
      <c r="EB9" s="359">
        <f t="shared" ref="EB9:EB72" ca="1" si="52">IF(EC8=0,0,IFERROR(IF(DV9=EC$7,-$B$8*DX9,-ABS(EB8*(1+$F9))),0))</f>
        <v>0</v>
      </c>
      <c r="EC9" s="359">
        <f ca="1">IF(SUM(DX9:EB9)&lt;0,0,SUM(DX9:EB9))</f>
        <v>0</v>
      </c>
      <c r="EE9" s="373">
        <f ca="1">$B4</f>
        <v>120</v>
      </c>
      <c r="EF9" s="362">
        <v>1</v>
      </c>
      <c r="EG9" s="359">
        <f>$B5</f>
        <v>0</v>
      </c>
      <c r="EH9" s="359">
        <f t="shared" ref="EH9:EH40" ca="1" si="53">IF(EE9&lt;EL$7,$B$2,0)</f>
        <v>0</v>
      </c>
      <c r="EI9" s="359">
        <f t="shared" ref="EI9:EI72" ca="1" si="54">IF(EE9&lt;EL$7,($B$12+IF($B$3&gt;$B$14,0.04,IF($B$3&gt;$B$13,($B$13+($B$3-$B$13)*0.5),$B$3)))*$B$7*(1+$G9)^(EF9-1),0)</f>
        <v>0</v>
      </c>
      <c r="EJ9" s="359">
        <f t="shared" ref="EJ9:EJ72" ca="1" si="55">(EG9+(EH9+EI9)*0.5)*$B$6</f>
        <v>0</v>
      </c>
      <c r="EK9" s="359">
        <f t="shared" ref="EK9:EK72" ca="1" si="56">IF(EL8=0,0,IFERROR(IF(EE9=EL$7,-$B$8*EG9,-ABS(EK8*(1+$F9))),0))</f>
        <v>0</v>
      </c>
      <c r="EL9" s="359">
        <f ca="1">IF(SUM(EG9:EK9)&lt;0,0,SUM(EG9:EK9))</f>
        <v>0</v>
      </c>
    </row>
    <row r="10" spans="1:142" x14ac:dyDescent="0.35">
      <c r="F10" s="372">
        <f ca="1">IFERROR(INDEX('Inflation Rates'!$A$16:$H$138,MATCH('IRA Roth'!$H10,'Inflation Rates'!$A$16:$A$138,0),8)/INDEX('Inflation Rates'!$A$16:$H$138,MATCH('IRA Roth'!$H10,'Inflation Rates'!$A$16:$A$138,0)-1,8)-1,F9)</f>
        <v>2.0000000000000018E-2</v>
      </c>
      <c r="G10" s="372">
        <f ca="1">IFERROR(INDEX('Inflation Rates'!$A$16:$H$138,MATCH('IRA Roth'!$H10,'Inflation Rates'!$A$16:$A$138,0),6)/INDEX('Inflation Rates'!$A$16:$H$138,MATCH('IRA Roth'!$H10,'Inflation Rates'!$A$16:$A$138,0)-1,6)-1,G9)</f>
        <v>1.5770000000000062E-2</v>
      </c>
      <c r="H10" s="362">
        <f ca="1">H9+1</f>
        <v>2021</v>
      </c>
      <c r="I10" s="362">
        <f ca="1">I9+1</f>
        <v>121</v>
      </c>
      <c r="J10" s="362">
        <v>2</v>
      </c>
      <c r="K10" s="371">
        <f ca="1">P9</f>
        <v>0</v>
      </c>
      <c r="L10" s="359">
        <f t="shared" ca="1" si="2"/>
        <v>0</v>
      </c>
      <c r="M10" s="359">
        <f t="shared" ca="1" si="3"/>
        <v>0</v>
      </c>
      <c r="N10" s="359">
        <f t="shared" ca="1" si="4"/>
        <v>0</v>
      </c>
      <c r="O10" s="359">
        <f ca="1">IF(P9=0,0,IFERROR(IF(I10=60,-$B$8*K10,-ABS(O9*(1+$F10))),0))</f>
        <v>0</v>
      </c>
      <c r="P10" s="359">
        <f t="shared" ref="P10:P73" ca="1" si="57">IF(SUM(K10:O10)&lt;0,0,SUM(K10:O10))</f>
        <v>0</v>
      </c>
      <c r="Q10" s="359"/>
      <c r="R10" s="362">
        <f ca="1">R9+1</f>
        <v>121</v>
      </c>
      <c r="S10" s="362">
        <v>2</v>
      </c>
      <c r="T10" s="371">
        <f ca="1">Y9</f>
        <v>0</v>
      </c>
      <c r="U10" s="359">
        <f t="shared" ca="1" si="5"/>
        <v>0</v>
      </c>
      <c r="V10" s="359">
        <f t="shared" ca="1" si="6"/>
        <v>0</v>
      </c>
      <c r="W10" s="359">
        <f t="shared" ca="1" si="7"/>
        <v>0</v>
      </c>
      <c r="X10" s="359">
        <f ca="1">IF(Y9=0,0,IFERROR(IF(R10=60,-$B$8*T10,-ABS(X9*(1+$F10))),0))</f>
        <v>0</v>
      </c>
      <c r="Y10" s="359">
        <f t="shared" ref="Y10:Y73" ca="1" si="58">IF(SUM(T10:X10)&lt;0,0,SUM(T10:X10))</f>
        <v>0</v>
      </c>
      <c r="AA10" s="362">
        <f ca="1">AA9+1</f>
        <v>121</v>
      </c>
      <c r="AB10" s="362">
        <v>2</v>
      </c>
      <c r="AC10" s="371">
        <f ca="1">AH9</f>
        <v>0</v>
      </c>
      <c r="AD10" s="359">
        <f t="shared" ca="1" si="8"/>
        <v>0</v>
      </c>
      <c r="AE10" s="359">
        <f t="shared" ca="1" si="9"/>
        <v>0</v>
      </c>
      <c r="AF10" s="359">
        <f t="shared" ca="1" si="10"/>
        <v>0</v>
      </c>
      <c r="AG10" s="359">
        <f ca="1">IF(AH9=0,0,IFERROR(IF(AA10=60,-$B$8*AC10,-ABS(AG9*(1+$F10))),0))</f>
        <v>0</v>
      </c>
      <c r="AH10" s="359">
        <f t="shared" ref="AH10:AH73" ca="1" si="59">IF(SUM(AC10:AG10)&lt;0,0,SUM(AC10:AG10))</f>
        <v>0</v>
      </c>
      <c r="AJ10" s="362">
        <f ca="1">AJ9+1</f>
        <v>121</v>
      </c>
      <c r="AK10" s="362">
        <v>2</v>
      </c>
      <c r="AL10" s="371">
        <f ca="1">AQ9</f>
        <v>0</v>
      </c>
      <c r="AM10" s="359">
        <f t="shared" ca="1" si="11"/>
        <v>0</v>
      </c>
      <c r="AN10" s="359">
        <f t="shared" ca="1" si="12"/>
        <v>0</v>
      </c>
      <c r="AO10" s="359">
        <f t="shared" ca="1" si="13"/>
        <v>0</v>
      </c>
      <c r="AP10" s="359">
        <f ca="1">IF(AQ9=0,0,IFERROR(IF(AJ10=60,-$B$8*AL10,-ABS(AP9*(1+$F10))),0))</f>
        <v>0</v>
      </c>
      <c r="AQ10" s="359">
        <f t="shared" ref="AQ10:AQ73" ca="1" si="60">IF(SUM(AL10:AP10)&lt;0,0,SUM(AL10:AP10))</f>
        <v>0</v>
      </c>
      <c r="AS10" s="362">
        <f ca="1">AS9+1</f>
        <v>121</v>
      </c>
      <c r="AT10" s="362">
        <v>2</v>
      </c>
      <c r="AU10" s="371">
        <f ca="1">AZ9</f>
        <v>0</v>
      </c>
      <c r="AV10" s="359">
        <f t="shared" ca="1" si="14"/>
        <v>0</v>
      </c>
      <c r="AW10" s="359">
        <f t="shared" ca="1" si="15"/>
        <v>0</v>
      </c>
      <c r="AX10" s="359">
        <f t="shared" ca="1" si="16"/>
        <v>0</v>
      </c>
      <c r="AY10" s="359">
        <f ca="1">IF(AZ9=0,0,IFERROR(IF(AS10=60,-$B$8*AU10,-ABS(AY9*(1+$F10))),0))</f>
        <v>0</v>
      </c>
      <c r="AZ10" s="359">
        <f t="shared" ref="AZ10:AZ73" ca="1" si="61">IF(SUM(AU10:AY10)&lt;0,0,SUM(AU10:AY10))</f>
        <v>0</v>
      </c>
      <c r="BB10" s="362">
        <f ca="1">BB9+1</f>
        <v>121</v>
      </c>
      <c r="BC10" s="362">
        <v>2</v>
      </c>
      <c r="BD10" s="371">
        <f ca="1">BI9</f>
        <v>0</v>
      </c>
      <c r="BE10" s="359">
        <f t="shared" ca="1" si="17"/>
        <v>0</v>
      </c>
      <c r="BF10" s="359">
        <f t="shared" ca="1" si="18"/>
        <v>0</v>
      </c>
      <c r="BG10" s="359">
        <f t="shared" ca="1" si="19"/>
        <v>0</v>
      </c>
      <c r="BH10" s="359">
        <f t="shared" ca="1" si="20"/>
        <v>0</v>
      </c>
      <c r="BI10" s="359">
        <f t="shared" ref="BI10:BI73" ca="1" si="62">IF(SUM(BD10:BH10)&lt;0,0,SUM(BD10:BH10))</f>
        <v>0</v>
      </c>
      <c r="BK10" s="362">
        <f ca="1">BK9+1</f>
        <v>121</v>
      </c>
      <c r="BL10" s="362">
        <v>2</v>
      </c>
      <c r="BM10" s="371">
        <f ca="1">BR9</f>
        <v>0</v>
      </c>
      <c r="BN10" s="359">
        <f t="shared" ca="1" si="21"/>
        <v>0</v>
      </c>
      <c r="BO10" s="359">
        <f t="shared" ca="1" si="22"/>
        <v>0</v>
      </c>
      <c r="BP10" s="359">
        <f t="shared" ca="1" si="23"/>
        <v>0</v>
      </c>
      <c r="BQ10" s="359">
        <f t="shared" ca="1" si="24"/>
        <v>0</v>
      </c>
      <c r="BR10" s="359">
        <f t="shared" ref="BR10:BR73" ca="1" si="63">IF(SUM(BM10:BQ10)&lt;0,0,SUM(BM10:BQ10))</f>
        <v>0</v>
      </c>
      <c r="BT10" s="362">
        <f ca="1">BT9+1</f>
        <v>121</v>
      </c>
      <c r="BU10" s="362">
        <v>2</v>
      </c>
      <c r="BV10" s="371">
        <f ca="1">CA9</f>
        <v>0</v>
      </c>
      <c r="BW10" s="359">
        <f t="shared" ca="1" si="25"/>
        <v>0</v>
      </c>
      <c r="BX10" s="359">
        <f t="shared" ca="1" si="26"/>
        <v>0</v>
      </c>
      <c r="BY10" s="359">
        <f t="shared" ca="1" si="27"/>
        <v>0</v>
      </c>
      <c r="BZ10" s="359">
        <f t="shared" ca="1" si="28"/>
        <v>0</v>
      </c>
      <c r="CA10" s="359">
        <f t="shared" ref="CA10:CA73" ca="1" si="64">IF(SUM(BV10:BZ10)&lt;0,0,SUM(BV10:BZ10))</f>
        <v>0</v>
      </c>
      <c r="CC10" s="362">
        <f ca="1">CC9+1</f>
        <v>121</v>
      </c>
      <c r="CD10" s="362">
        <v>2</v>
      </c>
      <c r="CE10" s="371">
        <f ca="1">CJ9</f>
        <v>0</v>
      </c>
      <c r="CF10" s="359">
        <f t="shared" ca="1" si="29"/>
        <v>0</v>
      </c>
      <c r="CG10" s="359">
        <f t="shared" ca="1" si="30"/>
        <v>0</v>
      </c>
      <c r="CH10" s="359">
        <f t="shared" ca="1" si="31"/>
        <v>0</v>
      </c>
      <c r="CI10" s="359">
        <f t="shared" ca="1" si="32"/>
        <v>0</v>
      </c>
      <c r="CJ10" s="359">
        <f t="shared" ref="CJ10:CJ73" ca="1" si="65">IF(SUM(CE10:CI10)&lt;0,0,SUM(CE10:CI10))</f>
        <v>0</v>
      </c>
      <c r="CL10" s="362">
        <f ca="1">CL9+1</f>
        <v>121</v>
      </c>
      <c r="CM10" s="362">
        <v>2</v>
      </c>
      <c r="CN10" s="371">
        <f ca="1">CS9</f>
        <v>0</v>
      </c>
      <c r="CO10" s="359">
        <f t="shared" ca="1" si="33"/>
        <v>0</v>
      </c>
      <c r="CP10" s="359">
        <f t="shared" ca="1" si="34"/>
        <v>0</v>
      </c>
      <c r="CQ10" s="359">
        <f t="shared" ca="1" si="35"/>
        <v>0</v>
      </c>
      <c r="CR10" s="359">
        <f t="shared" ca="1" si="36"/>
        <v>0</v>
      </c>
      <c r="CS10" s="359">
        <f t="shared" ref="CS10:CS73" ca="1" si="66">IF(SUM(CN10:CR10)&lt;0,0,SUM(CN10:CR10))</f>
        <v>0</v>
      </c>
      <c r="CU10" s="362">
        <f ca="1">CU9+1</f>
        <v>121</v>
      </c>
      <c r="CV10" s="362">
        <v>2</v>
      </c>
      <c r="CW10" s="371">
        <f ca="1">DB9</f>
        <v>0</v>
      </c>
      <c r="CX10" s="359">
        <f t="shared" ca="1" si="37"/>
        <v>0</v>
      </c>
      <c r="CY10" s="359">
        <f t="shared" ca="1" si="38"/>
        <v>0</v>
      </c>
      <c r="CZ10" s="359">
        <f t="shared" ca="1" si="39"/>
        <v>0</v>
      </c>
      <c r="DA10" s="359">
        <f t="shared" ca="1" si="40"/>
        <v>0</v>
      </c>
      <c r="DB10" s="359">
        <f t="shared" ref="DB10:DB73" ca="1" si="67">IF(SUM(CW10:DA10)&lt;0,0,SUM(CW10:DA10))</f>
        <v>0</v>
      </c>
      <c r="DD10" s="362">
        <f ca="1">DD9+1</f>
        <v>121</v>
      </c>
      <c r="DE10" s="362">
        <v>2</v>
      </c>
      <c r="DF10" s="371">
        <f ca="1">DK9</f>
        <v>0</v>
      </c>
      <c r="DG10" s="359">
        <f t="shared" ca="1" si="41"/>
        <v>0</v>
      </c>
      <c r="DH10" s="359">
        <f t="shared" ca="1" si="42"/>
        <v>0</v>
      </c>
      <c r="DI10" s="359">
        <f t="shared" ca="1" si="43"/>
        <v>0</v>
      </c>
      <c r="DJ10" s="359">
        <f t="shared" ca="1" si="44"/>
        <v>0</v>
      </c>
      <c r="DK10" s="359">
        <f t="shared" ref="DK10:DK73" ca="1" si="68">IF(SUM(DF10:DJ10)&lt;0,0,SUM(DF10:DJ10))</f>
        <v>0</v>
      </c>
      <c r="DM10" s="362">
        <f ca="1">DM9+1</f>
        <v>121</v>
      </c>
      <c r="DN10" s="362">
        <v>2</v>
      </c>
      <c r="DO10" s="371">
        <f ca="1">DT9</f>
        <v>0</v>
      </c>
      <c r="DP10" s="359">
        <f t="shared" ca="1" si="45"/>
        <v>0</v>
      </c>
      <c r="DQ10" s="359">
        <f t="shared" ca="1" si="46"/>
        <v>0</v>
      </c>
      <c r="DR10" s="359">
        <f t="shared" ca="1" si="47"/>
        <v>0</v>
      </c>
      <c r="DS10" s="359">
        <f t="shared" ca="1" si="48"/>
        <v>0</v>
      </c>
      <c r="DT10" s="359">
        <f t="shared" ref="DT10:DT73" ca="1" si="69">IF(SUM(DO10:DS10)&lt;0,0,SUM(DO10:DS10))</f>
        <v>0</v>
      </c>
      <c r="DV10" s="362">
        <f ca="1">DV9+1</f>
        <v>121</v>
      </c>
      <c r="DW10" s="362">
        <v>2</v>
      </c>
      <c r="DX10" s="371">
        <f ca="1">EC9</f>
        <v>0</v>
      </c>
      <c r="DY10" s="359">
        <f t="shared" ca="1" si="49"/>
        <v>0</v>
      </c>
      <c r="DZ10" s="359">
        <f t="shared" ca="1" si="50"/>
        <v>0</v>
      </c>
      <c r="EA10" s="359">
        <f t="shared" ca="1" si="51"/>
        <v>0</v>
      </c>
      <c r="EB10" s="359">
        <f t="shared" ca="1" si="52"/>
        <v>0</v>
      </c>
      <c r="EC10" s="359">
        <f t="shared" ref="EC10:EC73" ca="1" si="70">IF(SUM(DX10:EB10)&lt;0,0,SUM(DX10:EB10))</f>
        <v>0</v>
      </c>
      <c r="EE10" s="362">
        <f ca="1">EE9+1</f>
        <v>121</v>
      </c>
      <c r="EF10" s="362">
        <v>2</v>
      </c>
      <c r="EG10" s="371">
        <f ca="1">EL9</f>
        <v>0</v>
      </c>
      <c r="EH10" s="359">
        <f t="shared" ca="1" si="53"/>
        <v>0</v>
      </c>
      <c r="EI10" s="359">
        <f t="shared" ca="1" si="54"/>
        <v>0</v>
      </c>
      <c r="EJ10" s="359">
        <f t="shared" ca="1" si="55"/>
        <v>0</v>
      </c>
      <c r="EK10" s="359">
        <f t="shared" ca="1" si="56"/>
        <v>0</v>
      </c>
      <c r="EL10" s="359">
        <f t="shared" ref="EL10:EL73" ca="1" si="71">IF(SUM(EG10:EK10)&lt;0,0,SUM(EG10:EK10))</f>
        <v>0</v>
      </c>
    </row>
    <row r="11" spans="1:142" x14ac:dyDescent="0.35">
      <c r="A11" s="362" t="s">
        <v>122</v>
      </c>
      <c r="F11" s="372">
        <f ca="1">IFERROR(INDEX('Inflation Rates'!$A$16:$H$138,MATCH('IRA Roth'!$H11,'Inflation Rates'!$A$16:$A$138,0),8)/INDEX('Inflation Rates'!$A$16:$H$138,MATCH('IRA Roth'!$H11,'Inflation Rates'!$A$16:$A$138,0)-1,8)-1,F10)</f>
        <v>2.0000000000000018E-2</v>
      </c>
      <c r="G11" s="372">
        <f ca="1">IFERROR(INDEX('Inflation Rates'!$A$16:$H$138,MATCH('IRA Roth'!$H11,'Inflation Rates'!$A$16:$A$138,0),6)/INDEX('Inflation Rates'!$A$16:$H$138,MATCH('IRA Roth'!$H11,'Inflation Rates'!$A$16:$A$138,0)-1,6)-1,G10)</f>
        <v>1.7980000000000107E-2</v>
      </c>
      <c r="H11" s="362">
        <f t="shared" ref="H11:I26" ca="1" si="72">H10+1</f>
        <v>2022</v>
      </c>
      <c r="I11" s="362">
        <f t="shared" ca="1" si="72"/>
        <v>122</v>
      </c>
      <c r="J11" s="362">
        <v>3</v>
      </c>
      <c r="K11" s="371">
        <f t="shared" ref="K11:K74" ca="1" si="73">P10</f>
        <v>0</v>
      </c>
      <c r="L11" s="359">
        <f t="shared" ca="1" si="2"/>
        <v>0</v>
      </c>
      <c r="M11" s="359">
        <f t="shared" ca="1" si="3"/>
        <v>0</v>
      </c>
      <c r="N11" s="359">
        <f t="shared" ca="1" si="4"/>
        <v>0</v>
      </c>
      <c r="O11" s="359">
        <f t="shared" ref="O11:O74" ca="1" si="74">IF(P10=0,0,IFERROR(IF(I11=60,-$B$8*K11,-ABS(O10*(1+$F11))),0))</f>
        <v>0</v>
      </c>
      <c r="P11" s="359">
        <f t="shared" ca="1" si="57"/>
        <v>0</v>
      </c>
      <c r="Q11" s="359"/>
      <c r="R11" s="362">
        <f t="shared" ref="R11:R74" ca="1" si="75">R10+1</f>
        <v>122</v>
      </c>
      <c r="S11" s="362">
        <v>3</v>
      </c>
      <c r="T11" s="371">
        <f t="shared" ref="T11:T74" ca="1" si="76">Y10</f>
        <v>0</v>
      </c>
      <c r="U11" s="359">
        <f t="shared" ca="1" si="5"/>
        <v>0</v>
      </c>
      <c r="V11" s="359">
        <f t="shared" ca="1" si="6"/>
        <v>0</v>
      </c>
      <c r="W11" s="359">
        <f t="shared" ca="1" si="7"/>
        <v>0</v>
      </c>
      <c r="X11" s="359">
        <f t="shared" ref="X11:X74" ca="1" si="77">IF(Y10=0,0,IFERROR(IF(R11=60,-$B$8*T11,-ABS(X10*(1+$F11))),0))</f>
        <v>0</v>
      </c>
      <c r="Y11" s="359">
        <f t="shared" ca="1" si="58"/>
        <v>0</v>
      </c>
      <c r="AA11" s="362">
        <f t="shared" ref="AA11:AA74" ca="1" si="78">AA10+1</f>
        <v>122</v>
      </c>
      <c r="AB11" s="362">
        <v>3</v>
      </c>
      <c r="AC11" s="371">
        <f t="shared" ref="AC11:AC74" ca="1" si="79">AH10</f>
        <v>0</v>
      </c>
      <c r="AD11" s="359">
        <f t="shared" ca="1" si="8"/>
        <v>0</v>
      </c>
      <c r="AE11" s="359">
        <f t="shared" ca="1" si="9"/>
        <v>0</v>
      </c>
      <c r="AF11" s="359">
        <f t="shared" ca="1" si="10"/>
        <v>0</v>
      </c>
      <c r="AG11" s="359">
        <f t="shared" ref="AG11:AG74" ca="1" si="80">IF(AH10=0,0,IFERROR(IF(AA11=60,-$B$8*AC11,-ABS(AG10*(1+$F11))),0))</f>
        <v>0</v>
      </c>
      <c r="AH11" s="359">
        <f t="shared" ca="1" si="59"/>
        <v>0</v>
      </c>
      <c r="AJ11" s="362">
        <f t="shared" ref="AJ11:AJ74" ca="1" si="81">AJ10+1</f>
        <v>122</v>
      </c>
      <c r="AK11" s="362">
        <v>3</v>
      </c>
      <c r="AL11" s="371">
        <f t="shared" ref="AL11:AL74" ca="1" si="82">AQ10</f>
        <v>0</v>
      </c>
      <c r="AM11" s="359">
        <f t="shared" ca="1" si="11"/>
        <v>0</v>
      </c>
      <c r="AN11" s="359">
        <f t="shared" ca="1" si="12"/>
        <v>0</v>
      </c>
      <c r="AO11" s="359">
        <f t="shared" ca="1" si="13"/>
        <v>0</v>
      </c>
      <c r="AP11" s="359">
        <f t="shared" ref="AP11:AP74" ca="1" si="83">IF(AQ10=0,0,IFERROR(IF(AJ11=60,-$B$8*AL11,-ABS(AP10*(1+$F11))),0))</f>
        <v>0</v>
      </c>
      <c r="AQ11" s="359">
        <f t="shared" ca="1" si="60"/>
        <v>0</v>
      </c>
      <c r="AS11" s="362">
        <f t="shared" ref="AS11:AS74" ca="1" si="84">AS10+1</f>
        <v>122</v>
      </c>
      <c r="AT11" s="362">
        <v>3</v>
      </c>
      <c r="AU11" s="371">
        <f t="shared" ref="AU11:AU74" ca="1" si="85">AZ10</f>
        <v>0</v>
      </c>
      <c r="AV11" s="359">
        <f t="shared" ca="1" si="14"/>
        <v>0</v>
      </c>
      <c r="AW11" s="359">
        <f t="shared" ca="1" si="15"/>
        <v>0</v>
      </c>
      <c r="AX11" s="359">
        <f t="shared" ca="1" si="16"/>
        <v>0</v>
      </c>
      <c r="AY11" s="359">
        <f t="shared" ref="AY11:AY74" ca="1" si="86">IF(AZ10=0,0,IFERROR(IF(AS11=60,-$B$8*AU11,-ABS(AY10*(1+$F11))),0))</f>
        <v>0</v>
      </c>
      <c r="AZ11" s="359">
        <f t="shared" ca="1" si="61"/>
        <v>0</v>
      </c>
      <c r="BB11" s="362">
        <f t="shared" ref="BB11:BB74" ca="1" si="87">BB10+1</f>
        <v>122</v>
      </c>
      <c r="BC11" s="362">
        <v>3</v>
      </c>
      <c r="BD11" s="371">
        <f t="shared" ref="BD11:BD74" ca="1" si="88">BI10</f>
        <v>0</v>
      </c>
      <c r="BE11" s="359">
        <f t="shared" ca="1" si="17"/>
        <v>0</v>
      </c>
      <c r="BF11" s="359">
        <f t="shared" ca="1" si="18"/>
        <v>0</v>
      </c>
      <c r="BG11" s="359">
        <f t="shared" ca="1" si="19"/>
        <v>0</v>
      </c>
      <c r="BH11" s="359">
        <f t="shared" ca="1" si="20"/>
        <v>0</v>
      </c>
      <c r="BI11" s="359">
        <f t="shared" ca="1" si="62"/>
        <v>0</v>
      </c>
      <c r="BK11" s="362">
        <f t="shared" ref="BK11:BK74" ca="1" si="89">BK10+1</f>
        <v>122</v>
      </c>
      <c r="BL11" s="362">
        <v>3</v>
      </c>
      <c r="BM11" s="371">
        <f t="shared" ref="BM11:BM74" ca="1" si="90">BR10</f>
        <v>0</v>
      </c>
      <c r="BN11" s="359">
        <f t="shared" ca="1" si="21"/>
        <v>0</v>
      </c>
      <c r="BO11" s="359">
        <f t="shared" ca="1" si="22"/>
        <v>0</v>
      </c>
      <c r="BP11" s="359">
        <f t="shared" ca="1" si="23"/>
        <v>0</v>
      </c>
      <c r="BQ11" s="359">
        <f t="shared" ca="1" si="24"/>
        <v>0</v>
      </c>
      <c r="BR11" s="359">
        <f t="shared" ca="1" si="63"/>
        <v>0</v>
      </c>
      <c r="BT11" s="362">
        <f t="shared" ref="BT11:BT74" ca="1" si="91">BT10+1</f>
        <v>122</v>
      </c>
      <c r="BU11" s="362">
        <v>3</v>
      </c>
      <c r="BV11" s="371">
        <f t="shared" ref="BV11:BV74" ca="1" si="92">CA10</f>
        <v>0</v>
      </c>
      <c r="BW11" s="359">
        <f t="shared" ca="1" si="25"/>
        <v>0</v>
      </c>
      <c r="BX11" s="359">
        <f t="shared" ca="1" si="26"/>
        <v>0</v>
      </c>
      <c r="BY11" s="359">
        <f t="shared" ca="1" si="27"/>
        <v>0</v>
      </c>
      <c r="BZ11" s="359">
        <f t="shared" ca="1" si="28"/>
        <v>0</v>
      </c>
      <c r="CA11" s="359">
        <f t="shared" ca="1" si="64"/>
        <v>0</v>
      </c>
      <c r="CC11" s="362">
        <f t="shared" ref="CC11:CC74" ca="1" si="93">CC10+1</f>
        <v>122</v>
      </c>
      <c r="CD11" s="362">
        <v>3</v>
      </c>
      <c r="CE11" s="371">
        <f t="shared" ref="CE11:CE74" ca="1" si="94">CJ10</f>
        <v>0</v>
      </c>
      <c r="CF11" s="359">
        <f t="shared" ca="1" si="29"/>
        <v>0</v>
      </c>
      <c r="CG11" s="359">
        <f t="shared" ca="1" si="30"/>
        <v>0</v>
      </c>
      <c r="CH11" s="359">
        <f t="shared" ca="1" si="31"/>
        <v>0</v>
      </c>
      <c r="CI11" s="359">
        <f t="shared" ca="1" si="32"/>
        <v>0</v>
      </c>
      <c r="CJ11" s="359">
        <f t="shared" ca="1" si="65"/>
        <v>0</v>
      </c>
      <c r="CL11" s="362">
        <f t="shared" ref="CL11:CL74" ca="1" si="95">CL10+1</f>
        <v>122</v>
      </c>
      <c r="CM11" s="362">
        <v>3</v>
      </c>
      <c r="CN11" s="371">
        <f t="shared" ref="CN11:CN74" ca="1" si="96">CS10</f>
        <v>0</v>
      </c>
      <c r="CO11" s="359">
        <f t="shared" ca="1" si="33"/>
        <v>0</v>
      </c>
      <c r="CP11" s="359">
        <f t="shared" ca="1" si="34"/>
        <v>0</v>
      </c>
      <c r="CQ11" s="359">
        <f t="shared" ca="1" si="35"/>
        <v>0</v>
      </c>
      <c r="CR11" s="359">
        <f t="shared" ca="1" si="36"/>
        <v>0</v>
      </c>
      <c r="CS11" s="359">
        <f t="shared" ca="1" si="66"/>
        <v>0</v>
      </c>
      <c r="CU11" s="362">
        <f t="shared" ref="CU11:CU74" ca="1" si="97">CU10+1</f>
        <v>122</v>
      </c>
      <c r="CV11" s="362">
        <v>3</v>
      </c>
      <c r="CW11" s="371">
        <f t="shared" ref="CW11:CW74" ca="1" si="98">DB10</f>
        <v>0</v>
      </c>
      <c r="CX11" s="359">
        <f t="shared" ca="1" si="37"/>
        <v>0</v>
      </c>
      <c r="CY11" s="359">
        <f t="shared" ca="1" si="38"/>
        <v>0</v>
      </c>
      <c r="CZ11" s="359">
        <f t="shared" ca="1" si="39"/>
        <v>0</v>
      </c>
      <c r="DA11" s="359">
        <f t="shared" ca="1" si="40"/>
        <v>0</v>
      </c>
      <c r="DB11" s="359">
        <f t="shared" ca="1" si="67"/>
        <v>0</v>
      </c>
      <c r="DD11" s="362">
        <f t="shared" ref="DD11:DD74" ca="1" si="99">DD10+1</f>
        <v>122</v>
      </c>
      <c r="DE11" s="362">
        <v>3</v>
      </c>
      <c r="DF11" s="371">
        <f t="shared" ref="DF11:DF74" ca="1" si="100">DK10</f>
        <v>0</v>
      </c>
      <c r="DG11" s="359">
        <f t="shared" ca="1" si="41"/>
        <v>0</v>
      </c>
      <c r="DH11" s="359">
        <f t="shared" ca="1" si="42"/>
        <v>0</v>
      </c>
      <c r="DI11" s="359">
        <f t="shared" ca="1" si="43"/>
        <v>0</v>
      </c>
      <c r="DJ11" s="359">
        <f t="shared" ca="1" si="44"/>
        <v>0</v>
      </c>
      <c r="DK11" s="359">
        <f t="shared" ca="1" si="68"/>
        <v>0</v>
      </c>
      <c r="DM11" s="362">
        <f t="shared" ref="DM11:DM74" ca="1" si="101">DM10+1</f>
        <v>122</v>
      </c>
      <c r="DN11" s="362">
        <v>3</v>
      </c>
      <c r="DO11" s="371">
        <f t="shared" ref="DO11:DO74" ca="1" si="102">DT10</f>
        <v>0</v>
      </c>
      <c r="DP11" s="359">
        <f t="shared" ca="1" si="45"/>
        <v>0</v>
      </c>
      <c r="DQ11" s="359">
        <f t="shared" ca="1" si="46"/>
        <v>0</v>
      </c>
      <c r="DR11" s="359">
        <f t="shared" ca="1" si="47"/>
        <v>0</v>
      </c>
      <c r="DS11" s="359">
        <f t="shared" ca="1" si="48"/>
        <v>0</v>
      </c>
      <c r="DT11" s="359">
        <f t="shared" ca="1" si="69"/>
        <v>0</v>
      </c>
      <c r="DV11" s="362">
        <f t="shared" ref="DV11:DV74" ca="1" si="103">DV10+1</f>
        <v>122</v>
      </c>
      <c r="DW11" s="362">
        <v>3</v>
      </c>
      <c r="DX11" s="371">
        <f t="shared" ref="DX11:DX74" ca="1" si="104">EC10</f>
        <v>0</v>
      </c>
      <c r="DY11" s="359">
        <f t="shared" ca="1" si="49"/>
        <v>0</v>
      </c>
      <c r="DZ11" s="359">
        <f t="shared" ca="1" si="50"/>
        <v>0</v>
      </c>
      <c r="EA11" s="359">
        <f t="shared" ca="1" si="51"/>
        <v>0</v>
      </c>
      <c r="EB11" s="359">
        <f t="shared" ca="1" si="52"/>
        <v>0</v>
      </c>
      <c r="EC11" s="359">
        <f t="shared" ca="1" si="70"/>
        <v>0</v>
      </c>
      <c r="EE11" s="362">
        <f t="shared" ref="EE11:EE74" ca="1" si="105">EE10+1</f>
        <v>122</v>
      </c>
      <c r="EF11" s="362">
        <v>3</v>
      </c>
      <c r="EG11" s="371">
        <f t="shared" ref="EG11:EG74" ca="1" si="106">EL10</f>
        <v>0</v>
      </c>
      <c r="EH11" s="359">
        <f t="shared" ca="1" si="53"/>
        <v>0</v>
      </c>
      <c r="EI11" s="359">
        <f t="shared" ca="1" si="54"/>
        <v>0</v>
      </c>
      <c r="EJ11" s="359">
        <f t="shared" ca="1" si="55"/>
        <v>0</v>
      </c>
      <c r="EK11" s="359">
        <f t="shared" ca="1" si="56"/>
        <v>0</v>
      </c>
      <c r="EL11" s="359">
        <f t="shared" ca="1" si="71"/>
        <v>0</v>
      </c>
    </row>
    <row r="12" spans="1:142" x14ac:dyDescent="0.35">
      <c r="A12" s="362" t="s">
        <v>123</v>
      </c>
      <c r="B12" s="363">
        <v>0</v>
      </c>
      <c r="F12" s="372">
        <f ca="1">IFERROR(INDEX('Inflation Rates'!$A$16:$H$138,MATCH('IRA Roth'!$H12,'Inflation Rates'!$A$16:$A$138,0),8)/INDEX('Inflation Rates'!$A$16:$H$138,MATCH('IRA Roth'!$H12,'Inflation Rates'!$A$16:$A$138,0)-1,8)-1,F11)</f>
        <v>2.0000000000000018E-2</v>
      </c>
      <c r="G12" s="372">
        <f ca="1">IFERROR(INDEX('Inflation Rates'!$A$16:$H$138,MATCH('IRA Roth'!$H12,'Inflation Rates'!$A$16:$A$138,0),6)/INDEX('Inflation Rates'!$A$16:$H$138,MATCH('IRA Roth'!$H12,'Inflation Rates'!$A$16:$A$138,0)-1,6)-1,G11)</f>
        <v>2.0999999999999908E-2</v>
      </c>
      <c r="H12" s="362">
        <f t="shared" ca="1" si="72"/>
        <v>2023</v>
      </c>
      <c r="I12" s="362">
        <f t="shared" ca="1" si="72"/>
        <v>123</v>
      </c>
      <c r="J12" s="362">
        <v>4</v>
      </c>
      <c r="K12" s="371">
        <f t="shared" ca="1" si="73"/>
        <v>0</v>
      </c>
      <c r="L12" s="359">
        <f t="shared" ca="1" si="2"/>
        <v>0</v>
      </c>
      <c r="M12" s="359">
        <f t="shared" ca="1" si="3"/>
        <v>0</v>
      </c>
      <c r="N12" s="359">
        <f t="shared" ca="1" si="4"/>
        <v>0</v>
      </c>
      <c r="O12" s="359">
        <f t="shared" ca="1" si="74"/>
        <v>0</v>
      </c>
      <c r="P12" s="359">
        <f t="shared" ca="1" si="57"/>
        <v>0</v>
      </c>
      <c r="Q12" s="359"/>
      <c r="R12" s="362">
        <f t="shared" ca="1" si="75"/>
        <v>123</v>
      </c>
      <c r="S12" s="362">
        <v>4</v>
      </c>
      <c r="T12" s="371">
        <f t="shared" ca="1" si="76"/>
        <v>0</v>
      </c>
      <c r="U12" s="359">
        <f t="shared" ca="1" si="5"/>
        <v>0</v>
      </c>
      <c r="V12" s="359">
        <f t="shared" ca="1" si="6"/>
        <v>0</v>
      </c>
      <c r="W12" s="359">
        <f t="shared" ca="1" si="7"/>
        <v>0</v>
      </c>
      <c r="X12" s="359">
        <f t="shared" ca="1" si="77"/>
        <v>0</v>
      </c>
      <c r="Y12" s="359">
        <f t="shared" ca="1" si="58"/>
        <v>0</v>
      </c>
      <c r="AA12" s="362">
        <f t="shared" ca="1" si="78"/>
        <v>123</v>
      </c>
      <c r="AB12" s="362">
        <v>4</v>
      </c>
      <c r="AC12" s="371">
        <f t="shared" ca="1" si="79"/>
        <v>0</v>
      </c>
      <c r="AD12" s="359">
        <f t="shared" ca="1" si="8"/>
        <v>0</v>
      </c>
      <c r="AE12" s="359">
        <f t="shared" ca="1" si="9"/>
        <v>0</v>
      </c>
      <c r="AF12" s="359">
        <f t="shared" ca="1" si="10"/>
        <v>0</v>
      </c>
      <c r="AG12" s="359">
        <f t="shared" ca="1" si="80"/>
        <v>0</v>
      </c>
      <c r="AH12" s="359">
        <f t="shared" ca="1" si="59"/>
        <v>0</v>
      </c>
      <c r="AJ12" s="362">
        <f t="shared" ca="1" si="81"/>
        <v>123</v>
      </c>
      <c r="AK12" s="362">
        <v>4</v>
      </c>
      <c r="AL12" s="371">
        <f t="shared" ca="1" si="82"/>
        <v>0</v>
      </c>
      <c r="AM12" s="359">
        <f t="shared" ca="1" si="11"/>
        <v>0</v>
      </c>
      <c r="AN12" s="359">
        <f t="shared" ca="1" si="12"/>
        <v>0</v>
      </c>
      <c r="AO12" s="359">
        <f t="shared" ca="1" si="13"/>
        <v>0</v>
      </c>
      <c r="AP12" s="359">
        <f t="shared" ca="1" si="83"/>
        <v>0</v>
      </c>
      <c r="AQ12" s="359">
        <f t="shared" ca="1" si="60"/>
        <v>0</v>
      </c>
      <c r="AS12" s="362">
        <f t="shared" ca="1" si="84"/>
        <v>123</v>
      </c>
      <c r="AT12" s="362">
        <v>4</v>
      </c>
      <c r="AU12" s="371">
        <f t="shared" ca="1" si="85"/>
        <v>0</v>
      </c>
      <c r="AV12" s="359">
        <f t="shared" ca="1" si="14"/>
        <v>0</v>
      </c>
      <c r="AW12" s="359">
        <f t="shared" ca="1" si="15"/>
        <v>0</v>
      </c>
      <c r="AX12" s="359">
        <f t="shared" ca="1" si="16"/>
        <v>0</v>
      </c>
      <c r="AY12" s="359">
        <f t="shared" ca="1" si="86"/>
        <v>0</v>
      </c>
      <c r="AZ12" s="359">
        <f t="shared" ca="1" si="61"/>
        <v>0</v>
      </c>
      <c r="BB12" s="362">
        <f t="shared" ca="1" si="87"/>
        <v>123</v>
      </c>
      <c r="BC12" s="362">
        <v>4</v>
      </c>
      <c r="BD12" s="371">
        <f t="shared" ca="1" si="88"/>
        <v>0</v>
      </c>
      <c r="BE12" s="359">
        <f t="shared" ca="1" si="17"/>
        <v>0</v>
      </c>
      <c r="BF12" s="359">
        <f t="shared" ca="1" si="18"/>
        <v>0</v>
      </c>
      <c r="BG12" s="359">
        <f t="shared" ca="1" si="19"/>
        <v>0</v>
      </c>
      <c r="BH12" s="359">
        <f t="shared" ca="1" si="20"/>
        <v>0</v>
      </c>
      <c r="BI12" s="359">
        <f t="shared" ca="1" si="62"/>
        <v>0</v>
      </c>
      <c r="BK12" s="362">
        <f t="shared" ca="1" si="89"/>
        <v>123</v>
      </c>
      <c r="BL12" s="362">
        <v>4</v>
      </c>
      <c r="BM12" s="371">
        <f t="shared" ca="1" si="90"/>
        <v>0</v>
      </c>
      <c r="BN12" s="359">
        <f t="shared" ca="1" si="21"/>
        <v>0</v>
      </c>
      <c r="BO12" s="359">
        <f t="shared" ca="1" si="22"/>
        <v>0</v>
      </c>
      <c r="BP12" s="359">
        <f t="shared" ca="1" si="23"/>
        <v>0</v>
      </c>
      <c r="BQ12" s="359">
        <f t="shared" ca="1" si="24"/>
        <v>0</v>
      </c>
      <c r="BR12" s="359">
        <f t="shared" ca="1" si="63"/>
        <v>0</v>
      </c>
      <c r="BT12" s="362">
        <f t="shared" ca="1" si="91"/>
        <v>123</v>
      </c>
      <c r="BU12" s="362">
        <v>4</v>
      </c>
      <c r="BV12" s="371">
        <f t="shared" ca="1" si="92"/>
        <v>0</v>
      </c>
      <c r="BW12" s="359">
        <f t="shared" ca="1" si="25"/>
        <v>0</v>
      </c>
      <c r="BX12" s="359">
        <f t="shared" ca="1" si="26"/>
        <v>0</v>
      </c>
      <c r="BY12" s="359">
        <f t="shared" ca="1" si="27"/>
        <v>0</v>
      </c>
      <c r="BZ12" s="359">
        <f t="shared" ca="1" si="28"/>
        <v>0</v>
      </c>
      <c r="CA12" s="359">
        <f t="shared" ca="1" si="64"/>
        <v>0</v>
      </c>
      <c r="CC12" s="362">
        <f t="shared" ca="1" si="93"/>
        <v>123</v>
      </c>
      <c r="CD12" s="362">
        <v>4</v>
      </c>
      <c r="CE12" s="371">
        <f t="shared" ca="1" si="94"/>
        <v>0</v>
      </c>
      <c r="CF12" s="359">
        <f t="shared" ca="1" si="29"/>
        <v>0</v>
      </c>
      <c r="CG12" s="359">
        <f t="shared" ca="1" si="30"/>
        <v>0</v>
      </c>
      <c r="CH12" s="359">
        <f t="shared" ca="1" si="31"/>
        <v>0</v>
      </c>
      <c r="CI12" s="359">
        <f t="shared" ca="1" si="32"/>
        <v>0</v>
      </c>
      <c r="CJ12" s="359">
        <f t="shared" ca="1" si="65"/>
        <v>0</v>
      </c>
      <c r="CL12" s="362">
        <f t="shared" ca="1" si="95"/>
        <v>123</v>
      </c>
      <c r="CM12" s="362">
        <v>4</v>
      </c>
      <c r="CN12" s="371">
        <f t="shared" ca="1" si="96"/>
        <v>0</v>
      </c>
      <c r="CO12" s="359">
        <f t="shared" ca="1" si="33"/>
        <v>0</v>
      </c>
      <c r="CP12" s="359">
        <f t="shared" ca="1" si="34"/>
        <v>0</v>
      </c>
      <c r="CQ12" s="359">
        <f t="shared" ca="1" si="35"/>
        <v>0</v>
      </c>
      <c r="CR12" s="359">
        <f t="shared" ca="1" si="36"/>
        <v>0</v>
      </c>
      <c r="CS12" s="359">
        <f t="shared" ca="1" si="66"/>
        <v>0</v>
      </c>
      <c r="CU12" s="362">
        <f t="shared" ca="1" si="97"/>
        <v>123</v>
      </c>
      <c r="CV12" s="362">
        <v>4</v>
      </c>
      <c r="CW12" s="371">
        <f t="shared" ca="1" si="98"/>
        <v>0</v>
      </c>
      <c r="CX12" s="359">
        <f t="shared" ca="1" si="37"/>
        <v>0</v>
      </c>
      <c r="CY12" s="359">
        <f t="shared" ca="1" si="38"/>
        <v>0</v>
      </c>
      <c r="CZ12" s="359">
        <f t="shared" ca="1" si="39"/>
        <v>0</v>
      </c>
      <c r="DA12" s="359">
        <f t="shared" ca="1" si="40"/>
        <v>0</v>
      </c>
      <c r="DB12" s="359">
        <f t="shared" ca="1" si="67"/>
        <v>0</v>
      </c>
      <c r="DD12" s="362">
        <f t="shared" ca="1" si="99"/>
        <v>123</v>
      </c>
      <c r="DE12" s="362">
        <v>4</v>
      </c>
      <c r="DF12" s="371">
        <f t="shared" ca="1" si="100"/>
        <v>0</v>
      </c>
      <c r="DG12" s="359">
        <f t="shared" ca="1" si="41"/>
        <v>0</v>
      </c>
      <c r="DH12" s="359">
        <f t="shared" ca="1" si="42"/>
        <v>0</v>
      </c>
      <c r="DI12" s="359">
        <f t="shared" ca="1" si="43"/>
        <v>0</v>
      </c>
      <c r="DJ12" s="359">
        <f t="shared" ca="1" si="44"/>
        <v>0</v>
      </c>
      <c r="DK12" s="359">
        <f t="shared" ca="1" si="68"/>
        <v>0</v>
      </c>
      <c r="DM12" s="362">
        <f t="shared" ca="1" si="101"/>
        <v>123</v>
      </c>
      <c r="DN12" s="362">
        <v>4</v>
      </c>
      <c r="DO12" s="371">
        <f t="shared" ca="1" si="102"/>
        <v>0</v>
      </c>
      <c r="DP12" s="359">
        <f t="shared" ca="1" si="45"/>
        <v>0</v>
      </c>
      <c r="DQ12" s="359">
        <f t="shared" ca="1" si="46"/>
        <v>0</v>
      </c>
      <c r="DR12" s="359">
        <f t="shared" ca="1" si="47"/>
        <v>0</v>
      </c>
      <c r="DS12" s="359">
        <f t="shared" ca="1" si="48"/>
        <v>0</v>
      </c>
      <c r="DT12" s="359">
        <f t="shared" ca="1" si="69"/>
        <v>0</v>
      </c>
      <c r="DV12" s="362">
        <f t="shared" ca="1" si="103"/>
        <v>123</v>
      </c>
      <c r="DW12" s="362">
        <v>4</v>
      </c>
      <c r="DX12" s="371">
        <f t="shared" ca="1" si="104"/>
        <v>0</v>
      </c>
      <c r="DY12" s="359">
        <f t="shared" ca="1" si="49"/>
        <v>0</v>
      </c>
      <c r="DZ12" s="359">
        <f t="shared" ca="1" si="50"/>
        <v>0</v>
      </c>
      <c r="EA12" s="359">
        <f t="shared" ca="1" si="51"/>
        <v>0</v>
      </c>
      <c r="EB12" s="359">
        <f t="shared" ca="1" si="52"/>
        <v>0</v>
      </c>
      <c r="EC12" s="359">
        <f t="shared" ca="1" si="70"/>
        <v>0</v>
      </c>
      <c r="EE12" s="362">
        <f t="shared" ca="1" si="105"/>
        <v>123</v>
      </c>
      <c r="EF12" s="362">
        <v>4</v>
      </c>
      <c r="EG12" s="371">
        <f t="shared" ca="1" si="106"/>
        <v>0</v>
      </c>
      <c r="EH12" s="359">
        <f t="shared" ca="1" si="53"/>
        <v>0</v>
      </c>
      <c r="EI12" s="359">
        <f t="shared" ca="1" si="54"/>
        <v>0</v>
      </c>
      <c r="EJ12" s="359">
        <f t="shared" ca="1" si="55"/>
        <v>0</v>
      </c>
      <c r="EK12" s="359">
        <f t="shared" ca="1" si="56"/>
        <v>0</v>
      </c>
      <c r="EL12" s="359">
        <f t="shared" ca="1" si="71"/>
        <v>0</v>
      </c>
    </row>
    <row r="13" spans="1:142" x14ac:dyDescent="0.35">
      <c r="A13" s="362" t="s">
        <v>124</v>
      </c>
      <c r="B13" s="363">
        <v>0</v>
      </c>
      <c r="F13" s="372">
        <f ca="1">IFERROR(INDEX('Inflation Rates'!$A$16:$H$138,MATCH('IRA Roth'!$H13,'Inflation Rates'!$A$16:$A$138,0),8)/INDEX('Inflation Rates'!$A$16:$H$138,MATCH('IRA Roth'!$H13,'Inflation Rates'!$A$16:$A$138,0)-1,8)-1,F12)</f>
        <v>2.0000000000000018E-2</v>
      </c>
      <c r="G13" s="372">
        <f ca="1">IFERROR(INDEX('Inflation Rates'!$A$16:$H$138,MATCH('IRA Roth'!$H13,'Inflation Rates'!$A$16:$A$138,0),6)/INDEX('Inflation Rates'!$A$16:$H$138,MATCH('IRA Roth'!$H13,'Inflation Rates'!$A$16:$A$138,0)-1,6)-1,G12)</f>
        <v>2.0999999999999908E-2</v>
      </c>
      <c r="H13" s="362">
        <f t="shared" ca="1" si="72"/>
        <v>2024</v>
      </c>
      <c r="I13" s="362">
        <f t="shared" ca="1" si="72"/>
        <v>124</v>
      </c>
      <c r="J13" s="362">
        <v>5</v>
      </c>
      <c r="K13" s="371">
        <f t="shared" ca="1" si="73"/>
        <v>0</v>
      </c>
      <c r="L13" s="359">
        <f t="shared" ca="1" si="2"/>
        <v>0</v>
      </c>
      <c r="M13" s="359">
        <f t="shared" ca="1" si="3"/>
        <v>0</v>
      </c>
      <c r="N13" s="359">
        <f t="shared" ca="1" si="4"/>
        <v>0</v>
      </c>
      <c r="O13" s="359">
        <f t="shared" ca="1" si="74"/>
        <v>0</v>
      </c>
      <c r="P13" s="359">
        <f t="shared" ca="1" si="57"/>
        <v>0</v>
      </c>
      <c r="Q13" s="359"/>
      <c r="R13" s="362">
        <f t="shared" ca="1" si="75"/>
        <v>124</v>
      </c>
      <c r="S13" s="362">
        <v>5</v>
      </c>
      <c r="T13" s="371">
        <f t="shared" ca="1" si="76"/>
        <v>0</v>
      </c>
      <c r="U13" s="359">
        <f t="shared" ca="1" si="5"/>
        <v>0</v>
      </c>
      <c r="V13" s="359">
        <f t="shared" ca="1" si="6"/>
        <v>0</v>
      </c>
      <c r="W13" s="359">
        <f t="shared" ca="1" si="7"/>
        <v>0</v>
      </c>
      <c r="X13" s="359">
        <f t="shared" ca="1" si="77"/>
        <v>0</v>
      </c>
      <c r="Y13" s="359">
        <f t="shared" ca="1" si="58"/>
        <v>0</v>
      </c>
      <c r="AA13" s="362">
        <f t="shared" ca="1" si="78"/>
        <v>124</v>
      </c>
      <c r="AB13" s="362">
        <v>5</v>
      </c>
      <c r="AC13" s="371">
        <f t="shared" ca="1" si="79"/>
        <v>0</v>
      </c>
      <c r="AD13" s="359">
        <f t="shared" ca="1" si="8"/>
        <v>0</v>
      </c>
      <c r="AE13" s="359">
        <f t="shared" ca="1" si="9"/>
        <v>0</v>
      </c>
      <c r="AF13" s="359">
        <f t="shared" ca="1" si="10"/>
        <v>0</v>
      </c>
      <c r="AG13" s="359">
        <f t="shared" ca="1" si="80"/>
        <v>0</v>
      </c>
      <c r="AH13" s="359">
        <f t="shared" ca="1" si="59"/>
        <v>0</v>
      </c>
      <c r="AJ13" s="362">
        <f t="shared" ca="1" si="81"/>
        <v>124</v>
      </c>
      <c r="AK13" s="362">
        <v>5</v>
      </c>
      <c r="AL13" s="371">
        <f t="shared" ca="1" si="82"/>
        <v>0</v>
      </c>
      <c r="AM13" s="359">
        <f t="shared" ca="1" si="11"/>
        <v>0</v>
      </c>
      <c r="AN13" s="359">
        <f t="shared" ca="1" si="12"/>
        <v>0</v>
      </c>
      <c r="AO13" s="359">
        <f t="shared" ca="1" si="13"/>
        <v>0</v>
      </c>
      <c r="AP13" s="359">
        <f t="shared" ca="1" si="83"/>
        <v>0</v>
      </c>
      <c r="AQ13" s="359">
        <f t="shared" ca="1" si="60"/>
        <v>0</v>
      </c>
      <c r="AS13" s="362">
        <f t="shared" ca="1" si="84"/>
        <v>124</v>
      </c>
      <c r="AT13" s="362">
        <v>5</v>
      </c>
      <c r="AU13" s="371">
        <f t="shared" ca="1" si="85"/>
        <v>0</v>
      </c>
      <c r="AV13" s="359">
        <f t="shared" ca="1" si="14"/>
        <v>0</v>
      </c>
      <c r="AW13" s="359">
        <f t="shared" ca="1" si="15"/>
        <v>0</v>
      </c>
      <c r="AX13" s="359">
        <f t="shared" ca="1" si="16"/>
        <v>0</v>
      </c>
      <c r="AY13" s="359">
        <f t="shared" ca="1" si="86"/>
        <v>0</v>
      </c>
      <c r="AZ13" s="359">
        <f t="shared" ca="1" si="61"/>
        <v>0</v>
      </c>
      <c r="BB13" s="362">
        <f t="shared" ca="1" si="87"/>
        <v>124</v>
      </c>
      <c r="BC13" s="362">
        <v>5</v>
      </c>
      <c r="BD13" s="371">
        <f t="shared" ca="1" si="88"/>
        <v>0</v>
      </c>
      <c r="BE13" s="359">
        <f t="shared" ca="1" si="17"/>
        <v>0</v>
      </c>
      <c r="BF13" s="359">
        <f t="shared" ca="1" si="18"/>
        <v>0</v>
      </c>
      <c r="BG13" s="359">
        <f t="shared" ca="1" si="19"/>
        <v>0</v>
      </c>
      <c r="BH13" s="359">
        <f t="shared" ca="1" si="20"/>
        <v>0</v>
      </c>
      <c r="BI13" s="359">
        <f t="shared" ca="1" si="62"/>
        <v>0</v>
      </c>
      <c r="BK13" s="362">
        <f t="shared" ca="1" si="89"/>
        <v>124</v>
      </c>
      <c r="BL13" s="362">
        <v>5</v>
      </c>
      <c r="BM13" s="371">
        <f t="shared" ca="1" si="90"/>
        <v>0</v>
      </c>
      <c r="BN13" s="359">
        <f t="shared" ca="1" si="21"/>
        <v>0</v>
      </c>
      <c r="BO13" s="359">
        <f t="shared" ca="1" si="22"/>
        <v>0</v>
      </c>
      <c r="BP13" s="359">
        <f t="shared" ca="1" si="23"/>
        <v>0</v>
      </c>
      <c r="BQ13" s="359">
        <f t="shared" ca="1" si="24"/>
        <v>0</v>
      </c>
      <c r="BR13" s="359">
        <f t="shared" ca="1" si="63"/>
        <v>0</v>
      </c>
      <c r="BT13" s="362">
        <f t="shared" ca="1" si="91"/>
        <v>124</v>
      </c>
      <c r="BU13" s="362">
        <v>5</v>
      </c>
      <c r="BV13" s="371">
        <f t="shared" ca="1" si="92"/>
        <v>0</v>
      </c>
      <c r="BW13" s="359">
        <f t="shared" ca="1" si="25"/>
        <v>0</v>
      </c>
      <c r="BX13" s="359">
        <f t="shared" ca="1" si="26"/>
        <v>0</v>
      </c>
      <c r="BY13" s="359">
        <f t="shared" ca="1" si="27"/>
        <v>0</v>
      </c>
      <c r="BZ13" s="359">
        <f t="shared" ca="1" si="28"/>
        <v>0</v>
      </c>
      <c r="CA13" s="359">
        <f t="shared" ca="1" si="64"/>
        <v>0</v>
      </c>
      <c r="CC13" s="362">
        <f t="shared" ca="1" si="93"/>
        <v>124</v>
      </c>
      <c r="CD13" s="362">
        <v>5</v>
      </c>
      <c r="CE13" s="371">
        <f t="shared" ca="1" si="94"/>
        <v>0</v>
      </c>
      <c r="CF13" s="359">
        <f t="shared" ca="1" si="29"/>
        <v>0</v>
      </c>
      <c r="CG13" s="359">
        <f t="shared" ca="1" si="30"/>
        <v>0</v>
      </c>
      <c r="CH13" s="359">
        <f t="shared" ca="1" si="31"/>
        <v>0</v>
      </c>
      <c r="CI13" s="359">
        <f t="shared" ca="1" si="32"/>
        <v>0</v>
      </c>
      <c r="CJ13" s="359">
        <f t="shared" ca="1" si="65"/>
        <v>0</v>
      </c>
      <c r="CL13" s="362">
        <f t="shared" ca="1" si="95"/>
        <v>124</v>
      </c>
      <c r="CM13" s="362">
        <v>5</v>
      </c>
      <c r="CN13" s="371">
        <f t="shared" ca="1" si="96"/>
        <v>0</v>
      </c>
      <c r="CO13" s="359">
        <f t="shared" ca="1" si="33"/>
        <v>0</v>
      </c>
      <c r="CP13" s="359">
        <f t="shared" ca="1" si="34"/>
        <v>0</v>
      </c>
      <c r="CQ13" s="359">
        <f t="shared" ca="1" si="35"/>
        <v>0</v>
      </c>
      <c r="CR13" s="359">
        <f t="shared" ca="1" si="36"/>
        <v>0</v>
      </c>
      <c r="CS13" s="359">
        <f t="shared" ca="1" si="66"/>
        <v>0</v>
      </c>
      <c r="CU13" s="362">
        <f t="shared" ca="1" si="97"/>
        <v>124</v>
      </c>
      <c r="CV13" s="362">
        <v>5</v>
      </c>
      <c r="CW13" s="371">
        <f t="shared" ca="1" si="98"/>
        <v>0</v>
      </c>
      <c r="CX13" s="359">
        <f t="shared" ca="1" si="37"/>
        <v>0</v>
      </c>
      <c r="CY13" s="359">
        <f t="shared" ca="1" si="38"/>
        <v>0</v>
      </c>
      <c r="CZ13" s="359">
        <f t="shared" ca="1" si="39"/>
        <v>0</v>
      </c>
      <c r="DA13" s="359">
        <f t="shared" ca="1" si="40"/>
        <v>0</v>
      </c>
      <c r="DB13" s="359">
        <f t="shared" ca="1" si="67"/>
        <v>0</v>
      </c>
      <c r="DD13" s="362">
        <f t="shared" ca="1" si="99"/>
        <v>124</v>
      </c>
      <c r="DE13" s="362">
        <v>5</v>
      </c>
      <c r="DF13" s="371">
        <f t="shared" ca="1" si="100"/>
        <v>0</v>
      </c>
      <c r="DG13" s="359">
        <f t="shared" ca="1" si="41"/>
        <v>0</v>
      </c>
      <c r="DH13" s="359">
        <f t="shared" ca="1" si="42"/>
        <v>0</v>
      </c>
      <c r="DI13" s="359">
        <f t="shared" ca="1" si="43"/>
        <v>0</v>
      </c>
      <c r="DJ13" s="359">
        <f t="shared" ca="1" si="44"/>
        <v>0</v>
      </c>
      <c r="DK13" s="359">
        <f t="shared" ca="1" si="68"/>
        <v>0</v>
      </c>
      <c r="DM13" s="362">
        <f t="shared" ca="1" si="101"/>
        <v>124</v>
      </c>
      <c r="DN13" s="362">
        <v>5</v>
      </c>
      <c r="DO13" s="371">
        <f t="shared" ca="1" si="102"/>
        <v>0</v>
      </c>
      <c r="DP13" s="359">
        <f t="shared" ca="1" si="45"/>
        <v>0</v>
      </c>
      <c r="DQ13" s="359">
        <f t="shared" ca="1" si="46"/>
        <v>0</v>
      </c>
      <c r="DR13" s="359">
        <f t="shared" ca="1" si="47"/>
        <v>0</v>
      </c>
      <c r="DS13" s="359">
        <f t="shared" ca="1" si="48"/>
        <v>0</v>
      </c>
      <c r="DT13" s="359">
        <f t="shared" ca="1" si="69"/>
        <v>0</v>
      </c>
      <c r="DV13" s="362">
        <f t="shared" ca="1" si="103"/>
        <v>124</v>
      </c>
      <c r="DW13" s="362">
        <v>5</v>
      </c>
      <c r="DX13" s="371">
        <f t="shared" ca="1" si="104"/>
        <v>0</v>
      </c>
      <c r="DY13" s="359">
        <f t="shared" ca="1" si="49"/>
        <v>0</v>
      </c>
      <c r="DZ13" s="359">
        <f t="shared" ca="1" si="50"/>
        <v>0</v>
      </c>
      <c r="EA13" s="359">
        <f t="shared" ca="1" si="51"/>
        <v>0</v>
      </c>
      <c r="EB13" s="359">
        <f t="shared" ca="1" si="52"/>
        <v>0</v>
      </c>
      <c r="EC13" s="359">
        <f t="shared" ca="1" si="70"/>
        <v>0</v>
      </c>
      <c r="EE13" s="362">
        <f t="shared" ca="1" si="105"/>
        <v>124</v>
      </c>
      <c r="EF13" s="362">
        <v>5</v>
      </c>
      <c r="EG13" s="371">
        <f t="shared" ca="1" si="106"/>
        <v>0</v>
      </c>
      <c r="EH13" s="359">
        <f t="shared" ca="1" si="53"/>
        <v>0</v>
      </c>
      <c r="EI13" s="359">
        <f t="shared" ca="1" si="54"/>
        <v>0</v>
      </c>
      <c r="EJ13" s="359">
        <f t="shared" ca="1" si="55"/>
        <v>0</v>
      </c>
      <c r="EK13" s="359">
        <f t="shared" ca="1" si="56"/>
        <v>0</v>
      </c>
      <c r="EL13" s="359">
        <f t="shared" ca="1" si="71"/>
        <v>0</v>
      </c>
    </row>
    <row r="14" spans="1:142" x14ac:dyDescent="0.35">
      <c r="A14" s="362" t="s">
        <v>125</v>
      </c>
      <c r="B14" s="363">
        <v>0</v>
      </c>
      <c r="F14" s="372">
        <f ca="1">IFERROR(INDEX('Inflation Rates'!$A$16:$H$138,MATCH('IRA Roth'!$H14,'Inflation Rates'!$A$16:$A$138,0),8)/INDEX('Inflation Rates'!$A$16:$H$138,MATCH('IRA Roth'!$H14,'Inflation Rates'!$A$16:$A$138,0)-1,8)-1,F13)</f>
        <v>2.0000000000000018E-2</v>
      </c>
      <c r="G14" s="372">
        <f ca="1">IFERROR(INDEX('Inflation Rates'!$A$16:$H$138,MATCH('IRA Roth'!$H14,'Inflation Rates'!$A$16:$A$138,0),6)/INDEX('Inflation Rates'!$A$16:$H$138,MATCH('IRA Roth'!$H14,'Inflation Rates'!$A$16:$A$138,0)-1,6)-1,G13)</f>
        <v>2.0999999999999908E-2</v>
      </c>
      <c r="H14" s="362">
        <f t="shared" ca="1" si="72"/>
        <v>2025</v>
      </c>
      <c r="I14" s="362">
        <f t="shared" ca="1" si="72"/>
        <v>125</v>
      </c>
      <c r="J14" s="362">
        <v>6</v>
      </c>
      <c r="K14" s="371">
        <f t="shared" ca="1" si="73"/>
        <v>0</v>
      </c>
      <c r="L14" s="359">
        <f t="shared" ca="1" si="2"/>
        <v>0</v>
      </c>
      <c r="M14" s="359">
        <f t="shared" ca="1" si="3"/>
        <v>0</v>
      </c>
      <c r="N14" s="359">
        <f t="shared" ca="1" si="4"/>
        <v>0</v>
      </c>
      <c r="O14" s="359">
        <f t="shared" ca="1" si="74"/>
        <v>0</v>
      </c>
      <c r="P14" s="359">
        <f t="shared" ca="1" si="57"/>
        <v>0</v>
      </c>
      <c r="Q14" s="359"/>
      <c r="R14" s="362">
        <f t="shared" ca="1" si="75"/>
        <v>125</v>
      </c>
      <c r="S14" s="362">
        <v>6</v>
      </c>
      <c r="T14" s="371">
        <f t="shared" ca="1" si="76"/>
        <v>0</v>
      </c>
      <c r="U14" s="359">
        <f t="shared" ca="1" si="5"/>
        <v>0</v>
      </c>
      <c r="V14" s="359">
        <f t="shared" ca="1" si="6"/>
        <v>0</v>
      </c>
      <c r="W14" s="359">
        <f t="shared" ca="1" si="7"/>
        <v>0</v>
      </c>
      <c r="X14" s="359">
        <f t="shared" ca="1" si="77"/>
        <v>0</v>
      </c>
      <c r="Y14" s="359">
        <f t="shared" ca="1" si="58"/>
        <v>0</v>
      </c>
      <c r="AA14" s="362">
        <f t="shared" ca="1" si="78"/>
        <v>125</v>
      </c>
      <c r="AB14" s="362">
        <v>6</v>
      </c>
      <c r="AC14" s="371">
        <f t="shared" ca="1" si="79"/>
        <v>0</v>
      </c>
      <c r="AD14" s="359">
        <f t="shared" ca="1" si="8"/>
        <v>0</v>
      </c>
      <c r="AE14" s="359">
        <f t="shared" ca="1" si="9"/>
        <v>0</v>
      </c>
      <c r="AF14" s="359">
        <f t="shared" ca="1" si="10"/>
        <v>0</v>
      </c>
      <c r="AG14" s="359">
        <f t="shared" ca="1" si="80"/>
        <v>0</v>
      </c>
      <c r="AH14" s="359">
        <f t="shared" ca="1" si="59"/>
        <v>0</v>
      </c>
      <c r="AJ14" s="362">
        <f t="shared" ca="1" si="81"/>
        <v>125</v>
      </c>
      <c r="AK14" s="362">
        <v>6</v>
      </c>
      <c r="AL14" s="371">
        <f t="shared" ca="1" si="82"/>
        <v>0</v>
      </c>
      <c r="AM14" s="359">
        <f t="shared" ca="1" si="11"/>
        <v>0</v>
      </c>
      <c r="AN14" s="359">
        <f t="shared" ca="1" si="12"/>
        <v>0</v>
      </c>
      <c r="AO14" s="359">
        <f t="shared" ca="1" si="13"/>
        <v>0</v>
      </c>
      <c r="AP14" s="359">
        <f t="shared" ca="1" si="83"/>
        <v>0</v>
      </c>
      <c r="AQ14" s="359">
        <f t="shared" ca="1" si="60"/>
        <v>0</v>
      </c>
      <c r="AS14" s="362">
        <f t="shared" ca="1" si="84"/>
        <v>125</v>
      </c>
      <c r="AT14" s="362">
        <v>6</v>
      </c>
      <c r="AU14" s="371">
        <f t="shared" ca="1" si="85"/>
        <v>0</v>
      </c>
      <c r="AV14" s="359">
        <f t="shared" ca="1" si="14"/>
        <v>0</v>
      </c>
      <c r="AW14" s="359">
        <f t="shared" ca="1" si="15"/>
        <v>0</v>
      </c>
      <c r="AX14" s="359">
        <f t="shared" ca="1" si="16"/>
        <v>0</v>
      </c>
      <c r="AY14" s="359">
        <f t="shared" ca="1" si="86"/>
        <v>0</v>
      </c>
      <c r="AZ14" s="359">
        <f t="shared" ca="1" si="61"/>
        <v>0</v>
      </c>
      <c r="BB14" s="362">
        <f t="shared" ca="1" si="87"/>
        <v>125</v>
      </c>
      <c r="BC14" s="362">
        <v>6</v>
      </c>
      <c r="BD14" s="371">
        <f t="shared" ca="1" si="88"/>
        <v>0</v>
      </c>
      <c r="BE14" s="359">
        <f t="shared" ca="1" si="17"/>
        <v>0</v>
      </c>
      <c r="BF14" s="359">
        <f t="shared" ca="1" si="18"/>
        <v>0</v>
      </c>
      <c r="BG14" s="359">
        <f t="shared" ca="1" si="19"/>
        <v>0</v>
      </c>
      <c r="BH14" s="359">
        <f t="shared" ca="1" si="20"/>
        <v>0</v>
      </c>
      <c r="BI14" s="359">
        <f t="shared" ca="1" si="62"/>
        <v>0</v>
      </c>
      <c r="BK14" s="362">
        <f t="shared" ca="1" si="89"/>
        <v>125</v>
      </c>
      <c r="BL14" s="362">
        <v>6</v>
      </c>
      <c r="BM14" s="371">
        <f t="shared" ca="1" si="90"/>
        <v>0</v>
      </c>
      <c r="BN14" s="359">
        <f t="shared" ca="1" si="21"/>
        <v>0</v>
      </c>
      <c r="BO14" s="359">
        <f t="shared" ca="1" si="22"/>
        <v>0</v>
      </c>
      <c r="BP14" s="359">
        <f t="shared" ca="1" si="23"/>
        <v>0</v>
      </c>
      <c r="BQ14" s="359">
        <f t="shared" ca="1" si="24"/>
        <v>0</v>
      </c>
      <c r="BR14" s="359">
        <f t="shared" ca="1" si="63"/>
        <v>0</v>
      </c>
      <c r="BT14" s="362">
        <f t="shared" ca="1" si="91"/>
        <v>125</v>
      </c>
      <c r="BU14" s="362">
        <v>6</v>
      </c>
      <c r="BV14" s="371">
        <f t="shared" ca="1" si="92"/>
        <v>0</v>
      </c>
      <c r="BW14" s="359">
        <f t="shared" ca="1" si="25"/>
        <v>0</v>
      </c>
      <c r="BX14" s="359">
        <f t="shared" ca="1" si="26"/>
        <v>0</v>
      </c>
      <c r="BY14" s="359">
        <f t="shared" ca="1" si="27"/>
        <v>0</v>
      </c>
      <c r="BZ14" s="359">
        <f t="shared" ca="1" si="28"/>
        <v>0</v>
      </c>
      <c r="CA14" s="359">
        <f t="shared" ca="1" si="64"/>
        <v>0</v>
      </c>
      <c r="CC14" s="362">
        <f t="shared" ca="1" si="93"/>
        <v>125</v>
      </c>
      <c r="CD14" s="362">
        <v>6</v>
      </c>
      <c r="CE14" s="371">
        <f t="shared" ca="1" si="94"/>
        <v>0</v>
      </c>
      <c r="CF14" s="359">
        <f t="shared" ca="1" si="29"/>
        <v>0</v>
      </c>
      <c r="CG14" s="359">
        <f t="shared" ca="1" si="30"/>
        <v>0</v>
      </c>
      <c r="CH14" s="359">
        <f t="shared" ca="1" si="31"/>
        <v>0</v>
      </c>
      <c r="CI14" s="359">
        <f t="shared" ca="1" si="32"/>
        <v>0</v>
      </c>
      <c r="CJ14" s="359">
        <f t="shared" ca="1" si="65"/>
        <v>0</v>
      </c>
      <c r="CL14" s="362">
        <f t="shared" ca="1" si="95"/>
        <v>125</v>
      </c>
      <c r="CM14" s="362">
        <v>6</v>
      </c>
      <c r="CN14" s="371">
        <f t="shared" ca="1" si="96"/>
        <v>0</v>
      </c>
      <c r="CO14" s="359">
        <f t="shared" ca="1" si="33"/>
        <v>0</v>
      </c>
      <c r="CP14" s="359">
        <f t="shared" ca="1" si="34"/>
        <v>0</v>
      </c>
      <c r="CQ14" s="359">
        <f t="shared" ca="1" si="35"/>
        <v>0</v>
      </c>
      <c r="CR14" s="359">
        <f t="shared" ca="1" si="36"/>
        <v>0</v>
      </c>
      <c r="CS14" s="359">
        <f t="shared" ca="1" si="66"/>
        <v>0</v>
      </c>
      <c r="CU14" s="362">
        <f t="shared" ca="1" si="97"/>
        <v>125</v>
      </c>
      <c r="CV14" s="362">
        <v>6</v>
      </c>
      <c r="CW14" s="371">
        <f t="shared" ca="1" si="98"/>
        <v>0</v>
      </c>
      <c r="CX14" s="359">
        <f t="shared" ca="1" si="37"/>
        <v>0</v>
      </c>
      <c r="CY14" s="359">
        <f t="shared" ca="1" si="38"/>
        <v>0</v>
      </c>
      <c r="CZ14" s="359">
        <f t="shared" ca="1" si="39"/>
        <v>0</v>
      </c>
      <c r="DA14" s="359">
        <f t="shared" ca="1" si="40"/>
        <v>0</v>
      </c>
      <c r="DB14" s="359">
        <f t="shared" ca="1" si="67"/>
        <v>0</v>
      </c>
      <c r="DD14" s="362">
        <f t="shared" ca="1" si="99"/>
        <v>125</v>
      </c>
      <c r="DE14" s="362">
        <v>6</v>
      </c>
      <c r="DF14" s="371">
        <f t="shared" ca="1" si="100"/>
        <v>0</v>
      </c>
      <c r="DG14" s="359">
        <f t="shared" ca="1" si="41"/>
        <v>0</v>
      </c>
      <c r="DH14" s="359">
        <f t="shared" ca="1" si="42"/>
        <v>0</v>
      </c>
      <c r="DI14" s="359">
        <f t="shared" ca="1" si="43"/>
        <v>0</v>
      </c>
      <c r="DJ14" s="359">
        <f t="shared" ca="1" si="44"/>
        <v>0</v>
      </c>
      <c r="DK14" s="359">
        <f t="shared" ca="1" si="68"/>
        <v>0</v>
      </c>
      <c r="DM14" s="362">
        <f t="shared" ca="1" si="101"/>
        <v>125</v>
      </c>
      <c r="DN14" s="362">
        <v>6</v>
      </c>
      <c r="DO14" s="371">
        <f t="shared" ca="1" si="102"/>
        <v>0</v>
      </c>
      <c r="DP14" s="359">
        <f t="shared" ca="1" si="45"/>
        <v>0</v>
      </c>
      <c r="DQ14" s="359">
        <f t="shared" ca="1" si="46"/>
        <v>0</v>
      </c>
      <c r="DR14" s="359">
        <f t="shared" ca="1" si="47"/>
        <v>0</v>
      </c>
      <c r="DS14" s="359">
        <f t="shared" ca="1" si="48"/>
        <v>0</v>
      </c>
      <c r="DT14" s="359">
        <f t="shared" ca="1" si="69"/>
        <v>0</v>
      </c>
      <c r="DV14" s="362">
        <f t="shared" ca="1" si="103"/>
        <v>125</v>
      </c>
      <c r="DW14" s="362">
        <v>6</v>
      </c>
      <c r="DX14" s="371">
        <f t="shared" ca="1" si="104"/>
        <v>0</v>
      </c>
      <c r="DY14" s="359">
        <f t="shared" ca="1" si="49"/>
        <v>0</v>
      </c>
      <c r="DZ14" s="359">
        <f t="shared" ca="1" si="50"/>
        <v>0</v>
      </c>
      <c r="EA14" s="359">
        <f t="shared" ca="1" si="51"/>
        <v>0</v>
      </c>
      <c r="EB14" s="359">
        <f t="shared" ca="1" si="52"/>
        <v>0</v>
      </c>
      <c r="EC14" s="359">
        <f t="shared" ca="1" si="70"/>
        <v>0</v>
      </c>
      <c r="EE14" s="362">
        <f t="shared" ca="1" si="105"/>
        <v>125</v>
      </c>
      <c r="EF14" s="362">
        <v>6</v>
      </c>
      <c r="EG14" s="371">
        <f t="shared" ca="1" si="106"/>
        <v>0</v>
      </c>
      <c r="EH14" s="359">
        <f t="shared" ca="1" si="53"/>
        <v>0</v>
      </c>
      <c r="EI14" s="359">
        <f t="shared" ca="1" si="54"/>
        <v>0</v>
      </c>
      <c r="EJ14" s="359">
        <f t="shared" ca="1" si="55"/>
        <v>0</v>
      </c>
      <c r="EK14" s="359">
        <f t="shared" ca="1" si="56"/>
        <v>0</v>
      </c>
      <c r="EL14" s="359">
        <f t="shared" ca="1" si="71"/>
        <v>0</v>
      </c>
    </row>
    <row r="15" spans="1:142" x14ac:dyDescent="0.35">
      <c r="F15" s="372">
        <f ca="1">IFERROR(INDEX('Inflation Rates'!$A$16:$H$138,MATCH('IRA Roth'!$H15,'Inflation Rates'!$A$16:$A$138,0),8)/INDEX('Inflation Rates'!$A$16:$H$138,MATCH('IRA Roth'!$H15,'Inflation Rates'!$A$16:$A$138,0)-1,8)-1,F14)</f>
        <v>2.0000000000000018E-2</v>
      </c>
      <c r="G15" s="372">
        <f ca="1">IFERROR(INDEX('Inflation Rates'!$A$16:$H$138,MATCH('IRA Roth'!$H15,'Inflation Rates'!$A$16:$A$138,0),6)/INDEX('Inflation Rates'!$A$16:$H$138,MATCH('IRA Roth'!$H15,'Inflation Rates'!$A$16:$A$138,0)-1,6)-1,G14)</f>
        <v>2.0999999999999908E-2</v>
      </c>
      <c r="H15" s="362">
        <f t="shared" ca="1" si="72"/>
        <v>2026</v>
      </c>
      <c r="I15" s="362">
        <f t="shared" ca="1" si="72"/>
        <v>126</v>
      </c>
      <c r="J15" s="362">
        <v>7</v>
      </c>
      <c r="K15" s="371">
        <f t="shared" ca="1" si="73"/>
        <v>0</v>
      </c>
      <c r="L15" s="359">
        <f t="shared" ca="1" si="2"/>
        <v>0</v>
      </c>
      <c r="M15" s="359">
        <f t="shared" ca="1" si="3"/>
        <v>0</v>
      </c>
      <c r="N15" s="359">
        <f t="shared" ca="1" si="4"/>
        <v>0</v>
      </c>
      <c r="O15" s="359">
        <f t="shared" ca="1" si="74"/>
        <v>0</v>
      </c>
      <c r="P15" s="359">
        <f t="shared" ca="1" si="57"/>
        <v>0</v>
      </c>
      <c r="Q15" s="359"/>
      <c r="R15" s="362">
        <f t="shared" ca="1" si="75"/>
        <v>126</v>
      </c>
      <c r="S15" s="362">
        <v>7</v>
      </c>
      <c r="T15" s="371">
        <f t="shared" ca="1" si="76"/>
        <v>0</v>
      </c>
      <c r="U15" s="359">
        <f t="shared" ca="1" si="5"/>
        <v>0</v>
      </c>
      <c r="V15" s="359">
        <f t="shared" ca="1" si="6"/>
        <v>0</v>
      </c>
      <c r="W15" s="359">
        <f t="shared" ca="1" si="7"/>
        <v>0</v>
      </c>
      <c r="X15" s="359">
        <f t="shared" ca="1" si="77"/>
        <v>0</v>
      </c>
      <c r="Y15" s="359">
        <f t="shared" ca="1" si="58"/>
        <v>0</v>
      </c>
      <c r="AA15" s="362">
        <f t="shared" ca="1" si="78"/>
        <v>126</v>
      </c>
      <c r="AB15" s="362">
        <v>7</v>
      </c>
      <c r="AC15" s="371">
        <f t="shared" ca="1" si="79"/>
        <v>0</v>
      </c>
      <c r="AD15" s="359">
        <f t="shared" ca="1" si="8"/>
        <v>0</v>
      </c>
      <c r="AE15" s="359">
        <f t="shared" ca="1" si="9"/>
        <v>0</v>
      </c>
      <c r="AF15" s="359">
        <f t="shared" ca="1" si="10"/>
        <v>0</v>
      </c>
      <c r="AG15" s="359">
        <f t="shared" ca="1" si="80"/>
        <v>0</v>
      </c>
      <c r="AH15" s="359">
        <f t="shared" ca="1" si="59"/>
        <v>0</v>
      </c>
      <c r="AJ15" s="362">
        <f t="shared" ca="1" si="81"/>
        <v>126</v>
      </c>
      <c r="AK15" s="362">
        <v>7</v>
      </c>
      <c r="AL15" s="371">
        <f t="shared" ca="1" si="82"/>
        <v>0</v>
      </c>
      <c r="AM15" s="359">
        <f t="shared" ca="1" si="11"/>
        <v>0</v>
      </c>
      <c r="AN15" s="359">
        <f t="shared" ca="1" si="12"/>
        <v>0</v>
      </c>
      <c r="AO15" s="359">
        <f t="shared" ca="1" si="13"/>
        <v>0</v>
      </c>
      <c r="AP15" s="359">
        <f t="shared" ca="1" si="83"/>
        <v>0</v>
      </c>
      <c r="AQ15" s="359">
        <f t="shared" ca="1" si="60"/>
        <v>0</v>
      </c>
      <c r="AS15" s="362">
        <f t="shared" ca="1" si="84"/>
        <v>126</v>
      </c>
      <c r="AT15" s="362">
        <v>7</v>
      </c>
      <c r="AU15" s="371">
        <f t="shared" ca="1" si="85"/>
        <v>0</v>
      </c>
      <c r="AV15" s="359">
        <f t="shared" ca="1" si="14"/>
        <v>0</v>
      </c>
      <c r="AW15" s="359">
        <f t="shared" ca="1" si="15"/>
        <v>0</v>
      </c>
      <c r="AX15" s="359">
        <f t="shared" ca="1" si="16"/>
        <v>0</v>
      </c>
      <c r="AY15" s="359">
        <f t="shared" ca="1" si="86"/>
        <v>0</v>
      </c>
      <c r="AZ15" s="359">
        <f t="shared" ca="1" si="61"/>
        <v>0</v>
      </c>
      <c r="BB15" s="362">
        <f t="shared" ca="1" si="87"/>
        <v>126</v>
      </c>
      <c r="BC15" s="362">
        <v>7</v>
      </c>
      <c r="BD15" s="371">
        <f t="shared" ca="1" si="88"/>
        <v>0</v>
      </c>
      <c r="BE15" s="359">
        <f t="shared" ca="1" si="17"/>
        <v>0</v>
      </c>
      <c r="BF15" s="359">
        <f t="shared" ca="1" si="18"/>
        <v>0</v>
      </c>
      <c r="BG15" s="359">
        <f t="shared" ca="1" si="19"/>
        <v>0</v>
      </c>
      <c r="BH15" s="359">
        <f t="shared" ca="1" si="20"/>
        <v>0</v>
      </c>
      <c r="BI15" s="359">
        <f t="shared" ca="1" si="62"/>
        <v>0</v>
      </c>
      <c r="BK15" s="362">
        <f t="shared" ca="1" si="89"/>
        <v>126</v>
      </c>
      <c r="BL15" s="362">
        <v>7</v>
      </c>
      <c r="BM15" s="371">
        <f t="shared" ca="1" si="90"/>
        <v>0</v>
      </c>
      <c r="BN15" s="359">
        <f t="shared" ca="1" si="21"/>
        <v>0</v>
      </c>
      <c r="BO15" s="359">
        <f t="shared" ca="1" si="22"/>
        <v>0</v>
      </c>
      <c r="BP15" s="359">
        <f t="shared" ca="1" si="23"/>
        <v>0</v>
      </c>
      <c r="BQ15" s="359">
        <f t="shared" ca="1" si="24"/>
        <v>0</v>
      </c>
      <c r="BR15" s="359">
        <f t="shared" ca="1" si="63"/>
        <v>0</v>
      </c>
      <c r="BT15" s="362">
        <f t="shared" ca="1" si="91"/>
        <v>126</v>
      </c>
      <c r="BU15" s="362">
        <v>7</v>
      </c>
      <c r="BV15" s="371">
        <f t="shared" ca="1" si="92"/>
        <v>0</v>
      </c>
      <c r="BW15" s="359">
        <f t="shared" ca="1" si="25"/>
        <v>0</v>
      </c>
      <c r="BX15" s="359">
        <f t="shared" ca="1" si="26"/>
        <v>0</v>
      </c>
      <c r="BY15" s="359">
        <f t="shared" ca="1" si="27"/>
        <v>0</v>
      </c>
      <c r="BZ15" s="359">
        <f t="shared" ca="1" si="28"/>
        <v>0</v>
      </c>
      <c r="CA15" s="359">
        <f t="shared" ca="1" si="64"/>
        <v>0</v>
      </c>
      <c r="CC15" s="362">
        <f t="shared" ca="1" si="93"/>
        <v>126</v>
      </c>
      <c r="CD15" s="362">
        <v>7</v>
      </c>
      <c r="CE15" s="371">
        <f t="shared" ca="1" si="94"/>
        <v>0</v>
      </c>
      <c r="CF15" s="359">
        <f t="shared" ca="1" si="29"/>
        <v>0</v>
      </c>
      <c r="CG15" s="359">
        <f t="shared" ca="1" si="30"/>
        <v>0</v>
      </c>
      <c r="CH15" s="359">
        <f t="shared" ca="1" si="31"/>
        <v>0</v>
      </c>
      <c r="CI15" s="359">
        <f t="shared" ca="1" si="32"/>
        <v>0</v>
      </c>
      <c r="CJ15" s="359">
        <f t="shared" ca="1" si="65"/>
        <v>0</v>
      </c>
      <c r="CL15" s="362">
        <f t="shared" ca="1" si="95"/>
        <v>126</v>
      </c>
      <c r="CM15" s="362">
        <v>7</v>
      </c>
      <c r="CN15" s="371">
        <f t="shared" ca="1" si="96"/>
        <v>0</v>
      </c>
      <c r="CO15" s="359">
        <f t="shared" ca="1" si="33"/>
        <v>0</v>
      </c>
      <c r="CP15" s="359">
        <f t="shared" ca="1" si="34"/>
        <v>0</v>
      </c>
      <c r="CQ15" s="359">
        <f t="shared" ca="1" si="35"/>
        <v>0</v>
      </c>
      <c r="CR15" s="359">
        <f t="shared" ca="1" si="36"/>
        <v>0</v>
      </c>
      <c r="CS15" s="359">
        <f t="shared" ca="1" si="66"/>
        <v>0</v>
      </c>
      <c r="CU15" s="362">
        <f t="shared" ca="1" si="97"/>
        <v>126</v>
      </c>
      <c r="CV15" s="362">
        <v>7</v>
      </c>
      <c r="CW15" s="371">
        <f t="shared" ca="1" si="98"/>
        <v>0</v>
      </c>
      <c r="CX15" s="359">
        <f t="shared" ca="1" si="37"/>
        <v>0</v>
      </c>
      <c r="CY15" s="359">
        <f t="shared" ca="1" si="38"/>
        <v>0</v>
      </c>
      <c r="CZ15" s="359">
        <f t="shared" ca="1" si="39"/>
        <v>0</v>
      </c>
      <c r="DA15" s="359">
        <f t="shared" ca="1" si="40"/>
        <v>0</v>
      </c>
      <c r="DB15" s="359">
        <f t="shared" ca="1" si="67"/>
        <v>0</v>
      </c>
      <c r="DD15" s="362">
        <f t="shared" ca="1" si="99"/>
        <v>126</v>
      </c>
      <c r="DE15" s="362">
        <v>7</v>
      </c>
      <c r="DF15" s="371">
        <f t="shared" ca="1" si="100"/>
        <v>0</v>
      </c>
      <c r="DG15" s="359">
        <f t="shared" ca="1" si="41"/>
        <v>0</v>
      </c>
      <c r="DH15" s="359">
        <f t="shared" ca="1" si="42"/>
        <v>0</v>
      </c>
      <c r="DI15" s="359">
        <f t="shared" ca="1" si="43"/>
        <v>0</v>
      </c>
      <c r="DJ15" s="359">
        <f t="shared" ca="1" si="44"/>
        <v>0</v>
      </c>
      <c r="DK15" s="359">
        <f t="shared" ca="1" si="68"/>
        <v>0</v>
      </c>
      <c r="DM15" s="362">
        <f t="shared" ca="1" si="101"/>
        <v>126</v>
      </c>
      <c r="DN15" s="362">
        <v>7</v>
      </c>
      <c r="DO15" s="371">
        <f t="shared" ca="1" si="102"/>
        <v>0</v>
      </c>
      <c r="DP15" s="359">
        <f t="shared" ca="1" si="45"/>
        <v>0</v>
      </c>
      <c r="DQ15" s="359">
        <f t="shared" ca="1" si="46"/>
        <v>0</v>
      </c>
      <c r="DR15" s="359">
        <f t="shared" ca="1" si="47"/>
        <v>0</v>
      </c>
      <c r="DS15" s="359">
        <f t="shared" ca="1" si="48"/>
        <v>0</v>
      </c>
      <c r="DT15" s="359">
        <f t="shared" ca="1" si="69"/>
        <v>0</v>
      </c>
      <c r="DV15" s="362">
        <f t="shared" ca="1" si="103"/>
        <v>126</v>
      </c>
      <c r="DW15" s="362">
        <v>7</v>
      </c>
      <c r="DX15" s="371">
        <f t="shared" ca="1" si="104"/>
        <v>0</v>
      </c>
      <c r="DY15" s="359">
        <f t="shared" ca="1" si="49"/>
        <v>0</v>
      </c>
      <c r="DZ15" s="359">
        <f t="shared" ca="1" si="50"/>
        <v>0</v>
      </c>
      <c r="EA15" s="359">
        <f t="shared" ca="1" si="51"/>
        <v>0</v>
      </c>
      <c r="EB15" s="359">
        <f t="shared" ca="1" si="52"/>
        <v>0</v>
      </c>
      <c r="EC15" s="359">
        <f t="shared" ca="1" si="70"/>
        <v>0</v>
      </c>
      <c r="EE15" s="362">
        <f t="shared" ca="1" si="105"/>
        <v>126</v>
      </c>
      <c r="EF15" s="362">
        <v>7</v>
      </c>
      <c r="EG15" s="371">
        <f t="shared" ca="1" si="106"/>
        <v>0</v>
      </c>
      <c r="EH15" s="359">
        <f t="shared" ca="1" si="53"/>
        <v>0</v>
      </c>
      <c r="EI15" s="359">
        <f t="shared" ca="1" si="54"/>
        <v>0</v>
      </c>
      <c r="EJ15" s="359">
        <f t="shared" ca="1" si="55"/>
        <v>0</v>
      </c>
      <c r="EK15" s="359">
        <f t="shared" ca="1" si="56"/>
        <v>0</v>
      </c>
      <c r="EL15" s="359">
        <f t="shared" ca="1" si="71"/>
        <v>0</v>
      </c>
    </row>
    <row r="16" spans="1:142" x14ac:dyDescent="0.35">
      <c r="F16" s="372">
        <f ca="1">IFERROR(INDEX('Inflation Rates'!$A$16:$H$138,MATCH('IRA Roth'!$H16,'Inflation Rates'!$A$16:$A$138,0),8)/INDEX('Inflation Rates'!$A$16:$H$138,MATCH('IRA Roth'!$H16,'Inflation Rates'!$A$16:$A$138,0)-1,8)-1,F15)</f>
        <v>2.0000000000000018E-2</v>
      </c>
      <c r="G16" s="372">
        <f ca="1">IFERROR(INDEX('Inflation Rates'!$A$16:$H$138,MATCH('IRA Roth'!$H16,'Inflation Rates'!$A$16:$A$138,0),6)/INDEX('Inflation Rates'!$A$16:$H$138,MATCH('IRA Roth'!$H16,'Inflation Rates'!$A$16:$A$138,0)-1,6)-1,G15)</f>
        <v>2.0999999999999908E-2</v>
      </c>
      <c r="H16" s="362">
        <f t="shared" ca="1" si="72"/>
        <v>2027</v>
      </c>
      <c r="I16" s="362">
        <f t="shared" ca="1" si="72"/>
        <v>127</v>
      </c>
      <c r="J16" s="362">
        <v>8</v>
      </c>
      <c r="K16" s="371">
        <f t="shared" ca="1" si="73"/>
        <v>0</v>
      </c>
      <c r="L16" s="359">
        <f t="shared" ca="1" si="2"/>
        <v>0</v>
      </c>
      <c r="M16" s="359">
        <f t="shared" ca="1" si="3"/>
        <v>0</v>
      </c>
      <c r="N16" s="359">
        <f t="shared" ca="1" si="4"/>
        <v>0</v>
      </c>
      <c r="O16" s="359">
        <f t="shared" ca="1" si="74"/>
        <v>0</v>
      </c>
      <c r="P16" s="359">
        <f t="shared" ca="1" si="57"/>
        <v>0</v>
      </c>
      <c r="Q16" s="359"/>
      <c r="R16" s="362">
        <f t="shared" ca="1" si="75"/>
        <v>127</v>
      </c>
      <c r="S16" s="362">
        <v>8</v>
      </c>
      <c r="T16" s="371">
        <f t="shared" ca="1" si="76"/>
        <v>0</v>
      </c>
      <c r="U16" s="359">
        <f t="shared" ca="1" si="5"/>
        <v>0</v>
      </c>
      <c r="V16" s="359">
        <f t="shared" ca="1" si="6"/>
        <v>0</v>
      </c>
      <c r="W16" s="359">
        <f t="shared" ca="1" si="7"/>
        <v>0</v>
      </c>
      <c r="X16" s="359">
        <f t="shared" ca="1" si="77"/>
        <v>0</v>
      </c>
      <c r="Y16" s="359">
        <f t="shared" ca="1" si="58"/>
        <v>0</v>
      </c>
      <c r="AA16" s="362">
        <f t="shared" ca="1" si="78"/>
        <v>127</v>
      </c>
      <c r="AB16" s="362">
        <v>8</v>
      </c>
      <c r="AC16" s="371">
        <f t="shared" ca="1" si="79"/>
        <v>0</v>
      </c>
      <c r="AD16" s="359">
        <f t="shared" ca="1" si="8"/>
        <v>0</v>
      </c>
      <c r="AE16" s="359">
        <f t="shared" ca="1" si="9"/>
        <v>0</v>
      </c>
      <c r="AF16" s="359">
        <f t="shared" ca="1" si="10"/>
        <v>0</v>
      </c>
      <c r="AG16" s="359">
        <f t="shared" ca="1" si="80"/>
        <v>0</v>
      </c>
      <c r="AH16" s="359">
        <f t="shared" ca="1" si="59"/>
        <v>0</v>
      </c>
      <c r="AJ16" s="362">
        <f t="shared" ca="1" si="81"/>
        <v>127</v>
      </c>
      <c r="AK16" s="362">
        <v>8</v>
      </c>
      <c r="AL16" s="371">
        <f t="shared" ca="1" si="82"/>
        <v>0</v>
      </c>
      <c r="AM16" s="359">
        <f t="shared" ca="1" si="11"/>
        <v>0</v>
      </c>
      <c r="AN16" s="359">
        <f t="shared" ca="1" si="12"/>
        <v>0</v>
      </c>
      <c r="AO16" s="359">
        <f t="shared" ca="1" si="13"/>
        <v>0</v>
      </c>
      <c r="AP16" s="359">
        <f t="shared" ca="1" si="83"/>
        <v>0</v>
      </c>
      <c r="AQ16" s="359">
        <f t="shared" ca="1" si="60"/>
        <v>0</v>
      </c>
      <c r="AS16" s="362">
        <f t="shared" ca="1" si="84"/>
        <v>127</v>
      </c>
      <c r="AT16" s="362">
        <v>8</v>
      </c>
      <c r="AU16" s="371">
        <f t="shared" ca="1" si="85"/>
        <v>0</v>
      </c>
      <c r="AV16" s="359">
        <f t="shared" ca="1" si="14"/>
        <v>0</v>
      </c>
      <c r="AW16" s="359">
        <f t="shared" ca="1" si="15"/>
        <v>0</v>
      </c>
      <c r="AX16" s="359">
        <f t="shared" ca="1" si="16"/>
        <v>0</v>
      </c>
      <c r="AY16" s="359">
        <f t="shared" ca="1" si="86"/>
        <v>0</v>
      </c>
      <c r="AZ16" s="359">
        <f t="shared" ca="1" si="61"/>
        <v>0</v>
      </c>
      <c r="BB16" s="362">
        <f t="shared" ca="1" si="87"/>
        <v>127</v>
      </c>
      <c r="BC16" s="362">
        <v>8</v>
      </c>
      <c r="BD16" s="371">
        <f t="shared" ca="1" si="88"/>
        <v>0</v>
      </c>
      <c r="BE16" s="359">
        <f t="shared" ca="1" si="17"/>
        <v>0</v>
      </c>
      <c r="BF16" s="359">
        <f t="shared" ca="1" si="18"/>
        <v>0</v>
      </c>
      <c r="BG16" s="359">
        <f t="shared" ca="1" si="19"/>
        <v>0</v>
      </c>
      <c r="BH16" s="359">
        <f t="shared" ca="1" si="20"/>
        <v>0</v>
      </c>
      <c r="BI16" s="359">
        <f t="shared" ca="1" si="62"/>
        <v>0</v>
      </c>
      <c r="BK16" s="362">
        <f t="shared" ca="1" si="89"/>
        <v>127</v>
      </c>
      <c r="BL16" s="362">
        <v>8</v>
      </c>
      <c r="BM16" s="371">
        <f t="shared" ca="1" si="90"/>
        <v>0</v>
      </c>
      <c r="BN16" s="359">
        <f t="shared" ca="1" si="21"/>
        <v>0</v>
      </c>
      <c r="BO16" s="359">
        <f t="shared" ca="1" si="22"/>
        <v>0</v>
      </c>
      <c r="BP16" s="359">
        <f t="shared" ca="1" si="23"/>
        <v>0</v>
      </c>
      <c r="BQ16" s="359">
        <f t="shared" ca="1" si="24"/>
        <v>0</v>
      </c>
      <c r="BR16" s="359">
        <f t="shared" ca="1" si="63"/>
        <v>0</v>
      </c>
      <c r="BT16" s="362">
        <f t="shared" ca="1" si="91"/>
        <v>127</v>
      </c>
      <c r="BU16" s="362">
        <v>8</v>
      </c>
      <c r="BV16" s="371">
        <f t="shared" ca="1" si="92"/>
        <v>0</v>
      </c>
      <c r="BW16" s="359">
        <f t="shared" ca="1" si="25"/>
        <v>0</v>
      </c>
      <c r="BX16" s="359">
        <f t="shared" ca="1" si="26"/>
        <v>0</v>
      </c>
      <c r="BY16" s="359">
        <f t="shared" ca="1" si="27"/>
        <v>0</v>
      </c>
      <c r="BZ16" s="359">
        <f t="shared" ca="1" si="28"/>
        <v>0</v>
      </c>
      <c r="CA16" s="359">
        <f t="shared" ca="1" si="64"/>
        <v>0</v>
      </c>
      <c r="CC16" s="362">
        <f t="shared" ca="1" si="93"/>
        <v>127</v>
      </c>
      <c r="CD16" s="362">
        <v>8</v>
      </c>
      <c r="CE16" s="371">
        <f t="shared" ca="1" si="94"/>
        <v>0</v>
      </c>
      <c r="CF16" s="359">
        <f t="shared" ca="1" si="29"/>
        <v>0</v>
      </c>
      <c r="CG16" s="359">
        <f t="shared" ca="1" si="30"/>
        <v>0</v>
      </c>
      <c r="CH16" s="359">
        <f t="shared" ca="1" si="31"/>
        <v>0</v>
      </c>
      <c r="CI16" s="359">
        <f t="shared" ca="1" si="32"/>
        <v>0</v>
      </c>
      <c r="CJ16" s="359">
        <f t="shared" ca="1" si="65"/>
        <v>0</v>
      </c>
      <c r="CL16" s="362">
        <f t="shared" ca="1" si="95"/>
        <v>127</v>
      </c>
      <c r="CM16" s="362">
        <v>8</v>
      </c>
      <c r="CN16" s="371">
        <f t="shared" ca="1" si="96"/>
        <v>0</v>
      </c>
      <c r="CO16" s="359">
        <f t="shared" ca="1" si="33"/>
        <v>0</v>
      </c>
      <c r="CP16" s="359">
        <f t="shared" ca="1" si="34"/>
        <v>0</v>
      </c>
      <c r="CQ16" s="359">
        <f t="shared" ca="1" si="35"/>
        <v>0</v>
      </c>
      <c r="CR16" s="359">
        <f t="shared" ca="1" si="36"/>
        <v>0</v>
      </c>
      <c r="CS16" s="359">
        <f t="shared" ca="1" si="66"/>
        <v>0</v>
      </c>
      <c r="CU16" s="362">
        <f t="shared" ca="1" si="97"/>
        <v>127</v>
      </c>
      <c r="CV16" s="362">
        <v>8</v>
      </c>
      <c r="CW16" s="371">
        <f t="shared" ca="1" si="98"/>
        <v>0</v>
      </c>
      <c r="CX16" s="359">
        <f t="shared" ca="1" si="37"/>
        <v>0</v>
      </c>
      <c r="CY16" s="359">
        <f t="shared" ca="1" si="38"/>
        <v>0</v>
      </c>
      <c r="CZ16" s="359">
        <f t="shared" ca="1" si="39"/>
        <v>0</v>
      </c>
      <c r="DA16" s="359">
        <f t="shared" ca="1" si="40"/>
        <v>0</v>
      </c>
      <c r="DB16" s="359">
        <f t="shared" ca="1" si="67"/>
        <v>0</v>
      </c>
      <c r="DD16" s="362">
        <f t="shared" ca="1" si="99"/>
        <v>127</v>
      </c>
      <c r="DE16" s="362">
        <v>8</v>
      </c>
      <c r="DF16" s="371">
        <f t="shared" ca="1" si="100"/>
        <v>0</v>
      </c>
      <c r="DG16" s="359">
        <f t="shared" ca="1" si="41"/>
        <v>0</v>
      </c>
      <c r="DH16" s="359">
        <f t="shared" ca="1" si="42"/>
        <v>0</v>
      </c>
      <c r="DI16" s="359">
        <f t="shared" ca="1" si="43"/>
        <v>0</v>
      </c>
      <c r="DJ16" s="359">
        <f t="shared" ca="1" si="44"/>
        <v>0</v>
      </c>
      <c r="DK16" s="359">
        <f t="shared" ca="1" si="68"/>
        <v>0</v>
      </c>
      <c r="DM16" s="362">
        <f t="shared" ca="1" si="101"/>
        <v>127</v>
      </c>
      <c r="DN16" s="362">
        <v>8</v>
      </c>
      <c r="DO16" s="371">
        <f t="shared" ca="1" si="102"/>
        <v>0</v>
      </c>
      <c r="DP16" s="359">
        <f t="shared" ca="1" si="45"/>
        <v>0</v>
      </c>
      <c r="DQ16" s="359">
        <f t="shared" ca="1" si="46"/>
        <v>0</v>
      </c>
      <c r="DR16" s="359">
        <f t="shared" ca="1" si="47"/>
        <v>0</v>
      </c>
      <c r="DS16" s="359">
        <f t="shared" ca="1" si="48"/>
        <v>0</v>
      </c>
      <c r="DT16" s="359">
        <f t="shared" ca="1" si="69"/>
        <v>0</v>
      </c>
      <c r="DV16" s="362">
        <f t="shared" ca="1" si="103"/>
        <v>127</v>
      </c>
      <c r="DW16" s="362">
        <v>8</v>
      </c>
      <c r="DX16" s="371">
        <f t="shared" ca="1" si="104"/>
        <v>0</v>
      </c>
      <c r="DY16" s="359">
        <f t="shared" ca="1" si="49"/>
        <v>0</v>
      </c>
      <c r="DZ16" s="359">
        <f t="shared" ca="1" si="50"/>
        <v>0</v>
      </c>
      <c r="EA16" s="359">
        <f t="shared" ca="1" si="51"/>
        <v>0</v>
      </c>
      <c r="EB16" s="359">
        <f t="shared" ca="1" si="52"/>
        <v>0</v>
      </c>
      <c r="EC16" s="359">
        <f t="shared" ca="1" si="70"/>
        <v>0</v>
      </c>
      <c r="EE16" s="362">
        <f t="shared" ca="1" si="105"/>
        <v>127</v>
      </c>
      <c r="EF16" s="362">
        <v>8</v>
      </c>
      <c r="EG16" s="371">
        <f t="shared" ca="1" si="106"/>
        <v>0</v>
      </c>
      <c r="EH16" s="359">
        <f t="shared" ca="1" si="53"/>
        <v>0</v>
      </c>
      <c r="EI16" s="359">
        <f t="shared" ca="1" si="54"/>
        <v>0</v>
      </c>
      <c r="EJ16" s="359">
        <f t="shared" ca="1" si="55"/>
        <v>0</v>
      </c>
      <c r="EK16" s="359">
        <f t="shared" ca="1" si="56"/>
        <v>0</v>
      </c>
      <c r="EL16" s="359">
        <f t="shared" ca="1" si="71"/>
        <v>0</v>
      </c>
    </row>
    <row r="17" spans="6:142" x14ac:dyDescent="0.35">
      <c r="F17" s="372">
        <f ca="1">IFERROR(INDEX('Inflation Rates'!$A$16:$H$138,MATCH('IRA Roth'!$H17,'Inflation Rates'!$A$16:$A$138,0),8)/INDEX('Inflation Rates'!$A$16:$H$138,MATCH('IRA Roth'!$H17,'Inflation Rates'!$A$16:$A$138,0)-1,8)-1,F16)</f>
        <v>2.0000000000000018E-2</v>
      </c>
      <c r="G17" s="372">
        <f ca="1">IFERROR(INDEX('Inflation Rates'!$A$16:$H$138,MATCH('IRA Roth'!$H17,'Inflation Rates'!$A$16:$A$138,0),6)/INDEX('Inflation Rates'!$A$16:$H$138,MATCH('IRA Roth'!$H17,'Inflation Rates'!$A$16:$A$138,0)-1,6)-1,G16)</f>
        <v>2.0999999999999908E-2</v>
      </c>
      <c r="H17" s="362">
        <f t="shared" ca="1" si="72"/>
        <v>2028</v>
      </c>
      <c r="I17" s="362">
        <f t="shared" ca="1" si="72"/>
        <v>128</v>
      </c>
      <c r="J17" s="362">
        <v>9</v>
      </c>
      <c r="K17" s="371">
        <f t="shared" ca="1" si="73"/>
        <v>0</v>
      </c>
      <c r="L17" s="359">
        <f t="shared" ca="1" si="2"/>
        <v>0</v>
      </c>
      <c r="M17" s="359">
        <f t="shared" ca="1" si="3"/>
        <v>0</v>
      </c>
      <c r="N17" s="359">
        <f t="shared" ca="1" si="4"/>
        <v>0</v>
      </c>
      <c r="O17" s="359">
        <f t="shared" ca="1" si="74"/>
        <v>0</v>
      </c>
      <c r="P17" s="359">
        <f t="shared" ca="1" si="57"/>
        <v>0</v>
      </c>
      <c r="Q17" s="359"/>
      <c r="R17" s="362">
        <f t="shared" ca="1" si="75"/>
        <v>128</v>
      </c>
      <c r="S17" s="362">
        <v>9</v>
      </c>
      <c r="T17" s="371">
        <f t="shared" ca="1" si="76"/>
        <v>0</v>
      </c>
      <c r="U17" s="359">
        <f t="shared" ca="1" si="5"/>
        <v>0</v>
      </c>
      <c r="V17" s="359">
        <f t="shared" ca="1" si="6"/>
        <v>0</v>
      </c>
      <c r="W17" s="359">
        <f t="shared" ca="1" si="7"/>
        <v>0</v>
      </c>
      <c r="X17" s="359">
        <f t="shared" ca="1" si="77"/>
        <v>0</v>
      </c>
      <c r="Y17" s="359">
        <f t="shared" ca="1" si="58"/>
        <v>0</v>
      </c>
      <c r="AA17" s="362">
        <f t="shared" ca="1" si="78"/>
        <v>128</v>
      </c>
      <c r="AB17" s="362">
        <v>9</v>
      </c>
      <c r="AC17" s="371">
        <f t="shared" ca="1" si="79"/>
        <v>0</v>
      </c>
      <c r="AD17" s="359">
        <f t="shared" ca="1" si="8"/>
        <v>0</v>
      </c>
      <c r="AE17" s="359">
        <f t="shared" ca="1" si="9"/>
        <v>0</v>
      </c>
      <c r="AF17" s="359">
        <f t="shared" ca="1" si="10"/>
        <v>0</v>
      </c>
      <c r="AG17" s="359">
        <f t="shared" ca="1" si="80"/>
        <v>0</v>
      </c>
      <c r="AH17" s="359">
        <f t="shared" ca="1" si="59"/>
        <v>0</v>
      </c>
      <c r="AJ17" s="362">
        <f t="shared" ca="1" si="81"/>
        <v>128</v>
      </c>
      <c r="AK17" s="362">
        <v>9</v>
      </c>
      <c r="AL17" s="371">
        <f t="shared" ca="1" si="82"/>
        <v>0</v>
      </c>
      <c r="AM17" s="359">
        <f t="shared" ca="1" si="11"/>
        <v>0</v>
      </c>
      <c r="AN17" s="359">
        <f t="shared" ca="1" si="12"/>
        <v>0</v>
      </c>
      <c r="AO17" s="359">
        <f t="shared" ca="1" si="13"/>
        <v>0</v>
      </c>
      <c r="AP17" s="359">
        <f t="shared" ca="1" si="83"/>
        <v>0</v>
      </c>
      <c r="AQ17" s="359">
        <f t="shared" ca="1" si="60"/>
        <v>0</v>
      </c>
      <c r="AS17" s="362">
        <f t="shared" ca="1" si="84"/>
        <v>128</v>
      </c>
      <c r="AT17" s="362">
        <v>9</v>
      </c>
      <c r="AU17" s="371">
        <f t="shared" ca="1" si="85"/>
        <v>0</v>
      </c>
      <c r="AV17" s="359">
        <f t="shared" ca="1" si="14"/>
        <v>0</v>
      </c>
      <c r="AW17" s="359">
        <f t="shared" ca="1" si="15"/>
        <v>0</v>
      </c>
      <c r="AX17" s="359">
        <f t="shared" ca="1" si="16"/>
        <v>0</v>
      </c>
      <c r="AY17" s="359">
        <f t="shared" ca="1" si="86"/>
        <v>0</v>
      </c>
      <c r="AZ17" s="359">
        <f t="shared" ca="1" si="61"/>
        <v>0</v>
      </c>
      <c r="BB17" s="362">
        <f t="shared" ca="1" si="87"/>
        <v>128</v>
      </c>
      <c r="BC17" s="362">
        <v>9</v>
      </c>
      <c r="BD17" s="371">
        <f t="shared" ca="1" si="88"/>
        <v>0</v>
      </c>
      <c r="BE17" s="359">
        <f t="shared" ca="1" si="17"/>
        <v>0</v>
      </c>
      <c r="BF17" s="359">
        <f t="shared" ca="1" si="18"/>
        <v>0</v>
      </c>
      <c r="BG17" s="359">
        <f t="shared" ca="1" si="19"/>
        <v>0</v>
      </c>
      <c r="BH17" s="359">
        <f t="shared" ca="1" si="20"/>
        <v>0</v>
      </c>
      <c r="BI17" s="359">
        <f t="shared" ca="1" si="62"/>
        <v>0</v>
      </c>
      <c r="BK17" s="362">
        <f t="shared" ca="1" si="89"/>
        <v>128</v>
      </c>
      <c r="BL17" s="362">
        <v>9</v>
      </c>
      <c r="BM17" s="371">
        <f t="shared" ca="1" si="90"/>
        <v>0</v>
      </c>
      <c r="BN17" s="359">
        <f t="shared" ca="1" si="21"/>
        <v>0</v>
      </c>
      <c r="BO17" s="359">
        <f t="shared" ca="1" si="22"/>
        <v>0</v>
      </c>
      <c r="BP17" s="359">
        <f t="shared" ca="1" si="23"/>
        <v>0</v>
      </c>
      <c r="BQ17" s="359">
        <f t="shared" ca="1" si="24"/>
        <v>0</v>
      </c>
      <c r="BR17" s="359">
        <f t="shared" ca="1" si="63"/>
        <v>0</v>
      </c>
      <c r="BT17" s="362">
        <f t="shared" ca="1" si="91"/>
        <v>128</v>
      </c>
      <c r="BU17" s="362">
        <v>9</v>
      </c>
      <c r="BV17" s="371">
        <f t="shared" ca="1" si="92"/>
        <v>0</v>
      </c>
      <c r="BW17" s="359">
        <f t="shared" ca="1" si="25"/>
        <v>0</v>
      </c>
      <c r="BX17" s="359">
        <f t="shared" ca="1" si="26"/>
        <v>0</v>
      </c>
      <c r="BY17" s="359">
        <f t="shared" ca="1" si="27"/>
        <v>0</v>
      </c>
      <c r="BZ17" s="359">
        <f t="shared" ca="1" si="28"/>
        <v>0</v>
      </c>
      <c r="CA17" s="359">
        <f t="shared" ca="1" si="64"/>
        <v>0</v>
      </c>
      <c r="CC17" s="362">
        <f t="shared" ca="1" si="93"/>
        <v>128</v>
      </c>
      <c r="CD17" s="362">
        <v>9</v>
      </c>
      <c r="CE17" s="371">
        <f t="shared" ca="1" si="94"/>
        <v>0</v>
      </c>
      <c r="CF17" s="359">
        <f t="shared" ca="1" si="29"/>
        <v>0</v>
      </c>
      <c r="CG17" s="359">
        <f t="shared" ca="1" si="30"/>
        <v>0</v>
      </c>
      <c r="CH17" s="359">
        <f t="shared" ca="1" si="31"/>
        <v>0</v>
      </c>
      <c r="CI17" s="359">
        <f t="shared" ca="1" si="32"/>
        <v>0</v>
      </c>
      <c r="CJ17" s="359">
        <f t="shared" ca="1" si="65"/>
        <v>0</v>
      </c>
      <c r="CL17" s="362">
        <f t="shared" ca="1" si="95"/>
        <v>128</v>
      </c>
      <c r="CM17" s="362">
        <v>9</v>
      </c>
      <c r="CN17" s="371">
        <f t="shared" ca="1" si="96"/>
        <v>0</v>
      </c>
      <c r="CO17" s="359">
        <f t="shared" ca="1" si="33"/>
        <v>0</v>
      </c>
      <c r="CP17" s="359">
        <f t="shared" ca="1" si="34"/>
        <v>0</v>
      </c>
      <c r="CQ17" s="359">
        <f t="shared" ca="1" si="35"/>
        <v>0</v>
      </c>
      <c r="CR17" s="359">
        <f t="shared" ca="1" si="36"/>
        <v>0</v>
      </c>
      <c r="CS17" s="359">
        <f t="shared" ca="1" si="66"/>
        <v>0</v>
      </c>
      <c r="CU17" s="362">
        <f t="shared" ca="1" si="97"/>
        <v>128</v>
      </c>
      <c r="CV17" s="362">
        <v>9</v>
      </c>
      <c r="CW17" s="371">
        <f t="shared" ca="1" si="98"/>
        <v>0</v>
      </c>
      <c r="CX17" s="359">
        <f t="shared" ca="1" si="37"/>
        <v>0</v>
      </c>
      <c r="CY17" s="359">
        <f t="shared" ca="1" si="38"/>
        <v>0</v>
      </c>
      <c r="CZ17" s="359">
        <f t="shared" ca="1" si="39"/>
        <v>0</v>
      </c>
      <c r="DA17" s="359">
        <f t="shared" ca="1" si="40"/>
        <v>0</v>
      </c>
      <c r="DB17" s="359">
        <f t="shared" ca="1" si="67"/>
        <v>0</v>
      </c>
      <c r="DD17" s="362">
        <f t="shared" ca="1" si="99"/>
        <v>128</v>
      </c>
      <c r="DE17" s="362">
        <v>9</v>
      </c>
      <c r="DF17" s="371">
        <f t="shared" ca="1" si="100"/>
        <v>0</v>
      </c>
      <c r="DG17" s="359">
        <f t="shared" ca="1" si="41"/>
        <v>0</v>
      </c>
      <c r="DH17" s="359">
        <f t="shared" ca="1" si="42"/>
        <v>0</v>
      </c>
      <c r="DI17" s="359">
        <f t="shared" ca="1" si="43"/>
        <v>0</v>
      </c>
      <c r="DJ17" s="359">
        <f t="shared" ca="1" si="44"/>
        <v>0</v>
      </c>
      <c r="DK17" s="359">
        <f t="shared" ca="1" si="68"/>
        <v>0</v>
      </c>
      <c r="DM17" s="362">
        <f t="shared" ca="1" si="101"/>
        <v>128</v>
      </c>
      <c r="DN17" s="362">
        <v>9</v>
      </c>
      <c r="DO17" s="371">
        <f t="shared" ca="1" si="102"/>
        <v>0</v>
      </c>
      <c r="DP17" s="359">
        <f t="shared" ca="1" si="45"/>
        <v>0</v>
      </c>
      <c r="DQ17" s="359">
        <f t="shared" ca="1" si="46"/>
        <v>0</v>
      </c>
      <c r="DR17" s="359">
        <f t="shared" ca="1" si="47"/>
        <v>0</v>
      </c>
      <c r="DS17" s="359">
        <f t="shared" ca="1" si="48"/>
        <v>0</v>
      </c>
      <c r="DT17" s="359">
        <f t="shared" ca="1" si="69"/>
        <v>0</v>
      </c>
      <c r="DV17" s="362">
        <f t="shared" ca="1" si="103"/>
        <v>128</v>
      </c>
      <c r="DW17" s="362">
        <v>9</v>
      </c>
      <c r="DX17" s="371">
        <f t="shared" ca="1" si="104"/>
        <v>0</v>
      </c>
      <c r="DY17" s="359">
        <f t="shared" ca="1" si="49"/>
        <v>0</v>
      </c>
      <c r="DZ17" s="359">
        <f t="shared" ca="1" si="50"/>
        <v>0</v>
      </c>
      <c r="EA17" s="359">
        <f t="shared" ca="1" si="51"/>
        <v>0</v>
      </c>
      <c r="EB17" s="359">
        <f t="shared" ca="1" si="52"/>
        <v>0</v>
      </c>
      <c r="EC17" s="359">
        <f t="shared" ca="1" si="70"/>
        <v>0</v>
      </c>
      <c r="EE17" s="362">
        <f t="shared" ca="1" si="105"/>
        <v>128</v>
      </c>
      <c r="EF17" s="362">
        <v>9</v>
      </c>
      <c r="EG17" s="371">
        <f t="shared" ca="1" si="106"/>
        <v>0</v>
      </c>
      <c r="EH17" s="359">
        <f t="shared" ca="1" si="53"/>
        <v>0</v>
      </c>
      <c r="EI17" s="359">
        <f t="shared" ca="1" si="54"/>
        <v>0</v>
      </c>
      <c r="EJ17" s="359">
        <f t="shared" ca="1" si="55"/>
        <v>0</v>
      </c>
      <c r="EK17" s="359">
        <f t="shared" ca="1" si="56"/>
        <v>0</v>
      </c>
      <c r="EL17" s="359">
        <f t="shared" ca="1" si="71"/>
        <v>0</v>
      </c>
    </row>
    <row r="18" spans="6:142" x14ac:dyDescent="0.35">
      <c r="F18" s="372">
        <f ca="1">IFERROR(INDEX('Inflation Rates'!$A$16:$H$138,MATCH('IRA Roth'!$H18,'Inflation Rates'!$A$16:$A$138,0),8)/INDEX('Inflation Rates'!$A$16:$H$138,MATCH('IRA Roth'!$H18,'Inflation Rates'!$A$16:$A$138,0)-1,8)-1,F17)</f>
        <v>2.0000000000000018E-2</v>
      </c>
      <c r="G18" s="372">
        <f ca="1">IFERROR(INDEX('Inflation Rates'!$A$16:$H$138,MATCH('IRA Roth'!$H18,'Inflation Rates'!$A$16:$A$138,0),6)/INDEX('Inflation Rates'!$A$16:$H$138,MATCH('IRA Roth'!$H18,'Inflation Rates'!$A$16:$A$138,0)-1,6)-1,G17)</f>
        <v>2.0999999999999908E-2</v>
      </c>
      <c r="H18" s="362">
        <f t="shared" ca="1" si="72"/>
        <v>2029</v>
      </c>
      <c r="I18" s="362">
        <f t="shared" ca="1" si="72"/>
        <v>129</v>
      </c>
      <c r="J18" s="362">
        <v>10</v>
      </c>
      <c r="K18" s="371">
        <f t="shared" ca="1" si="73"/>
        <v>0</v>
      </c>
      <c r="L18" s="359">
        <f t="shared" ca="1" si="2"/>
        <v>0</v>
      </c>
      <c r="M18" s="359">
        <f t="shared" ca="1" si="3"/>
        <v>0</v>
      </c>
      <c r="N18" s="359">
        <f t="shared" ca="1" si="4"/>
        <v>0</v>
      </c>
      <c r="O18" s="359">
        <f t="shared" ca="1" si="74"/>
        <v>0</v>
      </c>
      <c r="P18" s="359">
        <f t="shared" ca="1" si="57"/>
        <v>0</v>
      </c>
      <c r="Q18" s="359"/>
      <c r="R18" s="362">
        <f t="shared" ca="1" si="75"/>
        <v>129</v>
      </c>
      <c r="S18" s="362">
        <v>10</v>
      </c>
      <c r="T18" s="371">
        <f t="shared" ca="1" si="76"/>
        <v>0</v>
      </c>
      <c r="U18" s="359">
        <f t="shared" ca="1" si="5"/>
        <v>0</v>
      </c>
      <c r="V18" s="359">
        <f t="shared" ca="1" si="6"/>
        <v>0</v>
      </c>
      <c r="W18" s="359">
        <f t="shared" ca="1" si="7"/>
        <v>0</v>
      </c>
      <c r="X18" s="359">
        <f t="shared" ca="1" si="77"/>
        <v>0</v>
      </c>
      <c r="Y18" s="359">
        <f t="shared" ca="1" si="58"/>
        <v>0</v>
      </c>
      <c r="AA18" s="362">
        <f t="shared" ca="1" si="78"/>
        <v>129</v>
      </c>
      <c r="AB18" s="362">
        <v>10</v>
      </c>
      <c r="AC18" s="371">
        <f t="shared" ca="1" si="79"/>
        <v>0</v>
      </c>
      <c r="AD18" s="359">
        <f t="shared" ca="1" si="8"/>
        <v>0</v>
      </c>
      <c r="AE18" s="359">
        <f t="shared" ca="1" si="9"/>
        <v>0</v>
      </c>
      <c r="AF18" s="359">
        <f t="shared" ca="1" si="10"/>
        <v>0</v>
      </c>
      <c r="AG18" s="359">
        <f t="shared" ca="1" si="80"/>
        <v>0</v>
      </c>
      <c r="AH18" s="359">
        <f t="shared" ca="1" si="59"/>
        <v>0</v>
      </c>
      <c r="AJ18" s="362">
        <f t="shared" ca="1" si="81"/>
        <v>129</v>
      </c>
      <c r="AK18" s="362">
        <v>10</v>
      </c>
      <c r="AL18" s="371">
        <f t="shared" ca="1" si="82"/>
        <v>0</v>
      </c>
      <c r="AM18" s="359">
        <f t="shared" ca="1" si="11"/>
        <v>0</v>
      </c>
      <c r="AN18" s="359">
        <f t="shared" ca="1" si="12"/>
        <v>0</v>
      </c>
      <c r="AO18" s="359">
        <f t="shared" ca="1" si="13"/>
        <v>0</v>
      </c>
      <c r="AP18" s="359">
        <f t="shared" ca="1" si="83"/>
        <v>0</v>
      </c>
      <c r="AQ18" s="359">
        <f t="shared" ca="1" si="60"/>
        <v>0</v>
      </c>
      <c r="AS18" s="362">
        <f t="shared" ca="1" si="84"/>
        <v>129</v>
      </c>
      <c r="AT18" s="362">
        <v>10</v>
      </c>
      <c r="AU18" s="371">
        <f t="shared" ca="1" si="85"/>
        <v>0</v>
      </c>
      <c r="AV18" s="359">
        <f t="shared" ca="1" si="14"/>
        <v>0</v>
      </c>
      <c r="AW18" s="359">
        <f t="shared" ca="1" si="15"/>
        <v>0</v>
      </c>
      <c r="AX18" s="359">
        <f t="shared" ca="1" si="16"/>
        <v>0</v>
      </c>
      <c r="AY18" s="359">
        <f t="shared" ca="1" si="86"/>
        <v>0</v>
      </c>
      <c r="AZ18" s="359">
        <f t="shared" ca="1" si="61"/>
        <v>0</v>
      </c>
      <c r="BB18" s="362">
        <f t="shared" ca="1" si="87"/>
        <v>129</v>
      </c>
      <c r="BC18" s="362">
        <v>10</v>
      </c>
      <c r="BD18" s="371">
        <f t="shared" ca="1" si="88"/>
        <v>0</v>
      </c>
      <c r="BE18" s="359">
        <f t="shared" ca="1" si="17"/>
        <v>0</v>
      </c>
      <c r="BF18" s="359">
        <f t="shared" ca="1" si="18"/>
        <v>0</v>
      </c>
      <c r="BG18" s="359">
        <f t="shared" ca="1" si="19"/>
        <v>0</v>
      </c>
      <c r="BH18" s="359">
        <f t="shared" ca="1" si="20"/>
        <v>0</v>
      </c>
      <c r="BI18" s="359">
        <f t="shared" ca="1" si="62"/>
        <v>0</v>
      </c>
      <c r="BK18" s="362">
        <f t="shared" ca="1" si="89"/>
        <v>129</v>
      </c>
      <c r="BL18" s="362">
        <v>10</v>
      </c>
      <c r="BM18" s="371">
        <f t="shared" ca="1" si="90"/>
        <v>0</v>
      </c>
      <c r="BN18" s="359">
        <f t="shared" ca="1" si="21"/>
        <v>0</v>
      </c>
      <c r="BO18" s="359">
        <f t="shared" ca="1" si="22"/>
        <v>0</v>
      </c>
      <c r="BP18" s="359">
        <f t="shared" ca="1" si="23"/>
        <v>0</v>
      </c>
      <c r="BQ18" s="359">
        <f t="shared" ca="1" si="24"/>
        <v>0</v>
      </c>
      <c r="BR18" s="359">
        <f t="shared" ca="1" si="63"/>
        <v>0</v>
      </c>
      <c r="BT18" s="362">
        <f t="shared" ca="1" si="91"/>
        <v>129</v>
      </c>
      <c r="BU18" s="362">
        <v>10</v>
      </c>
      <c r="BV18" s="371">
        <f t="shared" ca="1" si="92"/>
        <v>0</v>
      </c>
      <c r="BW18" s="359">
        <f t="shared" ca="1" si="25"/>
        <v>0</v>
      </c>
      <c r="BX18" s="359">
        <f t="shared" ca="1" si="26"/>
        <v>0</v>
      </c>
      <c r="BY18" s="359">
        <f t="shared" ca="1" si="27"/>
        <v>0</v>
      </c>
      <c r="BZ18" s="359">
        <f t="shared" ca="1" si="28"/>
        <v>0</v>
      </c>
      <c r="CA18" s="359">
        <f t="shared" ca="1" si="64"/>
        <v>0</v>
      </c>
      <c r="CC18" s="362">
        <f t="shared" ca="1" si="93"/>
        <v>129</v>
      </c>
      <c r="CD18" s="362">
        <v>10</v>
      </c>
      <c r="CE18" s="371">
        <f t="shared" ca="1" si="94"/>
        <v>0</v>
      </c>
      <c r="CF18" s="359">
        <f t="shared" ca="1" si="29"/>
        <v>0</v>
      </c>
      <c r="CG18" s="359">
        <f t="shared" ca="1" si="30"/>
        <v>0</v>
      </c>
      <c r="CH18" s="359">
        <f t="shared" ca="1" si="31"/>
        <v>0</v>
      </c>
      <c r="CI18" s="359">
        <f t="shared" ca="1" si="32"/>
        <v>0</v>
      </c>
      <c r="CJ18" s="359">
        <f t="shared" ca="1" si="65"/>
        <v>0</v>
      </c>
      <c r="CL18" s="362">
        <f t="shared" ca="1" si="95"/>
        <v>129</v>
      </c>
      <c r="CM18" s="362">
        <v>10</v>
      </c>
      <c r="CN18" s="371">
        <f t="shared" ca="1" si="96"/>
        <v>0</v>
      </c>
      <c r="CO18" s="359">
        <f t="shared" ca="1" si="33"/>
        <v>0</v>
      </c>
      <c r="CP18" s="359">
        <f t="shared" ca="1" si="34"/>
        <v>0</v>
      </c>
      <c r="CQ18" s="359">
        <f t="shared" ca="1" si="35"/>
        <v>0</v>
      </c>
      <c r="CR18" s="359">
        <f t="shared" ca="1" si="36"/>
        <v>0</v>
      </c>
      <c r="CS18" s="359">
        <f t="shared" ca="1" si="66"/>
        <v>0</v>
      </c>
      <c r="CU18" s="362">
        <f t="shared" ca="1" si="97"/>
        <v>129</v>
      </c>
      <c r="CV18" s="362">
        <v>10</v>
      </c>
      <c r="CW18" s="371">
        <f t="shared" ca="1" si="98"/>
        <v>0</v>
      </c>
      <c r="CX18" s="359">
        <f t="shared" ca="1" si="37"/>
        <v>0</v>
      </c>
      <c r="CY18" s="359">
        <f t="shared" ca="1" si="38"/>
        <v>0</v>
      </c>
      <c r="CZ18" s="359">
        <f t="shared" ca="1" si="39"/>
        <v>0</v>
      </c>
      <c r="DA18" s="359">
        <f t="shared" ca="1" si="40"/>
        <v>0</v>
      </c>
      <c r="DB18" s="359">
        <f t="shared" ca="1" si="67"/>
        <v>0</v>
      </c>
      <c r="DD18" s="362">
        <f t="shared" ca="1" si="99"/>
        <v>129</v>
      </c>
      <c r="DE18" s="362">
        <v>10</v>
      </c>
      <c r="DF18" s="371">
        <f t="shared" ca="1" si="100"/>
        <v>0</v>
      </c>
      <c r="DG18" s="359">
        <f t="shared" ca="1" si="41"/>
        <v>0</v>
      </c>
      <c r="DH18" s="359">
        <f t="shared" ca="1" si="42"/>
        <v>0</v>
      </c>
      <c r="DI18" s="359">
        <f t="shared" ca="1" si="43"/>
        <v>0</v>
      </c>
      <c r="DJ18" s="359">
        <f t="shared" ca="1" si="44"/>
        <v>0</v>
      </c>
      <c r="DK18" s="359">
        <f t="shared" ca="1" si="68"/>
        <v>0</v>
      </c>
      <c r="DM18" s="362">
        <f t="shared" ca="1" si="101"/>
        <v>129</v>
      </c>
      <c r="DN18" s="362">
        <v>10</v>
      </c>
      <c r="DO18" s="371">
        <f t="shared" ca="1" si="102"/>
        <v>0</v>
      </c>
      <c r="DP18" s="359">
        <f t="shared" ca="1" si="45"/>
        <v>0</v>
      </c>
      <c r="DQ18" s="359">
        <f t="shared" ca="1" si="46"/>
        <v>0</v>
      </c>
      <c r="DR18" s="359">
        <f t="shared" ca="1" si="47"/>
        <v>0</v>
      </c>
      <c r="DS18" s="359">
        <f t="shared" ca="1" si="48"/>
        <v>0</v>
      </c>
      <c r="DT18" s="359">
        <f t="shared" ca="1" si="69"/>
        <v>0</v>
      </c>
      <c r="DV18" s="362">
        <f t="shared" ca="1" si="103"/>
        <v>129</v>
      </c>
      <c r="DW18" s="362">
        <v>10</v>
      </c>
      <c r="DX18" s="371">
        <f t="shared" ca="1" si="104"/>
        <v>0</v>
      </c>
      <c r="DY18" s="359">
        <f t="shared" ca="1" si="49"/>
        <v>0</v>
      </c>
      <c r="DZ18" s="359">
        <f t="shared" ca="1" si="50"/>
        <v>0</v>
      </c>
      <c r="EA18" s="359">
        <f t="shared" ca="1" si="51"/>
        <v>0</v>
      </c>
      <c r="EB18" s="359">
        <f t="shared" ca="1" si="52"/>
        <v>0</v>
      </c>
      <c r="EC18" s="359">
        <f t="shared" ca="1" si="70"/>
        <v>0</v>
      </c>
      <c r="EE18" s="362">
        <f t="shared" ca="1" si="105"/>
        <v>129</v>
      </c>
      <c r="EF18" s="362">
        <v>10</v>
      </c>
      <c r="EG18" s="371">
        <f t="shared" ca="1" si="106"/>
        <v>0</v>
      </c>
      <c r="EH18" s="359">
        <f t="shared" ca="1" si="53"/>
        <v>0</v>
      </c>
      <c r="EI18" s="359">
        <f t="shared" ca="1" si="54"/>
        <v>0</v>
      </c>
      <c r="EJ18" s="359">
        <f t="shared" ca="1" si="55"/>
        <v>0</v>
      </c>
      <c r="EK18" s="359">
        <f t="shared" ca="1" si="56"/>
        <v>0</v>
      </c>
      <c r="EL18" s="359">
        <f t="shared" ca="1" si="71"/>
        <v>0</v>
      </c>
    </row>
    <row r="19" spans="6:142" x14ac:dyDescent="0.35">
      <c r="F19" s="372">
        <f ca="1">IFERROR(INDEX('Inflation Rates'!$A$16:$H$138,MATCH('IRA Roth'!$H19,'Inflation Rates'!$A$16:$A$138,0),8)/INDEX('Inflation Rates'!$A$16:$H$138,MATCH('IRA Roth'!$H19,'Inflation Rates'!$A$16:$A$138,0)-1,8)-1,F18)</f>
        <v>2.0000000000000018E-2</v>
      </c>
      <c r="G19" s="372">
        <f ca="1">IFERROR(INDEX('Inflation Rates'!$A$16:$H$138,MATCH('IRA Roth'!$H19,'Inflation Rates'!$A$16:$A$138,0),6)/INDEX('Inflation Rates'!$A$16:$H$138,MATCH('IRA Roth'!$H19,'Inflation Rates'!$A$16:$A$138,0)-1,6)-1,G18)</f>
        <v>2.0999999999999908E-2</v>
      </c>
      <c r="H19" s="362">
        <f t="shared" ca="1" si="72"/>
        <v>2030</v>
      </c>
      <c r="I19" s="362">
        <f t="shared" ca="1" si="72"/>
        <v>130</v>
      </c>
      <c r="J19" s="362">
        <v>11</v>
      </c>
      <c r="K19" s="371">
        <f t="shared" ca="1" si="73"/>
        <v>0</v>
      </c>
      <c r="L19" s="359">
        <f t="shared" ca="1" si="2"/>
        <v>0</v>
      </c>
      <c r="M19" s="359">
        <f t="shared" ca="1" si="3"/>
        <v>0</v>
      </c>
      <c r="N19" s="359">
        <f t="shared" ca="1" si="4"/>
        <v>0</v>
      </c>
      <c r="O19" s="359">
        <f t="shared" ca="1" si="74"/>
        <v>0</v>
      </c>
      <c r="P19" s="359">
        <f t="shared" ca="1" si="57"/>
        <v>0</v>
      </c>
      <c r="Q19" s="359"/>
      <c r="R19" s="362">
        <f t="shared" ca="1" si="75"/>
        <v>130</v>
      </c>
      <c r="S19" s="362">
        <v>11</v>
      </c>
      <c r="T19" s="371">
        <f t="shared" ca="1" si="76"/>
        <v>0</v>
      </c>
      <c r="U19" s="359">
        <f t="shared" ca="1" si="5"/>
        <v>0</v>
      </c>
      <c r="V19" s="359">
        <f t="shared" ca="1" si="6"/>
        <v>0</v>
      </c>
      <c r="W19" s="359">
        <f t="shared" ca="1" si="7"/>
        <v>0</v>
      </c>
      <c r="X19" s="359">
        <f t="shared" ca="1" si="77"/>
        <v>0</v>
      </c>
      <c r="Y19" s="359">
        <f t="shared" ca="1" si="58"/>
        <v>0</v>
      </c>
      <c r="AA19" s="362">
        <f t="shared" ca="1" si="78"/>
        <v>130</v>
      </c>
      <c r="AB19" s="362">
        <v>11</v>
      </c>
      <c r="AC19" s="371">
        <f t="shared" ca="1" si="79"/>
        <v>0</v>
      </c>
      <c r="AD19" s="359">
        <f t="shared" ca="1" si="8"/>
        <v>0</v>
      </c>
      <c r="AE19" s="359">
        <f t="shared" ca="1" si="9"/>
        <v>0</v>
      </c>
      <c r="AF19" s="359">
        <f t="shared" ca="1" si="10"/>
        <v>0</v>
      </c>
      <c r="AG19" s="359">
        <f t="shared" ca="1" si="80"/>
        <v>0</v>
      </c>
      <c r="AH19" s="359">
        <f t="shared" ca="1" si="59"/>
        <v>0</v>
      </c>
      <c r="AJ19" s="362">
        <f t="shared" ca="1" si="81"/>
        <v>130</v>
      </c>
      <c r="AK19" s="362">
        <v>11</v>
      </c>
      <c r="AL19" s="371">
        <f t="shared" ca="1" si="82"/>
        <v>0</v>
      </c>
      <c r="AM19" s="359">
        <f t="shared" ca="1" si="11"/>
        <v>0</v>
      </c>
      <c r="AN19" s="359">
        <f t="shared" ca="1" si="12"/>
        <v>0</v>
      </c>
      <c r="AO19" s="359">
        <f t="shared" ca="1" si="13"/>
        <v>0</v>
      </c>
      <c r="AP19" s="359">
        <f t="shared" ca="1" si="83"/>
        <v>0</v>
      </c>
      <c r="AQ19" s="359">
        <f t="shared" ca="1" si="60"/>
        <v>0</v>
      </c>
      <c r="AS19" s="362">
        <f t="shared" ca="1" si="84"/>
        <v>130</v>
      </c>
      <c r="AT19" s="362">
        <v>11</v>
      </c>
      <c r="AU19" s="371">
        <f t="shared" ca="1" si="85"/>
        <v>0</v>
      </c>
      <c r="AV19" s="359">
        <f t="shared" ca="1" si="14"/>
        <v>0</v>
      </c>
      <c r="AW19" s="359">
        <f t="shared" ca="1" si="15"/>
        <v>0</v>
      </c>
      <c r="AX19" s="359">
        <f t="shared" ca="1" si="16"/>
        <v>0</v>
      </c>
      <c r="AY19" s="359">
        <f t="shared" ca="1" si="86"/>
        <v>0</v>
      </c>
      <c r="AZ19" s="359">
        <f t="shared" ca="1" si="61"/>
        <v>0</v>
      </c>
      <c r="BB19" s="362">
        <f t="shared" ca="1" si="87"/>
        <v>130</v>
      </c>
      <c r="BC19" s="362">
        <v>11</v>
      </c>
      <c r="BD19" s="371">
        <f t="shared" ca="1" si="88"/>
        <v>0</v>
      </c>
      <c r="BE19" s="359">
        <f t="shared" ca="1" si="17"/>
        <v>0</v>
      </c>
      <c r="BF19" s="359">
        <f t="shared" ca="1" si="18"/>
        <v>0</v>
      </c>
      <c r="BG19" s="359">
        <f t="shared" ca="1" si="19"/>
        <v>0</v>
      </c>
      <c r="BH19" s="359">
        <f t="shared" ca="1" si="20"/>
        <v>0</v>
      </c>
      <c r="BI19" s="359">
        <f t="shared" ca="1" si="62"/>
        <v>0</v>
      </c>
      <c r="BK19" s="362">
        <f t="shared" ca="1" si="89"/>
        <v>130</v>
      </c>
      <c r="BL19" s="362">
        <v>11</v>
      </c>
      <c r="BM19" s="371">
        <f t="shared" ca="1" si="90"/>
        <v>0</v>
      </c>
      <c r="BN19" s="359">
        <f t="shared" ca="1" si="21"/>
        <v>0</v>
      </c>
      <c r="BO19" s="359">
        <f t="shared" ca="1" si="22"/>
        <v>0</v>
      </c>
      <c r="BP19" s="359">
        <f t="shared" ca="1" si="23"/>
        <v>0</v>
      </c>
      <c r="BQ19" s="359">
        <f t="shared" ca="1" si="24"/>
        <v>0</v>
      </c>
      <c r="BR19" s="359">
        <f t="shared" ca="1" si="63"/>
        <v>0</v>
      </c>
      <c r="BT19" s="362">
        <f t="shared" ca="1" si="91"/>
        <v>130</v>
      </c>
      <c r="BU19" s="362">
        <v>11</v>
      </c>
      <c r="BV19" s="371">
        <f t="shared" ca="1" si="92"/>
        <v>0</v>
      </c>
      <c r="BW19" s="359">
        <f t="shared" ca="1" si="25"/>
        <v>0</v>
      </c>
      <c r="BX19" s="359">
        <f t="shared" ca="1" si="26"/>
        <v>0</v>
      </c>
      <c r="BY19" s="359">
        <f t="shared" ca="1" si="27"/>
        <v>0</v>
      </c>
      <c r="BZ19" s="359">
        <f t="shared" ca="1" si="28"/>
        <v>0</v>
      </c>
      <c r="CA19" s="359">
        <f t="shared" ca="1" si="64"/>
        <v>0</v>
      </c>
      <c r="CC19" s="362">
        <f t="shared" ca="1" si="93"/>
        <v>130</v>
      </c>
      <c r="CD19" s="362">
        <v>11</v>
      </c>
      <c r="CE19" s="371">
        <f t="shared" ca="1" si="94"/>
        <v>0</v>
      </c>
      <c r="CF19" s="359">
        <f t="shared" ca="1" si="29"/>
        <v>0</v>
      </c>
      <c r="CG19" s="359">
        <f t="shared" ca="1" si="30"/>
        <v>0</v>
      </c>
      <c r="CH19" s="359">
        <f t="shared" ca="1" si="31"/>
        <v>0</v>
      </c>
      <c r="CI19" s="359">
        <f t="shared" ca="1" si="32"/>
        <v>0</v>
      </c>
      <c r="CJ19" s="359">
        <f t="shared" ca="1" si="65"/>
        <v>0</v>
      </c>
      <c r="CL19" s="362">
        <f t="shared" ca="1" si="95"/>
        <v>130</v>
      </c>
      <c r="CM19" s="362">
        <v>11</v>
      </c>
      <c r="CN19" s="371">
        <f t="shared" ca="1" si="96"/>
        <v>0</v>
      </c>
      <c r="CO19" s="359">
        <f t="shared" ca="1" si="33"/>
        <v>0</v>
      </c>
      <c r="CP19" s="359">
        <f t="shared" ca="1" si="34"/>
        <v>0</v>
      </c>
      <c r="CQ19" s="359">
        <f t="shared" ca="1" si="35"/>
        <v>0</v>
      </c>
      <c r="CR19" s="359">
        <f t="shared" ca="1" si="36"/>
        <v>0</v>
      </c>
      <c r="CS19" s="359">
        <f t="shared" ca="1" si="66"/>
        <v>0</v>
      </c>
      <c r="CU19" s="362">
        <f t="shared" ca="1" si="97"/>
        <v>130</v>
      </c>
      <c r="CV19" s="362">
        <v>11</v>
      </c>
      <c r="CW19" s="371">
        <f t="shared" ca="1" si="98"/>
        <v>0</v>
      </c>
      <c r="CX19" s="359">
        <f t="shared" ca="1" si="37"/>
        <v>0</v>
      </c>
      <c r="CY19" s="359">
        <f t="shared" ca="1" si="38"/>
        <v>0</v>
      </c>
      <c r="CZ19" s="359">
        <f t="shared" ca="1" si="39"/>
        <v>0</v>
      </c>
      <c r="DA19" s="359">
        <f t="shared" ca="1" si="40"/>
        <v>0</v>
      </c>
      <c r="DB19" s="359">
        <f t="shared" ca="1" si="67"/>
        <v>0</v>
      </c>
      <c r="DD19" s="362">
        <f t="shared" ca="1" si="99"/>
        <v>130</v>
      </c>
      <c r="DE19" s="362">
        <v>11</v>
      </c>
      <c r="DF19" s="371">
        <f t="shared" ca="1" si="100"/>
        <v>0</v>
      </c>
      <c r="DG19" s="359">
        <f t="shared" ca="1" si="41"/>
        <v>0</v>
      </c>
      <c r="DH19" s="359">
        <f t="shared" ca="1" si="42"/>
        <v>0</v>
      </c>
      <c r="DI19" s="359">
        <f t="shared" ca="1" si="43"/>
        <v>0</v>
      </c>
      <c r="DJ19" s="359">
        <f t="shared" ca="1" si="44"/>
        <v>0</v>
      </c>
      <c r="DK19" s="359">
        <f t="shared" ca="1" si="68"/>
        <v>0</v>
      </c>
      <c r="DM19" s="362">
        <f t="shared" ca="1" si="101"/>
        <v>130</v>
      </c>
      <c r="DN19" s="362">
        <v>11</v>
      </c>
      <c r="DO19" s="371">
        <f t="shared" ca="1" si="102"/>
        <v>0</v>
      </c>
      <c r="DP19" s="359">
        <f t="shared" ca="1" si="45"/>
        <v>0</v>
      </c>
      <c r="DQ19" s="359">
        <f t="shared" ca="1" si="46"/>
        <v>0</v>
      </c>
      <c r="DR19" s="359">
        <f t="shared" ca="1" si="47"/>
        <v>0</v>
      </c>
      <c r="DS19" s="359">
        <f t="shared" ca="1" si="48"/>
        <v>0</v>
      </c>
      <c r="DT19" s="359">
        <f t="shared" ca="1" si="69"/>
        <v>0</v>
      </c>
      <c r="DV19" s="362">
        <f t="shared" ca="1" si="103"/>
        <v>130</v>
      </c>
      <c r="DW19" s="362">
        <v>11</v>
      </c>
      <c r="DX19" s="371">
        <f t="shared" ca="1" si="104"/>
        <v>0</v>
      </c>
      <c r="DY19" s="359">
        <f t="shared" ca="1" si="49"/>
        <v>0</v>
      </c>
      <c r="DZ19" s="359">
        <f t="shared" ca="1" si="50"/>
        <v>0</v>
      </c>
      <c r="EA19" s="359">
        <f t="shared" ca="1" si="51"/>
        <v>0</v>
      </c>
      <c r="EB19" s="359">
        <f t="shared" ca="1" si="52"/>
        <v>0</v>
      </c>
      <c r="EC19" s="359">
        <f t="shared" ca="1" si="70"/>
        <v>0</v>
      </c>
      <c r="EE19" s="362">
        <f t="shared" ca="1" si="105"/>
        <v>130</v>
      </c>
      <c r="EF19" s="362">
        <v>11</v>
      </c>
      <c r="EG19" s="371">
        <f t="shared" ca="1" si="106"/>
        <v>0</v>
      </c>
      <c r="EH19" s="359">
        <f t="shared" ca="1" si="53"/>
        <v>0</v>
      </c>
      <c r="EI19" s="359">
        <f t="shared" ca="1" si="54"/>
        <v>0</v>
      </c>
      <c r="EJ19" s="359">
        <f t="shared" ca="1" si="55"/>
        <v>0</v>
      </c>
      <c r="EK19" s="359">
        <f t="shared" ca="1" si="56"/>
        <v>0</v>
      </c>
      <c r="EL19" s="359">
        <f t="shared" ca="1" si="71"/>
        <v>0</v>
      </c>
    </row>
    <row r="20" spans="6:142" x14ac:dyDescent="0.35">
      <c r="F20" s="372">
        <f ca="1">IFERROR(INDEX('Inflation Rates'!$A$16:$H$138,MATCH('IRA Roth'!$H20,'Inflation Rates'!$A$16:$A$138,0),8)/INDEX('Inflation Rates'!$A$16:$H$138,MATCH('IRA Roth'!$H20,'Inflation Rates'!$A$16:$A$138,0)-1,8)-1,F19)</f>
        <v>2.0000000000000018E-2</v>
      </c>
      <c r="G20" s="372">
        <f ca="1">IFERROR(INDEX('Inflation Rates'!$A$16:$H$138,MATCH('IRA Roth'!$H20,'Inflation Rates'!$A$16:$A$138,0),6)/INDEX('Inflation Rates'!$A$16:$H$138,MATCH('IRA Roth'!$H20,'Inflation Rates'!$A$16:$A$138,0)-1,6)-1,G19)</f>
        <v>2.0999999999999908E-2</v>
      </c>
      <c r="H20" s="362">
        <f t="shared" ca="1" si="72"/>
        <v>2031</v>
      </c>
      <c r="I20" s="362">
        <f t="shared" ca="1" si="72"/>
        <v>131</v>
      </c>
      <c r="J20" s="362">
        <v>12</v>
      </c>
      <c r="K20" s="371">
        <f t="shared" ca="1" si="73"/>
        <v>0</v>
      </c>
      <c r="L20" s="359">
        <f t="shared" ca="1" si="2"/>
        <v>0</v>
      </c>
      <c r="M20" s="359">
        <f t="shared" ca="1" si="3"/>
        <v>0</v>
      </c>
      <c r="N20" s="359">
        <f t="shared" ca="1" si="4"/>
        <v>0</v>
      </c>
      <c r="O20" s="359">
        <f t="shared" ca="1" si="74"/>
        <v>0</v>
      </c>
      <c r="P20" s="359">
        <f t="shared" ca="1" si="57"/>
        <v>0</v>
      </c>
      <c r="Q20" s="359"/>
      <c r="R20" s="362">
        <f t="shared" ca="1" si="75"/>
        <v>131</v>
      </c>
      <c r="S20" s="362">
        <v>12</v>
      </c>
      <c r="T20" s="371">
        <f t="shared" ca="1" si="76"/>
        <v>0</v>
      </c>
      <c r="U20" s="359">
        <f t="shared" ca="1" si="5"/>
        <v>0</v>
      </c>
      <c r="V20" s="359">
        <f t="shared" ca="1" si="6"/>
        <v>0</v>
      </c>
      <c r="W20" s="359">
        <f t="shared" ca="1" si="7"/>
        <v>0</v>
      </c>
      <c r="X20" s="359">
        <f t="shared" ca="1" si="77"/>
        <v>0</v>
      </c>
      <c r="Y20" s="359">
        <f t="shared" ca="1" si="58"/>
        <v>0</v>
      </c>
      <c r="AA20" s="362">
        <f t="shared" ca="1" si="78"/>
        <v>131</v>
      </c>
      <c r="AB20" s="362">
        <v>12</v>
      </c>
      <c r="AC20" s="371">
        <f t="shared" ca="1" si="79"/>
        <v>0</v>
      </c>
      <c r="AD20" s="359">
        <f t="shared" ca="1" si="8"/>
        <v>0</v>
      </c>
      <c r="AE20" s="359">
        <f t="shared" ca="1" si="9"/>
        <v>0</v>
      </c>
      <c r="AF20" s="359">
        <f t="shared" ca="1" si="10"/>
        <v>0</v>
      </c>
      <c r="AG20" s="359">
        <f t="shared" ca="1" si="80"/>
        <v>0</v>
      </c>
      <c r="AH20" s="359">
        <f t="shared" ca="1" si="59"/>
        <v>0</v>
      </c>
      <c r="AJ20" s="362">
        <f t="shared" ca="1" si="81"/>
        <v>131</v>
      </c>
      <c r="AK20" s="362">
        <v>12</v>
      </c>
      <c r="AL20" s="371">
        <f t="shared" ca="1" si="82"/>
        <v>0</v>
      </c>
      <c r="AM20" s="359">
        <f t="shared" ca="1" si="11"/>
        <v>0</v>
      </c>
      <c r="AN20" s="359">
        <f t="shared" ca="1" si="12"/>
        <v>0</v>
      </c>
      <c r="AO20" s="359">
        <f t="shared" ca="1" si="13"/>
        <v>0</v>
      </c>
      <c r="AP20" s="359">
        <f t="shared" ca="1" si="83"/>
        <v>0</v>
      </c>
      <c r="AQ20" s="359">
        <f t="shared" ca="1" si="60"/>
        <v>0</v>
      </c>
      <c r="AS20" s="362">
        <f t="shared" ca="1" si="84"/>
        <v>131</v>
      </c>
      <c r="AT20" s="362">
        <v>12</v>
      </c>
      <c r="AU20" s="371">
        <f t="shared" ca="1" si="85"/>
        <v>0</v>
      </c>
      <c r="AV20" s="359">
        <f t="shared" ca="1" si="14"/>
        <v>0</v>
      </c>
      <c r="AW20" s="359">
        <f t="shared" ca="1" si="15"/>
        <v>0</v>
      </c>
      <c r="AX20" s="359">
        <f t="shared" ca="1" si="16"/>
        <v>0</v>
      </c>
      <c r="AY20" s="359">
        <f t="shared" ca="1" si="86"/>
        <v>0</v>
      </c>
      <c r="AZ20" s="359">
        <f t="shared" ca="1" si="61"/>
        <v>0</v>
      </c>
      <c r="BB20" s="362">
        <f t="shared" ca="1" si="87"/>
        <v>131</v>
      </c>
      <c r="BC20" s="362">
        <v>12</v>
      </c>
      <c r="BD20" s="371">
        <f t="shared" ca="1" si="88"/>
        <v>0</v>
      </c>
      <c r="BE20" s="359">
        <f t="shared" ca="1" si="17"/>
        <v>0</v>
      </c>
      <c r="BF20" s="359">
        <f t="shared" ca="1" si="18"/>
        <v>0</v>
      </c>
      <c r="BG20" s="359">
        <f t="shared" ca="1" si="19"/>
        <v>0</v>
      </c>
      <c r="BH20" s="359">
        <f t="shared" ca="1" si="20"/>
        <v>0</v>
      </c>
      <c r="BI20" s="359">
        <f t="shared" ca="1" si="62"/>
        <v>0</v>
      </c>
      <c r="BK20" s="362">
        <f t="shared" ca="1" si="89"/>
        <v>131</v>
      </c>
      <c r="BL20" s="362">
        <v>12</v>
      </c>
      <c r="BM20" s="371">
        <f t="shared" ca="1" si="90"/>
        <v>0</v>
      </c>
      <c r="BN20" s="359">
        <f t="shared" ca="1" si="21"/>
        <v>0</v>
      </c>
      <c r="BO20" s="359">
        <f t="shared" ca="1" si="22"/>
        <v>0</v>
      </c>
      <c r="BP20" s="359">
        <f t="shared" ca="1" si="23"/>
        <v>0</v>
      </c>
      <c r="BQ20" s="359">
        <f t="shared" ca="1" si="24"/>
        <v>0</v>
      </c>
      <c r="BR20" s="359">
        <f t="shared" ca="1" si="63"/>
        <v>0</v>
      </c>
      <c r="BT20" s="362">
        <f t="shared" ca="1" si="91"/>
        <v>131</v>
      </c>
      <c r="BU20" s="362">
        <v>12</v>
      </c>
      <c r="BV20" s="371">
        <f t="shared" ca="1" si="92"/>
        <v>0</v>
      </c>
      <c r="BW20" s="359">
        <f t="shared" ca="1" si="25"/>
        <v>0</v>
      </c>
      <c r="BX20" s="359">
        <f t="shared" ca="1" si="26"/>
        <v>0</v>
      </c>
      <c r="BY20" s="359">
        <f t="shared" ca="1" si="27"/>
        <v>0</v>
      </c>
      <c r="BZ20" s="359">
        <f t="shared" ca="1" si="28"/>
        <v>0</v>
      </c>
      <c r="CA20" s="359">
        <f t="shared" ca="1" si="64"/>
        <v>0</v>
      </c>
      <c r="CC20" s="362">
        <f t="shared" ca="1" si="93"/>
        <v>131</v>
      </c>
      <c r="CD20" s="362">
        <v>12</v>
      </c>
      <c r="CE20" s="371">
        <f t="shared" ca="1" si="94"/>
        <v>0</v>
      </c>
      <c r="CF20" s="359">
        <f t="shared" ca="1" si="29"/>
        <v>0</v>
      </c>
      <c r="CG20" s="359">
        <f t="shared" ca="1" si="30"/>
        <v>0</v>
      </c>
      <c r="CH20" s="359">
        <f t="shared" ca="1" si="31"/>
        <v>0</v>
      </c>
      <c r="CI20" s="359">
        <f t="shared" ca="1" si="32"/>
        <v>0</v>
      </c>
      <c r="CJ20" s="359">
        <f t="shared" ca="1" si="65"/>
        <v>0</v>
      </c>
      <c r="CL20" s="362">
        <f t="shared" ca="1" si="95"/>
        <v>131</v>
      </c>
      <c r="CM20" s="362">
        <v>12</v>
      </c>
      <c r="CN20" s="371">
        <f t="shared" ca="1" si="96"/>
        <v>0</v>
      </c>
      <c r="CO20" s="359">
        <f t="shared" ca="1" si="33"/>
        <v>0</v>
      </c>
      <c r="CP20" s="359">
        <f t="shared" ca="1" si="34"/>
        <v>0</v>
      </c>
      <c r="CQ20" s="359">
        <f t="shared" ca="1" si="35"/>
        <v>0</v>
      </c>
      <c r="CR20" s="359">
        <f t="shared" ca="1" si="36"/>
        <v>0</v>
      </c>
      <c r="CS20" s="359">
        <f t="shared" ca="1" si="66"/>
        <v>0</v>
      </c>
      <c r="CU20" s="362">
        <f t="shared" ca="1" si="97"/>
        <v>131</v>
      </c>
      <c r="CV20" s="362">
        <v>12</v>
      </c>
      <c r="CW20" s="371">
        <f t="shared" ca="1" si="98"/>
        <v>0</v>
      </c>
      <c r="CX20" s="359">
        <f t="shared" ca="1" si="37"/>
        <v>0</v>
      </c>
      <c r="CY20" s="359">
        <f t="shared" ca="1" si="38"/>
        <v>0</v>
      </c>
      <c r="CZ20" s="359">
        <f t="shared" ca="1" si="39"/>
        <v>0</v>
      </c>
      <c r="DA20" s="359">
        <f t="shared" ca="1" si="40"/>
        <v>0</v>
      </c>
      <c r="DB20" s="359">
        <f t="shared" ca="1" si="67"/>
        <v>0</v>
      </c>
      <c r="DD20" s="362">
        <f t="shared" ca="1" si="99"/>
        <v>131</v>
      </c>
      <c r="DE20" s="362">
        <v>12</v>
      </c>
      <c r="DF20" s="371">
        <f t="shared" ca="1" si="100"/>
        <v>0</v>
      </c>
      <c r="DG20" s="359">
        <f t="shared" ca="1" si="41"/>
        <v>0</v>
      </c>
      <c r="DH20" s="359">
        <f t="shared" ca="1" si="42"/>
        <v>0</v>
      </c>
      <c r="DI20" s="359">
        <f t="shared" ca="1" si="43"/>
        <v>0</v>
      </c>
      <c r="DJ20" s="359">
        <f t="shared" ca="1" si="44"/>
        <v>0</v>
      </c>
      <c r="DK20" s="359">
        <f t="shared" ca="1" si="68"/>
        <v>0</v>
      </c>
      <c r="DM20" s="362">
        <f t="shared" ca="1" si="101"/>
        <v>131</v>
      </c>
      <c r="DN20" s="362">
        <v>12</v>
      </c>
      <c r="DO20" s="371">
        <f t="shared" ca="1" si="102"/>
        <v>0</v>
      </c>
      <c r="DP20" s="359">
        <f t="shared" ca="1" si="45"/>
        <v>0</v>
      </c>
      <c r="DQ20" s="359">
        <f t="shared" ca="1" si="46"/>
        <v>0</v>
      </c>
      <c r="DR20" s="359">
        <f t="shared" ca="1" si="47"/>
        <v>0</v>
      </c>
      <c r="DS20" s="359">
        <f t="shared" ca="1" si="48"/>
        <v>0</v>
      </c>
      <c r="DT20" s="359">
        <f t="shared" ca="1" si="69"/>
        <v>0</v>
      </c>
      <c r="DV20" s="362">
        <f t="shared" ca="1" si="103"/>
        <v>131</v>
      </c>
      <c r="DW20" s="362">
        <v>12</v>
      </c>
      <c r="DX20" s="371">
        <f t="shared" ca="1" si="104"/>
        <v>0</v>
      </c>
      <c r="DY20" s="359">
        <f t="shared" ca="1" si="49"/>
        <v>0</v>
      </c>
      <c r="DZ20" s="359">
        <f t="shared" ca="1" si="50"/>
        <v>0</v>
      </c>
      <c r="EA20" s="359">
        <f t="shared" ca="1" si="51"/>
        <v>0</v>
      </c>
      <c r="EB20" s="359">
        <f t="shared" ca="1" si="52"/>
        <v>0</v>
      </c>
      <c r="EC20" s="359">
        <f t="shared" ca="1" si="70"/>
        <v>0</v>
      </c>
      <c r="EE20" s="362">
        <f t="shared" ca="1" si="105"/>
        <v>131</v>
      </c>
      <c r="EF20" s="362">
        <v>12</v>
      </c>
      <c r="EG20" s="371">
        <f t="shared" ca="1" si="106"/>
        <v>0</v>
      </c>
      <c r="EH20" s="359">
        <f t="shared" ca="1" si="53"/>
        <v>0</v>
      </c>
      <c r="EI20" s="359">
        <f t="shared" ca="1" si="54"/>
        <v>0</v>
      </c>
      <c r="EJ20" s="359">
        <f t="shared" ca="1" si="55"/>
        <v>0</v>
      </c>
      <c r="EK20" s="359">
        <f t="shared" ca="1" si="56"/>
        <v>0</v>
      </c>
      <c r="EL20" s="359">
        <f t="shared" ca="1" si="71"/>
        <v>0</v>
      </c>
    </row>
    <row r="21" spans="6:142" x14ac:dyDescent="0.35">
      <c r="F21" s="372">
        <f ca="1">IFERROR(INDEX('Inflation Rates'!$A$16:$H$138,MATCH('IRA Roth'!$H21,'Inflation Rates'!$A$16:$A$138,0),8)/INDEX('Inflation Rates'!$A$16:$H$138,MATCH('IRA Roth'!$H21,'Inflation Rates'!$A$16:$A$138,0)-1,8)-1,F20)</f>
        <v>2.0000000000000018E-2</v>
      </c>
      <c r="G21" s="372">
        <f ca="1">IFERROR(INDEX('Inflation Rates'!$A$16:$H$138,MATCH('IRA Roth'!$H21,'Inflation Rates'!$A$16:$A$138,0),6)/INDEX('Inflation Rates'!$A$16:$H$138,MATCH('IRA Roth'!$H21,'Inflation Rates'!$A$16:$A$138,0)-1,6)-1,G20)</f>
        <v>2.0999999999999908E-2</v>
      </c>
      <c r="H21" s="362">
        <f t="shared" ca="1" si="72"/>
        <v>2032</v>
      </c>
      <c r="I21" s="362">
        <f t="shared" ca="1" si="72"/>
        <v>132</v>
      </c>
      <c r="J21" s="362">
        <v>13</v>
      </c>
      <c r="K21" s="371">
        <f t="shared" ca="1" si="73"/>
        <v>0</v>
      </c>
      <c r="L21" s="359">
        <f t="shared" ca="1" si="2"/>
        <v>0</v>
      </c>
      <c r="M21" s="359">
        <f t="shared" ca="1" si="3"/>
        <v>0</v>
      </c>
      <c r="N21" s="359">
        <f t="shared" ca="1" si="4"/>
        <v>0</v>
      </c>
      <c r="O21" s="359">
        <f t="shared" ca="1" si="74"/>
        <v>0</v>
      </c>
      <c r="P21" s="359">
        <f t="shared" ca="1" si="57"/>
        <v>0</v>
      </c>
      <c r="Q21" s="359"/>
      <c r="R21" s="362">
        <f t="shared" ca="1" si="75"/>
        <v>132</v>
      </c>
      <c r="S21" s="362">
        <v>13</v>
      </c>
      <c r="T21" s="371">
        <f t="shared" ca="1" si="76"/>
        <v>0</v>
      </c>
      <c r="U21" s="359">
        <f t="shared" ca="1" si="5"/>
        <v>0</v>
      </c>
      <c r="V21" s="359">
        <f t="shared" ca="1" si="6"/>
        <v>0</v>
      </c>
      <c r="W21" s="359">
        <f t="shared" ca="1" si="7"/>
        <v>0</v>
      </c>
      <c r="X21" s="359">
        <f t="shared" ca="1" si="77"/>
        <v>0</v>
      </c>
      <c r="Y21" s="359">
        <f t="shared" ca="1" si="58"/>
        <v>0</v>
      </c>
      <c r="AA21" s="362">
        <f t="shared" ca="1" si="78"/>
        <v>132</v>
      </c>
      <c r="AB21" s="362">
        <v>13</v>
      </c>
      <c r="AC21" s="371">
        <f t="shared" ca="1" si="79"/>
        <v>0</v>
      </c>
      <c r="AD21" s="359">
        <f t="shared" ca="1" si="8"/>
        <v>0</v>
      </c>
      <c r="AE21" s="359">
        <f t="shared" ca="1" si="9"/>
        <v>0</v>
      </c>
      <c r="AF21" s="359">
        <f t="shared" ca="1" si="10"/>
        <v>0</v>
      </c>
      <c r="AG21" s="359">
        <f t="shared" ca="1" si="80"/>
        <v>0</v>
      </c>
      <c r="AH21" s="359">
        <f t="shared" ca="1" si="59"/>
        <v>0</v>
      </c>
      <c r="AJ21" s="362">
        <f t="shared" ca="1" si="81"/>
        <v>132</v>
      </c>
      <c r="AK21" s="362">
        <v>13</v>
      </c>
      <c r="AL21" s="371">
        <f t="shared" ca="1" si="82"/>
        <v>0</v>
      </c>
      <c r="AM21" s="359">
        <f t="shared" ca="1" si="11"/>
        <v>0</v>
      </c>
      <c r="AN21" s="359">
        <f t="shared" ca="1" si="12"/>
        <v>0</v>
      </c>
      <c r="AO21" s="359">
        <f t="shared" ca="1" si="13"/>
        <v>0</v>
      </c>
      <c r="AP21" s="359">
        <f t="shared" ca="1" si="83"/>
        <v>0</v>
      </c>
      <c r="AQ21" s="359">
        <f t="shared" ca="1" si="60"/>
        <v>0</v>
      </c>
      <c r="AS21" s="362">
        <f t="shared" ca="1" si="84"/>
        <v>132</v>
      </c>
      <c r="AT21" s="362">
        <v>13</v>
      </c>
      <c r="AU21" s="371">
        <f t="shared" ca="1" si="85"/>
        <v>0</v>
      </c>
      <c r="AV21" s="359">
        <f t="shared" ca="1" si="14"/>
        <v>0</v>
      </c>
      <c r="AW21" s="359">
        <f t="shared" ca="1" si="15"/>
        <v>0</v>
      </c>
      <c r="AX21" s="359">
        <f t="shared" ca="1" si="16"/>
        <v>0</v>
      </c>
      <c r="AY21" s="359">
        <f t="shared" ca="1" si="86"/>
        <v>0</v>
      </c>
      <c r="AZ21" s="359">
        <f t="shared" ca="1" si="61"/>
        <v>0</v>
      </c>
      <c r="BB21" s="362">
        <f t="shared" ca="1" si="87"/>
        <v>132</v>
      </c>
      <c r="BC21" s="362">
        <v>13</v>
      </c>
      <c r="BD21" s="371">
        <f t="shared" ca="1" si="88"/>
        <v>0</v>
      </c>
      <c r="BE21" s="359">
        <f t="shared" ca="1" si="17"/>
        <v>0</v>
      </c>
      <c r="BF21" s="359">
        <f t="shared" ca="1" si="18"/>
        <v>0</v>
      </c>
      <c r="BG21" s="359">
        <f t="shared" ca="1" si="19"/>
        <v>0</v>
      </c>
      <c r="BH21" s="359">
        <f t="shared" ca="1" si="20"/>
        <v>0</v>
      </c>
      <c r="BI21" s="359">
        <f t="shared" ca="1" si="62"/>
        <v>0</v>
      </c>
      <c r="BK21" s="362">
        <f t="shared" ca="1" si="89"/>
        <v>132</v>
      </c>
      <c r="BL21" s="362">
        <v>13</v>
      </c>
      <c r="BM21" s="371">
        <f t="shared" ca="1" si="90"/>
        <v>0</v>
      </c>
      <c r="BN21" s="359">
        <f t="shared" ca="1" si="21"/>
        <v>0</v>
      </c>
      <c r="BO21" s="359">
        <f t="shared" ca="1" si="22"/>
        <v>0</v>
      </c>
      <c r="BP21" s="359">
        <f t="shared" ca="1" si="23"/>
        <v>0</v>
      </c>
      <c r="BQ21" s="359">
        <f t="shared" ca="1" si="24"/>
        <v>0</v>
      </c>
      <c r="BR21" s="359">
        <f t="shared" ca="1" si="63"/>
        <v>0</v>
      </c>
      <c r="BT21" s="362">
        <f t="shared" ca="1" si="91"/>
        <v>132</v>
      </c>
      <c r="BU21" s="362">
        <v>13</v>
      </c>
      <c r="BV21" s="371">
        <f t="shared" ca="1" si="92"/>
        <v>0</v>
      </c>
      <c r="BW21" s="359">
        <f t="shared" ca="1" si="25"/>
        <v>0</v>
      </c>
      <c r="BX21" s="359">
        <f t="shared" ca="1" si="26"/>
        <v>0</v>
      </c>
      <c r="BY21" s="359">
        <f t="shared" ca="1" si="27"/>
        <v>0</v>
      </c>
      <c r="BZ21" s="359">
        <f t="shared" ca="1" si="28"/>
        <v>0</v>
      </c>
      <c r="CA21" s="359">
        <f t="shared" ca="1" si="64"/>
        <v>0</v>
      </c>
      <c r="CC21" s="362">
        <f t="shared" ca="1" si="93"/>
        <v>132</v>
      </c>
      <c r="CD21" s="362">
        <v>13</v>
      </c>
      <c r="CE21" s="371">
        <f t="shared" ca="1" si="94"/>
        <v>0</v>
      </c>
      <c r="CF21" s="359">
        <f t="shared" ca="1" si="29"/>
        <v>0</v>
      </c>
      <c r="CG21" s="359">
        <f t="shared" ca="1" si="30"/>
        <v>0</v>
      </c>
      <c r="CH21" s="359">
        <f t="shared" ca="1" si="31"/>
        <v>0</v>
      </c>
      <c r="CI21" s="359">
        <f t="shared" ca="1" si="32"/>
        <v>0</v>
      </c>
      <c r="CJ21" s="359">
        <f t="shared" ca="1" si="65"/>
        <v>0</v>
      </c>
      <c r="CL21" s="362">
        <f t="shared" ca="1" si="95"/>
        <v>132</v>
      </c>
      <c r="CM21" s="362">
        <v>13</v>
      </c>
      <c r="CN21" s="371">
        <f t="shared" ca="1" si="96"/>
        <v>0</v>
      </c>
      <c r="CO21" s="359">
        <f t="shared" ca="1" si="33"/>
        <v>0</v>
      </c>
      <c r="CP21" s="359">
        <f t="shared" ca="1" si="34"/>
        <v>0</v>
      </c>
      <c r="CQ21" s="359">
        <f t="shared" ca="1" si="35"/>
        <v>0</v>
      </c>
      <c r="CR21" s="359">
        <f t="shared" ca="1" si="36"/>
        <v>0</v>
      </c>
      <c r="CS21" s="359">
        <f t="shared" ca="1" si="66"/>
        <v>0</v>
      </c>
      <c r="CU21" s="362">
        <f t="shared" ca="1" si="97"/>
        <v>132</v>
      </c>
      <c r="CV21" s="362">
        <v>13</v>
      </c>
      <c r="CW21" s="371">
        <f t="shared" ca="1" si="98"/>
        <v>0</v>
      </c>
      <c r="CX21" s="359">
        <f t="shared" ca="1" si="37"/>
        <v>0</v>
      </c>
      <c r="CY21" s="359">
        <f t="shared" ca="1" si="38"/>
        <v>0</v>
      </c>
      <c r="CZ21" s="359">
        <f t="shared" ca="1" si="39"/>
        <v>0</v>
      </c>
      <c r="DA21" s="359">
        <f t="shared" ca="1" si="40"/>
        <v>0</v>
      </c>
      <c r="DB21" s="359">
        <f t="shared" ca="1" si="67"/>
        <v>0</v>
      </c>
      <c r="DD21" s="362">
        <f t="shared" ca="1" si="99"/>
        <v>132</v>
      </c>
      <c r="DE21" s="362">
        <v>13</v>
      </c>
      <c r="DF21" s="371">
        <f t="shared" ca="1" si="100"/>
        <v>0</v>
      </c>
      <c r="DG21" s="359">
        <f t="shared" ca="1" si="41"/>
        <v>0</v>
      </c>
      <c r="DH21" s="359">
        <f t="shared" ca="1" si="42"/>
        <v>0</v>
      </c>
      <c r="DI21" s="359">
        <f t="shared" ca="1" si="43"/>
        <v>0</v>
      </c>
      <c r="DJ21" s="359">
        <f t="shared" ca="1" si="44"/>
        <v>0</v>
      </c>
      <c r="DK21" s="359">
        <f t="shared" ca="1" si="68"/>
        <v>0</v>
      </c>
      <c r="DM21" s="362">
        <f t="shared" ca="1" si="101"/>
        <v>132</v>
      </c>
      <c r="DN21" s="362">
        <v>13</v>
      </c>
      <c r="DO21" s="371">
        <f t="shared" ca="1" si="102"/>
        <v>0</v>
      </c>
      <c r="DP21" s="359">
        <f t="shared" ca="1" si="45"/>
        <v>0</v>
      </c>
      <c r="DQ21" s="359">
        <f t="shared" ca="1" si="46"/>
        <v>0</v>
      </c>
      <c r="DR21" s="359">
        <f t="shared" ca="1" si="47"/>
        <v>0</v>
      </c>
      <c r="DS21" s="359">
        <f t="shared" ca="1" si="48"/>
        <v>0</v>
      </c>
      <c r="DT21" s="359">
        <f t="shared" ca="1" si="69"/>
        <v>0</v>
      </c>
      <c r="DV21" s="362">
        <f t="shared" ca="1" si="103"/>
        <v>132</v>
      </c>
      <c r="DW21" s="362">
        <v>13</v>
      </c>
      <c r="DX21" s="371">
        <f t="shared" ca="1" si="104"/>
        <v>0</v>
      </c>
      <c r="DY21" s="359">
        <f t="shared" ca="1" si="49"/>
        <v>0</v>
      </c>
      <c r="DZ21" s="359">
        <f t="shared" ca="1" si="50"/>
        <v>0</v>
      </c>
      <c r="EA21" s="359">
        <f t="shared" ca="1" si="51"/>
        <v>0</v>
      </c>
      <c r="EB21" s="359">
        <f t="shared" ca="1" si="52"/>
        <v>0</v>
      </c>
      <c r="EC21" s="359">
        <f t="shared" ca="1" si="70"/>
        <v>0</v>
      </c>
      <c r="EE21" s="362">
        <f t="shared" ca="1" si="105"/>
        <v>132</v>
      </c>
      <c r="EF21" s="362">
        <v>13</v>
      </c>
      <c r="EG21" s="371">
        <f t="shared" ca="1" si="106"/>
        <v>0</v>
      </c>
      <c r="EH21" s="359">
        <f t="shared" ca="1" si="53"/>
        <v>0</v>
      </c>
      <c r="EI21" s="359">
        <f t="shared" ca="1" si="54"/>
        <v>0</v>
      </c>
      <c r="EJ21" s="359">
        <f t="shared" ca="1" si="55"/>
        <v>0</v>
      </c>
      <c r="EK21" s="359">
        <f t="shared" ca="1" si="56"/>
        <v>0</v>
      </c>
      <c r="EL21" s="359">
        <f t="shared" ca="1" si="71"/>
        <v>0</v>
      </c>
    </row>
    <row r="22" spans="6:142" x14ac:dyDescent="0.35">
      <c r="F22" s="372">
        <f ca="1">IFERROR(INDEX('Inflation Rates'!$A$16:$H$138,MATCH('IRA Roth'!$H22,'Inflation Rates'!$A$16:$A$138,0),8)/INDEX('Inflation Rates'!$A$16:$H$138,MATCH('IRA Roth'!$H22,'Inflation Rates'!$A$16:$A$138,0)-1,8)-1,F21)</f>
        <v>2.0000000000000018E-2</v>
      </c>
      <c r="G22" s="372">
        <f ca="1">IFERROR(INDEX('Inflation Rates'!$A$16:$H$138,MATCH('IRA Roth'!$H22,'Inflation Rates'!$A$16:$A$138,0),6)/INDEX('Inflation Rates'!$A$16:$H$138,MATCH('IRA Roth'!$H22,'Inflation Rates'!$A$16:$A$138,0)-1,6)-1,G21)</f>
        <v>2.0999999999999908E-2</v>
      </c>
      <c r="H22" s="362">
        <f t="shared" ca="1" si="72"/>
        <v>2033</v>
      </c>
      <c r="I22" s="362">
        <f t="shared" ca="1" si="72"/>
        <v>133</v>
      </c>
      <c r="J22" s="362">
        <v>14</v>
      </c>
      <c r="K22" s="371">
        <f t="shared" ca="1" si="73"/>
        <v>0</v>
      </c>
      <c r="L22" s="359">
        <f t="shared" ca="1" si="2"/>
        <v>0</v>
      </c>
      <c r="M22" s="359">
        <f t="shared" ca="1" si="3"/>
        <v>0</v>
      </c>
      <c r="N22" s="359">
        <f t="shared" ca="1" si="4"/>
        <v>0</v>
      </c>
      <c r="O22" s="359">
        <f t="shared" ca="1" si="74"/>
        <v>0</v>
      </c>
      <c r="P22" s="359">
        <f t="shared" ca="1" si="57"/>
        <v>0</v>
      </c>
      <c r="Q22" s="359"/>
      <c r="R22" s="362">
        <f t="shared" ca="1" si="75"/>
        <v>133</v>
      </c>
      <c r="S22" s="362">
        <v>14</v>
      </c>
      <c r="T22" s="371">
        <f t="shared" ca="1" si="76"/>
        <v>0</v>
      </c>
      <c r="U22" s="359">
        <f t="shared" ca="1" si="5"/>
        <v>0</v>
      </c>
      <c r="V22" s="359">
        <f t="shared" ca="1" si="6"/>
        <v>0</v>
      </c>
      <c r="W22" s="359">
        <f t="shared" ca="1" si="7"/>
        <v>0</v>
      </c>
      <c r="X22" s="359">
        <f t="shared" ca="1" si="77"/>
        <v>0</v>
      </c>
      <c r="Y22" s="359">
        <f t="shared" ca="1" si="58"/>
        <v>0</v>
      </c>
      <c r="AA22" s="362">
        <f t="shared" ca="1" si="78"/>
        <v>133</v>
      </c>
      <c r="AB22" s="362">
        <v>14</v>
      </c>
      <c r="AC22" s="371">
        <f t="shared" ca="1" si="79"/>
        <v>0</v>
      </c>
      <c r="AD22" s="359">
        <f t="shared" ca="1" si="8"/>
        <v>0</v>
      </c>
      <c r="AE22" s="359">
        <f t="shared" ca="1" si="9"/>
        <v>0</v>
      </c>
      <c r="AF22" s="359">
        <f t="shared" ca="1" si="10"/>
        <v>0</v>
      </c>
      <c r="AG22" s="359">
        <f t="shared" ca="1" si="80"/>
        <v>0</v>
      </c>
      <c r="AH22" s="359">
        <f t="shared" ca="1" si="59"/>
        <v>0</v>
      </c>
      <c r="AJ22" s="362">
        <f t="shared" ca="1" si="81"/>
        <v>133</v>
      </c>
      <c r="AK22" s="362">
        <v>14</v>
      </c>
      <c r="AL22" s="371">
        <f t="shared" ca="1" si="82"/>
        <v>0</v>
      </c>
      <c r="AM22" s="359">
        <f t="shared" ca="1" si="11"/>
        <v>0</v>
      </c>
      <c r="AN22" s="359">
        <f t="shared" ca="1" si="12"/>
        <v>0</v>
      </c>
      <c r="AO22" s="359">
        <f t="shared" ca="1" si="13"/>
        <v>0</v>
      </c>
      <c r="AP22" s="359">
        <f t="shared" ca="1" si="83"/>
        <v>0</v>
      </c>
      <c r="AQ22" s="359">
        <f t="shared" ca="1" si="60"/>
        <v>0</v>
      </c>
      <c r="AS22" s="362">
        <f t="shared" ca="1" si="84"/>
        <v>133</v>
      </c>
      <c r="AT22" s="362">
        <v>14</v>
      </c>
      <c r="AU22" s="371">
        <f t="shared" ca="1" si="85"/>
        <v>0</v>
      </c>
      <c r="AV22" s="359">
        <f t="shared" ca="1" si="14"/>
        <v>0</v>
      </c>
      <c r="AW22" s="359">
        <f t="shared" ca="1" si="15"/>
        <v>0</v>
      </c>
      <c r="AX22" s="359">
        <f t="shared" ca="1" si="16"/>
        <v>0</v>
      </c>
      <c r="AY22" s="359">
        <f t="shared" ca="1" si="86"/>
        <v>0</v>
      </c>
      <c r="AZ22" s="359">
        <f t="shared" ca="1" si="61"/>
        <v>0</v>
      </c>
      <c r="BB22" s="362">
        <f t="shared" ca="1" si="87"/>
        <v>133</v>
      </c>
      <c r="BC22" s="362">
        <v>14</v>
      </c>
      <c r="BD22" s="371">
        <f t="shared" ca="1" si="88"/>
        <v>0</v>
      </c>
      <c r="BE22" s="359">
        <f t="shared" ca="1" si="17"/>
        <v>0</v>
      </c>
      <c r="BF22" s="359">
        <f t="shared" ca="1" si="18"/>
        <v>0</v>
      </c>
      <c r="BG22" s="359">
        <f t="shared" ca="1" si="19"/>
        <v>0</v>
      </c>
      <c r="BH22" s="359">
        <f t="shared" ca="1" si="20"/>
        <v>0</v>
      </c>
      <c r="BI22" s="359">
        <f t="shared" ca="1" si="62"/>
        <v>0</v>
      </c>
      <c r="BK22" s="362">
        <f t="shared" ca="1" si="89"/>
        <v>133</v>
      </c>
      <c r="BL22" s="362">
        <v>14</v>
      </c>
      <c r="BM22" s="371">
        <f t="shared" ca="1" si="90"/>
        <v>0</v>
      </c>
      <c r="BN22" s="359">
        <f t="shared" ca="1" si="21"/>
        <v>0</v>
      </c>
      <c r="BO22" s="359">
        <f t="shared" ca="1" si="22"/>
        <v>0</v>
      </c>
      <c r="BP22" s="359">
        <f t="shared" ca="1" si="23"/>
        <v>0</v>
      </c>
      <c r="BQ22" s="359">
        <f t="shared" ca="1" si="24"/>
        <v>0</v>
      </c>
      <c r="BR22" s="359">
        <f t="shared" ca="1" si="63"/>
        <v>0</v>
      </c>
      <c r="BT22" s="362">
        <f t="shared" ca="1" si="91"/>
        <v>133</v>
      </c>
      <c r="BU22" s="362">
        <v>14</v>
      </c>
      <c r="BV22" s="371">
        <f t="shared" ca="1" si="92"/>
        <v>0</v>
      </c>
      <c r="BW22" s="359">
        <f t="shared" ca="1" si="25"/>
        <v>0</v>
      </c>
      <c r="BX22" s="359">
        <f t="shared" ca="1" si="26"/>
        <v>0</v>
      </c>
      <c r="BY22" s="359">
        <f t="shared" ca="1" si="27"/>
        <v>0</v>
      </c>
      <c r="BZ22" s="359">
        <f t="shared" ca="1" si="28"/>
        <v>0</v>
      </c>
      <c r="CA22" s="359">
        <f t="shared" ca="1" si="64"/>
        <v>0</v>
      </c>
      <c r="CC22" s="362">
        <f t="shared" ca="1" si="93"/>
        <v>133</v>
      </c>
      <c r="CD22" s="362">
        <v>14</v>
      </c>
      <c r="CE22" s="371">
        <f t="shared" ca="1" si="94"/>
        <v>0</v>
      </c>
      <c r="CF22" s="359">
        <f t="shared" ca="1" si="29"/>
        <v>0</v>
      </c>
      <c r="CG22" s="359">
        <f t="shared" ca="1" si="30"/>
        <v>0</v>
      </c>
      <c r="CH22" s="359">
        <f t="shared" ca="1" si="31"/>
        <v>0</v>
      </c>
      <c r="CI22" s="359">
        <f t="shared" ca="1" si="32"/>
        <v>0</v>
      </c>
      <c r="CJ22" s="359">
        <f t="shared" ca="1" si="65"/>
        <v>0</v>
      </c>
      <c r="CL22" s="362">
        <f t="shared" ca="1" si="95"/>
        <v>133</v>
      </c>
      <c r="CM22" s="362">
        <v>14</v>
      </c>
      <c r="CN22" s="371">
        <f t="shared" ca="1" si="96"/>
        <v>0</v>
      </c>
      <c r="CO22" s="359">
        <f t="shared" ca="1" si="33"/>
        <v>0</v>
      </c>
      <c r="CP22" s="359">
        <f t="shared" ca="1" si="34"/>
        <v>0</v>
      </c>
      <c r="CQ22" s="359">
        <f t="shared" ca="1" si="35"/>
        <v>0</v>
      </c>
      <c r="CR22" s="359">
        <f t="shared" ca="1" si="36"/>
        <v>0</v>
      </c>
      <c r="CS22" s="359">
        <f t="shared" ca="1" si="66"/>
        <v>0</v>
      </c>
      <c r="CU22" s="362">
        <f t="shared" ca="1" si="97"/>
        <v>133</v>
      </c>
      <c r="CV22" s="362">
        <v>14</v>
      </c>
      <c r="CW22" s="371">
        <f t="shared" ca="1" si="98"/>
        <v>0</v>
      </c>
      <c r="CX22" s="359">
        <f t="shared" ca="1" si="37"/>
        <v>0</v>
      </c>
      <c r="CY22" s="359">
        <f t="shared" ca="1" si="38"/>
        <v>0</v>
      </c>
      <c r="CZ22" s="359">
        <f t="shared" ca="1" si="39"/>
        <v>0</v>
      </c>
      <c r="DA22" s="359">
        <f t="shared" ca="1" si="40"/>
        <v>0</v>
      </c>
      <c r="DB22" s="359">
        <f t="shared" ca="1" si="67"/>
        <v>0</v>
      </c>
      <c r="DD22" s="362">
        <f t="shared" ca="1" si="99"/>
        <v>133</v>
      </c>
      <c r="DE22" s="362">
        <v>14</v>
      </c>
      <c r="DF22" s="371">
        <f t="shared" ca="1" si="100"/>
        <v>0</v>
      </c>
      <c r="DG22" s="359">
        <f t="shared" ca="1" si="41"/>
        <v>0</v>
      </c>
      <c r="DH22" s="359">
        <f t="shared" ca="1" si="42"/>
        <v>0</v>
      </c>
      <c r="DI22" s="359">
        <f t="shared" ca="1" si="43"/>
        <v>0</v>
      </c>
      <c r="DJ22" s="359">
        <f t="shared" ca="1" si="44"/>
        <v>0</v>
      </c>
      <c r="DK22" s="359">
        <f t="shared" ca="1" si="68"/>
        <v>0</v>
      </c>
      <c r="DM22" s="362">
        <f t="shared" ca="1" si="101"/>
        <v>133</v>
      </c>
      <c r="DN22" s="362">
        <v>14</v>
      </c>
      <c r="DO22" s="371">
        <f t="shared" ca="1" si="102"/>
        <v>0</v>
      </c>
      <c r="DP22" s="359">
        <f t="shared" ca="1" si="45"/>
        <v>0</v>
      </c>
      <c r="DQ22" s="359">
        <f t="shared" ca="1" si="46"/>
        <v>0</v>
      </c>
      <c r="DR22" s="359">
        <f t="shared" ca="1" si="47"/>
        <v>0</v>
      </c>
      <c r="DS22" s="359">
        <f t="shared" ca="1" si="48"/>
        <v>0</v>
      </c>
      <c r="DT22" s="359">
        <f t="shared" ca="1" si="69"/>
        <v>0</v>
      </c>
      <c r="DV22" s="362">
        <f t="shared" ca="1" si="103"/>
        <v>133</v>
      </c>
      <c r="DW22" s="362">
        <v>14</v>
      </c>
      <c r="DX22" s="371">
        <f t="shared" ca="1" si="104"/>
        <v>0</v>
      </c>
      <c r="DY22" s="359">
        <f t="shared" ca="1" si="49"/>
        <v>0</v>
      </c>
      <c r="DZ22" s="359">
        <f t="shared" ca="1" si="50"/>
        <v>0</v>
      </c>
      <c r="EA22" s="359">
        <f t="shared" ca="1" si="51"/>
        <v>0</v>
      </c>
      <c r="EB22" s="359">
        <f t="shared" ca="1" si="52"/>
        <v>0</v>
      </c>
      <c r="EC22" s="359">
        <f t="shared" ca="1" si="70"/>
        <v>0</v>
      </c>
      <c r="EE22" s="362">
        <f t="shared" ca="1" si="105"/>
        <v>133</v>
      </c>
      <c r="EF22" s="362">
        <v>14</v>
      </c>
      <c r="EG22" s="371">
        <f t="shared" ca="1" si="106"/>
        <v>0</v>
      </c>
      <c r="EH22" s="359">
        <f t="shared" ca="1" si="53"/>
        <v>0</v>
      </c>
      <c r="EI22" s="359">
        <f t="shared" ca="1" si="54"/>
        <v>0</v>
      </c>
      <c r="EJ22" s="359">
        <f t="shared" ca="1" si="55"/>
        <v>0</v>
      </c>
      <c r="EK22" s="359">
        <f t="shared" ca="1" si="56"/>
        <v>0</v>
      </c>
      <c r="EL22" s="359">
        <f t="shared" ca="1" si="71"/>
        <v>0</v>
      </c>
    </row>
    <row r="23" spans="6:142" x14ac:dyDescent="0.35">
      <c r="F23" s="372">
        <f ca="1">IFERROR(INDEX('Inflation Rates'!$A$16:$H$138,MATCH('IRA Roth'!$H23,'Inflation Rates'!$A$16:$A$138,0),8)/INDEX('Inflation Rates'!$A$16:$H$138,MATCH('IRA Roth'!$H23,'Inflation Rates'!$A$16:$A$138,0)-1,8)-1,F22)</f>
        <v>2.0000000000000018E-2</v>
      </c>
      <c r="G23" s="372">
        <f ca="1">IFERROR(INDEX('Inflation Rates'!$A$16:$H$138,MATCH('IRA Roth'!$H23,'Inflation Rates'!$A$16:$A$138,0),6)/INDEX('Inflation Rates'!$A$16:$H$138,MATCH('IRA Roth'!$H23,'Inflation Rates'!$A$16:$A$138,0)-1,6)-1,G22)</f>
        <v>2.0999999999999908E-2</v>
      </c>
      <c r="H23" s="362">
        <f t="shared" ca="1" si="72"/>
        <v>2034</v>
      </c>
      <c r="I23" s="362">
        <f t="shared" ca="1" si="72"/>
        <v>134</v>
      </c>
      <c r="J23" s="362">
        <v>15</v>
      </c>
      <c r="K23" s="371">
        <f t="shared" ca="1" si="73"/>
        <v>0</v>
      </c>
      <c r="L23" s="359">
        <f t="shared" ca="1" si="2"/>
        <v>0</v>
      </c>
      <c r="M23" s="359">
        <f t="shared" ca="1" si="3"/>
        <v>0</v>
      </c>
      <c r="N23" s="359">
        <f t="shared" ca="1" si="4"/>
        <v>0</v>
      </c>
      <c r="O23" s="359">
        <f t="shared" ca="1" si="74"/>
        <v>0</v>
      </c>
      <c r="P23" s="359">
        <f t="shared" ca="1" si="57"/>
        <v>0</v>
      </c>
      <c r="Q23" s="359"/>
      <c r="R23" s="362">
        <f t="shared" ca="1" si="75"/>
        <v>134</v>
      </c>
      <c r="S23" s="362">
        <v>15</v>
      </c>
      <c r="T23" s="371">
        <f t="shared" ca="1" si="76"/>
        <v>0</v>
      </c>
      <c r="U23" s="359">
        <f t="shared" ca="1" si="5"/>
        <v>0</v>
      </c>
      <c r="V23" s="359">
        <f t="shared" ca="1" si="6"/>
        <v>0</v>
      </c>
      <c r="W23" s="359">
        <f t="shared" ca="1" si="7"/>
        <v>0</v>
      </c>
      <c r="X23" s="359">
        <f t="shared" ca="1" si="77"/>
        <v>0</v>
      </c>
      <c r="Y23" s="359">
        <f t="shared" ca="1" si="58"/>
        <v>0</v>
      </c>
      <c r="AA23" s="362">
        <f t="shared" ca="1" si="78"/>
        <v>134</v>
      </c>
      <c r="AB23" s="362">
        <v>15</v>
      </c>
      <c r="AC23" s="371">
        <f t="shared" ca="1" si="79"/>
        <v>0</v>
      </c>
      <c r="AD23" s="359">
        <f t="shared" ca="1" si="8"/>
        <v>0</v>
      </c>
      <c r="AE23" s="359">
        <f t="shared" ca="1" si="9"/>
        <v>0</v>
      </c>
      <c r="AF23" s="359">
        <f t="shared" ca="1" si="10"/>
        <v>0</v>
      </c>
      <c r="AG23" s="359">
        <f t="shared" ca="1" si="80"/>
        <v>0</v>
      </c>
      <c r="AH23" s="359">
        <f t="shared" ca="1" si="59"/>
        <v>0</v>
      </c>
      <c r="AJ23" s="362">
        <f t="shared" ca="1" si="81"/>
        <v>134</v>
      </c>
      <c r="AK23" s="362">
        <v>15</v>
      </c>
      <c r="AL23" s="371">
        <f t="shared" ca="1" si="82"/>
        <v>0</v>
      </c>
      <c r="AM23" s="359">
        <f t="shared" ca="1" si="11"/>
        <v>0</v>
      </c>
      <c r="AN23" s="359">
        <f t="shared" ca="1" si="12"/>
        <v>0</v>
      </c>
      <c r="AO23" s="359">
        <f t="shared" ca="1" si="13"/>
        <v>0</v>
      </c>
      <c r="AP23" s="359">
        <f t="shared" ca="1" si="83"/>
        <v>0</v>
      </c>
      <c r="AQ23" s="359">
        <f t="shared" ca="1" si="60"/>
        <v>0</v>
      </c>
      <c r="AS23" s="362">
        <f t="shared" ca="1" si="84"/>
        <v>134</v>
      </c>
      <c r="AT23" s="362">
        <v>15</v>
      </c>
      <c r="AU23" s="371">
        <f t="shared" ca="1" si="85"/>
        <v>0</v>
      </c>
      <c r="AV23" s="359">
        <f t="shared" ca="1" si="14"/>
        <v>0</v>
      </c>
      <c r="AW23" s="359">
        <f t="shared" ca="1" si="15"/>
        <v>0</v>
      </c>
      <c r="AX23" s="359">
        <f t="shared" ca="1" si="16"/>
        <v>0</v>
      </c>
      <c r="AY23" s="359">
        <f t="shared" ca="1" si="86"/>
        <v>0</v>
      </c>
      <c r="AZ23" s="359">
        <f t="shared" ca="1" si="61"/>
        <v>0</v>
      </c>
      <c r="BB23" s="362">
        <f t="shared" ca="1" si="87"/>
        <v>134</v>
      </c>
      <c r="BC23" s="362">
        <v>15</v>
      </c>
      <c r="BD23" s="371">
        <f t="shared" ca="1" si="88"/>
        <v>0</v>
      </c>
      <c r="BE23" s="359">
        <f t="shared" ca="1" si="17"/>
        <v>0</v>
      </c>
      <c r="BF23" s="359">
        <f t="shared" ca="1" si="18"/>
        <v>0</v>
      </c>
      <c r="BG23" s="359">
        <f t="shared" ca="1" si="19"/>
        <v>0</v>
      </c>
      <c r="BH23" s="359">
        <f t="shared" ca="1" si="20"/>
        <v>0</v>
      </c>
      <c r="BI23" s="359">
        <f t="shared" ca="1" si="62"/>
        <v>0</v>
      </c>
      <c r="BK23" s="362">
        <f t="shared" ca="1" si="89"/>
        <v>134</v>
      </c>
      <c r="BL23" s="362">
        <v>15</v>
      </c>
      <c r="BM23" s="371">
        <f t="shared" ca="1" si="90"/>
        <v>0</v>
      </c>
      <c r="BN23" s="359">
        <f t="shared" ca="1" si="21"/>
        <v>0</v>
      </c>
      <c r="BO23" s="359">
        <f t="shared" ca="1" si="22"/>
        <v>0</v>
      </c>
      <c r="BP23" s="359">
        <f t="shared" ca="1" si="23"/>
        <v>0</v>
      </c>
      <c r="BQ23" s="359">
        <f t="shared" ca="1" si="24"/>
        <v>0</v>
      </c>
      <c r="BR23" s="359">
        <f t="shared" ca="1" si="63"/>
        <v>0</v>
      </c>
      <c r="BT23" s="362">
        <f t="shared" ca="1" si="91"/>
        <v>134</v>
      </c>
      <c r="BU23" s="362">
        <v>15</v>
      </c>
      <c r="BV23" s="371">
        <f t="shared" ca="1" si="92"/>
        <v>0</v>
      </c>
      <c r="BW23" s="359">
        <f t="shared" ca="1" si="25"/>
        <v>0</v>
      </c>
      <c r="BX23" s="359">
        <f t="shared" ca="1" si="26"/>
        <v>0</v>
      </c>
      <c r="BY23" s="359">
        <f t="shared" ca="1" si="27"/>
        <v>0</v>
      </c>
      <c r="BZ23" s="359">
        <f t="shared" ca="1" si="28"/>
        <v>0</v>
      </c>
      <c r="CA23" s="359">
        <f t="shared" ca="1" si="64"/>
        <v>0</v>
      </c>
      <c r="CC23" s="362">
        <f t="shared" ca="1" si="93"/>
        <v>134</v>
      </c>
      <c r="CD23" s="362">
        <v>15</v>
      </c>
      <c r="CE23" s="371">
        <f t="shared" ca="1" si="94"/>
        <v>0</v>
      </c>
      <c r="CF23" s="359">
        <f t="shared" ca="1" si="29"/>
        <v>0</v>
      </c>
      <c r="CG23" s="359">
        <f t="shared" ca="1" si="30"/>
        <v>0</v>
      </c>
      <c r="CH23" s="359">
        <f t="shared" ca="1" si="31"/>
        <v>0</v>
      </c>
      <c r="CI23" s="359">
        <f t="shared" ca="1" si="32"/>
        <v>0</v>
      </c>
      <c r="CJ23" s="359">
        <f t="shared" ca="1" si="65"/>
        <v>0</v>
      </c>
      <c r="CL23" s="362">
        <f t="shared" ca="1" si="95"/>
        <v>134</v>
      </c>
      <c r="CM23" s="362">
        <v>15</v>
      </c>
      <c r="CN23" s="371">
        <f t="shared" ca="1" si="96"/>
        <v>0</v>
      </c>
      <c r="CO23" s="359">
        <f t="shared" ca="1" si="33"/>
        <v>0</v>
      </c>
      <c r="CP23" s="359">
        <f t="shared" ca="1" si="34"/>
        <v>0</v>
      </c>
      <c r="CQ23" s="359">
        <f t="shared" ca="1" si="35"/>
        <v>0</v>
      </c>
      <c r="CR23" s="359">
        <f t="shared" ca="1" si="36"/>
        <v>0</v>
      </c>
      <c r="CS23" s="359">
        <f t="shared" ca="1" si="66"/>
        <v>0</v>
      </c>
      <c r="CU23" s="362">
        <f t="shared" ca="1" si="97"/>
        <v>134</v>
      </c>
      <c r="CV23" s="362">
        <v>15</v>
      </c>
      <c r="CW23" s="371">
        <f t="shared" ca="1" si="98"/>
        <v>0</v>
      </c>
      <c r="CX23" s="359">
        <f t="shared" ca="1" si="37"/>
        <v>0</v>
      </c>
      <c r="CY23" s="359">
        <f t="shared" ca="1" si="38"/>
        <v>0</v>
      </c>
      <c r="CZ23" s="359">
        <f t="shared" ca="1" si="39"/>
        <v>0</v>
      </c>
      <c r="DA23" s="359">
        <f t="shared" ca="1" si="40"/>
        <v>0</v>
      </c>
      <c r="DB23" s="359">
        <f t="shared" ca="1" si="67"/>
        <v>0</v>
      </c>
      <c r="DD23" s="362">
        <f t="shared" ca="1" si="99"/>
        <v>134</v>
      </c>
      <c r="DE23" s="362">
        <v>15</v>
      </c>
      <c r="DF23" s="371">
        <f t="shared" ca="1" si="100"/>
        <v>0</v>
      </c>
      <c r="DG23" s="359">
        <f t="shared" ca="1" si="41"/>
        <v>0</v>
      </c>
      <c r="DH23" s="359">
        <f t="shared" ca="1" si="42"/>
        <v>0</v>
      </c>
      <c r="DI23" s="359">
        <f t="shared" ca="1" si="43"/>
        <v>0</v>
      </c>
      <c r="DJ23" s="359">
        <f t="shared" ca="1" si="44"/>
        <v>0</v>
      </c>
      <c r="DK23" s="359">
        <f t="shared" ca="1" si="68"/>
        <v>0</v>
      </c>
      <c r="DM23" s="362">
        <f t="shared" ca="1" si="101"/>
        <v>134</v>
      </c>
      <c r="DN23" s="362">
        <v>15</v>
      </c>
      <c r="DO23" s="371">
        <f t="shared" ca="1" si="102"/>
        <v>0</v>
      </c>
      <c r="DP23" s="359">
        <f t="shared" ca="1" si="45"/>
        <v>0</v>
      </c>
      <c r="DQ23" s="359">
        <f t="shared" ca="1" si="46"/>
        <v>0</v>
      </c>
      <c r="DR23" s="359">
        <f t="shared" ca="1" si="47"/>
        <v>0</v>
      </c>
      <c r="DS23" s="359">
        <f t="shared" ca="1" si="48"/>
        <v>0</v>
      </c>
      <c r="DT23" s="359">
        <f t="shared" ca="1" si="69"/>
        <v>0</v>
      </c>
      <c r="DV23" s="362">
        <f t="shared" ca="1" si="103"/>
        <v>134</v>
      </c>
      <c r="DW23" s="362">
        <v>15</v>
      </c>
      <c r="DX23" s="371">
        <f t="shared" ca="1" si="104"/>
        <v>0</v>
      </c>
      <c r="DY23" s="359">
        <f t="shared" ca="1" si="49"/>
        <v>0</v>
      </c>
      <c r="DZ23" s="359">
        <f t="shared" ca="1" si="50"/>
        <v>0</v>
      </c>
      <c r="EA23" s="359">
        <f t="shared" ca="1" si="51"/>
        <v>0</v>
      </c>
      <c r="EB23" s="359">
        <f t="shared" ca="1" si="52"/>
        <v>0</v>
      </c>
      <c r="EC23" s="359">
        <f t="shared" ca="1" si="70"/>
        <v>0</v>
      </c>
      <c r="EE23" s="362">
        <f t="shared" ca="1" si="105"/>
        <v>134</v>
      </c>
      <c r="EF23" s="362">
        <v>15</v>
      </c>
      <c r="EG23" s="371">
        <f t="shared" ca="1" si="106"/>
        <v>0</v>
      </c>
      <c r="EH23" s="359">
        <f t="shared" ca="1" si="53"/>
        <v>0</v>
      </c>
      <c r="EI23" s="359">
        <f t="shared" ca="1" si="54"/>
        <v>0</v>
      </c>
      <c r="EJ23" s="359">
        <f t="shared" ca="1" si="55"/>
        <v>0</v>
      </c>
      <c r="EK23" s="359">
        <f t="shared" ca="1" si="56"/>
        <v>0</v>
      </c>
      <c r="EL23" s="359">
        <f t="shared" ca="1" si="71"/>
        <v>0</v>
      </c>
    </row>
    <row r="24" spans="6:142" x14ac:dyDescent="0.35">
      <c r="F24" s="372">
        <f ca="1">IFERROR(INDEX('Inflation Rates'!$A$16:$H$138,MATCH('IRA Roth'!$H24,'Inflation Rates'!$A$16:$A$138,0),8)/INDEX('Inflation Rates'!$A$16:$H$138,MATCH('IRA Roth'!$H24,'Inflation Rates'!$A$16:$A$138,0)-1,8)-1,F23)</f>
        <v>2.0000000000000018E-2</v>
      </c>
      <c r="G24" s="372">
        <f ca="1">IFERROR(INDEX('Inflation Rates'!$A$16:$H$138,MATCH('IRA Roth'!$H24,'Inflation Rates'!$A$16:$A$138,0),6)/INDEX('Inflation Rates'!$A$16:$H$138,MATCH('IRA Roth'!$H24,'Inflation Rates'!$A$16:$A$138,0)-1,6)-1,G23)</f>
        <v>2.0999999999999908E-2</v>
      </c>
      <c r="H24" s="362">
        <f t="shared" ca="1" si="72"/>
        <v>2035</v>
      </c>
      <c r="I24" s="362">
        <f t="shared" ca="1" si="72"/>
        <v>135</v>
      </c>
      <c r="J24" s="362">
        <v>16</v>
      </c>
      <c r="K24" s="371">
        <f t="shared" ca="1" si="73"/>
        <v>0</v>
      </c>
      <c r="L24" s="359">
        <f t="shared" ca="1" si="2"/>
        <v>0</v>
      </c>
      <c r="M24" s="359">
        <f t="shared" ca="1" si="3"/>
        <v>0</v>
      </c>
      <c r="N24" s="359">
        <f t="shared" ca="1" si="4"/>
        <v>0</v>
      </c>
      <c r="O24" s="359">
        <f t="shared" ca="1" si="74"/>
        <v>0</v>
      </c>
      <c r="P24" s="359">
        <f t="shared" ca="1" si="57"/>
        <v>0</v>
      </c>
      <c r="Q24" s="359"/>
      <c r="R24" s="362">
        <f t="shared" ca="1" si="75"/>
        <v>135</v>
      </c>
      <c r="S24" s="362">
        <v>16</v>
      </c>
      <c r="T24" s="371">
        <f t="shared" ca="1" si="76"/>
        <v>0</v>
      </c>
      <c r="U24" s="359">
        <f t="shared" ca="1" si="5"/>
        <v>0</v>
      </c>
      <c r="V24" s="359">
        <f t="shared" ca="1" si="6"/>
        <v>0</v>
      </c>
      <c r="W24" s="359">
        <f t="shared" ca="1" si="7"/>
        <v>0</v>
      </c>
      <c r="X24" s="359">
        <f t="shared" ca="1" si="77"/>
        <v>0</v>
      </c>
      <c r="Y24" s="359">
        <f t="shared" ca="1" si="58"/>
        <v>0</v>
      </c>
      <c r="AA24" s="362">
        <f t="shared" ca="1" si="78"/>
        <v>135</v>
      </c>
      <c r="AB24" s="362">
        <v>16</v>
      </c>
      <c r="AC24" s="371">
        <f t="shared" ca="1" si="79"/>
        <v>0</v>
      </c>
      <c r="AD24" s="359">
        <f t="shared" ca="1" si="8"/>
        <v>0</v>
      </c>
      <c r="AE24" s="359">
        <f t="shared" ca="1" si="9"/>
        <v>0</v>
      </c>
      <c r="AF24" s="359">
        <f t="shared" ca="1" si="10"/>
        <v>0</v>
      </c>
      <c r="AG24" s="359">
        <f t="shared" ca="1" si="80"/>
        <v>0</v>
      </c>
      <c r="AH24" s="359">
        <f t="shared" ca="1" si="59"/>
        <v>0</v>
      </c>
      <c r="AJ24" s="362">
        <f t="shared" ca="1" si="81"/>
        <v>135</v>
      </c>
      <c r="AK24" s="362">
        <v>16</v>
      </c>
      <c r="AL24" s="371">
        <f t="shared" ca="1" si="82"/>
        <v>0</v>
      </c>
      <c r="AM24" s="359">
        <f t="shared" ca="1" si="11"/>
        <v>0</v>
      </c>
      <c r="AN24" s="359">
        <f t="shared" ca="1" si="12"/>
        <v>0</v>
      </c>
      <c r="AO24" s="359">
        <f t="shared" ca="1" si="13"/>
        <v>0</v>
      </c>
      <c r="AP24" s="359">
        <f t="shared" ca="1" si="83"/>
        <v>0</v>
      </c>
      <c r="AQ24" s="359">
        <f t="shared" ca="1" si="60"/>
        <v>0</v>
      </c>
      <c r="AS24" s="362">
        <f t="shared" ca="1" si="84"/>
        <v>135</v>
      </c>
      <c r="AT24" s="362">
        <v>16</v>
      </c>
      <c r="AU24" s="371">
        <f t="shared" ca="1" si="85"/>
        <v>0</v>
      </c>
      <c r="AV24" s="359">
        <f t="shared" ca="1" si="14"/>
        <v>0</v>
      </c>
      <c r="AW24" s="359">
        <f t="shared" ca="1" si="15"/>
        <v>0</v>
      </c>
      <c r="AX24" s="359">
        <f t="shared" ca="1" si="16"/>
        <v>0</v>
      </c>
      <c r="AY24" s="359">
        <f t="shared" ca="1" si="86"/>
        <v>0</v>
      </c>
      <c r="AZ24" s="359">
        <f t="shared" ca="1" si="61"/>
        <v>0</v>
      </c>
      <c r="BB24" s="362">
        <f t="shared" ca="1" si="87"/>
        <v>135</v>
      </c>
      <c r="BC24" s="362">
        <v>16</v>
      </c>
      <c r="BD24" s="371">
        <f t="shared" ca="1" si="88"/>
        <v>0</v>
      </c>
      <c r="BE24" s="359">
        <f t="shared" ca="1" si="17"/>
        <v>0</v>
      </c>
      <c r="BF24" s="359">
        <f t="shared" ca="1" si="18"/>
        <v>0</v>
      </c>
      <c r="BG24" s="359">
        <f t="shared" ca="1" si="19"/>
        <v>0</v>
      </c>
      <c r="BH24" s="359">
        <f t="shared" ca="1" si="20"/>
        <v>0</v>
      </c>
      <c r="BI24" s="359">
        <f t="shared" ca="1" si="62"/>
        <v>0</v>
      </c>
      <c r="BK24" s="362">
        <f t="shared" ca="1" si="89"/>
        <v>135</v>
      </c>
      <c r="BL24" s="362">
        <v>16</v>
      </c>
      <c r="BM24" s="371">
        <f t="shared" ca="1" si="90"/>
        <v>0</v>
      </c>
      <c r="BN24" s="359">
        <f t="shared" ca="1" si="21"/>
        <v>0</v>
      </c>
      <c r="BO24" s="359">
        <f t="shared" ca="1" si="22"/>
        <v>0</v>
      </c>
      <c r="BP24" s="359">
        <f t="shared" ca="1" si="23"/>
        <v>0</v>
      </c>
      <c r="BQ24" s="359">
        <f t="shared" ca="1" si="24"/>
        <v>0</v>
      </c>
      <c r="BR24" s="359">
        <f t="shared" ca="1" si="63"/>
        <v>0</v>
      </c>
      <c r="BT24" s="362">
        <f t="shared" ca="1" si="91"/>
        <v>135</v>
      </c>
      <c r="BU24" s="362">
        <v>16</v>
      </c>
      <c r="BV24" s="371">
        <f t="shared" ca="1" si="92"/>
        <v>0</v>
      </c>
      <c r="BW24" s="359">
        <f t="shared" ca="1" si="25"/>
        <v>0</v>
      </c>
      <c r="BX24" s="359">
        <f t="shared" ca="1" si="26"/>
        <v>0</v>
      </c>
      <c r="BY24" s="359">
        <f t="shared" ca="1" si="27"/>
        <v>0</v>
      </c>
      <c r="BZ24" s="359">
        <f t="shared" ca="1" si="28"/>
        <v>0</v>
      </c>
      <c r="CA24" s="359">
        <f t="shared" ca="1" si="64"/>
        <v>0</v>
      </c>
      <c r="CC24" s="362">
        <f t="shared" ca="1" si="93"/>
        <v>135</v>
      </c>
      <c r="CD24" s="362">
        <v>16</v>
      </c>
      <c r="CE24" s="371">
        <f t="shared" ca="1" si="94"/>
        <v>0</v>
      </c>
      <c r="CF24" s="359">
        <f t="shared" ca="1" si="29"/>
        <v>0</v>
      </c>
      <c r="CG24" s="359">
        <f t="shared" ca="1" si="30"/>
        <v>0</v>
      </c>
      <c r="CH24" s="359">
        <f t="shared" ca="1" si="31"/>
        <v>0</v>
      </c>
      <c r="CI24" s="359">
        <f t="shared" ca="1" si="32"/>
        <v>0</v>
      </c>
      <c r="CJ24" s="359">
        <f t="shared" ca="1" si="65"/>
        <v>0</v>
      </c>
      <c r="CL24" s="362">
        <f t="shared" ca="1" si="95"/>
        <v>135</v>
      </c>
      <c r="CM24" s="362">
        <v>16</v>
      </c>
      <c r="CN24" s="371">
        <f t="shared" ca="1" si="96"/>
        <v>0</v>
      </c>
      <c r="CO24" s="359">
        <f t="shared" ca="1" si="33"/>
        <v>0</v>
      </c>
      <c r="CP24" s="359">
        <f t="shared" ca="1" si="34"/>
        <v>0</v>
      </c>
      <c r="CQ24" s="359">
        <f t="shared" ca="1" si="35"/>
        <v>0</v>
      </c>
      <c r="CR24" s="359">
        <f t="shared" ca="1" si="36"/>
        <v>0</v>
      </c>
      <c r="CS24" s="359">
        <f t="shared" ca="1" si="66"/>
        <v>0</v>
      </c>
      <c r="CU24" s="362">
        <f t="shared" ca="1" si="97"/>
        <v>135</v>
      </c>
      <c r="CV24" s="362">
        <v>16</v>
      </c>
      <c r="CW24" s="371">
        <f t="shared" ca="1" si="98"/>
        <v>0</v>
      </c>
      <c r="CX24" s="359">
        <f t="shared" ca="1" si="37"/>
        <v>0</v>
      </c>
      <c r="CY24" s="359">
        <f t="shared" ca="1" si="38"/>
        <v>0</v>
      </c>
      <c r="CZ24" s="359">
        <f t="shared" ca="1" si="39"/>
        <v>0</v>
      </c>
      <c r="DA24" s="359">
        <f t="shared" ca="1" si="40"/>
        <v>0</v>
      </c>
      <c r="DB24" s="359">
        <f t="shared" ca="1" si="67"/>
        <v>0</v>
      </c>
      <c r="DD24" s="362">
        <f t="shared" ca="1" si="99"/>
        <v>135</v>
      </c>
      <c r="DE24" s="362">
        <v>16</v>
      </c>
      <c r="DF24" s="371">
        <f t="shared" ca="1" si="100"/>
        <v>0</v>
      </c>
      <c r="DG24" s="359">
        <f t="shared" ca="1" si="41"/>
        <v>0</v>
      </c>
      <c r="DH24" s="359">
        <f t="shared" ca="1" si="42"/>
        <v>0</v>
      </c>
      <c r="DI24" s="359">
        <f t="shared" ca="1" si="43"/>
        <v>0</v>
      </c>
      <c r="DJ24" s="359">
        <f t="shared" ca="1" si="44"/>
        <v>0</v>
      </c>
      <c r="DK24" s="359">
        <f t="shared" ca="1" si="68"/>
        <v>0</v>
      </c>
      <c r="DM24" s="362">
        <f t="shared" ca="1" si="101"/>
        <v>135</v>
      </c>
      <c r="DN24" s="362">
        <v>16</v>
      </c>
      <c r="DO24" s="371">
        <f t="shared" ca="1" si="102"/>
        <v>0</v>
      </c>
      <c r="DP24" s="359">
        <f t="shared" ca="1" si="45"/>
        <v>0</v>
      </c>
      <c r="DQ24" s="359">
        <f t="shared" ca="1" si="46"/>
        <v>0</v>
      </c>
      <c r="DR24" s="359">
        <f t="shared" ca="1" si="47"/>
        <v>0</v>
      </c>
      <c r="DS24" s="359">
        <f t="shared" ca="1" si="48"/>
        <v>0</v>
      </c>
      <c r="DT24" s="359">
        <f t="shared" ca="1" si="69"/>
        <v>0</v>
      </c>
      <c r="DV24" s="362">
        <f t="shared" ca="1" si="103"/>
        <v>135</v>
      </c>
      <c r="DW24" s="362">
        <v>16</v>
      </c>
      <c r="DX24" s="371">
        <f t="shared" ca="1" si="104"/>
        <v>0</v>
      </c>
      <c r="DY24" s="359">
        <f t="shared" ca="1" si="49"/>
        <v>0</v>
      </c>
      <c r="DZ24" s="359">
        <f t="shared" ca="1" si="50"/>
        <v>0</v>
      </c>
      <c r="EA24" s="359">
        <f t="shared" ca="1" si="51"/>
        <v>0</v>
      </c>
      <c r="EB24" s="359">
        <f t="shared" ca="1" si="52"/>
        <v>0</v>
      </c>
      <c r="EC24" s="359">
        <f t="shared" ca="1" si="70"/>
        <v>0</v>
      </c>
      <c r="EE24" s="362">
        <f t="shared" ca="1" si="105"/>
        <v>135</v>
      </c>
      <c r="EF24" s="362">
        <v>16</v>
      </c>
      <c r="EG24" s="371">
        <f t="shared" ca="1" si="106"/>
        <v>0</v>
      </c>
      <c r="EH24" s="359">
        <f t="shared" ca="1" si="53"/>
        <v>0</v>
      </c>
      <c r="EI24" s="359">
        <f t="shared" ca="1" si="54"/>
        <v>0</v>
      </c>
      <c r="EJ24" s="359">
        <f t="shared" ca="1" si="55"/>
        <v>0</v>
      </c>
      <c r="EK24" s="359">
        <f t="shared" ca="1" si="56"/>
        <v>0</v>
      </c>
      <c r="EL24" s="359">
        <f t="shared" ca="1" si="71"/>
        <v>0</v>
      </c>
    </row>
    <row r="25" spans="6:142" x14ac:dyDescent="0.35">
      <c r="F25" s="372">
        <f ca="1">IFERROR(INDEX('Inflation Rates'!$A$16:$H$138,MATCH('IRA Roth'!$H25,'Inflation Rates'!$A$16:$A$138,0),8)/INDEX('Inflation Rates'!$A$16:$H$138,MATCH('IRA Roth'!$H25,'Inflation Rates'!$A$16:$A$138,0)-1,8)-1,F24)</f>
        <v>2.0000000000000018E-2</v>
      </c>
      <c r="G25" s="372">
        <f ca="1">IFERROR(INDEX('Inflation Rates'!$A$16:$H$138,MATCH('IRA Roth'!$H25,'Inflation Rates'!$A$16:$A$138,0),6)/INDEX('Inflation Rates'!$A$16:$H$138,MATCH('IRA Roth'!$H25,'Inflation Rates'!$A$16:$A$138,0)-1,6)-1,G24)</f>
        <v>2.0999999999999908E-2</v>
      </c>
      <c r="H25" s="362">
        <f t="shared" ca="1" si="72"/>
        <v>2036</v>
      </c>
      <c r="I25" s="362">
        <f t="shared" ca="1" si="72"/>
        <v>136</v>
      </c>
      <c r="J25" s="362">
        <v>17</v>
      </c>
      <c r="K25" s="371">
        <f t="shared" ca="1" si="73"/>
        <v>0</v>
      </c>
      <c r="L25" s="359">
        <f t="shared" ca="1" si="2"/>
        <v>0</v>
      </c>
      <c r="M25" s="359">
        <f t="shared" ca="1" si="3"/>
        <v>0</v>
      </c>
      <c r="N25" s="359">
        <f t="shared" ca="1" si="4"/>
        <v>0</v>
      </c>
      <c r="O25" s="359">
        <f t="shared" ca="1" si="74"/>
        <v>0</v>
      </c>
      <c r="P25" s="359">
        <f t="shared" ca="1" si="57"/>
        <v>0</v>
      </c>
      <c r="Q25" s="359"/>
      <c r="R25" s="362">
        <f t="shared" ca="1" si="75"/>
        <v>136</v>
      </c>
      <c r="S25" s="362">
        <v>17</v>
      </c>
      <c r="T25" s="371">
        <f t="shared" ca="1" si="76"/>
        <v>0</v>
      </c>
      <c r="U25" s="359">
        <f t="shared" ca="1" si="5"/>
        <v>0</v>
      </c>
      <c r="V25" s="359">
        <f t="shared" ca="1" si="6"/>
        <v>0</v>
      </c>
      <c r="W25" s="359">
        <f t="shared" ca="1" si="7"/>
        <v>0</v>
      </c>
      <c r="X25" s="359">
        <f t="shared" ca="1" si="77"/>
        <v>0</v>
      </c>
      <c r="Y25" s="359">
        <f t="shared" ca="1" si="58"/>
        <v>0</v>
      </c>
      <c r="AA25" s="362">
        <f t="shared" ca="1" si="78"/>
        <v>136</v>
      </c>
      <c r="AB25" s="362">
        <v>17</v>
      </c>
      <c r="AC25" s="371">
        <f t="shared" ca="1" si="79"/>
        <v>0</v>
      </c>
      <c r="AD25" s="359">
        <f t="shared" ca="1" si="8"/>
        <v>0</v>
      </c>
      <c r="AE25" s="359">
        <f t="shared" ca="1" si="9"/>
        <v>0</v>
      </c>
      <c r="AF25" s="359">
        <f t="shared" ca="1" si="10"/>
        <v>0</v>
      </c>
      <c r="AG25" s="359">
        <f t="shared" ca="1" si="80"/>
        <v>0</v>
      </c>
      <c r="AH25" s="359">
        <f t="shared" ca="1" si="59"/>
        <v>0</v>
      </c>
      <c r="AJ25" s="362">
        <f t="shared" ca="1" si="81"/>
        <v>136</v>
      </c>
      <c r="AK25" s="362">
        <v>17</v>
      </c>
      <c r="AL25" s="371">
        <f t="shared" ca="1" si="82"/>
        <v>0</v>
      </c>
      <c r="AM25" s="359">
        <f t="shared" ca="1" si="11"/>
        <v>0</v>
      </c>
      <c r="AN25" s="359">
        <f t="shared" ca="1" si="12"/>
        <v>0</v>
      </c>
      <c r="AO25" s="359">
        <f t="shared" ca="1" si="13"/>
        <v>0</v>
      </c>
      <c r="AP25" s="359">
        <f t="shared" ca="1" si="83"/>
        <v>0</v>
      </c>
      <c r="AQ25" s="359">
        <f t="shared" ca="1" si="60"/>
        <v>0</v>
      </c>
      <c r="AS25" s="362">
        <f t="shared" ca="1" si="84"/>
        <v>136</v>
      </c>
      <c r="AT25" s="362">
        <v>17</v>
      </c>
      <c r="AU25" s="371">
        <f t="shared" ca="1" si="85"/>
        <v>0</v>
      </c>
      <c r="AV25" s="359">
        <f t="shared" ca="1" si="14"/>
        <v>0</v>
      </c>
      <c r="AW25" s="359">
        <f t="shared" ca="1" si="15"/>
        <v>0</v>
      </c>
      <c r="AX25" s="359">
        <f t="shared" ca="1" si="16"/>
        <v>0</v>
      </c>
      <c r="AY25" s="359">
        <f t="shared" ca="1" si="86"/>
        <v>0</v>
      </c>
      <c r="AZ25" s="359">
        <f t="shared" ca="1" si="61"/>
        <v>0</v>
      </c>
      <c r="BB25" s="362">
        <f t="shared" ca="1" si="87"/>
        <v>136</v>
      </c>
      <c r="BC25" s="362">
        <v>17</v>
      </c>
      <c r="BD25" s="371">
        <f t="shared" ca="1" si="88"/>
        <v>0</v>
      </c>
      <c r="BE25" s="359">
        <f t="shared" ca="1" si="17"/>
        <v>0</v>
      </c>
      <c r="BF25" s="359">
        <f t="shared" ca="1" si="18"/>
        <v>0</v>
      </c>
      <c r="BG25" s="359">
        <f t="shared" ca="1" si="19"/>
        <v>0</v>
      </c>
      <c r="BH25" s="359">
        <f t="shared" ca="1" si="20"/>
        <v>0</v>
      </c>
      <c r="BI25" s="359">
        <f t="shared" ca="1" si="62"/>
        <v>0</v>
      </c>
      <c r="BK25" s="362">
        <f t="shared" ca="1" si="89"/>
        <v>136</v>
      </c>
      <c r="BL25" s="362">
        <v>17</v>
      </c>
      <c r="BM25" s="371">
        <f t="shared" ca="1" si="90"/>
        <v>0</v>
      </c>
      <c r="BN25" s="359">
        <f t="shared" ca="1" si="21"/>
        <v>0</v>
      </c>
      <c r="BO25" s="359">
        <f t="shared" ca="1" si="22"/>
        <v>0</v>
      </c>
      <c r="BP25" s="359">
        <f t="shared" ca="1" si="23"/>
        <v>0</v>
      </c>
      <c r="BQ25" s="359">
        <f t="shared" ca="1" si="24"/>
        <v>0</v>
      </c>
      <c r="BR25" s="359">
        <f t="shared" ca="1" si="63"/>
        <v>0</v>
      </c>
      <c r="BT25" s="362">
        <f t="shared" ca="1" si="91"/>
        <v>136</v>
      </c>
      <c r="BU25" s="362">
        <v>17</v>
      </c>
      <c r="BV25" s="371">
        <f t="shared" ca="1" si="92"/>
        <v>0</v>
      </c>
      <c r="BW25" s="359">
        <f t="shared" ca="1" si="25"/>
        <v>0</v>
      </c>
      <c r="BX25" s="359">
        <f t="shared" ca="1" si="26"/>
        <v>0</v>
      </c>
      <c r="BY25" s="359">
        <f t="shared" ca="1" si="27"/>
        <v>0</v>
      </c>
      <c r="BZ25" s="359">
        <f t="shared" ca="1" si="28"/>
        <v>0</v>
      </c>
      <c r="CA25" s="359">
        <f t="shared" ca="1" si="64"/>
        <v>0</v>
      </c>
      <c r="CC25" s="362">
        <f t="shared" ca="1" si="93"/>
        <v>136</v>
      </c>
      <c r="CD25" s="362">
        <v>17</v>
      </c>
      <c r="CE25" s="371">
        <f t="shared" ca="1" si="94"/>
        <v>0</v>
      </c>
      <c r="CF25" s="359">
        <f t="shared" ca="1" si="29"/>
        <v>0</v>
      </c>
      <c r="CG25" s="359">
        <f t="shared" ca="1" si="30"/>
        <v>0</v>
      </c>
      <c r="CH25" s="359">
        <f t="shared" ca="1" si="31"/>
        <v>0</v>
      </c>
      <c r="CI25" s="359">
        <f t="shared" ca="1" si="32"/>
        <v>0</v>
      </c>
      <c r="CJ25" s="359">
        <f t="shared" ca="1" si="65"/>
        <v>0</v>
      </c>
      <c r="CL25" s="362">
        <f t="shared" ca="1" si="95"/>
        <v>136</v>
      </c>
      <c r="CM25" s="362">
        <v>17</v>
      </c>
      <c r="CN25" s="371">
        <f t="shared" ca="1" si="96"/>
        <v>0</v>
      </c>
      <c r="CO25" s="359">
        <f t="shared" ca="1" si="33"/>
        <v>0</v>
      </c>
      <c r="CP25" s="359">
        <f t="shared" ca="1" si="34"/>
        <v>0</v>
      </c>
      <c r="CQ25" s="359">
        <f t="shared" ca="1" si="35"/>
        <v>0</v>
      </c>
      <c r="CR25" s="359">
        <f t="shared" ca="1" si="36"/>
        <v>0</v>
      </c>
      <c r="CS25" s="359">
        <f t="shared" ca="1" si="66"/>
        <v>0</v>
      </c>
      <c r="CU25" s="362">
        <f t="shared" ca="1" si="97"/>
        <v>136</v>
      </c>
      <c r="CV25" s="362">
        <v>17</v>
      </c>
      <c r="CW25" s="371">
        <f t="shared" ca="1" si="98"/>
        <v>0</v>
      </c>
      <c r="CX25" s="359">
        <f t="shared" ca="1" si="37"/>
        <v>0</v>
      </c>
      <c r="CY25" s="359">
        <f t="shared" ca="1" si="38"/>
        <v>0</v>
      </c>
      <c r="CZ25" s="359">
        <f t="shared" ca="1" si="39"/>
        <v>0</v>
      </c>
      <c r="DA25" s="359">
        <f t="shared" ca="1" si="40"/>
        <v>0</v>
      </c>
      <c r="DB25" s="359">
        <f t="shared" ca="1" si="67"/>
        <v>0</v>
      </c>
      <c r="DD25" s="362">
        <f t="shared" ca="1" si="99"/>
        <v>136</v>
      </c>
      <c r="DE25" s="362">
        <v>17</v>
      </c>
      <c r="DF25" s="371">
        <f t="shared" ca="1" si="100"/>
        <v>0</v>
      </c>
      <c r="DG25" s="359">
        <f t="shared" ca="1" si="41"/>
        <v>0</v>
      </c>
      <c r="DH25" s="359">
        <f t="shared" ca="1" si="42"/>
        <v>0</v>
      </c>
      <c r="DI25" s="359">
        <f t="shared" ca="1" si="43"/>
        <v>0</v>
      </c>
      <c r="DJ25" s="359">
        <f t="shared" ca="1" si="44"/>
        <v>0</v>
      </c>
      <c r="DK25" s="359">
        <f t="shared" ca="1" si="68"/>
        <v>0</v>
      </c>
      <c r="DM25" s="362">
        <f t="shared" ca="1" si="101"/>
        <v>136</v>
      </c>
      <c r="DN25" s="362">
        <v>17</v>
      </c>
      <c r="DO25" s="371">
        <f t="shared" ca="1" si="102"/>
        <v>0</v>
      </c>
      <c r="DP25" s="359">
        <f t="shared" ca="1" si="45"/>
        <v>0</v>
      </c>
      <c r="DQ25" s="359">
        <f t="shared" ca="1" si="46"/>
        <v>0</v>
      </c>
      <c r="DR25" s="359">
        <f t="shared" ca="1" si="47"/>
        <v>0</v>
      </c>
      <c r="DS25" s="359">
        <f t="shared" ca="1" si="48"/>
        <v>0</v>
      </c>
      <c r="DT25" s="359">
        <f t="shared" ca="1" si="69"/>
        <v>0</v>
      </c>
      <c r="DV25" s="362">
        <f t="shared" ca="1" si="103"/>
        <v>136</v>
      </c>
      <c r="DW25" s="362">
        <v>17</v>
      </c>
      <c r="DX25" s="371">
        <f t="shared" ca="1" si="104"/>
        <v>0</v>
      </c>
      <c r="DY25" s="359">
        <f t="shared" ca="1" si="49"/>
        <v>0</v>
      </c>
      <c r="DZ25" s="359">
        <f t="shared" ca="1" si="50"/>
        <v>0</v>
      </c>
      <c r="EA25" s="359">
        <f t="shared" ca="1" si="51"/>
        <v>0</v>
      </c>
      <c r="EB25" s="359">
        <f t="shared" ca="1" si="52"/>
        <v>0</v>
      </c>
      <c r="EC25" s="359">
        <f t="shared" ca="1" si="70"/>
        <v>0</v>
      </c>
      <c r="EE25" s="362">
        <f t="shared" ca="1" si="105"/>
        <v>136</v>
      </c>
      <c r="EF25" s="362">
        <v>17</v>
      </c>
      <c r="EG25" s="371">
        <f t="shared" ca="1" si="106"/>
        <v>0</v>
      </c>
      <c r="EH25" s="359">
        <f t="shared" ca="1" si="53"/>
        <v>0</v>
      </c>
      <c r="EI25" s="359">
        <f t="shared" ca="1" si="54"/>
        <v>0</v>
      </c>
      <c r="EJ25" s="359">
        <f t="shared" ca="1" si="55"/>
        <v>0</v>
      </c>
      <c r="EK25" s="359">
        <f t="shared" ca="1" si="56"/>
        <v>0</v>
      </c>
      <c r="EL25" s="359">
        <f t="shared" ca="1" si="71"/>
        <v>0</v>
      </c>
    </row>
    <row r="26" spans="6:142" x14ac:dyDescent="0.35">
      <c r="F26" s="372">
        <f ca="1">IFERROR(INDEX('Inflation Rates'!$A$16:$H$138,MATCH('IRA Roth'!$H26,'Inflation Rates'!$A$16:$A$138,0),8)/INDEX('Inflation Rates'!$A$16:$H$138,MATCH('IRA Roth'!$H26,'Inflation Rates'!$A$16:$A$138,0)-1,8)-1,F25)</f>
        <v>2.0000000000000018E-2</v>
      </c>
      <c r="G26" s="372">
        <f ca="1">IFERROR(INDEX('Inflation Rates'!$A$16:$H$138,MATCH('IRA Roth'!$H26,'Inflation Rates'!$A$16:$A$138,0),6)/INDEX('Inflation Rates'!$A$16:$H$138,MATCH('IRA Roth'!$H26,'Inflation Rates'!$A$16:$A$138,0)-1,6)-1,G25)</f>
        <v>2.0999999999999908E-2</v>
      </c>
      <c r="H26" s="362">
        <f t="shared" ca="1" si="72"/>
        <v>2037</v>
      </c>
      <c r="I26" s="362">
        <f t="shared" ca="1" si="72"/>
        <v>137</v>
      </c>
      <c r="J26" s="362">
        <v>18</v>
      </c>
      <c r="K26" s="371">
        <f t="shared" ca="1" si="73"/>
        <v>0</v>
      </c>
      <c r="L26" s="359">
        <f t="shared" ca="1" si="2"/>
        <v>0</v>
      </c>
      <c r="M26" s="359">
        <f t="shared" ca="1" si="3"/>
        <v>0</v>
      </c>
      <c r="N26" s="359">
        <f t="shared" ca="1" si="4"/>
        <v>0</v>
      </c>
      <c r="O26" s="359">
        <f t="shared" ca="1" si="74"/>
        <v>0</v>
      </c>
      <c r="P26" s="359">
        <f t="shared" ca="1" si="57"/>
        <v>0</v>
      </c>
      <c r="Q26" s="359"/>
      <c r="R26" s="362">
        <f t="shared" ca="1" si="75"/>
        <v>137</v>
      </c>
      <c r="S26" s="362">
        <v>18</v>
      </c>
      <c r="T26" s="371">
        <f t="shared" ca="1" si="76"/>
        <v>0</v>
      </c>
      <c r="U26" s="359">
        <f t="shared" ca="1" si="5"/>
        <v>0</v>
      </c>
      <c r="V26" s="359">
        <f t="shared" ca="1" si="6"/>
        <v>0</v>
      </c>
      <c r="W26" s="359">
        <f t="shared" ca="1" si="7"/>
        <v>0</v>
      </c>
      <c r="X26" s="359">
        <f t="shared" ca="1" si="77"/>
        <v>0</v>
      </c>
      <c r="Y26" s="359">
        <f t="shared" ca="1" si="58"/>
        <v>0</v>
      </c>
      <c r="AA26" s="362">
        <f t="shared" ca="1" si="78"/>
        <v>137</v>
      </c>
      <c r="AB26" s="362">
        <v>18</v>
      </c>
      <c r="AC26" s="371">
        <f t="shared" ca="1" si="79"/>
        <v>0</v>
      </c>
      <c r="AD26" s="359">
        <f t="shared" ca="1" si="8"/>
        <v>0</v>
      </c>
      <c r="AE26" s="359">
        <f t="shared" ca="1" si="9"/>
        <v>0</v>
      </c>
      <c r="AF26" s="359">
        <f t="shared" ca="1" si="10"/>
        <v>0</v>
      </c>
      <c r="AG26" s="359">
        <f t="shared" ca="1" si="80"/>
        <v>0</v>
      </c>
      <c r="AH26" s="359">
        <f t="shared" ca="1" si="59"/>
        <v>0</v>
      </c>
      <c r="AJ26" s="362">
        <f t="shared" ca="1" si="81"/>
        <v>137</v>
      </c>
      <c r="AK26" s="362">
        <v>18</v>
      </c>
      <c r="AL26" s="371">
        <f t="shared" ca="1" si="82"/>
        <v>0</v>
      </c>
      <c r="AM26" s="359">
        <f t="shared" ca="1" si="11"/>
        <v>0</v>
      </c>
      <c r="AN26" s="359">
        <f t="shared" ca="1" si="12"/>
        <v>0</v>
      </c>
      <c r="AO26" s="359">
        <f t="shared" ca="1" si="13"/>
        <v>0</v>
      </c>
      <c r="AP26" s="359">
        <f t="shared" ca="1" si="83"/>
        <v>0</v>
      </c>
      <c r="AQ26" s="359">
        <f t="shared" ca="1" si="60"/>
        <v>0</v>
      </c>
      <c r="AS26" s="362">
        <f t="shared" ca="1" si="84"/>
        <v>137</v>
      </c>
      <c r="AT26" s="362">
        <v>18</v>
      </c>
      <c r="AU26" s="371">
        <f t="shared" ca="1" si="85"/>
        <v>0</v>
      </c>
      <c r="AV26" s="359">
        <f t="shared" ca="1" si="14"/>
        <v>0</v>
      </c>
      <c r="AW26" s="359">
        <f t="shared" ca="1" si="15"/>
        <v>0</v>
      </c>
      <c r="AX26" s="359">
        <f t="shared" ca="1" si="16"/>
        <v>0</v>
      </c>
      <c r="AY26" s="359">
        <f t="shared" ca="1" si="86"/>
        <v>0</v>
      </c>
      <c r="AZ26" s="359">
        <f t="shared" ca="1" si="61"/>
        <v>0</v>
      </c>
      <c r="BB26" s="362">
        <f t="shared" ca="1" si="87"/>
        <v>137</v>
      </c>
      <c r="BC26" s="362">
        <v>18</v>
      </c>
      <c r="BD26" s="371">
        <f t="shared" ca="1" si="88"/>
        <v>0</v>
      </c>
      <c r="BE26" s="359">
        <f t="shared" ca="1" si="17"/>
        <v>0</v>
      </c>
      <c r="BF26" s="359">
        <f t="shared" ca="1" si="18"/>
        <v>0</v>
      </c>
      <c r="BG26" s="359">
        <f t="shared" ca="1" si="19"/>
        <v>0</v>
      </c>
      <c r="BH26" s="359">
        <f t="shared" ca="1" si="20"/>
        <v>0</v>
      </c>
      <c r="BI26" s="359">
        <f t="shared" ca="1" si="62"/>
        <v>0</v>
      </c>
      <c r="BK26" s="362">
        <f t="shared" ca="1" si="89"/>
        <v>137</v>
      </c>
      <c r="BL26" s="362">
        <v>18</v>
      </c>
      <c r="BM26" s="371">
        <f t="shared" ca="1" si="90"/>
        <v>0</v>
      </c>
      <c r="BN26" s="359">
        <f t="shared" ca="1" si="21"/>
        <v>0</v>
      </c>
      <c r="BO26" s="359">
        <f t="shared" ca="1" si="22"/>
        <v>0</v>
      </c>
      <c r="BP26" s="359">
        <f t="shared" ca="1" si="23"/>
        <v>0</v>
      </c>
      <c r="BQ26" s="359">
        <f t="shared" ca="1" si="24"/>
        <v>0</v>
      </c>
      <c r="BR26" s="359">
        <f t="shared" ca="1" si="63"/>
        <v>0</v>
      </c>
      <c r="BT26" s="362">
        <f t="shared" ca="1" si="91"/>
        <v>137</v>
      </c>
      <c r="BU26" s="362">
        <v>18</v>
      </c>
      <c r="BV26" s="371">
        <f t="shared" ca="1" si="92"/>
        <v>0</v>
      </c>
      <c r="BW26" s="359">
        <f t="shared" ca="1" si="25"/>
        <v>0</v>
      </c>
      <c r="BX26" s="359">
        <f t="shared" ca="1" si="26"/>
        <v>0</v>
      </c>
      <c r="BY26" s="359">
        <f t="shared" ca="1" si="27"/>
        <v>0</v>
      </c>
      <c r="BZ26" s="359">
        <f t="shared" ca="1" si="28"/>
        <v>0</v>
      </c>
      <c r="CA26" s="359">
        <f t="shared" ca="1" si="64"/>
        <v>0</v>
      </c>
      <c r="CC26" s="362">
        <f t="shared" ca="1" si="93"/>
        <v>137</v>
      </c>
      <c r="CD26" s="362">
        <v>18</v>
      </c>
      <c r="CE26" s="371">
        <f t="shared" ca="1" si="94"/>
        <v>0</v>
      </c>
      <c r="CF26" s="359">
        <f t="shared" ca="1" si="29"/>
        <v>0</v>
      </c>
      <c r="CG26" s="359">
        <f t="shared" ca="1" si="30"/>
        <v>0</v>
      </c>
      <c r="CH26" s="359">
        <f t="shared" ca="1" si="31"/>
        <v>0</v>
      </c>
      <c r="CI26" s="359">
        <f t="shared" ca="1" si="32"/>
        <v>0</v>
      </c>
      <c r="CJ26" s="359">
        <f t="shared" ca="1" si="65"/>
        <v>0</v>
      </c>
      <c r="CL26" s="362">
        <f t="shared" ca="1" si="95"/>
        <v>137</v>
      </c>
      <c r="CM26" s="362">
        <v>18</v>
      </c>
      <c r="CN26" s="371">
        <f t="shared" ca="1" si="96"/>
        <v>0</v>
      </c>
      <c r="CO26" s="359">
        <f t="shared" ca="1" si="33"/>
        <v>0</v>
      </c>
      <c r="CP26" s="359">
        <f t="shared" ca="1" si="34"/>
        <v>0</v>
      </c>
      <c r="CQ26" s="359">
        <f t="shared" ca="1" si="35"/>
        <v>0</v>
      </c>
      <c r="CR26" s="359">
        <f t="shared" ca="1" si="36"/>
        <v>0</v>
      </c>
      <c r="CS26" s="359">
        <f t="shared" ca="1" si="66"/>
        <v>0</v>
      </c>
      <c r="CU26" s="362">
        <f t="shared" ca="1" si="97"/>
        <v>137</v>
      </c>
      <c r="CV26" s="362">
        <v>18</v>
      </c>
      <c r="CW26" s="371">
        <f t="shared" ca="1" si="98"/>
        <v>0</v>
      </c>
      <c r="CX26" s="359">
        <f t="shared" ca="1" si="37"/>
        <v>0</v>
      </c>
      <c r="CY26" s="359">
        <f t="shared" ca="1" si="38"/>
        <v>0</v>
      </c>
      <c r="CZ26" s="359">
        <f t="shared" ca="1" si="39"/>
        <v>0</v>
      </c>
      <c r="DA26" s="359">
        <f t="shared" ca="1" si="40"/>
        <v>0</v>
      </c>
      <c r="DB26" s="359">
        <f t="shared" ca="1" si="67"/>
        <v>0</v>
      </c>
      <c r="DD26" s="362">
        <f t="shared" ca="1" si="99"/>
        <v>137</v>
      </c>
      <c r="DE26" s="362">
        <v>18</v>
      </c>
      <c r="DF26" s="371">
        <f t="shared" ca="1" si="100"/>
        <v>0</v>
      </c>
      <c r="DG26" s="359">
        <f t="shared" ca="1" si="41"/>
        <v>0</v>
      </c>
      <c r="DH26" s="359">
        <f t="shared" ca="1" si="42"/>
        <v>0</v>
      </c>
      <c r="DI26" s="359">
        <f t="shared" ca="1" si="43"/>
        <v>0</v>
      </c>
      <c r="DJ26" s="359">
        <f t="shared" ca="1" si="44"/>
        <v>0</v>
      </c>
      <c r="DK26" s="359">
        <f t="shared" ca="1" si="68"/>
        <v>0</v>
      </c>
      <c r="DM26" s="362">
        <f t="shared" ca="1" si="101"/>
        <v>137</v>
      </c>
      <c r="DN26" s="362">
        <v>18</v>
      </c>
      <c r="DO26" s="371">
        <f t="shared" ca="1" si="102"/>
        <v>0</v>
      </c>
      <c r="DP26" s="359">
        <f t="shared" ca="1" si="45"/>
        <v>0</v>
      </c>
      <c r="DQ26" s="359">
        <f t="shared" ca="1" si="46"/>
        <v>0</v>
      </c>
      <c r="DR26" s="359">
        <f t="shared" ca="1" si="47"/>
        <v>0</v>
      </c>
      <c r="DS26" s="359">
        <f t="shared" ca="1" si="48"/>
        <v>0</v>
      </c>
      <c r="DT26" s="359">
        <f t="shared" ca="1" si="69"/>
        <v>0</v>
      </c>
      <c r="DV26" s="362">
        <f t="shared" ca="1" si="103"/>
        <v>137</v>
      </c>
      <c r="DW26" s="362">
        <v>18</v>
      </c>
      <c r="DX26" s="371">
        <f t="shared" ca="1" si="104"/>
        <v>0</v>
      </c>
      <c r="DY26" s="359">
        <f t="shared" ca="1" si="49"/>
        <v>0</v>
      </c>
      <c r="DZ26" s="359">
        <f t="shared" ca="1" si="50"/>
        <v>0</v>
      </c>
      <c r="EA26" s="359">
        <f t="shared" ca="1" si="51"/>
        <v>0</v>
      </c>
      <c r="EB26" s="359">
        <f t="shared" ca="1" si="52"/>
        <v>0</v>
      </c>
      <c r="EC26" s="359">
        <f t="shared" ca="1" si="70"/>
        <v>0</v>
      </c>
      <c r="EE26" s="362">
        <f t="shared" ca="1" si="105"/>
        <v>137</v>
      </c>
      <c r="EF26" s="362">
        <v>18</v>
      </c>
      <c r="EG26" s="371">
        <f t="shared" ca="1" si="106"/>
        <v>0</v>
      </c>
      <c r="EH26" s="359">
        <f t="shared" ca="1" si="53"/>
        <v>0</v>
      </c>
      <c r="EI26" s="359">
        <f t="shared" ca="1" si="54"/>
        <v>0</v>
      </c>
      <c r="EJ26" s="359">
        <f t="shared" ca="1" si="55"/>
        <v>0</v>
      </c>
      <c r="EK26" s="359">
        <f t="shared" ca="1" si="56"/>
        <v>0</v>
      </c>
      <c r="EL26" s="359">
        <f t="shared" ca="1" si="71"/>
        <v>0</v>
      </c>
    </row>
    <row r="27" spans="6:142" x14ac:dyDescent="0.35">
      <c r="F27" s="372">
        <f ca="1">IFERROR(INDEX('Inflation Rates'!$A$16:$H$138,MATCH('IRA Roth'!$H27,'Inflation Rates'!$A$16:$A$138,0),8)/INDEX('Inflation Rates'!$A$16:$H$138,MATCH('IRA Roth'!$H27,'Inflation Rates'!$A$16:$A$138,0)-1,8)-1,F26)</f>
        <v>2.0000000000000018E-2</v>
      </c>
      <c r="G27" s="372">
        <f ca="1">IFERROR(INDEX('Inflation Rates'!$A$16:$H$138,MATCH('IRA Roth'!$H27,'Inflation Rates'!$A$16:$A$138,0),6)/INDEX('Inflation Rates'!$A$16:$H$138,MATCH('IRA Roth'!$H27,'Inflation Rates'!$A$16:$A$138,0)-1,6)-1,G26)</f>
        <v>2.0999999999999908E-2</v>
      </c>
      <c r="H27" s="362">
        <f t="shared" ref="H27:I42" ca="1" si="107">H26+1</f>
        <v>2038</v>
      </c>
      <c r="I27" s="362">
        <f t="shared" ca="1" si="107"/>
        <v>138</v>
      </c>
      <c r="J27" s="362">
        <v>19</v>
      </c>
      <c r="K27" s="371">
        <f t="shared" ca="1" si="73"/>
        <v>0</v>
      </c>
      <c r="L27" s="359">
        <f t="shared" ca="1" si="2"/>
        <v>0</v>
      </c>
      <c r="M27" s="359">
        <f t="shared" ca="1" si="3"/>
        <v>0</v>
      </c>
      <c r="N27" s="359">
        <f t="shared" ca="1" si="4"/>
        <v>0</v>
      </c>
      <c r="O27" s="359">
        <f t="shared" ca="1" si="74"/>
        <v>0</v>
      </c>
      <c r="P27" s="359">
        <f t="shared" ca="1" si="57"/>
        <v>0</v>
      </c>
      <c r="Q27" s="359"/>
      <c r="R27" s="362">
        <f t="shared" ca="1" si="75"/>
        <v>138</v>
      </c>
      <c r="S27" s="362">
        <v>19</v>
      </c>
      <c r="T27" s="371">
        <f t="shared" ca="1" si="76"/>
        <v>0</v>
      </c>
      <c r="U27" s="359">
        <f t="shared" ca="1" si="5"/>
        <v>0</v>
      </c>
      <c r="V27" s="359">
        <f t="shared" ca="1" si="6"/>
        <v>0</v>
      </c>
      <c r="W27" s="359">
        <f t="shared" ca="1" si="7"/>
        <v>0</v>
      </c>
      <c r="X27" s="359">
        <f t="shared" ca="1" si="77"/>
        <v>0</v>
      </c>
      <c r="Y27" s="359">
        <f t="shared" ca="1" si="58"/>
        <v>0</v>
      </c>
      <c r="AA27" s="362">
        <f t="shared" ca="1" si="78"/>
        <v>138</v>
      </c>
      <c r="AB27" s="362">
        <v>19</v>
      </c>
      <c r="AC27" s="371">
        <f t="shared" ca="1" si="79"/>
        <v>0</v>
      </c>
      <c r="AD27" s="359">
        <f t="shared" ca="1" si="8"/>
        <v>0</v>
      </c>
      <c r="AE27" s="359">
        <f t="shared" ca="1" si="9"/>
        <v>0</v>
      </c>
      <c r="AF27" s="359">
        <f t="shared" ca="1" si="10"/>
        <v>0</v>
      </c>
      <c r="AG27" s="359">
        <f t="shared" ca="1" si="80"/>
        <v>0</v>
      </c>
      <c r="AH27" s="359">
        <f t="shared" ca="1" si="59"/>
        <v>0</v>
      </c>
      <c r="AJ27" s="362">
        <f t="shared" ca="1" si="81"/>
        <v>138</v>
      </c>
      <c r="AK27" s="362">
        <v>19</v>
      </c>
      <c r="AL27" s="371">
        <f t="shared" ca="1" si="82"/>
        <v>0</v>
      </c>
      <c r="AM27" s="359">
        <f t="shared" ca="1" si="11"/>
        <v>0</v>
      </c>
      <c r="AN27" s="359">
        <f t="shared" ca="1" si="12"/>
        <v>0</v>
      </c>
      <c r="AO27" s="359">
        <f t="shared" ca="1" si="13"/>
        <v>0</v>
      </c>
      <c r="AP27" s="359">
        <f t="shared" ca="1" si="83"/>
        <v>0</v>
      </c>
      <c r="AQ27" s="359">
        <f t="shared" ca="1" si="60"/>
        <v>0</v>
      </c>
      <c r="AS27" s="362">
        <f t="shared" ca="1" si="84"/>
        <v>138</v>
      </c>
      <c r="AT27" s="362">
        <v>19</v>
      </c>
      <c r="AU27" s="371">
        <f t="shared" ca="1" si="85"/>
        <v>0</v>
      </c>
      <c r="AV27" s="359">
        <f t="shared" ca="1" si="14"/>
        <v>0</v>
      </c>
      <c r="AW27" s="359">
        <f t="shared" ca="1" si="15"/>
        <v>0</v>
      </c>
      <c r="AX27" s="359">
        <f t="shared" ca="1" si="16"/>
        <v>0</v>
      </c>
      <c r="AY27" s="359">
        <f t="shared" ca="1" si="86"/>
        <v>0</v>
      </c>
      <c r="AZ27" s="359">
        <f t="shared" ca="1" si="61"/>
        <v>0</v>
      </c>
      <c r="BB27" s="362">
        <f t="shared" ca="1" si="87"/>
        <v>138</v>
      </c>
      <c r="BC27" s="362">
        <v>19</v>
      </c>
      <c r="BD27" s="371">
        <f t="shared" ca="1" si="88"/>
        <v>0</v>
      </c>
      <c r="BE27" s="359">
        <f t="shared" ca="1" si="17"/>
        <v>0</v>
      </c>
      <c r="BF27" s="359">
        <f t="shared" ca="1" si="18"/>
        <v>0</v>
      </c>
      <c r="BG27" s="359">
        <f t="shared" ca="1" si="19"/>
        <v>0</v>
      </c>
      <c r="BH27" s="359">
        <f t="shared" ca="1" si="20"/>
        <v>0</v>
      </c>
      <c r="BI27" s="359">
        <f t="shared" ca="1" si="62"/>
        <v>0</v>
      </c>
      <c r="BK27" s="362">
        <f t="shared" ca="1" si="89"/>
        <v>138</v>
      </c>
      <c r="BL27" s="362">
        <v>19</v>
      </c>
      <c r="BM27" s="371">
        <f t="shared" ca="1" si="90"/>
        <v>0</v>
      </c>
      <c r="BN27" s="359">
        <f t="shared" ca="1" si="21"/>
        <v>0</v>
      </c>
      <c r="BO27" s="359">
        <f t="shared" ca="1" si="22"/>
        <v>0</v>
      </c>
      <c r="BP27" s="359">
        <f t="shared" ca="1" si="23"/>
        <v>0</v>
      </c>
      <c r="BQ27" s="359">
        <f t="shared" ca="1" si="24"/>
        <v>0</v>
      </c>
      <c r="BR27" s="359">
        <f t="shared" ca="1" si="63"/>
        <v>0</v>
      </c>
      <c r="BT27" s="362">
        <f t="shared" ca="1" si="91"/>
        <v>138</v>
      </c>
      <c r="BU27" s="362">
        <v>19</v>
      </c>
      <c r="BV27" s="371">
        <f t="shared" ca="1" si="92"/>
        <v>0</v>
      </c>
      <c r="BW27" s="359">
        <f t="shared" ca="1" si="25"/>
        <v>0</v>
      </c>
      <c r="BX27" s="359">
        <f t="shared" ca="1" si="26"/>
        <v>0</v>
      </c>
      <c r="BY27" s="359">
        <f t="shared" ca="1" si="27"/>
        <v>0</v>
      </c>
      <c r="BZ27" s="359">
        <f t="shared" ca="1" si="28"/>
        <v>0</v>
      </c>
      <c r="CA27" s="359">
        <f t="shared" ca="1" si="64"/>
        <v>0</v>
      </c>
      <c r="CC27" s="362">
        <f t="shared" ca="1" si="93"/>
        <v>138</v>
      </c>
      <c r="CD27" s="362">
        <v>19</v>
      </c>
      <c r="CE27" s="371">
        <f t="shared" ca="1" si="94"/>
        <v>0</v>
      </c>
      <c r="CF27" s="359">
        <f t="shared" ca="1" si="29"/>
        <v>0</v>
      </c>
      <c r="CG27" s="359">
        <f t="shared" ca="1" si="30"/>
        <v>0</v>
      </c>
      <c r="CH27" s="359">
        <f t="shared" ca="1" si="31"/>
        <v>0</v>
      </c>
      <c r="CI27" s="359">
        <f t="shared" ca="1" si="32"/>
        <v>0</v>
      </c>
      <c r="CJ27" s="359">
        <f t="shared" ca="1" si="65"/>
        <v>0</v>
      </c>
      <c r="CL27" s="362">
        <f t="shared" ca="1" si="95"/>
        <v>138</v>
      </c>
      <c r="CM27" s="362">
        <v>19</v>
      </c>
      <c r="CN27" s="371">
        <f t="shared" ca="1" si="96"/>
        <v>0</v>
      </c>
      <c r="CO27" s="359">
        <f t="shared" ca="1" si="33"/>
        <v>0</v>
      </c>
      <c r="CP27" s="359">
        <f t="shared" ca="1" si="34"/>
        <v>0</v>
      </c>
      <c r="CQ27" s="359">
        <f t="shared" ca="1" si="35"/>
        <v>0</v>
      </c>
      <c r="CR27" s="359">
        <f t="shared" ca="1" si="36"/>
        <v>0</v>
      </c>
      <c r="CS27" s="359">
        <f t="shared" ca="1" si="66"/>
        <v>0</v>
      </c>
      <c r="CU27" s="362">
        <f t="shared" ca="1" si="97"/>
        <v>138</v>
      </c>
      <c r="CV27" s="362">
        <v>19</v>
      </c>
      <c r="CW27" s="371">
        <f t="shared" ca="1" si="98"/>
        <v>0</v>
      </c>
      <c r="CX27" s="359">
        <f t="shared" ca="1" si="37"/>
        <v>0</v>
      </c>
      <c r="CY27" s="359">
        <f t="shared" ca="1" si="38"/>
        <v>0</v>
      </c>
      <c r="CZ27" s="359">
        <f t="shared" ca="1" si="39"/>
        <v>0</v>
      </c>
      <c r="DA27" s="359">
        <f t="shared" ca="1" si="40"/>
        <v>0</v>
      </c>
      <c r="DB27" s="359">
        <f t="shared" ca="1" si="67"/>
        <v>0</v>
      </c>
      <c r="DD27" s="362">
        <f t="shared" ca="1" si="99"/>
        <v>138</v>
      </c>
      <c r="DE27" s="362">
        <v>19</v>
      </c>
      <c r="DF27" s="371">
        <f t="shared" ca="1" si="100"/>
        <v>0</v>
      </c>
      <c r="DG27" s="359">
        <f t="shared" ca="1" si="41"/>
        <v>0</v>
      </c>
      <c r="DH27" s="359">
        <f t="shared" ca="1" si="42"/>
        <v>0</v>
      </c>
      <c r="DI27" s="359">
        <f t="shared" ca="1" si="43"/>
        <v>0</v>
      </c>
      <c r="DJ27" s="359">
        <f t="shared" ca="1" si="44"/>
        <v>0</v>
      </c>
      <c r="DK27" s="359">
        <f t="shared" ca="1" si="68"/>
        <v>0</v>
      </c>
      <c r="DM27" s="362">
        <f t="shared" ca="1" si="101"/>
        <v>138</v>
      </c>
      <c r="DN27" s="362">
        <v>19</v>
      </c>
      <c r="DO27" s="371">
        <f t="shared" ca="1" si="102"/>
        <v>0</v>
      </c>
      <c r="DP27" s="359">
        <f t="shared" ca="1" si="45"/>
        <v>0</v>
      </c>
      <c r="DQ27" s="359">
        <f t="shared" ca="1" si="46"/>
        <v>0</v>
      </c>
      <c r="DR27" s="359">
        <f t="shared" ca="1" si="47"/>
        <v>0</v>
      </c>
      <c r="DS27" s="359">
        <f t="shared" ca="1" si="48"/>
        <v>0</v>
      </c>
      <c r="DT27" s="359">
        <f t="shared" ca="1" si="69"/>
        <v>0</v>
      </c>
      <c r="DV27" s="362">
        <f t="shared" ca="1" si="103"/>
        <v>138</v>
      </c>
      <c r="DW27" s="362">
        <v>19</v>
      </c>
      <c r="DX27" s="371">
        <f t="shared" ca="1" si="104"/>
        <v>0</v>
      </c>
      <c r="DY27" s="359">
        <f t="shared" ca="1" si="49"/>
        <v>0</v>
      </c>
      <c r="DZ27" s="359">
        <f t="shared" ca="1" si="50"/>
        <v>0</v>
      </c>
      <c r="EA27" s="359">
        <f t="shared" ca="1" si="51"/>
        <v>0</v>
      </c>
      <c r="EB27" s="359">
        <f t="shared" ca="1" si="52"/>
        <v>0</v>
      </c>
      <c r="EC27" s="359">
        <f t="shared" ca="1" si="70"/>
        <v>0</v>
      </c>
      <c r="EE27" s="362">
        <f t="shared" ca="1" si="105"/>
        <v>138</v>
      </c>
      <c r="EF27" s="362">
        <v>19</v>
      </c>
      <c r="EG27" s="371">
        <f t="shared" ca="1" si="106"/>
        <v>0</v>
      </c>
      <c r="EH27" s="359">
        <f t="shared" ca="1" si="53"/>
        <v>0</v>
      </c>
      <c r="EI27" s="359">
        <f t="shared" ca="1" si="54"/>
        <v>0</v>
      </c>
      <c r="EJ27" s="359">
        <f t="shared" ca="1" si="55"/>
        <v>0</v>
      </c>
      <c r="EK27" s="359">
        <f t="shared" ca="1" si="56"/>
        <v>0</v>
      </c>
      <c r="EL27" s="359">
        <f t="shared" ca="1" si="71"/>
        <v>0</v>
      </c>
    </row>
    <row r="28" spans="6:142" x14ac:dyDescent="0.35">
      <c r="F28" s="372">
        <f ca="1">IFERROR(INDEX('Inflation Rates'!$A$16:$H$138,MATCH('IRA Roth'!$H28,'Inflation Rates'!$A$16:$A$138,0),8)/INDEX('Inflation Rates'!$A$16:$H$138,MATCH('IRA Roth'!$H28,'Inflation Rates'!$A$16:$A$138,0)-1,8)-1,F27)</f>
        <v>2.0000000000000018E-2</v>
      </c>
      <c r="G28" s="372">
        <f ca="1">IFERROR(INDEX('Inflation Rates'!$A$16:$H$138,MATCH('IRA Roth'!$H28,'Inflation Rates'!$A$16:$A$138,0),6)/INDEX('Inflation Rates'!$A$16:$H$138,MATCH('IRA Roth'!$H28,'Inflation Rates'!$A$16:$A$138,0)-1,6)-1,G27)</f>
        <v>2.0999999999999908E-2</v>
      </c>
      <c r="H28" s="362">
        <f t="shared" ca="1" si="107"/>
        <v>2039</v>
      </c>
      <c r="I28" s="362">
        <f t="shared" ca="1" si="107"/>
        <v>139</v>
      </c>
      <c r="J28" s="362">
        <v>20</v>
      </c>
      <c r="K28" s="371">
        <f t="shared" ca="1" si="73"/>
        <v>0</v>
      </c>
      <c r="L28" s="359">
        <f t="shared" ca="1" si="2"/>
        <v>0</v>
      </c>
      <c r="M28" s="359">
        <f t="shared" ca="1" si="3"/>
        <v>0</v>
      </c>
      <c r="N28" s="359">
        <f t="shared" ca="1" si="4"/>
        <v>0</v>
      </c>
      <c r="O28" s="359">
        <f t="shared" ca="1" si="74"/>
        <v>0</v>
      </c>
      <c r="P28" s="359">
        <f t="shared" ca="1" si="57"/>
        <v>0</v>
      </c>
      <c r="Q28" s="359"/>
      <c r="R28" s="362">
        <f t="shared" ca="1" si="75"/>
        <v>139</v>
      </c>
      <c r="S28" s="362">
        <v>20</v>
      </c>
      <c r="T28" s="371">
        <f t="shared" ca="1" si="76"/>
        <v>0</v>
      </c>
      <c r="U28" s="359">
        <f t="shared" ca="1" si="5"/>
        <v>0</v>
      </c>
      <c r="V28" s="359">
        <f t="shared" ca="1" si="6"/>
        <v>0</v>
      </c>
      <c r="W28" s="359">
        <f t="shared" ca="1" si="7"/>
        <v>0</v>
      </c>
      <c r="X28" s="359">
        <f t="shared" ca="1" si="77"/>
        <v>0</v>
      </c>
      <c r="Y28" s="359">
        <f t="shared" ca="1" si="58"/>
        <v>0</v>
      </c>
      <c r="AA28" s="362">
        <f t="shared" ca="1" si="78"/>
        <v>139</v>
      </c>
      <c r="AB28" s="362">
        <v>20</v>
      </c>
      <c r="AC28" s="371">
        <f t="shared" ca="1" si="79"/>
        <v>0</v>
      </c>
      <c r="AD28" s="359">
        <f t="shared" ca="1" si="8"/>
        <v>0</v>
      </c>
      <c r="AE28" s="359">
        <f t="shared" ca="1" si="9"/>
        <v>0</v>
      </c>
      <c r="AF28" s="359">
        <f t="shared" ca="1" si="10"/>
        <v>0</v>
      </c>
      <c r="AG28" s="359">
        <f t="shared" ca="1" si="80"/>
        <v>0</v>
      </c>
      <c r="AH28" s="359">
        <f t="shared" ca="1" si="59"/>
        <v>0</v>
      </c>
      <c r="AJ28" s="362">
        <f t="shared" ca="1" si="81"/>
        <v>139</v>
      </c>
      <c r="AK28" s="362">
        <v>20</v>
      </c>
      <c r="AL28" s="371">
        <f t="shared" ca="1" si="82"/>
        <v>0</v>
      </c>
      <c r="AM28" s="359">
        <f t="shared" ca="1" si="11"/>
        <v>0</v>
      </c>
      <c r="AN28" s="359">
        <f t="shared" ca="1" si="12"/>
        <v>0</v>
      </c>
      <c r="AO28" s="359">
        <f t="shared" ca="1" si="13"/>
        <v>0</v>
      </c>
      <c r="AP28" s="359">
        <f t="shared" ca="1" si="83"/>
        <v>0</v>
      </c>
      <c r="AQ28" s="359">
        <f t="shared" ca="1" si="60"/>
        <v>0</v>
      </c>
      <c r="AS28" s="362">
        <f t="shared" ca="1" si="84"/>
        <v>139</v>
      </c>
      <c r="AT28" s="362">
        <v>20</v>
      </c>
      <c r="AU28" s="371">
        <f t="shared" ca="1" si="85"/>
        <v>0</v>
      </c>
      <c r="AV28" s="359">
        <f t="shared" ca="1" si="14"/>
        <v>0</v>
      </c>
      <c r="AW28" s="359">
        <f t="shared" ca="1" si="15"/>
        <v>0</v>
      </c>
      <c r="AX28" s="359">
        <f t="shared" ca="1" si="16"/>
        <v>0</v>
      </c>
      <c r="AY28" s="359">
        <f t="shared" ca="1" si="86"/>
        <v>0</v>
      </c>
      <c r="AZ28" s="359">
        <f t="shared" ca="1" si="61"/>
        <v>0</v>
      </c>
      <c r="BB28" s="362">
        <f t="shared" ca="1" si="87"/>
        <v>139</v>
      </c>
      <c r="BC28" s="362">
        <v>20</v>
      </c>
      <c r="BD28" s="371">
        <f t="shared" ca="1" si="88"/>
        <v>0</v>
      </c>
      <c r="BE28" s="359">
        <f t="shared" ca="1" si="17"/>
        <v>0</v>
      </c>
      <c r="BF28" s="359">
        <f t="shared" ca="1" si="18"/>
        <v>0</v>
      </c>
      <c r="BG28" s="359">
        <f t="shared" ca="1" si="19"/>
        <v>0</v>
      </c>
      <c r="BH28" s="359">
        <f t="shared" ca="1" si="20"/>
        <v>0</v>
      </c>
      <c r="BI28" s="359">
        <f t="shared" ca="1" si="62"/>
        <v>0</v>
      </c>
      <c r="BK28" s="362">
        <f t="shared" ca="1" si="89"/>
        <v>139</v>
      </c>
      <c r="BL28" s="362">
        <v>20</v>
      </c>
      <c r="BM28" s="371">
        <f t="shared" ca="1" si="90"/>
        <v>0</v>
      </c>
      <c r="BN28" s="359">
        <f t="shared" ca="1" si="21"/>
        <v>0</v>
      </c>
      <c r="BO28" s="359">
        <f t="shared" ca="1" si="22"/>
        <v>0</v>
      </c>
      <c r="BP28" s="359">
        <f t="shared" ca="1" si="23"/>
        <v>0</v>
      </c>
      <c r="BQ28" s="359">
        <f t="shared" ca="1" si="24"/>
        <v>0</v>
      </c>
      <c r="BR28" s="359">
        <f t="shared" ca="1" si="63"/>
        <v>0</v>
      </c>
      <c r="BT28" s="362">
        <f t="shared" ca="1" si="91"/>
        <v>139</v>
      </c>
      <c r="BU28" s="362">
        <v>20</v>
      </c>
      <c r="BV28" s="371">
        <f t="shared" ca="1" si="92"/>
        <v>0</v>
      </c>
      <c r="BW28" s="359">
        <f t="shared" ca="1" si="25"/>
        <v>0</v>
      </c>
      <c r="BX28" s="359">
        <f t="shared" ca="1" si="26"/>
        <v>0</v>
      </c>
      <c r="BY28" s="359">
        <f t="shared" ca="1" si="27"/>
        <v>0</v>
      </c>
      <c r="BZ28" s="359">
        <f t="shared" ca="1" si="28"/>
        <v>0</v>
      </c>
      <c r="CA28" s="359">
        <f t="shared" ca="1" si="64"/>
        <v>0</v>
      </c>
      <c r="CC28" s="362">
        <f t="shared" ca="1" si="93"/>
        <v>139</v>
      </c>
      <c r="CD28" s="362">
        <v>20</v>
      </c>
      <c r="CE28" s="371">
        <f t="shared" ca="1" si="94"/>
        <v>0</v>
      </c>
      <c r="CF28" s="359">
        <f t="shared" ca="1" si="29"/>
        <v>0</v>
      </c>
      <c r="CG28" s="359">
        <f t="shared" ca="1" si="30"/>
        <v>0</v>
      </c>
      <c r="CH28" s="359">
        <f t="shared" ca="1" si="31"/>
        <v>0</v>
      </c>
      <c r="CI28" s="359">
        <f t="shared" ca="1" si="32"/>
        <v>0</v>
      </c>
      <c r="CJ28" s="359">
        <f t="shared" ca="1" si="65"/>
        <v>0</v>
      </c>
      <c r="CL28" s="362">
        <f t="shared" ca="1" si="95"/>
        <v>139</v>
      </c>
      <c r="CM28" s="362">
        <v>20</v>
      </c>
      <c r="CN28" s="371">
        <f t="shared" ca="1" si="96"/>
        <v>0</v>
      </c>
      <c r="CO28" s="359">
        <f t="shared" ca="1" si="33"/>
        <v>0</v>
      </c>
      <c r="CP28" s="359">
        <f t="shared" ca="1" si="34"/>
        <v>0</v>
      </c>
      <c r="CQ28" s="359">
        <f t="shared" ca="1" si="35"/>
        <v>0</v>
      </c>
      <c r="CR28" s="359">
        <f t="shared" ca="1" si="36"/>
        <v>0</v>
      </c>
      <c r="CS28" s="359">
        <f t="shared" ca="1" si="66"/>
        <v>0</v>
      </c>
      <c r="CU28" s="362">
        <f t="shared" ca="1" si="97"/>
        <v>139</v>
      </c>
      <c r="CV28" s="362">
        <v>20</v>
      </c>
      <c r="CW28" s="371">
        <f t="shared" ca="1" si="98"/>
        <v>0</v>
      </c>
      <c r="CX28" s="359">
        <f t="shared" ca="1" si="37"/>
        <v>0</v>
      </c>
      <c r="CY28" s="359">
        <f t="shared" ca="1" si="38"/>
        <v>0</v>
      </c>
      <c r="CZ28" s="359">
        <f t="shared" ca="1" si="39"/>
        <v>0</v>
      </c>
      <c r="DA28" s="359">
        <f t="shared" ca="1" si="40"/>
        <v>0</v>
      </c>
      <c r="DB28" s="359">
        <f t="shared" ca="1" si="67"/>
        <v>0</v>
      </c>
      <c r="DD28" s="362">
        <f t="shared" ca="1" si="99"/>
        <v>139</v>
      </c>
      <c r="DE28" s="362">
        <v>20</v>
      </c>
      <c r="DF28" s="371">
        <f t="shared" ca="1" si="100"/>
        <v>0</v>
      </c>
      <c r="DG28" s="359">
        <f t="shared" ca="1" si="41"/>
        <v>0</v>
      </c>
      <c r="DH28" s="359">
        <f t="shared" ca="1" si="42"/>
        <v>0</v>
      </c>
      <c r="DI28" s="359">
        <f t="shared" ca="1" si="43"/>
        <v>0</v>
      </c>
      <c r="DJ28" s="359">
        <f t="shared" ca="1" si="44"/>
        <v>0</v>
      </c>
      <c r="DK28" s="359">
        <f t="shared" ca="1" si="68"/>
        <v>0</v>
      </c>
      <c r="DM28" s="362">
        <f t="shared" ca="1" si="101"/>
        <v>139</v>
      </c>
      <c r="DN28" s="362">
        <v>20</v>
      </c>
      <c r="DO28" s="371">
        <f t="shared" ca="1" si="102"/>
        <v>0</v>
      </c>
      <c r="DP28" s="359">
        <f t="shared" ca="1" si="45"/>
        <v>0</v>
      </c>
      <c r="DQ28" s="359">
        <f t="shared" ca="1" si="46"/>
        <v>0</v>
      </c>
      <c r="DR28" s="359">
        <f t="shared" ca="1" si="47"/>
        <v>0</v>
      </c>
      <c r="DS28" s="359">
        <f t="shared" ca="1" si="48"/>
        <v>0</v>
      </c>
      <c r="DT28" s="359">
        <f t="shared" ca="1" si="69"/>
        <v>0</v>
      </c>
      <c r="DV28" s="362">
        <f t="shared" ca="1" si="103"/>
        <v>139</v>
      </c>
      <c r="DW28" s="362">
        <v>20</v>
      </c>
      <c r="DX28" s="371">
        <f t="shared" ca="1" si="104"/>
        <v>0</v>
      </c>
      <c r="DY28" s="359">
        <f t="shared" ca="1" si="49"/>
        <v>0</v>
      </c>
      <c r="DZ28" s="359">
        <f t="shared" ca="1" si="50"/>
        <v>0</v>
      </c>
      <c r="EA28" s="359">
        <f t="shared" ca="1" si="51"/>
        <v>0</v>
      </c>
      <c r="EB28" s="359">
        <f t="shared" ca="1" si="52"/>
        <v>0</v>
      </c>
      <c r="EC28" s="359">
        <f t="shared" ca="1" si="70"/>
        <v>0</v>
      </c>
      <c r="EE28" s="362">
        <f t="shared" ca="1" si="105"/>
        <v>139</v>
      </c>
      <c r="EF28" s="362">
        <v>20</v>
      </c>
      <c r="EG28" s="371">
        <f t="shared" ca="1" si="106"/>
        <v>0</v>
      </c>
      <c r="EH28" s="359">
        <f t="shared" ca="1" si="53"/>
        <v>0</v>
      </c>
      <c r="EI28" s="359">
        <f t="shared" ca="1" si="54"/>
        <v>0</v>
      </c>
      <c r="EJ28" s="359">
        <f t="shared" ca="1" si="55"/>
        <v>0</v>
      </c>
      <c r="EK28" s="359">
        <f t="shared" ca="1" si="56"/>
        <v>0</v>
      </c>
      <c r="EL28" s="359">
        <f t="shared" ca="1" si="71"/>
        <v>0</v>
      </c>
    </row>
    <row r="29" spans="6:142" x14ac:dyDescent="0.35">
      <c r="F29" s="372">
        <f ca="1">IFERROR(INDEX('Inflation Rates'!$A$16:$H$138,MATCH('IRA Roth'!$H29,'Inflation Rates'!$A$16:$A$138,0),8)/INDEX('Inflation Rates'!$A$16:$H$138,MATCH('IRA Roth'!$H29,'Inflation Rates'!$A$16:$A$138,0)-1,8)-1,F28)</f>
        <v>2.0000000000000018E-2</v>
      </c>
      <c r="G29" s="372">
        <f ca="1">IFERROR(INDEX('Inflation Rates'!$A$16:$H$138,MATCH('IRA Roth'!$H29,'Inflation Rates'!$A$16:$A$138,0),6)/INDEX('Inflation Rates'!$A$16:$H$138,MATCH('IRA Roth'!$H29,'Inflation Rates'!$A$16:$A$138,0)-1,6)-1,G28)</f>
        <v>2.0999999999999908E-2</v>
      </c>
      <c r="H29" s="362">
        <f t="shared" ca="1" si="107"/>
        <v>2040</v>
      </c>
      <c r="I29" s="362">
        <f t="shared" ca="1" si="107"/>
        <v>140</v>
      </c>
      <c r="J29" s="362">
        <v>21</v>
      </c>
      <c r="K29" s="371">
        <f t="shared" ca="1" si="73"/>
        <v>0</v>
      </c>
      <c r="L29" s="359">
        <f t="shared" ca="1" si="2"/>
        <v>0</v>
      </c>
      <c r="M29" s="359">
        <f t="shared" ca="1" si="3"/>
        <v>0</v>
      </c>
      <c r="N29" s="359">
        <f t="shared" ca="1" si="4"/>
        <v>0</v>
      </c>
      <c r="O29" s="359">
        <f t="shared" ca="1" si="74"/>
        <v>0</v>
      </c>
      <c r="P29" s="359">
        <f t="shared" ca="1" si="57"/>
        <v>0</v>
      </c>
      <c r="Q29" s="359"/>
      <c r="R29" s="362">
        <f t="shared" ca="1" si="75"/>
        <v>140</v>
      </c>
      <c r="S29" s="362">
        <v>21</v>
      </c>
      <c r="T29" s="371">
        <f t="shared" ca="1" si="76"/>
        <v>0</v>
      </c>
      <c r="U29" s="359">
        <f t="shared" ca="1" si="5"/>
        <v>0</v>
      </c>
      <c r="V29" s="359">
        <f t="shared" ca="1" si="6"/>
        <v>0</v>
      </c>
      <c r="W29" s="359">
        <f t="shared" ca="1" si="7"/>
        <v>0</v>
      </c>
      <c r="X29" s="359">
        <f t="shared" ca="1" si="77"/>
        <v>0</v>
      </c>
      <c r="Y29" s="359">
        <f t="shared" ca="1" si="58"/>
        <v>0</v>
      </c>
      <c r="AA29" s="362">
        <f t="shared" ca="1" si="78"/>
        <v>140</v>
      </c>
      <c r="AB29" s="362">
        <v>21</v>
      </c>
      <c r="AC29" s="371">
        <f t="shared" ca="1" si="79"/>
        <v>0</v>
      </c>
      <c r="AD29" s="359">
        <f t="shared" ca="1" si="8"/>
        <v>0</v>
      </c>
      <c r="AE29" s="359">
        <f t="shared" ca="1" si="9"/>
        <v>0</v>
      </c>
      <c r="AF29" s="359">
        <f t="shared" ca="1" si="10"/>
        <v>0</v>
      </c>
      <c r="AG29" s="359">
        <f t="shared" ca="1" si="80"/>
        <v>0</v>
      </c>
      <c r="AH29" s="359">
        <f t="shared" ca="1" si="59"/>
        <v>0</v>
      </c>
      <c r="AJ29" s="362">
        <f t="shared" ca="1" si="81"/>
        <v>140</v>
      </c>
      <c r="AK29" s="362">
        <v>21</v>
      </c>
      <c r="AL29" s="371">
        <f t="shared" ca="1" si="82"/>
        <v>0</v>
      </c>
      <c r="AM29" s="359">
        <f t="shared" ca="1" si="11"/>
        <v>0</v>
      </c>
      <c r="AN29" s="359">
        <f t="shared" ca="1" si="12"/>
        <v>0</v>
      </c>
      <c r="AO29" s="359">
        <f t="shared" ca="1" si="13"/>
        <v>0</v>
      </c>
      <c r="AP29" s="359">
        <f t="shared" ca="1" si="83"/>
        <v>0</v>
      </c>
      <c r="AQ29" s="359">
        <f t="shared" ca="1" si="60"/>
        <v>0</v>
      </c>
      <c r="AS29" s="362">
        <f t="shared" ca="1" si="84"/>
        <v>140</v>
      </c>
      <c r="AT29" s="362">
        <v>21</v>
      </c>
      <c r="AU29" s="371">
        <f t="shared" ca="1" si="85"/>
        <v>0</v>
      </c>
      <c r="AV29" s="359">
        <f t="shared" ca="1" si="14"/>
        <v>0</v>
      </c>
      <c r="AW29" s="359">
        <f t="shared" ca="1" si="15"/>
        <v>0</v>
      </c>
      <c r="AX29" s="359">
        <f t="shared" ca="1" si="16"/>
        <v>0</v>
      </c>
      <c r="AY29" s="359">
        <f t="shared" ca="1" si="86"/>
        <v>0</v>
      </c>
      <c r="AZ29" s="359">
        <f t="shared" ca="1" si="61"/>
        <v>0</v>
      </c>
      <c r="BB29" s="362">
        <f t="shared" ca="1" si="87"/>
        <v>140</v>
      </c>
      <c r="BC29" s="362">
        <v>21</v>
      </c>
      <c r="BD29" s="371">
        <f t="shared" ca="1" si="88"/>
        <v>0</v>
      </c>
      <c r="BE29" s="359">
        <f t="shared" ca="1" si="17"/>
        <v>0</v>
      </c>
      <c r="BF29" s="359">
        <f t="shared" ca="1" si="18"/>
        <v>0</v>
      </c>
      <c r="BG29" s="359">
        <f t="shared" ca="1" si="19"/>
        <v>0</v>
      </c>
      <c r="BH29" s="359">
        <f t="shared" ca="1" si="20"/>
        <v>0</v>
      </c>
      <c r="BI29" s="359">
        <f t="shared" ca="1" si="62"/>
        <v>0</v>
      </c>
      <c r="BK29" s="362">
        <f t="shared" ca="1" si="89"/>
        <v>140</v>
      </c>
      <c r="BL29" s="362">
        <v>21</v>
      </c>
      <c r="BM29" s="371">
        <f t="shared" ca="1" si="90"/>
        <v>0</v>
      </c>
      <c r="BN29" s="359">
        <f t="shared" ca="1" si="21"/>
        <v>0</v>
      </c>
      <c r="BO29" s="359">
        <f t="shared" ca="1" si="22"/>
        <v>0</v>
      </c>
      <c r="BP29" s="359">
        <f t="shared" ca="1" si="23"/>
        <v>0</v>
      </c>
      <c r="BQ29" s="359">
        <f t="shared" ca="1" si="24"/>
        <v>0</v>
      </c>
      <c r="BR29" s="359">
        <f t="shared" ca="1" si="63"/>
        <v>0</v>
      </c>
      <c r="BT29" s="362">
        <f t="shared" ca="1" si="91"/>
        <v>140</v>
      </c>
      <c r="BU29" s="362">
        <v>21</v>
      </c>
      <c r="BV29" s="371">
        <f t="shared" ca="1" si="92"/>
        <v>0</v>
      </c>
      <c r="BW29" s="359">
        <f t="shared" ca="1" si="25"/>
        <v>0</v>
      </c>
      <c r="BX29" s="359">
        <f t="shared" ca="1" si="26"/>
        <v>0</v>
      </c>
      <c r="BY29" s="359">
        <f t="shared" ca="1" si="27"/>
        <v>0</v>
      </c>
      <c r="BZ29" s="359">
        <f t="shared" ca="1" si="28"/>
        <v>0</v>
      </c>
      <c r="CA29" s="359">
        <f t="shared" ca="1" si="64"/>
        <v>0</v>
      </c>
      <c r="CC29" s="362">
        <f t="shared" ca="1" si="93"/>
        <v>140</v>
      </c>
      <c r="CD29" s="362">
        <v>21</v>
      </c>
      <c r="CE29" s="371">
        <f t="shared" ca="1" si="94"/>
        <v>0</v>
      </c>
      <c r="CF29" s="359">
        <f t="shared" ca="1" si="29"/>
        <v>0</v>
      </c>
      <c r="CG29" s="359">
        <f t="shared" ca="1" si="30"/>
        <v>0</v>
      </c>
      <c r="CH29" s="359">
        <f t="shared" ca="1" si="31"/>
        <v>0</v>
      </c>
      <c r="CI29" s="359">
        <f t="shared" ca="1" si="32"/>
        <v>0</v>
      </c>
      <c r="CJ29" s="359">
        <f t="shared" ca="1" si="65"/>
        <v>0</v>
      </c>
      <c r="CL29" s="362">
        <f t="shared" ca="1" si="95"/>
        <v>140</v>
      </c>
      <c r="CM29" s="362">
        <v>21</v>
      </c>
      <c r="CN29" s="371">
        <f t="shared" ca="1" si="96"/>
        <v>0</v>
      </c>
      <c r="CO29" s="359">
        <f t="shared" ca="1" si="33"/>
        <v>0</v>
      </c>
      <c r="CP29" s="359">
        <f t="shared" ca="1" si="34"/>
        <v>0</v>
      </c>
      <c r="CQ29" s="359">
        <f t="shared" ca="1" si="35"/>
        <v>0</v>
      </c>
      <c r="CR29" s="359">
        <f t="shared" ca="1" si="36"/>
        <v>0</v>
      </c>
      <c r="CS29" s="359">
        <f t="shared" ca="1" si="66"/>
        <v>0</v>
      </c>
      <c r="CU29" s="362">
        <f t="shared" ca="1" si="97"/>
        <v>140</v>
      </c>
      <c r="CV29" s="362">
        <v>21</v>
      </c>
      <c r="CW29" s="371">
        <f t="shared" ca="1" si="98"/>
        <v>0</v>
      </c>
      <c r="CX29" s="359">
        <f t="shared" ca="1" si="37"/>
        <v>0</v>
      </c>
      <c r="CY29" s="359">
        <f t="shared" ca="1" si="38"/>
        <v>0</v>
      </c>
      <c r="CZ29" s="359">
        <f t="shared" ca="1" si="39"/>
        <v>0</v>
      </c>
      <c r="DA29" s="359">
        <f t="shared" ca="1" si="40"/>
        <v>0</v>
      </c>
      <c r="DB29" s="359">
        <f t="shared" ca="1" si="67"/>
        <v>0</v>
      </c>
      <c r="DD29" s="362">
        <f t="shared" ca="1" si="99"/>
        <v>140</v>
      </c>
      <c r="DE29" s="362">
        <v>21</v>
      </c>
      <c r="DF29" s="371">
        <f t="shared" ca="1" si="100"/>
        <v>0</v>
      </c>
      <c r="DG29" s="359">
        <f t="shared" ca="1" si="41"/>
        <v>0</v>
      </c>
      <c r="DH29" s="359">
        <f t="shared" ca="1" si="42"/>
        <v>0</v>
      </c>
      <c r="DI29" s="359">
        <f t="shared" ca="1" si="43"/>
        <v>0</v>
      </c>
      <c r="DJ29" s="359">
        <f t="shared" ca="1" si="44"/>
        <v>0</v>
      </c>
      <c r="DK29" s="359">
        <f t="shared" ca="1" si="68"/>
        <v>0</v>
      </c>
      <c r="DM29" s="362">
        <f t="shared" ca="1" si="101"/>
        <v>140</v>
      </c>
      <c r="DN29" s="362">
        <v>21</v>
      </c>
      <c r="DO29" s="371">
        <f t="shared" ca="1" si="102"/>
        <v>0</v>
      </c>
      <c r="DP29" s="359">
        <f t="shared" ca="1" si="45"/>
        <v>0</v>
      </c>
      <c r="DQ29" s="359">
        <f t="shared" ca="1" si="46"/>
        <v>0</v>
      </c>
      <c r="DR29" s="359">
        <f t="shared" ca="1" si="47"/>
        <v>0</v>
      </c>
      <c r="DS29" s="359">
        <f t="shared" ca="1" si="48"/>
        <v>0</v>
      </c>
      <c r="DT29" s="359">
        <f t="shared" ca="1" si="69"/>
        <v>0</v>
      </c>
      <c r="DV29" s="362">
        <f t="shared" ca="1" si="103"/>
        <v>140</v>
      </c>
      <c r="DW29" s="362">
        <v>21</v>
      </c>
      <c r="DX29" s="371">
        <f t="shared" ca="1" si="104"/>
        <v>0</v>
      </c>
      <c r="DY29" s="359">
        <f t="shared" ca="1" si="49"/>
        <v>0</v>
      </c>
      <c r="DZ29" s="359">
        <f t="shared" ca="1" si="50"/>
        <v>0</v>
      </c>
      <c r="EA29" s="359">
        <f t="shared" ca="1" si="51"/>
        <v>0</v>
      </c>
      <c r="EB29" s="359">
        <f t="shared" ca="1" si="52"/>
        <v>0</v>
      </c>
      <c r="EC29" s="359">
        <f t="shared" ca="1" si="70"/>
        <v>0</v>
      </c>
      <c r="EE29" s="362">
        <f t="shared" ca="1" si="105"/>
        <v>140</v>
      </c>
      <c r="EF29" s="362">
        <v>21</v>
      </c>
      <c r="EG29" s="371">
        <f t="shared" ca="1" si="106"/>
        <v>0</v>
      </c>
      <c r="EH29" s="359">
        <f t="shared" ca="1" si="53"/>
        <v>0</v>
      </c>
      <c r="EI29" s="359">
        <f t="shared" ca="1" si="54"/>
        <v>0</v>
      </c>
      <c r="EJ29" s="359">
        <f t="shared" ca="1" si="55"/>
        <v>0</v>
      </c>
      <c r="EK29" s="359">
        <f t="shared" ca="1" si="56"/>
        <v>0</v>
      </c>
      <c r="EL29" s="359">
        <f t="shared" ca="1" si="71"/>
        <v>0</v>
      </c>
    </row>
    <row r="30" spans="6:142" x14ac:dyDescent="0.35">
      <c r="F30" s="372">
        <f ca="1">IFERROR(INDEX('Inflation Rates'!$A$16:$H$138,MATCH('IRA Roth'!$H30,'Inflation Rates'!$A$16:$A$138,0),8)/INDEX('Inflation Rates'!$A$16:$H$138,MATCH('IRA Roth'!$H30,'Inflation Rates'!$A$16:$A$138,0)-1,8)-1,F29)</f>
        <v>2.0000000000000018E-2</v>
      </c>
      <c r="G30" s="372">
        <f ca="1">IFERROR(INDEX('Inflation Rates'!$A$16:$H$138,MATCH('IRA Roth'!$H30,'Inflation Rates'!$A$16:$A$138,0),6)/INDEX('Inflation Rates'!$A$16:$H$138,MATCH('IRA Roth'!$H30,'Inflation Rates'!$A$16:$A$138,0)-1,6)-1,G29)</f>
        <v>2.0999999999999908E-2</v>
      </c>
      <c r="H30" s="362">
        <f t="shared" ca="1" si="107"/>
        <v>2041</v>
      </c>
      <c r="I30" s="362">
        <f t="shared" ca="1" si="107"/>
        <v>141</v>
      </c>
      <c r="J30" s="362">
        <v>22</v>
      </c>
      <c r="K30" s="371">
        <f t="shared" ca="1" si="73"/>
        <v>0</v>
      </c>
      <c r="L30" s="359">
        <f t="shared" ca="1" si="2"/>
        <v>0</v>
      </c>
      <c r="M30" s="359">
        <f t="shared" ca="1" si="3"/>
        <v>0</v>
      </c>
      <c r="N30" s="359">
        <f t="shared" ca="1" si="4"/>
        <v>0</v>
      </c>
      <c r="O30" s="359">
        <f t="shared" ca="1" si="74"/>
        <v>0</v>
      </c>
      <c r="P30" s="359">
        <f t="shared" ca="1" si="57"/>
        <v>0</v>
      </c>
      <c r="Q30" s="359"/>
      <c r="R30" s="362">
        <f t="shared" ca="1" si="75"/>
        <v>141</v>
      </c>
      <c r="S30" s="362">
        <v>22</v>
      </c>
      <c r="T30" s="371">
        <f t="shared" ca="1" si="76"/>
        <v>0</v>
      </c>
      <c r="U30" s="359">
        <f t="shared" ca="1" si="5"/>
        <v>0</v>
      </c>
      <c r="V30" s="359">
        <f t="shared" ca="1" si="6"/>
        <v>0</v>
      </c>
      <c r="W30" s="359">
        <f t="shared" ca="1" si="7"/>
        <v>0</v>
      </c>
      <c r="X30" s="359">
        <f t="shared" ca="1" si="77"/>
        <v>0</v>
      </c>
      <c r="Y30" s="359">
        <f t="shared" ca="1" si="58"/>
        <v>0</v>
      </c>
      <c r="AA30" s="362">
        <f t="shared" ca="1" si="78"/>
        <v>141</v>
      </c>
      <c r="AB30" s="362">
        <v>22</v>
      </c>
      <c r="AC30" s="371">
        <f t="shared" ca="1" si="79"/>
        <v>0</v>
      </c>
      <c r="AD30" s="359">
        <f t="shared" ca="1" si="8"/>
        <v>0</v>
      </c>
      <c r="AE30" s="359">
        <f t="shared" ca="1" si="9"/>
        <v>0</v>
      </c>
      <c r="AF30" s="359">
        <f t="shared" ca="1" si="10"/>
        <v>0</v>
      </c>
      <c r="AG30" s="359">
        <f t="shared" ca="1" si="80"/>
        <v>0</v>
      </c>
      <c r="AH30" s="359">
        <f t="shared" ca="1" si="59"/>
        <v>0</v>
      </c>
      <c r="AJ30" s="362">
        <f t="shared" ca="1" si="81"/>
        <v>141</v>
      </c>
      <c r="AK30" s="362">
        <v>22</v>
      </c>
      <c r="AL30" s="371">
        <f t="shared" ca="1" si="82"/>
        <v>0</v>
      </c>
      <c r="AM30" s="359">
        <f t="shared" ca="1" si="11"/>
        <v>0</v>
      </c>
      <c r="AN30" s="359">
        <f t="shared" ca="1" si="12"/>
        <v>0</v>
      </c>
      <c r="AO30" s="359">
        <f t="shared" ca="1" si="13"/>
        <v>0</v>
      </c>
      <c r="AP30" s="359">
        <f t="shared" ca="1" si="83"/>
        <v>0</v>
      </c>
      <c r="AQ30" s="359">
        <f t="shared" ca="1" si="60"/>
        <v>0</v>
      </c>
      <c r="AS30" s="362">
        <f t="shared" ca="1" si="84"/>
        <v>141</v>
      </c>
      <c r="AT30" s="362">
        <v>22</v>
      </c>
      <c r="AU30" s="371">
        <f t="shared" ca="1" si="85"/>
        <v>0</v>
      </c>
      <c r="AV30" s="359">
        <f t="shared" ca="1" si="14"/>
        <v>0</v>
      </c>
      <c r="AW30" s="359">
        <f t="shared" ca="1" si="15"/>
        <v>0</v>
      </c>
      <c r="AX30" s="359">
        <f t="shared" ca="1" si="16"/>
        <v>0</v>
      </c>
      <c r="AY30" s="359">
        <f t="shared" ca="1" si="86"/>
        <v>0</v>
      </c>
      <c r="AZ30" s="359">
        <f t="shared" ca="1" si="61"/>
        <v>0</v>
      </c>
      <c r="BB30" s="362">
        <f t="shared" ca="1" si="87"/>
        <v>141</v>
      </c>
      <c r="BC30" s="362">
        <v>22</v>
      </c>
      <c r="BD30" s="371">
        <f t="shared" ca="1" si="88"/>
        <v>0</v>
      </c>
      <c r="BE30" s="359">
        <f t="shared" ca="1" si="17"/>
        <v>0</v>
      </c>
      <c r="BF30" s="359">
        <f t="shared" ca="1" si="18"/>
        <v>0</v>
      </c>
      <c r="BG30" s="359">
        <f t="shared" ca="1" si="19"/>
        <v>0</v>
      </c>
      <c r="BH30" s="359">
        <f t="shared" ca="1" si="20"/>
        <v>0</v>
      </c>
      <c r="BI30" s="359">
        <f t="shared" ca="1" si="62"/>
        <v>0</v>
      </c>
      <c r="BK30" s="362">
        <f t="shared" ca="1" si="89"/>
        <v>141</v>
      </c>
      <c r="BL30" s="362">
        <v>22</v>
      </c>
      <c r="BM30" s="371">
        <f t="shared" ca="1" si="90"/>
        <v>0</v>
      </c>
      <c r="BN30" s="359">
        <f t="shared" ca="1" si="21"/>
        <v>0</v>
      </c>
      <c r="BO30" s="359">
        <f t="shared" ca="1" si="22"/>
        <v>0</v>
      </c>
      <c r="BP30" s="359">
        <f t="shared" ca="1" si="23"/>
        <v>0</v>
      </c>
      <c r="BQ30" s="359">
        <f t="shared" ca="1" si="24"/>
        <v>0</v>
      </c>
      <c r="BR30" s="359">
        <f t="shared" ca="1" si="63"/>
        <v>0</v>
      </c>
      <c r="BT30" s="362">
        <f t="shared" ca="1" si="91"/>
        <v>141</v>
      </c>
      <c r="BU30" s="362">
        <v>22</v>
      </c>
      <c r="BV30" s="371">
        <f t="shared" ca="1" si="92"/>
        <v>0</v>
      </c>
      <c r="BW30" s="359">
        <f t="shared" ca="1" si="25"/>
        <v>0</v>
      </c>
      <c r="BX30" s="359">
        <f t="shared" ca="1" si="26"/>
        <v>0</v>
      </c>
      <c r="BY30" s="359">
        <f t="shared" ca="1" si="27"/>
        <v>0</v>
      </c>
      <c r="BZ30" s="359">
        <f t="shared" ca="1" si="28"/>
        <v>0</v>
      </c>
      <c r="CA30" s="359">
        <f t="shared" ca="1" si="64"/>
        <v>0</v>
      </c>
      <c r="CC30" s="362">
        <f t="shared" ca="1" si="93"/>
        <v>141</v>
      </c>
      <c r="CD30" s="362">
        <v>22</v>
      </c>
      <c r="CE30" s="371">
        <f t="shared" ca="1" si="94"/>
        <v>0</v>
      </c>
      <c r="CF30" s="359">
        <f t="shared" ca="1" si="29"/>
        <v>0</v>
      </c>
      <c r="CG30" s="359">
        <f t="shared" ca="1" si="30"/>
        <v>0</v>
      </c>
      <c r="CH30" s="359">
        <f t="shared" ca="1" si="31"/>
        <v>0</v>
      </c>
      <c r="CI30" s="359">
        <f t="shared" ca="1" si="32"/>
        <v>0</v>
      </c>
      <c r="CJ30" s="359">
        <f t="shared" ca="1" si="65"/>
        <v>0</v>
      </c>
      <c r="CL30" s="362">
        <f t="shared" ca="1" si="95"/>
        <v>141</v>
      </c>
      <c r="CM30" s="362">
        <v>22</v>
      </c>
      <c r="CN30" s="371">
        <f t="shared" ca="1" si="96"/>
        <v>0</v>
      </c>
      <c r="CO30" s="359">
        <f t="shared" ca="1" si="33"/>
        <v>0</v>
      </c>
      <c r="CP30" s="359">
        <f t="shared" ca="1" si="34"/>
        <v>0</v>
      </c>
      <c r="CQ30" s="359">
        <f t="shared" ca="1" si="35"/>
        <v>0</v>
      </c>
      <c r="CR30" s="359">
        <f t="shared" ca="1" si="36"/>
        <v>0</v>
      </c>
      <c r="CS30" s="359">
        <f t="shared" ca="1" si="66"/>
        <v>0</v>
      </c>
      <c r="CU30" s="362">
        <f t="shared" ca="1" si="97"/>
        <v>141</v>
      </c>
      <c r="CV30" s="362">
        <v>22</v>
      </c>
      <c r="CW30" s="371">
        <f t="shared" ca="1" si="98"/>
        <v>0</v>
      </c>
      <c r="CX30" s="359">
        <f t="shared" ca="1" si="37"/>
        <v>0</v>
      </c>
      <c r="CY30" s="359">
        <f t="shared" ca="1" si="38"/>
        <v>0</v>
      </c>
      <c r="CZ30" s="359">
        <f t="shared" ca="1" si="39"/>
        <v>0</v>
      </c>
      <c r="DA30" s="359">
        <f t="shared" ca="1" si="40"/>
        <v>0</v>
      </c>
      <c r="DB30" s="359">
        <f t="shared" ca="1" si="67"/>
        <v>0</v>
      </c>
      <c r="DD30" s="362">
        <f t="shared" ca="1" si="99"/>
        <v>141</v>
      </c>
      <c r="DE30" s="362">
        <v>22</v>
      </c>
      <c r="DF30" s="371">
        <f t="shared" ca="1" si="100"/>
        <v>0</v>
      </c>
      <c r="DG30" s="359">
        <f t="shared" ca="1" si="41"/>
        <v>0</v>
      </c>
      <c r="DH30" s="359">
        <f t="shared" ca="1" si="42"/>
        <v>0</v>
      </c>
      <c r="DI30" s="359">
        <f t="shared" ca="1" si="43"/>
        <v>0</v>
      </c>
      <c r="DJ30" s="359">
        <f t="shared" ca="1" si="44"/>
        <v>0</v>
      </c>
      <c r="DK30" s="359">
        <f t="shared" ca="1" si="68"/>
        <v>0</v>
      </c>
      <c r="DM30" s="362">
        <f t="shared" ca="1" si="101"/>
        <v>141</v>
      </c>
      <c r="DN30" s="362">
        <v>22</v>
      </c>
      <c r="DO30" s="371">
        <f t="shared" ca="1" si="102"/>
        <v>0</v>
      </c>
      <c r="DP30" s="359">
        <f t="shared" ca="1" si="45"/>
        <v>0</v>
      </c>
      <c r="DQ30" s="359">
        <f t="shared" ca="1" si="46"/>
        <v>0</v>
      </c>
      <c r="DR30" s="359">
        <f t="shared" ca="1" si="47"/>
        <v>0</v>
      </c>
      <c r="DS30" s="359">
        <f t="shared" ca="1" si="48"/>
        <v>0</v>
      </c>
      <c r="DT30" s="359">
        <f t="shared" ca="1" si="69"/>
        <v>0</v>
      </c>
      <c r="DV30" s="362">
        <f t="shared" ca="1" si="103"/>
        <v>141</v>
      </c>
      <c r="DW30" s="362">
        <v>22</v>
      </c>
      <c r="DX30" s="371">
        <f t="shared" ca="1" si="104"/>
        <v>0</v>
      </c>
      <c r="DY30" s="359">
        <f t="shared" ca="1" si="49"/>
        <v>0</v>
      </c>
      <c r="DZ30" s="359">
        <f t="shared" ca="1" si="50"/>
        <v>0</v>
      </c>
      <c r="EA30" s="359">
        <f t="shared" ca="1" si="51"/>
        <v>0</v>
      </c>
      <c r="EB30" s="359">
        <f t="shared" ca="1" si="52"/>
        <v>0</v>
      </c>
      <c r="EC30" s="359">
        <f t="shared" ca="1" si="70"/>
        <v>0</v>
      </c>
      <c r="EE30" s="362">
        <f t="shared" ca="1" si="105"/>
        <v>141</v>
      </c>
      <c r="EF30" s="362">
        <v>22</v>
      </c>
      <c r="EG30" s="371">
        <f t="shared" ca="1" si="106"/>
        <v>0</v>
      </c>
      <c r="EH30" s="359">
        <f t="shared" ca="1" si="53"/>
        <v>0</v>
      </c>
      <c r="EI30" s="359">
        <f t="shared" ca="1" si="54"/>
        <v>0</v>
      </c>
      <c r="EJ30" s="359">
        <f t="shared" ca="1" si="55"/>
        <v>0</v>
      </c>
      <c r="EK30" s="359">
        <f t="shared" ca="1" si="56"/>
        <v>0</v>
      </c>
      <c r="EL30" s="359">
        <f t="shared" ca="1" si="71"/>
        <v>0</v>
      </c>
    </row>
    <row r="31" spans="6:142" x14ac:dyDescent="0.35">
      <c r="F31" s="372">
        <f ca="1">IFERROR(INDEX('Inflation Rates'!$A$16:$H$138,MATCH('IRA Roth'!$H31,'Inflation Rates'!$A$16:$A$138,0),8)/INDEX('Inflation Rates'!$A$16:$H$138,MATCH('IRA Roth'!$H31,'Inflation Rates'!$A$16:$A$138,0)-1,8)-1,F30)</f>
        <v>2.0000000000000018E-2</v>
      </c>
      <c r="G31" s="372">
        <f ca="1">IFERROR(INDEX('Inflation Rates'!$A$16:$H$138,MATCH('IRA Roth'!$H31,'Inflation Rates'!$A$16:$A$138,0),6)/INDEX('Inflation Rates'!$A$16:$H$138,MATCH('IRA Roth'!$H31,'Inflation Rates'!$A$16:$A$138,0)-1,6)-1,G30)</f>
        <v>2.0999999999999908E-2</v>
      </c>
      <c r="H31" s="362">
        <f t="shared" ca="1" si="107"/>
        <v>2042</v>
      </c>
      <c r="I31" s="362">
        <f t="shared" ca="1" si="107"/>
        <v>142</v>
      </c>
      <c r="J31" s="362">
        <v>23</v>
      </c>
      <c r="K31" s="371">
        <f t="shared" ca="1" si="73"/>
        <v>0</v>
      </c>
      <c r="L31" s="359">
        <f t="shared" ca="1" si="2"/>
        <v>0</v>
      </c>
      <c r="M31" s="359">
        <f t="shared" ca="1" si="3"/>
        <v>0</v>
      </c>
      <c r="N31" s="359">
        <f t="shared" ca="1" si="4"/>
        <v>0</v>
      </c>
      <c r="O31" s="359">
        <f t="shared" ca="1" si="74"/>
        <v>0</v>
      </c>
      <c r="P31" s="359">
        <f t="shared" ca="1" si="57"/>
        <v>0</v>
      </c>
      <c r="Q31" s="359"/>
      <c r="R31" s="362">
        <f t="shared" ca="1" si="75"/>
        <v>142</v>
      </c>
      <c r="S31" s="362">
        <v>23</v>
      </c>
      <c r="T31" s="371">
        <f t="shared" ca="1" si="76"/>
        <v>0</v>
      </c>
      <c r="U31" s="359">
        <f t="shared" ca="1" si="5"/>
        <v>0</v>
      </c>
      <c r="V31" s="359">
        <f t="shared" ca="1" si="6"/>
        <v>0</v>
      </c>
      <c r="W31" s="359">
        <f t="shared" ca="1" si="7"/>
        <v>0</v>
      </c>
      <c r="X31" s="359">
        <f t="shared" ca="1" si="77"/>
        <v>0</v>
      </c>
      <c r="Y31" s="359">
        <f t="shared" ca="1" si="58"/>
        <v>0</v>
      </c>
      <c r="AA31" s="362">
        <f t="shared" ca="1" si="78"/>
        <v>142</v>
      </c>
      <c r="AB31" s="362">
        <v>23</v>
      </c>
      <c r="AC31" s="371">
        <f t="shared" ca="1" si="79"/>
        <v>0</v>
      </c>
      <c r="AD31" s="359">
        <f t="shared" ca="1" si="8"/>
        <v>0</v>
      </c>
      <c r="AE31" s="359">
        <f t="shared" ca="1" si="9"/>
        <v>0</v>
      </c>
      <c r="AF31" s="359">
        <f t="shared" ca="1" si="10"/>
        <v>0</v>
      </c>
      <c r="AG31" s="359">
        <f t="shared" ca="1" si="80"/>
        <v>0</v>
      </c>
      <c r="AH31" s="359">
        <f t="shared" ca="1" si="59"/>
        <v>0</v>
      </c>
      <c r="AJ31" s="362">
        <f t="shared" ca="1" si="81"/>
        <v>142</v>
      </c>
      <c r="AK31" s="362">
        <v>23</v>
      </c>
      <c r="AL31" s="371">
        <f t="shared" ca="1" si="82"/>
        <v>0</v>
      </c>
      <c r="AM31" s="359">
        <f t="shared" ca="1" si="11"/>
        <v>0</v>
      </c>
      <c r="AN31" s="359">
        <f t="shared" ca="1" si="12"/>
        <v>0</v>
      </c>
      <c r="AO31" s="359">
        <f t="shared" ca="1" si="13"/>
        <v>0</v>
      </c>
      <c r="AP31" s="359">
        <f t="shared" ca="1" si="83"/>
        <v>0</v>
      </c>
      <c r="AQ31" s="359">
        <f t="shared" ca="1" si="60"/>
        <v>0</v>
      </c>
      <c r="AS31" s="362">
        <f t="shared" ca="1" si="84"/>
        <v>142</v>
      </c>
      <c r="AT31" s="362">
        <v>23</v>
      </c>
      <c r="AU31" s="371">
        <f t="shared" ca="1" si="85"/>
        <v>0</v>
      </c>
      <c r="AV31" s="359">
        <f t="shared" ca="1" si="14"/>
        <v>0</v>
      </c>
      <c r="AW31" s="359">
        <f t="shared" ca="1" si="15"/>
        <v>0</v>
      </c>
      <c r="AX31" s="359">
        <f t="shared" ca="1" si="16"/>
        <v>0</v>
      </c>
      <c r="AY31" s="359">
        <f t="shared" ca="1" si="86"/>
        <v>0</v>
      </c>
      <c r="AZ31" s="359">
        <f t="shared" ca="1" si="61"/>
        <v>0</v>
      </c>
      <c r="BB31" s="362">
        <f t="shared" ca="1" si="87"/>
        <v>142</v>
      </c>
      <c r="BC31" s="362">
        <v>23</v>
      </c>
      <c r="BD31" s="371">
        <f t="shared" ca="1" si="88"/>
        <v>0</v>
      </c>
      <c r="BE31" s="359">
        <f t="shared" ca="1" si="17"/>
        <v>0</v>
      </c>
      <c r="BF31" s="359">
        <f t="shared" ca="1" si="18"/>
        <v>0</v>
      </c>
      <c r="BG31" s="359">
        <f t="shared" ca="1" si="19"/>
        <v>0</v>
      </c>
      <c r="BH31" s="359">
        <f t="shared" ca="1" si="20"/>
        <v>0</v>
      </c>
      <c r="BI31" s="359">
        <f t="shared" ca="1" si="62"/>
        <v>0</v>
      </c>
      <c r="BK31" s="362">
        <f t="shared" ca="1" si="89"/>
        <v>142</v>
      </c>
      <c r="BL31" s="362">
        <v>23</v>
      </c>
      <c r="BM31" s="371">
        <f t="shared" ca="1" si="90"/>
        <v>0</v>
      </c>
      <c r="BN31" s="359">
        <f t="shared" ca="1" si="21"/>
        <v>0</v>
      </c>
      <c r="BO31" s="359">
        <f t="shared" ca="1" si="22"/>
        <v>0</v>
      </c>
      <c r="BP31" s="359">
        <f t="shared" ca="1" si="23"/>
        <v>0</v>
      </c>
      <c r="BQ31" s="359">
        <f t="shared" ca="1" si="24"/>
        <v>0</v>
      </c>
      <c r="BR31" s="359">
        <f t="shared" ca="1" si="63"/>
        <v>0</v>
      </c>
      <c r="BT31" s="362">
        <f t="shared" ca="1" si="91"/>
        <v>142</v>
      </c>
      <c r="BU31" s="362">
        <v>23</v>
      </c>
      <c r="BV31" s="371">
        <f t="shared" ca="1" si="92"/>
        <v>0</v>
      </c>
      <c r="BW31" s="359">
        <f t="shared" ca="1" si="25"/>
        <v>0</v>
      </c>
      <c r="BX31" s="359">
        <f t="shared" ca="1" si="26"/>
        <v>0</v>
      </c>
      <c r="BY31" s="359">
        <f t="shared" ca="1" si="27"/>
        <v>0</v>
      </c>
      <c r="BZ31" s="359">
        <f t="shared" ca="1" si="28"/>
        <v>0</v>
      </c>
      <c r="CA31" s="359">
        <f t="shared" ca="1" si="64"/>
        <v>0</v>
      </c>
      <c r="CC31" s="362">
        <f t="shared" ca="1" si="93"/>
        <v>142</v>
      </c>
      <c r="CD31" s="362">
        <v>23</v>
      </c>
      <c r="CE31" s="371">
        <f t="shared" ca="1" si="94"/>
        <v>0</v>
      </c>
      <c r="CF31" s="359">
        <f t="shared" ca="1" si="29"/>
        <v>0</v>
      </c>
      <c r="CG31" s="359">
        <f t="shared" ca="1" si="30"/>
        <v>0</v>
      </c>
      <c r="CH31" s="359">
        <f t="shared" ca="1" si="31"/>
        <v>0</v>
      </c>
      <c r="CI31" s="359">
        <f t="shared" ca="1" si="32"/>
        <v>0</v>
      </c>
      <c r="CJ31" s="359">
        <f t="shared" ca="1" si="65"/>
        <v>0</v>
      </c>
      <c r="CL31" s="362">
        <f t="shared" ca="1" si="95"/>
        <v>142</v>
      </c>
      <c r="CM31" s="362">
        <v>23</v>
      </c>
      <c r="CN31" s="371">
        <f t="shared" ca="1" si="96"/>
        <v>0</v>
      </c>
      <c r="CO31" s="359">
        <f t="shared" ca="1" si="33"/>
        <v>0</v>
      </c>
      <c r="CP31" s="359">
        <f t="shared" ca="1" si="34"/>
        <v>0</v>
      </c>
      <c r="CQ31" s="359">
        <f t="shared" ca="1" si="35"/>
        <v>0</v>
      </c>
      <c r="CR31" s="359">
        <f t="shared" ca="1" si="36"/>
        <v>0</v>
      </c>
      <c r="CS31" s="359">
        <f t="shared" ca="1" si="66"/>
        <v>0</v>
      </c>
      <c r="CU31" s="362">
        <f t="shared" ca="1" si="97"/>
        <v>142</v>
      </c>
      <c r="CV31" s="362">
        <v>23</v>
      </c>
      <c r="CW31" s="371">
        <f t="shared" ca="1" si="98"/>
        <v>0</v>
      </c>
      <c r="CX31" s="359">
        <f t="shared" ca="1" si="37"/>
        <v>0</v>
      </c>
      <c r="CY31" s="359">
        <f t="shared" ca="1" si="38"/>
        <v>0</v>
      </c>
      <c r="CZ31" s="359">
        <f t="shared" ca="1" si="39"/>
        <v>0</v>
      </c>
      <c r="DA31" s="359">
        <f t="shared" ca="1" si="40"/>
        <v>0</v>
      </c>
      <c r="DB31" s="359">
        <f t="shared" ca="1" si="67"/>
        <v>0</v>
      </c>
      <c r="DD31" s="362">
        <f t="shared" ca="1" si="99"/>
        <v>142</v>
      </c>
      <c r="DE31" s="362">
        <v>23</v>
      </c>
      <c r="DF31" s="371">
        <f t="shared" ca="1" si="100"/>
        <v>0</v>
      </c>
      <c r="DG31" s="359">
        <f t="shared" ca="1" si="41"/>
        <v>0</v>
      </c>
      <c r="DH31" s="359">
        <f t="shared" ca="1" si="42"/>
        <v>0</v>
      </c>
      <c r="DI31" s="359">
        <f t="shared" ca="1" si="43"/>
        <v>0</v>
      </c>
      <c r="DJ31" s="359">
        <f t="shared" ca="1" si="44"/>
        <v>0</v>
      </c>
      <c r="DK31" s="359">
        <f t="shared" ca="1" si="68"/>
        <v>0</v>
      </c>
      <c r="DM31" s="362">
        <f t="shared" ca="1" si="101"/>
        <v>142</v>
      </c>
      <c r="DN31" s="362">
        <v>23</v>
      </c>
      <c r="DO31" s="371">
        <f t="shared" ca="1" si="102"/>
        <v>0</v>
      </c>
      <c r="DP31" s="359">
        <f t="shared" ca="1" si="45"/>
        <v>0</v>
      </c>
      <c r="DQ31" s="359">
        <f t="shared" ca="1" si="46"/>
        <v>0</v>
      </c>
      <c r="DR31" s="359">
        <f t="shared" ca="1" si="47"/>
        <v>0</v>
      </c>
      <c r="DS31" s="359">
        <f t="shared" ca="1" si="48"/>
        <v>0</v>
      </c>
      <c r="DT31" s="359">
        <f t="shared" ca="1" si="69"/>
        <v>0</v>
      </c>
      <c r="DV31" s="362">
        <f t="shared" ca="1" si="103"/>
        <v>142</v>
      </c>
      <c r="DW31" s="362">
        <v>23</v>
      </c>
      <c r="DX31" s="371">
        <f t="shared" ca="1" si="104"/>
        <v>0</v>
      </c>
      <c r="DY31" s="359">
        <f t="shared" ca="1" si="49"/>
        <v>0</v>
      </c>
      <c r="DZ31" s="359">
        <f t="shared" ca="1" si="50"/>
        <v>0</v>
      </c>
      <c r="EA31" s="359">
        <f t="shared" ca="1" si="51"/>
        <v>0</v>
      </c>
      <c r="EB31" s="359">
        <f t="shared" ca="1" si="52"/>
        <v>0</v>
      </c>
      <c r="EC31" s="359">
        <f t="shared" ca="1" si="70"/>
        <v>0</v>
      </c>
      <c r="EE31" s="362">
        <f t="shared" ca="1" si="105"/>
        <v>142</v>
      </c>
      <c r="EF31" s="362">
        <v>23</v>
      </c>
      <c r="EG31" s="371">
        <f t="shared" ca="1" si="106"/>
        <v>0</v>
      </c>
      <c r="EH31" s="359">
        <f t="shared" ca="1" si="53"/>
        <v>0</v>
      </c>
      <c r="EI31" s="359">
        <f t="shared" ca="1" si="54"/>
        <v>0</v>
      </c>
      <c r="EJ31" s="359">
        <f t="shared" ca="1" si="55"/>
        <v>0</v>
      </c>
      <c r="EK31" s="359">
        <f t="shared" ca="1" si="56"/>
        <v>0</v>
      </c>
      <c r="EL31" s="359">
        <f t="shared" ca="1" si="71"/>
        <v>0</v>
      </c>
    </row>
    <row r="32" spans="6:142" x14ac:dyDescent="0.35">
      <c r="F32" s="372">
        <f ca="1">IFERROR(INDEX('Inflation Rates'!$A$16:$H$138,MATCH('IRA Roth'!$H32,'Inflation Rates'!$A$16:$A$138,0),8)/INDEX('Inflation Rates'!$A$16:$H$138,MATCH('IRA Roth'!$H32,'Inflation Rates'!$A$16:$A$138,0)-1,8)-1,F31)</f>
        <v>2.0000000000000018E-2</v>
      </c>
      <c r="G32" s="372">
        <f ca="1">IFERROR(INDEX('Inflation Rates'!$A$16:$H$138,MATCH('IRA Roth'!$H32,'Inflation Rates'!$A$16:$A$138,0),6)/INDEX('Inflation Rates'!$A$16:$H$138,MATCH('IRA Roth'!$H32,'Inflation Rates'!$A$16:$A$138,0)-1,6)-1,G31)</f>
        <v>2.0999999999999908E-2</v>
      </c>
      <c r="H32" s="362">
        <f t="shared" ca="1" si="107"/>
        <v>2043</v>
      </c>
      <c r="I32" s="362">
        <f t="shared" ca="1" si="107"/>
        <v>143</v>
      </c>
      <c r="J32" s="362">
        <v>24</v>
      </c>
      <c r="K32" s="371">
        <f t="shared" ca="1" si="73"/>
        <v>0</v>
      </c>
      <c r="L32" s="359">
        <f t="shared" ca="1" si="2"/>
        <v>0</v>
      </c>
      <c r="M32" s="359">
        <f t="shared" ca="1" si="3"/>
        <v>0</v>
      </c>
      <c r="N32" s="359">
        <f t="shared" ca="1" si="4"/>
        <v>0</v>
      </c>
      <c r="O32" s="359">
        <f t="shared" ca="1" si="74"/>
        <v>0</v>
      </c>
      <c r="P32" s="359">
        <f t="shared" ca="1" si="57"/>
        <v>0</v>
      </c>
      <c r="Q32" s="359"/>
      <c r="R32" s="362">
        <f t="shared" ca="1" si="75"/>
        <v>143</v>
      </c>
      <c r="S32" s="362">
        <v>24</v>
      </c>
      <c r="T32" s="371">
        <f t="shared" ca="1" si="76"/>
        <v>0</v>
      </c>
      <c r="U32" s="359">
        <f t="shared" ca="1" si="5"/>
        <v>0</v>
      </c>
      <c r="V32" s="359">
        <f t="shared" ca="1" si="6"/>
        <v>0</v>
      </c>
      <c r="W32" s="359">
        <f t="shared" ca="1" si="7"/>
        <v>0</v>
      </c>
      <c r="X32" s="359">
        <f t="shared" ca="1" si="77"/>
        <v>0</v>
      </c>
      <c r="Y32" s="359">
        <f t="shared" ca="1" si="58"/>
        <v>0</v>
      </c>
      <c r="AA32" s="362">
        <f t="shared" ca="1" si="78"/>
        <v>143</v>
      </c>
      <c r="AB32" s="362">
        <v>24</v>
      </c>
      <c r="AC32" s="371">
        <f t="shared" ca="1" si="79"/>
        <v>0</v>
      </c>
      <c r="AD32" s="359">
        <f t="shared" ca="1" si="8"/>
        <v>0</v>
      </c>
      <c r="AE32" s="359">
        <f t="shared" ca="1" si="9"/>
        <v>0</v>
      </c>
      <c r="AF32" s="359">
        <f t="shared" ca="1" si="10"/>
        <v>0</v>
      </c>
      <c r="AG32" s="359">
        <f t="shared" ca="1" si="80"/>
        <v>0</v>
      </c>
      <c r="AH32" s="359">
        <f t="shared" ca="1" si="59"/>
        <v>0</v>
      </c>
      <c r="AJ32" s="362">
        <f t="shared" ca="1" si="81"/>
        <v>143</v>
      </c>
      <c r="AK32" s="362">
        <v>24</v>
      </c>
      <c r="AL32" s="371">
        <f t="shared" ca="1" si="82"/>
        <v>0</v>
      </c>
      <c r="AM32" s="359">
        <f t="shared" ca="1" si="11"/>
        <v>0</v>
      </c>
      <c r="AN32" s="359">
        <f t="shared" ca="1" si="12"/>
        <v>0</v>
      </c>
      <c r="AO32" s="359">
        <f t="shared" ca="1" si="13"/>
        <v>0</v>
      </c>
      <c r="AP32" s="359">
        <f t="shared" ca="1" si="83"/>
        <v>0</v>
      </c>
      <c r="AQ32" s="359">
        <f t="shared" ca="1" si="60"/>
        <v>0</v>
      </c>
      <c r="AS32" s="362">
        <f t="shared" ca="1" si="84"/>
        <v>143</v>
      </c>
      <c r="AT32" s="362">
        <v>24</v>
      </c>
      <c r="AU32" s="371">
        <f t="shared" ca="1" si="85"/>
        <v>0</v>
      </c>
      <c r="AV32" s="359">
        <f t="shared" ca="1" si="14"/>
        <v>0</v>
      </c>
      <c r="AW32" s="359">
        <f t="shared" ca="1" si="15"/>
        <v>0</v>
      </c>
      <c r="AX32" s="359">
        <f t="shared" ca="1" si="16"/>
        <v>0</v>
      </c>
      <c r="AY32" s="359">
        <f t="shared" ca="1" si="86"/>
        <v>0</v>
      </c>
      <c r="AZ32" s="359">
        <f t="shared" ca="1" si="61"/>
        <v>0</v>
      </c>
      <c r="BB32" s="362">
        <f t="shared" ca="1" si="87"/>
        <v>143</v>
      </c>
      <c r="BC32" s="362">
        <v>24</v>
      </c>
      <c r="BD32" s="371">
        <f t="shared" ca="1" si="88"/>
        <v>0</v>
      </c>
      <c r="BE32" s="359">
        <f t="shared" ca="1" si="17"/>
        <v>0</v>
      </c>
      <c r="BF32" s="359">
        <f t="shared" ca="1" si="18"/>
        <v>0</v>
      </c>
      <c r="BG32" s="359">
        <f t="shared" ca="1" si="19"/>
        <v>0</v>
      </c>
      <c r="BH32" s="359">
        <f t="shared" ca="1" si="20"/>
        <v>0</v>
      </c>
      <c r="BI32" s="359">
        <f t="shared" ca="1" si="62"/>
        <v>0</v>
      </c>
      <c r="BK32" s="362">
        <f t="shared" ca="1" si="89"/>
        <v>143</v>
      </c>
      <c r="BL32" s="362">
        <v>24</v>
      </c>
      <c r="BM32" s="371">
        <f t="shared" ca="1" si="90"/>
        <v>0</v>
      </c>
      <c r="BN32" s="359">
        <f t="shared" ca="1" si="21"/>
        <v>0</v>
      </c>
      <c r="BO32" s="359">
        <f t="shared" ca="1" si="22"/>
        <v>0</v>
      </c>
      <c r="BP32" s="359">
        <f t="shared" ca="1" si="23"/>
        <v>0</v>
      </c>
      <c r="BQ32" s="359">
        <f t="shared" ca="1" si="24"/>
        <v>0</v>
      </c>
      <c r="BR32" s="359">
        <f t="shared" ca="1" si="63"/>
        <v>0</v>
      </c>
      <c r="BT32" s="362">
        <f t="shared" ca="1" si="91"/>
        <v>143</v>
      </c>
      <c r="BU32" s="362">
        <v>24</v>
      </c>
      <c r="BV32" s="371">
        <f t="shared" ca="1" si="92"/>
        <v>0</v>
      </c>
      <c r="BW32" s="359">
        <f t="shared" ca="1" si="25"/>
        <v>0</v>
      </c>
      <c r="BX32" s="359">
        <f t="shared" ca="1" si="26"/>
        <v>0</v>
      </c>
      <c r="BY32" s="359">
        <f t="shared" ca="1" si="27"/>
        <v>0</v>
      </c>
      <c r="BZ32" s="359">
        <f t="shared" ca="1" si="28"/>
        <v>0</v>
      </c>
      <c r="CA32" s="359">
        <f t="shared" ca="1" si="64"/>
        <v>0</v>
      </c>
      <c r="CC32" s="362">
        <f t="shared" ca="1" si="93"/>
        <v>143</v>
      </c>
      <c r="CD32" s="362">
        <v>24</v>
      </c>
      <c r="CE32" s="371">
        <f t="shared" ca="1" si="94"/>
        <v>0</v>
      </c>
      <c r="CF32" s="359">
        <f t="shared" ca="1" si="29"/>
        <v>0</v>
      </c>
      <c r="CG32" s="359">
        <f t="shared" ca="1" si="30"/>
        <v>0</v>
      </c>
      <c r="CH32" s="359">
        <f t="shared" ca="1" si="31"/>
        <v>0</v>
      </c>
      <c r="CI32" s="359">
        <f t="shared" ca="1" si="32"/>
        <v>0</v>
      </c>
      <c r="CJ32" s="359">
        <f t="shared" ca="1" si="65"/>
        <v>0</v>
      </c>
      <c r="CL32" s="362">
        <f t="shared" ca="1" si="95"/>
        <v>143</v>
      </c>
      <c r="CM32" s="362">
        <v>24</v>
      </c>
      <c r="CN32" s="371">
        <f t="shared" ca="1" si="96"/>
        <v>0</v>
      </c>
      <c r="CO32" s="359">
        <f t="shared" ca="1" si="33"/>
        <v>0</v>
      </c>
      <c r="CP32" s="359">
        <f t="shared" ca="1" si="34"/>
        <v>0</v>
      </c>
      <c r="CQ32" s="359">
        <f t="shared" ca="1" si="35"/>
        <v>0</v>
      </c>
      <c r="CR32" s="359">
        <f t="shared" ca="1" si="36"/>
        <v>0</v>
      </c>
      <c r="CS32" s="359">
        <f t="shared" ca="1" si="66"/>
        <v>0</v>
      </c>
      <c r="CU32" s="362">
        <f t="shared" ca="1" si="97"/>
        <v>143</v>
      </c>
      <c r="CV32" s="362">
        <v>24</v>
      </c>
      <c r="CW32" s="371">
        <f t="shared" ca="1" si="98"/>
        <v>0</v>
      </c>
      <c r="CX32" s="359">
        <f t="shared" ca="1" si="37"/>
        <v>0</v>
      </c>
      <c r="CY32" s="359">
        <f t="shared" ca="1" si="38"/>
        <v>0</v>
      </c>
      <c r="CZ32" s="359">
        <f t="shared" ca="1" si="39"/>
        <v>0</v>
      </c>
      <c r="DA32" s="359">
        <f t="shared" ca="1" si="40"/>
        <v>0</v>
      </c>
      <c r="DB32" s="359">
        <f t="shared" ca="1" si="67"/>
        <v>0</v>
      </c>
      <c r="DD32" s="362">
        <f t="shared" ca="1" si="99"/>
        <v>143</v>
      </c>
      <c r="DE32" s="362">
        <v>24</v>
      </c>
      <c r="DF32" s="371">
        <f t="shared" ca="1" si="100"/>
        <v>0</v>
      </c>
      <c r="DG32" s="359">
        <f t="shared" ca="1" si="41"/>
        <v>0</v>
      </c>
      <c r="DH32" s="359">
        <f t="shared" ca="1" si="42"/>
        <v>0</v>
      </c>
      <c r="DI32" s="359">
        <f t="shared" ca="1" si="43"/>
        <v>0</v>
      </c>
      <c r="DJ32" s="359">
        <f t="shared" ca="1" si="44"/>
        <v>0</v>
      </c>
      <c r="DK32" s="359">
        <f t="shared" ca="1" si="68"/>
        <v>0</v>
      </c>
      <c r="DM32" s="362">
        <f t="shared" ca="1" si="101"/>
        <v>143</v>
      </c>
      <c r="DN32" s="362">
        <v>24</v>
      </c>
      <c r="DO32" s="371">
        <f t="shared" ca="1" si="102"/>
        <v>0</v>
      </c>
      <c r="DP32" s="359">
        <f t="shared" ca="1" si="45"/>
        <v>0</v>
      </c>
      <c r="DQ32" s="359">
        <f t="shared" ca="1" si="46"/>
        <v>0</v>
      </c>
      <c r="DR32" s="359">
        <f t="shared" ca="1" si="47"/>
        <v>0</v>
      </c>
      <c r="DS32" s="359">
        <f t="shared" ca="1" si="48"/>
        <v>0</v>
      </c>
      <c r="DT32" s="359">
        <f t="shared" ca="1" si="69"/>
        <v>0</v>
      </c>
      <c r="DV32" s="362">
        <f t="shared" ca="1" si="103"/>
        <v>143</v>
      </c>
      <c r="DW32" s="362">
        <v>24</v>
      </c>
      <c r="DX32" s="371">
        <f t="shared" ca="1" si="104"/>
        <v>0</v>
      </c>
      <c r="DY32" s="359">
        <f t="shared" ca="1" si="49"/>
        <v>0</v>
      </c>
      <c r="DZ32" s="359">
        <f t="shared" ca="1" si="50"/>
        <v>0</v>
      </c>
      <c r="EA32" s="359">
        <f t="shared" ca="1" si="51"/>
        <v>0</v>
      </c>
      <c r="EB32" s="359">
        <f t="shared" ca="1" si="52"/>
        <v>0</v>
      </c>
      <c r="EC32" s="359">
        <f t="shared" ca="1" si="70"/>
        <v>0</v>
      </c>
      <c r="EE32" s="362">
        <f t="shared" ca="1" si="105"/>
        <v>143</v>
      </c>
      <c r="EF32" s="362">
        <v>24</v>
      </c>
      <c r="EG32" s="371">
        <f t="shared" ca="1" si="106"/>
        <v>0</v>
      </c>
      <c r="EH32" s="359">
        <f t="shared" ca="1" si="53"/>
        <v>0</v>
      </c>
      <c r="EI32" s="359">
        <f t="shared" ca="1" si="54"/>
        <v>0</v>
      </c>
      <c r="EJ32" s="359">
        <f t="shared" ca="1" si="55"/>
        <v>0</v>
      </c>
      <c r="EK32" s="359">
        <f t="shared" ca="1" si="56"/>
        <v>0</v>
      </c>
      <c r="EL32" s="359">
        <f t="shared" ca="1" si="71"/>
        <v>0</v>
      </c>
    </row>
    <row r="33" spans="6:142" x14ac:dyDescent="0.35">
      <c r="F33" s="372">
        <f ca="1">IFERROR(INDEX('Inflation Rates'!$A$16:$H$138,MATCH('IRA Roth'!$H33,'Inflation Rates'!$A$16:$A$138,0),8)/INDEX('Inflation Rates'!$A$16:$H$138,MATCH('IRA Roth'!$H33,'Inflation Rates'!$A$16:$A$138,0)-1,8)-1,F32)</f>
        <v>2.0000000000000018E-2</v>
      </c>
      <c r="G33" s="372">
        <f ca="1">IFERROR(INDEX('Inflation Rates'!$A$16:$H$138,MATCH('IRA Roth'!$H33,'Inflation Rates'!$A$16:$A$138,0),6)/INDEX('Inflation Rates'!$A$16:$H$138,MATCH('IRA Roth'!$H33,'Inflation Rates'!$A$16:$A$138,0)-1,6)-1,G32)</f>
        <v>2.0999999999999908E-2</v>
      </c>
      <c r="H33" s="362">
        <f t="shared" ca="1" si="107"/>
        <v>2044</v>
      </c>
      <c r="I33" s="362">
        <f t="shared" ca="1" si="107"/>
        <v>144</v>
      </c>
      <c r="J33" s="362">
        <v>25</v>
      </c>
      <c r="K33" s="371">
        <f t="shared" ca="1" si="73"/>
        <v>0</v>
      </c>
      <c r="L33" s="359">
        <f t="shared" ca="1" si="2"/>
        <v>0</v>
      </c>
      <c r="M33" s="359">
        <f t="shared" ca="1" si="3"/>
        <v>0</v>
      </c>
      <c r="N33" s="359">
        <f t="shared" ca="1" si="4"/>
        <v>0</v>
      </c>
      <c r="O33" s="359">
        <f t="shared" ca="1" si="74"/>
        <v>0</v>
      </c>
      <c r="P33" s="359">
        <f t="shared" ca="1" si="57"/>
        <v>0</v>
      </c>
      <c r="Q33" s="359"/>
      <c r="R33" s="362">
        <f t="shared" ca="1" si="75"/>
        <v>144</v>
      </c>
      <c r="S33" s="362">
        <v>25</v>
      </c>
      <c r="T33" s="371">
        <f t="shared" ca="1" si="76"/>
        <v>0</v>
      </c>
      <c r="U33" s="359">
        <f t="shared" ca="1" si="5"/>
        <v>0</v>
      </c>
      <c r="V33" s="359">
        <f t="shared" ca="1" si="6"/>
        <v>0</v>
      </c>
      <c r="W33" s="359">
        <f t="shared" ca="1" si="7"/>
        <v>0</v>
      </c>
      <c r="X33" s="359">
        <f t="shared" ca="1" si="77"/>
        <v>0</v>
      </c>
      <c r="Y33" s="359">
        <f t="shared" ca="1" si="58"/>
        <v>0</v>
      </c>
      <c r="AA33" s="362">
        <f t="shared" ca="1" si="78"/>
        <v>144</v>
      </c>
      <c r="AB33" s="362">
        <v>25</v>
      </c>
      <c r="AC33" s="371">
        <f t="shared" ca="1" si="79"/>
        <v>0</v>
      </c>
      <c r="AD33" s="359">
        <f t="shared" ca="1" si="8"/>
        <v>0</v>
      </c>
      <c r="AE33" s="359">
        <f t="shared" ca="1" si="9"/>
        <v>0</v>
      </c>
      <c r="AF33" s="359">
        <f t="shared" ca="1" si="10"/>
        <v>0</v>
      </c>
      <c r="AG33" s="359">
        <f t="shared" ca="1" si="80"/>
        <v>0</v>
      </c>
      <c r="AH33" s="359">
        <f t="shared" ca="1" si="59"/>
        <v>0</v>
      </c>
      <c r="AJ33" s="362">
        <f t="shared" ca="1" si="81"/>
        <v>144</v>
      </c>
      <c r="AK33" s="362">
        <v>25</v>
      </c>
      <c r="AL33" s="371">
        <f t="shared" ca="1" si="82"/>
        <v>0</v>
      </c>
      <c r="AM33" s="359">
        <f t="shared" ca="1" si="11"/>
        <v>0</v>
      </c>
      <c r="AN33" s="359">
        <f t="shared" ca="1" si="12"/>
        <v>0</v>
      </c>
      <c r="AO33" s="359">
        <f t="shared" ca="1" si="13"/>
        <v>0</v>
      </c>
      <c r="AP33" s="359">
        <f t="shared" ca="1" si="83"/>
        <v>0</v>
      </c>
      <c r="AQ33" s="359">
        <f t="shared" ca="1" si="60"/>
        <v>0</v>
      </c>
      <c r="AS33" s="362">
        <f t="shared" ca="1" si="84"/>
        <v>144</v>
      </c>
      <c r="AT33" s="362">
        <v>25</v>
      </c>
      <c r="AU33" s="371">
        <f t="shared" ca="1" si="85"/>
        <v>0</v>
      </c>
      <c r="AV33" s="359">
        <f t="shared" ca="1" si="14"/>
        <v>0</v>
      </c>
      <c r="AW33" s="359">
        <f t="shared" ca="1" si="15"/>
        <v>0</v>
      </c>
      <c r="AX33" s="359">
        <f t="shared" ca="1" si="16"/>
        <v>0</v>
      </c>
      <c r="AY33" s="359">
        <f t="shared" ca="1" si="86"/>
        <v>0</v>
      </c>
      <c r="AZ33" s="359">
        <f t="shared" ca="1" si="61"/>
        <v>0</v>
      </c>
      <c r="BB33" s="362">
        <f t="shared" ca="1" si="87"/>
        <v>144</v>
      </c>
      <c r="BC33" s="362">
        <v>25</v>
      </c>
      <c r="BD33" s="371">
        <f t="shared" ca="1" si="88"/>
        <v>0</v>
      </c>
      <c r="BE33" s="359">
        <f t="shared" ca="1" si="17"/>
        <v>0</v>
      </c>
      <c r="BF33" s="359">
        <f t="shared" ca="1" si="18"/>
        <v>0</v>
      </c>
      <c r="BG33" s="359">
        <f t="shared" ca="1" si="19"/>
        <v>0</v>
      </c>
      <c r="BH33" s="359">
        <f t="shared" ca="1" si="20"/>
        <v>0</v>
      </c>
      <c r="BI33" s="359">
        <f t="shared" ca="1" si="62"/>
        <v>0</v>
      </c>
      <c r="BK33" s="362">
        <f t="shared" ca="1" si="89"/>
        <v>144</v>
      </c>
      <c r="BL33" s="362">
        <v>25</v>
      </c>
      <c r="BM33" s="371">
        <f t="shared" ca="1" si="90"/>
        <v>0</v>
      </c>
      <c r="BN33" s="359">
        <f t="shared" ca="1" si="21"/>
        <v>0</v>
      </c>
      <c r="BO33" s="359">
        <f t="shared" ca="1" si="22"/>
        <v>0</v>
      </c>
      <c r="BP33" s="359">
        <f t="shared" ca="1" si="23"/>
        <v>0</v>
      </c>
      <c r="BQ33" s="359">
        <f t="shared" ca="1" si="24"/>
        <v>0</v>
      </c>
      <c r="BR33" s="359">
        <f t="shared" ca="1" si="63"/>
        <v>0</v>
      </c>
      <c r="BT33" s="362">
        <f t="shared" ca="1" si="91"/>
        <v>144</v>
      </c>
      <c r="BU33" s="362">
        <v>25</v>
      </c>
      <c r="BV33" s="371">
        <f t="shared" ca="1" si="92"/>
        <v>0</v>
      </c>
      <c r="BW33" s="359">
        <f t="shared" ca="1" si="25"/>
        <v>0</v>
      </c>
      <c r="BX33" s="359">
        <f t="shared" ca="1" si="26"/>
        <v>0</v>
      </c>
      <c r="BY33" s="359">
        <f t="shared" ca="1" si="27"/>
        <v>0</v>
      </c>
      <c r="BZ33" s="359">
        <f t="shared" ca="1" si="28"/>
        <v>0</v>
      </c>
      <c r="CA33" s="359">
        <f t="shared" ca="1" si="64"/>
        <v>0</v>
      </c>
      <c r="CC33" s="362">
        <f t="shared" ca="1" si="93"/>
        <v>144</v>
      </c>
      <c r="CD33" s="362">
        <v>25</v>
      </c>
      <c r="CE33" s="371">
        <f t="shared" ca="1" si="94"/>
        <v>0</v>
      </c>
      <c r="CF33" s="359">
        <f t="shared" ca="1" si="29"/>
        <v>0</v>
      </c>
      <c r="CG33" s="359">
        <f t="shared" ca="1" si="30"/>
        <v>0</v>
      </c>
      <c r="CH33" s="359">
        <f t="shared" ca="1" si="31"/>
        <v>0</v>
      </c>
      <c r="CI33" s="359">
        <f t="shared" ca="1" si="32"/>
        <v>0</v>
      </c>
      <c r="CJ33" s="359">
        <f t="shared" ca="1" si="65"/>
        <v>0</v>
      </c>
      <c r="CL33" s="362">
        <f t="shared" ca="1" si="95"/>
        <v>144</v>
      </c>
      <c r="CM33" s="362">
        <v>25</v>
      </c>
      <c r="CN33" s="371">
        <f t="shared" ca="1" si="96"/>
        <v>0</v>
      </c>
      <c r="CO33" s="359">
        <f t="shared" ca="1" si="33"/>
        <v>0</v>
      </c>
      <c r="CP33" s="359">
        <f t="shared" ca="1" si="34"/>
        <v>0</v>
      </c>
      <c r="CQ33" s="359">
        <f t="shared" ca="1" si="35"/>
        <v>0</v>
      </c>
      <c r="CR33" s="359">
        <f t="shared" ca="1" si="36"/>
        <v>0</v>
      </c>
      <c r="CS33" s="359">
        <f t="shared" ca="1" si="66"/>
        <v>0</v>
      </c>
      <c r="CU33" s="362">
        <f t="shared" ca="1" si="97"/>
        <v>144</v>
      </c>
      <c r="CV33" s="362">
        <v>25</v>
      </c>
      <c r="CW33" s="371">
        <f t="shared" ca="1" si="98"/>
        <v>0</v>
      </c>
      <c r="CX33" s="359">
        <f t="shared" ca="1" si="37"/>
        <v>0</v>
      </c>
      <c r="CY33" s="359">
        <f t="shared" ca="1" si="38"/>
        <v>0</v>
      </c>
      <c r="CZ33" s="359">
        <f t="shared" ca="1" si="39"/>
        <v>0</v>
      </c>
      <c r="DA33" s="359">
        <f t="shared" ca="1" si="40"/>
        <v>0</v>
      </c>
      <c r="DB33" s="359">
        <f t="shared" ca="1" si="67"/>
        <v>0</v>
      </c>
      <c r="DD33" s="362">
        <f t="shared" ca="1" si="99"/>
        <v>144</v>
      </c>
      <c r="DE33" s="362">
        <v>25</v>
      </c>
      <c r="DF33" s="371">
        <f t="shared" ca="1" si="100"/>
        <v>0</v>
      </c>
      <c r="DG33" s="359">
        <f t="shared" ca="1" si="41"/>
        <v>0</v>
      </c>
      <c r="DH33" s="359">
        <f t="shared" ca="1" si="42"/>
        <v>0</v>
      </c>
      <c r="DI33" s="359">
        <f t="shared" ca="1" si="43"/>
        <v>0</v>
      </c>
      <c r="DJ33" s="359">
        <f t="shared" ca="1" si="44"/>
        <v>0</v>
      </c>
      <c r="DK33" s="359">
        <f t="shared" ca="1" si="68"/>
        <v>0</v>
      </c>
      <c r="DM33" s="362">
        <f t="shared" ca="1" si="101"/>
        <v>144</v>
      </c>
      <c r="DN33" s="362">
        <v>25</v>
      </c>
      <c r="DO33" s="371">
        <f t="shared" ca="1" si="102"/>
        <v>0</v>
      </c>
      <c r="DP33" s="359">
        <f t="shared" ca="1" si="45"/>
        <v>0</v>
      </c>
      <c r="DQ33" s="359">
        <f t="shared" ca="1" si="46"/>
        <v>0</v>
      </c>
      <c r="DR33" s="359">
        <f t="shared" ca="1" si="47"/>
        <v>0</v>
      </c>
      <c r="DS33" s="359">
        <f t="shared" ca="1" si="48"/>
        <v>0</v>
      </c>
      <c r="DT33" s="359">
        <f t="shared" ca="1" si="69"/>
        <v>0</v>
      </c>
      <c r="DV33" s="362">
        <f t="shared" ca="1" si="103"/>
        <v>144</v>
      </c>
      <c r="DW33" s="362">
        <v>25</v>
      </c>
      <c r="DX33" s="371">
        <f t="shared" ca="1" si="104"/>
        <v>0</v>
      </c>
      <c r="DY33" s="359">
        <f t="shared" ca="1" si="49"/>
        <v>0</v>
      </c>
      <c r="DZ33" s="359">
        <f t="shared" ca="1" si="50"/>
        <v>0</v>
      </c>
      <c r="EA33" s="359">
        <f t="shared" ca="1" si="51"/>
        <v>0</v>
      </c>
      <c r="EB33" s="359">
        <f t="shared" ca="1" si="52"/>
        <v>0</v>
      </c>
      <c r="EC33" s="359">
        <f t="shared" ca="1" si="70"/>
        <v>0</v>
      </c>
      <c r="EE33" s="362">
        <f t="shared" ca="1" si="105"/>
        <v>144</v>
      </c>
      <c r="EF33" s="362">
        <v>25</v>
      </c>
      <c r="EG33" s="371">
        <f t="shared" ca="1" si="106"/>
        <v>0</v>
      </c>
      <c r="EH33" s="359">
        <f t="shared" ca="1" si="53"/>
        <v>0</v>
      </c>
      <c r="EI33" s="359">
        <f t="shared" ca="1" si="54"/>
        <v>0</v>
      </c>
      <c r="EJ33" s="359">
        <f t="shared" ca="1" si="55"/>
        <v>0</v>
      </c>
      <c r="EK33" s="359">
        <f t="shared" ca="1" si="56"/>
        <v>0</v>
      </c>
      <c r="EL33" s="359">
        <f t="shared" ca="1" si="71"/>
        <v>0</v>
      </c>
    </row>
    <row r="34" spans="6:142" x14ac:dyDescent="0.35">
      <c r="F34" s="372">
        <f ca="1">IFERROR(INDEX('Inflation Rates'!$A$16:$H$138,MATCH('IRA Roth'!$H34,'Inflation Rates'!$A$16:$A$138,0),8)/INDEX('Inflation Rates'!$A$16:$H$138,MATCH('IRA Roth'!$H34,'Inflation Rates'!$A$16:$A$138,0)-1,8)-1,F33)</f>
        <v>2.0000000000000018E-2</v>
      </c>
      <c r="G34" s="372">
        <f ca="1">IFERROR(INDEX('Inflation Rates'!$A$16:$H$138,MATCH('IRA Roth'!$H34,'Inflation Rates'!$A$16:$A$138,0),6)/INDEX('Inflation Rates'!$A$16:$H$138,MATCH('IRA Roth'!$H34,'Inflation Rates'!$A$16:$A$138,0)-1,6)-1,G33)</f>
        <v>2.0999999999999908E-2</v>
      </c>
      <c r="H34" s="362">
        <f t="shared" ca="1" si="107"/>
        <v>2045</v>
      </c>
      <c r="I34" s="362">
        <f t="shared" ca="1" si="107"/>
        <v>145</v>
      </c>
      <c r="J34" s="362">
        <v>26</v>
      </c>
      <c r="K34" s="371">
        <f t="shared" ca="1" si="73"/>
        <v>0</v>
      </c>
      <c r="L34" s="359">
        <f t="shared" ca="1" si="2"/>
        <v>0</v>
      </c>
      <c r="M34" s="359">
        <f t="shared" ca="1" si="3"/>
        <v>0</v>
      </c>
      <c r="N34" s="359">
        <f t="shared" ca="1" si="4"/>
        <v>0</v>
      </c>
      <c r="O34" s="359">
        <f t="shared" ca="1" si="74"/>
        <v>0</v>
      </c>
      <c r="P34" s="359">
        <f t="shared" ca="1" si="57"/>
        <v>0</v>
      </c>
      <c r="Q34" s="359"/>
      <c r="R34" s="362">
        <f t="shared" ca="1" si="75"/>
        <v>145</v>
      </c>
      <c r="S34" s="362">
        <v>26</v>
      </c>
      <c r="T34" s="371">
        <f t="shared" ca="1" si="76"/>
        <v>0</v>
      </c>
      <c r="U34" s="359">
        <f t="shared" ca="1" si="5"/>
        <v>0</v>
      </c>
      <c r="V34" s="359">
        <f t="shared" ca="1" si="6"/>
        <v>0</v>
      </c>
      <c r="W34" s="359">
        <f t="shared" ca="1" si="7"/>
        <v>0</v>
      </c>
      <c r="X34" s="359">
        <f t="shared" ca="1" si="77"/>
        <v>0</v>
      </c>
      <c r="Y34" s="359">
        <f t="shared" ca="1" si="58"/>
        <v>0</v>
      </c>
      <c r="AA34" s="362">
        <f t="shared" ca="1" si="78"/>
        <v>145</v>
      </c>
      <c r="AB34" s="362">
        <v>26</v>
      </c>
      <c r="AC34" s="371">
        <f t="shared" ca="1" si="79"/>
        <v>0</v>
      </c>
      <c r="AD34" s="359">
        <f t="shared" ca="1" si="8"/>
        <v>0</v>
      </c>
      <c r="AE34" s="359">
        <f t="shared" ca="1" si="9"/>
        <v>0</v>
      </c>
      <c r="AF34" s="359">
        <f t="shared" ca="1" si="10"/>
        <v>0</v>
      </c>
      <c r="AG34" s="359">
        <f t="shared" ca="1" si="80"/>
        <v>0</v>
      </c>
      <c r="AH34" s="359">
        <f t="shared" ca="1" si="59"/>
        <v>0</v>
      </c>
      <c r="AJ34" s="362">
        <f t="shared" ca="1" si="81"/>
        <v>145</v>
      </c>
      <c r="AK34" s="362">
        <v>26</v>
      </c>
      <c r="AL34" s="371">
        <f t="shared" ca="1" si="82"/>
        <v>0</v>
      </c>
      <c r="AM34" s="359">
        <f t="shared" ca="1" si="11"/>
        <v>0</v>
      </c>
      <c r="AN34" s="359">
        <f t="shared" ca="1" si="12"/>
        <v>0</v>
      </c>
      <c r="AO34" s="359">
        <f t="shared" ca="1" si="13"/>
        <v>0</v>
      </c>
      <c r="AP34" s="359">
        <f t="shared" ca="1" si="83"/>
        <v>0</v>
      </c>
      <c r="AQ34" s="359">
        <f t="shared" ca="1" si="60"/>
        <v>0</v>
      </c>
      <c r="AS34" s="362">
        <f t="shared" ca="1" si="84"/>
        <v>145</v>
      </c>
      <c r="AT34" s="362">
        <v>26</v>
      </c>
      <c r="AU34" s="371">
        <f t="shared" ca="1" si="85"/>
        <v>0</v>
      </c>
      <c r="AV34" s="359">
        <f t="shared" ca="1" si="14"/>
        <v>0</v>
      </c>
      <c r="AW34" s="359">
        <f t="shared" ca="1" si="15"/>
        <v>0</v>
      </c>
      <c r="AX34" s="359">
        <f t="shared" ca="1" si="16"/>
        <v>0</v>
      </c>
      <c r="AY34" s="359">
        <f t="shared" ca="1" si="86"/>
        <v>0</v>
      </c>
      <c r="AZ34" s="359">
        <f t="shared" ca="1" si="61"/>
        <v>0</v>
      </c>
      <c r="BB34" s="362">
        <f t="shared" ca="1" si="87"/>
        <v>145</v>
      </c>
      <c r="BC34" s="362">
        <v>26</v>
      </c>
      <c r="BD34" s="371">
        <f t="shared" ca="1" si="88"/>
        <v>0</v>
      </c>
      <c r="BE34" s="359">
        <f t="shared" ca="1" si="17"/>
        <v>0</v>
      </c>
      <c r="BF34" s="359">
        <f t="shared" ca="1" si="18"/>
        <v>0</v>
      </c>
      <c r="BG34" s="359">
        <f t="shared" ca="1" si="19"/>
        <v>0</v>
      </c>
      <c r="BH34" s="359">
        <f t="shared" ca="1" si="20"/>
        <v>0</v>
      </c>
      <c r="BI34" s="359">
        <f t="shared" ca="1" si="62"/>
        <v>0</v>
      </c>
      <c r="BK34" s="362">
        <f t="shared" ca="1" si="89"/>
        <v>145</v>
      </c>
      <c r="BL34" s="362">
        <v>26</v>
      </c>
      <c r="BM34" s="371">
        <f t="shared" ca="1" si="90"/>
        <v>0</v>
      </c>
      <c r="BN34" s="359">
        <f t="shared" ca="1" si="21"/>
        <v>0</v>
      </c>
      <c r="BO34" s="359">
        <f t="shared" ca="1" si="22"/>
        <v>0</v>
      </c>
      <c r="BP34" s="359">
        <f t="shared" ca="1" si="23"/>
        <v>0</v>
      </c>
      <c r="BQ34" s="359">
        <f t="shared" ca="1" si="24"/>
        <v>0</v>
      </c>
      <c r="BR34" s="359">
        <f t="shared" ca="1" si="63"/>
        <v>0</v>
      </c>
      <c r="BT34" s="362">
        <f t="shared" ca="1" si="91"/>
        <v>145</v>
      </c>
      <c r="BU34" s="362">
        <v>26</v>
      </c>
      <c r="BV34" s="371">
        <f t="shared" ca="1" si="92"/>
        <v>0</v>
      </c>
      <c r="BW34" s="359">
        <f t="shared" ca="1" si="25"/>
        <v>0</v>
      </c>
      <c r="BX34" s="359">
        <f t="shared" ca="1" si="26"/>
        <v>0</v>
      </c>
      <c r="BY34" s="359">
        <f t="shared" ca="1" si="27"/>
        <v>0</v>
      </c>
      <c r="BZ34" s="359">
        <f t="shared" ca="1" si="28"/>
        <v>0</v>
      </c>
      <c r="CA34" s="359">
        <f t="shared" ca="1" si="64"/>
        <v>0</v>
      </c>
      <c r="CC34" s="362">
        <f t="shared" ca="1" si="93"/>
        <v>145</v>
      </c>
      <c r="CD34" s="362">
        <v>26</v>
      </c>
      <c r="CE34" s="371">
        <f t="shared" ca="1" si="94"/>
        <v>0</v>
      </c>
      <c r="CF34" s="359">
        <f t="shared" ca="1" si="29"/>
        <v>0</v>
      </c>
      <c r="CG34" s="359">
        <f t="shared" ca="1" si="30"/>
        <v>0</v>
      </c>
      <c r="CH34" s="359">
        <f t="shared" ca="1" si="31"/>
        <v>0</v>
      </c>
      <c r="CI34" s="359">
        <f t="shared" ca="1" si="32"/>
        <v>0</v>
      </c>
      <c r="CJ34" s="359">
        <f t="shared" ca="1" si="65"/>
        <v>0</v>
      </c>
      <c r="CL34" s="362">
        <f t="shared" ca="1" si="95"/>
        <v>145</v>
      </c>
      <c r="CM34" s="362">
        <v>26</v>
      </c>
      <c r="CN34" s="371">
        <f t="shared" ca="1" si="96"/>
        <v>0</v>
      </c>
      <c r="CO34" s="359">
        <f t="shared" ca="1" si="33"/>
        <v>0</v>
      </c>
      <c r="CP34" s="359">
        <f t="shared" ca="1" si="34"/>
        <v>0</v>
      </c>
      <c r="CQ34" s="359">
        <f t="shared" ca="1" si="35"/>
        <v>0</v>
      </c>
      <c r="CR34" s="359">
        <f t="shared" ca="1" si="36"/>
        <v>0</v>
      </c>
      <c r="CS34" s="359">
        <f t="shared" ca="1" si="66"/>
        <v>0</v>
      </c>
      <c r="CU34" s="362">
        <f t="shared" ca="1" si="97"/>
        <v>145</v>
      </c>
      <c r="CV34" s="362">
        <v>26</v>
      </c>
      <c r="CW34" s="371">
        <f t="shared" ca="1" si="98"/>
        <v>0</v>
      </c>
      <c r="CX34" s="359">
        <f t="shared" ca="1" si="37"/>
        <v>0</v>
      </c>
      <c r="CY34" s="359">
        <f t="shared" ca="1" si="38"/>
        <v>0</v>
      </c>
      <c r="CZ34" s="359">
        <f t="shared" ca="1" si="39"/>
        <v>0</v>
      </c>
      <c r="DA34" s="359">
        <f t="shared" ca="1" si="40"/>
        <v>0</v>
      </c>
      <c r="DB34" s="359">
        <f t="shared" ca="1" si="67"/>
        <v>0</v>
      </c>
      <c r="DD34" s="362">
        <f t="shared" ca="1" si="99"/>
        <v>145</v>
      </c>
      <c r="DE34" s="362">
        <v>26</v>
      </c>
      <c r="DF34" s="371">
        <f t="shared" ca="1" si="100"/>
        <v>0</v>
      </c>
      <c r="DG34" s="359">
        <f t="shared" ca="1" si="41"/>
        <v>0</v>
      </c>
      <c r="DH34" s="359">
        <f t="shared" ca="1" si="42"/>
        <v>0</v>
      </c>
      <c r="DI34" s="359">
        <f t="shared" ca="1" si="43"/>
        <v>0</v>
      </c>
      <c r="DJ34" s="359">
        <f t="shared" ca="1" si="44"/>
        <v>0</v>
      </c>
      <c r="DK34" s="359">
        <f t="shared" ca="1" si="68"/>
        <v>0</v>
      </c>
      <c r="DM34" s="362">
        <f t="shared" ca="1" si="101"/>
        <v>145</v>
      </c>
      <c r="DN34" s="362">
        <v>26</v>
      </c>
      <c r="DO34" s="371">
        <f t="shared" ca="1" si="102"/>
        <v>0</v>
      </c>
      <c r="DP34" s="359">
        <f t="shared" ca="1" si="45"/>
        <v>0</v>
      </c>
      <c r="DQ34" s="359">
        <f t="shared" ca="1" si="46"/>
        <v>0</v>
      </c>
      <c r="DR34" s="359">
        <f t="shared" ca="1" si="47"/>
        <v>0</v>
      </c>
      <c r="DS34" s="359">
        <f t="shared" ca="1" si="48"/>
        <v>0</v>
      </c>
      <c r="DT34" s="359">
        <f t="shared" ca="1" si="69"/>
        <v>0</v>
      </c>
      <c r="DV34" s="362">
        <f t="shared" ca="1" si="103"/>
        <v>145</v>
      </c>
      <c r="DW34" s="362">
        <v>26</v>
      </c>
      <c r="DX34" s="371">
        <f t="shared" ca="1" si="104"/>
        <v>0</v>
      </c>
      <c r="DY34" s="359">
        <f t="shared" ca="1" si="49"/>
        <v>0</v>
      </c>
      <c r="DZ34" s="359">
        <f t="shared" ca="1" si="50"/>
        <v>0</v>
      </c>
      <c r="EA34" s="359">
        <f t="shared" ca="1" si="51"/>
        <v>0</v>
      </c>
      <c r="EB34" s="359">
        <f t="shared" ca="1" si="52"/>
        <v>0</v>
      </c>
      <c r="EC34" s="359">
        <f t="shared" ca="1" si="70"/>
        <v>0</v>
      </c>
      <c r="EE34" s="362">
        <f t="shared" ca="1" si="105"/>
        <v>145</v>
      </c>
      <c r="EF34" s="362">
        <v>26</v>
      </c>
      <c r="EG34" s="371">
        <f t="shared" ca="1" si="106"/>
        <v>0</v>
      </c>
      <c r="EH34" s="359">
        <f t="shared" ca="1" si="53"/>
        <v>0</v>
      </c>
      <c r="EI34" s="359">
        <f t="shared" ca="1" si="54"/>
        <v>0</v>
      </c>
      <c r="EJ34" s="359">
        <f t="shared" ca="1" si="55"/>
        <v>0</v>
      </c>
      <c r="EK34" s="359">
        <f t="shared" ca="1" si="56"/>
        <v>0</v>
      </c>
      <c r="EL34" s="359">
        <f t="shared" ca="1" si="71"/>
        <v>0</v>
      </c>
    </row>
    <row r="35" spans="6:142" x14ac:dyDescent="0.35">
      <c r="F35" s="372">
        <f ca="1">IFERROR(INDEX('Inflation Rates'!$A$16:$H$138,MATCH('IRA Roth'!$H35,'Inflation Rates'!$A$16:$A$138,0),8)/INDEX('Inflation Rates'!$A$16:$H$138,MATCH('IRA Roth'!$H35,'Inflation Rates'!$A$16:$A$138,0)-1,8)-1,F34)</f>
        <v>2.0000000000000018E-2</v>
      </c>
      <c r="G35" s="372">
        <f ca="1">IFERROR(INDEX('Inflation Rates'!$A$16:$H$138,MATCH('IRA Roth'!$H35,'Inflation Rates'!$A$16:$A$138,0),6)/INDEX('Inflation Rates'!$A$16:$H$138,MATCH('IRA Roth'!$H35,'Inflation Rates'!$A$16:$A$138,0)-1,6)-1,G34)</f>
        <v>2.0999999999999908E-2</v>
      </c>
      <c r="H35" s="362">
        <f t="shared" ca="1" si="107"/>
        <v>2046</v>
      </c>
      <c r="I35" s="362">
        <f t="shared" ca="1" si="107"/>
        <v>146</v>
      </c>
      <c r="J35" s="362">
        <v>27</v>
      </c>
      <c r="K35" s="371">
        <f t="shared" ca="1" si="73"/>
        <v>0</v>
      </c>
      <c r="L35" s="359">
        <f t="shared" ca="1" si="2"/>
        <v>0</v>
      </c>
      <c r="M35" s="359">
        <f t="shared" ca="1" si="3"/>
        <v>0</v>
      </c>
      <c r="N35" s="359">
        <f t="shared" ca="1" si="4"/>
        <v>0</v>
      </c>
      <c r="O35" s="359">
        <f t="shared" ca="1" si="74"/>
        <v>0</v>
      </c>
      <c r="P35" s="359">
        <f t="shared" ca="1" si="57"/>
        <v>0</v>
      </c>
      <c r="Q35" s="359"/>
      <c r="R35" s="362">
        <f t="shared" ca="1" si="75"/>
        <v>146</v>
      </c>
      <c r="S35" s="362">
        <v>27</v>
      </c>
      <c r="T35" s="371">
        <f t="shared" ca="1" si="76"/>
        <v>0</v>
      </c>
      <c r="U35" s="359">
        <f t="shared" ca="1" si="5"/>
        <v>0</v>
      </c>
      <c r="V35" s="359">
        <f t="shared" ca="1" si="6"/>
        <v>0</v>
      </c>
      <c r="W35" s="359">
        <f t="shared" ca="1" si="7"/>
        <v>0</v>
      </c>
      <c r="X35" s="359">
        <f t="shared" ca="1" si="77"/>
        <v>0</v>
      </c>
      <c r="Y35" s="359">
        <f t="shared" ca="1" si="58"/>
        <v>0</v>
      </c>
      <c r="AA35" s="362">
        <f t="shared" ca="1" si="78"/>
        <v>146</v>
      </c>
      <c r="AB35" s="362">
        <v>27</v>
      </c>
      <c r="AC35" s="371">
        <f t="shared" ca="1" si="79"/>
        <v>0</v>
      </c>
      <c r="AD35" s="359">
        <f t="shared" ca="1" si="8"/>
        <v>0</v>
      </c>
      <c r="AE35" s="359">
        <f t="shared" ca="1" si="9"/>
        <v>0</v>
      </c>
      <c r="AF35" s="359">
        <f t="shared" ca="1" si="10"/>
        <v>0</v>
      </c>
      <c r="AG35" s="359">
        <f t="shared" ca="1" si="80"/>
        <v>0</v>
      </c>
      <c r="AH35" s="359">
        <f t="shared" ca="1" si="59"/>
        <v>0</v>
      </c>
      <c r="AJ35" s="362">
        <f t="shared" ca="1" si="81"/>
        <v>146</v>
      </c>
      <c r="AK35" s="362">
        <v>27</v>
      </c>
      <c r="AL35" s="371">
        <f t="shared" ca="1" si="82"/>
        <v>0</v>
      </c>
      <c r="AM35" s="359">
        <f t="shared" ca="1" si="11"/>
        <v>0</v>
      </c>
      <c r="AN35" s="359">
        <f t="shared" ca="1" si="12"/>
        <v>0</v>
      </c>
      <c r="AO35" s="359">
        <f t="shared" ca="1" si="13"/>
        <v>0</v>
      </c>
      <c r="AP35" s="359">
        <f t="shared" ca="1" si="83"/>
        <v>0</v>
      </c>
      <c r="AQ35" s="359">
        <f t="shared" ca="1" si="60"/>
        <v>0</v>
      </c>
      <c r="AS35" s="362">
        <f t="shared" ca="1" si="84"/>
        <v>146</v>
      </c>
      <c r="AT35" s="362">
        <v>27</v>
      </c>
      <c r="AU35" s="371">
        <f t="shared" ca="1" si="85"/>
        <v>0</v>
      </c>
      <c r="AV35" s="359">
        <f t="shared" ca="1" si="14"/>
        <v>0</v>
      </c>
      <c r="AW35" s="359">
        <f t="shared" ca="1" si="15"/>
        <v>0</v>
      </c>
      <c r="AX35" s="359">
        <f t="shared" ca="1" si="16"/>
        <v>0</v>
      </c>
      <c r="AY35" s="359">
        <f t="shared" ca="1" si="86"/>
        <v>0</v>
      </c>
      <c r="AZ35" s="359">
        <f t="shared" ca="1" si="61"/>
        <v>0</v>
      </c>
      <c r="BB35" s="362">
        <f t="shared" ca="1" si="87"/>
        <v>146</v>
      </c>
      <c r="BC35" s="362">
        <v>27</v>
      </c>
      <c r="BD35" s="371">
        <f t="shared" ca="1" si="88"/>
        <v>0</v>
      </c>
      <c r="BE35" s="359">
        <f t="shared" ca="1" si="17"/>
        <v>0</v>
      </c>
      <c r="BF35" s="359">
        <f t="shared" ca="1" si="18"/>
        <v>0</v>
      </c>
      <c r="BG35" s="359">
        <f t="shared" ca="1" si="19"/>
        <v>0</v>
      </c>
      <c r="BH35" s="359">
        <f t="shared" ca="1" si="20"/>
        <v>0</v>
      </c>
      <c r="BI35" s="359">
        <f t="shared" ca="1" si="62"/>
        <v>0</v>
      </c>
      <c r="BK35" s="362">
        <f t="shared" ca="1" si="89"/>
        <v>146</v>
      </c>
      <c r="BL35" s="362">
        <v>27</v>
      </c>
      <c r="BM35" s="371">
        <f t="shared" ca="1" si="90"/>
        <v>0</v>
      </c>
      <c r="BN35" s="359">
        <f t="shared" ca="1" si="21"/>
        <v>0</v>
      </c>
      <c r="BO35" s="359">
        <f t="shared" ca="1" si="22"/>
        <v>0</v>
      </c>
      <c r="BP35" s="359">
        <f t="shared" ca="1" si="23"/>
        <v>0</v>
      </c>
      <c r="BQ35" s="359">
        <f t="shared" ca="1" si="24"/>
        <v>0</v>
      </c>
      <c r="BR35" s="359">
        <f t="shared" ca="1" si="63"/>
        <v>0</v>
      </c>
      <c r="BT35" s="362">
        <f t="shared" ca="1" si="91"/>
        <v>146</v>
      </c>
      <c r="BU35" s="362">
        <v>27</v>
      </c>
      <c r="BV35" s="371">
        <f t="shared" ca="1" si="92"/>
        <v>0</v>
      </c>
      <c r="BW35" s="359">
        <f t="shared" ca="1" si="25"/>
        <v>0</v>
      </c>
      <c r="BX35" s="359">
        <f t="shared" ca="1" si="26"/>
        <v>0</v>
      </c>
      <c r="BY35" s="359">
        <f t="shared" ca="1" si="27"/>
        <v>0</v>
      </c>
      <c r="BZ35" s="359">
        <f t="shared" ca="1" si="28"/>
        <v>0</v>
      </c>
      <c r="CA35" s="359">
        <f t="shared" ca="1" si="64"/>
        <v>0</v>
      </c>
      <c r="CC35" s="362">
        <f t="shared" ca="1" si="93"/>
        <v>146</v>
      </c>
      <c r="CD35" s="362">
        <v>27</v>
      </c>
      <c r="CE35" s="371">
        <f t="shared" ca="1" si="94"/>
        <v>0</v>
      </c>
      <c r="CF35" s="359">
        <f t="shared" ca="1" si="29"/>
        <v>0</v>
      </c>
      <c r="CG35" s="359">
        <f t="shared" ca="1" si="30"/>
        <v>0</v>
      </c>
      <c r="CH35" s="359">
        <f t="shared" ca="1" si="31"/>
        <v>0</v>
      </c>
      <c r="CI35" s="359">
        <f t="shared" ca="1" si="32"/>
        <v>0</v>
      </c>
      <c r="CJ35" s="359">
        <f t="shared" ca="1" si="65"/>
        <v>0</v>
      </c>
      <c r="CL35" s="362">
        <f t="shared" ca="1" si="95"/>
        <v>146</v>
      </c>
      <c r="CM35" s="362">
        <v>27</v>
      </c>
      <c r="CN35" s="371">
        <f t="shared" ca="1" si="96"/>
        <v>0</v>
      </c>
      <c r="CO35" s="359">
        <f t="shared" ca="1" si="33"/>
        <v>0</v>
      </c>
      <c r="CP35" s="359">
        <f t="shared" ca="1" si="34"/>
        <v>0</v>
      </c>
      <c r="CQ35" s="359">
        <f t="shared" ca="1" si="35"/>
        <v>0</v>
      </c>
      <c r="CR35" s="359">
        <f t="shared" ca="1" si="36"/>
        <v>0</v>
      </c>
      <c r="CS35" s="359">
        <f t="shared" ca="1" si="66"/>
        <v>0</v>
      </c>
      <c r="CU35" s="362">
        <f t="shared" ca="1" si="97"/>
        <v>146</v>
      </c>
      <c r="CV35" s="362">
        <v>27</v>
      </c>
      <c r="CW35" s="371">
        <f t="shared" ca="1" si="98"/>
        <v>0</v>
      </c>
      <c r="CX35" s="359">
        <f t="shared" ca="1" si="37"/>
        <v>0</v>
      </c>
      <c r="CY35" s="359">
        <f t="shared" ca="1" si="38"/>
        <v>0</v>
      </c>
      <c r="CZ35" s="359">
        <f t="shared" ca="1" si="39"/>
        <v>0</v>
      </c>
      <c r="DA35" s="359">
        <f t="shared" ca="1" si="40"/>
        <v>0</v>
      </c>
      <c r="DB35" s="359">
        <f t="shared" ca="1" si="67"/>
        <v>0</v>
      </c>
      <c r="DD35" s="362">
        <f t="shared" ca="1" si="99"/>
        <v>146</v>
      </c>
      <c r="DE35" s="362">
        <v>27</v>
      </c>
      <c r="DF35" s="371">
        <f t="shared" ca="1" si="100"/>
        <v>0</v>
      </c>
      <c r="DG35" s="359">
        <f t="shared" ca="1" si="41"/>
        <v>0</v>
      </c>
      <c r="DH35" s="359">
        <f t="shared" ca="1" si="42"/>
        <v>0</v>
      </c>
      <c r="DI35" s="359">
        <f t="shared" ca="1" si="43"/>
        <v>0</v>
      </c>
      <c r="DJ35" s="359">
        <f t="shared" ca="1" si="44"/>
        <v>0</v>
      </c>
      <c r="DK35" s="359">
        <f t="shared" ca="1" si="68"/>
        <v>0</v>
      </c>
      <c r="DM35" s="362">
        <f t="shared" ca="1" si="101"/>
        <v>146</v>
      </c>
      <c r="DN35" s="362">
        <v>27</v>
      </c>
      <c r="DO35" s="371">
        <f t="shared" ca="1" si="102"/>
        <v>0</v>
      </c>
      <c r="DP35" s="359">
        <f t="shared" ca="1" si="45"/>
        <v>0</v>
      </c>
      <c r="DQ35" s="359">
        <f t="shared" ca="1" si="46"/>
        <v>0</v>
      </c>
      <c r="DR35" s="359">
        <f t="shared" ca="1" si="47"/>
        <v>0</v>
      </c>
      <c r="DS35" s="359">
        <f t="shared" ca="1" si="48"/>
        <v>0</v>
      </c>
      <c r="DT35" s="359">
        <f t="shared" ca="1" si="69"/>
        <v>0</v>
      </c>
      <c r="DV35" s="362">
        <f t="shared" ca="1" si="103"/>
        <v>146</v>
      </c>
      <c r="DW35" s="362">
        <v>27</v>
      </c>
      <c r="DX35" s="371">
        <f t="shared" ca="1" si="104"/>
        <v>0</v>
      </c>
      <c r="DY35" s="359">
        <f t="shared" ca="1" si="49"/>
        <v>0</v>
      </c>
      <c r="DZ35" s="359">
        <f t="shared" ca="1" si="50"/>
        <v>0</v>
      </c>
      <c r="EA35" s="359">
        <f t="shared" ca="1" si="51"/>
        <v>0</v>
      </c>
      <c r="EB35" s="359">
        <f t="shared" ca="1" si="52"/>
        <v>0</v>
      </c>
      <c r="EC35" s="359">
        <f t="shared" ca="1" si="70"/>
        <v>0</v>
      </c>
      <c r="EE35" s="362">
        <f t="shared" ca="1" si="105"/>
        <v>146</v>
      </c>
      <c r="EF35" s="362">
        <v>27</v>
      </c>
      <c r="EG35" s="371">
        <f t="shared" ca="1" si="106"/>
        <v>0</v>
      </c>
      <c r="EH35" s="359">
        <f t="shared" ca="1" si="53"/>
        <v>0</v>
      </c>
      <c r="EI35" s="359">
        <f t="shared" ca="1" si="54"/>
        <v>0</v>
      </c>
      <c r="EJ35" s="359">
        <f t="shared" ca="1" si="55"/>
        <v>0</v>
      </c>
      <c r="EK35" s="359">
        <f t="shared" ca="1" si="56"/>
        <v>0</v>
      </c>
      <c r="EL35" s="359">
        <f t="shared" ca="1" si="71"/>
        <v>0</v>
      </c>
    </row>
    <row r="36" spans="6:142" x14ac:dyDescent="0.35">
      <c r="F36" s="372">
        <f ca="1">IFERROR(INDEX('Inflation Rates'!$A$16:$H$138,MATCH('IRA Roth'!$H36,'Inflation Rates'!$A$16:$A$138,0),8)/INDEX('Inflation Rates'!$A$16:$H$138,MATCH('IRA Roth'!$H36,'Inflation Rates'!$A$16:$A$138,0)-1,8)-1,F35)</f>
        <v>2.0000000000000018E-2</v>
      </c>
      <c r="G36" s="372">
        <f ca="1">IFERROR(INDEX('Inflation Rates'!$A$16:$H$138,MATCH('IRA Roth'!$H36,'Inflation Rates'!$A$16:$A$138,0),6)/INDEX('Inflation Rates'!$A$16:$H$138,MATCH('IRA Roth'!$H36,'Inflation Rates'!$A$16:$A$138,0)-1,6)-1,G35)</f>
        <v>2.0999999999999908E-2</v>
      </c>
      <c r="H36" s="362">
        <f t="shared" ca="1" si="107"/>
        <v>2047</v>
      </c>
      <c r="I36" s="362">
        <f t="shared" ca="1" si="107"/>
        <v>147</v>
      </c>
      <c r="J36" s="362">
        <v>28</v>
      </c>
      <c r="K36" s="371">
        <f t="shared" ca="1" si="73"/>
        <v>0</v>
      </c>
      <c r="L36" s="359">
        <f t="shared" ca="1" si="2"/>
        <v>0</v>
      </c>
      <c r="M36" s="359">
        <f t="shared" ca="1" si="3"/>
        <v>0</v>
      </c>
      <c r="N36" s="359">
        <f t="shared" ca="1" si="4"/>
        <v>0</v>
      </c>
      <c r="O36" s="359">
        <f t="shared" ca="1" si="74"/>
        <v>0</v>
      </c>
      <c r="P36" s="359">
        <f t="shared" ca="1" si="57"/>
        <v>0</v>
      </c>
      <c r="Q36" s="359"/>
      <c r="R36" s="362">
        <f t="shared" ca="1" si="75"/>
        <v>147</v>
      </c>
      <c r="S36" s="362">
        <v>28</v>
      </c>
      <c r="T36" s="371">
        <f t="shared" ca="1" si="76"/>
        <v>0</v>
      </c>
      <c r="U36" s="359">
        <f t="shared" ca="1" si="5"/>
        <v>0</v>
      </c>
      <c r="V36" s="359">
        <f t="shared" ca="1" si="6"/>
        <v>0</v>
      </c>
      <c r="W36" s="359">
        <f t="shared" ca="1" si="7"/>
        <v>0</v>
      </c>
      <c r="X36" s="359">
        <f t="shared" ca="1" si="77"/>
        <v>0</v>
      </c>
      <c r="Y36" s="359">
        <f t="shared" ca="1" si="58"/>
        <v>0</v>
      </c>
      <c r="AA36" s="362">
        <f t="shared" ca="1" si="78"/>
        <v>147</v>
      </c>
      <c r="AB36" s="362">
        <v>28</v>
      </c>
      <c r="AC36" s="371">
        <f t="shared" ca="1" si="79"/>
        <v>0</v>
      </c>
      <c r="AD36" s="359">
        <f t="shared" ca="1" si="8"/>
        <v>0</v>
      </c>
      <c r="AE36" s="359">
        <f t="shared" ca="1" si="9"/>
        <v>0</v>
      </c>
      <c r="AF36" s="359">
        <f t="shared" ca="1" si="10"/>
        <v>0</v>
      </c>
      <c r="AG36" s="359">
        <f t="shared" ca="1" si="80"/>
        <v>0</v>
      </c>
      <c r="AH36" s="359">
        <f t="shared" ca="1" si="59"/>
        <v>0</v>
      </c>
      <c r="AJ36" s="362">
        <f t="shared" ca="1" si="81"/>
        <v>147</v>
      </c>
      <c r="AK36" s="362">
        <v>28</v>
      </c>
      <c r="AL36" s="371">
        <f t="shared" ca="1" si="82"/>
        <v>0</v>
      </c>
      <c r="AM36" s="359">
        <f t="shared" ca="1" si="11"/>
        <v>0</v>
      </c>
      <c r="AN36" s="359">
        <f t="shared" ca="1" si="12"/>
        <v>0</v>
      </c>
      <c r="AO36" s="359">
        <f t="shared" ca="1" si="13"/>
        <v>0</v>
      </c>
      <c r="AP36" s="359">
        <f t="shared" ca="1" si="83"/>
        <v>0</v>
      </c>
      <c r="AQ36" s="359">
        <f t="shared" ca="1" si="60"/>
        <v>0</v>
      </c>
      <c r="AS36" s="362">
        <f t="shared" ca="1" si="84"/>
        <v>147</v>
      </c>
      <c r="AT36" s="362">
        <v>28</v>
      </c>
      <c r="AU36" s="371">
        <f t="shared" ca="1" si="85"/>
        <v>0</v>
      </c>
      <c r="AV36" s="359">
        <f t="shared" ca="1" si="14"/>
        <v>0</v>
      </c>
      <c r="AW36" s="359">
        <f t="shared" ca="1" si="15"/>
        <v>0</v>
      </c>
      <c r="AX36" s="359">
        <f t="shared" ca="1" si="16"/>
        <v>0</v>
      </c>
      <c r="AY36" s="359">
        <f t="shared" ca="1" si="86"/>
        <v>0</v>
      </c>
      <c r="AZ36" s="359">
        <f t="shared" ca="1" si="61"/>
        <v>0</v>
      </c>
      <c r="BB36" s="362">
        <f t="shared" ca="1" si="87"/>
        <v>147</v>
      </c>
      <c r="BC36" s="362">
        <v>28</v>
      </c>
      <c r="BD36" s="371">
        <f t="shared" ca="1" si="88"/>
        <v>0</v>
      </c>
      <c r="BE36" s="359">
        <f t="shared" ca="1" si="17"/>
        <v>0</v>
      </c>
      <c r="BF36" s="359">
        <f t="shared" ca="1" si="18"/>
        <v>0</v>
      </c>
      <c r="BG36" s="359">
        <f t="shared" ca="1" si="19"/>
        <v>0</v>
      </c>
      <c r="BH36" s="359">
        <f t="shared" ca="1" si="20"/>
        <v>0</v>
      </c>
      <c r="BI36" s="359">
        <f t="shared" ca="1" si="62"/>
        <v>0</v>
      </c>
      <c r="BK36" s="362">
        <f t="shared" ca="1" si="89"/>
        <v>147</v>
      </c>
      <c r="BL36" s="362">
        <v>28</v>
      </c>
      <c r="BM36" s="371">
        <f t="shared" ca="1" si="90"/>
        <v>0</v>
      </c>
      <c r="BN36" s="359">
        <f t="shared" ca="1" si="21"/>
        <v>0</v>
      </c>
      <c r="BO36" s="359">
        <f t="shared" ca="1" si="22"/>
        <v>0</v>
      </c>
      <c r="BP36" s="359">
        <f t="shared" ca="1" si="23"/>
        <v>0</v>
      </c>
      <c r="BQ36" s="359">
        <f t="shared" ca="1" si="24"/>
        <v>0</v>
      </c>
      <c r="BR36" s="359">
        <f t="shared" ca="1" si="63"/>
        <v>0</v>
      </c>
      <c r="BT36" s="362">
        <f t="shared" ca="1" si="91"/>
        <v>147</v>
      </c>
      <c r="BU36" s="362">
        <v>28</v>
      </c>
      <c r="BV36" s="371">
        <f t="shared" ca="1" si="92"/>
        <v>0</v>
      </c>
      <c r="BW36" s="359">
        <f t="shared" ca="1" si="25"/>
        <v>0</v>
      </c>
      <c r="BX36" s="359">
        <f t="shared" ca="1" si="26"/>
        <v>0</v>
      </c>
      <c r="BY36" s="359">
        <f t="shared" ca="1" si="27"/>
        <v>0</v>
      </c>
      <c r="BZ36" s="359">
        <f t="shared" ca="1" si="28"/>
        <v>0</v>
      </c>
      <c r="CA36" s="359">
        <f t="shared" ca="1" si="64"/>
        <v>0</v>
      </c>
      <c r="CC36" s="362">
        <f t="shared" ca="1" si="93"/>
        <v>147</v>
      </c>
      <c r="CD36" s="362">
        <v>28</v>
      </c>
      <c r="CE36" s="371">
        <f t="shared" ca="1" si="94"/>
        <v>0</v>
      </c>
      <c r="CF36" s="359">
        <f t="shared" ca="1" si="29"/>
        <v>0</v>
      </c>
      <c r="CG36" s="359">
        <f t="shared" ca="1" si="30"/>
        <v>0</v>
      </c>
      <c r="CH36" s="359">
        <f t="shared" ca="1" si="31"/>
        <v>0</v>
      </c>
      <c r="CI36" s="359">
        <f t="shared" ca="1" si="32"/>
        <v>0</v>
      </c>
      <c r="CJ36" s="359">
        <f t="shared" ca="1" si="65"/>
        <v>0</v>
      </c>
      <c r="CL36" s="362">
        <f t="shared" ca="1" si="95"/>
        <v>147</v>
      </c>
      <c r="CM36" s="362">
        <v>28</v>
      </c>
      <c r="CN36" s="371">
        <f t="shared" ca="1" si="96"/>
        <v>0</v>
      </c>
      <c r="CO36" s="359">
        <f t="shared" ca="1" si="33"/>
        <v>0</v>
      </c>
      <c r="CP36" s="359">
        <f t="shared" ca="1" si="34"/>
        <v>0</v>
      </c>
      <c r="CQ36" s="359">
        <f t="shared" ca="1" si="35"/>
        <v>0</v>
      </c>
      <c r="CR36" s="359">
        <f t="shared" ca="1" si="36"/>
        <v>0</v>
      </c>
      <c r="CS36" s="359">
        <f t="shared" ca="1" si="66"/>
        <v>0</v>
      </c>
      <c r="CU36" s="362">
        <f t="shared" ca="1" si="97"/>
        <v>147</v>
      </c>
      <c r="CV36" s="362">
        <v>28</v>
      </c>
      <c r="CW36" s="371">
        <f t="shared" ca="1" si="98"/>
        <v>0</v>
      </c>
      <c r="CX36" s="359">
        <f t="shared" ca="1" si="37"/>
        <v>0</v>
      </c>
      <c r="CY36" s="359">
        <f t="shared" ca="1" si="38"/>
        <v>0</v>
      </c>
      <c r="CZ36" s="359">
        <f t="shared" ca="1" si="39"/>
        <v>0</v>
      </c>
      <c r="DA36" s="359">
        <f t="shared" ca="1" si="40"/>
        <v>0</v>
      </c>
      <c r="DB36" s="359">
        <f t="shared" ca="1" si="67"/>
        <v>0</v>
      </c>
      <c r="DD36" s="362">
        <f t="shared" ca="1" si="99"/>
        <v>147</v>
      </c>
      <c r="DE36" s="362">
        <v>28</v>
      </c>
      <c r="DF36" s="371">
        <f t="shared" ca="1" si="100"/>
        <v>0</v>
      </c>
      <c r="DG36" s="359">
        <f t="shared" ca="1" si="41"/>
        <v>0</v>
      </c>
      <c r="DH36" s="359">
        <f t="shared" ca="1" si="42"/>
        <v>0</v>
      </c>
      <c r="DI36" s="359">
        <f t="shared" ca="1" si="43"/>
        <v>0</v>
      </c>
      <c r="DJ36" s="359">
        <f t="shared" ca="1" si="44"/>
        <v>0</v>
      </c>
      <c r="DK36" s="359">
        <f t="shared" ca="1" si="68"/>
        <v>0</v>
      </c>
      <c r="DM36" s="362">
        <f t="shared" ca="1" si="101"/>
        <v>147</v>
      </c>
      <c r="DN36" s="362">
        <v>28</v>
      </c>
      <c r="DO36" s="371">
        <f t="shared" ca="1" si="102"/>
        <v>0</v>
      </c>
      <c r="DP36" s="359">
        <f t="shared" ca="1" si="45"/>
        <v>0</v>
      </c>
      <c r="DQ36" s="359">
        <f t="shared" ca="1" si="46"/>
        <v>0</v>
      </c>
      <c r="DR36" s="359">
        <f t="shared" ca="1" si="47"/>
        <v>0</v>
      </c>
      <c r="DS36" s="359">
        <f t="shared" ca="1" si="48"/>
        <v>0</v>
      </c>
      <c r="DT36" s="359">
        <f t="shared" ca="1" si="69"/>
        <v>0</v>
      </c>
      <c r="DV36" s="362">
        <f t="shared" ca="1" si="103"/>
        <v>147</v>
      </c>
      <c r="DW36" s="362">
        <v>28</v>
      </c>
      <c r="DX36" s="371">
        <f t="shared" ca="1" si="104"/>
        <v>0</v>
      </c>
      <c r="DY36" s="359">
        <f t="shared" ca="1" si="49"/>
        <v>0</v>
      </c>
      <c r="DZ36" s="359">
        <f t="shared" ca="1" si="50"/>
        <v>0</v>
      </c>
      <c r="EA36" s="359">
        <f t="shared" ca="1" si="51"/>
        <v>0</v>
      </c>
      <c r="EB36" s="359">
        <f t="shared" ca="1" si="52"/>
        <v>0</v>
      </c>
      <c r="EC36" s="359">
        <f t="shared" ca="1" si="70"/>
        <v>0</v>
      </c>
      <c r="EE36" s="362">
        <f t="shared" ca="1" si="105"/>
        <v>147</v>
      </c>
      <c r="EF36" s="362">
        <v>28</v>
      </c>
      <c r="EG36" s="371">
        <f t="shared" ca="1" si="106"/>
        <v>0</v>
      </c>
      <c r="EH36" s="359">
        <f t="shared" ca="1" si="53"/>
        <v>0</v>
      </c>
      <c r="EI36" s="359">
        <f t="shared" ca="1" si="54"/>
        <v>0</v>
      </c>
      <c r="EJ36" s="359">
        <f t="shared" ca="1" si="55"/>
        <v>0</v>
      </c>
      <c r="EK36" s="359">
        <f t="shared" ca="1" si="56"/>
        <v>0</v>
      </c>
      <c r="EL36" s="359">
        <f t="shared" ca="1" si="71"/>
        <v>0</v>
      </c>
    </row>
    <row r="37" spans="6:142" x14ac:dyDescent="0.35">
      <c r="F37" s="372">
        <f ca="1">IFERROR(INDEX('Inflation Rates'!$A$16:$H$138,MATCH('IRA Roth'!$H37,'Inflation Rates'!$A$16:$A$138,0),8)/INDEX('Inflation Rates'!$A$16:$H$138,MATCH('IRA Roth'!$H37,'Inflation Rates'!$A$16:$A$138,0)-1,8)-1,F36)</f>
        <v>2.0000000000000018E-2</v>
      </c>
      <c r="G37" s="372">
        <f ca="1">IFERROR(INDEX('Inflation Rates'!$A$16:$H$138,MATCH('IRA Roth'!$H37,'Inflation Rates'!$A$16:$A$138,0),6)/INDEX('Inflation Rates'!$A$16:$H$138,MATCH('IRA Roth'!$H37,'Inflation Rates'!$A$16:$A$138,0)-1,6)-1,G36)</f>
        <v>2.0999999999999908E-2</v>
      </c>
      <c r="H37" s="362">
        <f t="shared" ca="1" si="107"/>
        <v>2048</v>
      </c>
      <c r="I37" s="362">
        <f t="shared" ca="1" si="107"/>
        <v>148</v>
      </c>
      <c r="J37" s="362">
        <v>29</v>
      </c>
      <c r="K37" s="371">
        <f t="shared" ca="1" si="73"/>
        <v>0</v>
      </c>
      <c r="L37" s="359">
        <f t="shared" ca="1" si="2"/>
        <v>0</v>
      </c>
      <c r="M37" s="359">
        <f t="shared" ca="1" si="3"/>
        <v>0</v>
      </c>
      <c r="N37" s="359">
        <f t="shared" ca="1" si="4"/>
        <v>0</v>
      </c>
      <c r="O37" s="359">
        <f t="shared" ca="1" si="74"/>
        <v>0</v>
      </c>
      <c r="P37" s="359">
        <f t="shared" ca="1" si="57"/>
        <v>0</v>
      </c>
      <c r="Q37" s="359"/>
      <c r="R37" s="362">
        <f t="shared" ca="1" si="75"/>
        <v>148</v>
      </c>
      <c r="S37" s="362">
        <v>29</v>
      </c>
      <c r="T37" s="371">
        <f t="shared" ca="1" si="76"/>
        <v>0</v>
      </c>
      <c r="U37" s="359">
        <f t="shared" ca="1" si="5"/>
        <v>0</v>
      </c>
      <c r="V37" s="359">
        <f t="shared" ca="1" si="6"/>
        <v>0</v>
      </c>
      <c r="W37" s="359">
        <f t="shared" ca="1" si="7"/>
        <v>0</v>
      </c>
      <c r="X37" s="359">
        <f t="shared" ca="1" si="77"/>
        <v>0</v>
      </c>
      <c r="Y37" s="359">
        <f t="shared" ca="1" si="58"/>
        <v>0</v>
      </c>
      <c r="AA37" s="362">
        <f t="shared" ca="1" si="78"/>
        <v>148</v>
      </c>
      <c r="AB37" s="362">
        <v>29</v>
      </c>
      <c r="AC37" s="371">
        <f t="shared" ca="1" si="79"/>
        <v>0</v>
      </c>
      <c r="AD37" s="359">
        <f t="shared" ca="1" si="8"/>
        <v>0</v>
      </c>
      <c r="AE37" s="359">
        <f t="shared" ca="1" si="9"/>
        <v>0</v>
      </c>
      <c r="AF37" s="359">
        <f t="shared" ca="1" si="10"/>
        <v>0</v>
      </c>
      <c r="AG37" s="359">
        <f t="shared" ca="1" si="80"/>
        <v>0</v>
      </c>
      <c r="AH37" s="359">
        <f t="shared" ca="1" si="59"/>
        <v>0</v>
      </c>
      <c r="AJ37" s="362">
        <f t="shared" ca="1" si="81"/>
        <v>148</v>
      </c>
      <c r="AK37" s="362">
        <v>29</v>
      </c>
      <c r="AL37" s="371">
        <f t="shared" ca="1" si="82"/>
        <v>0</v>
      </c>
      <c r="AM37" s="359">
        <f t="shared" ca="1" si="11"/>
        <v>0</v>
      </c>
      <c r="AN37" s="359">
        <f t="shared" ca="1" si="12"/>
        <v>0</v>
      </c>
      <c r="AO37" s="359">
        <f t="shared" ca="1" si="13"/>
        <v>0</v>
      </c>
      <c r="AP37" s="359">
        <f t="shared" ca="1" si="83"/>
        <v>0</v>
      </c>
      <c r="AQ37" s="359">
        <f t="shared" ca="1" si="60"/>
        <v>0</v>
      </c>
      <c r="AS37" s="362">
        <f t="shared" ca="1" si="84"/>
        <v>148</v>
      </c>
      <c r="AT37" s="362">
        <v>29</v>
      </c>
      <c r="AU37" s="371">
        <f t="shared" ca="1" si="85"/>
        <v>0</v>
      </c>
      <c r="AV37" s="359">
        <f t="shared" ca="1" si="14"/>
        <v>0</v>
      </c>
      <c r="AW37" s="359">
        <f t="shared" ca="1" si="15"/>
        <v>0</v>
      </c>
      <c r="AX37" s="359">
        <f t="shared" ca="1" si="16"/>
        <v>0</v>
      </c>
      <c r="AY37" s="359">
        <f t="shared" ca="1" si="86"/>
        <v>0</v>
      </c>
      <c r="AZ37" s="359">
        <f t="shared" ca="1" si="61"/>
        <v>0</v>
      </c>
      <c r="BB37" s="362">
        <f t="shared" ca="1" si="87"/>
        <v>148</v>
      </c>
      <c r="BC37" s="362">
        <v>29</v>
      </c>
      <c r="BD37" s="371">
        <f t="shared" ca="1" si="88"/>
        <v>0</v>
      </c>
      <c r="BE37" s="359">
        <f t="shared" ca="1" si="17"/>
        <v>0</v>
      </c>
      <c r="BF37" s="359">
        <f t="shared" ca="1" si="18"/>
        <v>0</v>
      </c>
      <c r="BG37" s="359">
        <f t="shared" ca="1" si="19"/>
        <v>0</v>
      </c>
      <c r="BH37" s="359">
        <f t="shared" ca="1" si="20"/>
        <v>0</v>
      </c>
      <c r="BI37" s="359">
        <f t="shared" ca="1" si="62"/>
        <v>0</v>
      </c>
      <c r="BK37" s="362">
        <f t="shared" ca="1" si="89"/>
        <v>148</v>
      </c>
      <c r="BL37" s="362">
        <v>29</v>
      </c>
      <c r="BM37" s="371">
        <f t="shared" ca="1" si="90"/>
        <v>0</v>
      </c>
      <c r="BN37" s="359">
        <f t="shared" ca="1" si="21"/>
        <v>0</v>
      </c>
      <c r="BO37" s="359">
        <f t="shared" ca="1" si="22"/>
        <v>0</v>
      </c>
      <c r="BP37" s="359">
        <f t="shared" ca="1" si="23"/>
        <v>0</v>
      </c>
      <c r="BQ37" s="359">
        <f t="shared" ca="1" si="24"/>
        <v>0</v>
      </c>
      <c r="BR37" s="359">
        <f t="shared" ca="1" si="63"/>
        <v>0</v>
      </c>
      <c r="BT37" s="362">
        <f t="shared" ca="1" si="91"/>
        <v>148</v>
      </c>
      <c r="BU37" s="362">
        <v>29</v>
      </c>
      <c r="BV37" s="371">
        <f t="shared" ca="1" si="92"/>
        <v>0</v>
      </c>
      <c r="BW37" s="359">
        <f t="shared" ca="1" si="25"/>
        <v>0</v>
      </c>
      <c r="BX37" s="359">
        <f t="shared" ca="1" si="26"/>
        <v>0</v>
      </c>
      <c r="BY37" s="359">
        <f t="shared" ca="1" si="27"/>
        <v>0</v>
      </c>
      <c r="BZ37" s="359">
        <f t="shared" ca="1" si="28"/>
        <v>0</v>
      </c>
      <c r="CA37" s="359">
        <f t="shared" ca="1" si="64"/>
        <v>0</v>
      </c>
      <c r="CC37" s="362">
        <f t="shared" ca="1" si="93"/>
        <v>148</v>
      </c>
      <c r="CD37" s="362">
        <v>29</v>
      </c>
      <c r="CE37" s="371">
        <f t="shared" ca="1" si="94"/>
        <v>0</v>
      </c>
      <c r="CF37" s="359">
        <f t="shared" ca="1" si="29"/>
        <v>0</v>
      </c>
      <c r="CG37" s="359">
        <f t="shared" ca="1" si="30"/>
        <v>0</v>
      </c>
      <c r="CH37" s="359">
        <f t="shared" ca="1" si="31"/>
        <v>0</v>
      </c>
      <c r="CI37" s="359">
        <f t="shared" ca="1" si="32"/>
        <v>0</v>
      </c>
      <c r="CJ37" s="359">
        <f t="shared" ca="1" si="65"/>
        <v>0</v>
      </c>
      <c r="CL37" s="362">
        <f t="shared" ca="1" si="95"/>
        <v>148</v>
      </c>
      <c r="CM37" s="362">
        <v>29</v>
      </c>
      <c r="CN37" s="371">
        <f t="shared" ca="1" si="96"/>
        <v>0</v>
      </c>
      <c r="CO37" s="359">
        <f t="shared" ca="1" si="33"/>
        <v>0</v>
      </c>
      <c r="CP37" s="359">
        <f t="shared" ca="1" si="34"/>
        <v>0</v>
      </c>
      <c r="CQ37" s="359">
        <f t="shared" ca="1" si="35"/>
        <v>0</v>
      </c>
      <c r="CR37" s="359">
        <f t="shared" ca="1" si="36"/>
        <v>0</v>
      </c>
      <c r="CS37" s="359">
        <f t="shared" ca="1" si="66"/>
        <v>0</v>
      </c>
      <c r="CU37" s="362">
        <f t="shared" ca="1" si="97"/>
        <v>148</v>
      </c>
      <c r="CV37" s="362">
        <v>29</v>
      </c>
      <c r="CW37" s="371">
        <f t="shared" ca="1" si="98"/>
        <v>0</v>
      </c>
      <c r="CX37" s="359">
        <f t="shared" ca="1" si="37"/>
        <v>0</v>
      </c>
      <c r="CY37" s="359">
        <f t="shared" ca="1" si="38"/>
        <v>0</v>
      </c>
      <c r="CZ37" s="359">
        <f t="shared" ca="1" si="39"/>
        <v>0</v>
      </c>
      <c r="DA37" s="359">
        <f t="shared" ca="1" si="40"/>
        <v>0</v>
      </c>
      <c r="DB37" s="359">
        <f t="shared" ca="1" si="67"/>
        <v>0</v>
      </c>
      <c r="DD37" s="362">
        <f t="shared" ca="1" si="99"/>
        <v>148</v>
      </c>
      <c r="DE37" s="362">
        <v>29</v>
      </c>
      <c r="DF37" s="371">
        <f t="shared" ca="1" si="100"/>
        <v>0</v>
      </c>
      <c r="DG37" s="359">
        <f t="shared" ca="1" si="41"/>
        <v>0</v>
      </c>
      <c r="DH37" s="359">
        <f t="shared" ca="1" si="42"/>
        <v>0</v>
      </c>
      <c r="DI37" s="359">
        <f t="shared" ca="1" si="43"/>
        <v>0</v>
      </c>
      <c r="DJ37" s="359">
        <f t="shared" ca="1" si="44"/>
        <v>0</v>
      </c>
      <c r="DK37" s="359">
        <f t="shared" ca="1" si="68"/>
        <v>0</v>
      </c>
      <c r="DM37" s="362">
        <f t="shared" ca="1" si="101"/>
        <v>148</v>
      </c>
      <c r="DN37" s="362">
        <v>29</v>
      </c>
      <c r="DO37" s="371">
        <f t="shared" ca="1" si="102"/>
        <v>0</v>
      </c>
      <c r="DP37" s="359">
        <f t="shared" ca="1" si="45"/>
        <v>0</v>
      </c>
      <c r="DQ37" s="359">
        <f t="shared" ca="1" si="46"/>
        <v>0</v>
      </c>
      <c r="DR37" s="359">
        <f t="shared" ca="1" si="47"/>
        <v>0</v>
      </c>
      <c r="DS37" s="359">
        <f t="shared" ca="1" si="48"/>
        <v>0</v>
      </c>
      <c r="DT37" s="359">
        <f t="shared" ca="1" si="69"/>
        <v>0</v>
      </c>
      <c r="DV37" s="362">
        <f t="shared" ca="1" si="103"/>
        <v>148</v>
      </c>
      <c r="DW37" s="362">
        <v>29</v>
      </c>
      <c r="DX37" s="371">
        <f t="shared" ca="1" si="104"/>
        <v>0</v>
      </c>
      <c r="DY37" s="359">
        <f t="shared" ca="1" si="49"/>
        <v>0</v>
      </c>
      <c r="DZ37" s="359">
        <f t="shared" ca="1" si="50"/>
        <v>0</v>
      </c>
      <c r="EA37" s="359">
        <f t="shared" ca="1" si="51"/>
        <v>0</v>
      </c>
      <c r="EB37" s="359">
        <f t="shared" ca="1" si="52"/>
        <v>0</v>
      </c>
      <c r="EC37" s="359">
        <f t="shared" ca="1" si="70"/>
        <v>0</v>
      </c>
      <c r="EE37" s="362">
        <f t="shared" ca="1" si="105"/>
        <v>148</v>
      </c>
      <c r="EF37" s="362">
        <v>29</v>
      </c>
      <c r="EG37" s="371">
        <f t="shared" ca="1" si="106"/>
        <v>0</v>
      </c>
      <c r="EH37" s="359">
        <f t="shared" ca="1" si="53"/>
        <v>0</v>
      </c>
      <c r="EI37" s="359">
        <f t="shared" ca="1" si="54"/>
        <v>0</v>
      </c>
      <c r="EJ37" s="359">
        <f t="shared" ca="1" si="55"/>
        <v>0</v>
      </c>
      <c r="EK37" s="359">
        <f t="shared" ca="1" si="56"/>
        <v>0</v>
      </c>
      <c r="EL37" s="359">
        <f t="shared" ca="1" si="71"/>
        <v>0</v>
      </c>
    </row>
    <row r="38" spans="6:142" x14ac:dyDescent="0.35">
      <c r="F38" s="372">
        <f ca="1">IFERROR(INDEX('Inflation Rates'!$A$16:$H$138,MATCH('IRA Roth'!$H38,'Inflation Rates'!$A$16:$A$138,0),8)/INDEX('Inflation Rates'!$A$16:$H$138,MATCH('IRA Roth'!$H38,'Inflation Rates'!$A$16:$A$138,0)-1,8)-1,F37)</f>
        <v>2.0000000000000018E-2</v>
      </c>
      <c r="G38" s="372">
        <f ca="1">IFERROR(INDEX('Inflation Rates'!$A$16:$H$138,MATCH('IRA Roth'!$H38,'Inflation Rates'!$A$16:$A$138,0),6)/INDEX('Inflation Rates'!$A$16:$H$138,MATCH('IRA Roth'!$H38,'Inflation Rates'!$A$16:$A$138,0)-1,6)-1,G37)</f>
        <v>2.0999999999999908E-2</v>
      </c>
      <c r="H38" s="362">
        <f t="shared" ca="1" si="107"/>
        <v>2049</v>
      </c>
      <c r="I38" s="362">
        <f t="shared" ca="1" si="107"/>
        <v>149</v>
      </c>
      <c r="J38" s="362">
        <v>30</v>
      </c>
      <c r="K38" s="371">
        <f t="shared" ca="1" si="73"/>
        <v>0</v>
      </c>
      <c r="L38" s="359">
        <f t="shared" ca="1" si="2"/>
        <v>0</v>
      </c>
      <c r="M38" s="359">
        <f t="shared" ca="1" si="3"/>
        <v>0</v>
      </c>
      <c r="N38" s="359">
        <f t="shared" ca="1" si="4"/>
        <v>0</v>
      </c>
      <c r="O38" s="359">
        <f t="shared" ca="1" si="74"/>
        <v>0</v>
      </c>
      <c r="P38" s="359">
        <f t="shared" ca="1" si="57"/>
        <v>0</v>
      </c>
      <c r="Q38" s="359"/>
      <c r="R38" s="362">
        <f t="shared" ca="1" si="75"/>
        <v>149</v>
      </c>
      <c r="S38" s="362">
        <v>30</v>
      </c>
      <c r="T38" s="371">
        <f t="shared" ca="1" si="76"/>
        <v>0</v>
      </c>
      <c r="U38" s="359">
        <f t="shared" ca="1" si="5"/>
        <v>0</v>
      </c>
      <c r="V38" s="359">
        <f t="shared" ca="1" si="6"/>
        <v>0</v>
      </c>
      <c r="W38" s="359">
        <f t="shared" ca="1" si="7"/>
        <v>0</v>
      </c>
      <c r="X38" s="359">
        <f t="shared" ca="1" si="77"/>
        <v>0</v>
      </c>
      <c r="Y38" s="359">
        <f t="shared" ca="1" si="58"/>
        <v>0</v>
      </c>
      <c r="AA38" s="362">
        <f t="shared" ca="1" si="78"/>
        <v>149</v>
      </c>
      <c r="AB38" s="362">
        <v>30</v>
      </c>
      <c r="AC38" s="371">
        <f t="shared" ca="1" si="79"/>
        <v>0</v>
      </c>
      <c r="AD38" s="359">
        <f t="shared" ca="1" si="8"/>
        <v>0</v>
      </c>
      <c r="AE38" s="359">
        <f t="shared" ca="1" si="9"/>
        <v>0</v>
      </c>
      <c r="AF38" s="359">
        <f t="shared" ca="1" si="10"/>
        <v>0</v>
      </c>
      <c r="AG38" s="359">
        <f t="shared" ca="1" si="80"/>
        <v>0</v>
      </c>
      <c r="AH38" s="359">
        <f t="shared" ca="1" si="59"/>
        <v>0</v>
      </c>
      <c r="AJ38" s="362">
        <f t="shared" ca="1" si="81"/>
        <v>149</v>
      </c>
      <c r="AK38" s="362">
        <v>30</v>
      </c>
      <c r="AL38" s="371">
        <f t="shared" ca="1" si="82"/>
        <v>0</v>
      </c>
      <c r="AM38" s="359">
        <f t="shared" ca="1" si="11"/>
        <v>0</v>
      </c>
      <c r="AN38" s="359">
        <f t="shared" ca="1" si="12"/>
        <v>0</v>
      </c>
      <c r="AO38" s="359">
        <f t="shared" ca="1" si="13"/>
        <v>0</v>
      </c>
      <c r="AP38" s="359">
        <f t="shared" ca="1" si="83"/>
        <v>0</v>
      </c>
      <c r="AQ38" s="359">
        <f t="shared" ca="1" si="60"/>
        <v>0</v>
      </c>
      <c r="AS38" s="362">
        <f t="shared" ca="1" si="84"/>
        <v>149</v>
      </c>
      <c r="AT38" s="362">
        <v>30</v>
      </c>
      <c r="AU38" s="371">
        <f t="shared" ca="1" si="85"/>
        <v>0</v>
      </c>
      <c r="AV38" s="359">
        <f t="shared" ca="1" si="14"/>
        <v>0</v>
      </c>
      <c r="AW38" s="359">
        <f t="shared" ca="1" si="15"/>
        <v>0</v>
      </c>
      <c r="AX38" s="359">
        <f t="shared" ca="1" si="16"/>
        <v>0</v>
      </c>
      <c r="AY38" s="359">
        <f t="shared" ca="1" si="86"/>
        <v>0</v>
      </c>
      <c r="AZ38" s="359">
        <f t="shared" ca="1" si="61"/>
        <v>0</v>
      </c>
      <c r="BB38" s="362">
        <f t="shared" ca="1" si="87"/>
        <v>149</v>
      </c>
      <c r="BC38" s="362">
        <v>30</v>
      </c>
      <c r="BD38" s="371">
        <f t="shared" ca="1" si="88"/>
        <v>0</v>
      </c>
      <c r="BE38" s="359">
        <f t="shared" ca="1" si="17"/>
        <v>0</v>
      </c>
      <c r="BF38" s="359">
        <f t="shared" ca="1" si="18"/>
        <v>0</v>
      </c>
      <c r="BG38" s="359">
        <f t="shared" ca="1" si="19"/>
        <v>0</v>
      </c>
      <c r="BH38" s="359">
        <f t="shared" ca="1" si="20"/>
        <v>0</v>
      </c>
      <c r="BI38" s="359">
        <f t="shared" ca="1" si="62"/>
        <v>0</v>
      </c>
      <c r="BK38" s="362">
        <f t="shared" ca="1" si="89"/>
        <v>149</v>
      </c>
      <c r="BL38" s="362">
        <v>30</v>
      </c>
      <c r="BM38" s="371">
        <f t="shared" ca="1" si="90"/>
        <v>0</v>
      </c>
      <c r="BN38" s="359">
        <f t="shared" ca="1" si="21"/>
        <v>0</v>
      </c>
      <c r="BO38" s="359">
        <f t="shared" ca="1" si="22"/>
        <v>0</v>
      </c>
      <c r="BP38" s="359">
        <f t="shared" ca="1" si="23"/>
        <v>0</v>
      </c>
      <c r="BQ38" s="359">
        <f t="shared" ca="1" si="24"/>
        <v>0</v>
      </c>
      <c r="BR38" s="359">
        <f t="shared" ca="1" si="63"/>
        <v>0</v>
      </c>
      <c r="BT38" s="362">
        <f t="shared" ca="1" si="91"/>
        <v>149</v>
      </c>
      <c r="BU38" s="362">
        <v>30</v>
      </c>
      <c r="BV38" s="371">
        <f t="shared" ca="1" si="92"/>
        <v>0</v>
      </c>
      <c r="BW38" s="359">
        <f t="shared" ca="1" si="25"/>
        <v>0</v>
      </c>
      <c r="BX38" s="359">
        <f t="shared" ca="1" si="26"/>
        <v>0</v>
      </c>
      <c r="BY38" s="359">
        <f t="shared" ca="1" si="27"/>
        <v>0</v>
      </c>
      <c r="BZ38" s="359">
        <f t="shared" ca="1" si="28"/>
        <v>0</v>
      </c>
      <c r="CA38" s="359">
        <f t="shared" ca="1" si="64"/>
        <v>0</v>
      </c>
      <c r="CC38" s="362">
        <f t="shared" ca="1" si="93"/>
        <v>149</v>
      </c>
      <c r="CD38" s="362">
        <v>30</v>
      </c>
      <c r="CE38" s="371">
        <f t="shared" ca="1" si="94"/>
        <v>0</v>
      </c>
      <c r="CF38" s="359">
        <f t="shared" ca="1" si="29"/>
        <v>0</v>
      </c>
      <c r="CG38" s="359">
        <f t="shared" ca="1" si="30"/>
        <v>0</v>
      </c>
      <c r="CH38" s="359">
        <f t="shared" ca="1" si="31"/>
        <v>0</v>
      </c>
      <c r="CI38" s="359">
        <f t="shared" ca="1" si="32"/>
        <v>0</v>
      </c>
      <c r="CJ38" s="359">
        <f t="shared" ca="1" si="65"/>
        <v>0</v>
      </c>
      <c r="CL38" s="362">
        <f t="shared" ca="1" si="95"/>
        <v>149</v>
      </c>
      <c r="CM38" s="362">
        <v>30</v>
      </c>
      <c r="CN38" s="371">
        <f t="shared" ca="1" si="96"/>
        <v>0</v>
      </c>
      <c r="CO38" s="359">
        <f t="shared" ca="1" si="33"/>
        <v>0</v>
      </c>
      <c r="CP38" s="359">
        <f t="shared" ca="1" si="34"/>
        <v>0</v>
      </c>
      <c r="CQ38" s="359">
        <f t="shared" ca="1" si="35"/>
        <v>0</v>
      </c>
      <c r="CR38" s="359">
        <f t="shared" ca="1" si="36"/>
        <v>0</v>
      </c>
      <c r="CS38" s="359">
        <f t="shared" ca="1" si="66"/>
        <v>0</v>
      </c>
      <c r="CU38" s="362">
        <f t="shared" ca="1" si="97"/>
        <v>149</v>
      </c>
      <c r="CV38" s="362">
        <v>30</v>
      </c>
      <c r="CW38" s="371">
        <f t="shared" ca="1" si="98"/>
        <v>0</v>
      </c>
      <c r="CX38" s="359">
        <f t="shared" ca="1" si="37"/>
        <v>0</v>
      </c>
      <c r="CY38" s="359">
        <f t="shared" ca="1" si="38"/>
        <v>0</v>
      </c>
      <c r="CZ38" s="359">
        <f t="shared" ca="1" si="39"/>
        <v>0</v>
      </c>
      <c r="DA38" s="359">
        <f t="shared" ca="1" si="40"/>
        <v>0</v>
      </c>
      <c r="DB38" s="359">
        <f t="shared" ca="1" si="67"/>
        <v>0</v>
      </c>
      <c r="DD38" s="362">
        <f t="shared" ca="1" si="99"/>
        <v>149</v>
      </c>
      <c r="DE38" s="362">
        <v>30</v>
      </c>
      <c r="DF38" s="371">
        <f t="shared" ca="1" si="100"/>
        <v>0</v>
      </c>
      <c r="DG38" s="359">
        <f t="shared" ca="1" si="41"/>
        <v>0</v>
      </c>
      <c r="DH38" s="359">
        <f t="shared" ca="1" si="42"/>
        <v>0</v>
      </c>
      <c r="DI38" s="359">
        <f t="shared" ca="1" si="43"/>
        <v>0</v>
      </c>
      <c r="DJ38" s="359">
        <f t="shared" ca="1" si="44"/>
        <v>0</v>
      </c>
      <c r="DK38" s="359">
        <f t="shared" ca="1" si="68"/>
        <v>0</v>
      </c>
      <c r="DM38" s="362">
        <f t="shared" ca="1" si="101"/>
        <v>149</v>
      </c>
      <c r="DN38" s="362">
        <v>30</v>
      </c>
      <c r="DO38" s="371">
        <f t="shared" ca="1" si="102"/>
        <v>0</v>
      </c>
      <c r="DP38" s="359">
        <f t="shared" ca="1" si="45"/>
        <v>0</v>
      </c>
      <c r="DQ38" s="359">
        <f t="shared" ca="1" si="46"/>
        <v>0</v>
      </c>
      <c r="DR38" s="359">
        <f t="shared" ca="1" si="47"/>
        <v>0</v>
      </c>
      <c r="DS38" s="359">
        <f t="shared" ca="1" si="48"/>
        <v>0</v>
      </c>
      <c r="DT38" s="359">
        <f t="shared" ca="1" si="69"/>
        <v>0</v>
      </c>
      <c r="DV38" s="362">
        <f t="shared" ca="1" si="103"/>
        <v>149</v>
      </c>
      <c r="DW38" s="362">
        <v>30</v>
      </c>
      <c r="DX38" s="371">
        <f t="shared" ca="1" si="104"/>
        <v>0</v>
      </c>
      <c r="DY38" s="359">
        <f t="shared" ca="1" si="49"/>
        <v>0</v>
      </c>
      <c r="DZ38" s="359">
        <f t="shared" ca="1" si="50"/>
        <v>0</v>
      </c>
      <c r="EA38" s="359">
        <f t="shared" ca="1" si="51"/>
        <v>0</v>
      </c>
      <c r="EB38" s="359">
        <f t="shared" ca="1" si="52"/>
        <v>0</v>
      </c>
      <c r="EC38" s="359">
        <f t="shared" ca="1" si="70"/>
        <v>0</v>
      </c>
      <c r="EE38" s="362">
        <f t="shared" ca="1" si="105"/>
        <v>149</v>
      </c>
      <c r="EF38" s="362">
        <v>30</v>
      </c>
      <c r="EG38" s="371">
        <f t="shared" ca="1" si="106"/>
        <v>0</v>
      </c>
      <c r="EH38" s="359">
        <f t="shared" ca="1" si="53"/>
        <v>0</v>
      </c>
      <c r="EI38" s="359">
        <f t="shared" ca="1" si="54"/>
        <v>0</v>
      </c>
      <c r="EJ38" s="359">
        <f t="shared" ca="1" si="55"/>
        <v>0</v>
      </c>
      <c r="EK38" s="359">
        <f t="shared" ca="1" si="56"/>
        <v>0</v>
      </c>
      <c r="EL38" s="359">
        <f t="shared" ca="1" si="71"/>
        <v>0</v>
      </c>
    </row>
    <row r="39" spans="6:142" x14ac:dyDescent="0.35">
      <c r="F39" s="372">
        <f ca="1">IFERROR(INDEX('Inflation Rates'!$A$16:$H$138,MATCH('IRA Roth'!$H39,'Inflation Rates'!$A$16:$A$138,0),8)/INDEX('Inflation Rates'!$A$16:$H$138,MATCH('IRA Roth'!$H39,'Inflation Rates'!$A$16:$A$138,0)-1,8)-1,F38)</f>
        <v>2.0000000000000018E-2</v>
      </c>
      <c r="G39" s="372">
        <f ca="1">IFERROR(INDEX('Inflation Rates'!$A$16:$H$138,MATCH('IRA Roth'!$H39,'Inflation Rates'!$A$16:$A$138,0),6)/INDEX('Inflation Rates'!$A$16:$H$138,MATCH('IRA Roth'!$H39,'Inflation Rates'!$A$16:$A$138,0)-1,6)-1,G38)</f>
        <v>2.0999999999999908E-2</v>
      </c>
      <c r="H39" s="362">
        <f t="shared" ca="1" si="107"/>
        <v>2050</v>
      </c>
      <c r="I39" s="362">
        <f t="shared" ca="1" si="107"/>
        <v>150</v>
      </c>
      <c r="J39" s="362">
        <v>31</v>
      </c>
      <c r="K39" s="371">
        <f t="shared" ca="1" si="73"/>
        <v>0</v>
      </c>
      <c r="L39" s="359">
        <f t="shared" ca="1" si="2"/>
        <v>0</v>
      </c>
      <c r="M39" s="359">
        <f t="shared" ca="1" si="3"/>
        <v>0</v>
      </c>
      <c r="N39" s="359">
        <f t="shared" ca="1" si="4"/>
        <v>0</v>
      </c>
      <c r="O39" s="359">
        <f t="shared" ca="1" si="74"/>
        <v>0</v>
      </c>
      <c r="P39" s="359">
        <f t="shared" ca="1" si="57"/>
        <v>0</v>
      </c>
      <c r="Q39" s="359"/>
      <c r="R39" s="362">
        <f t="shared" ca="1" si="75"/>
        <v>150</v>
      </c>
      <c r="S39" s="362">
        <v>31</v>
      </c>
      <c r="T39" s="371">
        <f t="shared" ca="1" si="76"/>
        <v>0</v>
      </c>
      <c r="U39" s="359">
        <f t="shared" ca="1" si="5"/>
        <v>0</v>
      </c>
      <c r="V39" s="359">
        <f t="shared" ca="1" si="6"/>
        <v>0</v>
      </c>
      <c r="W39" s="359">
        <f t="shared" ca="1" si="7"/>
        <v>0</v>
      </c>
      <c r="X39" s="359">
        <f t="shared" ca="1" si="77"/>
        <v>0</v>
      </c>
      <c r="Y39" s="359">
        <f t="shared" ca="1" si="58"/>
        <v>0</v>
      </c>
      <c r="AA39" s="362">
        <f t="shared" ca="1" si="78"/>
        <v>150</v>
      </c>
      <c r="AB39" s="362">
        <v>31</v>
      </c>
      <c r="AC39" s="371">
        <f t="shared" ca="1" si="79"/>
        <v>0</v>
      </c>
      <c r="AD39" s="359">
        <f t="shared" ca="1" si="8"/>
        <v>0</v>
      </c>
      <c r="AE39" s="359">
        <f t="shared" ca="1" si="9"/>
        <v>0</v>
      </c>
      <c r="AF39" s="359">
        <f t="shared" ca="1" si="10"/>
        <v>0</v>
      </c>
      <c r="AG39" s="359">
        <f t="shared" ca="1" si="80"/>
        <v>0</v>
      </c>
      <c r="AH39" s="359">
        <f t="shared" ca="1" si="59"/>
        <v>0</v>
      </c>
      <c r="AJ39" s="362">
        <f t="shared" ca="1" si="81"/>
        <v>150</v>
      </c>
      <c r="AK39" s="362">
        <v>31</v>
      </c>
      <c r="AL39" s="371">
        <f t="shared" ca="1" si="82"/>
        <v>0</v>
      </c>
      <c r="AM39" s="359">
        <f t="shared" ca="1" si="11"/>
        <v>0</v>
      </c>
      <c r="AN39" s="359">
        <f t="shared" ca="1" si="12"/>
        <v>0</v>
      </c>
      <c r="AO39" s="359">
        <f t="shared" ca="1" si="13"/>
        <v>0</v>
      </c>
      <c r="AP39" s="359">
        <f t="shared" ca="1" si="83"/>
        <v>0</v>
      </c>
      <c r="AQ39" s="359">
        <f t="shared" ca="1" si="60"/>
        <v>0</v>
      </c>
      <c r="AS39" s="362">
        <f t="shared" ca="1" si="84"/>
        <v>150</v>
      </c>
      <c r="AT39" s="362">
        <v>31</v>
      </c>
      <c r="AU39" s="371">
        <f t="shared" ca="1" si="85"/>
        <v>0</v>
      </c>
      <c r="AV39" s="359">
        <f t="shared" ca="1" si="14"/>
        <v>0</v>
      </c>
      <c r="AW39" s="359">
        <f t="shared" ca="1" si="15"/>
        <v>0</v>
      </c>
      <c r="AX39" s="359">
        <f t="shared" ca="1" si="16"/>
        <v>0</v>
      </c>
      <c r="AY39" s="359">
        <f t="shared" ca="1" si="86"/>
        <v>0</v>
      </c>
      <c r="AZ39" s="359">
        <f t="shared" ca="1" si="61"/>
        <v>0</v>
      </c>
      <c r="BB39" s="362">
        <f t="shared" ca="1" si="87"/>
        <v>150</v>
      </c>
      <c r="BC39" s="362">
        <v>31</v>
      </c>
      <c r="BD39" s="371">
        <f t="shared" ca="1" si="88"/>
        <v>0</v>
      </c>
      <c r="BE39" s="359">
        <f t="shared" ca="1" si="17"/>
        <v>0</v>
      </c>
      <c r="BF39" s="359">
        <f t="shared" ca="1" si="18"/>
        <v>0</v>
      </c>
      <c r="BG39" s="359">
        <f t="shared" ca="1" si="19"/>
        <v>0</v>
      </c>
      <c r="BH39" s="359">
        <f t="shared" ca="1" si="20"/>
        <v>0</v>
      </c>
      <c r="BI39" s="359">
        <f t="shared" ca="1" si="62"/>
        <v>0</v>
      </c>
      <c r="BK39" s="362">
        <f t="shared" ca="1" si="89"/>
        <v>150</v>
      </c>
      <c r="BL39" s="362">
        <v>31</v>
      </c>
      <c r="BM39" s="371">
        <f t="shared" ca="1" si="90"/>
        <v>0</v>
      </c>
      <c r="BN39" s="359">
        <f t="shared" ca="1" si="21"/>
        <v>0</v>
      </c>
      <c r="BO39" s="359">
        <f t="shared" ca="1" si="22"/>
        <v>0</v>
      </c>
      <c r="BP39" s="359">
        <f t="shared" ca="1" si="23"/>
        <v>0</v>
      </c>
      <c r="BQ39" s="359">
        <f t="shared" ca="1" si="24"/>
        <v>0</v>
      </c>
      <c r="BR39" s="359">
        <f t="shared" ca="1" si="63"/>
        <v>0</v>
      </c>
      <c r="BT39" s="362">
        <f t="shared" ca="1" si="91"/>
        <v>150</v>
      </c>
      <c r="BU39" s="362">
        <v>31</v>
      </c>
      <c r="BV39" s="371">
        <f t="shared" ca="1" si="92"/>
        <v>0</v>
      </c>
      <c r="BW39" s="359">
        <f t="shared" ca="1" si="25"/>
        <v>0</v>
      </c>
      <c r="BX39" s="359">
        <f t="shared" ca="1" si="26"/>
        <v>0</v>
      </c>
      <c r="BY39" s="359">
        <f t="shared" ca="1" si="27"/>
        <v>0</v>
      </c>
      <c r="BZ39" s="359">
        <f t="shared" ca="1" si="28"/>
        <v>0</v>
      </c>
      <c r="CA39" s="359">
        <f t="shared" ca="1" si="64"/>
        <v>0</v>
      </c>
      <c r="CC39" s="362">
        <f t="shared" ca="1" si="93"/>
        <v>150</v>
      </c>
      <c r="CD39" s="362">
        <v>31</v>
      </c>
      <c r="CE39" s="371">
        <f t="shared" ca="1" si="94"/>
        <v>0</v>
      </c>
      <c r="CF39" s="359">
        <f t="shared" ca="1" si="29"/>
        <v>0</v>
      </c>
      <c r="CG39" s="359">
        <f t="shared" ca="1" si="30"/>
        <v>0</v>
      </c>
      <c r="CH39" s="359">
        <f t="shared" ca="1" si="31"/>
        <v>0</v>
      </c>
      <c r="CI39" s="359">
        <f t="shared" ca="1" si="32"/>
        <v>0</v>
      </c>
      <c r="CJ39" s="359">
        <f t="shared" ca="1" si="65"/>
        <v>0</v>
      </c>
      <c r="CL39" s="362">
        <f t="shared" ca="1" si="95"/>
        <v>150</v>
      </c>
      <c r="CM39" s="362">
        <v>31</v>
      </c>
      <c r="CN39" s="371">
        <f t="shared" ca="1" si="96"/>
        <v>0</v>
      </c>
      <c r="CO39" s="359">
        <f t="shared" ca="1" si="33"/>
        <v>0</v>
      </c>
      <c r="CP39" s="359">
        <f t="shared" ca="1" si="34"/>
        <v>0</v>
      </c>
      <c r="CQ39" s="359">
        <f t="shared" ca="1" si="35"/>
        <v>0</v>
      </c>
      <c r="CR39" s="359">
        <f t="shared" ca="1" si="36"/>
        <v>0</v>
      </c>
      <c r="CS39" s="359">
        <f t="shared" ca="1" si="66"/>
        <v>0</v>
      </c>
      <c r="CU39" s="362">
        <f t="shared" ca="1" si="97"/>
        <v>150</v>
      </c>
      <c r="CV39" s="362">
        <v>31</v>
      </c>
      <c r="CW39" s="371">
        <f t="shared" ca="1" si="98"/>
        <v>0</v>
      </c>
      <c r="CX39" s="359">
        <f t="shared" ca="1" si="37"/>
        <v>0</v>
      </c>
      <c r="CY39" s="359">
        <f t="shared" ca="1" si="38"/>
        <v>0</v>
      </c>
      <c r="CZ39" s="359">
        <f t="shared" ca="1" si="39"/>
        <v>0</v>
      </c>
      <c r="DA39" s="359">
        <f t="shared" ca="1" si="40"/>
        <v>0</v>
      </c>
      <c r="DB39" s="359">
        <f t="shared" ca="1" si="67"/>
        <v>0</v>
      </c>
      <c r="DD39" s="362">
        <f t="shared" ca="1" si="99"/>
        <v>150</v>
      </c>
      <c r="DE39" s="362">
        <v>31</v>
      </c>
      <c r="DF39" s="371">
        <f t="shared" ca="1" si="100"/>
        <v>0</v>
      </c>
      <c r="DG39" s="359">
        <f t="shared" ca="1" si="41"/>
        <v>0</v>
      </c>
      <c r="DH39" s="359">
        <f t="shared" ca="1" si="42"/>
        <v>0</v>
      </c>
      <c r="DI39" s="359">
        <f t="shared" ca="1" si="43"/>
        <v>0</v>
      </c>
      <c r="DJ39" s="359">
        <f t="shared" ca="1" si="44"/>
        <v>0</v>
      </c>
      <c r="DK39" s="359">
        <f t="shared" ca="1" si="68"/>
        <v>0</v>
      </c>
      <c r="DM39" s="362">
        <f t="shared" ca="1" si="101"/>
        <v>150</v>
      </c>
      <c r="DN39" s="362">
        <v>31</v>
      </c>
      <c r="DO39" s="371">
        <f t="shared" ca="1" si="102"/>
        <v>0</v>
      </c>
      <c r="DP39" s="359">
        <f t="shared" ca="1" si="45"/>
        <v>0</v>
      </c>
      <c r="DQ39" s="359">
        <f t="shared" ca="1" si="46"/>
        <v>0</v>
      </c>
      <c r="DR39" s="359">
        <f t="shared" ca="1" si="47"/>
        <v>0</v>
      </c>
      <c r="DS39" s="359">
        <f t="shared" ca="1" si="48"/>
        <v>0</v>
      </c>
      <c r="DT39" s="359">
        <f t="shared" ca="1" si="69"/>
        <v>0</v>
      </c>
      <c r="DV39" s="362">
        <f t="shared" ca="1" si="103"/>
        <v>150</v>
      </c>
      <c r="DW39" s="362">
        <v>31</v>
      </c>
      <c r="DX39" s="371">
        <f t="shared" ca="1" si="104"/>
        <v>0</v>
      </c>
      <c r="DY39" s="359">
        <f t="shared" ca="1" si="49"/>
        <v>0</v>
      </c>
      <c r="DZ39" s="359">
        <f t="shared" ca="1" si="50"/>
        <v>0</v>
      </c>
      <c r="EA39" s="359">
        <f t="shared" ca="1" si="51"/>
        <v>0</v>
      </c>
      <c r="EB39" s="359">
        <f t="shared" ca="1" si="52"/>
        <v>0</v>
      </c>
      <c r="EC39" s="359">
        <f t="shared" ca="1" si="70"/>
        <v>0</v>
      </c>
      <c r="EE39" s="362">
        <f t="shared" ca="1" si="105"/>
        <v>150</v>
      </c>
      <c r="EF39" s="362">
        <v>31</v>
      </c>
      <c r="EG39" s="371">
        <f t="shared" ca="1" si="106"/>
        <v>0</v>
      </c>
      <c r="EH39" s="359">
        <f t="shared" ca="1" si="53"/>
        <v>0</v>
      </c>
      <c r="EI39" s="359">
        <f t="shared" ca="1" si="54"/>
        <v>0</v>
      </c>
      <c r="EJ39" s="359">
        <f t="shared" ca="1" si="55"/>
        <v>0</v>
      </c>
      <c r="EK39" s="359">
        <f t="shared" ca="1" si="56"/>
        <v>0</v>
      </c>
      <c r="EL39" s="359">
        <f t="shared" ca="1" si="71"/>
        <v>0</v>
      </c>
    </row>
    <row r="40" spans="6:142" x14ac:dyDescent="0.35">
      <c r="F40" s="372">
        <f ca="1">IFERROR(INDEX('Inflation Rates'!$A$16:$H$138,MATCH('IRA Roth'!$H40,'Inflation Rates'!$A$16:$A$138,0),8)/INDEX('Inflation Rates'!$A$16:$H$138,MATCH('IRA Roth'!$H40,'Inflation Rates'!$A$16:$A$138,0)-1,8)-1,F39)</f>
        <v>2.0000000000000018E-2</v>
      </c>
      <c r="G40" s="372">
        <f ca="1">IFERROR(INDEX('Inflation Rates'!$A$16:$H$138,MATCH('IRA Roth'!$H40,'Inflation Rates'!$A$16:$A$138,0),6)/INDEX('Inflation Rates'!$A$16:$H$138,MATCH('IRA Roth'!$H40,'Inflation Rates'!$A$16:$A$138,0)-1,6)-1,G39)</f>
        <v>2.0999999999999908E-2</v>
      </c>
      <c r="H40" s="362">
        <f t="shared" ca="1" si="107"/>
        <v>2051</v>
      </c>
      <c r="I40" s="362">
        <f t="shared" ca="1" si="107"/>
        <v>151</v>
      </c>
      <c r="J40" s="362">
        <v>32</v>
      </c>
      <c r="K40" s="371">
        <f t="shared" ca="1" si="73"/>
        <v>0</v>
      </c>
      <c r="L40" s="359">
        <f t="shared" ca="1" si="2"/>
        <v>0</v>
      </c>
      <c r="M40" s="359">
        <f t="shared" ca="1" si="3"/>
        <v>0</v>
      </c>
      <c r="N40" s="359">
        <f t="shared" ca="1" si="4"/>
        <v>0</v>
      </c>
      <c r="O40" s="359">
        <f t="shared" ca="1" si="74"/>
        <v>0</v>
      </c>
      <c r="P40" s="359">
        <f t="shared" ca="1" si="57"/>
        <v>0</v>
      </c>
      <c r="Q40" s="359"/>
      <c r="R40" s="362">
        <f t="shared" ca="1" si="75"/>
        <v>151</v>
      </c>
      <c r="S40" s="362">
        <v>32</v>
      </c>
      <c r="T40" s="371">
        <f t="shared" ca="1" si="76"/>
        <v>0</v>
      </c>
      <c r="U40" s="359">
        <f t="shared" ca="1" si="5"/>
        <v>0</v>
      </c>
      <c r="V40" s="359">
        <f t="shared" ca="1" si="6"/>
        <v>0</v>
      </c>
      <c r="W40" s="359">
        <f t="shared" ca="1" si="7"/>
        <v>0</v>
      </c>
      <c r="X40" s="359">
        <f t="shared" ca="1" si="77"/>
        <v>0</v>
      </c>
      <c r="Y40" s="359">
        <f t="shared" ca="1" si="58"/>
        <v>0</v>
      </c>
      <c r="AA40" s="362">
        <f t="shared" ca="1" si="78"/>
        <v>151</v>
      </c>
      <c r="AB40" s="362">
        <v>32</v>
      </c>
      <c r="AC40" s="371">
        <f t="shared" ca="1" si="79"/>
        <v>0</v>
      </c>
      <c r="AD40" s="359">
        <f t="shared" ca="1" si="8"/>
        <v>0</v>
      </c>
      <c r="AE40" s="359">
        <f t="shared" ca="1" si="9"/>
        <v>0</v>
      </c>
      <c r="AF40" s="359">
        <f t="shared" ca="1" si="10"/>
        <v>0</v>
      </c>
      <c r="AG40" s="359">
        <f t="shared" ca="1" si="80"/>
        <v>0</v>
      </c>
      <c r="AH40" s="359">
        <f t="shared" ca="1" si="59"/>
        <v>0</v>
      </c>
      <c r="AJ40" s="362">
        <f t="shared" ca="1" si="81"/>
        <v>151</v>
      </c>
      <c r="AK40" s="362">
        <v>32</v>
      </c>
      <c r="AL40" s="371">
        <f t="shared" ca="1" si="82"/>
        <v>0</v>
      </c>
      <c r="AM40" s="359">
        <f t="shared" ca="1" si="11"/>
        <v>0</v>
      </c>
      <c r="AN40" s="359">
        <f t="shared" ca="1" si="12"/>
        <v>0</v>
      </c>
      <c r="AO40" s="359">
        <f t="shared" ca="1" si="13"/>
        <v>0</v>
      </c>
      <c r="AP40" s="359">
        <f t="shared" ca="1" si="83"/>
        <v>0</v>
      </c>
      <c r="AQ40" s="359">
        <f t="shared" ca="1" si="60"/>
        <v>0</v>
      </c>
      <c r="AS40" s="362">
        <f t="shared" ca="1" si="84"/>
        <v>151</v>
      </c>
      <c r="AT40" s="362">
        <v>32</v>
      </c>
      <c r="AU40" s="371">
        <f t="shared" ca="1" si="85"/>
        <v>0</v>
      </c>
      <c r="AV40" s="359">
        <f t="shared" ca="1" si="14"/>
        <v>0</v>
      </c>
      <c r="AW40" s="359">
        <f t="shared" ca="1" si="15"/>
        <v>0</v>
      </c>
      <c r="AX40" s="359">
        <f t="shared" ca="1" si="16"/>
        <v>0</v>
      </c>
      <c r="AY40" s="359">
        <f t="shared" ca="1" si="86"/>
        <v>0</v>
      </c>
      <c r="AZ40" s="359">
        <f t="shared" ca="1" si="61"/>
        <v>0</v>
      </c>
      <c r="BB40" s="362">
        <f t="shared" ca="1" si="87"/>
        <v>151</v>
      </c>
      <c r="BC40" s="362">
        <v>32</v>
      </c>
      <c r="BD40" s="371">
        <f t="shared" ca="1" si="88"/>
        <v>0</v>
      </c>
      <c r="BE40" s="359">
        <f t="shared" ca="1" si="17"/>
        <v>0</v>
      </c>
      <c r="BF40" s="359">
        <f t="shared" ca="1" si="18"/>
        <v>0</v>
      </c>
      <c r="BG40" s="359">
        <f t="shared" ca="1" si="19"/>
        <v>0</v>
      </c>
      <c r="BH40" s="359">
        <f t="shared" ca="1" si="20"/>
        <v>0</v>
      </c>
      <c r="BI40" s="359">
        <f t="shared" ca="1" si="62"/>
        <v>0</v>
      </c>
      <c r="BK40" s="362">
        <f t="shared" ca="1" si="89"/>
        <v>151</v>
      </c>
      <c r="BL40" s="362">
        <v>32</v>
      </c>
      <c r="BM40" s="371">
        <f t="shared" ca="1" si="90"/>
        <v>0</v>
      </c>
      <c r="BN40" s="359">
        <f t="shared" ca="1" si="21"/>
        <v>0</v>
      </c>
      <c r="BO40" s="359">
        <f t="shared" ca="1" si="22"/>
        <v>0</v>
      </c>
      <c r="BP40" s="359">
        <f t="shared" ca="1" si="23"/>
        <v>0</v>
      </c>
      <c r="BQ40" s="359">
        <f t="shared" ca="1" si="24"/>
        <v>0</v>
      </c>
      <c r="BR40" s="359">
        <f t="shared" ca="1" si="63"/>
        <v>0</v>
      </c>
      <c r="BT40" s="362">
        <f t="shared" ca="1" si="91"/>
        <v>151</v>
      </c>
      <c r="BU40" s="362">
        <v>32</v>
      </c>
      <c r="BV40" s="371">
        <f t="shared" ca="1" si="92"/>
        <v>0</v>
      </c>
      <c r="BW40" s="359">
        <f t="shared" ca="1" si="25"/>
        <v>0</v>
      </c>
      <c r="BX40" s="359">
        <f t="shared" ca="1" si="26"/>
        <v>0</v>
      </c>
      <c r="BY40" s="359">
        <f t="shared" ca="1" si="27"/>
        <v>0</v>
      </c>
      <c r="BZ40" s="359">
        <f t="shared" ca="1" si="28"/>
        <v>0</v>
      </c>
      <c r="CA40" s="359">
        <f t="shared" ca="1" si="64"/>
        <v>0</v>
      </c>
      <c r="CC40" s="362">
        <f t="shared" ca="1" si="93"/>
        <v>151</v>
      </c>
      <c r="CD40" s="362">
        <v>32</v>
      </c>
      <c r="CE40" s="371">
        <f t="shared" ca="1" si="94"/>
        <v>0</v>
      </c>
      <c r="CF40" s="359">
        <f t="shared" ca="1" si="29"/>
        <v>0</v>
      </c>
      <c r="CG40" s="359">
        <f t="shared" ca="1" si="30"/>
        <v>0</v>
      </c>
      <c r="CH40" s="359">
        <f t="shared" ca="1" si="31"/>
        <v>0</v>
      </c>
      <c r="CI40" s="359">
        <f t="shared" ca="1" si="32"/>
        <v>0</v>
      </c>
      <c r="CJ40" s="359">
        <f t="shared" ca="1" si="65"/>
        <v>0</v>
      </c>
      <c r="CL40" s="362">
        <f t="shared" ca="1" si="95"/>
        <v>151</v>
      </c>
      <c r="CM40" s="362">
        <v>32</v>
      </c>
      <c r="CN40" s="371">
        <f t="shared" ca="1" si="96"/>
        <v>0</v>
      </c>
      <c r="CO40" s="359">
        <f t="shared" ca="1" si="33"/>
        <v>0</v>
      </c>
      <c r="CP40" s="359">
        <f t="shared" ca="1" si="34"/>
        <v>0</v>
      </c>
      <c r="CQ40" s="359">
        <f t="shared" ca="1" si="35"/>
        <v>0</v>
      </c>
      <c r="CR40" s="359">
        <f t="shared" ca="1" si="36"/>
        <v>0</v>
      </c>
      <c r="CS40" s="359">
        <f t="shared" ca="1" si="66"/>
        <v>0</v>
      </c>
      <c r="CU40" s="362">
        <f t="shared" ca="1" si="97"/>
        <v>151</v>
      </c>
      <c r="CV40" s="362">
        <v>32</v>
      </c>
      <c r="CW40" s="371">
        <f t="shared" ca="1" si="98"/>
        <v>0</v>
      </c>
      <c r="CX40" s="359">
        <f t="shared" ca="1" si="37"/>
        <v>0</v>
      </c>
      <c r="CY40" s="359">
        <f t="shared" ca="1" si="38"/>
        <v>0</v>
      </c>
      <c r="CZ40" s="359">
        <f t="shared" ca="1" si="39"/>
        <v>0</v>
      </c>
      <c r="DA40" s="359">
        <f t="shared" ca="1" si="40"/>
        <v>0</v>
      </c>
      <c r="DB40" s="359">
        <f t="shared" ca="1" si="67"/>
        <v>0</v>
      </c>
      <c r="DD40" s="362">
        <f t="shared" ca="1" si="99"/>
        <v>151</v>
      </c>
      <c r="DE40" s="362">
        <v>32</v>
      </c>
      <c r="DF40" s="371">
        <f t="shared" ca="1" si="100"/>
        <v>0</v>
      </c>
      <c r="DG40" s="359">
        <f t="shared" ca="1" si="41"/>
        <v>0</v>
      </c>
      <c r="DH40" s="359">
        <f t="shared" ca="1" si="42"/>
        <v>0</v>
      </c>
      <c r="DI40" s="359">
        <f t="shared" ca="1" si="43"/>
        <v>0</v>
      </c>
      <c r="DJ40" s="359">
        <f t="shared" ca="1" si="44"/>
        <v>0</v>
      </c>
      <c r="DK40" s="359">
        <f t="shared" ca="1" si="68"/>
        <v>0</v>
      </c>
      <c r="DM40" s="362">
        <f t="shared" ca="1" si="101"/>
        <v>151</v>
      </c>
      <c r="DN40" s="362">
        <v>32</v>
      </c>
      <c r="DO40" s="371">
        <f t="shared" ca="1" si="102"/>
        <v>0</v>
      </c>
      <c r="DP40" s="359">
        <f t="shared" ca="1" si="45"/>
        <v>0</v>
      </c>
      <c r="DQ40" s="359">
        <f t="shared" ca="1" si="46"/>
        <v>0</v>
      </c>
      <c r="DR40" s="359">
        <f t="shared" ca="1" si="47"/>
        <v>0</v>
      </c>
      <c r="DS40" s="359">
        <f t="shared" ca="1" si="48"/>
        <v>0</v>
      </c>
      <c r="DT40" s="359">
        <f t="shared" ca="1" si="69"/>
        <v>0</v>
      </c>
      <c r="DV40" s="362">
        <f t="shared" ca="1" si="103"/>
        <v>151</v>
      </c>
      <c r="DW40" s="362">
        <v>32</v>
      </c>
      <c r="DX40" s="371">
        <f t="shared" ca="1" si="104"/>
        <v>0</v>
      </c>
      <c r="DY40" s="359">
        <f t="shared" ca="1" si="49"/>
        <v>0</v>
      </c>
      <c r="DZ40" s="359">
        <f t="shared" ca="1" si="50"/>
        <v>0</v>
      </c>
      <c r="EA40" s="359">
        <f t="shared" ca="1" si="51"/>
        <v>0</v>
      </c>
      <c r="EB40" s="359">
        <f t="shared" ca="1" si="52"/>
        <v>0</v>
      </c>
      <c r="EC40" s="359">
        <f t="shared" ca="1" si="70"/>
        <v>0</v>
      </c>
      <c r="EE40" s="362">
        <f t="shared" ca="1" si="105"/>
        <v>151</v>
      </c>
      <c r="EF40" s="362">
        <v>32</v>
      </c>
      <c r="EG40" s="371">
        <f t="shared" ca="1" si="106"/>
        <v>0</v>
      </c>
      <c r="EH40" s="359">
        <f t="shared" ca="1" si="53"/>
        <v>0</v>
      </c>
      <c r="EI40" s="359">
        <f t="shared" ca="1" si="54"/>
        <v>0</v>
      </c>
      <c r="EJ40" s="359">
        <f t="shared" ca="1" si="55"/>
        <v>0</v>
      </c>
      <c r="EK40" s="359">
        <f t="shared" ca="1" si="56"/>
        <v>0</v>
      </c>
      <c r="EL40" s="359">
        <f t="shared" ca="1" si="71"/>
        <v>0</v>
      </c>
    </row>
    <row r="41" spans="6:142" x14ac:dyDescent="0.35">
      <c r="F41" s="372">
        <f ca="1">IFERROR(INDEX('Inflation Rates'!$A$16:$H$138,MATCH('IRA Roth'!$H41,'Inflation Rates'!$A$16:$A$138,0),8)/INDEX('Inflation Rates'!$A$16:$H$138,MATCH('IRA Roth'!$H41,'Inflation Rates'!$A$16:$A$138,0)-1,8)-1,F40)</f>
        <v>2.0000000000000018E-2</v>
      </c>
      <c r="G41" s="372">
        <f ca="1">IFERROR(INDEX('Inflation Rates'!$A$16:$H$138,MATCH('IRA Roth'!$H41,'Inflation Rates'!$A$16:$A$138,0),6)/INDEX('Inflation Rates'!$A$16:$H$138,MATCH('IRA Roth'!$H41,'Inflation Rates'!$A$16:$A$138,0)-1,6)-1,G40)</f>
        <v>2.0999999999999908E-2</v>
      </c>
      <c r="H41" s="362">
        <f t="shared" ca="1" si="107"/>
        <v>2052</v>
      </c>
      <c r="I41" s="362">
        <f t="shared" ca="1" si="107"/>
        <v>152</v>
      </c>
      <c r="J41" s="362">
        <v>33</v>
      </c>
      <c r="K41" s="371">
        <f t="shared" ca="1" si="73"/>
        <v>0</v>
      </c>
      <c r="L41" s="359">
        <f t="shared" ca="1" si="2"/>
        <v>0</v>
      </c>
      <c r="M41" s="359">
        <f t="shared" ca="1" si="3"/>
        <v>0</v>
      </c>
      <c r="N41" s="359">
        <f t="shared" ca="1" si="4"/>
        <v>0</v>
      </c>
      <c r="O41" s="359">
        <f t="shared" ca="1" si="74"/>
        <v>0</v>
      </c>
      <c r="P41" s="359">
        <f t="shared" ca="1" si="57"/>
        <v>0</v>
      </c>
      <c r="Q41" s="359"/>
      <c r="R41" s="362">
        <f t="shared" ca="1" si="75"/>
        <v>152</v>
      </c>
      <c r="S41" s="362">
        <v>33</v>
      </c>
      <c r="T41" s="371">
        <f t="shared" ca="1" si="76"/>
        <v>0</v>
      </c>
      <c r="U41" s="359">
        <f t="shared" ref="U41:U72" ca="1" si="108">IF(R41&lt;Y$7,$B$2,0)</f>
        <v>0</v>
      </c>
      <c r="V41" s="359">
        <f t="shared" ca="1" si="6"/>
        <v>0</v>
      </c>
      <c r="W41" s="359">
        <f t="shared" ca="1" si="7"/>
        <v>0</v>
      </c>
      <c r="X41" s="359">
        <f t="shared" ca="1" si="77"/>
        <v>0</v>
      </c>
      <c r="Y41" s="359">
        <f t="shared" ca="1" si="58"/>
        <v>0</v>
      </c>
      <c r="AA41" s="362">
        <f t="shared" ca="1" si="78"/>
        <v>152</v>
      </c>
      <c r="AB41" s="362">
        <v>33</v>
      </c>
      <c r="AC41" s="371">
        <f t="shared" ca="1" si="79"/>
        <v>0</v>
      </c>
      <c r="AD41" s="359">
        <f t="shared" ref="AD41:AD72" ca="1" si="109">IF(AA41&lt;AH$7,$B$2,0)</f>
        <v>0</v>
      </c>
      <c r="AE41" s="359">
        <f t="shared" ca="1" si="9"/>
        <v>0</v>
      </c>
      <c r="AF41" s="359">
        <f t="shared" ca="1" si="10"/>
        <v>0</v>
      </c>
      <c r="AG41" s="359">
        <f t="shared" ca="1" si="80"/>
        <v>0</v>
      </c>
      <c r="AH41" s="359">
        <f t="shared" ca="1" si="59"/>
        <v>0</v>
      </c>
      <c r="AJ41" s="362">
        <f t="shared" ca="1" si="81"/>
        <v>152</v>
      </c>
      <c r="AK41" s="362">
        <v>33</v>
      </c>
      <c r="AL41" s="371">
        <f t="shared" ca="1" si="82"/>
        <v>0</v>
      </c>
      <c r="AM41" s="359">
        <f t="shared" ref="AM41:AM72" ca="1" si="110">IF(AJ41&lt;AQ$7,$B$2,0)</f>
        <v>0</v>
      </c>
      <c r="AN41" s="359">
        <f t="shared" ca="1" si="12"/>
        <v>0</v>
      </c>
      <c r="AO41" s="359">
        <f t="shared" ca="1" si="13"/>
        <v>0</v>
      </c>
      <c r="AP41" s="359">
        <f t="shared" ca="1" si="83"/>
        <v>0</v>
      </c>
      <c r="AQ41" s="359">
        <f t="shared" ca="1" si="60"/>
        <v>0</v>
      </c>
      <c r="AS41" s="362">
        <f t="shared" ca="1" si="84"/>
        <v>152</v>
      </c>
      <c r="AT41" s="362">
        <v>33</v>
      </c>
      <c r="AU41" s="371">
        <f t="shared" ca="1" si="85"/>
        <v>0</v>
      </c>
      <c r="AV41" s="359">
        <f t="shared" ref="AV41:AV72" ca="1" si="111">IF(AS41&lt;AZ$7,$B$2,0)</f>
        <v>0</v>
      </c>
      <c r="AW41" s="359">
        <f t="shared" ca="1" si="15"/>
        <v>0</v>
      </c>
      <c r="AX41" s="359">
        <f t="shared" ca="1" si="16"/>
        <v>0</v>
      </c>
      <c r="AY41" s="359">
        <f t="shared" ca="1" si="86"/>
        <v>0</v>
      </c>
      <c r="AZ41" s="359">
        <f t="shared" ca="1" si="61"/>
        <v>0</v>
      </c>
      <c r="BB41" s="362">
        <f t="shared" ca="1" si="87"/>
        <v>152</v>
      </c>
      <c r="BC41" s="362">
        <v>33</v>
      </c>
      <c r="BD41" s="371">
        <f t="shared" ca="1" si="88"/>
        <v>0</v>
      </c>
      <c r="BE41" s="359">
        <f t="shared" ref="BE41:BE72" ca="1" si="112">IF(BB41&lt;BI$7,$B$2,0)</f>
        <v>0</v>
      </c>
      <c r="BF41" s="359">
        <f t="shared" ca="1" si="18"/>
        <v>0</v>
      </c>
      <c r="BG41" s="359">
        <f t="shared" ca="1" si="19"/>
        <v>0</v>
      </c>
      <c r="BH41" s="359">
        <f t="shared" ca="1" si="20"/>
        <v>0</v>
      </c>
      <c r="BI41" s="359">
        <f t="shared" ca="1" si="62"/>
        <v>0</v>
      </c>
      <c r="BK41" s="362">
        <f t="shared" ca="1" si="89"/>
        <v>152</v>
      </c>
      <c r="BL41" s="362">
        <v>33</v>
      </c>
      <c r="BM41" s="371">
        <f t="shared" ca="1" si="90"/>
        <v>0</v>
      </c>
      <c r="BN41" s="359">
        <f t="shared" ref="BN41:BN72" ca="1" si="113">IF(BK41&lt;BR$7,$B$2,0)</f>
        <v>0</v>
      </c>
      <c r="BO41" s="359">
        <f t="shared" ca="1" si="22"/>
        <v>0</v>
      </c>
      <c r="BP41" s="359">
        <f t="shared" ca="1" si="23"/>
        <v>0</v>
      </c>
      <c r="BQ41" s="359">
        <f t="shared" ca="1" si="24"/>
        <v>0</v>
      </c>
      <c r="BR41" s="359">
        <f t="shared" ca="1" si="63"/>
        <v>0</v>
      </c>
      <c r="BT41" s="362">
        <f t="shared" ca="1" si="91"/>
        <v>152</v>
      </c>
      <c r="BU41" s="362">
        <v>33</v>
      </c>
      <c r="BV41" s="371">
        <f t="shared" ca="1" si="92"/>
        <v>0</v>
      </c>
      <c r="BW41" s="359">
        <f t="shared" ref="BW41:BW72" ca="1" si="114">IF(BT41&lt;CA$7,$B$2,0)</f>
        <v>0</v>
      </c>
      <c r="BX41" s="359">
        <f t="shared" ca="1" si="26"/>
        <v>0</v>
      </c>
      <c r="BY41" s="359">
        <f t="shared" ca="1" si="27"/>
        <v>0</v>
      </c>
      <c r="BZ41" s="359">
        <f t="shared" ca="1" si="28"/>
        <v>0</v>
      </c>
      <c r="CA41" s="359">
        <f t="shared" ca="1" si="64"/>
        <v>0</v>
      </c>
      <c r="CC41" s="362">
        <f t="shared" ca="1" si="93"/>
        <v>152</v>
      </c>
      <c r="CD41" s="362">
        <v>33</v>
      </c>
      <c r="CE41" s="371">
        <f t="shared" ca="1" si="94"/>
        <v>0</v>
      </c>
      <c r="CF41" s="359">
        <f t="shared" ref="CF41:CF72" ca="1" si="115">IF(CC41&lt;CJ$7,$B$2,0)</f>
        <v>0</v>
      </c>
      <c r="CG41" s="359">
        <f t="shared" ca="1" si="30"/>
        <v>0</v>
      </c>
      <c r="CH41" s="359">
        <f t="shared" ca="1" si="31"/>
        <v>0</v>
      </c>
      <c r="CI41" s="359">
        <f t="shared" ca="1" si="32"/>
        <v>0</v>
      </c>
      <c r="CJ41" s="359">
        <f t="shared" ca="1" si="65"/>
        <v>0</v>
      </c>
      <c r="CL41" s="362">
        <f t="shared" ca="1" si="95"/>
        <v>152</v>
      </c>
      <c r="CM41" s="362">
        <v>33</v>
      </c>
      <c r="CN41" s="371">
        <f t="shared" ca="1" si="96"/>
        <v>0</v>
      </c>
      <c r="CO41" s="359">
        <f t="shared" ref="CO41:CO72" ca="1" si="116">IF(CL41&lt;CS$7,$B$2,0)</f>
        <v>0</v>
      </c>
      <c r="CP41" s="359">
        <f t="shared" ca="1" si="34"/>
        <v>0</v>
      </c>
      <c r="CQ41" s="359">
        <f t="shared" ca="1" si="35"/>
        <v>0</v>
      </c>
      <c r="CR41" s="359">
        <f t="shared" ca="1" si="36"/>
        <v>0</v>
      </c>
      <c r="CS41" s="359">
        <f t="shared" ca="1" si="66"/>
        <v>0</v>
      </c>
      <c r="CU41" s="362">
        <f t="shared" ca="1" si="97"/>
        <v>152</v>
      </c>
      <c r="CV41" s="362">
        <v>33</v>
      </c>
      <c r="CW41" s="371">
        <f t="shared" ca="1" si="98"/>
        <v>0</v>
      </c>
      <c r="CX41" s="359">
        <f t="shared" ref="CX41:CX72" ca="1" si="117">IF(CU41&lt;DB$7,$B$2,0)</f>
        <v>0</v>
      </c>
      <c r="CY41" s="359">
        <f t="shared" ca="1" si="38"/>
        <v>0</v>
      </c>
      <c r="CZ41" s="359">
        <f t="shared" ca="1" si="39"/>
        <v>0</v>
      </c>
      <c r="DA41" s="359">
        <f t="shared" ca="1" si="40"/>
        <v>0</v>
      </c>
      <c r="DB41" s="359">
        <f t="shared" ca="1" si="67"/>
        <v>0</v>
      </c>
      <c r="DD41" s="362">
        <f t="shared" ca="1" si="99"/>
        <v>152</v>
      </c>
      <c r="DE41" s="362">
        <v>33</v>
      </c>
      <c r="DF41" s="371">
        <f t="shared" ca="1" si="100"/>
        <v>0</v>
      </c>
      <c r="DG41" s="359">
        <f t="shared" ref="DG41:DG72" ca="1" si="118">IF(DD41&lt;DK$7,$B$2,0)</f>
        <v>0</v>
      </c>
      <c r="DH41" s="359">
        <f t="shared" ca="1" si="42"/>
        <v>0</v>
      </c>
      <c r="DI41" s="359">
        <f t="shared" ca="1" si="43"/>
        <v>0</v>
      </c>
      <c r="DJ41" s="359">
        <f t="shared" ca="1" si="44"/>
        <v>0</v>
      </c>
      <c r="DK41" s="359">
        <f t="shared" ca="1" si="68"/>
        <v>0</v>
      </c>
      <c r="DM41" s="362">
        <f t="shared" ca="1" si="101"/>
        <v>152</v>
      </c>
      <c r="DN41" s="362">
        <v>33</v>
      </c>
      <c r="DO41" s="371">
        <f t="shared" ca="1" si="102"/>
        <v>0</v>
      </c>
      <c r="DP41" s="359">
        <f t="shared" ref="DP41:DP72" ca="1" si="119">IF(DM41&lt;DT$7,$B$2,0)</f>
        <v>0</v>
      </c>
      <c r="DQ41" s="359">
        <f t="shared" ca="1" si="46"/>
        <v>0</v>
      </c>
      <c r="DR41" s="359">
        <f t="shared" ca="1" si="47"/>
        <v>0</v>
      </c>
      <c r="DS41" s="359">
        <f t="shared" ca="1" si="48"/>
        <v>0</v>
      </c>
      <c r="DT41" s="359">
        <f t="shared" ca="1" si="69"/>
        <v>0</v>
      </c>
      <c r="DV41" s="362">
        <f t="shared" ca="1" si="103"/>
        <v>152</v>
      </c>
      <c r="DW41" s="362">
        <v>33</v>
      </c>
      <c r="DX41" s="371">
        <f t="shared" ca="1" si="104"/>
        <v>0</v>
      </c>
      <c r="DY41" s="359">
        <f t="shared" ref="DY41:DY72" ca="1" si="120">IF(DV41&lt;EC$7,$B$2,0)</f>
        <v>0</v>
      </c>
      <c r="DZ41" s="359">
        <f t="shared" ca="1" si="50"/>
        <v>0</v>
      </c>
      <c r="EA41" s="359">
        <f t="shared" ca="1" si="51"/>
        <v>0</v>
      </c>
      <c r="EB41" s="359">
        <f t="shared" ca="1" si="52"/>
        <v>0</v>
      </c>
      <c r="EC41" s="359">
        <f t="shared" ca="1" si="70"/>
        <v>0</v>
      </c>
      <c r="EE41" s="362">
        <f t="shared" ca="1" si="105"/>
        <v>152</v>
      </c>
      <c r="EF41" s="362">
        <v>33</v>
      </c>
      <c r="EG41" s="371">
        <f t="shared" ca="1" si="106"/>
        <v>0</v>
      </c>
      <c r="EH41" s="359">
        <f t="shared" ref="EH41:EH72" ca="1" si="121">IF(EE41&lt;EL$7,$B$2,0)</f>
        <v>0</v>
      </c>
      <c r="EI41" s="359">
        <f t="shared" ca="1" si="54"/>
        <v>0</v>
      </c>
      <c r="EJ41" s="359">
        <f t="shared" ca="1" si="55"/>
        <v>0</v>
      </c>
      <c r="EK41" s="359">
        <f t="shared" ca="1" si="56"/>
        <v>0</v>
      </c>
      <c r="EL41" s="359">
        <f t="shared" ca="1" si="71"/>
        <v>0</v>
      </c>
    </row>
    <row r="42" spans="6:142" x14ac:dyDescent="0.35">
      <c r="F42" s="372">
        <f ca="1">IFERROR(INDEX('Inflation Rates'!$A$16:$H$138,MATCH('IRA Roth'!$H42,'Inflation Rates'!$A$16:$A$138,0),8)/INDEX('Inflation Rates'!$A$16:$H$138,MATCH('IRA Roth'!$H42,'Inflation Rates'!$A$16:$A$138,0)-1,8)-1,F41)</f>
        <v>2.0000000000000018E-2</v>
      </c>
      <c r="G42" s="372">
        <f ca="1">IFERROR(INDEX('Inflation Rates'!$A$16:$H$138,MATCH('IRA Roth'!$H42,'Inflation Rates'!$A$16:$A$138,0),6)/INDEX('Inflation Rates'!$A$16:$H$138,MATCH('IRA Roth'!$H42,'Inflation Rates'!$A$16:$A$138,0)-1,6)-1,G41)</f>
        <v>2.0999999999999908E-2</v>
      </c>
      <c r="H42" s="362">
        <f t="shared" ca="1" si="107"/>
        <v>2053</v>
      </c>
      <c r="I42" s="362">
        <f t="shared" ca="1" si="107"/>
        <v>153</v>
      </c>
      <c r="J42" s="362">
        <v>34</v>
      </c>
      <c r="K42" s="371">
        <f t="shared" ca="1" si="73"/>
        <v>0</v>
      </c>
      <c r="L42" s="359">
        <f t="shared" ca="1" si="2"/>
        <v>0</v>
      </c>
      <c r="M42" s="359">
        <f t="shared" ca="1" si="3"/>
        <v>0</v>
      </c>
      <c r="N42" s="359">
        <f t="shared" ca="1" si="4"/>
        <v>0</v>
      </c>
      <c r="O42" s="359">
        <f t="shared" ca="1" si="74"/>
        <v>0</v>
      </c>
      <c r="P42" s="359">
        <f t="shared" ca="1" si="57"/>
        <v>0</v>
      </c>
      <c r="Q42" s="359"/>
      <c r="R42" s="362">
        <f t="shared" ca="1" si="75"/>
        <v>153</v>
      </c>
      <c r="S42" s="362">
        <v>34</v>
      </c>
      <c r="T42" s="371">
        <f t="shared" ca="1" si="76"/>
        <v>0</v>
      </c>
      <c r="U42" s="359">
        <f t="shared" ca="1" si="108"/>
        <v>0</v>
      </c>
      <c r="V42" s="359">
        <f t="shared" ca="1" si="6"/>
        <v>0</v>
      </c>
      <c r="W42" s="359">
        <f t="shared" ca="1" si="7"/>
        <v>0</v>
      </c>
      <c r="X42" s="359">
        <f t="shared" ca="1" si="77"/>
        <v>0</v>
      </c>
      <c r="Y42" s="359">
        <f t="shared" ca="1" si="58"/>
        <v>0</v>
      </c>
      <c r="AA42" s="362">
        <f t="shared" ca="1" si="78"/>
        <v>153</v>
      </c>
      <c r="AB42" s="362">
        <v>34</v>
      </c>
      <c r="AC42" s="371">
        <f t="shared" ca="1" si="79"/>
        <v>0</v>
      </c>
      <c r="AD42" s="359">
        <f t="shared" ca="1" si="109"/>
        <v>0</v>
      </c>
      <c r="AE42" s="359">
        <f t="shared" ca="1" si="9"/>
        <v>0</v>
      </c>
      <c r="AF42" s="359">
        <f t="shared" ca="1" si="10"/>
        <v>0</v>
      </c>
      <c r="AG42" s="359">
        <f t="shared" ca="1" si="80"/>
        <v>0</v>
      </c>
      <c r="AH42" s="359">
        <f t="shared" ca="1" si="59"/>
        <v>0</v>
      </c>
      <c r="AJ42" s="362">
        <f t="shared" ca="1" si="81"/>
        <v>153</v>
      </c>
      <c r="AK42" s="362">
        <v>34</v>
      </c>
      <c r="AL42" s="371">
        <f t="shared" ca="1" si="82"/>
        <v>0</v>
      </c>
      <c r="AM42" s="359">
        <f t="shared" ca="1" si="110"/>
        <v>0</v>
      </c>
      <c r="AN42" s="359">
        <f t="shared" ca="1" si="12"/>
        <v>0</v>
      </c>
      <c r="AO42" s="359">
        <f t="shared" ca="1" si="13"/>
        <v>0</v>
      </c>
      <c r="AP42" s="359">
        <f t="shared" ca="1" si="83"/>
        <v>0</v>
      </c>
      <c r="AQ42" s="359">
        <f t="shared" ca="1" si="60"/>
        <v>0</v>
      </c>
      <c r="AS42" s="362">
        <f t="shared" ca="1" si="84"/>
        <v>153</v>
      </c>
      <c r="AT42" s="362">
        <v>34</v>
      </c>
      <c r="AU42" s="371">
        <f t="shared" ca="1" si="85"/>
        <v>0</v>
      </c>
      <c r="AV42" s="359">
        <f t="shared" ca="1" si="111"/>
        <v>0</v>
      </c>
      <c r="AW42" s="359">
        <f t="shared" ca="1" si="15"/>
        <v>0</v>
      </c>
      <c r="AX42" s="359">
        <f t="shared" ca="1" si="16"/>
        <v>0</v>
      </c>
      <c r="AY42" s="359">
        <f t="shared" ca="1" si="86"/>
        <v>0</v>
      </c>
      <c r="AZ42" s="359">
        <f t="shared" ca="1" si="61"/>
        <v>0</v>
      </c>
      <c r="BB42" s="362">
        <f t="shared" ca="1" si="87"/>
        <v>153</v>
      </c>
      <c r="BC42" s="362">
        <v>34</v>
      </c>
      <c r="BD42" s="371">
        <f t="shared" ca="1" si="88"/>
        <v>0</v>
      </c>
      <c r="BE42" s="359">
        <f t="shared" ca="1" si="112"/>
        <v>0</v>
      </c>
      <c r="BF42" s="359">
        <f t="shared" ca="1" si="18"/>
        <v>0</v>
      </c>
      <c r="BG42" s="359">
        <f t="shared" ca="1" si="19"/>
        <v>0</v>
      </c>
      <c r="BH42" s="359">
        <f t="shared" ca="1" si="20"/>
        <v>0</v>
      </c>
      <c r="BI42" s="359">
        <f t="shared" ca="1" si="62"/>
        <v>0</v>
      </c>
      <c r="BK42" s="362">
        <f t="shared" ca="1" si="89"/>
        <v>153</v>
      </c>
      <c r="BL42" s="362">
        <v>34</v>
      </c>
      <c r="BM42" s="371">
        <f t="shared" ca="1" si="90"/>
        <v>0</v>
      </c>
      <c r="BN42" s="359">
        <f t="shared" ca="1" si="113"/>
        <v>0</v>
      </c>
      <c r="BO42" s="359">
        <f t="shared" ca="1" si="22"/>
        <v>0</v>
      </c>
      <c r="BP42" s="359">
        <f t="shared" ca="1" si="23"/>
        <v>0</v>
      </c>
      <c r="BQ42" s="359">
        <f t="shared" ca="1" si="24"/>
        <v>0</v>
      </c>
      <c r="BR42" s="359">
        <f t="shared" ca="1" si="63"/>
        <v>0</v>
      </c>
      <c r="BT42" s="362">
        <f t="shared" ca="1" si="91"/>
        <v>153</v>
      </c>
      <c r="BU42" s="362">
        <v>34</v>
      </c>
      <c r="BV42" s="371">
        <f t="shared" ca="1" si="92"/>
        <v>0</v>
      </c>
      <c r="BW42" s="359">
        <f t="shared" ca="1" si="114"/>
        <v>0</v>
      </c>
      <c r="BX42" s="359">
        <f t="shared" ca="1" si="26"/>
        <v>0</v>
      </c>
      <c r="BY42" s="359">
        <f t="shared" ca="1" si="27"/>
        <v>0</v>
      </c>
      <c r="BZ42" s="359">
        <f t="shared" ca="1" si="28"/>
        <v>0</v>
      </c>
      <c r="CA42" s="359">
        <f t="shared" ca="1" si="64"/>
        <v>0</v>
      </c>
      <c r="CC42" s="362">
        <f t="shared" ca="1" si="93"/>
        <v>153</v>
      </c>
      <c r="CD42" s="362">
        <v>34</v>
      </c>
      <c r="CE42" s="371">
        <f t="shared" ca="1" si="94"/>
        <v>0</v>
      </c>
      <c r="CF42" s="359">
        <f t="shared" ca="1" si="115"/>
        <v>0</v>
      </c>
      <c r="CG42" s="359">
        <f t="shared" ca="1" si="30"/>
        <v>0</v>
      </c>
      <c r="CH42" s="359">
        <f t="shared" ca="1" si="31"/>
        <v>0</v>
      </c>
      <c r="CI42" s="359">
        <f t="shared" ca="1" si="32"/>
        <v>0</v>
      </c>
      <c r="CJ42" s="359">
        <f t="shared" ca="1" si="65"/>
        <v>0</v>
      </c>
      <c r="CL42" s="362">
        <f t="shared" ca="1" si="95"/>
        <v>153</v>
      </c>
      <c r="CM42" s="362">
        <v>34</v>
      </c>
      <c r="CN42" s="371">
        <f t="shared" ca="1" si="96"/>
        <v>0</v>
      </c>
      <c r="CO42" s="359">
        <f t="shared" ca="1" si="116"/>
        <v>0</v>
      </c>
      <c r="CP42" s="359">
        <f t="shared" ca="1" si="34"/>
        <v>0</v>
      </c>
      <c r="CQ42" s="359">
        <f t="shared" ca="1" si="35"/>
        <v>0</v>
      </c>
      <c r="CR42" s="359">
        <f t="shared" ca="1" si="36"/>
        <v>0</v>
      </c>
      <c r="CS42" s="359">
        <f t="shared" ca="1" si="66"/>
        <v>0</v>
      </c>
      <c r="CU42" s="362">
        <f t="shared" ca="1" si="97"/>
        <v>153</v>
      </c>
      <c r="CV42" s="362">
        <v>34</v>
      </c>
      <c r="CW42" s="371">
        <f t="shared" ca="1" si="98"/>
        <v>0</v>
      </c>
      <c r="CX42" s="359">
        <f t="shared" ca="1" si="117"/>
        <v>0</v>
      </c>
      <c r="CY42" s="359">
        <f t="shared" ca="1" si="38"/>
        <v>0</v>
      </c>
      <c r="CZ42" s="359">
        <f t="shared" ca="1" si="39"/>
        <v>0</v>
      </c>
      <c r="DA42" s="359">
        <f t="shared" ca="1" si="40"/>
        <v>0</v>
      </c>
      <c r="DB42" s="359">
        <f t="shared" ca="1" si="67"/>
        <v>0</v>
      </c>
      <c r="DD42" s="362">
        <f t="shared" ca="1" si="99"/>
        <v>153</v>
      </c>
      <c r="DE42" s="362">
        <v>34</v>
      </c>
      <c r="DF42" s="371">
        <f t="shared" ca="1" si="100"/>
        <v>0</v>
      </c>
      <c r="DG42" s="359">
        <f t="shared" ca="1" si="118"/>
        <v>0</v>
      </c>
      <c r="DH42" s="359">
        <f t="shared" ca="1" si="42"/>
        <v>0</v>
      </c>
      <c r="DI42" s="359">
        <f t="shared" ca="1" si="43"/>
        <v>0</v>
      </c>
      <c r="DJ42" s="359">
        <f t="shared" ca="1" si="44"/>
        <v>0</v>
      </c>
      <c r="DK42" s="359">
        <f t="shared" ca="1" si="68"/>
        <v>0</v>
      </c>
      <c r="DM42" s="362">
        <f t="shared" ca="1" si="101"/>
        <v>153</v>
      </c>
      <c r="DN42" s="362">
        <v>34</v>
      </c>
      <c r="DO42" s="371">
        <f t="shared" ca="1" si="102"/>
        <v>0</v>
      </c>
      <c r="DP42" s="359">
        <f t="shared" ca="1" si="119"/>
        <v>0</v>
      </c>
      <c r="DQ42" s="359">
        <f t="shared" ca="1" si="46"/>
        <v>0</v>
      </c>
      <c r="DR42" s="359">
        <f t="shared" ca="1" si="47"/>
        <v>0</v>
      </c>
      <c r="DS42" s="359">
        <f t="shared" ca="1" si="48"/>
        <v>0</v>
      </c>
      <c r="DT42" s="359">
        <f t="shared" ca="1" si="69"/>
        <v>0</v>
      </c>
      <c r="DV42" s="362">
        <f t="shared" ca="1" si="103"/>
        <v>153</v>
      </c>
      <c r="DW42" s="362">
        <v>34</v>
      </c>
      <c r="DX42" s="371">
        <f t="shared" ca="1" si="104"/>
        <v>0</v>
      </c>
      <c r="DY42" s="359">
        <f t="shared" ca="1" si="120"/>
        <v>0</v>
      </c>
      <c r="DZ42" s="359">
        <f t="shared" ca="1" si="50"/>
        <v>0</v>
      </c>
      <c r="EA42" s="359">
        <f t="shared" ca="1" si="51"/>
        <v>0</v>
      </c>
      <c r="EB42" s="359">
        <f t="shared" ca="1" si="52"/>
        <v>0</v>
      </c>
      <c r="EC42" s="359">
        <f t="shared" ca="1" si="70"/>
        <v>0</v>
      </c>
      <c r="EE42" s="362">
        <f t="shared" ca="1" si="105"/>
        <v>153</v>
      </c>
      <c r="EF42" s="362">
        <v>34</v>
      </c>
      <c r="EG42" s="371">
        <f t="shared" ca="1" si="106"/>
        <v>0</v>
      </c>
      <c r="EH42" s="359">
        <f t="shared" ca="1" si="121"/>
        <v>0</v>
      </c>
      <c r="EI42" s="359">
        <f t="shared" ca="1" si="54"/>
        <v>0</v>
      </c>
      <c r="EJ42" s="359">
        <f t="shared" ca="1" si="55"/>
        <v>0</v>
      </c>
      <c r="EK42" s="359">
        <f t="shared" ca="1" si="56"/>
        <v>0</v>
      </c>
      <c r="EL42" s="359">
        <f t="shared" ca="1" si="71"/>
        <v>0</v>
      </c>
    </row>
    <row r="43" spans="6:142" x14ac:dyDescent="0.35">
      <c r="F43" s="372">
        <f ca="1">IFERROR(INDEX('Inflation Rates'!$A$16:$H$138,MATCH('IRA Roth'!$H43,'Inflation Rates'!$A$16:$A$138,0),8)/INDEX('Inflation Rates'!$A$16:$H$138,MATCH('IRA Roth'!$H43,'Inflation Rates'!$A$16:$A$138,0)-1,8)-1,F42)</f>
        <v>2.0000000000000018E-2</v>
      </c>
      <c r="G43" s="372">
        <f ca="1">IFERROR(INDEX('Inflation Rates'!$A$16:$H$138,MATCH('IRA Roth'!$H43,'Inflation Rates'!$A$16:$A$138,0),6)/INDEX('Inflation Rates'!$A$16:$H$138,MATCH('IRA Roth'!$H43,'Inflation Rates'!$A$16:$A$138,0)-1,6)-1,G42)</f>
        <v>2.0999999999999908E-2</v>
      </c>
      <c r="H43" s="362">
        <f t="shared" ref="H43:I58" ca="1" si="122">H42+1</f>
        <v>2054</v>
      </c>
      <c r="I43" s="362">
        <f t="shared" ca="1" si="122"/>
        <v>154</v>
      </c>
      <c r="J43" s="362">
        <v>35</v>
      </c>
      <c r="K43" s="371">
        <f t="shared" ca="1" si="73"/>
        <v>0</v>
      </c>
      <c r="L43" s="359">
        <f t="shared" ca="1" si="2"/>
        <v>0</v>
      </c>
      <c r="M43" s="359">
        <f t="shared" ca="1" si="3"/>
        <v>0</v>
      </c>
      <c r="N43" s="359">
        <f t="shared" ca="1" si="4"/>
        <v>0</v>
      </c>
      <c r="O43" s="359">
        <f t="shared" ca="1" si="74"/>
        <v>0</v>
      </c>
      <c r="P43" s="359">
        <f t="shared" ca="1" si="57"/>
        <v>0</v>
      </c>
      <c r="Q43" s="359"/>
      <c r="R43" s="362">
        <f t="shared" ca="1" si="75"/>
        <v>154</v>
      </c>
      <c r="S43" s="362">
        <v>35</v>
      </c>
      <c r="T43" s="371">
        <f t="shared" ca="1" si="76"/>
        <v>0</v>
      </c>
      <c r="U43" s="359">
        <f t="shared" ca="1" si="108"/>
        <v>0</v>
      </c>
      <c r="V43" s="359">
        <f t="shared" ca="1" si="6"/>
        <v>0</v>
      </c>
      <c r="W43" s="359">
        <f t="shared" ca="1" si="7"/>
        <v>0</v>
      </c>
      <c r="X43" s="359">
        <f t="shared" ca="1" si="77"/>
        <v>0</v>
      </c>
      <c r="Y43" s="359">
        <f t="shared" ca="1" si="58"/>
        <v>0</v>
      </c>
      <c r="AA43" s="362">
        <f t="shared" ca="1" si="78"/>
        <v>154</v>
      </c>
      <c r="AB43" s="362">
        <v>35</v>
      </c>
      <c r="AC43" s="371">
        <f t="shared" ca="1" si="79"/>
        <v>0</v>
      </c>
      <c r="AD43" s="359">
        <f t="shared" ca="1" si="109"/>
        <v>0</v>
      </c>
      <c r="AE43" s="359">
        <f t="shared" ca="1" si="9"/>
        <v>0</v>
      </c>
      <c r="AF43" s="359">
        <f t="shared" ca="1" si="10"/>
        <v>0</v>
      </c>
      <c r="AG43" s="359">
        <f t="shared" ca="1" si="80"/>
        <v>0</v>
      </c>
      <c r="AH43" s="359">
        <f t="shared" ca="1" si="59"/>
        <v>0</v>
      </c>
      <c r="AJ43" s="362">
        <f t="shared" ca="1" si="81"/>
        <v>154</v>
      </c>
      <c r="AK43" s="362">
        <v>35</v>
      </c>
      <c r="AL43" s="371">
        <f t="shared" ca="1" si="82"/>
        <v>0</v>
      </c>
      <c r="AM43" s="359">
        <f t="shared" ca="1" si="110"/>
        <v>0</v>
      </c>
      <c r="AN43" s="359">
        <f t="shared" ca="1" si="12"/>
        <v>0</v>
      </c>
      <c r="AO43" s="359">
        <f t="shared" ca="1" si="13"/>
        <v>0</v>
      </c>
      <c r="AP43" s="359">
        <f t="shared" ca="1" si="83"/>
        <v>0</v>
      </c>
      <c r="AQ43" s="359">
        <f t="shared" ca="1" si="60"/>
        <v>0</v>
      </c>
      <c r="AS43" s="362">
        <f t="shared" ca="1" si="84"/>
        <v>154</v>
      </c>
      <c r="AT43" s="362">
        <v>35</v>
      </c>
      <c r="AU43" s="371">
        <f t="shared" ca="1" si="85"/>
        <v>0</v>
      </c>
      <c r="AV43" s="359">
        <f t="shared" ca="1" si="111"/>
        <v>0</v>
      </c>
      <c r="AW43" s="359">
        <f t="shared" ca="1" si="15"/>
        <v>0</v>
      </c>
      <c r="AX43" s="359">
        <f t="shared" ca="1" si="16"/>
        <v>0</v>
      </c>
      <c r="AY43" s="359">
        <f t="shared" ca="1" si="86"/>
        <v>0</v>
      </c>
      <c r="AZ43" s="359">
        <f t="shared" ca="1" si="61"/>
        <v>0</v>
      </c>
      <c r="BB43" s="362">
        <f t="shared" ca="1" si="87"/>
        <v>154</v>
      </c>
      <c r="BC43" s="362">
        <v>35</v>
      </c>
      <c r="BD43" s="371">
        <f t="shared" ca="1" si="88"/>
        <v>0</v>
      </c>
      <c r="BE43" s="359">
        <f t="shared" ca="1" si="112"/>
        <v>0</v>
      </c>
      <c r="BF43" s="359">
        <f t="shared" ca="1" si="18"/>
        <v>0</v>
      </c>
      <c r="BG43" s="359">
        <f t="shared" ca="1" si="19"/>
        <v>0</v>
      </c>
      <c r="BH43" s="359">
        <f t="shared" ca="1" si="20"/>
        <v>0</v>
      </c>
      <c r="BI43" s="359">
        <f t="shared" ca="1" si="62"/>
        <v>0</v>
      </c>
      <c r="BK43" s="362">
        <f t="shared" ca="1" si="89"/>
        <v>154</v>
      </c>
      <c r="BL43" s="362">
        <v>35</v>
      </c>
      <c r="BM43" s="371">
        <f t="shared" ca="1" si="90"/>
        <v>0</v>
      </c>
      <c r="BN43" s="359">
        <f t="shared" ca="1" si="113"/>
        <v>0</v>
      </c>
      <c r="BO43" s="359">
        <f t="shared" ca="1" si="22"/>
        <v>0</v>
      </c>
      <c r="BP43" s="359">
        <f t="shared" ca="1" si="23"/>
        <v>0</v>
      </c>
      <c r="BQ43" s="359">
        <f t="shared" ca="1" si="24"/>
        <v>0</v>
      </c>
      <c r="BR43" s="359">
        <f t="shared" ca="1" si="63"/>
        <v>0</v>
      </c>
      <c r="BT43" s="362">
        <f t="shared" ca="1" si="91"/>
        <v>154</v>
      </c>
      <c r="BU43" s="362">
        <v>35</v>
      </c>
      <c r="BV43" s="371">
        <f t="shared" ca="1" si="92"/>
        <v>0</v>
      </c>
      <c r="BW43" s="359">
        <f t="shared" ca="1" si="114"/>
        <v>0</v>
      </c>
      <c r="BX43" s="359">
        <f t="shared" ca="1" si="26"/>
        <v>0</v>
      </c>
      <c r="BY43" s="359">
        <f t="shared" ca="1" si="27"/>
        <v>0</v>
      </c>
      <c r="BZ43" s="359">
        <f t="shared" ca="1" si="28"/>
        <v>0</v>
      </c>
      <c r="CA43" s="359">
        <f t="shared" ca="1" si="64"/>
        <v>0</v>
      </c>
      <c r="CC43" s="362">
        <f t="shared" ca="1" si="93"/>
        <v>154</v>
      </c>
      <c r="CD43" s="362">
        <v>35</v>
      </c>
      <c r="CE43" s="371">
        <f t="shared" ca="1" si="94"/>
        <v>0</v>
      </c>
      <c r="CF43" s="359">
        <f t="shared" ca="1" si="115"/>
        <v>0</v>
      </c>
      <c r="CG43" s="359">
        <f t="shared" ca="1" si="30"/>
        <v>0</v>
      </c>
      <c r="CH43" s="359">
        <f t="shared" ca="1" si="31"/>
        <v>0</v>
      </c>
      <c r="CI43" s="359">
        <f t="shared" ca="1" si="32"/>
        <v>0</v>
      </c>
      <c r="CJ43" s="359">
        <f t="shared" ca="1" si="65"/>
        <v>0</v>
      </c>
      <c r="CL43" s="362">
        <f t="shared" ca="1" si="95"/>
        <v>154</v>
      </c>
      <c r="CM43" s="362">
        <v>35</v>
      </c>
      <c r="CN43" s="371">
        <f t="shared" ca="1" si="96"/>
        <v>0</v>
      </c>
      <c r="CO43" s="359">
        <f t="shared" ca="1" si="116"/>
        <v>0</v>
      </c>
      <c r="CP43" s="359">
        <f t="shared" ca="1" si="34"/>
        <v>0</v>
      </c>
      <c r="CQ43" s="359">
        <f t="shared" ca="1" si="35"/>
        <v>0</v>
      </c>
      <c r="CR43" s="359">
        <f t="shared" ca="1" si="36"/>
        <v>0</v>
      </c>
      <c r="CS43" s="359">
        <f t="shared" ca="1" si="66"/>
        <v>0</v>
      </c>
      <c r="CU43" s="362">
        <f t="shared" ca="1" si="97"/>
        <v>154</v>
      </c>
      <c r="CV43" s="362">
        <v>35</v>
      </c>
      <c r="CW43" s="371">
        <f t="shared" ca="1" si="98"/>
        <v>0</v>
      </c>
      <c r="CX43" s="359">
        <f t="shared" ca="1" si="117"/>
        <v>0</v>
      </c>
      <c r="CY43" s="359">
        <f t="shared" ca="1" si="38"/>
        <v>0</v>
      </c>
      <c r="CZ43" s="359">
        <f t="shared" ca="1" si="39"/>
        <v>0</v>
      </c>
      <c r="DA43" s="359">
        <f t="shared" ca="1" si="40"/>
        <v>0</v>
      </c>
      <c r="DB43" s="359">
        <f t="shared" ca="1" si="67"/>
        <v>0</v>
      </c>
      <c r="DD43" s="362">
        <f t="shared" ca="1" si="99"/>
        <v>154</v>
      </c>
      <c r="DE43" s="362">
        <v>35</v>
      </c>
      <c r="DF43" s="371">
        <f t="shared" ca="1" si="100"/>
        <v>0</v>
      </c>
      <c r="DG43" s="359">
        <f t="shared" ca="1" si="118"/>
        <v>0</v>
      </c>
      <c r="DH43" s="359">
        <f t="shared" ca="1" si="42"/>
        <v>0</v>
      </c>
      <c r="DI43" s="359">
        <f t="shared" ca="1" si="43"/>
        <v>0</v>
      </c>
      <c r="DJ43" s="359">
        <f t="shared" ca="1" si="44"/>
        <v>0</v>
      </c>
      <c r="DK43" s="359">
        <f t="shared" ca="1" si="68"/>
        <v>0</v>
      </c>
      <c r="DM43" s="362">
        <f t="shared" ca="1" si="101"/>
        <v>154</v>
      </c>
      <c r="DN43" s="362">
        <v>35</v>
      </c>
      <c r="DO43" s="371">
        <f t="shared" ca="1" si="102"/>
        <v>0</v>
      </c>
      <c r="DP43" s="359">
        <f t="shared" ca="1" si="119"/>
        <v>0</v>
      </c>
      <c r="DQ43" s="359">
        <f t="shared" ca="1" si="46"/>
        <v>0</v>
      </c>
      <c r="DR43" s="359">
        <f t="shared" ca="1" si="47"/>
        <v>0</v>
      </c>
      <c r="DS43" s="359">
        <f t="shared" ca="1" si="48"/>
        <v>0</v>
      </c>
      <c r="DT43" s="359">
        <f t="shared" ca="1" si="69"/>
        <v>0</v>
      </c>
      <c r="DV43" s="362">
        <f t="shared" ca="1" si="103"/>
        <v>154</v>
      </c>
      <c r="DW43" s="362">
        <v>35</v>
      </c>
      <c r="DX43" s="371">
        <f t="shared" ca="1" si="104"/>
        <v>0</v>
      </c>
      <c r="DY43" s="359">
        <f t="shared" ca="1" si="120"/>
        <v>0</v>
      </c>
      <c r="DZ43" s="359">
        <f t="shared" ca="1" si="50"/>
        <v>0</v>
      </c>
      <c r="EA43" s="359">
        <f t="shared" ca="1" si="51"/>
        <v>0</v>
      </c>
      <c r="EB43" s="359">
        <f t="shared" ca="1" si="52"/>
        <v>0</v>
      </c>
      <c r="EC43" s="359">
        <f t="shared" ca="1" si="70"/>
        <v>0</v>
      </c>
      <c r="EE43" s="362">
        <f t="shared" ca="1" si="105"/>
        <v>154</v>
      </c>
      <c r="EF43" s="362">
        <v>35</v>
      </c>
      <c r="EG43" s="371">
        <f t="shared" ca="1" si="106"/>
        <v>0</v>
      </c>
      <c r="EH43" s="359">
        <f t="shared" ca="1" si="121"/>
        <v>0</v>
      </c>
      <c r="EI43" s="359">
        <f t="shared" ca="1" si="54"/>
        <v>0</v>
      </c>
      <c r="EJ43" s="359">
        <f t="shared" ca="1" si="55"/>
        <v>0</v>
      </c>
      <c r="EK43" s="359">
        <f t="shared" ca="1" si="56"/>
        <v>0</v>
      </c>
      <c r="EL43" s="359">
        <f t="shared" ca="1" si="71"/>
        <v>0</v>
      </c>
    </row>
    <row r="44" spans="6:142" x14ac:dyDescent="0.35">
      <c r="F44" s="372">
        <f ca="1">IFERROR(INDEX('Inflation Rates'!$A$16:$H$138,MATCH('IRA Roth'!$H44,'Inflation Rates'!$A$16:$A$138,0),8)/INDEX('Inflation Rates'!$A$16:$H$138,MATCH('IRA Roth'!$H44,'Inflation Rates'!$A$16:$A$138,0)-1,8)-1,F43)</f>
        <v>2.0000000000000018E-2</v>
      </c>
      <c r="G44" s="372">
        <f ca="1">IFERROR(INDEX('Inflation Rates'!$A$16:$H$138,MATCH('IRA Roth'!$H44,'Inflation Rates'!$A$16:$A$138,0),6)/INDEX('Inflation Rates'!$A$16:$H$138,MATCH('IRA Roth'!$H44,'Inflation Rates'!$A$16:$A$138,0)-1,6)-1,G43)</f>
        <v>2.0999999999999908E-2</v>
      </c>
      <c r="H44" s="362">
        <f t="shared" ca="1" si="122"/>
        <v>2055</v>
      </c>
      <c r="I44" s="362">
        <f t="shared" ca="1" si="122"/>
        <v>155</v>
      </c>
      <c r="J44" s="362">
        <v>36</v>
      </c>
      <c r="K44" s="371">
        <f t="shared" ca="1" si="73"/>
        <v>0</v>
      </c>
      <c r="L44" s="359">
        <f t="shared" ca="1" si="2"/>
        <v>0</v>
      </c>
      <c r="M44" s="359">
        <f t="shared" ca="1" si="3"/>
        <v>0</v>
      </c>
      <c r="N44" s="359">
        <f t="shared" ca="1" si="4"/>
        <v>0</v>
      </c>
      <c r="O44" s="359">
        <f t="shared" ca="1" si="74"/>
        <v>0</v>
      </c>
      <c r="P44" s="359">
        <f t="shared" ca="1" si="57"/>
        <v>0</v>
      </c>
      <c r="Q44" s="359"/>
      <c r="R44" s="362">
        <f t="shared" ca="1" si="75"/>
        <v>155</v>
      </c>
      <c r="S44" s="362">
        <v>36</v>
      </c>
      <c r="T44" s="371">
        <f t="shared" ca="1" si="76"/>
        <v>0</v>
      </c>
      <c r="U44" s="359">
        <f t="shared" ca="1" si="108"/>
        <v>0</v>
      </c>
      <c r="V44" s="359">
        <f t="shared" ca="1" si="6"/>
        <v>0</v>
      </c>
      <c r="W44" s="359">
        <f t="shared" ca="1" si="7"/>
        <v>0</v>
      </c>
      <c r="X44" s="359">
        <f t="shared" ca="1" si="77"/>
        <v>0</v>
      </c>
      <c r="Y44" s="359">
        <f t="shared" ca="1" si="58"/>
        <v>0</v>
      </c>
      <c r="AA44" s="362">
        <f t="shared" ca="1" si="78"/>
        <v>155</v>
      </c>
      <c r="AB44" s="362">
        <v>36</v>
      </c>
      <c r="AC44" s="371">
        <f t="shared" ca="1" si="79"/>
        <v>0</v>
      </c>
      <c r="AD44" s="359">
        <f t="shared" ca="1" si="109"/>
        <v>0</v>
      </c>
      <c r="AE44" s="359">
        <f t="shared" ca="1" si="9"/>
        <v>0</v>
      </c>
      <c r="AF44" s="359">
        <f t="shared" ca="1" si="10"/>
        <v>0</v>
      </c>
      <c r="AG44" s="359">
        <f t="shared" ca="1" si="80"/>
        <v>0</v>
      </c>
      <c r="AH44" s="359">
        <f t="shared" ca="1" si="59"/>
        <v>0</v>
      </c>
      <c r="AJ44" s="362">
        <f t="shared" ca="1" si="81"/>
        <v>155</v>
      </c>
      <c r="AK44" s="362">
        <v>36</v>
      </c>
      <c r="AL44" s="371">
        <f t="shared" ca="1" si="82"/>
        <v>0</v>
      </c>
      <c r="AM44" s="359">
        <f t="shared" ca="1" si="110"/>
        <v>0</v>
      </c>
      <c r="AN44" s="359">
        <f t="shared" ca="1" si="12"/>
        <v>0</v>
      </c>
      <c r="AO44" s="359">
        <f t="shared" ca="1" si="13"/>
        <v>0</v>
      </c>
      <c r="AP44" s="359">
        <f t="shared" ca="1" si="83"/>
        <v>0</v>
      </c>
      <c r="AQ44" s="359">
        <f t="shared" ca="1" si="60"/>
        <v>0</v>
      </c>
      <c r="AS44" s="362">
        <f t="shared" ca="1" si="84"/>
        <v>155</v>
      </c>
      <c r="AT44" s="362">
        <v>36</v>
      </c>
      <c r="AU44" s="371">
        <f t="shared" ca="1" si="85"/>
        <v>0</v>
      </c>
      <c r="AV44" s="359">
        <f t="shared" ca="1" si="111"/>
        <v>0</v>
      </c>
      <c r="AW44" s="359">
        <f t="shared" ca="1" si="15"/>
        <v>0</v>
      </c>
      <c r="AX44" s="359">
        <f t="shared" ca="1" si="16"/>
        <v>0</v>
      </c>
      <c r="AY44" s="359">
        <f t="shared" ca="1" si="86"/>
        <v>0</v>
      </c>
      <c r="AZ44" s="359">
        <f t="shared" ca="1" si="61"/>
        <v>0</v>
      </c>
      <c r="BB44" s="362">
        <f t="shared" ca="1" si="87"/>
        <v>155</v>
      </c>
      <c r="BC44" s="362">
        <v>36</v>
      </c>
      <c r="BD44" s="371">
        <f t="shared" ca="1" si="88"/>
        <v>0</v>
      </c>
      <c r="BE44" s="359">
        <f t="shared" ca="1" si="112"/>
        <v>0</v>
      </c>
      <c r="BF44" s="359">
        <f t="shared" ca="1" si="18"/>
        <v>0</v>
      </c>
      <c r="BG44" s="359">
        <f t="shared" ca="1" si="19"/>
        <v>0</v>
      </c>
      <c r="BH44" s="359">
        <f t="shared" ca="1" si="20"/>
        <v>0</v>
      </c>
      <c r="BI44" s="359">
        <f t="shared" ca="1" si="62"/>
        <v>0</v>
      </c>
      <c r="BK44" s="362">
        <f t="shared" ca="1" si="89"/>
        <v>155</v>
      </c>
      <c r="BL44" s="362">
        <v>36</v>
      </c>
      <c r="BM44" s="371">
        <f t="shared" ca="1" si="90"/>
        <v>0</v>
      </c>
      <c r="BN44" s="359">
        <f t="shared" ca="1" si="113"/>
        <v>0</v>
      </c>
      <c r="BO44" s="359">
        <f t="shared" ca="1" si="22"/>
        <v>0</v>
      </c>
      <c r="BP44" s="359">
        <f t="shared" ca="1" si="23"/>
        <v>0</v>
      </c>
      <c r="BQ44" s="359">
        <f t="shared" ca="1" si="24"/>
        <v>0</v>
      </c>
      <c r="BR44" s="359">
        <f t="shared" ca="1" si="63"/>
        <v>0</v>
      </c>
      <c r="BT44" s="362">
        <f t="shared" ca="1" si="91"/>
        <v>155</v>
      </c>
      <c r="BU44" s="362">
        <v>36</v>
      </c>
      <c r="BV44" s="371">
        <f t="shared" ca="1" si="92"/>
        <v>0</v>
      </c>
      <c r="BW44" s="359">
        <f t="shared" ca="1" si="114"/>
        <v>0</v>
      </c>
      <c r="BX44" s="359">
        <f t="shared" ca="1" si="26"/>
        <v>0</v>
      </c>
      <c r="BY44" s="359">
        <f t="shared" ca="1" si="27"/>
        <v>0</v>
      </c>
      <c r="BZ44" s="359">
        <f t="shared" ca="1" si="28"/>
        <v>0</v>
      </c>
      <c r="CA44" s="359">
        <f t="shared" ca="1" si="64"/>
        <v>0</v>
      </c>
      <c r="CC44" s="362">
        <f t="shared" ca="1" si="93"/>
        <v>155</v>
      </c>
      <c r="CD44" s="362">
        <v>36</v>
      </c>
      <c r="CE44" s="371">
        <f t="shared" ca="1" si="94"/>
        <v>0</v>
      </c>
      <c r="CF44" s="359">
        <f t="shared" ca="1" si="115"/>
        <v>0</v>
      </c>
      <c r="CG44" s="359">
        <f t="shared" ca="1" si="30"/>
        <v>0</v>
      </c>
      <c r="CH44" s="359">
        <f t="shared" ca="1" si="31"/>
        <v>0</v>
      </c>
      <c r="CI44" s="359">
        <f t="shared" ca="1" si="32"/>
        <v>0</v>
      </c>
      <c r="CJ44" s="359">
        <f t="shared" ca="1" si="65"/>
        <v>0</v>
      </c>
      <c r="CL44" s="362">
        <f t="shared" ca="1" si="95"/>
        <v>155</v>
      </c>
      <c r="CM44" s="362">
        <v>36</v>
      </c>
      <c r="CN44" s="371">
        <f t="shared" ca="1" si="96"/>
        <v>0</v>
      </c>
      <c r="CO44" s="359">
        <f t="shared" ca="1" si="116"/>
        <v>0</v>
      </c>
      <c r="CP44" s="359">
        <f t="shared" ca="1" si="34"/>
        <v>0</v>
      </c>
      <c r="CQ44" s="359">
        <f t="shared" ca="1" si="35"/>
        <v>0</v>
      </c>
      <c r="CR44" s="359">
        <f t="shared" ca="1" si="36"/>
        <v>0</v>
      </c>
      <c r="CS44" s="359">
        <f t="shared" ca="1" si="66"/>
        <v>0</v>
      </c>
      <c r="CU44" s="362">
        <f t="shared" ca="1" si="97"/>
        <v>155</v>
      </c>
      <c r="CV44" s="362">
        <v>36</v>
      </c>
      <c r="CW44" s="371">
        <f t="shared" ca="1" si="98"/>
        <v>0</v>
      </c>
      <c r="CX44" s="359">
        <f t="shared" ca="1" si="117"/>
        <v>0</v>
      </c>
      <c r="CY44" s="359">
        <f t="shared" ca="1" si="38"/>
        <v>0</v>
      </c>
      <c r="CZ44" s="359">
        <f t="shared" ca="1" si="39"/>
        <v>0</v>
      </c>
      <c r="DA44" s="359">
        <f t="shared" ca="1" si="40"/>
        <v>0</v>
      </c>
      <c r="DB44" s="359">
        <f t="shared" ca="1" si="67"/>
        <v>0</v>
      </c>
      <c r="DD44" s="362">
        <f t="shared" ca="1" si="99"/>
        <v>155</v>
      </c>
      <c r="DE44" s="362">
        <v>36</v>
      </c>
      <c r="DF44" s="371">
        <f t="shared" ca="1" si="100"/>
        <v>0</v>
      </c>
      <c r="DG44" s="359">
        <f t="shared" ca="1" si="118"/>
        <v>0</v>
      </c>
      <c r="DH44" s="359">
        <f t="shared" ca="1" si="42"/>
        <v>0</v>
      </c>
      <c r="DI44" s="359">
        <f t="shared" ca="1" si="43"/>
        <v>0</v>
      </c>
      <c r="DJ44" s="359">
        <f t="shared" ca="1" si="44"/>
        <v>0</v>
      </c>
      <c r="DK44" s="359">
        <f t="shared" ca="1" si="68"/>
        <v>0</v>
      </c>
      <c r="DM44" s="362">
        <f t="shared" ca="1" si="101"/>
        <v>155</v>
      </c>
      <c r="DN44" s="362">
        <v>36</v>
      </c>
      <c r="DO44" s="371">
        <f t="shared" ca="1" si="102"/>
        <v>0</v>
      </c>
      <c r="DP44" s="359">
        <f t="shared" ca="1" si="119"/>
        <v>0</v>
      </c>
      <c r="DQ44" s="359">
        <f t="shared" ca="1" si="46"/>
        <v>0</v>
      </c>
      <c r="DR44" s="359">
        <f t="shared" ca="1" si="47"/>
        <v>0</v>
      </c>
      <c r="DS44" s="359">
        <f t="shared" ca="1" si="48"/>
        <v>0</v>
      </c>
      <c r="DT44" s="359">
        <f t="shared" ca="1" si="69"/>
        <v>0</v>
      </c>
      <c r="DV44" s="362">
        <f t="shared" ca="1" si="103"/>
        <v>155</v>
      </c>
      <c r="DW44" s="362">
        <v>36</v>
      </c>
      <c r="DX44" s="371">
        <f t="shared" ca="1" si="104"/>
        <v>0</v>
      </c>
      <c r="DY44" s="359">
        <f t="shared" ca="1" si="120"/>
        <v>0</v>
      </c>
      <c r="DZ44" s="359">
        <f t="shared" ca="1" si="50"/>
        <v>0</v>
      </c>
      <c r="EA44" s="359">
        <f t="shared" ca="1" si="51"/>
        <v>0</v>
      </c>
      <c r="EB44" s="359">
        <f t="shared" ca="1" si="52"/>
        <v>0</v>
      </c>
      <c r="EC44" s="359">
        <f t="shared" ca="1" si="70"/>
        <v>0</v>
      </c>
      <c r="EE44" s="362">
        <f t="shared" ca="1" si="105"/>
        <v>155</v>
      </c>
      <c r="EF44" s="362">
        <v>36</v>
      </c>
      <c r="EG44" s="371">
        <f t="shared" ca="1" si="106"/>
        <v>0</v>
      </c>
      <c r="EH44" s="359">
        <f t="shared" ca="1" si="121"/>
        <v>0</v>
      </c>
      <c r="EI44" s="359">
        <f t="shared" ca="1" si="54"/>
        <v>0</v>
      </c>
      <c r="EJ44" s="359">
        <f t="shared" ca="1" si="55"/>
        <v>0</v>
      </c>
      <c r="EK44" s="359">
        <f t="shared" ca="1" si="56"/>
        <v>0</v>
      </c>
      <c r="EL44" s="359">
        <f t="shared" ca="1" si="71"/>
        <v>0</v>
      </c>
    </row>
    <row r="45" spans="6:142" x14ac:dyDescent="0.35">
      <c r="F45" s="372">
        <f ca="1">IFERROR(INDEX('Inflation Rates'!$A$16:$H$138,MATCH('IRA Roth'!$H45,'Inflation Rates'!$A$16:$A$138,0),8)/INDEX('Inflation Rates'!$A$16:$H$138,MATCH('IRA Roth'!$H45,'Inflation Rates'!$A$16:$A$138,0)-1,8)-1,F44)</f>
        <v>2.0000000000000018E-2</v>
      </c>
      <c r="G45" s="372">
        <f ca="1">IFERROR(INDEX('Inflation Rates'!$A$16:$H$138,MATCH('IRA Roth'!$H45,'Inflation Rates'!$A$16:$A$138,0),6)/INDEX('Inflation Rates'!$A$16:$H$138,MATCH('IRA Roth'!$H45,'Inflation Rates'!$A$16:$A$138,0)-1,6)-1,G44)</f>
        <v>2.0999999999999908E-2</v>
      </c>
      <c r="H45" s="362">
        <f t="shared" ca="1" si="122"/>
        <v>2056</v>
      </c>
      <c r="I45" s="362">
        <f t="shared" ca="1" si="122"/>
        <v>156</v>
      </c>
      <c r="J45" s="362">
        <v>37</v>
      </c>
      <c r="K45" s="371">
        <f t="shared" ca="1" si="73"/>
        <v>0</v>
      </c>
      <c r="L45" s="359">
        <f t="shared" ca="1" si="2"/>
        <v>0</v>
      </c>
      <c r="M45" s="359">
        <f t="shared" ca="1" si="3"/>
        <v>0</v>
      </c>
      <c r="N45" s="359">
        <f t="shared" ca="1" si="4"/>
        <v>0</v>
      </c>
      <c r="O45" s="359">
        <f t="shared" ca="1" si="74"/>
        <v>0</v>
      </c>
      <c r="P45" s="359">
        <f t="shared" ca="1" si="57"/>
        <v>0</v>
      </c>
      <c r="Q45" s="359"/>
      <c r="R45" s="362">
        <f t="shared" ca="1" si="75"/>
        <v>156</v>
      </c>
      <c r="S45" s="362">
        <v>37</v>
      </c>
      <c r="T45" s="371">
        <f t="shared" ca="1" si="76"/>
        <v>0</v>
      </c>
      <c r="U45" s="359">
        <f t="shared" ca="1" si="108"/>
        <v>0</v>
      </c>
      <c r="V45" s="359">
        <f t="shared" ca="1" si="6"/>
        <v>0</v>
      </c>
      <c r="W45" s="359">
        <f t="shared" ca="1" si="7"/>
        <v>0</v>
      </c>
      <c r="X45" s="359">
        <f t="shared" ca="1" si="77"/>
        <v>0</v>
      </c>
      <c r="Y45" s="359">
        <f t="shared" ca="1" si="58"/>
        <v>0</v>
      </c>
      <c r="AA45" s="362">
        <f t="shared" ca="1" si="78"/>
        <v>156</v>
      </c>
      <c r="AB45" s="362">
        <v>37</v>
      </c>
      <c r="AC45" s="371">
        <f t="shared" ca="1" si="79"/>
        <v>0</v>
      </c>
      <c r="AD45" s="359">
        <f t="shared" ca="1" si="109"/>
        <v>0</v>
      </c>
      <c r="AE45" s="359">
        <f t="shared" ca="1" si="9"/>
        <v>0</v>
      </c>
      <c r="AF45" s="359">
        <f t="shared" ca="1" si="10"/>
        <v>0</v>
      </c>
      <c r="AG45" s="359">
        <f t="shared" ca="1" si="80"/>
        <v>0</v>
      </c>
      <c r="AH45" s="359">
        <f t="shared" ca="1" si="59"/>
        <v>0</v>
      </c>
      <c r="AJ45" s="362">
        <f t="shared" ca="1" si="81"/>
        <v>156</v>
      </c>
      <c r="AK45" s="362">
        <v>37</v>
      </c>
      <c r="AL45" s="371">
        <f t="shared" ca="1" si="82"/>
        <v>0</v>
      </c>
      <c r="AM45" s="359">
        <f t="shared" ca="1" si="110"/>
        <v>0</v>
      </c>
      <c r="AN45" s="359">
        <f t="shared" ca="1" si="12"/>
        <v>0</v>
      </c>
      <c r="AO45" s="359">
        <f t="shared" ca="1" si="13"/>
        <v>0</v>
      </c>
      <c r="AP45" s="359">
        <f t="shared" ca="1" si="83"/>
        <v>0</v>
      </c>
      <c r="AQ45" s="359">
        <f t="shared" ca="1" si="60"/>
        <v>0</v>
      </c>
      <c r="AS45" s="362">
        <f t="shared" ca="1" si="84"/>
        <v>156</v>
      </c>
      <c r="AT45" s="362">
        <v>37</v>
      </c>
      <c r="AU45" s="371">
        <f t="shared" ca="1" si="85"/>
        <v>0</v>
      </c>
      <c r="AV45" s="359">
        <f t="shared" ca="1" si="111"/>
        <v>0</v>
      </c>
      <c r="AW45" s="359">
        <f t="shared" ca="1" si="15"/>
        <v>0</v>
      </c>
      <c r="AX45" s="359">
        <f t="shared" ca="1" si="16"/>
        <v>0</v>
      </c>
      <c r="AY45" s="359">
        <f t="shared" ca="1" si="86"/>
        <v>0</v>
      </c>
      <c r="AZ45" s="359">
        <f t="shared" ca="1" si="61"/>
        <v>0</v>
      </c>
      <c r="BB45" s="362">
        <f t="shared" ca="1" si="87"/>
        <v>156</v>
      </c>
      <c r="BC45" s="362">
        <v>37</v>
      </c>
      <c r="BD45" s="371">
        <f t="shared" ca="1" si="88"/>
        <v>0</v>
      </c>
      <c r="BE45" s="359">
        <f t="shared" ca="1" si="112"/>
        <v>0</v>
      </c>
      <c r="BF45" s="359">
        <f t="shared" ca="1" si="18"/>
        <v>0</v>
      </c>
      <c r="BG45" s="359">
        <f t="shared" ca="1" si="19"/>
        <v>0</v>
      </c>
      <c r="BH45" s="359">
        <f t="shared" ca="1" si="20"/>
        <v>0</v>
      </c>
      <c r="BI45" s="359">
        <f t="shared" ca="1" si="62"/>
        <v>0</v>
      </c>
      <c r="BK45" s="362">
        <f t="shared" ca="1" si="89"/>
        <v>156</v>
      </c>
      <c r="BL45" s="362">
        <v>37</v>
      </c>
      <c r="BM45" s="371">
        <f t="shared" ca="1" si="90"/>
        <v>0</v>
      </c>
      <c r="BN45" s="359">
        <f t="shared" ca="1" si="113"/>
        <v>0</v>
      </c>
      <c r="BO45" s="359">
        <f t="shared" ca="1" si="22"/>
        <v>0</v>
      </c>
      <c r="BP45" s="359">
        <f t="shared" ca="1" si="23"/>
        <v>0</v>
      </c>
      <c r="BQ45" s="359">
        <f t="shared" ca="1" si="24"/>
        <v>0</v>
      </c>
      <c r="BR45" s="359">
        <f t="shared" ca="1" si="63"/>
        <v>0</v>
      </c>
      <c r="BT45" s="362">
        <f t="shared" ca="1" si="91"/>
        <v>156</v>
      </c>
      <c r="BU45" s="362">
        <v>37</v>
      </c>
      <c r="BV45" s="371">
        <f t="shared" ca="1" si="92"/>
        <v>0</v>
      </c>
      <c r="BW45" s="359">
        <f t="shared" ca="1" si="114"/>
        <v>0</v>
      </c>
      <c r="BX45" s="359">
        <f t="shared" ca="1" si="26"/>
        <v>0</v>
      </c>
      <c r="BY45" s="359">
        <f t="shared" ca="1" si="27"/>
        <v>0</v>
      </c>
      <c r="BZ45" s="359">
        <f t="shared" ca="1" si="28"/>
        <v>0</v>
      </c>
      <c r="CA45" s="359">
        <f t="shared" ca="1" si="64"/>
        <v>0</v>
      </c>
      <c r="CC45" s="362">
        <f t="shared" ca="1" si="93"/>
        <v>156</v>
      </c>
      <c r="CD45" s="362">
        <v>37</v>
      </c>
      <c r="CE45" s="371">
        <f t="shared" ca="1" si="94"/>
        <v>0</v>
      </c>
      <c r="CF45" s="359">
        <f t="shared" ca="1" si="115"/>
        <v>0</v>
      </c>
      <c r="CG45" s="359">
        <f t="shared" ca="1" si="30"/>
        <v>0</v>
      </c>
      <c r="CH45" s="359">
        <f t="shared" ca="1" si="31"/>
        <v>0</v>
      </c>
      <c r="CI45" s="359">
        <f t="shared" ca="1" si="32"/>
        <v>0</v>
      </c>
      <c r="CJ45" s="359">
        <f t="shared" ca="1" si="65"/>
        <v>0</v>
      </c>
      <c r="CL45" s="362">
        <f t="shared" ca="1" si="95"/>
        <v>156</v>
      </c>
      <c r="CM45" s="362">
        <v>37</v>
      </c>
      <c r="CN45" s="371">
        <f t="shared" ca="1" si="96"/>
        <v>0</v>
      </c>
      <c r="CO45" s="359">
        <f t="shared" ca="1" si="116"/>
        <v>0</v>
      </c>
      <c r="CP45" s="359">
        <f t="shared" ca="1" si="34"/>
        <v>0</v>
      </c>
      <c r="CQ45" s="359">
        <f t="shared" ca="1" si="35"/>
        <v>0</v>
      </c>
      <c r="CR45" s="359">
        <f t="shared" ca="1" si="36"/>
        <v>0</v>
      </c>
      <c r="CS45" s="359">
        <f t="shared" ca="1" si="66"/>
        <v>0</v>
      </c>
      <c r="CU45" s="362">
        <f t="shared" ca="1" si="97"/>
        <v>156</v>
      </c>
      <c r="CV45" s="362">
        <v>37</v>
      </c>
      <c r="CW45" s="371">
        <f t="shared" ca="1" si="98"/>
        <v>0</v>
      </c>
      <c r="CX45" s="359">
        <f t="shared" ca="1" si="117"/>
        <v>0</v>
      </c>
      <c r="CY45" s="359">
        <f t="shared" ca="1" si="38"/>
        <v>0</v>
      </c>
      <c r="CZ45" s="359">
        <f t="shared" ca="1" si="39"/>
        <v>0</v>
      </c>
      <c r="DA45" s="359">
        <f t="shared" ca="1" si="40"/>
        <v>0</v>
      </c>
      <c r="DB45" s="359">
        <f t="shared" ca="1" si="67"/>
        <v>0</v>
      </c>
      <c r="DD45" s="362">
        <f t="shared" ca="1" si="99"/>
        <v>156</v>
      </c>
      <c r="DE45" s="362">
        <v>37</v>
      </c>
      <c r="DF45" s="371">
        <f t="shared" ca="1" si="100"/>
        <v>0</v>
      </c>
      <c r="DG45" s="359">
        <f t="shared" ca="1" si="118"/>
        <v>0</v>
      </c>
      <c r="DH45" s="359">
        <f t="shared" ca="1" si="42"/>
        <v>0</v>
      </c>
      <c r="DI45" s="359">
        <f t="shared" ca="1" si="43"/>
        <v>0</v>
      </c>
      <c r="DJ45" s="359">
        <f t="shared" ca="1" si="44"/>
        <v>0</v>
      </c>
      <c r="DK45" s="359">
        <f t="shared" ca="1" si="68"/>
        <v>0</v>
      </c>
      <c r="DM45" s="362">
        <f t="shared" ca="1" si="101"/>
        <v>156</v>
      </c>
      <c r="DN45" s="362">
        <v>37</v>
      </c>
      <c r="DO45" s="371">
        <f t="shared" ca="1" si="102"/>
        <v>0</v>
      </c>
      <c r="DP45" s="359">
        <f t="shared" ca="1" si="119"/>
        <v>0</v>
      </c>
      <c r="DQ45" s="359">
        <f t="shared" ca="1" si="46"/>
        <v>0</v>
      </c>
      <c r="DR45" s="359">
        <f t="shared" ca="1" si="47"/>
        <v>0</v>
      </c>
      <c r="DS45" s="359">
        <f t="shared" ca="1" si="48"/>
        <v>0</v>
      </c>
      <c r="DT45" s="359">
        <f t="shared" ca="1" si="69"/>
        <v>0</v>
      </c>
      <c r="DV45" s="362">
        <f t="shared" ca="1" si="103"/>
        <v>156</v>
      </c>
      <c r="DW45" s="362">
        <v>37</v>
      </c>
      <c r="DX45" s="371">
        <f t="shared" ca="1" si="104"/>
        <v>0</v>
      </c>
      <c r="DY45" s="359">
        <f t="shared" ca="1" si="120"/>
        <v>0</v>
      </c>
      <c r="DZ45" s="359">
        <f t="shared" ca="1" si="50"/>
        <v>0</v>
      </c>
      <c r="EA45" s="359">
        <f t="shared" ca="1" si="51"/>
        <v>0</v>
      </c>
      <c r="EB45" s="359">
        <f t="shared" ca="1" si="52"/>
        <v>0</v>
      </c>
      <c r="EC45" s="359">
        <f t="shared" ca="1" si="70"/>
        <v>0</v>
      </c>
      <c r="EE45" s="362">
        <f t="shared" ca="1" si="105"/>
        <v>156</v>
      </c>
      <c r="EF45" s="362">
        <v>37</v>
      </c>
      <c r="EG45" s="371">
        <f t="shared" ca="1" si="106"/>
        <v>0</v>
      </c>
      <c r="EH45" s="359">
        <f t="shared" ca="1" si="121"/>
        <v>0</v>
      </c>
      <c r="EI45" s="359">
        <f t="shared" ca="1" si="54"/>
        <v>0</v>
      </c>
      <c r="EJ45" s="359">
        <f t="shared" ca="1" si="55"/>
        <v>0</v>
      </c>
      <c r="EK45" s="359">
        <f t="shared" ca="1" si="56"/>
        <v>0</v>
      </c>
      <c r="EL45" s="359">
        <f t="shared" ca="1" si="71"/>
        <v>0</v>
      </c>
    </row>
    <row r="46" spans="6:142" x14ac:dyDescent="0.35">
      <c r="F46" s="372">
        <f ca="1">IFERROR(INDEX('Inflation Rates'!$A$16:$H$138,MATCH('IRA Roth'!$H46,'Inflation Rates'!$A$16:$A$138,0),8)/INDEX('Inflation Rates'!$A$16:$H$138,MATCH('IRA Roth'!$H46,'Inflation Rates'!$A$16:$A$138,0)-1,8)-1,F45)</f>
        <v>2.0000000000000018E-2</v>
      </c>
      <c r="G46" s="372">
        <f ca="1">IFERROR(INDEX('Inflation Rates'!$A$16:$H$138,MATCH('IRA Roth'!$H46,'Inflation Rates'!$A$16:$A$138,0),6)/INDEX('Inflation Rates'!$A$16:$H$138,MATCH('IRA Roth'!$H46,'Inflation Rates'!$A$16:$A$138,0)-1,6)-1,G45)</f>
        <v>2.0999999999999908E-2</v>
      </c>
      <c r="H46" s="362">
        <f t="shared" ca="1" si="122"/>
        <v>2057</v>
      </c>
      <c r="I46" s="362">
        <f t="shared" ca="1" si="122"/>
        <v>157</v>
      </c>
      <c r="J46" s="362">
        <v>38</v>
      </c>
      <c r="K46" s="371">
        <f t="shared" ca="1" si="73"/>
        <v>0</v>
      </c>
      <c r="L46" s="359">
        <f t="shared" ca="1" si="2"/>
        <v>0</v>
      </c>
      <c r="M46" s="359">
        <f t="shared" ca="1" si="3"/>
        <v>0</v>
      </c>
      <c r="N46" s="359">
        <f t="shared" ca="1" si="4"/>
        <v>0</v>
      </c>
      <c r="O46" s="359">
        <f t="shared" ca="1" si="74"/>
        <v>0</v>
      </c>
      <c r="P46" s="359">
        <f t="shared" ca="1" si="57"/>
        <v>0</v>
      </c>
      <c r="Q46" s="359"/>
      <c r="R46" s="362">
        <f t="shared" ca="1" si="75"/>
        <v>157</v>
      </c>
      <c r="S46" s="362">
        <v>38</v>
      </c>
      <c r="T46" s="371">
        <f t="shared" ca="1" si="76"/>
        <v>0</v>
      </c>
      <c r="U46" s="359">
        <f t="shared" ca="1" si="108"/>
        <v>0</v>
      </c>
      <c r="V46" s="359">
        <f t="shared" ca="1" si="6"/>
        <v>0</v>
      </c>
      <c r="W46" s="359">
        <f t="shared" ca="1" si="7"/>
        <v>0</v>
      </c>
      <c r="X46" s="359">
        <f t="shared" ca="1" si="77"/>
        <v>0</v>
      </c>
      <c r="Y46" s="359">
        <f t="shared" ca="1" si="58"/>
        <v>0</v>
      </c>
      <c r="AA46" s="362">
        <f t="shared" ca="1" si="78"/>
        <v>157</v>
      </c>
      <c r="AB46" s="362">
        <v>38</v>
      </c>
      <c r="AC46" s="371">
        <f t="shared" ca="1" si="79"/>
        <v>0</v>
      </c>
      <c r="AD46" s="359">
        <f t="shared" ca="1" si="109"/>
        <v>0</v>
      </c>
      <c r="AE46" s="359">
        <f t="shared" ca="1" si="9"/>
        <v>0</v>
      </c>
      <c r="AF46" s="359">
        <f t="shared" ca="1" si="10"/>
        <v>0</v>
      </c>
      <c r="AG46" s="359">
        <f t="shared" ca="1" si="80"/>
        <v>0</v>
      </c>
      <c r="AH46" s="359">
        <f t="shared" ca="1" si="59"/>
        <v>0</v>
      </c>
      <c r="AJ46" s="362">
        <f t="shared" ca="1" si="81"/>
        <v>157</v>
      </c>
      <c r="AK46" s="362">
        <v>38</v>
      </c>
      <c r="AL46" s="371">
        <f t="shared" ca="1" si="82"/>
        <v>0</v>
      </c>
      <c r="AM46" s="359">
        <f t="shared" ca="1" si="110"/>
        <v>0</v>
      </c>
      <c r="AN46" s="359">
        <f t="shared" ca="1" si="12"/>
        <v>0</v>
      </c>
      <c r="AO46" s="359">
        <f t="shared" ca="1" si="13"/>
        <v>0</v>
      </c>
      <c r="AP46" s="359">
        <f t="shared" ca="1" si="83"/>
        <v>0</v>
      </c>
      <c r="AQ46" s="359">
        <f t="shared" ca="1" si="60"/>
        <v>0</v>
      </c>
      <c r="AS46" s="362">
        <f t="shared" ca="1" si="84"/>
        <v>157</v>
      </c>
      <c r="AT46" s="362">
        <v>38</v>
      </c>
      <c r="AU46" s="371">
        <f t="shared" ca="1" si="85"/>
        <v>0</v>
      </c>
      <c r="AV46" s="359">
        <f t="shared" ca="1" si="111"/>
        <v>0</v>
      </c>
      <c r="AW46" s="359">
        <f t="shared" ca="1" si="15"/>
        <v>0</v>
      </c>
      <c r="AX46" s="359">
        <f t="shared" ca="1" si="16"/>
        <v>0</v>
      </c>
      <c r="AY46" s="359">
        <f t="shared" ca="1" si="86"/>
        <v>0</v>
      </c>
      <c r="AZ46" s="359">
        <f t="shared" ca="1" si="61"/>
        <v>0</v>
      </c>
      <c r="BB46" s="362">
        <f t="shared" ca="1" si="87"/>
        <v>157</v>
      </c>
      <c r="BC46" s="362">
        <v>38</v>
      </c>
      <c r="BD46" s="371">
        <f t="shared" ca="1" si="88"/>
        <v>0</v>
      </c>
      <c r="BE46" s="359">
        <f t="shared" ca="1" si="112"/>
        <v>0</v>
      </c>
      <c r="BF46" s="359">
        <f t="shared" ca="1" si="18"/>
        <v>0</v>
      </c>
      <c r="BG46" s="359">
        <f t="shared" ca="1" si="19"/>
        <v>0</v>
      </c>
      <c r="BH46" s="359">
        <f t="shared" ca="1" si="20"/>
        <v>0</v>
      </c>
      <c r="BI46" s="359">
        <f t="shared" ca="1" si="62"/>
        <v>0</v>
      </c>
      <c r="BK46" s="362">
        <f t="shared" ca="1" si="89"/>
        <v>157</v>
      </c>
      <c r="BL46" s="362">
        <v>38</v>
      </c>
      <c r="BM46" s="371">
        <f t="shared" ca="1" si="90"/>
        <v>0</v>
      </c>
      <c r="BN46" s="359">
        <f t="shared" ca="1" si="113"/>
        <v>0</v>
      </c>
      <c r="BO46" s="359">
        <f t="shared" ca="1" si="22"/>
        <v>0</v>
      </c>
      <c r="BP46" s="359">
        <f t="shared" ca="1" si="23"/>
        <v>0</v>
      </c>
      <c r="BQ46" s="359">
        <f t="shared" ca="1" si="24"/>
        <v>0</v>
      </c>
      <c r="BR46" s="359">
        <f t="shared" ca="1" si="63"/>
        <v>0</v>
      </c>
      <c r="BT46" s="362">
        <f t="shared" ca="1" si="91"/>
        <v>157</v>
      </c>
      <c r="BU46" s="362">
        <v>38</v>
      </c>
      <c r="BV46" s="371">
        <f t="shared" ca="1" si="92"/>
        <v>0</v>
      </c>
      <c r="BW46" s="359">
        <f t="shared" ca="1" si="114"/>
        <v>0</v>
      </c>
      <c r="BX46" s="359">
        <f t="shared" ca="1" si="26"/>
        <v>0</v>
      </c>
      <c r="BY46" s="359">
        <f t="shared" ca="1" si="27"/>
        <v>0</v>
      </c>
      <c r="BZ46" s="359">
        <f t="shared" ca="1" si="28"/>
        <v>0</v>
      </c>
      <c r="CA46" s="359">
        <f t="shared" ca="1" si="64"/>
        <v>0</v>
      </c>
      <c r="CC46" s="362">
        <f t="shared" ca="1" si="93"/>
        <v>157</v>
      </c>
      <c r="CD46" s="362">
        <v>38</v>
      </c>
      <c r="CE46" s="371">
        <f t="shared" ca="1" si="94"/>
        <v>0</v>
      </c>
      <c r="CF46" s="359">
        <f t="shared" ca="1" si="115"/>
        <v>0</v>
      </c>
      <c r="CG46" s="359">
        <f t="shared" ca="1" si="30"/>
        <v>0</v>
      </c>
      <c r="CH46" s="359">
        <f t="shared" ca="1" si="31"/>
        <v>0</v>
      </c>
      <c r="CI46" s="359">
        <f t="shared" ca="1" si="32"/>
        <v>0</v>
      </c>
      <c r="CJ46" s="359">
        <f t="shared" ca="1" si="65"/>
        <v>0</v>
      </c>
      <c r="CL46" s="362">
        <f t="shared" ca="1" si="95"/>
        <v>157</v>
      </c>
      <c r="CM46" s="362">
        <v>38</v>
      </c>
      <c r="CN46" s="371">
        <f t="shared" ca="1" si="96"/>
        <v>0</v>
      </c>
      <c r="CO46" s="359">
        <f t="shared" ca="1" si="116"/>
        <v>0</v>
      </c>
      <c r="CP46" s="359">
        <f t="shared" ca="1" si="34"/>
        <v>0</v>
      </c>
      <c r="CQ46" s="359">
        <f t="shared" ca="1" si="35"/>
        <v>0</v>
      </c>
      <c r="CR46" s="359">
        <f t="shared" ca="1" si="36"/>
        <v>0</v>
      </c>
      <c r="CS46" s="359">
        <f t="shared" ca="1" si="66"/>
        <v>0</v>
      </c>
      <c r="CU46" s="362">
        <f t="shared" ca="1" si="97"/>
        <v>157</v>
      </c>
      <c r="CV46" s="362">
        <v>38</v>
      </c>
      <c r="CW46" s="371">
        <f t="shared" ca="1" si="98"/>
        <v>0</v>
      </c>
      <c r="CX46" s="359">
        <f t="shared" ca="1" si="117"/>
        <v>0</v>
      </c>
      <c r="CY46" s="359">
        <f t="shared" ca="1" si="38"/>
        <v>0</v>
      </c>
      <c r="CZ46" s="359">
        <f t="shared" ca="1" si="39"/>
        <v>0</v>
      </c>
      <c r="DA46" s="359">
        <f t="shared" ca="1" si="40"/>
        <v>0</v>
      </c>
      <c r="DB46" s="359">
        <f t="shared" ca="1" si="67"/>
        <v>0</v>
      </c>
      <c r="DD46" s="362">
        <f t="shared" ca="1" si="99"/>
        <v>157</v>
      </c>
      <c r="DE46" s="362">
        <v>38</v>
      </c>
      <c r="DF46" s="371">
        <f t="shared" ca="1" si="100"/>
        <v>0</v>
      </c>
      <c r="DG46" s="359">
        <f t="shared" ca="1" si="118"/>
        <v>0</v>
      </c>
      <c r="DH46" s="359">
        <f t="shared" ca="1" si="42"/>
        <v>0</v>
      </c>
      <c r="DI46" s="359">
        <f t="shared" ca="1" si="43"/>
        <v>0</v>
      </c>
      <c r="DJ46" s="359">
        <f t="shared" ca="1" si="44"/>
        <v>0</v>
      </c>
      <c r="DK46" s="359">
        <f t="shared" ca="1" si="68"/>
        <v>0</v>
      </c>
      <c r="DM46" s="362">
        <f t="shared" ca="1" si="101"/>
        <v>157</v>
      </c>
      <c r="DN46" s="362">
        <v>38</v>
      </c>
      <c r="DO46" s="371">
        <f t="shared" ca="1" si="102"/>
        <v>0</v>
      </c>
      <c r="DP46" s="359">
        <f t="shared" ca="1" si="119"/>
        <v>0</v>
      </c>
      <c r="DQ46" s="359">
        <f t="shared" ca="1" si="46"/>
        <v>0</v>
      </c>
      <c r="DR46" s="359">
        <f t="shared" ca="1" si="47"/>
        <v>0</v>
      </c>
      <c r="DS46" s="359">
        <f t="shared" ca="1" si="48"/>
        <v>0</v>
      </c>
      <c r="DT46" s="359">
        <f t="shared" ca="1" si="69"/>
        <v>0</v>
      </c>
      <c r="DV46" s="362">
        <f t="shared" ca="1" si="103"/>
        <v>157</v>
      </c>
      <c r="DW46" s="362">
        <v>38</v>
      </c>
      <c r="DX46" s="371">
        <f t="shared" ca="1" si="104"/>
        <v>0</v>
      </c>
      <c r="DY46" s="359">
        <f t="shared" ca="1" si="120"/>
        <v>0</v>
      </c>
      <c r="DZ46" s="359">
        <f t="shared" ca="1" si="50"/>
        <v>0</v>
      </c>
      <c r="EA46" s="359">
        <f t="shared" ca="1" si="51"/>
        <v>0</v>
      </c>
      <c r="EB46" s="359">
        <f t="shared" ca="1" si="52"/>
        <v>0</v>
      </c>
      <c r="EC46" s="359">
        <f t="shared" ca="1" si="70"/>
        <v>0</v>
      </c>
      <c r="EE46" s="362">
        <f t="shared" ca="1" si="105"/>
        <v>157</v>
      </c>
      <c r="EF46" s="362">
        <v>38</v>
      </c>
      <c r="EG46" s="371">
        <f t="shared" ca="1" si="106"/>
        <v>0</v>
      </c>
      <c r="EH46" s="359">
        <f t="shared" ca="1" si="121"/>
        <v>0</v>
      </c>
      <c r="EI46" s="359">
        <f t="shared" ca="1" si="54"/>
        <v>0</v>
      </c>
      <c r="EJ46" s="359">
        <f t="shared" ca="1" si="55"/>
        <v>0</v>
      </c>
      <c r="EK46" s="359">
        <f t="shared" ca="1" si="56"/>
        <v>0</v>
      </c>
      <c r="EL46" s="359">
        <f t="shared" ca="1" si="71"/>
        <v>0</v>
      </c>
    </row>
    <row r="47" spans="6:142" x14ac:dyDescent="0.35">
      <c r="F47" s="372">
        <f ca="1">IFERROR(INDEX('Inflation Rates'!$A$16:$H$138,MATCH('IRA Roth'!$H47,'Inflation Rates'!$A$16:$A$138,0),8)/INDEX('Inflation Rates'!$A$16:$H$138,MATCH('IRA Roth'!$H47,'Inflation Rates'!$A$16:$A$138,0)-1,8)-1,F46)</f>
        <v>2.0000000000000018E-2</v>
      </c>
      <c r="G47" s="372">
        <f ca="1">IFERROR(INDEX('Inflation Rates'!$A$16:$H$138,MATCH('IRA Roth'!$H47,'Inflation Rates'!$A$16:$A$138,0),6)/INDEX('Inflation Rates'!$A$16:$H$138,MATCH('IRA Roth'!$H47,'Inflation Rates'!$A$16:$A$138,0)-1,6)-1,G46)</f>
        <v>2.0999999999999908E-2</v>
      </c>
      <c r="H47" s="362">
        <f t="shared" ca="1" si="122"/>
        <v>2058</v>
      </c>
      <c r="I47" s="362">
        <f t="shared" ca="1" si="122"/>
        <v>158</v>
      </c>
      <c r="J47" s="362">
        <v>39</v>
      </c>
      <c r="K47" s="371">
        <f t="shared" ca="1" si="73"/>
        <v>0</v>
      </c>
      <c r="L47" s="359">
        <f t="shared" ca="1" si="2"/>
        <v>0</v>
      </c>
      <c r="M47" s="359">
        <f t="shared" ca="1" si="3"/>
        <v>0</v>
      </c>
      <c r="N47" s="359">
        <f t="shared" ca="1" si="4"/>
        <v>0</v>
      </c>
      <c r="O47" s="359">
        <f t="shared" ca="1" si="74"/>
        <v>0</v>
      </c>
      <c r="P47" s="359">
        <f t="shared" ca="1" si="57"/>
        <v>0</v>
      </c>
      <c r="Q47" s="359"/>
      <c r="R47" s="362">
        <f t="shared" ca="1" si="75"/>
        <v>158</v>
      </c>
      <c r="S47" s="362">
        <v>39</v>
      </c>
      <c r="T47" s="371">
        <f t="shared" ca="1" si="76"/>
        <v>0</v>
      </c>
      <c r="U47" s="359">
        <f t="shared" ca="1" si="108"/>
        <v>0</v>
      </c>
      <c r="V47" s="359">
        <f t="shared" ca="1" si="6"/>
        <v>0</v>
      </c>
      <c r="W47" s="359">
        <f t="shared" ca="1" si="7"/>
        <v>0</v>
      </c>
      <c r="X47" s="359">
        <f t="shared" ca="1" si="77"/>
        <v>0</v>
      </c>
      <c r="Y47" s="359">
        <f t="shared" ca="1" si="58"/>
        <v>0</v>
      </c>
      <c r="AA47" s="362">
        <f t="shared" ca="1" si="78"/>
        <v>158</v>
      </c>
      <c r="AB47" s="362">
        <v>39</v>
      </c>
      <c r="AC47" s="371">
        <f t="shared" ca="1" si="79"/>
        <v>0</v>
      </c>
      <c r="AD47" s="359">
        <f t="shared" ca="1" si="109"/>
        <v>0</v>
      </c>
      <c r="AE47" s="359">
        <f t="shared" ca="1" si="9"/>
        <v>0</v>
      </c>
      <c r="AF47" s="359">
        <f t="shared" ca="1" si="10"/>
        <v>0</v>
      </c>
      <c r="AG47" s="359">
        <f t="shared" ca="1" si="80"/>
        <v>0</v>
      </c>
      <c r="AH47" s="359">
        <f t="shared" ca="1" si="59"/>
        <v>0</v>
      </c>
      <c r="AJ47" s="362">
        <f t="shared" ca="1" si="81"/>
        <v>158</v>
      </c>
      <c r="AK47" s="362">
        <v>39</v>
      </c>
      <c r="AL47" s="371">
        <f t="shared" ca="1" si="82"/>
        <v>0</v>
      </c>
      <c r="AM47" s="359">
        <f t="shared" ca="1" si="110"/>
        <v>0</v>
      </c>
      <c r="AN47" s="359">
        <f t="shared" ca="1" si="12"/>
        <v>0</v>
      </c>
      <c r="AO47" s="359">
        <f t="shared" ca="1" si="13"/>
        <v>0</v>
      </c>
      <c r="AP47" s="359">
        <f t="shared" ca="1" si="83"/>
        <v>0</v>
      </c>
      <c r="AQ47" s="359">
        <f t="shared" ca="1" si="60"/>
        <v>0</v>
      </c>
      <c r="AS47" s="362">
        <f t="shared" ca="1" si="84"/>
        <v>158</v>
      </c>
      <c r="AT47" s="362">
        <v>39</v>
      </c>
      <c r="AU47" s="371">
        <f t="shared" ca="1" si="85"/>
        <v>0</v>
      </c>
      <c r="AV47" s="359">
        <f t="shared" ca="1" si="111"/>
        <v>0</v>
      </c>
      <c r="AW47" s="359">
        <f t="shared" ca="1" si="15"/>
        <v>0</v>
      </c>
      <c r="AX47" s="359">
        <f t="shared" ca="1" si="16"/>
        <v>0</v>
      </c>
      <c r="AY47" s="359">
        <f t="shared" ca="1" si="86"/>
        <v>0</v>
      </c>
      <c r="AZ47" s="359">
        <f t="shared" ca="1" si="61"/>
        <v>0</v>
      </c>
      <c r="BB47" s="362">
        <f t="shared" ca="1" si="87"/>
        <v>158</v>
      </c>
      <c r="BC47" s="362">
        <v>39</v>
      </c>
      <c r="BD47" s="371">
        <f t="shared" ca="1" si="88"/>
        <v>0</v>
      </c>
      <c r="BE47" s="359">
        <f t="shared" ca="1" si="112"/>
        <v>0</v>
      </c>
      <c r="BF47" s="359">
        <f t="shared" ca="1" si="18"/>
        <v>0</v>
      </c>
      <c r="BG47" s="359">
        <f t="shared" ca="1" si="19"/>
        <v>0</v>
      </c>
      <c r="BH47" s="359">
        <f t="shared" ca="1" si="20"/>
        <v>0</v>
      </c>
      <c r="BI47" s="359">
        <f t="shared" ca="1" si="62"/>
        <v>0</v>
      </c>
      <c r="BK47" s="362">
        <f t="shared" ca="1" si="89"/>
        <v>158</v>
      </c>
      <c r="BL47" s="362">
        <v>39</v>
      </c>
      <c r="BM47" s="371">
        <f t="shared" ca="1" si="90"/>
        <v>0</v>
      </c>
      <c r="BN47" s="359">
        <f t="shared" ca="1" si="113"/>
        <v>0</v>
      </c>
      <c r="BO47" s="359">
        <f t="shared" ca="1" si="22"/>
        <v>0</v>
      </c>
      <c r="BP47" s="359">
        <f t="shared" ca="1" si="23"/>
        <v>0</v>
      </c>
      <c r="BQ47" s="359">
        <f t="shared" ca="1" si="24"/>
        <v>0</v>
      </c>
      <c r="BR47" s="359">
        <f t="shared" ca="1" si="63"/>
        <v>0</v>
      </c>
      <c r="BT47" s="362">
        <f t="shared" ca="1" si="91"/>
        <v>158</v>
      </c>
      <c r="BU47" s="362">
        <v>39</v>
      </c>
      <c r="BV47" s="371">
        <f t="shared" ca="1" si="92"/>
        <v>0</v>
      </c>
      <c r="BW47" s="359">
        <f t="shared" ca="1" si="114"/>
        <v>0</v>
      </c>
      <c r="BX47" s="359">
        <f t="shared" ca="1" si="26"/>
        <v>0</v>
      </c>
      <c r="BY47" s="359">
        <f t="shared" ca="1" si="27"/>
        <v>0</v>
      </c>
      <c r="BZ47" s="359">
        <f t="shared" ca="1" si="28"/>
        <v>0</v>
      </c>
      <c r="CA47" s="359">
        <f t="shared" ca="1" si="64"/>
        <v>0</v>
      </c>
      <c r="CC47" s="362">
        <f t="shared" ca="1" si="93"/>
        <v>158</v>
      </c>
      <c r="CD47" s="362">
        <v>39</v>
      </c>
      <c r="CE47" s="371">
        <f t="shared" ca="1" si="94"/>
        <v>0</v>
      </c>
      <c r="CF47" s="359">
        <f t="shared" ca="1" si="115"/>
        <v>0</v>
      </c>
      <c r="CG47" s="359">
        <f t="shared" ca="1" si="30"/>
        <v>0</v>
      </c>
      <c r="CH47" s="359">
        <f t="shared" ca="1" si="31"/>
        <v>0</v>
      </c>
      <c r="CI47" s="359">
        <f t="shared" ca="1" si="32"/>
        <v>0</v>
      </c>
      <c r="CJ47" s="359">
        <f t="shared" ca="1" si="65"/>
        <v>0</v>
      </c>
      <c r="CL47" s="362">
        <f t="shared" ca="1" si="95"/>
        <v>158</v>
      </c>
      <c r="CM47" s="362">
        <v>39</v>
      </c>
      <c r="CN47" s="371">
        <f t="shared" ca="1" si="96"/>
        <v>0</v>
      </c>
      <c r="CO47" s="359">
        <f t="shared" ca="1" si="116"/>
        <v>0</v>
      </c>
      <c r="CP47" s="359">
        <f t="shared" ca="1" si="34"/>
        <v>0</v>
      </c>
      <c r="CQ47" s="359">
        <f t="shared" ca="1" si="35"/>
        <v>0</v>
      </c>
      <c r="CR47" s="359">
        <f t="shared" ca="1" si="36"/>
        <v>0</v>
      </c>
      <c r="CS47" s="359">
        <f t="shared" ca="1" si="66"/>
        <v>0</v>
      </c>
      <c r="CU47" s="362">
        <f t="shared" ca="1" si="97"/>
        <v>158</v>
      </c>
      <c r="CV47" s="362">
        <v>39</v>
      </c>
      <c r="CW47" s="371">
        <f t="shared" ca="1" si="98"/>
        <v>0</v>
      </c>
      <c r="CX47" s="359">
        <f t="shared" ca="1" si="117"/>
        <v>0</v>
      </c>
      <c r="CY47" s="359">
        <f t="shared" ca="1" si="38"/>
        <v>0</v>
      </c>
      <c r="CZ47" s="359">
        <f t="shared" ca="1" si="39"/>
        <v>0</v>
      </c>
      <c r="DA47" s="359">
        <f t="shared" ca="1" si="40"/>
        <v>0</v>
      </c>
      <c r="DB47" s="359">
        <f t="shared" ca="1" si="67"/>
        <v>0</v>
      </c>
      <c r="DD47" s="362">
        <f t="shared" ca="1" si="99"/>
        <v>158</v>
      </c>
      <c r="DE47" s="362">
        <v>39</v>
      </c>
      <c r="DF47" s="371">
        <f t="shared" ca="1" si="100"/>
        <v>0</v>
      </c>
      <c r="DG47" s="359">
        <f t="shared" ca="1" si="118"/>
        <v>0</v>
      </c>
      <c r="DH47" s="359">
        <f t="shared" ca="1" si="42"/>
        <v>0</v>
      </c>
      <c r="DI47" s="359">
        <f t="shared" ca="1" si="43"/>
        <v>0</v>
      </c>
      <c r="DJ47" s="359">
        <f t="shared" ca="1" si="44"/>
        <v>0</v>
      </c>
      <c r="DK47" s="359">
        <f t="shared" ca="1" si="68"/>
        <v>0</v>
      </c>
      <c r="DM47" s="362">
        <f t="shared" ca="1" si="101"/>
        <v>158</v>
      </c>
      <c r="DN47" s="362">
        <v>39</v>
      </c>
      <c r="DO47" s="371">
        <f t="shared" ca="1" si="102"/>
        <v>0</v>
      </c>
      <c r="DP47" s="359">
        <f t="shared" ca="1" si="119"/>
        <v>0</v>
      </c>
      <c r="DQ47" s="359">
        <f t="shared" ca="1" si="46"/>
        <v>0</v>
      </c>
      <c r="DR47" s="359">
        <f t="shared" ca="1" si="47"/>
        <v>0</v>
      </c>
      <c r="DS47" s="359">
        <f t="shared" ca="1" si="48"/>
        <v>0</v>
      </c>
      <c r="DT47" s="359">
        <f t="shared" ca="1" si="69"/>
        <v>0</v>
      </c>
      <c r="DV47" s="362">
        <f t="shared" ca="1" si="103"/>
        <v>158</v>
      </c>
      <c r="DW47" s="362">
        <v>39</v>
      </c>
      <c r="DX47" s="371">
        <f t="shared" ca="1" si="104"/>
        <v>0</v>
      </c>
      <c r="DY47" s="359">
        <f t="shared" ca="1" si="120"/>
        <v>0</v>
      </c>
      <c r="DZ47" s="359">
        <f t="shared" ca="1" si="50"/>
        <v>0</v>
      </c>
      <c r="EA47" s="359">
        <f t="shared" ca="1" si="51"/>
        <v>0</v>
      </c>
      <c r="EB47" s="359">
        <f t="shared" ca="1" si="52"/>
        <v>0</v>
      </c>
      <c r="EC47" s="359">
        <f t="shared" ca="1" si="70"/>
        <v>0</v>
      </c>
      <c r="EE47" s="362">
        <f t="shared" ca="1" si="105"/>
        <v>158</v>
      </c>
      <c r="EF47" s="362">
        <v>39</v>
      </c>
      <c r="EG47" s="371">
        <f t="shared" ca="1" si="106"/>
        <v>0</v>
      </c>
      <c r="EH47" s="359">
        <f t="shared" ca="1" si="121"/>
        <v>0</v>
      </c>
      <c r="EI47" s="359">
        <f t="shared" ca="1" si="54"/>
        <v>0</v>
      </c>
      <c r="EJ47" s="359">
        <f t="shared" ca="1" si="55"/>
        <v>0</v>
      </c>
      <c r="EK47" s="359">
        <f t="shared" ca="1" si="56"/>
        <v>0</v>
      </c>
      <c r="EL47" s="359">
        <f t="shared" ca="1" si="71"/>
        <v>0</v>
      </c>
    </row>
    <row r="48" spans="6:142" x14ac:dyDescent="0.35">
      <c r="F48" s="372">
        <f ca="1">IFERROR(INDEX('Inflation Rates'!$A$16:$H$138,MATCH('IRA Roth'!$H48,'Inflation Rates'!$A$16:$A$138,0),8)/INDEX('Inflation Rates'!$A$16:$H$138,MATCH('IRA Roth'!$H48,'Inflation Rates'!$A$16:$A$138,0)-1,8)-1,F47)</f>
        <v>2.0000000000000018E-2</v>
      </c>
      <c r="G48" s="372">
        <f ca="1">IFERROR(INDEX('Inflation Rates'!$A$16:$H$138,MATCH('IRA Roth'!$H48,'Inflation Rates'!$A$16:$A$138,0),6)/INDEX('Inflation Rates'!$A$16:$H$138,MATCH('IRA Roth'!$H48,'Inflation Rates'!$A$16:$A$138,0)-1,6)-1,G47)</f>
        <v>2.0999999999999908E-2</v>
      </c>
      <c r="H48" s="362">
        <f t="shared" ca="1" si="122"/>
        <v>2059</v>
      </c>
      <c r="I48" s="362">
        <f t="shared" ca="1" si="122"/>
        <v>159</v>
      </c>
      <c r="J48" s="362">
        <v>40</v>
      </c>
      <c r="K48" s="371">
        <f t="shared" ca="1" si="73"/>
        <v>0</v>
      </c>
      <c r="L48" s="359">
        <f t="shared" ca="1" si="2"/>
        <v>0</v>
      </c>
      <c r="M48" s="359">
        <f t="shared" ca="1" si="3"/>
        <v>0</v>
      </c>
      <c r="N48" s="359">
        <f t="shared" ca="1" si="4"/>
        <v>0</v>
      </c>
      <c r="O48" s="359">
        <f t="shared" ca="1" si="74"/>
        <v>0</v>
      </c>
      <c r="P48" s="359">
        <f t="shared" ca="1" si="57"/>
        <v>0</v>
      </c>
      <c r="Q48" s="359"/>
      <c r="R48" s="362">
        <f t="shared" ca="1" si="75"/>
        <v>159</v>
      </c>
      <c r="S48" s="362">
        <v>40</v>
      </c>
      <c r="T48" s="371">
        <f t="shared" ca="1" si="76"/>
        <v>0</v>
      </c>
      <c r="U48" s="359">
        <f t="shared" ca="1" si="108"/>
        <v>0</v>
      </c>
      <c r="V48" s="359">
        <f t="shared" ca="1" si="6"/>
        <v>0</v>
      </c>
      <c r="W48" s="359">
        <f t="shared" ca="1" si="7"/>
        <v>0</v>
      </c>
      <c r="X48" s="359">
        <f t="shared" ca="1" si="77"/>
        <v>0</v>
      </c>
      <c r="Y48" s="359">
        <f t="shared" ca="1" si="58"/>
        <v>0</v>
      </c>
      <c r="AA48" s="362">
        <f t="shared" ca="1" si="78"/>
        <v>159</v>
      </c>
      <c r="AB48" s="362">
        <v>40</v>
      </c>
      <c r="AC48" s="371">
        <f t="shared" ca="1" si="79"/>
        <v>0</v>
      </c>
      <c r="AD48" s="359">
        <f t="shared" ca="1" si="109"/>
        <v>0</v>
      </c>
      <c r="AE48" s="359">
        <f t="shared" ca="1" si="9"/>
        <v>0</v>
      </c>
      <c r="AF48" s="359">
        <f t="shared" ca="1" si="10"/>
        <v>0</v>
      </c>
      <c r="AG48" s="359">
        <f t="shared" ca="1" si="80"/>
        <v>0</v>
      </c>
      <c r="AH48" s="359">
        <f t="shared" ca="1" si="59"/>
        <v>0</v>
      </c>
      <c r="AJ48" s="362">
        <f t="shared" ca="1" si="81"/>
        <v>159</v>
      </c>
      <c r="AK48" s="362">
        <v>40</v>
      </c>
      <c r="AL48" s="371">
        <f t="shared" ca="1" si="82"/>
        <v>0</v>
      </c>
      <c r="AM48" s="359">
        <f t="shared" ca="1" si="110"/>
        <v>0</v>
      </c>
      <c r="AN48" s="359">
        <f t="shared" ca="1" si="12"/>
        <v>0</v>
      </c>
      <c r="AO48" s="359">
        <f t="shared" ca="1" si="13"/>
        <v>0</v>
      </c>
      <c r="AP48" s="359">
        <f t="shared" ca="1" si="83"/>
        <v>0</v>
      </c>
      <c r="AQ48" s="359">
        <f t="shared" ca="1" si="60"/>
        <v>0</v>
      </c>
      <c r="AS48" s="362">
        <f t="shared" ca="1" si="84"/>
        <v>159</v>
      </c>
      <c r="AT48" s="362">
        <v>40</v>
      </c>
      <c r="AU48" s="371">
        <f t="shared" ca="1" si="85"/>
        <v>0</v>
      </c>
      <c r="AV48" s="359">
        <f t="shared" ca="1" si="111"/>
        <v>0</v>
      </c>
      <c r="AW48" s="359">
        <f t="shared" ca="1" si="15"/>
        <v>0</v>
      </c>
      <c r="AX48" s="359">
        <f t="shared" ca="1" si="16"/>
        <v>0</v>
      </c>
      <c r="AY48" s="359">
        <f t="shared" ca="1" si="86"/>
        <v>0</v>
      </c>
      <c r="AZ48" s="359">
        <f t="shared" ca="1" si="61"/>
        <v>0</v>
      </c>
      <c r="BB48" s="362">
        <f t="shared" ca="1" si="87"/>
        <v>159</v>
      </c>
      <c r="BC48" s="362">
        <v>40</v>
      </c>
      <c r="BD48" s="371">
        <f t="shared" ca="1" si="88"/>
        <v>0</v>
      </c>
      <c r="BE48" s="359">
        <f t="shared" ca="1" si="112"/>
        <v>0</v>
      </c>
      <c r="BF48" s="359">
        <f t="shared" ca="1" si="18"/>
        <v>0</v>
      </c>
      <c r="BG48" s="359">
        <f t="shared" ca="1" si="19"/>
        <v>0</v>
      </c>
      <c r="BH48" s="359">
        <f t="shared" ca="1" si="20"/>
        <v>0</v>
      </c>
      <c r="BI48" s="359">
        <f t="shared" ca="1" si="62"/>
        <v>0</v>
      </c>
      <c r="BK48" s="362">
        <f t="shared" ca="1" si="89"/>
        <v>159</v>
      </c>
      <c r="BL48" s="362">
        <v>40</v>
      </c>
      <c r="BM48" s="371">
        <f t="shared" ca="1" si="90"/>
        <v>0</v>
      </c>
      <c r="BN48" s="359">
        <f t="shared" ca="1" si="113"/>
        <v>0</v>
      </c>
      <c r="BO48" s="359">
        <f t="shared" ca="1" si="22"/>
        <v>0</v>
      </c>
      <c r="BP48" s="359">
        <f t="shared" ca="1" si="23"/>
        <v>0</v>
      </c>
      <c r="BQ48" s="359">
        <f t="shared" ca="1" si="24"/>
        <v>0</v>
      </c>
      <c r="BR48" s="359">
        <f t="shared" ca="1" si="63"/>
        <v>0</v>
      </c>
      <c r="BT48" s="362">
        <f t="shared" ca="1" si="91"/>
        <v>159</v>
      </c>
      <c r="BU48" s="362">
        <v>40</v>
      </c>
      <c r="BV48" s="371">
        <f t="shared" ca="1" si="92"/>
        <v>0</v>
      </c>
      <c r="BW48" s="359">
        <f t="shared" ca="1" si="114"/>
        <v>0</v>
      </c>
      <c r="BX48" s="359">
        <f t="shared" ca="1" si="26"/>
        <v>0</v>
      </c>
      <c r="BY48" s="359">
        <f t="shared" ca="1" si="27"/>
        <v>0</v>
      </c>
      <c r="BZ48" s="359">
        <f t="shared" ca="1" si="28"/>
        <v>0</v>
      </c>
      <c r="CA48" s="359">
        <f t="shared" ca="1" si="64"/>
        <v>0</v>
      </c>
      <c r="CC48" s="362">
        <f t="shared" ca="1" si="93"/>
        <v>159</v>
      </c>
      <c r="CD48" s="362">
        <v>40</v>
      </c>
      <c r="CE48" s="371">
        <f t="shared" ca="1" si="94"/>
        <v>0</v>
      </c>
      <c r="CF48" s="359">
        <f t="shared" ca="1" si="115"/>
        <v>0</v>
      </c>
      <c r="CG48" s="359">
        <f t="shared" ca="1" si="30"/>
        <v>0</v>
      </c>
      <c r="CH48" s="359">
        <f t="shared" ca="1" si="31"/>
        <v>0</v>
      </c>
      <c r="CI48" s="359">
        <f t="shared" ca="1" si="32"/>
        <v>0</v>
      </c>
      <c r="CJ48" s="359">
        <f t="shared" ca="1" si="65"/>
        <v>0</v>
      </c>
      <c r="CL48" s="362">
        <f t="shared" ca="1" si="95"/>
        <v>159</v>
      </c>
      <c r="CM48" s="362">
        <v>40</v>
      </c>
      <c r="CN48" s="371">
        <f t="shared" ca="1" si="96"/>
        <v>0</v>
      </c>
      <c r="CO48" s="359">
        <f t="shared" ca="1" si="116"/>
        <v>0</v>
      </c>
      <c r="CP48" s="359">
        <f t="shared" ca="1" si="34"/>
        <v>0</v>
      </c>
      <c r="CQ48" s="359">
        <f t="shared" ca="1" si="35"/>
        <v>0</v>
      </c>
      <c r="CR48" s="359">
        <f t="shared" ca="1" si="36"/>
        <v>0</v>
      </c>
      <c r="CS48" s="359">
        <f t="shared" ca="1" si="66"/>
        <v>0</v>
      </c>
      <c r="CU48" s="362">
        <f t="shared" ca="1" si="97"/>
        <v>159</v>
      </c>
      <c r="CV48" s="362">
        <v>40</v>
      </c>
      <c r="CW48" s="371">
        <f t="shared" ca="1" si="98"/>
        <v>0</v>
      </c>
      <c r="CX48" s="359">
        <f t="shared" ca="1" si="117"/>
        <v>0</v>
      </c>
      <c r="CY48" s="359">
        <f t="shared" ca="1" si="38"/>
        <v>0</v>
      </c>
      <c r="CZ48" s="359">
        <f t="shared" ca="1" si="39"/>
        <v>0</v>
      </c>
      <c r="DA48" s="359">
        <f t="shared" ca="1" si="40"/>
        <v>0</v>
      </c>
      <c r="DB48" s="359">
        <f t="shared" ca="1" si="67"/>
        <v>0</v>
      </c>
      <c r="DD48" s="362">
        <f t="shared" ca="1" si="99"/>
        <v>159</v>
      </c>
      <c r="DE48" s="362">
        <v>40</v>
      </c>
      <c r="DF48" s="371">
        <f t="shared" ca="1" si="100"/>
        <v>0</v>
      </c>
      <c r="DG48" s="359">
        <f t="shared" ca="1" si="118"/>
        <v>0</v>
      </c>
      <c r="DH48" s="359">
        <f t="shared" ca="1" si="42"/>
        <v>0</v>
      </c>
      <c r="DI48" s="359">
        <f t="shared" ca="1" si="43"/>
        <v>0</v>
      </c>
      <c r="DJ48" s="359">
        <f t="shared" ca="1" si="44"/>
        <v>0</v>
      </c>
      <c r="DK48" s="359">
        <f t="shared" ca="1" si="68"/>
        <v>0</v>
      </c>
      <c r="DM48" s="362">
        <f t="shared" ca="1" si="101"/>
        <v>159</v>
      </c>
      <c r="DN48" s="362">
        <v>40</v>
      </c>
      <c r="DO48" s="371">
        <f t="shared" ca="1" si="102"/>
        <v>0</v>
      </c>
      <c r="DP48" s="359">
        <f t="shared" ca="1" si="119"/>
        <v>0</v>
      </c>
      <c r="DQ48" s="359">
        <f t="shared" ca="1" si="46"/>
        <v>0</v>
      </c>
      <c r="DR48" s="359">
        <f t="shared" ca="1" si="47"/>
        <v>0</v>
      </c>
      <c r="DS48" s="359">
        <f t="shared" ca="1" si="48"/>
        <v>0</v>
      </c>
      <c r="DT48" s="359">
        <f t="shared" ca="1" si="69"/>
        <v>0</v>
      </c>
      <c r="DV48" s="362">
        <f t="shared" ca="1" si="103"/>
        <v>159</v>
      </c>
      <c r="DW48" s="362">
        <v>40</v>
      </c>
      <c r="DX48" s="371">
        <f t="shared" ca="1" si="104"/>
        <v>0</v>
      </c>
      <c r="DY48" s="359">
        <f t="shared" ca="1" si="120"/>
        <v>0</v>
      </c>
      <c r="DZ48" s="359">
        <f t="shared" ca="1" si="50"/>
        <v>0</v>
      </c>
      <c r="EA48" s="359">
        <f t="shared" ca="1" si="51"/>
        <v>0</v>
      </c>
      <c r="EB48" s="359">
        <f t="shared" ca="1" si="52"/>
        <v>0</v>
      </c>
      <c r="EC48" s="359">
        <f t="shared" ca="1" si="70"/>
        <v>0</v>
      </c>
      <c r="EE48" s="362">
        <f t="shared" ca="1" si="105"/>
        <v>159</v>
      </c>
      <c r="EF48" s="362">
        <v>40</v>
      </c>
      <c r="EG48" s="371">
        <f t="shared" ca="1" si="106"/>
        <v>0</v>
      </c>
      <c r="EH48" s="359">
        <f t="shared" ca="1" si="121"/>
        <v>0</v>
      </c>
      <c r="EI48" s="359">
        <f t="shared" ca="1" si="54"/>
        <v>0</v>
      </c>
      <c r="EJ48" s="359">
        <f t="shared" ca="1" si="55"/>
        <v>0</v>
      </c>
      <c r="EK48" s="359">
        <f t="shared" ca="1" si="56"/>
        <v>0</v>
      </c>
      <c r="EL48" s="359">
        <f t="shared" ca="1" si="71"/>
        <v>0</v>
      </c>
    </row>
    <row r="49" spans="6:142" x14ac:dyDescent="0.35">
      <c r="F49" s="372">
        <f ca="1">IFERROR(INDEX('Inflation Rates'!$A$16:$H$138,MATCH('IRA Roth'!$H49,'Inflation Rates'!$A$16:$A$138,0),8)/INDEX('Inflation Rates'!$A$16:$H$138,MATCH('IRA Roth'!$H49,'Inflation Rates'!$A$16:$A$138,0)-1,8)-1,F48)</f>
        <v>2.0000000000000018E-2</v>
      </c>
      <c r="G49" s="372">
        <f ca="1">IFERROR(INDEX('Inflation Rates'!$A$16:$H$138,MATCH('IRA Roth'!$H49,'Inflation Rates'!$A$16:$A$138,0),6)/INDEX('Inflation Rates'!$A$16:$H$138,MATCH('IRA Roth'!$H49,'Inflation Rates'!$A$16:$A$138,0)-1,6)-1,G48)</f>
        <v>2.0999999999999908E-2</v>
      </c>
      <c r="H49" s="362">
        <f t="shared" ca="1" si="122"/>
        <v>2060</v>
      </c>
      <c r="I49" s="362">
        <f t="shared" ca="1" si="122"/>
        <v>160</v>
      </c>
      <c r="J49" s="362">
        <v>41</v>
      </c>
      <c r="K49" s="371">
        <f t="shared" ca="1" si="73"/>
        <v>0</v>
      </c>
      <c r="L49" s="359">
        <f t="shared" ca="1" si="2"/>
        <v>0</v>
      </c>
      <c r="M49" s="359">
        <f t="shared" ca="1" si="3"/>
        <v>0</v>
      </c>
      <c r="N49" s="359">
        <f t="shared" ca="1" si="4"/>
        <v>0</v>
      </c>
      <c r="O49" s="359">
        <f t="shared" ca="1" si="74"/>
        <v>0</v>
      </c>
      <c r="P49" s="359">
        <f t="shared" ca="1" si="57"/>
        <v>0</v>
      </c>
      <c r="Q49" s="359"/>
      <c r="R49" s="362">
        <f t="shared" ca="1" si="75"/>
        <v>160</v>
      </c>
      <c r="S49" s="362">
        <v>41</v>
      </c>
      <c r="T49" s="371">
        <f t="shared" ca="1" si="76"/>
        <v>0</v>
      </c>
      <c r="U49" s="359">
        <f t="shared" ca="1" si="108"/>
        <v>0</v>
      </c>
      <c r="V49" s="359">
        <f t="shared" ca="1" si="6"/>
        <v>0</v>
      </c>
      <c r="W49" s="359">
        <f t="shared" ca="1" si="7"/>
        <v>0</v>
      </c>
      <c r="X49" s="359">
        <f t="shared" ca="1" si="77"/>
        <v>0</v>
      </c>
      <c r="Y49" s="359">
        <f t="shared" ca="1" si="58"/>
        <v>0</v>
      </c>
      <c r="AA49" s="362">
        <f t="shared" ca="1" si="78"/>
        <v>160</v>
      </c>
      <c r="AB49" s="362">
        <v>41</v>
      </c>
      <c r="AC49" s="371">
        <f t="shared" ca="1" si="79"/>
        <v>0</v>
      </c>
      <c r="AD49" s="359">
        <f t="shared" ca="1" si="109"/>
        <v>0</v>
      </c>
      <c r="AE49" s="359">
        <f t="shared" ca="1" si="9"/>
        <v>0</v>
      </c>
      <c r="AF49" s="359">
        <f t="shared" ca="1" si="10"/>
        <v>0</v>
      </c>
      <c r="AG49" s="359">
        <f t="shared" ca="1" si="80"/>
        <v>0</v>
      </c>
      <c r="AH49" s="359">
        <f t="shared" ca="1" si="59"/>
        <v>0</v>
      </c>
      <c r="AJ49" s="362">
        <f t="shared" ca="1" si="81"/>
        <v>160</v>
      </c>
      <c r="AK49" s="362">
        <v>41</v>
      </c>
      <c r="AL49" s="371">
        <f t="shared" ca="1" si="82"/>
        <v>0</v>
      </c>
      <c r="AM49" s="359">
        <f t="shared" ca="1" si="110"/>
        <v>0</v>
      </c>
      <c r="AN49" s="359">
        <f t="shared" ca="1" si="12"/>
        <v>0</v>
      </c>
      <c r="AO49" s="359">
        <f t="shared" ca="1" si="13"/>
        <v>0</v>
      </c>
      <c r="AP49" s="359">
        <f t="shared" ca="1" si="83"/>
        <v>0</v>
      </c>
      <c r="AQ49" s="359">
        <f t="shared" ca="1" si="60"/>
        <v>0</v>
      </c>
      <c r="AS49" s="362">
        <f t="shared" ca="1" si="84"/>
        <v>160</v>
      </c>
      <c r="AT49" s="362">
        <v>41</v>
      </c>
      <c r="AU49" s="371">
        <f t="shared" ca="1" si="85"/>
        <v>0</v>
      </c>
      <c r="AV49" s="359">
        <f t="shared" ca="1" si="111"/>
        <v>0</v>
      </c>
      <c r="AW49" s="359">
        <f t="shared" ca="1" si="15"/>
        <v>0</v>
      </c>
      <c r="AX49" s="359">
        <f t="shared" ca="1" si="16"/>
        <v>0</v>
      </c>
      <c r="AY49" s="359">
        <f t="shared" ca="1" si="86"/>
        <v>0</v>
      </c>
      <c r="AZ49" s="359">
        <f t="shared" ca="1" si="61"/>
        <v>0</v>
      </c>
      <c r="BB49" s="362">
        <f t="shared" ca="1" si="87"/>
        <v>160</v>
      </c>
      <c r="BC49" s="362">
        <v>41</v>
      </c>
      <c r="BD49" s="371">
        <f t="shared" ca="1" si="88"/>
        <v>0</v>
      </c>
      <c r="BE49" s="359">
        <f t="shared" ca="1" si="112"/>
        <v>0</v>
      </c>
      <c r="BF49" s="359">
        <f t="shared" ca="1" si="18"/>
        <v>0</v>
      </c>
      <c r="BG49" s="359">
        <f t="shared" ca="1" si="19"/>
        <v>0</v>
      </c>
      <c r="BH49" s="359">
        <f t="shared" ca="1" si="20"/>
        <v>0</v>
      </c>
      <c r="BI49" s="359">
        <f t="shared" ca="1" si="62"/>
        <v>0</v>
      </c>
      <c r="BK49" s="362">
        <f t="shared" ca="1" si="89"/>
        <v>160</v>
      </c>
      <c r="BL49" s="362">
        <v>41</v>
      </c>
      <c r="BM49" s="371">
        <f t="shared" ca="1" si="90"/>
        <v>0</v>
      </c>
      <c r="BN49" s="359">
        <f t="shared" ca="1" si="113"/>
        <v>0</v>
      </c>
      <c r="BO49" s="359">
        <f t="shared" ca="1" si="22"/>
        <v>0</v>
      </c>
      <c r="BP49" s="359">
        <f t="shared" ca="1" si="23"/>
        <v>0</v>
      </c>
      <c r="BQ49" s="359">
        <f t="shared" ca="1" si="24"/>
        <v>0</v>
      </c>
      <c r="BR49" s="359">
        <f t="shared" ca="1" si="63"/>
        <v>0</v>
      </c>
      <c r="BT49" s="362">
        <f t="shared" ca="1" si="91"/>
        <v>160</v>
      </c>
      <c r="BU49" s="362">
        <v>41</v>
      </c>
      <c r="BV49" s="371">
        <f t="shared" ca="1" si="92"/>
        <v>0</v>
      </c>
      <c r="BW49" s="359">
        <f t="shared" ca="1" si="114"/>
        <v>0</v>
      </c>
      <c r="BX49" s="359">
        <f t="shared" ca="1" si="26"/>
        <v>0</v>
      </c>
      <c r="BY49" s="359">
        <f t="shared" ca="1" si="27"/>
        <v>0</v>
      </c>
      <c r="BZ49" s="359">
        <f t="shared" ca="1" si="28"/>
        <v>0</v>
      </c>
      <c r="CA49" s="359">
        <f t="shared" ca="1" si="64"/>
        <v>0</v>
      </c>
      <c r="CC49" s="362">
        <f t="shared" ca="1" si="93"/>
        <v>160</v>
      </c>
      <c r="CD49" s="362">
        <v>41</v>
      </c>
      <c r="CE49" s="371">
        <f t="shared" ca="1" si="94"/>
        <v>0</v>
      </c>
      <c r="CF49" s="359">
        <f t="shared" ca="1" si="115"/>
        <v>0</v>
      </c>
      <c r="CG49" s="359">
        <f t="shared" ca="1" si="30"/>
        <v>0</v>
      </c>
      <c r="CH49" s="359">
        <f t="shared" ca="1" si="31"/>
        <v>0</v>
      </c>
      <c r="CI49" s="359">
        <f t="shared" ca="1" si="32"/>
        <v>0</v>
      </c>
      <c r="CJ49" s="359">
        <f t="shared" ca="1" si="65"/>
        <v>0</v>
      </c>
      <c r="CL49" s="362">
        <f t="shared" ca="1" si="95"/>
        <v>160</v>
      </c>
      <c r="CM49" s="362">
        <v>41</v>
      </c>
      <c r="CN49" s="371">
        <f t="shared" ca="1" si="96"/>
        <v>0</v>
      </c>
      <c r="CO49" s="359">
        <f t="shared" ca="1" si="116"/>
        <v>0</v>
      </c>
      <c r="CP49" s="359">
        <f t="shared" ca="1" si="34"/>
        <v>0</v>
      </c>
      <c r="CQ49" s="359">
        <f t="shared" ca="1" si="35"/>
        <v>0</v>
      </c>
      <c r="CR49" s="359">
        <f t="shared" ca="1" si="36"/>
        <v>0</v>
      </c>
      <c r="CS49" s="359">
        <f t="shared" ca="1" si="66"/>
        <v>0</v>
      </c>
      <c r="CU49" s="362">
        <f t="shared" ca="1" si="97"/>
        <v>160</v>
      </c>
      <c r="CV49" s="362">
        <v>41</v>
      </c>
      <c r="CW49" s="371">
        <f t="shared" ca="1" si="98"/>
        <v>0</v>
      </c>
      <c r="CX49" s="359">
        <f t="shared" ca="1" si="117"/>
        <v>0</v>
      </c>
      <c r="CY49" s="359">
        <f t="shared" ca="1" si="38"/>
        <v>0</v>
      </c>
      <c r="CZ49" s="359">
        <f t="shared" ca="1" si="39"/>
        <v>0</v>
      </c>
      <c r="DA49" s="359">
        <f t="shared" ca="1" si="40"/>
        <v>0</v>
      </c>
      <c r="DB49" s="359">
        <f t="shared" ca="1" si="67"/>
        <v>0</v>
      </c>
      <c r="DD49" s="362">
        <f t="shared" ca="1" si="99"/>
        <v>160</v>
      </c>
      <c r="DE49" s="362">
        <v>41</v>
      </c>
      <c r="DF49" s="371">
        <f t="shared" ca="1" si="100"/>
        <v>0</v>
      </c>
      <c r="DG49" s="359">
        <f t="shared" ca="1" si="118"/>
        <v>0</v>
      </c>
      <c r="DH49" s="359">
        <f t="shared" ca="1" si="42"/>
        <v>0</v>
      </c>
      <c r="DI49" s="359">
        <f t="shared" ca="1" si="43"/>
        <v>0</v>
      </c>
      <c r="DJ49" s="359">
        <f t="shared" ca="1" si="44"/>
        <v>0</v>
      </c>
      <c r="DK49" s="359">
        <f t="shared" ca="1" si="68"/>
        <v>0</v>
      </c>
      <c r="DM49" s="362">
        <f t="shared" ca="1" si="101"/>
        <v>160</v>
      </c>
      <c r="DN49" s="362">
        <v>41</v>
      </c>
      <c r="DO49" s="371">
        <f t="shared" ca="1" si="102"/>
        <v>0</v>
      </c>
      <c r="DP49" s="359">
        <f t="shared" ca="1" si="119"/>
        <v>0</v>
      </c>
      <c r="DQ49" s="359">
        <f t="shared" ca="1" si="46"/>
        <v>0</v>
      </c>
      <c r="DR49" s="359">
        <f t="shared" ca="1" si="47"/>
        <v>0</v>
      </c>
      <c r="DS49" s="359">
        <f t="shared" ca="1" si="48"/>
        <v>0</v>
      </c>
      <c r="DT49" s="359">
        <f t="shared" ca="1" si="69"/>
        <v>0</v>
      </c>
      <c r="DV49" s="362">
        <f t="shared" ca="1" si="103"/>
        <v>160</v>
      </c>
      <c r="DW49" s="362">
        <v>41</v>
      </c>
      <c r="DX49" s="371">
        <f t="shared" ca="1" si="104"/>
        <v>0</v>
      </c>
      <c r="DY49" s="359">
        <f t="shared" ca="1" si="120"/>
        <v>0</v>
      </c>
      <c r="DZ49" s="359">
        <f t="shared" ca="1" si="50"/>
        <v>0</v>
      </c>
      <c r="EA49" s="359">
        <f t="shared" ca="1" si="51"/>
        <v>0</v>
      </c>
      <c r="EB49" s="359">
        <f t="shared" ca="1" si="52"/>
        <v>0</v>
      </c>
      <c r="EC49" s="359">
        <f t="shared" ca="1" si="70"/>
        <v>0</v>
      </c>
      <c r="EE49" s="362">
        <f t="shared" ca="1" si="105"/>
        <v>160</v>
      </c>
      <c r="EF49" s="362">
        <v>41</v>
      </c>
      <c r="EG49" s="371">
        <f t="shared" ca="1" si="106"/>
        <v>0</v>
      </c>
      <c r="EH49" s="359">
        <f t="shared" ca="1" si="121"/>
        <v>0</v>
      </c>
      <c r="EI49" s="359">
        <f t="shared" ca="1" si="54"/>
        <v>0</v>
      </c>
      <c r="EJ49" s="359">
        <f t="shared" ca="1" si="55"/>
        <v>0</v>
      </c>
      <c r="EK49" s="359">
        <f t="shared" ca="1" si="56"/>
        <v>0</v>
      </c>
      <c r="EL49" s="359">
        <f t="shared" ca="1" si="71"/>
        <v>0</v>
      </c>
    </row>
    <row r="50" spans="6:142" x14ac:dyDescent="0.35">
      <c r="F50" s="372">
        <f ca="1">IFERROR(INDEX('Inflation Rates'!$A$16:$H$138,MATCH('IRA Roth'!$H50,'Inflation Rates'!$A$16:$A$138,0),8)/INDEX('Inflation Rates'!$A$16:$H$138,MATCH('IRA Roth'!$H50,'Inflation Rates'!$A$16:$A$138,0)-1,8)-1,F49)</f>
        <v>2.0000000000000018E-2</v>
      </c>
      <c r="G50" s="372">
        <f ca="1">IFERROR(INDEX('Inflation Rates'!$A$16:$H$138,MATCH('IRA Roth'!$H50,'Inflation Rates'!$A$16:$A$138,0),6)/INDEX('Inflation Rates'!$A$16:$H$138,MATCH('IRA Roth'!$H50,'Inflation Rates'!$A$16:$A$138,0)-1,6)-1,G49)</f>
        <v>2.0999999999999908E-2</v>
      </c>
      <c r="H50" s="362">
        <f t="shared" ca="1" si="122"/>
        <v>2061</v>
      </c>
      <c r="I50" s="362">
        <f t="shared" ca="1" si="122"/>
        <v>161</v>
      </c>
      <c r="J50" s="362">
        <v>42</v>
      </c>
      <c r="K50" s="371">
        <f t="shared" ca="1" si="73"/>
        <v>0</v>
      </c>
      <c r="L50" s="359">
        <f t="shared" ca="1" si="2"/>
        <v>0</v>
      </c>
      <c r="M50" s="359">
        <f t="shared" ca="1" si="3"/>
        <v>0</v>
      </c>
      <c r="N50" s="359">
        <f t="shared" ca="1" si="4"/>
        <v>0</v>
      </c>
      <c r="O50" s="359">
        <f t="shared" ca="1" si="74"/>
        <v>0</v>
      </c>
      <c r="P50" s="359">
        <f t="shared" ca="1" si="57"/>
        <v>0</v>
      </c>
      <c r="Q50" s="359"/>
      <c r="R50" s="362">
        <f t="shared" ca="1" si="75"/>
        <v>161</v>
      </c>
      <c r="S50" s="362">
        <v>42</v>
      </c>
      <c r="T50" s="371">
        <f t="shared" ca="1" si="76"/>
        <v>0</v>
      </c>
      <c r="U50" s="359">
        <f t="shared" ca="1" si="108"/>
        <v>0</v>
      </c>
      <c r="V50" s="359">
        <f t="shared" ca="1" si="6"/>
        <v>0</v>
      </c>
      <c r="W50" s="359">
        <f t="shared" ca="1" si="7"/>
        <v>0</v>
      </c>
      <c r="X50" s="359">
        <f t="shared" ca="1" si="77"/>
        <v>0</v>
      </c>
      <c r="Y50" s="359">
        <f t="shared" ca="1" si="58"/>
        <v>0</v>
      </c>
      <c r="AA50" s="362">
        <f t="shared" ca="1" si="78"/>
        <v>161</v>
      </c>
      <c r="AB50" s="362">
        <v>42</v>
      </c>
      <c r="AC50" s="371">
        <f t="shared" ca="1" si="79"/>
        <v>0</v>
      </c>
      <c r="AD50" s="359">
        <f t="shared" ca="1" si="109"/>
        <v>0</v>
      </c>
      <c r="AE50" s="359">
        <f t="shared" ca="1" si="9"/>
        <v>0</v>
      </c>
      <c r="AF50" s="359">
        <f t="shared" ca="1" si="10"/>
        <v>0</v>
      </c>
      <c r="AG50" s="359">
        <f t="shared" ca="1" si="80"/>
        <v>0</v>
      </c>
      <c r="AH50" s="359">
        <f t="shared" ca="1" si="59"/>
        <v>0</v>
      </c>
      <c r="AJ50" s="362">
        <f t="shared" ca="1" si="81"/>
        <v>161</v>
      </c>
      <c r="AK50" s="362">
        <v>42</v>
      </c>
      <c r="AL50" s="371">
        <f t="shared" ca="1" si="82"/>
        <v>0</v>
      </c>
      <c r="AM50" s="359">
        <f t="shared" ca="1" si="110"/>
        <v>0</v>
      </c>
      <c r="AN50" s="359">
        <f t="shared" ca="1" si="12"/>
        <v>0</v>
      </c>
      <c r="AO50" s="359">
        <f t="shared" ca="1" si="13"/>
        <v>0</v>
      </c>
      <c r="AP50" s="359">
        <f t="shared" ca="1" si="83"/>
        <v>0</v>
      </c>
      <c r="AQ50" s="359">
        <f t="shared" ca="1" si="60"/>
        <v>0</v>
      </c>
      <c r="AS50" s="362">
        <f t="shared" ca="1" si="84"/>
        <v>161</v>
      </c>
      <c r="AT50" s="362">
        <v>42</v>
      </c>
      <c r="AU50" s="371">
        <f t="shared" ca="1" si="85"/>
        <v>0</v>
      </c>
      <c r="AV50" s="359">
        <f t="shared" ca="1" si="111"/>
        <v>0</v>
      </c>
      <c r="AW50" s="359">
        <f t="shared" ca="1" si="15"/>
        <v>0</v>
      </c>
      <c r="AX50" s="359">
        <f t="shared" ca="1" si="16"/>
        <v>0</v>
      </c>
      <c r="AY50" s="359">
        <f t="shared" ca="1" si="86"/>
        <v>0</v>
      </c>
      <c r="AZ50" s="359">
        <f t="shared" ca="1" si="61"/>
        <v>0</v>
      </c>
      <c r="BB50" s="362">
        <f t="shared" ca="1" si="87"/>
        <v>161</v>
      </c>
      <c r="BC50" s="362">
        <v>42</v>
      </c>
      <c r="BD50" s="371">
        <f t="shared" ca="1" si="88"/>
        <v>0</v>
      </c>
      <c r="BE50" s="359">
        <f t="shared" ca="1" si="112"/>
        <v>0</v>
      </c>
      <c r="BF50" s="359">
        <f t="shared" ca="1" si="18"/>
        <v>0</v>
      </c>
      <c r="BG50" s="359">
        <f t="shared" ca="1" si="19"/>
        <v>0</v>
      </c>
      <c r="BH50" s="359">
        <f t="shared" ca="1" si="20"/>
        <v>0</v>
      </c>
      <c r="BI50" s="359">
        <f t="shared" ca="1" si="62"/>
        <v>0</v>
      </c>
      <c r="BK50" s="362">
        <f t="shared" ca="1" si="89"/>
        <v>161</v>
      </c>
      <c r="BL50" s="362">
        <v>42</v>
      </c>
      <c r="BM50" s="371">
        <f t="shared" ca="1" si="90"/>
        <v>0</v>
      </c>
      <c r="BN50" s="359">
        <f t="shared" ca="1" si="113"/>
        <v>0</v>
      </c>
      <c r="BO50" s="359">
        <f t="shared" ca="1" si="22"/>
        <v>0</v>
      </c>
      <c r="BP50" s="359">
        <f t="shared" ca="1" si="23"/>
        <v>0</v>
      </c>
      <c r="BQ50" s="359">
        <f t="shared" ca="1" si="24"/>
        <v>0</v>
      </c>
      <c r="BR50" s="359">
        <f t="shared" ca="1" si="63"/>
        <v>0</v>
      </c>
      <c r="BT50" s="362">
        <f t="shared" ca="1" si="91"/>
        <v>161</v>
      </c>
      <c r="BU50" s="362">
        <v>42</v>
      </c>
      <c r="BV50" s="371">
        <f t="shared" ca="1" si="92"/>
        <v>0</v>
      </c>
      <c r="BW50" s="359">
        <f t="shared" ca="1" si="114"/>
        <v>0</v>
      </c>
      <c r="BX50" s="359">
        <f t="shared" ca="1" si="26"/>
        <v>0</v>
      </c>
      <c r="BY50" s="359">
        <f t="shared" ca="1" si="27"/>
        <v>0</v>
      </c>
      <c r="BZ50" s="359">
        <f t="shared" ca="1" si="28"/>
        <v>0</v>
      </c>
      <c r="CA50" s="359">
        <f t="shared" ca="1" si="64"/>
        <v>0</v>
      </c>
      <c r="CC50" s="362">
        <f t="shared" ca="1" si="93"/>
        <v>161</v>
      </c>
      <c r="CD50" s="362">
        <v>42</v>
      </c>
      <c r="CE50" s="371">
        <f t="shared" ca="1" si="94"/>
        <v>0</v>
      </c>
      <c r="CF50" s="359">
        <f t="shared" ca="1" si="115"/>
        <v>0</v>
      </c>
      <c r="CG50" s="359">
        <f t="shared" ca="1" si="30"/>
        <v>0</v>
      </c>
      <c r="CH50" s="359">
        <f t="shared" ca="1" si="31"/>
        <v>0</v>
      </c>
      <c r="CI50" s="359">
        <f t="shared" ca="1" si="32"/>
        <v>0</v>
      </c>
      <c r="CJ50" s="359">
        <f t="shared" ca="1" si="65"/>
        <v>0</v>
      </c>
      <c r="CL50" s="362">
        <f t="shared" ca="1" si="95"/>
        <v>161</v>
      </c>
      <c r="CM50" s="362">
        <v>42</v>
      </c>
      <c r="CN50" s="371">
        <f t="shared" ca="1" si="96"/>
        <v>0</v>
      </c>
      <c r="CO50" s="359">
        <f t="shared" ca="1" si="116"/>
        <v>0</v>
      </c>
      <c r="CP50" s="359">
        <f t="shared" ca="1" si="34"/>
        <v>0</v>
      </c>
      <c r="CQ50" s="359">
        <f t="shared" ca="1" si="35"/>
        <v>0</v>
      </c>
      <c r="CR50" s="359">
        <f t="shared" ca="1" si="36"/>
        <v>0</v>
      </c>
      <c r="CS50" s="359">
        <f t="shared" ca="1" si="66"/>
        <v>0</v>
      </c>
      <c r="CU50" s="362">
        <f t="shared" ca="1" si="97"/>
        <v>161</v>
      </c>
      <c r="CV50" s="362">
        <v>42</v>
      </c>
      <c r="CW50" s="371">
        <f t="shared" ca="1" si="98"/>
        <v>0</v>
      </c>
      <c r="CX50" s="359">
        <f t="shared" ca="1" si="117"/>
        <v>0</v>
      </c>
      <c r="CY50" s="359">
        <f t="shared" ca="1" si="38"/>
        <v>0</v>
      </c>
      <c r="CZ50" s="359">
        <f t="shared" ca="1" si="39"/>
        <v>0</v>
      </c>
      <c r="DA50" s="359">
        <f t="shared" ca="1" si="40"/>
        <v>0</v>
      </c>
      <c r="DB50" s="359">
        <f t="shared" ca="1" si="67"/>
        <v>0</v>
      </c>
      <c r="DD50" s="362">
        <f t="shared" ca="1" si="99"/>
        <v>161</v>
      </c>
      <c r="DE50" s="362">
        <v>42</v>
      </c>
      <c r="DF50" s="371">
        <f t="shared" ca="1" si="100"/>
        <v>0</v>
      </c>
      <c r="DG50" s="359">
        <f t="shared" ca="1" si="118"/>
        <v>0</v>
      </c>
      <c r="DH50" s="359">
        <f t="shared" ca="1" si="42"/>
        <v>0</v>
      </c>
      <c r="DI50" s="359">
        <f t="shared" ca="1" si="43"/>
        <v>0</v>
      </c>
      <c r="DJ50" s="359">
        <f t="shared" ca="1" si="44"/>
        <v>0</v>
      </c>
      <c r="DK50" s="359">
        <f t="shared" ca="1" si="68"/>
        <v>0</v>
      </c>
      <c r="DM50" s="362">
        <f t="shared" ca="1" si="101"/>
        <v>161</v>
      </c>
      <c r="DN50" s="362">
        <v>42</v>
      </c>
      <c r="DO50" s="371">
        <f t="shared" ca="1" si="102"/>
        <v>0</v>
      </c>
      <c r="DP50" s="359">
        <f t="shared" ca="1" si="119"/>
        <v>0</v>
      </c>
      <c r="DQ50" s="359">
        <f t="shared" ca="1" si="46"/>
        <v>0</v>
      </c>
      <c r="DR50" s="359">
        <f t="shared" ca="1" si="47"/>
        <v>0</v>
      </c>
      <c r="DS50" s="359">
        <f t="shared" ca="1" si="48"/>
        <v>0</v>
      </c>
      <c r="DT50" s="359">
        <f t="shared" ca="1" si="69"/>
        <v>0</v>
      </c>
      <c r="DV50" s="362">
        <f t="shared" ca="1" si="103"/>
        <v>161</v>
      </c>
      <c r="DW50" s="362">
        <v>42</v>
      </c>
      <c r="DX50" s="371">
        <f t="shared" ca="1" si="104"/>
        <v>0</v>
      </c>
      <c r="DY50" s="359">
        <f t="shared" ca="1" si="120"/>
        <v>0</v>
      </c>
      <c r="DZ50" s="359">
        <f t="shared" ca="1" si="50"/>
        <v>0</v>
      </c>
      <c r="EA50" s="359">
        <f t="shared" ca="1" si="51"/>
        <v>0</v>
      </c>
      <c r="EB50" s="359">
        <f t="shared" ca="1" si="52"/>
        <v>0</v>
      </c>
      <c r="EC50" s="359">
        <f t="shared" ca="1" si="70"/>
        <v>0</v>
      </c>
      <c r="EE50" s="362">
        <f t="shared" ca="1" si="105"/>
        <v>161</v>
      </c>
      <c r="EF50" s="362">
        <v>42</v>
      </c>
      <c r="EG50" s="371">
        <f t="shared" ca="1" si="106"/>
        <v>0</v>
      </c>
      <c r="EH50" s="359">
        <f t="shared" ca="1" si="121"/>
        <v>0</v>
      </c>
      <c r="EI50" s="359">
        <f t="shared" ca="1" si="54"/>
        <v>0</v>
      </c>
      <c r="EJ50" s="359">
        <f t="shared" ca="1" si="55"/>
        <v>0</v>
      </c>
      <c r="EK50" s="359">
        <f t="shared" ca="1" si="56"/>
        <v>0</v>
      </c>
      <c r="EL50" s="359">
        <f t="shared" ca="1" si="71"/>
        <v>0</v>
      </c>
    </row>
    <row r="51" spans="6:142" x14ac:dyDescent="0.35">
      <c r="F51" s="372">
        <f ca="1">IFERROR(INDEX('Inflation Rates'!$A$16:$H$138,MATCH('IRA Roth'!$H51,'Inflation Rates'!$A$16:$A$138,0),8)/INDEX('Inflation Rates'!$A$16:$H$138,MATCH('IRA Roth'!$H51,'Inflation Rates'!$A$16:$A$138,0)-1,8)-1,F50)</f>
        <v>2.0000000000000018E-2</v>
      </c>
      <c r="G51" s="372">
        <f ca="1">IFERROR(INDEX('Inflation Rates'!$A$16:$H$138,MATCH('IRA Roth'!$H51,'Inflation Rates'!$A$16:$A$138,0),6)/INDEX('Inflation Rates'!$A$16:$H$138,MATCH('IRA Roth'!$H51,'Inflation Rates'!$A$16:$A$138,0)-1,6)-1,G50)</f>
        <v>2.0999999999999908E-2</v>
      </c>
      <c r="H51" s="362">
        <f t="shared" ca="1" si="122"/>
        <v>2062</v>
      </c>
      <c r="I51" s="362">
        <f t="shared" ca="1" si="122"/>
        <v>162</v>
      </c>
      <c r="J51" s="362">
        <v>43</v>
      </c>
      <c r="K51" s="371">
        <f t="shared" ca="1" si="73"/>
        <v>0</v>
      </c>
      <c r="L51" s="359">
        <f t="shared" ca="1" si="2"/>
        <v>0</v>
      </c>
      <c r="M51" s="359">
        <f t="shared" ca="1" si="3"/>
        <v>0</v>
      </c>
      <c r="N51" s="359">
        <f t="shared" ca="1" si="4"/>
        <v>0</v>
      </c>
      <c r="O51" s="359">
        <f t="shared" ca="1" si="74"/>
        <v>0</v>
      </c>
      <c r="P51" s="359">
        <f t="shared" ca="1" si="57"/>
        <v>0</v>
      </c>
      <c r="Q51" s="359"/>
      <c r="R51" s="362">
        <f t="shared" ca="1" si="75"/>
        <v>162</v>
      </c>
      <c r="S51" s="362">
        <v>43</v>
      </c>
      <c r="T51" s="371">
        <f t="shared" ca="1" si="76"/>
        <v>0</v>
      </c>
      <c r="U51" s="359">
        <f t="shared" ca="1" si="108"/>
        <v>0</v>
      </c>
      <c r="V51" s="359">
        <f t="shared" ca="1" si="6"/>
        <v>0</v>
      </c>
      <c r="W51" s="359">
        <f t="shared" ca="1" si="7"/>
        <v>0</v>
      </c>
      <c r="X51" s="359">
        <f t="shared" ca="1" si="77"/>
        <v>0</v>
      </c>
      <c r="Y51" s="359">
        <f t="shared" ca="1" si="58"/>
        <v>0</v>
      </c>
      <c r="AA51" s="362">
        <f t="shared" ca="1" si="78"/>
        <v>162</v>
      </c>
      <c r="AB51" s="362">
        <v>43</v>
      </c>
      <c r="AC51" s="371">
        <f t="shared" ca="1" si="79"/>
        <v>0</v>
      </c>
      <c r="AD51" s="359">
        <f t="shared" ca="1" si="109"/>
        <v>0</v>
      </c>
      <c r="AE51" s="359">
        <f t="shared" ca="1" si="9"/>
        <v>0</v>
      </c>
      <c r="AF51" s="359">
        <f t="shared" ca="1" si="10"/>
        <v>0</v>
      </c>
      <c r="AG51" s="359">
        <f t="shared" ca="1" si="80"/>
        <v>0</v>
      </c>
      <c r="AH51" s="359">
        <f t="shared" ca="1" si="59"/>
        <v>0</v>
      </c>
      <c r="AJ51" s="362">
        <f t="shared" ca="1" si="81"/>
        <v>162</v>
      </c>
      <c r="AK51" s="362">
        <v>43</v>
      </c>
      <c r="AL51" s="371">
        <f t="shared" ca="1" si="82"/>
        <v>0</v>
      </c>
      <c r="AM51" s="359">
        <f t="shared" ca="1" si="110"/>
        <v>0</v>
      </c>
      <c r="AN51" s="359">
        <f t="shared" ca="1" si="12"/>
        <v>0</v>
      </c>
      <c r="AO51" s="359">
        <f t="shared" ca="1" si="13"/>
        <v>0</v>
      </c>
      <c r="AP51" s="359">
        <f t="shared" ca="1" si="83"/>
        <v>0</v>
      </c>
      <c r="AQ51" s="359">
        <f t="shared" ca="1" si="60"/>
        <v>0</v>
      </c>
      <c r="AS51" s="362">
        <f t="shared" ca="1" si="84"/>
        <v>162</v>
      </c>
      <c r="AT51" s="362">
        <v>43</v>
      </c>
      <c r="AU51" s="371">
        <f t="shared" ca="1" si="85"/>
        <v>0</v>
      </c>
      <c r="AV51" s="359">
        <f t="shared" ca="1" si="111"/>
        <v>0</v>
      </c>
      <c r="AW51" s="359">
        <f t="shared" ca="1" si="15"/>
        <v>0</v>
      </c>
      <c r="AX51" s="359">
        <f t="shared" ca="1" si="16"/>
        <v>0</v>
      </c>
      <c r="AY51" s="359">
        <f t="shared" ca="1" si="86"/>
        <v>0</v>
      </c>
      <c r="AZ51" s="359">
        <f t="shared" ca="1" si="61"/>
        <v>0</v>
      </c>
      <c r="BB51" s="362">
        <f t="shared" ca="1" si="87"/>
        <v>162</v>
      </c>
      <c r="BC51" s="362">
        <v>43</v>
      </c>
      <c r="BD51" s="371">
        <f t="shared" ca="1" si="88"/>
        <v>0</v>
      </c>
      <c r="BE51" s="359">
        <f t="shared" ca="1" si="112"/>
        <v>0</v>
      </c>
      <c r="BF51" s="359">
        <f t="shared" ca="1" si="18"/>
        <v>0</v>
      </c>
      <c r="BG51" s="359">
        <f t="shared" ca="1" si="19"/>
        <v>0</v>
      </c>
      <c r="BH51" s="359">
        <f t="shared" ca="1" si="20"/>
        <v>0</v>
      </c>
      <c r="BI51" s="359">
        <f t="shared" ca="1" si="62"/>
        <v>0</v>
      </c>
      <c r="BK51" s="362">
        <f t="shared" ca="1" si="89"/>
        <v>162</v>
      </c>
      <c r="BL51" s="362">
        <v>43</v>
      </c>
      <c r="BM51" s="371">
        <f t="shared" ca="1" si="90"/>
        <v>0</v>
      </c>
      <c r="BN51" s="359">
        <f t="shared" ca="1" si="113"/>
        <v>0</v>
      </c>
      <c r="BO51" s="359">
        <f t="shared" ca="1" si="22"/>
        <v>0</v>
      </c>
      <c r="BP51" s="359">
        <f t="shared" ca="1" si="23"/>
        <v>0</v>
      </c>
      <c r="BQ51" s="359">
        <f t="shared" ca="1" si="24"/>
        <v>0</v>
      </c>
      <c r="BR51" s="359">
        <f t="shared" ca="1" si="63"/>
        <v>0</v>
      </c>
      <c r="BT51" s="362">
        <f t="shared" ca="1" si="91"/>
        <v>162</v>
      </c>
      <c r="BU51" s="362">
        <v>43</v>
      </c>
      <c r="BV51" s="371">
        <f t="shared" ca="1" si="92"/>
        <v>0</v>
      </c>
      <c r="BW51" s="359">
        <f t="shared" ca="1" si="114"/>
        <v>0</v>
      </c>
      <c r="BX51" s="359">
        <f t="shared" ca="1" si="26"/>
        <v>0</v>
      </c>
      <c r="BY51" s="359">
        <f t="shared" ca="1" si="27"/>
        <v>0</v>
      </c>
      <c r="BZ51" s="359">
        <f t="shared" ca="1" si="28"/>
        <v>0</v>
      </c>
      <c r="CA51" s="359">
        <f t="shared" ca="1" si="64"/>
        <v>0</v>
      </c>
      <c r="CC51" s="362">
        <f t="shared" ca="1" si="93"/>
        <v>162</v>
      </c>
      <c r="CD51" s="362">
        <v>43</v>
      </c>
      <c r="CE51" s="371">
        <f t="shared" ca="1" si="94"/>
        <v>0</v>
      </c>
      <c r="CF51" s="359">
        <f t="shared" ca="1" si="115"/>
        <v>0</v>
      </c>
      <c r="CG51" s="359">
        <f t="shared" ca="1" si="30"/>
        <v>0</v>
      </c>
      <c r="CH51" s="359">
        <f t="shared" ca="1" si="31"/>
        <v>0</v>
      </c>
      <c r="CI51" s="359">
        <f t="shared" ca="1" si="32"/>
        <v>0</v>
      </c>
      <c r="CJ51" s="359">
        <f t="shared" ca="1" si="65"/>
        <v>0</v>
      </c>
      <c r="CL51" s="362">
        <f t="shared" ca="1" si="95"/>
        <v>162</v>
      </c>
      <c r="CM51" s="362">
        <v>43</v>
      </c>
      <c r="CN51" s="371">
        <f t="shared" ca="1" si="96"/>
        <v>0</v>
      </c>
      <c r="CO51" s="359">
        <f t="shared" ca="1" si="116"/>
        <v>0</v>
      </c>
      <c r="CP51" s="359">
        <f t="shared" ca="1" si="34"/>
        <v>0</v>
      </c>
      <c r="CQ51" s="359">
        <f t="shared" ca="1" si="35"/>
        <v>0</v>
      </c>
      <c r="CR51" s="359">
        <f t="shared" ca="1" si="36"/>
        <v>0</v>
      </c>
      <c r="CS51" s="359">
        <f t="shared" ca="1" si="66"/>
        <v>0</v>
      </c>
      <c r="CU51" s="362">
        <f t="shared" ca="1" si="97"/>
        <v>162</v>
      </c>
      <c r="CV51" s="362">
        <v>43</v>
      </c>
      <c r="CW51" s="371">
        <f t="shared" ca="1" si="98"/>
        <v>0</v>
      </c>
      <c r="CX51" s="359">
        <f t="shared" ca="1" si="117"/>
        <v>0</v>
      </c>
      <c r="CY51" s="359">
        <f t="shared" ca="1" si="38"/>
        <v>0</v>
      </c>
      <c r="CZ51" s="359">
        <f t="shared" ca="1" si="39"/>
        <v>0</v>
      </c>
      <c r="DA51" s="359">
        <f t="shared" ca="1" si="40"/>
        <v>0</v>
      </c>
      <c r="DB51" s="359">
        <f t="shared" ca="1" si="67"/>
        <v>0</v>
      </c>
      <c r="DD51" s="362">
        <f t="shared" ca="1" si="99"/>
        <v>162</v>
      </c>
      <c r="DE51" s="362">
        <v>43</v>
      </c>
      <c r="DF51" s="371">
        <f t="shared" ca="1" si="100"/>
        <v>0</v>
      </c>
      <c r="DG51" s="359">
        <f t="shared" ca="1" si="118"/>
        <v>0</v>
      </c>
      <c r="DH51" s="359">
        <f t="shared" ca="1" si="42"/>
        <v>0</v>
      </c>
      <c r="DI51" s="359">
        <f t="shared" ca="1" si="43"/>
        <v>0</v>
      </c>
      <c r="DJ51" s="359">
        <f t="shared" ca="1" si="44"/>
        <v>0</v>
      </c>
      <c r="DK51" s="359">
        <f t="shared" ca="1" si="68"/>
        <v>0</v>
      </c>
      <c r="DM51" s="362">
        <f t="shared" ca="1" si="101"/>
        <v>162</v>
      </c>
      <c r="DN51" s="362">
        <v>43</v>
      </c>
      <c r="DO51" s="371">
        <f t="shared" ca="1" si="102"/>
        <v>0</v>
      </c>
      <c r="DP51" s="359">
        <f t="shared" ca="1" si="119"/>
        <v>0</v>
      </c>
      <c r="DQ51" s="359">
        <f t="shared" ca="1" si="46"/>
        <v>0</v>
      </c>
      <c r="DR51" s="359">
        <f t="shared" ca="1" si="47"/>
        <v>0</v>
      </c>
      <c r="DS51" s="359">
        <f t="shared" ca="1" si="48"/>
        <v>0</v>
      </c>
      <c r="DT51" s="359">
        <f t="shared" ca="1" si="69"/>
        <v>0</v>
      </c>
      <c r="DV51" s="362">
        <f t="shared" ca="1" si="103"/>
        <v>162</v>
      </c>
      <c r="DW51" s="362">
        <v>43</v>
      </c>
      <c r="DX51" s="371">
        <f t="shared" ca="1" si="104"/>
        <v>0</v>
      </c>
      <c r="DY51" s="359">
        <f t="shared" ca="1" si="120"/>
        <v>0</v>
      </c>
      <c r="DZ51" s="359">
        <f t="shared" ca="1" si="50"/>
        <v>0</v>
      </c>
      <c r="EA51" s="359">
        <f t="shared" ca="1" si="51"/>
        <v>0</v>
      </c>
      <c r="EB51" s="359">
        <f t="shared" ca="1" si="52"/>
        <v>0</v>
      </c>
      <c r="EC51" s="359">
        <f t="shared" ca="1" si="70"/>
        <v>0</v>
      </c>
      <c r="EE51" s="362">
        <f t="shared" ca="1" si="105"/>
        <v>162</v>
      </c>
      <c r="EF51" s="362">
        <v>43</v>
      </c>
      <c r="EG51" s="371">
        <f t="shared" ca="1" si="106"/>
        <v>0</v>
      </c>
      <c r="EH51" s="359">
        <f t="shared" ca="1" si="121"/>
        <v>0</v>
      </c>
      <c r="EI51" s="359">
        <f t="shared" ca="1" si="54"/>
        <v>0</v>
      </c>
      <c r="EJ51" s="359">
        <f t="shared" ca="1" si="55"/>
        <v>0</v>
      </c>
      <c r="EK51" s="359">
        <f t="shared" ca="1" si="56"/>
        <v>0</v>
      </c>
      <c r="EL51" s="359">
        <f t="shared" ca="1" si="71"/>
        <v>0</v>
      </c>
    </row>
    <row r="52" spans="6:142" x14ac:dyDescent="0.35">
      <c r="F52" s="372">
        <f ca="1">IFERROR(INDEX('Inflation Rates'!$A$16:$H$138,MATCH('IRA Roth'!$H52,'Inflation Rates'!$A$16:$A$138,0),8)/INDEX('Inflation Rates'!$A$16:$H$138,MATCH('IRA Roth'!$H52,'Inflation Rates'!$A$16:$A$138,0)-1,8)-1,F51)</f>
        <v>2.0000000000000018E-2</v>
      </c>
      <c r="G52" s="372">
        <f ca="1">IFERROR(INDEX('Inflation Rates'!$A$16:$H$138,MATCH('IRA Roth'!$H52,'Inflation Rates'!$A$16:$A$138,0),6)/INDEX('Inflation Rates'!$A$16:$H$138,MATCH('IRA Roth'!$H52,'Inflation Rates'!$A$16:$A$138,0)-1,6)-1,G51)</f>
        <v>2.0999999999999908E-2</v>
      </c>
      <c r="H52" s="362">
        <f t="shared" ca="1" si="122"/>
        <v>2063</v>
      </c>
      <c r="I52" s="362">
        <f t="shared" ca="1" si="122"/>
        <v>163</v>
      </c>
      <c r="J52" s="362">
        <v>44</v>
      </c>
      <c r="K52" s="371">
        <f t="shared" ca="1" si="73"/>
        <v>0</v>
      </c>
      <c r="L52" s="359">
        <f t="shared" ca="1" si="2"/>
        <v>0</v>
      </c>
      <c r="M52" s="359">
        <f t="shared" ca="1" si="3"/>
        <v>0</v>
      </c>
      <c r="N52" s="359">
        <f t="shared" ca="1" si="4"/>
        <v>0</v>
      </c>
      <c r="O52" s="359">
        <f t="shared" ca="1" si="74"/>
        <v>0</v>
      </c>
      <c r="P52" s="359">
        <f t="shared" ca="1" si="57"/>
        <v>0</v>
      </c>
      <c r="Q52" s="359"/>
      <c r="R52" s="362">
        <f t="shared" ca="1" si="75"/>
        <v>163</v>
      </c>
      <c r="S52" s="362">
        <v>44</v>
      </c>
      <c r="T52" s="371">
        <f t="shared" ca="1" si="76"/>
        <v>0</v>
      </c>
      <c r="U52" s="359">
        <f t="shared" ca="1" si="108"/>
        <v>0</v>
      </c>
      <c r="V52" s="359">
        <f t="shared" ca="1" si="6"/>
        <v>0</v>
      </c>
      <c r="W52" s="359">
        <f t="shared" ca="1" si="7"/>
        <v>0</v>
      </c>
      <c r="X52" s="359">
        <f t="shared" ca="1" si="77"/>
        <v>0</v>
      </c>
      <c r="Y52" s="359">
        <f t="shared" ca="1" si="58"/>
        <v>0</v>
      </c>
      <c r="AA52" s="362">
        <f t="shared" ca="1" si="78"/>
        <v>163</v>
      </c>
      <c r="AB52" s="362">
        <v>44</v>
      </c>
      <c r="AC52" s="371">
        <f t="shared" ca="1" si="79"/>
        <v>0</v>
      </c>
      <c r="AD52" s="359">
        <f t="shared" ca="1" si="109"/>
        <v>0</v>
      </c>
      <c r="AE52" s="359">
        <f t="shared" ca="1" si="9"/>
        <v>0</v>
      </c>
      <c r="AF52" s="359">
        <f t="shared" ca="1" si="10"/>
        <v>0</v>
      </c>
      <c r="AG52" s="359">
        <f t="shared" ca="1" si="80"/>
        <v>0</v>
      </c>
      <c r="AH52" s="359">
        <f t="shared" ca="1" si="59"/>
        <v>0</v>
      </c>
      <c r="AJ52" s="362">
        <f t="shared" ca="1" si="81"/>
        <v>163</v>
      </c>
      <c r="AK52" s="362">
        <v>44</v>
      </c>
      <c r="AL52" s="371">
        <f t="shared" ca="1" si="82"/>
        <v>0</v>
      </c>
      <c r="AM52" s="359">
        <f t="shared" ca="1" si="110"/>
        <v>0</v>
      </c>
      <c r="AN52" s="359">
        <f t="shared" ca="1" si="12"/>
        <v>0</v>
      </c>
      <c r="AO52" s="359">
        <f t="shared" ca="1" si="13"/>
        <v>0</v>
      </c>
      <c r="AP52" s="359">
        <f t="shared" ca="1" si="83"/>
        <v>0</v>
      </c>
      <c r="AQ52" s="359">
        <f t="shared" ca="1" si="60"/>
        <v>0</v>
      </c>
      <c r="AS52" s="362">
        <f t="shared" ca="1" si="84"/>
        <v>163</v>
      </c>
      <c r="AT52" s="362">
        <v>44</v>
      </c>
      <c r="AU52" s="371">
        <f t="shared" ca="1" si="85"/>
        <v>0</v>
      </c>
      <c r="AV52" s="359">
        <f t="shared" ca="1" si="111"/>
        <v>0</v>
      </c>
      <c r="AW52" s="359">
        <f t="shared" ca="1" si="15"/>
        <v>0</v>
      </c>
      <c r="AX52" s="359">
        <f t="shared" ca="1" si="16"/>
        <v>0</v>
      </c>
      <c r="AY52" s="359">
        <f t="shared" ca="1" si="86"/>
        <v>0</v>
      </c>
      <c r="AZ52" s="359">
        <f t="shared" ca="1" si="61"/>
        <v>0</v>
      </c>
      <c r="BB52" s="362">
        <f t="shared" ca="1" si="87"/>
        <v>163</v>
      </c>
      <c r="BC52" s="362">
        <v>44</v>
      </c>
      <c r="BD52" s="371">
        <f t="shared" ca="1" si="88"/>
        <v>0</v>
      </c>
      <c r="BE52" s="359">
        <f t="shared" ca="1" si="112"/>
        <v>0</v>
      </c>
      <c r="BF52" s="359">
        <f t="shared" ca="1" si="18"/>
        <v>0</v>
      </c>
      <c r="BG52" s="359">
        <f t="shared" ca="1" si="19"/>
        <v>0</v>
      </c>
      <c r="BH52" s="359">
        <f t="shared" ca="1" si="20"/>
        <v>0</v>
      </c>
      <c r="BI52" s="359">
        <f t="shared" ca="1" si="62"/>
        <v>0</v>
      </c>
      <c r="BK52" s="362">
        <f t="shared" ca="1" si="89"/>
        <v>163</v>
      </c>
      <c r="BL52" s="362">
        <v>44</v>
      </c>
      <c r="BM52" s="371">
        <f t="shared" ca="1" si="90"/>
        <v>0</v>
      </c>
      <c r="BN52" s="359">
        <f t="shared" ca="1" si="113"/>
        <v>0</v>
      </c>
      <c r="BO52" s="359">
        <f t="shared" ca="1" si="22"/>
        <v>0</v>
      </c>
      <c r="BP52" s="359">
        <f t="shared" ca="1" si="23"/>
        <v>0</v>
      </c>
      <c r="BQ52" s="359">
        <f t="shared" ca="1" si="24"/>
        <v>0</v>
      </c>
      <c r="BR52" s="359">
        <f t="shared" ca="1" si="63"/>
        <v>0</v>
      </c>
      <c r="BT52" s="362">
        <f t="shared" ca="1" si="91"/>
        <v>163</v>
      </c>
      <c r="BU52" s="362">
        <v>44</v>
      </c>
      <c r="BV52" s="371">
        <f t="shared" ca="1" si="92"/>
        <v>0</v>
      </c>
      <c r="BW52" s="359">
        <f t="shared" ca="1" si="114"/>
        <v>0</v>
      </c>
      <c r="BX52" s="359">
        <f t="shared" ca="1" si="26"/>
        <v>0</v>
      </c>
      <c r="BY52" s="359">
        <f t="shared" ca="1" si="27"/>
        <v>0</v>
      </c>
      <c r="BZ52" s="359">
        <f t="shared" ca="1" si="28"/>
        <v>0</v>
      </c>
      <c r="CA52" s="359">
        <f t="shared" ca="1" si="64"/>
        <v>0</v>
      </c>
      <c r="CC52" s="362">
        <f t="shared" ca="1" si="93"/>
        <v>163</v>
      </c>
      <c r="CD52" s="362">
        <v>44</v>
      </c>
      <c r="CE52" s="371">
        <f t="shared" ca="1" si="94"/>
        <v>0</v>
      </c>
      <c r="CF52" s="359">
        <f t="shared" ca="1" si="115"/>
        <v>0</v>
      </c>
      <c r="CG52" s="359">
        <f t="shared" ca="1" si="30"/>
        <v>0</v>
      </c>
      <c r="CH52" s="359">
        <f t="shared" ca="1" si="31"/>
        <v>0</v>
      </c>
      <c r="CI52" s="359">
        <f t="shared" ca="1" si="32"/>
        <v>0</v>
      </c>
      <c r="CJ52" s="359">
        <f t="shared" ca="1" si="65"/>
        <v>0</v>
      </c>
      <c r="CL52" s="362">
        <f t="shared" ca="1" si="95"/>
        <v>163</v>
      </c>
      <c r="CM52" s="362">
        <v>44</v>
      </c>
      <c r="CN52" s="371">
        <f t="shared" ca="1" si="96"/>
        <v>0</v>
      </c>
      <c r="CO52" s="359">
        <f t="shared" ca="1" si="116"/>
        <v>0</v>
      </c>
      <c r="CP52" s="359">
        <f t="shared" ca="1" si="34"/>
        <v>0</v>
      </c>
      <c r="CQ52" s="359">
        <f t="shared" ca="1" si="35"/>
        <v>0</v>
      </c>
      <c r="CR52" s="359">
        <f t="shared" ca="1" si="36"/>
        <v>0</v>
      </c>
      <c r="CS52" s="359">
        <f t="shared" ca="1" si="66"/>
        <v>0</v>
      </c>
      <c r="CU52" s="362">
        <f t="shared" ca="1" si="97"/>
        <v>163</v>
      </c>
      <c r="CV52" s="362">
        <v>44</v>
      </c>
      <c r="CW52" s="371">
        <f t="shared" ca="1" si="98"/>
        <v>0</v>
      </c>
      <c r="CX52" s="359">
        <f t="shared" ca="1" si="117"/>
        <v>0</v>
      </c>
      <c r="CY52" s="359">
        <f t="shared" ca="1" si="38"/>
        <v>0</v>
      </c>
      <c r="CZ52" s="359">
        <f t="shared" ca="1" si="39"/>
        <v>0</v>
      </c>
      <c r="DA52" s="359">
        <f t="shared" ca="1" si="40"/>
        <v>0</v>
      </c>
      <c r="DB52" s="359">
        <f t="shared" ca="1" si="67"/>
        <v>0</v>
      </c>
      <c r="DD52" s="362">
        <f t="shared" ca="1" si="99"/>
        <v>163</v>
      </c>
      <c r="DE52" s="362">
        <v>44</v>
      </c>
      <c r="DF52" s="371">
        <f t="shared" ca="1" si="100"/>
        <v>0</v>
      </c>
      <c r="DG52" s="359">
        <f t="shared" ca="1" si="118"/>
        <v>0</v>
      </c>
      <c r="DH52" s="359">
        <f t="shared" ca="1" si="42"/>
        <v>0</v>
      </c>
      <c r="DI52" s="359">
        <f t="shared" ca="1" si="43"/>
        <v>0</v>
      </c>
      <c r="DJ52" s="359">
        <f t="shared" ca="1" si="44"/>
        <v>0</v>
      </c>
      <c r="DK52" s="359">
        <f t="shared" ca="1" si="68"/>
        <v>0</v>
      </c>
      <c r="DM52" s="362">
        <f t="shared" ca="1" si="101"/>
        <v>163</v>
      </c>
      <c r="DN52" s="362">
        <v>44</v>
      </c>
      <c r="DO52" s="371">
        <f t="shared" ca="1" si="102"/>
        <v>0</v>
      </c>
      <c r="DP52" s="359">
        <f t="shared" ca="1" si="119"/>
        <v>0</v>
      </c>
      <c r="DQ52" s="359">
        <f t="shared" ca="1" si="46"/>
        <v>0</v>
      </c>
      <c r="DR52" s="359">
        <f t="shared" ca="1" si="47"/>
        <v>0</v>
      </c>
      <c r="DS52" s="359">
        <f t="shared" ca="1" si="48"/>
        <v>0</v>
      </c>
      <c r="DT52" s="359">
        <f t="shared" ca="1" si="69"/>
        <v>0</v>
      </c>
      <c r="DV52" s="362">
        <f t="shared" ca="1" si="103"/>
        <v>163</v>
      </c>
      <c r="DW52" s="362">
        <v>44</v>
      </c>
      <c r="DX52" s="371">
        <f t="shared" ca="1" si="104"/>
        <v>0</v>
      </c>
      <c r="DY52" s="359">
        <f t="shared" ca="1" si="120"/>
        <v>0</v>
      </c>
      <c r="DZ52" s="359">
        <f t="shared" ca="1" si="50"/>
        <v>0</v>
      </c>
      <c r="EA52" s="359">
        <f t="shared" ca="1" si="51"/>
        <v>0</v>
      </c>
      <c r="EB52" s="359">
        <f t="shared" ca="1" si="52"/>
        <v>0</v>
      </c>
      <c r="EC52" s="359">
        <f t="shared" ca="1" si="70"/>
        <v>0</v>
      </c>
      <c r="EE52" s="362">
        <f t="shared" ca="1" si="105"/>
        <v>163</v>
      </c>
      <c r="EF52" s="362">
        <v>44</v>
      </c>
      <c r="EG52" s="371">
        <f t="shared" ca="1" si="106"/>
        <v>0</v>
      </c>
      <c r="EH52" s="359">
        <f t="shared" ca="1" si="121"/>
        <v>0</v>
      </c>
      <c r="EI52" s="359">
        <f t="shared" ca="1" si="54"/>
        <v>0</v>
      </c>
      <c r="EJ52" s="359">
        <f t="shared" ca="1" si="55"/>
        <v>0</v>
      </c>
      <c r="EK52" s="359">
        <f t="shared" ca="1" si="56"/>
        <v>0</v>
      </c>
      <c r="EL52" s="359">
        <f t="shared" ca="1" si="71"/>
        <v>0</v>
      </c>
    </row>
    <row r="53" spans="6:142" x14ac:dyDescent="0.35">
      <c r="F53" s="372">
        <f ca="1">IFERROR(INDEX('Inflation Rates'!$A$16:$H$138,MATCH('IRA Roth'!$H53,'Inflation Rates'!$A$16:$A$138,0),8)/INDEX('Inflation Rates'!$A$16:$H$138,MATCH('IRA Roth'!$H53,'Inflation Rates'!$A$16:$A$138,0)-1,8)-1,F52)</f>
        <v>2.0000000000000018E-2</v>
      </c>
      <c r="G53" s="372">
        <f ca="1">IFERROR(INDEX('Inflation Rates'!$A$16:$H$138,MATCH('IRA Roth'!$H53,'Inflation Rates'!$A$16:$A$138,0),6)/INDEX('Inflation Rates'!$A$16:$H$138,MATCH('IRA Roth'!$H53,'Inflation Rates'!$A$16:$A$138,0)-1,6)-1,G52)</f>
        <v>2.0999999999999908E-2</v>
      </c>
      <c r="H53" s="362">
        <f t="shared" ca="1" si="122"/>
        <v>2064</v>
      </c>
      <c r="I53" s="362">
        <f t="shared" ca="1" si="122"/>
        <v>164</v>
      </c>
      <c r="J53" s="362">
        <v>45</v>
      </c>
      <c r="K53" s="371">
        <f t="shared" ca="1" si="73"/>
        <v>0</v>
      </c>
      <c r="L53" s="359">
        <f t="shared" ca="1" si="2"/>
        <v>0</v>
      </c>
      <c r="M53" s="359">
        <f t="shared" ca="1" si="3"/>
        <v>0</v>
      </c>
      <c r="N53" s="359">
        <f t="shared" ca="1" si="4"/>
        <v>0</v>
      </c>
      <c r="O53" s="359">
        <f t="shared" ca="1" si="74"/>
        <v>0</v>
      </c>
      <c r="P53" s="359">
        <f t="shared" ca="1" si="57"/>
        <v>0</v>
      </c>
      <c r="R53" s="362">
        <f t="shared" ca="1" si="75"/>
        <v>164</v>
      </c>
      <c r="S53" s="362">
        <v>45</v>
      </c>
      <c r="T53" s="371">
        <f t="shared" ca="1" si="76"/>
        <v>0</v>
      </c>
      <c r="U53" s="359">
        <f t="shared" ca="1" si="108"/>
        <v>0</v>
      </c>
      <c r="V53" s="359">
        <f t="shared" ca="1" si="6"/>
        <v>0</v>
      </c>
      <c r="W53" s="359">
        <f t="shared" ca="1" si="7"/>
        <v>0</v>
      </c>
      <c r="X53" s="359">
        <f t="shared" ca="1" si="77"/>
        <v>0</v>
      </c>
      <c r="Y53" s="359">
        <f t="shared" ca="1" si="58"/>
        <v>0</v>
      </c>
      <c r="AA53" s="362">
        <f t="shared" ca="1" si="78"/>
        <v>164</v>
      </c>
      <c r="AB53" s="362">
        <v>45</v>
      </c>
      <c r="AC53" s="371">
        <f t="shared" ca="1" si="79"/>
        <v>0</v>
      </c>
      <c r="AD53" s="359">
        <f t="shared" ca="1" si="109"/>
        <v>0</v>
      </c>
      <c r="AE53" s="359">
        <f t="shared" ca="1" si="9"/>
        <v>0</v>
      </c>
      <c r="AF53" s="359">
        <f t="shared" ca="1" si="10"/>
        <v>0</v>
      </c>
      <c r="AG53" s="359">
        <f t="shared" ca="1" si="80"/>
        <v>0</v>
      </c>
      <c r="AH53" s="359">
        <f t="shared" ca="1" si="59"/>
        <v>0</v>
      </c>
      <c r="AJ53" s="362">
        <f t="shared" ca="1" si="81"/>
        <v>164</v>
      </c>
      <c r="AK53" s="362">
        <v>45</v>
      </c>
      <c r="AL53" s="371">
        <f t="shared" ca="1" si="82"/>
        <v>0</v>
      </c>
      <c r="AM53" s="359">
        <f t="shared" ca="1" si="110"/>
        <v>0</v>
      </c>
      <c r="AN53" s="359">
        <f t="shared" ca="1" si="12"/>
        <v>0</v>
      </c>
      <c r="AO53" s="359">
        <f t="shared" ca="1" si="13"/>
        <v>0</v>
      </c>
      <c r="AP53" s="359">
        <f t="shared" ca="1" si="83"/>
        <v>0</v>
      </c>
      <c r="AQ53" s="359">
        <f t="shared" ca="1" si="60"/>
        <v>0</v>
      </c>
      <c r="AS53" s="362">
        <f t="shared" ca="1" si="84"/>
        <v>164</v>
      </c>
      <c r="AT53" s="362">
        <v>45</v>
      </c>
      <c r="AU53" s="371">
        <f t="shared" ca="1" si="85"/>
        <v>0</v>
      </c>
      <c r="AV53" s="359">
        <f t="shared" ca="1" si="111"/>
        <v>0</v>
      </c>
      <c r="AW53" s="359">
        <f t="shared" ca="1" si="15"/>
        <v>0</v>
      </c>
      <c r="AX53" s="359">
        <f t="shared" ca="1" si="16"/>
        <v>0</v>
      </c>
      <c r="AY53" s="359">
        <f t="shared" ca="1" si="86"/>
        <v>0</v>
      </c>
      <c r="AZ53" s="359">
        <f t="shared" ca="1" si="61"/>
        <v>0</v>
      </c>
      <c r="BB53" s="362">
        <f t="shared" ca="1" si="87"/>
        <v>164</v>
      </c>
      <c r="BC53" s="362">
        <v>45</v>
      </c>
      <c r="BD53" s="371">
        <f t="shared" ca="1" si="88"/>
        <v>0</v>
      </c>
      <c r="BE53" s="359">
        <f t="shared" ca="1" si="112"/>
        <v>0</v>
      </c>
      <c r="BF53" s="359">
        <f t="shared" ca="1" si="18"/>
        <v>0</v>
      </c>
      <c r="BG53" s="359">
        <f t="shared" ca="1" si="19"/>
        <v>0</v>
      </c>
      <c r="BH53" s="359">
        <f t="shared" ca="1" si="20"/>
        <v>0</v>
      </c>
      <c r="BI53" s="359">
        <f t="shared" ca="1" si="62"/>
        <v>0</v>
      </c>
      <c r="BK53" s="362">
        <f t="shared" ca="1" si="89"/>
        <v>164</v>
      </c>
      <c r="BL53" s="362">
        <v>45</v>
      </c>
      <c r="BM53" s="371">
        <f t="shared" ca="1" si="90"/>
        <v>0</v>
      </c>
      <c r="BN53" s="359">
        <f t="shared" ca="1" si="113"/>
        <v>0</v>
      </c>
      <c r="BO53" s="359">
        <f t="shared" ca="1" si="22"/>
        <v>0</v>
      </c>
      <c r="BP53" s="359">
        <f t="shared" ca="1" si="23"/>
        <v>0</v>
      </c>
      <c r="BQ53" s="359">
        <f t="shared" ca="1" si="24"/>
        <v>0</v>
      </c>
      <c r="BR53" s="359">
        <f t="shared" ca="1" si="63"/>
        <v>0</v>
      </c>
      <c r="BT53" s="362">
        <f t="shared" ca="1" si="91"/>
        <v>164</v>
      </c>
      <c r="BU53" s="362">
        <v>45</v>
      </c>
      <c r="BV53" s="371">
        <f t="shared" ca="1" si="92"/>
        <v>0</v>
      </c>
      <c r="BW53" s="359">
        <f t="shared" ca="1" si="114"/>
        <v>0</v>
      </c>
      <c r="BX53" s="359">
        <f t="shared" ca="1" si="26"/>
        <v>0</v>
      </c>
      <c r="BY53" s="359">
        <f t="shared" ca="1" si="27"/>
        <v>0</v>
      </c>
      <c r="BZ53" s="359">
        <f t="shared" ca="1" si="28"/>
        <v>0</v>
      </c>
      <c r="CA53" s="359">
        <f t="shared" ca="1" si="64"/>
        <v>0</v>
      </c>
      <c r="CC53" s="362">
        <f t="shared" ca="1" si="93"/>
        <v>164</v>
      </c>
      <c r="CD53" s="362">
        <v>45</v>
      </c>
      <c r="CE53" s="371">
        <f t="shared" ca="1" si="94"/>
        <v>0</v>
      </c>
      <c r="CF53" s="359">
        <f t="shared" ca="1" si="115"/>
        <v>0</v>
      </c>
      <c r="CG53" s="359">
        <f t="shared" ca="1" si="30"/>
        <v>0</v>
      </c>
      <c r="CH53" s="359">
        <f t="shared" ca="1" si="31"/>
        <v>0</v>
      </c>
      <c r="CI53" s="359">
        <f t="shared" ca="1" si="32"/>
        <v>0</v>
      </c>
      <c r="CJ53" s="359">
        <f t="shared" ca="1" si="65"/>
        <v>0</v>
      </c>
      <c r="CL53" s="362">
        <f t="shared" ca="1" si="95"/>
        <v>164</v>
      </c>
      <c r="CM53" s="362">
        <v>45</v>
      </c>
      <c r="CN53" s="371">
        <f t="shared" ca="1" si="96"/>
        <v>0</v>
      </c>
      <c r="CO53" s="359">
        <f t="shared" ca="1" si="116"/>
        <v>0</v>
      </c>
      <c r="CP53" s="359">
        <f t="shared" ca="1" si="34"/>
        <v>0</v>
      </c>
      <c r="CQ53" s="359">
        <f t="shared" ca="1" si="35"/>
        <v>0</v>
      </c>
      <c r="CR53" s="359">
        <f t="shared" ca="1" si="36"/>
        <v>0</v>
      </c>
      <c r="CS53" s="359">
        <f t="shared" ca="1" si="66"/>
        <v>0</v>
      </c>
      <c r="CU53" s="362">
        <f t="shared" ca="1" si="97"/>
        <v>164</v>
      </c>
      <c r="CV53" s="362">
        <v>45</v>
      </c>
      <c r="CW53" s="371">
        <f t="shared" ca="1" si="98"/>
        <v>0</v>
      </c>
      <c r="CX53" s="359">
        <f t="shared" ca="1" si="117"/>
        <v>0</v>
      </c>
      <c r="CY53" s="359">
        <f t="shared" ca="1" si="38"/>
        <v>0</v>
      </c>
      <c r="CZ53" s="359">
        <f t="shared" ca="1" si="39"/>
        <v>0</v>
      </c>
      <c r="DA53" s="359">
        <f t="shared" ca="1" si="40"/>
        <v>0</v>
      </c>
      <c r="DB53" s="359">
        <f t="shared" ca="1" si="67"/>
        <v>0</v>
      </c>
      <c r="DD53" s="362">
        <f t="shared" ca="1" si="99"/>
        <v>164</v>
      </c>
      <c r="DE53" s="362">
        <v>45</v>
      </c>
      <c r="DF53" s="371">
        <f t="shared" ca="1" si="100"/>
        <v>0</v>
      </c>
      <c r="DG53" s="359">
        <f t="shared" ca="1" si="118"/>
        <v>0</v>
      </c>
      <c r="DH53" s="359">
        <f t="shared" ca="1" si="42"/>
        <v>0</v>
      </c>
      <c r="DI53" s="359">
        <f t="shared" ca="1" si="43"/>
        <v>0</v>
      </c>
      <c r="DJ53" s="359">
        <f t="shared" ca="1" si="44"/>
        <v>0</v>
      </c>
      <c r="DK53" s="359">
        <f t="shared" ca="1" si="68"/>
        <v>0</v>
      </c>
      <c r="DM53" s="362">
        <f t="shared" ca="1" si="101"/>
        <v>164</v>
      </c>
      <c r="DN53" s="362">
        <v>45</v>
      </c>
      <c r="DO53" s="371">
        <f t="shared" ca="1" si="102"/>
        <v>0</v>
      </c>
      <c r="DP53" s="359">
        <f t="shared" ca="1" si="119"/>
        <v>0</v>
      </c>
      <c r="DQ53" s="359">
        <f t="shared" ca="1" si="46"/>
        <v>0</v>
      </c>
      <c r="DR53" s="359">
        <f t="shared" ca="1" si="47"/>
        <v>0</v>
      </c>
      <c r="DS53" s="359">
        <f t="shared" ca="1" si="48"/>
        <v>0</v>
      </c>
      <c r="DT53" s="359">
        <f t="shared" ca="1" si="69"/>
        <v>0</v>
      </c>
      <c r="DV53" s="362">
        <f t="shared" ca="1" si="103"/>
        <v>164</v>
      </c>
      <c r="DW53" s="362">
        <v>45</v>
      </c>
      <c r="DX53" s="371">
        <f t="shared" ca="1" si="104"/>
        <v>0</v>
      </c>
      <c r="DY53" s="359">
        <f t="shared" ca="1" si="120"/>
        <v>0</v>
      </c>
      <c r="DZ53" s="359">
        <f t="shared" ca="1" si="50"/>
        <v>0</v>
      </c>
      <c r="EA53" s="359">
        <f t="shared" ca="1" si="51"/>
        <v>0</v>
      </c>
      <c r="EB53" s="359">
        <f t="shared" ca="1" si="52"/>
        <v>0</v>
      </c>
      <c r="EC53" s="359">
        <f t="shared" ca="1" si="70"/>
        <v>0</v>
      </c>
      <c r="EE53" s="362">
        <f t="shared" ca="1" si="105"/>
        <v>164</v>
      </c>
      <c r="EF53" s="362">
        <v>45</v>
      </c>
      <c r="EG53" s="371">
        <f t="shared" ca="1" si="106"/>
        <v>0</v>
      </c>
      <c r="EH53" s="359">
        <f t="shared" ca="1" si="121"/>
        <v>0</v>
      </c>
      <c r="EI53" s="359">
        <f t="shared" ca="1" si="54"/>
        <v>0</v>
      </c>
      <c r="EJ53" s="359">
        <f t="shared" ca="1" si="55"/>
        <v>0</v>
      </c>
      <c r="EK53" s="359">
        <f t="shared" ca="1" si="56"/>
        <v>0</v>
      </c>
      <c r="EL53" s="359">
        <f t="shared" ca="1" si="71"/>
        <v>0</v>
      </c>
    </row>
    <row r="54" spans="6:142" x14ac:dyDescent="0.35">
      <c r="F54" s="372">
        <f ca="1">IFERROR(INDEX('Inflation Rates'!$A$16:$H$138,MATCH('IRA Roth'!$H54,'Inflation Rates'!$A$16:$A$138,0),8)/INDEX('Inflation Rates'!$A$16:$H$138,MATCH('IRA Roth'!$H54,'Inflation Rates'!$A$16:$A$138,0)-1,8)-1,F53)</f>
        <v>2.0000000000000018E-2</v>
      </c>
      <c r="G54" s="372">
        <f ca="1">IFERROR(INDEX('Inflation Rates'!$A$16:$H$138,MATCH('IRA Roth'!$H54,'Inflation Rates'!$A$16:$A$138,0),6)/INDEX('Inflation Rates'!$A$16:$H$138,MATCH('IRA Roth'!$H54,'Inflation Rates'!$A$16:$A$138,0)-1,6)-1,G53)</f>
        <v>2.0999999999999908E-2</v>
      </c>
      <c r="H54" s="362">
        <f t="shared" ca="1" si="122"/>
        <v>2065</v>
      </c>
      <c r="I54" s="362">
        <f t="shared" ca="1" si="122"/>
        <v>165</v>
      </c>
      <c r="J54" s="362">
        <v>46</v>
      </c>
      <c r="K54" s="371">
        <f t="shared" ca="1" si="73"/>
        <v>0</v>
      </c>
      <c r="L54" s="359">
        <f t="shared" ca="1" si="2"/>
        <v>0</v>
      </c>
      <c r="M54" s="359">
        <f t="shared" ca="1" si="3"/>
        <v>0</v>
      </c>
      <c r="N54" s="359">
        <f t="shared" ca="1" si="4"/>
        <v>0</v>
      </c>
      <c r="O54" s="359">
        <f t="shared" ca="1" si="74"/>
        <v>0</v>
      </c>
      <c r="P54" s="359">
        <f t="shared" ca="1" si="57"/>
        <v>0</v>
      </c>
      <c r="R54" s="362">
        <f t="shared" ca="1" si="75"/>
        <v>165</v>
      </c>
      <c r="S54" s="362">
        <v>46</v>
      </c>
      <c r="T54" s="371">
        <f t="shared" ca="1" si="76"/>
        <v>0</v>
      </c>
      <c r="U54" s="359">
        <f t="shared" ca="1" si="108"/>
        <v>0</v>
      </c>
      <c r="V54" s="359">
        <f t="shared" ca="1" si="6"/>
        <v>0</v>
      </c>
      <c r="W54" s="359">
        <f t="shared" ca="1" si="7"/>
        <v>0</v>
      </c>
      <c r="X54" s="359">
        <f t="shared" ca="1" si="77"/>
        <v>0</v>
      </c>
      <c r="Y54" s="359">
        <f t="shared" ca="1" si="58"/>
        <v>0</v>
      </c>
      <c r="AA54" s="362">
        <f t="shared" ca="1" si="78"/>
        <v>165</v>
      </c>
      <c r="AB54" s="362">
        <v>46</v>
      </c>
      <c r="AC54" s="371">
        <f t="shared" ca="1" si="79"/>
        <v>0</v>
      </c>
      <c r="AD54" s="359">
        <f t="shared" ca="1" si="109"/>
        <v>0</v>
      </c>
      <c r="AE54" s="359">
        <f t="shared" ca="1" si="9"/>
        <v>0</v>
      </c>
      <c r="AF54" s="359">
        <f t="shared" ca="1" si="10"/>
        <v>0</v>
      </c>
      <c r="AG54" s="359">
        <f t="shared" ca="1" si="80"/>
        <v>0</v>
      </c>
      <c r="AH54" s="359">
        <f t="shared" ca="1" si="59"/>
        <v>0</v>
      </c>
      <c r="AJ54" s="362">
        <f t="shared" ca="1" si="81"/>
        <v>165</v>
      </c>
      <c r="AK54" s="362">
        <v>46</v>
      </c>
      <c r="AL54" s="371">
        <f t="shared" ca="1" si="82"/>
        <v>0</v>
      </c>
      <c r="AM54" s="359">
        <f t="shared" ca="1" si="110"/>
        <v>0</v>
      </c>
      <c r="AN54" s="359">
        <f t="shared" ca="1" si="12"/>
        <v>0</v>
      </c>
      <c r="AO54" s="359">
        <f t="shared" ca="1" si="13"/>
        <v>0</v>
      </c>
      <c r="AP54" s="359">
        <f t="shared" ca="1" si="83"/>
        <v>0</v>
      </c>
      <c r="AQ54" s="359">
        <f t="shared" ca="1" si="60"/>
        <v>0</v>
      </c>
      <c r="AS54" s="362">
        <f t="shared" ca="1" si="84"/>
        <v>165</v>
      </c>
      <c r="AT54" s="362">
        <v>46</v>
      </c>
      <c r="AU54" s="371">
        <f t="shared" ca="1" si="85"/>
        <v>0</v>
      </c>
      <c r="AV54" s="359">
        <f t="shared" ca="1" si="111"/>
        <v>0</v>
      </c>
      <c r="AW54" s="359">
        <f t="shared" ca="1" si="15"/>
        <v>0</v>
      </c>
      <c r="AX54" s="359">
        <f t="shared" ca="1" si="16"/>
        <v>0</v>
      </c>
      <c r="AY54" s="359">
        <f t="shared" ca="1" si="86"/>
        <v>0</v>
      </c>
      <c r="AZ54" s="359">
        <f t="shared" ca="1" si="61"/>
        <v>0</v>
      </c>
      <c r="BB54" s="362">
        <f t="shared" ca="1" si="87"/>
        <v>165</v>
      </c>
      <c r="BC54" s="362">
        <v>46</v>
      </c>
      <c r="BD54" s="371">
        <f t="shared" ca="1" si="88"/>
        <v>0</v>
      </c>
      <c r="BE54" s="359">
        <f t="shared" ca="1" si="112"/>
        <v>0</v>
      </c>
      <c r="BF54" s="359">
        <f t="shared" ca="1" si="18"/>
        <v>0</v>
      </c>
      <c r="BG54" s="359">
        <f t="shared" ca="1" si="19"/>
        <v>0</v>
      </c>
      <c r="BH54" s="359">
        <f t="shared" ca="1" si="20"/>
        <v>0</v>
      </c>
      <c r="BI54" s="359">
        <f t="shared" ca="1" si="62"/>
        <v>0</v>
      </c>
      <c r="BK54" s="362">
        <f t="shared" ca="1" si="89"/>
        <v>165</v>
      </c>
      <c r="BL54" s="362">
        <v>46</v>
      </c>
      <c r="BM54" s="371">
        <f t="shared" ca="1" si="90"/>
        <v>0</v>
      </c>
      <c r="BN54" s="359">
        <f t="shared" ca="1" si="113"/>
        <v>0</v>
      </c>
      <c r="BO54" s="359">
        <f t="shared" ca="1" si="22"/>
        <v>0</v>
      </c>
      <c r="BP54" s="359">
        <f t="shared" ca="1" si="23"/>
        <v>0</v>
      </c>
      <c r="BQ54" s="359">
        <f t="shared" ca="1" si="24"/>
        <v>0</v>
      </c>
      <c r="BR54" s="359">
        <f t="shared" ca="1" si="63"/>
        <v>0</v>
      </c>
      <c r="BT54" s="362">
        <f t="shared" ca="1" si="91"/>
        <v>165</v>
      </c>
      <c r="BU54" s="362">
        <v>46</v>
      </c>
      <c r="BV54" s="371">
        <f t="shared" ca="1" si="92"/>
        <v>0</v>
      </c>
      <c r="BW54" s="359">
        <f t="shared" ca="1" si="114"/>
        <v>0</v>
      </c>
      <c r="BX54" s="359">
        <f t="shared" ca="1" si="26"/>
        <v>0</v>
      </c>
      <c r="BY54" s="359">
        <f t="shared" ca="1" si="27"/>
        <v>0</v>
      </c>
      <c r="BZ54" s="359">
        <f t="shared" ca="1" si="28"/>
        <v>0</v>
      </c>
      <c r="CA54" s="359">
        <f t="shared" ca="1" si="64"/>
        <v>0</v>
      </c>
      <c r="CC54" s="362">
        <f t="shared" ca="1" si="93"/>
        <v>165</v>
      </c>
      <c r="CD54" s="362">
        <v>46</v>
      </c>
      <c r="CE54" s="371">
        <f t="shared" ca="1" si="94"/>
        <v>0</v>
      </c>
      <c r="CF54" s="359">
        <f t="shared" ca="1" si="115"/>
        <v>0</v>
      </c>
      <c r="CG54" s="359">
        <f t="shared" ca="1" si="30"/>
        <v>0</v>
      </c>
      <c r="CH54" s="359">
        <f t="shared" ca="1" si="31"/>
        <v>0</v>
      </c>
      <c r="CI54" s="359">
        <f t="shared" ca="1" si="32"/>
        <v>0</v>
      </c>
      <c r="CJ54" s="359">
        <f t="shared" ca="1" si="65"/>
        <v>0</v>
      </c>
      <c r="CL54" s="362">
        <f t="shared" ca="1" si="95"/>
        <v>165</v>
      </c>
      <c r="CM54" s="362">
        <v>46</v>
      </c>
      <c r="CN54" s="371">
        <f t="shared" ca="1" si="96"/>
        <v>0</v>
      </c>
      <c r="CO54" s="359">
        <f t="shared" ca="1" si="116"/>
        <v>0</v>
      </c>
      <c r="CP54" s="359">
        <f t="shared" ca="1" si="34"/>
        <v>0</v>
      </c>
      <c r="CQ54" s="359">
        <f t="shared" ca="1" si="35"/>
        <v>0</v>
      </c>
      <c r="CR54" s="359">
        <f t="shared" ca="1" si="36"/>
        <v>0</v>
      </c>
      <c r="CS54" s="359">
        <f t="shared" ca="1" si="66"/>
        <v>0</v>
      </c>
      <c r="CU54" s="362">
        <f t="shared" ca="1" si="97"/>
        <v>165</v>
      </c>
      <c r="CV54" s="362">
        <v>46</v>
      </c>
      <c r="CW54" s="371">
        <f t="shared" ca="1" si="98"/>
        <v>0</v>
      </c>
      <c r="CX54" s="359">
        <f t="shared" ca="1" si="117"/>
        <v>0</v>
      </c>
      <c r="CY54" s="359">
        <f t="shared" ca="1" si="38"/>
        <v>0</v>
      </c>
      <c r="CZ54" s="359">
        <f t="shared" ca="1" si="39"/>
        <v>0</v>
      </c>
      <c r="DA54" s="359">
        <f t="shared" ca="1" si="40"/>
        <v>0</v>
      </c>
      <c r="DB54" s="359">
        <f t="shared" ca="1" si="67"/>
        <v>0</v>
      </c>
      <c r="DD54" s="362">
        <f t="shared" ca="1" si="99"/>
        <v>165</v>
      </c>
      <c r="DE54" s="362">
        <v>46</v>
      </c>
      <c r="DF54" s="371">
        <f t="shared" ca="1" si="100"/>
        <v>0</v>
      </c>
      <c r="DG54" s="359">
        <f t="shared" ca="1" si="118"/>
        <v>0</v>
      </c>
      <c r="DH54" s="359">
        <f t="shared" ca="1" si="42"/>
        <v>0</v>
      </c>
      <c r="DI54" s="359">
        <f t="shared" ca="1" si="43"/>
        <v>0</v>
      </c>
      <c r="DJ54" s="359">
        <f t="shared" ca="1" si="44"/>
        <v>0</v>
      </c>
      <c r="DK54" s="359">
        <f t="shared" ca="1" si="68"/>
        <v>0</v>
      </c>
      <c r="DM54" s="362">
        <f t="shared" ca="1" si="101"/>
        <v>165</v>
      </c>
      <c r="DN54" s="362">
        <v>46</v>
      </c>
      <c r="DO54" s="371">
        <f t="shared" ca="1" si="102"/>
        <v>0</v>
      </c>
      <c r="DP54" s="359">
        <f t="shared" ca="1" si="119"/>
        <v>0</v>
      </c>
      <c r="DQ54" s="359">
        <f t="shared" ca="1" si="46"/>
        <v>0</v>
      </c>
      <c r="DR54" s="359">
        <f t="shared" ca="1" si="47"/>
        <v>0</v>
      </c>
      <c r="DS54" s="359">
        <f t="shared" ca="1" si="48"/>
        <v>0</v>
      </c>
      <c r="DT54" s="359">
        <f t="shared" ca="1" si="69"/>
        <v>0</v>
      </c>
      <c r="DV54" s="362">
        <f t="shared" ca="1" si="103"/>
        <v>165</v>
      </c>
      <c r="DW54" s="362">
        <v>46</v>
      </c>
      <c r="DX54" s="371">
        <f t="shared" ca="1" si="104"/>
        <v>0</v>
      </c>
      <c r="DY54" s="359">
        <f t="shared" ca="1" si="120"/>
        <v>0</v>
      </c>
      <c r="DZ54" s="359">
        <f t="shared" ca="1" si="50"/>
        <v>0</v>
      </c>
      <c r="EA54" s="359">
        <f t="shared" ca="1" si="51"/>
        <v>0</v>
      </c>
      <c r="EB54" s="359">
        <f t="shared" ca="1" si="52"/>
        <v>0</v>
      </c>
      <c r="EC54" s="359">
        <f t="shared" ca="1" si="70"/>
        <v>0</v>
      </c>
      <c r="EE54" s="362">
        <f t="shared" ca="1" si="105"/>
        <v>165</v>
      </c>
      <c r="EF54" s="362">
        <v>46</v>
      </c>
      <c r="EG54" s="371">
        <f t="shared" ca="1" si="106"/>
        <v>0</v>
      </c>
      <c r="EH54" s="359">
        <f t="shared" ca="1" si="121"/>
        <v>0</v>
      </c>
      <c r="EI54" s="359">
        <f t="shared" ca="1" si="54"/>
        <v>0</v>
      </c>
      <c r="EJ54" s="359">
        <f t="shared" ca="1" si="55"/>
        <v>0</v>
      </c>
      <c r="EK54" s="359">
        <f t="shared" ca="1" si="56"/>
        <v>0</v>
      </c>
      <c r="EL54" s="359">
        <f t="shared" ca="1" si="71"/>
        <v>0</v>
      </c>
    </row>
    <row r="55" spans="6:142" x14ac:dyDescent="0.35">
      <c r="F55" s="372">
        <f ca="1">IFERROR(INDEX('Inflation Rates'!$A$16:$H$138,MATCH('IRA Roth'!$H55,'Inflation Rates'!$A$16:$A$138,0),8)/INDEX('Inflation Rates'!$A$16:$H$138,MATCH('IRA Roth'!$H55,'Inflation Rates'!$A$16:$A$138,0)-1,8)-1,F54)</f>
        <v>2.0000000000000018E-2</v>
      </c>
      <c r="G55" s="372">
        <f ca="1">IFERROR(INDEX('Inflation Rates'!$A$16:$H$138,MATCH('IRA Roth'!$H55,'Inflation Rates'!$A$16:$A$138,0),6)/INDEX('Inflation Rates'!$A$16:$H$138,MATCH('IRA Roth'!$H55,'Inflation Rates'!$A$16:$A$138,0)-1,6)-1,G54)</f>
        <v>2.0999999999999908E-2</v>
      </c>
      <c r="H55" s="362">
        <f t="shared" ca="1" si="122"/>
        <v>2066</v>
      </c>
      <c r="I55" s="362">
        <f t="shared" ca="1" si="122"/>
        <v>166</v>
      </c>
      <c r="J55" s="362">
        <v>47</v>
      </c>
      <c r="K55" s="371">
        <f t="shared" ca="1" si="73"/>
        <v>0</v>
      </c>
      <c r="L55" s="359">
        <f t="shared" ca="1" si="2"/>
        <v>0</v>
      </c>
      <c r="M55" s="359">
        <f t="shared" ca="1" si="3"/>
        <v>0</v>
      </c>
      <c r="N55" s="359">
        <f t="shared" ca="1" si="4"/>
        <v>0</v>
      </c>
      <c r="O55" s="359">
        <f t="shared" ca="1" si="74"/>
        <v>0</v>
      </c>
      <c r="P55" s="359">
        <f t="shared" ca="1" si="57"/>
        <v>0</v>
      </c>
      <c r="R55" s="362">
        <f t="shared" ca="1" si="75"/>
        <v>166</v>
      </c>
      <c r="S55" s="362">
        <v>47</v>
      </c>
      <c r="T55" s="371">
        <f t="shared" ca="1" si="76"/>
        <v>0</v>
      </c>
      <c r="U55" s="359">
        <f t="shared" ca="1" si="108"/>
        <v>0</v>
      </c>
      <c r="V55" s="359">
        <f t="shared" ca="1" si="6"/>
        <v>0</v>
      </c>
      <c r="W55" s="359">
        <f t="shared" ca="1" si="7"/>
        <v>0</v>
      </c>
      <c r="X55" s="359">
        <f t="shared" ca="1" si="77"/>
        <v>0</v>
      </c>
      <c r="Y55" s="359">
        <f t="shared" ca="1" si="58"/>
        <v>0</v>
      </c>
      <c r="AA55" s="362">
        <f t="shared" ca="1" si="78"/>
        <v>166</v>
      </c>
      <c r="AB55" s="362">
        <v>47</v>
      </c>
      <c r="AC55" s="371">
        <f t="shared" ca="1" si="79"/>
        <v>0</v>
      </c>
      <c r="AD55" s="359">
        <f t="shared" ca="1" si="109"/>
        <v>0</v>
      </c>
      <c r="AE55" s="359">
        <f t="shared" ca="1" si="9"/>
        <v>0</v>
      </c>
      <c r="AF55" s="359">
        <f t="shared" ca="1" si="10"/>
        <v>0</v>
      </c>
      <c r="AG55" s="359">
        <f t="shared" ca="1" si="80"/>
        <v>0</v>
      </c>
      <c r="AH55" s="359">
        <f t="shared" ca="1" si="59"/>
        <v>0</v>
      </c>
      <c r="AJ55" s="362">
        <f t="shared" ca="1" si="81"/>
        <v>166</v>
      </c>
      <c r="AK55" s="362">
        <v>47</v>
      </c>
      <c r="AL55" s="371">
        <f t="shared" ca="1" si="82"/>
        <v>0</v>
      </c>
      <c r="AM55" s="359">
        <f t="shared" ca="1" si="110"/>
        <v>0</v>
      </c>
      <c r="AN55" s="359">
        <f t="shared" ca="1" si="12"/>
        <v>0</v>
      </c>
      <c r="AO55" s="359">
        <f t="shared" ca="1" si="13"/>
        <v>0</v>
      </c>
      <c r="AP55" s="359">
        <f t="shared" ca="1" si="83"/>
        <v>0</v>
      </c>
      <c r="AQ55" s="359">
        <f t="shared" ca="1" si="60"/>
        <v>0</v>
      </c>
      <c r="AS55" s="362">
        <f t="shared" ca="1" si="84"/>
        <v>166</v>
      </c>
      <c r="AT55" s="362">
        <v>47</v>
      </c>
      <c r="AU55" s="371">
        <f t="shared" ca="1" si="85"/>
        <v>0</v>
      </c>
      <c r="AV55" s="359">
        <f t="shared" ca="1" si="111"/>
        <v>0</v>
      </c>
      <c r="AW55" s="359">
        <f t="shared" ca="1" si="15"/>
        <v>0</v>
      </c>
      <c r="AX55" s="359">
        <f t="shared" ca="1" si="16"/>
        <v>0</v>
      </c>
      <c r="AY55" s="359">
        <f t="shared" ca="1" si="86"/>
        <v>0</v>
      </c>
      <c r="AZ55" s="359">
        <f t="shared" ca="1" si="61"/>
        <v>0</v>
      </c>
      <c r="BB55" s="362">
        <f t="shared" ca="1" si="87"/>
        <v>166</v>
      </c>
      <c r="BC55" s="362">
        <v>47</v>
      </c>
      <c r="BD55" s="371">
        <f t="shared" ca="1" si="88"/>
        <v>0</v>
      </c>
      <c r="BE55" s="359">
        <f t="shared" ca="1" si="112"/>
        <v>0</v>
      </c>
      <c r="BF55" s="359">
        <f t="shared" ca="1" si="18"/>
        <v>0</v>
      </c>
      <c r="BG55" s="359">
        <f t="shared" ca="1" si="19"/>
        <v>0</v>
      </c>
      <c r="BH55" s="359">
        <f t="shared" ca="1" si="20"/>
        <v>0</v>
      </c>
      <c r="BI55" s="359">
        <f t="shared" ca="1" si="62"/>
        <v>0</v>
      </c>
      <c r="BK55" s="362">
        <f t="shared" ca="1" si="89"/>
        <v>166</v>
      </c>
      <c r="BL55" s="362">
        <v>47</v>
      </c>
      <c r="BM55" s="371">
        <f t="shared" ca="1" si="90"/>
        <v>0</v>
      </c>
      <c r="BN55" s="359">
        <f t="shared" ca="1" si="113"/>
        <v>0</v>
      </c>
      <c r="BO55" s="359">
        <f t="shared" ca="1" si="22"/>
        <v>0</v>
      </c>
      <c r="BP55" s="359">
        <f t="shared" ca="1" si="23"/>
        <v>0</v>
      </c>
      <c r="BQ55" s="359">
        <f t="shared" ca="1" si="24"/>
        <v>0</v>
      </c>
      <c r="BR55" s="359">
        <f t="shared" ca="1" si="63"/>
        <v>0</v>
      </c>
      <c r="BT55" s="362">
        <f t="shared" ca="1" si="91"/>
        <v>166</v>
      </c>
      <c r="BU55" s="362">
        <v>47</v>
      </c>
      <c r="BV55" s="371">
        <f t="shared" ca="1" si="92"/>
        <v>0</v>
      </c>
      <c r="BW55" s="359">
        <f t="shared" ca="1" si="114"/>
        <v>0</v>
      </c>
      <c r="BX55" s="359">
        <f t="shared" ca="1" si="26"/>
        <v>0</v>
      </c>
      <c r="BY55" s="359">
        <f t="shared" ca="1" si="27"/>
        <v>0</v>
      </c>
      <c r="BZ55" s="359">
        <f t="shared" ca="1" si="28"/>
        <v>0</v>
      </c>
      <c r="CA55" s="359">
        <f t="shared" ca="1" si="64"/>
        <v>0</v>
      </c>
      <c r="CC55" s="362">
        <f t="shared" ca="1" si="93"/>
        <v>166</v>
      </c>
      <c r="CD55" s="362">
        <v>47</v>
      </c>
      <c r="CE55" s="371">
        <f t="shared" ca="1" si="94"/>
        <v>0</v>
      </c>
      <c r="CF55" s="359">
        <f t="shared" ca="1" si="115"/>
        <v>0</v>
      </c>
      <c r="CG55" s="359">
        <f t="shared" ca="1" si="30"/>
        <v>0</v>
      </c>
      <c r="CH55" s="359">
        <f t="shared" ca="1" si="31"/>
        <v>0</v>
      </c>
      <c r="CI55" s="359">
        <f t="shared" ca="1" si="32"/>
        <v>0</v>
      </c>
      <c r="CJ55" s="359">
        <f t="shared" ca="1" si="65"/>
        <v>0</v>
      </c>
      <c r="CL55" s="362">
        <f t="shared" ca="1" si="95"/>
        <v>166</v>
      </c>
      <c r="CM55" s="362">
        <v>47</v>
      </c>
      <c r="CN55" s="371">
        <f t="shared" ca="1" si="96"/>
        <v>0</v>
      </c>
      <c r="CO55" s="359">
        <f t="shared" ca="1" si="116"/>
        <v>0</v>
      </c>
      <c r="CP55" s="359">
        <f t="shared" ca="1" si="34"/>
        <v>0</v>
      </c>
      <c r="CQ55" s="359">
        <f t="shared" ca="1" si="35"/>
        <v>0</v>
      </c>
      <c r="CR55" s="359">
        <f t="shared" ca="1" si="36"/>
        <v>0</v>
      </c>
      <c r="CS55" s="359">
        <f t="shared" ca="1" si="66"/>
        <v>0</v>
      </c>
      <c r="CU55" s="362">
        <f t="shared" ca="1" si="97"/>
        <v>166</v>
      </c>
      <c r="CV55" s="362">
        <v>47</v>
      </c>
      <c r="CW55" s="371">
        <f t="shared" ca="1" si="98"/>
        <v>0</v>
      </c>
      <c r="CX55" s="359">
        <f t="shared" ca="1" si="117"/>
        <v>0</v>
      </c>
      <c r="CY55" s="359">
        <f t="shared" ca="1" si="38"/>
        <v>0</v>
      </c>
      <c r="CZ55" s="359">
        <f t="shared" ca="1" si="39"/>
        <v>0</v>
      </c>
      <c r="DA55" s="359">
        <f t="shared" ca="1" si="40"/>
        <v>0</v>
      </c>
      <c r="DB55" s="359">
        <f t="shared" ca="1" si="67"/>
        <v>0</v>
      </c>
      <c r="DD55" s="362">
        <f t="shared" ca="1" si="99"/>
        <v>166</v>
      </c>
      <c r="DE55" s="362">
        <v>47</v>
      </c>
      <c r="DF55" s="371">
        <f t="shared" ca="1" si="100"/>
        <v>0</v>
      </c>
      <c r="DG55" s="359">
        <f t="shared" ca="1" si="118"/>
        <v>0</v>
      </c>
      <c r="DH55" s="359">
        <f t="shared" ca="1" si="42"/>
        <v>0</v>
      </c>
      <c r="DI55" s="359">
        <f t="shared" ca="1" si="43"/>
        <v>0</v>
      </c>
      <c r="DJ55" s="359">
        <f t="shared" ca="1" si="44"/>
        <v>0</v>
      </c>
      <c r="DK55" s="359">
        <f t="shared" ca="1" si="68"/>
        <v>0</v>
      </c>
      <c r="DM55" s="362">
        <f t="shared" ca="1" si="101"/>
        <v>166</v>
      </c>
      <c r="DN55" s="362">
        <v>47</v>
      </c>
      <c r="DO55" s="371">
        <f t="shared" ca="1" si="102"/>
        <v>0</v>
      </c>
      <c r="DP55" s="359">
        <f t="shared" ca="1" si="119"/>
        <v>0</v>
      </c>
      <c r="DQ55" s="359">
        <f t="shared" ca="1" si="46"/>
        <v>0</v>
      </c>
      <c r="DR55" s="359">
        <f t="shared" ca="1" si="47"/>
        <v>0</v>
      </c>
      <c r="DS55" s="359">
        <f t="shared" ca="1" si="48"/>
        <v>0</v>
      </c>
      <c r="DT55" s="359">
        <f t="shared" ca="1" si="69"/>
        <v>0</v>
      </c>
      <c r="DV55" s="362">
        <f t="shared" ca="1" si="103"/>
        <v>166</v>
      </c>
      <c r="DW55" s="362">
        <v>47</v>
      </c>
      <c r="DX55" s="371">
        <f t="shared" ca="1" si="104"/>
        <v>0</v>
      </c>
      <c r="DY55" s="359">
        <f t="shared" ca="1" si="120"/>
        <v>0</v>
      </c>
      <c r="DZ55" s="359">
        <f t="shared" ca="1" si="50"/>
        <v>0</v>
      </c>
      <c r="EA55" s="359">
        <f t="shared" ca="1" si="51"/>
        <v>0</v>
      </c>
      <c r="EB55" s="359">
        <f t="shared" ca="1" si="52"/>
        <v>0</v>
      </c>
      <c r="EC55" s="359">
        <f t="shared" ca="1" si="70"/>
        <v>0</v>
      </c>
      <c r="EE55" s="362">
        <f t="shared" ca="1" si="105"/>
        <v>166</v>
      </c>
      <c r="EF55" s="362">
        <v>47</v>
      </c>
      <c r="EG55" s="371">
        <f t="shared" ca="1" si="106"/>
        <v>0</v>
      </c>
      <c r="EH55" s="359">
        <f t="shared" ca="1" si="121"/>
        <v>0</v>
      </c>
      <c r="EI55" s="359">
        <f t="shared" ca="1" si="54"/>
        <v>0</v>
      </c>
      <c r="EJ55" s="359">
        <f t="shared" ca="1" si="55"/>
        <v>0</v>
      </c>
      <c r="EK55" s="359">
        <f t="shared" ca="1" si="56"/>
        <v>0</v>
      </c>
      <c r="EL55" s="359">
        <f t="shared" ca="1" si="71"/>
        <v>0</v>
      </c>
    </row>
    <row r="56" spans="6:142" x14ac:dyDescent="0.35">
      <c r="F56" s="372">
        <f ca="1">IFERROR(INDEX('Inflation Rates'!$A$16:$H$138,MATCH('IRA Roth'!$H56,'Inflation Rates'!$A$16:$A$138,0),8)/INDEX('Inflation Rates'!$A$16:$H$138,MATCH('IRA Roth'!$H56,'Inflation Rates'!$A$16:$A$138,0)-1,8)-1,F55)</f>
        <v>2.0000000000000018E-2</v>
      </c>
      <c r="G56" s="372">
        <f ca="1">IFERROR(INDEX('Inflation Rates'!$A$16:$H$138,MATCH('IRA Roth'!$H56,'Inflation Rates'!$A$16:$A$138,0),6)/INDEX('Inflation Rates'!$A$16:$H$138,MATCH('IRA Roth'!$H56,'Inflation Rates'!$A$16:$A$138,0)-1,6)-1,G55)</f>
        <v>2.0999999999999908E-2</v>
      </c>
      <c r="H56" s="362">
        <f t="shared" ca="1" si="122"/>
        <v>2067</v>
      </c>
      <c r="I56" s="362">
        <f t="shared" ca="1" si="122"/>
        <v>167</v>
      </c>
      <c r="J56" s="362">
        <v>48</v>
      </c>
      <c r="K56" s="371">
        <f t="shared" ca="1" si="73"/>
        <v>0</v>
      </c>
      <c r="L56" s="359">
        <f t="shared" ca="1" si="2"/>
        <v>0</v>
      </c>
      <c r="M56" s="359">
        <f t="shared" ca="1" si="3"/>
        <v>0</v>
      </c>
      <c r="N56" s="359">
        <f t="shared" ca="1" si="4"/>
        <v>0</v>
      </c>
      <c r="O56" s="359">
        <f t="shared" ca="1" si="74"/>
        <v>0</v>
      </c>
      <c r="P56" s="359">
        <f t="shared" ca="1" si="57"/>
        <v>0</v>
      </c>
      <c r="R56" s="362">
        <f t="shared" ca="1" si="75"/>
        <v>167</v>
      </c>
      <c r="S56" s="362">
        <v>48</v>
      </c>
      <c r="T56" s="371">
        <f t="shared" ca="1" si="76"/>
        <v>0</v>
      </c>
      <c r="U56" s="359">
        <f t="shared" ca="1" si="108"/>
        <v>0</v>
      </c>
      <c r="V56" s="359">
        <f t="shared" ca="1" si="6"/>
        <v>0</v>
      </c>
      <c r="W56" s="359">
        <f t="shared" ca="1" si="7"/>
        <v>0</v>
      </c>
      <c r="X56" s="359">
        <f t="shared" ca="1" si="77"/>
        <v>0</v>
      </c>
      <c r="Y56" s="359">
        <f t="shared" ca="1" si="58"/>
        <v>0</v>
      </c>
      <c r="AA56" s="362">
        <f t="shared" ca="1" si="78"/>
        <v>167</v>
      </c>
      <c r="AB56" s="362">
        <v>48</v>
      </c>
      <c r="AC56" s="371">
        <f t="shared" ca="1" si="79"/>
        <v>0</v>
      </c>
      <c r="AD56" s="359">
        <f t="shared" ca="1" si="109"/>
        <v>0</v>
      </c>
      <c r="AE56" s="359">
        <f t="shared" ca="1" si="9"/>
        <v>0</v>
      </c>
      <c r="AF56" s="359">
        <f t="shared" ca="1" si="10"/>
        <v>0</v>
      </c>
      <c r="AG56" s="359">
        <f t="shared" ca="1" si="80"/>
        <v>0</v>
      </c>
      <c r="AH56" s="359">
        <f t="shared" ca="1" si="59"/>
        <v>0</v>
      </c>
      <c r="AJ56" s="362">
        <f t="shared" ca="1" si="81"/>
        <v>167</v>
      </c>
      <c r="AK56" s="362">
        <v>48</v>
      </c>
      <c r="AL56" s="371">
        <f t="shared" ca="1" si="82"/>
        <v>0</v>
      </c>
      <c r="AM56" s="359">
        <f t="shared" ca="1" si="110"/>
        <v>0</v>
      </c>
      <c r="AN56" s="359">
        <f t="shared" ca="1" si="12"/>
        <v>0</v>
      </c>
      <c r="AO56" s="359">
        <f t="shared" ca="1" si="13"/>
        <v>0</v>
      </c>
      <c r="AP56" s="359">
        <f t="shared" ca="1" si="83"/>
        <v>0</v>
      </c>
      <c r="AQ56" s="359">
        <f t="shared" ca="1" si="60"/>
        <v>0</v>
      </c>
      <c r="AS56" s="362">
        <f t="shared" ca="1" si="84"/>
        <v>167</v>
      </c>
      <c r="AT56" s="362">
        <v>48</v>
      </c>
      <c r="AU56" s="371">
        <f t="shared" ca="1" si="85"/>
        <v>0</v>
      </c>
      <c r="AV56" s="359">
        <f t="shared" ca="1" si="111"/>
        <v>0</v>
      </c>
      <c r="AW56" s="359">
        <f t="shared" ca="1" si="15"/>
        <v>0</v>
      </c>
      <c r="AX56" s="359">
        <f t="shared" ca="1" si="16"/>
        <v>0</v>
      </c>
      <c r="AY56" s="359">
        <f t="shared" ca="1" si="86"/>
        <v>0</v>
      </c>
      <c r="AZ56" s="359">
        <f t="shared" ca="1" si="61"/>
        <v>0</v>
      </c>
      <c r="BB56" s="362">
        <f t="shared" ca="1" si="87"/>
        <v>167</v>
      </c>
      <c r="BC56" s="362">
        <v>48</v>
      </c>
      <c r="BD56" s="371">
        <f t="shared" ca="1" si="88"/>
        <v>0</v>
      </c>
      <c r="BE56" s="359">
        <f t="shared" ca="1" si="112"/>
        <v>0</v>
      </c>
      <c r="BF56" s="359">
        <f t="shared" ca="1" si="18"/>
        <v>0</v>
      </c>
      <c r="BG56" s="359">
        <f t="shared" ca="1" si="19"/>
        <v>0</v>
      </c>
      <c r="BH56" s="359">
        <f t="shared" ca="1" si="20"/>
        <v>0</v>
      </c>
      <c r="BI56" s="359">
        <f t="shared" ca="1" si="62"/>
        <v>0</v>
      </c>
      <c r="BK56" s="362">
        <f t="shared" ca="1" si="89"/>
        <v>167</v>
      </c>
      <c r="BL56" s="362">
        <v>48</v>
      </c>
      <c r="BM56" s="371">
        <f t="shared" ca="1" si="90"/>
        <v>0</v>
      </c>
      <c r="BN56" s="359">
        <f t="shared" ca="1" si="113"/>
        <v>0</v>
      </c>
      <c r="BO56" s="359">
        <f t="shared" ca="1" si="22"/>
        <v>0</v>
      </c>
      <c r="BP56" s="359">
        <f t="shared" ca="1" si="23"/>
        <v>0</v>
      </c>
      <c r="BQ56" s="359">
        <f t="shared" ca="1" si="24"/>
        <v>0</v>
      </c>
      <c r="BR56" s="359">
        <f t="shared" ca="1" si="63"/>
        <v>0</v>
      </c>
      <c r="BT56" s="362">
        <f t="shared" ca="1" si="91"/>
        <v>167</v>
      </c>
      <c r="BU56" s="362">
        <v>48</v>
      </c>
      <c r="BV56" s="371">
        <f t="shared" ca="1" si="92"/>
        <v>0</v>
      </c>
      <c r="BW56" s="359">
        <f t="shared" ca="1" si="114"/>
        <v>0</v>
      </c>
      <c r="BX56" s="359">
        <f t="shared" ca="1" si="26"/>
        <v>0</v>
      </c>
      <c r="BY56" s="359">
        <f t="shared" ca="1" si="27"/>
        <v>0</v>
      </c>
      <c r="BZ56" s="359">
        <f t="shared" ca="1" si="28"/>
        <v>0</v>
      </c>
      <c r="CA56" s="359">
        <f t="shared" ca="1" si="64"/>
        <v>0</v>
      </c>
      <c r="CC56" s="362">
        <f t="shared" ca="1" si="93"/>
        <v>167</v>
      </c>
      <c r="CD56" s="362">
        <v>48</v>
      </c>
      <c r="CE56" s="371">
        <f t="shared" ca="1" si="94"/>
        <v>0</v>
      </c>
      <c r="CF56" s="359">
        <f t="shared" ca="1" si="115"/>
        <v>0</v>
      </c>
      <c r="CG56" s="359">
        <f t="shared" ca="1" si="30"/>
        <v>0</v>
      </c>
      <c r="CH56" s="359">
        <f t="shared" ca="1" si="31"/>
        <v>0</v>
      </c>
      <c r="CI56" s="359">
        <f t="shared" ca="1" si="32"/>
        <v>0</v>
      </c>
      <c r="CJ56" s="359">
        <f t="shared" ca="1" si="65"/>
        <v>0</v>
      </c>
      <c r="CL56" s="362">
        <f t="shared" ca="1" si="95"/>
        <v>167</v>
      </c>
      <c r="CM56" s="362">
        <v>48</v>
      </c>
      <c r="CN56" s="371">
        <f t="shared" ca="1" si="96"/>
        <v>0</v>
      </c>
      <c r="CO56" s="359">
        <f t="shared" ca="1" si="116"/>
        <v>0</v>
      </c>
      <c r="CP56" s="359">
        <f t="shared" ca="1" si="34"/>
        <v>0</v>
      </c>
      <c r="CQ56" s="359">
        <f t="shared" ca="1" si="35"/>
        <v>0</v>
      </c>
      <c r="CR56" s="359">
        <f t="shared" ca="1" si="36"/>
        <v>0</v>
      </c>
      <c r="CS56" s="359">
        <f t="shared" ca="1" si="66"/>
        <v>0</v>
      </c>
      <c r="CU56" s="362">
        <f t="shared" ca="1" si="97"/>
        <v>167</v>
      </c>
      <c r="CV56" s="362">
        <v>48</v>
      </c>
      <c r="CW56" s="371">
        <f t="shared" ca="1" si="98"/>
        <v>0</v>
      </c>
      <c r="CX56" s="359">
        <f t="shared" ca="1" si="117"/>
        <v>0</v>
      </c>
      <c r="CY56" s="359">
        <f t="shared" ca="1" si="38"/>
        <v>0</v>
      </c>
      <c r="CZ56" s="359">
        <f t="shared" ca="1" si="39"/>
        <v>0</v>
      </c>
      <c r="DA56" s="359">
        <f t="shared" ca="1" si="40"/>
        <v>0</v>
      </c>
      <c r="DB56" s="359">
        <f t="shared" ca="1" si="67"/>
        <v>0</v>
      </c>
      <c r="DD56" s="362">
        <f t="shared" ca="1" si="99"/>
        <v>167</v>
      </c>
      <c r="DE56" s="362">
        <v>48</v>
      </c>
      <c r="DF56" s="371">
        <f t="shared" ca="1" si="100"/>
        <v>0</v>
      </c>
      <c r="DG56" s="359">
        <f t="shared" ca="1" si="118"/>
        <v>0</v>
      </c>
      <c r="DH56" s="359">
        <f t="shared" ca="1" si="42"/>
        <v>0</v>
      </c>
      <c r="DI56" s="359">
        <f t="shared" ca="1" si="43"/>
        <v>0</v>
      </c>
      <c r="DJ56" s="359">
        <f t="shared" ca="1" si="44"/>
        <v>0</v>
      </c>
      <c r="DK56" s="359">
        <f t="shared" ca="1" si="68"/>
        <v>0</v>
      </c>
      <c r="DM56" s="362">
        <f t="shared" ca="1" si="101"/>
        <v>167</v>
      </c>
      <c r="DN56" s="362">
        <v>48</v>
      </c>
      <c r="DO56" s="371">
        <f t="shared" ca="1" si="102"/>
        <v>0</v>
      </c>
      <c r="DP56" s="359">
        <f t="shared" ca="1" si="119"/>
        <v>0</v>
      </c>
      <c r="DQ56" s="359">
        <f t="shared" ca="1" si="46"/>
        <v>0</v>
      </c>
      <c r="DR56" s="359">
        <f t="shared" ca="1" si="47"/>
        <v>0</v>
      </c>
      <c r="DS56" s="359">
        <f t="shared" ca="1" si="48"/>
        <v>0</v>
      </c>
      <c r="DT56" s="359">
        <f t="shared" ca="1" si="69"/>
        <v>0</v>
      </c>
      <c r="DV56" s="362">
        <f t="shared" ca="1" si="103"/>
        <v>167</v>
      </c>
      <c r="DW56" s="362">
        <v>48</v>
      </c>
      <c r="DX56" s="371">
        <f t="shared" ca="1" si="104"/>
        <v>0</v>
      </c>
      <c r="DY56" s="359">
        <f t="shared" ca="1" si="120"/>
        <v>0</v>
      </c>
      <c r="DZ56" s="359">
        <f t="shared" ca="1" si="50"/>
        <v>0</v>
      </c>
      <c r="EA56" s="359">
        <f t="shared" ca="1" si="51"/>
        <v>0</v>
      </c>
      <c r="EB56" s="359">
        <f t="shared" ca="1" si="52"/>
        <v>0</v>
      </c>
      <c r="EC56" s="359">
        <f t="shared" ca="1" si="70"/>
        <v>0</v>
      </c>
      <c r="EE56" s="362">
        <f t="shared" ca="1" si="105"/>
        <v>167</v>
      </c>
      <c r="EF56" s="362">
        <v>48</v>
      </c>
      <c r="EG56" s="371">
        <f t="shared" ca="1" si="106"/>
        <v>0</v>
      </c>
      <c r="EH56" s="359">
        <f t="shared" ca="1" si="121"/>
        <v>0</v>
      </c>
      <c r="EI56" s="359">
        <f t="shared" ca="1" si="54"/>
        <v>0</v>
      </c>
      <c r="EJ56" s="359">
        <f t="shared" ca="1" si="55"/>
        <v>0</v>
      </c>
      <c r="EK56" s="359">
        <f t="shared" ca="1" si="56"/>
        <v>0</v>
      </c>
      <c r="EL56" s="359">
        <f t="shared" ca="1" si="71"/>
        <v>0</v>
      </c>
    </row>
    <row r="57" spans="6:142" x14ac:dyDescent="0.35">
      <c r="F57" s="372">
        <f ca="1">IFERROR(INDEX('Inflation Rates'!$A$16:$H$138,MATCH('IRA Roth'!$H57,'Inflation Rates'!$A$16:$A$138,0),8)/INDEX('Inflation Rates'!$A$16:$H$138,MATCH('IRA Roth'!$H57,'Inflation Rates'!$A$16:$A$138,0)-1,8)-1,F56)</f>
        <v>2.0000000000000018E-2</v>
      </c>
      <c r="G57" s="372">
        <f ca="1">IFERROR(INDEX('Inflation Rates'!$A$16:$H$138,MATCH('IRA Roth'!$H57,'Inflation Rates'!$A$16:$A$138,0),6)/INDEX('Inflation Rates'!$A$16:$H$138,MATCH('IRA Roth'!$H57,'Inflation Rates'!$A$16:$A$138,0)-1,6)-1,G56)</f>
        <v>2.0999999999999908E-2</v>
      </c>
      <c r="H57" s="362">
        <f t="shared" ca="1" si="122"/>
        <v>2068</v>
      </c>
      <c r="I57" s="362">
        <f t="shared" ca="1" si="122"/>
        <v>168</v>
      </c>
      <c r="J57" s="362">
        <v>49</v>
      </c>
      <c r="K57" s="371">
        <f t="shared" ca="1" si="73"/>
        <v>0</v>
      </c>
      <c r="L57" s="359">
        <f t="shared" ca="1" si="2"/>
        <v>0</v>
      </c>
      <c r="M57" s="359">
        <f t="shared" ca="1" si="3"/>
        <v>0</v>
      </c>
      <c r="N57" s="359">
        <f t="shared" ca="1" si="4"/>
        <v>0</v>
      </c>
      <c r="O57" s="359">
        <f t="shared" ca="1" si="74"/>
        <v>0</v>
      </c>
      <c r="P57" s="359">
        <f t="shared" ca="1" si="57"/>
        <v>0</v>
      </c>
      <c r="R57" s="362">
        <f t="shared" ca="1" si="75"/>
        <v>168</v>
      </c>
      <c r="S57" s="362">
        <v>49</v>
      </c>
      <c r="T57" s="371">
        <f t="shared" ca="1" si="76"/>
        <v>0</v>
      </c>
      <c r="U57" s="359">
        <f t="shared" ca="1" si="108"/>
        <v>0</v>
      </c>
      <c r="V57" s="359">
        <f t="shared" ca="1" si="6"/>
        <v>0</v>
      </c>
      <c r="W57" s="359">
        <f t="shared" ca="1" si="7"/>
        <v>0</v>
      </c>
      <c r="X57" s="359">
        <f t="shared" ca="1" si="77"/>
        <v>0</v>
      </c>
      <c r="Y57" s="359">
        <f t="shared" ca="1" si="58"/>
        <v>0</v>
      </c>
      <c r="AA57" s="362">
        <f t="shared" ca="1" si="78"/>
        <v>168</v>
      </c>
      <c r="AB57" s="362">
        <v>49</v>
      </c>
      <c r="AC57" s="371">
        <f t="shared" ca="1" si="79"/>
        <v>0</v>
      </c>
      <c r="AD57" s="359">
        <f t="shared" ca="1" si="109"/>
        <v>0</v>
      </c>
      <c r="AE57" s="359">
        <f t="shared" ca="1" si="9"/>
        <v>0</v>
      </c>
      <c r="AF57" s="359">
        <f t="shared" ca="1" si="10"/>
        <v>0</v>
      </c>
      <c r="AG57" s="359">
        <f t="shared" ca="1" si="80"/>
        <v>0</v>
      </c>
      <c r="AH57" s="359">
        <f t="shared" ca="1" si="59"/>
        <v>0</v>
      </c>
      <c r="AJ57" s="362">
        <f t="shared" ca="1" si="81"/>
        <v>168</v>
      </c>
      <c r="AK57" s="362">
        <v>49</v>
      </c>
      <c r="AL57" s="371">
        <f t="shared" ca="1" si="82"/>
        <v>0</v>
      </c>
      <c r="AM57" s="359">
        <f t="shared" ca="1" si="110"/>
        <v>0</v>
      </c>
      <c r="AN57" s="359">
        <f t="shared" ca="1" si="12"/>
        <v>0</v>
      </c>
      <c r="AO57" s="359">
        <f t="shared" ca="1" si="13"/>
        <v>0</v>
      </c>
      <c r="AP57" s="359">
        <f t="shared" ca="1" si="83"/>
        <v>0</v>
      </c>
      <c r="AQ57" s="359">
        <f t="shared" ca="1" si="60"/>
        <v>0</v>
      </c>
      <c r="AS57" s="362">
        <f t="shared" ca="1" si="84"/>
        <v>168</v>
      </c>
      <c r="AT57" s="362">
        <v>49</v>
      </c>
      <c r="AU57" s="371">
        <f t="shared" ca="1" si="85"/>
        <v>0</v>
      </c>
      <c r="AV57" s="359">
        <f t="shared" ca="1" si="111"/>
        <v>0</v>
      </c>
      <c r="AW57" s="359">
        <f t="shared" ca="1" si="15"/>
        <v>0</v>
      </c>
      <c r="AX57" s="359">
        <f t="shared" ca="1" si="16"/>
        <v>0</v>
      </c>
      <c r="AY57" s="359">
        <f t="shared" ca="1" si="86"/>
        <v>0</v>
      </c>
      <c r="AZ57" s="359">
        <f t="shared" ca="1" si="61"/>
        <v>0</v>
      </c>
      <c r="BB57" s="362">
        <f t="shared" ca="1" si="87"/>
        <v>168</v>
      </c>
      <c r="BC57" s="362">
        <v>49</v>
      </c>
      <c r="BD57" s="371">
        <f t="shared" ca="1" si="88"/>
        <v>0</v>
      </c>
      <c r="BE57" s="359">
        <f t="shared" ca="1" si="112"/>
        <v>0</v>
      </c>
      <c r="BF57" s="359">
        <f t="shared" ca="1" si="18"/>
        <v>0</v>
      </c>
      <c r="BG57" s="359">
        <f t="shared" ca="1" si="19"/>
        <v>0</v>
      </c>
      <c r="BH57" s="359">
        <f t="shared" ca="1" si="20"/>
        <v>0</v>
      </c>
      <c r="BI57" s="359">
        <f t="shared" ca="1" si="62"/>
        <v>0</v>
      </c>
      <c r="BK57" s="362">
        <f t="shared" ca="1" si="89"/>
        <v>168</v>
      </c>
      <c r="BL57" s="362">
        <v>49</v>
      </c>
      <c r="BM57" s="371">
        <f t="shared" ca="1" si="90"/>
        <v>0</v>
      </c>
      <c r="BN57" s="359">
        <f t="shared" ca="1" si="113"/>
        <v>0</v>
      </c>
      <c r="BO57" s="359">
        <f t="shared" ca="1" si="22"/>
        <v>0</v>
      </c>
      <c r="BP57" s="359">
        <f t="shared" ca="1" si="23"/>
        <v>0</v>
      </c>
      <c r="BQ57" s="359">
        <f t="shared" ca="1" si="24"/>
        <v>0</v>
      </c>
      <c r="BR57" s="359">
        <f t="shared" ca="1" si="63"/>
        <v>0</v>
      </c>
      <c r="BT57" s="362">
        <f t="shared" ca="1" si="91"/>
        <v>168</v>
      </c>
      <c r="BU57" s="362">
        <v>49</v>
      </c>
      <c r="BV57" s="371">
        <f t="shared" ca="1" si="92"/>
        <v>0</v>
      </c>
      <c r="BW57" s="359">
        <f t="shared" ca="1" si="114"/>
        <v>0</v>
      </c>
      <c r="BX57" s="359">
        <f t="shared" ca="1" si="26"/>
        <v>0</v>
      </c>
      <c r="BY57" s="359">
        <f t="shared" ca="1" si="27"/>
        <v>0</v>
      </c>
      <c r="BZ57" s="359">
        <f t="shared" ca="1" si="28"/>
        <v>0</v>
      </c>
      <c r="CA57" s="359">
        <f t="shared" ca="1" si="64"/>
        <v>0</v>
      </c>
      <c r="CC57" s="362">
        <f t="shared" ca="1" si="93"/>
        <v>168</v>
      </c>
      <c r="CD57" s="362">
        <v>49</v>
      </c>
      <c r="CE57" s="371">
        <f t="shared" ca="1" si="94"/>
        <v>0</v>
      </c>
      <c r="CF57" s="359">
        <f t="shared" ca="1" si="115"/>
        <v>0</v>
      </c>
      <c r="CG57" s="359">
        <f t="shared" ca="1" si="30"/>
        <v>0</v>
      </c>
      <c r="CH57" s="359">
        <f t="shared" ca="1" si="31"/>
        <v>0</v>
      </c>
      <c r="CI57" s="359">
        <f t="shared" ca="1" si="32"/>
        <v>0</v>
      </c>
      <c r="CJ57" s="359">
        <f t="shared" ca="1" si="65"/>
        <v>0</v>
      </c>
      <c r="CL57" s="362">
        <f t="shared" ca="1" si="95"/>
        <v>168</v>
      </c>
      <c r="CM57" s="362">
        <v>49</v>
      </c>
      <c r="CN57" s="371">
        <f t="shared" ca="1" si="96"/>
        <v>0</v>
      </c>
      <c r="CO57" s="359">
        <f t="shared" ca="1" si="116"/>
        <v>0</v>
      </c>
      <c r="CP57" s="359">
        <f t="shared" ca="1" si="34"/>
        <v>0</v>
      </c>
      <c r="CQ57" s="359">
        <f t="shared" ca="1" si="35"/>
        <v>0</v>
      </c>
      <c r="CR57" s="359">
        <f t="shared" ca="1" si="36"/>
        <v>0</v>
      </c>
      <c r="CS57" s="359">
        <f t="shared" ca="1" si="66"/>
        <v>0</v>
      </c>
      <c r="CU57" s="362">
        <f t="shared" ca="1" si="97"/>
        <v>168</v>
      </c>
      <c r="CV57" s="362">
        <v>49</v>
      </c>
      <c r="CW57" s="371">
        <f t="shared" ca="1" si="98"/>
        <v>0</v>
      </c>
      <c r="CX57" s="359">
        <f t="shared" ca="1" si="117"/>
        <v>0</v>
      </c>
      <c r="CY57" s="359">
        <f t="shared" ca="1" si="38"/>
        <v>0</v>
      </c>
      <c r="CZ57" s="359">
        <f t="shared" ca="1" si="39"/>
        <v>0</v>
      </c>
      <c r="DA57" s="359">
        <f t="shared" ca="1" si="40"/>
        <v>0</v>
      </c>
      <c r="DB57" s="359">
        <f t="shared" ca="1" si="67"/>
        <v>0</v>
      </c>
      <c r="DD57" s="362">
        <f t="shared" ca="1" si="99"/>
        <v>168</v>
      </c>
      <c r="DE57" s="362">
        <v>49</v>
      </c>
      <c r="DF57" s="371">
        <f t="shared" ca="1" si="100"/>
        <v>0</v>
      </c>
      <c r="DG57" s="359">
        <f t="shared" ca="1" si="118"/>
        <v>0</v>
      </c>
      <c r="DH57" s="359">
        <f t="shared" ca="1" si="42"/>
        <v>0</v>
      </c>
      <c r="DI57" s="359">
        <f t="shared" ca="1" si="43"/>
        <v>0</v>
      </c>
      <c r="DJ57" s="359">
        <f t="shared" ca="1" si="44"/>
        <v>0</v>
      </c>
      <c r="DK57" s="359">
        <f t="shared" ca="1" si="68"/>
        <v>0</v>
      </c>
      <c r="DM57" s="362">
        <f t="shared" ca="1" si="101"/>
        <v>168</v>
      </c>
      <c r="DN57" s="362">
        <v>49</v>
      </c>
      <c r="DO57" s="371">
        <f t="shared" ca="1" si="102"/>
        <v>0</v>
      </c>
      <c r="DP57" s="359">
        <f t="shared" ca="1" si="119"/>
        <v>0</v>
      </c>
      <c r="DQ57" s="359">
        <f t="shared" ca="1" si="46"/>
        <v>0</v>
      </c>
      <c r="DR57" s="359">
        <f t="shared" ca="1" si="47"/>
        <v>0</v>
      </c>
      <c r="DS57" s="359">
        <f t="shared" ca="1" si="48"/>
        <v>0</v>
      </c>
      <c r="DT57" s="359">
        <f t="shared" ca="1" si="69"/>
        <v>0</v>
      </c>
      <c r="DV57" s="362">
        <f t="shared" ca="1" si="103"/>
        <v>168</v>
      </c>
      <c r="DW57" s="362">
        <v>49</v>
      </c>
      <c r="DX57" s="371">
        <f t="shared" ca="1" si="104"/>
        <v>0</v>
      </c>
      <c r="DY57" s="359">
        <f t="shared" ca="1" si="120"/>
        <v>0</v>
      </c>
      <c r="DZ57" s="359">
        <f t="shared" ca="1" si="50"/>
        <v>0</v>
      </c>
      <c r="EA57" s="359">
        <f t="shared" ca="1" si="51"/>
        <v>0</v>
      </c>
      <c r="EB57" s="359">
        <f t="shared" ca="1" si="52"/>
        <v>0</v>
      </c>
      <c r="EC57" s="359">
        <f t="shared" ca="1" si="70"/>
        <v>0</v>
      </c>
      <c r="EE57" s="362">
        <f t="shared" ca="1" si="105"/>
        <v>168</v>
      </c>
      <c r="EF57" s="362">
        <v>49</v>
      </c>
      <c r="EG57" s="371">
        <f t="shared" ca="1" si="106"/>
        <v>0</v>
      </c>
      <c r="EH57" s="359">
        <f t="shared" ca="1" si="121"/>
        <v>0</v>
      </c>
      <c r="EI57" s="359">
        <f t="shared" ca="1" si="54"/>
        <v>0</v>
      </c>
      <c r="EJ57" s="359">
        <f t="shared" ca="1" si="55"/>
        <v>0</v>
      </c>
      <c r="EK57" s="359">
        <f t="shared" ca="1" si="56"/>
        <v>0</v>
      </c>
      <c r="EL57" s="359">
        <f t="shared" ca="1" si="71"/>
        <v>0</v>
      </c>
    </row>
    <row r="58" spans="6:142" x14ac:dyDescent="0.35">
      <c r="F58" s="372">
        <f ca="1">IFERROR(INDEX('Inflation Rates'!$A$16:$H$138,MATCH('IRA Roth'!$H58,'Inflation Rates'!$A$16:$A$138,0),8)/INDEX('Inflation Rates'!$A$16:$H$138,MATCH('IRA Roth'!$H58,'Inflation Rates'!$A$16:$A$138,0)-1,8)-1,F57)</f>
        <v>2.0000000000000018E-2</v>
      </c>
      <c r="G58" s="372">
        <f ca="1">IFERROR(INDEX('Inflation Rates'!$A$16:$H$138,MATCH('IRA Roth'!$H58,'Inflation Rates'!$A$16:$A$138,0),6)/INDEX('Inflation Rates'!$A$16:$H$138,MATCH('IRA Roth'!$H58,'Inflation Rates'!$A$16:$A$138,0)-1,6)-1,G57)</f>
        <v>2.0999999999999908E-2</v>
      </c>
      <c r="H58" s="362">
        <f t="shared" ca="1" si="122"/>
        <v>2069</v>
      </c>
      <c r="I58" s="362">
        <f t="shared" ca="1" si="122"/>
        <v>169</v>
      </c>
      <c r="J58" s="362">
        <v>50</v>
      </c>
      <c r="K58" s="371">
        <f t="shared" ca="1" si="73"/>
        <v>0</v>
      </c>
      <c r="L58" s="359">
        <f t="shared" ca="1" si="2"/>
        <v>0</v>
      </c>
      <c r="M58" s="359">
        <f t="shared" ca="1" si="3"/>
        <v>0</v>
      </c>
      <c r="N58" s="359">
        <f t="shared" ca="1" si="4"/>
        <v>0</v>
      </c>
      <c r="O58" s="359">
        <f t="shared" ca="1" si="74"/>
        <v>0</v>
      </c>
      <c r="P58" s="359">
        <f t="shared" ca="1" si="57"/>
        <v>0</v>
      </c>
      <c r="R58" s="362">
        <f t="shared" ca="1" si="75"/>
        <v>169</v>
      </c>
      <c r="S58" s="362">
        <v>50</v>
      </c>
      <c r="T58" s="371">
        <f t="shared" ca="1" si="76"/>
        <v>0</v>
      </c>
      <c r="U58" s="359">
        <f t="shared" ca="1" si="108"/>
        <v>0</v>
      </c>
      <c r="V58" s="359">
        <f t="shared" ca="1" si="6"/>
        <v>0</v>
      </c>
      <c r="W58" s="359">
        <f t="shared" ca="1" si="7"/>
        <v>0</v>
      </c>
      <c r="X58" s="359">
        <f t="shared" ca="1" si="77"/>
        <v>0</v>
      </c>
      <c r="Y58" s="359">
        <f t="shared" ca="1" si="58"/>
        <v>0</v>
      </c>
      <c r="AA58" s="362">
        <f t="shared" ca="1" si="78"/>
        <v>169</v>
      </c>
      <c r="AB58" s="362">
        <v>50</v>
      </c>
      <c r="AC58" s="371">
        <f t="shared" ca="1" si="79"/>
        <v>0</v>
      </c>
      <c r="AD58" s="359">
        <f t="shared" ca="1" si="109"/>
        <v>0</v>
      </c>
      <c r="AE58" s="359">
        <f t="shared" ca="1" si="9"/>
        <v>0</v>
      </c>
      <c r="AF58" s="359">
        <f t="shared" ca="1" si="10"/>
        <v>0</v>
      </c>
      <c r="AG58" s="359">
        <f t="shared" ca="1" si="80"/>
        <v>0</v>
      </c>
      <c r="AH58" s="359">
        <f t="shared" ca="1" si="59"/>
        <v>0</v>
      </c>
      <c r="AJ58" s="362">
        <f t="shared" ca="1" si="81"/>
        <v>169</v>
      </c>
      <c r="AK58" s="362">
        <v>50</v>
      </c>
      <c r="AL58" s="371">
        <f t="shared" ca="1" si="82"/>
        <v>0</v>
      </c>
      <c r="AM58" s="359">
        <f t="shared" ca="1" si="110"/>
        <v>0</v>
      </c>
      <c r="AN58" s="359">
        <f t="shared" ca="1" si="12"/>
        <v>0</v>
      </c>
      <c r="AO58" s="359">
        <f t="shared" ca="1" si="13"/>
        <v>0</v>
      </c>
      <c r="AP58" s="359">
        <f t="shared" ca="1" si="83"/>
        <v>0</v>
      </c>
      <c r="AQ58" s="359">
        <f t="shared" ca="1" si="60"/>
        <v>0</v>
      </c>
      <c r="AS58" s="362">
        <f t="shared" ca="1" si="84"/>
        <v>169</v>
      </c>
      <c r="AT58" s="362">
        <v>50</v>
      </c>
      <c r="AU58" s="371">
        <f t="shared" ca="1" si="85"/>
        <v>0</v>
      </c>
      <c r="AV58" s="359">
        <f t="shared" ca="1" si="111"/>
        <v>0</v>
      </c>
      <c r="AW58" s="359">
        <f t="shared" ca="1" si="15"/>
        <v>0</v>
      </c>
      <c r="AX58" s="359">
        <f t="shared" ca="1" si="16"/>
        <v>0</v>
      </c>
      <c r="AY58" s="359">
        <f t="shared" ca="1" si="86"/>
        <v>0</v>
      </c>
      <c r="AZ58" s="359">
        <f t="shared" ca="1" si="61"/>
        <v>0</v>
      </c>
      <c r="BB58" s="362">
        <f t="shared" ca="1" si="87"/>
        <v>169</v>
      </c>
      <c r="BC58" s="362">
        <v>50</v>
      </c>
      <c r="BD58" s="371">
        <f t="shared" ca="1" si="88"/>
        <v>0</v>
      </c>
      <c r="BE58" s="359">
        <f t="shared" ca="1" si="112"/>
        <v>0</v>
      </c>
      <c r="BF58" s="359">
        <f t="shared" ca="1" si="18"/>
        <v>0</v>
      </c>
      <c r="BG58" s="359">
        <f t="shared" ca="1" si="19"/>
        <v>0</v>
      </c>
      <c r="BH58" s="359">
        <f t="shared" ca="1" si="20"/>
        <v>0</v>
      </c>
      <c r="BI58" s="359">
        <f t="shared" ca="1" si="62"/>
        <v>0</v>
      </c>
      <c r="BK58" s="362">
        <f t="shared" ca="1" si="89"/>
        <v>169</v>
      </c>
      <c r="BL58" s="362">
        <v>50</v>
      </c>
      <c r="BM58" s="371">
        <f t="shared" ca="1" si="90"/>
        <v>0</v>
      </c>
      <c r="BN58" s="359">
        <f t="shared" ca="1" si="113"/>
        <v>0</v>
      </c>
      <c r="BO58" s="359">
        <f t="shared" ca="1" si="22"/>
        <v>0</v>
      </c>
      <c r="BP58" s="359">
        <f t="shared" ca="1" si="23"/>
        <v>0</v>
      </c>
      <c r="BQ58" s="359">
        <f t="shared" ca="1" si="24"/>
        <v>0</v>
      </c>
      <c r="BR58" s="359">
        <f t="shared" ca="1" si="63"/>
        <v>0</v>
      </c>
      <c r="BT58" s="362">
        <f t="shared" ca="1" si="91"/>
        <v>169</v>
      </c>
      <c r="BU58" s="362">
        <v>50</v>
      </c>
      <c r="BV58" s="371">
        <f t="shared" ca="1" si="92"/>
        <v>0</v>
      </c>
      <c r="BW58" s="359">
        <f t="shared" ca="1" si="114"/>
        <v>0</v>
      </c>
      <c r="BX58" s="359">
        <f t="shared" ca="1" si="26"/>
        <v>0</v>
      </c>
      <c r="BY58" s="359">
        <f t="shared" ca="1" si="27"/>
        <v>0</v>
      </c>
      <c r="BZ58" s="359">
        <f t="shared" ca="1" si="28"/>
        <v>0</v>
      </c>
      <c r="CA58" s="359">
        <f t="shared" ca="1" si="64"/>
        <v>0</v>
      </c>
      <c r="CC58" s="362">
        <f t="shared" ca="1" si="93"/>
        <v>169</v>
      </c>
      <c r="CD58" s="362">
        <v>50</v>
      </c>
      <c r="CE58" s="371">
        <f t="shared" ca="1" si="94"/>
        <v>0</v>
      </c>
      <c r="CF58" s="359">
        <f t="shared" ca="1" si="115"/>
        <v>0</v>
      </c>
      <c r="CG58" s="359">
        <f t="shared" ca="1" si="30"/>
        <v>0</v>
      </c>
      <c r="CH58" s="359">
        <f t="shared" ca="1" si="31"/>
        <v>0</v>
      </c>
      <c r="CI58" s="359">
        <f t="shared" ca="1" si="32"/>
        <v>0</v>
      </c>
      <c r="CJ58" s="359">
        <f t="shared" ca="1" si="65"/>
        <v>0</v>
      </c>
      <c r="CL58" s="362">
        <f t="shared" ca="1" si="95"/>
        <v>169</v>
      </c>
      <c r="CM58" s="362">
        <v>50</v>
      </c>
      <c r="CN58" s="371">
        <f t="shared" ca="1" si="96"/>
        <v>0</v>
      </c>
      <c r="CO58" s="359">
        <f t="shared" ca="1" si="116"/>
        <v>0</v>
      </c>
      <c r="CP58" s="359">
        <f t="shared" ca="1" si="34"/>
        <v>0</v>
      </c>
      <c r="CQ58" s="359">
        <f t="shared" ca="1" si="35"/>
        <v>0</v>
      </c>
      <c r="CR58" s="359">
        <f t="shared" ca="1" si="36"/>
        <v>0</v>
      </c>
      <c r="CS58" s="359">
        <f t="shared" ca="1" si="66"/>
        <v>0</v>
      </c>
      <c r="CU58" s="362">
        <f t="shared" ca="1" si="97"/>
        <v>169</v>
      </c>
      <c r="CV58" s="362">
        <v>50</v>
      </c>
      <c r="CW58" s="371">
        <f t="shared" ca="1" si="98"/>
        <v>0</v>
      </c>
      <c r="CX58" s="359">
        <f t="shared" ca="1" si="117"/>
        <v>0</v>
      </c>
      <c r="CY58" s="359">
        <f t="shared" ca="1" si="38"/>
        <v>0</v>
      </c>
      <c r="CZ58" s="359">
        <f t="shared" ca="1" si="39"/>
        <v>0</v>
      </c>
      <c r="DA58" s="359">
        <f t="shared" ca="1" si="40"/>
        <v>0</v>
      </c>
      <c r="DB58" s="359">
        <f t="shared" ca="1" si="67"/>
        <v>0</v>
      </c>
      <c r="DD58" s="362">
        <f t="shared" ca="1" si="99"/>
        <v>169</v>
      </c>
      <c r="DE58" s="362">
        <v>50</v>
      </c>
      <c r="DF58" s="371">
        <f t="shared" ca="1" si="100"/>
        <v>0</v>
      </c>
      <c r="DG58" s="359">
        <f t="shared" ca="1" si="118"/>
        <v>0</v>
      </c>
      <c r="DH58" s="359">
        <f t="shared" ca="1" si="42"/>
        <v>0</v>
      </c>
      <c r="DI58" s="359">
        <f t="shared" ca="1" si="43"/>
        <v>0</v>
      </c>
      <c r="DJ58" s="359">
        <f t="shared" ca="1" si="44"/>
        <v>0</v>
      </c>
      <c r="DK58" s="359">
        <f t="shared" ca="1" si="68"/>
        <v>0</v>
      </c>
      <c r="DM58" s="362">
        <f t="shared" ca="1" si="101"/>
        <v>169</v>
      </c>
      <c r="DN58" s="362">
        <v>50</v>
      </c>
      <c r="DO58" s="371">
        <f t="shared" ca="1" si="102"/>
        <v>0</v>
      </c>
      <c r="DP58" s="359">
        <f t="shared" ca="1" si="119"/>
        <v>0</v>
      </c>
      <c r="DQ58" s="359">
        <f t="shared" ca="1" si="46"/>
        <v>0</v>
      </c>
      <c r="DR58" s="359">
        <f t="shared" ca="1" si="47"/>
        <v>0</v>
      </c>
      <c r="DS58" s="359">
        <f t="shared" ca="1" si="48"/>
        <v>0</v>
      </c>
      <c r="DT58" s="359">
        <f t="shared" ca="1" si="69"/>
        <v>0</v>
      </c>
      <c r="DV58" s="362">
        <f t="shared" ca="1" si="103"/>
        <v>169</v>
      </c>
      <c r="DW58" s="362">
        <v>50</v>
      </c>
      <c r="DX58" s="371">
        <f t="shared" ca="1" si="104"/>
        <v>0</v>
      </c>
      <c r="DY58" s="359">
        <f t="shared" ca="1" si="120"/>
        <v>0</v>
      </c>
      <c r="DZ58" s="359">
        <f t="shared" ca="1" si="50"/>
        <v>0</v>
      </c>
      <c r="EA58" s="359">
        <f t="shared" ca="1" si="51"/>
        <v>0</v>
      </c>
      <c r="EB58" s="359">
        <f t="shared" ca="1" si="52"/>
        <v>0</v>
      </c>
      <c r="EC58" s="359">
        <f t="shared" ca="1" si="70"/>
        <v>0</v>
      </c>
      <c r="EE58" s="362">
        <f t="shared" ca="1" si="105"/>
        <v>169</v>
      </c>
      <c r="EF58" s="362">
        <v>50</v>
      </c>
      <c r="EG58" s="371">
        <f t="shared" ca="1" si="106"/>
        <v>0</v>
      </c>
      <c r="EH58" s="359">
        <f t="shared" ca="1" si="121"/>
        <v>0</v>
      </c>
      <c r="EI58" s="359">
        <f t="shared" ca="1" si="54"/>
        <v>0</v>
      </c>
      <c r="EJ58" s="359">
        <f t="shared" ca="1" si="55"/>
        <v>0</v>
      </c>
      <c r="EK58" s="359">
        <f t="shared" ca="1" si="56"/>
        <v>0</v>
      </c>
      <c r="EL58" s="359">
        <f t="shared" ca="1" si="71"/>
        <v>0</v>
      </c>
    </row>
    <row r="59" spans="6:142" x14ac:dyDescent="0.35">
      <c r="F59" s="372">
        <f ca="1">IFERROR(INDEX('Inflation Rates'!$A$16:$H$138,MATCH('IRA Roth'!$H59,'Inflation Rates'!$A$16:$A$138,0),8)/INDEX('Inflation Rates'!$A$16:$H$138,MATCH('IRA Roth'!$H59,'Inflation Rates'!$A$16:$A$138,0)-1,8)-1,F58)</f>
        <v>2.0000000000000018E-2</v>
      </c>
      <c r="G59" s="372">
        <f ca="1">IFERROR(INDEX('Inflation Rates'!$A$16:$H$138,MATCH('IRA Roth'!$H59,'Inflation Rates'!$A$16:$A$138,0),6)/INDEX('Inflation Rates'!$A$16:$H$138,MATCH('IRA Roth'!$H59,'Inflation Rates'!$A$16:$A$138,0)-1,6)-1,G58)</f>
        <v>2.0999999999999908E-2</v>
      </c>
      <c r="H59" s="362">
        <f t="shared" ref="H59:I74" ca="1" si="123">H58+1</f>
        <v>2070</v>
      </c>
      <c r="I59" s="362">
        <f t="shared" ca="1" si="123"/>
        <v>170</v>
      </c>
      <c r="J59" s="362">
        <v>51</v>
      </c>
      <c r="K59" s="371">
        <f t="shared" ca="1" si="73"/>
        <v>0</v>
      </c>
      <c r="L59" s="359">
        <f t="shared" ca="1" si="2"/>
        <v>0</v>
      </c>
      <c r="M59" s="359">
        <f t="shared" ca="1" si="3"/>
        <v>0</v>
      </c>
      <c r="N59" s="359">
        <f t="shared" ca="1" si="4"/>
        <v>0</v>
      </c>
      <c r="O59" s="359">
        <f t="shared" ca="1" si="74"/>
        <v>0</v>
      </c>
      <c r="P59" s="359">
        <f t="shared" ca="1" si="57"/>
        <v>0</v>
      </c>
      <c r="R59" s="362">
        <f t="shared" ca="1" si="75"/>
        <v>170</v>
      </c>
      <c r="S59" s="362">
        <v>51</v>
      </c>
      <c r="T59" s="371">
        <f t="shared" ca="1" si="76"/>
        <v>0</v>
      </c>
      <c r="U59" s="359">
        <f t="shared" ca="1" si="108"/>
        <v>0</v>
      </c>
      <c r="V59" s="359">
        <f t="shared" ca="1" si="6"/>
        <v>0</v>
      </c>
      <c r="W59" s="359">
        <f t="shared" ca="1" si="7"/>
        <v>0</v>
      </c>
      <c r="X59" s="359">
        <f t="shared" ca="1" si="77"/>
        <v>0</v>
      </c>
      <c r="Y59" s="359">
        <f t="shared" ca="1" si="58"/>
        <v>0</v>
      </c>
      <c r="AA59" s="362">
        <f t="shared" ca="1" si="78"/>
        <v>170</v>
      </c>
      <c r="AB59" s="362">
        <v>51</v>
      </c>
      <c r="AC59" s="371">
        <f t="shared" ca="1" si="79"/>
        <v>0</v>
      </c>
      <c r="AD59" s="359">
        <f t="shared" ca="1" si="109"/>
        <v>0</v>
      </c>
      <c r="AE59" s="359">
        <f t="shared" ca="1" si="9"/>
        <v>0</v>
      </c>
      <c r="AF59" s="359">
        <f t="shared" ca="1" si="10"/>
        <v>0</v>
      </c>
      <c r="AG59" s="359">
        <f t="shared" ca="1" si="80"/>
        <v>0</v>
      </c>
      <c r="AH59" s="359">
        <f t="shared" ca="1" si="59"/>
        <v>0</v>
      </c>
      <c r="AJ59" s="362">
        <f t="shared" ca="1" si="81"/>
        <v>170</v>
      </c>
      <c r="AK59" s="362">
        <v>51</v>
      </c>
      <c r="AL59" s="371">
        <f t="shared" ca="1" si="82"/>
        <v>0</v>
      </c>
      <c r="AM59" s="359">
        <f t="shared" ca="1" si="110"/>
        <v>0</v>
      </c>
      <c r="AN59" s="359">
        <f t="shared" ca="1" si="12"/>
        <v>0</v>
      </c>
      <c r="AO59" s="359">
        <f t="shared" ca="1" si="13"/>
        <v>0</v>
      </c>
      <c r="AP59" s="359">
        <f t="shared" ca="1" si="83"/>
        <v>0</v>
      </c>
      <c r="AQ59" s="359">
        <f t="shared" ca="1" si="60"/>
        <v>0</v>
      </c>
      <c r="AS59" s="362">
        <f t="shared" ca="1" si="84"/>
        <v>170</v>
      </c>
      <c r="AT59" s="362">
        <v>51</v>
      </c>
      <c r="AU59" s="371">
        <f t="shared" ca="1" si="85"/>
        <v>0</v>
      </c>
      <c r="AV59" s="359">
        <f t="shared" ca="1" si="111"/>
        <v>0</v>
      </c>
      <c r="AW59" s="359">
        <f t="shared" ca="1" si="15"/>
        <v>0</v>
      </c>
      <c r="AX59" s="359">
        <f t="shared" ca="1" si="16"/>
        <v>0</v>
      </c>
      <c r="AY59" s="359">
        <f t="shared" ca="1" si="86"/>
        <v>0</v>
      </c>
      <c r="AZ59" s="359">
        <f t="shared" ca="1" si="61"/>
        <v>0</v>
      </c>
      <c r="BB59" s="362">
        <f t="shared" ca="1" si="87"/>
        <v>170</v>
      </c>
      <c r="BC59" s="362">
        <v>51</v>
      </c>
      <c r="BD59" s="371">
        <f t="shared" ca="1" si="88"/>
        <v>0</v>
      </c>
      <c r="BE59" s="359">
        <f t="shared" ca="1" si="112"/>
        <v>0</v>
      </c>
      <c r="BF59" s="359">
        <f t="shared" ca="1" si="18"/>
        <v>0</v>
      </c>
      <c r="BG59" s="359">
        <f t="shared" ca="1" si="19"/>
        <v>0</v>
      </c>
      <c r="BH59" s="359">
        <f t="shared" ca="1" si="20"/>
        <v>0</v>
      </c>
      <c r="BI59" s="359">
        <f t="shared" ca="1" si="62"/>
        <v>0</v>
      </c>
      <c r="BK59" s="362">
        <f t="shared" ca="1" si="89"/>
        <v>170</v>
      </c>
      <c r="BL59" s="362">
        <v>51</v>
      </c>
      <c r="BM59" s="371">
        <f t="shared" ca="1" si="90"/>
        <v>0</v>
      </c>
      <c r="BN59" s="359">
        <f t="shared" ca="1" si="113"/>
        <v>0</v>
      </c>
      <c r="BO59" s="359">
        <f t="shared" ca="1" si="22"/>
        <v>0</v>
      </c>
      <c r="BP59" s="359">
        <f t="shared" ca="1" si="23"/>
        <v>0</v>
      </c>
      <c r="BQ59" s="359">
        <f t="shared" ca="1" si="24"/>
        <v>0</v>
      </c>
      <c r="BR59" s="359">
        <f t="shared" ca="1" si="63"/>
        <v>0</v>
      </c>
      <c r="BT59" s="362">
        <f t="shared" ca="1" si="91"/>
        <v>170</v>
      </c>
      <c r="BU59" s="362">
        <v>51</v>
      </c>
      <c r="BV59" s="371">
        <f t="shared" ca="1" si="92"/>
        <v>0</v>
      </c>
      <c r="BW59" s="359">
        <f t="shared" ca="1" si="114"/>
        <v>0</v>
      </c>
      <c r="BX59" s="359">
        <f t="shared" ca="1" si="26"/>
        <v>0</v>
      </c>
      <c r="BY59" s="359">
        <f t="shared" ca="1" si="27"/>
        <v>0</v>
      </c>
      <c r="BZ59" s="359">
        <f t="shared" ca="1" si="28"/>
        <v>0</v>
      </c>
      <c r="CA59" s="359">
        <f t="shared" ca="1" si="64"/>
        <v>0</v>
      </c>
      <c r="CC59" s="362">
        <f t="shared" ca="1" si="93"/>
        <v>170</v>
      </c>
      <c r="CD59" s="362">
        <v>51</v>
      </c>
      <c r="CE59" s="371">
        <f t="shared" ca="1" si="94"/>
        <v>0</v>
      </c>
      <c r="CF59" s="359">
        <f t="shared" ca="1" si="115"/>
        <v>0</v>
      </c>
      <c r="CG59" s="359">
        <f t="shared" ca="1" si="30"/>
        <v>0</v>
      </c>
      <c r="CH59" s="359">
        <f t="shared" ca="1" si="31"/>
        <v>0</v>
      </c>
      <c r="CI59" s="359">
        <f t="shared" ca="1" si="32"/>
        <v>0</v>
      </c>
      <c r="CJ59" s="359">
        <f t="shared" ca="1" si="65"/>
        <v>0</v>
      </c>
      <c r="CL59" s="362">
        <f t="shared" ca="1" si="95"/>
        <v>170</v>
      </c>
      <c r="CM59" s="362">
        <v>51</v>
      </c>
      <c r="CN59" s="371">
        <f t="shared" ca="1" si="96"/>
        <v>0</v>
      </c>
      <c r="CO59" s="359">
        <f t="shared" ca="1" si="116"/>
        <v>0</v>
      </c>
      <c r="CP59" s="359">
        <f t="shared" ca="1" si="34"/>
        <v>0</v>
      </c>
      <c r="CQ59" s="359">
        <f t="shared" ca="1" si="35"/>
        <v>0</v>
      </c>
      <c r="CR59" s="359">
        <f t="shared" ca="1" si="36"/>
        <v>0</v>
      </c>
      <c r="CS59" s="359">
        <f t="shared" ca="1" si="66"/>
        <v>0</v>
      </c>
      <c r="CU59" s="362">
        <f t="shared" ca="1" si="97"/>
        <v>170</v>
      </c>
      <c r="CV59" s="362">
        <v>51</v>
      </c>
      <c r="CW59" s="371">
        <f t="shared" ca="1" si="98"/>
        <v>0</v>
      </c>
      <c r="CX59" s="359">
        <f t="shared" ca="1" si="117"/>
        <v>0</v>
      </c>
      <c r="CY59" s="359">
        <f t="shared" ca="1" si="38"/>
        <v>0</v>
      </c>
      <c r="CZ59" s="359">
        <f t="shared" ca="1" si="39"/>
        <v>0</v>
      </c>
      <c r="DA59" s="359">
        <f t="shared" ca="1" si="40"/>
        <v>0</v>
      </c>
      <c r="DB59" s="359">
        <f t="shared" ca="1" si="67"/>
        <v>0</v>
      </c>
      <c r="DD59" s="362">
        <f t="shared" ca="1" si="99"/>
        <v>170</v>
      </c>
      <c r="DE59" s="362">
        <v>51</v>
      </c>
      <c r="DF59" s="371">
        <f t="shared" ca="1" si="100"/>
        <v>0</v>
      </c>
      <c r="DG59" s="359">
        <f t="shared" ca="1" si="118"/>
        <v>0</v>
      </c>
      <c r="DH59" s="359">
        <f t="shared" ca="1" si="42"/>
        <v>0</v>
      </c>
      <c r="DI59" s="359">
        <f t="shared" ca="1" si="43"/>
        <v>0</v>
      </c>
      <c r="DJ59" s="359">
        <f t="shared" ca="1" si="44"/>
        <v>0</v>
      </c>
      <c r="DK59" s="359">
        <f t="shared" ca="1" si="68"/>
        <v>0</v>
      </c>
      <c r="DM59" s="362">
        <f t="shared" ca="1" si="101"/>
        <v>170</v>
      </c>
      <c r="DN59" s="362">
        <v>51</v>
      </c>
      <c r="DO59" s="371">
        <f t="shared" ca="1" si="102"/>
        <v>0</v>
      </c>
      <c r="DP59" s="359">
        <f t="shared" ca="1" si="119"/>
        <v>0</v>
      </c>
      <c r="DQ59" s="359">
        <f t="shared" ca="1" si="46"/>
        <v>0</v>
      </c>
      <c r="DR59" s="359">
        <f t="shared" ca="1" si="47"/>
        <v>0</v>
      </c>
      <c r="DS59" s="359">
        <f t="shared" ca="1" si="48"/>
        <v>0</v>
      </c>
      <c r="DT59" s="359">
        <f t="shared" ca="1" si="69"/>
        <v>0</v>
      </c>
      <c r="DV59" s="362">
        <f t="shared" ca="1" si="103"/>
        <v>170</v>
      </c>
      <c r="DW59" s="362">
        <v>51</v>
      </c>
      <c r="DX59" s="371">
        <f t="shared" ca="1" si="104"/>
        <v>0</v>
      </c>
      <c r="DY59" s="359">
        <f t="shared" ca="1" si="120"/>
        <v>0</v>
      </c>
      <c r="DZ59" s="359">
        <f t="shared" ca="1" si="50"/>
        <v>0</v>
      </c>
      <c r="EA59" s="359">
        <f t="shared" ca="1" si="51"/>
        <v>0</v>
      </c>
      <c r="EB59" s="359">
        <f t="shared" ca="1" si="52"/>
        <v>0</v>
      </c>
      <c r="EC59" s="359">
        <f t="shared" ca="1" si="70"/>
        <v>0</v>
      </c>
      <c r="EE59" s="362">
        <f t="shared" ca="1" si="105"/>
        <v>170</v>
      </c>
      <c r="EF59" s="362">
        <v>51</v>
      </c>
      <c r="EG59" s="371">
        <f t="shared" ca="1" si="106"/>
        <v>0</v>
      </c>
      <c r="EH59" s="359">
        <f t="shared" ca="1" si="121"/>
        <v>0</v>
      </c>
      <c r="EI59" s="359">
        <f t="shared" ca="1" si="54"/>
        <v>0</v>
      </c>
      <c r="EJ59" s="359">
        <f t="shared" ca="1" si="55"/>
        <v>0</v>
      </c>
      <c r="EK59" s="359">
        <f t="shared" ca="1" si="56"/>
        <v>0</v>
      </c>
      <c r="EL59" s="359">
        <f t="shared" ca="1" si="71"/>
        <v>0</v>
      </c>
    </row>
    <row r="60" spans="6:142" x14ac:dyDescent="0.35">
      <c r="F60" s="372">
        <f ca="1">IFERROR(INDEX('Inflation Rates'!$A$16:$H$138,MATCH('IRA Roth'!$H60,'Inflation Rates'!$A$16:$A$138,0),8)/INDEX('Inflation Rates'!$A$16:$H$138,MATCH('IRA Roth'!$H60,'Inflation Rates'!$A$16:$A$138,0)-1,8)-1,F59)</f>
        <v>2.0000000000000018E-2</v>
      </c>
      <c r="G60" s="372">
        <f ca="1">IFERROR(INDEX('Inflation Rates'!$A$16:$H$138,MATCH('IRA Roth'!$H60,'Inflation Rates'!$A$16:$A$138,0),6)/INDEX('Inflation Rates'!$A$16:$H$138,MATCH('IRA Roth'!$H60,'Inflation Rates'!$A$16:$A$138,0)-1,6)-1,G59)</f>
        <v>2.0999999999999908E-2</v>
      </c>
      <c r="H60" s="362">
        <f t="shared" ca="1" si="123"/>
        <v>2071</v>
      </c>
      <c r="I60" s="362">
        <f t="shared" ca="1" si="123"/>
        <v>171</v>
      </c>
      <c r="J60" s="362">
        <v>52</v>
      </c>
      <c r="K60" s="371">
        <f t="shared" ca="1" si="73"/>
        <v>0</v>
      </c>
      <c r="L60" s="359">
        <f t="shared" ca="1" si="2"/>
        <v>0</v>
      </c>
      <c r="M60" s="359">
        <f t="shared" ca="1" si="3"/>
        <v>0</v>
      </c>
      <c r="N60" s="359">
        <f t="shared" ca="1" si="4"/>
        <v>0</v>
      </c>
      <c r="O60" s="359">
        <f t="shared" ca="1" si="74"/>
        <v>0</v>
      </c>
      <c r="P60" s="359">
        <f t="shared" ca="1" si="57"/>
        <v>0</v>
      </c>
      <c r="R60" s="362">
        <f t="shared" ca="1" si="75"/>
        <v>171</v>
      </c>
      <c r="S60" s="362">
        <v>52</v>
      </c>
      <c r="T60" s="371">
        <f t="shared" ca="1" si="76"/>
        <v>0</v>
      </c>
      <c r="U60" s="359">
        <f t="shared" ca="1" si="108"/>
        <v>0</v>
      </c>
      <c r="V60" s="359">
        <f t="shared" ca="1" si="6"/>
        <v>0</v>
      </c>
      <c r="W60" s="359">
        <f t="shared" ca="1" si="7"/>
        <v>0</v>
      </c>
      <c r="X60" s="359">
        <f t="shared" ca="1" si="77"/>
        <v>0</v>
      </c>
      <c r="Y60" s="359">
        <f t="shared" ca="1" si="58"/>
        <v>0</v>
      </c>
      <c r="AA60" s="362">
        <f t="shared" ca="1" si="78"/>
        <v>171</v>
      </c>
      <c r="AB60" s="362">
        <v>52</v>
      </c>
      <c r="AC60" s="371">
        <f t="shared" ca="1" si="79"/>
        <v>0</v>
      </c>
      <c r="AD60" s="359">
        <f t="shared" ca="1" si="109"/>
        <v>0</v>
      </c>
      <c r="AE60" s="359">
        <f t="shared" ca="1" si="9"/>
        <v>0</v>
      </c>
      <c r="AF60" s="359">
        <f t="shared" ca="1" si="10"/>
        <v>0</v>
      </c>
      <c r="AG60" s="359">
        <f t="shared" ca="1" si="80"/>
        <v>0</v>
      </c>
      <c r="AH60" s="359">
        <f t="shared" ca="1" si="59"/>
        <v>0</v>
      </c>
      <c r="AJ60" s="362">
        <f t="shared" ca="1" si="81"/>
        <v>171</v>
      </c>
      <c r="AK60" s="362">
        <v>52</v>
      </c>
      <c r="AL60" s="371">
        <f t="shared" ca="1" si="82"/>
        <v>0</v>
      </c>
      <c r="AM60" s="359">
        <f t="shared" ca="1" si="110"/>
        <v>0</v>
      </c>
      <c r="AN60" s="359">
        <f t="shared" ca="1" si="12"/>
        <v>0</v>
      </c>
      <c r="AO60" s="359">
        <f t="shared" ca="1" si="13"/>
        <v>0</v>
      </c>
      <c r="AP60" s="359">
        <f t="shared" ca="1" si="83"/>
        <v>0</v>
      </c>
      <c r="AQ60" s="359">
        <f t="shared" ca="1" si="60"/>
        <v>0</v>
      </c>
      <c r="AS60" s="362">
        <f t="shared" ca="1" si="84"/>
        <v>171</v>
      </c>
      <c r="AT60" s="362">
        <v>52</v>
      </c>
      <c r="AU60" s="371">
        <f t="shared" ca="1" si="85"/>
        <v>0</v>
      </c>
      <c r="AV60" s="359">
        <f t="shared" ca="1" si="111"/>
        <v>0</v>
      </c>
      <c r="AW60" s="359">
        <f t="shared" ca="1" si="15"/>
        <v>0</v>
      </c>
      <c r="AX60" s="359">
        <f t="shared" ca="1" si="16"/>
        <v>0</v>
      </c>
      <c r="AY60" s="359">
        <f t="shared" ca="1" si="86"/>
        <v>0</v>
      </c>
      <c r="AZ60" s="359">
        <f t="shared" ca="1" si="61"/>
        <v>0</v>
      </c>
      <c r="BB60" s="362">
        <f t="shared" ca="1" si="87"/>
        <v>171</v>
      </c>
      <c r="BC60" s="362">
        <v>52</v>
      </c>
      <c r="BD60" s="371">
        <f t="shared" ca="1" si="88"/>
        <v>0</v>
      </c>
      <c r="BE60" s="359">
        <f t="shared" ca="1" si="112"/>
        <v>0</v>
      </c>
      <c r="BF60" s="359">
        <f t="shared" ca="1" si="18"/>
        <v>0</v>
      </c>
      <c r="BG60" s="359">
        <f t="shared" ca="1" si="19"/>
        <v>0</v>
      </c>
      <c r="BH60" s="359">
        <f t="shared" ca="1" si="20"/>
        <v>0</v>
      </c>
      <c r="BI60" s="359">
        <f t="shared" ca="1" si="62"/>
        <v>0</v>
      </c>
      <c r="BK60" s="362">
        <f t="shared" ca="1" si="89"/>
        <v>171</v>
      </c>
      <c r="BL60" s="362">
        <v>52</v>
      </c>
      <c r="BM60" s="371">
        <f t="shared" ca="1" si="90"/>
        <v>0</v>
      </c>
      <c r="BN60" s="359">
        <f t="shared" ca="1" si="113"/>
        <v>0</v>
      </c>
      <c r="BO60" s="359">
        <f t="shared" ca="1" si="22"/>
        <v>0</v>
      </c>
      <c r="BP60" s="359">
        <f t="shared" ca="1" si="23"/>
        <v>0</v>
      </c>
      <c r="BQ60" s="359">
        <f t="shared" ca="1" si="24"/>
        <v>0</v>
      </c>
      <c r="BR60" s="359">
        <f t="shared" ca="1" si="63"/>
        <v>0</v>
      </c>
      <c r="BT60" s="362">
        <f t="shared" ca="1" si="91"/>
        <v>171</v>
      </c>
      <c r="BU60" s="362">
        <v>52</v>
      </c>
      <c r="BV60" s="371">
        <f t="shared" ca="1" si="92"/>
        <v>0</v>
      </c>
      <c r="BW60" s="359">
        <f t="shared" ca="1" si="114"/>
        <v>0</v>
      </c>
      <c r="BX60" s="359">
        <f t="shared" ca="1" si="26"/>
        <v>0</v>
      </c>
      <c r="BY60" s="359">
        <f t="shared" ca="1" si="27"/>
        <v>0</v>
      </c>
      <c r="BZ60" s="359">
        <f t="shared" ca="1" si="28"/>
        <v>0</v>
      </c>
      <c r="CA60" s="359">
        <f t="shared" ca="1" si="64"/>
        <v>0</v>
      </c>
      <c r="CC60" s="362">
        <f t="shared" ca="1" si="93"/>
        <v>171</v>
      </c>
      <c r="CD60" s="362">
        <v>52</v>
      </c>
      <c r="CE60" s="371">
        <f t="shared" ca="1" si="94"/>
        <v>0</v>
      </c>
      <c r="CF60" s="359">
        <f t="shared" ca="1" si="115"/>
        <v>0</v>
      </c>
      <c r="CG60" s="359">
        <f t="shared" ca="1" si="30"/>
        <v>0</v>
      </c>
      <c r="CH60" s="359">
        <f t="shared" ca="1" si="31"/>
        <v>0</v>
      </c>
      <c r="CI60" s="359">
        <f t="shared" ca="1" si="32"/>
        <v>0</v>
      </c>
      <c r="CJ60" s="359">
        <f t="shared" ca="1" si="65"/>
        <v>0</v>
      </c>
      <c r="CL60" s="362">
        <f t="shared" ca="1" si="95"/>
        <v>171</v>
      </c>
      <c r="CM60" s="362">
        <v>52</v>
      </c>
      <c r="CN60" s="371">
        <f t="shared" ca="1" si="96"/>
        <v>0</v>
      </c>
      <c r="CO60" s="359">
        <f t="shared" ca="1" si="116"/>
        <v>0</v>
      </c>
      <c r="CP60" s="359">
        <f t="shared" ca="1" si="34"/>
        <v>0</v>
      </c>
      <c r="CQ60" s="359">
        <f t="shared" ca="1" si="35"/>
        <v>0</v>
      </c>
      <c r="CR60" s="359">
        <f t="shared" ca="1" si="36"/>
        <v>0</v>
      </c>
      <c r="CS60" s="359">
        <f t="shared" ca="1" si="66"/>
        <v>0</v>
      </c>
      <c r="CU60" s="362">
        <f t="shared" ca="1" si="97"/>
        <v>171</v>
      </c>
      <c r="CV60" s="362">
        <v>52</v>
      </c>
      <c r="CW60" s="371">
        <f t="shared" ca="1" si="98"/>
        <v>0</v>
      </c>
      <c r="CX60" s="359">
        <f t="shared" ca="1" si="117"/>
        <v>0</v>
      </c>
      <c r="CY60" s="359">
        <f t="shared" ca="1" si="38"/>
        <v>0</v>
      </c>
      <c r="CZ60" s="359">
        <f t="shared" ca="1" si="39"/>
        <v>0</v>
      </c>
      <c r="DA60" s="359">
        <f t="shared" ca="1" si="40"/>
        <v>0</v>
      </c>
      <c r="DB60" s="359">
        <f t="shared" ca="1" si="67"/>
        <v>0</v>
      </c>
      <c r="DD60" s="362">
        <f t="shared" ca="1" si="99"/>
        <v>171</v>
      </c>
      <c r="DE60" s="362">
        <v>52</v>
      </c>
      <c r="DF60" s="371">
        <f t="shared" ca="1" si="100"/>
        <v>0</v>
      </c>
      <c r="DG60" s="359">
        <f t="shared" ca="1" si="118"/>
        <v>0</v>
      </c>
      <c r="DH60" s="359">
        <f t="shared" ca="1" si="42"/>
        <v>0</v>
      </c>
      <c r="DI60" s="359">
        <f t="shared" ca="1" si="43"/>
        <v>0</v>
      </c>
      <c r="DJ60" s="359">
        <f t="shared" ca="1" si="44"/>
        <v>0</v>
      </c>
      <c r="DK60" s="359">
        <f t="shared" ca="1" si="68"/>
        <v>0</v>
      </c>
      <c r="DM60" s="362">
        <f t="shared" ca="1" si="101"/>
        <v>171</v>
      </c>
      <c r="DN60" s="362">
        <v>52</v>
      </c>
      <c r="DO60" s="371">
        <f t="shared" ca="1" si="102"/>
        <v>0</v>
      </c>
      <c r="DP60" s="359">
        <f t="shared" ca="1" si="119"/>
        <v>0</v>
      </c>
      <c r="DQ60" s="359">
        <f t="shared" ca="1" si="46"/>
        <v>0</v>
      </c>
      <c r="DR60" s="359">
        <f t="shared" ca="1" si="47"/>
        <v>0</v>
      </c>
      <c r="DS60" s="359">
        <f t="shared" ca="1" si="48"/>
        <v>0</v>
      </c>
      <c r="DT60" s="359">
        <f t="shared" ca="1" si="69"/>
        <v>0</v>
      </c>
      <c r="DV60" s="362">
        <f t="shared" ca="1" si="103"/>
        <v>171</v>
      </c>
      <c r="DW60" s="362">
        <v>52</v>
      </c>
      <c r="DX60" s="371">
        <f t="shared" ca="1" si="104"/>
        <v>0</v>
      </c>
      <c r="DY60" s="359">
        <f t="shared" ca="1" si="120"/>
        <v>0</v>
      </c>
      <c r="DZ60" s="359">
        <f t="shared" ca="1" si="50"/>
        <v>0</v>
      </c>
      <c r="EA60" s="359">
        <f t="shared" ca="1" si="51"/>
        <v>0</v>
      </c>
      <c r="EB60" s="359">
        <f t="shared" ca="1" si="52"/>
        <v>0</v>
      </c>
      <c r="EC60" s="359">
        <f t="shared" ca="1" si="70"/>
        <v>0</v>
      </c>
      <c r="EE60" s="362">
        <f t="shared" ca="1" si="105"/>
        <v>171</v>
      </c>
      <c r="EF60" s="362">
        <v>52</v>
      </c>
      <c r="EG60" s="371">
        <f t="shared" ca="1" si="106"/>
        <v>0</v>
      </c>
      <c r="EH60" s="359">
        <f t="shared" ca="1" si="121"/>
        <v>0</v>
      </c>
      <c r="EI60" s="359">
        <f t="shared" ca="1" si="54"/>
        <v>0</v>
      </c>
      <c r="EJ60" s="359">
        <f t="shared" ca="1" si="55"/>
        <v>0</v>
      </c>
      <c r="EK60" s="359">
        <f t="shared" ca="1" si="56"/>
        <v>0</v>
      </c>
      <c r="EL60" s="359">
        <f t="shared" ca="1" si="71"/>
        <v>0</v>
      </c>
    </row>
    <row r="61" spans="6:142" x14ac:dyDescent="0.35">
      <c r="F61" s="372">
        <f ca="1">IFERROR(INDEX('Inflation Rates'!$A$16:$H$138,MATCH('IRA Roth'!$H61,'Inflation Rates'!$A$16:$A$138,0),8)/INDEX('Inflation Rates'!$A$16:$H$138,MATCH('IRA Roth'!$H61,'Inflation Rates'!$A$16:$A$138,0)-1,8)-1,F60)</f>
        <v>2.0000000000000018E-2</v>
      </c>
      <c r="G61" s="372">
        <f ca="1">IFERROR(INDEX('Inflation Rates'!$A$16:$H$138,MATCH('IRA Roth'!$H61,'Inflation Rates'!$A$16:$A$138,0),6)/INDEX('Inflation Rates'!$A$16:$H$138,MATCH('IRA Roth'!$H61,'Inflation Rates'!$A$16:$A$138,0)-1,6)-1,G60)</f>
        <v>2.0999999999999908E-2</v>
      </c>
      <c r="H61" s="362">
        <f t="shared" ca="1" si="123"/>
        <v>2072</v>
      </c>
      <c r="I61" s="362">
        <f t="shared" ca="1" si="123"/>
        <v>172</v>
      </c>
      <c r="J61" s="362">
        <v>53</v>
      </c>
      <c r="K61" s="371">
        <f t="shared" ca="1" si="73"/>
        <v>0</v>
      </c>
      <c r="L61" s="359">
        <f t="shared" ca="1" si="2"/>
        <v>0</v>
      </c>
      <c r="M61" s="359">
        <f t="shared" ca="1" si="3"/>
        <v>0</v>
      </c>
      <c r="N61" s="359">
        <f t="shared" ca="1" si="4"/>
        <v>0</v>
      </c>
      <c r="O61" s="359">
        <f t="shared" ca="1" si="74"/>
        <v>0</v>
      </c>
      <c r="P61" s="359">
        <f t="shared" ca="1" si="57"/>
        <v>0</v>
      </c>
      <c r="R61" s="362">
        <f t="shared" ca="1" si="75"/>
        <v>172</v>
      </c>
      <c r="S61" s="362">
        <v>53</v>
      </c>
      <c r="T61" s="371">
        <f t="shared" ca="1" si="76"/>
        <v>0</v>
      </c>
      <c r="U61" s="359">
        <f t="shared" ca="1" si="108"/>
        <v>0</v>
      </c>
      <c r="V61" s="359">
        <f t="shared" ca="1" si="6"/>
        <v>0</v>
      </c>
      <c r="W61" s="359">
        <f t="shared" ca="1" si="7"/>
        <v>0</v>
      </c>
      <c r="X61" s="359">
        <f t="shared" ca="1" si="77"/>
        <v>0</v>
      </c>
      <c r="Y61" s="359">
        <f t="shared" ca="1" si="58"/>
        <v>0</v>
      </c>
      <c r="AA61" s="362">
        <f t="shared" ca="1" si="78"/>
        <v>172</v>
      </c>
      <c r="AB61" s="362">
        <v>53</v>
      </c>
      <c r="AC61" s="371">
        <f t="shared" ca="1" si="79"/>
        <v>0</v>
      </c>
      <c r="AD61" s="359">
        <f t="shared" ca="1" si="109"/>
        <v>0</v>
      </c>
      <c r="AE61" s="359">
        <f t="shared" ca="1" si="9"/>
        <v>0</v>
      </c>
      <c r="AF61" s="359">
        <f t="shared" ca="1" si="10"/>
        <v>0</v>
      </c>
      <c r="AG61" s="359">
        <f t="shared" ca="1" si="80"/>
        <v>0</v>
      </c>
      <c r="AH61" s="359">
        <f t="shared" ca="1" si="59"/>
        <v>0</v>
      </c>
      <c r="AJ61" s="362">
        <f t="shared" ca="1" si="81"/>
        <v>172</v>
      </c>
      <c r="AK61" s="362">
        <v>53</v>
      </c>
      <c r="AL61" s="371">
        <f t="shared" ca="1" si="82"/>
        <v>0</v>
      </c>
      <c r="AM61" s="359">
        <f t="shared" ca="1" si="110"/>
        <v>0</v>
      </c>
      <c r="AN61" s="359">
        <f t="shared" ca="1" si="12"/>
        <v>0</v>
      </c>
      <c r="AO61" s="359">
        <f t="shared" ca="1" si="13"/>
        <v>0</v>
      </c>
      <c r="AP61" s="359">
        <f t="shared" ca="1" si="83"/>
        <v>0</v>
      </c>
      <c r="AQ61" s="359">
        <f t="shared" ca="1" si="60"/>
        <v>0</v>
      </c>
      <c r="AS61" s="362">
        <f t="shared" ca="1" si="84"/>
        <v>172</v>
      </c>
      <c r="AT61" s="362">
        <v>53</v>
      </c>
      <c r="AU61" s="371">
        <f t="shared" ca="1" si="85"/>
        <v>0</v>
      </c>
      <c r="AV61" s="359">
        <f t="shared" ca="1" si="111"/>
        <v>0</v>
      </c>
      <c r="AW61" s="359">
        <f t="shared" ca="1" si="15"/>
        <v>0</v>
      </c>
      <c r="AX61" s="359">
        <f t="shared" ca="1" si="16"/>
        <v>0</v>
      </c>
      <c r="AY61" s="359">
        <f t="shared" ca="1" si="86"/>
        <v>0</v>
      </c>
      <c r="AZ61" s="359">
        <f t="shared" ca="1" si="61"/>
        <v>0</v>
      </c>
      <c r="BB61" s="362">
        <f t="shared" ca="1" si="87"/>
        <v>172</v>
      </c>
      <c r="BC61" s="362">
        <v>53</v>
      </c>
      <c r="BD61" s="371">
        <f t="shared" ca="1" si="88"/>
        <v>0</v>
      </c>
      <c r="BE61" s="359">
        <f t="shared" ca="1" si="112"/>
        <v>0</v>
      </c>
      <c r="BF61" s="359">
        <f t="shared" ca="1" si="18"/>
        <v>0</v>
      </c>
      <c r="BG61" s="359">
        <f t="shared" ca="1" si="19"/>
        <v>0</v>
      </c>
      <c r="BH61" s="359">
        <f t="shared" ca="1" si="20"/>
        <v>0</v>
      </c>
      <c r="BI61" s="359">
        <f t="shared" ca="1" si="62"/>
        <v>0</v>
      </c>
      <c r="BK61" s="362">
        <f t="shared" ca="1" si="89"/>
        <v>172</v>
      </c>
      <c r="BL61" s="362">
        <v>53</v>
      </c>
      <c r="BM61" s="371">
        <f t="shared" ca="1" si="90"/>
        <v>0</v>
      </c>
      <c r="BN61" s="359">
        <f t="shared" ca="1" si="113"/>
        <v>0</v>
      </c>
      <c r="BO61" s="359">
        <f t="shared" ca="1" si="22"/>
        <v>0</v>
      </c>
      <c r="BP61" s="359">
        <f t="shared" ca="1" si="23"/>
        <v>0</v>
      </c>
      <c r="BQ61" s="359">
        <f t="shared" ca="1" si="24"/>
        <v>0</v>
      </c>
      <c r="BR61" s="359">
        <f t="shared" ca="1" si="63"/>
        <v>0</v>
      </c>
      <c r="BT61" s="362">
        <f t="shared" ca="1" si="91"/>
        <v>172</v>
      </c>
      <c r="BU61" s="362">
        <v>53</v>
      </c>
      <c r="BV61" s="371">
        <f t="shared" ca="1" si="92"/>
        <v>0</v>
      </c>
      <c r="BW61" s="359">
        <f t="shared" ca="1" si="114"/>
        <v>0</v>
      </c>
      <c r="BX61" s="359">
        <f t="shared" ca="1" si="26"/>
        <v>0</v>
      </c>
      <c r="BY61" s="359">
        <f t="shared" ca="1" si="27"/>
        <v>0</v>
      </c>
      <c r="BZ61" s="359">
        <f t="shared" ca="1" si="28"/>
        <v>0</v>
      </c>
      <c r="CA61" s="359">
        <f t="shared" ca="1" si="64"/>
        <v>0</v>
      </c>
      <c r="CC61" s="362">
        <f t="shared" ca="1" si="93"/>
        <v>172</v>
      </c>
      <c r="CD61" s="362">
        <v>53</v>
      </c>
      <c r="CE61" s="371">
        <f t="shared" ca="1" si="94"/>
        <v>0</v>
      </c>
      <c r="CF61" s="359">
        <f t="shared" ca="1" si="115"/>
        <v>0</v>
      </c>
      <c r="CG61" s="359">
        <f t="shared" ca="1" si="30"/>
        <v>0</v>
      </c>
      <c r="CH61" s="359">
        <f t="shared" ca="1" si="31"/>
        <v>0</v>
      </c>
      <c r="CI61" s="359">
        <f t="shared" ca="1" si="32"/>
        <v>0</v>
      </c>
      <c r="CJ61" s="359">
        <f t="shared" ca="1" si="65"/>
        <v>0</v>
      </c>
      <c r="CL61" s="362">
        <f t="shared" ca="1" si="95"/>
        <v>172</v>
      </c>
      <c r="CM61" s="362">
        <v>53</v>
      </c>
      <c r="CN61" s="371">
        <f t="shared" ca="1" si="96"/>
        <v>0</v>
      </c>
      <c r="CO61" s="359">
        <f t="shared" ca="1" si="116"/>
        <v>0</v>
      </c>
      <c r="CP61" s="359">
        <f t="shared" ca="1" si="34"/>
        <v>0</v>
      </c>
      <c r="CQ61" s="359">
        <f t="shared" ca="1" si="35"/>
        <v>0</v>
      </c>
      <c r="CR61" s="359">
        <f t="shared" ca="1" si="36"/>
        <v>0</v>
      </c>
      <c r="CS61" s="359">
        <f t="shared" ca="1" si="66"/>
        <v>0</v>
      </c>
      <c r="CU61" s="362">
        <f t="shared" ca="1" si="97"/>
        <v>172</v>
      </c>
      <c r="CV61" s="362">
        <v>53</v>
      </c>
      <c r="CW61" s="371">
        <f t="shared" ca="1" si="98"/>
        <v>0</v>
      </c>
      <c r="CX61" s="359">
        <f t="shared" ca="1" si="117"/>
        <v>0</v>
      </c>
      <c r="CY61" s="359">
        <f t="shared" ca="1" si="38"/>
        <v>0</v>
      </c>
      <c r="CZ61" s="359">
        <f t="shared" ca="1" si="39"/>
        <v>0</v>
      </c>
      <c r="DA61" s="359">
        <f t="shared" ca="1" si="40"/>
        <v>0</v>
      </c>
      <c r="DB61" s="359">
        <f t="shared" ca="1" si="67"/>
        <v>0</v>
      </c>
      <c r="DD61" s="362">
        <f t="shared" ca="1" si="99"/>
        <v>172</v>
      </c>
      <c r="DE61" s="362">
        <v>53</v>
      </c>
      <c r="DF61" s="371">
        <f t="shared" ca="1" si="100"/>
        <v>0</v>
      </c>
      <c r="DG61" s="359">
        <f t="shared" ca="1" si="118"/>
        <v>0</v>
      </c>
      <c r="DH61" s="359">
        <f t="shared" ca="1" si="42"/>
        <v>0</v>
      </c>
      <c r="DI61" s="359">
        <f t="shared" ca="1" si="43"/>
        <v>0</v>
      </c>
      <c r="DJ61" s="359">
        <f t="shared" ca="1" si="44"/>
        <v>0</v>
      </c>
      <c r="DK61" s="359">
        <f t="shared" ca="1" si="68"/>
        <v>0</v>
      </c>
      <c r="DM61" s="362">
        <f t="shared" ca="1" si="101"/>
        <v>172</v>
      </c>
      <c r="DN61" s="362">
        <v>53</v>
      </c>
      <c r="DO61" s="371">
        <f t="shared" ca="1" si="102"/>
        <v>0</v>
      </c>
      <c r="DP61" s="359">
        <f t="shared" ca="1" si="119"/>
        <v>0</v>
      </c>
      <c r="DQ61" s="359">
        <f t="shared" ca="1" si="46"/>
        <v>0</v>
      </c>
      <c r="DR61" s="359">
        <f t="shared" ca="1" si="47"/>
        <v>0</v>
      </c>
      <c r="DS61" s="359">
        <f t="shared" ca="1" si="48"/>
        <v>0</v>
      </c>
      <c r="DT61" s="359">
        <f t="shared" ca="1" si="69"/>
        <v>0</v>
      </c>
      <c r="DV61" s="362">
        <f t="shared" ca="1" si="103"/>
        <v>172</v>
      </c>
      <c r="DW61" s="362">
        <v>53</v>
      </c>
      <c r="DX61" s="371">
        <f t="shared" ca="1" si="104"/>
        <v>0</v>
      </c>
      <c r="DY61" s="359">
        <f t="shared" ca="1" si="120"/>
        <v>0</v>
      </c>
      <c r="DZ61" s="359">
        <f t="shared" ca="1" si="50"/>
        <v>0</v>
      </c>
      <c r="EA61" s="359">
        <f t="shared" ca="1" si="51"/>
        <v>0</v>
      </c>
      <c r="EB61" s="359">
        <f t="shared" ca="1" si="52"/>
        <v>0</v>
      </c>
      <c r="EC61" s="359">
        <f t="shared" ca="1" si="70"/>
        <v>0</v>
      </c>
      <c r="EE61" s="362">
        <f t="shared" ca="1" si="105"/>
        <v>172</v>
      </c>
      <c r="EF61" s="362">
        <v>53</v>
      </c>
      <c r="EG61" s="371">
        <f t="shared" ca="1" si="106"/>
        <v>0</v>
      </c>
      <c r="EH61" s="359">
        <f t="shared" ca="1" si="121"/>
        <v>0</v>
      </c>
      <c r="EI61" s="359">
        <f t="shared" ca="1" si="54"/>
        <v>0</v>
      </c>
      <c r="EJ61" s="359">
        <f t="shared" ca="1" si="55"/>
        <v>0</v>
      </c>
      <c r="EK61" s="359">
        <f t="shared" ca="1" si="56"/>
        <v>0</v>
      </c>
      <c r="EL61" s="359">
        <f t="shared" ca="1" si="71"/>
        <v>0</v>
      </c>
    </row>
    <row r="62" spans="6:142" x14ac:dyDescent="0.35">
      <c r="F62" s="372">
        <f ca="1">IFERROR(INDEX('Inflation Rates'!$A$16:$H$138,MATCH('IRA Roth'!$H62,'Inflation Rates'!$A$16:$A$138,0),8)/INDEX('Inflation Rates'!$A$16:$H$138,MATCH('IRA Roth'!$H62,'Inflation Rates'!$A$16:$A$138,0)-1,8)-1,F61)</f>
        <v>2.0000000000000018E-2</v>
      </c>
      <c r="G62" s="372">
        <f ca="1">IFERROR(INDEX('Inflation Rates'!$A$16:$H$138,MATCH('IRA Roth'!$H62,'Inflation Rates'!$A$16:$A$138,0),6)/INDEX('Inflation Rates'!$A$16:$H$138,MATCH('IRA Roth'!$H62,'Inflation Rates'!$A$16:$A$138,0)-1,6)-1,G61)</f>
        <v>2.0999999999999908E-2</v>
      </c>
      <c r="H62" s="362">
        <f t="shared" ca="1" si="123"/>
        <v>2073</v>
      </c>
      <c r="I62" s="362">
        <f t="shared" ca="1" si="123"/>
        <v>173</v>
      </c>
      <c r="J62" s="362">
        <v>54</v>
      </c>
      <c r="K62" s="371">
        <f t="shared" ca="1" si="73"/>
        <v>0</v>
      </c>
      <c r="L62" s="359">
        <f t="shared" ca="1" si="2"/>
        <v>0</v>
      </c>
      <c r="M62" s="359">
        <f t="shared" ca="1" si="3"/>
        <v>0</v>
      </c>
      <c r="N62" s="359">
        <f t="shared" ca="1" si="4"/>
        <v>0</v>
      </c>
      <c r="O62" s="359">
        <f t="shared" ca="1" si="74"/>
        <v>0</v>
      </c>
      <c r="P62" s="359">
        <f t="shared" ca="1" si="57"/>
        <v>0</v>
      </c>
      <c r="R62" s="362">
        <f t="shared" ca="1" si="75"/>
        <v>173</v>
      </c>
      <c r="S62" s="362">
        <v>54</v>
      </c>
      <c r="T62" s="371">
        <f t="shared" ca="1" si="76"/>
        <v>0</v>
      </c>
      <c r="U62" s="359">
        <f t="shared" ca="1" si="108"/>
        <v>0</v>
      </c>
      <c r="V62" s="359">
        <f t="shared" ca="1" si="6"/>
        <v>0</v>
      </c>
      <c r="W62" s="359">
        <f t="shared" ca="1" si="7"/>
        <v>0</v>
      </c>
      <c r="X62" s="359">
        <f t="shared" ca="1" si="77"/>
        <v>0</v>
      </c>
      <c r="Y62" s="359">
        <f t="shared" ca="1" si="58"/>
        <v>0</v>
      </c>
      <c r="AA62" s="362">
        <f t="shared" ca="1" si="78"/>
        <v>173</v>
      </c>
      <c r="AB62" s="362">
        <v>54</v>
      </c>
      <c r="AC62" s="371">
        <f t="shared" ca="1" si="79"/>
        <v>0</v>
      </c>
      <c r="AD62" s="359">
        <f t="shared" ca="1" si="109"/>
        <v>0</v>
      </c>
      <c r="AE62" s="359">
        <f t="shared" ca="1" si="9"/>
        <v>0</v>
      </c>
      <c r="AF62" s="359">
        <f t="shared" ca="1" si="10"/>
        <v>0</v>
      </c>
      <c r="AG62" s="359">
        <f t="shared" ca="1" si="80"/>
        <v>0</v>
      </c>
      <c r="AH62" s="359">
        <f t="shared" ca="1" si="59"/>
        <v>0</v>
      </c>
      <c r="AJ62" s="362">
        <f t="shared" ca="1" si="81"/>
        <v>173</v>
      </c>
      <c r="AK62" s="362">
        <v>54</v>
      </c>
      <c r="AL62" s="371">
        <f t="shared" ca="1" si="82"/>
        <v>0</v>
      </c>
      <c r="AM62" s="359">
        <f t="shared" ca="1" si="110"/>
        <v>0</v>
      </c>
      <c r="AN62" s="359">
        <f t="shared" ca="1" si="12"/>
        <v>0</v>
      </c>
      <c r="AO62" s="359">
        <f t="shared" ca="1" si="13"/>
        <v>0</v>
      </c>
      <c r="AP62" s="359">
        <f t="shared" ca="1" si="83"/>
        <v>0</v>
      </c>
      <c r="AQ62" s="359">
        <f t="shared" ca="1" si="60"/>
        <v>0</v>
      </c>
      <c r="AS62" s="362">
        <f t="shared" ca="1" si="84"/>
        <v>173</v>
      </c>
      <c r="AT62" s="362">
        <v>54</v>
      </c>
      <c r="AU62" s="371">
        <f t="shared" ca="1" si="85"/>
        <v>0</v>
      </c>
      <c r="AV62" s="359">
        <f t="shared" ca="1" si="111"/>
        <v>0</v>
      </c>
      <c r="AW62" s="359">
        <f t="shared" ca="1" si="15"/>
        <v>0</v>
      </c>
      <c r="AX62" s="359">
        <f t="shared" ca="1" si="16"/>
        <v>0</v>
      </c>
      <c r="AY62" s="359">
        <f t="shared" ca="1" si="86"/>
        <v>0</v>
      </c>
      <c r="AZ62" s="359">
        <f t="shared" ca="1" si="61"/>
        <v>0</v>
      </c>
      <c r="BB62" s="362">
        <f t="shared" ca="1" si="87"/>
        <v>173</v>
      </c>
      <c r="BC62" s="362">
        <v>54</v>
      </c>
      <c r="BD62" s="371">
        <f t="shared" ca="1" si="88"/>
        <v>0</v>
      </c>
      <c r="BE62" s="359">
        <f t="shared" ca="1" si="112"/>
        <v>0</v>
      </c>
      <c r="BF62" s="359">
        <f t="shared" ca="1" si="18"/>
        <v>0</v>
      </c>
      <c r="BG62" s="359">
        <f t="shared" ca="1" si="19"/>
        <v>0</v>
      </c>
      <c r="BH62" s="359">
        <f t="shared" ca="1" si="20"/>
        <v>0</v>
      </c>
      <c r="BI62" s="359">
        <f t="shared" ca="1" si="62"/>
        <v>0</v>
      </c>
      <c r="BK62" s="362">
        <f t="shared" ca="1" si="89"/>
        <v>173</v>
      </c>
      <c r="BL62" s="362">
        <v>54</v>
      </c>
      <c r="BM62" s="371">
        <f t="shared" ca="1" si="90"/>
        <v>0</v>
      </c>
      <c r="BN62" s="359">
        <f t="shared" ca="1" si="113"/>
        <v>0</v>
      </c>
      <c r="BO62" s="359">
        <f t="shared" ca="1" si="22"/>
        <v>0</v>
      </c>
      <c r="BP62" s="359">
        <f t="shared" ca="1" si="23"/>
        <v>0</v>
      </c>
      <c r="BQ62" s="359">
        <f t="shared" ca="1" si="24"/>
        <v>0</v>
      </c>
      <c r="BR62" s="359">
        <f t="shared" ca="1" si="63"/>
        <v>0</v>
      </c>
      <c r="BT62" s="362">
        <f t="shared" ca="1" si="91"/>
        <v>173</v>
      </c>
      <c r="BU62" s="362">
        <v>54</v>
      </c>
      <c r="BV62" s="371">
        <f t="shared" ca="1" si="92"/>
        <v>0</v>
      </c>
      <c r="BW62" s="359">
        <f t="shared" ca="1" si="114"/>
        <v>0</v>
      </c>
      <c r="BX62" s="359">
        <f t="shared" ca="1" si="26"/>
        <v>0</v>
      </c>
      <c r="BY62" s="359">
        <f t="shared" ca="1" si="27"/>
        <v>0</v>
      </c>
      <c r="BZ62" s="359">
        <f t="shared" ca="1" si="28"/>
        <v>0</v>
      </c>
      <c r="CA62" s="359">
        <f t="shared" ca="1" si="64"/>
        <v>0</v>
      </c>
      <c r="CC62" s="362">
        <f t="shared" ca="1" si="93"/>
        <v>173</v>
      </c>
      <c r="CD62" s="362">
        <v>54</v>
      </c>
      <c r="CE62" s="371">
        <f t="shared" ca="1" si="94"/>
        <v>0</v>
      </c>
      <c r="CF62" s="359">
        <f t="shared" ca="1" si="115"/>
        <v>0</v>
      </c>
      <c r="CG62" s="359">
        <f t="shared" ca="1" si="30"/>
        <v>0</v>
      </c>
      <c r="CH62" s="359">
        <f t="shared" ca="1" si="31"/>
        <v>0</v>
      </c>
      <c r="CI62" s="359">
        <f t="shared" ca="1" si="32"/>
        <v>0</v>
      </c>
      <c r="CJ62" s="359">
        <f t="shared" ca="1" si="65"/>
        <v>0</v>
      </c>
      <c r="CL62" s="362">
        <f t="shared" ca="1" si="95"/>
        <v>173</v>
      </c>
      <c r="CM62" s="362">
        <v>54</v>
      </c>
      <c r="CN62" s="371">
        <f t="shared" ca="1" si="96"/>
        <v>0</v>
      </c>
      <c r="CO62" s="359">
        <f t="shared" ca="1" si="116"/>
        <v>0</v>
      </c>
      <c r="CP62" s="359">
        <f t="shared" ca="1" si="34"/>
        <v>0</v>
      </c>
      <c r="CQ62" s="359">
        <f t="shared" ca="1" si="35"/>
        <v>0</v>
      </c>
      <c r="CR62" s="359">
        <f t="shared" ca="1" si="36"/>
        <v>0</v>
      </c>
      <c r="CS62" s="359">
        <f t="shared" ca="1" si="66"/>
        <v>0</v>
      </c>
      <c r="CU62" s="362">
        <f t="shared" ca="1" si="97"/>
        <v>173</v>
      </c>
      <c r="CV62" s="362">
        <v>54</v>
      </c>
      <c r="CW62" s="371">
        <f t="shared" ca="1" si="98"/>
        <v>0</v>
      </c>
      <c r="CX62" s="359">
        <f t="shared" ca="1" si="117"/>
        <v>0</v>
      </c>
      <c r="CY62" s="359">
        <f t="shared" ca="1" si="38"/>
        <v>0</v>
      </c>
      <c r="CZ62" s="359">
        <f t="shared" ca="1" si="39"/>
        <v>0</v>
      </c>
      <c r="DA62" s="359">
        <f t="shared" ca="1" si="40"/>
        <v>0</v>
      </c>
      <c r="DB62" s="359">
        <f t="shared" ca="1" si="67"/>
        <v>0</v>
      </c>
      <c r="DD62" s="362">
        <f t="shared" ca="1" si="99"/>
        <v>173</v>
      </c>
      <c r="DE62" s="362">
        <v>54</v>
      </c>
      <c r="DF62" s="371">
        <f t="shared" ca="1" si="100"/>
        <v>0</v>
      </c>
      <c r="DG62" s="359">
        <f t="shared" ca="1" si="118"/>
        <v>0</v>
      </c>
      <c r="DH62" s="359">
        <f t="shared" ca="1" si="42"/>
        <v>0</v>
      </c>
      <c r="DI62" s="359">
        <f t="shared" ca="1" si="43"/>
        <v>0</v>
      </c>
      <c r="DJ62" s="359">
        <f t="shared" ca="1" si="44"/>
        <v>0</v>
      </c>
      <c r="DK62" s="359">
        <f t="shared" ca="1" si="68"/>
        <v>0</v>
      </c>
      <c r="DM62" s="362">
        <f t="shared" ca="1" si="101"/>
        <v>173</v>
      </c>
      <c r="DN62" s="362">
        <v>54</v>
      </c>
      <c r="DO62" s="371">
        <f t="shared" ca="1" si="102"/>
        <v>0</v>
      </c>
      <c r="DP62" s="359">
        <f t="shared" ca="1" si="119"/>
        <v>0</v>
      </c>
      <c r="DQ62" s="359">
        <f t="shared" ca="1" si="46"/>
        <v>0</v>
      </c>
      <c r="DR62" s="359">
        <f t="shared" ca="1" si="47"/>
        <v>0</v>
      </c>
      <c r="DS62" s="359">
        <f t="shared" ca="1" si="48"/>
        <v>0</v>
      </c>
      <c r="DT62" s="359">
        <f t="shared" ca="1" si="69"/>
        <v>0</v>
      </c>
      <c r="DV62" s="362">
        <f t="shared" ca="1" si="103"/>
        <v>173</v>
      </c>
      <c r="DW62" s="362">
        <v>54</v>
      </c>
      <c r="DX62" s="371">
        <f t="shared" ca="1" si="104"/>
        <v>0</v>
      </c>
      <c r="DY62" s="359">
        <f t="shared" ca="1" si="120"/>
        <v>0</v>
      </c>
      <c r="DZ62" s="359">
        <f t="shared" ca="1" si="50"/>
        <v>0</v>
      </c>
      <c r="EA62" s="359">
        <f t="shared" ca="1" si="51"/>
        <v>0</v>
      </c>
      <c r="EB62" s="359">
        <f t="shared" ca="1" si="52"/>
        <v>0</v>
      </c>
      <c r="EC62" s="359">
        <f t="shared" ca="1" si="70"/>
        <v>0</v>
      </c>
      <c r="EE62" s="362">
        <f t="shared" ca="1" si="105"/>
        <v>173</v>
      </c>
      <c r="EF62" s="362">
        <v>54</v>
      </c>
      <c r="EG62" s="371">
        <f t="shared" ca="1" si="106"/>
        <v>0</v>
      </c>
      <c r="EH62" s="359">
        <f t="shared" ca="1" si="121"/>
        <v>0</v>
      </c>
      <c r="EI62" s="359">
        <f t="shared" ca="1" si="54"/>
        <v>0</v>
      </c>
      <c r="EJ62" s="359">
        <f t="shared" ca="1" si="55"/>
        <v>0</v>
      </c>
      <c r="EK62" s="359">
        <f t="shared" ca="1" si="56"/>
        <v>0</v>
      </c>
      <c r="EL62" s="359">
        <f t="shared" ca="1" si="71"/>
        <v>0</v>
      </c>
    </row>
    <row r="63" spans="6:142" x14ac:dyDescent="0.35">
      <c r="F63" s="372">
        <f ca="1">IFERROR(INDEX('Inflation Rates'!$A$16:$H$138,MATCH('IRA Roth'!$H63,'Inflation Rates'!$A$16:$A$138,0),8)/INDEX('Inflation Rates'!$A$16:$H$138,MATCH('IRA Roth'!$H63,'Inflation Rates'!$A$16:$A$138,0)-1,8)-1,F62)</f>
        <v>2.0000000000000018E-2</v>
      </c>
      <c r="G63" s="372">
        <f ca="1">IFERROR(INDEX('Inflation Rates'!$A$16:$H$138,MATCH('IRA Roth'!$H63,'Inflation Rates'!$A$16:$A$138,0),6)/INDEX('Inflation Rates'!$A$16:$H$138,MATCH('IRA Roth'!$H63,'Inflation Rates'!$A$16:$A$138,0)-1,6)-1,G62)</f>
        <v>2.0999999999999908E-2</v>
      </c>
      <c r="H63" s="362">
        <f t="shared" ca="1" si="123"/>
        <v>2074</v>
      </c>
      <c r="I63" s="362">
        <f t="shared" ca="1" si="123"/>
        <v>174</v>
      </c>
      <c r="J63" s="362">
        <v>55</v>
      </c>
      <c r="K63" s="371">
        <f t="shared" ca="1" si="73"/>
        <v>0</v>
      </c>
      <c r="L63" s="359">
        <f t="shared" ca="1" si="2"/>
        <v>0</v>
      </c>
      <c r="M63" s="359">
        <f t="shared" ca="1" si="3"/>
        <v>0</v>
      </c>
      <c r="N63" s="359">
        <f t="shared" ca="1" si="4"/>
        <v>0</v>
      </c>
      <c r="O63" s="359">
        <f t="shared" ca="1" si="74"/>
        <v>0</v>
      </c>
      <c r="P63" s="359">
        <f t="shared" ca="1" si="57"/>
        <v>0</v>
      </c>
      <c r="R63" s="362">
        <f t="shared" ca="1" si="75"/>
        <v>174</v>
      </c>
      <c r="S63" s="362">
        <v>55</v>
      </c>
      <c r="T63" s="371">
        <f t="shared" ca="1" si="76"/>
        <v>0</v>
      </c>
      <c r="U63" s="359">
        <f t="shared" ca="1" si="108"/>
        <v>0</v>
      </c>
      <c r="V63" s="359">
        <f t="shared" ca="1" si="6"/>
        <v>0</v>
      </c>
      <c r="W63" s="359">
        <f t="shared" ca="1" si="7"/>
        <v>0</v>
      </c>
      <c r="X63" s="359">
        <f t="shared" ca="1" si="77"/>
        <v>0</v>
      </c>
      <c r="Y63" s="359">
        <f t="shared" ca="1" si="58"/>
        <v>0</v>
      </c>
      <c r="AA63" s="362">
        <f t="shared" ca="1" si="78"/>
        <v>174</v>
      </c>
      <c r="AB63" s="362">
        <v>55</v>
      </c>
      <c r="AC63" s="371">
        <f t="shared" ca="1" si="79"/>
        <v>0</v>
      </c>
      <c r="AD63" s="359">
        <f t="shared" ca="1" si="109"/>
        <v>0</v>
      </c>
      <c r="AE63" s="359">
        <f t="shared" ca="1" si="9"/>
        <v>0</v>
      </c>
      <c r="AF63" s="359">
        <f t="shared" ca="1" si="10"/>
        <v>0</v>
      </c>
      <c r="AG63" s="359">
        <f t="shared" ca="1" si="80"/>
        <v>0</v>
      </c>
      <c r="AH63" s="359">
        <f t="shared" ca="1" si="59"/>
        <v>0</v>
      </c>
      <c r="AJ63" s="362">
        <f t="shared" ca="1" si="81"/>
        <v>174</v>
      </c>
      <c r="AK63" s="362">
        <v>55</v>
      </c>
      <c r="AL63" s="371">
        <f t="shared" ca="1" si="82"/>
        <v>0</v>
      </c>
      <c r="AM63" s="359">
        <f t="shared" ca="1" si="110"/>
        <v>0</v>
      </c>
      <c r="AN63" s="359">
        <f t="shared" ca="1" si="12"/>
        <v>0</v>
      </c>
      <c r="AO63" s="359">
        <f t="shared" ca="1" si="13"/>
        <v>0</v>
      </c>
      <c r="AP63" s="359">
        <f t="shared" ca="1" si="83"/>
        <v>0</v>
      </c>
      <c r="AQ63" s="359">
        <f t="shared" ca="1" si="60"/>
        <v>0</v>
      </c>
      <c r="AS63" s="362">
        <f t="shared" ca="1" si="84"/>
        <v>174</v>
      </c>
      <c r="AT63" s="362">
        <v>55</v>
      </c>
      <c r="AU63" s="371">
        <f t="shared" ca="1" si="85"/>
        <v>0</v>
      </c>
      <c r="AV63" s="359">
        <f t="shared" ca="1" si="111"/>
        <v>0</v>
      </c>
      <c r="AW63" s="359">
        <f t="shared" ca="1" si="15"/>
        <v>0</v>
      </c>
      <c r="AX63" s="359">
        <f t="shared" ca="1" si="16"/>
        <v>0</v>
      </c>
      <c r="AY63" s="359">
        <f t="shared" ca="1" si="86"/>
        <v>0</v>
      </c>
      <c r="AZ63" s="359">
        <f t="shared" ca="1" si="61"/>
        <v>0</v>
      </c>
      <c r="BB63" s="362">
        <f t="shared" ca="1" si="87"/>
        <v>174</v>
      </c>
      <c r="BC63" s="362">
        <v>55</v>
      </c>
      <c r="BD63" s="371">
        <f t="shared" ca="1" si="88"/>
        <v>0</v>
      </c>
      <c r="BE63" s="359">
        <f t="shared" ca="1" si="112"/>
        <v>0</v>
      </c>
      <c r="BF63" s="359">
        <f t="shared" ca="1" si="18"/>
        <v>0</v>
      </c>
      <c r="BG63" s="359">
        <f t="shared" ca="1" si="19"/>
        <v>0</v>
      </c>
      <c r="BH63" s="359">
        <f t="shared" ca="1" si="20"/>
        <v>0</v>
      </c>
      <c r="BI63" s="359">
        <f t="shared" ca="1" si="62"/>
        <v>0</v>
      </c>
      <c r="BK63" s="362">
        <f t="shared" ca="1" si="89"/>
        <v>174</v>
      </c>
      <c r="BL63" s="362">
        <v>55</v>
      </c>
      <c r="BM63" s="371">
        <f t="shared" ca="1" si="90"/>
        <v>0</v>
      </c>
      <c r="BN63" s="359">
        <f t="shared" ca="1" si="113"/>
        <v>0</v>
      </c>
      <c r="BO63" s="359">
        <f t="shared" ca="1" si="22"/>
        <v>0</v>
      </c>
      <c r="BP63" s="359">
        <f t="shared" ca="1" si="23"/>
        <v>0</v>
      </c>
      <c r="BQ63" s="359">
        <f t="shared" ca="1" si="24"/>
        <v>0</v>
      </c>
      <c r="BR63" s="359">
        <f t="shared" ca="1" si="63"/>
        <v>0</v>
      </c>
      <c r="BT63" s="362">
        <f t="shared" ca="1" si="91"/>
        <v>174</v>
      </c>
      <c r="BU63" s="362">
        <v>55</v>
      </c>
      <c r="BV63" s="371">
        <f t="shared" ca="1" si="92"/>
        <v>0</v>
      </c>
      <c r="BW63" s="359">
        <f t="shared" ca="1" si="114"/>
        <v>0</v>
      </c>
      <c r="BX63" s="359">
        <f t="shared" ca="1" si="26"/>
        <v>0</v>
      </c>
      <c r="BY63" s="359">
        <f t="shared" ca="1" si="27"/>
        <v>0</v>
      </c>
      <c r="BZ63" s="359">
        <f t="shared" ca="1" si="28"/>
        <v>0</v>
      </c>
      <c r="CA63" s="359">
        <f t="shared" ca="1" si="64"/>
        <v>0</v>
      </c>
      <c r="CC63" s="362">
        <f t="shared" ca="1" si="93"/>
        <v>174</v>
      </c>
      <c r="CD63" s="362">
        <v>55</v>
      </c>
      <c r="CE63" s="371">
        <f t="shared" ca="1" si="94"/>
        <v>0</v>
      </c>
      <c r="CF63" s="359">
        <f t="shared" ca="1" si="115"/>
        <v>0</v>
      </c>
      <c r="CG63" s="359">
        <f t="shared" ca="1" si="30"/>
        <v>0</v>
      </c>
      <c r="CH63" s="359">
        <f t="shared" ca="1" si="31"/>
        <v>0</v>
      </c>
      <c r="CI63" s="359">
        <f t="shared" ca="1" si="32"/>
        <v>0</v>
      </c>
      <c r="CJ63" s="359">
        <f t="shared" ca="1" si="65"/>
        <v>0</v>
      </c>
      <c r="CL63" s="362">
        <f t="shared" ca="1" si="95"/>
        <v>174</v>
      </c>
      <c r="CM63" s="362">
        <v>55</v>
      </c>
      <c r="CN63" s="371">
        <f t="shared" ca="1" si="96"/>
        <v>0</v>
      </c>
      <c r="CO63" s="359">
        <f t="shared" ca="1" si="116"/>
        <v>0</v>
      </c>
      <c r="CP63" s="359">
        <f t="shared" ca="1" si="34"/>
        <v>0</v>
      </c>
      <c r="CQ63" s="359">
        <f t="shared" ca="1" si="35"/>
        <v>0</v>
      </c>
      <c r="CR63" s="359">
        <f t="shared" ca="1" si="36"/>
        <v>0</v>
      </c>
      <c r="CS63" s="359">
        <f t="shared" ca="1" si="66"/>
        <v>0</v>
      </c>
      <c r="CU63" s="362">
        <f t="shared" ca="1" si="97"/>
        <v>174</v>
      </c>
      <c r="CV63" s="362">
        <v>55</v>
      </c>
      <c r="CW63" s="371">
        <f t="shared" ca="1" si="98"/>
        <v>0</v>
      </c>
      <c r="CX63" s="359">
        <f t="shared" ca="1" si="117"/>
        <v>0</v>
      </c>
      <c r="CY63" s="359">
        <f t="shared" ca="1" si="38"/>
        <v>0</v>
      </c>
      <c r="CZ63" s="359">
        <f t="shared" ca="1" si="39"/>
        <v>0</v>
      </c>
      <c r="DA63" s="359">
        <f t="shared" ca="1" si="40"/>
        <v>0</v>
      </c>
      <c r="DB63" s="359">
        <f t="shared" ca="1" si="67"/>
        <v>0</v>
      </c>
      <c r="DD63" s="362">
        <f t="shared" ca="1" si="99"/>
        <v>174</v>
      </c>
      <c r="DE63" s="362">
        <v>55</v>
      </c>
      <c r="DF63" s="371">
        <f t="shared" ca="1" si="100"/>
        <v>0</v>
      </c>
      <c r="DG63" s="359">
        <f t="shared" ca="1" si="118"/>
        <v>0</v>
      </c>
      <c r="DH63" s="359">
        <f t="shared" ca="1" si="42"/>
        <v>0</v>
      </c>
      <c r="DI63" s="359">
        <f t="shared" ca="1" si="43"/>
        <v>0</v>
      </c>
      <c r="DJ63" s="359">
        <f t="shared" ca="1" si="44"/>
        <v>0</v>
      </c>
      <c r="DK63" s="359">
        <f t="shared" ca="1" si="68"/>
        <v>0</v>
      </c>
      <c r="DM63" s="362">
        <f t="shared" ca="1" si="101"/>
        <v>174</v>
      </c>
      <c r="DN63" s="362">
        <v>55</v>
      </c>
      <c r="DO63" s="371">
        <f t="shared" ca="1" si="102"/>
        <v>0</v>
      </c>
      <c r="DP63" s="359">
        <f t="shared" ca="1" si="119"/>
        <v>0</v>
      </c>
      <c r="DQ63" s="359">
        <f t="shared" ca="1" si="46"/>
        <v>0</v>
      </c>
      <c r="DR63" s="359">
        <f t="shared" ca="1" si="47"/>
        <v>0</v>
      </c>
      <c r="DS63" s="359">
        <f t="shared" ca="1" si="48"/>
        <v>0</v>
      </c>
      <c r="DT63" s="359">
        <f t="shared" ca="1" si="69"/>
        <v>0</v>
      </c>
      <c r="DV63" s="362">
        <f t="shared" ca="1" si="103"/>
        <v>174</v>
      </c>
      <c r="DW63" s="362">
        <v>55</v>
      </c>
      <c r="DX63" s="371">
        <f t="shared" ca="1" si="104"/>
        <v>0</v>
      </c>
      <c r="DY63" s="359">
        <f t="shared" ca="1" si="120"/>
        <v>0</v>
      </c>
      <c r="DZ63" s="359">
        <f t="shared" ca="1" si="50"/>
        <v>0</v>
      </c>
      <c r="EA63" s="359">
        <f t="shared" ca="1" si="51"/>
        <v>0</v>
      </c>
      <c r="EB63" s="359">
        <f t="shared" ca="1" si="52"/>
        <v>0</v>
      </c>
      <c r="EC63" s="359">
        <f t="shared" ca="1" si="70"/>
        <v>0</v>
      </c>
      <c r="EE63" s="362">
        <f t="shared" ca="1" si="105"/>
        <v>174</v>
      </c>
      <c r="EF63" s="362">
        <v>55</v>
      </c>
      <c r="EG63" s="371">
        <f t="shared" ca="1" si="106"/>
        <v>0</v>
      </c>
      <c r="EH63" s="359">
        <f t="shared" ca="1" si="121"/>
        <v>0</v>
      </c>
      <c r="EI63" s="359">
        <f t="shared" ca="1" si="54"/>
        <v>0</v>
      </c>
      <c r="EJ63" s="359">
        <f t="shared" ca="1" si="55"/>
        <v>0</v>
      </c>
      <c r="EK63" s="359">
        <f t="shared" ca="1" si="56"/>
        <v>0</v>
      </c>
      <c r="EL63" s="359">
        <f t="shared" ca="1" si="71"/>
        <v>0</v>
      </c>
    </row>
    <row r="64" spans="6:142" x14ac:dyDescent="0.35">
      <c r="F64" s="372">
        <f ca="1">IFERROR(INDEX('Inflation Rates'!$A$16:$H$138,MATCH('IRA Roth'!$H64,'Inflation Rates'!$A$16:$A$138,0),8)/INDEX('Inflation Rates'!$A$16:$H$138,MATCH('IRA Roth'!$H64,'Inflation Rates'!$A$16:$A$138,0)-1,8)-1,F63)</f>
        <v>2.0000000000000018E-2</v>
      </c>
      <c r="G64" s="372">
        <f ca="1">IFERROR(INDEX('Inflation Rates'!$A$16:$H$138,MATCH('IRA Roth'!$H64,'Inflation Rates'!$A$16:$A$138,0),6)/INDEX('Inflation Rates'!$A$16:$H$138,MATCH('IRA Roth'!$H64,'Inflation Rates'!$A$16:$A$138,0)-1,6)-1,G63)</f>
        <v>2.0999999999999908E-2</v>
      </c>
      <c r="H64" s="362">
        <f t="shared" ca="1" si="123"/>
        <v>2075</v>
      </c>
      <c r="I64" s="362">
        <f t="shared" ca="1" si="123"/>
        <v>175</v>
      </c>
      <c r="J64" s="362">
        <v>56</v>
      </c>
      <c r="K64" s="371">
        <f t="shared" ca="1" si="73"/>
        <v>0</v>
      </c>
      <c r="L64" s="359">
        <f t="shared" ca="1" si="2"/>
        <v>0</v>
      </c>
      <c r="M64" s="359">
        <f t="shared" ca="1" si="3"/>
        <v>0</v>
      </c>
      <c r="N64" s="359">
        <f t="shared" ca="1" si="4"/>
        <v>0</v>
      </c>
      <c r="O64" s="359">
        <f t="shared" ca="1" si="74"/>
        <v>0</v>
      </c>
      <c r="P64" s="359">
        <f t="shared" ca="1" si="57"/>
        <v>0</v>
      </c>
      <c r="R64" s="362">
        <f t="shared" ca="1" si="75"/>
        <v>175</v>
      </c>
      <c r="S64" s="362">
        <v>56</v>
      </c>
      <c r="T64" s="371">
        <f t="shared" ca="1" si="76"/>
        <v>0</v>
      </c>
      <c r="U64" s="359">
        <f t="shared" ca="1" si="108"/>
        <v>0</v>
      </c>
      <c r="V64" s="359">
        <f t="shared" ca="1" si="6"/>
        <v>0</v>
      </c>
      <c r="W64" s="359">
        <f t="shared" ca="1" si="7"/>
        <v>0</v>
      </c>
      <c r="X64" s="359">
        <f t="shared" ca="1" si="77"/>
        <v>0</v>
      </c>
      <c r="Y64" s="359">
        <f t="shared" ca="1" si="58"/>
        <v>0</v>
      </c>
      <c r="AA64" s="362">
        <f t="shared" ca="1" si="78"/>
        <v>175</v>
      </c>
      <c r="AB64" s="362">
        <v>56</v>
      </c>
      <c r="AC64" s="371">
        <f t="shared" ca="1" si="79"/>
        <v>0</v>
      </c>
      <c r="AD64" s="359">
        <f t="shared" ca="1" si="109"/>
        <v>0</v>
      </c>
      <c r="AE64" s="359">
        <f t="shared" ca="1" si="9"/>
        <v>0</v>
      </c>
      <c r="AF64" s="359">
        <f t="shared" ca="1" si="10"/>
        <v>0</v>
      </c>
      <c r="AG64" s="359">
        <f t="shared" ca="1" si="80"/>
        <v>0</v>
      </c>
      <c r="AH64" s="359">
        <f t="shared" ca="1" si="59"/>
        <v>0</v>
      </c>
      <c r="AJ64" s="362">
        <f t="shared" ca="1" si="81"/>
        <v>175</v>
      </c>
      <c r="AK64" s="362">
        <v>56</v>
      </c>
      <c r="AL64" s="371">
        <f t="shared" ca="1" si="82"/>
        <v>0</v>
      </c>
      <c r="AM64" s="359">
        <f t="shared" ca="1" si="110"/>
        <v>0</v>
      </c>
      <c r="AN64" s="359">
        <f t="shared" ca="1" si="12"/>
        <v>0</v>
      </c>
      <c r="AO64" s="359">
        <f t="shared" ca="1" si="13"/>
        <v>0</v>
      </c>
      <c r="AP64" s="359">
        <f t="shared" ca="1" si="83"/>
        <v>0</v>
      </c>
      <c r="AQ64" s="359">
        <f t="shared" ca="1" si="60"/>
        <v>0</v>
      </c>
      <c r="AS64" s="362">
        <f t="shared" ca="1" si="84"/>
        <v>175</v>
      </c>
      <c r="AT64" s="362">
        <v>56</v>
      </c>
      <c r="AU64" s="371">
        <f t="shared" ca="1" si="85"/>
        <v>0</v>
      </c>
      <c r="AV64" s="359">
        <f t="shared" ca="1" si="111"/>
        <v>0</v>
      </c>
      <c r="AW64" s="359">
        <f t="shared" ca="1" si="15"/>
        <v>0</v>
      </c>
      <c r="AX64" s="359">
        <f t="shared" ca="1" si="16"/>
        <v>0</v>
      </c>
      <c r="AY64" s="359">
        <f t="shared" ca="1" si="86"/>
        <v>0</v>
      </c>
      <c r="AZ64" s="359">
        <f t="shared" ca="1" si="61"/>
        <v>0</v>
      </c>
      <c r="BB64" s="362">
        <f t="shared" ca="1" si="87"/>
        <v>175</v>
      </c>
      <c r="BC64" s="362">
        <v>56</v>
      </c>
      <c r="BD64" s="371">
        <f t="shared" ca="1" si="88"/>
        <v>0</v>
      </c>
      <c r="BE64" s="359">
        <f t="shared" ca="1" si="112"/>
        <v>0</v>
      </c>
      <c r="BF64" s="359">
        <f t="shared" ca="1" si="18"/>
        <v>0</v>
      </c>
      <c r="BG64" s="359">
        <f t="shared" ca="1" si="19"/>
        <v>0</v>
      </c>
      <c r="BH64" s="359">
        <f t="shared" ca="1" si="20"/>
        <v>0</v>
      </c>
      <c r="BI64" s="359">
        <f t="shared" ca="1" si="62"/>
        <v>0</v>
      </c>
      <c r="BK64" s="362">
        <f t="shared" ca="1" si="89"/>
        <v>175</v>
      </c>
      <c r="BL64" s="362">
        <v>56</v>
      </c>
      <c r="BM64" s="371">
        <f t="shared" ca="1" si="90"/>
        <v>0</v>
      </c>
      <c r="BN64" s="359">
        <f t="shared" ca="1" si="113"/>
        <v>0</v>
      </c>
      <c r="BO64" s="359">
        <f t="shared" ca="1" si="22"/>
        <v>0</v>
      </c>
      <c r="BP64" s="359">
        <f t="shared" ca="1" si="23"/>
        <v>0</v>
      </c>
      <c r="BQ64" s="359">
        <f t="shared" ca="1" si="24"/>
        <v>0</v>
      </c>
      <c r="BR64" s="359">
        <f t="shared" ca="1" si="63"/>
        <v>0</v>
      </c>
      <c r="BT64" s="362">
        <f t="shared" ca="1" si="91"/>
        <v>175</v>
      </c>
      <c r="BU64" s="362">
        <v>56</v>
      </c>
      <c r="BV64" s="371">
        <f t="shared" ca="1" si="92"/>
        <v>0</v>
      </c>
      <c r="BW64" s="359">
        <f t="shared" ca="1" si="114"/>
        <v>0</v>
      </c>
      <c r="BX64" s="359">
        <f t="shared" ca="1" si="26"/>
        <v>0</v>
      </c>
      <c r="BY64" s="359">
        <f t="shared" ca="1" si="27"/>
        <v>0</v>
      </c>
      <c r="BZ64" s="359">
        <f t="shared" ca="1" si="28"/>
        <v>0</v>
      </c>
      <c r="CA64" s="359">
        <f t="shared" ca="1" si="64"/>
        <v>0</v>
      </c>
      <c r="CC64" s="362">
        <f t="shared" ca="1" si="93"/>
        <v>175</v>
      </c>
      <c r="CD64" s="362">
        <v>56</v>
      </c>
      <c r="CE64" s="371">
        <f t="shared" ca="1" si="94"/>
        <v>0</v>
      </c>
      <c r="CF64" s="359">
        <f t="shared" ca="1" si="115"/>
        <v>0</v>
      </c>
      <c r="CG64" s="359">
        <f t="shared" ca="1" si="30"/>
        <v>0</v>
      </c>
      <c r="CH64" s="359">
        <f t="shared" ca="1" si="31"/>
        <v>0</v>
      </c>
      <c r="CI64" s="359">
        <f t="shared" ca="1" si="32"/>
        <v>0</v>
      </c>
      <c r="CJ64" s="359">
        <f t="shared" ca="1" si="65"/>
        <v>0</v>
      </c>
      <c r="CL64" s="362">
        <f t="shared" ca="1" si="95"/>
        <v>175</v>
      </c>
      <c r="CM64" s="362">
        <v>56</v>
      </c>
      <c r="CN64" s="371">
        <f t="shared" ca="1" si="96"/>
        <v>0</v>
      </c>
      <c r="CO64" s="359">
        <f t="shared" ca="1" si="116"/>
        <v>0</v>
      </c>
      <c r="CP64" s="359">
        <f t="shared" ca="1" si="34"/>
        <v>0</v>
      </c>
      <c r="CQ64" s="359">
        <f t="shared" ca="1" si="35"/>
        <v>0</v>
      </c>
      <c r="CR64" s="359">
        <f t="shared" ca="1" si="36"/>
        <v>0</v>
      </c>
      <c r="CS64" s="359">
        <f t="shared" ca="1" si="66"/>
        <v>0</v>
      </c>
      <c r="CU64" s="362">
        <f t="shared" ca="1" si="97"/>
        <v>175</v>
      </c>
      <c r="CV64" s="362">
        <v>56</v>
      </c>
      <c r="CW64" s="371">
        <f t="shared" ca="1" si="98"/>
        <v>0</v>
      </c>
      <c r="CX64" s="359">
        <f t="shared" ca="1" si="117"/>
        <v>0</v>
      </c>
      <c r="CY64" s="359">
        <f t="shared" ca="1" si="38"/>
        <v>0</v>
      </c>
      <c r="CZ64" s="359">
        <f t="shared" ca="1" si="39"/>
        <v>0</v>
      </c>
      <c r="DA64" s="359">
        <f t="shared" ca="1" si="40"/>
        <v>0</v>
      </c>
      <c r="DB64" s="359">
        <f t="shared" ca="1" si="67"/>
        <v>0</v>
      </c>
      <c r="DD64" s="362">
        <f t="shared" ca="1" si="99"/>
        <v>175</v>
      </c>
      <c r="DE64" s="362">
        <v>56</v>
      </c>
      <c r="DF64" s="371">
        <f t="shared" ca="1" si="100"/>
        <v>0</v>
      </c>
      <c r="DG64" s="359">
        <f t="shared" ca="1" si="118"/>
        <v>0</v>
      </c>
      <c r="DH64" s="359">
        <f t="shared" ca="1" si="42"/>
        <v>0</v>
      </c>
      <c r="DI64" s="359">
        <f t="shared" ca="1" si="43"/>
        <v>0</v>
      </c>
      <c r="DJ64" s="359">
        <f t="shared" ca="1" si="44"/>
        <v>0</v>
      </c>
      <c r="DK64" s="359">
        <f t="shared" ca="1" si="68"/>
        <v>0</v>
      </c>
      <c r="DM64" s="362">
        <f t="shared" ca="1" si="101"/>
        <v>175</v>
      </c>
      <c r="DN64" s="362">
        <v>56</v>
      </c>
      <c r="DO64" s="371">
        <f t="shared" ca="1" si="102"/>
        <v>0</v>
      </c>
      <c r="DP64" s="359">
        <f t="shared" ca="1" si="119"/>
        <v>0</v>
      </c>
      <c r="DQ64" s="359">
        <f t="shared" ca="1" si="46"/>
        <v>0</v>
      </c>
      <c r="DR64" s="359">
        <f t="shared" ca="1" si="47"/>
        <v>0</v>
      </c>
      <c r="DS64" s="359">
        <f t="shared" ca="1" si="48"/>
        <v>0</v>
      </c>
      <c r="DT64" s="359">
        <f t="shared" ca="1" si="69"/>
        <v>0</v>
      </c>
      <c r="DV64" s="362">
        <f t="shared" ca="1" si="103"/>
        <v>175</v>
      </c>
      <c r="DW64" s="362">
        <v>56</v>
      </c>
      <c r="DX64" s="371">
        <f t="shared" ca="1" si="104"/>
        <v>0</v>
      </c>
      <c r="DY64" s="359">
        <f t="shared" ca="1" si="120"/>
        <v>0</v>
      </c>
      <c r="DZ64" s="359">
        <f t="shared" ca="1" si="50"/>
        <v>0</v>
      </c>
      <c r="EA64" s="359">
        <f t="shared" ca="1" si="51"/>
        <v>0</v>
      </c>
      <c r="EB64" s="359">
        <f t="shared" ca="1" si="52"/>
        <v>0</v>
      </c>
      <c r="EC64" s="359">
        <f t="shared" ca="1" si="70"/>
        <v>0</v>
      </c>
      <c r="EE64" s="362">
        <f t="shared" ca="1" si="105"/>
        <v>175</v>
      </c>
      <c r="EF64" s="362">
        <v>56</v>
      </c>
      <c r="EG64" s="371">
        <f t="shared" ca="1" si="106"/>
        <v>0</v>
      </c>
      <c r="EH64" s="359">
        <f t="shared" ca="1" si="121"/>
        <v>0</v>
      </c>
      <c r="EI64" s="359">
        <f t="shared" ca="1" si="54"/>
        <v>0</v>
      </c>
      <c r="EJ64" s="359">
        <f t="shared" ca="1" si="55"/>
        <v>0</v>
      </c>
      <c r="EK64" s="359">
        <f t="shared" ca="1" si="56"/>
        <v>0</v>
      </c>
      <c r="EL64" s="359">
        <f t="shared" ca="1" si="71"/>
        <v>0</v>
      </c>
    </row>
    <row r="65" spans="6:142" x14ac:dyDescent="0.35">
      <c r="F65" s="372">
        <f ca="1">IFERROR(INDEX('Inflation Rates'!$A$16:$H$138,MATCH('IRA Roth'!$H65,'Inflation Rates'!$A$16:$A$138,0),8)/INDEX('Inflation Rates'!$A$16:$H$138,MATCH('IRA Roth'!$H65,'Inflation Rates'!$A$16:$A$138,0)-1,8)-1,F64)</f>
        <v>2.0000000000000018E-2</v>
      </c>
      <c r="G65" s="372">
        <f ca="1">IFERROR(INDEX('Inflation Rates'!$A$16:$H$138,MATCH('IRA Roth'!$H65,'Inflation Rates'!$A$16:$A$138,0),6)/INDEX('Inflation Rates'!$A$16:$H$138,MATCH('IRA Roth'!$H65,'Inflation Rates'!$A$16:$A$138,0)-1,6)-1,G64)</f>
        <v>2.0999999999999908E-2</v>
      </c>
      <c r="H65" s="362">
        <f t="shared" ca="1" si="123"/>
        <v>2076</v>
      </c>
      <c r="I65" s="362">
        <f t="shared" ca="1" si="123"/>
        <v>176</v>
      </c>
      <c r="J65" s="362">
        <v>57</v>
      </c>
      <c r="K65" s="371">
        <f t="shared" ca="1" si="73"/>
        <v>0</v>
      </c>
      <c r="L65" s="359">
        <f t="shared" ca="1" si="2"/>
        <v>0</v>
      </c>
      <c r="M65" s="359">
        <f t="shared" ca="1" si="3"/>
        <v>0</v>
      </c>
      <c r="N65" s="359">
        <f t="shared" ca="1" si="4"/>
        <v>0</v>
      </c>
      <c r="O65" s="359">
        <f t="shared" ca="1" si="74"/>
        <v>0</v>
      </c>
      <c r="P65" s="359">
        <f t="shared" ca="1" si="57"/>
        <v>0</v>
      </c>
      <c r="R65" s="362">
        <f t="shared" ca="1" si="75"/>
        <v>176</v>
      </c>
      <c r="S65" s="362">
        <v>57</v>
      </c>
      <c r="T65" s="371">
        <f t="shared" ca="1" si="76"/>
        <v>0</v>
      </c>
      <c r="U65" s="359">
        <f t="shared" ca="1" si="108"/>
        <v>0</v>
      </c>
      <c r="V65" s="359">
        <f t="shared" ca="1" si="6"/>
        <v>0</v>
      </c>
      <c r="W65" s="359">
        <f t="shared" ca="1" si="7"/>
        <v>0</v>
      </c>
      <c r="X65" s="359">
        <f t="shared" ca="1" si="77"/>
        <v>0</v>
      </c>
      <c r="Y65" s="359">
        <f t="shared" ca="1" si="58"/>
        <v>0</v>
      </c>
      <c r="AA65" s="362">
        <f t="shared" ca="1" si="78"/>
        <v>176</v>
      </c>
      <c r="AB65" s="362">
        <v>57</v>
      </c>
      <c r="AC65" s="371">
        <f t="shared" ca="1" si="79"/>
        <v>0</v>
      </c>
      <c r="AD65" s="359">
        <f t="shared" ca="1" si="109"/>
        <v>0</v>
      </c>
      <c r="AE65" s="359">
        <f t="shared" ca="1" si="9"/>
        <v>0</v>
      </c>
      <c r="AF65" s="359">
        <f t="shared" ca="1" si="10"/>
        <v>0</v>
      </c>
      <c r="AG65" s="359">
        <f t="shared" ca="1" si="80"/>
        <v>0</v>
      </c>
      <c r="AH65" s="359">
        <f t="shared" ca="1" si="59"/>
        <v>0</v>
      </c>
      <c r="AJ65" s="362">
        <f t="shared" ca="1" si="81"/>
        <v>176</v>
      </c>
      <c r="AK65" s="362">
        <v>57</v>
      </c>
      <c r="AL65" s="371">
        <f t="shared" ca="1" si="82"/>
        <v>0</v>
      </c>
      <c r="AM65" s="359">
        <f t="shared" ca="1" si="110"/>
        <v>0</v>
      </c>
      <c r="AN65" s="359">
        <f t="shared" ca="1" si="12"/>
        <v>0</v>
      </c>
      <c r="AO65" s="359">
        <f t="shared" ca="1" si="13"/>
        <v>0</v>
      </c>
      <c r="AP65" s="359">
        <f t="shared" ca="1" si="83"/>
        <v>0</v>
      </c>
      <c r="AQ65" s="359">
        <f t="shared" ca="1" si="60"/>
        <v>0</v>
      </c>
      <c r="AS65" s="362">
        <f t="shared" ca="1" si="84"/>
        <v>176</v>
      </c>
      <c r="AT65" s="362">
        <v>57</v>
      </c>
      <c r="AU65" s="371">
        <f t="shared" ca="1" si="85"/>
        <v>0</v>
      </c>
      <c r="AV65" s="359">
        <f t="shared" ca="1" si="111"/>
        <v>0</v>
      </c>
      <c r="AW65" s="359">
        <f t="shared" ca="1" si="15"/>
        <v>0</v>
      </c>
      <c r="AX65" s="359">
        <f t="shared" ca="1" si="16"/>
        <v>0</v>
      </c>
      <c r="AY65" s="359">
        <f t="shared" ca="1" si="86"/>
        <v>0</v>
      </c>
      <c r="AZ65" s="359">
        <f t="shared" ca="1" si="61"/>
        <v>0</v>
      </c>
      <c r="BB65" s="362">
        <f t="shared" ca="1" si="87"/>
        <v>176</v>
      </c>
      <c r="BC65" s="362">
        <v>57</v>
      </c>
      <c r="BD65" s="371">
        <f t="shared" ca="1" si="88"/>
        <v>0</v>
      </c>
      <c r="BE65" s="359">
        <f t="shared" ca="1" si="112"/>
        <v>0</v>
      </c>
      <c r="BF65" s="359">
        <f t="shared" ca="1" si="18"/>
        <v>0</v>
      </c>
      <c r="BG65" s="359">
        <f t="shared" ca="1" si="19"/>
        <v>0</v>
      </c>
      <c r="BH65" s="359">
        <f t="shared" ca="1" si="20"/>
        <v>0</v>
      </c>
      <c r="BI65" s="359">
        <f t="shared" ca="1" si="62"/>
        <v>0</v>
      </c>
      <c r="BK65" s="362">
        <f t="shared" ca="1" si="89"/>
        <v>176</v>
      </c>
      <c r="BL65" s="362">
        <v>57</v>
      </c>
      <c r="BM65" s="371">
        <f t="shared" ca="1" si="90"/>
        <v>0</v>
      </c>
      <c r="BN65" s="359">
        <f t="shared" ca="1" si="113"/>
        <v>0</v>
      </c>
      <c r="BO65" s="359">
        <f t="shared" ca="1" si="22"/>
        <v>0</v>
      </c>
      <c r="BP65" s="359">
        <f t="shared" ca="1" si="23"/>
        <v>0</v>
      </c>
      <c r="BQ65" s="359">
        <f t="shared" ca="1" si="24"/>
        <v>0</v>
      </c>
      <c r="BR65" s="359">
        <f t="shared" ca="1" si="63"/>
        <v>0</v>
      </c>
      <c r="BT65" s="362">
        <f t="shared" ca="1" si="91"/>
        <v>176</v>
      </c>
      <c r="BU65" s="362">
        <v>57</v>
      </c>
      <c r="BV65" s="371">
        <f t="shared" ca="1" si="92"/>
        <v>0</v>
      </c>
      <c r="BW65" s="359">
        <f t="shared" ca="1" si="114"/>
        <v>0</v>
      </c>
      <c r="BX65" s="359">
        <f t="shared" ca="1" si="26"/>
        <v>0</v>
      </c>
      <c r="BY65" s="359">
        <f t="shared" ca="1" si="27"/>
        <v>0</v>
      </c>
      <c r="BZ65" s="359">
        <f t="shared" ca="1" si="28"/>
        <v>0</v>
      </c>
      <c r="CA65" s="359">
        <f t="shared" ca="1" si="64"/>
        <v>0</v>
      </c>
      <c r="CC65" s="362">
        <f t="shared" ca="1" si="93"/>
        <v>176</v>
      </c>
      <c r="CD65" s="362">
        <v>57</v>
      </c>
      <c r="CE65" s="371">
        <f t="shared" ca="1" si="94"/>
        <v>0</v>
      </c>
      <c r="CF65" s="359">
        <f t="shared" ca="1" si="115"/>
        <v>0</v>
      </c>
      <c r="CG65" s="359">
        <f t="shared" ca="1" si="30"/>
        <v>0</v>
      </c>
      <c r="CH65" s="359">
        <f t="shared" ca="1" si="31"/>
        <v>0</v>
      </c>
      <c r="CI65" s="359">
        <f t="shared" ca="1" si="32"/>
        <v>0</v>
      </c>
      <c r="CJ65" s="359">
        <f t="shared" ca="1" si="65"/>
        <v>0</v>
      </c>
      <c r="CL65" s="362">
        <f t="shared" ca="1" si="95"/>
        <v>176</v>
      </c>
      <c r="CM65" s="362">
        <v>57</v>
      </c>
      <c r="CN65" s="371">
        <f t="shared" ca="1" si="96"/>
        <v>0</v>
      </c>
      <c r="CO65" s="359">
        <f t="shared" ca="1" si="116"/>
        <v>0</v>
      </c>
      <c r="CP65" s="359">
        <f t="shared" ca="1" si="34"/>
        <v>0</v>
      </c>
      <c r="CQ65" s="359">
        <f t="shared" ca="1" si="35"/>
        <v>0</v>
      </c>
      <c r="CR65" s="359">
        <f t="shared" ca="1" si="36"/>
        <v>0</v>
      </c>
      <c r="CS65" s="359">
        <f t="shared" ca="1" si="66"/>
        <v>0</v>
      </c>
      <c r="CU65" s="362">
        <f t="shared" ca="1" si="97"/>
        <v>176</v>
      </c>
      <c r="CV65" s="362">
        <v>57</v>
      </c>
      <c r="CW65" s="371">
        <f t="shared" ca="1" si="98"/>
        <v>0</v>
      </c>
      <c r="CX65" s="359">
        <f t="shared" ca="1" si="117"/>
        <v>0</v>
      </c>
      <c r="CY65" s="359">
        <f t="shared" ca="1" si="38"/>
        <v>0</v>
      </c>
      <c r="CZ65" s="359">
        <f t="shared" ca="1" si="39"/>
        <v>0</v>
      </c>
      <c r="DA65" s="359">
        <f t="shared" ca="1" si="40"/>
        <v>0</v>
      </c>
      <c r="DB65" s="359">
        <f t="shared" ca="1" si="67"/>
        <v>0</v>
      </c>
      <c r="DD65" s="362">
        <f t="shared" ca="1" si="99"/>
        <v>176</v>
      </c>
      <c r="DE65" s="362">
        <v>57</v>
      </c>
      <c r="DF65" s="371">
        <f t="shared" ca="1" si="100"/>
        <v>0</v>
      </c>
      <c r="DG65" s="359">
        <f t="shared" ca="1" si="118"/>
        <v>0</v>
      </c>
      <c r="DH65" s="359">
        <f t="shared" ca="1" si="42"/>
        <v>0</v>
      </c>
      <c r="DI65" s="359">
        <f t="shared" ca="1" si="43"/>
        <v>0</v>
      </c>
      <c r="DJ65" s="359">
        <f t="shared" ca="1" si="44"/>
        <v>0</v>
      </c>
      <c r="DK65" s="359">
        <f t="shared" ca="1" si="68"/>
        <v>0</v>
      </c>
      <c r="DM65" s="362">
        <f t="shared" ca="1" si="101"/>
        <v>176</v>
      </c>
      <c r="DN65" s="362">
        <v>57</v>
      </c>
      <c r="DO65" s="371">
        <f t="shared" ca="1" si="102"/>
        <v>0</v>
      </c>
      <c r="DP65" s="359">
        <f t="shared" ca="1" si="119"/>
        <v>0</v>
      </c>
      <c r="DQ65" s="359">
        <f t="shared" ca="1" si="46"/>
        <v>0</v>
      </c>
      <c r="DR65" s="359">
        <f t="shared" ca="1" si="47"/>
        <v>0</v>
      </c>
      <c r="DS65" s="359">
        <f t="shared" ca="1" si="48"/>
        <v>0</v>
      </c>
      <c r="DT65" s="359">
        <f t="shared" ca="1" si="69"/>
        <v>0</v>
      </c>
      <c r="DV65" s="362">
        <f t="shared" ca="1" si="103"/>
        <v>176</v>
      </c>
      <c r="DW65" s="362">
        <v>57</v>
      </c>
      <c r="DX65" s="371">
        <f t="shared" ca="1" si="104"/>
        <v>0</v>
      </c>
      <c r="DY65" s="359">
        <f t="shared" ca="1" si="120"/>
        <v>0</v>
      </c>
      <c r="DZ65" s="359">
        <f t="shared" ca="1" si="50"/>
        <v>0</v>
      </c>
      <c r="EA65" s="359">
        <f t="shared" ca="1" si="51"/>
        <v>0</v>
      </c>
      <c r="EB65" s="359">
        <f t="shared" ca="1" si="52"/>
        <v>0</v>
      </c>
      <c r="EC65" s="359">
        <f t="shared" ca="1" si="70"/>
        <v>0</v>
      </c>
      <c r="EE65" s="362">
        <f t="shared" ca="1" si="105"/>
        <v>176</v>
      </c>
      <c r="EF65" s="362">
        <v>57</v>
      </c>
      <c r="EG65" s="371">
        <f t="shared" ca="1" si="106"/>
        <v>0</v>
      </c>
      <c r="EH65" s="359">
        <f t="shared" ca="1" si="121"/>
        <v>0</v>
      </c>
      <c r="EI65" s="359">
        <f t="shared" ca="1" si="54"/>
        <v>0</v>
      </c>
      <c r="EJ65" s="359">
        <f t="shared" ca="1" si="55"/>
        <v>0</v>
      </c>
      <c r="EK65" s="359">
        <f t="shared" ca="1" si="56"/>
        <v>0</v>
      </c>
      <c r="EL65" s="359">
        <f t="shared" ca="1" si="71"/>
        <v>0</v>
      </c>
    </row>
    <row r="66" spans="6:142" x14ac:dyDescent="0.35">
      <c r="F66" s="372">
        <f ca="1">IFERROR(INDEX('Inflation Rates'!$A$16:$H$138,MATCH('IRA Roth'!$H66,'Inflation Rates'!$A$16:$A$138,0),8)/INDEX('Inflation Rates'!$A$16:$H$138,MATCH('IRA Roth'!$H66,'Inflation Rates'!$A$16:$A$138,0)-1,8)-1,F65)</f>
        <v>2.0000000000000018E-2</v>
      </c>
      <c r="G66" s="372">
        <f ca="1">IFERROR(INDEX('Inflation Rates'!$A$16:$H$138,MATCH('IRA Roth'!$H66,'Inflation Rates'!$A$16:$A$138,0),6)/INDEX('Inflation Rates'!$A$16:$H$138,MATCH('IRA Roth'!$H66,'Inflation Rates'!$A$16:$A$138,0)-1,6)-1,G65)</f>
        <v>2.0999999999999908E-2</v>
      </c>
      <c r="H66" s="362">
        <f t="shared" ca="1" si="123"/>
        <v>2077</v>
      </c>
      <c r="I66" s="362">
        <f t="shared" ca="1" si="123"/>
        <v>177</v>
      </c>
      <c r="J66" s="362">
        <v>58</v>
      </c>
      <c r="K66" s="371">
        <f t="shared" ca="1" si="73"/>
        <v>0</v>
      </c>
      <c r="L66" s="359">
        <f t="shared" ca="1" si="2"/>
        <v>0</v>
      </c>
      <c r="M66" s="359">
        <f t="shared" ca="1" si="3"/>
        <v>0</v>
      </c>
      <c r="N66" s="359">
        <f t="shared" ca="1" si="4"/>
        <v>0</v>
      </c>
      <c r="O66" s="359">
        <f t="shared" ca="1" si="74"/>
        <v>0</v>
      </c>
      <c r="P66" s="359">
        <f t="shared" ca="1" si="57"/>
        <v>0</v>
      </c>
      <c r="R66" s="362">
        <f t="shared" ca="1" si="75"/>
        <v>177</v>
      </c>
      <c r="S66" s="362">
        <v>58</v>
      </c>
      <c r="T66" s="371">
        <f t="shared" ca="1" si="76"/>
        <v>0</v>
      </c>
      <c r="U66" s="359">
        <f t="shared" ca="1" si="108"/>
        <v>0</v>
      </c>
      <c r="V66" s="359">
        <f t="shared" ca="1" si="6"/>
        <v>0</v>
      </c>
      <c r="W66" s="359">
        <f t="shared" ca="1" si="7"/>
        <v>0</v>
      </c>
      <c r="X66" s="359">
        <f t="shared" ca="1" si="77"/>
        <v>0</v>
      </c>
      <c r="Y66" s="359">
        <f t="shared" ca="1" si="58"/>
        <v>0</v>
      </c>
      <c r="AA66" s="362">
        <f t="shared" ca="1" si="78"/>
        <v>177</v>
      </c>
      <c r="AB66" s="362">
        <v>58</v>
      </c>
      <c r="AC66" s="371">
        <f t="shared" ca="1" si="79"/>
        <v>0</v>
      </c>
      <c r="AD66" s="359">
        <f t="shared" ca="1" si="109"/>
        <v>0</v>
      </c>
      <c r="AE66" s="359">
        <f t="shared" ca="1" si="9"/>
        <v>0</v>
      </c>
      <c r="AF66" s="359">
        <f t="shared" ca="1" si="10"/>
        <v>0</v>
      </c>
      <c r="AG66" s="359">
        <f t="shared" ca="1" si="80"/>
        <v>0</v>
      </c>
      <c r="AH66" s="359">
        <f t="shared" ca="1" si="59"/>
        <v>0</v>
      </c>
      <c r="AJ66" s="362">
        <f t="shared" ca="1" si="81"/>
        <v>177</v>
      </c>
      <c r="AK66" s="362">
        <v>58</v>
      </c>
      <c r="AL66" s="371">
        <f t="shared" ca="1" si="82"/>
        <v>0</v>
      </c>
      <c r="AM66" s="359">
        <f t="shared" ca="1" si="110"/>
        <v>0</v>
      </c>
      <c r="AN66" s="359">
        <f t="shared" ca="1" si="12"/>
        <v>0</v>
      </c>
      <c r="AO66" s="359">
        <f t="shared" ca="1" si="13"/>
        <v>0</v>
      </c>
      <c r="AP66" s="359">
        <f t="shared" ca="1" si="83"/>
        <v>0</v>
      </c>
      <c r="AQ66" s="359">
        <f t="shared" ca="1" si="60"/>
        <v>0</v>
      </c>
      <c r="AS66" s="362">
        <f t="shared" ca="1" si="84"/>
        <v>177</v>
      </c>
      <c r="AT66" s="362">
        <v>58</v>
      </c>
      <c r="AU66" s="371">
        <f t="shared" ca="1" si="85"/>
        <v>0</v>
      </c>
      <c r="AV66" s="359">
        <f t="shared" ca="1" si="111"/>
        <v>0</v>
      </c>
      <c r="AW66" s="359">
        <f t="shared" ca="1" si="15"/>
        <v>0</v>
      </c>
      <c r="AX66" s="359">
        <f t="shared" ca="1" si="16"/>
        <v>0</v>
      </c>
      <c r="AY66" s="359">
        <f t="shared" ca="1" si="86"/>
        <v>0</v>
      </c>
      <c r="AZ66" s="359">
        <f t="shared" ca="1" si="61"/>
        <v>0</v>
      </c>
      <c r="BB66" s="362">
        <f t="shared" ca="1" si="87"/>
        <v>177</v>
      </c>
      <c r="BC66" s="362">
        <v>58</v>
      </c>
      <c r="BD66" s="371">
        <f t="shared" ca="1" si="88"/>
        <v>0</v>
      </c>
      <c r="BE66" s="359">
        <f t="shared" ca="1" si="112"/>
        <v>0</v>
      </c>
      <c r="BF66" s="359">
        <f t="shared" ca="1" si="18"/>
        <v>0</v>
      </c>
      <c r="BG66" s="359">
        <f t="shared" ca="1" si="19"/>
        <v>0</v>
      </c>
      <c r="BH66" s="359">
        <f t="shared" ca="1" si="20"/>
        <v>0</v>
      </c>
      <c r="BI66" s="359">
        <f t="shared" ca="1" si="62"/>
        <v>0</v>
      </c>
      <c r="BK66" s="362">
        <f t="shared" ca="1" si="89"/>
        <v>177</v>
      </c>
      <c r="BL66" s="362">
        <v>58</v>
      </c>
      <c r="BM66" s="371">
        <f t="shared" ca="1" si="90"/>
        <v>0</v>
      </c>
      <c r="BN66" s="359">
        <f t="shared" ca="1" si="113"/>
        <v>0</v>
      </c>
      <c r="BO66" s="359">
        <f t="shared" ca="1" si="22"/>
        <v>0</v>
      </c>
      <c r="BP66" s="359">
        <f t="shared" ca="1" si="23"/>
        <v>0</v>
      </c>
      <c r="BQ66" s="359">
        <f t="shared" ca="1" si="24"/>
        <v>0</v>
      </c>
      <c r="BR66" s="359">
        <f t="shared" ca="1" si="63"/>
        <v>0</v>
      </c>
      <c r="BT66" s="362">
        <f t="shared" ca="1" si="91"/>
        <v>177</v>
      </c>
      <c r="BU66" s="362">
        <v>58</v>
      </c>
      <c r="BV66" s="371">
        <f t="shared" ca="1" si="92"/>
        <v>0</v>
      </c>
      <c r="BW66" s="359">
        <f t="shared" ca="1" si="114"/>
        <v>0</v>
      </c>
      <c r="BX66" s="359">
        <f t="shared" ca="1" si="26"/>
        <v>0</v>
      </c>
      <c r="BY66" s="359">
        <f t="shared" ca="1" si="27"/>
        <v>0</v>
      </c>
      <c r="BZ66" s="359">
        <f t="shared" ca="1" si="28"/>
        <v>0</v>
      </c>
      <c r="CA66" s="359">
        <f t="shared" ca="1" si="64"/>
        <v>0</v>
      </c>
      <c r="CC66" s="362">
        <f t="shared" ca="1" si="93"/>
        <v>177</v>
      </c>
      <c r="CD66" s="362">
        <v>58</v>
      </c>
      <c r="CE66" s="371">
        <f t="shared" ca="1" si="94"/>
        <v>0</v>
      </c>
      <c r="CF66" s="359">
        <f t="shared" ca="1" si="115"/>
        <v>0</v>
      </c>
      <c r="CG66" s="359">
        <f t="shared" ca="1" si="30"/>
        <v>0</v>
      </c>
      <c r="CH66" s="359">
        <f t="shared" ca="1" si="31"/>
        <v>0</v>
      </c>
      <c r="CI66" s="359">
        <f t="shared" ca="1" si="32"/>
        <v>0</v>
      </c>
      <c r="CJ66" s="359">
        <f t="shared" ca="1" si="65"/>
        <v>0</v>
      </c>
      <c r="CL66" s="362">
        <f t="shared" ca="1" si="95"/>
        <v>177</v>
      </c>
      <c r="CM66" s="362">
        <v>58</v>
      </c>
      <c r="CN66" s="371">
        <f t="shared" ca="1" si="96"/>
        <v>0</v>
      </c>
      <c r="CO66" s="359">
        <f t="shared" ca="1" si="116"/>
        <v>0</v>
      </c>
      <c r="CP66" s="359">
        <f t="shared" ca="1" si="34"/>
        <v>0</v>
      </c>
      <c r="CQ66" s="359">
        <f t="shared" ca="1" si="35"/>
        <v>0</v>
      </c>
      <c r="CR66" s="359">
        <f t="shared" ca="1" si="36"/>
        <v>0</v>
      </c>
      <c r="CS66" s="359">
        <f t="shared" ca="1" si="66"/>
        <v>0</v>
      </c>
      <c r="CU66" s="362">
        <f t="shared" ca="1" si="97"/>
        <v>177</v>
      </c>
      <c r="CV66" s="362">
        <v>58</v>
      </c>
      <c r="CW66" s="371">
        <f t="shared" ca="1" si="98"/>
        <v>0</v>
      </c>
      <c r="CX66" s="359">
        <f t="shared" ca="1" si="117"/>
        <v>0</v>
      </c>
      <c r="CY66" s="359">
        <f t="shared" ca="1" si="38"/>
        <v>0</v>
      </c>
      <c r="CZ66" s="359">
        <f t="shared" ca="1" si="39"/>
        <v>0</v>
      </c>
      <c r="DA66" s="359">
        <f t="shared" ca="1" si="40"/>
        <v>0</v>
      </c>
      <c r="DB66" s="359">
        <f t="shared" ca="1" si="67"/>
        <v>0</v>
      </c>
      <c r="DD66" s="362">
        <f t="shared" ca="1" si="99"/>
        <v>177</v>
      </c>
      <c r="DE66" s="362">
        <v>58</v>
      </c>
      <c r="DF66" s="371">
        <f t="shared" ca="1" si="100"/>
        <v>0</v>
      </c>
      <c r="DG66" s="359">
        <f t="shared" ca="1" si="118"/>
        <v>0</v>
      </c>
      <c r="DH66" s="359">
        <f t="shared" ca="1" si="42"/>
        <v>0</v>
      </c>
      <c r="DI66" s="359">
        <f t="shared" ca="1" si="43"/>
        <v>0</v>
      </c>
      <c r="DJ66" s="359">
        <f t="shared" ca="1" si="44"/>
        <v>0</v>
      </c>
      <c r="DK66" s="359">
        <f t="shared" ca="1" si="68"/>
        <v>0</v>
      </c>
      <c r="DM66" s="362">
        <f t="shared" ca="1" si="101"/>
        <v>177</v>
      </c>
      <c r="DN66" s="362">
        <v>58</v>
      </c>
      <c r="DO66" s="371">
        <f t="shared" ca="1" si="102"/>
        <v>0</v>
      </c>
      <c r="DP66" s="359">
        <f t="shared" ca="1" si="119"/>
        <v>0</v>
      </c>
      <c r="DQ66" s="359">
        <f t="shared" ca="1" si="46"/>
        <v>0</v>
      </c>
      <c r="DR66" s="359">
        <f t="shared" ca="1" si="47"/>
        <v>0</v>
      </c>
      <c r="DS66" s="359">
        <f t="shared" ca="1" si="48"/>
        <v>0</v>
      </c>
      <c r="DT66" s="359">
        <f t="shared" ca="1" si="69"/>
        <v>0</v>
      </c>
      <c r="DV66" s="362">
        <f t="shared" ca="1" si="103"/>
        <v>177</v>
      </c>
      <c r="DW66" s="362">
        <v>58</v>
      </c>
      <c r="DX66" s="371">
        <f t="shared" ca="1" si="104"/>
        <v>0</v>
      </c>
      <c r="DY66" s="359">
        <f t="shared" ca="1" si="120"/>
        <v>0</v>
      </c>
      <c r="DZ66" s="359">
        <f t="shared" ca="1" si="50"/>
        <v>0</v>
      </c>
      <c r="EA66" s="359">
        <f t="shared" ca="1" si="51"/>
        <v>0</v>
      </c>
      <c r="EB66" s="359">
        <f t="shared" ca="1" si="52"/>
        <v>0</v>
      </c>
      <c r="EC66" s="359">
        <f t="shared" ca="1" si="70"/>
        <v>0</v>
      </c>
      <c r="EE66" s="362">
        <f t="shared" ca="1" si="105"/>
        <v>177</v>
      </c>
      <c r="EF66" s="362">
        <v>58</v>
      </c>
      <c r="EG66" s="371">
        <f t="shared" ca="1" si="106"/>
        <v>0</v>
      </c>
      <c r="EH66" s="359">
        <f t="shared" ca="1" si="121"/>
        <v>0</v>
      </c>
      <c r="EI66" s="359">
        <f t="shared" ca="1" si="54"/>
        <v>0</v>
      </c>
      <c r="EJ66" s="359">
        <f t="shared" ca="1" si="55"/>
        <v>0</v>
      </c>
      <c r="EK66" s="359">
        <f t="shared" ca="1" si="56"/>
        <v>0</v>
      </c>
      <c r="EL66" s="359">
        <f t="shared" ca="1" si="71"/>
        <v>0</v>
      </c>
    </row>
    <row r="67" spans="6:142" x14ac:dyDescent="0.35">
      <c r="F67" s="372">
        <f ca="1">IFERROR(INDEX('Inflation Rates'!$A$16:$H$138,MATCH('IRA Roth'!$H67,'Inflation Rates'!$A$16:$A$138,0),8)/INDEX('Inflation Rates'!$A$16:$H$138,MATCH('IRA Roth'!$H67,'Inflation Rates'!$A$16:$A$138,0)-1,8)-1,F66)</f>
        <v>2.0000000000000018E-2</v>
      </c>
      <c r="G67" s="372">
        <f ca="1">IFERROR(INDEX('Inflation Rates'!$A$16:$H$138,MATCH('IRA Roth'!$H67,'Inflation Rates'!$A$16:$A$138,0),6)/INDEX('Inflation Rates'!$A$16:$H$138,MATCH('IRA Roth'!$H67,'Inflation Rates'!$A$16:$A$138,0)-1,6)-1,G66)</f>
        <v>2.0999999999999908E-2</v>
      </c>
      <c r="H67" s="362">
        <f t="shared" ca="1" si="123"/>
        <v>2078</v>
      </c>
      <c r="I67" s="362">
        <f t="shared" ca="1" si="123"/>
        <v>178</v>
      </c>
      <c r="J67" s="362">
        <v>59</v>
      </c>
      <c r="K67" s="371">
        <f t="shared" ca="1" si="73"/>
        <v>0</v>
      </c>
      <c r="L67" s="359">
        <f t="shared" ca="1" si="2"/>
        <v>0</v>
      </c>
      <c r="M67" s="359">
        <f t="shared" ca="1" si="3"/>
        <v>0</v>
      </c>
      <c r="N67" s="359">
        <f t="shared" ca="1" si="4"/>
        <v>0</v>
      </c>
      <c r="O67" s="359">
        <f t="shared" ca="1" si="74"/>
        <v>0</v>
      </c>
      <c r="P67" s="359">
        <f t="shared" ca="1" si="57"/>
        <v>0</v>
      </c>
      <c r="R67" s="362">
        <f t="shared" ca="1" si="75"/>
        <v>178</v>
      </c>
      <c r="S67" s="362">
        <v>59</v>
      </c>
      <c r="T67" s="371">
        <f t="shared" ca="1" si="76"/>
        <v>0</v>
      </c>
      <c r="U67" s="359">
        <f t="shared" ca="1" si="108"/>
        <v>0</v>
      </c>
      <c r="V67" s="359">
        <f t="shared" ca="1" si="6"/>
        <v>0</v>
      </c>
      <c r="W67" s="359">
        <f t="shared" ca="1" si="7"/>
        <v>0</v>
      </c>
      <c r="X67" s="359">
        <f t="shared" ca="1" si="77"/>
        <v>0</v>
      </c>
      <c r="Y67" s="359">
        <f t="shared" ca="1" si="58"/>
        <v>0</v>
      </c>
      <c r="AA67" s="362">
        <f t="shared" ca="1" si="78"/>
        <v>178</v>
      </c>
      <c r="AB67" s="362">
        <v>59</v>
      </c>
      <c r="AC67" s="371">
        <f t="shared" ca="1" si="79"/>
        <v>0</v>
      </c>
      <c r="AD67" s="359">
        <f t="shared" ca="1" si="109"/>
        <v>0</v>
      </c>
      <c r="AE67" s="359">
        <f t="shared" ca="1" si="9"/>
        <v>0</v>
      </c>
      <c r="AF67" s="359">
        <f t="shared" ca="1" si="10"/>
        <v>0</v>
      </c>
      <c r="AG67" s="359">
        <f t="shared" ca="1" si="80"/>
        <v>0</v>
      </c>
      <c r="AH67" s="359">
        <f t="shared" ca="1" si="59"/>
        <v>0</v>
      </c>
      <c r="AJ67" s="362">
        <f t="shared" ca="1" si="81"/>
        <v>178</v>
      </c>
      <c r="AK67" s="362">
        <v>59</v>
      </c>
      <c r="AL67" s="371">
        <f t="shared" ca="1" si="82"/>
        <v>0</v>
      </c>
      <c r="AM67" s="359">
        <f t="shared" ca="1" si="110"/>
        <v>0</v>
      </c>
      <c r="AN67" s="359">
        <f t="shared" ca="1" si="12"/>
        <v>0</v>
      </c>
      <c r="AO67" s="359">
        <f t="shared" ca="1" si="13"/>
        <v>0</v>
      </c>
      <c r="AP67" s="359">
        <f t="shared" ca="1" si="83"/>
        <v>0</v>
      </c>
      <c r="AQ67" s="359">
        <f t="shared" ca="1" si="60"/>
        <v>0</v>
      </c>
      <c r="AS67" s="362">
        <f t="shared" ca="1" si="84"/>
        <v>178</v>
      </c>
      <c r="AT67" s="362">
        <v>59</v>
      </c>
      <c r="AU67" s="371">
        <f t="shared" ca="1" si="85"/>
        <v>0</v>
      </c>
      <c r="AV67" s="359">
        <f t="shared" ca="1" si="111"/>
        <v>0</v>
      </c>
      <c r="AW67" s="359">
        <f t="shared" ca="1" si="15"/>
        <v>0</v>
      </c>
      <c r="AX67" s="359">
        <f t="shared" ca="1" si="16"/>
        <v>0</v>
      </c>
      <c r="AY67" s="359">
        <f t="shared" ca="1" si="86"/>
        <v>0</v>
      </c>
      <c r="AZ67" s="359">
        <f t="shared" ca="1" si="61"/>
        <v>0</v>
      </c>
      <c r="BB67" s="362">
        <f t="shared" ca="1" si="87"/>
        <v>178</v>
      </c>
      <c r="BC67" s="362">
        <v>59</v>
      </c>
      <c r="BD67" s="371">
        <f t="shared" ca="1" si="88"/>
        <v>0</v>
      </c>
      <c r="BE67" s="359">
        <f t="shared" ca="1" si="112"/>
        <v>0</v>
      </c>
      <c r="BF67" s="359">
        <f t="shared" ca="1" si="18"/>
        <v>0</v>
      </c>
      <c r="BG67" s="359">
        <f t="shared" ca="1" si="19"/>
        <v>0</v>
      </c>
      <c r="BH67" s="359">
        <f t="shared" ca="1" si="20"/>
        <v>0</v>
      </c>
      <c r="BI67" s="359">
        <f t="shared" ca="1" si="62"/>
        <v>0</v>
      </c>
      <c r="BK67" s="362">
        <f t="shared" ca="1" si="89"/>
        <v>178</v>
      </c>
      <c r="BL67" s="362">
        <v>59</v>
      </c>
      <c r="BM67" s="371">
        <f t="shared" ca="1" si="90"/>
        <v>0</v>
      </c>
      <c r="BN67" s="359">
        <f t="shared" ca="1" si="113"/>
        <v>0</v>
      </c>
      <c r="BO67" s="359">
        <f t="shared" ca="1" si="22"/>
        <v>0</v>
      </c>
      <c r="BP67" s="359">
        <f t="shared" ca="1" si="23"/>
        <v>0</v>
      </c>
      <c r="BQ67" s="359">
        <f t="shared" ca="1" si="24"/>
        <v>0</v>
      </c>
      <c r="BR67" s="359">
        <f t="shared" ca="1" si="63"/>
        <v>0</v>
      </c>
      <c r="BT67" s="362">
        <f t="shared" ca="1" si="91"/>
        <v>178</v>
      </c>
      <c r="BU67" s="362">
        <v>59</v>
      </c>
      <c r="BV67" s="371">
        <f t="shared" ca="1" si="92"/>
        <v>0</v>
      </c>
      <c r="BW67" s="359">
        <f t="shared" ca="1" si="114"/>
        <v>0</v>
      </c>
      <c r="BX67" s="359">
        <f t="shared" ca="1" si="26"/>
        <v>0</v>
      </c>
      <c r="BY67" s="359">
        <f t="shared" ca="1" si="27"/>
        <v>0</v>
      </c>
      <c r="BZ67" s="359">
        <f t="shared" ca="1" si="28"/>
        <v>0</v>
      </c>
      <c r="CA67" s="359">
        <f t="shared" ca="1" si="64"/>
        <v>0</v>
      </c>
      <c r="CC67" s="362">
        <f t="shared" ca="1" si="93"/>
        <v>178</v>
      </c>
      <c r="CD67" s="362">
        <v>59</v>
      </c>
      <c r="CE67" s="371">
        <f t="shared" ca="1" si="94"/>
        <v>0</v>
      </c>
      <c r="CF67" s="359">
        <f t="shared" ca="1" si="115"/>
        <v>0</v>
      </c>
      <c r="CG67" s="359">
        <f t="shared" ca="1" si="30"/>
        <v>0</v>
      </c>
      <c r="CH67" s="359">
        <f t="shared" ca="1" si="31"/>
        <v>0</v>
      </c>
      <c r="CI67" s="359">
        <f t="shared" ca="1" si="32"/>
        <v>0</v>
      </c>
      <c r="CJ67" s="359">
        <f t="shared" ca="1" si="65"/>
        <v>0</v>
      </c>
      <c r="CL67" s="362">
        <f t="shared" ca="1" si="95"/>
        <v>178</v>
      </c>
      <c r="CM67" s="362">
        <v>59</v>
      </c>
      <c r="CN67" s="371">
        <f t="shared" ca="1" si="96"/>
        <v>0</v>
      </c>
      <c r="CO67" s="359">
        <f t="shared" ca="1" si="116"/>
        <v>0</v>
      </c>
      <c r="CP67" s="359">
        <f t="shared" ca="1" si="34"/>
        <v>0</v>
      </c>
      <c r="CQ67" s="359">
        <f t="shared" ca="1" si="35"/>
        <v>0</v>
      </c>
      <c r="CR67" s="359">
        <f t="shared" ca="1" si="36"/>
        <v>0</v>
      </c>
      <c r="CS67" s="359">
        <f t="shared" ca="1" si="66"/>
        <v>0</v>
      </c>
      <c r="CU67" s="362">
        <f t="shared" ca="1" si="97"/>
        <v>178</v>
      </c>
      <c r="CV67" s="362">
        <v>59</v>
      </c>
      <c r="CW67" s="371">
        <f t="shared" ca="1" si="98"/>
        <v>0</v>
      </c>
      <c r="CX67" s="359">
        <f t="shared" ca="1" si="117"/>
        <v>0</v>
      </c>
      <c r="CY67" s="359">
        <f t="shared" ca="1" si="38"/>
        <v>0</v>
      </c>
      <c r="CZ67" s="359">
        <f t="shared" ca="1" si="39"/>
        <v>0</v>
      </c>
      <c r="DA67" s="359">
        <f t="shared" ca="1" si="40"/>
        <v>0</v>
      </c>
      <c r="DB67" s="359">
        <f t="shared" ca="1" si="67"/>
        <v>0</v>
      </c>
      <c r="DD67" s="362">
        <f t="shared" ca="1" si="99"/>
        <v>178</v>
      </c>
      <c r="DE67" s="362">
        <v>59</v>
      </c>
      <c r="DF67" s="371">
        <f t="shared" ca="1" si="100"/>
        <v>0</v>
      </c>
      <c r="DG67" s="359">
        <f t="shared" ca="1" si="118"/>
        <v>0</v>
      </c>
      <c r="DH67" s="359">
        <f t="shared" ca="1" si="42"/>
        <v>0</v>
      </c>
      <c r="DI67" s="359">
        <f t="shared" ca="1" si="43"/>
        <v>0</v>
      </c>
      <c r="DJ67" s="359">
        <f t="shared" ca="1" si="44"/>
        <v>0</v>
      </c>
      <c r="DK67" s="359">
        <f t="shared" ca="1" si="68"/>
        <v>0</v>
      </c>
      <c r="DM67" s="362">
        <f t="shared" ca="1" si="101"/>
        <v>178</v>
      </c>
      <c r="DN67" s="362">
        <v>59</v>
      </c>
      <c r="DO67" s="371">
        <f t="shared" ca="1" si="102"/>
        <v>0</v>
      </c>
      <c r="DP67" s="359">
        <f t="shared" ca="1" si="119"/>
        <v>0</v>
      </c>
      <c r="DQ67" s="359">
        <f t="shared" ca="1" si="46"/>
        <v>0</v>
      </c>
      <c r="DR67" s="359">
        <f t="shared" ca="1" si="47"/>
        <v>0</v>
      </c>
      <c r="DS67" s="359">
        <f t="shared" ca="1" si="48"/>
        <v>0</v>
      </c>
      <c r="DT67" s="359">
        <f t="shared" ca="1" si="69"/>
        <v>0</v>
      </c>
      <c r="DV67" s="362">
        <f t="shared" ca="1" si="103"/>
        <v>178</v>
      </c>
      <c r="DW67" s="362">
        <v>59</v>
      </c>
      <c r="DX67" s="371">
        <f t="shared" ca="1" si="104"/>
        <v>0</v>
      </c>
      <c r="DY67" s="359">
        <f t="shared" ca="1" si="120"/>
        <v>0</v>
      </c>
      <c r="DZ67" s="359">
        <f t="shared" ca="1" si="50"/>
        <v>0</v>
      </c>
      <c r="EA67" s="359">
        <f t="shared" ca="1" si="51"/>
        <v>0</v>
      </c>
      <c r="EB67" s="359">
        <f t="shared" ca="1" si="52"/>
        <v>0</v>
      </c>
      <c r="EC67" s="359">
        <f t="shared" ca="1" si="70"/>
        <v>0</v>
      </c>
      <c r="EE67" s="362">
        <f t="shared" ca="1" si="105"/>
        <v>178</v>
      </c>
      <c r="EF67" s="362">
        <v>59</v>
      </c>
      <c r="EG67" s="371">
        <f t="shared" ca="1" si="106"/>
        <v>0</v>
      </c>
      <c r="EH67" s="359">
        <f t="shared" ca="1" si="121"/>
        <v>0</v>
      </c>
      <c r="EI67" s="359">
        <f t="shared" ca="1" si="54"/>
        <v>0</v>
      </c>
      <c r="EJ67" s="359">
        <f t="shared" ca="1" si="55"/>
        <v>0</v>
      </c>
      <c r="EK67" s="359">
        <f t="shared" ca="1" si="56"/>
        <v>0</v>
      </c>
      <c r="EL67" s="359">
        <f t="shared" ca="1" si="71"/>
        <v>0</v>
      </c>
    </row>
    <row r="68" spans="6:142" x14ac:dyDescent="0.35">
      <c r="F68" s="372">
        <f ca="1">IFERROR(INDEX('Inflation Rates'!$A$16:$H$138,MATCH('IRA Roth'!$H68,'Inflation Rates'!$A$16:$A$138,0),8)/INDEX('Inflation Rates'!$A$16:$H$138,MATCH('IRA Roth'!$H68,'Inflation Rates'!$A$16:$A$138,0)-1,8)-1,F67)</f>
        <v>2.0000000000000018E-2</v>
      </c>
      <c r="G68" s="372">
        <f ca="1">IFERROR(INDEX('Inflation Rates'!$A$16:$H$138,MATCH('IRA Roth'!$H68,'Inflation Rates'!$A$16:$A$138,0),6)/INDEX('Inflation Rates'!$A$16:$H$138,MATCH('IRA Roth'!$H68,'Inflation Rates'!$A$16:$A$138,0)-1,6)-1,G67)</f>
        <v>2.0999999999999908E-2</v>
      </c>
      <c r="H68" s="362">
        <f t="shared" ca="1" si="123"/>
        <v>2079</v>
      </c>
      <c r="I68" s="362">
        <f t="shared" ca="1" si="123"/>
        <v>179</v>
      </c>
      <c r="J68" s="362">
        <v>60</v>
      </c>
      <c r="K68" s="371">
        <f t="shared" ca="1" si="73"/>
        <v>0</v>
      </c>
      <c r="L68" s="359">
        <f t="shared" ca="1" si="2"/>
        <v>0</v>
      </c>
      <c r="M68" s="359">
        <f t="shared" ca="1" si="3"/>
        <v>0</v>
      </c>
      <c r="N68" s="359">
        <f t="shared" ca="1" si="4"/>
        <v>0</v>
      </c>
      <c r="O68" s="359">
        <f t="shared" ca="1" si="74"/>
        <v>0</v>
      </c>
      <c r="P68" s="359">
        <f t="shared" ca="1" si="57"/>
        <v>0</v>
      </c>
      <c r="R68" s="362">
        <f t="shared" ca="1" si="75"/>
        <v>179</v>
      </c>
      <c r="S68" s="362">
        <v>60</v>
      </c>
      <c r="T68" s="371">
        <f t="shared" ca="1" si="76"/>
        <v>0</v>
      </c>
      <c r="U68" s="359">
        <f t="shared" ca="1" si="108"/>
        <v>0</v>
      </c>
      <c r="V68" s="359">
        <f t="shared" ca="1" si="6"/>
        <v>0</v>
      </c>
      <c r="W68" s="359">
        <f t="shared" ca="1" si="7"/>
        <v>0</v>
      </c>
      <c r="X68" s="359">
        <f t="shared" ca="1" si="77"/>
        <v>0</v>
      </c>
      <c r="Y68" s="359">
        <f t="shared" ca="1" si="58"/>
        <v>0</v>
      </c>
      <c r="AA68" s="362">
        <f t="shared" ca="1" si="78"/>
        <v>179</v>
      </c>
      <c r="AB68" s="362">
        <v>60</v>
      </c>
      <c r="AC68" s="371">
        <f t="shared" ca="1" si="79"/>
        <v>0</v>
      </c>
      <c r="AD68" s="359">
        <f t="shared" ca="1" si="109"/>
        <v>0</v>
      </c>
      <c r="AE68" s="359">
        <f t="shared" ca="1" si="9"/>
        <v>0</v>
      </c>
      <c r="AF68" s="359">
        <f t="shared" ca="1" si="10"/>
        <v>0</v>
      </c>
      <c r="AG68" s="359">
        <f t="shared" ca="1" si="80"/>
        <v>0</v>
      </c>
      <c r="AH68" s="359">
        <f t="shared" ca="1" si="59"/>
        <v>0</v>
      </c>
      <c r="AJ68" s="362">
        <f t="shared" ca="1" si="81"/>
        <v>179</v>
      </c>
      <c r="AK68" s="362">
        <v>60</v>
      </c>
      <c r="AL68" s="371">
        <f t="shared" ca="1" si="82"/>
        <v>0</v>
      </c>
      <c r="AM68" s="359">
        <f t="shared" ca="1" si="110"/>
        <v>0</v>
      </c>
      <c r="AN68" s="359">
        <f t="shared" ca="1" si="12"/>
        <v>0</v>
      </c>
      <c r="AO68" s="359">
        <f t="shared" ca="1" si="13"/>
        <v>0</v>
      </c>
      <c r="AP68" s="359">
        <f t="shared" ca="1" si="83"/>
        <v>0</v>
      </c>
      <c r="AQ68" s="359">
        <f t="shared" ca="1" si="60"/>
        <v>0</v>
      </c>
      <c r="AS68" s="362">
        <f t="shared" ca="1" si="84"/>
        <v>179</v>
      </c>
      <c r="AT68" s="362">
        <v>60</v>
      </c>
      <c r="AU68" s="371">
        <f t="shared" ca="1" si="85"/>
        <v>0</v>
      </c>
      <c r="AV68" s="359">
        <f t="shared" ca="1" si="111"/>
        <v>0</v>
      </c>
      <c r="AW68" s="359">
        <f t="shared" ca="1" si="15"/>
        <v>0</v>
      </c>
      <c r="AX68" s="359">
        <f t="shared" ca="1" si="16"/>
        <v>0</v>
      </c>
      <c r="AY68" s="359">
        <f t="shared" ca="1" si="86"/>
        <v>0</v>
      </c>
      <c r="AZ68" s="359">
        <f t="shared" ca="1" si="61"/>
        <v>0</v>
      </c>
      <c r="BB68" s="362">
        <f t="shared" ca="1" si="87"/>
        <v>179</v>
      </c>
      <c r="BC68" s="362">
        <v>60</v>
      </c>
      <c r="BD68" s="371">
        <f t="shared" ca="1" si="88"/>
        <v>0</v>
      </c>
      <c r="BE68" s="359">
        <f t="shared" ca="1" si="112"/>
        <v>0</v>
      </c>
      <c r="BF68" s="359">
        <f t="shared" ca="1" si="18"/>
        <v>0</v>
      </c>
      <c r="BG68" s="359">
        <f t="shared" ca="1" si="19"/>
        <v>0</v>
      </c>
      <c r="BH68" s="359">
        <f t="shared" ca="1" si="20"/>
        <v>0</v>
      </c>
      <c r="BI68" s="359">
        <f t="shared" ca="1" si="62"/>
        <v>0</v>
      </c>
      <c r="BK68" s="362">
        <f t="shared" ca="1" si="89"/>
        <v>179</v>
      </c>
      <c r="BL68" s="362">
        <v>60</v>
      </c>
      <c r="BM68" s="371">
        <f t="shared" ca="1" si="90"/>
        <v>0</v>
      </c>
      <c r="BN68" s="359">
        <f t="shared" ca="1" si="113"/>
        <v>0</v>
      </c>
      <c r="BO68" s="359">
        <f t="shared" ca="1" si="22"/>
        <v>0</v>
      </c>
      <c r="BP68" s="359">
        <f t="shared" ca="1" si="23"/>
        <v>0</v>
      </c>
      <c r="BQ68" s="359">
        <f t="shared" ca="1" si="24"/>
        <v>0</v>
      </c>
      <c r="BR68" s="359">
        <f t="shared" ca="1" si="63"/>
        <v>0</v>
      </c>
      <c r="BT68" s="362">
        <f t="shared" ca="1" si="91"/>
        <v>179</v>
      </c>
      <c r="BU68" s="362">
        <v>60</v>
      </c>
      <c r="BV68" s="371">
        <f t="shared" ca="1" si="92"/>
        <v>0</v>
      </c>
      <c r="BW68" s="359">
        <f t="shared" ca="1" si="114"/>
        <v>0</v>
      </c>
      <c r="BX68" s="359">
        <f t="shared" ca="1" si="26"/>
        <v>0</v>
      </c>
      <c r="BY68" s="359">
        <f t="shared" ca="1" si="27"/>
        <v>0</v>
      </c>
      <c r="BZ68" s="359">
        <f t="shared" ca="1" si="28"/>
        <v>0</v>
      </c>
      <c r="CA68" s="359">
        <f t="shared" ca="1" si="64"/>
        <v>0</v>
      </c>
      <c r="CC68" s="362">
        <f t="shared" ca="1" si="93"/>
        <v>179</v>
      </c>
      <c r="CD68" s="362">
        <v>60</v>
      </c>
      <c r="CE68" s="371">
        <f t="shared" ca="1" si="94"/>
        <v>0</v>
      </c>
      <c r="CF68" s="359">
        <f t="shared" ca="1" si="115"/>
        <v>0</v>
      </c>
      <c r="CG68" s="359">
        <f t="shared" ca="1" si="30"/>
        <v>0</v>
      </c>
      <c r="CH68" s="359">
        <f t="shared" ca="1" si="31"/>
        <v>0</v>
      </c>
      <c r="CI68" s="359">
        <f t="shared" ca="1" si="32"/>
        <v>0</v>
      </c>
      <c r="CJ68" s="359">
        <f t="shared" ca="1" si="65"/>
        <v>0</v>
      </c>
      <c r="CL68" s="362">
        <f t="shared" ca="1" si="95"/>
        <v>179</v>
      </c>
      <c r="CM68" s="362">
        <v>60</v>
      </c>
      <c r="CN68" s="371">
        <f t="shared" ca="1" si="96"/>
        <v>0</v>
      </c>
      <c r="CO68" s="359">
        <f t="shared" ca="1" si="116"/>
        <v>0</v>
      </c>
      <c r="CP68" s="359">
        <f t="shared" ca="1" si="34"/>
        <v>0</v>
      </c>
      <c r="CQ68" s="359">
        <f t="shared" ca="1" si="35"/>
        <v>0</v>
      </c>
      <c r="CR68" s="359">
        <f t="shared" ca="1" si="36"/>
        <v>0</v>
      </c>
      <c r="CS68" s="359">
        <f t="shared" ca="1" si="66"/>
        <v>0</v>
      </c>
      <c r="CU68" s="362">
        <f t="shared" ca="1" si="97"/>
        <v>179</v>
      </c>
      <c r="CV68" s="362">
        <v>60</v>
      </c>
      <c r="CW68" s="371">
        <f t="shared" ca="1" si="98"/>
        <v>0</v>
      </c>
      <c r="CX68" s="359">
        <f t="shared" ca="1" si="117"/>
        <v>0</v>
      </c>
      <c r="CY68" s="359">
        <f t="shared" ca="1" si="38"/>
        <v>0</v>
      </c>
      <c r="CZ68" s="359">
        <f t="shared" ca="1" si="39"/>
        <v>0</v>
      </c>
      <c r="DA68" s="359">
        <f t="shared" ca="1" si="40"/>
        <v>0</v>
      </c>
      <c r="DB68" s="359">
        <f t="shared" ca="1" si="67"/>
        <v>0</v>
      </c>
      <c r="DD68" s="362">
        <f t="shared" ca="1" si="99"/>
        <v>179</v>
      </c>
      <c r="DE68" s="362">
        <v>60</v>
      </c>
      <c r="DF68" s="371">
        <f t="shared" ca="1" si="100"/>
        <v>0</v>
      </c>
      <c r="DG68" s="359">
        <f t="shared" ca="1" si="118"/>
        <v>0</v>
      </c>
      <c r="DH68" s="359">
        <f t="shared" ca="1" si="42"/>
        <v>0</v>
      </c>
      <c r="DI68" s="359">
        <f t="shared" ca="1" si="43"/>
        <v>0</v>
      </c>
      <c r="DJ68" s="359">
        <f t="shared" ca="1" si="44"/>
        <v>0</v>
      </c>
      <c r="DK68" s="359">
        <f t="shared" ca="1" si="68"/>
        <v>0</v>
      </c>
      <c r="DM68" s="362">
        <f t="shared" ca="1" si="101"/>
        <v>179</v>
      </c>
      <c r="DN68" s="362">
        <v>60</v>
      </c>
      <c r="DO68" s="371">
        <f t="shared" ca="1" si="102"/>
        <v>0</v>
      </c>
      <c r="DP68" s="359">
        <f t="shared" ca="1" si="119"/>
        <v>0</v>
      </c>
      <c r="DQ68" s="359">
        <f t="shared" ca="1" si="46"/>
        <v>0</v>
      </c>
      <c r="DR68" s="359">
        <f t="shared" ca="1" si="47"/>
        <v>0</v>
      </c>
      <c r="DS68" s="359">
        <f t="shared" ca="1" si="48"/>
        <v>0</v>
      </c>
      <c r="DT68" s="359">
        <f t="shared" ca="1" si="69"/>
        <v>0</v>
      </c>
      <c r="DV68" s="362">
        <f t="shared" ca="1" si="103"/>
        <v>179</v>
      </c>
      <c r="DW68" s="362">
        <v>60</v>
      </c>
      <c r="DX68" s="371">
        <f t="shared" ca="1" si="104"/>
        <v>0</v>
      </c>
      <c r="DY68" s="359">
        <f t="shared" ca="1" si="120"/>
        <v>0</v>
      </c>
      <c r="DZ68" s="359">
        <f t="shared" ca="1" si="50"/>
        <v>0</v>
      </c>
      <c r="EA68" s="359">
        <f t="shared" ca="1" si="51"/>
        <v>0</v>
      </c>
      <c r="EB68" s="359">
        <f t="shared" ca="1" si="52"/>
        <v>0</v>
      </c>
      <c r="EC68" s="359">
        <f t="shared" ca="1" si="70"/>
        <v>0</v>
      </c>
      <c r="EE68" s="362">
        <f t="shared" ca="1" si="105"/>
        <v>179</v>
      </c>
      <c r="EF68" s="362">
        <v>60</v>
      </c>
      <c r="EG68" s="371">
        <f t="shared" ca="1" si="106"/>
        <v>0</v>
      </c>
      <c r="EH68" s="359">
        <f t="shared" ca="1" si="121"/>
        <v>0</v>
      </c>
      <c r="EI68" s="359">
        <f t="shared" ca="1" si="54"/>
        <v>0</v>
      </c>
      <c r="EJ68" s="359">
        <f t="shared" ca="1" si="55"/>
        <v>0</v>
      </c>
      <c r="EK68" s="359">
        <f t="shared" ca="1" si="56"/>
        <v>0</v>
      </c>
      <c r="EL68" s="359">
        <f t="shared" ca="1" si="71"/>
        <v>0</v>
      </c>
    </row>
    <row r="69" spans="6:142" x14ac:dyDescent="0.35">
      <c r="F69" s="372">
        <f ca="1">IFERROR(INDEX('Inflation Rates'!$A$16:$H$138,MATCH('IRA Roth'!$H69,'Inflation Rates'!$A$16:$A$138,0),8)/INDEX('Inflation Rates'!$A$16:$H$138,MATCH('IRA Roth'!$H69,'Inflation Rates'!$A$16:$A$138,0)-1,8)-1,F68)</f>
        <v>2.0000000000000018E-2</v>
      </c>
      <c r="G69" s="372">
        <f ca="1">IFERROR(INDEX('Inflation Rates'!$A$16:$H$138,MATCH('IRA Roth'!$H69,'Inflation Rates'!$A$16:$A$138,0),6)/INDEX('Inflation Rates'!$A$16:$H$138,MATCH('IRA Roth'!$H69,'Inflation Rates'!$A$16:$A$138,0)-1,6)-1,G68)</f>
        <v>2.0999999999999908E-2</v>
      </c>
      <c r="H69" s="362">
        <f t="shared" ca="1" si="123"/>
        <v>2080</v>
      </c>
      <c r="I69" s="362">
        <f t="shared" ca="1" si="123"/>
        <v>180</v>
      </c>
      <c r="J69" s="362">
        <v>61</v>
      </c>
      <c r="K69" s="371">
        <f t="shared" ca="1" si="73"/>
        <v>0</v>
      </c>
      <c r="L69" s="359">
        <f t="shared" ca="1" si="2"/>
        <v>0</v>
      </c>
      <c r="M69" s="359">
        <f t="shared" ca="1" si="3"/>
        <v>0</v>
      </c>
      <c r="N69" s="359">
        <f t="shared" ca="1" si="4"/>
        <v>0</v>
      </c>
      <c r="O69" s="359">
        <f t="shared" ca="1" si="74"/>
        <v>0</v>
      </c>
      <c r="P69" s="359">
        <f t="shared" ca="1" si="57"/>
        <v>0</v>
      </c>
      <c r="R69" s="362">
        <f t="shared" ca="1" si="75"/>
        <v>180</v>
      </c>
      <c r="S69" s="362">
        <v>61</v>
      </c>
      <c r="T69" s="371">
        <f t="shared" ca="1" si="76"/>
        <v>0</v>
      </c>
      <c r="U69" s="359">
        <f t="shared" ca="1" si="108"/>
        <v>0</v>
      </c>
      <c r="V69" s="359">
        <f t="shared" ca="1" si="6"/>
        <v>0</v>
      </c>
      <c r="W69" s="359">
        <f t="shared" ca="1" si="7"/>
        <v>0</v>
      </c>
      <c r="X69" s="359">
        <f t="shared" ca="1" si="77"/>
        <v>0</v>
      </c>
      <c r="Y69" s="359">
        <f t="shared" ca="1" si="58"/>
        <v>0</v>
      </c>
      <c r="AA69" s="362">
        <f t="shared" ca="1" si="78"/>
        <v>180</v>
      </c>
      <c r="AB69" s="362">
        <v>61</v>
      </c>
      <c r="AC69" s="371">
        <f t="shared" ca="1" si="79"/>
        <v>0</v>
      </c>
      <c r="AD69" s="359">
        <f t="shared" ca="1" si="109"/>
        <v>0</v>
      </c>
      <c r="AE69" s="359">
        <f t="shared" ca="1" si="9"/>
        <v>0</v>
      </c>
      <c r="AF69" s="359">
        <f t="shared" ca="1" si="10"/>
        <v>0</v>
      </c>
      <c r="AG69" s="359">
        <f t="shared" ca="1" si="80"/>
        <v>0</v>
      </c>
      <c r="AH69" s="359">
        <f t="shared" ca="1" si="59"/>
        <v>0</v>
      </c>
      <c r="AJ69" s="362">
        <f t="shared" ca="1" si="81"/>
        <v>180</v>
      </c>
      <c r="AK69" s="362">
        <v>61</v>
      </c>
      <c r="AL69" s="371">
        <f t="shared" ca="1" si="82"/>
        <v>0</v>
      </c>
      <c r="AM69" s="359">
        <f t="shared" ca="1" si="110"/>
        <v>0</v>
      </c>
      <c r="AN69" s="359">
        <f t="shared" ca="1" si="12"/>
        <v>0</v>
      </c>
      <c r="AO69" s="359">
        <f t="shared" ca="1" si="13"/>
        <v>0</v>
      </c>
      <c r="AP69" s="359">
        <f t="shared" ca="1" si="83"/>
        <v>0</v>
      </c>
      <c r="AQ69" s="359">
        <f t="shared" ca="1" si="60"/>
        <v>0</v>
      </c>
      <c r="AS69" s="362">
        <f t="shared" ca="1" si="84"/>
        <v>180</v>
      </c>
      <c r="AT69" s="362">
        <v>61</v>
      </c>
      <c r="AU69" s="371">
        <f t="shared" ca="1" si="85"/>
        <v>0</v>
      </c>
      <c r="AV69" s="359">
        <f t="shared" ca="1" si="111"/>
        <v>0</v>
      </c>
      <c r="AW69" s="359">
        <f t="shared" ca="1" si="15"/>
        <v>0</v>
      </c>
      <c r="AX69" s="359">
        <f t="shared" ca="1" si="16"/>
        <v>0</v>
      </c>
      <c r="AY69" s="359">
        <f t="shared" ca="1" si="86"/>
        <v>0</v>
      </c>
      <c r="AZ69" s="359">
        <f t="shared" ca="1" si="61"/>
        <v>0</v>
      </c>
      <c r="BB69" s="362">
        <f t="shared" ca="1" si="87"/>
        <v>180</v>
      </c>
      <c r="BC69" s="362">
        <v>61</v>
      </c>
      <c r="BD69" s="371">
        <f t="shared" ca="1" si="88"/>
        <v>0</v>
      </c>
      <c r="BE69" s="359">
        <f t="shared" ca="1" si="112"/>
        <v>0</v>
      </c>
      <c r="BF69" s="359">
        <f t="shared" ca="1" si="18"/>
        <v>0</v>
      </c>
      <c r="BG69" s="359">
        <f t="shared" ca="1" si="19"/>
        <v>0</v>
      </c>
      <c r="BH69" s="359">
        <f t="shared" ca="1" si="20"/>
        <v>0</v>
      </c>
      <c r="BI69" s="359">
        <f t="shared" ca="1" si="62"/>
        <v>0</v>
      </c>
      <c r="BK69" s="362">
        <f t="shared" ca="1" si="89"/>
        <v>180</v>
      </c>
      <c r="BL69" s="362">
        <v>61</v>
      </c>
      <c r="BM69" s="371">
        <f t="shared" ca="1" si="90"/>
        <v>0</v>
      </c>
      <c r="BN69" s="359">
        <f t="shared" ca="1" si="113"/>
        <v>0</v>
      </c>
      <c r="BO69" s="359">
        <f t="shared" ca="1" si="22"/>
        <v>0</v>
      </c>
      <c r="BP69" s="359">
        <f t="shared" ca="1" si="23"/>
        <v>0</v>
      </c>
      <c r="BQ69" s="359">
        <f t="shared" ca="1" si="24"/>
        <v>0</v>
      </c>
      <c r="BR69" s="359">
        <f t="shared" ca="1" si="63"/>
        <v>0</v>
      </c>
      <c r="BT69" s="362">
        <f t="shared" ca="1" si="91"/>
        <v>180</v>
      </c>
      <c r="BU69" s="362">
        <v>61</v>
      </c>
      <c r="BV69" s="371">
        <f t="shared" ca="1" si="92"/>
        <v>0</v>
      </c>
      <c r="BW69" s="359">
        <f t="shared" ca="1" si="114"/>
        <v>0</v>
      </c>
      <c r="BX69" s="359">
        <f t="shared" ca="1" si="26"/>
        <v>0</v>
      </c>
      <c r="BY69" s="359">
        <f t="shared" ca="1" si="27"/>
        <v>0</v>
      </c>
      <c r="BZ69" s="359">
        <f t="shared" ca="1" si="28"/>
        <v>0</v>
      </c>
      <c r="CA69" s="359">
        <f t="shared" ca="1" si="64"/>
        <v>0</v>
      </c>
      <c r="CC69" s="362">
        <f t="shared" ca="1" si="93"/>
        <v>180</v>
      </c>
      <c r="CD69" s="362">
        <v>61</v>
      </c>
      <c r="CE69" s="371">
        <f t="shared" ca="1" si="94"/>
        <v>0</v>
      </c>
      <c r="CF69" s="359">
        <f t="shared" ca="1" si="115"/>
        <v>0</v>
      </c>
      <c r="CG69" s="359">
        <f t="shared" ca="1" si="30"/>
        <v>0</v>
      </c>
      <c r="CH69" s="359">
        <f t="shared" ca="1" si="31"/>
        <v>0</v>
      </c>
      <c r="CI69" s="359">
        <f t="shared" ca="1" si="32"/>
        <v>0</v>
      </c>
      <c r="CJ69" s="359">
        <f t="shared" ca="1" si="65"/>
        <v>0</v>
      </c>
      <c r="CL69" s="362">
        <f t="shared" ca="1" si="95"/>
        <v>180</v>
      </c>
      <c r="CM69" s="362">
        <v>61</v>
      </c>
      <c r="CN69" s="371">
        <f t="shared" ca="1" si="96"/>
        <v>0</v>
      </c>
      <c r="CO69" s="359">
        <f t="shared" ca="1" si="116"/>
        <v>0</v>
      </c>
      <c r="CP69" s="359">
        <f t="shared" ca="1" si="34"/>
        <v>0</v>
      </c>
      <c r="CQ69" s="359">
        <f t="shared" ca="1" si="35"/>
        <v>0</v>
      </c>
      <c r="CR69" s="359">
        <f t="shared" ca="1" si="36"/>
        <v>0</v>
      </c>
      <c r="CS69" s="359">
        <f t="shared" ca="1" si="66"/>
        <v>0</v>
      </c>
      <c r="CU69" s="362">
        <f t="shared" ca="1" si="97"/>
        <v>180</v>
      </c>
      <c r="CV69" s="362">
        <v>61</v>
      </c>
      <c r="CW69" s="371">
        <f t="shared" ca="1" si="98"/>
        <v>0</v>
      </c>
      <c r="CX69" s="359">
        <f t="shared" ca="1" si="117"/>
        <v>0</v>
      </c>
      <c r="CY69" s="359">
        <f t="shared" ca="1" si="38"/>
        <v>0</v>
      </c>
      <c r="CZ69" s="359">
        <f t="shared" ca="1" si="39"/>
        <v>0</v>
      </c>
      <c r="DA69" s="359">
        <f t="shared" ca="1" si="40"/>
        <v>0</v>
      </c>
      <c r="DB69" s="359">
        <f t="shared" ca="1" si="67"/>
        <v>0</v>
      </c>
      <c r="DD69" s="362">
        <f t="shared" ca="1" si="99"/>
        <v>180</v>
      </c>
      <c r="DE69" s="362">
        <v>61</v>
      </c>
      <c r="DF69" s="371">
        <f t="shared" ca="1" si="100"/>
        <v>0</v>
      </c>
      <c r="DG69" s="359">
        <f t="shared" ca="1" si="118"/>
        <v>0</v>
      </c>
      <c r="DH69" s="359">
        <f t="shared" ca="1" si="42"/>
        <v>0</v>
      </c>
      <c r="DI69" s="359">
        <f t="shared" ca="1" si="43"/>
        <v>0</v>
      </c>
      <c r="DJ69" s="359">
        <f t="shared" ca="1" si="44"/>
        <v>0</v>
      </c>
      <c r="DK69" s="359">
        <f t="shared" ca="1" si="68"/>
        <v>0</v>
      </c>
      <c r="DM69" s="362">
        <f t="shared" ca="1" si="101"/>
        <v>180</v>
      </c>
      <c r="DN69" s="362">
        <v>61</v>
      </c>
      <c r="DO69" s="371">
        <f t="shared" ca="1" si="102"/>
        <v>0</v>
      </c>
      <c r="DP69" s="359">
        <f t="shared" ca="1" si="119"/>
        <v>0</v>
      </c>
      <c r="DQ69" s="359">
        <f t="shared" ca="1" si="46"/>
        <v>0</v>
      </c>
      <c r="DR69" s="359">
        <f t="shared" ca="1" si="47"/>
        <v>0</v>
      </c>
      <c r="DS69" s="359">
        <f t="shared" ca="1" si="48"/>
        <v>0</v>
      </c>
      <c r="DT69" s="359">
        <f t="shared" ca="1" si="69"/>
        <v>0</v>
      </c>
      <c r="DV69" s="362">
        <f t="shared" ca="1" si="103"/>
        <v>180</v>
      </c>
      <c r="DW69" s="362">
        <v>61</v>
      </c>
      <c r="DX69" s="371">
        <f t="shared" ca="1" si="104"/>
        <v>0</v>
      </c>
      <c r="DY69" s="359">
        <f t="shared" ca="1" si="120"/>
        <v>0</v>
      </c>
      <c r="DZ69" s="359">
        <f t="shared" ca="1" si="50"/>
        <v>0</v>
      </c>
      <c r="EA69" s="359">
        <f t="shared" ca="1" si="51"/>
        <v>0</v>
      </c>
      <c r="EB69" s="359">
        <f t="shared" ca="1" si="52"/>
        <v>0</v>
      </c>
      <c r="EC69" s="359">
        <f t="shared" ca="1" si="70"/>
        <v>0</v>
      </c>
      <c r="EE69" s="362">
        <f t="shared" ca="1" si="105"/>
        <v>180</v>
      </c>
      <c r="EF69" s="362">
        <v>61</v>
      </c>
      <c r="EG69" s="371">
        <f t="shared" ca="1" si="106"/>
        <v>0</v>
      </c>
      <c r="EH69" s="359">
        <f t="shared" ca="1" si="121"/>
        <v>0</v>
      </c>
      <c r="EI69" s="359">
        <f t="shared" ca="1" si="54"/>
        <v>0</v>
      </c>
      <c r="EJ69" s="359">
        <f t="shared" ca="1" si="55"/>
        <v>0</v>
      </c>
      <c r="EK69" s="359">
        <f t="shared" ca="1" si="56"/>
        <v>0</v>
      </c>
      <c r="EL69" s="359">
        <f t="shared" ca="1" si="71"/>
        <v>0</v>
      </c>
    </row>
    <row r="70" spans="6:142" x14ac:dyDescent="0.35">
      <c r="F70" s="372">
        <f ca="1">IFERROR(INDEX('Inflation Rates'!$A$16:$H$138,MATCH('IRA Roth'!$H70,'Inflation Rates'!$A$16:$A$138,0),8)/INDEX('Inflation Rates'!$A$16:$H$138,MATCH('IRA Roth'!$H70,'Inflation Rates'!$A$16:$A$138,0)-1,8)-1,F69)</f>
        <v>2.0000000000000018E-2</v>
      </c>
      <c r="G70" s="372">
        <f ca="1">IFERROR(INDEX('Inflation Rates'!$A$16:$H$138,MATCH('IRA Roth'!$H70,'Inflation Rates'!$A$16:$A$138,0),6)/INDEX('Inflation Rates'!$A$16:$H$138,MATCH('IRA Roth'!$H70,'Inflation Rates'!$A$16:$A$138,0)-1,6)-1,G69)</f>
        <v>2.0999999999999908E-2</v>
      </c>
      <c r="H70" s="362">
        <f t="shared" ca="1" si="123"/>
        <v>2081</v>
      </c>
      <c r="I70" s="362">
        <f t="shared" ca="1" si="123"/>
        <v>181</v>
      </c>
      <c r="J70" s="362">
        <v>62</v>
      </c>
      <c r="K70" s="371">
        <f t="shared" ca="1" si="73"/>
        <v>0</v>
      </c>
      <c r="L70" s="359">
        <f t="shared" ca="1" si="2"/>
        <v>0</v>
      </c>
      <c r="M70" s="359">
        <f t="shared" ca="1" si="3"/>
        <v>0</v>
      </c>
      <c r="N70" s="359">
        <f t="shared" ca="1" si="4"/>
        <v>0</v>
      </c>
      <c r="O70" s="359">
        <f t="shared" ca="1" si="74"/>
        <v>0</v>
      </c>
      <c r="P70" s="359">
        <f t="shared" ca="1" si="57"/>
        <v>0</v>
      </c>
      <c r="R70" s="362">
        <f t="shared" ca="1" si="75"/>
        <v>181</v>
      </c>
      <c r="S70" s="362">
        <v>62</v>
      </c>
      <c r="T70" s="371">
        <f t="shared" ca="1" si="76"/>
        <v>0</v>
      </c>
      <c r="U70" s="359">
        <f t="shared" ca="1" si="108"/>
        <v>0</v>
      </c>
      <c r="V70" s="359">
        <f t="shared" ca="1" si="6"/>
        <v>0</v>
      </c>
      <c r="W70" s="359">
        <f t="shared" ca="1" si="7"/>
        <v>0</v>
      </c>
      <c r="X70" s="359">
        <f t="shared" ca="1" si="77"/>
        <v>0</v>
      </c>
      <c r="Y70" s="359">
        <f t="shared" ca="1" si="58"/>
        <v>0</v>
      </c>
      <c r="AA70" s="362">
        <f t="shared" ca="1" si="78"/>
        <v>181</v>
      </c>
      <c r="AB70" s="362">
        <v>62</v>
      </c>
      <c r="AC70" s="371">
        <f t="shared" ca="1" si="79"/>
        <v>0</v>
      </c>
      <c r="AD70" s="359">
        <f t="shared" ca="1" si="109"/>
        <v>0</v>
      </c>
      <c r="AE70" s="359">
        <f t="shared" ca="1" si="9"/>
        <v>0</v>
      </c>
      <c r="AF70" s="359">
        <f t="shared" ca="1" si="10"/>
        <v>0</v>
      </c>
      <c r="AG70" s="359">
        <f t="shared" ca="1" si="80"/>
        <v>0</v>
      </c>
      <c r="AH70" s="359">
        <f t="shared" ca="1" si="59"/>
        <v>0</v>
      </c>
      <c r="AJ70" s="362">
        <f t="shared" ca="1" si="81"/>
        <v>181</v>
      </c>
      <c r="AK70" s="362">
        <v>62</v>
      </c>
      <c r="AL70" s="371">
        <f t="shared" ca="1" si="82"/>
        <v>0</v>
      </c>
      <c r="AM70" s="359">
        <f t="shared" ca="1" si="110"/>
        <v>0</v>
      </c>
      <c r="AN70" s="359">
        <f t="shared" ca="1" si="12"/>
        <v>0</v>
      </c>
      <c r="AO70" s="359">
        <f t="shared" ca="1" si="13"/>
        <v>0</v>
      </c>
      <c r="AP70" s="359">
        <f t="shared" ca="1" si="83"/>
        <v>0</v>
      </c>
      <c r="AQ70" s="359">
        <f t="shared" ca="1" si="60"/>
        <v>0</v>
      </c>
      <c r="AS70" s="362">
        <f t="shared" ca="1" si="84"/>
        <v>181</v>
      </c>
      <c r="AT70" s="362">
        <v>62</v>
      </c>
      <c r="AU70" s="371">
        <f t="shared" ca="1" si="85"/>
        <v>0</v>
      </c>
      <c r="AV70" s="359">
        <f t="shared" ca="1" si="111"/>
        <v>0</v>
      </c>
      <c r="AW70" s="359">
        <f t="shared" ca="1" si="15"/>
        <v>0</v>
      </c>
      <c r="AX70" s="359">
        <f t="shared" ca="1" si="16"/>
        <v>0</v>
      </c>
      <c r="AY70" s="359">
        <f t="shared" ca="1" si="86"/>
        <v>0</v>
      </c>
      <c r="AZ70" s="359">
        <f t="shared" ca="1" si="61"/>
        <v>0</v>
      </c>
      <c r="BB70" s="362">
        <f t="shared" ca="1" si="87"/>
        <v>181</v>
      </c>
      <c r="BC70" s="362">
        <v>62</v>
      </c>
      <c r="BD70" s="371">
        <f t="shared" ca="1" si="88"/>
        <v>0</v>
      </c>
      <c r="BE70" s="359">
        <f t="shared" ca="1" si="112"/>
        <v>0</v>
      </c>
      <c r="BF70" s="359">
        <f t="shared" ca="1" si="18"/>
        <v>0</v>
      </c>
      <c r="BG70" s="359">
        <f t="shared" ca="1" si="19"/>
        <v>0</v>
      </c>
      <c r="BH70" s="359">
        <f t="shared" ca="1" si="20"/>
        <v>0</v>
      </c>
      <c r="BI70" s="359">
        <f t="shared" ca="1" si="62"/>
        <v>0</v>
      </c>
      <c r="BK70" s="362">
        <f t="shared" ca="1" si="89"/>
        <v>181</v>
      </c>
      <c r="BL70" s="362">
        <v>62</v>
      </c>
      <c r="BM70" s="371">
        <f t="shared" ca="1" si="90"/>
        <v>0</v>
      </c>
      <c r="BN70" s="359">
        <f t="shared" ca="1" si="113"/>
        <v>0</v>
      </c>
      <c r="BO70" s="359">
        <f t="shared" ca="1" si="22"/>
        <v>0</v>
      </c>
      <c r="BP70" s="359">
        <f t="shared" ca="1" si="23"/>
        <v>0</v>
      </c>
      <c r="BQ70" s="359">
        <f t="shared" ca="1" si="24"/>
        <v>0</v>
      </c>
      <c r="BR70" s="359">
        <f t="shared" ca="1" si="63"/>
        <v>0</v>
      </c>
      <c r="BT70" s="362">
        <f t="shared" ca="1" si="91"/>
        <v>181</v>
      </c>
      <c r="BU70" s="362">
        <v>62</v>
      </c>
      <c r="BV70" s="371">
        <f t="shared" ca="1" si="92"/>
        <v>0</v>
      </c>
      <c r="BW70" s="359">
        <f t="shared" ca="1" si="114"/>
        <v>0</v>
      </c>
      <c r="BX70" s="359">
        <f t="shared" ca="1" si="26"/>
        <v>0</v>
      </c>
      <c r="BY70" s="359">
        <f t="shared" ca="1" si="27"/>
        <v>0</v>
      </c>
      <c r="BZ70" s="359">
        <f t="shared" ca="1" si="28"/>
        <v>0</v>
      </c>
      <c r="CA70" s="359">
        <f t="shared" ca="1" si="64"/>
        <v>0</v>
      </c>
      <c r="CC70" s="362">
        <f t="shared" ca="1" si="93"/>
        <v>181</v>
      </c>
      <c r="CD70" s="362">
        <v>62</v>
      </c>
      <c r="CE70" s="371">
        <f t="shared" ca="1" si="94"/>
        <v>0</v>
      </c>
      <c r="CF70" s="359">
        <f t="shared" ca="1" si="115"/>
        <v>0</v>
      </c>
      <c r="CG70" s="359">
        <f t="shared" ca="1" si="30"/>
        <v>0</v>
      </c>
      <c r="CH70" s="359">
        <f t="shared" ca="1" si="31"/>
        <v>0</v>
      </c>
      <c r="CI70" s="359">
        <f t="shared" ca="1" si="32"/>
        <v>0</v>
      </c>
      <c r="CJ70" s="359">
        <f t="shared" ca="1" si="65"/>
        <v>0</v>
      </c>
      <c r="CL70" s="362">
        <f t="shared" ca="1" si="95"/>
        <v>181</v>
      </c>
      <c r="CM70" s="362">
        <v>62</v>
      </c>
      <c r="CN70" s="371">
        <f t="shared" ca="1" si="96"/>
        <v>0</v>
      </c>
      <c r="CO70" s="359">
        <f t="shared" ca="1" si="116"/>
        <v>0</v>
      </c>
      <c r="CP70" s="359">
        <f t="shared" ca="1" si="34"/>
        <v>0</v>
      </c>
      <c r="CQ70" s="359">
        <f t="shared" ca="1" si="35"/>
        <v>0</v>
      </c>
      <c r="CR70" s="359">
        <f t="shared" ca="1" si="36"/>
        <v>0</v>
      </c>
      <c r="CS70" s="359">
        <f t="shared" ca="1" si="66"/>
        <v>0</v>
      </c>
      <c r="CU70" s="362">
        <f t="shared" ca="1" si="97"/>
        <v>181</v>
      </c>
      <c r="CV70" s="362">
        <v>62</v>
      </c>
      <c r="CW70" s="371">
        <f t="shared" ca="1" si="98"/>
        <v>0</v>
      </c>
      <c r="CX70" s="359">
        <f t="shared" ca="1" si="117"/>
        <v>0</v>
      </c>
      <c r="CY70" s="359">
        <f t="shared" ca="1" si="38"/>
        <v>0</v>
      </c>
      <c r="CZ70" s="359">
        <f t="shared" ca="1" si="39"/>
        <v>0</v>
      </c>
      <c r="DA70" s="359">
        <f t="shared" ca="1" si="40"/>
        <v>0</v>
      </c>
      <c r="DB70" s="359">
        <f t="shared" ca="1" si="67"/>
        <v>0</v>
      </c>
      <c r="DD70" s="362">
        <f t="shared" ca="1" si="99"/>
        <v>181</v>
      </c>
      <c r="DE70" s="362">
        <v>62</v>
      </c>
      <c r="DF70" s="371">
        <f t="shared" ca="1" si="100"/>
        <v>0</v>
      </c>
      <c r="DG70" s="359">
        <f t="shared" ca="1" si="118"/>
        <v>0</v>
      </c>
      <c r="DH70" s="359">
        <f t="shared" ca="1" si="42"/>
        <v>0</v>
      </c>
      <c r="DI70" s="359">
        <f t="shared" ca="1" si="43"/>
        <v>0</v>
      </c>
      <c r="DJ70" s="359">
        <f t="shared" ca="1" si="44"/>
        <v>0</v>
      </c>
      <c r="DK70" s="359">
        <f t="shared" ca="1" si="68"/>
        <v>0</v>
      </c>
      <c r="DM70" s="362">
        <f t="shared" ca="1" si="101"/>
        <v>181</v>
      </c>
      <c r="DN70" s="362">
        <v>62</v>
      </c>
      <c r="DO70" s="371">
        <f t="shared" ca="1" si="102"/>
        <v>0</v>
      </c>
      <c r="DP70" s="359">
        <f t="shared" ca="1" si="119"/>
        <v>0</v>
      </c>
      <c r="DQ70" s="359">
        <f t="shared" ca="1" si="46"/>
        <v>0</v>
      </c>
      <c r="DR70" s="359">
        <f t="shared" ca="1" si="47"/>
        <v>0</v>
      </c>
      <c r="DS70" s="359">
        <f t="shared" ca="1" si="48"/>
        <v>0</v>
      </c>
      <c r="DT70" s="359">
        <f t="shared" ca="1" si="69"/>
        <v>0</v>
      </c>
      <c r="DV70" s="362">
        <f t="shared" ca="1" si="103"/>
        <v>181</v>
      </c>
      <c r="DW70" s="362">
        <v>62</v>
      </c>
      <c r="DX70" s="371">
        <f t="shared" ca="1" si="104"/>
        <v>0</v>
      </c>
      <c r="DY70" s="359">
        <f t="shared" ca="1" si="120"/>
        <v>0</v>
      </c>
      <c r="DZ70" s="359">
        <f t="shared" ca="1" si="50"/>
        <v>0</v>
      </c>
      <c r="EA70" s="359">
        <f t="shared" ca="1" si="51"/>
        <v>0</v>
      </c>
      <c r="EB70" s="359">
        <f t="shared" ca="1" si="52"/>
        <v>0</v>
      </c>
      <c r="EC70" s="359">
        <f t="shared" ca="1" si="70"/>
        <v>0</v>
      </c>
      <c r="EE70" s="362">
        <f t="shared" ca="1" si="105"/>
        <v>181</v>
      </c>
      <c r="EF70" s="362">
        <v>62</v>
      </c>
      <c r="EG70" s="371">
        <f t="shared" ca="1" si="106"/>
        <v>0</v>
      </c>
      <c r="EH70" s="359">
        <f t="shared" ca="1" si="121"/>
        <v>0</v>
      </c>
      <c r="EI70" s="359">
        <f t="shared" ca="1" si="54"/>
        <v>0</v>
      </c>
      <c r="EJ70" s="359">
        <f t="shared" ca="1" si="55"/>
        <v>0</v>
      </c>
      <c r="EK70" s="359">
        <f t="shared" ca="1" si="56"/>
        <v>0</v>
      </c>
      <c r="EL70" s="359">
        <f t="shared" ca="1" si="71"/>
        <v>0</v>
      </c>
    </row>
    <row r="71" spans="6:142" x14ac:dyDescent="0.35">
      <c r="F71" s="372">
        <f ca="1">IFERROR(INDEX('Inflation Rates'!$A$16:$H$138,MATCH('IRA Roth'!$H71,'Inflation Rates'!$A$16:$A$138,0),8)/INDEX('Inflation Rates'!$A$16:$H$138,MATCH('IRA Roth'!$H71,'Inflation Rates'!$A$16:$A$138,0)-1,8)-1,F70)</f>
        <v>2.0000000000000018E-2</v>
      </c>
      <c r="G71" s="372">
        <f ca="1">IFERROR(INDEX('Inflation Rates'!$A$16:$H$138,MATCH('IRA Roth'!$H71,'Inflation Rates'!$A$16:$A$138,0),6)/INDEX('Inflation Rates'!$A$16:$H$138,MATCH('IRA Roth'!$H71,'Inflation Rates'!$A$16:$A$138,0)-1,6)-1,G70)</f>
        <v>2.0999999999999908E-2</v>
      </c>
      <c r="H71" s="362">
        <f t="shared" ca="1" si="123"/>
        <v>2082</v>
      </c>
      <c r="I71" s="362">
        <f t="shared" ca="1" si="123"/>
        <v>182</v>
      </c>
      <c r="J71" s="362">
        <v>63</v>
      </c>
      <c r="K71" s="371">
        <f t="shared" ca="1" si="73"/>
        <v>0</v>
      </c>
      <c r="L71" s="359">
        <f t="shared" ca="1" si="2"/>
        <v>0</v>
      </c>
      <c r="M71" s="359">
        <f t="shared" ca="1" si="3"/>
        <v>0</v>
      </c>
      <c r="N71" s="359">
        <f t="shared" ca="1" si="4"/>
        <v>0</v>
      </c>
      <c r="O71" s="359">
        <f t="shared" ca="1" si="74"/>
        <v>0</v>
      </c>
      <c r="P71" s="359">
        <f t="shared" ca="1" si="57"/>
        <v>0</v>
      </c>
      <c r="R71" s="362">
        <f t="shared" ca="1" si="75"/>
        <v>182</v>
      </c>
      <c r="S71" s="362">
        <v>63</v>
      </c>
      <c r="T71" s="371">
        <f t="shared" ca="1" si="76"/>
        <v>0</v>
      </c>
      <c r="U71" s="359">
        <f t="shared" ca="1" si="108"/>
        <v>0</v>
      </c>
      <c r="V71" s="359">
        <f t="shared" ca="1" si="6"/>
        <v>0</v>
      </c>
      <c r="W71" s="359">
        <f t="shared" ca="1" si="7"/>
        <v>0</v>
      </c>
      <c r="X71" s="359">
        <f t="shared" ca="1" si="77"/>
        <v>0</v>
      </c>
      <c r="Y71" s="359">
        <f t="shared" ca="1" si="58"/>
        <v>0</v>
      </c>
      <c r="AA71" s="362">
        <f t="shared" ca="1" si="78"/>
        <v>182</v>
      </c>
      <c r="AB71" s="362">
        <v>63</v>
      </c>
      <c r="AC71" s="371">
        <f t="shared" ca="1" si="79"/>
        <v>0</v>
      </c>
      <c r="AD71" s="359">
        <f t="shared" ca="1" si="109"/>
        <v>0</v>
      </c>
      <c r="AE71" s="359">
        <f t="shared" ca="1" si="9"/>
        <v>0</v>
      </c>
      <c r="AF71" s="359">
        <f t="shared" ca="1" si="10"/>
        <v>0</v>
      </c>
      <c r="AG71" s="359">
        <f t="shared" ca="1" si="80"/>
        <v>0</v>
      </c>
      <c r="AH71" s="359">
        <f t="shared" ca="1" si="59"/>
        <v>0</v>
      </c>
      <c r="AJ71" s="362">
        <f t="shared" ca="1" si="81"/>
        <v>182</v>
      </c>
      <c r="AK71" s="362">
        <v>63</v>
      </c>
      <c r="AL71" s="371">
        <f t="shared" ca="1" si="82"/>
        <v>0</v>
      </c>
      <c r="AM71" s="359">
        <f t="shared" ca="1" si="110"/>
        <v>0</v>
      </c>
      <c r="AN71" s="359">
        <f t="shared" ca="1" si="12"/>
        <v>0</v>
      </c>
      <c r="AO71" s="359">
        <f t="shared" ca="1" si="13"/>
        <v>0</v>
      </c>
      <c r="AP71" s="359">
        <f t="shared" ca="1" si="83"/>
        <v>0</v>
      </c>
      <c r="AQ71" s="359">
        <f t="shared" ca="1" si="60"/>
        <v>0</v>
      </c>
      <c r="AS71" s="362">
        <f t="shared" ca="1" si="84"/>
        <v>182</v>
      </c>
      <c r="AT71" s="362">
        <v>63</v>
      </c>
      <c r="AU71" s="371">
        <f t="shared" ca="1" si="85"/>
        <v>0</v>
      </c>
      <c r="AV71" s="359">
        <f t="shared" ca="1" si="111"/>
        <v>0</v>
      </c>
      <c r="AW71" s="359">
        <f t="shared" ca="1" si="15"/>
        <v>0</v>
      </c>
      <c r="AX71" s="359">
        <f t="shared" ca="1" si="16"/>
        <v>0</v>
      </c>
      <c r="AY71" s="359">
        <f t="shared" ca="1" si="86"/>
        <v>0</v>
      </c>
      <c r="AZ71" s="359">
        <f t="shared" ca="1" si="61"/>
        <v>0</v>
      </c>
      <c r="BB71" s="362">
        <f t="shared" ca="1" si="87"/>
        <v>182</v>
      </c>
      <c r="BC71" s="362">
        <v>63</v>
      </c>
      <c r="BD71" s="371">
        <f t="shared" ca="1" si="88"/>
        <v>0</v>
      </c>
      <c r="BE71" s="359">
        <f t="shared" ca="1" si="112"/>
        <v>0</v>
      </c>
      <c r="BF71" s="359">
        <f t="shared" ca="1" si="18"/>
        <v>0</v>
      </c>
      <c r="BG71" s="359">
        <f t="shared" ca="1" si="19"/>
        <v>0</v>
      </c>
      <c r="BH71" s="359">
        <f t="shared" ca="1" si="20"/>
        <v>0</v>
      </c>
      <c r="BI71" s="359">
        <f t="shared" ca="1" si="62"/>
        <v>0</v>
      </c>
      <c r="BK71" s="362">
        <f t="shared" ca="1" si="89"/>
        <v>182</v>
      </c>
      <c r="BL71" s="362">
        <v>63</v>
      </c>
      <c r="BM71" s="371">
        <f t="shared" ca="1" si="90"/>
        <v>0</v>
      </c>
      <c r="BN71" s="359">
        <f t="shared" ca="1" si="113"/>
        <v>0</v>
      </c>
      <c r="BO71" s="359">
        <f t="shared" ca="1" si="22"/>
        <v>0</v>
      </c>
      <c r="BP71" s="359">
        <f t="shared" ca="1" si="23"/>
        <v>0</v>
      </c>
      <c r="BQ71" s="359">
        <f t="shared" ca="1" si="24"/>
        <v>0</v>
      </c>
      <c r="BR71" s="359">
        <f t="shared" ca="1" si="63"/>
        <v>0</v>
      </c>
      <c r="BT71" s="362">
        <f t="shared" ca="1" si="91"/>
        <v>182</v>
      </c>
      <c r="BU71" s="362">
        <v>63</v>
      </c>
      <c r="BV71" s="371">
        <f t="shared" ca="1" si="92"/>
        <v>0</v>
      </c>
      <c r="BW71" s="359">
        <f t="shared" ca="1" si="114"/>
        <v>0</v>
      </c>
      <c r="BX71" s="359">
        <f t="shared" ca="1" si="26"/>
        <v>0</v>
      </c>
      <c r="BY71" s="359">
        <f t="shared" ca="1" si="27"/>
        <v>0</v>
      </c>
      <c r="BZ71" s="359">
        <f t="shared" ca="1" si="28"/>
        <v>0</v>
      </c>
      <c r="CA71" s="359">
        <f t="shared" ca="1" si="64"/>
        <v>0</v>
      </c>
      <c r="CC71" s="362">
        <f t="shared" ca="1" si="93"/>
        <v>182</v>
      </c>
      <c r="CD71" s="362">
        <v>63</v>
      </c>
      <c r="CE71" s="371">
        <f t="shared" ca="1" si="94"/>
        <v>0</v>
      </c>
      <c r="CF71" s="359">
        <f t="shared" ca="1" si="115"/>
        <v>0</v>
      </c>
      <c r="CG71" s="359">
        <f t="shared" ca="1" si="30"/>
        <v>0</v>
      </c>
      <c r="CH71" s="359">
        <f t="shared" ca="1" si="31"/>
        <v>0</v>
      </c>
      <c r="CI71" s="359">
        <f t="shared" ca="1" si="32"/>
        <v>0</v>
      </c>
      <c r="CJ71" s="359">
        <f t="shared" ca="1" si="65"/>
        <v>0</v>
      </c>
      <c r="CL71" s="362">
        <f t="shared" ca="1" si="95"/>
        <v>182</v>
      </c>
      <c r="CM71" s="362">
        <v>63</v>
      </c>
      <c r="CN71" s="371">
        <f t="shared" ca="1" si="96"/>
        <v>0</v>
      </c>
      <c r="CO71" s="359">
        <f t="shared" ca="1" si="116"/>
        <v>0</v>
      </c>
      <c r="CP71" s="359">
        <f t="shared" ca="1" si="34"/>
        <v>0</v>
      </c>
      <c r="CQ71" s="359">
        <f t="shared" ca="1" si="35"/>
        <v>0</v>
      </c>
      <c r="CR71" s="359">
        <f t="shared" ca="1" si="36"/>
        <v>0</v>
      </c>
      <c r="CS71" s="359">
        <f t="shared" ca="1" si="66"/>
        <v>0</v>
      </c>
      <c r="CU71" s="362">
        <f t="shared" ca="1" si="97"/>
        <v>182</v>
      </c>
      <c r="CV71" s="362">
        <v>63</v>
      </c>
      <c r="CW71" s="371">
        <f t="shared" ca="1" si="98"/>
        <v>0</v>
      </c>
      <c r="CX71" s="359">
        <f t="shared" ca="1" si="117"/>
        <v>0</v>
      </c>
      <c r="CY71" s="359">
        <f t="shared" ca="1" si="38"/>
        <v>0</v>
      </c>
      <c r="CZ71" s="359">
        <f t="shared" ca="1" si="39"/>
        <v>0</v>
      </c>
      <c r="DA71" s="359">
        <f t="shared" ca="1" si="40"/>
        <v>0</v>
      </c>
      <c r="DB71" s="359">
        <f t="shared" ca="1" si="67"/>
        <v>0</v>
      </c>
      <c r="DD71" s="362">
        <f t="shared" ca="1" si="99"/>
        <v>182</v>
      </c>
      <c r="DE71" s="362">
        <v>63</v>
      </c>
      <c r="DF71" s="371">
        <f t="shared" ca="1" si="100"/>
        <v>0</v>
      </c>
      <c r="DG71" s="359">
        <f t="shared" ca="1" si="118"/>
        <v>0</v>
      </c>
      <c r="DH71" s="359">
        <f t="shared" ca="1" si="42"/>
        <v>0</v>
      </c>
      <c r="DI71" s="359">
        <f t="shared" ca="1" si="43"/>
        <v>0</v>
      </c>
      <c r="DJ71" s="359">
        <f t="shared" ca="1" si="44"/>
        <v>0</v>
      </c>
      <c r="DK71" s="359">
        <f t="shared" ca="1" si="68"/>
        <v>0</v>
      </c>
      <c r="DM71" s="362">
        <f t="shared" ca="1" si="101"/>
        <v>182</v>
      </c>
      <c r="DN71" s="362">
        <v>63</v>
      </c>
      <c r="DO71" s="371">
        <f t="shared" ca="1" si="102"/>
        <v>0</v>
      </c>
      <c r="DP71" s="359">
        <f t="shared" ca="1" si="119"/>
        <v>0</v>
      </c>
      <c r="DQ71" s="359">
        <f t="shared" ca="1" si="46"/>
        <v>0</v>
      </c>
      <c r="DR71" s="359">
        <f t="shared" ca="1" si="47"/>
        <v>0</v>
      </c>
      <c r="DS71" s="359">
        <f t="shared" ca="1" si="48"/>
        <v>0</v>
      </c>
      <c r="DT71" s="359">
        <f t="shared" ca="1" si="69"/>
        <v>0</v>
      </c>
      <c r="DV71" s="362">
        <f t="shared" ca="1" si="103"/>
        <v>182</v>
      </c>
      <c r="DW71" s="362">
        <v>63</v>
      </c>
      <c r="DX71" s="371">
        <f t="shared" ca="1" si="104"/>
        <v>0</v>
      </c>
      <c r="DY71" s="359">
        <f t="shared" ca="1" si="120"/>
        <v>0</v>
      </c>
      <c r="DZ71" s="359">
        <f t="shared" ca="1" si="50"/>
        <v>0</v>
      </c>
      <c r="EA71" s="359">
        <f t="shared" ca="1" si="51"/>
        <v>0</v>
      </c>
      <c r="EB71" s="359">
        <f t="shared" ca="1" si="52"/>
        <v>0</v>
      </c>
      <c r="EC71" s="359">
        <f t="shared" ca="1" si="70"/>
        <v>0</v>
      </c>
      <c r="EE71" s="362">
        <f t="shared" ca="1" si="105"/>
        <v>182</v>
      </c>
      <c r="EF71" s="362">
        <v>63</v>
      </c>
      <c r="EG71" s="371">
        <f t="shared" ca="1" si="106"/>
        <v>0</v>
      </c>
      <c r="EH71" s="359">
        <f t="shared" ca="1" si="121"/>
        <v>0</v>
      </c>
      <c r="EI71" s="359">
        <f t="shared" ca="1" si="54"/>
        <v>0</v>
      </c>
      <c r="EJ71" s="359">
        <f t="shared" ca="1" si="55"/>
        <v>0</v>
      </c>
      <c r="EK71" s="359">
        <f t="shared" ca="1" si="56"/>
        <v>0</v>
      </c>
      <c r="EL71" s="359">
        <f t="shared" ca="1" si="71"/>
        <v>0</v>
      </c>
    </row>
    <row r="72" spans="6:142" x14ac:dyDescent="0.35">
      <c r="F72" s="372">
        <f ca="1">IFERROR(INDEX('Inflation Rates'!$A$16:$H$138,MATCH('IRA Roth'!$H72,'Inflation Rates'!$A$16:$A$138,0),8)/INDEX('Inflation Rates'!$A$16:$H$138,MATCH('IRA Roth'!$H72,'Inflation Rates'!$A$16:$A$138,0)-1,8)-1,F71)</f>
        <v>2.0000000000000018E-2</v>
      </c>
      <c r="G72" s="372">
        <f ca="1">IFERROR(INDEX('Inflation Rates'!$A$16:$H$138,MATCH('IRA Roth'!$H72,'Inflation Rates'!$A$16:$A$138,0),6)/INDEX('Inflation Rates'!$A$16:$H$138,MATCH('IRA Roth'!$H72,'Inflation Rates'!$A$16:$A$138,0)-1,6)-1,G71)</f>
        <v>2.0999999999999908E-2</v>
      </c>
      <c r="H72" s="362">
        <f t="shared" ca="1" si="123"/>
        <v>2083</v>
      </c>
      <c r="I72" s="362">
        <f t="shared" ca="1" si="123"/>
        <v>183</v>
      </c>
      <c r="J72" s="362">
        <v>64</v>
      </c>
      <c r="K72" s="371">
        <f t="shared" ca="1" si="73"/>
        <v>0</v>
      </c>
      <c r="L72" s="359">
        <f t="shared" ca="1" si="2"/>
        <v>0</v>
      </c>
      <c r="M72" s="359">
        <f t="shared" ca="1" si="3"/>
        <v>0</v>
      </c>
      <c r="N72" s="359">
        <f t="shared" ca="1" si="4"/>
        <v>0</v>
      </c>
      <c r="O72" s="359">
        <f t="shared" ca="1" si="74"/>
        <v>0</v>
      </c>
      <c r="P72" s="359">
        <f t="shared" ca="1" si="57"/>
        <v>0</v>
      </c>
      <c r="R72" s="362">
        <f t="shared" ca="1" si="75"/>
        <v>183</v>
      </c>
      <c r="S72" s="362">
        <v>64</v>
      </c>
      <c r="T72" s="371">
        <f t="shared" ca="1" si="76"/>
        <v>0</v>
      </c>
      <c r="U72" s="359">
        <f t="shared" ca="1" si="108"/>
        <v>0</v>
      </c>
      <c r="V72" s="359">
        <f t="shared" ca="1" si="6"/>
        <v>0</v>
      </c>
      <c r="W72" s="359">
        <f t="shared" ca="1" si="7"/>
        <v>0</v>
      </c>
      <c r="X72" s="359">
        <f t="shared" ca="1" si="77"/>
        <v>0</v>
      </c>
      <c r="Y72" s="359">
        <f t="shared" ca="1" si="58"/>
        <v>0</v>
      </c>
      <c r="AA72" s="362">
        <f t="shared" ca="1" si="78"/>
        <v>183</v>
      </c>
      <c r="AB72" s="362">
        <v>64</v>
      </c>
      <c r="AC72" s="371">
        <f t="shared" ca="1" si="79"/>
        <v>0</v>
      </c>
      <c r="AD72" s="359">
        <f t="shared" ca="1" si="109"/>
        <v>0</v>
      </c>
      <c r="AE72" s="359">
        <f t="shared" ca="1" si="9"/>
        <v>0</v>
      </c>
      <c r="AF72" s="359">
        <f t="shared" ca="1" si="10"/>
        <v>0</v>
      </c>
      <c r="AG72" s="359">
        <f t="shared" ca="1" si="80"/>
        <v>0</v>
      </c>
      <c r="AH72" s="359">
        <f t="shared" ca="1" si="59"/>
        <v>0</v>
      </c>
      <c r="AJ72" s="362">
        <f t="shared" ca="1" si="81"/>
        <v>183</v>
      </c>
      <c r="AK72" s="362">
        <v>64</v>
      </c>
      <c r="AL72" s="371">
        <f t="shared" ca="1" si="82"/>
        <v>0</v>
      </c>
      <c r="AM72" s="359">
        <f t="shared" ca="1" si="110"/>
        <v>0</v>
      </c>
      <c r="AN72" s="359">
        <f t="shared" ca="1" si="12"/>
        <v>0</v>
      </c>
      <c r="AO72" s="359">
        <f t="shared" ca="1" si="13"/>
        <v>0</v>
      </c>
      <c r="AP72" s="359">
        <f t="shared" ca="1" si="83"/>
        <v>0</v>
      </c>
      <c r="AQ72" s="359">
        <f t="shared" ca="1" si="60"/>
        <v>0</v>
      </c>
      <c r="AS72" s="362">
        <f t="shared" ca="1" si="84"/>
        <v>183</v>
      </c>
      <c r="AT72" s="362">
        <v>64</v>
      </c>
      <c r="AU72" s="371">
        <f t="shared" ca="1" si="85"/>
        <v>0</v>
      </c>
      <c r="AV72" s="359">
        <f t="shared" ca="1" si="111"/>
        <v>0</v>
      </c>
      <c r="AW72" s="359">
        <f t="shared" ca="1" si="15"/>
        <v>0</v>
      </c>
      <c r="AX72" s="359">
        <f t="shared" ca="1" si="16"/>
        <v>0</v>
      </c>
      <c r="AY72" s="359">
        <f t="shared" ca="1" si="86"/>
        <v>0</v>
      </c>
      <c r="AZ72" s="359">
        <f t="shared" ca="1" si="61"/>
        <v>0</v>
      </c>
      <c r="BB72" s="362">
        <f t="shared" ca="1" si="87"/>
        <v>183</v>
      </c>
      <c r="BC72" s="362">
        <v>64</v>
      </c>
      <c r="BD72" s="371">
        <f t="shared" ca="1" si="88"/>
        <v>0</v>
      </c>
      <c r="BE72" s="359">
        <f t="shared" ca="1" si="112"/>
        <v>0</v>
      </c>
      <c r="BF72" s="359">
        <f t="shared" ca="1" si="18"/>
        <v>0</v>
      </c>
      <c r="BG72" s="359">
        <f t="shared" ca="1" si="19"/>
        <v>0</v>
      </c>
      <c r="BH72" s="359">
        <f t="shared" ca="1" si="20"/>
        <v>0</v>
      </c>
      <c r="BI72" s="359">
        <f t="shared" ca="1" si="62"/>
        <v>0</v>
      </c>
      <c r="BK72" s="362">
        <f t="shared" ca="1" si="89"/>
        <v>183</v>
      </c>
      <c r="BL72" s="362">
        <v>64</v>
      </c>
      <c r="BM72" s="371">
        <f t="shared" ca="1" si="90"/>
        <v>0</v>
      </c>
      <c r="BN72" s="359">
        <f t="shared" ca="1" si="113"/>
        <v>0</v>
      </c>
      <c r="BO72" s="359">
        <f t="shared" ca="1" si="22"/>
        <v>0</v>
      </c>
      <c r="BP72" s="359">
        <f t="shared" ca="1" si="23"/>
        <v>0</v>
      </c>
      <c r="BQ72" s="359">
        <f t="shared" ca="1" si="24"/>
        <v>0</v>
      </c>
      <c r="BR72" s="359">
        <f t="shared" ca="1" si="63"/>
        <v>0</v>
      </c>
      <c r="BT72" s="362">
        <f t="shared" ca="1" si="91"/>
        <v>183</v>
      </c>
      <c r="BU72" s="362">
        <v>64</v>
      </c>
      <c r="BV72" s="371">
        <f t="shared" ca="1" si="92"/>
        <v>0</v>
      </c>
      <c r="BW72" s="359">
        <f t="shared" ca="1" si="114"/>
        <v>0</v>
      </c>
      <c r="BX72" s="359">
        <f t="shared" ca="1" si="26"/>
        <v>0</v>
      </c>
      <c r="BY72" s="359">
        <f t="shared" ca="1" si="27"/>
        <v>0</v>
      </c>
      <c r="BZ72" s="359">
        <f t="shared" ca="1" si="28"/>
        <v>0</v>
      </c>
      <c r="CA72" s="359">
        <f t="shared" ca="1" si="64"/>
        <v>0</v>
      </c>
      <c r="CC72" s="362">
        <f t="shared" ca="1" si="93"/>
        <v>183</v>
      </c>
      <c r="CD72" s="362">
        <v>64</v>
      </c>
      <c r="CE72" s="371">
        <f t="shared" ca="1" si="94"/>
        <v>0</v>
      </c>
      <c r="CF72" s="359">
        <f t="shared" ca="1" si="115"/>
        <v>0</v>
      </c>
      <c r="CG72" s="359">
        <f t="shared" ca="1" si="30"/>
        <v>0</v>
      </c>
      <c r="CH72" s="359">
        <f t="shared" ca="1" si="31"/>
        <v>0</v>
      </c>
      <c r="CI72" s="359">
        <f t="shared" ca="1" si="32"/>
        <v>0</v>
      </c>
      <c r="CJ72" s="359">
        <f t="shared" ca="1" si="65"/>
        <v>0</v>
      </c>
      <c r="CL72" s="362">
        <f t="shared" ca="1" si="95"/>
        <v>183</v>
      </c>
      <c r="CM72" s="362">
        <v>64</v>
      </c>
      <c r="CN72" s="371">
        <f t="shared" ca="1" si="96"/>
        <v>0</v>
      </c>
      <c r="CO72" s="359">
        <f t="shared" ca="1" si="116"/>
        <v>0</v>
      </c>
      <c r="CP72" s="359">
        <f t="shared" ca="1" si="34"/>
        <v>0</v>
      </c>
      <c r="CQ72" s="359">
        <f t="shared" ca="1" si="35"/>
        <v>0</v>
      </c>
      <c r="CR72" s="359">
        <f t="shared" ca="1" si="36"/>
        <v>0</v>
      </c>
      <c r="CS72" s="359">
        <f t="shared" ca="1" si="66"/>
        <v>0</v>
      </c>
      <c r="CU72" s="362">
        <f t="shared" ca="1" si="97"/>
        <v>183</v>
      </c>
      <c r="CV72" s="362">
        <v>64</v>
      </c>
      <c r="CW72" s="371">
        <f t="shared" ca="1" si="98"/>
        <v>0</v>
      </c>
      <c r="CX72" s="359">
        <f t="shared" ca="1" si="117"/>
        <v>0</v>
      </c>
      <c r="CY72" s="359">
        <f t="shared" ca="1" si="38"/>
        <v>0</v>
      </c>
      <c r="CZ72" s="359">
        <f t="shared" ca="1" si="39"/>
        <v>0</v>
      </c>
      <c r="DA72" s="359">
        <f t="shared" ca="1" si="40"/>
        <v>0</v>
      </c>
      <c r="DB72" s="359">
        <f t="shared" ca="1" si="67"/>
        <v>0</v>
      </c>
      <c r="DD72" s="362">
        <f t="shared" ca="1" si="99"/>
        <v>183</v>
      </c>
      <c r="DE72" s="362">
        <v>64</v>
      </c>
      <c r="DF72" s="371">
        <f t="shared" ca="1" si="100"/>
        <v>0</v>
      </c>
      <c r="DG72" s="359">
        <f t="shared" ca="1" si="118"/>
        <v>0</v>
      </c>
      <c r="DH72" s="359">
        <f t="shared" ca="1" si="42"/>
        <v>0</v>
      </c>
      <c r="DI72" s="359">
        <f t="shared" ca="1" si="43"/>
        <v>0</v>
      </c>
      <c r="DJ72" s="359">
        <f t="shared" ca="1" si="44"/>
        <v>0</v>
      </c>
      <c r="DK72" s="359">
        <f t="shared" ca="1" si="68"/>
        <v>0</v>
      </c>
      <c r="DM72" s="362">
        <f t="shared" ca="1" si="101"/>
        <v>183</v>
      </c>
      <c r="DN72" s="362">
        <v>64</v>
      </c>
      <c r="DO72" s="371">
        <f t="shared" ca="1" si="102"/>
        <v>0</v>
      </c>
      <c r="DP72" s="359">
        <f t="shared" ca="1" si="119"/>
        <v>0</v>
      </c>
      <c r="DQ72" s="359">
        <f t="shared" ca="1" si="46"/>
        <v>0</v>
      </c>
      <c r="DR72" s="359">
        <f t="shared" ca="1" si="47"/>
        <v>0</v>
      </c>
      <c r="DS72" s="359">
        <f t="shared" ca="1" si="48"/>
        <v>0</v>
      </c>
      <c r="DT72" s="359">
        <f t="shared" ca="1" si="69"/>
        <v>0</v>
      </c>
      <c r="DV72" s="362">
        <f t="shared" ca="1" si="103"/>
        <v>183</v>
      </c>
      <c r="DW72" s="362">
        <v>64</v>
      </c>
      <c r="DX72" s="371">
        <f t="shared" ca="1" si="104"/>
        <v>0</v>
      </c>
      <c r="DY72" s="359">
        <f t="shared" ca="1" si="120"/>
        <v>0</v>
      </c>
      <c r="DZ72" s="359">
        <f t="shared" ca="1" si="50"/>
        <v>0</v>
      </c>
      <c r="EA72" s="359">
        <f t="shared" ca="1" si="51"/>
        <v>0</v>
      </c>
      <c r="EB72" s="359">
        <f t="shared" ca="1" si="52"/>
        <v>0</v>
      </c>
      <c r="EC72" s="359">
        <f t="shared" ca="1" si="70"/>
        <v>0</v>
      </c>
      <c r="EE72" s="362">
        <f t="shared" ca="1" si="105"/>
        <v>183</v>
      </c>
      <c r="EF72" s="362">
        <v>64</v>
      </c>
      <c r="EG72" s="371">
        <f t="shared" ca="1" si="106"/>
        <v>0</v>
      </c>
      <c r="EH72" s="359">
        <f t="shared" ca="1" si="121"/>
        <v>0</v>
      </c>
      <c r="EI72" s="359">
        <f t="shared" ca="1" si="54"/>
        <v>0</v>
      </c>
      <c r="EJ72" s="359">
        <f t="shared" ca="1" si="55"/>
        <v>0</v>
      </c>
      <c r="EK72" s="359">
        <f t="shared" ca="1" si="56"/>
        <v>0</v>
      </c>
      <c r="EL72" s="359">
        <f t="shared" ca="1" si="71"/>
        <v>0</v>
      </c>
    </row>
    <row r="73" spans="6:142" x14ac:dyDescent="0.35">
      <c r="F73" s="372">
        <f ca="1">IFERROR(INDEX('Inflation Rates'!$A$16:$H$138,MATCH('IRA Roth'!$H73,'Inflation Rates'!$A$16:$A$138,0),8)/INDEX('Inflation Rates'!$A$16:$H$138,MATCH('IRA Roth'!$H73,'Inflation Rates'!$A$16:$A$138,0)-1,8)-1,F72)</f>
        <v>2.0000000000000018E-2</v>
      </c>
      <c r="G73" s="372">
        <f ca="1">IFERROR(INDEX('Inflation Rates'!$A$16:$H$138,MATCH('IRA Roth'!$H73,'Inflation Rates'!$A$16:$A$138,0),6)/INDEX('Inflation Rates'!$A$16:$H$138,MATCH('IRA Roth'!$H73,'Inflation Rates'!$A$16:$A$138,0)-1,6)-1,G72)</f>
        <v>2.0999999999999908E-2</v>
      </c>
      <c r="H73" s="362">
        <f t="shared" ca="1" si="123"/>
        <v>2084</v>
      </c>
      <c r="I73" s="362">
        <f t="shared" ca="1" si="123"/>
        <v>184</v>
      </c>
      <c r="J73" s="362">
        <v>65</v>
      </c>
      <c r="K73" s="371">
        <f t="shared" ca="1" si="73"/>
        <v>0</v>
      </c>
      <c r="L73" s="359">
        <f t="shared" ref="L73:L136" ca="1" si="124">IF(I73&lt;P$7,$B$2,0)</f>
        <v>0</v>
      </c>
      <c r="M73" s="359">
        <f t="shared" ref="M73:M136" ca="1" si="125">IF(I73&lt;P$7,($B$12+IF($B$3&gt;$B$14,0.04,IF($B$3&gt;$B$13,($B$13+($B$3-$B$13)*0.5),$B$3)))*$B$7*(1+$G73)^(J73-1),0)</f>
        <v>0</v>
      </c>
      <c r="N73" s="359">
        <f t="shared" ref="N73:N136" ca="1" si="126">(K73+(L73+M73)*0.5)*$B$6</f>
        <v>0</v>
      </c>
      <c r="O73" s="359">
        <f t="shared" ca="1" si="74"/>
        <v>0</v>
      </c>
      <c r="P73" s="359">
        <f t="shared" ca="1" si="57"/>
        <v>0</v>
      </c>
      <c r="R73" s="362">
        <f t="shared" ca="1" si="75"/>
        <v>184</v>
      </c>
      <c r="S73" s="362">
        <v>65</v>
      </c>
      <c r="T73" s="371">
        <f t="shared" ca="1" si="76"/>
        <v>0</v>
      </c>
      <c r="U73" s="359">
        <f t="shared" ref="U73:U104" ca="1" si="127">IF(R73&lt;Y$7,$B$2,0)</f>
        <v>0</v>
      </c>
      <c r="V73" s="359">
        <f t="shared" ref="V73:V136" ca="1" si="128">IF(R73&lt;Y$7,($B$12+IF($B$3&gt;$B$14,0.04,IF($B$3&gt;$B$13,($B$13+($B$3-$B$13)*0.5),$B$3)))*$B$7*(1+$G73)^(S73-1),0)</f>
        <v>0</v>
      </c>
      <c r="W73" s="359">
        <f t="shared" ref="W73:W136" ca="1" si="129">(T73+(U73+V73)*0.5)*$B$6</f>
        <v>0</v>
      </c>
      <c r="X73" s="359">
        <f t="shared" ca="1" si="77"/>
        <v>0</v>
      </c>
      <c r="Y73" s="359">
        <f t="shared" ca="1" si="58"/>
        <v>0</v>
      </c>
      <c r="AA73" s="362">
        <f t="shared" ca="1" si="78"/>
        <v>184</v>
      </c>
      <c r="AB73" s="362">
        <v>65</v>
      </c>
      <c r="AC73" s="371">
        <f t="shared" ca="1" si="79"/>
        <v>0</v>
      </c>
      <c r="AD73" s="359">
        <f t="shared" ref="AD73:AD104" ca="1" si="130">IF(AA73&lt;AH$7,$B$2,0)</f>
        <v>0</v>
      </c>
      <c r="AE73" s="359">
        <f t="shared" ref="AE73:AE136" ca="1" si="131">IF(AA73&lt;AH$7,($B$12+IF($B$3&gt;$B$14,0.04,IF($B$3&gt;$B$13,($B$13+($B$3-$B$13)*0.5),$B$3)))*$B$7*(1+$G73)^(AB73-1),0)</f>
        <v>0</v>
      </c>
      <c r="AF73" s="359">
        <f t="shared" ref="AF73:AF136" ca="1" si="132">(AC73+(AD73+AE73)*0.5)*$B$6</f>
        <v>0</v>
      </c>
      <c r="AG73" s="359">
        <f t="shared" ca="1" si="80"/>
        <v>0</v>
      </c>
      <c r="AH73" s="359">
        <f t="shared" ca="1" si="59"/>
        <v>0</v>
      </c>
      <c r="AJ73" s="362">
        <f t="shared" ca="1" si="81"/>
        <v>184</v>
      </c>
      <c r="AK73" s="362">
        <v>65</v>
      </c>
      <c r="AL73" s="371">
        <f t="shared" ca="1" si="82"/>
        <v>0</v>
      </c>
      <c r="AM73" s="359">
        <f t="shared" ref="AM73:AM104" ca="1" si="133">IF(AJ73&lt;AQ$7,$B$2,0)</f>
        <v>0</v>
      </c>
      <c r="AN73" s="359">
        <f t="shared" ref="AN73:AN136" ca="1" si="134">IF(AJ73&lt;AQ$7,($B$12+IF($B$3&gt;$B$14,0.04,IF($B$3&gt;$B$13,($B$13+($B$3-$B$13)*0.5),$B$3)))*$B$7*(1+$G73)^(AK73-1),0)</f>
        <v>0</v>
      </c>
      <c r="AO73" s="359">
        <f t="shared" ref="AO73:AO136" ca="1" si="135">(AL73+(AM73+AN73)*0.5)*$B$6</f>
        <v>0</v>
      </c>
      <c r="AP73" s="359">
        <f t="shared" ca="1" si="83"/>
        <v>0</v>
      </c>
      <c r="AQ73" s="359">
        <f t="shared" ca="1" si="60"/>
        <v>0</v>
      </c>
      <c r="AS73" s="362">
        <f t="shared" ca="1" si="84"/>
        <v>184</v>
      </c>
      <c r="AT73" s="362">
        <v>65</v>
      </c>
      <c r="AU73" s="371">
        <f t="shared" ca="1" si="85"/>
        <v>0</v>
      </c>
      <c r="AV73" s="359">
        <f t="shared" ref="AV73:AV104" ca="1" si="136">IF(AS73&lt;AZ$7,$B$2,0)</f>
        <v>0</v>
      </c>
      <c r="AW73" s="359">
        <f t="shared" ref="AW73:AW136" ca="1" si="137">IF(AS73&lt;AZ$7,($B$12+IF($B$3&gt;$B$14,0.04,IF($B$3&gt;$B$13,($B$13+($B$3-$B$13)*0.5),$B$3)))*$B$7*(1+$G73)^(AT73-1),0)</f>
        <v>0</v>
      </c>
      <c r="AX73" s="359">
        <f t="shared" ref="AX73:AX136" ca="1" si="138">(AU73+(AV73+AW73)*0.5)*$B$6</f>
        <v>0</v>
      </c>
      <c r="AY73" s="359">
        <f t="shared" ca="1" si="86"/>
        <v>0</v>
      </c>
      <c r="AZ73" s="359">
        <f t="shared" ca="1" si="61"/>
        <v>0</v>
      </c>
      <c r="BB73" s="362">
        <f t="shared" ca="1" si="87"/>
        <v>184</v>
      </c>
      <c r="BC73" s="362">
        <v>65</v>
      </c>
      <c r="BD73" s="371">
        <f t="shared" ca="1" si="88"/>
        <v>0</v>
      </c>
      <c r="BE73" s="359">
        <f t="shared" ref="BE73:BE104" ca="1" si="139">IF(BB73&lt;BI$7,$B$2,0)</f>
        <v>0</v>
      </c>
      <c r="BF73" s="359">
        <f t="shared" ref="BF73:BF136" ca="1" si="140">IF(BB73&lt;BI$7,($B$12+IF($B$3&gt;$B$14,0.04,IF($B$3&gt;$B$13,($B$13+($B$3-$B$13)*0.5),$B$3)))*$B$7*(1+$G73)^(BC73-1),0)</f>
        <v>0</v>
      </c>
      <c r="BG73" s="359">
        <f t="shared" ref="BG73:BG136" ca="1" si="141">(BD73+(BE73+BF73)*0.5)*$B$6</f>
        <v>0</v>
      </c>
      <c r="BH73" s="359">
        <f t="shared" ref="BH73:BH136" ca="1" si="142">IF(BI72=0,0,IFERROR(IF(BB73=BI$7,-$B$8*BD73,-ABS(BH72*(1+$F73))),0))</f>
        <v>0</v>
      </c>
      <c r="BI73" s="359">
        <f t="shared" ca="1" si="62"/>
        <v>0</v>
      </c>
      <c r="BK73" s="362">
        <f t="shared" ca="1" si="89"/>
        <v>184</v>
      </c>
      <c r="BL73" s="362">
        <v>65</v>
      </c>
      <c r="BM73" s="371">
        <f t="shared" ca="1" si="90"/>
        <v>0</v>
      </c>
      <c r="BN73" s="359">
        <f t="shared" ref="BN73:BN104" ca="1" si="143">IF(BK73&lt;BR$7,$B$2,0)</f>
        <v>0</v>
      </c>
      <c r="BO73" s="359">
        <f t="shared" ref="BO73:BO136" ca="1" si="144">IF(BK73&lt;BR$7,($B$12+IF($B$3&gt;$B$14,0.04,IF($B$3&gt;$B$13,($B$13+($B$3-$B$13)*0.5),$B$3)))*$B$7*(1+$G73)^(BL73-1),0)</f>
        <v>0</v>
      </c>
      <c r="BP73" s="359">
        <f t="shared" ref="BP73:BP136" ca="1" si="145">(BM73+(BN73+BO73)*0.5)*$B$6</f>
        <v>0</v>
      </c>
      <c r="BQ73" s="359">
        <f t="shared" ref="BQ73:BQ136" ca="1" si="146">IF(BR72=0,0,IFERROR(IF(BK73=BR$7,-$B$8*BM73,-ABS(BQ72*(1+$F73))),0))</f>
        <v>0</v>
      </c>
      <c r="BR73" s="359">
        <f t="shared" ca="1" si="63"/>
        <v>0</v>
      </c>
      <c r="BT73" s="362">
        <f t="shared" ca="1" si="91"/>
        <v>184</v>
      </c>
      <c r="BU73" s="362">
        <v>65</v>
      </c>
      <c r="BV73" s="371">
        <f t="shared" ca="1" si="92"/>
        <v>0</v>
      </c>
      <c r="BW73" s="359">
        <f t="shared" ref="BW73:BW104" ca="1" si="147">IF(BT73&lt;CA$7,$B$2,0)</f>
        <v>0</v>
      </c>
      <c r="BX73" s="359">
        <f t="shared" ref="BX73:BX136" ca="1" si="148">IF(BT73&lt;CA$7,($B$12+IF($B$3&gt;$B$14,0.04,IF($B$3&gt;$B$13,($B$13+($B$3-$B$13)*0.5),$B$3)))*$B$7*(1+$G73)^(BU73-1),0)</f>
        <v>0</v>
      </c>
      <c r="BY73" s="359">
        <f t="shared" ref="BY73:BY136" ca="1" si="149">(BV73+(BW73+BX73)*0.5)*$B$6</f>
        <v>0</v>
      </c>
      <c r="BZ73" s="359">
        <f t="shared" ref="BZ73:BZ136" ca="1" si="150">IF(CA72=0,0,IFERROR(IF(BT73=CA$7,-$B$8*BV73,-ABS(BZ72*(1+$F73))),0))</f>
        <v>0</v>
      </c>
      <c r="CA73" s="359">
        <f t="shared" ca="1" si="64"/>
        <v>0</v>
      </c>
      <c r="CC73" s="362">
        <f t="shared" ca="1" si="93"/>
        <v>184</v>
      </c>
      <c r="CD73" s="362">
        <v>65</v>
      </c>
      <c r="CE73" s="371">
        <f t="shared" ca="1" si="94"/>
        <v>0</v>
      </c>
      <c r="CF73" s="359">
        <f t="shared" ref="CF73:CF104" ca="1" si="151">IF(CC73&lt;CJ$7,$B$2,0)</f>
        <v>0</v>
      </c>
      <c r="CG73" s="359">
        <f t="shared" ref="CG73:CG136" ca="1" si="152">IF(CC73&lt;CJ$7,($B$12+IF($B$3&gt;$B$14,0.04,IF($B$3&gt;$B$13,($B$13+($B$3-$B$13)*0.5),$B$3)))*$B$7*(1+$G73)^(CD73-1),0)</f>
        <v>0</v>
      </c>
      <c r="CH73" s="359">
        <f t="shared" ref="CH73:CH136" ca="1" si="153">(CE73+(CF73+CG73)*0.5)*$B$6</f>
        <v>0</v>
      </c>
      <c r="CI73" s="359">
        <f t="shared" ref="CI73:CI136" ca="1" si="154">IF(CJ72=0,0,IFERROR(IF(CC73=CJ$7,-$B$8*CE73,-ABS(CI72*(1+$F73))),0))</f>
        <v>0</v>
      </c>
      <c r="CJ73" s="359">
        <f t="shared" ca="1" si="65"/>
        <v>0</v>
      </c>
      <c r="CL73" s="362">
        <f t="shared" ca="1" si="95"/>
        <v>184</v>
      </c>
      <c r="CM73" s="362">
        <v>65</v>
      </c>
      <c r="CN73" s="371">
        <f t="shared" ca="1" si="96"/>
        <v>0</v>
      </c>
      <c r="CO73" s="359">
        <f t="shared" ref="CO73:CO104" ca="1" si="155">IF(CL73&lt;CS$7,$B$2,0)</f>
        <v>0</v>
      </c>
      <c r="CP73" s="359">
        <f t="shared" ref="CP73:CP136" ca="1" si="156">IF(CL73&lt;CS$7,($B$12+IF($B$3&gt;$B$14,0.04,IF($B$3&gt;$B$13,($B$13+($B$3-$B$13)*0.5),$B$3)))*$B$7*(1+$G73)^(CM73-1),0)</f>
        <v>0</v>
      </c>
      <c r="CQ73" s="359">
        <f t="shared" ref="CQ73:CQ136" ca="1" si="157">(CN73+(CO73+CP73)*0.5)*$B$6</f>
        <v>0</v>
      </c>
      <c r="CR73" s="359">
        <f t="shared" ref="CR73:CR136" ca="1" si="158">IF(CS72=0,0,IFERROR(IF(CL73=CS$7,-$B$8*CN73,-ABS(CR72*(1+$F73))),0))</f>
        <v>0</v>
      </c>
      <c r="CS73" s="359">
        <f t="shared" ca="1" si="66"/>
        <v>0</v>
      </c>
      <c r="CU73" s="362">
        <f t="shared" ca="1" si="97"/>
        <v>184</v>
      </c>
      <c r="CV73" s="362">
        <v>65</v>
      </c>
      <c r="CW73" s="371">
        <f t="shared" ca="1" si="98"/>
        <v>0</v>
      </c>
      <c r="CX73" s="359">
        <f t="shared" ref="CX73:CX104" ca="1" si="159">IF(CU73&lt;DB$7,$B$2,0)</f>
        <v>0</v>
      </c>
      <c r="CY73" s="359">
        <f t="shared" ref="CY73:CY136" ca="1" si="160">IF(CU73&lt;DB$7,($B$12+IF($B$3&gt;$B$14,0.04,IF($B$3&gt;$B$13,($B$13+($B$3-$B$13)*0.5),$B$3)))*$B$7*(1+$G73)^(CV73-1),0)</f>
        <v>0</v>
      </c>
      <c r="CZ73" s="359">
        <f t="shared" ref="CZ73:CZ136" ca="1" si="161">(CW73+(CX73+CY73)*0.5)*$B$6</f>
        <v>0</v>
      </c>
      <c r="DA73" s="359">
        <f t="shared" ref="DA73:DA136" ca="1" si="162">IF(DB72=0,0,IFERROR(IF(CU73=DB$7,-$B$8*CW73,-ABS(DA72*(1+$F73))),0))</f>
        <v>0</v>
      </c>
      <c r="DB73" s="359">
        <f t="shared" ca="1" si="67"/>
        <v>0</v>
      </c>
      <c r="DD73" s="362">
        <f t="shared" ca="1" si="99"/>
        <v>184</v>
      </c>
      <c r="DE73" s="362">
        <v>65</v>
      </c>
      <c r="DF73" s="371">
        <f t="shared" ca="1" si="100"/>
        <v>0</v>
      </c>
      <c r="DG73" s="359">
        <f t="shared" ref="DG73:DG104" ca="1" si="163">IF(DD73&lt;DK$7,$B$2,0)</f>
        <v>0</v>
      </c>
      <c r="DH73" s="359">
        <f t="shared" ref="DH73:DH136" ca="1" si="164">IF(DD73&lt;DK$7,($B$12+IF($B$3&gt;$B$14,0.04,IF($B$3&gt;$B$13,($B$13+($B$3-$B$13)*0.5),$B$3)))*$B$7*(1+$G73)^(DE73-1),0)</f>
        <v>0</v>
      </c>
      <c r="DI73" s="359">
        <f t="shared" ref="DI73:DI136" ca="1" si="165">(DF73+(DG73+DH73)*0.5)*$B$6</f>
        <v>0</v>
      </c>
      <c r="DJ73" s="359">
        <f t="shared" ref="DJ73:DJ136" ca="1" si="166">IF(DK72=0,0,IFERROR(IF(DD73=DK$7,-$B$8*DF73,-ABS(DJ72*(1+$F73))),0))</f>
        <v>0</v>
      </c>
      <c r="DK73" s="359">
        <f t="shared" ca="1" si="68"/>
        <v>0</v>
      </c>
      <c r="DM73" s="362">
        <f t="shared" ca="1" si="101"/>
        <v>184</v>
      </c>
      <c r="DN73" s="362">
        <v>65</v>
      </c>
      <c r="DO73" s="371">
        <f t="shared" ca="1" si="102"/>
        <v>0</v>
      </c>
      <c r="DP73" s="359">
        <f t="shared" ref="DP73:DP104" ca="1" si="167">IF(DM73&lt;DT$7,$B$2,0)</f>
        <v>0</v>
      </c>
      <c r="DQ73" s="359">
        <f t="shared" ref="DQ73:DQ136" ca="1" si="168">IF(DM73&lt;DT$7,($B$12+IF($B$3&gt;$B$14,0.04,IF($B$3&gt;$B$13,($B$13+($B$3-$B$13)*0.5),$B$3)))*$B$7*(1+$G73)^(DN73-1),0)</f>
        <v>0</v>
      </c>
      <c r="DR73" s="359">
        <f t="shared" ref="DR73:DR136" ca="1" si="169">(DO73+(DP73+DQ73)*0.5)*$B$6</f>
        <v>0</v>
      </c>
      <c r="DS73" s="359">
        <f t="shared" ref="DS73:DS136" ca="1" si="170">IF(DT72=0,0,IFERROR(IF(DM73=DT$7,-$B$8*DO73,-ABS(DS72*(1+$F73))),0))</f>
        <v>0</v>
      </c>
      <c r="DT73" s="359">
        <f t="shared" ca="1" si="69"/>
        <v>0</v>
      </c>
      <c r="DV73" s="362">
        <f t="shared" ca="1" si="103"/>
        <v>184</v>
      </c>
      <c r="DW73" s="362">
        <v>65</v>
      </c>
      <c r="DX73" s="371">
        <f t="shared" ca="1" si="104"/>
        <v>0</v>
      </c>
      <c r="DY73" s="359">
        <f t="shared" ref="DY73:DY104" ca="1" si="171">IF(DV73&lt;EC$7,$B$2,0)</f>
        <v>0</v>
      </c>
      <c r="DZ73" s="359">
        <f t="shared" ref="DZ73:DZ136" ca="1" si="172">IF(DV73&lt;EC$7,($B$12+IF($B$3&gt;$B$14,0.04,IF($B$3&gt;$B$13,($B$13+($B$3-$B$13)*0.5),$B$3)))*$B$7*(1+$G73)^(DW73-1),0)</f>
        <v>0</v>
      </c>
      <c r="EA73" s="359">
        <f t="shared" ref="EA73:EA136" ca="1" si="173">(DX73+(DY73+DZ73)*0.5)*$B$6</f>
        <v>0</v>
      </c>
      <c r="EB73" s="359">
        <f t="shared" ref="EB73:EB136" ca="1" si="174">IF(EC72=0,0,IFERROR(IF(DV73=EC$7,-$B$8*DX73,-ABS(EB72*(1+$F73))),0))</f>
        <v>0</v>
      </c>
      <c r="EC73" s="359">
        <f t="shared" ca="1" si="70"/>
        <v>0</v>
      </c>
      <c r="EE73" s="362">
        <f t="shared" ca="1" si="105"/>
        <v>184</v>
      </c>
      <c r="EF73" s="362">
        <v>65</v>
      </c>
      <c r="EG73" s="371">
        <f t="shared" ca="1" si="106"/>
        <v>0</v>
      </c>
      <c r="EH73" s="359">
        <f t="shared" ref="EH73:EH104" ca="1" si="175">IF(EE73&lt;EL$7,$B$2,0)</f>
        <v>0</v>
      </c>
      <c r="EI73" s="359">
        <f t="shared" ref="EI73:EI136" ca="1" si="176">IF(EE73&lt;EL$7,($B$12+IF($B$3&gt;$B$14,0.04,IF($B$3&gt;$B$13,($B$13+($B$3-$B$13)*0.5),$B$3)))*$B$7*(1+$G73)^(EF73-1),0)</f>
        <v>0</v>
      </c>
      <c r="EJ73" s="359">
        <f t="shared" ref="EJ73:EJ136" ca="1" si="177">(EG73+(EH73+EI73)*0.5)*$B$6</f>
        <v>0</v>
      </c>
      <c r="EK73" s="359">
        <f t="shared" ref="EK73:EK136" ca="1" si="178">IF(EL72=0,0,IFERROR(IF(EE73=EL$7,-$B$8*EG73,-ABS(EK72*(1+$F73))),0))</f>
        <v>0</v>
      </c>
      <c r="EL73" s="359">
        <f t="shared" ca="1" si="71"/>
        <v>0</v>
      </c>
    </row>
    <row r="74" spans="6:142" x14ac:dyDescent="0.35">
      <c r="F74" s="372">
        <f ca="1">IFERROR(INDEX('Inflation Rates'!$A$16:$H$138,MATCH('IRA Roth'!$H74,'Inflation Rates'!$A$16:$A$138,0),8)/INDEX('Inflation Rates'!$A$16:$H$138,MATCH('IRA Roth'!$H74,'Inflation Rates'!$A$16:$A$138,0)-1,8)-1,F73)</f>
        <v>2.0000000000000018E-2</v>
      </c>
      <c r="G74" s="372">
        <f ca="1">IFERROR(INDEX('Inflation Rates'!$A$16:$H$138,MATCH('IRA Roth'!$H74,'Inflation Rates'!$A$16:$A$138,0),6)/INDEX('Inflation Rates'!$A$16:$H$138,MATCH('IRA Roth'!$H74,'Inflation Rates'!$A$16:$A$138,0)-1,6)-1,G73)</f>
        <v>2.0999999999999908E-2</v>
      </c>
      <c r="H74" s="362">
        <f t="shared" ca="1" si="123"/>
        <v>2085</v>
      </c>
      <c r="I74" s="362">
        <f t="shared" ca="1" si="123"/>
        <v>185</v>
      </c>
      <c r="J74" s="362">
        <v>66</v>
      </c>
      <c r="K74" s="371">
        <f t="shared" ca="1" si="73"/>
        <v>0</v>
      </c>
      <c r="L74" s="359">
        <f t="shared" ca="1" si="124"/>
        <v>0</v>
      </c>
      <c r="M74" s="359">
        <f t="shared" ca="1" si="125"/>
        <v>0</v>
      </c>
      <c r="N74" s="359">
        <f t="shared" ca="1" si="126"/>
        <v>0</v>
      </c>
      <c r="O74" s="359">
        <f t="shared" ca="1" si="74"/>
        <v>0</v>
      </c>
      <c r="P74" s="359">
        <f t="shared" ref="P74:P137" ca="1" si="179">IF(SUM(K74:O74)&lt;0,0,SUM(K74:O74))</f>
        <v>0</v>
      </c>
      <c r="R74" s="362">
        <f t="shared" ca="1" si="75"/>
        <v>185</v>
      </c>
      <c r="S74" s="362">
        <v>66</v>
      </c>
      <c r="T74" s="371">
        <f t="shared" ca="1" si="76"/>
        <v>0</v>
      </c>
      <c r="U74" s="359">
        <f t="shared" ca="1" si="127"/>
        <v>0</v>
      </c>
      <c r="V74" s="359">
        <f t="shared" ca="1" si="128"/>
        <v>0</v>
      </c>
      <c r="W74" s="359">
        <f t="shared" ca="1" si="129"/>
        <v>0</v>
      </c>
      <c r="X74" s="359">
        <f t="shared" ca="1" si="77"/>
        <v>0</v>
      </c>
      <c r="Y74" s="359">
        <f t="shared" ref="Y74:Y137" ca="1" si="180">IF(SUM(T74:X74)&lt;0,0,SUM(T74:X74))</f>
        <v>0</v>
      </c>
      <c r="AA74" s="362">
        <f t="shared" ca="1" si="78"/>
        <v>185</v>
      </c>
      <c r="AB74" s="362">
        <v>66</v>
      </c>
      <c r="AC74" s="371">
        <f t="shared" ca="1" si="79"/>
        <v>0</v>
      </c>
      <c r="AD74" s="359">
        <f t="shared" ca="1" si="130"/>
        <v>0</v>
      </c>
      <c r="AE74" s="359">
        <f t="shared" ca="1" si="131"/>
        <v>0</v>
      </c>
      <c r="AF74" s="359">
        <f t="shared" ca="1" si="132"/>
        <v>0</v>
      </c>
      <c r="AG74" s="359">
        <f t="shared" ca="1" si="80"/>
        <v>0</v>
      </c>
      <c r="AH74" s="359">
        <f t="shared" ref="AH74:AH137" ca="1" si="181">IF(SUM(AC74:AG74)&lt;0,0,SUM(AC74:AG74))</f>
        <v>0</v>
      </c>
      <c r="AJ74" s="362">
        <f t="shared" ca="1" si="81"/>
        <v>185</v>
      </c>
      <c r="AK74" s="362">
        <v>66</v>
      </c>
      <c r="AL74" s="371">
        <f t="shared" ca="1" si="82"/>
        <v>0</v>
      </c>
      <c r="AM74" s="359">
        <f t="shared" ca="1" si="133"/>
        <v>0</v>
      </c>
      <c r="AN74" s="359">
        <f t="shared" ca="1" si="134"/>
        <v>0</v>
      </c>
      <c r="AO74" s="359">
        <f t="shared" ca="1" si="135"/>
        <v>0</v>
      </c>
      <c r="AP74" s="359">
        <f t="shared" ca="1" si="83"/>
        <v>0</v>
      </c>
      <c r="AQ74" s="359">
        <f t="shared" ref="AQ74:AQ137" ca="1" si="182">IF(SUM(AL74:AP74)&lt;0,0,SUM(AL74:AP74))</f>
        <v>0</v>
      </c>
      <c r="AS74" s="362">
        <f t="shared" ca="1" si="84"/>
        <v>185</v>
      </c>
      <c r="AT74" s="362">
        <v>66</v>
      </c>
      <c r="AU74" s="371">
        <f t="shared" ca="1" si="85"/>
        <v>0</v>
      </c>
      <c r="AV74" s="359">
        <f t="shared" ca="1" si="136"/>
        <v>0</v>
      </c>
      <c r="AW74" s="359">
        <f t="shared" ca="1" si="137"/>
        <v>0</v>
      </c>
      <c r="AX74" s="359">
        <f t="shared" ca="1" si="138"/>
        <v>0</v>
      </c>
      <c r="AY74" s="359">
        <f t="shared" ca="1" si="86"/>
        <v>0</v>
      </c>
      <c r="AZ74" s="359">
        <f t="shared" ref="AZ74:AZ137" ca="1" si="183">IF(SUM(AU74:AY74)&lt;0,0,SUM(AU74:AY74))</f>
        <v>0</v>
      </c>
      <c r="BB74" s="362">
        <f t="shared" ca="1" si="87"/>
        <v>185</v>
      </c>
      <c r="BC74" s="362">
        <v>66</v>
      </c>
      <c r="BD74" s="371">
        <f t="shared" ca="1" si="88"/>
        <v>0</v>
      </c>
      <c r="BE74" s="359">
        <f t="shared" ca="1" si="139"/>
        <v>0</v>
      </c>
      <c r="BF74" s="359">
        <f t="shared" ca="1" si="140"/>
        <v>0</v>
      </c>
      <c r="BG74" s="359">
        <f t="shared" ca="1" si="141"/>
        <v>0</v>
      </c>
      <c r="BH74" s="359">
        <f t="shared" ca="1" si="142"/>
        <v>0</v>
      </c>
      <c r="BI74" s="359">
        <f t="shared" ref="BI74:BI137" ca="1" si="184">IF(SUM(BD74:BH74)&lt;0,0,SUM(BD74:BH74))</f>
        <v>0</v>
      </c>
      <c r="BK74" s="362">
        <f t="shared" ca="1" si="89"/>
        <v>185</v>
      </c>
      <c r="BL74" s="362">
        <v>66</v>
      </c>
      <c r="BM74" s="371">
        <f t="shared" ca="1" si="90"/>
        <v>0</v>
      </c>
      <c r="BN74" s="359">
        <f t="shared" ca="1" si="143"/>
        <v>0</v>
      </c>
      <c r="BO74" s="359">
        <f t="shared" ca="1" si="144"/>
        <v>0</v>
      </c>
      <c r="BP74" s="359">
        <f t="shared" ca="1" si="145"/>
        <v>0</v>
      </c>
      <c r="BQ74" s="359">
        <f t="shared" ca="1" si="146"/>
        <v>0</v>
      </c>
      <c r="BR74" s="359">
        <f t="shared" ref="BR74:BR137" ca="1" si="185">IF(SUM(BM74:BQ74)&lt;0,0,SUM(BM74:BQ74))</f>
        <v>0</v>
      </c>
      <c r="BT74" s="362">
        <f t="shared" ca="1" si="91"/>
        <v>185</v>
      </c>
      <c r="BU74" s="362">
        <v>66</v>
      </c>
      <c r="BV74" s="371">
        <f t="shared" ca="1" si="92"/>
        <v>0</v>
      </c>
      <c r="BW74" s="359">
        <f t="shared" ca="1" si="147"/>
        <v>0</v>
      </c>
      <c r="BX74" s="359">
        <f t="shared" ca="1" si="148"/>
        <v>0</v>
      </c>
      <c r="BY74" s="359">
        <f t="shared" ca="1" si="149"/>
        <v>0</v>
      </c>
      <c r="BZ74" s="359">
        <f t="shared" ca="1" si="150"/>
        <v>0</v>
      </c>
      <c r="CA74" s="359">
        <f t="shared" ref="CA74:CA137" ca="1" si="186">IF(SUM(BV74:BZ74)&lt;0,0,SUM(BV74:BZ74))</f>
        <v>0</v>
      </c>
      <c r="CC74" s="362">
        <f t="shared" ca="1" si="93"/>
        <v>185</v>
      </c>
      <c r="CD74" s="362">
        <v>66</v>
      </c>
      <c r="CE74" s="371">
        <f t="shared" ca="1" si="94"/>
        <v>0</v>
      </c>
      <c r="CF74" s="359">
        <f t="shared" ca="1" si="151"/>
        <v>0</v>
      </c>
      <c r="CG74" s="359">
        <f t="shared" ca="1" si="152"/>
        <v>0</v>
      </c>
      <c r="CH74" s="359">
        <f t="shared" ca="1" si="153"/>
        <v>0</v>
      </c>
      <c r="CI74" s="359">
        <f t="shared" ca="1" si="154"/>
        <v>0</v>
      </c>
      <c r="CJ74" s="359">
        <f t="shared" ref="CJ74:CJ137" ca="1" si="187">IF(SUM(CE74:CI74)&lt;0,0,SUM(CE74:CI74))</f>
        <v>0</v>
      </c>
      <c r="CL74" s="362">
        <f t="shared" ca="1" si="95"/>
        <v>185</v>
      </c>
      <c r="CM74" s="362">
        <v>66</v>
      </c>
      <c r="CN74" s="371">
        <f t="shared" ca="1" si="96"/>
        <v>0</v>
      </c>
      <c r="CO74" s="359">
        <f t="shared" ca="1" si="155"/>
        <v>0</v>
      </c>
      <c r="CP74" s="359">
        <f t="shared" ca="1" si="156"/>
        <v>0</v>
      </c>
      <c r="CQ74" s="359">
        <f t="shared" ca="1" si="157"/>
        <v>0</v>
      </c>
      <c r="CR74" s="359">
        <f t="shared" ca="1" si="158"/>
        <v>0</v>
      </c>
      <c r="CS74" s="359">
        <f t="shared" ref="CS74:CS137" ca="1" si="188">IF(SUM(CN74:CR74)&lt;0,0,SUM(CN74:CR74))</f>
        <v>0</v>
      </c>
      <c r="CU74" s="362">
        <f t="shared" ca="1" si="97"/>
        <v>185</v>
      </c>
      <c r="CV74" s="362">
        <v>66</v>
      </c>
      <c r="CW74" s="371">
        <f t="shared" ca="1" si="98"/>
        <v>0</v>
      </c>
      <c r="CX74" s="359">
        <f t="shared" ca="1" si="159"/>
        <v>0</v>
      </c>
      <c r="CY74" s="359">
        <f t="shared" ca="1" si="160"/>
        <v>0</v>
      </c>
      <c r="CZ74" s="359">
        <f t="shared" ca="1" si="161"/>
        <v>0</v>
      </c>
      <c r="DA74" s="359">
        <f t="shared" ca="1" si="162"/>
        <v>0</v>
      </c>
      <c r="DB74" s="359">
        <f t="shared" ref="DB74:DB137" ca="1" si="189">IF(SUM(CW74:DA74)&lt;0,0,SUM(CW74:DA74))</f>
        <v>0</v>
      </c>
      <c r="DD74" s="362">
        <f t="shared" ca="1" si="99"/>
        <v>185</v>
      </c>
      <c r="DE74" s="362">
        <v>66</v>
      </c>
      <c r="DF74" s="371">
        <f t="shared" ca="1" si="100"/>
        <v>0</v>
      </c>
      <c r="DG74" s="359">
        <f t="shared" ca="1" si="163"/>
        <v>0</v>
      </c>
      <c r="DH74" s="359">
        <f t="shared" ca="1" si="164"/>
        <v>0</v>
      </c>
      <c r="DI74" s="359">
        <f t="shared" ca="1" si="165"/>
        <v>0</v>
      </c>
      <c r="DJ74" s="359">
        <f t="shared" ca="1" si="166"/>
        <v>0</v>
      </c>
      <c r="DK74" s="359">
        <f t="shared" ref="DK74:DK137" ca="1" si="190">IF(SUM(DF74:DJ74)&lt;0,0,SUM(DF74:DJ74))</f>
        <v>0</v>
      </c>
      <c r="DM74" s="362">
        <f t="shared" ca="1" si="101"/>
        <v>185</v>
      </c>
      <c r="DN74" s="362">
        <v>66</v>
      </c>
      <c r="DO74" s="371">
        <f t="shared" ca="1" si="102"/>
        <v>0</v>
      </c>
      <c r="DP74" s="359">
        <f t="shared" ca="1" si="167"/>
        <v>0</v>
      </c>
      <c r="DQ74" s="359">
        <f t="shared" ca="1" si="168"/>
        <v>0</v>
      </c>
      <c r="DR74" s="359">
        <f t="shared" ca="1" si="169"/>
        <v>0</v>
      </c>
      <c r="DS74" s="359">
        <f t="shared" ca="1" si="170"/>
        <v>0</v>
      </c>
      <c r="DT74" s="359">
        <f t="shared" ref="DT74:DT137" ca="1" si="191">IF(SUM(DO74:DS74)&lt;0,0,SUM(DO74:DS74))</f>
        <v>0</v>
      </c>
      <c r="DV74" s="362">
        <f t="shared" ca="1" si="103"/>
        <v>185</v>
      </c>
      <c r="DW74" s="362">
        <v>66</v>
      </c>
      <c r="DX74" s="371">
        <f t="shared" ca="1" si="104"/>
        <v>0</v>
      </c>
      <c r="DY74" s="359">
        <f t="shared" ca="1" si="171"/>
        <v>0</v>
      </c>
      <c r="DZ74" s="359">
        <f t="shared" ca="1" si="172"/>
        <v>0</v>
      </c>
      <c r="EA74" s="359">
        <f t="shared" ca="1" si="173"/>
        <v>0</v>
      </c>
      <c r="EB74" s="359">
        <f t="shared" ca="1" si="174"/>
        <v>0</v>
      </c>
      <c r="EC74" s="359">
        <f t="shared" ref="EC74:EC137" ca="1" si="192">IF(SUM(DX74:EB74)&lt;0,0,SUM(DX74:EB74))</f>
        <v>0</v>
      </c>
      <c r="EE74" s="362">
        <f t="shared" ca="1" si="105"/>
        <v>185</v>
      </c>
      <c r="EF74" s="362">
        <v>66</v>
      </c>
      <c r="EG74" s="371">
        <f t="shared" ca="1" si="106"/>
        <v>0</v>
      </c>
      <c r="EH74" s="359">
        <f t="shared" ca="1" si="175"/>
        <v>0</v>
      </c>
      <c r="EI74" s="359">
        <f t="shared" ca="1" si="176"/>
        <v>0</v>
      </c>
      <c r="EJ74" s="359">
        <f t="shared" ca="1" si="177"/>
        <v>0</v>
      </c>
      <c r="EK74" s="359">
        <f t="shared" ca="1" si="178"/>
        <v>0</v>
      </c>
      <c r="EL74" s="359">
        <f t="shared" ref="EL74:EL137" ca="1" si="193">IF(SUM(EG74:EK74)&lt;0,0,SUM(EG74:EK74))</f>
        <v>0</v>
      </c>
    </row>
    <row r="75" spans="6:142" x14ac:dyDescent="0.35">
      <c r="F75" s="372">
        <f ca="1">IFERROR(INDEX('Inflation Rates'!$A$16:$H$138,MATCH('IRA Roth'!$H75,'Inflation Rates'!$A$16:$A$138,0),8)/INDEX('Inflation Rates'!$A$16:$H$138,MATCH('IRA Roth'!$H75,'Inflation Rates'!$A$16:$A$138,0)-1,8)-1,F74)</f>
        <v>2.0000000000000018E-2</v>
      </c>
      <c r="G75" s="372">
        <f ca="1">IFERROR(INDEX('Inflation Rates'!$A$16:$H$138,MATCH('IRA Roth'!$H75,'Inflation Rates'!$A$16:$A$138,0),6)/INDEX('Inflation Rates'!$A$16:$H$138,MATCH('IRA Roth'!$H75,'Inflation Rates'!$A$16:$A$138,0)-1,6)-1,G74)</f>
        <v>2.0999999999999908E-2</v>
      </c>
      <c r="H75" s="362">
        <f t="shared" ref="H75:I90" ca="1" si="194">H74+1</f>
        <v>2086</v>
      </c>
      <c r="I75" s="362">
        <f t="shared" ca="1" si="194"/>
        <v>186</v>
      </c>
      <c r="J75" s="362">
        <v>67</v>
      </c>
      <c r="K75" s="371">
        <f t="shared" ref="K75:K138" ca="1" si="195">P74</f>
        <v>0</v>
      </c>
      <c r="L75" s="359">
        <f t="shared" ca="1" si="124"/>
        <v>0</v>
      </c>
      <c r="M75" s="359">
        <f t="shared" ca="1" si="125"/>
        <v>0</v>
      </c>
      <c r="N75" s="359">
        <f t="shared" ca="1" si="126"/>
        <v>0</v>
      </c>
      <c r="O75" s="359">
        <f t="shared" ref="O75:O138" ca="1" si="196">IF(P74=0,0,IFERROR(IF(I75=60,-$B$8*K75,-ABS(O74*(1+$F75))),0))</f>
        <v>0</v>
      </c>
      <c r="P75" s="359">
        <f t="shared" ca="1" si="179"/>
        <v>0</v>
      </c>
      <c r="R75" s="362">
        <f t="shared" ref="R75:R138" ca="1" si="197">R74+1</f>
        <v>186</v>
      </c>
      <c r="S75" s="362">
        <v>67</v>
      </c>
      <c r="T75" s="371">
        <f t="shared" ref="T75:T138" ca="1" si="198">Y74</f>
        <v>0</v>
      </c>
      <c r="U75" s="359">
        <f t="shared" ca="1" si="127"/>
        <v>0</v>
      </c>
      <c r="V75" s="359">
        <f t="shared" ca="1" si="128"/>
        <v>0</v>
      </c>
      <c r="W75" s="359">
        <f t="shared" ca="1" si="129"/>
        <v>0</v>
      </c>
      <c r="X75" s="359">
        <f t="shared" ref="X75:X138" ca="1" si="199">IF(Y74=0,0,IFERROR(IF(R75=60,-$B$8*T75,-ABS(X74*(1+$F75))),0))</f>
        <v>0</v>
      </c>
      <c r="Y75" s="359">
        <f t="shared" ca="1" si="180"/>
        <v>0</v>
      </c>
      <c r="AA75" s="362">
        <f t="shared" ref="AA75:AA138" ca="1" si="200">AA74+1</f>
        <v>186</v>
      </c>
      <c r="AB75" s="362">
        <v>67</v>
      </c>
      <c r="AC75" s="371">
        <f t="shared" ref="AC75:AC138" ca="1" si="201">AH74</f>
        <v>0</v>
      </c>
      <c r="AD75" s="359">
        <f t="shared" ca="1" si="130"/>
        <v>0</v>
      </c>
      <c r="AE75" s="359">
        <f t="shared" ca="1" si="131"/>
        <v>0</v>
      </c>
      <c r="AF75" s="359">
        <f t="shared" ca="1" si="132"/>
        <v>0</v>
      </c>
      <c r="AG75" s="359">
        <f t="shared" ref="AG75:AG138" ca="1" si="202">IF(AH74=0,0,IFERROR(IF(AA75=60,-$B$8*AC75,-ABS(AG74*(1+$F75))),0))</f>
        <v>0</v>
      </c>
      <c r="AH75" s="359">
        <f t="shared" ca="1" si="181"/>
        <v>0</v>
      </c>
      <c r="AJ75" s="362">
        <f t="shared" ref="AJ75:AJ138" ca="1" si="203">AJ74+1</f>
        <v>186</v>
      </c>
      <c r="AK75" s="362">
        <v>67</v>
      </c>
      <c r="AL75" s="371">
        <f t="shared" ref="AL75:AL138" ca="1" si="204">AQ74</f>
        <v>0</v>
      </c>
      <c r="AM75" s="359">
        <f t="shared" ca="1" si="133"/>
        <v>0</v>
      </c>
      <c r="AN75" s="359">
        <f t="shared" ca="1" si="134"/>
        <v>0</v>
      </c>
      <c r="AO75" s="359">
        <f t="shared" ca="1" si="135"/>
        <v>0</v>
      </c>
      <c r="AP75" s="359">
        <f t="shared" ref="AP75:AP138" ca="1" si="205">IF(AQ74=0,0,IFERROR(IF(AJ75=60,-$B$8*AL75,-ABS(AP74*(1+$F75))),0))</f>
        <v>0</v>
      </c>
      <c r="AQ75" s="359">
        <f t="shared" ca="1" si="182"/>
        <v>0</v>
      </c>
      <c r="AS75" s="362">
        <f t="shared" ref="AS75:AS138" ca="1" si="206">AS74+1</f>
        <v>186</v>
      </c>
      <c r="AT75" s="362">
        <v>67</v>
      </c>
      <c r="AU75" s="371">
        <f t="shared" ref="AU75:AU138" ca="1" si="207">AZ74</f>
        <v>0</v>
      </c>
      <c r="AV75" s="359">
        <f t="shared" ca="1" si="136"/>
        <v>0</v>
      </c>
      <c r="AW75" s="359">
        <f t="shared" ca="1" si="137"/>
        <v>0</v>
      </c>
      <c r="AX75" s="359">
        <f t="shared" ca="1" si="138"/>
        <v>0</v>
      </c>
      <c r="AY75" s="359">
        <f t="shared" ref="AY75:AY138" ca="1" si="208">IF(AZ74=0,0,IFERROR(IF(AS75=60,-$B$8*AU75,-ABS(AY74*(1+$F75))),0))</f>
        <v>0</v>
      </c>
      <c r="AZ75" s="359">
        <f t="shared" ca="1" si="183"/>
        <v>0</v>
      </c>
      <c r="BB75" s="362">
        <f t="shared" ref="BB75:BB138" ca="1" si="209">BB74+1</f>
        <v>186</v>
      </c>
      <c r="BC75" s="362">
        <v>67</v>
      </c>
      <c r="BD75" s="371">
        <f t="shared" ref="BD75:BD138" ca="1" si="210">BI74</f>
        <v>0</v>
      </c>
      <c r="BE75" s="359">
        <f t="shared" ca="1" si="139"/>
        <v>0</v>
      </c>
      <c r="BF75" s="359">
        <f t="shared" ca="1" si="140"/>
        <v>0</v>
      </c>
      <c r="BG75" s="359">
        <f t="shared" ca="1" si="141"/>
        <v>0</v>
      </c>
      <c r="BH75" s="359">
        <f t="shared" ca="1" si="142"/>
        <v>0</v>
      </c>
      <c r="BI75" s="359">
        <f t="shared" ca="1" si="184"/>
        <v>0</v>
      </c>
      <c r="BK75" s="362">
        <f t="shared" ref="BK75:BK138" ca="1" si="211">BK74+1</f>
        <v>186</v>
      </c>
      <c r="BL75" s="362">
        <v>67</v>
      </c>
      <c r="BM75" s="371">
        <f t="shared" ref="BM75:BM138" ca="1" si="212">BR74</f>
        <v>0</v>
      </c>
      <c r="BN75" s="359">
        <f t="shared" ca="1" si="143"/>
        <v>0</v>
      </c>
      <c r="BO75" s="359">
        <f t="shared" ca="1" si="144"/>
        <v>0</v>
      </c>
      <c r="BP75" s="359">
        <f t="shared" ca="1" si="145"/>
        <v>0</v>
      </c>
      <c r="BQ75" s="359">
        <f t="shared" ca="1" si="146"/>
        <v>0</v>
      </c>
      <c r="BR75" s="359">
        <f t="shared" ca="1" si="185"/>
        <v>0</v>
      </c>
      <c r="BT75" s="362">
        <f t="shared" ref="BT75:BT138" ca="1" si="213">BT74+1</f>
        <v>186</v>
      </c>
      <c r="BU75" s="362">
        <v>67</v>
      </c>
      <c r="BV75" s="371">
        <f t="shared" ref="BV75:BV138" ca="1" si="214">CA74</f>
        <v>0</v>
      </c>
      <c r="BW75" s="359">
        <f t="shared" ca="1" si="147"/>
        <v>0</v>
      </c>
      <c r="BX75" s="359">
        <f t="shared" ca="1" si="148"/>
        <v>0</v>
      </c>
      <c r="BY75" s="359">
        <f t="shared" ca="1" si="149"/>
        <v>0</v>
      </c>
      <c r="BZ75" s="359">
        <f t="shared" ca="1" si="150"/>
        <v>0</v>
      </c>
      <c r="CA75" s="359">
        <f t="shared" ca="1" si="186"/>
        <v>0</v>
      </c>
      <c r="CC75" s="362">
        <f t="shared" ref="CC75:CC138" ca="1" si="215">CC74+1</f>
        <v>186</v>
      </c>
      <c r="CD75" s="362">
        <v>67</v>
      </c>
      <c r="CE75" s="371">
        <f t="shared" ref="CE75:CE138" ca="1" si="216">CJ74</f>
        <v>0</v>
      </c>
      <c r="CF75" s="359">
        <f t="shared" ca="1" si="151"/>
        <v>0</v>
      </c>
      <c r="CG75" s="359">
        <f t="shared" ca="1" si="152"/>
        <v>0</v>
      </c>
      <c r="CH75" s="359">
        <f t="shared" ca="1" si="153"/>
        <v>0</v>
      </c>
      <c r="CI75" s="359">
        <f t="shared" ca="1" si="154"/>
        <v>0</v>
      </c>
      <c r="CJ75" s="359">
        <f t="shared" ca="1" si="187"/>
        <v>0</v>
      </c>
      <c r="CL75" s="362">
        <f t="shared" ref="CL75:CL138" ca="1" si="217">CL74+1</f>
        <v>186</v>
      </c>
      <c r="CM75" s="362">
        <v>67</v>
      </c>
      <c r="CN75" s="371">
        <f t="shared" ref="CN75:CN138" ca="1" si="218">CS74</f>
        <v>0</v>
      </c>
      <c r="CO75" s="359">
        <f t="shared" ca="1" si="155"/>
        <v>0</v>
      </c>
      <c r="CP75" s="359">
        <f t="shared" ca="1" si="156"/>
        <v>0</v>
      </c>
      <c r="CQ75" s="359">
        <f t="shared" ca="1" si="157"/>
        <v>0</v>
      </c>
      <c r="CR75" s="359">
        <f t="shared" ca="1" si="158"/>
        <v>0</v>
      </c>
      <c r="CS75" s="359">
        <f t="shared" ca="1" si="188"/>
        <v>0</v>
      </c>
      <c r="CU75" s="362">
        <f t="shared" ref="CU75:CU138" ca="1" si="219">CU74+1</f>
        <v>186</v>
      </c>
      <c r="CV75" s="362">
        <v>67</v>
      </c>
      <c r="CW75" s="371">
        <f t="shared" ref="CW75:CW138" ca="1" si="220">DB74</f>
        <v>0</v>
      </c>
      <c r="CX75" s="359">
        <f t="shared" ca="1" si="159"/>
        <v>0</v>
      </c>
      <c r="CY75" s="359">
        <f t="shared" ca="1" si="160"/>
        <v>0</v>
      </c>
      <c r="CZ75" s="359">
        <f t="shared" ca="1" si="161"/>
        <v>0</v>
      </c>
      <c r="DA75" s="359">
        <f t="shared" ca="1" si="162"/>
        <v>0</v>
      </c>
      <c r="DB75" s="359">
        <f t="shared" ca="1" si="189"/>
        <v>0</v>
      </c>
      <c r="DD75" s="362">
        <f t="shared" ref="DD75:DD138" ca="1" si="221">DD74+1</f>
        <v>186</v>
      </c>
      <c r="DE75" s="362">
        <v>67</v>
      </c>
      <c r="DF75" s="371">
        <f t="shared" ref="DF75:DF138" ca="1" si="222">DK74</f>
        <v>0</v>
      </c>
      <c r="DG75" s="359">
        <f t="shared" ca="1" si="163"/>
        <v>0</v>
      </c>
      <c r="DH75" s="359">
        <f t="shared" ca="1" si="164"/>
        <v>0</v>
      </c>
      <c r="DI75" s="359">
        <f t="shared" ca="1" si="165"/>
        <v>0</v>
      </c>
      <c r="DJ75" s="359">
        <f t="shared" ca="1" si="166"/>
        <v>0</v>
      </c>
      <c r="DK75" s="359">
        <f t="shared" ca="1" si="190"/>
        <v>0</v>
      </c>
      <c r="DM75" s="362">
        <f t="shared" ref="DM75:DM138" ca="1" si="223">DM74+1</f>
        <v>186</v>
      </c>
      <c r="DN75" s="362">
        <v>67</v>
      </c>
      <c r="DO75" s="371">
        <f t="shared" ref="DO75:DO138" ca="1" si="224">DT74</f>
        <v>0</v>
      </c>
      <c r="DP75" s="359">
        <f t="shared" ca="1" si="167"/>
        <v>0</v>
      </c>
      <c r="DQ75" s="359">
        <f t="shared" ca="1" si="168"/>
        <v>0</v>
      </c>
      <c r="DR75" s="359">
        <f t="shared" ca="1" si="169"/>
        <v>0</v>
      </c>
      <c r="DS75" s="359">
        <f t="shared" ca="1" si="170"/>
        <v>0</v>
      </c>
      <c r="DT75" s="359">
        <f t="shared" ca="1" si="191"/>
        <v>0</v>
      </c>
      <c r="DV75" s="362">
        <f t="shared" ref="DV75:DV138" ca="1" si="225">DV74+1</f>
        <v>186</v>
      </c>
      <c r="DW75" s="362">
        <v>67</v>
      </c>
      <c r="DX75" s="371">
        <f t="shared" ref="DX75:DX138" ca="1" si="226">EC74</f>
        <v>0</v>
      </c>
      <c r="DY75" s="359">
        <f t="shared" ca="1" si="171"/>
        <v>0</v>
      </c>
      <c r="DZ75" s="359">
        <f t="shared" ca="1" si="172"/>
        <v>0</v>
      </c>
      <c r="EA75" s="359">
        <f t="shared" ca="1" si="173"/>
        <v>0</v>
      </c>
      <c r="EB75" s="359">
        <f t="shared" ca="1" si="174"/>
        <v>0</v>
      </c>
      <c r="EC75" s="359">
        <f t="shared" ca="1" si="192"/>
        <v>0</v>
      </c>
      <c r="EE75" s="362">
        <f t="shared" ref="EE75:EE138" ca="1" si="227">EE74+1</f>
        <v>186</v>
      </c>
      <c r="EF75" s="362">
        <v>67</v>
      </c>
      <c r="EG75" s="371">
        <f t="shared" ref="EG75:EG138" ca="1" si="228">EL74</f>
        <v>0</v>
      </c>
      <c r="EH75" s="359">
        <f t="shared" ca="1" si="175"/>
        <v>0</v>
      </c>
      <c r="EI75" s="359">
        <f t="shared" ca="1" si="176"/>
        <v>0</v>
      </c>
      <c r="EJ75" s="359">
        <f t="shared" ca="1" si="177"/>
        <v>0</v>
      </c>
      <c r="EK75" s="359">
        <f t="shared" ca="1" si="178"/>
        <v>0</v>
      </c>
      <c r="EL75" s="359">
        <f t="shared" ca="1" si="193"/>
        <v>0</v>
      </c>
    </row>
    <row r="76" spans="6:142" x14ac:dyDescent="0.35">
      <c r="F76" s="372">
        <f ca="1">IFERROR(INDEX('Inflation Rates'!$A$16:$H$138,MATCH('IRA Roth'!$H76,'Inflation Rates'!$A$16:$A$138,0),8)/INDEX('Inflation Rates'!$A$16:$H$138,MATCH('IRA Roth'!$H76,'Inflation Rates'!$A$16:$A$138,0)-1,8)-1,F75)</f>
        <v>2.0000000000000018E-2</v>
      </c>
      <c r="G76" s="372">
        <f ca="1">IFERROR(INDEX('Inflation Rates'!$A$16:$H$138,MATCH('IRA Roth'!$H76,'Inflation Rates'!$A$16:$A$138,0),6)/INDEX('Inflation Rates'!$A$16:$H$138,MATCH('IRA Roth'!$H76,'Inflation Rates'!$A$16:$A$138,0)-1,6)-1,G75)</f>
        <v>2.0999999999999908E-2</v>
      </c>
      <c r="H76" s="362">
        <f t="shared" ca="1" si="194"/>
        <v>2087</v>
      </c>
      <c r="I76" s="362">
        <f t="shared" ca="1" si="194"/>
        <v>187</v>
      </c>
      <c r="J76" s="362">
        <v>68</v>
      </c>
      <c r="K76" s="371">
        <f t="shared" ca="1" si="195"/>
        <v>0</v>
      </c>
      <c r="L76" s="359">
        <f t="shared" ca="1" si="124"/>
        <v>0</v>
      </c>
      <c r="M76" s="359">
        <f t="shared" ca="1" si="125"/>
        <v>0</v>
      </c>
      <c r="N76" s="359">
        <f t="shared" ca="1" si="126"/>
        <v>0</v>
      </c>
      <c r="O76" s="359">
        <f t="shared" ca="1" si="196"/>
        <v>0</v>
      </c>
      <c r="P76" s="359">
        <f t="shared" ca="1" si="179"/>
        <v>0</v>
      </c>
      <c r="R76" s="362">
        <f t="shared" ca="1" si="197"/>
        <v>187</v>
      </c>
      <c r="S76" s="362">
        <v>68</v>
      </c>
      <c r="T76" s="371">
        <f t="shared" ca="1" si="198"/>
        <v>0</v>
      </c>
      <c r="U76" s="359">
        <f t="shared" ca="1" si="127"/>
        <v>0</v>
      </c>
      <c r="V76" s="359">
        <f t="shared" ca="1" si="128"/>
        <v>0</v>
      </c>
      <c r="W76" s="359">
        <f t="shared" ca="1" si="129"/>
        <v>0</v>
      </c>
      <c r="X76" s="359">
        <f t="shared" ca="1" si="199"/>
        <v>0</v>
      </c>
      <c r="Y76" s="359">
        <f t="shared" ca="1" si="180"/>
        <v>0</v>
      </c>
      <c r="AA76" s="362">
        <f t="shared" ca="1" si="200"/>
        <v>187</v>
      </c>
      <c r="AB76" s="362">
        <v>68</v>
      </c>
      <c r="AC76" s="371">
        <f t="shared" ca="1" si="201"/>
        <v>0</v>
      </c>
      <c r="AD76" s="359">
        <f t="shared" ca="1" si="130"/>
        <v>0</v>
      </c>
      <c r="AE76" s="359">
        <f t="shared" ca="1" si="131"/>
        <v>0</v>
      </c>
      <c r="AF76" s="359">
        <f t="shared" ca="1" si="132"/>
        <v>0</v>
      </c>
      <c r="AG76" s="359">
        <f t="shared" ca="1" si="202"/>
        <v>0</v>
      </c>
      <c r="AH76" s="359">
        <f t="shared" ca="1" si="181"/>
        <v>0</v>
      </c>
      <c r="AJ76" s="362">
        <f t="shared" ca="1" si="203"/>
        <v>187</v>
      </c>
      <c r="AK76" s="362">
        <v>68</v>
      </c>
      <c r="AL76" s="371">
        <f t="shared" ca="1" si="204"/>
        <v>0</v>
      </c>
      <c r="AM76" s="359">
        <f t="shared" ca="1" si="133"/>
        <v>0</v>
      </c>
      <c r="AN76" s="359">
        <f t="shared" ca="1" si="134"/>
        <v>0</v>
      </c>
      <c r="AO76" s="359">
        <f t="shared" ca="1" si="135"/>
        <v>0</v>
      </c>
      <c r="AP76" s="359">
        <f t="shared" ca="1" si="205"/>
        <v>0</v>
      </c>
      <c r="AQ76" s="359">
        <f t="shared" ca="1" si="182"/>
        <v>0</v>
      </c>
      <c r="AS76" s="362">
        <f t="shared" ca="1" si="206"/>
        <v>187</v>
      </c>
      <c r="AT76" s="362">
        <v>68</v>
      </c>
      <c r="AU76" s="371">
        <f t="shared" ca="1" si="207"/>
        <v>0</v>
      </c>
      <c r="AV76" s="359">
        <f t="shared" ca="1" si="136"/>
        <v>0</v>
      </c>
      <c r="AW76" s="359">
        <f t="shared" ca="1" si="137"/>
        <v>0</v>
      </c>
      <c r="AX76" s="359">
        <f t="shared" ca="1" si="138"/>
        <v>0</v>
      </c>
      <c r="AY76" s="359">
        <f t="shared" ca="1" si="208"/>
        <v>0</v>
      </c>
      <c r="AZ76" s="359">
        <f t="shared" ca="1" si="183"/>
        <v>0</v>
      </c>
      <c r="BB76" s="362">
        <f t="shared" ca="1" si="209"/>
        <v>187</v>
      </c>
      <c r="BC76" s="362">
        <v>68</v>
      </c>
      <c r="BD76" s="371">
        <f t="shared" ca="1" si="210"/>
        <v>0</v>
      </c>
      <c r="BE76" s="359">
        <f t="shared" ca="1" si="139"/>
        <v>0</v>
      </c>
      <c r="BF76" s="359">
        <f t="shared" ca="1" si="140"/>
        <v>0</v>
      </c>
      <c r="BG76" s="359">
        <f t="shared" ca="1" si="141"/>
        <v>0</v>
      </c>
      <c r="BH76" s="359">
        <f t="shared" ca="1" si="142"/>
        <v>0</v>
      </c>
      <c r="BI76" s="359">
        <f t="shared" ca="1" si="184"/>
        <v>0</v>
      </c>
      <c r="BK76" s="362">
        <f t="shared" ca="1" si="211"/>
        <v>187</v>
      </c>
      <c r="BL76" s="362">
        <v>68</v>
      </c>
      <c r="BM76" s="371">
        <f t="shared" ca="1" si="212"/>
        <v>0</v>
      </c>
      <c r="BN76" s="359">
        <f t="shared" ca="1" si="143"/>
        <v>0</v>
      </c>
      <c r="BO76" s="359">
        <f t="shared" ca="1" si="144"/>
        <v>0</v>
      </c>
      <c r="BP76" s="359">
        <f t="shared" ca="1" si="145"/>
        <v>0</v>
      </c>
      <c r="BQ76" s="359">
        <f t="shared" ca="1" si="146"/>
        <v>0</v>
      </c>
      <c r="BR76" s="359">
        <f t="shared" ca="1" si="185"/>
        <v>0</v>
      </c>
      <c r="BT76" s="362">
        <f t="shared" ca="1" si="213"/>
        <v>187</v>
      </c>
      <c r="BU76" s="362">
        <v>68</v>
      </c>
      <c r="BV76" s="371">
        <f t="shared" ca="1" si="214"/>
        <v>0</v>
      </c>
      <c r="BW76" s="359">
        <f t="shared" ca="1" si="147"/>
        <v>0</v>
      </c>
      <c r="BX76" s="359">
        <f t="shared" ca="1" si="148"/>
        <v>0</v>
      </c>
      <c r="BY76" s="359">
        <f t="shared" ca="1" si="149"/>
        <v>0</v>
      </c>
      <c r="BZ76" s="359">
        <f t="shared" ca="1" si="150"/>
        <v>0</v>
      </c>
      <c r="CA76" s="359">
        <f t="shared" ca="1" si="186"/>
        <v>0</v>
      </c>
      <c r="CC76" s="362">
        <f t="shared" ca="1" si="215"/>
        <v>187</v>
      </c>
      <c r="CD76" s="362">
        <v>68</v>
      </c>
      <c r="CE76" s="371">
        <f t="shared" ca="1" si="216"/>
        <v>0</v>
      </c>
      <c r="CF76" s="359">
        <f t="shared" ca="1" si="151"/>
        <v>0</v>
      </c>
      <c r="CG76" s="359">
        <f t="shared" ca="1" si="152"/>
        <v>0</v>
      </c>
      <c r="CH76" s="359">
        <f t="shared" ca="1" si="153"/>
        <v>0</v>
      </c>
      <c r="CI76" s="359">
        <f t="shared" ca="1" si="154"/>
        <v>0</v>
      </c>
      <c r="CJ76" s="359">
        <f t="shared" ca="1" si="187"/>
        <v>0</v>
      </c>
      <c r="CL76" s="362">
        <f t="shared" ca="1" si="217"/>
        <v>187</v>
      </c>
      <c r="CM76" s="362">
        <v>68</v>
      </c>
      <c r="CN76" s="371">
        <f t="shared" ca="1" si="218"/>
        <v>0</v>
      </c>
      <c r="CO76" s="359">
        <f t="shared" ca="1" si="155"/>
        <v>0</v>
      </c>
      <c r="CP76" s="359">
        <f t="shared" ca="1" si="156"/>
        <v>0</v>
      </c>
      <c r="CQ76" s="359">
        <f t="shared" ca="1" si="157"/>
        <v>0</v>
      </c>
      <c r="CR76" s="359">
        <f t="shared" ca="1" si="158"/>
        <v>0</v>
      </c>
      <c r="CS76" s="359">
        <f t="shared" ca="1" si="188"/>
        <v>0</v>
      </c>
      <c r="CU76" s="362">
        <f t="shared" ca="1" si="219"/>
        <v>187</v>
      </c>
      <c r="CV76" s="362">
        <v>68</v>
      </c>
      <c r="CW76" s="371">
        <f t="shared" ca="1" si="220"/>
        <v>0</v>
      </c>
      <c r="CX76" s="359">
        <f t="shared" ca="1" si="159"/>
        <v>0</v>
      </c>
      <c r="CY76" s="359">
        <f t="shared" ca="1" si="160"/>
        <v>0</v>
      </c>
      <c r="CZ76" s="359">
        <f t="shared" ca="1" si="161"/>
        <v>0</v>
      </c>
      <c r="DA76" s="359">
        <f t="shared" ca="1" si="162"/>
        <v>0</v>
      </c>
      <c r="DB76" s="359">
        <f t="shared" ca="1" si="189"/>
        <v>0</v>
      </c>
      <c r="DD76" s="362">
        <f t="shared" ca="1" si="221"/>
        <v>187</v>
      </c>
      <c r="DE76" s="362">
        <v>68</v>
      </c>
      <c r="DF76" s="371">
        <f t="shared" ca="1" si="222"/>
        <v>0</v>
      </c>
      <c r="DG76" s="359">
        <f t="shared" ca="1" si="163"/>
        <v>0</v>
      </c>
      <c r="DH76" s="359">
        <f t="shared" ca="1" si="164"/>
        <v>0</v>
      </c>
      <c r="DI76" s="359">
        <f t="shared" ca="1" si="165"/>
        <v>0</v>
      </c>
      <c r="DJ76" s="359">
        <f t="shared" ca="1" si="166"/>
        <v>0</v>
      </c>
      <c r="DK76" s="359">
        <f t="shared" ca="1" si="190"/>
        <v>0</v>
      </c>
      <c r="DM76" s="362">
        <f t="shared" ca="1" si="223"/>
        <v>187</v>
      </c>
      <c r="DN76" s="362">
        <v>68</v>
      </c>
      <c r="DO76" s="371">
        <f t="shared" ca="1" si="224"/>
        <v>0</v>
      </c>
      <c r="DP76" s="359">
        <f t="shared" ca="1" si="167"/>
        <v>0</v>
      </c>
      <c r="DQ76" s="359">
        <f t="shared" ca="1" si="168"/>
        <v>0</v>
      </c>
      <c r="DR76" s="359">
        <f t="shared" ca="1" si="169"/>
        <v>0</v>
      </c>
      <c r="DS76" s="359">
        <f t="shared" ca="1" si="170"/>
        <v>0</v>
      </c>
      <c r="DT76" s="359">
        <f t="shared" ca="1" si="191"/>
        <v>0</v>
      </c>
      <c r="DV76" s="362">
        <f t="shared" ca="1" si="225"/>
        <v>187</v>
      </c>
      <c r="DW76" s="362">
        <v>68</v>
      </c>
      <c r="DX76" s="371">
        <f t="shared" ca="1" si="226"/>
        <v>0</v>
      </c>
      <c r="DY76" s="359">
        <f t="shared" ca="1" si="171"/>
        <v>0</v>
      </c>
      <c r="DZ76" s="359">
        <f t="shared" ca="1" si="172"/>
        <v>0</v>
      </c>
      <c r="EA76" s="359">
        <f t="shared" ca="1" si="173"/>
        <v>0</v>
      </c>
      <c r="EB76" s="359">
        <f t="shared" ca="1" si="174"/>
        <v>0</v>
      </c>
      <c r="EC76" s="359">
        <f t="shared" ca="1" si="192"/>
        <v>0</v>
      </c>
      <c r="EE76" s="362">
        <f t="shared" ca="1" si="227"/>
        <v>187</v>
      </c>
      <c r="EF76" s="362">
        <v>68</v>
      </c>
      <c r="EG76" s="371">
        <f t="shared" ca="1" si="228"/>
        <v>0</v>
      </c>
      <c r="EH76" s="359">
        <f t="shared" ca="1" si="175"/>
        <v>0</v>
      </c>
      <c r="EI76" s="359">
        <f t="shared" ca="1" si="176"/>
        <v>0</v>
      </c>
      <c r="EJ76" s="359">
        <f t="shared" ca="1" si="177"/>
        <v>0</v>
      </c>
      <c r="EK76" s="359">
        <f t="shared" ca="1" si="178"/>
        <v>0</v>
      </c>
      <c r="EL76" s="359">
        <f t="shared" ca="1" si="193"/>
        <v>0</v>
      </c>
    </row>
    <row r="77" spans="6:142" x14ac:dyDescent="0.35">
      <c r="F77" s="372">
        <f ca="1">IFERROR(INDEX('Inflation Rates'!$A$16:$H$138,MATCH('IRA Roth'!$H77,'Inflation Rates'!$A$16:$A$138,0),8)/INDEX('Inflation Rates'!$A$16:$H$138,MATCH('IRA Roth'!$H77,'Inflation Rates'!$A$16:$A$138,0)-1,8)-1,F76)</f>
        <v>2.0000000000000018E-2</v>
      </c>
      <c r="G77" s="372">
        <f ca="1">IFERROR(INDEX('Inflation Rates'!$A$16:$H$138,MATCH('IRA Roth'!$H77,'Inflation Rates'!$A$16:$A$138,0),6)/INDEX('Inflation Rates'!$A$16:$H$138,MATCH('IRA Roth'!$H77,'Inflation Rates'!$A$16:$A$138,0)-1,6)-1,G76)</f>
        <v>2.0999999999999908E-2</v>
      </c>
      <c r="H77" s="362">
        <f t="shared" ca="1" si="194"/>
        <v>2088</v>
      </c>
      <c r="I77" s="362">
        <f t="shared" ca="1" si="194"/>
        <v>188</v>
      </c>
      <c r="J77" s="362">
        <v>69</v>
      </c>
      <c r="K77" s="371">
        <f t="shared" ca="1" si="195"/>
        <v>0</v>
      </c>
      <c r="L77" s="359">
        <f t="shared" ca="1" si="124"/>
        <v>0</v>
      </c>
      <c r="M77" s="359">
        <f t="shared" ca="1" si="125"/>
        <v>0</v>
      </c>
      <c r="N77" s="359">
        <f t="shared" ca="1" si="126"/>
        <v>0</v>
      </c>
      <c r="O77" s="359">
        <f t="shared" ca="1" si="196"/>
        <v>0</v>
      </c>
      <c r="P77" s="359">
        <f t="shared" ca="1" si="179"/>
        <v>0</v>
      </c>
      <c r="R77" s="362">
        <f t="shared" ca="1" si="197"/>
        <v>188</v>
      </c>
      <c r="S77" s="362">
        <v>69</v>
      </c>
      <c r="T77" s="371">
        <f t="shared" ca="1" si="198"/>
        <v>0</v>
      </c>
      <c r="U77" s="359">
        <f t="shared" ca="1" si="127"/>
        <v>0</v>
      </c>
      <c r="V77" s="359">
        <f t="shared" ca="1" si="128"/>
        <v>0</v>
      </c>
      <c r="W77" s="359">
        <f t="shared" ca="1" si="129"/>
        <v>0</v>
      </c>
      <c r="X77" s="359">
        <f t="shared" ca="1" si="199"/>
        <v>0</v>
      </c>
      <c r="Y77" s="359">
        <f t="shared" ca="1" si="180"/>
        <v>0</v>
      </c>
      <c r="AA77" s="362">
        <f t="shared" ca="1" si="200"/>
        <v>188</v>
      </c>
      <c r="AB77" s="362">
        <v>69</v>
      </c>
      <c r="AC77" s="371">
        <f t="shared" ca="1" si="201"/>
        <v>0</v>
      </c>
      <c r="AD77" s="359">
        <f t="shared" ca="1" si="130"/>
        <v>0</v>
      </c>
      <c r="AE77" s="359">
        <f t="shared" ca="1" si="131"/>
        <v>0</v>
      </c>
      <c r="AF77" s="359">
        <f t="shared" ca="1" si="132"/>
        <v>0</v>
      </c>
      <c r="AG77" s="359">
        <f t="shared" ca="1" si="202"/>
        <v>0</v>
      </c>
      <c r="AH77" s="359">
        <f t="shared" ca="1" si="181"/>
        <v>0</v>
      </c>
      <c r="AJ77" s="362">
        <f t="shared" ca="1" si="203"/>
        <v>188</v>
      </c>
      <c r="AK77" s="362">
        <v>69</v>
      </c>
      <c r="AL77" s="371">
        <f t="shared" ca="1" si="204"/>
        <v>0</v>
      </c>
      <c r="AM77" s="359">
        <f t="shared" ca="1" si="133"/>
        <v>0</v>
      </c>
      <c r="AN77" s="359">
        <f t="shared" ca="1" si="134"/>
        <v>0</v>
      </c>
      <c r="AO77" s="359">
        <f t="shared" ca="1" si="135"/>
        <v>0</v>
      </c>
      <c r="AP77" s="359">
        <f t="shared" ca="1" si="205"/>
        <v>0</v>
      </c>
      <c r="AQ77" s="359">
        <f t="shared" ca="1" si="182"/>
        <v>0</v>
      </c>
      <c r="AS77" s="362">
        <f t="shared" ca="1" si="206"/>
        <v>188</v>
      </c>
      <c r="AT77" s="362">
        <v>69</v>
      </c>
      <c r="AU77" s="371">
        <f t="shared" ca="1" si="207"/>
        <v>0</v>
      </c>
      <c r="AV77" s="359">
        <f t="shared" ca="1" si="136"/>
        <v>0</v>
      </c>
      <c r="AW77" s="359">
        <f t="shared" ca="1" si="137"/>
        <v>0</v>
      </c>
      <c r="AX77" s="359">
        <f t="shared" ca="1" si="138"/>
        <v>0</v>
      </c>
      <c r="AY77" s="359">
        <f t="shared" ca="1" si="208"/>
        <v>0</v>
      </c>
      <c r="AZ77" s="359">
        <f t="shared" ca="1" si="183"/>
        <v>0</v>
      </c>
      <c r="BB77" s="362">
        <f t="shared" ca="1" si="209"/>
        <v>188</v>
      </c>
      <c r="BC77" s="362">
        <v>69</v>
      </c>
      <c r="BD77" s="371">
        <f t="shared" ca="1" si="210"/>
        <v>0</v>
      </c>
      <c r="BE77" s="359">
        <f t="shared" ca="1" si="139"/>
        <v>0</v>
      </c>
      <c r="BF77" s="359">
        <f t="shared" ca="1" si="140"/>
        <v>0</v>
      </c>
      <c r="BG77" s="359">
        <f t="shared" ca="1" si="141"/>
        <v>0</v>
      </c>
      <c r="BH77" s="359">
        <f t="shared" ca="1" si="142"/>
        <v>0</v>
      </c>
      <c r="BI77" s="359">
        <f t="shared" ca="1" si="184"/>
        <v>0</v>
      </c>
      <c r="BK77" s="362">
        <f t="shared" ca="1" si="211"/>
        <v>188</v>
      </c>
      <c r="BL77" s="362">
        <v>69</v>
      </c>
      <c r="BM77" s="371">
        <f t="shared" ca="1" si="212"/>
        <v>0</v>
      </c>
      <c r="BN77" s="359">
        <f t="shared" ca="1" si="143"/>
        <v>0</v>
      </c>
      <c r="BO77" s="359">
        <f t="shared" ca="1" si="144"/>
        <v>0</v>
      </c>
      <c r="BP77" s="359">
        <f t="shared" ca="1" si="145"/>
        <v>0</v>
      </c>
      <c r="BQ77" s="359">
        <f t="shared" ca="1" si="146"/>
        <v>0</v>
      </c>
      <c r="BR77" s="359">
        <f t="shared" ca="1" si="185"/>
        <v>0</v>
      </c>
      <c r="BT77" s="362">
        <f t="shared" ca="1" si="213"/>
        <v>188</v>
      </c>
      <c r="BU77" s="362">
        <v>69</v>
      </c>
      <c r="BV77" s="371">
        <f t="shared" ca="1" si="214"/>
        <v>0</v>
      </c>
      <c r="BW77" s="359">
        <f t="shared" ca="1" si="147"/>
        <v>0</v>
      </c>
      <c r="BX77" s="359">
        <f t="shared" ca="1" si="148"/>
        <v>0</v>
      </c>
      <c r="BY77" s="359">
        <f t="shared" ca="1" si="149"/>
        <v>0</v>
      </c>
      <c r="BZ77" s="359">
        <f t="shared" ca="1" si="150"/>
        <v>0</v>
      </c>
      <c r="CA77" s="359">
        <f t="shared" ca="1" si="186"/>
        <v>0</v>
      </c>
      <c r="CC77" s="362">
        <f t="shared" ca="1" si="215"/>
        <v>188</v>
      </c>
      <c r="CD77" s="362">
        <v>69</v>
      </c>
      <c r="CE77" s="371">
        <f t="shared" ca="1" si="216"/>
        <v>0</v>
      </c>
      <c r="CF77" s="359">
        <f t="shared" ca="1" si="151"/>
        <v>0</v>
      </c>
      <c r="CG77" s="359">
        <f t="shared" ca="1" si="152"/>
        <v>0</v>
      </c>
      <c r="CH77" s="359">
        <f t="shared" ca="1" si="153"/>
        <v>0</v>
      </c>
      <c r="CI77" s="359">
        <f t="shared" ca="1" si="154"/>
        <v>0</v>
      </c>
      <c r="CJ77" s="359">
        <f t="shared" ca="1" si="187"/>
        <v>0</v>
      </c>
      <c r="CL77" s="362">
        <f t="shared" ca="1" si="217"/>
        <v>188</v>
      </c>
      <c r="CM77" s="362">
        <v>69</v>
      </c>
      <c r="CN77" s="371">
        <f t="shared" ca="1" si="218"/>
        <v>0</v>
      </c>
      <c r="CO77" s="359">
        <f t="shared" ca="1" si="155"/>
        <v>0</v>
      </c>
      <c r="CP77" s="359">
        <f t="shared" ca="1" si="156"/>
        <v>0</v>
      </c>
      <c r="CQ77" s="359">
        <f t="shared" ca="1" si="157"/>
        <v>0</v>
      </c>
      <c r="CR77" s="359">
        <f t="shared" ca="1" si="158"/>
        <v>0</v>
      </c>
      <c r="CS77" s="359">
        <f t="shared" ca="1" si="188"/>
        <v>0</v>
      </c>
      <c r="CU77" s="362">
        <f t="shared" ca="1" si="219"/>
        <v>188</v>
      </c>
      <c r="CV77" s="362">
        <v>69</v>
      </c>
      <c r="CW77" s="371">
        <f t="shared" ca="1" si="220"/>
        <v>0</v>
      </c>
      <c r="CX77" s="359">
        <f t="shared" ca="1" si="159"/>
        <v>0</v>
      </c>
      <c r="CY77" s="359">
        <f t="shared" ca="1" si="160"/>
        <v>0</v>
      </c>
      <c r="CZ77" s="359">
        <f t="shared" ca="1" si="161"/>
        <v>0</v>
      </c>
      <c r="DA77" s="359">
        <f t="shared" ca="1" si="162"/>
        <v>0</v>
      </c>
      <c r="DB77" s="359">
        <f t="shared" ca="1" si="189"/>
        <v>0</v>
      </c>
      <c r="DD77" s="362">
        <f t="shared" ca="1" si="221"/>
        <v>188</v>
      </c>
      <c r="DE77" s="362">
        <v>69</v>
      </c>
      <c r="DF77" s="371">
        <f t="shared" ca="1" si="222"/>
        <v>0</v>
      </c>
      <c r="DG77" s="359">
        <f t="shared" ca="1" si="163"/>
        <v>0</v>
      </c>
      <c r="DH77" s="359">
        <f t="shared" ca="1" si="164"/>
        <v>0</v>
      </c>
      <c r="DI77" s="359">
        <f t="shared" ca="1" si="165"/>
        <v>0</v>
      </c>
      <c r="DJ77" s="359">
        <f t="shared" ca="1" si="166"/>
        <v>0</v>
      </c>
      <c r="DK77" s="359">
        <f t="shared" ca="1" si="190"/>
        <v>0</v>
      </c>
      <c r="DM77" s="362">
        <f t="shared" ca="1" si="223"/>
        <v>188</v>
      </c>
      <c r="DN77" s="362">
        <v>69</v>
      </c>
      <c r="DO77" s="371">
        <f t="shared" ca="1" si="224"/>
        <v>0</v>
      </c>
      <c r="DP77" s="359">
        <f t="shared" ca="1" si="167"/>
        <v>0</v>
      </c>
      <c r="DQ77" s="359">
        <f t="shared" ca="1" si="168"/>
        <v>0</v>
      </c>
      <c r="DR77" s="359">
        <f t="shared" ca="1" si="169"/>
        <v>0</v>
      </c>
      <c r="DS77" s="359">
        <f t="shared" ca="1" si="170"/>
        <v>0</v>
      </c>
      <c r="DT77" s="359">
        <f t="shared" ca="1" si="191"/>
        <v>0</v>
      </c>
      <c r="DV77" s="362">
        <f t="shared" ca="1" si="225"/>
        <v>188</v>
      </c>
      <c r="DW77" s="362">
        <v>69</v>
      </c>
      <c r="DX77" s="371">
        <f t="shared" ca="1" si="226"/>
        <v>0</v>
      </c>
      <c r="DY77" s="359">
        <f t="shared" ca="1" si="171"/>
        <v>0</v>
      </c>
      <c r="DZ77" s="359">
        <f t="shared" ca="1" si="172"/>
        <v>0</v>
      </c>
      <c r="EA77" s="359">
        <f t="shared" ca="1" si="173"/>
        <v>0</v>
      </c>
      <c r="EB77" s="359">
        <f t="shared" ca="1" si="174"/>
        <v>0</v>
      </c>
      <c r="EC77" s="359">
        <f t="shared" ca="1" si="192"/>
        <v>0</v>
      </c>
      <c r="EE77" s="362">
        <f t="shared" ca="1" si="227"/>
        <v>188</v>
      </c>
      <c r="EF77" s="362">
        <v>69</v>
      </c>
      <c r="EG77" s="371">
        <f t="shared" ca="1" si="228"/>
        <v>0</v>
      </c>
      <c r="EH77" s="359">
        <f t="shared" ca="1" si="175"/>
        <v>0</v>
      </c>
      <c r="EI77" s="359">
        <f t="shared" ca="1" si="176"/>
        <v>0</v>
      </c>
      <c r="EJ77" s="359">
        <f t="shared" ca="1" si="177"/>
        <v>0</v>
      </c>
      <c r="EK77" s="359">
        <f t="shared" ca="1" si="178"/>
        <v>0</v>
      </c>
      <c r="EL77" s="359">
        <f t="shared" ca="1" si="193"/>
        <v>0</v>
      </c>
    </row>
    <row r="78" spans="6:142" x14ac:dyDescent="0.35">
      <c r="F78" s="372">
        <f ca="1">IFERROR(INDEX('Inflation Rates'!$A$16:$H$138,MATCH('IRA Roth'!$H78,'Inflation Rates'!$A$16:$A$138,0),8)/INDEX('Inflation Rates'!$A$16:$H$138,MATCH('IRA Roth'!$H78,'Inflation Rates'!$A$16:$A$138,0)-1,8)-1,F77)</f>
        <v>2.0000000000000018E-2</v>
      </c>
      <c r="G78" s="372">
        <f ca="1">IFERROR(INDEX('Inflation Rates'!$A$16:$H$138,MATCH('IRA Roth'!$H78,'Inflation Rates'!$A$16:$A$138,0),6)/INDEX('Inflation Rates'!$A$16:$H$138,MATCH('IRA Roth'!$H78,'Inflation Rates'!$A$16:$A$138,0)-1,6)-1,G77)</f>
        <v>2.0999999999999908E-2</v>
      </c>
      <c r="H78" s="362">
        <f t="shared" ca="1" si="194"/>
        <v>2089</v>
      </c>
      <c r="I78" s="362">
        <f t="shared" ca="1" si="194"/>
        <v>189</v>
      </c>
      <c r="J78" s="362">
        <v>70</v>
      </c>
      <c r="K78" s="371">
        <f t="shared" ca="1" si="195"/>
        <v>0</v>
      </c>
      <c r="L78" s="359">
        <f t="shared" ca="1" si="124"/>
        <v>0</v>
      </c>
      <c r="M78" s="359">
        <f t="shared" ca="1" si="125"/>
        <v>0</v>
      </c>
      <c r="N78" s="359">
        <f t="shared" ca="1" si="126"/>
        <v>0</v>
      </c>
      <c r="O78" s="359">
        <f t="shared" ca="1" si="196"/>
        <v>0</v>
      </c>
      <c r="P78" s="359">
        <f t="shared" ca="1" si="179"/>
        <v>0</v>
      </c>
      <c r="R78" s="362">
        <f t="shared" ca="1" si="197"/>
        <v>189</v>
      </c>
      <c r="S78" s="362">
        <v>70</v>
      </c>
      <c r="T78" s="371">
        <f t="shared" ca="1" si="198"/>
        <v>0</v>
      </c>
      <c r="U78" s="359">
        <f t="shared" ca="1" si="127"/>
        <v>0</v>
      </c>
      <c r="V78" s="359">
        <f t="shared" ca="1" si="128"/>
        <v>0</v>
      </c>
      <c r="W78" s="359">
        <f t="shared" ca="1" si="129"/>
        <v>0</v>
      </c>
      <c r="X78" s="359">
        <f t="shared" ca="1" si="199"/>
        <v>0</v>
      </c>
      <c r="Y78" s="359">
        <f t="shared" ca="1" si="180"/>
        <v>0</v>
      </c>
      <c r="AA78" s="362">
        <f t="shared" ca="1" si="200"/>
        <v>189</v>
      </c>
      <c r="AB78" s="362">
        <v>70</v>
      </c>
      <c r="AC78" s="371">
        <f t="shared" ca="1" si="201"/>
        <v>0</v>
      </c>
      <c r="AD78" s="359">
        <f t="shared" ca="1" si="130"/>
        <v>0</v>
      </c>
      <c r="AE78" s="359">
        <f t="shared" ca="1" si="131"/>
        <v>0</v>
      </c>
      <c r="AF78" s="359">
        <f t="shared" ca="1" si="132"/>
        <v>0</v>
      </c>
      <c r="AG78" s="359">
        <f t="shared" ca="1" si="202"/>
        <v>0</v>
      </c>
      <c r="AH78" s="359">
        <f t="shared" ca="1" si="181"/>
        <v>0</v>
      </c>
      <c r="AJ78" s="362">
        <f t="shared" ca="1" si="203"/>
        <v>189</v>
      </c>
      <c r="AK78" s="362">
        <v>70</v>
      </c>
      <c r="AL78" s="371">
        <f t="shared" ca="1" si="204"/>
        <v>0</v>
      </c>
      <c r="AM78" s="359">
        <f t="shared" ca="1" si="133"/>
        <v>0</v>
      </c>
      <c r="AN78" s="359">
        <f t="shared" ca="1" si="134"/>
        <v>0</v>
      </c>
      <c r="AO78" s="359">
        <f t="shared" ca="1" si="135"/>
        <v>0</v>
      </c>
      <c r="AP78" s="359">
        <f t="shared" ca="1" si="205"/>
        <v>0</v>
      </c>
      <c r="AQ78" s="359">
        <f t="shared" ca="1" si="182"/>
        <v>0</v>
      </c>
      <c r="AS78" s="362">
        <f t="shared" ca="1" si="206"/>
        <v>189</v>
      </c>
      <c r="AT78" s="362">
        <v>70</v>
      </c>
      <c r="AU78" s="371">
        <f t="shared" ca="1" si="207"/>
        <v>0</v>
      </c>
      <c r="AV78" s="359">
        <f t="shared" ca="1" si="136"/>
        <v>0</v>
      </c>
      <c r="AW78" s="359">
        <f t="shared" ca="1" si="137"/>
        <v>0</v>
      </c>
      <c r="AX78" s="359">
        <f t="shared" ca="1" si="138"/>
        <v>0</v>
      </c>
      <c r="AY78" s="359">
        <f t="shared" ca="1" si="208"/>
        <v>0</v>
      </c>
      <c r="AZ78" s="359">
        <f t="shared" ca="1" si="183"/>
        <v>0</v>
      </c>
      <c r="BB78" s="362">
        <f t="shared" ca="1" si="209"/>
        <v>189</v>
      </c>
      <c r="BC78" s="362">
        <v>70</v>
      </c>
      <c r="BD78" s="371">
        <f t="shared" ca="1" si="210"/>
        <v>0</v>
      </c>
      <c r="BE78" s="359">
        <f t="shared" ca="1" si="139"/>
        <v>0</v>
      </c>
      <c r="BF78" s="359">
        <f t="shared" ca="1" si="140"/>
        <v>0</v>
      </c>
      <c r="BG78" s="359">
        <f t="shared" ca="1" si="141"/>
        <v>0</v>
      </c>
      <c r="BH78" s="359">
        <f t="shared" ca="1" si="142"/>
        <v>0</v>
      </c>
      <c r="BI78" s="359">
        <f t="shared" ca="1" si="184"/>
        <v>0</v>
      </c>
      <c r="BK78" s="362">
        <f t="shared" ca="1" si="211"/>
        <v>189</v>
      </c>
      <c r="BL78" s="362">
        <v>70</v>
      </c>
      <c r="BM78" s="371">
        <f t="shared" ca="1" si="212"/>
        <v>0</v>
      </c>
      <c r="BN78" s="359">
        <f t="shared" ca="1" si="143"/>
        <v>0</v>
      </c>
      <c r="BO78" s="359">
        <f t="shared" ca="1" si="144"/>
        <v>0</v>
      </c>
      <c r="BP78" s="359">
        <f t="shared" ca="1" si="145"/>
        <v>0</v>
      </c>
      <c r="BQ78" s="359">
        <f t="shared" ca="1" si="146"/>
        <v>0</v>
      </c>
      <c r="BR78" s="359">
        <f t="shared" ca="1" si="185"/>
        <v>0</v>
      </c>
      <c r="BT78" s="362">
        <f t="shared" ca="1" si="213"/>
        <v>189</v>
      </c>
      <c r="BU78" s="362">
        <v>70</v>
      </c>
      <c r="BV78" s="371">
        <f t="shared" ca="1" si="214"/>
        <v>0</v>
      </c>
      <c r="BW78" s="359">
        <f t="shared" ca="1" si="147"/>
        <v>0</v>
      </c>
      <c r="BX78" s="359">
        <f t="shared" ca="1" si="148"/>
        <v>0</v>
      </c>
      <c r="BY78" s="359">
        <f t="shared" ca="1" si="149"/>
        <v>0</v>
      </c>
      <c r="BZ78" s="359">
        <f t="shared" ca="1" si="150"/>
        <v>0</v>
      </c>
      <c r="CA78" s="359">
        <f t="shared" ca="1" si="186"/>
        <v>0</v>
      </c>
      <c r="CC78" s="362">
        <f t="shared" ca="1" si="215"/>
        <v>189</v>
      </c>
      <c r="CD78" s="362">
        <v>70</v>
      </c>
      <c r="CE78" s="371">
        <f t="shared" ca="1" si="216"/>
        <v>0</v>
      </c>
      <c r="CF78" s="359">
        <f t="shared" ca="1" si="151"/>
        <v>0</v>
      </c>
      <c r="CG78" s="359">
        <f t="shared" ca="1" si="152"/>
        <v>0</v>
      </c>
      <c r="CH78" s="359">
        <f t="shared" ca="1" si="153"/>
        <v>0</v>
      </c>
      <c r="CI78" s="359">
        <f t="shared" ca="1" si="154"/>
        <v>0</v>
      </c>
      <c r="CJ78" s="359">
        <f t="shared" ca="1" si="187"/>
        <v>0</v>
      </c>
      <c r="CL78" s="362">
        <f t="shared" ca="1" si="217"/>
        <v>189</v>
      </c>
      <c r="CM78" s="362">
        <v>70</v>
      </c>
      <c r="CN78" s="371">
        <f t="shared" ca="1" si="218"/>
        <v>0</v>
      </c>
      <c r="CO78" s="359">
        <f t="shared" ca="1" si="155"/>
        <v>0</v>
      </c>
      <c r="CP78" s="359">
        <f t="shared" ca="1" si="156"/>
        <v>0</v>
      </c>
      <c r="CQ78" s="359">
        <f t="shared" ca="1" si="157"/>
        <v>0</v>
      </c>
      <c r="CR78" s="359">
        <f t="shared" ca="1" si="158"/>
        <v>0</v>
      </c>
      <c r="CS78" s="359">
        <f t="shared" ca="1" si="188"/>
        <v>0</v>
      </c>
      <c r="CU78" s="362">
        <f t="shared" ca="1" si="219"/>
        <v>189</v>
      </c>
      <c r="CV78" s="362">
        <v>70</v>
      </c>
      <c r="CW78" s="371">
        <f t="shared" ca="1" si="220"/>
        <v>0</v>
      </c>
      <c r="CX78" s="359">
        <f t="shared" ca="1" si="159"/>
        <v>0</v>
      </c>
      <c r="CY78" s="359">
        <f t="shared" ca="1" si="160"/>
        <v>0</v>
      </c>
      <c r="CZ78" s="359">
        <f t="shared" ca="1" si="161"/>
        <v>0</v>
      </c>
      <c r="DA78" s="359">
        <f t="shared" ca="1" si="162"/>
        <v>0</v>
      </c>
      <c r="DB78" s="359">
        <f t="shared" ca="1" si="189"/>
        <v>0</v>
      </c>
      <c r="DD78" s="362">
        <f t="shared" ca="1" si="221"/>
        <v>189</v>
      </c>
      <c r="DE78" s="362">
        <v>70</v>
      </c>
      <c r="DF78" s="371">
        <f t="shared" ca="1" si="222"/>
        <v>0</v>
      </c>
      <c r="DG78" s="359">
        <f t="shared" ca="1" si="163"/>
        <v>0</v>
      </c>
      <c r="DH78" s="359">
        <f t="shared" ca="1" si="164"/>
        <v>0</v>
      </c>
      <c r="DI78" s="359">
        <f t="shared" ca="1" si="165"/>
        <v>0</v>
      </c>
      <c r="DJ78" s="359">
        <f t="shared" ca="1" si="166"/>
        <v>0</v>
      </c>
      <c r="DK78" s="359">
        <f t="shared" ca="1" si="190"/>
        <v>0</v>
      </c>
      <c r="DM78" s="362">
        <f t="shared" ca="1" si="223"/>
        <v>189</v>
      </c>
      <c r="DN78" s="362">
        <v>70</v>
      </c>
      <c r="DO78" s="371">
        <f t="shared" ca="1" si="224"/>
        <v>0</v>
      </c>
      <c r="DP78" s="359">
        <f t="shared" ca="1" si="167"/>
        <v>0</v>
      </c>
      <c r="DQ78" s="359">
        <f t="shared" ca="1" si="168"/>
        <v>0</v>
      </c>
      <c r="DR78" s="359">
        <f t="shared" ca="1" si="169"/>
        <v>0</v>
      </c>
      <c r="DS78" s="359">
        <f t="shared" ca="1" si="170"/>
        <v>0</v>
      </c>
      <c r="DT78" s="359">
        <f t="shared" ca="1" si="191"/>
        <v>0</v>
      </c>
      <c r="DV78" s="362">
        <f t="shared" ca="1" si="225"/>
        <v>189</v>
      </c>
      <c r="DW78" s="362">
        <v>70</v>
      </c>
      <c r="DX78" s="371">
        <f t="shared" ca="1" si="226"/>
        <v>0</v>
      </c>
      <c r="DY78" s="359">
        <f t="shared" ca="1" si="171"/>
        <v>0</v>
      </c>
      <c r="DZ78" s="359">
        <f t="shared" ca="1" si="172"/>
        <v>0</v>
      </c>
      <c r="EA78" s="359">
        <f t="shared" ca="1" si="173"/>
        <v>0</v>
      </c>
      <c r="EB78" s="359">
        <f t="shared" ca="1" si="174"/>
        <v>0</v>
      </c>
      <c r="EC78" s="359">
        <f t="shared" ca="1" si="192"/>
        <v>0</v>
      </c>
      <c r="EE78" s="362">
        <f t="shared" ca="1" si="227"/>
        <v>189</v>
      </c>
      <c r="EF78" s="362">
        <v>70</v>
      </c>
      <c r="EG78" s="371">
        <f t="shared" ca="1" si="228"/>
        <v>0</v>
      </c>
      <c r="EH78" s="359">
        <f t="shared" ca="1" si="175"/>
        <v>0</v>
      </c>
      <c r="EI78" s="359">
        <f t="shared" ca="1" si="176"/>
        <v>0</v>
      </c>
      <c r="EJ78" s="359">
        <f t="shared" ca="1" si="177"/>
        <v>0</v>
      </c>
      <c r="EK78" s="359">
        <f t="shared" ca="1" si="178"/>
        <v>0</v>
      </c>
      <c r="EL78" s="359">
        <f t="shared" ca="1" si="193"/>
        <v>0</v>
      </c>
    </row>
    <row r="79" spans="6:142" x14ac:dyDescent="0.35">
      <c r="F79" s="372">
        <f ca="1">IFERROR(INDEX('Inflation Rates'!$A$16:$H$138,MATCH('IRA Roth'!$H79,'Inflation Rates'!$A$16:$A$138,0),8)/INDEX('Inflation Rates'!$A$16:$H$138,MATCH('IRA Roth'!$H79,'Inflation Rates'!$A$16:$A$138,0)-1,8)-1,F78)</f>
        <v>2.0000000000000018E-2</v>
      </c>
      <c r="G79" s="372">
        <f ca="1">IFERROR(INDEX('Inflation Rates'!$A$16:$H$138,MATCH('IRA Roth'!$H79,'Inflation Rates'!$A$16:$A$138,0),6)/INDEX('Inflation Rates'!$A$16:$H$138,MATCH('IRA Roth'!$H79,'Inflation Rates'!$A$16:$A$138,0)-1,6)-1,G78)</f>
        <v>2.0999999999999908E-2</v>
      </c>
      <c r="H79" s="362">
        <f t="shared" ca="1" si="194"/>
        <v>2090</v>
      </c>
      <c r="I79" s="362">
        <f t="shared" ca="1" si="194"/>
        <v>190</v>
      </c>
      <c r="J79" s="362">
        <v>71</v>
      </c>
      <c r="K79" s="371">
        <f t="shared" ca="1" si="195"/>
        <v>0</v>
      </c>
      <c r="L79" s="359">
        <f t="shared" ca="1" si="124"/>
        <v>0</v>
      </c>
      <c r="M79" s="359">
        <f t="shared" ca="1" si="125"/>
        <v>0</v>
      </c>
      <c r="N79" s="359">
        <f t="shared" ca="1" si="126"/>
        <v>0</v>
      </c>
      <c r="O79" s="359">
        <f t="shared" ca="1" si="196"/>
        <v>0</v>
      </c>
      <c r="P79" s="359">
        <f t="shared" ca="1" si="179"/>
        <v>0</v>
      </c>
      <c r="R79" s="362">
        <f t="shared" ca="1" si="197"/>
        <v>190</v>
      </c>
      <c r="S79" s="362">
        <v>71</v>
      </c>
      <c r="T79" s="371">
        <f t="shared" ca="1" si="198"/>
        <v>0</v>
      </c>
      <c r="U79" s="359">
        <f t="shared" ca="1" si="127"/>
        <v>0</v>
      </c>
      <c r="V79" s="359">
        <f t="shared" ca="1" si="128"/>
        <v>0</v>
      </c>
      <c r="W79" s="359">
        <f t="shared" ca="1" si="129"/>
        <v>0</v>
      </c>
      <c r="X79" s="359">
        <f t="shared" ca="1" si="199"/>
        <v>0</v>
      </c>
      <c r="Y79" s="359">
        <f t="shared" ca="1" si="180"/>
        <v>0</v>
      </c>
      <c r="AA79" s="362">
        <f t="shared" ca="1" si="200"/>
        <v>190</v>
      </c>
      <c r="AB79" s="362">
        <v>71</v>
      </c>
      <c r="AC79" s="371">
        <f t="shared" ca="1" si="201"/>
        <v>0</v>
      </c>
      <c r="AD79" s="359">
        <f t="shared" ca="1" si="130"/>
        <v>0</v>
      </c>
      <c r="AE79" s="359">
        <f t="shared" ca="1" si="131"/>
        <v>0</v>
      </c>
      <c r="AF79" s="359">
        <f t="shared" ca="1" si="132"/>
        <v>0</v>
      </c>
      <c r="AG79" s="359">
        <f t="shared" ca="1" si="202"/>
        <v>0</v>
      </c>
      <c r="AH79" s="359">
        <f t="shared" ca="1" si="181"/>
        <v>0</v>
      </c>
      <c r="AJ79" s="362">
        <f t="shared" ca="1" si="203"/>
        <v>190</v>
      </c>
      <c r="AK79" s="362">
        <v>71</v>
      </c>
      <c r="AL79" s="371">
        <f t="shared" ca="1" si="204"/>
        <v>0</v>
      </c>
      <c r="AM79" s="359">
        <f t="shared" ca="1" si="133"/>
        <v>0</v>
      </c>
      <c r="AN79" s="359">
        <f t="shared" ca="1" si="134"/>
        <v>0</v>
      </c>
      <c r="AO79" s="359">
        <f t="shared" ca="1" si="135"/>
        <v>0</v>
      </c>
      <c r="AP79" s="359">
        <f t="shared" ca="1" si="205"/>
        <v>0</v>
      </c>
      <c r="AQ79" s="359">
        <f t="shared" ca="1" si="182"/>
        <v>0</v>
      </c>
      <c r="AS79" s="362">
        <f t="shared" ca="1" si="206"/>
        <v>190</v>
      </c>
      <c r="AT79" s="362">
        <v>71</v>
      </c>
      <c r="AU79" s="371">
        <f t="shared" ca="1" si="207"/>
        <v>0</v>
      </c>
      <c r="AV79" s="359">
        <f t="shared" ca="1" si="136"/>
        <v>0</v>
      </c>
      <c r="AW79" s="359">
        <f t="shared" ca="1" si="137"/>
        <v>0</v>
      </c>
      <c r="AX79" s="359">
        <f t="shared" ca="1" si="138"/>
        <v>0</v>
      </c>
      <c r="AY79" s="359">
        <f t="shared" ca="1" si="208"/>
        <v>0</v>
      </c>
      <c r="AZ79" s="359">
        <f t="shared" ca="1" si="183"/>
        <v>0</v>
      </c>
      <c r="BB79" s="362">
        <f t="shared" ca="1" si="209"/>
        <v>190</v>
      </c>
      <c r="BC79" s="362">
        <v>71</v>
      </c>
      <c r="BD79" s="371">
        <f t="shared" ca="1" si="210"/>
        <v>0</v>
      </c>
      <c r="BE79" s="359">
        <f t="shared" ca="1" si="139"/>
        <v>0</v>
      </c>
      <c r="BF79" s="359">
        <f t="shared" ca="1" si="140"/>
        <v>0</v>
      </c>
      <c r="BG79" s="359">
        <f t="shared" ca="1" si="141"/>
        <v>0</v>
      </c>
      <c r="BH79" s="359">
        <f t="shared" ca="1" si="142"/>
        <v>0</v>
      </c>
      <c r="BI79" s="359">
        <f t="shared" ca="1" si="184"/>
        <v>0</v>
      </c>
      <c r="BK79" s="362">
        <f t="shared" ca="1" si="211"/>
        <v>190</v>
      </c>
      <c r="BL79" s="362">
        <v>71</v>
      </c>
      <c r="BM79" s="371">
        <f t="shared" ca="1" si="212"/>
        <v>0</v>
      </c>
      <c r="BN79" s="359">
        <f t="shared" ca="1" si="143"/>
        <v>0</v>
      </c>
      <c r="BO79" s="359">
        <f t="shared" ca="1" si="144"/>
        <v>0</v>
      </c>
      <c r="BP79" s="359">
        <f t="shared" ca="1" si="145"/>
        <v>0</v>
      </c>
      <c r="BQ79" s="359">
        <f t="shared" ca="1" si="146"/>
        <v>0</v>
      </c>
      <c r="BR79" s="359">
        <f t="shared" ca="1" si="185"/>
        <v>0</v>
      </c>
      <c r="BT79" s="362">
        <f t="shared" ca="1" si="213"/>
        <v>190</v>
      </c>
      <c r="BU79" s="362">
        <v>71</v>
      </c>
      <c r="BV79" s="371">
        <f t="shared" ca="1" si="214"/>
        <v>0</v>
      </c>
      <c r="BW79" s="359">
        <f t="shared" ca="1" si="147"/>
        <v>0</v>
      </c>
      <c r="BX79" s="359">
        <f t="shared" ca="1" si="148"/>
        <v>0</v>
      </c>
      <c r="BY79" s="359">
        <f t="shared" ca="1" si="149"/>
        <v>0</v>
      </c>
      <c r="BZ79" s="359">
        <f t="shared" ca="1" si="150"/>
        <v>0</v>
      </c>
      <c r="CA79" s="359">
        <f t="shared" ca="1" si="186"/>
        <v>0</v>
      </c>
      <c r="CC79" s="362">
        <f t="shared" ca="1" si="215"/>
        <v>190</v>
      </c>
      <c r="CD79" s="362">
        <v>71</v>
      </c>
      <c r="CE79" s="371">
        <f t="shared" ca="1" si="216"/>
        <v>0</v>
      </c>
      <c r="CF79" s="359">
        <f t="shared" ca="1" si="151"/>
        <v>0</v>
      </c>
      <c r="CG79" s="359">
        <f t="shared" ca="1" si="152"/>
        <v>0</v>
      </c>
      <c r="CH79" s="359">
        <f t="shared" ca="1" si="153"/>
        <v>0</v>
      </c>
      <c r="CI79" s="359">
        <f t="shared" ca="1" si="154"/>
        <v>0</v>
      </c>
      <c r="CJ79" s="359">
        <f t="shared" ca="1" si="187"/>
        <v>0</v>
      </c>
      <c r="CL79" s="362">
        <f t="shared" ca="1" si="217"/>
        <v>190</v>
      </c>
      <c r="CM79" s="362">
        <v>71</v>
      </c>
      <c r="CN79" s="371">
        <f t="shared" ca="1" si="218"/>
        <v>0</v>
      </c>
      <c r="CO79" s="359">
        <f t="shared" ca="1" si="155"/>
        <v>0</v>
      </c>
      <c r="CP79" s="359">
        <f t="shared" ca="1" si="156"/>
        <v>0</v>
      </c>
      <c r="CQ79" s="359">
        <f t="shared" ca="1" si="157"/>
        <v>0</v>
      </c>
      <c r="CR79" s="359">
        <f t="shared" ca="1" si="158"/>
        <v>0</v>
      </c>
      <c r="CS79" s="359">
        <f t="shared" ca="1" si="188"/>
        <v>0</v>
      </c>
      <c r="CU79" s="362">
        <f t="shared" ca="1" si="219"/>
        <v>190</v>
      </c>
      <c r="CV79" s="362">
        <v>71</v>
      </c>
      <c r="CW79" s="371">
        <f t="shared" ca="1" si="220"/>
        <v>0</v>
      </c>
      <c r="CX79" s="359">
        <f t="shared" ca="1" si="159"/>
        <v>0</v>
      </c>
      <c r="CY79" s="359">
        <f t="shared" ca="1" si="160"/>
        <v>0</v>
      </c>
      <c r="CZ79" s="359">
        <f t="shared" ca="1" si="161"/>
        <v>0</v>
      </c>
      <c r="DA79" s="359">
        <f t="shared" ca="1" si="162"/>
        <v>0</v>
      </c>
      <c r="DB79" s="359">
        <f t="shared" ca="1" si="189"/>
        <v>0</v>
      </c>
      <c r="DD79" s="362">
        <f t="shared" ca="1" si="221"/>
        <v>190</v>
      </c>
      <c r="DE79" s="362">
        <v>71</v>
      </c>
      <c r="DF79" s="371">
        <f t="shared" ca="1" si="222"/>
        <v>0</v>
      </c>
      <c r="DG79" s="359">
        <f t="shared" ca="1" si="163"/>
        <v>0</v>
      </c>
      <c r="DH79" s="359">
        <f t="shared" ca="1" si="164"/>
        <v>0</v>
      </c>
      <c r="DI79" s="359">
        <f t="shared" ca="1" si="165"/>
        <v>0</v>
      </c>
      <c r="DJ79" s="359">
        <f t="shared" ca="1" si="166"/>
        <v>0</v>
      </c>
      <c r="DK79" s="359">
        <f t="shared" ca="1" si="190"/>
        <v>0</v>
      </c>
      <c r="DM79" s="362">
        <f t="shared" ca="1" si="223"/>
        <v>190</v>
      </c>
      <c r="DN79" s="362">
        <v>71</v>
      </c>
      <c r="DO79" s="371">
        <f t="shared" ca="1" si="224"/>
        <v>0</v>
      </c>
      <c r="DP79" s="359">
        <f t="shared" ca="1" si="167"/>
        <v>0</v>
      </c>
      <c r="DQ79" s="359">
        <f t="shared" ca="1" si="168"/>
        <v>0</v>
      </c>
      <c r="DR79" s="359">
        <f t="shared" ca="1" si="169"/>
        <v>0</v>
      </c>
      <c r="DS79" s="359">
        <f t="shared" ca="1" si="170"/>
        <v>0</v>
      </c>
      <c r="DT79" s="359">
        <f t="shared" ca="1" si="191"/>
        <v>0</v>
      </c>
      <c r="DV79" s="362">
        <f t="shared" ca="1" si="225"/>
        <v>190</v>
      </c>
      <c r="DW79" s="362">
        <v>71</v>
      </c>
      <c r="DX79" s="371">
        <f t="shared" ca="1" si="226"/>
        <v>0</v>
      </c>
      <c r="DY79" s="359">
        <f t="shared" ca="1" si="171"/>
        <v>0</v>
      </c>
      <c r="DZ79" s="359">
        <f t="shared" ca="1" si="172"/>
        <v>0</v>
      </c>
      <c r="EA79" s="359">
        <f t="shared" ca="1" si="173"/>
        <v>0</v>
      </c>
      <c r="EB79" s="359">
        <f t="shared" ca="1" si="174"/>
        <v>0</v>
      </c>
      <c r="EC79" s="359">
        <f t="shared" ca="1" si="192"/>
        <v>0</v>
      </c>
      <c r="EE79" s="362">
        <f t="shared" ca="1" si="227"/>
        <v>190</v>
      </c>
      <c r="EF79" s="362">
        <v>71</v>
      </c>
      <c r="EG79" s="371">
        <f t="shared" ca="1" si="228"/>
        <v>0</v>
      </c>
      <c r="EH79" s="359">
        <f t="shared" ca="1" si="175"/>
        <v>0</v>
      </c>
      <c r="EI79" s="359">
        <f t="shared" ca="1" si="176"/>
        <v>0</v>
      </c>
      <c r="EJ79" s="359">
        <f t="shared" ca="1" si="177"/>
        <v>0</v>
      </c>
      <c r="EK79" s="359">
        <f t="shared" ca="1" si="178"/>
        <v>0</v>
      </c>
      <c r="EL79" s="359">
        <f t="shared" ca="1" si="193"/>
        <v>0</v>
      </c>
    </row>
    <row r="80" spans="6:142" x14ac:dyDescent="0.35">
      <c r="F80" s="372">
        <f ca="1">IFERROR(INDEX('Inflation Rates'!$A$16:$H$138,MATCH('IRA Roth'!$H80,'Inflation Rates'!$A$16:$A$138,0),8)/INDEX('Inflation Rates'!$A$16:$H$138,MATCH('IRA Roth'!$H80,'Inflation Rates'!$A$16:$A$138,0)-1,8)-1,F79)</f>
        <v>2.0000000000000018E-2</v>
      </c>
      <c r="G80" s="372">
        <f ca="1">IFERROR(INDEX('Inflation Rates'!$A$16:$H$138,MATCH('IRA Roth'!$H80,'Inflation Rates'!$A$16:$A$138,0),6)/INDEX('Inflation Rates'!$A$16:$H$138,MATCH('IRA Roth'!$H80,'Inflation Rates'!$A$16:$A$138,0)-1,6)-1,G79)</f>
        <v>2.0999999999999908E-2</v>
      </c>
      <c r="H80" s="362">
        <f t="shared" ca="1" si="194"/>
        <v>2091</v>
      </c>
      <c r="I80" s="362">
        <f t="shared" ca="1" si="194"/>
        <v>191</v>
      </c>
      <c r="J80" s="362">
        <v>72</v>
      </c>
      <c r="K80" s="371">
        <f t="shared" ca="1" si="195"/>
        <v>0</v>
      </c>
      <c r="L80" s="359">
        <f t="shared" ca="1" si="124"/>
        <v>0</v>
      </c>
      <c r="M80" s="359">
        <f t="shared" ca="1" si="125"/>
        <v>0</v>
      </c>
      <c r="N80" s="359">
        <f t="shared" ca="1" si="126"/>
        <v>0</v>
      </c>
      <c r="O80" s="359">
        <f t="shared" ca="1" si="196"/>
        <v>0</v>
      </c>
      <c r="P80" s="359">
        <f t="shared" ca="1" si="179"/>
        <v>0</v>
      </c>
      <c r="R80" s="362">
        <f t="shared" ca="1" si="197"/>
        <v>191</v>
      </c>
      <c r="S80" s="362">
        <v>72</v>
      </c>
      <c r="T80" s="371">
        <f t="shared" ca="1" si="198"/>
        <v>0</v>
      </c>
      <c r="U80" s="359">
        <f t="shared" ca="1" si="127"/>
        <v>0</v>
      </c>
      <c r="V80" s="359">
        <f t="shared" ca="1" si="128"/>
        <v>0</v>
      </c>
      <c r="W80" s="359">
        <f t="shared" ca="1" si="129"/>
        <v>0</v>
      </c>
      <c r="X80" s="359">
        <f t="shared" ca="1" si="199"/>
        <v>0</v>
      </c>
      <c r="Y80" s="359">
        <f t="shared" ca="1" si="180"/>
        <v>0</v>
      </c>
      <c r="AA80" s="362">
        <f t="shared" ca="1" si="200"/>
        <v>191</v>
      </c>
      <c r="AB80" s="362">
        <v>72</v>
      </c>
      <c r="AC80" s="371">
        <f t="shared" ca="1" si="201"/>
        <v>0</v>
      </c>
      <c r="AD80" s="359">
        <f t="shared" ca="1" si="130"/>
        <v>0</v>
      </c>
      <c r="AE80" s="359">
        <f t="shared" ca="1" si="131"/>
        <v>0</v>
      </c>
      <c r="AF80" s="359">
        <f t="shared" ca="1" si="132"/>
        <v>0</v>
      </c>
      <c r="AG80" s="359">
        <f t="shared" ca="1" si="202"/>
        <v>0</v>
      </c>
      <c r="AH80" s="359">
        <f t="shared" ca="1" si="181"/>
        <v>0</v>
      </c>
      <c r="AJ80" s="362">
        <f t="shared" ca="1" si="203"/>
        <v>191</v>
      </c>
      <c r="AK80" s="362">
        <v>72</v>
      </c>
      <c r="AL80" s="371">
        <f t="shared" ca="1" si="204"/>
        <v>0</v>
      </c>
      <c r="AM80" s="359">
        <f t="shared" ca="1" si="133"/>
        <v>0</v>
      </c>
      <c r="AN80" s="359">
        <f t="shared" ca="1" si="134"/>
        <v>0</v>
      </c>
      <c r="AO80" s="359">
        <f t="shared" ca="1" si="135"/>
        <v>0</v>
      </c>
      <c r="AP80" s="359">
        <f t="shared" ca="1" si="205"/>
        <v>0</v>
      </c>
      <c r="AQ80" s="359">
        <f t="shared" ca="1" si="182"/>
        <v>0</v>
      </c>
      <c r="AS80" s="362">
        <f t="shared" ca="1" si="206"/>
        <v>191</v>
      </c>
      <c r="AT80" s="362">
        <v>72</v>
      </c>
      <c r="AU80" s="371">
        <f t="shared" ca="1" si="207"/>
        <v>0</v>
      </c>
      <c r="AV80" s="359">
        <f t="shared" ca="1" si="136"/>
        <v>0</v>
      </c>
      <c r="AW80" s="359">
        <f t="shared" ca="1" si="137"/>
        <v>0</v>
      </c>
      <c r="AX80" s="359">
        <f t="shared" ca="1" si="138"/>
        <v>0</v>
      </c>
      <c r="AY80" s="359">
        <f t="shared" ca="1" si="208"/>
        <v>0</v>
      </c>
      <c r="AZ80" s="359">
        <f t="shared" ca="1" si="183"/>
        <v>0</v>
      </c>
      <c r="BB80" s="362">
        <f t="shared" ca="1" si="209"/>
        <v>191</v>
      </c>
      <c r="BC80" s="362">
        <v>72</v>
      </c>
      <c r="BD80" s="371">
        <f t="shared" ca="1" si="210"/>
        <v>0</v>
      </c>
      <c r="BE80" s="359">
        <f t="shared" ca="1" si="139"/>
        <v>0</v>
      </c>
      <c r="BF80" s="359">
        <f t="shared" ca="1" si="140"/>
        <v>0</v>
      </c>
      <c r="BG80" s="359">
        <f t="shared" ca="1" si="141"/>
        <v>0</v>
      </c>
      <c r="BH80" s="359">
        <f t="shared" ca="1" si="142"/>
        <v>0</v>
      </c>
      <c r="BI80" s="359">
        <f t="shared" ca="1" si="184"/>
        <v>0</v>
      </c>
      <c r="BK80" s="362">
        <f t="shared" ca="1" si="211"/>
        <v>191</v>
      </c>
      <c r="BL80" s="362">
        <v>72</v>
      </c>
      <c r="BM80" s="371">
        <f t="shared" ca="1" si="212"/>
        <v>0</v>
      </c>
      <c r="BN80" s="359">
        <f t="shared" ca="1" si="143"/>
        <v>0</v>
      </c>
      <c r="BO80" s="359">
        <f t="shared" ca="1" si="144"/>
        <v>0</v>
      </c>
      <c r="BP80" s="359">
        <f t="shared" ca="1" si="145"/>
        <v>0</v>
      </c>
      <c r="BQ80" s="359">
        <f t="shared" ca="1" si="146"/>
        <v>0</v>
      </c>
      <c r="BR80" s="359">
        <f t="shared" ca="1" si="185"/>
        <v>0</v>
      </c>
      <c r="BT80" s="362">
        <f t="shared" ca="1" si="213"/>
        <v>191</v>
      </c>
      <c r="BU80" s="362">
        <v>72</v>
      </c>
      <c r="BV80" s="371">
        <f t="shared" ca="1" si="214"/>
        <v>0</v>
      </c>
      <c r="BW80" s="359">
        <f t="shared" ca="1" si="147"/>
        <v>0</v>
      </c>
      <c r="BX80" s="359">
        <f t="shared" ca="1" si="148"/>
        <v>0</v>
      </c>
      <c r="BY80" s="359">
        <f t="shared" ca="1" si="149"/>
        <v>0</v>
      </c>
      <c r="BZ80" s="359">
        <f t="shared" ca="1" si="150"/>
        <v>0</v>
      </c>
      <c r="CA80" s="359">
        <f t="shared" ca="1" si="186"/>
        <v>0</v>
      </c>
      <c r="CC80" s="362">
        <f t="shared" ca="1" si="215"/>
        <v>191</v>
      </c>
      <c r="CD80" s="362">
        <v>72</v>
      </c>
      <c r="CE80" s="371">
        <f t="shared" ca="1" si="216"/>
        <v>0</v>
      </c>
      <c r="CF80" s="359">
        <f t="shared" ca="1" si="151"/>
        <v>0</v>
      </c>
      <c r="CG80" s="359">
        <f t="shared" ca="1" si="152"/>
        <v>0</v>
      </c>
      <c r="CH80" s="359">
        <f t="shared" ca="1" si="153"/>
        <v>0</v>
      </c>
      <c r="CI80" s="359">
        <f t="shared" ca="1" si="154"/>
        <v>0</v>
      </c>
      <c r="CJ80" s="359">
        <f t="shared" ca="1" si="187"/>
        <v>0</v>
      </c>
      <c r="CL80" s="362">
        <f t="shared" ca="1" si="217"/>
        <v>191</v>
      </c>
      <c r="CM80" s="362">
        <v>72</v>
      </c>
      <c r="CN80" s="371">
        <f t="shared" ca="1" si="218"/>
        <v>0</v>
      </c>
      <c r="CO80" s="359">
        <f t="shared" ca="1" si="155"/>
        <v>0</v>
      </c>
      <c r="CP80" s="359">
        <f t="shared" ca="1" si="156"/>
        <v>0</v>
      </c>
      <c r="CQ80" s="359">
        <f t="shared" ca="1" si="157"/>
        <v>0</v>
      </c>
      <c r="CR80" s="359">
        <f t="shared" ca="1" si="158"/>
        <v>0</v>
      </c>
      <c r="CS80" s="359">
        <f t="shared" ca="1" si="188"/>
        <v>0</v>
      </c>
      <c r="CU80" s="362">
        <f t="shared" ca="1" si="219"/>
        <v>191</v>
      </c>
      <c r="CV80" s="362">
        <v>72</v>
      </c>
      <c r="CW80" s="371">
        <f t="shared" ca="1" si="220"/>
        <v>0</v>
      </c>
      <c r="CX80" s="359">
        <f t="shared" ca="1" si="159"/>
        <v>0</v>
      </c>
      <c r="CY80" s="359">
        <f t="shared" ca="1" si="160"/>
        <v>0</v>
      </c>
      <c r="CZ80" s="359">
        <f t="shared" ca="1" si="161"/>
        <v>0</v>
      </c>
      <c r="DA80" s="359">
        <f t="shared" ca="1" si="162"/>
        <v>0</v>
      </c>
      <c r="DB80" s="359">
        <f t="shared" ca="1" si="189"/>
        <v>0</v>
      </c>
      <c r="DD80" s="362">
        <f t="shared" ca="1" si="221"/>
        <v>191</v>
      </c>
      <c r="DE80" s="362">
        <v>72</v>
      </c>
      <c r="DF80" s="371">
        <f t="shared" ca="1" si="222"/>
        <v>0</v>
      </c>
      <c r="DG80" s="359">
        <f t="shared" ca="1" si="163"/>
        <v>0</v>
      </c>
      <c r="DH80" s="359">
        <f t="shared" ca="1" si="164"/>
        <v>0</v>
      </c>
      <c r="DI80" s="359">
        <f t="shared" ca="1" si="165"/>
        <v>0</v>
      </c>
      <c r="DJ80" s="359">
        <f t="shared" ca="1" si="166"/>
        <v>0</v>
      </c>
      <c r="DK80" s="359">
        <f t="shared" ca="1" si="190"/>
        <v>0</v>
      </c>
      <c r="DM80" s="362">
        <f t="shared" ca="1" si="223"/>
        <v>191</v>
      </c>
      <c r="DN80" s="362">
        <v>72</v>
      </c>
      <c r="DO80" s="371">
        <f t="shared" ca="1" si="224"/>
        <v>0</v>
      </c>
      <c r="DP80" s="359">
        <f t="shared" ca="1" si="167"/>
        <v>0</v>
      </c>
      <c r="DQ80" s="359">
        <f t="shared" ca="1" si="168"/>
        <v>0</v>
      </c>
      <c r="DR80" s="359">
        <f t="shared" ca="1" si="169"/>
        <v>0</v>
      </c>
      <c r="DS80" s="359">
        <f t="shared" ca="1" si="170"/>
        <v>0</v>
      </c>
      <c r="DT80" s="359">
        <f t="shared" ca="1" si="191"/>
        <v>0</v>
      </c>
      <c r="DV80" s="362">
        <f t="shared" ca="1" si="225"/>
        <v>191</v>
      </c>
      <c r="DW80" s="362">
        <v>72</v>
      </c>
      <c r="DX80" s="371">
        <f t="shared" ca="1" si="226"/>
        <v>0</v>
      </c>
      <c r="DY80" s="359">
        <f t="shared" ca="1" si="171"/>
        <v>0</v>
      </c>
      <c r="DZ80" s="359">
        <f t="shared" ca="1" si="172"/>
        <v>0</v>
      </c>
      <c r="EA80" s="359">
        <f t="shared" ca="1" si="173"/>
        <v>0</v>
      </c>
      <c r="EB80" s="359">
        <f t="shared" ca="1" si="174"/>
        <v>0</v>
      </c>
      <c r="EC80" s="359">
        <f t="shared" ca="1" si="192"/>
        <v>0</v>
      </c>
      <c r="EE80" s="362">
        <f t="shared" ca="1" si="227"/>
        <v>191</v>
      </c>
      <c r="EF80" s="362">
        <v>72</v>
      </c>
      <c r="EG80" s="371">
        <f t="shared" ca="1" si="228"/>
        <v>0</v>
      </c>
      <c r="EH80" s="359">
        <f t="shared" ca="1" si="175"/>
        <v>0</v>
      </c>
      <c r="EI80" s="359">
        <f t="shared" ca="1" si="176"/>
        <v>0</v>
      </c>
      <c r="EJ80" s="359">
        <f t="shared" ca="1" si="177"/>
        <v>0</v>
      </c>
      <c r="EK80" s="359">
        <f t="shared" ca="1" si="178"/>
        <v>0</v>
      </c>
      <c r="EL80" s="359">
        <f t="shared" ca="1" si="193"/>
        <v>0</v>
      </c>
    </row>
    <row r="81" spans="6:142" x14ac:dyDescent="0.35">
      <c r="F81" s="372">
        <f ca="1">IFERROR(INDEX('Inflation Rates'!$A$16:$H$138,MATCH('IRA Roth'!$H81,'Inflation Rates'!$A$16:$A$138,0),8)/INDEX('Inflation Rates'!$A$16:$H$138,MATCH('IRA Roth'!$H81,'Inflation Rates'!$A$16:$A$138,0)-1,8)-1,F80)</f>
        <v>2.0000000000000018E-2</v>
      </c>
      <c r="G81" s="372">
        <f ca="1">IFERROR(INDEX('Inflation Rates'!$A$16:$H$138,MATCH('IRA Roth'!$H81,'Inflation Rates'!$A$16:$A$138,0),6)/INDEX('Inflation Rates'!$A$16:$H$138,MATCH('IRA Roth'!$H81,'Inflation Rates'!$A$16:$A$138,0)-1,6)-1,G80)</f>
        <v>2.0999999999999908E-2</v>
      </c>
      <c r="H81" s="362">
        <f t="shared" ca="1" si="194"/>
        <v>2092</v>
      </c>
      <c r="I81" s="362">
        <f t="shared" ca="1" si="194"/>
        <v>192</v>
      </c>
      <c r="J81" s="362">
        <v>73</v>
      </c>
      <c r="K81" s="371">
        <f t="shared" ca="1" si="195"/>
        <v>0</v>
      </c>
      <c r="L81" s="359">
        <f t="shared" ca="1" si="124"/>
        <v>0</v>
      </c>
      <c r="M81" s="359">
        <f t="shared" ca="1" si="125"/>
        <v>0</v>
      </c>
      <c r="N81" s="359">
        <f t="shared" ca="1" si="126"/>
        <v>0</v>
      </c>
      <c r="O81" s="359">
        <f t="shared" ca="1" si="196"/>
        <v>0</v>
      </c>
      <c r="P81" s="359">
        <f t="shared" ca="1" si="179"/>
        <v>0</v>
      </c>
      <c r="R81" s="362">
        <f t="shared" ca="1" si="197"/>
        <v>192</v>
      </c>
      <c r="S81" s="362">
        <v>73</v>
      </c>
      <c r="T81" s="371">
        <f t="shared" ca="1" si="198"/>
        <v>0</v>
      </c>
      <c r="U81" s="359">
        <f t="shared" ca="1" si="127"/>
        <v>0</v>
      </c>
      <c r="V81" s="359">
        <f t="shared" ca="1" si="128"/>
        <v>0</v>
      </c>
      <c r="W81" s="359">
        <f t="shared" ca="1" si="129"/>
        <v>0</v>
      </c>
      <c r="X81" s="359">
        <f t="shared" ca="1" si="199"/>
        <v>0</v>
      </c>
      <c r="Y81" s="359">
        <f t="shared" ca="1" si="180"/>
        <v>0</v>
      </c>
      <c r="AA81" s="362">
        <f t="shared" ca="1" si="200"/>
        <v>192</v>
      </c>
      <c r="AB81" s="362">
        <v>73</v>
      </c>
      <c r="AC81" s="371">
        <f t="shared" ca="1" si="201"/>
        <v>0</v>
      </c>
      <c r="AD81" s="359">
        <f t="shared" ca="1" si="130"/>
        <v>0</v>
      </c>
      <c r="AE81" s="359">
        <f t="shared" ca="1" si="131"/>
        <v>0</v>
      </c>
      <c r="AF81" s="359">
        <f t="shared" ca="1" si="132"/>
        <v>0</v>
      </c>
      <c r="AG81" s="359">
        <f t="shared" ca="1" si="202"/>
        <v>0</v>
      </c>
      <c r="AH81" s="359">
        <f t="shared" ca="1" si="181"/>
        <v>0</v>
      </c>
      <c r="AJ81" s="362">
        <f t="shared" ca="1" si="203"/>
        <v>192</v>
      </c>
      <c r="AK81" s="362">
        <v>73</v>
      </c>
      <c r="AL81" s="371">
        <f t="shared" ca="1" si="204"/>
        <v>0</v>
      </c>
      <c r="AM81" s="359">
        <f t="shared" ca="1" si="133"/>
        <v>0</v>
      </c>
      <c r="AN81" s="359">
        <f t="shared" ca="1" si="134"/>
        <v>0</v>
      </c>
      <c r="AO81" s="359">
        <f t="shared" ca="1" si="135"/>
        <v>0</v>
      </c>
      <c r="AP81" s="359">
        <f t="shared" ca="1" si="205"/>
        <v>0</v>
      </c>
      <c r="AQ81" s="359">
        <f t="shared" ca="1" si="182"/>
        <v>0</v>
      </c>
      <c r="AS81" s="362">
        <f t="shared" ca="1" si="206"/>
        <v>192</v>
      </c>
      <c r="AT81" s="362">
        <v>73</v>
      </c>
      <c r="AU81" s="371">
        <f t="shared" ca="1" si="207"/>
        <v>0</v>
      </c>
      <c r="AV81" s="359">
        <f t="shared" ca="1" si="136"/>
        <v>0</v>
      </c>
      <c r="AW81" s="359">
        <f t="shared" ca="1" si="137"/>
        <v>0</v>
      </c>
      <c r="AX81" s="359">
        <f t="shared" ca="1" si="138"/>
        <v>0</v>
      </c>
      <c r="AY81" s="359">
        <f t="shared" ca="1" si="208"/>
        <v>0</v>
      </c>
      <c r="AZ81" s="359">
        <f t="shared" ca="1" si="183"/>
        <v>0</v>
      </c>
      <c r="BB81" s="362">
        <f t="shared" ca="1" si="209"/>
        <v>192</v>
      </c>
      <c r="BC81" s="362">
        <v>73</v>
      </c>
      <c r="BD81" s="371">
        <f t="shared" ca="1" si="210"/>
        <v>0</v>
      </c>
      <c r="BE81" s="359">
        <f t="shared" ca="1" si="139"/>
        <v>0</v>
      </c>
      <c r="BF81" s="359">
        <f t="shared" ca="1" si="140"/>
        <v>0</v>
      </c>
      <c r="BG81" s="359">
        <f t="shared" ca="1" si="141"/>
        <v>0</v>
      </c>
      <c r="BH81" s="359">
        <f t="shared" ca="1" si="142"/>
        <v>0</v>
      </c>
      <c r="BI81" s="359">
        <f t="shared" ca="1" si="184"/>
        <v>0</v>
      </c>
      <c r="BK81" s="362">
        <f t="shared" ca="1" si="211"/>
        <v>192</v>
      </c>
      <c r="BL81" s="362">
        <v>73</v>
      </c>
      <c r="BM81" s="371">
        <f t="shared" ca="1" si="212"/>
        <v>0</v>
      </c>
      <c r="BN81" s="359">
        <f t="shared" ca="1" si="143"/>
        <v>0</v>
      </c>
      <c r="BO81" s="359">
        <f t="shared" ca="1" si="144"/>
        <v>0</v>
      </c>
      <c r="BP81" s="359">
        <f t="shared" ca="1" si="145"/>
        <v>0</v>
      </c>
      <c r="BQ81" s="359">
        <f t="shared" ca="1" si="146"/>
        <v>0</v>
      </c>
      <c r="BR81" s="359">
        <f t="shared" ca="1" si="185"/>
        <v>0</v>
      </c>
      <c r="BT81" s="362">
        <f t="shared" ca="1" si="213"/>
        <v>192</v>
      </c>
      <c r="BU81" s="362">
        <v>73</v>
      </c>
      <c r="BV81" s="371">
        <f t="shared" ca="1" si="214"/>
        <v>0</v>
      </c>
      <c r="BW81" s="359">
        <f t="shared" ca="1" si="147"/>
        <v>0</v>
      </c>
      <c r="BX81" s="359">
        <f t="shared" ca="1" si="148"/>
        <v>0</v>
      </c>
      <c r="BY81" s="359">
        <f t="shared" ca="1" si="149"/>
        <v>0</v>
      </c>
      <c r="BZ81" s="359">
        <f t="shared" ca="1" si="150"/>
        <v>0</v>
      </c>
      <c r="CA81" s="359">
        <f t="shared" ca="1" si="186"/>
        <v>0</v>
      </c>
      <c r="CC81" s="362">
        <f t="shared" ca="1" si="215"/>
        <v>192</v>
      </c>
      <c r="CD81" s="362">
        <v>73</v>
      </c>
      <c r="CE81" s="371">
        <f t="shared" ca="1" si="216"/>
        <v>0</v>
      </c>
      <c r="CF81" s="359">
        <f t="shared" ca="1" si="151"/>
        <v>0</v>
      </c>
      <c r="CG81" s="359">
        <f t="shared" ca="1" si="152"/>
        <v>0</v>
      </c>
      <c r="CH81" s="359">
        <f t="shared" ca="1" si="153"/>
        <v>0</v>
      </c>
      <c r="CI81" s="359">
        <f t="shared" ca="1" si="154"/>
        <v>0</v>
      </c>
      <c r="CJ81" s="359">
        <f t="shared" ca="1" si="187"/>
        <v>0</v>
      </c>
      <c r="CL81" s="362">
        <f t="shared" ca="1" si="217"/>
        <v>192</v>
      </c>
      <c r="CM81" s="362">
        <v>73</v>
      </c>
      <c r="CN81" s="371">
        <f t="shared" ca="1" si="218"/>
        <v>0</v>
      </c>
      <c r="CO81" s="359">
        <f t="shared" ca="1" si="155"/>
        <v>0</v>
      </c>
      <c r="CP81" s="359">
        <f t="shared" ca="1" si="156"/>
        <v>0</v>
      </c>
      <c r="CQ81" s="359">
        <f t="shared" ca="1" si="157"/>
        <v>0</v>
      </c>
      <c r="CR81" s="359">
        <f t="shared" ca="1" si="158"/>
        <v>0</v>
      </c>
      <c r="CS81" s="359">
        <f t="shared" ca="1" si="188"/>
        <v>0</v>
      </c>
      <c r="CU81" s="362">
        <f t="shared" ca="1" si="219"/>
        <v>192</v>
      </c>
      <c r="CV81" s="362">
        <v>73</v>
      </c>
      <c r="CW81" s="371">
        <f t="shared" ca="1" si="220"/>
        <v>0</v>
      </c>
      <c r="CX81" s="359">
        <f t="shared" ca="1" si="159"/>
        <v>0</v>
      </c>
      <c r="CY81" s="359">
        <f t="shared" ca="1" si="160"/>
        <v>0</v>
      </c>
      <c r="CZ81" s="359">
        <f t="shared" ca="1" si="161"/>
        <v>0</v>
      </c>
      <c r="DA81" s="359">
        <f t="shared" ca="1" si="162"/>
        <v>0</v>
      </c>
      <c r="DB81" s="359">
        <f t="shared" ca="1" si="189"/>
        <v>0</v>
      </c>
      <c r="DD81" s="362">
        <f t="shared" ca="1" si="221"/>
        <v>192</v>
      </c>
      <c r="DE81" s="362">
        <v>73</v>
      </c>
      <c r="DF81" s="371">
        <f t="shared" ca="1" si="222"/>
        <v>0</v>
      </c>
      <c r="DG81" s="359">
        <f t="shared" ca="1" si="163"/>
        <v>0</v>
      </c>
      <c r="DH81" s="359">
        <f t="shared" ca="1" si="164"/>
        <v>0</v>
      </c>
      <c r="DI81" s="359">
        <f t="shared" ca="1" si="165"/>
        <v>0</v>
      </c>
      <c r="DJ81" s="359">
        <f t="shared" ca="1" si="166"/>
        <v>0</v>
      </c>
      <c r="DK81" s="359">
        <f t="shared" ca="1" si="190"/>
        <v>0</v>
      </c>
      <c r="DM81" s="362">
        <f t="shared" ca="1" si="223"/>
        <v>192</v>
      </c>
      <c r="DN81" s="362">
        <v>73</v>
      </c>
      <c r="DO81" s="371">
        <f t="shared" ca="1" si="224"/>
        <v>0</v>
      </c>
      <c r="DP81" s="359">
        <f t="shared" ca="1" si="167"/>
        <v>0</v>
      </c>
      <c r="DQ81" s="359">
        <f t="shared" ca="1" si="168"/>
        <v>0</v>
      </c>
      <c r="DR81" s="359">
        <f t="shared" ca="1" si="169"/>
        <v>0</v>
      </c>
      <c r="DS81" s="359">
        <f t="shared" ca="1" si="170"/>
        <v>0</v>
      </c>
      <c r="DT81" s="359">
        <f t="shared" ca="1" si="191"/>
        <v>0</v>
      </c>
      <c r="DV81" s="362">
        <f t="shared" ca="1" si="225"/>
        <v>192</v>
      </c>
      <c r="DW81" s="362">
        <v>73</v>
      </c>
      <c r="DX81" s="371">
        <f t="shared" ca="1" si="226"/>
        <v>0</v>
      </c>
      <c r="DY81" s="359">
        <f t="shared" ca="1" si="171"/>
        <v>0</v>
      </c>
      <c r="DZ81" s="359">
        <f t="shared" ca="1" si="172"/>
        <v>0</v>
      </c>
      <c r="EA81" s="359">
        <f t="shared" ca="1" si="173"/>
        <v>0</v>
      </c>
      <c r="EB81" s="359">
        <f t="shared" ca="1" si="174"/>
        <v>0</v>
      </c>
      <c r="EC81" s="359">
        <f t="shared" ca="1" si="192"/>
        <v>0</v>
      </c>
      <c r="EE81" s="362">
        <f t="shared" ca="1" si="227"/>
        <v>192</v>
      </c>
      <c r="EF81" s="362">
        <v>73</v>
      </c>
      <c r="EG81" s="371">
        <f t="shared" ca="1" si="228"/>
        <v>0</v>
      </c>
      <c r="EH81" s="359">
        <f t="shared" ca="1" si="175"/>
        <v>0</v>
      </c>
      <c r="EI81" s="359">
        <f t="shared" ca="1" si="176"/>
        <v>0</v>
      </c>
      <c r="EJ81" s="359">
        <f t="shared" ca="1" si="177"/>
        <v>0</v>
      </c>
      <c r="EK81" s="359">
        <f t="shared" ca="1" si="178"/>
        <v>0</v>
      </c>
      <c r="EL81" s="359">
        <f t="shared" ca="1" si="193"/>
        <v>0</v>
      </c>
    </row>
    <row r="82" spans="6:142" x14ac:dyDescent="0.35">
      <c r="F82" s="372">
        <f ca="1">IFERROR(INDEX('Inflation Rates'!$A$16:$H$138,MATCH('IRA Roth'!$H82,'Inflation Rates'!$A$16:$A$138,0),8)/INDEX('Inflation Rates'!$A$16:$H$138,MATCH('IRA Roth'!$H82,'Inflation Rates'!$A$16:$A$138,0)-1,8)-1,F81)</f>
        <v>2.0000000000000018E-2</v>
      </c>
      <c r="G82" s="372">
        <f ca="1">IFERROR(INDEX('Inflation Rates'!$A$16:$H$138,MATCH('IRA Roth'!$H82,'Inflation Rates'!$A$16:$A$138,0),6)/INDEX('Inflation Rates'!$A$16:$H$138,MATCH('IRA Roth'!$H82,'Inflation Rates'!$A$16:$A$138,0)-1,6)-1,G81)</f>
        <v>2.0999999999999908E-2</v>
      </c>
      <c r="H82" s="362">
        <f t="shared" ca="1" si="194"/>
        <v>2093</v>
      </c>
      <c r="I82" s="362">
        <f t="shared" ca="1" si="194"/>
        <v>193</v>
      </c>
      <c r="J82" s="362">
        <v>74</v>
      </c>
      <c r="K82" s="371">
        <f t="shared" ca="1" si="195"/>
        <v>0</v>
      </c>
      <c r="L82" s="359">
        <f t="shared" ca="1" si="124"/>
        <v>0</v>
      </c>
      <c r="M82" s="359">
        <f t="shared" ca="1" si="125"/>
        <v>0</v>
      </c>
      <c r="N82" s="359">
        <f t="shared" ca="1" si="126"/>
        <v>0</v>
      </c>
      <c r="O82" s="359">
        <f t="shared" ca="1" si="196"/>
        <v>0</v>
      </c>
      <c r="P82" s="359">
        <f t="shared" ca="1" si="179"/>
        <v>0</v>
      </c>
      <c r="R82" s="362">
        <f t="shared" ca="1" si="197"/>
        <v>193</v>
      </c>
      <c r="S82" s="362">
        <v>74</v>
      </c>
      <c r="T82" s="371">
        <f t="shared" ca="1" si="198"/>
        <v>0</v>
      </c>
      <c r="U82" s="359">
        <f t="shared" ca="1" si="127"/>
        <v>0</v>
      </c>
      <c r="V82" s="359">
        <f t="shared" ca="1" si="128"/>
        <v>0</v>
      </c>
      <c r="W82" s="359">
        <f t="shared" ca="1" si="129"/>
        <v>0</v>
      </c>
      <c r="X82" s="359">
        <f t="shared" ca="1" si="199"/>
        <v>0</v>
      </c>
      <c r="Y82" s="359">
        <f t="shared" ca="1" si="180"/>
        <v>0</v>
      </c>
      <c r="AA82" s="362">
        <f t="shared" ca="1" si="200"/>
        <v>193</v>
      </c>
      <c r="AB82" s="362">
        <v>74</v>
      </c>
      <c r="AC82" s="371">
        <f t="shared" ca="1" si="201"/>
        <v>0</v>
      </c>
      <c r="AD82" s="359">
        <f t="shared" ca="1" si="130"/>
        <v>0</v>
      </c>
      <c r="AE82" s="359">
        <f t="shared" ca="1" si="131"/>
        <v>0</v>
      </c>
      <c r="AF82" s="359">
        <f t="shared" ca="1" si="132"/>
        <v>0</v>
      </c>
      <c r="AG82" s="359">
        <f t="shared" ca="1" si="202"/>
        <v>0</v>
      </c>
      <c r="AH82" s="359">
        <f t="shared" ca="1" si="181"/>
        <v>0</v>
      </c>
      <c r="AJ82" s="362">
        <f t="shared" ca="1" si="203"/>
        <v>193</v>
      </c>
      <c r="AK82" s="362">
        <v>74</v>
      </c>
      <c r="AL82" s="371">
        <f t="shared" ca="1" si="204"/>
        <v>0</v>
      </c>
      <c r="AM82" s="359">
        <f t="shared" ca="1" si="133"/>
        <v>0</v>
      </c>
      <c r="AN82" s="359">
        <f t="shared" ca="1" si="134"/>
        <v>0</v>
      </c>
      <c r="AO82" s="359">
        <f t="shared" ca="1" si="135"/>
        <v>0</v>
      </c>
      <c r="AP82" s="359">
        <f t="shared" ca="1" si="205"/>
        <v>0</v>
      </c>
      <c r="AQ82" s="359">
        <f t="shared" ca="1" si="182"/>
        <v>0</v>
      </c>
      <c r="AS82" s="362">
        <f t="shared" ca="1" si="206"/>
        <v>193</v>
      </c>
      <c r="AT82" s="362">
        <v>74</v>
      </c>
      <c r="AU82" s="371">
        <f t="shared" ca="1" si="207"/>
        <v>0</v>
      </c>
      <c r="AV82" s="359">
        <f t="shared" ca="1" si="136"/>
        <v>0</v>
      </c>
      <c r="AW82" s="359">
        <f t="shared" ca="1" si="137"/>
        <v>0</v>
      </c>
      <c r="AX82" s="359">
        <f t="shared" ca="1" si="138"/>
        <v>0</v>
      </c>
      <c r="AY82" s="359">
        <f t="shared" ca="1" si="208"/>
        <v>0</v>
      </c>
      <c r="AZ82" s="359">
        <f t="shared" ca="1" si="183"/>
        <v>0</v>
      </c>
      <c r="BB82" s="362">
        <f t="shared" ca="1" si="209"/>
        <v>193</v>
      </c>
      <c r="BC82" s="362">
        <v>74</v>
      </c>
      <c r="BD82" s="371">
        <f t="shared" ca="1" si="210"/>
        <v>0</v>
      </c>
      <c r="BE82" s="359">
        <f t="shared" ca="1" si="139"/>
        <v>0</v>
      </c>
      <c r="BF82" s="359">
        <f t="shared" ca="1" si="140"/>
        <v>0</v>
      </c>
      <c r="BG82" s="359">
        <f t="shared" ca="1" si="141"/>
        <v>0</v>
      </c>
      <c r="BH82" s="359">
        <f t="shared" ca="1" si="142"/>
        <v>0</v>
      </c>
      <c r="BI82" s="359">
        <f t="shared" ca="1" si="184"/>
        <v>0</v>
      </c>
      <c r="BK82" s="362">
        <f t="shared" ca="1" si="211"/>
        <v>193</v>
      </c>
      <c r="BL82" s="362">
        <v>74</v>
      </c>
      <c r="BM82" s="371">
        <f t="shared" ca="1" si="212"/>
        <v>0</v>
      </c>
      <c r="BN82" s="359">
        <f t="shared" ca="1" si="143"/>
        <v>0</v>
      </c>
      <c r="BO82" s="359">
        <f t="shared" ca="1" si="144"/>
        <v>0</v>
      </c>
      <c r="BP82" s="359">
        <f t="shared" ca="1" si="145"/>
        <v>0</v>
      </c>
      <c r="BQ82" s="359">
        <f t="shared" ca="1" si="146"/>
        <v>0</v>
      </c>
      <c r="BR82" s="359">
        <f t="shared" ca="1" si="185"/>
        <v>0</v>
      </c>
      <c r="BT82" s="362">
        <f t="shared" ca="1" si="213"/>
        <v>193</v>
      </c>
      <c r="BU82" s="362">
        <v>74</v>
      </c>
      <c r="BV82" s="371">
        <f t="shared" ca="1" si="214"/>
        <v>0</v>
      </c>
      <c r="BW82" s="359">
        <f t="shared" ca="1" si="147"/>
        <v>0</v>
      </c>
      <c r="BX82" s="359">
        <f t="shared" ca="1" si="148"/>
        <v>0</v>
      </c>
      <c r="BY82" s="359">
        <f t="shared" ca="1" si="149"/>
        <v>0</v>
      </c>
      <c r="BZ82" s="359">
        <f t="shared" ca="1" si="150"/>
        <v>0</v>
      </c>
      <c r="CA82" s="359">
        <f t="shared" ca="1" si="186"/>
        <v>0</v>
      </c>
      <c r="CC82" s="362">
        <f t="shared" ca="1" si="215"/>
        <v>193</v>
      </c>
      <c r="CD82" s="362">
        <v>74</v>
      </c>
      <c r="CE82" s="371">
        <f t="shared" ca="1" si="216"/>
        <v>0</v>
      </c>
      <c r="CF82" s="359">
        <f t="shared" ca="1" si="151"/>
        <v>0</v>
      </c>
      <c r="CG82" s="359">
        <f t="shared" ca="1" si="152"/>
        <v>0</v>
      </c>
      <c r="CH82" s="359">
        <f t="shared" ca="1" si="153"/>
        <v>0</v>
      </c>
      <c r="CI82" s="359">
        <f t="shared" ca="1" si="154"/>
        <v>0</v>
      </c>
      <c r="CJ82" s="359">
        <f t="shared" ca="1" si="187"/>
        <v>0</v>
      </c>
      <c r="CL82" s="362">
        <f t="shared" ca="1" si="217"/>
        <v>193</v>
      </c>
      <c r="CM82" s="362">
        <v>74</v>
      </c>
      <c r="CN82" s="371">
        <f t="shared" ca="1" si="218"/>
        <v>0</v>
      </c>
      <c r="CO82" s="359">
        <f t="shared" ca="1" si="155"/>
        <v>0</v>
      </c>
      <c r="CP82" s="359">
        <f t="shared" ca="1" si="156"/>
        <v>0</v>
      </c>
      <c r="CQ82" s="359">
        <f t="shared" ca="1" si="157"/>
        <v>0</v>
      </c>
      <c r="CR82" s="359">
        <f t="shared" ca="1" si="158"/>
        <v>0</v>
      </c>
      <c r="CS82" s="359">
        <f t="shared" ca="1" si="188"/>
        <v>0</v>
      </c>
      <c r="CU82" s="362">
        <f t="shared" ca="1" si="219"/>
        <v>193</v>
      </c>
      <c r="CV82" s="362">
        <v>74</v>
      </c>
      <c r="CW82" s="371">
        <f t="shared" ca="1" si="220"/>
        <v>0</v>
      </c>
      <c r="CX82" s="359">
        <f t="shared" ca="1" si="159"/>
        <v>0</v>
      </c>
      <c r="CY82" s="359">
        <f t="shared" ca="1" si="160"/>
        <v>0</v>
      </c>
      <c r="CZ82" s="359">
        <f t="shared" ca="1" si="161"/>
        <v>0</v>
      </c>
      <c r="DA82" s="359">
        <f t="shared" ca="1" si="162"/>
        <v>0</v>
      </c>
      <c r="DB82" s="359">
        <f t="shared" ca="1" si="189"/>
        <v>0</v>
      </c>
      <c r="DD82" s="362">
        <f t="shared" ca="1" si="221"/>
        <v>193</v>
      </c>
      <c r="DE82" s="362">
        <v>74</v>
      </c>
      <c r="DF82" s="371">
        <f t="shared" ca="1" si="222"/>
        <v>0</v>
      </c>
      <c r="DG82" s="359">
        <f t="shared" ca="1" si="163"/>
        <v>0</v>
      </c>
      <c r="DH82" s="359">
        <f t="shared" ca="1" si="164"/>
        <v>0</v>
      </c>
      <c r="DI82" s="359">
        <f t="shared" ca="1" si="165"/>
        <v>0</v>
      </c>
      <c r="DJ82" s="359">
        <f t="shared" ca="1" si="166"/>
        <v>0</v>
      </c>
      <c r="DK82" s="359">
        <f t="shared" ca="1" si="190"/>
        <v>0</v>
      </c>
      <c r="DM82" s="362">
        <f t="shared" ca="1" si="223"/>
        <v>193</v>
      </c>
      <c r="DN82" s="362">
        <v>74</v>
      </c>
      <c r="DO82" s="371">
        <f t="shared" ca="1" si="224"/>
        <v>0</v>
      </c>
      <c r="DP82" s="359">
        <f t="shared" ca="1" si="167"/>
        <v>0</v>
      </c>
      <c r="DQ82" s="359">
        <f t="shared" ca="1" si="168"/>
        <v>0</v>
      </c>
      <c r="DR82" s="359">
        <f t="shared" ca="1" si="169"/>
        <v>0</v>
      </c>
      <c r="DS82" s="359">
        <f t="shared" ca="1" si="170"/>
        <v>0</v>
      </c>
      <c r="DT82" s="359">
        <f t="shared" ca="1" si="191"/>
        <v>0</v>
      </c>
      <c r="DV82" s="362">
        <f t="shared" ca="1" si="225"/>
        <v>193</v>
      </c>
      <c r="DW82" s="362">
        <v>74</v>
      </c>
      <c r="DX82" s="371">
        <f t="shared" ca="1" si="226"/>
        <v>0</v>
      </c>
      <c r="DY82" s="359">
        <f t="shared" ca="1" si="171"/>
        <v>0</v>
      </c>
      <c r="DZ82" s="359">
        <f t="shared" ca="1" si="172"/>
        <v>0</v>
      </c>
      <c r="EA82" s="359">
        <f t="shared" ca="1" si="173"/>
        <v>0</v>
      </c>
      <c r="EB82" s="359">
        <f t="shared" ca="1" si="174"/>
        <v>0</v>
      </c>
      <c r="EC82" s="359">
        <f t="shared" ca="1" si="192"/>
        <v>0</v>
      </c>
      <c r="EE82" s="362">
        <f t="shared" ca="1" si="227"/>
        <v>193</v>
      </c>
      <c r="EF82" s="362">
        <v>74</v>
      </c>
      <c r="EG82" s="371">
        <f t="shared" ca="1" si="228"/>
        <v>0</v>
      </c>
      <c r="EH82" s="359">
        <f t="shared" ca="1" si="175"/>
        <v>0</v>
      </c>
      <c r="EI82" s="359">
        <f t="shared" ca="1" si="176"/>
        <v>0</v>
      </c>
      <c r="EJ82" s="359">
        <f t="shared" ca="1" si="177"/>
        <v>0</v>
      </c>
      <c r="EK82" s="359">
        <f t="shared" ca="1" si="178"/>
        <v>0</v>
      </c>
      <c r="EL82" s="359">
        <f t="shared" ca="1" si="193"/>
        <v>0</v>
      </c>
    </row>
    <row r="83" spans="6:142" x14ac:dyDescent="0.35">
      <c r="F83" s="372">
        <f ca="1">IFERROR(INDEX('Inflation Rates'!$A$16:$H$138,MATCH('IRA Roth'!$H83,'Inflation Rates'!$A$16:$A$138,0),8)/INDEX('Inflation Rates'!$A$16:$H$138,MATCH('IRA Roth'!$H83,'Inflation Rates'!$A$16:$A$138,0)-1,8)-1,F82)</f>
        <v>2.0000000000000018E-2</v>
      </c>
      <c r="G83" s="372">
        <f ca="1">IFERROR(INDEX('Inflation Rates'!$A$16:$H$138,MATCH('IRA Roth'!$H83,'Inflation Rates'!$A$16:$A$138,0),6)/INDEX('Inflation Rates'!$A$16:$H$138,MATCH('IRA Roth'!$H83,'Inflation Rates'!$A$16:$A$138,0)-1,6)-1,G82)</f>
        <v>2.0999999999999908E-2</v>
      </c>
      <c r="H83" s="362">
        <f t="shared" ca="1" si="194"/>
        <v>2094</v>
      </c>
      <c r="I83" s="362">
        <f t="shared" ca="1" si="194"/>
        <v>194</v>
      </c>
      <c r="J83" s="362">
        <v>75</v>
      </c>
      <c r="K83" s="371">
        <f t="shared" ca="1" si="195"/>
        <v>0</v>
      </c>
      <c r="L83" s="359">
        <f t="shared" ca="1" si="124"/>
        <v>0</v>
      </c>
      <c r="M83" s="359">
        <f t="shared" ca="1" si="125"/>
        <v>0</v>
      </c>
      <c r="N83" s="359">
        <f t="shared" ca="1" si="126"/>
        <v>0</v>
      </c>
      <c r="O83" s="359">
        <f t="shared" ca="1" si="196"/>
        <v>0</v>
      </c>
      <c r="P83" s="359">
        <f t="shared" ca="1" si="179"/>
        <v>0</v>
      </c>
      <c r="R83" s="362">
        <f t="shared" ca="1" si="197"/>
        <v>194</v>
      </c>
      <c r="S83" s="362">
        <v>75</v>
      </c>
      <c r="T83" s="371">
        <f t="shared" ca="1" si="198"/>
        <v>0</v>
      </c>
      <c r="U83" s="359">
        <f t="shared" ca="1" si="127"/>
        <v>0</v>
      </c>
      <c r="V83" s="359">
        <f t="shared" ca="1" si="128"/>
        <v>0</v>
      </c>
      <c r="W83" s="359">
        <f t="shared" ca="1" si="129"/>
        <v>0</v>
      </c>
      <c r="X83" s="359">
        <f t="shared" ca="1" si="199"/>
        <v>0</v>
      </c>
      <c r="Y83" s="359">
        <f t="shared" ca="1" si="180"/>
        <v>0</v>
      </c>
      <c r="AA83" s="362">
        <f t="shared" ca="1" si="200"/>
        <v>194</v>
      </c>
      <c r="AB83" s="362">
        <v>75</v>
      </c>
      <c r="AC83" s="371">
        <f t="shared" ca="1" si="201"/>
        <v>0</v>
      </c>
      <c r="AD83" s="359">
        <f t="shared" ca="1" si="130"/>
        <v>0</v>
      </c>
      <c r="AE83" s="359">
        <f t="shared" ca="1" si="131"/>
        <v>0</v>
      </c>
      <c r="AF83" s="359">
        <f t="shared" ca="1" si="132"/>
        <v>0</v>
      </c>
      <c r="AG83" s="359">
        <f t="shared" ca="1" si="202"/>
        <v>0</v>
      </c>
      <c r="AH83" s="359">
        <f t="shared" ca="1" si="181"/>
        <v>0</v>
      </c>
      <c r="AJ83" s="362">
        <f t="shared" ca="1" si="203"/>
        <v>194</v>
      </c>
      <c r="AK83" s="362">
        <v>75</v>
      </c>
      <c r="AL83" s="371">
        <f t="shared" ca="1" si="204"/>
        <v>0</v>
      </c>
      <c r="AM83" s="359">
        <f t="shared" ca="1" si="133"/>
        <v>0</v>
      </c>
      <c r="AN83" s="359">
        <f t="shared" ca="1" si="134"/>
        <v>0</v>
      </c>
      <c r="AO83" s="359">
        <f t="shared" ca="1" si="135"/>
        <v>0</v>
      </c>
      <c r="AP83" s="359">
        <f t="shared" ca="1" si="205"/>
        <v>0</v>
      </c>
      <c r="AQ83" s="359">
        <f t="shared" ca="1" si="182"/>
        <v>0</v>
      </c>
      <c r="AS83" s="362">
        <f t="shared" ca="1" si="206"/>
        <v>194</v>
      </c>
      <c r="AT83" s="362">
        <v>75</v>
      </c>
      <c r="AU83" s="371">
        <f t="shared" ca="1" si="207"/>
        <v>0</v>
      </c>
      <c r="AV83" s="359">
        <f t="shared" ca="1" si="136"/>
        <v>0</v>
      </c>
      <c r="AW83" s="359">
        <f t="shared" ca="1" si="137"/>
        <v>0</v>
      </c>
      <c r="AX83" s="359">
        <f t="shared" ca="1" si="138"/>
        <v>0</v>
      </c>
      <c r="AY83" s="359">
        <f t="shared" ca="1" si="208"/>
        <v>0</v>
      </c>
      <c r="AZ83" s="359">
        <f t="shared" ca="1" si="183"/>
        <v>0</v>
      </c>
      <c r="BB83" s="362">
        <f t="shared" ca="1" si="209"/>
        <v>194</v>
      </c>
      <c r="BC83" s="362">
        <v>75</v>
      </c>
      <c r="BD83" s="371">
        <f t="shared" ca="1" si="210"/>
        <v>0</v>
      </c>
      <c r="BE83" s="359">
        <f t="shared" ca="1" si="139"/>
        <v>0</v>
      </c>
      <c r="BF83" s="359">
        <f t="shared" ca="1" si="140"/>
        <v>0</v>
      </c>
      <c r="BG83" s="359">
        <f t="shared" ca="1" si="141"/>
        <v>0</v>
      </c>
      <c r="BH83" s="359">
        <f t="shared" ca="1" si="142"/>
        <v>0</v>
      </c>
      <c r="BI83" s="359">
        <f t="shared" ca="1" si="184"/>
        <v>0</v>
      </c>
      <c r="BK83" s="362">
        <f t="shared" ca="1" si="211"/>
        <v>194</v>
      </c>
      <c r="BL83" s="362">
        <v>75</v>
      </c>
      <c r="BM83" s="371">
        <f t="shared" ca="1" si="212"/>
        <v>0</v>
      </c>
      <c r="BN83" s="359">
        <f t="shared" ca="1" si="143"/>
        <v>0</v>
      </c>
      <c r="BO83" s="359">
        <f t="shared" ca="1" si="144"/>
        <v>0</v>
      </c>
      <c r="BP83" s="359">
        <f t="shared" ca="1" si="145"/>
        <v>0</v>
      </c>
      <c r="BQ83" s="359">
        <f t="shared" ca="1" si="146"/>
        <v>0</v>
      </c>
      <c r="BR83" s="359">
        <f t="shared" ca="1" si="185"/>
        <v>0</v>
      </c>
      <c r="BT83" s="362">
        <f t="shared" ca="1" si="213"/>
        <v>194</v>
      </c>
      <c r="BU83" s="362">
        <v>75</v>
      </c>
      <c r="BV83" s="371">
        <f t="shared" ca="1" si="214"/>
        <v>0</v>
      </c>
      <c r="BW83" s="359">
        <f t="shared" ca="1" si="147"/>
        <v>0</v>
      </c>
      <c r="BX83" s="359">
        <f t="shared" ca="1" si="148"/>
        <v>0</v>
      </c>
      <c r="BY83" s="359">
        <f t="shared" ca="1" si="149"/>
        <v>0</v>
      </c>
      <c r="BZ83" s="359">
        <f t="shared" ca="1" si="150"/>
        <v>0</v>
      </c>
      <c r="CA83" s="359">
        <f t="shared" ca="1" si="186"/>
        <v>0</v>
      </c>
      <c r="CC83" s="362">
        <f t="shared" ca="1" si="215"/>
        <v>194</v>
      </c>
      <c r="CD83" s="362">
        <v>75</v>
      </c>
      <c r="CE83" s="371">
        <f t="shared" ca="1" si="216"/>
        <v>0</v>
      </c>
      <c r="CF83" s="359">
        <f t="shared" ca="1" si="151"/>
        <v>0</v>
      </c>
      <c r="CG83" s="359">
        <f t="shared" ca="1" si="152"/>
        <v>0</v>
      </c>
      <c r="CH83" s="359">
        <f t="shared" ca="1" si="153"/>
        <v>0</v>
      </c>
      <c r="CI83" s="359">
        <f t="shared" ca="1" si="154"/>
        <v>0</v>
      </c>
      <c r="CJ83" s="359">
        <f t="shared" ca="1" si="187"/>
        <v>0</v>
      </c>
      <c r="CL83" s="362">
        <f t="shared" ca="1" si="217"/>
        <v>194</v>
      </c>
      <c r="CM83" s="362">
        <v>75</v>
      </c>
      <c r="CN83" s="371">
        <f t="shared" ca="1" si="218"/>
        <v>0</v>
      </c>
      <c r="CO83" s="359">
        <f t="shared" ca="1" si="155"/>
        <v>0</v>
      </c>
      <c r="CP83" s="359">
        <f t="shared" ca="1" si="156"/>
        <v>0</v>
      </c>
      <c r="CQ83" s="359">
        <f t="shared" ca="1" si="157"/>
        <v>0</v>
      </c>
      <c r="CR83" s="359">
        <f t="shared" ca="1" si="158"/>
        <v>0</v>
      </c>
      <c r="CS83" s="359">
        <f t="shared" ca="1" si="188"/>
        <v>0</v>
      </c>
      <c r="CU83" s="362">
        <f t="shared" ca="1" si="219"/>
        <v>194</v>
      </c>
      <c r="CV83" s="362">
        <v>75</v>
      </c>
      <c r="CW83" s="371">
        <f t="shared" ca="1" si="220"/>
        <v>0</v>
      </c>
      <c r="CX83" s="359">
        <f t="shared" ca="1" si="159"/>
        <v>0</v>
      </c>
      <c r="CY83" s="359">
        <f t="shared" ca="1" si="160"/>
        <v>0</v>
      </c>
      <c r="CZ83" s="359">
        <f t="shared" ca="1" si="161"/>
        <v>0</v>
      </c>
      <c r="DA83" s="359">
        <f t="shared" ca="1" si="162"/>
        <v>0</v>
      </c>
      <c r="DB83" s="359">
        <f t="shared" ca="1" si="189"/>
        <v>0</v>
      </c>
      <c r="DD83" s="362">
        <f t="shared" ca="1" si="221"/>
        <v>194</v>
      </c>
      <c r="DE83" s="362">
        <v>75</v>
      </c>
      <c r="DF83" s="371">
        <f t="shared" ca="1" si="222"/>
        <v>0</v>
      </c>
      <c r="DG83" s="359">
        <f t="shared" ca="1" si="163"/>
        <v>0</v>
      </c>
      <c r="DH83" s="359">
        <f t="shared" ca="1" si="164"/>
        <v>0</v>
      </c>
      <c r="DI83" s="359">
        <f t="shared" ca="1" si="165"/>
        <v>0</v>
      </c>
      <c r="DJ83" s="359">
        <f t="shared" ca="1" si="166"/>
        <v>0</v>
      </c>
      <c r="DK83" s="359">
        <f t="shared" ca="1" si="190"/>
        <v>0</v>
      </c>
      <c r="DM83" s="362">
        <f t="shared" ca="1" si="223"/>
        <v>194</v>
      </c>
      <c r="DN83" s="362">
        <v>75</v>
      </c>
      <c r="DO83" s="371">
        <f t="shared" ca="1" si="224"/>
        <v>0</v>
      </c>
      <c r="DP83" s="359">
        <f t="shared" ca="1" si="167"/>
        <v>0</v>
      </c>
      <c r="DQ83" s="359">
        <f t="shared" ca="1" si="168"/>
        <v>0</v>
      </c>
      <c r="DR83" s="359">
        <f t="shared" ca="1" si="169"/>
        <v>0</v>
      </c>
      <c r="DS83" s="359">
        <f t="shared" ca="1" si="170"/>
        <v>0</v>
      </c>
      <c r="DT83" s="359">
        <f t="shared" ca="1" si="191"/>
        <v>0</v>
      </c>
      <c r="DV83" s="362">
        <f t="shared" ca="1" si="225"/>
        <v>194</v>
      </c>
      <c r="DW83" s="362">
        <v>75</v>
      </c>
      <c r="DX83" s="371">
        <f t="shared" ca="1" si="226"/>
        <v>0</v>
      </c>
      <c r="DY83" s="359">
        <f t="shared" ca="1" si="171"/>
        <v>0</v>
      </c>
      <c r="DZ83" s="359">
        <f t="shared" ca="1" si="172"/>
        <v>0</v>
      </c>
      <c r="EA83" s="359">
        <f t="shared" ca="1" si="173"/>
        <v>0</v>
      </c>
      <c r="EB83" s="359">
        <f t="shared" ca="1" si="174"/>
        <v>0</v>
      </c>
      <c r="EC83" s="359">
        <f t="shared" ca="1" si="192"/>
        <v>0</v>
      </c>
      <c r="EE83" s="362">
        <f t="shared" ca="1" si="227"/>
        <v>194</v>
      </c>
      <c r="EF83" s="362">
        <v>75</v>
      </c>
      <c r="EG83" s="371">
        <f t="shared" ca="1" si="228"/>
        <v>0</v>
      </c>
      <c r="EH83" s="359">
        <f t="shared" ca="1" si="175"/>
        <v>0</v>
      </c>
      <c r="EI83" s="359">
        <f t="shared" ca="1" si="176"/>
        <v>0</v>
      </c>
      <c r="EJ83" s="359">
        <f t="shared" ca="1" si="177"/>
        <v>0</v>
      </c>
      <c r="EK83" s="359">
        <f t="shared" ca="1" si="178"/>
        <v>0</v>
      </c>
      <c r="EL83" s="359">
        <f t="shared" ca="1" si="193"/>
        <v>0</v>
      </c>
    </row>
    <row r="84" spans="6:142" x14ac:dyDescent="0.35">
      <c r="F84" s="372">
        <f ca="1">IFERROR(INDEX('Inflation Rates'!$A$16:$H$138,MATCH('IRA Roth'!$H84,'Inflation Rates'!$A$16:$A$138,0),8)/INDEX('Inflation Rates'!$A$16:$H$138,MATCH('IRA Roth'!$H84,'Inflation Rates'!$A$16:$A$138,0)-1,8)-1,F83)</f>
        <v>2.0000000000000018E-2</v>
      </c>
      <c r="G84" s="372">
        <f ca="1">IFERROR(INDEX('Inflation Rates'!$A$16:$H$138,MATCH('IRA Roth'!$H84,'Inflation Rates'!$A$16:$A$138,0),6)/INDEX('Inflation Rates'!$A$16:$H$138,MATCH('IRA Roth'!$H84,'Inflation Rates'!$A$16:$A$138,0)-1,6)-1,G83)</f>
        <v>2.0999999999999908E-2</v>
      </c>
      <c r="H84" s="362">
        <f t="shared" ca="1" si="194"/>
        <v>2095</v>
      </c>
      <c r="I84" s="362">
        <f t="shared" ca="1" si="194"/>
        <v>195</v>
      </c>
      <c r="J84" s="362">
        <v>76</v>
      </c>
      <c r="K84" s="371">
        <f t="shared" ca="1" si="195"/>
        <v>0</v>
      </c>
      <c r="L84" s="359">
        <f t="shared" ca="1" si="124"/>
        <v>0</v>
      </c>
      <c r="M84" s="359">
        <f t="shared" ca="1" si="125"/>
        <v>0</v>
      </c>
      <c r="N84" s="359">
        <f t="shared" ca="1" si="126"/>
        <v>0</v>
      </c>
      <c r="O84" s="359">
        <f t="shared" ca="1" si="196"/>
        <v>0</v>
      </c>
      <c r="P84" s="359">
        <f t="shared" ca="1" si="179"/>
        <v>0</v>
      </c>
      <c r="R84" s="362">
        <f t="shared" ca="1" si="197"/>
        <v>195</v>
      </c>
      <c r="S84" s="362">
        <v>76</v>
      </c>
      <c r="T84" s="371">
        <f t="shared" ca="1" si="198"/>
        <v>0</v>
      </c>
      <c r="U84" s="359">
        <f t="shared" ca="1" si="127"/>
        <v>0</v>
      </c>
      <c r="V84" s="359">
        <f t="shared" ca="1" si="128"/>
        <v>0</v>
      </c>
      <c r="W84" s="359">
        <f t="shared" ca="1" si="129"/>
        <v>0</v>
      </c>
      <c r="X84" s="359">
        <f t="shared" ca="1" si="199"/>
        <v>0</v>
      </c>
      <c r="Y84" s="359">
        <f t="shared" ca="1" si="180"/>
        <v>0</v>
      </c>
      <c r="AA84" s="362">
        <f t="shared" ca="1" si="200"/>
        <v>195</v>
      </c>
      <c r="AB84" s="362">
        <v>76</v>
      </c>
      <c r="AC84" s="371">
        <f t="shared" ca="1" si="201"/>
        <v>0</v>
      </c>
      <c r="AD84" s="359">
        <f t="shared" ca="1" si="130"/>
        <v>0</v>
      </c>
      <c r="AE84" s="359">
        <f t="shared" ca="1" si="131"/>
        <v>0</v>
      </c>
      <c r="AF84" s="359">
        <f t="shared" ca="1" si="132"/>
        <v>0</v>
      </c>
      <c r="AG84" s="359">
        <f t="shared" ca="1" si="202"/>
        <v>0</v>
      </c>
      <c r="AH84" s="359">
        <f t="shared" ca="1" si="181"/>
        <v>0</v>
      </c>
      <c r="AJ84" s="362">
        <f t="shared" ca="1" si="203"/>
        <v>195</v>
      </c>
      <c r="AK84" s="362">
        <v>76</v>
      </c>
      <c r="AL84" s="371">
        <f t="shared" ca="1" si="204"/>
        <v>0</v>
      </c>
      <c r="AM84" s="359">
        <f t="shared" ca="1" si="133"/>
        <v>0</v>
      </c>
      <c r="AN84" s="359">
        <f t="shared" ca="1" si="134"/>
        <v>0</v>
      </c>
      <c r="AO84" s="359">
        <f t="shared" ca="1" si="135"/>
        <v>0</v>
      </c>
      <c r="AP84" s="359">
        <f t="shared" ca="1" si="205"/>
        <v>0</v>
      </c>
      <c r="AQ84" s="359">
        <f t="shared" ca="1" si="182"/>
        <v>0</v>
      </c>
      <c r="AS84" s="362">
        <f t="shared" ca="1" si="206"/>
        <v>195</v>
      </c>
      <c r="AT84" s="362">
        <v>76</v>
      </c>
      <c r="AU84" s="371">
        <f t="shared" ca="1" si="207"/>
        <v>0</v>
      </c>
      <c r="AV84" s="359">
        <f t="shared" ca="1" si="136"/>
        <v>0</v>
      </c>
      <c r="AW84" s="359">
        <f t="shared" ca="1" si="137"/>
        <v>0</v>
      </c>
      <c r="AX84" s="359">
        <f t="shared" ca="1" si="138"/>
        <v>0</v>
      </c>
      <c r="AY84" s="359">
        <f t="shared" ca="1" si="208"/>
        <v>0</v>
      </c>
      <c r="AZ84" s="359">
        <f t="shared" ca="1" si="183"/>
        <v>0</v>
      </c>
      <c r="BB84" s="362">
        <f t="shared" ca="1" si="209"/>
        <v>195</v>
      </c>
      <c r="BC84" s="362">
        <v>76</v>
      </c>
      <c r="BD84" s="371">
        <f t="shared" ca="1" si="210"/>
        <v>0</v>
      </c>
      <c r="BE84" s="359">
        <f t="shared" ca="1" si="139"/>
        <v>0</v>
      </c>
      <c r="BF84" s="359">
        <f t="shared" ca="1" si="140"/>
        <v>0</v>
      </c>
      <c r="BG84" s="359">
        <f t="shared" ca="1" si="141"/>
        <v>0</v>
      </c>
      <c r="BH84" s="359">
        <f t="shared" ca="1" si="142"/>
        <v>0</v>
      </c>
      <c r="BI84" s="359">
        <f t="shared" ca="1" si="184"/>
        <v>0</v>
      </c>
      <c r="BK84" s="362">
        <f t="shared" ca="1" si="211"/>
        <v>195</v>
      </c>
      <c r="BL84" s="362">
        <v>76</v>
      </c>
      <c r="BM84" s="371">
        <f t="shared" ca="1" si="212"/>
        <v>0</v>
      </c>
      <c r="BN84" s="359">
        <f t="shared" ca="1" si="143"/>
        <v>0</v>
      </c>
      <c r="BO84" s="359">
        <f t="shared" ca="1" si="144"/>
        <v>0</v>
      </c>
      <c r="BP84" s="359">
        <f t="shared" ca="1" si="145"/>
        <v>0</v>
      </c>
      <c r="BQ84" s="359">
        <f t="shared" ca="1" si="146"/>
        <v>0</v>
      </c>
      <c r="BR84" s="359">
        <f t="shared" ca="1" si="185"/>
        <v>0</v>
      </c>
      <c r="BT84" s="362">
        <f t="shared" ca="1" si="213"/>
        <v>195</v>
      </c>
      <c r="BU84" s="362">
        <v>76</v>
      </c>
      <c r="BV84" s="371">
        <f t="shared" ca="1" si="214"/>
        <v>0</v>
      </c>
      <c r="BW84" s="359">
        <f t="shared" ca="1" si="147"/>
        <v>0</v>
      </c>
      <c r="BX84" s="359">
        <f t="shared" ca="1" si="148"/>
        <v>0</v>
      </c>
      <c r="BY84" s="359">
        <f t="shared" ca="1" si="149"/>
        <v>0</v>
      </c>
      <c r="BZ84" s="359">
        <f t="shared" ca="1" si="150"/>
        <v>0</v>
      </c>
      <c r="CA84" s="359">
        <f t="shared" ca="1" si="186"/>
        <v>0</v>
      </c>
      <c r="CC84" s="362">
        <f t="shared" ca="1" si="215"/>
        <v>195</v>
      </c>
      <c r="CD84" s="362">
        <v>76</v>
      </c>
      <c r="CE84" s="371">
        <f t="shared" ca="1" si="216"/>
        <v>0</v>
      </c>
      <c r="CF84" s="359">
        <f t="shared" ca="1" si="151"/>
        <v>0</v>
      </c>
      <c r="CG84" s="359">
        <f t="shared" ca="1" si="152"/>
        <v>0</v>
      </c>
      <c r="CH84" s="359">
        <f t="shared" ca="1" si="153"/>
        <v>0</v>
      </c>
      <c r="CI84" s="359">
        <f t="shared" ca="1" si="154"/>
        <v>0</v>
      </c>
      <c r="CJ84" s="359">
        <f t="shared" ca="1" si="187"/>
        <v>0</v>
      </c>
      <c r="CL84" s="362">
        <f t="shared" ca="1" si="217"/>
        <v>195</v>
      </c>
      <c r="CM84" s="362">
        <v>76</v>
      </c>
      <c r="CN84" s="371">
        <f t="shared" ca="1" si="218"/>
        <v>0</v>
      </c>
      <c r="CO84" s="359">
        <f t="shared" ca="1" si="155"/>
        <v>0</v>
      </c>
      <c r="CP84" s="359">
        <f t="shared" ca="1" si="156"/>
        <v>0</v>
      </c>
      <c r="CQ84" s="359">
        <f t="shared" ca="1" si="157"/>
        <v>0</v>
      </c>
      <c r="CR84" s="359">
        <f t="shared" ca="1" si="158"/>
        <v>0</v>
      </c>
      <c r="CS84" s="359">
        <f t="shared" ca="1" si="188"/>
        <v>0</v>
      </c>
      <c r="CU84" s="362">
        <f t="shared" ca="1" si="219"/>
        <v>195</v>
      </c>
      <c r="CV84" s="362">
        <v>76</v>
      </c>
      <c r="CW84" s="371">
        <f t="shared" ca="1" si="220"/>
        <v>0</v>
      </c>
      <c r="CX84" s="359">
        <f t="shared" ca="1" si="159"/>
        <v>0</v>
      </c>
      <c r="CY84" s="359">
        <f t="shared" ca="1" si="160"/>
        <v>0</v>
      </c>
      <c r="CZ84" s="359">
        <f t="shared" ca="1" si="161"/>
        <v>0</v>
      </c>
      <c r="DA84" s="359">
        <f t="shared" ca="1" si="162"/>
        <v>0</v>
      </c>
      <c r="DB84" s="359">
        <f t="shared" ca="1" si="189"/>
        <v>0</v>
      </c>
      <c r="DD84" s="362">
        <f t="shared" ca="1" si="221"/>
        <v>195</v>
      </c>
      <c r="DE84" s="362">
        <v>76</v>
      </c>
      <c r="DF84" s="371">
        <f t="shared" ca="1" si="222"/>
        <v>0</v>
      </c>
      <c r="DG84" s="359">
        <f t="shared" ca="1" si="163"/>
        <v>0</v>
      </c>
      <c r="DH84" s="359">
        <f t="shared" ca="1" si="164"/>
        <v>0</v>
      </c>
      <c r="DI84" s="359">
        <f t="shared" ca="1" si="165"/>
        <v>0</v>
      </c>
      <c r="DJ84" s="359">
        <f t="shared" ca="1" si="166"/>
        <v>0</v>
      </c>
      <c r="DK84" s="359">
        <f t="shared" ca="1" si="190"/>
        <v>0</v>
      </c>
      <c r="DM84" s="362">
        <f t="shared" ca="1" si="223"/>
        <v>195</v>
      </c>
      <c r="DN84" s="362">
        <v>76</v>
      </c>
      <c r="DO84" s="371">
        <f t="shared" ca="1" si="224"/>
        <v>0</v>
      </c>
      <c r="DP84" s="359">
        <f t="shared" ca="1" si="167"/>
        <v>0</v>
      </c>
      <c r="DQ84" s="359">
        <f t="shared" ca="1" si="168"/>
        <v>0</v>
      </c>
      <c r="DR84" s="359">
        <f t="shared" ca="1" si="169"/>
        <v>0</v>
      </c>
      <c r="DS84" s="359">
        <f t="shared" ca="1" si="170"/>
        <v>0</v>
      </c>
      <c r="DT84" s="359">
        <f t="shared" ca="1" si="191"/>
        <v>0</v>
      </c>
      <c r="DV84" s="362">
        <f t="shared" ca="1" si="225"/>
        <v>195</v>
      </c>
      <c r="DW84" s="362">
        <v>76</v>
      </c>
      <c r="DX84" s="371">
        <f t="shared" ca="1" si="226"/>
        <v>0</v>
      </c>
      <c r="DY84" s="359">
        <f t="shared" ca="1" si="171"/>
        <v>0</v>
      </c>
      <c r="DZ84" s="359">
        <f t="shared" ca="1" si="172"/>
        <v>0</v>
      </c>
      <c r="EA84" s="359">
        <f t="shared" ca="1" si="173"/>
        <v>0</v>
      </c>
      <c r="EB84" s="359">
        <f t="shared" ca="1" si="174"/>
        <v>0</v>
      </c>
      <c r="EC84" s="359">
        <f t="shared" ca="1" si="192"/>
        <v>0</v>
      </c>
      <c r="EE84" s="362">
        <f t="shared" ca="1" si="227"/>
        <v>195</v>
      </c>
      <c r="EF84" s="362">
        <v>76</v>
      </c>
      <c r="EG84" s="371">
        <f t="shared" ca="1" si="228"/>
        <v>0</v>
      </c>
      <c r="EH84" s="359">
        <f t="shared" ca="1" si="175"/>
        <v>0</v>
      </c>
      <c r="EI84" s="359">
        <f t="shared" ca="1" si="176"/>
        <v>0</v>
      </c>
      <c r="EJ84" s="359">
        <f t="shared" ca="1" si="177"/>
        <v>0</v>
      </c>
      <c r="EK84" s="359">
        <f t="shared" ca="1" si="178"/>
        <v>0</v>
      </c>
      <c r="EL84" s="359">
        <f t="shared" ca="1" si="193"/>
        <v>0</v>
      </c>
    </row>
    <row r="85" spans="6:142" x14ac:dyDescent="0.35">
      <c r="F85" s="372">
        <f ca="1">IFERROR(INDEX('Inflation Rates'!$A$16:$H$138,MATCH('IRA Roth'!$H85,'Inflation Rates'!$A$16:$A$138,0),8)/INDEX('Inflation Rates'!$A$16:$H$138,MATCH('IRA Roth'!$H85,'Inflation Rates'!$A$16:$A$138,0)-1,8)-1,F84)</f>
        <v>2.0000000000000018E-2</v>
      </c>
      <c r="G85" s="372">
        <f ca="1">IFERROR(INDEX('Inflation Rates'!$A$16:$H$138,MATCH('IRA Roth'!$H85,'Inflation Rates'!$A$16:$A$138,0),6)/INDEX('Inflation Rates'!$A$16:$H$138,MATCH('IRA Roth'!$H85,'Inflation Rates'!$A$16:$A$138,0)-1,6)-1,G84)</f>
        <v>2.0999999999999908E-2</v>
      </c>
      <c r="H85" s="362">
        <f t="shared" ca="1" si="194"/>
        <v>2096</v>
      </c>
      <c r="I85" s="362">
        <f t="shared" ca="1" si="194"/>
        <v>196</v>
      </c>
      <c r="J85" s="362">
        <v>77</v>
      </c>
      <c r="K85" s="371">
        <f t="shared" ca="1" si="195"/>
        <v>0</v>
      </c>
      <c r="L85" s="359">
        <f t="shared" ca="1" si="124"/>
        <v>0</v>
      </c>
      <c r="M85" s="359">
        <f t="shared" ca="1" si="125"/>
        <v>0</v>
      </c>
      <c r="N85" s="359">
        <f t="shared" ca="1" si="126"/>
        <v>0</v>
      </c>
      <c r="O85" s="359">
        <f t="shared" ca="1" si="196"/>
        <v>0</v>
      </c>
      <c r="P85" s="359">
        <f t="shared" ca="1" si="179"/>
        <v>0</v>
      </c>
      <c r="R85" s="362">
        <f t="shared" ca="1" si="197"/>
        <v>196</v>
      </c>
      <c r="S85" s="362">
        <v>77</v>
      </c>
      <c r="T85" s="371">
        <f t="shared" ca="1" si="198"/>
        <v>0</v>
      </c>
      <c r="U85" s="359">
        <f t="shared" ca="1" si="127"/>
        <v>0</v>
      </c>
      <c r="V85" s="359">
        <f t="shared" ca="1" si="128"/>
        <v>0</v>
      </c>
      <c r="W85" s="359">
        <f t="shared" ca="1" si="129"/>
        <v>0</v>
      </c>
      <c r="X85" s="359">
        <f t="shared" ca="1" si="199"/>
        <v>0</v>
      </c>
      <c r="Y85" s="359">
        <f t="shared" ca="1" si="180"/>
        <v>0</v>
      </c>
      <c r="AA85" s="362">
        <f t="shared" ca="1" si="200"/>
        <v>196</v>
      </c>
      <c r="AB85" s="362">
        <v>77</v>
      </c>
      <c r="AC85" s="371">
        <f t="shared" ca="1" si="201"/>
        <v>0</v>
      </c>
      <c r="AD85" s="359">
        <f t="shared" ca="1" si="130"/>
        <v>0</v>
      </c>
      <c r="AE85" s="359">
        <f t="shared" ca="1" si="131"/>
        <v>0</v>
      </c>
      <c r="AF85" s="359">
        <f t="shared" ca="1" si="132"/>
        <v>0</v>
      </c>
      <c r="AG85" s="359">
        <f t="shared" ca="1" si="202"/>
        <v>0</v>
      </c>
      <c r="AH85" s="359">
        <f t="shared" ca="1" si="181"/>
        <v>0</v>
      </c>
      <c r="AJ85" s="362">
        <f t="shared" ca="1" si="203"/>
        <v>196</v>
      </c>
      <c r="AK85" s="362">
        <v>77</v>
      </c>
      <c r="AL85" s="371">
        <f t="shared" ca="1" si="204"/>
        <v>0</v>
      </c>
      <c r="AM85" s="359">
        <f t="shared" ca="1" si="133"/>
        <v>0</v>
      </c>
      <c r="AN85" s="359">
        <f t="shared" ca="1" si="134"/>
        <v>0</v>
      </c>
      <c r="AO85" s="359">
        <f t="shared" ca="1" si="135"/>
        <v>0</v>
      </c>
      <c r="AP85" s="359">
        <f t="shared" ca="1" si="205"/>
        <v>0</v>
      </c>
      <c r="AQ85" s="359">
        <f t="shared" ca="1" si="182"/>
        <v>0</v>
      </c>
      <c r="AS85" s="362">
        <f t="shared" ca="1" si="206"/>
        <v>196</v>
      </c>
      <c r="AT85" s="362">
        <v>77</v>
      </c>
      <c r="AU85" s="371">
        <f t="shared" ca="1" si="207"/>
        <v>0</v>
      </c>
      <c r="AV85" s="359">
        <f t="shared" ca="1" si="136"/>
        <v>0</v>
      </c>
      <c r="AW85" s="359">
        <f t="shared" ca="1" si="137"/>
        <v>0</v>
      </c>
      <c r="AX85" s="359">
        <f t="shared" ca="1" si="138"/>
        <v>0</v>
      </c>
      <c r="AY85" s="359">
        <f t="shared" ca="1" si="208"/>
        <v>0</v>
      </c>
      <c r="AZ85" s="359">
        <f t="shared" ca="1" si="183"/>
        <v>0</v>
      </c>
      <c r="BB85" s="362">
        <f t="shared" ca="1" si="209"/>
        <v>196</v>
      </c>
      <c r="BC85" s="362">
        <v>77</v>
      </c>
      <c r="BD85" s="371">
        <f t="shared" ca="1" si="210"/>
        <v>0</v>
      </c>
      <c r="BE85" s="359">
        <f t="shared" ca="1" si="139"/>
        <v>0</v>
      </c>
      <c r="BF85" s="359">
        <f t="shared" ca="1" si="140"/>
        <v>0</v>
      </c>
      <c r="BG85" s="359">
        <f t="shared" ca="1" si="141"/>
        <v>0</v>
      </c>
      <c r="BH85" s="359">
        <f t="shared" ca="1" si="142"/>
        <v>0</v>
      </c>
      <c r="BI85" s="359">
        <f t="shared" ca="1" si="184"/>
        <v>0</v>
      </c>
      <c r="BK85" s="362">
        <f t="shared" ca="1" si="211"/>
        <v>196</v>
      </c>
      <c r="BL85" s="362">
        <v>77</v>
      </c>
      <c r="BM85" s="371">
        <f t="shared" ca="1" si="212"/>
        <v>0</v>
      </c>
      <c r="BN85" s="359">
        <f t="shared" ca="1" si="143"/>
        <v>0</v>
      </c>
      <c r="BO85" s="359">
        <f t="shared" ca="1" si="144"/>
        <v>0</v>
      </c>
      <c r="BP85" s="359">
        <f t="shared" ca="1" si="145"/>
        <v>0</v>
      </c>
      <c r="BQ85" s="359">
        <f t="shared" ca="1" si="146"/>
        <v>0</v>
      </c>
      <c r="BR85" s="359">
        <f t="shared" ca="1" si="185"/>
        <v>0</v>
      </c>
      <c r="BT85" s="362">
        <f t="shared" ca="1" si="213"/>
        <v>196</v>
      </c>
      <c r="BU85" s="362">
        <v>77</v>
      </c>
      <c r="BV85" s="371">
        <f t="shared" ca="1" si="214"/>
        <v>0</v>
      </c>
      <c r="BW85" s="359">
        <f t="shared" ca="1" si="147"/>
        <v>0</v>
      </c>
      <c r="BX85" s="359">
        <f t="shared" ca="1" si="148"/>
        <v>0</v>
      </c>
      <c r="BY85" s="359">
        <f t="shared" ca="1" si="149"/>
        <v>0</v>
      </c>
      <c r="BZ85" s="359">
        <f t="shared" ca="1" si="150"/>
        <v>0</v>
      </c>
      <c r="CA85" s="359">
        <f t="shared" ca="1" si="186"/>
        <v>0</v>
      </c>
      <c r="CC85" s="362">
        <f t="shared" ca="1" si="215"/>
        <v>196</v>
      </c>
      <c r="CD85" s="362">
        <v>77</v>
      </c>
      <c r="CE85" s="371">
        <f t="shared" ca="1" si="216"/>
        <v>0</v>
      </c>
      <c r="CF85" s="359">
        <f t="shared" ca="1" si="151"/>
        <v>0</v>
      </c>
      <c r="CG85" s="359">
        <f t="shared" ca="1" si="152"/>
        <v>0</v>
      </c>
      <c r="CH85" s="359">
        <f t="shared" ca="1" si="153"/>
        <v>0</v>
      </c>
      <c r="CI85" s="359">
        <f t="shared" ca="1" si="154"/>
        <v>0</v>
      </c>
      <c r="CJ85" s="359">
        <f t="shared" ca="1" si="187"/>
        <v>0</v>
      </c>
      <c r="CL85" s="362">
        <f t="shared" ca="1" si="217"/>
        <v>196</v>
      </c>
      <c r="CM85" s="362">
        <v>77</v>
      </c>
      <c r="CN85" s="371">
        <f t="shared" ca="1" si="218"/>
        <v>0</v>
      </c>
      <c r="CO85" s="359">
        <f t="shared" ca="1" si="155"/>
        <v>0</v>
      </c>
      <c r="CP85" s="359">
        <f t="shared" ca="1" si="156"/>
        <v>0</v>
      </c>
      <c r="CQ85" s="359">
        <f t="shared" ca="1" si="157"/>
        <v>0</v>
      </c>
      <c r="CR85" s="359">
        <f t="shared" ca="1" si="158"/>
        <v>0</v>
      </c>
      <c r="CS85" s="359">
        <f t="shared" ca="1" si="188"/>
        <v>0</v>
      </c>
      <c r="CU85" s="362">
        <f t="shared" ca="1" si="219"/>
        <v>196</v>
      </c>
      <c r="CV85" s="362">
        <v>77</v>
      </c>
      <c r="CW85" s="371">
        <f t="shared" ca="1" si="220"/>
        <v>0</v>
      </c>
      <c r="CX85" s="359">
        <f t="shared" ca="1" si="159"/>
        <v>0</v>
      </c>
      <c r="CY85" s="359">
        <f t="shared" ca="1" si="160"/>
        <v>0</v>
      </c>
      <c r="CZ85" s="359">
        <f t="shared" ca="1" si="161"/>
        <v>0</v>
      </c>
      <c r="DA85" s="359">
        <f t="shared" ca="1" si="162"/>
        <v>0</v>
      </c>
      <c r="DB85" s="359">
        <f t="shared" ca="1" si="189"/>
        <v>0</v>
      </c>
      <c r="DD85" s="362">
        <f t="shared" ca="1" si="221"/>
        <v>196</v>
      </c>
      <c r="DE85" s="362">
        <v>77</v>
      </c>
      <c r="DF85" s="371">
        <f t="shared" ca="1" si="222"/>
        <v>0</v>
      </c>
      <c r="DG85" s="359">
        <f t="shared" ca="1" si="163"/>
        <v>0</v>
      </c>
      <c r="DH85" s="359">
        <f t="shared" ca="1" si="164"/>
        <v>0</v>
      </c>
      <c r="DI85" s="359">
        <f t="shared" ca="1" si="165"/>
        <v>0</v>
      </c>
      <c r="DJ85" s="359">
        <f t="shared" ca="1" si="166"/>
        <v>0</v>
      </c>
      <c r="DK85" s="359">
        <f t="shared" ca="1" si="190"/>
        <v>0</v>
      </c>
      <c r="DM85" s="362">
        <f t="shared" ca="1" si="223"/>
        <v>196</v>
      </c>
      <c r="DN85" s="362">
        <v>77</v>
      </c>
      <c r="DO85" s="371">
        <f t="shared" ca="1" si="224"/>
        <v>0</v>
      </c>
      <c r="DP85" s="359">
        <f t="shared" ca="1" si="167"/>
        <v>0</v>
      </c>
      <c r="DQ85" s="359">
        <f t="shared" ca="1" si="168"/>
        <v>0</v>
      </c>
      <c r="DR85" s="359">
        <f t="shared" ca="1" si="169"/>
        <v>0</v>
      </c>
      <c r="DS85" s="359">
        <f t="shared" ca="1" si="170"/>
        <v>0</v>
      </c>
      <c r="DT85" s="359">
        <f t="shared" ca="1" si="191"/>
        <v>0</v>
      </c>
      <c r="DV85" s="362">
        <f t="shared" ca="1" si="225"/>
        <v>196</v>
      </c>
      <c r="DW85" s="362">
        <v>77</v>
      </c>
      <c r="DX85" s="371">
        <f t="shared" ca="1" si="226"/>
        <v>0</v>
      </c>
      <c r="DY85" s="359">
        <f t="shared" ca="1" si="171"/>
        <v>0</v>
      </c>
      <c r="DZ85" s="359">
        <f t="shared" ca="1" si="172"/>
        <v>0</v>
      </c>
      <c r="EA85" s="359">
        <f t="shared" ca="1" si="173"/>
        <v>0</v>
      </c>
      <c r="EB85" s="359">
        <f t="shared" ca="1" si="174"/>
        <v>0</v>
      </c>
      <c r="EC85" s="359">
        <f t="shared" ca="1" si="192"/>
        <v>0</v>
      </c>
      <c r="EE85" s="362">
        <f t="shared" ca="1" si="227"/>
        <v>196</v>
      </c>
      <c r="EF85" s="362">
        <v>77</v>
      </c>
      <c r="EG85" s="371">
        <f t="shared" ca="1" si="228"/>
        <v>0</v>
      </c>
      <c r="EH85" s="359">
        <f t="shared" ca="1" si="175"/>
        <v>0</v>
      </c>
      <c r="EI85" s="359">
        <f t="shared" ca="1" si="176"/>
        <v>0</v>
      </c>
      <c r="EJ85" s="359">
        <f t="shared" ca="1" si="177"/>
        <v>0</v>
      </c>
      <c r="EK85" s="359">
        <f t="shared" ca="1" si="178"/>
        <v>0</v>
      </c>
      <c r="EL85" s="359">
        <f t="shared" ca="1" si="193"/>
        <v>0</v>
      </c>
    </row>
    <row r="86" spans="6:142" x14ac:dyDescent="0.35">
      <c r="F86" s="372">
        <f ca="1">IFERROR(INDEX('Inflation Rates'!$A$16:$H$138,MATCH('IRA Roth'!$H86,'Inflation Rates'!$A$16:$A$138,0),8)/INDEX('Inflation Rates'!$A$16:$H$138,MATCH('IRA Roth'!$H86,'Inflation Rates'!$A$16:$A$138,0)-1,8)-1,F85)</f>
        <v>2.0000000000000018E-2</v>
      </c>
      <c r="G86" s="372">
        <f ca="1">IFERROR(INDEX('Inflation Rates'!$A$16:$H$138,MATCH('IRA Roth'!$H86,'Inflation Rates'!$A$16:$A$138,0),6)/INDEX('Inflation Rates'!$A$16:$H$138,MATCH('IRA Roth'!$H86,'Inflation Rates'!$A$16:$A$138,0)-1,6)-1,G85)</f>
        <v>2.0999999999999908E-2</v>
      </c>
      <c r="H86" s="362">
        <f t="shared" ca="1" si="194"/>
        <v>2097</v>
      </c>
      <c r="I86" s="362">
        <f t="shared" ca="1" si="194"/>
        <v>197</v>
      </c>
      <c r="J86" s="362">
        <v>78</v>
      </c>
      <c r="K86" s="371">
        <f t="shared" ca="1" si="195"/>
        <v>0</v>
      </c>
      <c r="L86" s="359">
        <f t="shared" ca="1" si="124"/>
        <v>0</v>
      </c>
      <c r="M86" s="359">
        <f t="shared" ca="1" si="125"/>
        <v>0</v>
      </c>
      <c r="N86" s="359">
        <f t="shared" ca="1" si="126"/>
        <v>0</v>
      </c>
      <c r="O86" s="359">
        <f t="shared" ca="1" si="196"/>
        <v>0</v>
      </c>
      <c r="P86" s="359">
        <f t="shared" ca="1" si="179"/>
        <v>0</v>
      </c>
      <c r="R86" s="362">
        <f t="shared" ca="1" si="197"/>
        <v>197</v>
      </c>
      <c r="S86" s="362">
        <v>78</v>
      </c>
      <c r="T86" s="371">
        <f t="shared" ca="1" si="198"/>
        <v>0</v>
      </c>
      <c r="U86" s="359">
        <f t="shared" ca="1" si="127"/>
        <v>0</v>
      </c>
      <c r="V86" s="359">
        <f t="shared" ca="1" si="128"/>
        <v>0</v>
      </c>
      <c r="W86" s="359">
        <f t="shared" ca="1" si="129"/>
        <v>0</v>
      </c>
      <c r="X86" s="359">
        <f t="shared" ca="1" si="199"/>
        <v>0</v>
      </c>
      <c r="Y86" s="359">
        <f t="shared" ca="1" si="180"/>
        <v>0</v>
      </c>
      <c r="AA86" s="362">
        <f t="shared" ca="1" si="200"/>
        <v>197</v>
      </c>
      <c r="AB86" s="362">
        <v>78</v>
      </c>
      <c r="AC86" s="371">
        <f t="shared" ca="1" si="201"/>
        <v>0</v>
      </c>
      <c r="AD86" s="359">
        <f t="shared" ca="1" si="130"/>
        <v>0</v>
      </c>
      <c r="AE86" s="359">
        <f t="shared" ca="1" si="131"/>
        <v>0</v>
      </c>
      <c r="AF86" s="359">
        <f t="shared" ca="1" si="132"/>
        <v>0</v>
      </c>
      <c r="AG86" s="359">
        <f t="shared" ca="1" si="202"/>
        <v>0</v>
      </c>
      <c r="AH86" s="359">
        <f t="shared" ca="1" si="181"/>
        <v>0</v>
      </c>
      <c r="AJ86" s="362">
        <f t="shared" ca="1" si="203"/>
        <v>197</v>
      </c>
      <c r="AK86" s="362">
        <v>78</v>
      </c>
      <c r="AL86" s="371">
        <f t="shared" ca="1" si="204"/>
        <v>0</v>
      </c>
      <c r="AM86" s="359">
        <f t="shared" ca="1" si="133"/>
        <v>0</v>
      </c>
      <c r="AN86" s="359">
        <f t="shared" ca="1" si="134"/>
        <v>0</v>
      </c>
      <c r="AO86" s="359">
        <f t="shared" ca="1" si="135"/>
        <v>0</v>
      </c>
      <c r="AP86" s="359">
        <f t="shared" ca="1" si="205"/>
        <v>0</v>
      </c>
      <c r="AQ86" s="359">
        <f t="shared" ca="1" si="182"/>
        <v>0</v>
      </c>
      <c r="AS86" s="362">
        <f t="shared" ca="1" si="206"/>
        <v>197</v>
      </c>
      <c r="AT86" s="362">
        <v>78</v>
      </c>
      <c r="AU86" s="371">
        <f t="shared" ca="1" si="207"/>
        <v>0</v>
      </c>
      <c r="AV86" s="359">
        <f t="shared" ca="1" si="136"/>
        <v>0</v>
      </c>
      <c r="AW86" s="359">
        <f t="shared" ca="1" si="137"/>
        <v>0</v>
      </c>
      <c r="AX86" s="359">
        <f t="shared" ca="1" si="138"/>
        <v>0</v>
      </c>
      <c r="AY86" s="359">
        <f t="shared" ca="1" si="208"/>
        <v>0</v>
      </c>
      <c r="AZ86" s="359">
        <f t="shared" ca="1" si="183"/>
        <v>0</v>
      </c>
      <c r="BB86" s="362">
        <f t="shared" ca="1" si="209"/>
        <v>197</v>
      </c>
      <c r="BC86" s="362">
        <v>78</v>
      </c>
      <c r="BD86" s="371">
        <f t="shared" ca="1" si="210"/>
        <v>0</v>
      </c>
      <c r="BE86" s="359">
        <f t="shared" ca="1" si="139"/>
        <v>0</v>
      </c>
      <c r="BF86" s="359">
        <f t="shared" ca="1" si="140"/>
        <v>0</v>
      </c>
      <c r="BG86" s="359">
        <f t="shared" ca="1" si="141"/>
        <v>0</v>
      </c>
      <c r="BH86" s="359">
        <f t="shared" ca="1" si="142"/>
        <v>0</v>
      </c>
      <c r="BI86" s="359">
        <f t="shared" ca="1" si="184"/>
        <v>0</v>
      </c>
      <c r="BK86" s="362">
        <f t="shared" ca="1" si="211"/>
        <v>197</v>
      </c>
      <c r="BL86" s="362">
        <v>78</v>
      </c>
      <c r="BM86" s="371">
        <f t="shared" ca="1" si="212"/>
        <v>0</v>
      </c>
      <c r="BN86" s="359">
        <f t="shared" ca="1" si="143"/>
        <v>0</v>
      </c>
      <c r="BO86" s="359">
        <f t="shared" ca="1" si="144"/>
        <v>0</v>
      </c>
      <c r="BP86" s="359">
        <f t="shared" ca="1" si="145"/>
        <v>0</v>
      </c>
      <c r="BQ86" s="359">
        <f t="shared" ca="1" si="146"/>
        <v>0</v>
      </c>
      <c r="BR86" s="359">
        <f t="shared" ca="1" si="185"/>
        <v>0</v>
      </c>
      <c r="BT86" s="362">
        <f t="shared" ca="1" si="213"/>
        <v>197</v>
      </c>
      <c r="BU86" s="362">
        <v>78</v>
      </c>
      <c r="BV86" s="371">
        <f t="shared" ca="1" si="214"/>
        <v>0</v>
      </c>
      <c r="BW86" s="359">
        <f t="shared" ca="1" si="147"/>
        <v>0</v>
      </c>
      <c r="BX86" s="359">
        <f t="shared" ca="1" si="148"/>
        <v>0</v>
      </c>
      <c r="BY86" s="359">
        <f t="shared" ca="1" si="149"/>
        <v>0</v>
      </c>
      <c r="BZ86" s="359">
        <f t="shared" ca="1" si="150"/>
        <v>0</v>
      </c>
      <c r="CA86" s="359">
        <f t="shared" ca="1" si="186"/>
        <v>0</v>
      </c>
      <c r="CC86" s="362">
        <f t="shared" ca="1" si="215"/>
        <v>197</v>
      </c>
      <c r="CD86" s="362">
        <v>78</v>
      </c>
      <c r="CE86" s="371">
        <f t="shared" ca="1" si="216"/>
        <v>0</v>
      </c>
      <c r="CF86" s="359">
        <f t="shared" ca="1" si="151"/>
        <v>0</v>
      </c>
      <c r="CG86" s="359">
        <f t="shared" ca="1" si="152"/>
        <v>0</v>
      </c>
      <c r="CH86" s="359">
        <f t="shared" ca="1" si="153"/>
        <v>0</v>
      </c>
      <c r="CI86" s="359">
        <f t="shared" ca="1" si="154"/>
        <v>0</v>
      </c>
      <c r="CJ86" s="359">
        <f t="shared" ca="1" si="187"/>
        <v>0</v>
      </c>
      <c r="CL86" s="362">
        <f t="shared" ca="1" si="217"/>
        <v>197</v>
      </c>
      <c r="CM86" s="362">
        <v>78</v>
      </c>
      <c r="CN86" s="371">
        <f t="shared" ca="1" si="218"/>
        <v>0</v>
      </c>
      <c r="CO86" s="359">
        <f t="shared" ca="1" si="155"/>
        <v>0</v>
      </c>
      <c r="CP86" s="359">
        <f t="shared" ca="1" si="156"/>
        <v>0</v>
      </c>
      <c r="CQ86" s="359">
        <f t="shared" ca="1" si="157"/>
        <v>0</v>
      </c>
      <c r="CR86" s="359">
        <f t="shared" ca="1" si="158"/>
        <v>0</v>
      </c>
      <c r="CS86" s="359">
        <f t="shared" ca="1" si="188"/>
        <v>0</v>
      </c>
      <c r="CU86" s="362">
        <f t="shared" ca="1" si="219"/>
        <v>197</v>
      </c>
      <c r="CV86" s="362">
        <v>78</v>
      </c>
      <c r="CW86" s="371">
        <f t="shared" ca="1" si="220"/>
        <v>0</v>
      </c>
      <c r="CX86" s="359">
        <f t="shared" ca="1" si="159"/>
        <v>0</v>
      </c>
      <c r="CY86" s="359">
        <f t="shared" ca="1" si="160"/>
        <v>0</v>
      </c>
      <c r="CZ86" s="359">
        <f t="shared" ca="1" si="161"/>
        <v>0</v>
      </c>
      <c r="DA86" s="359">
        <f t="shared" ca="1" si="162"/>
        <v>0</v>
      </c>
      <c r="DB86" s="359">
        <f t="shared" ca="1" si="189"/>
        <v>0</v>
      </c>
      <c r="DD86" s="362">
        <f t="shared" ca="1" si="221"/>
        <v>197</v>
      </c>
      <c r="DE86" s="362">
        <v>78</v>
      </c>
      <c r="DF86" s="371">
        <f t="shared" ca="1" si="222"/>
        <v>0</v>
      </c>
      <c r="DG86" s="359">
        <f t="shared" ca="1" si="163"/>
        <v>0</v>
      </c>
      <c r="DH86" s="359">
        <f t="shared" ca="1" si="164"/>
        <v>0</v>
      </c>
      <c r="DI86" s="359">
        <f t="shared" ca="1" si="165"/>
        <v>0</v>
      </c>
      <c r="DJ86" s="359">
        <f t="shared" ca="1" si="166"/>
        <v>0</v>
      </c>
      <c r="DK86" s="359">
        <f t="shared" ca="1" si="190"/>
        <v>0</v>
      </c>
      <c r="DM86" s="362">
        <f t="shared" ca="1" si="223"/>
        <v>197</v>
      </c>
      <c r="DN86" s="362">
        <v>78</v>
      </c>
      <c r="DO86" s="371">
        <f t="shared" ca="1" si="224"/>
        <v>0</v>
      </c>
      <c r="DP86" s="359">
        <f t="shared" ca="1" si="167"/>
        <v>0</v>
      </c>
      <c r="DQ86" s="359">
        <f t="shared" ca="1" si="168"/>
        <v>0</v>
      </c>
      <c r="DR86" s="359">
        <f t="shared" ca="1" si="169"/>
        <v>0</v>
      </c>
      <c r="DS86" s="359">
        <f t="shared" ca="1" si="170"/>
        <v>0</v>
      </c>
      <c r="DT86" s="359">
        <f t="shared" ca="1" si="191"/>
        <v>0</v>
      </c>
      <c r="DV86" s="362">
        <f t="shared" ca="1" si="225"/>
        <v>197</v>
      </c>
      <c r="DW86" s="362">
        <v>78</v>
      </c>
      <c r="DX86" s="371">
        <f t="shared" ca="1" si="226"/>
        <v>0</v>
      </c>
      <c r="DY86" s="359">
        <f t="shared" ca="1" si="171"/>
        <v>0</v>
      </c>
      <c r="DZ86" s="359">
        <f t="shared" ca="1" si="172"/>
        <v>0</v>
      </c>
      <c r="EA86" s="359">
        <f t="shared" ca="1" si="173"/>
        <v>0</v>
      </c>
      <c r="EB86" s="359">
        <f t="shared" ca="1" si="174"/>
        <v>0</v>
      </c>
      <c r="EC86" s="359">
        <f t="shared" ca="1" si="192"/>
        <v>0</v>
      </c>
      <c r="EE86" s="362">
        <f t="shared" ca="1" si="227"/>
        <v>197</v>
      </c>
      <c r="EF86" s="362">
        <v>78</v>
      </c>
      <c r="EG86" s="371">
        <f t="shared" ca="1" si="228"/>
        <v>0</v>
      </c>
      <c r="EH86" s="359">
        <f t="shared" ca="1" si="175"/>
        <v>0</v>
      </c>
      <c r="EI86" s="359">
        <f t="shared" ca="1" si="176"/>
        <v>0</v>
      </c>
      <c r="EJ86" s="359">
        <f t="shared" ca="1" si="177"/>
        <v>0</v>
      </c>
      <c r="EK86" s="359">
        <f t="shared" ca="1" si="178"/>
        <v>0</v>
      </c>
      <c r="EL86" s="359">
        <f t="shared" ca="1" si="193"/>
        <v>0</v>
      </c>
    </row>
    <row r="87" spans="6:142" x14ac:dyDescent="0.35">
      <c r="F87" s="372">
        <f ca="1">IFERROR(INDEX('Inflation Rates'!$A$16:$H$138,MATCH('IRA Roth'!$H87,'Inflation Rates'!$A$16:$A$138,0),8)/INDEX('Inflation Rates'!$A$16:$H$138,MATCH('IRA Roth'!$H87,'Inflation Rates'!$A$16:$A$138,0)-1,8)-1,F86)</f>
        <v>2.0000000000000018E-2</v>
      </c>
      <c r="G87" s="372">
        <f ca="1">IFERROR(INDEX('Inflation Rates'!$A$16:$H$138,MATCH('IRA Roth'!$H87,'Inflation Rates'!$A$16:$A$138,0),6)/INDEX('Inflation Rates'!$A$16:$H$138,MATCH('IRA Roth'!$H87,'Inflation Rates'!$A$16:$A$138,0)-1,6)-1,G86)</f>
        <v>2.0999999999999908E-2</v>
      </c>
      <c r="H87" s="362">
        <f t="shared" ca="1" si="194"/>
        <v>2098</v>
      </c>
      <c r="I87" s="362">
        <f t="shared" ca="1" si="194"/>
        <v>198</v>
      </c>
      <c r="J87" s="362">
        <v>79</v>
      </c>
      <c r="K87" s="371">
        <f t="shared" ca="1" si="195"/>
        <v>0</v>
      </c>
      <c r="L87" s="359">
        <f t="shared" ca="1" si="124"/>
        <v>0</v>
      </c>
      <c r="M87" s="359">
        <f t="shared" ca="1" si="125"/>
        <v>0</v>
      </c>
      <c r="N87" s="359">
        <f t="shared" ca="1" si="126"/>
        <v>0</v>
      </c>
      <c r="O87" s="359">
        <f t="shared" ca="1" si="196"/>
        <v>0</v>
      </c>
      <c r="P87" s="359">
        <f t="shared" ca="1" si="179"/>
        <v>0</v>
      </c>
      <c r="R87" s="362">
        <f t="shared" ca="1" si="197"/>
        <v>198</v>
      </c>
      <c r="S87" s="362">
        <v>79</v>
      </c>
      <c r="T87" s="371">
        <f t="shared" ca="1" si="198"/>
        <v>0</v>
      </c>
      <c r="U87" s="359">
        <f t="shared" ca="1" si="127"/>
        <v>0</v>
      </c>
      <c r="V87" s="359">
        <f t="shared" ca="1" si="128"/>
        <v>0</v>
      </c>
      <c r="W87" s="359">
        <f t="shared" ca="1" si="129"/>
        <v>0</v>
      </c>
      <c r="X87" s="359">
        <f t="shared" ca="1" si="199"/>
        <v>0</v>
      </c>
      <c r="Y87" s="359">
        <f t="shared" ca="1" si="180"/>
        <v>0</v>
      </c>
      <c r="AA87" s="362">
        <f t="shared" ca="1" si="200"/>
        <v>198</v>
      </c>
      <c r="AB87" s="362">
        <v>79</v>
      </c>
      <c r="AC87" s="371">
        <f t="shared" ca="1" si="201"/>
        <v>0</v>
      </c>
      <c r="AD87" s="359">
        <f t="shared" ca="1" si="130"/>
        <v>0</v>
      </c>
      <c r="AE87" s="359">
        <f t="shared" ca="1" si="131"/>
        <v>0</v>
      </c>
      <c r="AF87" s="359">
        <f t="shared" ca="1" si="132"/>
        <v>0</v>
      </c>
      <c r="AG87" s="359">
        <f t="shared" ca="1" si="202"/>
        <v>0</v>
      </c>
      <c r="AH87" s="359">
        <f t="shared" ca="1" si="181"/>
        <v>0</v>
      </c>
      <c r="AJ87" s="362">
        <f t="shared" ca="1" si="203"/>
        <v>198</v>
      </c>
      <c r="AK87" s="362">
        <v>79</v>
      </c>
      <c r="AL87" s="371">
        <f t="shared" ca="1" si="204"/>
        <v>0</v>
      </c>
      <c r="AM87" s="359">
        <f t="shared" ca="1" si="133"/>
        <v>0</v>
      </c>
      <c r="AN87" s="359">
        <f t="shared" ca="1" si="134"/>
        <v>0</v>
      </c>
      <c r="AO87" s="359">
        <f t="shared" ca="1" si="135"/>
        <v>0</v>
      </c>
      <c r="AP87" s="359">
        <f t="shared" ca="1" si="205"/>
        <v>0</v>
      </c>
      <c r="AQ87" s="359">
        <f t="shared" ca="1" si="182"/>
        <v>0</v>
      </c>
      <c r="AS87" s="362">
        <f t="shared" ca="1" si="206"/>
        <v>198</v>
      </c>
      <c r="AT87" s="362">
        <v>79</v>
      </c>
      <c r="AU87" s="371">
        <f t="shared" ca="1" si="207"/>
        <v>0</v>
      </c>
      <c r="AV87" s="359">
        <f t="shared" ca="1" si="136"/>
        <v>0</v>
      </c>
      <c r="AW87" s="359">
        <f t="shared" ca="1" si="137"/>
        <v>0</v>
      </c>
      <c r="AX87" s="359">
        <f t="shared" ca="1" si="138"/>
        <v>0</v>
      </c>
      <c r="AY87" s="359">
        <f t="shared" ca="1" si="208"/>
        <v>0</v>
      </c>
      <c r="AZ87" s="359">
        <f t="shared" ca="1" si="183"/>
        <v>0</v>
      </c>
      <c r="BB87" s="362">
        <f t="shared" ca="1" si="209"/>
        <v>198</v>
      </c>
      <c r="BC87" s="362">
        <v>79</v>
      </c>
      <c r="BD87" s="371">
        <f t="shared" ca="1" si="210"/>
        <v>0</v>
      </c>
      <c r="BE87" s="359">
        <f t="shared" ca="1" si="139"/>
        <v>0</v>
      </c>
      <c r="BF87" s="359">
        <f t="shared" ca="1" si="140"/>
        <v>0</v>
      </c>
      <c r="BG87" s="359">
        <f t="shared" ca="1" si="141"/>
        <v>0</v>
      </c>
      <c r="BH87" s="359">
        <f t="shared" ca="1" si="142"/>
        <v>0</v>
      </c>
      <c r="BI87" s="359">
        <f t="shared" ca="1" si="184"/>
        <v>0</v>
      </c>
      <c r="BK87" s="362">
        <f t="shared" ca="1" si="211"/>
        <v>198</v>
      </c>
      <c r="BL87" s="362">
        <v>79</v>
      </c>
      <c r="BM87" s="371">
        <f t="shared" ca="1" si="212"/>
        <v>0</v>
      </c>
      <c r="BN87" s="359">
        <f t="shared" ca="1" si="143"/>
        <v>0</v>
      </c>
      <c r="BO87" s="359">
        <f t="shared" ca="1" si="144"/>
        <v>0</v>
      </c>
      <c r="BP87" s="359">
        <f t="shared" ca="1" si="145"/>
        <v>0</v>
      </c>
      <c r="BQ87" s="359">
        <f t="shared" ca="1" si="146"/>
        <v>0</v>
      </c>
      <c r="BR87" s="359">
        <f t="shared" ca="1" si="185"/>
        <v>0</v>
      </c>
      <c r="BT87" s="362">
        <f t="shared" ca="1" si="213"/>
        <v>198</v>
      </c>
      <c r="BU87" s="362">
        <v>79</v>
      </c>
      <c r="BV87" s="371">
        <f t="shared" ca="1" si="214"/>
        <v>0</v>
      </c>
      <c r="BW87" s="359">
        <f t="shared" ca="1" si="147"/>
        <v>0</v>
      </c>
      <c r="BX87" s="359">
        <f t="shared" ca="1" si="148"/>
        <v>0</v>
      </c>
      <c r="BY87" s="359">
        <f t="shared" ca="1" si="149"/>
        <v>0</v>
      </c>
      <c r="BZ87" s="359">
        <f t="shared" ca="1" si="150"/>
        <v>0</v>
      </c>
      <c r="CA87" s="359">
        <f t="shared" ca="1" si="186"/>
        <v>0</v>
      </c>
      <c r="CC87" s="362">
        <f t="shared" ca="1" si="215"/>
        <v>198</v>
      </c>
      <c r="CD87" s="362">
        <v>79</v>
      </c>
      <c r="CE87" s="371">
        <f t="shared" ca="1" si="216"/>
        <v>0</v>
      </c>
      <c r="CF87" s="359">
        <f t="shared" ca="1" si="151"/>
        <v>0</v>
      </c>
      <c r="CG87" s="359">
        <f t="shared" ca="1" si="152"/>
        <v>0</v>
      </c>
      <c r="CH87" s="359">
        <f t="shared" ca="1" si="153"/>
        <v>0</v>
      </c>
      <c r="CI87" s="359">
        <f t="shared" ca="1" si="154"/>
        <v>0</v>
      </c>
      <c r="CJ87" s="359">
        <f t="shared" ca="1" si="187"/>
        <v>0</v>
      </c>
      <c r="CL87" s="362">
        <f t="shared" ca="1" si="217"/>
        <v>198</v>
      </c>
      <c r="CM87" s="362">
        <v>79</v>
      </c>
      <c r="CN87" s="371">
        <f t="shared" ca="1" si="218"/>
        <v>0</v>
      </c>
      <c r="CO87" s="359">
        <f t="shared" ca="1" si="155"/>
        <v>0</v>
      </c>
      <c r="CP87" s="359">
        <f t="shared" ca="1" si="156"/>
        <v>0</v>
      </c>
      <c r="CQ87" s="359">
        <f t="shared" ca="1" si="157"/>
        <v>0</v>
      </c>
      <c r="CR87" s="359">
        <f t="shared" ca="1" si="158"/>
        <v>0</v>
      </c>
      <c r="CS87" s="359">
        <f t="shared" ca="1" si="188"/>
        <v>0</v>
      </c>
      <c r="CU87" s="362">
        <f t="shared" ca="1" si="219"/>
        <v>198</v>
      </c>
      <c r="CV87" s="362">
        <v>79</v>
      </c>
      <c r="CW87" s="371">
        <f t="shared" ca="1" si="220"/>
        <v>0</v>
      </c>
      <c r="CX87" s="359">
        <f t="shared" ca="1" si="159"/>
        <v>0</v>
      </c>
      <c r="CY87" s="359">
        <f t="shared" ca="1" si="160"/>
        <v>0</v>
      </c>
      <c r="CZ87" s="359">
        <f t="shared" ca="1" si="161"/>
        <v>0</v>
      </c>
      <c r="DA87" s="359">
        <f t="shared" ca="1" si="162"/>
        <v>0</v>
      </c>
      <c r="DB87" s="359">
        <f t="shared" ca="1" si="189"/>
        <v>0</v>
      </c>
      <c r="DD87" s="362">
        <f t="shared" ca="1" si="221"/>
        <v>198</v>
      </c>
      <c r="DE87" s="362">
        <v>79</v>
      </c>
      <c r="DF87" s="371">
        <f t="shared" ca="1" si="222"/>
        <v>0</v>
      </c>
      <c r="DG87" s="359">
        <f t="shared" ca="1" si="163"/>
        <v>0</v>
      </c>
      <c r="DH87" s="359">
        <f t="shared" ca="1" si="164"/>
        <v>0</v>
      </c>
      <c r="DI87" s="359">
        <f t="shared" ca="1" si="165"/>
        <v>0</v>
      </c>
      <c r="DJ87" s="359">
        <f t="shared" ca="1" si="166"/>
        <v>0</v>
      </c>
      <c r="DK87" s="359">
        <f t="shared" ca="1" si="190"/>
        <v>0</v>
      </c>
      <c r="DM87" s="362">
        <f t="shared" ca="1" si="223"/>
        <v>198</v>
      </c>
      <c r="DN87" s="362">
        <v>79</v>
      </c>
      <c r="DO87" s="371">
        <f t="shared" ca="1" si="224"/>
        <v>0</v>
      </c>
      <c r="DP87" s="359">
        <f t="shared" ca="1" si="167"/>
        <v>0</v>
      </c>
      <c r="DQ87" s="359">
        <f t="shared" ca="1" si="168"/>
        <v>0</v>
      </c>
      <c r="DR87" s="359">
        <f t="shared" ca="1" si="169"/>
        <v>0</v>
      </c>
      <c r="DS87" s="359">
        <f t="shared" ca="1" si="170"/>
        <v>0</v>
      </c>
      <c r="DT87" s="359">
        <f t="shared" ca="1" si="191"/>
        <v>0</v>
      </c>
      <c r="DV87" s="362">
        <f t="shared" ca="1" si="225"/>
        <v>198</v>
      </c>
      <c r="DW87" s="362">
        <v>79</v>
      </c>
      <c r="DX87" s="371">
        <f t="shared" ca="1" si="226"/>
        <v>0</v>
      </c>
      <c r="DY87" s="359">
        <f t="shared" ca="1" si="171"/>
        <v>0</v>
      </c>
      <c r="DZ87" s="359">
        <f t="shared" ca="1" si="172"/>
        <v>0</v>
      </c>
      <c r="EA87" s="359">
        <f t="shared" ca="1" si="173"/>
        <v>0</v>
      </c>
      <c r="EB87" s="359">
        <f t="shared" ca="1" si="174"/>
        <v>0</v>
      </c>
      <c r="EC87" s="359">
        <f t="shared" ca="1" si="192"/>
        <v>0</v>
      </c>
      <c r="EE87" s="362">
        <f t="shared" ca="1" si="227"/>
        <v>198</v>
      </c>
      <c r="EF87" s="362">
        <v>79</v>
      </c>
      <c r="EG87" s="371">
        <f t="shared" ca="1" si="228"/>
        <v>0</v>
      </c>
      <c r="EH87" s="359">
        <f t="shared" ca="1" si="175"/>
        <v>0</v>
      </c>
      <c r="EI87" s="359">
        <f t="shared" ca="1" si="176"/>
        <v>0</v>
      </c>
      <c r="EJ87" s="359">
        <f t="shared" ca="1" si="177"/>
        <v>0</v>
      </c>
      <c r="EK87" s="359">
        <f t="shared" ca="1" si="178"/>
        <v>0</v>
      </c>
      <c r="EL87" s="359">
        <f t="shared" ca="1" si="193"/>
        <v>0</v>
      </c>
    </row>
    <row r="88" spans="6:142" x14ac:dyDescent="0.35">
      <c r="F88" s="372">
        <f ca="1">IFERROR(INDEX('Inflation Rates'!$A$16:$H$138,MATCH('IRA Roth'!$H88,'Inflation Rates'!$A$16:$A$138,0),8)/INDEX('Inflation Rates'!$A$16:$H$138,MATCH('IRA Roth'!$H88,'Inflation Rates'!$A$16:$A$138,0)-1,8)-1,F87)</f>
        <v>2.0000000000000018E-2</v>
      </c>
      <c r="G88" s="372">
        <f ca="1">IFERROR(INDEX('Inflation Rates'!$A$16:$H$138,MATCH('IRA Roth'!$H88,'Inflation Rates'!$A$16:$A$138,0),6)/INDEX('Inflation Rates'!$A$16:$H$138,MATCH('IRA Roth'!$H88,'Inflation Rates'!$A$16:$A$138,0)-1,6)-1,G87)</f>
        <v>2.0999999999999908E-2</v>
      </c>
      <c r="H88" s="362">
        <f t="shared" ca="1" si="194"/>
        <v>2099</v>
      </c>
      <c r="I88" s="362">
        <f t="shared" ca="1" si="194"/>
        <v>199</v>
      </c>
      <c r="J88" s="362">
        <v>80</v>
      </c>
      <c r="K88" s="371">
        <f t="shared" ca="1" si="195"/>
        <v>0</v>
      </c>
      <c r="L88" s="359">
        <f t="shared" ca="1" si="124"/>
        <v>0</v>
      </c>
      <c r="M88" s="359">
        <f t="shared" ca="1" si="125"/>
        <v>0</v>
      </c>
      <c r="N88" s="359">
        <f t="shared" ca="1" si="126"/>
        <v>0</v>
      </c>
      <c r="O88" s="359">
        <f t="shared" ca="1" si="196"/>
        <v>0</v>
      </c>
      <c r="P88" s="359">
        <f t="shared" ca="1" si="179"/>
        <v>0</v>
      </c>
      <c r="R88" s="362">
        <f t="shared" ca="1" si="197"/>
        <v>199</v>
      </c>
      <c r="S88" s="362">
        <v>80</v>
      </c>
      <c r="T88" s="371">
        <f t="shared" ca="1" si="198"/>
        <v>0</v>
      </c>
      <c r="U88" s="359">
        <f t="shared" ca="1" si="127"/>
        <v>0</v>
      </c>
      <c r="V88" s="359">
        <f t="shared" ca="1" si="128"/>
        <v>0</v>
      </c>
      <c r="W88" s="359">
        <f t="shared" ca="1" si="129"/>
        <v>0</v>
      </c>
      <c r="X88" s="359">
        <f t="shared" ca="1" si="199"/>
        <v>0</v>
      </c>
      <c r="Y88" s="359">
        <f t="shared" ca="1" si="180"/>
        <v>0</v>
      </c>
      <c r="AA88" s="362">
        <f t="shared" ca="1" si="200"/>
        <v>199</v>
      </c>
      <c r="AB88" s="362">
        <v>80</v>
      </c>
      <c r="AC88" s="371">
        <f t="shared" ca="1" si="201"/>
        <v>0</v>
      </c>
      <c r="AD88" s="359">
        <f t="shared" ca="1" si="130"/>
        <v>0</v>
      </c>
      <c r="AE88" s="359">
        <f t="shared" ca="1" si="131"/>
        <v>0</v>
      </c>
      <c r="AF88" s="359">
        <f t="shared" ca="1" si="132"/>
        <v>0</v>
      </c>
      <c r="AG88" s="359">
        <f t="shared" ca="1" si="202"/>
        <v>0</v>
      </c>
      <c r="AH88" s="359">
        <f t="shared" ca="1" si="181"/>
        <v>0</v>
      </c>
      <c r="AJ88" s="362">
        <f t="shared" ca="1" si="203"/>
        <v>199</v>
      </c>
      <c r="AK88" s="362">
        <v>80</v>
      </c>
      <c r="AL88" s="371">
        <f t="shared" ca="1" si="204"/>
        <v>0</v>
      </c>
      <c r="AM88" s="359">
        <f t="shared" ca="1" si="133"/>
        <v>0</v>
      </c>
      <c r="AN88" s="359">
        <f t="shared" ca="1" si="134"/>
        <v>0</v>
      </c>
      <c r="AO88" s="359">
        <f t="shared" ca="1" si="135"/>
        <v>0</v>
      </c>
      <c r="AP88" s="359">
        <f t="shared" ca="1" si="205"/>
        <v>0</v>
      </c>
      <c r="AQ88" s="359">
        <f t="shared" ca="1" si="182"/>
        <v>0</v>
      </c>
      <c r="AS88" s="362">
        <f t="shared" ca="1" si="206"/>
        <v>199</v>
      </c>
      <c r="AT88" s="362">
        <v>80</v>
      </c>
      <c r="AU88" s="371">
        <f t="shared" ca="1" si="207"/>
        <v>0</v>
      </c>
      <c r="AV88" s="359">
        <f t="shared" ca="1" si="136"/>
        <v>0</v>
      </c>
      <c r="AW88" s="359">
        <f t="shared" ca="1" si="137"/>
        <v>0</v>
      </c>
      <c r="AX88" s="359">
        <f t="shared" ca="1" si="138"/>
        <v>0</v>
      </c>
      <c r="AY88" s="359">
        <f t="shared" ca="1" si="208"/>
        <v>0</v>
      </c>
      <c r="AZ88" s="359">
        <f t="shared" ca="1" si="183"/>
        <v>0</v>
      </c>
      <c r="BB88" s="362">
        <f t="shared" ca="1" si="209"/>
        <v>199</v>
      </c>
      <c r="BC88" s="362">
        <v>80</v>
      </c>
      <c r="BD88" s="371">
        <f t="shared" ca="1" si="210"/>
        <v>0</v>
      </c>
      <c r="BE88" s="359">
        <f t="shared" ca="1" si="139"/>
        <v>0</v>
      </c>
      <c r="BF88" s="359">
        <f t="shared" ca="1" si="140"/>
        <v>0</v>
      </c>
      <c r="BG88" s="359">
        <f t="shared" ca="1" si="141"/>
        <v>0</v>
      </c>
      <c r="BH88" s="359">
        <f t="shared" ca="1" si="142"/>
        <v>0</v>
      </c>
      <c r="BI88" s="359">
        <f t="shared" ca="1" si="184"/>
        <v>0</v>
      </c>
      <c r="BK88" s="362">
        <f t="shared" ca="1" si="211"/>
        <v>199</v>
      </c>
      <c r="BL88" s="362">
        <v>80</v>
      </c>
      <c r="BM88" s="371">
        <f t="shared" ca="1" si="212"/>
        <v>0</v>
      </c>
      <c r="BN88" s="359">
        <f t="shared" ca="1" si="143"/>
        <v>0</v>
      </c>
      <c r="BO88" s="359">
        <f t="shared" ca="1" si="144"/>
        <v>0</v>
      </c>
      <c r="BP88" s="359">
        <f t="shared" ca="1" si="145"/>
        <v>0</v>
      </c>
      <c r="BQ88" s="359">
        <f t="shared" ca="1" si="146"/>
        <v>0</v>
      </c>
      <c r="BR88" s="359">
        <f t="shared" ca="1" si="185"/>
        <v>0</v>
      </c>
      <c r="BT88" s="362">
        <f t="shared" ca="1" si="213"/>
        <v>199</v>
      </c>
      <c r="BU88" s="362">
        <v>80</v>
      </c>
      <c r="BV88" s="371">
        <f t="shared" ca="1" si="214"/>
        <v>0</v>
      </c>
      <c r="BW88" s="359">
        <f t="shared" ca="1" si="147"/>
        <v>0</v>
      </c>
      <c r="BX88" s="359">
        <f t="shared" ca="1" si="148"/>
        <v>0</v>
      </c>
      <c r="BY88" s="359">
        <f t="shared" ca="1" si="149"/>
        <v>0</v>
      </c>
      <c r="BZ88" s="359">
        <f t="shared" ca="1" si="150"/>
        <v>0</v>
      </c>
      <c r="CA88" s="359">
        <f t="shared" ca="1" si="186"/>
        <v>0</v>
      </c>
      <c r="CC88" s="362">
        <f t="shared" ca="1" si="215"/>
        <v>199</v>
      </c>
      <c r="CD88" s="362">
        <v>80</v>
      </c>
      <c r="CE88" s="371">
        <f t="shared" ca="1" si="216"/>
        <v>0</v>
      </c>
      <c r="CF88" s="359">
        <f t="shared" ca="1" si="151"/>
        <v>0</v>
      </c>
      <c r="CG88" s="359">
        <f t="shared" ca="1" si="152"/>
        <v>0</v>
      </c>
      <c r="CH88" s="359">
        <f t="shared" ca="1" si="153"/>
        <v>0</v>
      </c>
      <c r="CI88" s="359">
        <f t="shared" ca="1" si="154"/>
        <v>0</v>
      </c>
      <c r="CJ88" s="359">
        <f t="shared" ca="1" si="187"/>
        <v>0</v>
      </c>
      <c r="CL88" s="362">
        <f t="shared" ca="1" si="217"/>
        <v>199</v>
      </c>
      <c r="CM88" s="362">
        <v>80</v>
      </c>
      <c r="CN88" s="371">
        <f t="shared" ca="1" si="218"/>
        <v>0</v>
      </c>
      <c r="CO88" s="359">
        <f t="shared" ca="1" si="155"/>
        <v>0</v>
      </c>
      <c r="CP88" s="359">
        <f t="shared" ca="1" si="156"/>
        <v>0</v>
      </c>
      <c r="CQ88" s="359">
        <f t="shared" ca="1" si="157"/>
        <v>0</v>
      </c>
      <c r="CR88" s="359">
        <f t="shared" ca="1" si="158"/>
        <v>0</v>
      </c>
      <c r="CS88" s="359">
        <f t="shared" ca="1" si="188"/>
        <v>0</v>
      </c>
      <c r="CU88" s="362">
        <f t="shared" ca="1" si="219"/>
        <v>199</v>
      </c>
      <c r="CV88" s="362">
        <v>80</v>
      </c>
      <c r="CW88" s="371">
        <f t="shared" ca="1" si="220"/>
        <v>0</v>
      </c>
      <c r="CX88" s="359">
        <f t="shared" ca="1" si="159"/>
        <v>0</v>
      </c>
      <c r="CY88" s="359">
        <f t="shared" ca="1" si="160"/>
        <v>0</v>
      </c>
      <c r="CZ88" s="359">
        <f t="shared" ca="1" si="161"/>
        <v>0</v>
      </c>
      <c r="DA88" s="359">
        <f t="shared" ca="1" si="162"/>
        <v>0</v>
      </c>
      <c r="DB88" s="359">
        <f t="shared" ca="1" si="189"/>
        <v>0</v>
      </c>
      <c r="DD88" s="362">
        <f t="shared" ca="1" si="221"/>
        <v>199</v>
      </c>
      <c r="DE88" s="362">
        <v>80</v>
      </c>
      <c r="DF88" s="371">
        <f t="shared" ca="1" si="222"/>
        <v>0</v>
      </c>
      <c r="DG88" s="359">
        <f t="shared" ca="1" si="163"/>
        <v>0</v>
      </c>
      <c r="DH88" s="359">
        <f t="shared" ca="1" si="164"/>
        <v>0</v>
      </c>
      <c r="DI88" s="359">
        <f t="shared" ca="1" si="165"/>
        <v>0</v>
      </c>
      <c r="DJ88" s="359">
        <f t="shared" ca="1" si="166"/>
        <v>0</v>
      </c>
      <c r="DK88" s="359">
        <f t="shared" ca="1" si="190"/>
        <v>0</v>
      </c>
      <c r="DM88" s="362">
        <f t="shared" ca="1" si="223"/>
        <v>199</v>
      </c>
      <c r="DN88" s="362">
        <v>80</v>
      </c>
      <c r="DO88" s="371">
        <f t="shared" ca="1" si="224"/>
        <v>0</v>
      </c>
      <c r="DP88" s="359">
        <f t="shared" ca="1" si="167"/>
        <v>0</v>
      </c>
      <c r="DQ88" s="359">
        <f t="shared" ca="1" si="168"/>
        <v>0</v>
      </c>
      <c r="DR88" s="359">
        <f t="shared" ca="1" si="169"/>
        <v>0</v>
      </c>
      <c r="DS88" s="359">
        <f t="shared" ca="1" si="170"/>
        <v>0</v>
      </c>
      <c r="DT88" s="359">
        <f t="shared" ca="1" si="191"/>
        <v>0</v>
      </c>
      <c r="DV88" s="362">
        <f t="shared" ca="1" si="225"/>
        <v>199</v>
      </c>
      <c r="DW88" s="362">
        <v>80</v>
      </c>
      <c r="DX88" s="371">
        <f t="shared" ca="1" si="226"/>
        <v>0</v>
      </c>
      <c r="DY88" s="359">
        <f t="shared" ca="1" si="171"/>
        <v>0</v>
      </c>
      <c r="DZ88" s="359">
        <f t="shared" ca="1" si="172"/>
        <v>0</v>
      </c>
      <c r="EA88" s="359">
        <f t="shared" ca="1" si="173"/>
        <v>0</v>
      </c>
      <c r="EB88" s="359">
        <f t="shared" ca="1" si="174"/>
        <v>0</v>
      </c>
      <c r="EC88" s="359">
        <f t="shared" ca="1" si="192"/>
        <v>0</v>
      </c>
      <c r="EE88" s="362">
        <f t="shared" ca="1" si="227"/>
        <v>199</v>
      </c>
      <c r="EF88" s="362">
        <v>80</v>
      </c>
      <c r="EG88" s="371">
        <f t="shared" ca="1" si="228"/>
        <v>0</v>
      </c>
      <c r="EH88" s="359">
        <f t="shared" ca="1" si="175"/>
        <v>0</v>
      </c>
      <c r="EI88" s="359">
        <f t="shared" ca="1" si="176"/>
        <v>0</v>
      </c>
      <c r="EJ88" s="359">
        <f t="shared" ca="1" si="177"/>
        <v>0</v>
      </c>
      <c r="EK88" s="359">
        <f t="shared" ca="1" si="178"/>
        <v>0</v>
      </c>
      <c r="EL88" s="359">
        <f t="shared" ca="1" si="193"/>
        <v>0</v>
      </c>
    </row>
    <row r="89" spans="6:142" x14ac:dyDescent="0.35">
      <c r="F89" s="372">
        <f ca="1">IFERROR(INDEX('Inflation Rates'!$A$16:$H$138,MATCH('IRA Roth'!$H89,'Inflation Rates'!$A$16:$A$138,0),8)/INDEX('Inflation Rates'!$A$16:$H$138,MATCH('IRA Roth'!$H89,'Inflation Rates'!$A$16:$A$138,0)-1,8)-1,F88)</f>
        <v>2.0000000000000018E-2</v>
      </c>
      <c r="G89" s="372">
        <f ca="1">IFERROR(INDEX('Inflation Rates'!$A$16:$H$138,MATCH('IRA Roth'!$H89,'Inflation Rates'!$A$16:$A$138,0),6)/INDEX('Inflation Rates'!$A$16:$H$138,MATCH('IRA Roth'!$H89,'Inflation Rates'!$A$16:$A$138,0)-1,6)-1,G88)</f>
        <v>2.0999999999999908E-2</v>
      </c>
      <c r="H89" s="362">
        <f t="shared" ca="1" si="194"/>
        <v>2100</v>
      </c>
      <c r="I89" s="362">
        <f t="shared" ca="1" si="194"/>
        <v>200</v>
      </c>
      <c r="J89" s="362">
        <v>81</v>
      </c>
      <c r="K89" s="371">
        <f t="shared" ca="1" si="195"/>
        <v>0</v>
      </c>
      <c r="L89" s="359">
        <f t="shared" ca="1" si="124"/>
        <v>0</v>
      </c>
      <c r="M89" s="359">
        <f t="shared" ca="1" si="125"/>
        <v>0</v>
      </c>
      <c r="N89" s="359">
        <f t="shared" ca="1" si="126"/>
        <v>0</v>
      </c>
      <c r="O89" s="359">
        <f t="shared" ca="1" si="196"/>
        <v>0</v>
      </c>
      <c r="P89" s="359">
        <f t="shared" ca="1" si="179"/>
        <v>0</v>
      </c>
      <c r="R89" s="362">
        <f t="shared" ca="1" si="197"/>
        <v>200</v>
      </c>
      <c r="S89" s="362">
        <v>81</v>
      </c>
      <c r="T89" s="371">
        <f t="shared" ca="1" si="198"/>
        <v>0</v>
      </c>
      <c r="U89" s="359">
        <f t="shared" ca="1" si="127"/>
        <v>0</v>
      </c>
      <c r="V89" s="359">
        <f t="shared" ca="1" si="128"/>
        <v>0</v>
      </c>
      <c r="W89" s="359">
        <f t="shared" ca="1" si="129"/>
        <v>0</v>
      </c>
      <c r="X89" s="359">
        <f t="shared" ca="1" si="199"/>
        <v>0</v>
      </c>
      <c r="Y89" s="359">
        <f t="shared" ca="1" si="180"/>
        <v>0</v>
      </c>
      <c r="AA89" s="362">
        <f t="shared" ca="1" si="200"/>
        <v>200</v>
      </c>
      <c r="AB89" s="362">
        <v>81</v>
      </c>
      <c r="AC89" s="371">
        <f t="shared" ca="1" si="201"/>
        <v>0</v>
      </c>
      <c r="AD89" s="359">
        <f t="shared" ca="1" si="130"/>
        <v>0</v>
      </c>
      <c r="AE89" s="359">
        <f t="shared" ca="1" si="131"/>
        <v>0</v>
      </c>
      <c r="AF89" s="359">
        <f t="shared" ca="1" si="132"/>
        <v>0</v>
      </c>
      <c r="AG89" s="359">
        <f t="shared" ca="1" si="202"/>
        <v>0</v>
      </c>
      <c r="AH89" s="359">
        <f t="shared" ca="1" si="181"/>
        <v>0</v>
      </c>
      <c r="AJ89" s="362">
        <f t="shared" ca="1" si="203"/>
        <v>200</v>
      </c>
      <c r="AK89" s="362">
        <v>81</v>
      </c>
      <c r="AL89" s="371">
        <f t="shared" ca="1" si="204"/>
        <v>0</v>
      </c>
      <c r="AM89" s="359">
        <f t="shared" ca="1" si="133"/>
        <v>0</v>
      </c>
      <c r="AN89" s="359">
        <f t="shared" ca="1" si="134"/>
        <v>0</v>
      </c>
      <c r="AO89" s="359">
        <f t="shared" ca="1" si="135"/>
        <v>0</v>
      </c>
      <c r="AP89" s="359">
        <f t="shared" ca="1" si="205"/>
        <v>0</v>
      </c>
      <c r="AQ89" s="359">
        <f t="shared" ca="1" si="182"/>
        <v>0</v>
      </c>
      <c r="AS89" s="362">
        <f t="shared" ca="1" si="206"/>
        <v>200</v>
      </c>
      <c r="AT89" s="362">
        <v>81</v>
      </c>
      <c r="AU89" s="371">
        <f t="shared" ca="1" si="207"/>
        <v>0</v>
      </c>
      <c r="AV89" s="359">
        <f t="shared" ca="1" si="136"/>
        <v>0</v>
      </c>
      <c r="AW89" s="359">
        <f t="shared" ca="1" si="137"/>
        <v>0</v>
      </c>
      <c r="AX89" s="359">
        <f t="shared" ca="1" si="138"/>
        <v>0</v>
      </c>
      <c r="AY89" s="359">
        <f t="shared" ca="1" si="208"/>
        <v>0</v>
      </c>
      <c r="AZ89" s="359">
        <f t="shared" ca="1" si="183"/>
        <v>0</v>
      </c>
      <c r="BB89" s="362">
        <f t="shared" ca="1" si="209"/>
        <v>200</v>
      </c>
      <c r="BC89" s="362">
        <v>81</v>
      </c>
      <c r="BD89" s="371">
        <f t="shared" ca="1" si="210"/>
        <v>0</v>
      </c>
      <c r="BE89" s="359">
        <f t="shared" ca="1" si="139"/>
        <v>0</v>
      </c>
      <c r="BF89" s="359">
        <f t="shared" ca="1" si="140"/>
        <v>0</v>
      </c>
      <c r="BG89" s="359">
        <f t="shared" ca="1" si="141"/>
        <v>0</v>
      </c>
      <c r="BH89" s="359">
        <f t="shared" ca="1" si="142"/>
        <v>0</v>
      </c>
      <c r="BI89" s="359">
        <f t="shared" ca="1" si="184"/>
        <v>0</v>
      </c>
      <c r="BK89" s="362">
        <f t="shared" ca="1" si="211"/>
        <v>200</v>
      </c>
      <c r="BL89" s="362">
        <v>81</v>
      </c>
      <c r="BM89" s="371">
        <f t="shared" ca="1" si="212"/>
        <v>0</v>
      </c>
      <c r="BN89" s="359">
        <f t="shared" ca="1" si="143"/>
        <v>0</v>
      </c>
      <c r="BO89" s="359">
        <f t="shared" ca="1" si="144"/>
        <v>0</v>
      </c>
      <c r="BP89" s="359">
        <f t="shared" ca="1" si="145"/>
        <v>0</v>
      </c>
      <c r="BQ89" s="359">
        <f t="shared" ca="1" si="146"/>
        <v>0</v>
      </c>
      <c r="BR89" s="359">
        <f t="shared" ca="1" si="185"/>
        <v>0</v>
      </c>
      <c r="BT89" s="362">
        <f t="shared" ca="1" si="213"/>
        <v>200</v>
      </c>
      <c r="BU89" s="362">
        <v>81</v>
      </c>
      <c r="BV89" s="371">
        <f t="shared" ca="1" si="214"/>
        <v>0</v>
      </c>
      <c r="BW89" s="359">
        <f t="shared" ca="1" si="147"/>
        <v>0</v>
      </c>
      <c r="BX89" s="359">
        <f t="shared" ca="1" si="148"/>
        <v>0</v>
      </c>
      <c r="BY89" s="359">
        <f t="shared" ca="1" si="149"/>
        <v>0</v>
      </c>
      <c r="BZ89" s="359">
        <f t="shared" ca="1" si="150"/>
        <v>0</v>
      </c>
      <c r="CA89" s="359">
        <f t="shared" ca="1" si="186"/>
        <v>0</v>
      </c>
      <c r="CC89" s="362">
        <f t="shared" ca="1" si="215"/>
        <v>200</v>
      </c>
      <c r="CD89" s="362">
        <v>81</v>
      </c>
      <c r="CE89" s="371">
        <f t="shared" ca="1" si="216"/>
        <v>0</v>
      </c>
      <c r="CF89" s="359">
        <f t="shared" ca="1" si="151"/>
        <v>0</v>
      </c>
      <c r="CG89" s="359">
        <f t="shared" ca="1" si="152"/>
        <v>0</v>
      </c>
      <c r="CH89" s="359">
        <f t="shared" ca="1" si="153"/>
        <v>0</v>
      </c>
      <c r="CI89" s="359">
        <f t="shared" ca="1" si="154"/>
        <v>0</v>
      </c>
      <c r="CJ89" s="359">
        <f t="shared" ca="1" si="187"/>
        <v>0</v>
      </c>
      <c r="CL89" s="362">
        <f t="shared" ca="1" si="217"/>
        <v>200</v>
      </c>
      <c r="CM89" s="362">
        <v>81</v>
      </c>
      <c r="CN89" s="371">
        <f t="shared" ca="1" si="218"/>
        <v>0</v>
      </c>
      <c r="CO89" s="359">
        <f t="shared" ca="1" si="155"/>
        <v>0</v>
      </c>
      <c r="CP89" s="359">
        <f t="shared" ca="1" si="156"/>
        <v>0</v>
      </c>
      <c r="CQ89" s="359">
        <f t="shared" ca="1" si="157"/>
        <v>0</v>
      </c>
      <c r="CR89" s="359">
        <f t="shared" ca="1" si="158"/>
        <v>0</v>
      </c>
      <c r="CS89" s="359">
        <f t="shared" ca="1" si="188"/>
        <v>0</v>
      </c>
      <c r="CU89" s="362">
        <f t="shared" ca="1" si="219"/>
        <v>200</v>
      </c>
      <c r="CV89" s="362">
        <v>81</v>
      </c>
      <c r="CW89" s="371">
        <f t="shared" ca="1" si="220"/>
        <v>0</v>
      </c>
      <c r="CX89" s="359">
        <f t="shared" ca="1" si="159"/>
        <v>0</v>
      </c>
      <c r="CY89" s="359">
        <f t="shared" ca="1" si="160"/>
        <v>0</v>
      </c>
      <c r="CZ89" s="359">
        <f t="shared" ca="1" si="161"/>
        <v>0</v>
      </c>
      <c r="DA89" s="359">
        <f t="shared" ca="1" si="162"/>
        <v>0</v>
      </c>
      <c r="DB89" s="359">
        <f t="shared" ca="1" si="189"/>
        <v>0</v>
      </c>
      <c r="DD89" s="362">
        <f t="shared" ca="1" si="221"/>
        <v>200</v>
      </c>
      <c r="DE89" s="362">
        <v>81</v>
      </c>
      <c r="DF89" s="371">
        <f t="shared" ca="1" si="222"/>
        <v>0</v>
      </c>
      <c r="DG89" s="359">
        <f t="shared" ca="1" si="163"/>
        <v>0</v>
      </c>
      <c r="DH89" s="359">
        <f t="shared" ca="1" si="164"/>
        <v>0</v>
      </c>
      <c r="DI89" s="359">
        <f t="shared" ca="1" si="165"/>
        <v>0</v>
      </c>
      <c r="DJ89" s="359">
        <f t="shared" ca="1" si="166"/>
        <v>0</v>
      </c>
      <c r="DK89" s="359">
        <f t="shared" ca="1" si="190"/>
        <v>0</v>
      </c>
      <c r="DM89" s="362">
        <f t="shared" ca="1" si="223"/>
        <v>200</v>
      </c>
      <c r="DN89" s="362">
        <v>81</v>
      </c>
      <c r="DO89" s="371">
        <f t="shared" ca="1" si="224"/>
        <v>0</v>
      </c>
      <c r="DP89" s="359">
        <f t="shared" ca="1" si="167"/>
        <v>0</v>
      </c>
      <c r="DQ89" s="359">
        <f t="shared" ca="1" si="168"/>
        <v>0</v>
      </c>
      <c r="DR89" s="359">
        <f t="shared" ca="1" si="169"/>
        <v>0</v>
      </c>
      <c r="DS89" s="359">
        <f t="shared" ca="1" si="170"/>
        <v>0</v>
      </c>
      <c r="DT89" s="359">
        <f t="shared" ca="1" si="191"/>
        <v>0</v>
      </c>
      <c r="DV89" s="362">
        <f t="shared" ca="1" si="225"/>
        <v>200</v>
      </c>
      <c r="DW89" s="362">
        <v>81</v>
      </c>
      <c r="DX89" s="371">
        <f t="shared" ca="1" si="226"/>
        <v>0</v>
      </c>
      <c r="DY89" s="359">
        <f t="shared" ca="1" si="171"/>
        <v>0</v>
      </c>
      <c r="DZ89" s="359">
        <f t="shared" ca="1" si="172"/>
        <v>0</v>
      </c>
      <c r="EA89" s="359">
        <f t="shared" ca="1" si="173"/>
        <v>0</v>
      </c>
      <c r="EB89" s="359">
        <f t="shared" ca="1" si="174"/>
        <v>0</v>
      </c>
      <c r="EC89" s="359">
        <f t="shared" ca="1" si="192"/>
        <v>0</v>
      </c>
      <c r="EE89" s="362">
        <f t="shared" ca="1" si="227"/>
        <v>200</v>
      </c>
      <c r="EF89" s="362">
        <v>81</v>
      </c>
      <c r="EG89" s="371">
        <f t="shared" ca="1" si="228"/>
        <v>0</v>
      </c>
      <c r="EH89" s="359">
        <f t="shared" ca="1" si="175"/>
        <v>0</v>
      </c>
      <c r="EI89" s="359">
        <f t="shared" ca="1" si="176"/>
        <v>0</v>
      </c>
      <c r="EJ89" s="359">
        <f t="shared" ca="1" si="177"/>
        <v>0</v>
      </c>
      <c r="EK89" s="359">
        <f t="shared" ca="1" si="178"/>
        <v>0</v>
      </c>
      <c r="EL89" s="359">
        <f t="shared" ca="1" si="193"/>
        <v>0</v>
      </c>
    </row>
    <row r="90" spans="6:142" x14ac:dyDescent="0.35">
      <c r="F90" s="372">
        <f ca="1">IFERROR(INDEX('Inflation Rates'!$A$16:$H$138,MATCH('IRA Roth'!$H90,'Inflation Rates'!$A$16:$A$138,0),8)/INDEX('Inflation Rates'!$A$16:$H$138,MATCH('IRA Roth'!$H90,'Inflation Rates'!$A$16:$A$138,0)-1,8)-1,F89)</f>
        <v>2.0000000000000018E-2</v>
      </c>
      <c r="G90" s="372">
        <f ca="1">IFERROR(INDEX('Inflation Rates'!$A$16:$H$138,MATCH('IRA Roth'!$H90,'Inflation Rates'!$A$16:$A$138,0),6)/INDEX('Inflation Rates'!$A$16:$H$138,MATCH('IRA Roth'!$H90,'Inflation Rates'!$A$16:$A$138,0)-1,6)-1,G89)</f>
        <v>2.0999999999999908E-2</v>
      </c>
      <c r="H90" s="362">
        <f t="shared" ca="1" si="194"/>
        <v>2101</v>
      </c>
      <c r="I90" s="362">
        <f t="shared" ca="1" si="194"/>
        <v>201</v>
      </c>
      <c r="J90" s="362">
        <v>82</v>
      </c>
      <c r="K90" s="371">
        <f t="shared" ca="1" si="195"/>
        <v>0</v>
      </c>
      <c r="L90" s="359">
        <f t="shared" ca="1" si="124"/>
        <v>0</v>
      </c>
      <c r="M90" s="359">
        <f t="shared" ca="1" si="125"/>
        <v>0</v>
      </c>
      <c r="N90" s="359">
        <f t="shared" ca="1" si="126"/>
        <v>0</v>
      </c>
      <c r="O90" s="359">
        <f t="shared" ca="1" si="196"/>
        <v>0</v>
      </c>
      <c r="P90" s="359">
        <f t="shared" ca="1" si="179"/>
        <v>0</v>
      </c>
      <c r="R90" s="362">
        <f t="shared" ca="1" si="197"/>
        <v>201</v>
      </c>
      <c r="S90" s="362">
        <v>82</v>
      </c>
      <c r="T90" s="371">
        <f t="shared" ca="1" si="198"/>
        <v>0</v>
      </c>
      <c r="U90" s="359">
        <f t="shared" ca="1" si="127"/>
        <v>0</v>
      </c>
      <c r="V90" s="359">
        <f t="shared" ca="1" si="128"/>
        <v>0</v>
      </c>
      <c r="W90" s="359">
        <f t="shared" ca="1" si="129"/>
        <v>0</v>
      </c>
      <c r="X90" s="359">
        <f t="shared" ca="1" si="199"/>
        <v>0</v>
      </c>
      <c r="Y90" s="359">
        <f t="shared" ca="1" si="180"/>
        <v>0</v>
      </c>
      <c r="AA90" s="362">
        <f t="shared" ca="1" si="200"/>
        <v>201</v>
      </c>
      <c r="AB90" s="362">
        <v>82</v>
      </c>
      <c r="AC90" s="371">
        <f t="shared" ca="1" si="201"/>
        <v>0</v>
      </c>
      <c r="AD90" s="359">
        <f t="shared" ca="1" si="130"/>
        <v>0</v>
      </c>
      <c r="AE90" s="359">
        <f t="shared" ca="1" si="131"/>
        <v>0</v>
      </c>
      <c r="AF90" s="359">
        <f t="shared" ca="1" si="132"/>
        <v>0</v>
      </c>
      <c r="AG90" s="359">
        <f t="shared" ca="1" si="202"/>
        <v>0</v>
      </c>
      <c r="AH90" s="359">
        <f t="shared" ca="1" si="181"/>
        <v>0</v>
      </c>
      <c r="AJ90" s="362">
        <f t="shared" ca="1" si="203"/>
        <v>201</v>
      </c>
      <c r="AK90" s="362">
        <v>82</v>
      </c>
      <c r="AL90" s="371">
        <f t="shared" ca="1" si="204"/>
        <v>0</v>
      </c>
      <c r="AM90" s="359">
        <f t="shared" ca="1" si="133"/>
        <v>0</v>
      </c>
      <c r="AN90" s="359">
        <f t="shared" ca="1" si="134"/>
        <v>0</v>
      </c>
      <c r="AO90" s="359">
        <f t="shared" ca="1" si="135"/>
        <v>0</v>
      </c>
      <c r="AP90" s="359">
        <f t="shared" ca="1" si="205"/>
        <v>0</v>
      </c>
      <c r="AQ90" s="359">
        <f t="shared" ca="1" si="182"/>
        <v>0</v>
      </c>
      <c r="AS90" s="362">
        <f t="shared" ca="1" si="206"/>
        <v>201</v>
      </c>
      <c r="AT90" s="362">
        <v>82</v>
      </c>
      <c r="AU90" s="371">
        <f t="shared" ca="1" si="207"/>
        <v>0</v>
      </c>
      <c r="AV90" s="359">
        <f t="shared" ca="1" si="136"/>
        <v>0</v>
      </c>
      <c r="AW90" s="359">
        <f t="shared" ca="1" si="137"/>
        <v>0</v>
      </c>
      <c r="AX90" s="359">
        <f t="shared" ca="1" si="138"/>
        <v>0</v>
      </c>
      <c r="AY90" s="359">
        <f t="shared" ca="1" si="208"/>
        <v>0</v>
      </c>
      <c r="AZ90" s="359">
        <f t="shared" ca="1" si="183"/>
        <v>0</v>
      </c>
      <c r="BB90" s="362">
        <f t="shared" ca="1" si="209"/>
        <v>201</v>
      </c>
      <c r="BC90" s="362">
        <v>82</v>
      </c>
      <c r="BD90" s="371">
        <f t="shared" ca="1" si="210"/>
        <v>0</v>
      </c>
      <c r="BE90" s="359">
        <f t="shared" ca="1" si="139"/>
        <v>0</v>
      </c>
      <c r="BF90" s="359">
        <f t="shared" ca="1" si="140"/>
        <v>0</v>
      </c>
      <c r="BG90" s="359">
        <f t="shared" ca="1" si="141"/>
        <v>0</v>
      </c>
      <c r="BH90" s="359">
        <f t="shared" ca="1" si="142"/>
        <v>0</v>
      </c>
      <c r="BI90" s="359">
        <f t="shared" ca="1" si="184"/>
        <v>0</v>
      </c>
      <c r="BK90" s="362">
        <f t="shared" ca="1" si="211"/>
        <v>201</v>
      </c>
      <c r="BL90" s="362">
        <v>82</v>
      </c>
      <c r="BM90" s="371">
        <f t="shared" ca="1" si="212"/>
        <v>0</v>
      </c>
      <c r="BN90" s="359">
        <f t="shared" ca="1" si="143"/>
        <v>0</v>
      </c>
      <c r="BO90" s="359">
        <f t="shared" ca="1" si="144"/>
        <v>0</v>
      </c>
      <c r="BP90" s="359">
        <f t="shared" ca="1" si="145"/>
        <v>0</v>
      </c>
      <c r="BQ90" s="359">
        <f t="shared" ca="1" si="146"/>
        <v>0</v>
      </c>
      <c r="BR90" s="359">
        <f t="shared" ca="1" si="185"/>
        <v>0</v>
      </c>
      <c r="BT90" s="362">
        <f t="shared" ca="1" si="213"/>
        <v>201</v>
      </c>
      <c r="BU90" s="362">
        <v>82</v>
      </c>
      <c r="BV90" s="371">
        <f t="shared" ca="1" si="214"/>
        <v>0</v>
      </c>
      <c r="BW90" s="359">
        <f t="shared" ca="1" si="147"/>
        <v>0</v>
      </c>
      <c r="BX90" s="359">
        <f t="shared" ca="1" si="148"/>
        <v>0</v>
      </c>
      <c r="BY90" s="359">
        <f t="shared" ca="1" si="149"/>
        <v>0</v>
      </c>
      <c r="BZ90" s="359">
        <f t="shared" ca="1" si="150"/>
        <v>0</v>
      </c>
      <c r="CA90" s="359">
        <f t="shared" ca="1" si="186"/>
        <v>0</v>
      </c>
      <c r="CC90" s="362">
        <f t="shared" ca="1" si="215"/>
        <v>201</v>
      </c>
      <c r="CD90" s="362">
        <v>82</v>
      </c>
      <c r="CE90" s="371">
        <f t="shared" ca="1" si="216"/>
        <v>0</v>
      </c>
      <c r="CF90" s="359">
        <f t="shared" ca="1" si="151"/>
        <v>0</v>
      </c>
      <c r="CG90" s="359">
        <f t="shared" ca="1" si="152"/>
        <v>0</v>
      </c>
      <c r="CH90" s="359">
        <f t="shared" ca="1" si="153"/>
        <v>0</v>
      </c>
      <c r="CI90" s="359">
        <f t="shared" ca="1" si="154"/>
        <v>0</v>
      </c>
      <c r="CJ90" s="359">
        <f t="shared" ca="1" si="187"/>
        <v>0</v>
      </c>
      <c r="CL90" s="362">
        <f t="shared" ca="1" si="217"/>
        <v>201</v>
      </c>
      <c r="CM90" s="362">
        <v>82</v>
      </c>
      <c r="CN90" s="371">
        <f t="shared" ca="1" si="218"/>
        <v>0</v>
      </c>
      <c r="CO90" s="359">
        <f t="shared" ca="1" si="155"/>
        <v>0</v>
      </c>
      <c r="CP90" s="359">
        <f t="shared" ca="1" si="156"/>
        <v>0</v>
      </c>
      <c r="CQ90" s="359">
        <f t="shared" ca="1" si="157"/>
        <v>0</v>
      </c>
      <c r="CR90" s="359">
        <f t="shared" ca="1" si="158"/>
        <v>0</v>
      </c>
      <c r="CS90" s="359">
        <f t="shared" ca="1" si="188"/>
        <v>0</v>
      </c>
      <c r="CU90" s="362">
        <f t="shared" ca="1" si="219"/>
        <v>201</v>
      </c>
      <c r="CV90" s="362">
        <v>82</v>
      </c>
      <c r="CW90" s="371">
        <f t="shared" ca="1" si="220"/>
        <v>0</v>
      </c>
      <c r="CX90" s="359">
        <f t="shared" ca="1" si="159"/>
        <v>0</v>
      </c>
      <c r="CY90" s="359">
        <f t="shared" ca="1" si="160"/>
        <v>0</v>
      </c>
      <c r="CZ90" s="359">
        <f t="shared" ca="1" si="161"/>
        <v>0</v>
      </c>
      <c r="DA90" s="359">
        <f t="shared" ca="1" si="162"/>
        <v>0</v>
      </c>
      <c r="DB90" s="359">
        <f t="shared" ca="1" si="189"/>
        <v>0</v>
      </c>
      <c r="DD90" s="362">
        <f t="shared" ca="1" si="221"/>
        <v>201</v>
      </c>
      <c r="DE90" s="362">
        <v>82</v>
      </c>
      <c r="DF90" s="371">
        <f t="shared" ca="1" si="222"/>
        <v>0</v>
      </c>
      <c r="DG90" s="359">
        <f t="shared" ca="1" si="163"/>
        <v>0</v>
      </c>
      <c r="DH90" s="359">
        <f t="shared" ca="1" si="164"/>
        <v>0</v>
      </c>
      <c r="DI90" s="359">
        <f t="shared" ca="1" si="165"/>
        <v>0</v>
      </c>
      <c r="DJ90" s="359">
        <f t="shared" ca="1" si="166"/>
        <v>0</v>
      </c>
      <c r="DK90" s="359">
        <f t="shared" ca="1" si="190"/>
        <v>0</v>
      </c>
      <c r="DM90" s="362">
        <f t="shared" ca="1" si="223"/>
        <v>201</v>
      </c>
      <c r="DN90" s="362">
        <v>82</v>
      </c>
      <c r="DO90" s="371">
        <f t="shared" ca="1" si="224"/>
        <v>0</v>
      </c>
      <c r="DP90" s="359">
        <f t="shared" ca="1" si="167"/>
        <v>0</v>
      </c>
      <c r="DQ90" s="359">
        <f t="shared" ca="1" si="168"/>
        <v>0</v>
      </c>
      <c r="DR90" s="359">
        <f t="shared" ca="1" si="169"/>
        <v>0</v>
      </c>
      <c r="DS90" s="359">
        <f t="shared" ca="1" si="170"/>
        <v>0</v>
      </c>
      <c r="DT90" s="359">
        <f t="shared" ca="1" si="191"/>
        <v>0</v>
      </c>
      <c r="DV90" s="362">
        <f t="shared" ca="1" si="225"/>
        <v>201</v>
      </c>
      <c r="DW90" s="362">
        <v>82</v>
      </c>
      <c r="DX90" s="371">
        <f t="shared" ca="1" si="226"/>
        <v>0</v>
      </c>
      <c r="DY90" s="359">
        <f t="shared" ca="1" si="171"/>
        <v>0</v>
      </c>
      <c r="DZ90" s="359">
        <f t="shared" ca="1" si="172"/>
        <v>0</v>
      </c>
      <c r="EA90" s="359">
        <f t="shared" ca="1" si="173"/>
        <v>0</v>
      </c>
      <c r="EB90" s="359">
        <f t="shared" ca="1" si="174"/>
        <v>0</v>
      </c>
      <c r="EC90" s="359">
        <f t="shared" ca="1" si="192"/>
        <v>0</v>
      </c>
      <c r="EE90" s="362">
        <f t="shared" ca="1" si="227"/>
        <v>201</v>
      </c>
      <c r="EF90" s="362">
        <v>82</v>
      </c>
      <c r="EG90" s="371">
        <f t="shared" ca="1" si="228"/>
        <v>0</v>
      </c>
      <c r="EH90" s="359">
        <f t="shared" ca="1" si="175"/>
        <v>0</v>
      </c>
      <c r="EI90" s="359">
        <f t="shared" ca="1" si="176"/>
        <v>0</v>
      </c>
      <c r="EJ90" s="359">
        <f t="shared" ca="1" si="177"/>
        <v>0</v>
      </c>
      <c r="EK90" s="359">
        <f t="shared" ca="1" si="178"/>
        <v>0</v>
      </c>
      <c r="EL90" s="359">
        <f t="shared" ca="1" si="193"/>
        <v>0</v>
      </c>
    </row>
    <row r="91" spans="6:142" x14ac:dyDescent="0.35">
      <c r="F91" s="372">
        <f ca="1">IFERROR(INDEX('Inflation Rates'!$A$16:$H$138,MATCH('IRA Roth'!$H91,'Inflation Rates'!$A$16:$A$138,0),8)/INDEX('Inflation Rates'!$A$16:$H$138,MATCH('IRA Roth'!$H91,'Inflation Rates'!$A$16:$A$138,0)-1,8)-1,F90)</f>
        <v>2.0000000000000018E-2</v>
      </c>
      <c r="G91" s="372">
        <f ca="1">IFERROR(INDEX('Inflation Rates'!$A$16:$H$138,MATCH('IRA Roth'!$H91,'Inflation Rates'!$A$16:$A$138,0),6)/INDEX('Inflation Rates'!$A$16:$H$138,MATCH('IRA Roth'!$H91,'Inflation Rates'!$A$16:$A$138,0)-1,6)-1,G90)</f>
        <v>2.0999999999999908E-2</v>
      </c>
      <c r="H91" s="362">
        <f t="shared" ref="H91:I106" ca="1" si="229">H90+1</f>
        <v>2102</v>
      </c>
      <c r="I91" s="362">
        <f t="shared" ca="1" si="229"/>
        <v>202</v>
      </c>
      <c r="J91" s="362">
        <v>83</v>
      </c>
      <c r="K91" s="371">
        <f t="shared" ca="1" si="195"/>
        <v>0</v>
      </c>
      <c r="L91" s="359">
        <f t="shared" ca="1" si="124"/>
        <v>0</v>
      </c>
      <c r="M91" s="359">
        <f t="shared" ca="1" si="125"/>
        <v>0</v>
      </c>
      <c r="N91" s="359">
        <f t="shared" ca="1" si="126"/>
        <v>0</v>
      </c>
      <c r="O91" s="359">
        <f t="shared" ca="1" si="196"/>
        <v>0</v>
      </c>
      <c r="P91" s="359">
        <f t="shared" ca="1" si="179"/>
        <v>0</v>
      </c>
      <c r="R91" s="362">
        <f t="shared" ca="1" si="197"/>
        <v>202</v>
      </c>
      <c r="S91" s="362">
        <v>83</v>
      </c>
      <c r="T91" s="371">
        <f t="shared" ca="1" si="198"/>
        <v>0</v>
      </c>
      <c r="U91" s="359">
        <f t="shared" ca="1" si="127"/>
        <v>0</v>
      </c>
      <c r="V91" s="359">
        <f t="shared" ca="1" si="128"/>
        <v>0</v>
      </c>
      <c r="W91" s="359">
        <f t="shared" ca="1" si="129"/>
        <v>0</v>
      </c>
      <c r="X91" s="359">
        <f t="shared" ca="1" si="199"/>
        <v>0</v>
      </c>
      <c r="Y91" s="359">
        <f t="shared" ca="1" si="180"/>
        <v>0</v>
      </c>
      <c r="AA91" s="362">
        <f t="shared" ca="1" si="200"/>
        <v>202</v>
      </c>
      <c r="AB91" s="362">
        <v>83</v>
      </c>
      <c r="AC91" s="371">
        <f t="shared" ca="1" si="201"/>
        <v>0</v>
      </c>
      <c r="AD91" s="359">
        <f t="shared" ca="1" si="130"/>
        <v>0</v>
      </c>
      <c r="AE91" s="359">
        <f t="shared" ca="1" si="131"/>
        <v>0</v>
      </c>
      <c r="AF91" s="359">
        <f t="shared" ca="1" si="132"/>
        <v>0</v>
      </c>
      <c r="AG91" s="359">
        <f t="shared" ca="1" si="202"/>
        <v>0</v>
      </c>
      <c r="AH91" s="359">
        <f t="shared" ca="1" si="181"/>
        <v>0</v>
      </c>
      <c r="AJ91" s="362">
        <f t="shared" ca="1" si="203"/>
        <v>202</v>
      </c>
      <c r="AK91" s="362">
        <v>83</v>
      </c>
      <c r="AL91" s="371">
        <f t="shared" ca="1" si="204"/>
        <v>0</v>
      </c>
      <c r="AM91" s="359">
        <f t="shared" ca="1" si="133"/>
        <v>0</v>
      </c>
      <c r="AN91" s="359">
        <f t="shared" ca="1" si="134"/>
        <v>0</v>
      </c>
      <c r="AO91" s="359">
        <f t="shared" ca="1" si="135"/>
        <v>0</v>
      </c>
      <c r="AP91" s="359">
        <f t="shared" ca="1" si="205"/>
        <v>0</v>
      </c>
      <c r="AQ91" s="359">
        <f t="shared" ca="1" si="182"/>
        <v>0</v>
      </c>
      <c r="AS91" s="362">
        <f t="shared" ca="1" si="206"/>
        <v>202</v>
      </c>
      <c r="AT91" s="362">
        <v>83</v>
      </c>
      <c r="AU91" s="371">
        <f t="shared" ca="1" si="207"/>
        <v>0</v>
      </c>
      <c r="AV91" s="359">
        <f t="shared" ca="1" si="136"/>
        <v>0</v>
      </c>
      <c r="AW91" s="359">
        <f t="shared" ca="1" si="137"/>
        <v>0</v>
      </c>
      <c r="AX91" s="359">
        <f t="shared" ca="1" si="138"/>
        <v>0</v>
      </c>
      <c r="AY91" s="359">
        <f t="shared" ca="1" si="208"/>
        <v>0</v>
      </c>
      <c r="AZ91" s="359">
        <f t="shared" ca="1" si="183"/>
        <v>0</v>
      </c>
      <c r="BB91" s="362">
        <f t="shared" ca="1" si="209"/>
        <v>202</v>
      </c>
      <c r="BC91" s="362">
        <v>83</v>
      </c>
      <c r="BD91" s="371">
        <f t="shared" ca="1" si="210"/>
        <v>0</v>
      </c>
      <c r="BE91" s="359">
        <f t="shared" ca="1" si="139"/>
        <v>0</v>
      </c>
      <c r="BF91" s="359">
        <f t="shared" ca="1" si="140"/>
        <v>0</v>
      </c>
      <c r="BG91" s="359">
        <f t="shared" ca="1" si="141"/>
        <v>0</v>
      </c>
      <c r="BH91" s="359">
        <f t="shared" ca="1" si="142"/>
        <v>0</v>
      </c>
      <c r="BI91" s="359">
        <f t="shared" ca="1" si="184"/>
        <v>0</v>
      </c>
      <c r="BK91" s="362">
        <f t="shared" ca="1" si="211"/>
        <v>202</v>
      </c>
      <c r="BL91" s="362">
        <v>83</v>
      </c>
      <c r="BM91" s="371">
        <f t="shared" ca="1" si="212"/>
        <v>0</v>
      </c>
      <c r="BN91" s="359">
        <f t="shared" ca="1" si="143"/>
        <v>0</v>
      </c>
      <c r="BO91" s="359">
        <f t="shared" ca="1" si="144"/>
        <v>0</v>
      </c>
      <c r="BP91" s="359">
        <f t="shared" ca="1" si="145"/>
        <v>0</v>
      </c>
      <c r="BQ91" s="359">
        <f t="shared" ca="1" si="146"/>
        <v>0</v>
      </c>
      <c r="BR91" s="359">
        <f t="shared" ca="1" si="185"/>
        <v>0</v>
      </c>
      <c r="BT91" s="362">
        <f t="shared" ca="1" si="213"/>
        <v>202</v>
      </c>
      <c r="BU91" s="362">
        <v>83</v>
      </c>
      <c r="BV91" s="371">
        <f t="shared" ca="1" si="214"/>
        <v>0</v>
      </c>
      <c r="BW91" s="359">
        <f t="shared" ca="1" si="147"/>
        <v>0</v>
      </c>
      <c r="BX91" s="359">
        <f t="shared" ca="1" si="148"/>
        <v>0</v>
      </c>
      <c r="BY91" s="359">
        <f t="shared" ca="1" si="149"/>
        <v>0</v>
      </c>
      <c r="BZ91" s="359">
        <f t="shared" ca="1" si="150"/>
        <v>0</v>
      </c>
      <c r="CA91" s="359">
        <f t="shared" ca="1" si="186"/>
        <v>0</v>
      </c>
      <c r="CC91" s="362">
        <f t="shared" ca="1" si="215"/>
        <v>202</v>
      </c>
      <c r="CD91" s="362">
        <v>83</v>
      </c>
      <c r="CE91" s="371">
        <f t="shared" ca="1" si="216"/>
        <v>0</v>
      </c>
      <c r="CF91" s="359">
        <f t="shared" ca="1" si="151"/>
        <v>0</v>
      </c>
      <c r="CG91" s="359">
        <f t="shared" ca="1" si="152"/>
        <v>0</v>
      </c>
      <c r="CH91" s="359">
        <f t="shared" ca="1" si="153"/>
        <v>0</v>
      </c>
      <c r="CI91" s="359">
        <f t="shared" ca="1" si="154"/>
        <v>0</v>
      </c>
      <c r="CJ91" s="359">
        <f t="shared" ca="1" si="187"/>
        <v>0</v>
      </c>
      <c r="CL91" s="362">
        <f t="shared" ca="1" si="217"/>
        <v>202</v>
      </c>
      <c r="CM91" s="362">
        <v>83</v>
      </c>
      <c r="CN91" s="371">
        <f t="shared" ca="1" si="218"/>
        <v>0</v>
      </c>
      <c r="CO91" s="359">
        <f t="shared" ca="1" si="155"/>
        <v>0</v>
      </c>
      <c r="CP91" s="359">
        <f t="shared" ca="1" si="156"/>
        <v>0</v>
      </c>
      <c r="CQ91" s="359">
        <f t="shared" ca="1" si="157"/>
        <v>0</v>
      </c>
      <c r="CR91" s="359">
        <f t="shared" ca="1" si="158"/>
        <v>0</v>
      </c>
      <c r="CS91" s="359">
        <f t="shared" ca="1" si="188"/>
        <v>0</v>
      </c>
      <c r="CU91" s="362">
        <f t="shared" ca="1" si="219"/>
        <v>202</v>
      </c>
      <c r="CV91" s="362">
        <v>83</v>
      </c>
      <c r="CW91" s="371">
        <f t="shared" ca="1" si="220"/>
        <v>0</v>
      </c>
      <c r="CX91" s="359">
        <f t="shared" ca="1" si="159"/>
        <v>0</v>
      </c>
      <c r="CY91" s="359">
        <f t="shared" ca="1" si="160"/>
        <v>0</v>
      </c>
      <c r="CZ91" s="359">
        <f t="shared" ca="1" si="161"/>
        <v>0</v>
      </c>
      <c r="DA91" s="359">
        <f t="shared" ca="1" si="162"/>
        <v>0</v>
      </c>
      <c r="DB91" s="359">
        <f t="shared" ca="1" si="189"/>
        <v>0</v>
      </c>
      <c r="DD91" s="362">
        <f t="shared" ca="1" si="221"/>
        <v>202</v>
      </c>
      <c r="DE91" s="362">
        <v>83</v>
      </c>
      <c r="DF91" s="371">
        <f t="shared" ca="1" si="222"/>
        <v>0</v>
      </c>
      <c r="DG91" s="359">
        <f t="shared" ca="1" si="163"/>
        <v>0</v>
      </c>
      <c r="DH91" s="359">
        <f t="shared" ca="1" si="164"/>
        <v>0</v>
      </c>
      <c r="DI91" s="359">
        <f t="shared" ca="1" si="165"/>
        <v>0</v>
      </c>
      <c r="DJ91" s="359">
        <f t="shared" ca="1" si="166"/>
        <v>0</v>
      </c>
      <c r="DK91" s="359">
        <f t="shared" ca="1" si="190"/>
        <v>0</v>
      </c>
      <c r="DM91" s="362">
        <f t="shared" ca="1" si="223"/>
        <v>202</v>
      </c>
      <c r="DN91" s="362">
        <v>83</v>
      </c>
      <c r="DO91" s="371">
        <f t="shared" ca="1" si="224"/>
        <v>0</v>
      </c>
      <c r="DP91" s="359">
        <f t="shared" ca="1" si="167"/>
        <v>0</v>
      </c>
      <c r="DQ91" s="359">
        <f t="shared" ca="1" si="168"/>
        <v>0</v>
      </c>
      <c r="DR91" s="359">
        <f t="shared" ca="1" si="169"/>
        <v>0</v>
      </c>
      <c r="DS91" s="359">
        <f t="shared" ca="1" si="170"/>
        <v>0</v>
      </c>
      <c r="DT91" s="359">
        <f t="shared" ca="1" si="191"/>
        <v>0</v>
      </c>
      <c r="DV91" s="362">
        <f t="shared" ca="1" si="225"/>
        <v>202</v>
      </c>
      <c r="DW91" s="362">
        <v>83</v>
      </c>
      <c r="DX91" s="371">
        <f t="shared" ca="1" si="226"/>
        <v>0</v>
      </c>
      <c r="DY91" s="359">
        <f t="shared" ca="1" si="171"/>
        <v>0</v>
      </c>
      <c r="DZ91" s="359">
        <f t="shared" ca="1" si="172"/>
        <v>0</v>
      </c>
      <c r="EA91" s="359">
        <f t="shared" ca="1" si="173"/>
        <v>0</v>
      </c>
      <c r="EB91" s="359">
        <f t="shared" ca="1" si="174"/>
        <v>0</v>
      </c>
      <c r="EC91" s="359">
        <f t="shared" ca="1" si="192"/>
        <v>0</v>
      </c>
      <c r="EE91" s="362">
        <f t="shared" ca="1" si="227"/>
        <v>202</v>
      </c>
      <c r="EF91" s="362">
        <v>83</v>
      </c>
      <c r="EG91" s="371">
        <f t="shared" ca="1" si="228"/>
        <v>0</v>
      </c>
      <c r="EH91" s="359">
        <f t="shared" ca="1" si="175"/>
        <v>0</v>
      </c>
      <c r="EI91" s="359">
        <f t="shared" ca="1" si="176"/>
        <v>0</v>
      </c>
      <c r="EJ91" s="359">
        <f t="shared" ca="1" si="177"/>
        <v>0</v>
      </c>
      <c r="EK91" s="359">
        <f t="shared" ca="1" si="178"/>
        <v>0</v>
      </c>
      <c r="EL91" s="359">
        <f t="shared" ca="1" si="193"/>
        <v>0</v>
      </c>
    </row>
    <row r="92" spans="6:142" x14ac:dyDescent="0.35">
      <c r="F92" s="372">
        <f ca="1">IFERROR(INDEX('Inflation Rates'!$A$16:$H$138,MATCH('IRA Roth'!$H92,'Inflation Rates'!$A$16:$A$138,0),8)/INDEX('Inflation Rates'!$A$16:$H$138,MATCH('IRA Roth'!$H92,'Inflation Rates'!$A$16:$A$138,0)-1,8)-1,F91)</f>
        <v>2.0000000000000018E-2</v>
      </c>
      <c r="G92" s="372">
        <f ca="1">IFERROR(INDEX('Inflation Rates'!$A$16:$H$138,MATCH('IRA Roth'!$H92,'Inflation Rates'!$A$16:$A$138,0),6)/INDEX('Inflation Rates'!$A$16:$H$138,MATCH('IRA Roth'!$H92,'Inflation Rates'!$A$16:$A$138,0)-1,6)-1,G91)</f>
        <v>2.0999999999999908E-2</v>
      </c>
      <c r="H92" s="362">
        <f t="shared" ca="1" si="229"/>
        <v>2103</v>
      </c>
      <c r="I92" s="362">
        <f t="shared" ca="1" si="229"/>
        <v>203</v>
      </c>
      <c r="J92" s="362">
        <v>84</v>
      </c>
      <c r="K92" s="371">
        <f t="shared" ca="1" si="195"/>
        <v>0</v>
      </c>
      <c r="L92" s="359">
        <f t="shared" ca="1" si="124"/>
        <v>0</v>
      </c>
      <c r="M92" s="359">
        <f t="shared" ca="1" si="125"/>
        <v>0</v>
      </c>
      <c r="N92" s="359">
        <f t="shared" ca="1" si="126"/>
        <v>0</v>
      </c>
      <c r="O92" s="359">
        <f t="shared" ca="1" si="196"/>
        <v>0</v>
      </c>
      <c r="P92" s="359">
        <f t="shared" ca="1" si="179"/>
        <v>0</v>
      </c>
      <c r="R92" s="362">
        <f t="shared" ca="1" si="197"/>
        <v>203</v>
      </c>
      <c r="S92" s="362">
        <v>84</v>
      </c>
      <c r="T92" s="371">
        <f t="shared" ca="1" si="198"/>
        <v>0</v>
      </c>
      <c r="U92" s="359">
        <f t="shared" ca="1" si="127"/>
        <v>0</v>
      </c>
      <c r="V92" s="359">
        <f t="shared" ca="1" si="128"/>
        <v>0</v>
      </c>
      <c r="W92" s="359">
        <f t="shared" ca="1" si="129"/>
        <v>0</v>
      </c>
      <c r="X92" s="359">
        <f t="shared" ca="1" si="199"/>
        <v>0</v>
      </c>
      <c r="Y92" s="359">
        <f t="shared" ca="1" si="180"/>
        <v>0</v>
      </c>
      <c r="AA92" s="362">
        <f t="shared" ca="1" si="200"/>
        <v>203</v>
      </c>
      <c r="AB92" s="362">
        <v>84</v>
      </c>
      <c r="AC92" s="371">
        <f t="shared" ca="1" si="201"/>
        <v>0</v>
      </c>
      <c r="AD92" s="359">
        <f t="shared" ca="1" si="130"/>
        <v>0</v>
      </c>
      <c r="AE92" s="359">
        <f t="shared" ca="1" si="131"/>
        <v>0</v>
      </c>
      <c r="AF92" s="359">
        <f t="shared" ca="1" si="132"/>
        <v>0</v>
      </c>
      <c r="AG92" s="359">
        <f t="shared" ca="1" si="202"/>
        <v>0</v>
      </c>
      <c r="AH92" s="359">
        <f t="shared" ca="1" si="181"/>
        <v>0</v>
      </c>
      <c r="AJ92" s="362">
        <f t="shared" ca="1" si="203"/>
        <v>203</v>
      </c>
      <c r="AK92" s="362">
        <v>84</v>
      </c>
      <c r="AL92" s="371">
        <f t="shared" ca="1" si="204"/>
        <v>0</v>
      </c>
      <c r="AM92" s="359">
        <f t="shared" ca="1" si="133"/>
        <v>0</v>
      </c>
      <c r="AN92" s="359">
        <f t="shared" ca="1" si="134"/>
        <v>0</v>
      </c>
      <c r="AO92" s="359">
        <f t="shared" ca="1" si="135"/>
        <v>0</v>
      </c>
      <c r="AP92" s="359">
        <f t="shared" ca="1" si="205"/>
        <v>0</v>
      </c>
      <c r="AQ92" s="359">
        <f t="shared" ca="1" si="182"/>
        <v>0</v>
      </c>
      <c r="AS92" s="362">
        <f t="shared" ca="1" si="206"/>
        <v>203</v>
      </c>
      <c r="AT92" s="362">
        <v>84</v>
      </c>
      <c r="AU92" s="371">
        <f t="shared" ca="1" si="207"/>
        <v>0</v>
      </c>
      <c r="AV92" s="359">
        <f t="shared" ca="1" si="136"/>
        <v>0</v>
      </c>
      <c r="AW92" s="359">
        <f t="shared" ca="1" si="137"/>
        <v>0</v>
      </c>
      <c r="AX92" s="359">
        <f t="shared" ca="1" si="138"/>
        <v>0</v>
      </c>
      <c r="AY92" s="359">
        <f t="shared" ca="1" si="208"/>
        <v>0</v>
      </c>
      <c r="AZ92" s="359">
        <f t="shared" ca="1" si="183"/>
        <v>0</v>
      </c>
      <c r="BB92" s="362">
        <f t="shared" ca="1" si="209"/>
        <v>203</v>
      </c>
      <c r="BC92" s="362">
        <v>84</v>
      </c>
      <c r="BD92" s="371">
        <f t="shared" ca="1" si="210"/>
        <v>0</v>
      </c>
      <c r="BE92" s="359">
        <f t="shared" ca="1" si="139"/>
        <v>0</v>
      </c>
      <c r="BF92" s="359">
        <f t="shared" ca="1" si="140"/>
        <v>0</v>
      </c>
      <c r="BG92" s="359">
        <f t="shared" ca="1" si="141"/>
        <v>0</v>
      </c>
      <c r="BH92" s="359">
        <f t="shared" ca="1" si="142"/>
        <v>0</v>
      </c>
      <c r="BI92" s="359">
        <f t="shared" ca="1" si="184"/>
        <v>0</v>
      </c>
      <c r="BK92" s="362">
        <f t="shared" ca="1" si="211"/>
        <v>203</v>
      </c>
      <c r="BL92" s="362">
        <v>84</v>
      </c>
      <c r="BM92" s="371">
        <f t="shared" ca="1" si="212"/>
        <v>0</v>
      </c>
      <c r="BN92" s="359">
        <f t="shared" ca="1" si="143"/>
        <v>0</v>
      </c>
      <c r="BO92" s="359">
        <f t="shared" ca="1" si="144"/>
        <v>0</v>
      </c>
      <c r="BP92" s="359">
        <f t="shared" ca="1" si="145"/>
        <v>0</v>
      </c>
      <c r="BQ92" s="359">
        <f t="shared" ca="1" si="146"/>
        <v>0</v>
      </c>
      <c r="BR92" s="359">
        <f t="shared" ca="1" si="185"/>
        <v>0</v>
      </c>
      <c r="BT92" s="362">
        <f t="shared" ca="1" si="213"/>
        <v>203</v>
      </c>
      <c r="BU92" s="362">
        <v>84</v>
      </c>
      <c r="BV92" s="371">
        <f t="shared" ca="1" si="214"/>
        <v>0</v>
      </c>
      <c r="BW92" s="359">
        <f t="shared" ca="1" si="147"/>
        <v>0</v>
      </c>
      <c r="BX92" s="359">
        <f t="shared" ca="1" si="148"/>
        <v>0</v>
      </c>
      <c r="BY92" s="359">
        <f t="shared" ca="1" si="149"/>
        <v>0</v>
      </c>
      <c r="BZ92" s="359">
        <f t="shared" ca="1" si="150"/>
        <v>0</v>
      </c>
      <c r="CA92" s="359">
        <f t="shared" ca="1" si="186"/>
        <v>0</v>
      </c>
      <c r="CC92" s="362">
        <f t="shared" ca="1" si="215"/>
        <v>203</v>
      </c>
      <c r="CD92" s="362">
        <v>84</v>
      </c>
      <c r="CE92" s="371">
        <f t="shared" ca="1" si="216"/>
        <v>0</v>
      </c>
      <c r="CF92" s="359">
        <f t="shared" ca="1" si="151"/>
        <v>0</v>
      </c>
      <c r="CG92" s="359">
        <f t="shared" ca="1" si="152"/>
        <v>0</v>
      </c>
      <c r="CH92" s="359">
        <f t="shared" ca="1" si="153"/>
        <v>0</v>
      </c>
      <c r="CI92" s="359">
        <f t="shared" ca="1" si="154"/>
        <v>0</v>
      </c>
      <c r="CJ92" s="359">
        <f t="shared" ca="1" si="187"/>
        <v>0</v>
      </c>
      <c r="CL92" s="362">
        <f t="shared" ca="1" si="217"/>
        <v>203</v>
      </c>
      <c r="CM92" s="362">
        <v>84</v>
      </c>
      <c r="CN92" s="371">
        <f t="shared" ca="1" si="218"/>
        <v>0</v>
      </c>
      <c r="CO92" s="359">
        <f t="shared" ca="1" si="155"/>
        <v>0</v>
      </c>
      <c r="CP92" s="359">
        <f t="shared" ca="1" si="156"/>
        <v>0</v>
      </c>
      <c r="CQ92" s="359">
        <f t="shared" ca="1" si="157"/>
        <v>0</v>
      </c>
      <c r="CR92" s="359">
        <f t="shared" ca="1" si="158"/>
        <v>0</v>
      </c>
      <c r="CS92" s="359">
        <f t="shared" ca="1" si="188"/>
        <v>0</v>
      </c>
      <c r="CU92" s="362">
        <f t="shared" ca="1" si="219"/>
        <v>203</v>
      </c>
      <c r="CV92" s="362">
        <v>84</v>
      </c>
      <c r="CW92" s="371">
        <f t="shared" ca="1" si="220"/>
        <v>0</v>
      </c>
      <c r="CX92" s="359">
        <f t="shared" ca="1" si="159"/>
        <v>0</v>
      </c>
      <c r="CY92" s="359">
        <f t="shared" ca="1" si="160"/>
        <v>0</v>
      </c>
      <c r="CZ92" s="359">
        <f t="shared" ca="1" si="161"/>
        <v>0</v>
      </c>
      <c r="DA92" s="359">
        <f t="shared" ca="1" si="162"/>
        <v>0</v>
      </c>
      <c r="DB92" s="359">
        <f t="shared" ca="1" si="189"/>
        <v>0</v>
      </c>
      <c r="DD92" s="362">
        <f t="shared" ca="1" si="221"/>
        <v>203</v>
      </c>
      <c r="DE92" s="362">
        <v>84</v>
      </c>
      <c r="DF92" s="371">
        <f t="shared" ca="1" si="222"/>
        <v>0</v>
      </c>
      <c r="DG92" s="359">
        <f t="shared" ca="1" si="163"/>
        <v>0</v>
      </c>
      <c r="DH92" s="359">
        <f t="shared" ca="1" si="164"/>
        <v>0</v>
      </c>
      <c r="DI92" s="359">
        <f t="shared" ca="1" si="165"/>
        <v>0</v>
      </c>
      <c r="DJ92" s="359">
        <f t="shared" ca="1" si="166"/>
        <v>0</v>
      </c>
      <c r="DK92" s="359">
        <f t="shared" ca="1" si="190"/>
        <v>0</v>
      </c>
      <c r="DM92" s="362">
        <f t="shared" ca="1" si="223"/>
        <v>203</v>
      </c>
      <c r="DN92" s="362">
        <v>84</v>
      </c>
      <c r="DO92" s="371">
        <f t="shared" ca="1" si="224"/>
        <v>0</v>
      </c>
      <c r="DP92" s="359">
        <f t="shared" ca="1" si="167"/>
        <v>0</v>
      </c>
      <c r="DQ92" s="359">
        <f t="shared" ca="1" si="168"/>
        <v>0</v>
      </c>
      <c r="DR92" s="359">
        <f t="shared" ca="1" si="169"/>
        <v>0</v>
      </c>
      <c r="DS92" s="359">
        <f t="shared" ca="1" si="170"/>
        <v>0</v>
      </c>
      <c r="DT92" s="359">
        <f t="shared" ca="1" si="191"/>
        <v>0</v>
      </c>
      <c r="DV92" s="362">
        <f t="shared" ca="1" si="225"/>
        <v>203</v>
      </c>
      <c r="DW92" s="362">
        <v>84</v>
      </c>
      <c r="DX92" s="371">
        <f t="shared" ca="1" si="226"/>
        <v>0</v>
      </c>
      <c r="DY92" s="359">
        <f t="shared" ca="1" si="171"/>
        <v>0</v>
      </c>
      <c r="DZ92" s="359">
        <f t="shared" ca="1" si="172"/>
        <v>0</v>
      </c>
      <c r="EA92" s="359">
        <f t="shared" ca="1" si="173"/>
        <v>0</v>
      </c>
      <c r="EB92" s="359">
        <f t="shared" ca="1" si="174"/>
        <v>0</v>
      </c>
      <c r="EC92" s="359">
        <f t="shared" ca="1" si="192"/>
        <v>0</v>
      </c>
      <c r="EE92" s="362">
        <f t="shared" ca="1" si="227"/>
        <v>203</v>
      </c>
      <c r="EF92" s="362">
        <v>84</v>
      </c>
      <c r="EG92" s="371">
        <f t="shared" ca="1" si="228"/>
        <v>0</v>
      </c>
      <c r="EH92" s="359">
        <f t="shared" ca="1" si="175"/>
        <v>0</v>
      </c>
      <c r="EI92" s="359">
        <f t="shared" ca="1" si="176"/>
        <v>0</v>
      </c>
      <c r="EJ92" s="359">
        <f t="shared" ca="1" si="177"/>
        <v>0</v>
      </c>
      <c r="EK92" s="359">
        <f t="shared" ca="1" si="178"/>
        <v>0</v>
      </c>
      <c r="EL92" s="359">
        <f t="shared" ca="1" si="193"/>
        <v>0</v>
      </c>
    </row>
    <row r="93" spans="6:142" x14ac:dyDescent="0.35">
      <c r="F93" s="372">
        <f ca="1">IFERROR(INDEX('Inflation Rates'!$A$16:$H$138,MATCH('IRA Roth'!$H93,'Inflation Rates'!$A$16:$A$138,0),8)/INDEX('Inflation Rates'!$A$16:$H$138,MATCH('IRA Roth'!$H93,'Inflation Rates'!$A$16:$A$138,0)-1,8)-1,F92)</f>
        <v>2.0000000000000018E-2</v>
      </c>
      <c r="G93" s="372">
        <f ca="1">IFERROR(INDEX('Inflation Rates'!$A$16:$H$138,MATCH('IRA Roth'!$H93,'Inflation Rates'!$A$16:$A$138,0),6)/INDEX('Inflation Rates'!$A$16:$H$138,MATCH('IRA Roth'!$H93,'Inflation Rates'!$A$16:$A$138,0)-1,6)-1,G92)</f>
        <v>2.0999999999999908E-2</v>
      </c>
      <c r="H93" s="362">
        <f t="shared" ca="1" si="229"/>
        <v>2104</v>
      </c>
      <c r="I93" s="362">
        <f t="shared" ca="1" si="229"/>
        <v>204</v>
      </c>
      <c r="J93" s="362">
        <v>85</v>
      </c>
      <c r="K93" s="371">
        <f t="shared" ca="1" si="195"/>
        <v>0</v>
      </c>
      <c r="L93" s="359">
        <f t="shared" ca="1" si="124"/>
        <v>0</v>
      </c>
      <c r="M93" s="359">
        <f t="shared" ca="1" si="125"/>
        <v>0</v>
      </c>
      <c r="N93" s="359">
        <f t="shared" ca="1" si="126"/>
        <v>0</v>
      </c>
      <c r="O93" s="359">
        <f t="shared" ca="1" si="196"/>
        <v>0</v>
      </c>
      <c r="P93" s="359">
        <f t="shared" ca="1" si="179"/>
        <v>0</v>
      </c>
      <c r="R93" s="362">
        <f t="shared" ca="1" si="197"/>
        <v>204</v>
      </c>
      <c r="S93" s="362">
        <v>85</v>
      </c>
      <c r="T93" s="371">
        <f t="shared" ca="1" si="198"/>
        <v>0</v>
      </c>
      <c r="U93" s="359">
        <f t="shared" ca="1" si="127"/>
        <v>0</v>
      </c>
      <c r="V93" s="359">
        <f t="shared" ca="1" si="128"/>
        <v>0</v>
      </c>
      <c r="W93" s="359">
        <f t="shared" ca="1" si="129"/>
        <v>0</v>
      </c>
      <c r="X93" s="359">
        <f t="shared" ca="1" si="199"/>
        <v>0</v>
      </c>
      <c r="Y93" s="359">
        <f t="shared" ca="1" si="180"/>
        <v>0</v>
      </c>
      <c r="AA93" s="362">
        <f t="shared" ca="1" si="200"/>
        <v>204</v>
      </c>
      <c r="AB93" s="362">
        <v>85</v>
      </c>
      <c r="AC93" s="371">
        <f t="shared" ca="1" si="201"/>
        <v>0</v>
      </c>
      <c r="AD93" s="359">
        <f t="shared" ca="1" si="130"/>
        <v>0</v>
      </c>
      <c r="AE93" s="359">
        <f t="shared" ca="1" si="131"/>
        <v>0</v>
      </c>
      <c r="AF93" s="359">
        <f t="shared" ca="1" si="132"/>
        <v>0</v>
      </c>
      <c r="AG93" s="359">
        <f t="shared" ca="1" si="202"/>
        <v>0</v>
      </c>
      <c r="AH93" s="359">
        <f t="shared" ca="1" si="181"/>
        <v>0</v>
      </c>
      <c r="AJ93" s="362">
        <f t="shared" ca="1" si="203"/>
        <v>204</v>
      </c>
      <c r="AK93" s="362">
        <v>85</v>
      </c>
      <c r="AL93" s="371">
        <f t="shared" ca="1" si="204"/>
        <v>0</v>
      </c>
      <c r="AM93" s="359">
        <f t="shared" ca="1" si="133"/>
        <v>0</v>
      </c>
      <c r="AN93" s="359">
        <f t="shared" ca="1" si="134"/>
        <v>0</v>
      </c>
      <c r="AO93" s="359">
        <f t="shared" ca="1" si="135"/>
        <v>0</v>
      </c>
      <c r="AP93" s="359">
        <f t="shared" ca="1" si="205"/>
        <v>0</v>
      </c>
      <c r="AQ93" s="359">
        <f t="shared" ca="1" si="182"/>
        <v>0</v>
      </c>
      <c r="AS93" s="362">
        <f t="shared" ca="1" si="206"/>
        <v>204</v>
      </c>
      <c r="AT93" s="362">
        <v>85</v>
      </c>
      <c r="AU93" s="371">
        <f t="shared" ca="1" si="207"/>
        <v>0</v>
      </c>
      <c r="AV93" s="359">
        <f t="shared" ca="1" si="136"/>
        <v>0</v>
      </c>
      <c r="AW93" s="359">
        <f t="shared" ca="1" si="137"/>
        <v>0</v>
      </c>
      <c r="AX93" s="359">
        <f t="shared" ca="1" si="138"/>
        <v>0</v>
      </c>
      <c r="AY93" s="359">
        <f t="shared" ca="1" si="208"/>
        <v>0</v>
      </c>
      <c r="AZ93" s="359">
        <f t="shared" ca="1" si="183"/>
        <v>0</v>
      </c>
      <c r="BB93" s="362">
        <f t="shared" ca="1" si="209"/>
        <v>204</v>
      </c>
      <c r="BC93" s="362">
        <v>85</v>
      </c>
      <c r="BD93" s="371">
        <f t="shared" ca="1" si="210"/>
        <v>0</v>
      </c>
      <c r="BE93" s="359">
        <f t="shared" ca="1" si="139"/>
        <v>0</v>
      </c>
      <c r="BF93" s="359">
        <f t="shared" ca="1" si="140"/>
        <v>0</v>
      </c>
      <c r="BG93" s="359">
        <f t="shared" ca="1" si="141"/>
        <v>0</v>
      </c>
      <c r="BH93" s="359">
        <f t="shared" ca="1" si="142"/>
        <v>0</v>
      </c>
      <c r="BI93" s="359">
        <f t="shared" ca="1" si="184"/>
        <v>0</v>
      </c>
      <c r="BK93" s="362">
        <f t="shared" ca="1" si="211"/>
        <v>204</v>
      </c>
      <c r="BL93" s="362">
        <v>85</v>
      </c>
      <c r="BM93" s="371">
        <f t="shared" ca="1" si="212"/>
        <v>0</v>
      </c>
      <c r="BN93" s="359">
        <f t="shared" ca="1" si="143"/>
        <v>0</v>
      </c>
      <c r="BO93" s="359">
        <f t="shared" ca="1" si="144"/>
        <v>0</v>
      </c>
      <c r="BP93" s="359">
        <f t="shared" ca="1" si="145"/>
        <v>0</v>
      </c>
      <c r="BQ93" s="359">
        <f t="shared" ca="1" si="146"/>
        <v>0</v>
      </c>
      <c r="BR93" s="359">
        <f t="shared" ca="1" si="185"/>
        <v>0</v>
      </c>
      <c r="BT93" s="362">
        <f t="shared" ca="1" si="213"/>
        <v>204</v>
      </c>
      <c r="BU93" s="362">
        <v>85</v>
      </c>
      <c r="BV93" s="371">
        <f t="shared" ca="1" si="214"/>
        <v>0</v>
      </c>
      <c r="BW93" s="359">
        <f t="shared" ca="1" si="147"/>
        <v>0</v>
      </c>
      <c r="BX93" s="359">
        <f t="shared" ca="1" si="148"/>
        <v>0</v>
      </c>
      <c r="BY93" s="359">
        <f t="shared" ca="1" si="149"/>
        <v>0</v>
      </c>
      <c r="BZ93" s="359">
        <f t="shared" ca="1" si="150"/>
        <v>0</v>
      </c>
      <c r="CA93" s="359">
        <f t="shared" ca="1" si="186"/>
        <v>0</v>
      </c>
      <c r="CC93" s="362">
        <f t="shared" ca="1" si="215"/>
        <v>204</v>
      </c>
      <c r="CD93" s="362">
        <v>85</v>
      </c>
      <c r="CE93" s="371">
        <f t="shared" ca="1" si="216"/>
        <v>0</v>
      </c>
      <c r="CF93" s="359">
        <f t="shared" ca="1" si="151"/>
        <v>0</v>
      </c>
      <c r="CG93" s="359">
        <f t="shared" ca="1" si="152"/>
        <v>0</v>
      </c>
      <c r="CH93" s="359">
        <f t="shared" ca="1" si="153"/>
        <v>0</v>
      </c>
      <c r="CI93" s="359">
        <f t="shared" ca="1" si="154"/>
        <v>0</v>
      </c>
      <c r="CJ93" s="359">
        <f t="shared" ca="1" si="187"/>
        <v>0</v>
      </c>
      <c r="CL93" s="362">
        <f t="shared" ca="1" si="217"/>
        <v>204</v>
      </c>
      <c r="CM93" s="362">
        <v>85</v>
      </c>
      <c r="CN93" s="371">
        <f t="shared" ca="1" si="218"/>
        <v>0</v>
      </c>
      <c r="CO93" s="359">
        <f t="shared" ca="1" si="155"/>
        <v>0</v>
      </c>
      <c r="CP93" s="359">
        <f t="shared" ca="1" si="156"/>
        <v>0</v>
      </c>
      <c r="CQ93" s="359">
        <f t="shared" ca="1" si="157"/>
        <v>0</v>
      </c>
      <c r="CR93" s="359">
        <f t="shared" ca="1" si="158"/>
        <v>0</v>
      </c>
      <c r="CS93" s="359">
        <f t="shared" ca="1" si="188"/>
        <v>0</v>
      </c>
      <c r="CU93" s="362">
        <f t="shared" ca="1" si="219"/>
        <v>204</v>
      </c>
      <c r="CV93" s="362">
        <v>85</v>
      </c>
      <c r="CW93" s="371">
        <f t="shared" ca="1" si="220"/>
        <v>0</v>
      </c>
      <c r="CX93" s="359">
        <f t="shared" ca="1" si="159"/>
        <v>0</v>
      </c>
      <c r="CY93" s="359">
        <f t="shared" ca="1" si="160"/>
        <v>0</v>
      </c>
      <c r="CZ93" s="359">
        <f t="shared" ca="1" si="161"/>
        <v>0</v>
      </c>
      <c r="DA93" s="359">
        <f t="shared" ca="1" si="162"/>
        <v>0</v>
      </c>
      <c r="DB93" s="359">
        <f t="shared" ca="1" si="189"/>
        <v>0</v>
      </c>
      <c r="DD93" s="362">
        <f t="shared" ca="1" si="221"/>
        <v>204</v>
      </c>
      <c r="DE93" s="362">
        <v>85</v>
      </c>
      <c r="DF93" s="371">
        <f t="shared" ca="1" si="222"/>
        <v>0</v>
      </c>
      <c r="DG93" s="359">
        <f t="shared" ca="1" si="163"/>
        <v>0</v>
      </c>
      <c r="DH93" s="359">
        <f t="shared" ca="1" si="164"/>
        <v>0</v>
      </c>
      <c r="DI93" s="359">
        <f t="shared" ca="1" si="165"/>
        <v>0</v>
      </c>
      <c r="DJ93" s="359">
        <f t="shared" ca="1" si="166"/>
        <v>0</v>
      </c>
      <c r="DK93" s="359">
        <f t="shared" ca="1" si="190"/>
        <v>0</v>
      </c>
      <c r="DM93" s="362">
        <f t="shared" ca="1" si="223"/>
        <v>204</v>
      </c>
      <c r="DN93" s="362">
        <v>85</v>
      </c>
      <c r="DO93" s="371">
        <f t="shared" ca="1" si="224"/>
        <v>0</v>
      </c>
      <c r="DP93" s="359">
        <f t="shared" ca="1" si="167"/>
        <v>0</v>
      </c>
      <c r="DQ93" s="359">
        <f t="shared" ca="1" si="168"/>
        <v>0</v>
      </c>
      <c r="DR93" s="359">
        <f t="shared" ca="1" si="169"/>
        <v>0</v>
      </c>
      <c r="DS93" s="359">
        <f t="shared" ca="1" si="170"/>
        <v>0</v>
      </c>
      <c r="DT93" s="359">
        <f t="shared" ca="1" si="191"/>
        <v>0</v>
      </c>
      <c r="DV93" s="362">
        <f t="shared" ca="1" si="225"/>
        <v>204</v>
      </c>
      <c r="DW93" s="362">
        <v>85</v>
      </c>
      <c r="DX93" s="371">
        <f t="shared" ca="1" si="226"/>
        <v>0</v>
      </c>
      <c r="DY93" s="359">
        <f t="shared" ca="1" si="171"/>
        <v>0</v>
      </c>
      <c r="DZ93" s="359">
        <f t="shared" ca="1" si="172"/>
        <v>0</v>
      </c>
      <c r="EA93" s="359">
        <f t="shared" ca="1" si="173"/>
        <v>0</v>
      </c>
      <c r="EB93" s="359">
        <f t="shared" ca="1" si="174"/>
        <v>0</v>
      </c>
      <c r="EC93" s="359">
        <f t="shared" ca="1" si="192"/>
        <v>0</v>
      </c>
      <c r="EE93" s="362">
        <f t="shared" ca="1" si="227"/>
        <v>204</v>
      </c>
      <c r="EF93" s="362">
        <v>85</v>
      </c>
      <c r="EG93" s="371">
        <f t="shared" ca="1" si="228"/>
        <v>0</v>
      </c>
      <c r="EH93" s="359">
        <f t="shared" ca="1" si="175"/>
        <v>0</v>
      </c>
      <c r="EI93" s="359">
        <f t="shared" ca="1" si="176"/>
        <v>0</v>
      </c>
      <c r="EJ93" s="359">
        <f t="shared" ca="1" si="177"/>
        <v>0</v>
      </c>
      <c r="EK93" s="359">
        <f t="shared" ca="1" si="178"/>
        <v>0</v>
      </c>
      <c r="EL93" s="359">
        <f t="shared" ca="1" si="193"/>
        <v>0</v>
      </c>
    </row>
    <row r="94" spans="6:142" x14ac:dyDescent="0.35">
      <c r="F94" s="372">
        <f ca="1">IFERROR(INDEX('Inflation Rates'!$A$16:$H$138,MATCH('IRA Roth'!$H94,'Inflation Rates'!$A$16:$A$138,0),8)/INDEX('Inflation Rates'!$A$16:$H$138,MATCH('IRA Roth'!$H94,'Inflation Rates'!$A$16:$A$138,0)-1,8)-1,F93)</f>
        <v>2.0000000000000018E-2</v>
      </c>
      <c r="G94" s="372">
        <f ca="1">IFERROR(INDEX('Inflation Rates'!$A$16:$H$138,MATCH('IRA Roth'!$H94,'Inflation Rates'!$A$16:$A$138,0),6)/INDEX('Inflation Rates'!$A$16:$H$138,MATCH('IRA Roth'!$H94,'Inflation Rates'!$A$16:$A$138,0)-1,6)-1,G93)</f>
        <v>2.0999999999999908E-2</v>
      </c>
      <c r="H94" s="362">
        <f t="shared" ca="1" si="229"/>
        <v>2105</v>
      </c>
      <c r="I94" s="362">
        <f t="shared" ca="1" si="229"/>
        <v>205</v>
      </c>
      <c r="J94" s="362">
        <v>86</v>
      </c>
      <c r="K94" s="371">
        <f t="shared" ca="1" si="195"/>
        <v>0</v>
      </c>
      <c r="L94" s="359">
        <f t="shared" ca="1" si="124"/>
        <v>0</v>
      </c>
      <c r="M94" s="359">
        <f t="shared" ca="1" si="125"/>
        <v>0</v>
      </c>
      <c r="N94" s="359">
        <f t="shared" ca="1" si="126"/>
        <v>0</v>
      </c>
      <c r="O94" s="359">
        <f t="shared" ca="1" si="196"/>
        <v>0</v>
      </c>
      <c r="P94" s="359">
        <f t="shared" ca="1" si="179"/>
        <v>0</v>
      </c>
      <c r="R94" s="362">
        <f t="shared" ca="1" si="197"/>
        <v>205</v>
      </c>
      <c r="S94" s="362">
        <v>86</v>
      </c>
      <c r="T94" s="371">
        <f t="shared" ca="1" si="198"/>
        <v>0</v>
      </c>
      <c r="U94" s="359">
        <f t="shared" ca="1" si="127"/>
        <v>0</v>
      </c>
      <c r="V94" s="359">
        <f t="shared" ca="1" si="128"/>
        <v>0</v>
      </c>
      <c r="W94" s="359">
        <f t="shared" ca="1" si="129"/>
        <v>0</v>
      </c>
      <c r="X94" s="359">
        <f t="shared" ca="1" si="199"/>
        <v>0</v>
      </c>
      <c r="Y94" s="359">
        <f t="shared" ca="1" si="180"/>
        <v>0</v>
      </c>
      <c r="AA94" s="362">
        <f t="shared" ca="1" si="200"/>
        <v>205</v>
      </c>
      <c r="AB94" s="362">
        <v>86</v>
      </c>
      <c r="AC94" s="371">
        <f t="shared" ca="1" si="201"/>
        <v>0</v>
      </c>
      <c r="AD94" s="359">
        <f t="shared" ca="1" si="130"/>
        <v>0</v>
      </c>
      <c r="AE94" s="359">
        <f t="shared" ca="1" si="131"/>
        <v>0</v>
      </c>
      <c r="AF94" s="359">
        <f t="shared" ca="1" si="132"/>
        <v>0</v>
      </c>
      <c r="AG94" s="359">
        <f t="shared" ca="1" si="202"/>
        <v>0</v>
      </c>
      <c r="AH94" s="359">
        <f t="shared" ca="1" si="181"/>
        <v>0</v>
      </c>
      <c r="AJ94" s="362">
        <f t="shared" ca="1" si="203"/>
        <v>205</v>
      </c>
      <c r="AK94" s="362">
        <v>86</v>
      </c>
      <c r="AL94" s="371">
        <f t="shared" ca="1" si="204"/>
        <v>0</v>
      </c>
      <c r="AM94" s="359">
        <f t="shared" ca="1" si="133"/>
        <v>0</v>
      </c>
      <c r="AN94" s="359">
        <f t="shared" ca="1" si="134"/>
        <v>0</v>
      </c>
      <c r="AO94" s="359">
        <f t="shared" ca="1" si="135"/>
        <v>0</v>
      </c>
      <c r="AP94" s="359">
        <f t="shared" ca="1" si="205"/>
        <v>0</v>
      </c>
      <c r="AQ94" s="359">
        <f t="shared" ca="1" si="182"/>
        <v>0</v>
      </c>
      <c r="AS94" s="362">
        <f t="shared" ca="1" si="206"/>
        <v>205</v>
      </c>
      <c r="AT94" s="362">
        <v>86</v>
      </c>
      <c r="AU94" s="371">
        <f t="shared" ca="1" si="207"/>
        <v>0</v>
      </c>
      <c r="AV94" s="359">
        <f t="shared" ca="1" si="136"/>
        <v>0</v>
      </c>
      <c r="AW94" s="359">
        <f t="shared" ca="1" si="137"/>
        <v>0</v>
      </c>
      <c r="AX94" s="359">
        <f t="shared" ca="1" si="138"/>
        <v>0</v>
      </c>
      <c r="AY94" s="359">
        <f t="shared" ca="1" si="208"/>
        <v>0</v>
      </c>
      <c r="AZ94" s="359">
        <f t="shared" ca="1" si="183"/>
        <v>0</v>
      </c>
      <c r="BB94" s="362">
        <f t="shared" ca="1" si="209"/>
        <v>205</v>
      </c>
      <c r="BC94" s="362">
        <v>86</v>
      </c>
      <c r="BD94" s="371">
        <f t="shared" ca="1" si="210"/>
        <v>0</v>
      </c>
      <c r="BE94" s="359">
        <f t="shared" ca="1" si="139"/>
        <v>0</v>
      </c>
      <c r="BF94" s="359">
        <f t="shared" ca="1" si="140"/>
        <v>0</v>
      </c>
      <c r="BG94" s="359">
        <f t="shared" ca="1" si="141"/>
        <v>0</v>
      </c>
      <c r="BH94" s="359">
        <f t="shared" ca="1" si="142"/>
        <v>0</v>
      </c>
      <c r="BI94" s="359">
        <f t="shared" ca="1" si="184"/>
        <v>0</v>
      </c>
      <c r="BK94" s="362">
        <f t="shared" ca="1" si="211"/>
        <v>205</v>
      </c>
      <c r="BL94" s="362">
        <v>86</v>
      </c>
      <c r="BM94" s="371">
        <f t="shared" ca="1" si="212"/>
        <v>0</v>
      </c>
      <c r="BN94" s="359">
        <f t="shared" ca="1" si="143"/>
        <v>0</v>
      </c>
      <c r="BO94" s="359">
        <f t="shared" ca="1" si="144"/>
        <v>0</v>
      </c>
      <c r="BP94" s="359">
        <f t="shared" ca="1" si="145"/>
        <v>0</v>
      </c>
      <c r="BQ94" s="359">
        <f t="shared" ca="1" si="146"/>
        <v>0</v>
      </c>
      <c r="BR94" s="359">
        <f t="shared" ca="1" si="185"/>
        <v>0</v>
      </c>
      <c r="BT94" s="362">
        <f t="shared" ca="1" si="213"/>
        <v>205</v>
      </c>
      <c r="BU94" s="362">
        <v>86</v>
      </c>
      <c r="BV94" s="371">
        <f t="shared" ca="1" si="214"/>
        <v>0</v>
      </c>
      <c r="BW94" s="359">
        <f t="shared" ca="1" si="147"/>
        <v>0</v>
      </c>
      <c r="BX94" s="359">
        <f t="shared" ca="1" si="148"/>
        <v>0</v>
      </c>
      <c r="BY94" s="359">
        <f t="shared" ca="1" si="149"/>
        <v>0</v>
      </c>
      <c r="BZ94" s="359">
        <f t="shared" ca="1" si="150"/>
        <v>0</v>
      </c>
      <c r="CA94" s="359">
        <f t="shared" ca="1" si="186"/>
        <v>0</v>
      </c>
      <c r="CC94" s="362">
        <f t="shared" ca="1" si="215"/>
        <v>205</v>
      </c>
      <c r="CD94" s="362">
        <v>86</v>
      </c>
      <c r="CE94" s="371">
        <f t="shared" ca="1" si="216"/>
        <v>0</v>
      </c>
      <c r="CF94" s="359">
        <f t="shared" ca="1" si="151"/>
        <v>0</v>
      </c>
      <c r="CG94" s="359">
        <f t="shared" ca="1" si="152"/>
        <v>0</v>
      </c>
      <c r="CH94" s="359">
        <f t="shared" ca="1" si="153"/>
        <v>0</v>
      </c>
      <c r="CI94" s="359">
        <f t="shared" ca="1" si="154"/>
        <v>0</v>
      </c>
      <c r="CJ94" s="359">
        <f t="shared" ca="1" si="187"/>
        <v>0</v>
      </c>
      <c r="CL94" s="362">
        <f t="shared" ca="1" si="217"/>
        <v>205</v>
      </c>
      <c r="CM94" s="362">
        <v>86</v>
      </c>
      <c r="CN94" s="371">
        <f t="shared" ca="1" si="218"/>
        <v>0</v>
      </c>
      <c r="CO94" s="359">
        <f t="shared" ca="1" si="155"/>
        <v>0</v>
      </c>
      <c r="CP94" s="359">
        <f t="shared" ca="1" si="156"/>
        <v>0</v>
      </c>
      <c r="CQ94" s="359">
        <f t="shared" ca="1" si="157"/>
        <v>0</v>
      </c>
      <c r="CR94" s="359">
        <f t="shared" ca="1" si="158"/>
        <v>0</v>
      </c>
      <c r="CS94" s="359">
        <f t="shared" ca="1" si="188"/>
        <v>0</v>
      </c>
      <c r="CU94" s="362">
        <f t="shared" ca="1" si="219"/>
        <v>205</v>
      </c>
      <c r="CV94" s="362">
        <v>86</v>
      </c>
      <c r="CW94" s="371">
        <f t="shared" ca="1" si="220"/>
        <v>0</v>
      </c>
      <c r="CX94" s="359">
        <f t="shared" ca="1" si="159"/>
        <v>0</v>
      </c>
      <c r="CY94" s="359">
        <f t="shared" ca="1" si="160"/>
        <v>0</v>
      </c>
      <c r="CZ94" s="359">
        <f t="shared" ca="1" si="161"/>
        <v>0</v>
      </c>
      <c r="DA94" s="359">
        <f t="shared" ca="1" si="162"/>
        <v>0</v>
      </c>
      <c r="DB94" s="359">
        <f t="shared" ca="1" si="189"/>
        <v>0</v>
      </c>
      <c r="DD94" s="362">
        <f t="shared" ca="1" si="221"/>
        <v>205</v>
      </c>
      <c r="DE94" s="362">
        <v>86</v>
      </c>
      <c r="DF94" s="371">
        <f t="shared" ca="1" si="222"/>
        <v>0</v>
      </c>
      <c r="DG94" s="359">
        <f t="shared" ca="1" si="163"/>
        <v>0</v>
      </c>
      <c r="DH94" s="359">
        <f t="shared" ca="1" si="164"/>
        <v>0</v>
      </c>
      <c r="DI94" s="359">
        <f t="shared" ca="1" si="165"/>
        <v>0</v>
      </c>
      <c r="DJ94" s="359">
        <f t="shared" ca="1" si="166"/>
        <v>0</v>
      </c>
      <c r="DK94" s="359">
        <f t="shared" ca="1" si="190"/>
        <v>0</v>
      </c>
      <c r="DM94" s="362">
        <f t="shared" ca="1" si="223"/>
        <v>205</v>
      </c>
      <c r="DN94" s="362">
        <v>86</v>
      </c>
      <c r="DO94" s="371">
        <f t="shared" ca="1" si="224"/>
        <v>0</v>
      </c>
      <c r="DP94" s="359">
        <f t="shared" ca="1" si="167"/>
        <v>0</v>
      </c>
      <c r="DQ94" s="359">
        <f t="shared" ca="1" si="168"/>
        <v>0</v>
      </c>
      <c r="DR94" s="359">
        <f t="shared" ca="1" si="169"/>
        <v>0</v>
      </c>
      <c r="DS94" s="359">
        <f t="shared" ca="1" si="170"/>
        <v>0</v>
      </c>
      <c r="DT94" s="359">
        <f t="shared" ca="1" si="191"/>
        <v>0</v>
      </c>
      <c r="DV94" s="362">
        <f t="shared" ca="1" si="225"/>
        <v>205</v>
      </c>
      <c r="DW94" s="362">
        <v>86</v>
      </c>
      <c r="DX94" s="371">
        <f t="shared" ca="1" si="226"/>
        <v>0</v>
      </c>
      <c r="DY94" s="359">
        <f t="shared" ca="1" si="171"/>
        <v>0</v>
      </c>
      <c r="DZ94" s="359">
        <f t="shared" ca="1" si="172"/>
        <v>0</v>
      </c>
      <c r="EA94" s="359">
        <f t="shared" ca="1" si="173"/>
        <v>0</v>
      </c>
      <c r="EB94" s="359">
        <f t="shared" ca="1" si="174"/>
        <v>0</v>
      </c>
      <c r="EC94" s="359">
        <f t="shared" ca="1" si="192"/>
        <v>0</v>
      </c>
      <c r="EE94" s="362">
        <f t="shared" ca="1" si="227"/>
        <v>205</v>
      </c>
      <c r="EF94" s="362">
        <v>86</v>
      </c>
      <c r="EG94" s="371">
        <f t="shared" ca="1" si="228"/>
        <v>0</v>
      </c>
      <c r="EH94" s="359">
        <f t="shared" ca="1" si="175"/>
        <v>0</v>
      </c>
      <c r="EI94" s="359">
        <f t="shared" ca="1" si="176"/>
        <v>0</v>
      </c>
      <c r="EJ94" s="359">
        <f t="shared" ca="1" si="177"/>
        <v>0</v>
      </c>
      <c r="EK94" s="359">
        <f t="shared" ca="1" si="178"/>
        <v>0</v>
      </c>
      <c r="EL94" s="359">
        <f t="shared" ca="1" si="193"/>
        <v>0</v>
      </c>
    </row>
    <row r="95" spans="6:142" x14ac:dyDescent="0.35">
      <c r="F95" s="372">
        <f ca="1">IFERROR(INDEX('Inflation Rates'!$A$16:$H$138,MATCH('IRA Roth'!$H95,'Inflation Rates'!$A$16:$A$138,0),8)/INDEX('Inflation Rates'!$A$16:$H$138,MATCH('IRA Roth'!$H95,'Inflation Rates'!$A$16:$A$138,0)-1,8)-1,F94)</f>
        <v>2.0000000000000018E-2</v>
      </c>
      <c r="G95" s="372">
        <f ca="1">IFERROR(INDEX('Inflation Rates'!$A$16:$H$138,MATCH('IRA Roth'!$H95,'Inflation Rates'!$A$16:$A$138,0),6)/INDEX('Inflation Rates'!$A$16:$H$138,MATCH('IRA Roth'!$H95,'Inflation Rates'!$A$16:$A$138,0)-1,6)-1,G94)</f>
        <v>2.0999999999999908E-2</v>
      </c>
      <c r="H95" s="362">
        <f t="shared" ca="1" si="229"/>
        <v>2106</v>
      </c>
      <c r="I95" s="362">
        <f t="shared" ca="1" si="229"/>
        <v>206</v>
      </c>
      <c r="J95" s="362">
        <v>87</v>
      </c>
      <c r="K95" s="371">
        <f t="shared" ca="1" si="195"/>
        <v>0</v>
      </c>
      <c r="L95" s="359">
        <f t="shared" ca="1" si="124"/>
        <v>0</v>
      </c>
      <c r="M95" s="359">
        <f t="shared" ca="1" si="125"/>
        <v>0</v>
      </c>
      <c r="N95" s="359">
        <f t="shared" ca="1" si="126"/>
        <v>0</v>
      </c>
      <c r="O95" s="359">
        <f t="shared" ca="1" si="196"/>
        <v>0</v>
      </c>
      <c r="P95" s="359">
        <f t="shared" ca="1" si="179"/>
        <v>0</v>
      </c>
      <c r="R95" s="362">
        <f t="shared" ca="1" si="197"/>
        <v>206</v>
      </c>
      <c r="S95" s="362">
        <v>87</v>
      </c>
      <c r="T95" s="371">
        <f t="shared" ca="1" si="198"/>
        <v>0</v>
      </c>
      <c r="U95" s="359">
        <f t="shared" ca="1" si="127"/>
        <v>0</v>
      </c>
      <c r="V95" s="359">
        <f t="shared" ca="1" si="128"/>
        <v>0</v>
      </c>
      <c r="W95" s="359">
        <f t="shared" ca="1" si="129"/>
        <v>0</v>
      </c>
      <c r="X95" s="359">
        <f t="shared" ca="1" si="199"/>
        <v>0</v>
      </c>
      <c r="Y95" s="359">
        <f t="shared" ca="1" si="180"/>
        <v>0</v>
      </c>
      <c r="AA95" s="362">
        <f t="shared" ca="1" si="200"/>
        <v>206</v>
      </c>
      <c r="AB95" s="362">
        <v>87</v>
      </c>
      <c r="AC95" s="371">
        <f t="shared" ca="1" si="201"/>
        <v>0</v>
      </c>
      <c r="AD95" s="359">
        <f t="shared" ca="1" si="130"/>
        <v>0</v>
      </c>
      <c r="AE95" s="359">
        <f t="shared" ca="1" si="131"/>
        <v>0</v>
      </c>
      <c r="AF95" s="359">
        <f t="shared" ca="1" si="132"/>
        <v>0</v>
      </c>
      <c r="AG95" s="359">
        <f t="shared" ca="1" si="202"/>
        <v>0</v>
      </c>
      <c r="AH95" s="359">
        <f t="shared" ca="1" si="181"/>
        <v>0</v>
      </c>
      <c r="AJ95" s="362">
        <f t="shared" ca="1" si="203"/>
        <v>206</v>
      </c>
      <c r="AK95" s="362">
        <v>87</v>
      </c>
      <c r="AL95" s="371">
        <f t="shared" ca="1" si="204"/>
        <v>0</v>
      </c>
      <c r="AM95" s="359">
        <f t="shared" ca="1" si="133"/>
        <v>0</v>
      </c>
      <c r="AN95" s="359">
        <f t="shared" ca="1" si="134"/>
        <v>0</v>
      </c>
      <c r="AO95" s="359">
        <f t="shared" ca="1" si="135"/>
        <v>0</v>
      </c>
      <c r="AP95" s="359">
        <f t="shared" ca="1" si="205"/>
        <v>0</v>
      </c>
      <c r="AQ95" s="359">
        <f t="shared" ca="1" si="182"/>
        <v>0</v>
      </c>
      <c r="AS95" s="362">
        <f t="shared" ca="1" si="206"/>
        <v>206</v>
      </c>
      <c r="AT95" s="362">
        <v>87</v>
      </c>
      <c r="AU95" s="371">
        <f t="shared" ca="1" si="207"/>
        <v>0</v>
      </c>
      <c r="AV95" s="359">
        <f t="shared" ca="1" si="136"/>
        <v>0</v>
      </c>
      <c r="AW95" s="359">
        <f t="shared" ca="1" si="137"/>
        <v>0</v>
      </c>
      <c r="AX95" s="359">
        <f t="shared" ca="1" si="138"/>
        <v>0</v>
      </c>
      <c r="AY95" s="359">
        <f t="shared" ca="1" si="208"/>
        <v>0</v>
      </c>
      <c r="AZ95" s="359">
        <f t="shared" ca="1" si="183"/>
        <v>0</v>
      </c>
      <c r="BB95" s="362">
        <f t="shared" ca="1" si="209"/>
        <v>206</v>
      </c>
      <c r="BC95" s="362">
        <v>87</v>
      </c>
      <c r="BD95" s="371">
        <f t="shared" ca="1" si="210"/>
        <v>0</v>
      </c>
      <c r="BE95" s="359">
        <f t="shared" ca="1" si="139"/>
        <v>0</v>
      </c>
      <c r="BF95" s="359">
        <f t="shared" ca="1" si="140"/>
        <v>0</v>
      </c>
      <c r="BG95" s="359">
        <f t="shared" ca="1" si="141"/>
        <v>0</v>
      </c>
      <c r="BH95" s="359">
        <f t="shared" ca="1" si="142"/>
        <v>0</v>
      </c>
      <c r="BI95" s="359">
        <f t="shared" ca="1" si="184"/>
        <v>0</v>
      </c>
      <c r="BK95" s="362">
        <f t="shared" ca="1" si="211"/>
        <v>206</v>
      </c>
      <c r="BL95" s="362">
        <v>87</v>
      </c>
      <c r="BM95" s="371">
        <f t="shared" ca="1" si="212"/>
        <v>0</v>
      </c>
      <c r="BN95" s="359">
        <f t="shared" ca="1" si="143"/>
        <v>0</v>
      </c>
      <c r="BO95" s="359">
        <f t="shared" ca="1" si="144"/>
        <v>0</v>
      </c>
      <c r="BP95" s="359">
        <f t="shared" ca="1" si="145"/>
        <v>0</v>
      </c>
      <c r="BQ95" s="359">
        <f t="shared" ca="1" si="146"/>
        <v>0</v>
      </c>
      <c r="BR95" s="359">
        <f t="shared" ca="1" si="185"/>
        <v>0</v>
      </c>
      <c r="BT95" s="362">
        <f t="shared" ca="1" si="213"/>
        <v>206</v>
      </c>
      <c r="BU95" s="362">
        <v>87</v>
      </c>
      <c r="BV95" s="371">
        <f t="shared" ca="1" si="214"/>
        <v>0</v>
      </c>
      <c r="BW95" s="359">
        <f t="shared" ca="1" si="147"/>
        <v>0</v>
      </c>
      <c r="BX95" s="359">
        <f t="shared" ca="1" si="148"/>
        <v>0</v>
      </c>
      <c r="BY95" s="359">
        <f t="shared" ca="1" si="149"/>
        <v>0</v>
      </c>
      <c r="BZ95" s="359">
        <f t="shared" ca="1" si="150"/>
        <v>0</v>
      </c>
      <c r="CA95" s="359">
        <f t="shared" ca="1" si="186"/>
        <v>0</v>
      </c>
      <c r="CC95" s="362">
        <f t="shared" ca="1" si="215"/>
        <v>206</v>
      </c>
      <c r="CD95" s="362">
        <v>87</v>
      </c>
      <c r="CE95" s="371">
        <f t="shared" ca="1" si="216"/>
        <v>0</v>
      </c>
      <c r="CF95" s="359">
        <f t="shared" ca="1" si="151"/>
        <v>0</v>
      </c>
      <c r="CG95" s="359">
        <f t="shared" ca="1" si="152"/>
        <v>0</v>
      </c>
      <c r="CH95" s="359">
        <f t="shared" ca="1" si="153"/>
        <v>0</v>
      </c>
      <c r="CI95" s="359">
        <f t="shared" ca="1" si="154"/>
        <v>0</v>
      </c>
      <c r="CJ95" s="359">
        <f t="shared" ca="1" si="187"/>
        <v>0</v>
      </c>
      <c r="CL95" s="362">
        <f t="shared" ca="1" si="217"/>
        <v>206</v>
      </c>
      <c r="CM95" s="362">
        <v>87</v>
      </c>
      <c r="CN95" s="371">
        <f t="shared" ca="1" si="218"/>
        <v>0</v>
      </c>
      <c r="CO95" s="359">
        <f t="shared" ca="1" si="155"/>
        <v>0</v>
      </c>
      <c r="CP95" s="359">
        <f t="shared" ca="1" si="156"/>
        <v>0</v>
      </c>
      <c r="CQ95" s="359">
        <f t="shared" ca="1" si="157"/>
        <v>0</v>
      </c>
      <c r="CR95" s="359">
        <f t="shared" ca="1" si="158"/>
        <v>0</v>
      </c>
      <c r="CS95" s="359">
        <f t="shared" ca="1" si="188"/>
        <v>0</v>
      </c>
      <c r="CU95" s="362">
        <f t="shared" ca="1" si="219"/>
        <v>206</v>
      </c>
      <c r="CV95" s="362">
        <v>87</v>
      </c>
      <c r="CW95" s="371">
        <f t="shared" ca="1" si="220"/>
        <v>0</v>
      </c>
      <c r="CX95" s="359">
        <f t="shared" ca="1" si="159"/>
        <v>0</v>
      </c>
      <c r="CY95" s="359">
        <f t="shared" ca="1" si="160"/>
        <v>0</v>
      </c>
      <c r="CZ95" s="359">
        <f t="shared" ca="1" si="161"/>
        <v>0</v>
      </c>
      <c r="DA95" s="359">
        <f t="shared" ca="1" si="162"/>
        <v>0</v>
      </c>
      <c r="DB95" s="359">
        <f t="shared" ca="1" si="189"/>
        <v>0</v>
      </c>
      <c r="DD95" s="362">
        <f t="shared" ca="1" si="221"/>
        <v>206</v>
      </c>
      <c r="DE95" s="362">
        <v>87</v>
      </c>
      <c r="DF95" s="371">
        <f t="shared" ca="1" si="222"/>
        <v>0</v>
      </c>
      <c r="DG95" s="359">
        <f t="shared" ca="1" si="163"/>
        <v>0</v>
      </c>
      <c r="DH95" s="359">
        <f t="shared" ca="1" si="164"/>
        <v>0</v>
      </c>
      <c r="DI95" s="359">
        <f t="shared" ca="1" si="165"/>
        <v>0</v>
      </c>
      <c r="DJ95" s="359">
        <f t="shared" ca="1" si="166"/>
        <v>0</v>
      </c>
      <c r="DK95" s="359">
        <f t="shared" ca="1" si="190"/>
        <v>0</v>
      </c>
      <c r="DM95" s="362">
        <f t="shared" ca="1" si="223"/>
        <v>206</v>
      </c>
      <c r="DN95" s="362">
        <v>87</v>
      </c>
      <c r="DO95" s="371">
        <f t="shared" ca="1" si="224"/>
        <v>0</v>
      </c>
      <c r="DP95" s="359">
        <f t="shared" ca="1" si="167"/>
        <v>0</v>
      </c>
      <c r="DQ95" s="359">
        <f t="shared" ca="1" si="168"/>
        <v>0</v>
      </c>
      <c r="DR95" s="359">
        <f t="shared" ca="1" si="169"/>
        <v>0</v>
      </c>
      <c r="DS95" s="359">
        <f t="shared" ca="1" si="170"/>
        <v>0</v>
      </c>
      <c r="DT95" s="359">
        <f t="shared" ca="1" si="191"/>
        <v>0</v>
      </c>
      <c r="DV95" s="362">
        <f t="shared" ca="1" si="225"/>
        <v>206</v>
      </c>
      <c r="DW95" s="362">
        <v>87</v>
      </c>
      <c r="DX95" s="371">
        <f t="shared" ca="1" si="226"/>
        <v>0</v>
      </c>
      <c r="DY95" s="359">
        <f t="shared" ca="1" si="171"/>
        <v>0</v>
      </c>
      <c r="DZ95" s="359">
        <f t="shared" ca="1" si="172"/>
        <v>0</v>
      </c>
      <c r="EA95" s="359">
        <f t="shared" ca="1" si="173"/>
        <v>0</v>
      </c>
      <c r="EB95" s="359">
        <f t="shared" ca="1" si="174"/>
        <v>0</v>
      </c>
      <c r="EC95" s="359">
        <f t="shared" ca="1" si="192"/>
        <v>0</v>
      </c>
      <c r="EE95" s="362">
        <f t="shared" ca="1" si="227"/>
        <v>206</v>
      </c>
      <c r="EF95" s="362">
        <v>87</v>
      </c>
      <c r="EG95" s="371">
        <f t="shared" ca="1" si="228"/>
        <v>0</v>
      </c>
      <c r="EH95" s="359">
        <f t="shared" ca="1" si="175"/>
        <v>0</v>
      </c>
      <c r="EI95" s="359">
        <f t="shared" ca="1" si="176"/>
        <v>0</v>
      </c>
      <c r="EJ95" s="359">
        <f t="shared" ca="1" si="177"/>
        <v>0</v>
      </c>
      <c r="EK95" s="359">
        <f t="shared" ca="1" si="178"/>
        <v>0</v>
      </c>
      <c r="EL95" s="359">
        <f t="shared" ca="1" si="193"/>
        <v>0</v>
      </c>
    </row>
    <row r="96" spans="6:142" x14ac:dyDescent="0.35">
      <c r="F96" s="372">
        <f ca="1">IFERROR(INDEX('Inflation Rates'!$A$16:$H$138,MATCH('IRA Roth'!$H96,'Inflation Rates'!$A$16:$A$138,0),8)/INDEX('Inflation Rates'!$A$16:$H$138,MATCH('IRA Roth'!$H96,'Inflation Rates'!$A$16:$A$138,0)-1,8)-1,F95)</f>
        <v>2.0000000000000018E-2</v>
      </c>
      <c r="G96" s="372">
        <f ca="1">IFERROR(INDEX('Inflation Rates'!$A$16:$H$138,MATCH('IRA Roth'!$H96,'Inflation Rates'!$A$16:$A$138,0),6)/INDEX('Inflation Rates'!$A$16:$H$138,MATCH('IRA Roth'!$H96,'Inflation Rates'!$A$16:$A$138,0)-1,6)-1,G95)</f>
        <v>2.0999999999999908E-2</v>
      </c>
      <c r="H96" s="362">
        <f t="shared" ca="1" si="229"/>
        <v>2107</v>
      </c>
      <c r="I96" s="362">
        <f t="shared" ca="1" si="229"/>
        <v>207</v>
      </c>
      <c r="J96" s="362">
        <v>88</v>
      </c>
      <c r="K96" s="371">
        <f t="shared" ca="1" si="195"/>
        <v>0</v>
      </c>
      <c r="L96" s="359">
        <f t="shared" ca="1" si="124"/>
        <v>0</v>
      </c>
      <c r="M96" s="359">
        <f t="shared" ca="1" si="125"/>
        <v>0</v>
      </c>
      <c r="N96" s="359">
        <f t="shared" ca="1" si="126"/>
        <v>0</v>
      </c>
      <c r="O96" s="359">
        <f t="shared" ca="1" si="196"/>
        <v>0</v>
      </c>
      <c r="P96" s="359">
        <f t="shared" ca="1" si="179"/>
        <v>0</v>
      </c>
      <c r="R96" s="362">
        <f t="shared" ca="1" si="197"/>
        <v>207</v>
      </c>
      <c r="S96" s="362">
        <v>88</v>
      </c>
      <c r="T96" s="371">
        <f t="shared" ca="1" si="198"/>
        <v>0</v>
      </c>
      <c r="U96" s="359">
        <f t="shared" ca="1" si="127"/>
        <v>0</v>
      </c>
      <c r="V96" s="359">
        <f t="shared" ca="1" si="128"/>
        <v>0</v>
      </c>
      <c r="W96" s="359">
        <f t="shared" ca="1" si="129"/>
        <v>0</v>
      </c>
      <c r="X96" s="359">
        <f t="shared" ca="1" si="199"/>
        <v>0</v>
      </c>
      <c r="Y96" s="359">
        <f t="shared" ca="1" si="180"/>
        <v>0</v>
      </c>
      <c r="AA96" s="362">
        <f t="shared" ca="1" si="200"/>
        <v>207</v>
      </c>
      <c r="AB96" s="362">
        <v>88</v>
      </c>
      <c r="AC96" s="371">
        <f t="shared" ca="1" si="201"/>
        <v>0</v>
      </c>
      <c r="AD96" s="359">
        <f t="shared" ca="1" si="130"/>
        <v>0</v>
      </c>
      <c r="AE96" s="359">
        <f t="shared" ca="1" si="131"/>
        <v>0</v>
      </c>
      <c r="AF96" s="359">
        <f t="shared" ca="1" si="132"/>
        <v>0</v>
      </c>
      <c r="AG96" s="359">
        <f t="shared" ca="1" si="202"/>
        <v>0</v>
      </c>
      <c r="AH96" s="359">
        <f t="shared" ca="1" si="181"/>
        <v>0</v>
      </c>
      <c r="AJ96" s="362">
        <f t="shared" ca="1" si="203"/>
        <v>207</v>
      </c>
      <c r="AK96" s="362">
        <v>88</v>
      </c>
      <c r="AL96" s="371">
        <f t="shared" ca="1" si="204"/>
        <v>0</v>
      </c>
      <c r="AM96" s="359">
        <f t="shared" ca="1" si="133"/>
        <v>0</v>
      </c>
      <c r="AN96" s="359">
        <f t="shared" ca="1" si="134"/>
        <v>0</v>
      </c>
      <c r="AO96" s="359">
        <f t="shared" ca="1" si="135"/>
        <v>0</v>
      </c>
      <c r="AP96" s="359">
        <f t="shared" ca="1" si="205"/>
        <v>0</v>
      </c>
      <c r="AQ96" s="359">
        <f t="shared" ca="1" si="182"/>
        <v>0</v>
      </c>
      <c r="AS96" s="362">
        <f t="shared" ca="1" si="206"/>
        <v>207</v>
      </c>
      <c r="AT96" s="362">
        <v>88</v>
      </c>
      <c r="AU96" s="371">
        <f t="shared" ca="1" si="207"/>
        <v>0</v>
      </c>
      <c r="AV96" s="359">
        <f t="shared" ca="1" si="136"/>
        <v>0</v>
      </c>
      <c r="AW96" s="359">
        <f t="shared" ca="1" si="137"/>
        <v>0</v>
      </c>
      <c r="AX96" s="359">
        <f t="shared" ca="1" si="138"/>
        <v>0</v>
      </c>
      <c r="AY96" s="359">
        <f t="shared" ca="1" si="208"/>
        <v>0</v>
      </c>
      <c r="AZ96" s="359">
        <f t="shared" ca="1" si="183"/>
        <v>0</v>
      </c>
      <c r="BB96" s="362">
        <f t="shared" ca="1" si="209"/>
        <v>207</v>
      </c>
      <c r="BC96" s="362">
        <v>88</v>
      </c>
      <c r="BD96" s="371">
        <f t="shared" ca="1" si="210"/>
        <v>0</v>
      </c>
      <c r="BE96" s="359">
        <f t="shared" ca="1" si="139"/>
        <v>0</v>
      </c>
      <c r="BF96" s="359">
        <f t="shared" ca="1" si="140"/>
        <v>0</v>
      </c>
      <c r="BG96" s="359">
        <f t="shared" ca="1" si="141"/>
        <v>0</v>
      </c>
      <c r="BH96" s="359">
        <f t="shared" ca="1" si="142"/>
        <v>0</v>
      </c>
      <c r="BI96" s="359">
        <f t="shared" ca="1" si="184"/>
        <v>0</v>
      </c>
      <c r="BK96" s="362">
        <f t="shared" ca="1" si="211"/>
        <v>207</v>
      </c>
      <c r="BL96" s="362">
        <v>88</v>
      </c>
      <c r="BM96" s="371">
        <f t="shared" ca="1" si="212"/>
        <v>0</v>
      </c>
      <c r="BN96" s="359">
        <f t="shared" ca="1" si="143"/>
        <v>0</v>
      </c>
      <c r="BO96" s="359">
        <f t="shared" ca="1" si="144"/>
        <v>0</v>
      </c>
      <c r="BP96" s="359">
        <f t="shared" ca="1" si="145"/>
        <v>0</v>
      </c>
      <c r="BQ96" s="359">
        <f t="shared" ca="1" si="146"/>
        <v>0</v>
      </c>
      <c r="BR96" s="359">
        <f t="shared" ca="1" si="185"/>
        <v>0</v>
      </c>
      <c r="BT96" s="362">
        <f t="shared" ca="1" si="213"/>
        <v>207</v>
      </c>
      <c r="BU96" s="362">
        <v>88</v>
      </c>
      <c r="BV96" s="371">
        <f t="shared" ca="1" si="214"/>
        <v>0</v>
      </c>
      <c r="BW96" s="359">
        <f t="shared" ca="1" si="147"/>
        <v>0</v>
      </c>
      <c r="BX96" s="359">
        <f t="shared" ca="1" si="148"/>
        <v>0</v>
      </c>
      <c r="BY96" s="359">
        <f t="shared" ca="1" si="149"/>
        <v>0</v>
      </c>
      <c r="BZ96" s="359">
        <f t="shared" ca="1" si="150"/>
        <v>0</v>
      </c>
      <c r="CA96" s="359">
        <f t="shared" ca="1" si="186"/>
        <v>0</v>
      </c>
      <c r="CC96" s="362">
        <f t="shared" ca="1" si="215"/>
        <v>207</v>
      </c>
      <c r="CD96" s="362">
        <v>88</v>
      </c>
      <c r="CE96" s="371">
        <f t="shared" ca="1" si="216"/>
        <v>0</v>
      </c>
      <c r="CF96" s="359">
        <f t="shared" ca="1" si="151"/>
        <v>0</v>
      </c>
      <c r="CG96" s="359">
        <f t="shared" ca="1" si="152"/>
        <v>0</v>
      </c>
      <c r="CH96" s="359">
        <f t="shared" ca="1" si="153"/>
        <v>0</v>
      </c>
      <c r="CI96" s="359">
        <f t="shared" ca="1" si="154"/>
        <v>0</v>
      </c>
      <c r="CJ96" s="359">
        <f t="shared" ca="1" si="187"/>
        <v>0</v>
      </c>
      <c r="CL96" s="362">
        <f t="shared" ca="1" si="217"/>
        <v>207</v>
      </c>
      <c r="CM96" s="362">
        <v>88</v>
      </c>
      <c r="CN96" s="371">
        <f t="shared" ca="1" si="218"/>
        <v>0</v>
      </c>
      <c r="CO96" s="359">
        <f t="shared" ca="1" si="155"/>
        <v>0</v>
      </c>
      <c r="CP96" s="359">
        <f t="shared" ca="1" si="156"/>
        <v>0</v>
      </c>
      <c r="CQ96" s="359">
        <f t="shared" ca="1" si="157"/>
        <v>0</v>
      </c>
      <c r="CR96" s="359">
        <f t="shared" ca="1" si="158"/>
        <v>0</v>
      </c>
      <c r="CS96" s="359">
        <f t="shared" ca="1" si="188"/>
        <v>0</v>
      </c>
      <c r="CU96" s="362">
        <f t="shared" ca="1" si="219"/>
        <v>207</v>
      </c>
      <c r="CV96" s="362">
        <v>88</v>
      </c>
      <c r="CW96" s="371">
        <f t="shared" ca="1" si="220"/>
        <v>0</v>
      </c>
      <c r="CX96" s="359">
        <f t="shared" ca="1" si="159"/>
        <v>0</v>
      </c>
      <c r="CY96" s="359">
        <f t="shared" ca="1" si="160"/>
        <v>0</v>
      </c>
      <c r="CZ96" s="359">
        <f t="shared" ca="1" si="161"/>
        <v>0</v>
      </c>
      <c r="DA96" s="359">
        <f t="shared" ca="1" si="162"/>
        <v>0</v>
      </c>
      <c r="DB96" s="359">
        <f t="shared" ca="1" si="189"/>
        <v>0</v>
      </c>
      <c r="DD96" s="362">
        <f t="shared" ca="1" si="221"/>
        <v>207</v>
      </c>
      <c r="DE96" s="362">
        <v>88</v>
      </c>
      <c r="DF96" s="371">
        <f t="shared" ca="1" si="222"/>
        <v>0</v>
      </c>
      <c r="DG96" s="359">
        <f t="shared" ca="1" si="163"/>
        <v>0</v>
      </c>
      <c r="DH96" s="359">
        <f t="shared" ca="1" si="164"/>
        <v>0</v>
      </c>
      <c r="DI96" s="359">
        <f t="shared" ca="1" si="165"/>
        <v>0</v>
      </c>
      <c r="DJ96" s="359">
        <f t="shared" ca="1" si="166"/>
        <v>0</v>
      </c>
      <c r="DK96" s="359">
        <f t="shared" ca="1" si="190"/>
        <v>0</v>
      </c>
      <c r="DM96" s="362">
        <f t="shared" ca="1" si="223"/>
        <v>207</v>
      </c>
      <c r="DN96" s="362">
        <v>88</v>
      </c>
      <c r="DO96" s="371">
        <f t="shared" ca="1" si="224"/>
        <v>0</v>
      </c>
      <c r="DP96" s="359">
        <f t="shared" ca="1" si="167"/>
        <v>0</v>
      </c>
      <c r="DQ96" s="359">
        <f t="shared" ca="1" si="168"/>
        <v>0</v>
      </c>
      <c r="DR96" s="359">
        <f t="shared" ca="1" si="169"/>
        <v>0</v>
      </c>
      <c r="DS96" s="359">
        <f t="shared" ca="1" si="170"/>
        <v>0</v>
      </c>
      <c r="DT96" s="359">
        <f t="shared" ca="1" si="191"/>
        <v>0</v>
      </c>
      <c r="DV96" s="362">
        <f t="shared" ca="1" si="225"/>
        <v>207</v>
      </c>
      <c r="DW96" s="362">
        <v>88</v>
      </c>
      <c r="DX96" s="371">
        <f t="shared" ca="1" si="226"/>
        <v>0</v>
      </c>
      <c r="DY96" s="359">
        <f t="shared" ca="1" si="171"/>
        <v>0</v>
      </c>
      <c r="DZ96" s="359">
        <f t="shared" ca="1" si="172"/>
        <v>0</v>
      </c>
      <c r="EA96" s="359">
        <f t="shared" ca="1" si="173"/>
        <v>0</v>
      </c>
      <c r="EB96" s="359">
        <f t="shared" ca="1" si="174"/>
        <v>0</v>
      </c>
      <c r="EC96" s="359">
        <f t="shared" ca="1" si="192"/>
        <v>0</v>
      </c>
      <c r="EE96" s="362">
        <f t="shared" ca="1" si="227"/>
        <v>207</v>
      </c>
      <c r="EF96" s="362">
        <v>88</v>
      </c>
      <c r="EG96" s="371">
        <f t="shared" ca="1" si="228"/>
        <v>0</v>
      </c>
      <c r="EH96" s="359">
        <f t="shared" ca="1" si="175"/>
        <v>0</v>
      </c>
      <c r="EI96" s="359">
        <f t="shared" ca="1" si="176"/>
        <v>0</v>
      </c>
      <c r="EJ96" s="359">
        <f t="shared" ca="1" si="177"/>
        <v>0</v>
      </c>
      <c r="EK96" s="359">
        <f t="shared" ca="1" si="178"/>
        <v>0</v>
      </c>
      <c r="EL96" s="359">
        <f t="shared" ca="1" si="193"/>
        <v>0</v>
      </c>
    </row>
    <row r="97" spans="6:142" x14ac:dyDescent="0.35">
      <c r="F97" s="372">
        <f ca="1">IFERROR(INDEX('Inflation Rates'!$A$16:$H$138,MATCH('IRA Roth'!$H97,'Inflation Rates'!$A$16:$A$138,0),8)/INDEX('Inflation Rates'!$A$16:$H$138,MATCH('IRA Roth'!$H97,'Inflation Rates'!$A$16:$A$138,0)-1,8)-1,F96)</f>
        <v>2.0000000000000018E-2</v>
      </c>
      <c r="G97" s="372">
        <f ca="1">IFERROR(INDEX('Inflation Rates'!$A$16:$H$138,MATCH('IRA Roth'!$H97,'Inflation Rates'!$A$16:$A$138,0),6)/INDEX('Inflation Rates'!$A$16:$H$138,MATCH('IRA Roth'!$H97,'Inflation Rates'!$A$16:$A$138,0)-1,6)-1,G96)</f>
        <v>2.0999999999999908E-2</v>
      </c>
      <c r="H97" s="362">
        <f t="shared" ca="1" si="229"/>
        <v>2108</v>
      </c>
      <c r="I97" s="362">
        <f t="shared" ca="1" si="229"/>
        <v>208</v>
      </c>
      <c r="J97" s="362">
        <v>89</v>
      </c>
      <c r="K97" s="371">
        <f t="shared" ca="1" si="195"/>
        <v>0</v>
      </c>
      <c r="L97" s="359">
        <f t="shared" ca="1" si="124"/>
        <v>0</v>
      </c>
      <c r="M97" s="359">
        <f t="shared" ca="1" si="125"/>
        <v>0</v>
      </c>
      <c r="N97" s="359">
        <f t="shared" ca="1" si="126"/>
        <v>0</v>
      </c>
      <c r="O97" s="359">
        <f t="shared" ca="1" si="196"/>
        <v>0</v>
      </c>
      <c r="P97" s="359">
        <f t="shared" ca="1" si="179"/>
        <v>0</v>
      </c>
      <c r="R97" s="362">
        <f t="shared" ca="1" si="197"/>
        <v>208</v>
      </c>
      <c r="S97" s="362">
        <v>89</v>
      </c>
      <c r="T97" s="371">
        <f t="shared" ca="1" si="198"/>
        <v>0</v>
      </c>
      <c r="U97" s="359">
        <f t="shared" ca="1" si="127"/>
        <v>0</v>
      </c>
      <c r="V97" s="359">
        <f t="shared" ca="1" si="128"/>
        <v>0</v>
      </c>
      <c r="W97" s="359">
        <f t="shared" ca="1" si="129"/>
        <v>0</v>
      </c>
      <c r="X97" s="359">
        <f t="shared" ca="1" si="199"/>
        <v>0</v>
      </c>
      <c r="Y97" s="359">
        <f t="shared" ca="1" si="180"/>
        <v>0</v>
      </c>
      <c r="AA97" s="362">
        <f t="shared" ca="1" si="200"/>
        <v>208</v>
      </c>
      <c r="AB97" s="362">
        <v>89</v>
      </c>
      <c r="AC97" s="371">
        <f t="shared" ca="1" si="201"/>
        <v>0</v>
      </c>
      <c r="AD97" s="359">
        <f t="shared" ca="1" si="130"/>
        <v>0</v>
      </c>
      <c r="AE97" s="359">
        <f t="shared" ca="1" si="131"/>
        <v>0</v>
      </c>
      <c r="AF97" s="359">
        <f t="shared" ca="1" si="132"/>
        <v>0</v>
      </c>
      <c r="AG97" s="359">
        <f t="shared" ca="1" si="202"/>
        <v>0</v>
      </c>
      <c r="AH97" s="359">
        <f t="shared" ca="1" si="181"/>
        <v>0</v>
      </c>
      <c r="AJ97" s="362">
        <f t="shared" ca="1" si="203"/>
        <v>208</v>
      </c>
      <c r="AK97" s="362">
        <v>89</v>
      </c>
      <c r="AL97" s="371">
        <f t="shared" ca="1" si="204"/>
        <v>0</v>
      </c>
      <c r="AM97" s="359">
        <f t="shared" ca="1" si="133"/>
        <v>0</v>
      </c>
      <c r="AN97" s="359">
        <f t="shared" ca="1" si="134"/>
        <v>0</v>
      </c>
      <c r="AO97" s="359">
        <f t="shared" ca="1" si="135"/>
        <v>0</v>
      </c>
      <c r="AP97" s="359">
        <f t="shared" ca="1" si="205"/>
        <v>0</v>
      </c>
      <c r="AQ97" s="359">
        <f t="shared" ca="1" si="182"/>
        <v>0</v>
      </c>
      <c r="AS97" s="362">
        <f t="shared" ca="1" si="206"/>
        <v>208</v>
      </c>
      <c r="AT97" s="362">
        <v>89</v>
      </c>
      <c r="AU97" s="371">
        <f t="shared" ca="1" si="207"/>
        <v>0</v>
      </c>
      <c r="AV97" s="359">
        <f t="shared" ca="1" si="136"/>
        <v>0</v>
      </c>
      <c r="AW97" s="359">
        <f t="shared" ca="1" si="137"/>
        <v>0</v>
      </c>
      <c r="AX97" s="359">
        <f t="shared" ca="1" si="138"/>
        <v>0</v>
      </c>
      <c r="AY97" s="359">
        <f t="shared" ca="1" si="208"/>
        <v>0</v>
      </c>
      <c r="AZ97" s="359">
        <f t="shared" ca="1" si="183"/>
        <v>0</v>
      </c>
      <c r="BB97" s="362">
        <f t="shared" ca="1" si="209"/>
        <v>208</v>
      </c>
      <c r="BC97" s="362">
        <v>89</v>
      </c>
      <c r="BD97" s="371">
        <f t="shared" ca="1" si="210"/>
        <v>0</v>
      </c>
      <c r="BE97" s="359">
        <f t="shared" ca="1" si="139"/>
        <v>0</v>
      </c>
      <c r="BF97" s="359">
        <f t="shared" ca="1" si="140"/>
        <v>0</v>
      </c>
      <c r="BG97" s="359">
        <f t="shared" ca="1" si="141"/>
        <v>0</v>
      </c>
      <c r="BH97" s="359">
        <f t="shared" ca="1" si="142"/>
        <v>0</v>
      </c>
      <c r="BI97" s="359">
        <f t="shared" ca="1" si="184"/>
        <v>0</v>
      </c>
      <c r="BK97" s="362">
        <f t="shared" ca="1" si="211"/>
        <v>208</v>
      </c>
      <c r="BL97" s="362">
        <v>89</v>
      </c>
      <c r="BM97" s="371">
        <f t="shared" ca="1" si="212"/>
        <v>0</v>
      </c>
      <c r="BN97" s="359">
        <f t="shared" ca="1" si="143"/>
        <v>0</v>
      </c>
      <c r="BO97" s="359">
        <f t="shared" ca="1" si="144"/>
        <v>0</v>
      </c>
      <c r="BP97" s="359">
        <f t="shared" ca="1" si="145"/>
        <v>0</v>
      </c>
      <c r="BQ97" s="359">
        <f t="shared" ca="1" si="146"/>
        <v>0</v>
      </c>
      <c r="BR97" s="359">
        <f t="shared" ca="1" si="185"/>
        <v>0</v>
      </c>
      <c r="BT97" s="362">
        <f t="shared" ca="1" si="213"/>
        <v>208</v>
      </c>
      <c r="BU97" s="362">
        <v>89</v>
      </c>
      <c r="BV97" s="371">
        <f t="shared" ca="1" si="214"/>
        <v>0</v>
      </c>
      <c r="BW97" s="359">
        <f t="shared" ca="1" si="147"/>
        <v>0</v>
      </c>
      <c r="BX97" s="359">
        <f t="shared" ca="1" si="148"/>
        <v>0</v>
      </c>
      <c r="BY97" s="359">
        <f t="shared" ca="1" si="149"/>
        <v>0</v>
      </c>
      <c r="BZ97" s="359">
        <f t="shared" ca="1" si="150"/>
        <v>0</v>
      </c>
      <c r="CA97" s="359">
        <f t="shared" ca="1" si="186"/>
        <v>0</v>
      </c>
      <c r="CC97" s="362">
        <f t="shared" ca="1" si="215"/>
        <v>208</v>
      </c>
      <c r="CD97" s="362">
        <v>89</v>
      </c>
      <c r="CE97" s="371">
        <f t="shared" ca="1" si="216"/>
        <v>0</v>
      </c>
      <c r="CF97" s="359">
        <f t="shared" ca="1" si="151"/>
        <v>0</v>
      </c>
      <c r="CG97" s="359">
        <f t="shared" ca="1" si="152"/>
        <v>0</v>
      </c>
      <c r="CH97" s="359">
        <f t="shared" ca="1" si="153"/>
        <v>0</v>
      </c>
      <c r="CI97" s="359">
        <f t="shared" ca="1" si="154"/>
        <v>0</v>
      </c>
      <c r="CJ97" s="359">
        <f t="shared" ca="1" si="187"/>
        <v>0</v>
      </c>
      <c r="CL97" s="362">
        <f t="shared" ca="1" si="217"/>
        <v>208</v>
      </c>
      <c r="CM97" s="362">
        <v>89</v>
      </c>
      <c r="CN97" s="371">
        <f t="shared" ca="1" si="218"/>
        <v>0</v>
      </c>
      <c r="CO97" s="359">
        <f t="shared" ca="1" si="155"/>
        <v>0</v>
      </c>
      <c r="CP97" s="359">
        <f t="shared" ca="1" si="156"/>
        <v>0</v>
      </c>
      <c r="CQ97" s="359">
        <f t="shared" ca="1" si="157"/>
        <v>0</v>
      </c>
      <c r="CR97" s="359">
        <f t="shared" ca="1" si="158"/>
        <v>0</v>
      </c>
      <c r="CS97" s="359">
        <f t="shared" ca="1" si="188"/>
        <v>0</v>
      </c>
      <c r="CU97" s="362">
        <f t="shared" ca="1" si="219"/>
        <v>208</v>
      </c>
      <c r="CV97" s="362">
        <v>89</v>
      </c>
      <c r="CW97" s="371">
        <f t="shared" ca="1" si="220"/>
        <v>0</v>
      </c>
      <c r="CX97" s="359">
        <f t="shared" ca="1" si="159"/>
        <v>0</v>
      </c>
      <c r="CY97" s="359">
        <f t="shared" ca="1" si="160"/>
        <v>0</v>
      </c>
      <c r="CZ97" s="359">
        <f t="shared" ca="1" si="161"/>
        <v>0</v>
      </c>
      <c r="DA97" s="359">
        <f t="shared" ca="1" si="162"/>
        <v>0</v>
      </c>
      <c r="DB97" s="359">
        <f t="shared" ca="1" si="189"/>
        <v>0</v>
      </c>
      <c r="DD97" s="362">
        <f t="shared" ca="1" si="221"/>
        <v>208</v>
      </c>
      <c r="DE97" s="362">
        <v>89</v>
      </c>
      <c r="DF97" s="371">
        <f t="shared" ca="1" si="222"/>
        <v>0</v>
      </c>
      <c r="DG97" s="359">
        <f t="shared" ca="1" si="163"/>
        <v>0</v>
      </c>
      <c r="DH97" s="359">
        <f t="shared" ca="1" si="164"/>
        <v>0</v>
      </c>
      <c r="DI97" s="359">
        <f t="shared" ca="1" si="165"/>
        <v>0</v>
      </c>
      <c r="DJ97" s="359">
        <f t="shared" ca="1" si="166"/>
        <v>0</v>
      </c>
      <c r="DK97" s="359">
        <f t="shared" ca="1" si="190"/>
        <v>0</v>
      </c>
      <c r="DM97" s="362">
        <f t="shared" ca="1" si="223"/>
        <v>208</v>
      </c>
      <c r="DN97" s="362">
        <v>89</v>
      </c>
      <c r="DO97" s="371">
        <f t="shared" ca="1" si="224"/>
        <v>0</v>
      </c>
      <c r="DP97" s="359">
        <f t="shared" ca="1" si="167"/>
        <v>0</v>
      </c>
      <c r="DQ97" s="359">
        <f t="shared" ca="1" si="168"/>
        <v>0</v>
      </c>
      <c r="DR97" s="359">
        <f t="shared" ca="1" si="169"/>
        <v>0</v>
      </c>
      <c r="DS97" s="359">
        <f t="shared" ca="1" si="170"/>
        <v>0</v>
      </c>
      <c r="DT97" s="359">
        <f t="shared" ca="1" si="191"/>
        <v>0</v>
      </c>
      <c r="DV97" s="362">
        <f t="shared" ca="1" si="225"/>
        <v>208</v>
      </c>
      <c r="DW97" s="362">
        <v>89</v>
      </c>
      <c r="DX97" s="371">
        <f t="shared" ca="1" si="226"/>
        <v>0</v>
      </c>
      <c r="DY97" s="359">
        <f t="shared" ca="1" si="171"/>
        <v>0</v>
      </c>
      <c r="DZ97" s="359">
        <f t="shared" ca="1" si="172"/>
        <v>0</v>
      </c>
      <c r="EA97" s="359">
        <f t="shared" ca="1" si="173"/>
        <v>0</v>
      </c>
      <c r="EB97" s="359">
        <f t="shared" ca="1" si="174"/>
        <v>0</v>
      </c>
      <c r="EC97" s="359">
        <f t="shared" ca="1" si="192"/>
        <v>0</v>
      </c>
      <c r="EE97" s="362">
        <f t="shared" ca="1" si="227"/>
        <v>208</v>
      </c>
      <c r="EF97" s="362">
        <v>89</v>
      </c>
      <c r="EG97" s="371">
        <f t="shared" ca="1" si="228"/>
        <v>0</v>
      </c>
      <c r="EH97" s="359">
        <f t="shared" ca="1" si="175"/>
        <v>0</v>
      </c>
      <c r="EI97" s="359">
        <f t="shared" ca="1" si="176"/>
        <v>0</v>
      </c>
      <c r="EJ97" s="359">
        <f t="shared" ca="1" si="177"/>
        <v>0</v>
      </c>
      <c r="EK97" s="359">
        <f t="shared" ca="1" si="178"/>
        <v>0</v>
      </c>
      <c r="EL97" s="359">
        <f t="shared" ca="1" si="193"/>
        <v>0</v>
      </c>
    </row>
    <row r="98" spans="6:142" x14ac:dyDescent="0.35">
      <c r="F98" s="372">
        <f ca="1">IFERROR(INDEX('Inflation Rates'!$A$16:$H$138,MATCH('IRA Roth'!$H98,'Inflation Rates'!$A$16:$A$138,0),8)/INDEX('Inflation Rates'!$A$16:$H$138,MATCH('IRA Roth'!$H98,'Inflation Rates'!$A$16:$A$138,0)-1,8)-1,F97)</f>
        <v>2.0000000000000018E-2</v>
      </c>
      <c r="G98" s="372">
        <f ca="1">IFERROR(INDEX('Inflation Rates'!$A$16:$H$138,MATCH('IRA Roth'!$H98,'Inflation Rates'!$A$16:$A$138,0),6)/INDEX('Inflation Rates'!$A$16:$H$138,MATCH('IRA Roth'!$H98,'Inflation Rates'!$A$16:$A$138,0)-1,6)-1,G97)</f>
        <v>2.0999999999999908E-2</v>
      </c>
      <c r="H98" s="362">
        <f t="shared" ca="1" si="229"/>
        <v>2109</v>
      </c>
      <c r="I98" s="362">
        <f t="shared" ca="1" si="229"/>
        <v>209</v>
      </c>
      <c r="J98" s="362">
        <v>90</v>
      </c>
      <c r="K98" s="371">
        <f t="shared" ca="1" si="195"/>
        <v>0</v>
      </c>
      <c r="L98" s="359">
        <f t="shared" ca="1" si="124"/>
        <v>0</v>
      </c>
      <c r="M98" s="359">
        <f t="shared" ca="1" si="125"/>
        <v>0</v>
      </c>
      <c r="N98" s="359">
        <f t="shared" ca="1" si="126"/>
        <v>0</v>
      </c>
      <c r="O98" s="359">
        <f t="shared" ca="1" si="196"/>
        <v>0</v>
      </c>
      <c r="P98" s="359">
        <f t="shared" ca="1" si="179"/>
        <v>0</v>
      </c>
      <c r="R98" s="362">
        <f t="shared" ca="1" si="197"/>
        <v>209</v>
      </c>
      <c r="S98" s="362">
        <v>90</v>
      </c>
      <c r="T98" s="371">
        <f t="shared" ca="1" si="198"/>
        <v>0</v>
      </c>
      <c r="U98" s="359">
        <f t="shared" ca="1" si="127"/>
        <v>0</v>
      </c>
      <c r="V98" s="359">
        <f t="shared" ca="1" si="128"/>
        <v>0</v>
      </c>
      <c r="W98" s="359">
        <f t="shared" ca="1" si="129"/>
        <v>0</v>
      </c>
      <c r="X98" s="359">
        <f t="shared" ca="1" si="199"/>
        <v>0</v>
      </c>
      <c r="Y98" s="359">
        <f t="shared" ca="1" si="180"/>
        <v>0</v>
      </c>
      <c r="AA98" s="362">
        <f t="shared" ca="1" si="200"/>
        <v>209</v>
      </c>
      <c r="AB98" s="362">
        <v>90</v>
      </c>
      <c r="AC98" s="371">
        <f t="shared" ca="1" si="201"/>
        <v>0</v>
      </c>
      <c r="AD98" s="359">
        <f t="shared" ca="1" si="130"/>
        <v>0</v>
      </c>
      <c r="AE98" s="359">
        <f t="shared" ca="1" si="131"/>
        <v>0</v>
      </c>
      <c r="AF98" s="359">
        <f t="shared" ca="1" si="132"/>
        <v>0</v>
      </c>
      <c r="AG98" s="359">
        <f t="shared" ca="1" si="202"/>
        <v>0</v>
      </c>
      <c r="AH98" s="359">
        <f t="shared" ca="1" si="181"/>
        <v>0</v>
      </c>
      <c r="AJ98" s="362">
        <f t="shared" ca="1" si="203"/>
        <v>209</v>
      </c>
      <c r="AK98" s="362">
        <v>90</v>
      </c>
      <c r="AL98" s="371">
        <f t="shared" ca="1" si="204"/>
        <v>0</v>
      </c>
      <c r="AM98" s="359">
        <f t="shared" ca="1" si="133"/>
        <v>0</v>
      </c>
      <c r="AN98" s="359">
        <f t="shared" ca="1" si="134"/>
        <v>0</v>
      </c>
      <c r="AO98" s="359">
        <f t="shared" ca="1" si="135"/>
        <v>0</v>
      </c>
      <c r="AP98" s="359">
        <f t="shared" ca="1" si="205"/>
        <v>0</v>
      </c>
      <c r="AQ98" s="359">
        <f t="shared" ca="1" si="182"/>
        <v>0</v>
      </c>
      <c r="AS98" s="362">
        <f t="shared" ca="1" si="206"/>
        <v>209</v>
      </c>
      <c r="AT98" s="362">
        <v>90</v>
      </c>
      <c r="AU98" s="371">
        <f t="shared" ca="1" si="207"/>
        <v>0</v>
      </c>
      <c r="AV98" s="359">
        <f t="shared" ca="1" si="136"/>
        <v>0</v>
      </c>
      <c r="AW98" s="359">
        <f t="shared" ca="1" si="137"/>
        <v>0</v>
      </c>
      <c r="AX98" s="359">
        <f t="shared" ca="1" si="138"/>
        <v>0</v>
      </c>
      <c r="AY98" s="359">
        <f t="shared" ca="1" si="208"/>
        <v>0</v>
      </c>
      <c r="AZ98" s="359">
        <f t="shared" ca="1" si="183"/>
        <v>0</v>
      </c>
      <c r="BB98" s="362">
        <f t="shared" ca="1" si="209"/>
        <v>209</v>
      </c>
      <c r="BC98" s="362">
        <v>90</v>
      </c>
      <c r="BD98" s="371">
        <f t="shared" ca="1" si="210"/>
        <v>0</v>
      </c>
      <c r="BE98" s="359">
        <f t="shared" ca="1" si="139"/>
        <v>0</v>
      </c>
      <c r="BF98" s="359">
        <f t="shared" ca="1" si="140"/>
        <v>0</v>
      </c>
      <c r="BG98" s="359">
        <f t="shared" ca="1" si="141"/>
        <v>0</v>
      </c>
      <c r="BH98" s="359">
        <f t="shared" ca="1" si="142"/>
        <v>0</v>
      </c>
      <c r="BI98" s="359">
        <f t="shared" ca="1" si="184"/>
        <v>0</v>
      </c>
      <c r="BK98" s="362">
        <f t="shared" ca="1" si="211"/>
        <v>209</v>
      </c>
      <c r="BL98" s="362">
        <v>90</v>
      </c>
      <c r="BM98" s="371">
        <f t="shared" ca="1" si="212"/>
        <v>0</v>
      </c>
      <c r="BN98" s="359">
        <f t="shared" ca="1" si="143"/>
        <v>0</v>
      </c>
      <c r="BO98" s="359">
        <f t="shared" ca="1" si="144"/>
        <v>0</v>
      </c>
      <c r="BP98" s="359">
        <f t="shared" ca="1" si="145"/>
        <v>0</v>
      </c>
      <c r="BQ98" s="359">
        <f t="shared" ca="1" si="146"/>
        <v>0</v>
      </c>
      <c r="BR98" s="359">
        <f t="shared" ca="1" si="185"/>
        <v>0</v>
      </c>
      <c r="BT98" s="362">
        <f t="shared" ca="1" si="213"/>
        <v>209</v>
      </c>
      <c r="BU98" s="362">
        <v>90</v>
      </c>
      <c r="BV98" s="371">
        <f t="shared" ca="1" si="214"/>
        <v>0</v>
      </c>
      <c r="BW98" s="359">
        <f t="shared" ca="1" si="147"/>
        <v>0</v>
      </c>
      <c r="BX98" s="359">
        <f t="shared" ca="1" si="148"/>
        <v>0</v>
      </c>
      <c r="BY98" s="359">
        <f t="shared" ca="1" si="149"/>
        <v>0</v>
      </c>
      <c r="BZ98" s="359">
        <f t="shared" ca="1" si="150"/>
        <v>0</v>
      </c>
      <c r="CA98" s="359">
        <f t="shared" ca="1" si="186"/>
        <v>0</v>
      </c>
      <c r="CC98" s="362">
        <f t="shared" ca="1" si="215"/>
        <v>209</v>
      </c>
      <c r="CD98" s="362">
        <v>90</v>
      </c>
      <c r="CE98" s="371">
        <f t="shared" ca="1" si="216"/>
        <v>0</v>
      </c>
      <c r="CF98" s="359">
        <f t="shared" ca="1" si="151"/>
        <v>0</v>
      </c>
      <c r="CG98" s="359">
        <f t="shared" ca="1" si="152"/>
        <v>0</v>
      </c>
      <c r="CH98" s="359">
        <f t="shared" ca="1" si="153"/>
        <v>0</v>
      </c>
      <c r="CI98" s="359">
        <f t="shared" ca="1" si="154"/>
        <v>0</v>
      </c>
      <c r="CJ98" s="359">
        <f t="shared" ca="1" si="187"/>
        <v>0</v>
      </c>
      <c r="CL98" s="362">
        <f t="shared" ca="1" si="217"/>
        <v>209</v>
      </c>
      <c r="CM98" s="362">
        <v>90</v>
      </c>
      <c r="CN98" s="371">
        <f t="shared" ca="1" si="218"/>
        <v>0</v>
      </c>
      <c r="CO98" s="359">
        <f t="shared" ca="1" si="155"/>
        <v>0</v>
      </c>
      <c r="CP98" s="359">
        <f t="shared" ca="1" si="156"/>
        <v>0</v>
      </c>
      <c r="CQ98" s="359">
        <f t="shared" ca="1" si="157"/>
        <v>0</v>
      </c>
      <c r="CR98" s="359">
        <f t="shared" ca="1" si="158"/>
        <v>0</v>
      </c>
      <c r="CS98" s="359">
        <f t="shared" ca="1" si="188"/>
        <v>0</v>
      </c>
      <c r="CU98" s="362">
        <f t="shared" ca="1" si="219"/>
        <v>209</v>
      </c>
      <c r="CV98" s="362">
        <v>90</v>
      </c>
      <c r="CW98" s="371">
        <f t="shared" ca="1" si="220"/>
        <v>0</v>
      </c>
      <c r="CX98" s="359">
        <f t="shared" ca="1" si="159"/>
        <v>0</v>
      </c>
      <c r="CY98" s="359">
        <f t="shared" ca="1" si="160"/>
        <v>0</v>
      </c>
      <c r="CZ98" s="359">
        <f t="shared" ca="1" si="161"/>
        <v>0</v>
      </c>
      <c r="DA98" s="359">
        <f t="shared" ca="1" si="162"/>
        <v>0</v>
      </c>
      <c r="DB98" s="359">
        <f t="shared" ca="1" si="189"/>
        <v>0</v>
      </c>
      <c r="DD98" s="362">
        <f t="shared" ca="1" si="221"/>
        <v>209</v>
      </c>
      <c r="DE98" s="362">
        <v>90</v>
      </c>
      <c r="DF98" s="371">
        <f t="shared" ca="1" si="222"/>
        <v>0</v>
      </c>
      <c r="DG98" s="359">
        <f t="shared" ca="1" si="163"/>
        <v>0</v>
      </c>
      <c r="DH98" s="359">
        <f t="shared" ca="1" si="164"/>
        <v>0</v>
      </c>
      <c r="DI98" s="359">
        <f t="shared" ca="1" si="165"/>
        <v>0</v>
      </c>
      <c r="DJ98" s="359">
        <f t="shared" ca="1" si="166"/>
        <v>0</v>
      </c>
      <c r="DK98" s="359">
        <f t="shared" ca="1" si="190"/>
        <v>0</v>
      </c>
      <c r="DM98" s="362">
        <f t="shared" ca="1" si="223"/>
        <v>209</v>
      </c>
      <c r="DN98" s="362">
        <v>90</v>
      </c>
      <c r="DO98" s="371">
        <f t="shared" ca="1" si="224"/>
        <v>0</v>
      </c>
      <c r="DP98" s="359">
        <f t="shared" ca="1" si="167"/>
        <v>0</v>
      </c>
      <c r="DQ98" s="359">
        <f t="shared" ca="1" si="168"/>
        <v>0</v>
      </c>
      <c r="DR98" s="359">
        <f t="shared" ca="1" si="169"/>
        <v>0</v>
      </c>
      <c r="DS98" s="359">
        <f t="shared" ca="1" si="170"/>
        <v>0</v>
      </c>
      <c r="DT98" s="359">
        <f t="shared" ca="1" si="191"/>
        <v>0</v>
      </c>
      <c r="DV98" s="362">
        <f t="shared" ca="1" si="225"/>
        <v>209</v>
      </c>
      <c r="DW98" s="362">
        <v>90</v>
      </c>
      <c r="DX98" s="371">
        <f t="shared" ca="1" si="226"/>
        <v>0</v>
      </c>
      <c r="DY98" s="359">
        <f t="shared" ca="1" si="171"/>
        <v>0</v>
      </c>
      <c r="DZ98" s="359">
        <f t="shared" ca="1" si="172"/>
        <v>0</v>
      </c>
      <c r="EA98" s="359">
        <f t="shared" ca="1" si="173"/>
        <v>0</v>
      </c>
      <c r="EB98" s="359">
        <f t="shared" ca="1" si="174"/>
        <v>0</v>
      </c>
      <c r="EC98" s="359">
        <f t="shared" ca="1" si="192"/>
        <v>0</v>
      </c>
      <c r="EE98" s="362">
        <f t="shared" ca="1" si="227"/>
        <v>209</v>
      </c>
      <c r="EF98" s="362">
        <v>90</v>
      </c>
      <c r="EG98" s="371">
        <f t="shared" ca="1" si="228"/>
        <v>0</v>
      </c>
      <c r="EH98" s="359">
        <f t="shared" ca="1" si="175"/>
        <v>0</v>
      </c>
      <c r="EI98" s="359">
        <f t="shared" ca="1" si="176"/>
        <v>0</v>
      </c>
      <c r="EJ98" s="359">
        <f t="shared" ca="1" si="177"/>
        <v>0</v>
      </c>
      <c r="EK98" s="359">
        <f t="shared" ca="1" si="178"/>
        <v>0</v>
      </c>
      <c r="EL98" s="359">
        <f t="shared" ca="1" si="193"/>
        <v>0</v>
      </c>
    </row>
    <row r="99" spans="6:142" x14ac:dyDescent="0.35">
      <c r="F99" s="372">
        <f ca="1">IFERROR(INDEX('Inflation Rates'!$A$16:$H$138,MATCH('IRA Roth'!$H99,'Inflation Rates'!$A$16:$A$138,0),8)/INDEX('Inflation Rates'!$A$16:$H$138,MATCH('IRA Roth'!$H99,'Inflation Rates'!$A$16:$A$138,0)-1,8)-1,F98)</f>
        <v>2.0000000000000018E-2</v>
      </c>
      <c r="G99" s="372">
        <f ca="1">IFERROR(INDEX('Inflation Rates'!$A$16:$H$138,MATCH('IRA Roth'!$H99,'Inflation Rates'!$A$16:$A$138,0),6)/INDEX('Inflation Rates'!$A$16:$H$138,MATCH('IRA Roth'!$H99,'Inflation Rates'!$A$16:$A$138,0)-1,6)-1,G98)</f>
        <v>2.0999999999999908E-2</v>
      </c>
      <c r="H99" s="362">
        <f t="shared" ca="1" si="229"/>
        <v>2110</v>
      </c>
      <c r="I99" s="362">
        <f t="shared" ca="1" si="229"/>
        <v>210</v>
      </c>
      <c r="J99" s="362">
        <v>91</v>
      </c>
      <c r="K99" s="371">
        <f t="shared" ca="1" si="195"/>
        <v>0</v>
      </c>
      <c r="L99" s="359">
        <f t="shared" ca="1" si="124"/>
        <v>0</v>
      </c>
      <c r="M99" s="359">
        <f t="shared" ca="1" si="125"/>
        <v>0</v>
      </c>
      <c r="N99" s="359">
        <f t="shared" ca="1" si="126"/>
        <v>0</v>
      </c>
      <c r="O99" s="359">
        <f t="shared" ca="1" si="196"/>
        <v>0</v>
      </c>
      <c r="P99" s="359">
        <f t="shared" ca="1" si="179"/>
        <v>0</v>
      </c>
      <c r="R99" s="362">
        <f t="shared" ca="1" si="197"/>
        <v>210</v>
      </c>
      <c r="S99" s="362">
        <v>91</v>
      </c>
      <c r="T99" s="371">
        <f t="shared" ca="1" si="198"/>
        <v>0</v>
      </c>
      <c r="U99" s="359">
        <f t="shared" ca="1" si="127"/>
        <v>0</v>
      </c>
      <c r="V99" s="359">
        <f t="shared" ca="1" si="128"/>
        <v>0</v>
      </c>
      <c r="W99" s="359">
        <f t="shared" ca="1" si="129"/>
        <v>0</v>
      </c>
      <c r="X99" s="359">
        <f t="shared" ca="1" si="199"/>
        <v>0</v>
      </c>
      <c r="Y99" s="359">
        <f t="shared" ca="1" si="180"/>
        <v>0</v>
      </c>
      <c r="AA99" s="362">
        <f t="shared" ca="1" si="200"/>
        <v>210</v>
      </c>
      <c r="AB99" s="362">
        <v>91</v>
      </c>
      <c r="AC99" s="371">
        <f t="shared" ca="1" si="201"/>
        <v>0</v>
      </c>
      <c r="AD99" s="359">
        <f t="shared" ca="1" si="130"/>
        <v>0</v>
      </c>
      <c r="AE99" s="359">
        <f t="shared" ca="1" si="131"/>
        <v>0</v>
      </c>
      <c r="AF99" s="359">
        <f t="shared" ca="1" si="132"/>
        <v>0</v>
      </c>
      <c r="AG99" s="359">
        <f t="shared" ca="1" si="202"/>
        <v>0</v>
      </c>
      <c r="AH99" s="359">
        <f t="shared" ca="1" si="181"/>
        <v>0</v>
      </c>
      <c r="AJ99" s="362">
        <f t="shared" ca="1" si="203"/>
        <v>210</v>
      </c>
      <c r="AK99" s="362">
        <v>91</v>
      </c>
      <c r="AL99" s="371">
        <f t="shared" ca="1" si="204"/>
        <v>0</v>
      </c>
      <c r="AM99" s="359">
        <f t="shared" ca="1" si="133"/>
        <v>0</v>
      </c>
      <c r="AN99" s="359">
        <f t="shared" ca="1" si="134"/>
        <v>0</v>
      </c>
      <c r="AO99" s="359">
        <f t="shared" ca="1" si="135"/>
        <v>0</v>
      </c>
      <c r="AP99" s="359">
        <f t="shared" ca="1" si="205"/>
        <v>0</v>
      </c>
      <c r="AQ99" s="359">
        <f t="shared" ca="1" si="182"/>
        <v>0</v>
      </c>
      <c r="AS99" s="362">
        <f t="shared" ca="1" si="206"/>
        <v>210</v>
      </c>
      <c r="AT99" s="362">
        <v>91</v>
      </c>
      <c r="AU99" s="371">
        <f t="shared" ca="1" si="207"/>
        <v>0</v>
      </c>
      <c r="AV99" s="359">
        <f t="shared" ca="1" si="136"/>
        <v>0</v>
      </c>
      <c r="AW99" s="359">
        <f t="shared" ca="1" si="137"/>
        <v>0</v>
      </c>
      <c r="AX99" s="359">
        <f t="shared" ca="1" si="138"/>
        <v>0</v>
      </c>
      <c r="AY99" s="359">
        <f t="shared" ca="1" si="208"/>
        <v>0</v>
      </c>
      <c r="AZ99" s="359">
        <f t="shared" ca="1" si="183"/>
        <v>0</v>
      </c>
      <c r="BB99" s="362">
        <f t="shared" ca="1" si="209"/>
        <v>210</v>
      </c>
      <c r="BC99" s="362">
        <v>91</v>
      </c>
      <c r="BD99" s="371">
        <f t="shared" ca="1" si="210"/>
        <v>0</v>
      </c>
      <c r="BE99" s="359">
        <f t="shared" ca="1" si="139"/>
        <v>0</v>
      </c>
      <c r="BF99" s="359">
        <f t="shared" ca="1" si="140"/>
        <v>0</v>
      </c>
      <c r="BG99" s="359">
        <f t="shared" ca="1" si="141"/>
        <v>0</v>
      </c>
      <c r="BH99" s="359">
        <f t="shared" ca="1" si="142"/>
        <v>0</v>
      </c>
      <c r="BI99" s="359">
        <f t="shared" ca="1" si="184"/>
        <v>0</v>
      </c>
      <c r="BK99" s="362">
        <f t="shared" ca="1" si="211"/>
        <v>210</v>
      </c>
      <c r="BL99" s="362">
        <v>91</v>
      </c>
      <c r="BM99" s="371">
        <f t="shared" ca="1" si="212"/>
        <v>0</v>
      </c>
      <c r="BN99" s="359">
        <f t="shared" ca="1" si="143"/>
        <v>0</v>
      </c>
      <c r="BO99" s="359">
        <f t="shared" ca="1" si="144"/>
        <v>0</v>
      </c>
      <c r="BP99" s="359">
        <f t="shared" ca="1" si="145"/>
        <v>0</v>
      </c>
      <c r="BQ99" s="359">
        <f t="shared" ca="1" si="146"/>
        <v>0</v>
      </c>
      <c r="BR99" s="359">
        <f t="shared" ca="1" si="185"/>
        <v>0</v>
      </c>
      <c r="BT99" s="362">
        <f t="shared" ca="1" si="213"/>
        <v>210</v>
      </c>
      <c r="BU99" s="362">
        <v>91</v>
      </c>
      <c r="BV99" s="371">
        <f t="shared" ca="1" si="214"/>
        <v>0</v>
      </c>
      <c r="BW99" s="359">
        <f t="shared" ca="1" si="147"/>
        <v>0</v>
      </c>
      <c r="BX99" s="359">
        <f t="shared" ca="1" si="148"/>
        <v>0</v>
      </c>
      <c r="BY99" s="359">
        <f t="shared" ca="1" si="149"/>
        <v>0</v>
      </c>
      <c r="BZ99" s="359">
        <f t="shared" ca="1" si="150"/>
        <v>0</v>
      </c>
      <c r="CA99" s="359">
        <f t="shared" ca="1" si="186"/>
        <v>0</v>
      </c>
      <c r="CC99" s="362">
        <f t="shared" ca="1" si="215"/>
        <v>210</v>
      </c>
      <c r="CD99" s="362">
        <v>91</v>
      </c>
      <c r="CE99" s="371">
        <f t="shared" ca="1" si="216"/>
        <v>0</v>
      </c>
      <c r="CF99" s="359">
        <f t="shared" ca="1" si="151"/>
        <v>0</v>
      </c>
      <c r="CG99" s="359">
        <f t="shared" ca="1" si="152"/>
        <v>0</v>
      </c>
      <c r="CH99" s="359">
        <f t="shared" ca="1" si="153"/>
        <v>0</v>
      </c>
      <c r="CI99" s="359">
        <f t="shared" ca="1" si="154"/>
        <v>0</v>
      </c>
      <c r="CJ99" s="359">
        <f t="shared" ca="1" si="187"/>
        <v>0</v>
      </c>
      <c r="CL99" s="362">
        <f t="shared" ca="1" si="217"/>
        <v>210</v>
      </c>
      <c r="CM99" s="362">
        <v>91</v>
      </c>
      <c r="CN99" s="371">
        <f t="shared" ca="1" si="218"/>
        <v>0</v>
      </c>
      <c r="CO99" s="359">
        <f t="shared" ca="1" si="155"/>
        <v>0</v>
      </c>
      <c r="CP99" s="359">
        <f t="shared" ca="1" si="156"/>
        <v>0</v>
      </c>
      <c r="CQ99" s="359">
        <f t="shared" ca="1" si="157"/>
        <v>0</v>
      </c>
      <c r="CR99" s="359">
        <f t="shared" ca="1" si="158"/>
        <v>0</v>
      </c>
      <c r="CS99" s="359">
        <f t="shared" ca="1" si="188"/>
        <v>0</v>
      </c>
      <c r="CU99" s="362">
        <f t="shared" ca="1" si="219"/>
        <v>210</v>
      </c>
      <c r="CV99" s="362">
        <v>91</v>
      </c>
      <c r="CW99" s="371">
        <f t="shared" ca="1" si="220"/>
        <v>0</v>
      </c>
      <c r="CX99" s="359">
        <f t="shared" ca="1" si="159"/>
        <v>0</v>
      </c>
      <c r="CY99" s="359">
        <f t="shared" ca="1" si="160"/>
        <v>0</v>
      </c>
      <c r="CZ99" s="359">
        <f t="shared" ca="1" si="161"/>
        <v>0</v>
      </c>
      <c r="DA99" s="359">
        <f t="shared" ca="1" si="162"/>
        <v>0</v>
      </c>
      <c r="DB99" s="359">
        <f t="shared" ca="1" si="189"/>
        <v>0</v>
      </c>
      <c r="DD99" s="362">
        <f t="shared" ca="1" si="221"/>
        <v>210</v>
      </c>
      <c r="DE99" s="362">
        <v>91</v>
      </c>
      <c r="DF99" s="371">
        <f t="shared" ca="1" si="222"/>
        <v>0</v>
      </c>
      <c r="DG99" s="359">
        <f t="shared" ca="1" si="163"/>
        <v>0</v>
      </c>
      <c r="DH99" s="359">
        <f t="shared" ca="1" si="164"/>
        <v>0</v>
      </c>
      <c r="DI99" s="359">
        <f t="shared" ca="1" si="165"/>
        <v>0</v>
      </c>
      <c r="DJ99" s="359">
        <f t="shared" ca="1" si="166"/>
        <v>0</v>
      </c>
      <c r="DK99" s="359">
        <f t="shared" ca="1" si="190"/>
        <v>0</v>
      </c>
      <c r="DM99" s="362">
        <f t="shared" ca="1" si="223"/>
        <v>210</v>
      </c>
      <c r="DN99" s="362">
        <v>91</v>
      </c>
      <c r="DO99" s="371">
        <f t="shared" ca="1" si="224"/>
        <v>0</v>
      </c>
      <c r="DP99" s="359">
        <f t="shared" ca="1" si="167"/>
        <v>0</v>
      </c>
      <c r="DQ99" s="359">
        <f t="shared" ca="1" si="168"/>
        <v>0</v>
      </c>
      <c r="DR99" s="359">
        <f t="shared" ca="1" si="169"/>
        <v>0</v>
      </c>
      <c r="DS99" s="359">
        <f t="shared" ca="1" si="170"/>
        <v>0</v>
      </c>
      <c r="DT99" s="359">
        <f t="shared" ca="1" si="191"/>
        <v>0</v>
      </c>
      <c r="DV99" s="362">
        <f t="shared" ca="1" si="225"/>
        <v>210</v>
      </c>
      <c r="DW99" s="362">
        <v>91</v>
      </c>
      <c r="DX99" s="371">
        <f t="shared" ca="1" si="226"/>
        <v>0</v>
      </c>
      <c r="DY99" s="359">
        <f t="shared" ca="1" si="171"/>
        <v>0</v>
      </c>
      <c r="DZ99" s="359">
        <f t="shared" ca="1" si="172"/>
        <v>0</v>
      </c>
      <c r="EA99" s="359">
        <f t="shared" ca="1" si="173"/>
        <v>0</v>
      </c>
      <c r="EB99" s="359">
        <f t="shared" ca="1" si="174"/>
        <v>0</v>
      </c>
      <c r="EC99" s="359">
        <f t="shared" ca="1" si="192"/>
        <v>0</v>
      </c>
      <c r="EE99" s="362">
        <f t="shared" ca="1" si="227"/>
        <v>210</v>
      </c>
      <c r="EF99" s="362">
        <v>91</v>
      </c>
      <c r="EG99" s="371">
        <f t="shared" ca="1" si="228"/>
        <v>0</v>
      </c>
      <c r="EH99" s="359">
        <f t="shared" ca="1" si="175"/>
        <v>0</v>
      </c>
      <c r="EI99" s="359">
        <f t="shared" ca="1" si="176"/>
        <v>0</v>
      </c>
      <c r="EJ99" s="359">
        <f t="shared" ca="1" si="177"/>
        <v>0</v>
      </c>
      <c r="EK99" s="359">
        <f t="shared" ca="1" si="178"/>
        <v>0</v>
      </c>
      <c r="EL99" s="359">
        <f t="shared" ca="1" si="193"/>
        <v>0</v>
      </c>
    </row>
    <row r="100" spans="6:142" x14ac:dyDescent="0.35">
      <c r="F100" s="372">
        <f ca="1">IFERROR(INDEX('Inflation Rates'!$A$16:$H$138,MATCH('IRA Roth'!$H100,'Inflation Rates'!$A$16:$A$138,0),8)/INDEX('Inflation Rates'!$A$16:$H$138,MATCH('IRA Roth'!$H100,'Inflation Rates'!$A$16:$A$138,0)-1,8)-1,F99)</f>
        <v>2.0000000000000018E-2</v>
      </c>
      <c r="G100" s="372">
        <f ca="1">IFERROR(INDEX('Inflation Rates'!$A$16:$H$138,MATCH('IRA Roth'!$H100,'Inflation Rates'!$A$16:$A$138,0),6)/INDEX('Inflation Rates'!$A$16:$H$138,MATCH('IRA Roth'!$H100,'Inflation Rates'!$A$16:$A$138,0)-1,6)-1,G99)</f>
        <v>2.0999999999999908E-2</v>
      </c>
      <c r="H100" s="362">
        <f t="shared" ca="1" si="229"/>
        <v>2111</v>
      </c>
      <c r="I100" s="362">
        <f t="shared" ca="1" si="229"/>
        <v>211</v>
      </c>
      <c r="J100" s="362">
        <v>92</v>
      </c>
      <c r="K100" s="371">
        <f t="shared" ca="1" si="195"/>
        <v>0</v>
      </c>
      <c r="L100" s="359">
        <f t="shared" ca="1" si="124"/>
        <v>0</v>
      </c>
      <c r="M100" s="359">
        <f t="shared" ca="1" si="125"/>
        <v>0</v>
      </c>
      <c r="N100" s="359">
        <f t="shared" ca="1" si="126"/>
        <v>0</v>
      </c>
      <c r="O100" s="359">
        <f t="shared" ca="1" si="196"/>
        <v>0</v>
      </c>
      <c r="P100" s="359">
        <f t="shared" ca="1" si="179"/>
        <v>0</v>
      </c>
      <c r="R100" s="362">
        <f t="shared" ca="1" si="197"/>
        <v>211</v>
      </c>
      <c r="S100" s="362">
        <v>92</v>
      </c>
      <c r="T100" s="371">
        <f t="shared" ca="1" si="198"/>
        <v>0</v>
      </c>
      <c r="U100" s="359">
        <f t="shared" ca="1" si="127"/>
        <v>0</v>
      </c>
      <c r="V100" s="359">
        <f t="shared" ca="1" si="128"/>
        <v>0</v>
      </c>
      <c r="W100" s="359">
        <f t="shared" ca="1" si="129"/>
        <v>0</v>
      </c>
      <c r="X100" s="359">
        <f t="shared" ca="1" si="199"/>
        <v>0</v>
      </c>
      <c r="Y100" s="359">
        <f t="shared" ca="1" si="180"/>
        <v>0</v>
      </c>
      <c r="AA100" s="362">
        <f t="shared" ca="1" si="200"/>
        <v>211</v>
      </c>
      <c r="AB100" s="362">
        <v>92</v>
      </c>
      <c r="AC100" s="371">
        <f t="shared" ca="1" si="201"/>
        <v>0</v>
      </c>
      <c r="AD100" s="359">
        <f t="shared" ca="1" si="130"/>
        <v>0</v>
      </c>
      <c r="AE100" s="359">
        <f t="shared" ca="1" si="131"/>
        <v>0</v>
      </c>
      <c r="AF100" s="359">
        <f t="shared" ca="1" si="132"/>
        <v>0</v>
      </c>
      <c r="AG100" s="359">
        <f t="shared" ca="1" si="202"/>
        <v>0</v>
      </c>
      <c r="AH100" s="359">
        <f t="shared" ca="1" si="181"/>
        <v>0</v>
      </c>
      <c r="AJ100" s="362">
        <f t="shared" ca="1" si="203"/>
        <v>211</v>
      </c>
      <c r="AK100" s="362">
        <v>92</v>
      </c>
      <c r="AL100" s="371">
        <f t="shared" ca="1" si="204"/>
        <v>0</v>
      </c>
      <c r="AM100" s="359">
        <f t="shared" ca="1" si="133"/>
        <v>0</v>
      </c>
      <c r="AN100" s="359">
        <f t="shared" ca="1" si="134"/>
        <v>0</v>
      </c>
      <c r="AO100" s="359">
        <f t="shared" ca="1" si="135"/>
        <v>0</v>
      </c>
      <c r="AP100" s="359">
        <f t="shared" ca="1" si="205"/>
        <v>0</v>
      </c>
      <c r="AQ100" s="359">
        <f t="shared" ca="1" si="182"/>
        <v>0</v>
      </c>
      <c r="AS100" s="362">
        <f t="shared" ca="1" si="206"/>
        <v>211</v>
      </c>
      <c r="AT100" s="362">
        <v>92</v>
      </c>
      <c r="AU100" s="371">
        <f t="shared" ca="1" si="207"/>
        <v>0</v>
      </c>
      <c r="AV100" s="359">
        <f t="shared" ca="1" si="136"/>
        <v>0</v>
      </c>
      <c r="AW100" s="359">
        <f t="shared" ca="1" si="137"/>
        <v>0</v>
      </c>
      <c r="AX100" s="359">
        <f t="shared" ca="1" si="138"/>
        <v>0</v>
      </c>
      <c r="AY100" s="359">
        <f t="shared" ca="1" si="208"/>
        <v>0</v>
      </c>
      <c r="AZ100" s="359">
        <f t="shared" ca="1" si="183"/>
        <v>0</v>
      </c>
      <c r="BB100" s="362">
        <f t="shared" ca="1" si="209"/>
        <v>211</v>
      </c>
      <c r="BC100" s="362">
        <v>92</v>
      </c>
      <c r="BD100" s="371">
        <f t="shared" ca="1" si="210"/>
        <v>0</v>
      </c>
      <c r="BE100" s="359">
        <f t="shared" ca="1" si="139"/>
        <v>0</v>
      </c>
      <c r="BF100" s="359">
        <f t="shared" ca="1" si="140"/>
        <v>0</v>
      </c>
      <c r="BG100" s="359">
        <f t="shared" ca="1" si="141"/>
        <v>0</v>
      </c>
      <c r="BH100" s="359">
        <f t="shared" ca="1" si="142"/>
        <v>0</v>
      </c>
      <c r="BI100" s="359">
        <f t="shared" ca="1" si="184"/>
        <v>0</v>
      </c>
      <c r="BK100" s="362">
        <f t="shared" ca="1" si="211"/>
        <v>211</v>
      </c>
      <c r="BL100" s="362">
        <v>92</v>
      </c>
      <c r="BM100" s="371">
        <f t="shared" ca="1" si="212"/>
        <v>0</v>
      </c>
      <c r="BN100" s="359">
        <f t="shared" ca="1" si="143"/>
        <v>0</v>
      </c>
      <c r="BO100" s="359">
        <f t="shared" ca="1" si="144"/>
        <v>0</v>
      </c>
      <c r="BP100" s="359">
        <f t="shared" ca="1" si="145"/>
        <v>0</v>
      </c>
      <c r="BQ100" s="359">
        <f t="shared" ca="1" si="146"/>
        <v>0</v>
      </c>
      <c r="BR100" s="359">
        <f t="shared" ca="1" si="185"/>
        <v>0</v>
      </c>
      <c r="BT100" s="362">
        <f t="shared" ca="1" si="213"/>
        <v>211</v>
      </c>
      <c r="BU100" s="362">
        <v>92</v>
      </c>
      <c r="BV100" s="371">
        <f t="shared" ca="1" si="214"/>
        <v>0</v>
      </c>
      <c r="BW100" s="359">
        <f t="shared" ca="1" si="147"/>
        <v>0</v>
      </c>
      <c r="BX100" s="359">
        <f t="shared" ca="1" si="148"/>
        <v>0</v>
      </c>
      <c r="BY100" s="359">
        <f t="shared" ca="1" si="149"/>
        <v>0</v>
      </c>
      <c r="BZ100" s="359">
        <f t="shared" ca="1" si="150"/>
        <v>0</v>
      </c>
      <c r="CA100" s="359">
        <f t="shared" ca="1" si="186"/>
        <v>0</v>
      </c>
      <c r="CC100" s="362">
        <f t="shared" ca="1" si="215"/>
        <v>211</v>
      </c>
      <c r="CD100" s="362">
        <v>92</v>
      </c>
      <c r="CE100" s="371">
        <f t="shared" ca="1" si="216"/>
        <v>0</v>
      </c>
      <c r="CF100" s="359">
        <f t="shared" ca="1" si="151"/>
        <v>0</v>
      </c>
      <c r="CG100" s="359">
        <f t="shared" ca="1" si="152"/>
        <v>0</v>
      </c>
      <c r="CH100" s="359">
        <f t="shared" ca="1" si="153"/>
        <v>0</v>
      </c>
      <c r="CI100" s="359">
        <f t="shared" ca="1" si="154"/>
        <v>0</v>
      </c>
      <c r="CJ100" s="359">
        <f t="shared" ca="1" si="187"/>
        <v>0</v>
      </c>
      <c r="CL100" s="362">
        <f t="shared" ca="1" si="217"/>
        <v>211</v>
      </c>
      <c r="CM100" s="362">
        <v>92</v>
      </c>
      <c r="CN100" s="371">
        <f t="shared" ca="1" si="218"/>
        <v>0</v>
      </c>
      <c r="CO100" s="359">
        <f t="shared" ca="1" si="155"/>
        <v>0</v>
      </c>
      <c r="CP100" s="359">
        <f t="shared" ca="1" si="156"/>
        <v>0</v>
      </c>
      <c r="CQ100" s="359">
        <f t="shared" ca="1" si="157"/>
        <v>0</v>
      </c>
      <c r="CR100" s="359">
        <f t="shared" ca="1" si="158"/>
        <v>0</v>
      </c>
      <c r="CS100" s="359">
        <f t="shared" ca="1" si="188"/>
        <v>0</v>
      </c>
      <c r="CU100" s="362">
        <f t="shared" ca="1" si="219"/>
        <v>211</v>
      </c>
      <c r="CV100" s="362">
        <v>92</v>
      </c>
      <c r="CW100" s="371">
        <f t="shared" ca="1" si="220"/>
        <v>0</v>
      </c>
      <c r="CX100" s="359">
        <f t="shared" ca="1" si="159"/>
        <v>0</v>
      </c>
      <c r="CY100" s="359">
        <f t="shared" ca="1" si="160"/>
        <v>0</v>
      </c>
      <c r="CZ100" s="359">
        <f t="shared" ca="1" si="161"/>
        <v>0</v>
      </c>
      <c r="DA100" s="359">
        <f t="shared" ca="1" si="162"/>
        <v>0</v>
      </c>
      <c r="DB100" s="359">
        <f t="shared" ca="1" si="189"/>
        <v>0</v>
      </c>
      <c r="DD100" s="362">
        <f t="shared" ca="1" si="221"/>
        <v>211</v>
      </c>
      <c r="DE100" s="362">
        <v>92</v>
      </c>
      <c r="DF100" s="371">
        <f t="shared" ca="1" si="222"/>
        <v>0</v>
      </c>
      <c r="DG100" s="359">
        <f t="shared" ca="1" si="163"/>
        <v>0</v>
      </c>
      <c r="DH100" s="359">
        <f t="shared" ca="1" si="164"/>
        <v>0</v>
      </c>
      <c r="DI100" s="359">
        <f t="shared" ca="1" si="165"/>
        <v>0</v>
      </c>
      <c r="DJ100" s="359">
        <f t="shared" ca="1" si="166"/>
        <v>0</v>
      </c>
      <c r="DK100" s="359">
        <f t="shared" ca="1" si="190"/>
        <v>0</v>
      </c>
      <c r="DM100" s="362">
        <f t="shared" ca="1" si="223"/>
        <v>211</v>
      </c>
      <c r="DN100" s="362">
        <v>92</v>
      </c>
      <c r="DO100" s="371">
        <f t="shared" ca="1" si="224"/>
        <v>0</v>
      </c>
      <c r="DP100" s="359">
        <f t="shared" ca="1" si="167"/>
        <v>0</v>
      </c>
      <c r="DQ100" s="359">
        <f t="shared" ca="1" si="168"/>
        <v>0</v>
      </c>
      <c r="DR100" s="359">
        <f t="shared" ca="1" si="169"/>
        <v>0</v>
      </c>
      <c r="DS100" s="359">
        <f t="shared" ca="1" si="170"/>
        <v>0</v>
      </c>
      <c r="DT100" s="359">
        <f t="shared" ca="1" si="191"/>
        <v>0</v>
      </c>
      <c r="DV100" s="362">
        <f t="shared" ca="1" si="225"/>
        <v>211</v>
      </c>
      <c r="DW100" s="362">
        <v>92</v>
      </c>
      <c r="DX100" s="371">
        <f t="shared" ca="1" si="226"/>
        <v>0</v>
      </c>
      <c r="DY100" s="359">
        <f t="shared" ca="1" si="171"/>
        <v>0</v>
      </c>
      <c r="DZ100" s="359">
        <f t="shared" ca="1" si="172"/>
        <v>0</v>
      </c>
      <c r="EA100" s="359">
        <f t="shared" ca="1" si="173"/>
        <v>0</v>
      </c>
      <c r="EB100" s="359">
        <f t="shared" ca="1" si="174"/>
        <v>0</v>
      </c>
      <c r="EC100" s="359">
        <f t="shared" ca="1" si="192"/>
        <v>0</v>
      </c>
      <c r="EE100" s="362">
        <f t="shared" ca="1" si="227"/>
        <v>211</v>
      </c>
      <c r="EF100" s="362">
        <v>92</v>
      </c>
      <c r="EG100" s="371">
        <f t="shared" ca="1" si="228"/>
        <v>0</v>
      </c>
      <c r="EH100" s="359">
        <f t="shared" ca="1" si="175"/>
        <v>0</v>
      </c>
      <c r="EI100" s="359">
        <f t="shared" ca="1" si="176"/>
        <v>0</v>
      </c>
      <c r="EJ100" s="359">
        <f t="shared" ca="1" si="177"/>
        <v>0</v>
      </c>
      <c r="EK100" s="359">
        <f t="shared" ca="1" si="178"/>
        <v>0</v>
      </c>
      <c r="EL100" s="359">
        <f t="shared" ca="1" si="193"/>
        <v>0</v>
      </c>
    </row>
    <row r="101" spans="6:142" x14ac:dyDescent="0.35">
      <c r="F101" s="372">
        <f ca="1">IFERROR(INDEX('Inflation Rates'!$A$16:$H$138,MATCH('IRA Roth'!$H101,'Inflation Rates'!$A$16:$A$138,0),8)/INDEX('Inflation Rates'!$A$16:$H$138,MATCH('IRA Roth'!$H101,'Inflation Rates'!$A$16:$A$138,0)-1,8)-1,F100)</f>
        <v>2.0000000000000018E-2</v>
      </c>
      <c r="G101" s="372">
        <f ca="1">IFERROR(INDEX('Inflation Rates'!$A$16:$H$138,MATCH('IRA Roth'!$H101,'Inflation Rates'!$A$16:$A$138,0),6)/INDEX('Inflation Rates'!$A$16:$H$138,MATCH('IRA Roth'!$H101,'Inflation Rates'!$A$16:$A$138,0)-1,6)-1,G100)</f>
        <v>2.0999999999999908E-2</v>
      </c>
      <c r="H101" s="362">
        <f t="shared" ca="1" si="229"/>
        <v>2112</v>
      </c>
      <c r="I101" s="362">
        <f t="shared" ca="1" si="229"/>
        <v>212</v>
      </c>
      <c r="J101" s="362">
        <v>93</v>
      </c>
      <c r="K101" s="371">
        <f t="shared" ca="1" si="195"/>
        <v>0</v>
      </c>
      <c r="L101" s="359">
        <f t="shared" ca="1" si="124"/>
        <v>0</v>
      </c>
      <c r="M101" s="359">
        <f t="shared" ca="1" si="125"/>
        <v>0</v>
      </c>
      <c r="N101" s="359">
        <f t="shared" ca="1" si="126"/>
        <v>0</v>
      </c>
      <c r="O101" s="359">
        <f t="shared" ca="1" si="196"/>
        <v>0</v>
      </c>
      <c r="P101" s="359">
        <f t="shared" ca="1" si="179"/>
        <v>0</v>
      </c>
      <c r="R101" s="362">
        <f t="shared" ca="1" si="197"/>
        <v>212</v>
      </c>
      <c r="S101" s="362">
        <v>93</v>
      </c>
      <c r="T101" s="371">
        <f t="shared" ca="1" si="198"/>
        <v>0</v>
      </c>
      <c r="U101" s="359">
        <f t="shared" ca="1" si="127"/>
        <v>0</v>
      </c>
      <c r="V101" s="359">
        <f t="shared" ca="1" si="128"/>
        <v>0</v>
      </c>
      <c r="W101" s="359">
        <f t="shared" ca="1" si="129"/>
        <v>0</v>
      </c>
      <c r="X101" s="359">
        <f t="shared" ca="1" si="199"/>
        <v>0</v>
      </c>
      <c r="Y101" s="359">
        <f t="shared" ca="1" si="180"/>
        <v>0</v>
      </c>
      <c r="AA101" s="362">
        <f t="shared" ca="1" si="200"/>
        <v>212</v>
      </c>
      <c r="AB101" s="362">
        <v>93</v>
      </c>
      <c r="AC101" s="371">
        <f t="shared" ca="1" si="201"/>
        <v>0</v>
      </c>
      <c r="AD101" s="359">
        <f t="shared" ca="1" si="130"/>
        <v>0</v>
      </c>
      <c r="AE101" s="359">
        <f t="shared" ca="1" si="131"/>
        <v>0</v>
      </c>
      <c r="AF101" s="359">
        <f t="shared" ca="1" si="132"/>
        <v>0</v>
      </c>
      <c r="AG101" s="359">
        <f t="shared" ca="1" si="202"/>
        <v>0</v>
      </c>
      <c r="AH101" s="359">
        <f t="shared" ca="1" si="181"/>
        <v>0</v>
      </c>
      <c r="AJ101" s="362">
        <f t="shared" ca="1" si="203"/>
        <v>212</v>
      </c>
      <c r="AK101" s="362">
        <v>93</v>
      </c>
      <c r="AL101" s="371">
        <f t="shared" ca="1" si="204"/>
        <v>0</v>
      </c>
      <c r="AM101" s="359">
        <f t="shared" ca="1" si="133"/>
        <v>0</v>
      </c>
      <c r="AN101" s="359">
        <f t="shared" ca="1" si="134"/>
        <v>0</v>
      </c>
      <c r="AO101" s="359">
        <f t="shared" ca="1" si="135"/>
        <v>0</v>
      </c>
      <c r="AP101" s="359">
        <f t="shared" ca="1" si="205"/>
        <v>0</v>
      </c>
      <c r="AQ101" s="359">
        <f t="shared" ca="1" si="182"/>
        <v>0</v>
      </c>
      <c r="AS101" s="362">
        <f t="shared" ca="1" si="206"/>
        <v>212</v>
      </c>
      <c r="AT101" s="362">
        <v>93</v>
      </c>
      <c r="AU101" s="371">
        <f t="shared" ca="1" si="207"/>
        <v>0</v>
      </c>
      <c r="AV101" s="359">
        <f t="shared" ca="1" si="136"/>
        <v>0</v>
      </c>
      <c r="AW101" s="359">
        <f t="shared" ca="1" si="137"/>
        <v>0</v>
      </c>
      <c r="AX101" s="359">
        <f t="shared" ca="1" si="138"/>
        <v>0</v>
      </c>
      <c r="AY101" s="359">
        <f t="shared" ca="1" si="208"/>
        <v>0</v>
      </c>
      <c r="AZ101" s="359">
        <f t="shared" ca="1" si="183"/>
        <v>0</v>
      </c>
      <c r="BB101" s="362">
        <f t="shared" ca="1" si="209"/>
        <v>212</v>
      </c>
      <c r="BC101" s="362">
        <v>93</v>
      </c>
      <c r="BD101" s="371">
        <f t="shared" ca="1" si="210"/>
        <v>0</v>
      </c>
      <c r="BE101" s="359">
        <f t="shared" ca="1" si="139"/>
        <v>0</v>
      </c>
      <c r="BF101" s="359">
        <f t="shared" ca="1" si="140"/>
        <v>0</v>
      </c>
      <c r="BG101" s="359">
        <f t="shared" ca="1" si="141"/>
        <v>0</v>
      </c>
      <c r="BH101" s="359">
        <f t="shared" ca="1" si="142"/>
        <v>0</v>
      </c>
      <c r="BI101" s="359">
        <f t="shared" ca="1" si="184"/>
        <v>0</v>
      </c>
      <c r="BK101" s="362">
        <f t="shared" ca="1" si="211"/>
        <v>212</v>
      </c>
      <c r="BL101" s="362">
        <v>93</v>
      </c>
      <c r="BM101" s="371">
        <f t="shared" ca="1" si="212"/>
        <v>0</v>
      </c>
      <c r="BN101" s="359">
        <f t="shared" ca="1" si="143"/>
        <v>0</v>
      </c>
      <c r="BO101" s="359">
        <f t="shared" ca="1" si="144"/>
        <v>0</v>
      </c>
      <c r="BP101" s="359">
        <f t="shared" ca="1" si="145"/>
        <v>0</v>
      </c>
      <c r="BQ101" s="359">
        <f t="shared" ca="1" si="146"/>
        <v>0</v>
      </c>
      <c r="BR101" s="359">
        <f t="shared" ca="1" si="185"/>
        <v>0</v>
      </c>
      <c r="BT101" s="362">
        <f t="shared" ca="1" si="213"/>
        <v>212</v>
      </c>
      <c r="BU101" s="362">
        <v>93</v>
      </c>
      <c r="BV101" s="371">
        <f t="shared" ca="1" si="214"/>
        <v>0</v>
      </c>
      <c r="BW101" s="359">
        <f t="shared" ca="1" si="147"/>
        <v>0</v>
      </c>
      <c r="BX101" s="359">
        <f t="shared" ca="1" si="148"/>
        <v>0</v>
      </c>
      <c r="BY101" s="359">
        <f t="shared" ca="1" si="149"/>
        <v>0</v>
      </c>
      <c r="BZ101" s="359">
        <f t="shared" ca="1" si="150"/>
        <v>0</v>
      </c>
      <c r="CA101" s="359">
        <f t="shared" ca="1" si="186"/>
        <v>0</v>
      </c>
      <c r="CC101" s="362">
        <f t="shared" ca="1" si="215"/>
        <v>212</v>
      </c>
      <c r="CD101" s="362">
        <v>93</v>
      </c>
      <c r="CE101" s="371">
        <f t="shared" ca="1" si="216"/>
        <v>0</v>
      </c>
      <c r="CF101" s="359">
        <f t="shared" ca="1" si="151"/>
        <v>0</v>
      </c>
      <c r="CG101" s="359">
        <f t="shared" ca="1" si="152"/>
        <v>0</v>
      </c>
      <c r="CH101" s="359">
        <f t="shared" ca="1" si="153"/>
        <v>0</v>
      </c>
      <c r="CI101" s="359">
        <f t="shared" ca="1" si="154"/>
        <v>0</v>
      </c>
      <c r="CJ101" s="359">
        <f t="shared" ca="1" si="187"/>
        <v>0</v>
      </c>
      <c r="CL101" s="362">
        <f t="shared" ca="1" si="217"/>
        <v>212</v>
      </c>
      <c r="CM101" s="362">
        <v>93</v>
      </c>
      <c r="CN101" s="371">
        <f t="shared" ca="1" si="218"/>
        <v>0</v>
      </c>
      <c r="CO101" s="359">
        <f t="shared" ca="1" si="155"/>
        <v>0</v>
      </c>
      <c r="CP101" s="359">
        <f t="shared" ca="1" si="156"/>
        <v>0</v>
      </c>
      <c r="CQ101" s="359">
        <f t="shared" ca="1" si="157"/>
        <v>0</v>
      </c>
      <c r="CR101" s="359">
        <f t="shared" ca="1" si="158"/>
        <v>0</v>
      </c>
      <c r="CS101" s="359">
        <f t="shared" ca="1" si="188"/>
        <v>0</v>
      </c>
      <c r="CU101" s="362">
        <f t="shared" ca="1" si="219"/>
        <v>212</v>
      </c>
      <c r="CV101" s="362">
        <v>93</v>
      </c>
      <c r="CW101" s="371">
        <f t="shared" ca="1" si="220"/>
        <v>0</v>
      </c>
      <c r="CX101" s="359">
        <f t="shared" ca="1" si="159"/>
        <v>0</v>
      </c>
      <c r="CY101" s="359">
        <f t="shared" ca="1" si="160"/>
        <v>0</v>
      </c>
      <c r="CZ101" s="359">
        <f t="shared" ca="1" si="161"/>
        <v>0</v>
      </c>
      <c r="DA101" s="359">
        <f t="shared" ca="1" si="162"/>
        <v>0</v>
      </c>
      <c r="DB101" s="359">
        <f t="shared" ca="1" si="189"/>
        <v>0</v>
      </c>
      <c r="DD101" s="362">
        <f t="shared" ca="1" si="221"/>
        <v>212</v>
      </c>
      <c r="DE101" s="362">
        <v>93</v>
      </c>
      <c r="DF101" s="371">
        <f t="shared" ca="1" si="222"/>
        <v>0</v>
      </c>
      <c r="DG101" s="359">
        <f t="shared" ca="1" si="163"/>
        <v>0</v>
      </c>
      <c r="DH101" s="359">
        <f t="shared" ca="1" si="164"/>
        <v>0</v>
      </c>
      <c r="DI101" s="359">
        <f t="shared" ca="1" si="165"/>
        <v>0</v>
      </c>
      <c r="DJ101" s="359">
        <f t="shared" ca="1" si="166"/>
        <v>0</v>
      </c>
      <c r="DK101" s="359">
        <f t="shared" ca="1" si="190"/>
        <v>0</v>
      </c>
      <c r="DM101" s="362">
        <f t="shared" ca="1" si="223"/>
        <v>212</v>
      </c>
      <c r="DN101" s="362">
        <v>93</v>
      </c>
      <c r="DO101" s="371">
        <f t="shared" ca="1" si="224"/>
        <v>0</v>
      </c>
      <c r="DP101" s="359">
        <f t="shared" ca="1" si="167"/>
        <v>0</v>
      </c>
      <c r="DQ101" s="359">
        <f t="shared" ca="1" si="168"/>
        <v>0</v>
      </c>
      <c r="DR101" s="359">
        <f t="shared" ca="1" si="169"/>
        <v>0</v>
      </c>
      <c r="DS101" s="359">
        <f t="shared" ca="1" si="170"/>
        <v>0</v>
      </c>
      <c r="DT101" s="359">
        <f t="shared" ca="1" si="191"/>
        <v>0</v>
      </c>
      <c r="DV101" s="362">
        <f t="shared" ca="1" si="225"/>
        <v>212</v>
      </c>
      <c r="DW101" s="362">
        <v>93</v>
      </c>
      <c r="DX101" s="371">
        <f t="shared" ca="1" si="226"/>
        <v>0</v>
      </c>
      <c r="DY101" s="359">
        <f t="shared" ca="1" si="171"/>
        <v>0</v>
      </c>
      <c r="DZ101" s="359">
        <f t="shared" ca="1" si="172"/>
        <v>0</v>
      </c>
      <c r="EA101" s="359">
        <f t="shared" ca="1" si="173"/>
        <v>0</v>
      </c>
      <c r="EB101" s="359">
        <f t="shared" ca="1" si="174"/>
        <v>0</v>
      </c>
      <c r="EC101" s="359">
        <f t="shared" ca="1" si="192"/>
        <v>0</v>
      </c>
      <c r="EE101" s="362">
        <f t="shared" ca="1" si="227"/>
        <v>212</v>
      </c>
      <c r="EF101" s="362">
        <v>93</v>
      </c>
      <c r="EG101" s="371">
        <f t="shared" ca="1" si="228"/>
        <v>0</v>
      </c>
      <c r="EH101" s="359">
        <f t="shared" ca="1" si="175"/>
        <v>0</v>
      </c>
      <c r="EI101" s="359">
        <f t="shared" ca="1" si="176"/>
        <v>0</v>
      </c>
      <c r="EJ101" s="359">
        <f t="shared" ca="1" si="177"/>
        <v>0</v>
      </c>
      <c r="EK101" s="359">
        <f t="shared" ca="1" si="178"/>
        <v>0</v>
      </c>
      <c r="EL101" s="359">
        <f t="shared" ca="1" si="193"/>
        <v>0</v>
      </c>
    </row>
    <row r="102" spans="6:142" x14ac:dyDescent="0.35">
      <c r="F102" s="372">
        <f ca="1">IFERROR(INDEX('Inflation Rates'!$A$16:$H$138,MATCH('IRA Roth'!$H102,'Inflation Rates'!$A$16:$A$138,0),8)/INDEX('Inflation Rates'!$A$16:$H$138,MATCH('IRA Roth'!$H102,'Inflation Rates'!$A$16:$A$138,0)-1,8)-1,F101)</f>
        <v>2.0000000000000018E-2</v>
      </c>
      <c r="G102" s="372">
        <f ca="1">IFERROR(INDEX('Inflation Rates'!$A$16:$H$138,MATCH('IRA Roth'!$H102,'Inflation Rates'!$A$16:$A$138,0),6)/INDEX('Inflation Rates'!$A$16:$H$138,MATCH('IRA Roth'!$H102,'Inflation Rates'!$A$16:$A$138,0)-1,6)-1,G101)</f>
        <v>2.0999999999999908E-2</v>
      </c>
      <c r="H102" s="362">
        <f t="shared" ca="1" si="229"/>
        <v>2113</v>
      </c>
      <c r="I102" s="362">
        <f t="shared" ca="1" si="229"/>
        <v>213</v>
      </c>
      <c r="J102" s="362">
        <v>94</v>
      </c>
      <c r="K102" s="371">
        <f t="shared" ca="1" si="195"/>
        <v>0</v>
      </c>
      <c r="L102" s="359">
        <f t="shared" ca="1" si="124"/>
        <v>0</v>
      </c>
      <c r="M102" s="359">
        <f t="shared" ca="1" si="125"/>
        <v>0</v>
      </c>
      <c r="N102" s="359">
        <f t="shared" ca="1" si="126"/>
        <v>0</v>
      </c>
      <c r="O102" s="359">
        <f t="shared" ca="1" si="196"/>
        <v>0</v>
      </c>
      <c r="P102" s="359">
        <f t="shared" ca="1" si="179"/>
        <v>0</v>
      </c>
      <c r="R102" s="362">
        <f t="shared" ca="1" si="197"/>
        <v>213</v>
      </c>
      <c r="S102" s="362">
        <v>94</v>
      </c>
      <c r="T102" s="371">
        <f t="shared" ca="1" si="198"/>
        <v>0</v>
      </c>
      <c r="U102" s="359">
        <f t="shared" ca="1" si="127"/>
        <v>0</v>
      </c>
      <c r="V102" s="359">
        <f t="shared" ca="1" si="128"/>
        <v>0</v>
      </c>
      <c r="W102" s="359">
        <f t="shared" ca="1" si="129"/>
        <v>0</v>
      </c>
      <c r="X102" s="359">
        <f t="shared" ca="1" si="199"/>
        <v>0</v>
      </c>
      <c r="Y102" s="359">
        <f t="shared" ca="1" si="180"/>
        <v>0</v>
      </c>
      <c r="AA102" s="362">
        <f t="shared" ca="1" si="200"/>
        <v>213</v>
      </c>
      <c r="AB102" s="362">
        <v>94</v>
      </c>
      <c r="AC102" s="371">
        <f t="shared" ca="1" si="201"/>
        <v>0</v>
      </c>
      <c r="AD102" s="359">
        <f t="shared" ca="1" si="130"/>
        <v>0</v>
      </c>
      <c r="AE102" s="359">
        <f t="shared" ca="1" si="131"/>
        <v>0</v>
      </c>
      <c r="AF102" s="359">
        <f t="shared" ca="1" si="132"/>
        <v>0</v>
      </c>
      <c r="AG102" s="359">
        <f t="shared" ca="1" si="202"/>
        <v>0</v>
      </c>
      <c r="AH102" s="359">
        <f t="shared" ca="1" si="181"/>
        <v>0</v>
      </c>
      <c r="AJ102" s="362">
        <f t="shared" ca="1" si="203"/>
        <v>213</v>
      </c>
      <c r="AK102" s="362">
        <v>94</v>
      </c>
      <c r="AL102" s="371">
        <f t="shared" ca="1" si="204"/>
        <v>0</v>
      </c>
      <c r="AM102" s="359">
        <f t="shared" ca="1" si="133"/>
        <v>0</v>
      </c>
      <c r="AN102" s="359">
        <f t="shared" ca="1" si="134"/>
        <v>0</v>
      </c>
      <c r="AO102" s="359">
        <f t="shared" ca="1" si="135"/>
        <v>0</v>
      </c>
      <c r="AP102" s="359">
        <f t="shared" ca="1" si="205"/>
        <v>0</v>
      </c>
      <c r="AQ102" s="359">
        <f t="shared" ca="1" si="182"/>
        <v>0</v>
      </c>
      <c r="AS102" s="362">
        <f t="shared" ca="1" si="206"/>
        <v>213</v>
      </c>
      <c r="AT102" s="362">
        <v>94</v>
      </c>
      <c r="AU102" s="371">
        <f t="shared" ca="1" si="207"/>
        <v>0</v>
      </c>
      <c r="AV102" s="359">
        <f t="shared" ca="1" si="136"/>
        <v>0</v>
      </c>
      <c r="AW102" s="359">
        <f t="shared" ca="1" si="137"/>
        <v>0</v>
      </c>
      <c r="AX102" s="359">
        <f t="shared" ca="1" si="138"/>
        <v>0</v>
      </c>
      <c r="AY102" s="359">
        <f t="shared" ca="1" si="208"/>
        <v>0</v>
      </c>
      <c r="AZ102" s="359">
        <f t="shared" ca="1" si="183"/>
        <v>0</v>
      </c>
      <c r="BB102" s="362">
        <f t="shared" ca="1" si="209"/>
        <v>213</v>
      </c>
      <c r="BC102" s="362">
        <v>94</v>
      </c>
      <c r="BD102" s="371">
        <f t="shared" ca="1" si="210"/>
        <v>0</v>
      </c>
      <c r="BE102" s="359">
        <f t="shared" ca="1" si="139"/>
        <v>0</v>
      </c>
      <c r="BF102" s="359">
        <f t="shared" ca="1" si="140"/>
        <v>0</v>
      </c>
      <c r="BG102" s="359">
        <f t="shared" ca="1" si="141"/>
        <v>0</v>
      </c>
      <c r="BH102" s="359">
        <f t="shared" ca="1" si="142"/>
        <v>0</v>
      </c>
      <c r="BI102" s="359">
        <f t="shared" ca="1" si="184"/>
        <v>0</v>
      </c>
      <c r="BK102" s="362">
        <f t="shared" ca="1" si="211"/>
        <v>213</v>
      </c>
      <c r="BL102" s="362">
        <v>94</v>
      </c>
      <c r="BM102" s="371">
        <f t="shared" ca="1" si="212"/>
        <v>0</v>
      </c>
      <c r="BN102" s="359">
        <f t="shared" ca="1" si="143"/>
        <v>0</v>
      </c>
      <c r="BO102" s="359">
        <f t="shared" ca="1" si="144"/>
        <v>0</v>
      </c>
      <c r="BP102" s="359">
        <f t="shared" ca="1" si="145"/>
        <v>0</v>
      </c>
      <c r="BQ102" s="359">
        <f t="shared" ca="1" si="146"/>
        <v>0</v>
      </c>
      <c r="BR102" s="359">
        <f t="shared" ca="1" si="185"/>
        <v>0</v>
      </c>
      <c r="BT102" s="362">
        <f t="shared" ca="1" si="213"/>
        <v>213</v>
      </c>
      <c r="BU102" s="362">
        <v>94</v>
      </c>
      <c r="BV102" s="371">
        <f t="shared" ca="1" si="214"/>
        <v>0</v>
      </c>
      <c r="BW102" s="359">
        <f t="shared" ca="1" si="147"/>
        <v>0</v>
      </c>
      <c r="BX102" s="359">
        <f t="shared" ca="1" si="148"/>
        <v>0</v>
      </c>
      <c r="BY102" s="359">
        <f t="shared" ca="1" si="149"/>
        <v>0</v>
      </c>
      <c r="BZ102" s="359">
        <f t="shared" ca="1" si="150"/>
        <v>0</v>
      </c>
      <c r="CA102" s="359">
        <f t="shared" ca="1" si="186"/>
        <v>0</v>
      </c>
      <c r="CC102" s="362">
        <f t="shared" ca="1" si="215"/>
        <v>213</v>
      </c>
      <c r="CD102" s="362">
        <v>94</v>
      </c>
      <c r="CE102" s="371">
        <f t="shared" ca="1" si="216"/>
        <v>0</v>
      </c>
      <c r="CF102" s="359">
        <f t="shared" ca="1" si="151"/>
        <v>0</v>
      </c>
      <c r="CG102" s="359">
        <f t="shared" ca="1" si="152"/>
        <v>0</v>
      </c>
      <c r="CH102" s="359">
        <f t="shared" ca="1" si="153"/>
        <v>0</v>
      </c>
      <c r="CI102" s="359">
        <f t="shared" ca="1" si="154"/>
        <v>0</v>
      </c>
      <c r="CJ102" s="359">
        <f t="shared" ca="1" si="187"/>
        <v>0</v>
      </c>
      <c r="CL102" s="362">
        <f t="shared" ca="1" si="217"/>
        <v>213</v>
      </c>
      <c r="CM102" s="362">
        <v>94</v>
      </c>
      <c r="CN102" s="371">
        <f t="shared" ca="1" si="218"/>
        <v>0</v>
      </c>
      <c r="CO102" s="359">
        <f t="shared" ca="1" si="155"/>
        <v>0</v>
      </c>
      <c r="CP102" s="359">
        <f t="shared" ca="1" si="156"/>
        <v>0</v>
      </c>
      <c r="CQ102" s="359">
        <f t="shared" ca="1" si="157"/>
        <v>0</v>
      </c>
      <c r="CR102" s="359">
        <f t="shared" ca="1" si="158"/>
        <v>0</v>
      </c>
      <c r="CS102" s="359">
        <f t="shared" ca="1" si="188"/>
        <v>0</v>
      </c>
      <c r="CU102" s="362">
        <f t="shared" ca="1" si="219"/>
        <v>213</v>
      </c>
      <c r="CV102" s="362">
        <v>94</v>
      </c>
      <c r="CW102" s="371">
        <f t="shared" ca="1" si="220"/>
        <v>0</v>
      </c>
      <c r="CX102" s="359">
        <f t="shared" ca="1" si="159"/>
        <v>0</v>
      </c>
      <c r="CY102" s="359">
        <f t="shared" ca="1" si="160"/>
        <v>0</v>
      </c>
      <c r="CZ102" s="359">
        <f t="shared" ca="1" si="161"/>
        <v>0</v>
      </c>
      <c r="DA102" s="359">
        <f t="shared" ca="1" si="162"/>
        <v>0</v>
      </c>
      <c r="DB102" s="359">
        <f t="shared" ca="1" si="189"/>
        <v>0</v>
      </c>
      <c r="DD102" s="362">
        <f t="shared" ca="1" si="221"/>
        <v>213</v>
      </c>
      <c r="DE102" s="362">
        <v>94</v>
      </c>
      <c r="DF102" s="371">
        <f t="shared" ca="1" si="222"/>
        <v>0</v>
      </c>
      <c r="DG102" s="359">
        <f t="shared" ca="1" si="163"/>
        <v>0</v>
      </c>
      <c r="DH102" s="359">
        <f t="shared" ca="1" si="164"/>
        <v>0</v>
      </c>
      <c r="DI102" s="359">
        <f t="shared" ca="1" si="165"/>
        <v>0</v>
      </c>
      <c r="DJ102" s="359">
        <f t="shared" ca="1" si="166"/>
        <v>0</v>
      </c>
      <c r="DK102" s="359">
        <f t="shared" ca="1" si="190"/>
        <v>0</v>
      </c>
      <c r="DM102" s="362">
        <f t="shared" ca="1" si="223"/>
        <v>213</v>
      </c>
      <c r="DN102" s="362">
        <v>94</v>
      </c>
      <c r="DO102" s="371">
        <f t="shared" ca="1" si="224"/>
        <v>0</v>
      </c>
      <c r="DP102" s="359">
        <f t="shared" ca="1" si="167"/>
        <v>0</v>
      </c>
      <c r="DQ102" s="359">
        <f t="shared" ca="1" si="168"/>
        <v>0</v>
      </c>
      <c r="DR102" s="359">
        <f t="shared" ca="1" si="169"/>
        <v>0</v>
      </c>
      <c r="DS102" s="359">
        <f t="shared" ca="1" si="170"/>
        <v>0</v>
      </c>
      <c r="DT102" s="359">
        <f t="shared" ca="1" si="191"/>
        <v>0</v>
      </c>
      <c r="DV102" s="362">
        <f t="shared" ca="1" si="225"/>
        <v>213</v>
      </c>
      <c r="DW102" s="362">
        <v>94</v>
      </c>
      <c r="DX102" s="371">
        <f t="shared" ca="1" si="226"/>
        <v>0</v>
      </c>
      <c r="DY102" s="359">
        <f t="shared" ca="1" si="171"/>
        <v>0</v>
      </c>
      <c r="DZ102" s="359">
        <f t="shared" ca="1" si="172"/>
        <v>0</v>
      </c>
      <c r="EA102" s="359">
        <f t="shared" ca="1" si="173"/>
        <v>0</v>
      </c>
      <c r="EB102" s="359">
        <f t="shared" ca="1" si="174"/>
        <v>0</v>
      </c>
      <c r="EC102" s="359">
        <f t="shared" ca="1" si="192"/>
        <v>0</v>
      </c>
      <c r="EE102" s="362">
        <f t="shared" ca="1" si="227"/>
        <v>213</v>
      </c>
      <c r="EF102" s="362">
        <v>94</v>
      </c>
      <c r="EG102" s="371">
        <f t="shared" ca="1" si="228"/>
        <v>0</v>
      </c>
      <c r="EH102" s="359">
        <f t="shared" ca="1" si="175"/>
        <v>0</v>
      </c>
      <c r="EI102" s="359">
        <f t="shared" ca="1" si="176"/>
        <v>0</v>
      </c>
      <c r="EJ102" s="359">
        <f t="shared" ca="1" si="177"/>
        <v>0</v>
      </c>
      <c r="EK102" s="359">
        <f t="shared" ca="1" si="178"/>
        <v>0</v>
      </c>
      <c r="EL102" s="359">
        <f t="shared" ca="1" si="193"/>
        <v>0</v>
      </c>
    </row>
    <row r="103" spans="6:142" x14ac:dyDescent="0.35">
      <c r="F103" s="372">
        <f ca="1">IFERROR(INDEX('Inflation Rates'!$A$16:$H$138,MATCH('IRA Roth'!$H103,'Inflation Rates'!$A$16:$A$138,0),8)/INDEX('Inflation Rates'!$A$16:$H$138,MATCH('IRA Roth'!$H103,'Inflation Rates'!$A$16:$A$138,0)-1,8)-1,F102)</f>
        <v>2.0000000000000018E-2</v>
      </c>
      <c r="G103" s="372">
        <f ca="1">IFERROR(INDEX('Inflation Rates'!$A$16:$H$138,MATCH('IRA Roth'!$H103,'Inflation Rates'!$A$16:$A$138,0),6)/INDEX('Inflation Rates'!$A$16:$H$138,MATCH('IRA Roth'!$H103,'Inflation Rates'!$A$16:$A$138,0)-1,6)-1,G102)</f>
        <v>2.0999999999999908E-2</v>
      </c>
      <c r="H103" s="362">
        <f t="shared" ca="1" si="229"/>
        <v>2114</v>
      </c>
      <c r="I103" s="362">
        <f t="shared" ca="1" si="229"/>
        <v>214</v>
      </c>
      <c r="J103" s="362">
        <v>95</v>
      </c>
      <c r="K103" s="371">
        <f t="shared" ca="1" si="195"/>
        <v>0</v>
      </c>
      <c r="L103" s="359">
        <f t="shared" ca="1" si="124"/>
        <v>0</v>
      </c>
      <c r="M103" s="359">
        <f t="shared" ca="1" si="125"/>
        <v>0</v>
      </c>
      <c r="N103" s="359">
        <f t="shared" ca="1" si="126"/>
        <v>0</v>
      </c>
      <c r="O103" s="359">
        <f t="shared" ca="1" si="196"/>
        <v>0</v>
      </c>
      <c r="P103" s="359">
        <f t="shared" ca="1" si="179"/>
        <v>0</v>
      </c>
      <c r="R103" s="362">
        <f t="shared" ca="1" si="197"/>
        <v>214</v>
      </c>
      <c r="S103" s="362">
        <v>95</v>
      </c>
      <c r="T103" s="371">
        <f t="shared" ca="1" si="198"/>
        <v>0</v>
      </c>
      <c r="U103" s="359">
        <f t="shared" ca="1" si="127"/>
        <v>0</v>
      </c>
      <c r="V103" s="359">
        <f t="shared" ca="1" si="128"/>
        <v>0</v>
      </c>
      <c r="W103" s="359">
        <f t="shared" ca="1" si="129"/>
        <v>0</v>
      </c>
      <c r="X103" s="359">
        <f t="shared" ca="1" si="199"/>
        <v>0</v>
      </c>
      <c r="Y103" s="359">
        <f t="shared" ca="1" si="180"/>
        <v>0</v>
      </c>
      <c r="AA103" s="362">
        <f t="shared" ca="1" si="200"/>
        <v>214</v>
      </c>
      <c r="AB103" s="362">
        <v>95</v>
      </c>
      <c r="AC103" s="371">
        <f t="shared" ca="1" si="201"/>
        <v>0</v>
      </c>
      <c r="AD103" s="359">
        <f t="shared" ca="1" si="130"/>
        <v>0</v>
      </c>
      <c r="AE103" s="359">
        <f t="shared" ca="1" si="131"/>
        <v>0</v>
      </c>
      <c r="AF103" s="359">
        <f t="shared" ca="1" si="132"/>
        <v>0</v>
      </c>
      <c r="AG103" s="359">
        <f t="shared" ca="1" si="202"/>
        <v>0</v>
      </c>
      <c r="AH103" s="359">
        <f t="shared" ca="1" si="181"/>
        <v>0</v>
      </c>
      <c r="AJ103" s="362">
        <f t="shared" ca="1" si="203"/>
        <v>214</v>
      </c>
      <c r="AK103" s="362">
        <v>95</v>
      </c>
      <c r="AL103" s="371">
        <f t="shared" ca="1" si="204"/>
        <v>0</v>
      </c>
      <c r="AM103" s="359">
        <f t="shared" ca="1" si="133"/>
        <v>0</v>
      </c>
      <c r="AN103" s="359">
        <f t="shared" ca="1" si="134"/>
        <v>0</v>
      </c>
      <c r="AO103" s="359">
        <f t="shared" ca="1" si="135"/>
        <v>0</v>
      </c>
      <c r="AP103" s="359">
        <f t="shared" ca="1" si="205"/>
        <v>0</v>
      </c>
      <c r="AQ103" s="359">
        <f t="shared" ca="1" si="182"/>
        <v>0</v>
      </c>
      <c r="AS103" s="362">
        <f t="shared" ca="1" si="206"/>
        <v>214</v>
      </c>
      <c r="AT103" s="362">
        <v>95</v>
      </c>
      <c r="AU103" s="371">
        <f t="shared" ca="1" si="207"/>
        <v>0</v>
      </c>
      <c r="AV103" s="359">
        <f t="shared" ca="1" si="136"/>
        <v>0</v>
      </c>
      <c r="AW103" s="359">
        <f t="shared" ca="1" si="137"/>
        <v>0</v>
      </c>
      <c r="AX103" s="359">
        <f t="shared" ca="1" si="138"/>
        <v>0</v>
      </c>
      <c r="AY103" s="359">
        <f t="shared" ca="1" si="208"/>
        <v>0</v>
      </c>
      <c r="AZ103" s="359">
        <f t="shared" ca="1" si="183"/>
        <v>0</v>
      </c>
      <c r="BB103" s="362">
        <f t="shared" ca="1" si="209"/>
        <v>214</v>
      </c>
      <c r="BC103" s="362">
        <v>95</v>
      </c>
      <c r="BD103" s="371">
        <f t="shared" ca="1" si="210"/>
        <v>0</v>
      </c>
      <c r="BE103" s="359">
        <f t="shared" ca="1" si="139"/>
        <v>0</v>
      </c>
      <c r="BF103" s="359">
        <f t="shared" ca="1" si="140"/>
        <v>0</v>
      </c>
      <c r="BG103" s="359">
        <f t="shared" ca="1" si="141"/>
        <v>0</v>
      </c>
      <c r="BH103" s="359">
        <f t="shared" ca="1" si="142"/>
        <v>0</v>
      </c>
      <c r="BI103" s="359">
        <f t="shared" ca="1" si="184"/>
        <v>0</v>
      </c>
      <c r="BK103" s="362">
        <f t="shared" ca="1" si="211"/>
        <v>214</v>
      </c>
      <c r="BL103" s="362">
        <v>95</v>
      </c>
      <c r="BM103" s="371">
        <f t="shared" ca="1" si="212"/>
        <v>0</v>
      </c>
      <c r="BN103" s="359">
        <f t="shared" ca="1" si="143"/>
        <v>0</v>
      </c>
      <c r="BO103" s="359">
        <f t="shared" ca="1" si="144"/>
        <v>0</v>
      </c>
      <c r="BP103" s="359">
        <f t="shared" ca="1" si="145"/>
        <v>0</v>
      </c>
      <c r="BQ103" s="359">
        <f t="shared" ca="1" si="146"/>
        <v>0</v>
      </c>
      <c r="BR103" s="359">
        <f t="shared" ca="1" si="185"/>
        <v>0</v>
      </c>
      <c r="BT103" s="362">
        <f t="shared" ca="1" si="213"/>
        <v>214</v>
      </c>
      <c r="BU103" s="362">
        <v>95</v>
      </c>
      <c r="BV103" s="371">
        <f t="shared" ca="1" si="214"/>
        <v>0</v>
      </c>
      <c r="BW103" s="359">
        <f t="shared" ca="1" si="147"/>
        <v>0</v>
      </c>
      <c r="BX103" s="359">
        <f t="shared" ca="1" si="148"/>
        <v>0</v>
      </c>
      <c r="BY103" s="359">
        <f t="shared" ca="1" si="149"/>
        <v>0</v>
      </c>
      <c r="BZ103" s="359">
        <f t="shared" ca="1" si="150"/>
        <v>0</v>
      </c>
      <c r="CA103" s="359">
        <f t="shared" ca="1" si="186"/>
        <v>0</v>
      </c>
      <c r="CC103" s="362">
        <f t="shared" ca="1" si="215"/>
        <v>214</v>
      </c>
      <c r="CD103" s="362">
        <v>95</v>
      </c>
      <c r="CE103" s="371">
        <f t="shared" ca="1" si="216"/>
        <v>0</v>
      </c>
      <c r="CF103" s="359">
        <f t="shared" ca="1" si="151"/>
        <v>0</v>
      </c>
      <c r="CG103" s="359">
        <f t="shared" ca="1" si="152"/>
        <v>0</v>
      </c>
      <c r="CH103" s="359">
        <f t="shared" ca="1" si="153"/>
        <v>0</v>
      </c>
      <c r="CI103" s="359">
        <f t="shared" ca="1" si="154"/>
        <v>0</v>
      </c>
      <c r="CJ103" s="359">
        <f t="shared" ca="1" si="187"/>
        <v>0</v>
      </c>
      <c r="CL103" s="362">
        <f t="shared" ca="1" si="217"/>
        <v>214</v>
      </c>
      <c r="CM103" s="362">
        <v>95</v>
      </c>
      <c r="CN103" s="371">
        <f t="shared" ca="1" si="218"/>
        <v>0</v>
      </c>
      <c r="CO103" s="359">
        <f t="shared" ca="1" si="155"/>
        <v>0</v>
      </c>
      <c r="CP103" s="359">
        <f t="shared" ca="1" si="156"/>
        <v>0</v>
      </c>
      <c r="CQ103" s="359">
        <f t="shared" ca="1" si="157"/>
        <v>0</v>
      </c>
      <c r="CR103" s="359">
        <f t="shared" ca="1" si="158"/>
        <v>0</v>
      </c>
      <c r="CS103" s="359">
        <f t="shared" ca="1" si="188"/>
        <v>0</v>
      </c>
      <c r="CU103" s="362">
        <f t="shared" ca="1" si="219"/>
        <v>214</v>
      </c>
      <c r="CV103" s="362">
        <v>95</v>
      </c>
      <c r="CW103" s="371">
        <f t="shared" ca="1" si="220"/>
        <v>0</v>
      </c>
      <c r="CX103" s="359">
        <f t="shared" ca="1" si="159"/>
        <v>0</v>
      </c>
      <c r="CY103" s="359">
        <f t="shared" ca="1" si="160"/>
        <v>0</v>
      </c>
      <c r="CZ103" s="359">
        <f t="shared" ca="1" si="161"/>
        <v>0</v>
      </c>
      <c r="DA103" s="359">
        <f t="shared" ca="1" si="162"/>
        <v>0</v>
      </c>
      <c r="DB103" s="359">
        <f t="shared" ca="1" si="189"/>
        <v>0</v>
      </c>
      <c r="DD103" s="362">
        <f t="shared" ca="1" si="221"/>
        <v>214</v>
      </c>
      <c r="DE103" s="362">
        <v>95</v>
      </c>
      <c r="DF103" s="371">
        <f t="shared" ca="1" si="222"/>
        <v>0</v>
      </c>
      <c r="DG103" s="359">
        <f t="shared" ca="1" si="163"/>
        <v>0</v>
      </c>
      <c r="DH103" s="359">
        <f t="shared" ca="1" si="164"/>
        <v>0</v>
      </c>
      <c r="DI103" s="359">
        <f t="shared" ca="1" si="165"/>
        <v>0</v>
      </c>
      <c r="DJ103" s="359">
        <f t="shared" ca="1" si="166"/>
        <v>0</v>
      </c>
      <c r="DK103" s="359">
        <f t="shared" ca="1" si="190"/>
        <v>0</v>
      </c>
      <c r="DM103" s="362">
        <f t="shared" ca="1" si="223"/>
        <v>214</v>
      </c>
      <c r="DN103" s="362">
        <v>95</v>
      </c>
      <c r="DO103" s="371">
        <f t="shared" ca="1" si="224"/>
        <v>0</v>
      </c>
      <c r="DP103" s="359">
        <f t="shared" ca="1" si="167"/>
        <v>0</v>
      </c>
      <c r="DQ103" s="359">
        <f t="shared" ca="1" si="168"/>
        <v>0</v>
      </c>
      <c r="DR103" s="359">
        <f t="shared" ca="1" si="169"/>
        <v>0</v>
      </c>
      <c r="DS103" s="359">
        <f t="shared" ca="1" si="170"/>
        <v>0</v>
      </c>
      <c r="DT103" s="359">
        <f t="shared" ca="1" si="191"/>
        <v>0</v>
      </c>
      <c r="DV103" s="362">
        <f t="shared" ca="1" si="225"/>
        <v>214</v>
      </c>
      <c r="DW103" s="362">
        <v>95</v>
      </c>
      <c r="DX103" s="371">
        <f t="shared" ca="1" si="226"/>
        <v>0</v>
      </c>
      <c r="DY103" s="359">
        <f t="shared" ca="1" si="171"/>
        <v>0</v>
      </c>
      <c r="DZ103" s="359">
        <f t="shared" ca="1" si="172"/>
        <v>0</v>
      </c>
      <c r="EA103" s="359">
        <f t="shared" ca="1" si="173"/>
        <v>0</v>
      </c>
      <c r="EB103" s="359">
        <f t="shared" ca="1" si="174"/>
        <v>0</v>
      </c>
      <c r="EC103" s="359">
        <f t="shared" ca="1" si="192"/>
        <v>0</v>
      </c>
      <c r="EE103" s="362">
        <f t="shared" ca="1" si="227"/>
        <v>214</v>
      </c>
      <c r="EF103" s="362">
        <v>95</v>
      </c>
      <c r="EG103" s="371">
        <f t="shared" ca="1" si="228"/>
        <v>0</v>
      </c>
      <c r="EH103" s="359">
        <f t="shared" ca="1" si="175"/>
        <v>0</v>
      </c>
      <c r="EI103" s="359">
        <f t="shared" ca="1" si="176"/>
        <v>0</v>
      </c>
      <c r="EJ103" s="359">
        <f t="shared" ca="1" si="177"/>
        <v>0</v>
      </c>
      <c r="EK103" s="359">
        <f t="shared" ca="1" si="178"/>
        <v>0</v>
      </c>
      <c r="EL103" s="359">
        <f t="shared" ca="1" si="193"/>
        <v>0</v>
      </c>
    </row>
    <row r="104" spans="6:142" x14ac:dyDescent="0.35">
      <c r="F104" s="372">
        <f ca="1">IFERROR(INDEX('Inflation Rates'!$A$16:$H$138,MATCH('IRA Roth'!$H104,'Inflation Rates'!$A$16:$A$138,0),8)/INDEX('Inflation Rates'!$A$16:$H$138,MATCH('IRA Roth'!$H104,'Inflation Rates'!$A$16:$A$138,0)-1,8)-1,F103)</f>
        <v>2.0000000000000018E-2</v>
      </c>
      <c r="G104" s="372">
        <f ca="1">IFERROR(INDEX('Inflation Rates'!$A$16:$H$138,MATCH('IRA Roth'!$H104,'Inflation Rates'!$A$16:$A$138,0),6)/INDEX('Inflation Rates'!$A$16:$H$138,MATCH('IRA Roth'!$H104,'Inflation Rates'!$A$16:$A$138,0)-1,6)-1,G103)</f>
        <v>2.0999999999999908E-2</v>
      </c>
      <c r="H104" s="362">
        <f t="shared" ca="1" si="229"/>
        <v>2115</v>
      </c>
      <c r="I104" s="362">
        <f t="shared" ca="1" si="229"/>
        <v>215</v>
      </c>
      <c r="J104" s="362">
        <v>96</v>
      </c>
      <c r="K104" s="371">
        <f t="shared" ca="1" si="195"/>
        <v>0</v>
      </c>
      <c r="L104" s="359">
        <f t="shared" ca="1" si="124"/>
        <v>0</v>
      </c>
      <c r="M104" s="359">
        <f t="shared" ca="1" si="125"/>
        <v>0</v>
      </c>
      <c r="N104" s="359">
        <f t="shared" ca="1" si="126"/>
        <v>0</v>
      </c>
      <c r="O104" s="359">
        <f t="shared" ca="1" si="196"/>
        <v>0</v>
      </c>
      <c r="P104" s="359">
        <f t="shared" ca="1" si="179"/>
        <v>0</v>
      </c>
      <c r="R104" s="362">
        <f t="shared" ca="1" si="197"/>
        <v>215</v>
      </c>
      <c r="S104" s="362">
        <v>96</v>
      </c>
      <c r="T104" s="371">
        <f t="shared" ca="1" si="198"/>
        <v>0</v>
      </c>
      <c r="U104" s="359">
        <f t="shared" ca="1" si="127"/>
        <v>0</v>
      </c>
      <c r="V104" s="359">
        <f t="shared" ca="1" si="128"/>
        <v>0</v>
      </c>
      <c r="W104" s="359">
        <f t="shared" ca="1" si="129"/>
        <v>0</v>
      </c>
      <c r="X104" s="359">
        <f t="shared" ca="1" si="199"/>
        <v>0</v>
      </c>
      <c r="Y104" s="359">
        <f t="shared" ca="1" si="180"/>
        <v>0</v>
      </c>
      <c r="AA104" s="362">
        <f t="shared" ca="1" si="200"/>
        <v>215</v>
      </c>
      <c r="AB104" s="362">
        <v>96</v>
      </c>
      <c r="AC104" s="371">
        <f t="shared" ca="1" si="201"/>
        <v>0</v>
      </c>
      <c r="AD104" s="359">
        <f t="shared" ca="1" si="130"/>
        <v>0</v>
      </c>
      <c r="AE104" s="359">
        <f t="shared" ca="1" si="131"/>
        <v>0</v>
      </c>
      <c r="AF104" s="359">
        <f t="shared" ca="1" si="132"/>
        <v>0</v>
      </c>
      <c r="AG104" s="359">
        <f t="shared" ca="1" si="202"/>
        <v>0</v>
      </c>
      <c r="AH104" s="359">
        <f t="shared" ca="1" si="181"/>
        <v>0</v>
      </c>
      <c r="AJ104" s="362">
        <f t="shared" ca="1" si="203"/>
        <v>215</v>
      </c>
      <c r="AK104" s="362">
        <v>96</v>
      </c>
      <c r="AL104" s="371">
        <f t="shared" ca="1" si="204"/>
        <v>0</v>
      </c>
      <c r="AM104" s="359">
        <f t="shared" ca="1" si="133"/>
        <v>0</v>
      </c>
      <c r="AN104" s="359">
        <f t="shared" ca="1" si="134"/>
        <v>0</v>
      </c>
      <c r="AO104" s="359">
        <f t="shared" ca="1" si="135"/>
        <v>0</v>
      </c>
      <c r="AP104" s="359">
        <f t="shared" ca="1" si="205"/>
        <v>0</v>
      </c>
      <c r="AQ104" s="359">
        <f t="shared" ca="1" si="182"/>
        <v>0</v>
      </c>
      <c r="AS104" s="362">
        <f t="shared" ca="1" si="206"/>
        <v>215</v>
      </c>
      <c r="AT104" s="362">
        <v>96</v>
      </c>
      <c r="AU104" s="371">
        <f t="shared" ca="1" si="207"/>
        <v>0</v>
      </c>
      <c r="AV104" s="359">
        <f t="shared" ca="1" si="136"/>
        <v>0</v>
      </c>
      <c r="AW104" s="359">
        <f t="shared" ca="1" si="137"/>
        <v>0</v>
      </c>
      <c r="AX104" s="359">
        <f t="shared" ca="1" si="138"/>
        <v>0</v>
      </c>
      <c r="AY104" s="359">
        <f t="shared" ca="1" si="208"/>
        <v>0</v>
      </c>
      <c r="AZ104" s="359">
        <f t="shared" ca="1" si="183"/>
        <v>0</v>
      </c>
      <c r="BB104" s="362">
        <f t="shared" ca="1" si="209"/>
        <v>215</v>
      </c>
      <c r="BC104" s="362">
        <v>96</v>
      </c>
      <c r="BD104" s="371">
        <f t="shared" ca="1" si="210"/>
        <v>0</v>
      </c>
      <c r="BE104" s="359">
        <f t="shared" ca="1" si="139"/>
        <v>0</v>
      </c>
      <c r="BF104" s="359">
        <f t="shared" ca="1" si="140"/>
        <v>0</v>
      </c>
      <c r="BG104" s="359">
        <f t="shared" ca="1" si="141"/>
        <v>0</v>
      </c>
      <c r="BH104" s="359">
        <f t="shared" ca="1" si="142"/>
        <v>0</v>
      </c>
      <c r="BI104" s="359">
        <f t="shared" ca="1" si="184"/>
        <v>0</v>
      </c>
      <c r="BK104" s="362">
        <f t="shared" ca="1" si="211"/>
        <v>215</v>
      </c>
      <c r="BL104" s="362">
        <v>96</v>
      </c>
      <c r="BM104" s="371">
        <f t="shared" ca="1" si="212"/>
        <v>0</v>
      </c>
      <c r="BN104" s="359">
        <f t="shared" ca="1" si="143"/>
        <v>0</v>
      </c>
      <c r="BO104" s="359">
        <f t="shared" ca="1" si="144"/>
        <v>0</v>
      </c>
      <c r="BP104" s="359">
        <f t="shared" ca="1" si="145"/>
        <v>0</v>
      </c>
      <c r="BQ104" s="359">
        <f t="shared" ca="1" si="146"/>
        <v>0</v>
      </c>
      <c r="BR104" s="359">
        <f t="shared" ca="1" si="185"/>
        <v>0</v>
      </c>
      <c r="BT104" s="362">
        <f t="shared" ca="1" si="213"/>
        <v>215</v>
      </c>
      <c r="BU104" s="362">
        <v>96</v>
      </c>
      <c r="BV104" s="371">
        <f t="shared" ca="1" si="214"/>
        <v>0</v>
      </c>
      <c r="BW104" s="359">
        <f t="shared" ca="1" si="147"/>
        <v>0</v>
      </c>
      <c r="BX104" s="359">
        <f t="shared" ca="1" si="148"/>
        <v>0</v>
      </c>
      <c r="BY104" s="359">
        <f t="shared" ca="1" si="149"/>
        <v>0</v>
      </c>
      <c r="BZ104" s="359">
        <f t="shared" ca="1" si="150"/>
        <v>0</v>
      </c>
      <c r="CA104" s="359">
        <f t="shared" ca="1" si="186"/>
        <v>0</v>
      </c>
      <c r="CC104" s="362">
        <f t="shared" ca="1" si="215"/>
        <v>215</v>
      </c>
      <c r="CD104" s="362">
        <v>96</v>
      </c>
      <c r="CE104" s="371">
        <f t="shared" ca="1" si="216"/>
        <v>0</v>
      </c>
      <c r="CF104" s="359">
        <f t="shared" ca="1" si="151"/>
        <v>0</v>
      </c>
      <c r="CG104" s="359">
        <f t="shared" ca="1" si="152"/>
        <v>0</v>
      </c>
      <c r="CH104" s="359">
        <f t="shared" ca="1" si="153"/>
        <v>0</v>
      </c>
      <c r="CI104" s="359">
        <f t="shared" ca="1" si="154"/>
        <v>0</v>
      </c>
      <c r="CJ104" s="359">
        <f t="shared" ca="1" si="187"/>
        <v>0</v>
      </c>
      <c r="CL104" s="362">
        <f t="shared" ca="1" si="217"/>
        <v>215</v>
      </c>
      <c r="CM104" s="362">
        <v>96</v>
      </c>
      <c r="CN104" s="371">
        <f t="shared" ca="1" si="218"/>
        <v>0</v>
      </c>
      <c r="CO104" s="359">
        <f t="shared" ca="1" si="155"/>
        <v>0</v>
      </c>
      <c r="CP104" s="359">
        <f t="shared" ca="1" si="156"/>
        <v>0</v>
      </c>
      <c r="CQ104" s="359">
        <f t="shared" ca="1" si="157"/>
        <v>0</v>
      </c>
      <c r="CR104" s="359">
        <f t="shared" ca="1" si="158"/>
        <v>0</v>
      </c>
      <c r="CS104" s="359">
        <f t="shared" ca="1" si="188"/>
        <v>0</v>
      </c>
      <c r="CU104" s="362">
        <f t="shared" ca="1" si="219"/>
        <v>215</v>
      </c>
      <c r="CV104" s="362">
        <v>96</v>
      </c>
      <c r="CW104" s="371">
        <f t="shared" ca="1" si="220"/>
        <v>0</v>
      </c>
      <c r="CX104" s="359">
        <f t="shared" ca="1" si="159"/>
        <v>0</v>
      </c>
      <c r="CY104" s="359">
        <f t="shared" ca="1" si="160"/>
        <v>0</v>
      </c>
      <c r="CZ104" s="359">
        <f t="shared" ca="1" si="161"/>
        <v>0</v>
      </c>
      <c r="DA104" s="359">
        <f t="shared" ca="1" si="162"/>
        <v>0</v>
      </c>
      <c r="DB104" s="359">
        <f t="shared" ca="1" si="189"/>
        <v>0</v>
      </c>
      <c r="DD104" s="362">
        <f t="shared" ca="1" si="221"/>
        <v>215</v>
      </c>
      <c r="DE104" s="362">
        <v>96</v>
      </c>
      <c r="DF104" s="371">
        <f t="shared" ca="1" si="222"/>
        <v>0</v>
      </c>
      <c r="DG104" s="359">
        <f t="shared" ca="1" si="163"/>
        <v>0</v>
      </c>
      <c r="DH104" s="359">
        <f t="shared" ca="1" si="164"/>
        <v>0</v>
      </c>
      <c r="DI104" s="359">
        <f t="shared" ca="1" si="165"/>
        <v>0</v>
      </c>
      <c r="DJ104" s="359">
        <f t="shared" ca="1" si="166"/>
        <v>0</v>
      </c>
      <c r="DK104" s="359">
        <f t="shared" ca="1" si="190"/>
        <v>0</v>
      </c>
      <c r="DM104" s="362">
        <f t="shared" ca="1" si="223"/>
        <v>215</v>
      </c>
      <c r="DN104" s="362">
        <v>96</v>
      </c>
      <c r="DO104" s="371">
        <f t="shared" ca="1" si="224"/>
        <v>0</v>
      </c>
      <c r="DP104" s="359">
        <f t="shared" ca="1" si="167"/>
        <v>0</v>
      </c>
      <c r="DQ104" s="359">
        <f t="shared" ca="1" si="168"/>
        <v>0</v>
      </c>
      <c r="DR104" s="359">
        <f t="shared" ca="1" si="169"/>
        <v>0</v>
      </c>
      <c r="DS104" s="359">
        <f t="shared" ca="1" si="170"/>
        <v>0</v>
      </c>
      <c r="DT104" s="359">
        <f t="shared" ca="1" si="191"/>
        <v>0</v>
      </c>
      <c r="DV104" s="362">
        <f t="shared" ca="1" si="225"/>
        <v>215</v>
      </c>
      <c r="DW104" s="362">
        <v>96</v>
      </c>
      <c r="DX104" s="371">
        <f t="shared" ca="1" si="226"/>
        <v>0</v>
      </c>
      <c r="DY104" s="359">
        <f t="shared" ca="1" si="171"/>
        <v>0</v>
      </c>
      <c r="DZ104" s="359">
        <f t="shared" ca="1" si="172"/>
        <v>0</v>
      </c>
      <c r="EA104" s="359">
        <f t="shared" ca="1" si="173"/>
        <v>0</v>
      </c>
      <c r="EB104" s="359">
        <f t="shared" ca="1" si="174"/>
        <v>0</v>
      </c>
      <c r="EC104" s="359">
        <f t="shared" ca="1" si="192"/>
        <v>0</v>
      </c>
      <c r="EE104" s="362">
        <f t="shared" ca="1" si="227"/>
        <v>215</v>
      </c>
      <c r="EF104" s="362">
        <v>96</v>
      </c>
      <c r="EG104" s="371">
        <f t="shared" ca="1" si="228"/>
        <v>0</v>
      </c>
      <c r="EH104" s="359">
        <f t="shared" ca="1" si="175"/>
        <v>0</v>
      </c>
      <c r="EI104" s="359">
        <f t="shared" ca="1" si="176"/>
        <v>0</v>
      </c>
      <c r="EJ104" s="359">
        <f t="shared" ca="1" si="177"/>
        <v>0</v>
      </c>
      <c r="EK104" s="359">
        <f t="shared" ca="1" si="178"/>
        <v>0</v>
      </c>
      <c r="EL104" s="359">
        <f t="shared" ca="1" si="193"/>
        <v>0</v>
      </c>
    </row>
    <row r="105" spans="6:142" x14ac:dyDescent="0.35">
      <c r="F105" s="372">
        <f ca="1">IFERROR(INDEX('Inflation Rates'!$A$16:$H$138,MATCH('IRA Roth'!$H105,'Inflation Rates'!$A$16:$A$138,0),8)/INDEX('Inflation Rates'!$A$16:$H$138,MATCH('IRA Roth'!$H105,'Inflation Rates'!$A$16:$A$138,0)-1,8)-1,F104)</f>
        <v>2.0000000000000018E-2</v>
      </c>
      <c r="G105" s="372">
        <f ca="1">IFERROR(INDEX('Inflation Rates'!$A$16:$H$138,MATCH('IRA Roth'!$H105,'Inflation Rates'!$A$16:$A$138,0),6)/INDEX('Inflation Rates'!$A$16:$H$138,MATCH('IRA Roth'!$H105,'Inflation Rates'!$A$16:$A$138,0)-1,6)-1,G104)</f>
        <v>2.0999999999999908E-2</v>
      </c>
      <c r="H105" s="362">
        <f t="shared" ca="1" si="229"/>
        <v>2116</v>
      </c>
      <c r="I105" s="362">
        <f t="shared" ca="1" si="229"/>
        <v>216</v>
      </c>
      <c r="J105" s="362">
        <v>97</v>
      </c>
      <c r="K105" s="371">
        <f t="shared" ca="1" si="195"/>
        <v>0</v>
      </c>
      <c r="L105" s="359">
        <f t="shared" ca="1" si="124"/>
        <v>0</v>
      </c>
      <c r="M105" s="359">
        <f t="shared" ca="1" si="125"/>
        <v>0</v>
      </c>
      <c r="N105" s="359">
        <f t="shared" ca="1" si="126"/>
        <v>0</v>
      </c>
      <c r="O105" s="359">
        <f t="shared" ca="1" si="196"/>
        <v>0</v>
      </c>
      <c r="P105" s="359">
        <f t="shared" ca="1" si="179"/>
        <v>0</v>
      </c>
      <c r="R105" s="362">
        <f t="shared" ca="1" si="197"/>
        <v>216</v>
      </c>
      <c r="S105" s="362">
        <v>97</v>
      </c>
      <c r="T105" s="371">
        <f t="shared" ca="1" si="198"/>
        <v>0</v>
      </c>
      <c r="U105" s="359">
        <f t="shared" ref="U105:U136" ca="1" si="230">IF(R105&lt;Y$7,$B$2,0)</f>
        <v>0</v>
      </c>
      <c r="V105" s="359">
        <f t="shared" ca="1" si="128"/>
        <v>0</v>
      </c>
      <c r="W105" s="359">
        <f t="shared" ca="1" si="129"/>
        <v>0</v>
      </c>
      <c r="X105" s="359">
        <f t="shared" ca="1" si="199"/>
        <v>0</v>
      </c>
      <c r="Y105" s="359">
        <f t="shared" ca="1" si="180"/>
        <v>0</v>
      </c>
      <c r="AA105" s="362">
        <f t="shared" ca="1" si="200"/>
        <v>216</v>
      </c>
      <c r="AB105" s="362">
        <v>97</v>
      </c>
      <c r="AC105" s="371">
        <f t="shared" ca="1" si="201"/>
        <v>0</v>
      </c>
      <c r="AD105" s="359">
        <f t="shared" ref="AD105:AD136" ca="1" si="231">IF(AA105&lt;AH$7,$B$2,0)</f>
        <v>0</v>
      </c>
      <c r="AE105" s="359">
        <f t="shared" ca="1" si="131"/>
        <v>0</v>
      </c>
      <c r="AF105" s="359">
        <f t="shared" ca="1" si="132"/>
        <v>0</v>
      </c>
      <c r="AG105" s="359">
        <f t="shared" ca="1" si="202"/>
        <v>0</v>
      </c>
      <c r="AH105" s="359">
        <f t="shared" ca="1" si="181"/>
        <v>0</v>
      </c>
      <c r="AJ105" s="362">
        <f t="shared" ca="1" si="203"/>
        <v>216</v>
      </c>
      <c r="AK105" s="362">
        <v>97</v>
      </c>
      <c r="AL105" s="371">
        <f t="shared" ca="1" si="204"/>
        <v>0</v>
      </c>
      <c r="AM105" s="359">
        <f t="shared" ref="AM105:AM136" ca="1" si="232">IF(AJ105&lt;AQ$7,$B$2,0)</f>
        <v>0</v>
      </c>
      <c r="AN105" s="359">
        <f t="shared" ca="1" si="134"/>
        <v>0</v>
      </c>
      <c r="AO105" s="359">
        <f t="shared" ca="1" si="135"/>
        <v>0</v>
      </c>
      <c r="AP105" s="359">
        <f t="shared" ca="1" si="205"/>
        <v>0</v>
      </c>
      <c r="AQ105" s="359">
        <f t="shared" ca="1" si="182"/>
        <v>0</v>
      </c>
      <c r="AS105" s="362">
        <f t="shared" ca="1" si="206"/>
        <v>216</v>
      </c>
      <c r="AT105" s="362">
        <v>97</v>
      </c>
      <c r="AU105" s="371">
        <f t="shared" ca="1" si="207"/>
        <v>0</v>
      </c>
      <c r="AV105" s="359">
        <f t="shared" ref="AV105:AV136" ca="1" si="233">IF(AS105&lt;AZ$7,$B$2,0)</f>
        <v>0</v>
      </c>
      <c r="AW105" s="359">
        <f t="shared" ca="1" si="137"/>
        <v>0</v>
      </c>
      <c r="AX105" s="359">
        <f t="shared" ca="1" si="138"/>
        <v>0</v>
      </c>
      <c r="AY105" s="359">
        <f t="shared" ca="1" si="208"/>
        <v>0</v>
      </c>
      <c r="AZ105" s="359">
        <f t="shared" ca="1" si="183"/>
        <v>0</v>
      </c>
      <c r="BB105" s="362">
        <f t="shared" ca="1" si="209"/>
        <v>216</v>
      </c>
      <c r="BC105" s="362">
        <v>97</v>
      </c>
      <c r="BD105" s="371">
        <f t="shared" ca="1" si="210"/>
        <v>0</v>
      </c>
      <c r="BE105" s="359">
        <f t="shared" ref="BE105:BE136" ca="1" si="234">IF(BB105&lt;BI$7,$B$2,0)</f>
        <v>0</v>
      </c>
      <c r="BF105" s="359">
        <f t="shared" ca="1" si="140"/>
        <v>0</v>
      </c>
      <c r="BG105" s="359">
        <f t="shared" ca="1" si="141"/>
        <v>0</v>
      </c>
      <c r="BH105" s="359">
        <f t="shared" ca="1" si="142"/>
        <v>0</v>
      </c>
      <c r="BI105" s="359">
        <f t="shared" ca="1" si="184"/>
        <v>0</v>
      </c>
      <c r="BK105" s="362">
        <f t="shared" ca="1" si="211"/>
        <v>216</v>
      </c>
      <c r="BL105" s="362">
        <v>97</v>
      </c>
      <c r="BM105" s="371">
        <f t="shared" ca="1" si="212"/>
        <v>0</v>
      </c>
      <c r="BN105" s="359">
        <f t="shared" ref="BN105:BN136" ca="1" si="235">IF(BK105&lt;BR$7,$B$2,0)</f>
        <v>0</v>
      </c>
      <c r="BO105" s="359">
        <f t="shared" ca="1" si="144"/>
        <v>0</v>
      </c>
      <c r="BP105" s="359">
        <f t="shared" ca="1" si="145"/>
        <v>0</v>
      </c>
      <c r="BQ105" s="359">
        <f t="shared" ca="1" si="146"/>
        <v>0</v>
      </c>
      <c r="BR105" s="359">
        <f t="shared" ca="1" si="185"/>
        <v>0</v>
      </c>
      <c r="BT105" s="362">
        <f t="shared" ca="1" si="213"/>
        <v>216</v>
      </c>
      <c r="BU105" s="362">
        <v>97</v>
      </c>
      <c r="BV105" s="371">
        <f t="shared" ca="1" si="214"/>
        <v>0</v>
      </c>
      <c r="BW105" s="359">
        <f t="shared" ref="BW105:BW136" ca="1" si="236">IF(BT105&lt;CA$7,$B$2,0)</f>
        <v>0</v>
      </c>
      <c r="BX105" s="359">
        <f t="shared" ca="1" si="148"/>
        <v>0</v>
      </c>
      <c r="BY105" s="359">
        <f t="shared" ca="1" si="149"/>
        <v>0</v>
      </c>
      <c r="BZ105" s="359">
        <f t="shared" ca="1" si="150"/>
        <v>0</v>
      </c>
      <c r="CA105" s="359">
        <f t="shared" ca="1" si="186"/>
        <v>0</v>
      </c>
      <c r="CC105" s="362">
        <f t="shared" ca="1" si="215"/>
        <v>216</v>
      </c>
      <c r="CD105" s="362">
        <v>97</v>
      </c>
      <c r="CE105" s="371">
        <f t="shared" ca="1" si="216"/>
        <v>0</v>
      </c>
      <c r="CF105" s="359">
        <f t="shared" ref="CF105:CF136" ca="1" si="237">IF(CC105&lt;CJ$7,$B$2,0)</f>
        <v>0</v>
      </c>
      <c r="CG105" s="359">
        <f t="shared" ca="1" si="152"/>
        <v>0</v>
      </c>
      <c r="CH105" s="359">
        <f t="shared" ca="1" si="153"/>
        <v>0</v>
      </c>
      <c r="CI105" s="359">
        <f t="shared" ca="1" si="154"/>
        <v>0</v>
      </c>
      <c r="CJ105" s="359">
        <f t="shared" ca="1" si="187"/>
        <v>0</v>
      </c>
      <c r="CL105" s="362">
        <f t="shared" ca="1" si="217"/>
        <v>216</v>
      </c>
      <c r="CM105" s="362">
        <v>97</v>
      </c>
      <c r="CN105" s="371">
        <f t="shared" ca="1" si="218"/>
        <v>0</v>
      </c>
      <c r="CO105" s="359">
        <f t="shared" ref="CO105:CO136" ca="1" si="238">IF(CL105&lt;CS$7,$B$2,0)</f>
        <v>0</v>
      </c>
      <c r="CP105" s="359">
        <f t="shared" ca="1" si="156"/>
        <v>0</v>
      </c>
      <c r="CQ105" s="359">
        <f t="shared" ca="1" si="157"/>
        <v>0</v>
      </c>
      <c r="CR105" s="359">
        <f t="shared" ca="1" si="158"/>
        <v>0</v>
      </c>
      <c r="CS105" s="359">
        <f t="shared" ca="1" si="188"/>
        <v>0</v>
      </c>
      <c r="CU105" s="362">
        <f t="shared" ca="1" si="219"/>
        <v>216</v>
      </c>
      <c r="CV105" s="362">
        <v>97</v>
      </c>
      <c r="CW105" s="371">
        <f t="shared" ca="1" si="220"/>
        <v>0</v>
      </c>
      <c r="CX105" s="359">
        <f t="shared" ref="CX105:CX136" ca="1" si="239">IF(CU105&lt;DB$7,$B$2,0)</f>
        <v>0</v>
      </c>
      <c r="CY105" s="359">
        <f t="shared" ca="1" si="160"/>
        <v>0</v>
      </c>
      <c r="CZ105" s="359">
        <f t="shared" ca="1" si="161"/>
        <v>0</v>
      </c>
      <c r="DA105" s="359">
        <f t="shared" ca="1" si="162"/>
        <v>0</v>
      </c>
      <c r="DB105" s="359">
        <f t="shared" ca="1" si="189"/>
        <v>0</v>
      </c>
      <c r="DD105" s="362">
        <f t="shared" ca="1" si="221"/>
        <v>216</v>
      </c>
      <c r="DE105" s="362">
        <v>97</v>
      </c>
      <c r="DF105" s="371">
        <f t="shared" ca="1" si="222"/>
        <v>0</v>
      </c>
      <c r="DG105" s="359">
        <f t="shared" ref="DG105:DG136" ca="1" si="240">IF(DD105&lt;DK$7,$B$2,0)</f>
        <v>0</v>
      </c>
      <c r="DH105" s="359">
        <f t="shared" ca="1" si="164"/>
        <v>0</v>
      </c>
      <c r="DI105" s="359">
        <f t="shared" ca="1" si="165"/>
        <v>0</v>
      </c>
      <c r="DJ105" s="359">
        <f t="shared" ca="1" si="166"/>
        <v>0</v>
      </c>
      <c r="DK105" s="359">
        <f t="shared" ca="1" si="190"/>
        <v>0</v>
      </c>
      <c r="DM105" s="362">
        <f t="shared" ca="1" si="223"/>
        <v>216</v>
      </c>
      <c r="DN105" s="362">
        <v>97</v>
      </c>
      <c r="DO105" s="371">
        <f t="shared" ca="1" si="224"/>
        <v>0</v>
      </c>
      <c r="DP105" s="359">
        <f t="shared" ref="DP105:DP136" ca="1" si="241">IF(DM105&lt;DT$7,$B$2,0)</f>
        <v>0</v>
      </c>
      <c r="DQ105" s="359">
        <f t="shared" ca="1" si="168"/>
        <v>0</v>
      </c>
      <c r="DR105" s="359">
        <f t="shared" ca="1" si="169"/>
        <v>0</v>
      </c>
      <c r="DS105" s="359">
        <f t="shared" ca="1" si="170"/>
        <v>0</v>
      </c>
      <c r="DT105" s="359">
        <f t="shared" ca="1" si="191"/>
        <v>0</v>
      </c>
      <c r="DV105" s="362">
        <f t="shared" ca="1" si="225"/>
        <v>216</v>
      </c>
      <c r="DW105" s="362">
        <v>97</v>
      </c>
      <c r="DX105" s="371">
        <f t="shared" ca="1" si="226"/>
        <v>0</v>
      </c>
      <c r="DY105" s="359">
        <f t="shared" ref="DY105:DY136" ca="1" si="242">IF(DV105&lt;EC$7,$B$2,0)</f>
        <v>0</v>
      </c>
      <c r="DZ105" s="359">
        <f t="shared" ca="1" si="172"/>
        <v>0</v>
      </c>
      <c r="EA105" s="359">
        <f t="shared" ca="1" si="173"/>
        <v>0</v>
      </c>
      <c r="EB105" s="359">
        <f t="shared" ca="1" si="174"/>
        <v>0</v>
      </c>
      <c r="EC105" s="359">
        <f t="shared" ca="1" si="192"/>
        <v>0</v>
      </c>
      <c r="EE105" s="362">
        <f t="shared" ca="1" si="227"/>
        <v>216</v>
      </c>
      <c r="EF105" s="362">
        <v>97</v>
      </c>
      <c r="EG105" s="371">
        <f t="shared" ca="1" si="228"/>
        <v>0</v>
      </c>
      <c r="EH105" s="359">
        <f t="shared" ref="EH105:EH136" ca="1" si="243">IF(EE105&lt;EL$7,$B$2,0)</f>
        <v>0</v>
      </c>
      <c r="EI105" s="359">
        <f t="shared" ca="1" si="176"/>
        <v>0</v>
      </c>
      <c r="EJ105" s="359">
        <f t="shared" ca="1" si="177"/>
        <v>0</v>
      </c>
      <c r="EK105" s="359">
        <f t="shared" ca="1" si="178"/>
        <v>0</v>
      </c>
      <c r="EL105" s="359">
        <f t="shared" ca="1" si="193"/>
        <v>0</v>
      </c>
    </row>
    <row r="106" spans="6:142" x14ac:dyDescent="0.35">
      <c r="F106" s="372">
        <f ca="1">IFERROR(INDEX('Inflation Rates'!$A$16:$H$138,MATCH('IRA Roth'!$H106,'Inflation Rates'!$A$16:$A$138,0),8)/INDEX('Inflation Rates'!$A$16:$H$138,MATCH('IRA Roth'!$H106,'Inflation Rates'!$A$16:$A$138,0)-1,8)-1,F105)</f>
        <v>2.0000000000000018E-2</v>
      </c>
      <c r="G106" s="372">
        <f ca="1">IFERROR(INDEX('Inflation Rates'!$A$16:$H$138,MATCH('IRA Roth'!$H106,'Inflation Rates'!$A$16:$A$138,0),6)/INDEX('Inflation Rates'!$A$16:$H$138,MATCH('IRA Roth'!$H106,'Inflation Rates'!$A$16:$A$138,0)-1,6)-1,G105)</f>
        <v>2.0999999999999908E-2</v>
      </c>
      <c r="H106" s="362">
        <f t="shared" ca="1" si="229"/>
        <v>2117</v>
      </c>
      <c r="I106" s="362">
        <f t="shared" ca="1" si="229"/>
        <v>217</v>
      </c>
      <c r="J106" s="362">
        <v>98</v>
      </c>
      <c r="K106" s="371">
        <f t="shared" ca="1" si="195"/>
        <v>0</v>
      </c>
      <c r="L106" s="359">
        <f t="shared" ca="1" si="124"/>
        <v>0</v>
      </c>
      <c r="M106" s="359">
        <f t="shared" ca="1" si="125"/>
        <v>0</v>
      </c>
      <c r="N106" s="359">
        <f t="shared" ca="1" si="126"/>
        <v>0</v>
      </c>
      <c r="O106" s="359">
        <f t="shared" ca="1" si="196"/>
        <v>0</v>
      </c>
      <c r="P106" s="359">
        <f t="shared" ca="1" si="179"/>
        <v>0</v>
      </c>
      <c r="R106" s="362">
        <f t="shared" ca="1" si="197"/>
        <v>217</v>
      </c>
      <c r="S106" s="362">
        <v>98</v>
      </c>
      <c r="T106" s="371">
        <f t="shared" ca="1" si="198"/>
        <v>0</v>
      </c>
      <c r="U106" s="359">
        <f t="shared" ca="1" si="230"/>
        <v>0</v>
      </c>
      <c r="V106" s="359">
        <f t="shared" ca="1" si="128"/>
        <v>0</v>
      </c>
      <c r="W106" s="359">
        <f t="shared" ca="1" si="129"/>
        <v>0</v>
      </c>
      <c r="X106" s="359">
        <f t="shared" ca="1" si="199"/>
        <v>0</v>
      </c>
      <c r="Y106" s="359">
        <f t="shared" ca="1" si="180"/>
        <v>0</v>
      </c>
      <c r="AA106" s="362">
        <f t="shared" ca="1" si="200"/>
        <v>217</v>
      </c>
      <c r="AB106" s="362">
        <v>98</v>
      </c>
      <c r="AC106" s="371">
        <f t="shared" ca="1" si="201"/>
        <v>0</v>
      </c>
      <c r="AD106" s="359">
        <f t="shared" ca="1" si="231"/>
        <v>0</v>
      </c>
      <c r="AE106" s="359">
        <f t="shared" ca="1" si="131"/>
        <v>0</v>
      </c>
      <c r="AF106" s="359">
        <f t="shared" ca="1" si="132"/>
        <v>0</v>
      </c>
      <c r="AG106" s="359">
        <f t="shared" ca="1" si="202"/>
        <v>0</v>
      </c>
      <c r="AH106" s="359">
        <f t="shared" ca="1" si="181"/>
        <v>0</v>
      </c>
      <c r="AJ106" s="362">
        <f t="shared" ca="1" si="203"/>
        <v>217</v>
      </c>
      <c r="AK106" s="362">
        <v>98</v>
      </c>
      <c r="AL106" s="371">
        <f t="shared" ca="1" si="204"/>
        <v>0</v>
      </c>
      <c r="AM106" s="359">
        <f t="shared" ca="1" si="232"/>
        <v>0</v>
      </c>
      <c r="AN106" s="359">
        <f t="shared" ca="1" si="134"/>
        <v>0</v>
      </c>
      <c r="AO106" s="359">
        <f t="shared" ca="1" si="135"/>
        <v>0</v>
      </c>
      <c r="AP106" s="359">
        <f t="shared" ca="1" si="205"/>
        <v>0</v>
      </c>
      <c r="AQ106" s="359">
        <f t="shared" ca="1" si="182"/>
        <v>0</v>
      </c>
      <c r="AS106" s="362">
        <f t="shared" ca="1" si="206"/>
        <v>217</v>
      </c>
      <c r="AT106" s="362">
        <v>98</v>
      </c>
      <c r="AU106" s="371">
        <f t="shared" ca="1" si="207"/>
        <v>0</v>
      </c>
      <c r="AV106" s="359">
        <f t="shared" ca="1" si="233"/>
        <v>0</v>
      </c>
      <c r="AW106" s="359">
        <f t="shared" ca="1" si="137"/>
        <v>0</v>
      </c>
      <c r="AX106" s="359">
        <f t="shared" ca="1" si="138"/>
        <v>0</v>
      </c>
      <c r="AY106" s="359">
        <f t="shared" ca="1" si="208"/>
        <v>0</v>
      </c>
      <c r="AZ106" s="359">
        <f t="shared" ca="1" si="183"/>
        <v>0</v>
      </c>
      <c r="BB106" s="362">
        <f t="shared" ca="1" si="209"/>
        <v>217</v>
      </c>
      <c r="BC106" s="362">
        <v>98</v>
      </c>
      <c r="BD106" s="371">
        <f t="shared" ca="1" si="210"/>
        <v>0</v>
      </c>
      <c r="BE106" s="359">
        <f t="shared" ca="1" si="234"/>
        <v>0</v>
      </c>
      <c r="BF106" s="359">
        <f t="shared" ca="1" si="140"/>
        <v>0</v>
      </c>
      <c r="BG106" s="359">
        <f t="shared" ca="1" si="141"/>
        <v>0</v>
      </c>
      <c r="BH106" s="359">
        <f t="shared" ca="1" si="142"/>
        <v>0</v>
      </c>
      <c r="BI106" s="359">
        <f t="shared" ca="1" si="184"/>
        <v>0</v>
      </c>
      <c r="BK106" s="362">
        <f t="shared" ca="1" si="211"/>
        <v>217</v>
      </c>
      <c r="BL106" s="362">
        <v>98</v>
      </c>
      <c r="BM106" s="371">
        <f t="shared" ca="1" si="212"/>
        <v>0</v>
      </c>
      <c r="BN106" s="359">
        <f t="shared" ca="1" si="235"/>
        <v>0</v>
      </c>
      <c r="BO106" s="359">
        <f t="shared" ca="1" si="144"/>
        <v>0</v>
      </c>
      <c r="BP106" s="359">
        <f t="shared" ca="1" si="145"/>
        <v>0</v>
      </c>
      <c r="BQ106" s="359">
        <f t="shared" ca="1" si="146"/>
        <v>0</v>
      </c>
      <c r="BR106" s="359">
        <f t="shared" ca="1" si="185"/>
        <v>0</v>
      </c>
      <c r="BT106" s="362">
        <f t="shared" ca="1" si="213"/>
        <v>217</v>
      </c>
      <c r="BU106" s="362">
        <v>98</v>
      </c>
      <c r="BV106" s="371">
        <f t="shared" ca="1" si="214"/>
        <v>0</v>
      </c>
      <c r="BW106" s="359">
        <f t="shared" ca="1" si="236"/>
        <v>0</v>
      </c>
      <c r="BX106" s="359">
        <f t="shared" ca="1" si="148"/>
        <v>0</v>
      </c>
      <c r="BY106" s="359">
        <f t="shared" ca="1" si="149"/>
        <v>0</v>
      </c>
      <c r="BZ106" s="359">
        <f t="shared" ca="1" si="150"/>
        <v>0</v>
      </c>
      <c r="CA106" s="359">
        <f t="shared" ca="1" si="186"/>
        <v>0</v>
      </c>
      <c r="CC106" s="362">
        <f t="shared" ca="1" si="215"/>
        <v>217</v>
      </c>
      <c r="CD106" s="362">
        <v>98</v>
      </c>
      <c r="CE106" s="371">
        <f t="shared" ca="1" si="216"/>
        <v>0</v>
      </c>
      <c r="CF106" s="359">
        <f t="shared" ca="1" si="237"/>
        <v>0</v>
      </c>
      <c r="CG106" s="359">
        <f t="shared" ca="1" si="152"/>
        <v>0</v>
      </c>
      <c r="CH106" s="359">
        <f t="shared" ca="1" si="153"/>
        <v>0</v>
      </c>
      <c r="CI106" s="359">
        <f t="shared" ca="1" si="154"/>
        <v>0</v>
      </c>
      <c r="CJ106" s="359">
        <f t="shared" ca="1" si="187"/>
        <v>0</v>
      </c>
      <c r="CL106" s="362">
        <f t="shared" ca="1" si="217"/>
        <v>217</v>
      </c>
      <c r="CM106" s="362">
        <v>98</v>
      </c>
      <c r="CN106" s="371">
        <f t="shared" ca="1" si="218"/>
        <v>0</v>
      </c>
      <c r="CO106" s="359">
        <f t="shared" ca="1" si="238"/>
        <v>0</v>
      </c>
      <c r="CP106" s="359">
        <f t="shared" ca="1" si="156"/>
        <v>0</v>
      </c>
      <c r="CQ106" s="359">
        <f t="shared" ca="1" si="157"/>
        <v>0</v>
      </c>
      <c r="CR106" s="359">
        <f t="shared" ca="1" si="158"/>
        <v>0</v>
      </c>
      <c r="CS106" s="359">
        <f t="shared" ca="1" si="188"/>
        <v>0</v>
      </c>
      <c r="CU106" s="362">
        <f t="shared" ca="1" si="219"/>
        <v>217</v>
      </c>
      <c r="CV106" s="362">
        <v>98</v>
      </c>
      <c r="CW106" s="371">
        <f t="shared" ca="1" si="220"/>
        <v>0</v>
      </c>
      <c r="CX106" s="359">
        <f t="shared" ca="1" si="239"/>
        <v>0</v>
      </c>
      <c r="CY106" s="359">
        <f t="shared" ca="1" si="160"/>
        <v>0</v>
      </c>
      <c r="CZ106" s="359">
        <f t="shared" ca="1" si="161"/>
        <v>0</v>
      </c>
      <c r="DA106" s="359">
        <f t="shared" ca="1" si="162"/>
        <v>0</v>
      </c>
      <c r="DB106" s="359">
        <f t="shared" ca="1" si="189"/>
        <v>0</v>
      </c>
      <c r="DD106" s="362">
        <f t="shared" ca="1" si="221"/>
        <v>217</v>
      </c>
      <c r="DE106" s="362">
        <v>98</v>
      </c>
      <c r="DF106" s="371">
        <f t="shared" ca="1" si="222"/>
        <v>0</v>
      </c>
      <c r="DG106" s="359">
        <f t="shared" ca="1" si="240"/>
        <v>0</v>
      </c>
      <c r="DH106" s="359">
        <f t="shared" ca="1" si="164"/>
        <v>0</v>
      </c>
      <c r="DI106" s="359">
        <f t="shared" ca="1" si="165"/>
        <v>0</v>
      </c>
      <c r="DJ106" s="359">
        <f t="shared" ca="1" si="166"/>
        <v>0</v>
      </c>
      <c r="DK106" s="359">
        <f t="shared" ca="1" si="190"/>
        <v>0</v>
      </c>
      <c r="DM106" s="362">
        <f t="shared" ca="1" si="223"/>
        <v>217</v>
      </c>
      <c r="DN106" s="362">
        <v>98</v>
      </c>
      <c r="DO106" s="371">
        <f t="shared" ca="1" si="224"/>
        <v>0</v>
      </c>
      <c r="DP106" s="359">
        <f t="shared" ca="1" si="241"/>
        <v>0</v>
      </c>
      <c r="DQ106" s="359">
        <f t="shared" ca="1" si="168"/>
        <v>0</v>
      </c>
      <c r="DR106" s="359">
        <f t="shared" ca="1" si="169"/>
        <v>0</v>
      </c>
      <c r="DS106" s="359">
        <f t="shared" ca="1" si="170"/>
        <v>0</v>
      </c>
      <c r="DT106" s="359">
        <f t="shared" ca="1" si="191"/>
        <v>0</v>
      </c>
      <c r="DV106" s="362">
        <f t="shared" ca="1" si="225"/>
        <v>217</v>
      </c>
      <c r="DW106" s="362">
        <v>98</v>
      </c>
      <c r="DX106" s="371">
        <f t="shared" ca="1" si="226"/>
        <v>0</v>
      </c>
      <c r="DY106" s="359">
        <f t="shared" ca="1" si="242"/>
        <v>0</v>
      </c>
      <c r="DZ106" s="359">
        <f t="shared" ca="1" si="172"/>
        <v>0</v>
      </c>
      <c r="EA106" s="359">
        <f t="shared" ca="1" si="173"/>
        <v>0</v>
      </c>
      <c r="EB106" s="359">
        <f t="shared" ca="1" si="174"/>
        <v>0</v>
      </c>
      <c r="EC106" s="359">
        <f t="shared" ca="1" si="192"/>
        <v>0</v>
      </c>
      <c r="EE106" s="362">
        <f t="shared" ca="1" si="227"/>
        <v>217</v>
      </c>
      <c r="EF106" s="362">
        <v>98</v>
      </c>
      <c r="EG106" s="371">
        <f t="shared" ca="1" si="228"/>
        <v>0</v>
      </c>
      <c r="EH106" s="359">
        <f t="shared" ca="1" si="243"/>
        <v>0</v>
      </c>
      <c r="EI106" s="359">
        <f t="shared" ca="1" si="176"/>
        <v>0</v>
      </c>
      <c r="EJ106" s="359">
        <f t="shared" ca="1" si="177"/>
        <v>0</v>
      </c>
      <c r="EK106" s="359">
        <f t="shared" ca="1" si="178"/>
        <v>0</v>
      </c>
      <c r="EL106" s="359">
        <f t="shared" ca="1" si="193"/>
        <v>0</v>
      </c>
    </row>
    <row r="107" spans="6:142" x14ac:dyDescent="0.35">
      <c r="F107" s="372">
        <f ca="1">IFERROR(INDEX('Inflation Rates'!$A$16:$H$138,MATCH('IRA Roth'!$H107,'Inflation Rates'!$A$16:$A$138,0),8)/INDEX('Inflation Rates'!$A$16:$H$138,MATCH('IRA Roth'!$H107,'Inflation Rates'!$A$16:$A$138,0)-1,8)-1,F106)</f>
        <v>2.0000000000000018E-2</v>
      </c>
      <c r="G107" s="372">
        <f ca="1">IFERROR(INDEX('Inflation Rates'!$A$16:$H$138,MATCH('IRA Roth'!$H107,'Inflation Rates'!$A$16:$A$138,0),6)/INDEX('Inflation Rates'!$A$16:$H$138,MATCH('IRA Roth'!$H107,'Inflation Rates'!$A$16:$A$138,0)-1,6)-1,G106)</f>
        <v>2.0999999999999908E-2</v>
      </c>
      <c r="H107" s="362">
        <f t="shared" ref="H107:I122" ca="1" si="244">H106+1</f>
        <v>2118</v>
      </c>
      <c r="I107" s="362">
        <f t="shared" ca="1" si="244"/>
        <v>218</v>
      </c>
      <c r="J107" s="362">
        <v>99</v>
      </c>
      <c r="K107" s="371">
        <f t="shared" ca="1" si="195"/>
        <v>0</v>
      </c>
      <c r="L107" s="359">
        <f t="shared" ca="1" si="124"/>
        <v>0</v>
      </c>
      <c r="M107" s="359">
        <f t="shared" ca="1" si="125"/>
        <v>0</v>
      </c>
      <c r="N107" s="359">
        <f t="shared" ca="1" si="126"/>
        <v>0</v>
      </c>
      <c r="O107" s="359">
        <f t="shared" ca="1" si="196"/>
        <v>0</v>
      </c>
      <c r="P107" s="359">
        <f t="shared" ca="1" si="179"/>
        <v>0</v>
      </c>
      <c r="R107" s="362">
        <f t="shared" ca="1" si="197"/>
        <v>218</v>
      </c>
      <c r="S107" s="362">
        <v>99</v>
      </c>
      <c r="T107" s="371">
        <f t="shared" ca="1" si="198"/>
        <v>0</v>
      </c>
      <c r="U107" s="359">
        <f t="shared" ca="1" si="230"/>
        <v>0</v>
      </c>
      <c r="V107" s="359">
        <f t="shared" ca="1" si="128"/>
        <v>0</v>
      </c>
      <c r="W107" s="359">
        <f t="shared" ca="1" si="129"/>
        <v>0</v>
      </c>
      <c r="X107" s="359">
        <f t="shared" ca="1" si="199"/>
        <v>0</v>
      </c>
      <c r="Y107" s="359">
        <f t="shared" ca="1" si="180"/>
        <v>0</v>
      </c>
      <c r="AA107" s="362">
        <f t="shared" ca="1" si="200"/>
        <v>218</v>
      </c>
      <c r="AB107" s="362">
        <v>99</v>
      </c>
      <c r="AC107" s="371">
        <f t="shared" ca="1" si="201"/>
        <v>0</v>
      </c>
      <c r="AD107" s="359">
        <f t="shared" ca="1" si="231"/>
        <v>0</v>
      </c>
      <c r="AE107" s="359">
        <f t="shared" ca="1" si="131"/>
        <v>0</v>
      </c>
      <c r="AF107" s="359">
        <f t="shared" ca="1" si="132"/>
        <v>0</v>
      </c>
      <c r="AG107" s="359">
        <f t="shared" ca="1" si="202"/>
        <v>0</v>
      </c>
      <c r="AH107" s="359">
        <f t="shared" ca="1" si="181"/>
        <v>0</v>
      </c>
      <c r="AJ107" s="362">
        <f t="shared" ca="1" si="203"/>
        <v>218</v>
      </c>
      <c r="AK107" s="362">
        <v>99</v>
      </c>
      <c r="AL107" s="371">
        <f t="shared" ca="1" si="204"/>
        <v>0</v>
      </c>
      <c r="AM107" s="359">
        <f t="shared" ca="1" si="232"/>
        <v>0</v>
      </c>
      <c r="AN107" s="359">
        <f t="shared" ca="1" si="134"/>
        <v>0</v>
      </c>
      <c r="AO107" s="359">
        <f t="shared" ca="1" si="135"/>
        <v>0</v>
      </c>
      <c r="AP107" s="359">
        <f t="shared" ca="1" si="205"/>
        <v>0</v>
      </c>
      <c r="AQ107" s="359">
        <f t="shared" ca="1" si="182"/>
        <v>0</v>
      </c>
      <c r="AS107" s="362">
        <f t="shared" ca="1" si="206"/>
        <v>218</v>
      </c>
      <c r="AT107" s="362">
        <v>99</v>
      </c>
      <c r="AU107" s="371">
        <f t="shared" ca="1" si="207"/>
        <v>0</v>
      </c>
      <c r="AV107" s="359">
        <f t="shared" ca="1" si="233"/>
        <v>0</v>
      </c>
      <c r="AW107" s="359">
        <f t="shared" ca="1" si="137"/>
        <v>0</v>
      </c>
      <c r="AX107" s="359">
        <f t="shared" ca="1" si="138"/>
        <v>0</v>
      </c>
      <c r="AY107" s="359">
        <f t="shared" ca="1" si="208"/>
        <v>0</v>
      </c>
      <c r="AZ107" s="359">
        <f t="shared" ca="1" si="183"/>
        <v>0</v>
      </c>
      <c r="BB107" s="362">
        <f t="shared" ca="1" si="209"/>
        <v>218</v>
      </c>
      <c r="BC107" s="362">
        <v>99</v>
      </c>
      <c r="BD107" s="371">
        <f t="shared" ca="1" si="210"/>
        <v>0</v>
      </c>
      <c r="BE107" s="359">
        <f t="shared" ca="1" si="234"/>
        <v>0</v>
      </c>
      <c r="BF107" s="359">
        <f t="shared" ca="1" si="140"/>
        <v>0</v>
      </c>
      <c r="BG107" s="359">
        <f t="shared" ca="1" si="141"/>
        <v>0</v>
      </c>
      <c r="BH107" s="359">
        <f t="shared" ca="1" si="142"/>
        <v>0</v>
      </c>
      <c r="BI107" s="359">
        <f t="shared" ca="1" si="184"/>
        <v>0</v>
      </c>
      <c r="BK107" s="362">
        <f t="shared" ca="1" si="211"/>
        <v>218</v>
      </c>
      <c r="BL107" s="362">
        <v>99</v>
      </c>
      <c r="BM107" s="371">
        <f t="shared" ca="1" si="212"/>
        <v>0</v>
      </c>
      <c r="BN107" s="359">
        <f t="shared" ca="1" si="235"/>
        <v>0</v>
      </c>
      <c r="BO107" s="359">
        <f t="shared" ca="1" si="144"/>
        <v>0</v>
      </c>
      <c r="BP107" s="359">
        <f t="shared" ca="1" si="145"/>
        <v>0</v>
      </c>
      <c r="BQ107" s="359">
        <f t="shared" ca="1" si="146"/>
        <v>0</v>
      </c>
      <c r="BR107" s="359">
        <f t="shared" ca="1" si="185"/>
        <v>0</v>
      </c>
      <c r="BT107" s="362">
        <f t="shared" ca="1" si="213"/>
        <v>218</v>
      </c>
      <c r="BU107" s="362">
        <v>99</v>
      </c>
      <c r="BV107" s="371">
        <f t="shared" ca="1" si="214"/>
        <v>0</v>
      </c>
      <c r="BW107" s="359">
        <f t="shared" ca="1" si="236"/>
        <v>0</v>
      </c>
      <c r="BX107" s="359">
        <f t="shared" ca="1" si="148"/>
        <v>0</v>
      </c>
      <c r="BY107" s="359">
        <f t="shared" ca="1" si="149"/>
        <v>0</v>
      </c>
      <c r="BZ107" s="359">
        <f t="shared" ca="1" si="150"/>
        <v>0</v>
      </c>
      <c r="CA107" s="359">
        <f t="shared" ca="1" si="186"/>
        <v>0</v>
      </c>
      <c r="CC107" s="362">
        <f t="shared" ca="1" si="215"/>
        <v>218</v>
      </c>
      <c r="CD107" s="362">
        <v>99</v>
      </c>
      <c r="CE107" s="371">
        <f t="shared" ca="1" si="216"/>
        <v>0</v>
      </c>
      <c r="CF107" s="359">
        <f t="shared" ca="1" si="237"/>
        <v>0</v>
      </c>
      <c r="CG107" s="359">
        <f t="shared" ca="1" si="152"/>
        <v>0</v>
      </c>
      <c r="CH107" s="359">
        <f t="shared" ca="1" si="153"/>
        <v>0</v>
      </c>
      <c r="CI107" s="359">
        <f t="shared" ca="1" si="154"/>
        <v>0</v>
      </c>
      <c r="CJ107" s="359">
        <f t="shared" ca="1" si="187"/>
        <v>0</v>
      </c>
      <c r="CL107" s="362">
        <f t="shared" ca="1" si="217"/>
        <v>218</v>
      </c>
      <c r="CM107" s="362">
        <v>99</v>
      </c>
      <c r="CN107" s="371">
        <f t="shared" ca="1" si="218"/>
        <v>0</v>
      </c>
      <c r="CO107" s="359">
        <f t="shared" ca="1" si="238"/>
        <v>0</v>
      </c>
      <c r="CP107" s="359">
        <f t="shared" ca="1" si="156"/>
        <v>0</v>
      </c>
      <c r="CQ107" s="359">
        <f t="shared" ca="1" si="157"/>
        <v>0</v>
      </c>
      <c r="CR107" s="359">
        <f t="shared" ca="1" si="158"/>
        <v>0</v>
      </c>
      <c r="CS107" s="359">
        <f t="shared" ca="1" si="188"/>
        <v>0</v>
      </c>
      <c r="CU107" s="362">
        <f t="shared" ca="1" si="219"/>
        <v>218</v>
      </c>
      <c r="CV107" s="362">
        <v>99</v>
      </c>
      <c r="CW107" s="371">
        <f t="shared" ca="1" si="220"/>
        <v>0</v>
      </c>
      <c r="CX107" s="359">
        <f t="shared" ca="1" si="239"/>
        <v>0</v>
      </c>
      <c r="CY107" s="359">
        <f t="shared" ca="1" si="160"/>
        <v>0</v>
      </c>
      <c r="CZ107" s="359">
        <f t="shared" ca="1" si="161"/>
        <v>0</v>
      </c>
      <c r="DA107" s="359">
        <f t="shared" ca="1" si="162"/>
        <v>0</v>
      </c>
      <c r="DB107" s="359">
        <f t="shared" ca="1" si="189"/>
        <v>0</v>
      </c>
      <c r="DD107" s="362">
        <f t="shared" ca="1" si="221"/>
        <v>218</v>
      </c>
      <c r="DE107" s="362">
        <v>99</v>
      </c>
      <c r="DF107" s="371">
        <f t="shared" ca="1" si="222"/>
        <v>0</v>
      </c>
      <c r="DG107" s="359">
        <f t="shared" ca="1" si="240"/>
        <v>0</v>
      </c>
      <c r="DH107" s="359">
        <f t="shared" ca="1" si="164"/>
        <v>0</v>
      </c>
      <c r="DI107" s="359">
        <f t="shared" ca="1" si="165"/>
        <v>0</v>
      </c>
      <c r="DJ107" s="359">
        <f t="shared" ca="1" si="166"/>
        <v>0</v>
      </c>
      <c r="DK107" s="359">
        <f t="shared" ca="1" si="190"/>
        <v>0</v>
      </c>
      <c r="DM107" s="362">
        <f t="shared" ca="1" si="223"/>
        <v>218</v>
      </c>
      <c r="DN107" s="362">
        <v>99</v>
      </c>
      <c r="DO107" s="371">
        <f t="shared" ca="1" si="224"/>
        <v>0</v>
      </c>
      <c r="DP107" s="359">
        <f t="shared" ca="1" si="241"/>
        <v>0</v>
      </c>
      <c r="DQ107" s="359">
        <f t="shared" ca="1" si="168"/>
        <v>0</v>
      </c>
      <c r="DR107" s="359">
        <f t="shared" ca="1" si="169"/>
        <v>0</v>
      </c>
      <c r="DS107" s="359">
        <f t="shared" ca="1" si="170"/>
        <v>0</v>
      </c>
      <c r="DT107" s="359">
        <f t="shared" ca="1" si="191"/>
        <v>0</v>
      </c>
      <c r="DV107" s="362">
        <f t="shared" ca="1" si="225"/>
        <v>218</v>
      </c>
      <c r="DW107" s="362">
        <v>99</v>
      </c>
      <c r="DX107" s="371">
        <f t="shared" ca="1" si="226"/>
        <v>0</v>
      </c>
      <c r="DY107" s="359">
        <f t="shared" ca="1" si="242"/>
        <v>0</v>
      </c>
      <c r="DZ107" s="359">
        <f t="shared" ca="1" si="172"/>
        <v>0</v>
      </c>
      <c r="EA107" s="359">
        <f t="shared" ca="1" si="173"/>
        <v>0</v>
      </c>
      <c r="EB107" s="359">
        <f t="shared" ca="1" si="174"/>
        <v>0</v>
      </c>
      <c r="EC107" s="359">
        <f t="shared" ca="1" si="192"/>
        <v>0</v>
      </c>
      <c r="EE107" s="362">
        <f t="shared" ca="1" si="227"/>
        <v>218</v>
      </c>
      <c r="EF107" s="362">
        <v>99</v>
      </c>
      <c r="EG107" s="371">
        <f t="shared" ca="1" si="228"/>
        <v>0</v>
      </c>
      <c r="EH107" s="359">
        <f t="shared" ca="1" si="243"/>
        <v>0</v>
      </c>
      <c r="EI107" s="359">
        <f t="shared" ca="1" si="176"/>
        <v>0</v>
      </c>
      <c r="EJ107" s="359">
        <f t="shared" ca="1" si="177"/>
        <v>0</v>
      </c>
      <c r="EK107" s="359">
        <f t="shared" ca="1" si="178"/>
        <v>0</v>
      </c>
      <c r="EL107" s="359">
        <f t="shared" ca="1" si="193"/>
        <v>0</v>
      </c>
    </row>
    <row r="108" spans="6:142" x14ac:dyDescent="0.35">
      <c r="F108" s="372">
        <f ca="1">IFERROR(INDEX('Inflation Rates'!$A$16:$H$138,MATCH('IRA Roth'!$H108,'Inflation Rates'!$A$16:$A$138,0),8)/INDEX('Inflation Rates'!$A$16:$H$138,MATCH('IRA Roth'!$H108,'Inflation Rates'!$A$16:$A$138,0)-1,8)-1,F107)</f>
        <v>2.0000000000000018E-2</v>
      </c>
      <c r="G108" s="372">
        <f ca="1">IFERROR(INDEX('Inflation Rates'!$A$16:$H$138,MATCH('IRA Roth'!$H108,'Inflation Rates'!$A$16:$A$138,0),6)/INDEX('Inflation Rates'!$A$16:$H$138,MATCH('IRA Roth'!$H108,'Inflation Rates'!$A$16:$A$138,0)-1,6)-1,G107)</f>
        <v>2.0999999999999908E-2</v>
      </c>
      <c r="H108" s="362">
        <f t="shared" ca="1" si="244"/>
        <v>2119</v>
      </c>
      <c r="I108" s="362">
        <f t="shared" ca="1" si="244"/>
        <v>219</v>
      </c>
      <c r="J108" s="362">
        <v>100</v>
      </c>
      <c r="K108" s="371">
        <f t="shared" ca="1" si="195"/>
        <v>0</v>
      </c>
      <c r="L108" s="359">
        <f t="shared" ca="1" si="124"/>
        <v>0</v>
      </c>
      <c r="M108" s="359">
        <f t="shared" ca="1" si="125"/>
        <v>0</v>
      </c>
      <c r="N108" s="359">
        <f t="shared" ca="1" si="126"/>
        <v>0</v>
      </c>
      <c r="O108" s="359">
        <f t="shared" ca="1" si="196"/>
        <v>0</v>
      </c>
      <c r="P108" s="359">
        <f t="shared" ca="1" si="179"/>
        <v>0</v>
      </c>
      <c r="R108" s="362">
        <f t="shared" ca="1" si="197"/>
        <v>219</v>
      </c>
      <c r="S108" s="362">
        <v>100</v>
      </c>
      <c r="T108" s="371">
        <f t="shared" ca="1" si="198"/>
        <v>0</v>
      </c>
      <c r="U108" s="359">
        <f t="shared" ca="1" si="230"/>
        <v>0</v>
      </c>
      <c r="V108" s="359">
        <f t="shared" ca="1" si="128"/>
        <v>0</v>
      </c>
      <c r="W108" s="359">
        <f t="shared" ca="1" si="129"/>
        <v>0</v>
      </c>
      <c r="X108" s="359">
        <f t="shared" ca="1" si="199"/>
        <v>0</v>
      </c>
      <c r="Y108" s="359">
        <f t="shared" ca="1" si="180"/>
        <v>0</v>
      </c>
      <c r="AA108" s="362">
        <f t="shared" ca="1" si="200"/>
        <v>219</v>
      </c>
      <c r="AB108" s="362">
        <v>100</v>
      </c>
      <c r="AC108" s="371">
        <f t="shared" ca="1" si="201"/>
        <v>0</v>
      </c>
      <c r="AD108" s="359">
        <f t="shared" ca="1" si="231"/>
        <v>0</v>
      </c>
      <c r="AE108" s="359">
        <f t="shared" ca="1" si="131"/>
        <v>0</v>
      </c>
      <c r="AF108" s="359">
        <f t="shared" ca="1" si="132"/>
        <v>0</v>
      </c>
      <c r="AG108" s="359">
        <f t="shared" ca="1" si="202"/>
        <v>0</v>
      </c>
      <c r="AH108" s="359">
        <f t="shared" ca="1" si="181"/>
        <v>0</v>
      </c>
      <c r="AJ108" s="362">
        <f t="shared" ca="1" si="203"/>
        <v>219</v>
      </c>
      <c r="AK108" s="362">
        <v>100</v>
      </c>
      <c r="AL108" s="371">
        <f t="shared" ca="1" si="204"/>
        <v>0</v>
      </c>
      <c r="AM108" s="359">
        <f t="shared" ca="1" si="232"/>
        <v>0</v>
      </c>
      <c r="AN108" s="359">
        <f t="shared" ca="1" si="134"/>
        <v>0</v>
      </c>
      <c r="AO108" s="359">
        <f t="shared" ca="1" si="135"/>
        <v>0</v>
      </c>
      <c r="AP108" s="359">
        <f t="shared" ca="1" si="205"/>
        <v>0</v>
      </c>
      <c r="AQ108" s="359">
        <f t="shared" ca="1" si="182"/>
        <v>0</v>
      </c>
      <c r="AS108" s="362">
        <f t="shared" ca="1" si="206"/>
        <v>219</v>
      </c>
      <c r="AT108" s="362">
        <v>100</v>
      </c>
      <c r="AU108" s="371">
        <f t="shared" ca="1" si="207"/>
        <v>0</v>
      </c>
      <c r="AV108" s="359">
        <f t="shared" ca="1" si="233"/>
        <v>0</v>
      </c>
      <c r="AW108" s="359">
        <f t="shared" ca="1" si="137"/>
        <v>0</v>
      </c>
      <c r="AX108" s="359">
        <f t="shared" ca="1" si="138"/>
        <v>0</v>
      </c>
      <c r="AY108" s="359">
        <f t="shared" ca="1" si="208"/>
        <v>0</v>
      </c>
      <c r="AZ108" s="359">
        <f t="shared" ca="1" si="183"/>
        <v>0</v>
      </c>
      <c r="BB108" s="362">
        <f t="shared" ca="1" si="209"/>
        <v>219</v>
      </c>
      <c r="BC108" s="362">
        <v>100</v>
      </c>
      <c r="BD108" s="371">
        <f t="shared" ca="1" si="210"/>
        <v>0</v>
      </c>
      <c r="BE108" s="359">
        <f t="shared" ca="1" si="234"/>
        <v>0</v>
      </c>
      <c r="BF108" s="359">
        <f t="shared" ca="1" si="140"/>
        <v>0</v>
      </c>
      <c r="BG108" s="359">
        <f t="shared" ca="1" si="141"/>
        <v>0</v>
      </c>
      <c r="BH108" s="359">
        <f t="shared" ca="1" si="142"/>
        <v>0</v>
      </c>
      <c r="BI108" s="359">
        <f t="shared" ca="1" si="184"/>
        <v>0</v>
      </c>
      <c r="BK108" s="362">
        <f t="shared" ca="1" si="211"/>
        <v>219</v>
      </c>
      <c r="BL108" s="362">
        <v>100</v>
      </c>
      <c r="BM108" s="371">
        <f t="shared" ca="1" si="212"/>
        <v>0</v>
      </c>
      <c r="BN108" s="359">
        <f t="shared" ca="1" si="235"/>
        <v>0</v>
      </c>
      <c r="BO108" s="359">
        <f t="shared" ca="1" si="144"/>
        <v>0</v>
      </c>
      <c r="BP108" s="359">
        <f t="shared" ca="1" si="145"/>
        <v>0</v>
      </c>
      <c r="BQ108" s="359">
        <f t="shared" ca="1" si="146"/>
        <v>0</v>
      </c>
      <c r="BR108" s="359">
        <f t="shared" ca="1" si="185"/>
        <v>0</v>
      </c>
      <c r="BT108" s="362">
        <f t="shared" ca="1" si="213"/>
        <v>219</v>
      </c>
      <c r="BU108" s="362">
        <v>100</v>
      </c>
      <c r="BV108" s="371">
        <f t="shared" ca="1" si="214"/>
        <v>0</v>
      </c>
      <c r="BW108" s="359">
        <f t="shared" ca="1" si="236"/>
        <v>0</v>
      </c>
      <c r="BX108" s="359">
        <f t="shared" ca="1" si="148"/>
        <v>0</v>
      </c>
      <c r="BY108" s="359">
        <f t="shared" ca="1" si="149"/>
        <v>0</v>
      </c>
      <c r="BZ108" s="359">
        <f t="shared" ca="1" si="150"/>
        <v>0</v>
      </c>
      <c r="CA108" s="359">
        <f t="shared" ca="1" si="186"/>
        <v>0</v>
      </c>
      <c r="CC108" s="362">
        <f t="shared" ca="1" si="215"/>
        <v>219</v>
      </c>
      <c r="CD108" s="362">
        <v>100</v>
      </c>
      <c r="CE108" s="371">
        <f t="shared" ca="1" si="216"/>
        <v>0</v>
      </c>
      <c r="CF108" s="359">
        <f t="shared" ca="1" si="237"/>
        <v>0</v>
      </c>
      <c r="CG108" s="359">
        <f t="shared" ca="1" si="152"/>
        <v>0</v>
      </c>
      <c r="CH108" s="359">
        <f t="shared" ca="1" si="153"/>
        <v>0</v>
      </c>
      <c r="CI108" s="359">
        <f t="shared" ca="1" si="154"/>
        <v>0</v>
      </c>
      <c r="CJ108" s="359">
        <f t="shared" ca="1" si="187"/>
        <v>0</v>
      </c>
      <c r="CL108" s="362">
        <f t="shared" ca="1" si="217"/>
        <v>219</v>
      </c>
      <c r="CM108" s="362">
        <v>100</v>
      </c>
      <c r="CN108" s="371">
        <f t="shared" ca="1" si="218"/>
        <v>0</v>
      </c>
      <c r="CO108" s="359">
        <f t="shared" ca="1" si="238"/>
        <v>0</v>
      </c>
      <c r="CP108" s="359">
        <f t="shared" ca="1" si="156"/>
        <v>0</v>
      </c>
      <c r="CQ108" s="359">
        <f t="shared" ca="1" si="157"/>
        <v>0</v>
      </c>
      <c r="CR108" s="359">
        <f t="shared" ca="1" si="158"/>
        <v>0</v>
      </c>
      <c r="CS108" s="359">
        <f t="shared" ca="1" si="188"/>
        <v>0</v>
      </c>
      <c r="CU108" s="362">
        <f t="shared" ca="1" si="219"/>
        <v>219</v>
      </c>
      <c r="CV108" s="362">
        <v>100</v>
      </c>
      <c r="CW108" s="371">
        <f t="shared" ca="1" si="220"/>
        <v>0</v>
      </c>
      <c r="CX108" s="359">
        <f t="shared" ca="1" si="239"/>
        <v>0</v>
      </c>
      <c r="CY108" s="359">
        <f t="shared" ca="1" si="160"/>
        <v>0</v>
      </c>
      <c r="CZ108" s="359">
        <f t="shared" ca="1" si="161"/>
        <v>0</v>
      </c>
      <c r="DA108" s="359">
        <f t="shared" ca="1" si="162"/>
        <v>0</v>
      </c>
      <c r="DB108" s="359">
        <f t="shared" ca="1" si="189"/>
        <v>0</v>
      </c>
      <c r="DD108" s="362">
        <f t="shared" ca="1" si="221"/>
        <v>219</v>
      </c>
      <c r="DE108" s="362">
        <v>100</v>
      </c>
      <c r="DF108" s="371">
        <f t="shared" ca="1" si="222"/>
        <v>0</v>
      </c>
      <c r="DG108" s="359">
        <f t="shared" ca="1" si="240"/>
        <v>0</v>
      </c>
      <c r="DH108" s="359">
        <f t="shared" ca="1" si="164"/>
        <v>0</v>
      </c>
      <c r="DI108" s="359">
        <f t="shared" ca="1" si="165"/>
        <v>0</v>
      </c>
      <c r="DJ108" s="359">
        <f t="shared" ca="1" si="166"/>
        <v>0</v>
      </c>
      <c r="DK108" s="359">
        <f t="shared" ca="1" si="190"/>
        <v>0</v>
      </c>
      <c r="DM108" s="362">
        <f t="shared" ca="1" si="223"/>
        <v>219</v>
      </c>
      <c r="DN108" s="362">
        <v>100</v>
      </c>
      <c r="DO108" s="371">
        <f t="shared" ca="1" si="224"/>
        <v>0</v>
      </c>
      <c r="DP108" s="359">
        <f t="shared" ca="1" si="241"/>
        <v>0</v>
      </c>
      <c r="DQ108" s="359">
        <f t="shared" ca="1" si="168"/>
        <v>0</v>
      </c>
      <c r="DR108" s="359">
        <f t="shared" ca="1" si="169"/>
        <v>0</v>
      </c>
      <c r="DS108" s="359">
        <f t="shared" ca="1" si="170"/>
        <v>0</v>
      </c>
      <c r="DT108" s="359">
        <f t="shared" ca="1" si="191"/>
        <v>0</v>
      </c>
      <c r="DV108" s="362">
        <f t="shared" ca="1" si="225"/>
        <v>219</v>
      </c>
      <c r="DW108" s="362">
        <v>100</v>
      </c>
      <c r="DX108" s="371">
        <f t="shared" ca="1" si="226"/>
        <v>0</v>
      </c>
      <c r="DY108" s="359">
        <f t="shared" ca="1" si="242"/>
        <v>0</v>
      </c>
      <c r="DZ108" s="359">
        <f t="shared" ca="1" si="172"/>
        <v>0</v>
      </c>
      <c r="EA108" s="359">
        <f t="shared" ca="1" si="173"/>
        <v>0</v>
      </c>
      <c r="EB108" s="359">
        <f t="shared" ca="1" si="174"/>
        <v>0</v>
      </c>
      <c r="EC108" s="359">
        <f t="shared" ca="1" si="192"/>
        <v>0</v>
      </c>
      <c r="EE108" s="362">
        <f t="shared" ca="1" si="227"/>
        <v>219</v>
      </c>
      <c r="EF108" s="362">
        <v>100</v>
      </c>
      <c r="EG108" s="371">
        <f t="shared" ca="1" si="228"/>
        <v>0</v>
      </c>
      <c r="EH108" s="359">
        <f t="shared" ca="1" si="243"/>
        <v>0</v>
      </c>
      <c r="EI108" s="359">
        <f t="shared" ca="1" si="176"/>
        <v>0</v>
      </c>
      <c r="EJ108" s="359">
        <f t="shared" ca="1" si="177"/>
        <v>0</v>
      </c>
      <c r="EK108" s="359">
        <f t="shared" ca="1" si="178"/>
        <v>0</v>
      </c>
      <c r="EL108" s="359">
        <f t="shared" ca="1" si="193"/>
        <v>0</v>
      </c>
    </row>
    <row r="109" spans="6:142" x14ac:dyDescent="0.35">
      <c r="F109" s="372">
        <f ca="1">IFERROR(INDEX('Inflation Rates'!$A$16:$H$138,MATCH('IRA Roth'!$H109,'Inflation Rates'!$A$16:$A$138,0),8)/INDEX('Inflation Rates'!$A$16:$H$138,MATCH('IRA Roth'!$H109,'Inflation Rates'!$A$16:$A$138,0)-1,8)-1,F108)</f>
        <v>2.0000000000000018E-2</v>
      </c>
      <c r="G109" s="372">
        <f ca="1">IFERROR(INDEX('Inflation Rates'!$A$16:$H$138,MATCH('IRA Roth'!$H109,'Inflation Rates'!$A$16:$A$138,0),6)/INDEX('Inflation Rates'!$A$16:$H$138,MATCH('IRA Roth'!$H109,'Inflation Rates'!$A$16:$A$138,0)-1,6)-1,G108)</f>
        <v>2.0999999999999908E-2</v>
      </c>
      <c r="H109" s="362">
        <f t="shared" ca="1" si="244"/>
        <v>2120</v>
      </c>
      <c r="I109" s="362">
        <f t="shared" ca="1" si="244"/>
        <v>220</v>
      </c>
      <c r="J109" s="362">
        <v>101</v>
      </c>
      <c r="K109" s="371">
        <f t="shared" ca="1" si="195"/>
        <v>0</v>
      </c>
      <c r="L109" s="359">
        <f t="shared" ca="1" si="124"/>
        <v>0</v>
      </c>
      <c r="M109" s="359">
        <f t="shared" ca="1" si="125"/>
        <v>0</v>
      </c>
      <c r="N109" s="359">
        <f t="shared" ca="1" si="126"/>
        <v>0</v>
      </c>
      <c r="O109" s="359">
        <f t="shared" ca="1" si="196"/>
        <v>0</v>
      </c>
      <c r="P109" s="359">
        <f t="shared" ca="1" si="179"/>
        <v>0</v>
      </c>
      <c r="R109" s="362">
        <f t="shared" ca="1" si="197"/>
        <v>220</v>
      </c>
      <c r="S109" s="362">
        <v>101</v>
      </c>
      <c r="T109" s="371">
        <f t="shared" ca="1" si="198"/>
        <v>0</v>
      </c>
      <c r="U109" s="359">
        <f t="shared" ca="1" si="230"/>
        <v>0</v>
      </c>
      <c r="V109" s="359">
        <f t="shared" ca="1" si="128"/>
        <v>0</v>
      </c>
      <c r="W109" s="359">
        <f t="shared" ca="1" si="129"/>
        <v>0</v>
      </c>
      <c r="X109" s="359">
        <f t="shared" ca="1" si="199"/>
        <v>0</v>
      </c>
      <c r="Y109" s="359">
        <f t="shared" ca="1" si="180"/>
        <v>0</v>
      </c>
      <c r="AA109" s="362">
        <f t="shared" ca="1" si="200"/>
        <v>220</v>
      </c>
      <c r="AB109" s="362">
        <v>101</v>
      </c>
      <c r="AC109" s="371">
        <f t="shared" ca="1" si="201"/>
        <v>0</v>
      </c>
      <c r="AD109" s="359">
        <f t="shared" ca="1" si="231"/>
        <v>0</v>
      </c>
      <c r="AE109" s="359">
        <f t="shared" ca="1" si="131"/>
        <v>0</v>
      </c>
      <c r="AF109" s="359">
        <f t="shared" ca="1" si="132"/>
        <v>0</v>
      </c>
      <c r="AG109" s="359">
        <f t="shared" ca="1" si="202"/>
        <v>0</v>
      </c>
      <c r="AH109" s="359">
        <f t="shared" ca="1" si="181"/>
        <v>0</v>
      </c>
      <c r="AJ109" s="362">
        <f t="shared" ca="1" si="203"/>
        <v>220</v>
      </c>
      <c r="AK109" s="362">
        <v>101</v>
      </c>
      <c r="AL109" s="371">
        <f t="shared" ca="1" si="204"/>
        <v>0</v>
      </c>
      <c r="AM109" s="359">
        <f t="shared" ca="1" si="232"/>
        <v>0</v>
      </c>
      <c r="AN109" s="359">
        <f t="shared" ca="1" si="134"/>
        <v>0</v>
      </c>
      <c r="AO109" s="359">
        <f t="shared" ca="1" si="135"/>
        <v>0</v>
      </c>
      <c r="AP109" s="359">
        <f t="shared" ca="1" si="205"/>
        <v>0</v>
      </c>
      <c r="AQ109" s="359">
        <f t="shared" ca="1" si="182"/>
        <v>0</v>
      </c>
      <c r="AS109" s="362">
        <f t="shared" ca="1" si="206"/>
        <v>220</v>
      </c>
      <c r="AT109" s="362">
        <v>101</v>
      </c>
      <c r="AU109" s="371">
        <f t="shared" ca="1" si="207"/>
        <v>0</v>
      </c>
      <c r="AV109" s="359">
        <f t="shared" ca="1" si="233"/>
        <v>0</v>
      </c>
      <c r="AW109" s="359">
        <f t="shared" ca="1" si="137"/>
        <v>0</v>
      </c>
      <c r="AX109" s="359">
        <f t="shared" ca="1" si="138"/>
        <v>0</v>
      </c>
      <c r="AY109" s="359">
        <f t="shared" ca="1" si="208"/>
        <v>0</v>
      </c>
      <c r="AZ109" s="359">
        <f t="shared" ca="1" si="183"/>
        <v>0</v>
      </c>
      <c r="BB109" s="362">
        <f t="shared" ca="1" si="209"/>
        <v>220</v>
      </c>
      <c r="BC109" s="362">
        <v>101</v>
      </c>
      <c r="BD109" s="371">
        <f t="shared" ca="1" si="210"/>
        <v>0</v>
      </c>
      <c r="BE109" s="359">
        <f t="shared" ca="1" si="234"/>
        <v>0</v>
      </c>
      <c r="BF109" s="359">
        <f t="shared" ca="1" si="140"/>
        <v>0</v>
      </c>
      <c r="BG109" s="359">
        <f t="shared" ca="1" si="141"/>
        <v>0</v>
      </c>
      <c r="BH109" s="359">
        <f t="shared" ca="1" si="142"/>
        <v>0</v>
      </c>
      <c r="BI109" s="359">
        <f t="shared" ca="1" si="184"/>
        <v>0</v>
      </c>
      <c r="BK109" s="362">
        <f t="shared" ca="1" si="211"/>
        <v>220</v>
      </c>
      <c r="BL109" s="362">
        <v>101</v>
      </c>
      <c r="BM109" s="371">
        <f t="shared" ca="1" si="212"/>
        <v>0</v>
      </c>
      <c r="BN109" s="359">
        <f t="shared" ca="1" si="235"/>
        <v>0</v>
      </c>
      <c r="BO109" s="359">
        <f t="shared" ca="1" si="144"/>
        <v>0</v>
      </c>
      <c r="BP109" s="359">
        <f t="shared" ca="1" si="145"/>
        <v>0</v>
      </c>
      <c r="BQ109" s="359">
        <f t="shared" ca="1" si="146"/>
        <v>0</v>
      </c>
      <c r="BR109" s="359">
        <f t="shared" ca="1" si="185"/>
        <v>0</v>
      </c>
      <c r="BT109" s="362">
        <f t="shared" ca="1" si="213"/>
        <v>220</v>
      </c>
      <c r="BU109" s="362">
        <v>101</v>
      </c>
      <c r="BV109" s="371">
        <f t="shared" ca="1" si="214"/>
        <v>0</v>
      </c>
      <c r="BW109" s="359">
        <f t="shared" ca="1" si="236"/>
        <v>0</v>
      </c>
      <c r="BX109" s="359">
        <f t="shared" ca="1" si="148"/>
        <v>0</v>
      </c>
      <c r="BY109" s="359">
        <f t="shared" ca="1" si="149"/>
        <v>0</v>
      </c>
      <c r="BZ109" s="359">
        <f t="shared" ca="1" si="150"/>
        <v>0</v>
      </c>
      <c r="CA109" s="359">
        <f t="shared" ca="1" si="186"/>
        <v>0</v>
      </c>
      <c r="CC109" s="362">
        <f t="shared" ca="1" si="215"/>
        <v>220</v>
      </c>
      <c r="CD109" s="362">
        <v>101</v>
      </c>
      <c r="CE109" s="371">
        <f t="shared" ca="1" si="216"/>
        <v>0</v>
      </c>
      <c r="CF109" s="359">
        <f t="shared" ca="1" si="237"/>
        <v>0</v>
      </c>
      <c r="CG109" s="359">
        <f t="shared" ca="1" si="152"/>
        <v>0</v>
      </c>
      <c r="CH109" s="359">
        <f t="shared" ca="1" si="153"/>
        <v>0</v>
      </c>
      <c r="CI109" s="359">
        <f t="shared" ca="1" si="154"/>
        <v>0</v>
      </c>
      <c r="CJ109" s="359">
        <f t="shared" ca="1" si="187"/>
        <v>0</v>
      </c>
      <c r="CL109" s="362">
        <f t="shared" ca="1" si="217"/>
        <v>220</v>
      </c>
      <c r="CM109" s="362">
        <v>101</v>
      </c>
      <c r="CN109" s="371">
        <f t="shared" ca="1" si="218"/>
        <v>0</v>
      </c>
      <c r="CO109" s="359">
        <f t="shared" ca="1" si="238"/>
        <v>0</v>
      </c>
      <c r="CP109" s="359">
        <f t="shared" ca="1" si="156"/>
        <v>0</v>
      </c>
      <c r="CQ109" s="359">
        <f t="shared" ca="1" si="157"/>
        <v>0</v>
      </c>
      <c r="CR109" s="359">
        <f t="shared" ca="1" si="158"/>
        <v>0</v>
      </c>
      <c r="CS109" s="359">
        <f t="shared" ca="1" si="188"/>
        <v>0</v>
      </c>
      <c r="CU109" s="362">
        <f t="shared" ca="1" si="219"/>
        <v>220</v>
      </c>
      <c r="CV109" s="362">
        <v>101</v>
      </c>
      <c r="CW109" s="371">
        <f t="shared" ca="1" si="220"/>
        <v>0</v>
      </c>
      <c r="CX109" s="359">
        <f t="shared" ca="1" si="239"/>
        <v>0</v>
      </c>
      <c r="CY109" s="359">
        <f t="shared" ca="1" si="160"/>
        <v>0</v>
      </c>
      <c r="CZ109" s="359">
        <f t="shared" ca="1" si="161"/>
        <v>0</v>
      </c>
      <c r="DA109" s="359">
        <f t="shared" ca="1" si="162"/>
        <v>0</v>
      </c>
      <c r="DB109" s="359">
        <f t="shared" ca="1" si="189"/>
        <v>0</v>
      </c>
      <c r="DD109" s="362">
        <f t="shared" ca="1" si="221"/>
        <v>220</v>
      </c>
      <c r="DE109" s="362">
        <v>101</v>
      </c>
      <c r="DF109" s="371">
        <f t="shared" ca="1" si="222"/>
        <v>0</v>
      </c>
      <c r="DG109" s="359">
        <f t="shared" ca="1" si="240"/>
        <v>0</v>
      </c>
      <c r="DH109" s="359">
        <f t="shared" ca="1" si="164"/>
        <v>0</v>
      </c>
      <c r="DI109" s="359">
        <f t="shared" ca="1" si="165"/>
        <v>0</v>
      </c>
      <c r="DJ109" s="359">
        <f t="shared" ca="1" si="166"/>
        <v>0</v>
      </c>
      <c r="DK109" s="359">
        <f t="shared" ca="1" si="190"/>
        <v>0</v>
      </c>
      <c r="DM109" s="362">
        <f t="shared" ca="1" si="223"/>
        <v>220</v>
      </c>
      <c r="DN109" s="362">
        <v>101</v>
      </c>
      <c r="DO109" s="371">
        <f t="shared" ca="1" si="224"/>
        <v>0</v>
      </c>
      <c r="DP109" s="359">
        <f t="shared" ca="1" si="241"/>
        <v>0</v>
      </c>
      <c r="DQ109" s="359">
        <f t="shared" ca="1" si="168"/>
        <v>0</v>
      </c>
      <c r="DR109" s="359">
        <f t="shared" ca="1" si="169"/>
        <v>0</v>
      </c>
      <c r="DS109" s="359">
        <f t="shared" ca="1" si="170"/>
        <v>0</v>
      </c>
      <c r="DT109" s="359">
        <f t="shared" ca="1" si="191"/>
        <v>0</v>
      </c>
      <c r="DV109" s="362">
        <f t="shared" ca="1" si="225"/>
        <v>220</v>
      </c>
      <c r="DW109" s="362">
        <v>101</v>
      </c>
      <c r="DX109" s="371">
        <f t="shared" ca="1" si="226"/>
        <v>0</v>
      </c>
      <c r="DY109" s="359">
        <f t="shared" ca="1" si="242"/>
        <v>0</v>
      </c>
      <c r="DZ109" s="359">
        <f t="shared" ca="1" si="172"/>
        <v>0</v>
      </c>
      <c r="EA109" s="359">
        <f t="shared" ca="1" si="173"/>
        <v>0</v>
      </c>
      <c r="EB109" s="359">
        <f t="shared" ca="1" si="174"/>
        <v>0</v>
      </c>
      <c r="EC109" s="359">
        <f t="shared" ca="1" si="192"/>
        <v>0</v>
      </c>
      <c r="EE109" s="362">
        <f t="shared" ca="1" si="227"/>
        <v>220</v>
      </c>
      <c r="EF109" s="362">
        <v>101</v>
      </c>
      <c r="EG109" s="371">
        <f t="shared" ca="1" si="228"/>
        <v>0</v>
      </c>
      <c r="EH109" s="359">
        <f t="shared" ca="1" si="243"/>
        <v>0</v>
      </c>
      <c r="EI109" s="359">
        <f t="shared" ca="1" si="176"/>
        <v>0</v>
      </c>
      <c r="EJ109" s="359">
        <f t="shared" ca="1" si="177"/>
        <v>0</v>
      </c>
      <c r="EK109" s="359">
        <f t="shared" ca="1" si="178"/>
        <v>0</v>
      </c>
      <c r="EL109" s="359">
        <f t="shared" ca="1" si="193"/>
        <v>0</v>
      </c>
    </row>
    <row r="110" spans="6:142" x14ac:dyDescent="0.35">
      <c r="F110" s="372">
        <f ca="1">IFERROR(INDEX('Inflation Rates'!$A$16:$H$138,MATCH('IRA Roth'!$H110,'Inflation Rates'!$A$16:$A$138,0),8)/INDEX('Inflation Rates'!$A$16:$H$138,MATCH('IRA Roth'!$H110,'Inflation Rates'!$A$16:$A$138,0)-1,8)-1,F109)</f>
        <v>2.0000000000000018E-2</v>
      </c>
      <c r="G110" s="372">
        <f ca="1">IFERROR(INDEX('Inflation Rates'!$A$16:$H$138,MATCH('IRA Roth'!$H110,'Inflation Rates'!$A$16:$A$138,0),6)/INDEX('Inflation Rates'!$A$16:$H$138,MATCH('IRA Roth'!$H110,'Inflation Rates'!$A$16:$A$138,0)-1,6)-1,G109)</f>
        <v>2.0999999999999908E-2</v>
      </c>
      <c r="H110" s="362">
        <f t="shared" ca="1" si="244"/>
        <v>2121</v>
      </c>
      <c r="I110" s="362">
        <f t="shared" ca="1" si="244"/>
        <v>221</v>
      </c>
      <c r="J110" s="362">
        <v>102</v>
      </c>
      <c r="K110" s="371">
        <f t="shared" ca="1" si="195"/>
        <v>0</v>
      </c>
      <c r="L110" s="359">
        <f t="shared" ca="1" si="124"/>
        <v>0</v>
      </c>
      <c r="M110" s="359">
        <f t="shared" ca="1" si="125"/>
        <v>0</v>
      </c>
      <c r="N110" s="359">
        <f t="shared" ca="1" si="126"/>
        <v>0</v>
      </c>
      <c r="O110" s="359">
        <f t="shared" ca="1" si="196"/>
        <v>0</v>
      </c>
      <c r="P110" s="359">
        <f t="shared" ca="1" si="179"/>
        <v>0</v>
      </c>
      <c r="R110" s="362">
        <f t="shared" ca="1" si="197"/>
        <v>221</v>
      </c>
      <c r="S110" s="362">
        <v>102</v>
      </c>
      <c r="T110" s="371">
        <f t="shared" ca="1" si="198"/>
        <v>0</v>
      </c>
      <c r="U110" s="359">
        <f t="shared" ca="1" si="230"/>
        <v>0</v>
      </c>
      <c r="V110" s="359">
        <f t="shared" ca="1" si="128"/>
        <v>0</v>
      </c>
      <c r="W110" s="359">
        <f t="shared" ca="1" si="129"/>
        <v>0</v>
      </c>
      <c r="X110" s="359">
        <f t="shared" ca="1" si="199"/>
        <v>0</v>
      </c>
      <c r="Y110" s="359">
        <f t="shared" ca="1" si="180"/>
        <v>0</v>
      </c>
      <c r="AA110" s="362">
        <f t="shared" ca="1" si="200"/>
        <v>221</v>
      </c>
      <c r="AB110" s="362">
        <v>102</v>
      </c>
      <c r="AC110" s="371">
        <f t="shared" ca="1" si="201"/>
        <v>0</v>
      </c>
      <c r="AD110" s="359">
        <f t="shared" ca="1" si="231"/>
        <v>0</v>
      </c>
      <c r="AE110" s="359">
        <f t="shared" ca="1" si="131"/>
        <v>0</v>
      </c>
      <c r="AF110" s="359">
        <f t="shared" ca="1" si="132"/>
        <v>0</v>
      </c>
      <c r="AG110" s="359">
        <f t="shared" ca="1" si="202"/>
        <v>0</v>
      </c>
      <c r="AH110" s="359">
        <f t="shared" ca="1" si="181"/>
        <v>0</v>
      </c>
      <c r="AJ110" s="362">
        <f t="shared" ca="1" si="203"/>
        <v>221</v>
      </c>
      <c r="AK110" s="362">
        <v>102</v>
      </c>
      <c r="AL110" s="371">
        <f t="shared" ca="1" si="204"/>
        <v>0</v>
      </c>
      <c r="AM110" s="359">
        <f t="shared" ca="1" si="232"/>
        <v>0</v>
      </c>
      <c r="AN110" s="359">
        <f t="shared" ca="1" si="134"/>
        <v>0</v>
      </c>
      <c r="AO110" s="359">
        <f t="shared" ca="1" si="135"/>
        <v>0</v>
      </c>
      <c r="AP110" s="359">
        <f t="shared" ca="1" si="205"/>
        <v>0</v>
      </c>
      <c r="AQ110" s="359">
        <f t="shared" ca="1" si="182"/>
        <v>0</v>
      </c>
      <c r="AS110" s="362">
        <f t="shared" ca="1" si="206"/>
        <v>221</v>
      </c>
      <c r="AT110" s="362">
        <v>102</v>
      </c>
      <c r="AU110" s="371">
        <f t="shared" ca="1" si="207"/>
        <v>0</v>
      </c>
      <c r="AV110" s="359">
        <f t="shared" ca="1" si="233"/>
        <v>0</v>
      </c>
      <c r="AW110" s="359">
        <f t="shared" ca="1" si="137"/>
        <v>0</v>
      </c>
      <c r="AX110" s="359">
        <f t="shared" ca="1" si="138"/>
        <v>0</v>
      </c>
      <c r="AY110" s="359">
        <f t="shared" ca="1" si="208"/>
        <v>0</v>
      </c>
      <c r="AZ110" s="359">
        <f t="shared" ca="1" si="183"/>
        <v>0</v>
      </c>
      <c r="BB110" s="362">
        <f t="shared" ca="1" si="209"/>
        <v>221</v>
      </c>
      <c r="BC110" s="362">
        <v>102</v>
      </c>
      <c r="BD110" s="371">
        <f t="shared" ca="1" si="210"/>
        <v>0</v>
      </c>
      <c r="BE110" s="359">
        <f t="shared" ca="1" si="234"/>
        <v>0</v>
      </c>
      <c r="BF110" s="359">
        <f t="shared" ca="1" si="140"/>
        <v>0</v>
      </c>
      <c r="BG110" s="359">
        <f t="shared" ca="1" si="141"/>
        <v>0</v>
      </c>
      <c r="BH110" s="359">
        <f t="shared" ca="1" si="142"/>
        <v>0</v>
      </c>
      <c r="BI110" s="359">
        <f t="shared" ca="1" si="184"/>
        <v>0</v>
      </c>
      <c r="BK110" s="362">
        <f t="shared" ca="1" si="211"/>
        <v>221</v>
      </c>
      <c r="BL110" s="362">
        <v>102</v>
      </c>
      <c r="BM110" s="371">
        <f t="shared" ca="1" si="212"/>
        <v>0</v>
      </c>
      <c r="BN110" s="359">
        <f t="shared" ca="1" si="235"/>
        <v>0</v>
      </c>
      <c r="BO110" s="359">
        <f t="shared" ca="1" si="144"/>
        <v>0</v>
      </c>
      <c r="BP110" s="359">
        <f t="shared" ca="1" si="145"/>
        <v>0</v>
      </c>
      <c r="BQ110" s="359">
        <f t="shared" ca="1" si="146"/>
        <v>0</v>
      </c>
      <c r="BR110" s="359">
        <f t="shared" ca="1" si="185"/>
        <v>0</v>
      </c>
      <c r="BT110" s="362">
        <f t="shared" ca="1" si="213"/>
        <v>221</v>
      </c>
      <c r="BU110" s="362">
        <v>102</v>
      </c>
      <c r="BV110" s="371">
        <f t="shared" ca="1" si="214"/>
        <v>0</v>
      </c>
      <c r="BW110" s="359">
        <f t="shared" ca="1" si="236"/>
        <v>0</v>
      </c>
      <c r="BX110" s="359">
        <f t="shared" ca="1" si="148"/>
        <v>0</v>
      </c>
      <c r="BY110" s="359">
        <f t="shared" ca="1" si="149"/>
        <v>0</v>
      </c>
      <c r="BZ110" s="359">
        <f t="shared" ca="1" si="150"/>
        <v>0</v>
      </c>
      <c r="CA110" s="359">
        <f t="shared" ca="1" si="186"/>
        <v>0</v>
      </c>
      <c r="CC110" s="362">
        <f t="shared" ca="1" si="215"/>
        <v>221</v>
      </c>
      <c r="CD110" s="362">
        <v>102</v>
      </c>
      <c r="CE110" s="371">
        <f t="shared" ca="1" si="216"/>
        <v>0</v>
      </c>
      <c r="CF110" s="359">
        <f t="shared" ca="1" si="237"/>
        <v>0</v>
      </c>
      <c r="CG110" s="359">
        <f t="shared" ca="1" si="152"/>
        <v>0</v>
      </c>
      <c r="CH110" s="359">
        <f t="shared" ca="1" si="153"/>
        <v>0</v>
      </c>
      <c r="CI110" s="359">
        <f t="shared" ca="1" si="154"/>
        <v>0</v>
      </c>
      <c r="CJ110" s="359">
        <f t="shared" ca="1" si="187"/>
        <v>0</v>
      </c>
      <c r="CL110" s="362">
        <f t="shared" ca="1" si="217"/>
        <v>221</v>
      </c>
      <c r="CM110" s="362">
        <v>102</v>
      </c>
      <c r="CN110" s="371">
        <f t="shared" ca="1" si="218"/>
        <v>0</v>
      </c>
      <c r="CO110" s="359">
        <f t="shared" ca="1" si="238"/>
        <v>0</v>
      </c>
      <c r="CP110" s="359">
        <f t="shared" ca="1" si="156"/>
        <v>0</v>
      </c>
      <c r="CQ110" s="359">
        <f t="shared" ca="1" si="157"/>
        <v>0</v>
      </c>
      <c r="CR110" s="359">
        <f t="shared" ca="1" si="158"/>
        <v>0</v>
      </c>
      <c r="CS110" s="359">
        <f t="shared" ca="1" si="188"/>
        <v>0</v>
      </c>
      <c r="CU110" s="362">
        <f t="shared" ca="1" si="219"/>
        <v>221</v>
      </c>
      <c r="CV110" s="362">
        <v>102</v>
      </c>
      <c r="CW110" s="371">
        <f t="shared" ca="1" si="220"/>
        <v>0</v>
      </c>
      <c r="CX110" s="359">
        <f t="shared" ca="1" si="239"/>
        <v>0</v>
      </c>
      <c r="CY110" s="359">
        <f t="shared" ca="1" si="160"/>
        <v>0</v>
      </c>
      <c r="CZ110" s="359">
        <f t="shared" ca="1" si="161"/>
        <v>0</v>
      </c>
      <c r="DA110" s="359">
        <f t="shared" ca="1" si="162"/>
        <v>0</v>
      </c>
      <c r="DB110" s="359">
        <f t="shared" ca="1" si="189"/>
        <v>0</v>
      </c>
      <c r="DD110" s="362">
        <f t="shared" ca="1" si="221"/>
        <v>221</v>
      </c>
      <c r="DE110" s="362">
        <v>102</v>
      </c>
      <c r="DF110" s="371">
        <f t="shared" ca="1" si="222"/>
        <v>0</v>
      </c>
      <c r="DG110" s="359">
        <f t="shared" ca="1" si="240"/>
        <v>0</v>
      </c>
      <c r="DH110" s="359">
        <f t="shared" ca="1" si="164"/>
        <v>0</v>
      </c>
      <c r="DI110" s="359">
        <f t="shared" ca="1" si="165"/>
        <v>0</v>
      </c>
      <c r="DJ110" s="359">
        <f t="shared" ca="1" si="166"/>
        <v>0</v>
      </c>
      <c r="DK110" s="359">
        <f t="shared" ca="1" si="190"/>
        <v>0</v>
      </c>
      <c r="DM110" s="362">
        <f t="shared" ca="1" si="223"/>
        <v>221</v>
      </c>
      <c r="DN110" s="362">
        <v>102</v>
      </c>
      <c r="DO110" s="371">
        <f t="shared" ca="1" si="224"/>
        <v>0</v>
      </c>
      <c r="DP110" s="359">
        <f t="shared" ca="1" si="241"/>
        <v>0</v>
      </c>
      <c r="DQ110" s="359">
        <f t="shared" ca="1" si="168"/>
        <v>0</v>
      </c>
      <c r="DR110" s="359">
        <f t="shared" ca="1" si="169"/>
        <v>0</v>
      </c>
      <c r="DS110" s="359">
        <f t="shared" ca="1" si="170"/>
        <v>0</v>
      </c>
      <c r="DT110" s="359">
        <f t="shared" ca="1" si="191"/>
        <v>0</v>
      </c>
      <c r="DV110" s="362">
        <f t="shared" ca="1" si="225"/>
        <v>221</v>
      </c>
      <c r="DW110" s="362">
        <v>102</v>
      </c>
      <c r="DX110" s="371">
        <f t="shared" ca="1" si="226"/>
        <v>0</v>
      </c>
      <c r="DY110" s="359">
        <f t="shared" ca="1" si="242"/>
        <v>0</v>
      </c>
      <c r="DZ110" s="359">
        <f t="shared" ca="1" si="172"/>
        <v>0</v>
      </c>
      <c r="EA110" s="359">
        <f t="shared" ca="1" si="173"/>
        <v>0</v>
      </c>
      <c r="EB110" s="359">
        <f t="shared" ca="1" si="174"/>
        <v>0</v>
      </c>
      <c r="EC110" s="359">
        <f t="shared" ca="1" si="192"/>
        <v>0</v>
      </c>
      <c r="EE110" s="362">
        <f t="shared" ca="1" si="227"/>
        <v>221</v>
      </c>
      <c r="EF110" s="362">
        <v>102</v>
      </c>
      <c r="EG110" s="371">
        <f t="shared" ca="1" si="228"/>
        <v>0</v>
      </c>
      <c r="EH110" s="359">
        <f t="shared" ca="1" si="243"/>
        <v>0</v>
      </c>
      <c r="EI110" s="359">
        <f t="shared" ca="1" si="176"/>
        <v>0</v>
      </c>
      <c r="EJ110" s="359">
        <f t="shared" ca="1" si="177"/>
        <v>0</v>
      </c>
      <c r="EK110" s="359">
        <f t="shared" ca="1" si="178"/>
        <v>0</v>
      </c>
      <c r="EL110" s="359">
        <f t="shared" ca="1" si="193"/>
        <v>0</v>
      </c>
    </row>
    <row r="111" spans="6:142" x14ac:dyDescent="0.35">
      <c r="F111" s="372">
        <f ca="1">IFERROR(INDEX('Inflation Rates'!$A$16:$H$138,MATCH('IRA Roth'!$H111,'Inflation Rates'!$A$16:$A$138,0),8)/INDEX('Inflation Rates'!$A$16:$H$138,MATCH('IRA Roth'!$H111,'Inflation Rates'!$A$16:$A$138,0)-1,8)-1,F110)</f>
        <v>2.0000000000000018E-2</v>
      </c>
      <c r="G111" s="372">
        <f ca="1">IFERROR(INDEX('Inflation Rates'!$A$16:$H$138,MATCH('IRA Roth'!$H111,'Inflation Rates'!$A$16:$A$138,0),6)/INDEX('Inflation Rates'!$A$16:$H$138,MATCH('IRA Roth'!$H111,'Inflation Rates'!$A$16:$A$138,0)-1,6)-1,G110)</f>
        <v>2.0999999999999908E-2</v>
      </c>
      <c r="H111" s="362">
        <f t="shared" ca="1" si="244"/>
        <v>2122</v>
      </c>
      <c r="I111" s="362">
        <f t="shared" ca="1" si="244"/>
        <v>222</v>
      </c>
      <c r="J111" s="362">
        <v>103</v>
      </c>
      <c r="K111" s="371">
        <f t="shared" ca="1" si="195"/>
        <v>0</v>
      </c>
      <c r="L111" s="359">
        <f t="shared" ca="1" si="124"/>
        <v>0</v>
      </c>
      <c r="M111" s="359">
        <f t="shared" ca="1" si="125"/>
        <v>0</v>
      </c>
      <c r="N111" s="359">
        <f t="shared" ca="1" si="126"/>
        <v>0</v>
      </c>
      <c r="O111" s="359">
        <f t="shared" ca="1" si="196"/>
        <v>0</v>
      </c>
      <c r="P111" s="359">
        <f t="shared" ca="1" si="179"/>
        <v>0</v>
      </c>
      <c r="R111" s="362">
        <f t="shared" ca="1" si="197"/>
        <v>222</v>
      </c>
      <c r="S111" s="362">
        <v>103</v>
      </c>
      <c r="T111" s="371">
        <f t="shared" ca="1" si="198"/>
        <v>0</v>
      </c>
      <c r="U111" s="359">
        <f t="shared" ca="1" si="230"/>
        <v>0</v>
      </c>
      <c r="V111" s="359">
        <f t="shared" ca="1" si="128"/>
        <v>0</v>
      </c>
      <c r="W111" s="359">
        <f t="shared" ca="1" si="129"/>
        <v>0</v>
      </c>
      <c r="X111" s="359">
        <f t="shared" ca="1" si="199"/>
        <v>0</v>
      </c>
      <c r="Y111" s="359">
        <f t="shared" ca="1" si="180"/>
        <v>0</v>
      </c>
      <c r="AA111" s="362">
        <f t="shared" ca="1" si="200"/>
        <v>222</v>
      </c>
      <c r="AB111" s="362">
        <v>103</v>
      </c>
      <c r="AC111" s="371">
        <f t="shared" ca="1" si="201"/>
        <v>0</v>
      </c>
      <c r="AD111" s="359">
        <f t="shared" ca="1" si="231"/>
        <v>0</v>
      </c>
      <c r="AE111" s="359">
        <f t="shared" ca="1" si="131"/>
        <v>0</v>
      </c>
      <c r="AF111" s="359">
        <f t="shared" ca="1" si="132"/>
        <v>0</v>
      </c>
      <c r="AG111" s="359">
        <f t="shared" ca="1" si="202"/>
        <v>0</v>
      </c>
      <c r="AH111" s="359">
        <f t="shared" ca="1" si="181"/>
        <v>0</v>
      </c>
      <c r="AJ111" s="362">
        <f t="shared" ca="1" si="203"/>
        <v>222</v>
      </c>
      <c r="AK111" s="362">
        <v>103</v>
      </c>
      <c r="AL111" s="371">
        <f t="shared" ca="1" si="204"/>
        <v>0</v>
      </c>
      <c r="AM111" s="359">
        <f t="shared" ca="1" si="232"/>
        <v>0</v>
      </c>
      <c r="AN111" s="359">
        <f t="shared" ca="1" si="134"/>
        <v>0</v>
      </c>
      <c r="AO111" s="359">
        <f t="shared" ca="1" si="135"/>
        <v>0</v>
      </c>
      <c r="AP111" s="359">
        <f t="shared" ca="1" si="205"/>
        <v>0</v>
      </c>
      <c r="AQ111" s="359">
        <f t="shared" ca="1" si="182"/>
        <v>0</v>
      </c>
      <c r="AS111" s="362">
        <f t="shared" ca="1" si="206"/>
        <v>222</v>
      </c>
      <c r="AT111" s="362">
        <v>103</v>
      </c>
      <c r="AU111" s="371">
        <f t="shared" ca="1" si="207"/>
        <v>0</v>
      </c>
      <c r="AV111" s="359">
        <f t="shared" ca="1" si="233"/>
        <v>0</v>
      </c>
      <c r="AW111" s="359">
        <f t="shared" ca="1" si="137"/>
        <v>0</v>
      </c>
      <c r="AX111" s="359">
        <f t="shared" ca="1" si="138"/>
        <v>0</v>
      </c>
      <c r="AY111" s="359">
        <f t="shared" ca="1" si="208"/>
        <v>0</v>
      </c>
      <c r="AZ111" s="359">
        <f t="shared" ca="1" si="183"/>
        <v>0</v>
      </c>
      <c r="BB111" s="362">
        <f t="shared" ca="1" si="209"/>
        <v>222</v>
      </c>
      <c r="BC111" s="362">
        <v>103</v>
      </c>
      <c r="BD111" s="371">
        <f t="shared" ca="1" si="210"/>
        <v>0</v>
      </c>
      <c r="BE111" s="359">
        <f t="shared" ca="1" si="234"/>
        <v>0</v>
      </c>
      <c r="BF111" s="359">
        <f t="shared" ca="1" si="140"/>
        <v>0</v>
      </c>
      <c r="BG111" s="359">
        <f t="shared" ca="1" si="141"/>
        <v>0</v>
      </c>
      <c r="BH111" s="359">
        <f t="shared" ca="1" si="142"/>
        <v>0</v>
      </c>
      <c r="BI111" s="359">
        <f t="shared" ca="1" si="184"/>
        <v>0</v>
      </c>
      <c r="BK111" s="362">
        <f t="shared" ca="1" si="211"/>
        <v>222</v>
      </c>
      <c r="BL111" s="362">
        <v>103</v>
      </c>
      <c r="BM111" s="371">
        <f t="shared" ca="1" si="212"/>
        <v>0</v>
      </c>
      <c r="BN111" s="359">
        <f t="shared" ca="1" si="235"/>
        <v>0</v>
      </c>
      <c r="BO111" s="359">
        <f t="shared" ca="1" si="144"/>
        <v>0</v>
      </c>
      <c r="BP111" s="359">
        <f t="shared" ca="1" si="145"/>
        <v>0</v>
      </c>
      <c r="BQ111" s="359">
        <f t="shared" ca="1" si="146"/>
        <v>0</v>
      </c>
      <c r="BR111" s="359">
        <f t="shared" ca="1" si="185"/>
        <v>0</v>
      </c>
      <c r="BT111" s="362">
        <f t="shared" ca="1" si="213"/>
        <v>222</v>
      </c>
      <c r="BU111" s="362">
        <v>103</v>
      </c>
      <c r="BV111" s="371">
        <f t="shared" ca="1" si="214"/>
        <v>0</v>
      </c>
      <c r="BW111" s="359">
        <f t="shared" ca="1" si="236"/>
        <v>0</v>
      </c>
      <c r="BX111" s="359">
        <f t="shared" ca="1" si="148"/>
        <v>0</v>
      </c>
      <c r="BY111" s="359">
        <f t="shared" ca="1" si="149"/>
        <v>0</v>
      </c>
      <c r="BZ111" s="359">
        <f t="shared" ca="1" si="150"/>
        <v>0</v>
      </c>
      <c r="CA111" s="359">
        <f t="shared" ca="1" si="186"/>
        <v>0</v>
      </c>
      <c r="CC111" s="362">
        <f t="shared" ca="1" si="215"/>
        <v>222</v>
      </c>
      <c r="CD111" s="362">
        <v>103</v>
      </c>
      <c r="CE111" s="371">
        <f t="shared" ca="1" si="216"/>
        <v>0</v>
      </c>
      <c r="CF111" s="359">
        <f t="shared" ca="1" si="237"/>
        <v>0</v>
      </c>
      <c r="CG111" s="359">
        <f t="shared" ca="1" si="152"/>
        <v>0</v>
      </c>
      <c r="CH111" s="359">
        <f t="shared" ca="1" si="153"/>
        <v>0</v>
      </c>
      <c r="CI111" s="359">
        <f t="shared" ca="1" si="154"/>
        <v>0</v>
      </c>
      <c r="CJ111" s="359">
        <f t="shared" ca="1" si="187"/>
        <v>0</v>
      </c>
      <c r="CL111" s="362">
        <f t="shared" ca="1" si="217"/>
        <v>222</v>
      </c>
      <c r="CM111" s="362">
        <v>103</v>
      </c>
      <c r="CN111" s="371">
        <f t="shared" ca="1" si="218"/>
        <v>0</v>
      </c>
      <c r="CO111" s="359">
        <f t="shared" ca="1" si="238"/>
        <v>0</v>
      </c>
      <c r="CP111" s="359">
        <f t="shared" ca="1" si="156"/>
        <v>0</v>
      </c>
      <c r="CQ111" s="359">
        <f t="shared" ca="1" si="157"/>
        <v>0</v>
      </c>
      <c r="CR111" s="359">
        <f t="shared" ca="1" si="158"/>
        <v>0</v>
      </c>
      <c r="CS111" s="359">
        <f t="shared" ca="1" si="188"/>
        <v>0</v>
      </c>
      <c r="CU111" s="362">
        <f t="shared" ca="1" si="219"/>
        <v>222</v>
      </c>
      <c r="CV111" s="362">
        <v>103</v>
      </c>
      <c r="CW111" s="371">
        <f t="shared" ca="1" si="220"/>
        <v>0</v>
      </c>
      <c r="CX111" s="359">
        <f t="shared" ca="1" si="239"/>
        <v>0</v>
      </c>
      <c r="CY111" s="359">
        <f t="shared" ca="1" si="160"/>
        <v>0</v>
      </c>
      <c r="CZ111" s="359">
        <f t="shared" ca="1" si="161"/>
        <v>0</v>
      </c>
      <c r="DA111" s="359">
        <f t="shared" ca="1" si="162"/>
        <v>0</v>
      </c>
      <c r="DB111" s="359">
        <f t="shared" ca="1" si="189"/>
        <v>0</v>
      </c>
      <c r="DD111" s="362">
        <f t="shared" ca="1" si="221"/>
        <v>222</v>
      </c>
      <c r="DE111" s="362">
        <v>103</v>
      </c>
      <c r="DF111" s="371">
        <f t="shared" ca="1" si="222"/>
        <v>0</v>
      </c>
      <c r="DG111" s="359">
        <f t="shared" ca="1" si="240"/>
        <v>0</v>
      </c>
      <c r="DH111" s="359">
        <f t="shared" ca="1" si="164"/>
        <v>0</v>
      </c>
      <c r="DI111" s="359">
        <f t="shared" ca="1" si="165"/>
        <v>0</v>
      </c>
      <c r="DJ111" s="359">
        <f t="shared" ca="1" si="166"/>
        <v>0</v>
      </c>
      <c r="DK111" s="359">
        <f t="shared" ca="1" si="190"/>
        <v>0</v>
      </c>
      <c r="DM111" s="362">
        <f t="shared" ca="1" si="223"/>
        <v>222</v>
      </c>
      <c r="DN111" s="362">
        <v>103</v>
      </c>
      <c r="DO111" s="371">
        <f t="shared" ca="1" si="224"/>
        <v>0</v>
      </c>
      <c r="DP111" s="359">
        <f t="shared" ca="1" si="241"/>
        <v>0</v>
      </c>
      <c r="DQ111" s="359">
        <f t="shared" ca="1" si="168"/>
        <v>0</v>
      </c>
      <c r="DR111" s="359">
        <f t="shared" ca="1" si="169"/>
        <v>0</v>
      </c>
      <c r="DS111" s="359">
        <f t="shared" ca="1" si="170"/>
        <v>0</v>
      </c>
      <c r="DT111" s="359">
        <f t="shared" ca="1" si="191"/>
        <v>0</v>
      </c>
      <c r="DV111" s="362">
        <f t="shared" ca="1" si="225"/>
        <v>222</v>
      </c>
      <c r="DW111" s="362">
        <v>103</v>
      </c>
      <c r="DX111" s="371">
        <f t="shared" ca="1" si="226"/>
        <v>0</v>
      </c>
      <c r="DY111" s="359">
        <f t="shared" ca="1" si="242"/>
        <v>0</v>
      </c>
      <c r="DZ111" s="359">
        <f t="shared" ca="1" si="172"/>
        <v>0</v>
      </c>
      <c r="EA111" s="359">
        <f t="shared" ca="1" si="173"/>
        <v>0</v>
      </c>
      <c r="EB111" s="359">
        <f t="shared" ca="1" si="174"/>
        <v>0</v>
      </c>
      <c r="EC111" s="359">
        <f t="shared" ca="1" si="192"/>
        <v>0</v>
      </c>
      <c r="EE111" s="362">
        <f t="shared" ca="1" si="227"/>
        <v>222</v>
      </c>
      <c r="EF111" s="362">
        <v>103</v>
      </c>
      <c r="EG111" s="371">
        <f t="shared" ca="1" si="228"/>
        <v>0</v>
      </c>
      <c r="EH111" s="359">
        <f t="shared" ca="1" si="243"/>
        <v>0</v>
      </c>
      <c r="EI111" s="359">
        <f t="shared" ca="1" si="176"/>
        <v>0</v>
      </c>
      <c r="EJ111" s="359">
        <f t="shared" ca="1" si="177"/>
        <v>0</v>
      </c>
      <c r="EK111" s="359">
        <f t="shared" ca="1" si="178"/>
        <v>0</v>
      </c>
      <c r="EL111" s="359">
        <f t="shared" ca="1" si="193"/>
        <v>0</v>
      </c>
    </row>
    <row r="112" spans="6:142" x14ac:dyDescent="0.35">
      <c r="F112" s="372">
        <f ca="1">IFERROR(INDEX('Inflation Rates'!$A$16:$H$138,MATCH('IRA Roth'!$H112,'Inflation Rates'!$A$16:$A$138,0),8)/INDEX('Inflation Rates'!$A$16:$H$138,MATCH('IRA Roth'!$H112,'Inflation Rates'!$A$16:$A$138,0)-1,8)-1,F111)</f>
        <v>2.0000000000000018E-2</v>
      </c>
      <c r="G112" s="372">
        <f ca="1">IFERROR(INDEX('Inflation Rates'!$A$16:$H$138,MATCH('IRA Roth'!$H112,'Inflation Rates'!$A$16:$A$138,0),6)/INDEX('Inflation Rates'!$A$16:$H$138,MATCH('IRA Roth'!$H112,'Inflation Rates'!$A$16:$A$138,0)-1,6)-1,G111)</f>
        <v>2.0999999999999908E-2</v>
      </c>
      <c r="H112" s="362">
        <f t="shared" ca="1" si="244"/>
        <v>2123</v>
      </c>
      <c r="I112" s="362">
        <f t="shared" ca="1" si="244"/>
        <v>223</v>
      </c>
      <c r="J112" s="362">
        <v>104</v>
      </c>
      <c r="K112" s="371">
        <f t="shared" ca="1" si="195"/>
        <v>0</v>
      </c>
      <c r="L112" s="359">
        <f t="shared" ca="1" si="124"/>
        <v>0</v>
      </c>
      <c r="M112" s="359">
        <f t="shared" ca="1" si="125"/>
        <v>0</v>
      </c>
      <c r="N112" s="359">
        <f t="shared" ca="1" si="126"/>
        <v>0</v>
      </c>
      <c r="O112" s="359">
        <f t="shared" ca="1" si="196"/>
        <v>0</v>
      </c>
      <c r="P112" s="359">
        <f t="shared" ca="1" si="179"/>
        <v>0</v>
      </c>
      <c r="R112" s="362">
        <f t="shared" ca="1" si="197"/>
        <v>223</v>
      </c>
      <c r="S112" s="362">
        <v>104</v>
      </c>
      <c r="T112" s="371">
        <f t="shared" ca="1" si="198"/>
        <v>0</v>
      </c>
      <c r="U112" s="359">
        <f t="shared" ca="1" si="230"/>
        <v>0</v>
      </c>
      <c r="V112" s="359">
        <f t="shared" ca="1" si="128"/>
        <v>0</v>
      </c>
      <c r="W112" s="359">
        <f t="shared" ca="1" si="129"/>
        <v>0</v>
      </c>
      <c r="X112" s="359">
        <f t="shared" ca="1" si="199"/>
        <v>0</v>
      </c>
      <c r="Y112" s="359">
        <f t="shared" ca="1" si="180"/>
        <v>0</v>
      </c>
      <c r="AA112" s="362">
        <f t="shared" ca="1" si="200"/>
        <v>223</v>
      </c>
      <c r="AB112" s="362">
        <v>104</v>
      </c>
      <c r="AC112" s="371">
        <f t="shared" ca="1" si="201"/>
        <v>0</v>
      </c>
      <c r="AD112" s="359">
        <f t="shared" ca="1" si="231"/>
        <v>0</v>
      </c>
      <c r="AE112" s="359">
        <f t="shared" ca="1" si="131"/>
        <v>0</v>
      </c>
      <c r="AF112" s="359">
        <f t="shared" ca="1" si="132"/>
        <v>0</v>
      </c>
      <c r="AG112" s="359">
        <f t="shared" ca="1" si="202"/>
        <v>0</v>
      </c>
      <c r="AH112" s="359">
        <f t="shared" ca="1" si="181"/>
        <v>0</v>
      </c>
      <c r="AJ112" s="362">
        <f t="shared" ca="1" si="203"/>
        <v>223</v>
      </c>
      <c r="AK112" s="362">
        <v>104</v>
      </c>
      <c r="AL112" s="371">
        <f t="shared" ca="1" si="204"/>
        <v>0</v>
      </c>
      <c r="AM112" s="359">
        <f t="shared" ca="1" si="232"/>
        <v>0</v>
      </c>
      <c r="AN112" s="359">
        <f t="shared" ca="1" si="134"/>
        <v>0</v>
      </c>
      <c r="AO112" s="359">
        <f t="shared" ca="1" si="135"/>
        <v>0</v>
      </c>
      <c r="AP112" s="359">
        <f t="shared" ca="1" si="205"/>
        <v>0</v>
      </c>
      <c r="AQ112" s="359">
        <f t="shared" ca="1" si="182"/>
        <v>0</v>
      </c>
      <c r="AS112" s="362">
        <f t="shared" ca="1" si="206"/>
        <v>223</v>
      </c>
      <c r="AT112" s="362">
        <v>104</v>
      </c>
      <c r="AU112" s="371">
        <f t="shared" ca="1" si="207"/>
        <v>0</v>
      </c>
      <c r="AV112" s="359">
        <f t="shared" ca="1" si="233"/>
        <v>0</v>
      </c>
      <c r="AW112" s="359">
        <f t="shared" ca="1" si="137"/>
        <v>0</v>
      </c>
      <c r="AX112" s="359">
        <f t="shared" ca="1" si="138"/>
        <v>0</v>
      </c>
      <c r="AY112" s="359">
        <f t="shared" ca="1" si="208"/>
        <v>0</v>
      </c>
      <c r="AZ112" s="359">
        <f t="shared" ca="1" si="183"/>
        <v>0</v>
      </c>
      <c r="BB112" s="362">
        <f t="shared" ca="1" si="209"/>
        <v>223</v>
      </c>
      <c r="BC112" s="362">
        <v>104</v>
      </c>
      <c r="BD112" s="371">
        <f t="shared" ca="1" si="210"/>
        <v>0</v>
      </c>
      <c r="BE112" s="359">
        <f t="shared" ca="1" si="234"/>
        <v>0</v>
      </c>
      <c r="BF112" s="359">
        <f t="shared" ca="1" si="140"/>
        <v>0</v>
      </c>
      <c r="BG112" s="359">
        <f t="shared" ca="1" si="141"/>
        <v>0</v>
      </c>
      <c r="BH112" s="359">
        <f t="shared" ca="1" si="142"/>
        <v>0</v>
      </c>
      <c r="BI112" s="359">
        <f t="shared" ca="1" si="184"/>
        <v>0</v>
      </c>
      <c r="BK112" s="362">
        <f t="shared" ca="1" si="211"/>
        <v>223</v>
      </c>
      <c r="BL112" s="362">
        <v>104</v>
      </c>
      <c r="BM112" s="371">
        <f t="shared" ca="1" si="212"/>
        <v>0</v>
      </c>
      <c r="BN112" s="359">
        <f t="shared" ca="1" si="235"/>
        <v>0</v>
      </c>
      <c r="BO112" s="359">
        <f t="shared" ca="1" si="144"/>
        <v>0</v>
      </c>
      <c r="BP112" s="359">
        <f t="shared" ca="1" si="145"/>
        <v>0</v>
      </c>
      <c r="BQ112" s="359">
        <f t="shared" ca="1" si="146"/>
        <v>0</v>
      </c>
      <c r="BR112" s="359">
        <f t="shared" ca="1" si="185"/>
        <v>0</v>
      </c>
      <c r="BT112" s="362">
        <f t="shared" ca="1" si="213"/>
        <v>223</v>
      </c>
      <c r="BU112" s="362">
        <v>104</v>
      </c>
      <c r="BV112" s="371">
        <f t="shared" ca="1" si="214"/>
        <v>0</v>
      </c>
      <c r="BW112" s="359">
        <f t="shared" ca="1" si="236"/>
        <v>0</v>
      </c>
      <c r="BX112" s="359">
        <f t="shared" ca="1" si="148"/>
        <v>0</v>
      </c>
      <c r="BY112" s="359">
        <f t="shared" ca="1" si="149"/>
        <v>0</v>
      </c>
      <c r="BZ112" s="359">
        <f t="shared" ca="1" si="150"/>
        <v>0</v>
      </c>
      <c r="CA112" s="359">
        <f t="shared" ca="1" si="186"/>
        <v>0</v>
      </c>
      <c r="CC112" s="362">
        <f t="shared" ca="1" si="215"/>
        <v>223</v>
      </c>
      <c r="CD112" s="362">
        <v>104</v>
      </c>
      <c r="CE112" s="371">
        <f t="shared" ca="1" si="216"/>
        <v>0</v>
      </c>
      <c r="CF112" s="359">
        <f t="shared" ca="1" si="237"/>
        <v>0</v>
      </c>
      <c r="CG112" s="359">
        <f t="shared" ca="1" si="152"/>
        <v>0</v>
      </c>
      <c r="CH112" s="359">
        <f t="shared" ca="1" si="153"/>
        <v>0</v>
      </c>
      <c r="CI112" s="359">
        <f t="shared" ca="1" si="154"/>
        <v>0</v>
      </c>
      <c r="CJ112" s="359">
        <f t="shared" ca="1" si="187"/>
        <v>0</v>
      </c>
      <c r="CL112" s="362">
        <f t="shared" ca="1" si="217"/>
        <v>223</v>
      </c>
      <c r="CM112" s="362">
        <v>104</v>
      </c>
      <c r="CN112" s="371">
        <f t="shared" ca="1" si="218"/>
        <v>0</v>
      </c>
      <c r="CO112" s="359">
        <f t="shared" ca="1" si="238"/>
        <v>0</v>
      </c>
      <c r="CP112" s="359">
        <f t="shared" ca="1" si="156"/>
        <v>0</v>
      </c>
      <c r="CQ112" s="359">
        <f t="shared" ca="1" si="157"/>
        <v>0</v>
      </c>
      <c r="CR112" s="359">
        <f t="shared" ca="1" si="158"/>
        <v>0</v>
      </c>
      <c r="CS112" s="359">
        <f t="shared" ca="1" si="188"/>
        <v>0</v>
      </c>
      <c r="CU112" s="362">
        <f t="shared" ca="1" si="219"/>
        <v>223</v>
      </c>
      <c r="CV112" s="362">
        <v>104</v>
      </c>
      <c r="CW112" s="371">
        <f t="shared" ca="1" si="220"/>
        <v>0</v>
      </c>
      <c r="CX112" s="359">
        <f t="shared" ca="1" si="239"/>
        <v>0</v>
      </c>
      <c r="CY112" s="359">
        <f t="shared" ca="1" si="160"/>
        <v>0</v>
      </c>
      <c r="CZ112" s="359">
        <f t="shared" ca="1" si="161"/>
        <v>0</v>
      </c>
      <c r="DA112" s="359">
        <f t="shared" ca="1" si="162"/>
        <v>0</v>
      </c>
      <c r="DB112" s="359">
        <f t="shared" ca="1" si="189"/>
        <v>0</v>
      </c>
      <c r="DD112" s="362">
        <f t="shared" ca="1" si="221"/>
        <v>223</v>
      </c>
      <c r="DE112" s="362">
        <v>104</v>
      </c>
      <c r="DF112" s="371">
        <f t="shared" ca="1" si="222"/>
        <v>0</v>
      </c>
      <c r="DG112" s="359">
        <f t="shared" ca="1" si="240"/>
        <v>0</v>
      </c>
      <c r="DH112" s="359">
        <f t="shared" ca="1" si="164"/>
        <v>0</v>
      </c>
      <c r="DI112" s="359">
        <f t="shared" ca="1" si="165"/>
        <v>0</v>
      </c>
      <c r="DJ112" s="359">
        <f t="shared" ca="1" si="166"/>
        <v>0</v>
      </c>
      <c r="DK112" s="359">
        <f t="shared" ca="1" si="190"/>
        <v>0</v>
      </c>
      <c r="DM112" s="362">
        <f t="shared" ca="1" si="223"/>
        <v>223</v>
      </c>
      <c r="DN112" s="362">
        <v>104</v>
      </c>
      <c r="DO112" s="371">
        <f t="shared" ca="1" si="224"/>
        <v>0</v>
      </c>
      <c r="DP112" s="359">
        <f t="shared" ca="1" si="241"/>
        <v>0</v>
      </c>
      <c r="DQ112" s="359">
        <f t="shared" ca="1" si="168"/>
        <v>0</v>
      </c>
      <c r="DR112" s="359">
        <f t="shared" ca="1" si="169"/>
        <v>0</v>
      </c>
      <c r="DS112" s="359">
        <f t="shared" ca="1" si="170"/>
        <v>0</v>
      </c>
      <c r="DT112" s="359">
        <f t="shared" ca="1" si="191"/>
        <v>0</v>
      </c>
      <c r="DV112" s="362">
        <f t="shared" ca="1" si="225"/>
        <v>223</v>
      </c>
      <c r="DW112" s="362">
        <v>104</v>
      </c>
      <c r="DX112" s="371">
        <f t="shared" ca="1" si="226"/>
        <v>0</v>
      </c>
      <c r="DY112" s="359">
        <f t="shared" ca="1" si="242"/>
        <v>0</v>
      </c>
      <c r="DZ112" s="359">
        <f t="shared" ca="1" si="172"/>
        <v>0</v>
      </c>
      <c r="EA112" s="359">
        <f t="shared" ca="1" si="173"/>
        <v>0</v>
      </c>
      <c r="EB112" s="359">
        <f t="shared" ca="1" si="174"/>
        <v>0</v>
      </c>
      <c r="EC112" s="359">
        <f t="shared" ca="1" si="192"/>
        <v>0</v>
      </c>
      <c r="EE112" s="362">
        <f t="shared" ca="1" si="227"/>
        <v>223</v>
      </c>
      <c r="EF112" s="362">
        <v>104</v>
      </c>
      <c r="EG112" s="371">
        <f t="shared" ca="1" si="228"/>
        <v>0</v>
      </c>
      <c r="EH112" s="359">
        <f t="shared" ca="1" si="243"/>
        <v>0</v>
      </c>
      <c r="EI112" s="359">
        <f t="shared" ca="1" si="176"/>
        <v>0</v>
      </c>
      <c r="EJ112" s="359">
        <f t="shared" ca="1" si="177"/>
        <v>0</v>
      </c>
      <c r="EK112" s="359">
        <f t="shared" ca="1" si="178"/>
        <v>0</v>
      </c>
      <c r="EL112" s="359">
        <f t="shared" ca="1" si="193"/>
        <v>0</v>
      </c>
    </row>
    <row r="113" spans="6:142" x14ac:dyDescent="0.35">
      <c r="F113" s="372">
        <f ca="1">IFERROR(INDEX('Inflation Rates'!$A$16:$H$138,MATCH('IRA Roth'!$H113,'Inflation Rates'!$A$16:$A$138,0),8)/INDEX('Inflation Rates'!$A$16:$H$138,MATCH('IRA Roth'!$H113,'Inflation Rates'!$A$16:$A$138,0)-1,8)-1,F112)</f>
        <v>2.0000000000000018E-2</v>
      </c>
      <c r="G113" s="372">
        <f ca="1">IFERROR(INDEX('Inflation Rates'!$A$16:$H$138,MATCH('IRA Roth'!$H113,'Inflation Rates'!$A$16:$A$138,0),6)/INDEX('Inflation Rates'!$A$16:$H$138,MATCH('IRA Roth'!$H113,'Inflation Rates'!$A$16:$A$138,0)-1,6)-1,G112)</f>
        <v>2.0999999999999908E-2</v>
      </c>
      <c r="H113" s="362">
        <f t="shared" ca="1" si="244"/>
        <v>2124</v>
      </c>
      <c r="I113" s="362">
        <f t="shared" ca="1" si="244"/>
        <v>224</v>
      </c>
      <c r="J113" s="362">
        <v>105</v>
      </c>
      <c r="K113" s="371">
        <f t="shared" ca="1" si="195"/>
        <v>0</v>
      </c>
      <c r="L113" s="359">
        <f t="shared" ca="1" si="124"/>
        <v>0</v>
      </c>
      <c r="M113" s="359">
        <f t="shared" ca="1" si="125"/>
        <v>0</v>
      </c>
      <c r="N113" s="359">
        <f t="shared" ca="1" si="126"/>
        <v>0</v>
      </c>
      <c r="O113" s="359">
        <f t="shared" ca="1" si="196"/>
        <v>0</v>
      </c>
      <c r="P113" s="359">
        <f t="shared" ca="1" si="179"/>
        <v>0</v>
      </c>
      <c r="R113" s="362">
        <f t="shared" ca="1" si="197"/>
        <v>224</v>
      </c>
      <c r="S113" s="362">
        <v>105</v>
      </c>
      <c r="T113" s="371">
        <f t="shared" ca="1" si="198"/>
        <v>0</v>
      </c>
      <c r="U113" s="359">
        <f t="shared" ca="1" si="230"/>
        <v>0</v>
      </c>
      <c r="V113" s="359">
        <f t="shared" ca="1" si="128"/>
        <v>0</v>
      </c>
      <c r="W113" s="359">
        <f t="shared" ca="1" si="129"/>
        <v>0</v>
      </c>
      <c r="X113" s="359">
        <f t="shared" ca="1" si="199"/>
        <v>0</v>
      </c>
      <c r="Y113" s="359">
        <f t="shared" ca="1" si="180"/>
        <v>0</v>
      </c>
      <c r="AA113" s="362">
        <f t="shared" ca="1" si="200"/>
        <v>224</v>
      </c>
      <c r="AB113" s="362">
        <v>105</v>
      </c>
      <c r="AC113" s="371">
        <f t="shared" ca="1" si="201"/>
        <v>0</v>
      </c>
      <c r="AD113" s="359">
        <f t="shared" ca="1" si="231"/>
        <v>0</v>
      </c>
      <c r="AE113" s="359">
        <f t="shared" ca="1" si="131"/>
        <v>0</v>
      </c>
      <c r="AF113" s="359">
        <f t="shared" ca="1" si="132"/>
        <v>0</v>
      </c>
      <c r="AG113" s="359">
        <f t="shared" ca="1" si="202"/>
        <v>0</v>
      </c>
      <c r="AH113" s="359">
        <f t="shared" ca="1" si="181"/>
        <v>0</v>
      </c>
      <c r="AJ113" s="362">
        <f t="shared" ca="1" si="203"/>
        <v>224</v>
      </c>
      <c r="AK113" s="362">
        <v>105</v>
      </c>
      <c r="AL113" s="371">
        <f t="shared" ca="1" si="204"/>
        <v>0</v>
      </c>
      <c r="AM113" s="359">
        <f t="shared" ca="1" si="232"/>
        <v>0</v>
      </c>
      <c r="AN113" s="359">
        <f t="shared" ca="1" si="134"/>
        <v>0</v>
      </c>
      <c r="AO113" s="359">
        <f t="shared" ca="1" si="135"/>
        <v>0</v>
      </c>
      <c r="AP113" s="359">
        <f t="shared" ca="1" si="205"/>
        <v>0</v>
      </c>
      <c r="AQ113" s="359">
        <f t="shared" ca="1" si="182"/>
        <v>0</v>
      </c>
      <c r="AS113" s="362">
        <f t="shared" ca="1" si="206"/>
        <v>224</v>
      </c>
      <c r="AT113" s="362">
        <v>105</v>
      </c>
      <c r="AU113" s="371">
        <f t="shared" ca="1" si="207"/>
        <v>0</v>
      </c>
      <c r="AV113" s="359">
        <f t="shared" ca="1" si="233"/>
        <v>0</v>
      </c>
      <c r="AW113" s="359">
        <f t="shared" ca="1" si="137"/>
        <v>0</v>
      </c>
      <c r="AX113" s="359">
        <f t="shared" ca="1" si="138"/>
        <v>0</v>
      </c>
      <c r="AY113" s="359">
        <f t="shared" ca="1" si="208"/>
        <v>0</v>
      </c>
      <c r="AZ113" s="359">
        <f t="shared" ca="1" si="183"/>
        <v>0</v>
      </c>
      <c r="BB113" s="362">
        <f t="shared" ca="1" si="209"/>
        <v>224</v>
      </c>
      <c r="BC113" s="362">
        <v>105</v>
      </c>
      <c r="BD113" s="371">
        <f t="shared" ca="1" si="210"/>
        <v>0</v>
      </c>
      <c r="BE113" s="359">
        <f t="shared" ca="1" si="234"/>
        <v>0</v>
      </c>
      <c r="BF113" s="359">
        <f t="shared" ca="1" si="140"/>
        <v>0</v>
      </c>
      <c r="BG113" s="359">
        <f t="shared" ca="1" si="141"/>
        <v>0</v>
      </c>
      <c r="BH113" s="359">
        <f t="shared" ca="1" si="142"/>
        <v>0</v>
      </c>
      <c r="BI113" s="359">
        <f t="shared" ca="1" si="184"/>
        <v>0</v>
      </c>
      <c r="BK113" s="362">
        <f t="shared" ca="1" si="211"/>
        <v>224</v>
      </c>
      <c r="BL113" s="362">
        <v>105</v>
      </c>
      <c r="BM113" s="371">
        <f t="shared" ca="1" si="212"/>
        <v>0</v>
      </c>
      <c r="BN113" s="359">
        <f t="shared" ca="1" si="235"/>
        <v>0</v>
      </c>
      <c r="BO113" s="359">
        <f t="shared" ca="1" si="144"/>
        <v>0</v>
      </c>
      <c r="BP113" s="359">
        <f t="shared" ca="1" si="145"/>
        <v>0</v>
      </c>
      <c r="BQ113" s="359">
        <f t="shared" ca="1" si="146"/>
        <v>0</v>
      </c>
      <c r="BR113" s="359">
        <f t="shared" ca="1" si="185"/>
        <v>0</v>
      </c>
      <c r="BT113" s="362">
        <f t="shared" ca="1" si="213"/>
        <v>224</v>
      </c>
      <c r="BU113" s="362">
        <v>105</v>
      </c>
      <c r="BV113" s="371">
        <f t="shared" ca="1" si="214"/>
        <v>0</v>
      </c>
      <c r="BW113" s="359">
        <f t="shared" ca="1" si="236"/>
        <v>0</v>
      </c>
      <c r="BX113" s="359">
        <f t="shared" ca="1" si="148"/>
        <v>0</v>
      </c>
      <c r="BY113" s="359">
        <f t="shared" ca="1" si="149"/>
        <v>0</v>
      </c>
      <c r="BZ113" s="359">
        <f t="shared" ca="1" si="150"/>
        <v>0</v>
      </c>
      <c r="CA113" s="359">
        <f t="shared" ca="1" si="186"/>
        <v>0</v>
      </c>
      <c r="CC113" s="362">
        <f t="shared" ca="1" si="215"/>
        <v>224</v>
      </c>
      <c r="CD113" s="362">
        <v>105</v>
      </c>
      <c r="CE113" s="371">
        <f t="shared" ca="1" si="216"/>
        <v>0</v>
      </c>
      <c r="CF113" s="359">
        <f t="shared" ca="1" si="237"/>
        <v>0</v>
      </c>
      <c r="CG113" s="359">
        <f t="shared" ca="1" si="152"/>
        <v>0</v>
      </c>
      <c r="CH113" s="359">
        <f t="shared" ca="1" si="153"/>
        <v>0</v>
      </c>
      <c r="CI113" s="359">
        <f t="shared" ca="1" si="154"/>
        <v>0</v>
      </c>
      <c r="CJ113" s="359">
        <f t="shared" ca="1" si="187"/>
        <v>0</v>
      </c>
      <c r="CL113" s="362">
        <f t="shared" ca="1" si="217"/>
        <v>224</v>
      </c>
      <c r="CM113" s="362">
        <v>105</v>
      </c>
      <c r="CN113" s="371">
        <f t="shared" ca="1" si="218"/>
        <v>0</v>
      </c>
      <c r="CO113" s="359">
        <f t="shared" ca="1" si="238"/>
        <v>0</v>
      </c>
      <c r="CP113" s="359">
        <f t="shared" ca="1" si="156"/>
        <v>0</v>
      </c>
      <c r="CQ113" s="359">
        <f t="shared" ca="1" si="157"/>
        <v>0</v>
      </c>
      <c r="CR113" s="359">
        <f t="shared" ca="1" si="158"/>
        <v>0</v>
      </c>
      <c r="CS113" s="359">
        <f t="shared" ca="1" si="188"/>
        <v>0</v>
      </c>
      <c r="CU113" s="362">
        <f t="shared" ca="1" si="219"/>
        <v>224</v>
      </c>
      <c r="CV113" s="362">
        <v>105</v>
      </c>
      <c r="CW113" s="371">
        <f t="shared" ca="1" si="220"/>
        <v>0</v>
      </c>
      <c r="CX113" s="359">
        <f t="shared" ca="1" si="239"/>
        <v>0</v>
      </c>
      <c r="CY113" s="359">
        <f t="shared" ca="1" si="160"/>
        <v>0</v>
      </c>
      <c r="CZ113" s="359">
        <f t="shared" ca="1" si="161"/>
        <v>0</v>
      </c>
      <c r="DA113" s="359">
        <f t="shared" ca="1" si="162"/>
        <v>0</v>
      </c>
      <c r="DB113" s="359">
        <f t="shared" ca="1" si="189"/>
        <v>0</v>
      </c>
      <c r="DD113" s="362">
        <f t="shared" ca="1" si="221"/>
        <v>224</v>
      </c>
      <c r="DE113" s="362">
        <v>105</v>
      </c>
      <c r="DF113" s="371">
        <f t="shared" ca="1" si="222"/>
        <v>0</v>
      </c>
      <c r="DG113" s="359">
        <f t="shared" ca="1" si="240"/>
        <v>0</v>
      </c>
      <c r="DH113" s="359">
        <f t="shared" ca="1" si="164"/>
        <v>0</v>
      </c>
      <c r="DI113" s="359">
        <f t="shared" ca="1" si="165"/>
        <v>0</v>
      </c>
      <c r="DJ113" s="359">
        <f t="shared" ca="1" si="166"/>
        <v>0</v>
      </c>
      <c r="DK113" s="359">
        <f t="shared" ca="1" si="190"/>
        <v>0</v>
      </c>
      <c r="DM113" s="362">
        <f t="shared" ca="1" si="223"/>
        <v>224</v>
      </c>
      <c r="DN113" s="362">
        <v>105</v>
      </c>
      <c r="DO113" s="371">
        <f t="shared" ca="1" si="224"/>
        <v>0</v>
      </c>
      <c r="DP113" s="359">
        <f t="shared" ca="1" si="241"/>
        <v>0</v>
      </c>
      <c r="DQ113" s="359">
        <f t="shared" ca="1" si="168"/>
        <v>0</v>
      </c>
      <c r="DR113" s="359">
        <f t="shared" ca="1" si="169"/>
        <v>0</v>
      </c>
      <c r="DS113" s="359">
        <f t="shared" ca="1" si="170"/>
        <v>0</v>
      </c>
      <c r="DT113" s="359">
        <f t="shared" ca="1" si="191"/>
        <v>0</v>
      </c>
      <c r="DV113" s="362">
        <f t="shared" ca="1" si="225"/>
        <v>224</v>
      </c>
      <c r="DW113" s="362">
        <v>105</v>
      </c>
      <c r="DX113" s="371">
        <f t="shared" ca="1" si="226"/>
        <v>0</v>
      </c>
      <c r="DY113" s="359">
        <f t="shared" ca="1" si="242"/>
        <v>0</v>
      </c>
      <c r="DZ113" s="359">
        <f t="shared" ca="1" si="172"/>
        <v>0</v>
      </c>
      <c r="EA113" s="359">
        <f t="shared" ca="1" si="173"/>
        <v>0</v>
      </c>
      <c r="EB113" s="359">
        <f t="shared" ca="1" si="174"/>
        <v>0</v>
      </c>
      <c r="EC113" s="359">
        <f t="shared" ca="1" si="192"/>
        <v>0</v>
      </c>
      <c r="EE113" s="362">
        <f t="shared" ca="1" si="227"/>
        <v>224</v>
      </c>
      <c r="EF113" s="362">
        <v>105</v>
      </c>
      <c r="EG113" s="371">
        <f t="shared" ca="1" si="228"/>
        <v>0</v>
      </c>
      <c r="EH113" s="359">
        <f t="shared" ca="1" si="243"/>
        <v>0</v>
      </c>
      <c r="EI113" s="359">
        <f t="shared" ca="1" si="176"/>
        <v>0</v>
      </c>
      <c r="EJ113" s="359">
        <f t="shared" ca="1" si="177"/>
        <v>0</v>
      </c>
      <c r="EK113" s="359">
        <f t="shared" ca="1" si="178"/>
        <v>0</v>
      </c>
      <c r="EL113" s="359">
        <f t="shared" ca="1" si="193"/>
        <v>0</v>
      </c>
    </row>
    <row r="114" spans="6:142" x14ac:dyDescent="0.35">
      <c r="F114" s="372">
        <f ca="1">IFERROR(INDEX('Inflation Rates'!$A$16:$H$138,MATCH('IRA Roth'!$H114,'Inflation Rates'!$A$16:$A$138,0),8)/INDEX('Inflation Rates'!$A$16:$H$138,MATCH('IRA Roth'!$H114,'Inflation Rates'!$A$16:$A$138,0)-1,8)-1,F113)</f>
        <v>2.0000000000000018E-2</v>
      </c>
      <c r="G114" s="372">
        <f ca="1">IFERROR(INDEX('Inflation Rates'!$A$16:$H$138,MATCH('IRA Roth'!$H114,'Inflation Rates'!$A$16:$A$138,0),6)/INDEX('Inflation Rates'!$A$16:$H$138,MATCH('IRA Roth'!$H114,'Inflation Rates'!$A$16:$A$138,0)-1,6)-1,G113)</f>
        <v>2.0999999999999908E-2</v>
      </c>
      <c r="H114" s="362">
        <f t="shared" ca="1" si="244"/>
        <v>2125</v>
      </c>
      <c r="I114" s="362">
        <f t="shared" ca="1" si="244"/>
        <v>225</v>
      </c>
      <c r="J114" s="362">
        <v>106</v>
      </c>
      <c r="K114" s="371">
        <f t="shared" ca="1" si="195"/>
        <v>0</v>
      </c>
      <c r="L114" s="359">
        <f t="shared" ca="1" si="124"/>
        <v>0</v>
      </c>
      <c r="M114" s="359">
        <f t="shared" ca="1" si="125"/>
        <v>0</v>
      </c>
      <c r="N114" s="359">
        <f t="shared" ca="1" si="126"/>
        <v>0</v>
      </c>
      <c r="O114" s="359">
        <f t="shared" ca="1" si="196"/>
        <v>0</v>
      </c>
      <c r="P114" s="359">
        <f t="shared" ca="1" si="179"/>
        <v>0</v>
      </c>
      <c r="R114" s="362">
        <f t="shared" ca="1" si="197"/>
        <v>225</v>
      </c>
      <c r="S114" s="362">
        <v>106</v>
      </c>
      <c r="T114" s="371">
        <f t="shared" ca="1" si="198"/>
        <v>0</v>
      </c>
      <c r="U114" s="359">
        <f t="shared" ca="1" si="230"/>
        <v>0</v>
      </c>
      <c r="V114" s="359">
        <f t="shared" ca="1" si="128"/>
        <v>0</v>
      </c>
      <c r="W114" s="359">
        <f t="shared" ca="1" si="129"/>
        <v>0</v>
      </c>
      <c r="X114" s="359">
        <f t="shared" ca="1" si="199"/>
        <v>0</v>
      </c>
      <c r="Y114" s="359">
        <f t="shared" ca="1" si="180"/>
        <v>0</v>
      </c>
      <c r="AA114" s="362">
        <f t="shared" ca="1" si="200"/>
        <v>225</v>
      </c>
      <c r="AB114" s="362">
        <v>106</v>
      </c>
      <c r="AC114" s="371">
        <f t="shared" ca="1" si="201"/>
        <v>0</v>
      </c>
      <c r="AD114" s="359">
        <f t="shared" ca="1" si="231"/>
        <v>0</v>
      </c>
      <c r="AE114" s="359">
        <f t="shared" ca="1" si="131"/>
        <v>0</v>
      </c>
      <c r="AF114" s="359">
        <f t="shared" ca="1" si="132"/>
        <v>0</v>
      </c>
      <c r="AG114" s="359">
        <f t="shared" ca="1" si="202"/>
        <v>0</v>
      </c>
      <c r="AH114" s="359">
        <f t="shared" ca="1" si="181"/>
        <v>0</v>
      </c>
      <c r="AJ114" s="362">
        <f t="shared" ca="1" si="203"/>
        <v>225</v>
      </c>
      <c r="AK114" s="362">
        <v>106</v>
      </c>
      <c r="AL114" s="371">
        <f t="shared" ca="1" si="204"/>
        <v>0</v>
      </c>
      <c r="AM114" s="359">
        <f t="shared" ca="1" si="232"/>
        <v>0</v>
      </c>
      <c r="AN114" s="359">
        <f t="shared" ca="1" si="134"/>
        <v>0</v>
      </c>
      <c r="AO114" s="359">
        <f t="shared" ca="1" si="135"/>
        <v>0</v>
      </c>
      <c r="AP114" s="359">
        <f t="shared" ca="1" si="205"/>
        <v>0</v>
      </c>
      <c r="AQ114" s="359">
        <f t="shared" ca="1" si="182"/>
        <v>0</v>
      </c>
      <c r="AS114" s="362">
        <f t="shared" ca="1" si="206"/>
        <v>225</v>
      </c>
      <c r="AT114" s="362">
        <v>106</v>
      </c>
      <c r="AU114" s="371">
        <f t="shared" ca="1" si="207"/>
        <v>0</v>
      </c>
      <c r="AV114" s="359">
        <f t="shared" ca="1" si="233"/>
        <v>0</v>
      </c>
      <c r="AW114" s="359">
        <f t="shared" ca="1" si="137"/>
        <v>0</v>
      </c>
      <c r="AX114" s="359">
        <f t="shared" ca="1" si="138"/>
        <v>0</v>
      </c>
      <c r="AY114" s="359">
        <f t="shared" ca="1" si="208"/>
        <v>0</v>
      </c>
      <c r="AZ114" s="359">
        <f t="shared" ca="1" si="183"/>
        <v>0</v>
      </c>
      <c r="BB114" s="362">
        <f t="shared" ca="1" si="209"/>
        <v>225</v>
      </c>
      <c r="BC114" s="362">
        <v>106</v>
      </c>
      <c r="BD114" s="371">
        <f t="shared" ca="1" si="210"/>
        <v>0</v>
      </c>
      <c r="BE114" s="359">
        <f t="shared" ca="1" si="234"/>
        <v>0</v>
      </c>
      <c r="BF114" s="359">
        <f t="shared" ca="1" si="140"/>
        <v>0</v>
      </c>
      <c r="BG114" s="359">
        <f t="shared" ca="1" si="141"/>
        <v>0</v>
      </c>
      <c r="BH114" s="359">
        <f t="shared" ca="1" si="142"/>
        <v>0</v>
      </c>
      <c r="BI114" s="359">
        <f t="shared" ca="1" si="184"/>
        <v>0</v>
      </c>
      <c r="BK114" s="362">
        <f t="shared" ca="1" si="211"/>
        <v>225</v>
      </c>
      <c r="BL114" s="362">
        <v>106</v>
      </c>
      <c r="BM114" s="371">
        <f t="shared" ca="1" si="212"/>
        <v>0</v>
      </c>
      <c r="BN114" s="359">
        <f t="shared" ca="1" si="235"/>
        <v>0</v>
      </c>
      <c r="BO114" s="359">
        <f t="shared" ca="1" si="144"/>
        <v>0</v>
      </c>
      <c r="BP114" s="359">
        <f t="shared" ca="1" si="145"/>
        <v>0</v>
      </c>
      <c r="BQ114" s="359">
        <f t="shared" ca="1" si="146"/>
        <v>0</v>
      </c>
      <c r="BR114" s="359">
        <f t="shared" ca="1" si="185"/>
        <v>0</v>
      </c>
      <c r="BT114" s="362">
        <f t="shared" ca="1" si="213"/>
        <v>225</v>
      </c>
      <c r="BU114" s="362">
        <v>106</v>
      </c>
      <c r="BV114" s="371">
        <f t="shared" ca="1" si="214"/>
        <v>0</v>
      </c>
      <c r="BW114" s="359">
        <f t="shared" ca="1" si="236"/>
        <v>0</v>
      </c>
      <c r="BX114" s="359">
        <f t="shared" ca="1" si="148"/>
        <v>0</v>
      </c>
      <c r="BY114" s="359">
        <f t="shared" ca="1" si="149"/>
        <v>0</v>
      </c>
      <c r="BZ114" s="359">
        <f t="shared" ca="1" si="150"/>
        <v>0</v>
      </c>
      <c r="CA114" s="359">
        <f t="shared" ca="1" si="186"/>
        <v>0</v>
      </c>
      <c r="CC114" s="362">
        <f t="shared" ca="1" si="215"/>
        <v>225</v>
      </c>
      <c r="CD114" s="362">
        <v>106</v>
      </c>
      <c r="CE114" s="371">
        <f t="shared" ca="1" si="216"/>
        <v>0</v>
      </c>
      <c r="CF114" s="359">
        <f t="shared" ca="1" si="237"/>
        <v>0</v>
      </c>
      <c r="CG114" s="359">
        <f t="shared" ca="1" si="152"/>
        <v>0</v>
      </c>
      <c r="CH114" s="359">
        <f t="shared" ca="1" si="153"/>
        <v>0</v>
      </c>
      <c r="CI114" s="359">
        <f t="shared" ca="1" si="154"/>
        <v>0</v>
      </c>
      <c r="CJ114" s="359">
        <f t="shared" ca="1" si="187"/>
        <v>0</v>
      </c>
      <c r="CL114" s="362">
        <f t="shared" ca="1" si="217"/>
        <v>225</v>
      </c>
      <c r="CM114" s="362">
        <v>106</v>
      </c>
      <c r="CN114" s="371">
        <f t="shared" ca="1" si="218"/>
        <v>0</v>
      </c>
      <c r="CO114" s="359">
        <f t="shared" ca="1" si="238"/>
        <v>0</v>
      </c>
      <c r="CP114" s="359">
        <f t="shared" ca="1" si="156"/>
        <v>0</v>
      </c>
      <c r="CQ114" s="359">
        <f t="shared" ca="1" si="157"/>
        <v>0</v>
      </c>
      <c r="CR114" s="359">
        <f t="shared" ca="1" si="158"/>
        <v>0</v>
      </c>
      <c r="CS114" s="359">
        <f t="shared" ca="1" si="188"/>
        <v>0</v>
      </c>
      <c r="CU114" s="362">
        <f t="shared" ca="1" si="219"/>
        <v>225</v>
      </c>
      <c r="CV114" s="362">
        <v>106</v>
      </c>
      <c r="CW114" s="371">
        <f t="shared" ca="1" si="220"/>
        <v>0</v>
      </c>
      <c r="CX114" s="359">
        <f t="shared" ca="1" si="239"/>
        <v>0</v>
      </c>
      <c r="CY114" s="359">
        <f t="shared" ca="1" si="160"/>
        <v>0</v>
      </c>
      <c r="CZ114" s="359">
        <f t="shared" ca="1" si="161"/>
        <v>0</v>
      </c>
      <c r="DA114" s="359">
        <f t="shared" ca="1" si="162"/>
        <v>0</v>
      </c>
      <c r="DB114" s="359">
        <f t="shared" ca="1" si="189"/>
        <v>0</v>
      </c>
      <c r="DD114" s="362">
        <f t="shared" ca="1" si="221"/>
        <v>225</v>
      </c>
      <c r="DE114" s="362">
        <v>106</v>
      </c>
      <c r="DF114" s="371">
        <f t="shared" ca="1" si="222"/>
        <v>0</v>
      </c>
      <c r="DG114" s="359">
        <f t="shared" ca="1" si="240"/>
        <v>0</v>
      </c>
      <c r="DH114" s="359">
        <f t="shared" ca="1" si="164"/>
        <v>0</v>
      </c>
      <c r="DI114" s="359">
        <f t="shared" ca="1" si="165"/>
        <v>0</v>
      </c>
      <c r="DJ114" s="359">
        <f t="shared" ca="1" si="166"/>
        <v>0</v>
      </c>
      <c r="DK114" s="359">
        <f t="shared" ca="1" si="190"/>
        <v>0</v>
      </c>
      <c r="DM114" s="362">
        <f t="shared" ca="1" si="223"/>
        <v>225</v>
      </c>
      <c r="DN114" s="362">
        <v>106</v>
      </c>
      <c r="DO114" s="371">
        <f t="shared" ca="1" si="224"/>
        <v>0</v>
      </c>
      <c r="DP114" s="359">
        <f t="shared" ca="1" si="241"/>
        <v>0</v>
      </c>
      <c r="DQ114" s="359">
        <f t="shared" ca="1" si="168"/>
        <v>0</v>
      </c>
      <c r="DR114" s="359">
        <f t="shared" ca="1" si="169"/>
        <v>0</v>
      </c>
      <c r="DS114" s="359">
        <f t="shared" ca="1" si="170"/>
        <v>0</v>
      </c>
      <c r="DT114" s="359">
        <f t="shared" ca="1" si="191"/>
        <v>0</v>
      </c>
      <c r="DV114" s="362">
        <f t="shared" ca="1" si="225"/>
        <v>225</v>
      </c>
      <c r="DW114" s="362">
        <v>106</v>
      </c>
      <c r="DX114" s="371">
        <f t="shared" ca="1" si="226"/>
        <v>0</v>
      </c>
      <c r="DY114" s="359">
        <f t="shared" ca="1" si="242"/>
        <v>0</v>
      </c>
      <c r="DZ114" s="359">
        <f t="shared" ca="1" si="172"/>
        <v>0</v>
      </c>
      <c r="EA114" s="359">
        <f t="shared" ca="1" si="173"/>
        <v>0</v>
      </c>
      <c r="EB114" s="359">
        <f t="shared" ca="1" si="174"/>
        <v>0</v>
      </c>
      <c r="EC114" s="359">
        <f t="shared" ca="1" si="192"/>
        <v>0</v>
      </c>
      <c r="EE114" s="362">
        <f t="shared" ca="1" si="227"/>
        <v>225</v>
      </c>
      <c r="EF114" s="362">
        <v>106</v>
      </c>
      <c r="EG114" s="371">
        <f t="shared" ca="1" si="228"/>
        <v>0</v>
      </c>
      <c r="EH114" s="359">
        <f t="shared" ca="1" si="243"/>
        <v>0</v>
      </c>
      <c r="EI114" s="359">
        <f t="shared" ca="1" si="176"/>
        <v>0</v>
      </c>
      <c r="EJ114" s="359">
        <f t="shared" ca="1" si="177"/>
        <v>0</v>
      </c>
      <c r="EK114" s="359">
        <f t="shared" ca="1" si="178"/>
        <v>0</v>
      </c>
      <c r="EL114" s="359">
        <f t="shared" ca="1" si="193"/>
        <v>0</v>
      </c>
    </row>
    <row r="115" spans="6:142" x14ac:dyDescent="0.35">
      <c r="F115" s="372">
        <f ca="1">IFERROR(INDEX('Inflation Rates'!$A$16:$H$138,MATCH('IRA Roth'!$H115,'Inflation Rates'!$A$16:$A$138,0),8)/INDEX('Inflation Rates'!$A$16:$H$138,MATCH('IRA Roth'!$H115,'Inflation Rates'!$A$16:$A$138,0)-1,8)-1,F114)</f>
        <v>2.0000000000000018E-2</v>
      </c>
      <c r="G115" s="372">
        <f ca="1">IFERROR(INDEX('Inflation Rates'!$A$16:$H$138,MATCH('IRA Roth'!$H115,'Inflation Rates'!$A$16:$A$138,0),6)/INDEX('Inflation Rates'!$A$16:$H$138,MATCH('IRA Roth'!$H115,'Inflation Rates'!$A$16:$A$138,0)-1,6)-1,G114)</f>
        <v>2.0999999999999908E-2</v>
      </c>
      <c r="H115" s="362">
        <f t="shared" ca="1" si="244"/>
        <v>2126</v>
      </c>
      <c r="I115" s="362">
        <f t="shared" ca="1" si="244"/>
        <v>226</v>
      </c>
      <c r="J115" s="362">
        <v>107</v>
      </c>
      <c r="K115" s="371">
        <f t="shared" ca="1" si="195"/>
        <v>0</v>
      </c>
      <c r="L115" s="359">
        <f t="shared" ca="1" si="124"/>
        <v>0</v>
      </c>
      <c r="M115" s="359">
        <f t="shared" ca="1" si="125"/>
        <v>0</v>
      </c>
      <c r="N115" s="359">
        <f t="shared" ca="1" si="126"/>
        <v>0</v>
      </c>
      <c r="O115" s="359">
        <f t="shared" ca="1" si="196"/>
        <v>0</v>
      </c>
      <c r="P115" s="359">
        <f t="shared" ca="1" si="179"/>
        <v>0</v>
      </c>
      <c r="R115" s="362">
        <f t="shared" ca="1" si="197"/>
        <v>226</v>
      </c>
      <c r="S115" s="362">
        <v>107</v>
      </c>
      <c r="T115" s="371">
        <f t="shared" ca="1" si="198"/>
        <v>0</v>
      </c>
      <c r="U115" s="359">
        <f t="shared" ca="1" si="230"/>
        <v>0</v>
      </c>
      <c r="V115" s="359">
        <f t="shared" ca="1" si="128"/>
        <v>0</v>
      </c>
      <c r="W115" s="359">
        <f t="shared" ca="1" si="129"/>
        <v>0</v>
      </c>
      <c r="X115" s="359">
        <f t="shared" ca="1" si="199"/>
        <v>0</v>
      </c>
      <c r="Y115" s="359">
        <f t="shared" ca="1" si="180"/>
        <v>0</v>
      </c>
      <c r="AA115" s="362">
        <f t="shared" ca="1" si="200"/>
        <v>226</v>
      </c>
      <c r="AB115" s="362">
        <v>107</v>
      </c>
      <c r="AC115" s="371">
        <f t="shared" ca="1" si="201"/>
        <v>0</v>
      </c>
      <c r="AD115" s="359">
        <f t="shared" ca="1" si="231"/>
        <v>0</v>
      </c>
      <c r="AE115" s="359">
        <f t="shared" ca="1" si="131"/>
        <v>0</v>
      </c>
      <c r="AF115" s="359">
        <f t="shared" ca="1" si="132"/>
        <v>0</v>
      </c>
      <c r="AG115" s="359">
        <f t="shared" ca="1" si="202"/>
        <v>0</v>
      </c>
      <c r="AH115" s="359">
        <f t="shared" ca="1" si="181"/>
        <v>0</v>
      </c>
      <c r="AJ115" s="362">
        <f t="shared" ca="1" si="203"/>
        <v>226</v>
      </c>
      <c r="AK115" s="362">
        <v>107</v>
      </c>
      <c r="AL115" s="371">
        <f t="shared" ca="1" si="204"/>
        <v>0</v>
      </c>
      <c r="AM115" s="359">
        <f t="shared" ca="1" si="232"/>
        <v>0</v>
      </c>
      <c r="AN115" s="359">
        <f t="shared" ca="1" si="134"/>
        <v>0</v>
      </c>
      <c r="AO115" s="359">
        <f t="shared" ca="1" si="135"/>
        <v>0</v>
      </c>
      <c r="AP115" s="359">
        <f t="shared" ca="1" si="205"/>
        <v>0</v>
      </c>
      <c r="AQ115" s="359">
        <f t="shared" ca="1" si="182"/>
        <v>0</v>
      </c>
      <c r="AS115" s="362">
        <f t="shared" ca="1" si="206"/>
        <v>226</v>
      </c>
      <c r="AT115" s="362">
        <v>107</v>
      </c>
      <c r="AU115" s="371">
        <f t="shared" ca="1" si="207"/>
        <v>0</v>
      </c>
      <c r="AV115" s="359">
        <f t="shared" ca="1" si="233"/>
        <v>0</v>
      </c>
      <c r="AW115" s="359">
        <f t="shared" ca="1" si="137"/>
        <v>0</v>
      </c>
      <c r="AX115" s="359">
        <f t="shared" ca="1" si="138"/>
        <v>0</v>
      </c>
      <c r="AY115" s="359">
        <f t="shared" ca="1" si="208"/>
        <v>0</v>
      </c>
      <c r="AZ115" s="359">
        <f t="shared" ca="1" si="183"/>
        <v>0</v>
      </c>
      <c r="BB115" s="362">
        <f t="shared" ca="1" si="209"/>
        <v>226</v>
      </c>
      <c r="BC115" s="362">
        <v>107</v>
      </c>
      <c r="BD115" s="371">
        <f t="shared" ca="1" si="210"/>
        <v>0</v>
      </c>
      <c r="BE115" s="359">
        <f t="shared" ca="1" si="234"/>
        <v>0</v>
      </c>
      <c r="BF115" s="359">
        <f t="shared" ca="1" si="140"/>
        <v>0</v>
      </c>
      <c r="BG115" s="359">
        <f t="shared" ca="1" si="141"/>
        <v>0</v>
      </c>
      <c r="BH115" s="359">
        <f t="shared" ca="1" si="142"/>
        <v>0</v>
      </c>
      <c r="BI115" s="359">
        <f t="shared" ca="1" si="184"/>
        <v>0</v>
      </c>
      <c r="BK115" s="362">
        <f t="shared" ca="1" si="211"/>
        <v>226</v>
      </c>
      <c r="BL115" s="362">
        <v>107</v>
      </c>
      <c r="BM115" s="371">
        <f t="shared" ca="1" si="212"/>
        <v>0</v>
      </c>
      <c r="BN115" s="359">
        <f t="shared" ca="1" si="235"/>
        <v>0</v>
      </c>
      <c r="BO115" s="359">
        <f t="shared" ca="1" si="144"/>
        <v>0</v>
      </c>
      <c r="BP115" s="359">
        <f t="shared" ca="1" si="145"/>
        <v>0</v>
      </c>
      <c r="BQ115" s="359">
        <f t="shared" ca="1" si="146"/>
        <v>0</v>
      </c>
      <c r="BR115" s="359">
        <f t="shared" ca="1" si="185"/>
        <v>0</v>
      </c>
      <c r="BT115" s="362">
        <f t="shared" ca="1" si="213"/>
        <v>226</v>
      </c>
      <c r="BU115" s="362">
        <v>107</v>
      </c>
      <c r="BV115" s="371">
        <f t="shared" ca="1" si="214"/>
        <v>0</v>
      </c>
      <c r="BW115" s="359">
        <f t="shared" ca="1" si="236"/>
        <v>0</v>
      </c>
      <c r="BX115" s="359">
        <f t="shared" ca="1" si="148"/>
        <v>0</v>
      </c>
      <c r="BY115" s="359">
        <f t="shared" ca="1" si="149"/>
        <v>0</v>
      </c>
      <c r="BZ115" s="359">
        <f t="shared" ca="1" si="150"/>
        <v>0</v>
      </c>
      <c r="CA115" s="359">
        <f t="shared" ca="1" si="186"/>
        <v>0</v>
      </c>
      <c r="CC115" s="362">
        <f t="shared" ca="1" si="215"/>
        <v>226</v>
      </c>
      <c r="CD115" s="362">
        <v>107</v>
      </c>
      <c r="CE115" s="371">
        <f t="shared" ca="1" si="216"/>
        <v>0</v>
      </c>
      <c r="CF115" s="359">
        <f t="shared" ca="1" si="237"/>
        <v>0</v>
      </c>
      <c r="CG115" s="359">
        <f t="shared" ca="1" si="152"/>
        <v>0</v>
      </c>
      <c r="CH115" s="359">
        <f t="shared" ca="1" si="153"/>
        <v>0</v>
      </c>
      <c r="CI115" s="359">
        <f t="shared" ca="1" si="154"/>
        <v>0</v>
      </c>
      <c r="CJ115" s="359">
        <f t="shared" ca="1" si="187"/>
        <v>0</v>
      </c>
      <c r="CL115" s="362">
        <f t="shared" ca="1" si="217"/>
        <v>226</v>
      </c>
      <c r="CM115" s="362">
        <v>107</v>
      </c>
      <c r="CN115" s="371">
        <f t="shared" ca="1" si="218"/>
        <v>0</v>
      </c>
      <c r="CO115" s="359">
        <f t="shared" ca="1" si="238"/>
        <v>0</v>
      </c>
      <c r="CP115" s="359">
        <f t="shared" ca="1" si="156"/>
        <v>0</v>
      </c>
      <c r="CQ115" s="359">
        <f t="shared" ca="1" si="157"/>
        <v>0</v>
      </c>
      <c r="CR115" s="359">
        <f t="shared" ca="1" si="158"/>
        <v>0</v>
      </c>
      <c r="CS115" s="359">
        <f t="shared" ca="1" si="188"/>
        <v>0</v>
      </c>
      <c r="CU115" s="362">
        <f t="shared" ca="1" si="219"/>
        <v>226</v>
      </c>
      <c r="CV115" s="362">
        <v>107</v>
      </c>
      <c r="CW115" s="371">
        <f t="shared" ca="1" si="220"/>
        <v>0</v>
      </c>
      <c r="CX115" s="359">
        <f t="shared" ca="1" si="239"/>
        <v>0</v>
      </c>
      <c r="CY115" s="359">
        <f t="shared" ca="1" si="160"/>
        <v>0</v>
      </c>
      <c r="CZ115" s="359">
        <f t="shared" ca="1" si="161"/>
        <v>0</v>
      </c>
      <c r="DA115" s="359">
        <f t="shared" ca="1" si="162"/>
        <v>0</v>
      </c>
      <c r="DB115" s="359">
        <f t="shared" ca="1" si="189"/>
        <v>0</v>
      </c>
      <c r="DD115" s="362">
        <f t="shared" ca="1" si="221"/>
        <v>226</v>
      </c>
      <c r="DE115" s="362">
        <v>107</v>
      </c>
      <c r="DF115" s="371">
        <f t="shared" ca="1" si="222"/>
        <v>0</v>
      </c>
      <c r="DG115" s="359">
        <f t="shared" ca="1" si="240"/>
        <v>0</v>
      </c>
      <c r="DH115" s="359">
        <f t="shared" ca="1" si="164"/>
        <v>0</v>
      </c>
      <c r="DI115" s="359">
        <f t="shared" ca="1" si="165"/>
        <v>0</v>
      </c>
      <c r="DJ115" s="359">
        <f t="shared" ca="1" si="166"/>
        <v>0</v>
      </c>
      <c r="DK115" s="359">
        <f t="shared" ca="1" si="190"/>
        <v>0</v>
      </c>
      <c r="DM115" s="362">
        <f t="shared" ca="1" si="223"/>
        <v>226</v>
      </c>
      <c r="DN115" s="362">
        <v>107</v>
      </c>
      <c r="DO115" s="371">
        <f t="shared" ca="1" si="224"/>
        <v>0</v>
      </c>
      <c r="DP115" s="359">
        <f t="shared" ca="1" si="241"/>
        <v>0</v>
      </c>
      <c r="DQ115" s="359">
        <f t="shared" ca="1" si="168"/>
        <v>0</v>
      </c>
      <c r="DR115" s="359">
        <f t="shared" ca="1" si="169"/>
        <v>0</v>
      </c>
      <c r="DS115" s="359">
        <f t="shared" ca="1" si="170"/>
        <v>0</v>
      </c>
      <c r="DT115" s="359">
        <f t="shared" ca="1" si="191"/>
        <v>0</v>
      </c>
      <c r="DV115" s="362">
        <f t="shared" ca="1" si="225"/>
        <v>226</v>
      </c>
      <c r="DW115" s="362">
        <v>107</v>
      </c>
      <c r="DX115" s="371">
        <f t="shared" ca="1" si="226"/>
        <v>0</v>
      </c>
      <c r="DY115" s="359">
        <f t="shared" ca="1" si="242"/>
        <v>0</v>
      </c>
      <c r="DZ115" s="359">
        <f t="shared" ca="1" si="172"/>
        <v>0</v>
      </c>
      <c r="EA115" s="359">
        <f t="shared" ca="1" si="173"/>
        <v>0</v>
      </c>
      <c r="EB115" s="359">
        <f t="shared" ca="1" si="174"/>
        <v>0</v>
      </c>
      <c r="EC115" s="359">
        <f t="shared" ca="1" si="192"/>
        <v>0</v>
      </c>
      <c r="EE115" s="362">
        <f t="shared" ca="1" si="227"/>
        <v>226</v>
      </c>
      <c r="EF115" s="362">
        <v>107</v>
      </c>
      <c r="EG115" s="371">
        <f t="shared" ca="1" si="228"/>
        <v>0</v>
      </c>
      <c r="EH115" s="359">
        <f t="shared" ca="1" si="243"/>
        <v>0</v>
      </c>
      <c r="EI115" s="359">
        <f t="shared" ca="1" si="176"/>
        <v>0</v>
      </c>
      <c r="EJ115" s="359">
        <f t="shared" ca="1" si="177"/>
        <v>0</v>
      </c>
      <c r="EK115" s="359">
        <f t="shared" ca="1" si="178"/>
        <v>0</v>
      </c>
      <c r="EL115" s="359">
        <f t="shared" ca="1" si="193"/>
        <v>0</v>
      </c>
    </row>
    <row r="116" spans="6:142" x14ac:dyDescent="0.35">
      <c r="F116" s="372">
        <f ca="1">IFERROR(INDEX('Inflation Rates'!$A$16:$H$138,MATCH('IRA Roth'!$H116,'Inflation Rates'!$A$16:$A$138,0),8)/INDEX('Inflation Rates'!$A$16:$H$138,MATCH('IRA Roth'!$H116,'Inflation Rates'!$A$16:$A$138,0)-1,8)-1,F115)</f>
        <v>2.0000000000000018E-2</v>
      </c>
      <c r="G116" s="372">
        <f ca="1">IFERROR(INDEX('Inflation Rates'!$A$16:$H$138,MATCH('IRA Roth'!$H116,'Inflation Rates'!$A$16:$A$138,0),6)/INDEX('Inflation Rates'!$A$16:$H$138,MATCH('IRA Roth'!$H116,'Inflation Rates'!$A$16:$A$138,0)-1,6)-1,G115)</f>
        <v>2.0999999999999908E-2</v>
      </c>
      <c r="H116" s="362">
        <f t="shared" ca="1" si="244"/>
        <v>2127</v>
      </c>
      <c r="I116" s="362">
        <f t="shared" ca="1" si="244"/>
        <v>227</v>
      </c>
      <c r="J116" s="362">
        <v>108</v>
      </c>
      <c r="K116" s="371">
        <f t="shared" ca="1" si="195"/>
        <v>0</v>
      </c>
      <c r="L116" s="359">
        <f t="shared" ca="1" si="124"/>
        <v>0</v>
      </c>
      <c r="M116" s="359">
        <f t="shared" ca="1" si="125"/>
        <v>0</v>
      </c>
      <c r="N116" s="359">
        <f t="shared" ca="1" si="126"/>
        <v>0</v>
      </c>
      <c r="O116" s="359">
        <f t="shared" ca="1" si="196"/>
        <v>0</v>
      </c>
      <c r="P116" s="359">
        <f t="shared" ca="1" si="179"/>
        <v>0</v>
      </c>
      <c r="R116" s="362">
        <f t="shared" ca="1" si="197"/>
        <v>227</v>
      </c>
      <c r="S116" s="362">
        <v>108</v>
      </c>
      <c r="T116" s="371">
        <f t="shared" ca="1" si="198"/>
        <v>0</v>
      </c>
      <c r="U116" s="359">
        <f t="shared" ca="1" si="230"/>
        <v>0</v>
      </c>
      <c r="V116" s="359">
        <f t="shared" ca="1" si="128"/>
        <v>0</v>
      </c>
      <c r="W116" s="359">
        <f t="shared" ca="1" si="129"/>
        <v>0</v>
      </c>
      <c r="X116" s="359">
        <f t="shared" ca="1" si="199"/>
        <v>0</v>
      </c>
      <c r="Y116" s="359">
        <f t="shared" ca="1" si="180"/>
        <v>0</v>
      </c>
      <c r="AA116" s="362">
        <f t="shared" ca="1" si="200"/>
        <v>227</v>
      </c>
      <c r="AB116" s="362">
        <v>108</v>
      </c>
      <c r="AC116" s="371">
        <f t="shared" ca="1" si="201"/>
        <v>0</v>
      </c>
      <c r="AD116" s="359">
        <f t="shared" ca="1" si="231"/>
        <v>0</v>
      </c>
      <c r="AE116" s="359">
        <f t="shared" ca="1" si="131"/>
        <v>0</v>
      </c>
      <c r="AF116" s="359">
        <f t="shared" ca="1" si="132"/>
        <v>0</v>
      </c>
      <c r="AG116" s="359">
        <f t="shared" ca="1" si="202"/>
        <v>0</v>
      </c>
      <c r="AH116" s="359">
        <f t="shared" ca="1" si="181"/>
        <v>0</v>
      </c>
      <c r="AJ116" s="362">
        <f t="shared" ca="1" si="203"/>
        <v>227</v>
      </c>
      <c r="AK116" s="362">
        <v>108</v>
      </c>
      <c r="AL116" s="371">
        <f t="shared" ca="1" si="204"/>
        <v>0</v>
      </c>
      <c r="AM116" s="359">
        <f t="shared" ca="1" si="232"/>
        <v>0</v>
      </c>
      <c r="AN116" s="359">
        <f t="shared" ca="1" si="134"/>
        <v>0</v>
      </c>
      <c r="AO116" s="359">
        <f t="shared" ca="1" si="135"/>
        <v>0</v>
      </c>
      <c r="AP116" s="359">
        <f t="shared" ca="1" si="205"/>
        <v>0</v>
      </c>
      <c r="AQ116" s="359">
        <f t="shared" ca="1" si="182"/>
        <v>0</v>
      </c>
      <c r="AS116" s="362">
        <f t="shared" ca="1" si="206"/>
        <v>227</v>
      </c>
      <c r="AT116" s="362">
        <v>108</v>
      </c>
      <c r="AU116" s="371">
        <f t="shared" ca="1" si="207"/>
        <v>0</v>
      </c>
      <c r="AV116" s="359">
        <f t="shared" ca="1" si="233"/>
        <v>0</v>
      </c>
      <c r="AW116" s="359">
        <f t="shared" ca="1" si="137"/>
        <v>0</v>
      </c>
      <c r="AX116" s="359">
        <f t="shared" ca="1" si="138"/>
        <v>0</v>
      </c>
      <c r="AY116" s="359">
        <f t="shared" ca="1" si="208"/>
        <v>0</v>
      </c>
      <c r="AZ116" s="359">
        <f t="shared" ca="1" si="183"/>
        <v>0</v>
      </c>
      <c r="BB116" s="362">
        <f t="shared" ca="1" si="209"/>
        <v>227</v>
      </c>
      <c r="BC116" s="362">
        <v>108</v>
      </c>
      <c r="BD116" s="371">
        <f t="shared" ca="1" si="210"/>
        <v>0</v>
      </c>
      <c r="BE116" s="359">
        <f t="shared" ca="1" si="234"/>
        <v>0</v>
      </c>
      <c r="BF116" s="359">
        <f t="shared" ca="1" si="140"/>
        <v>0</v>
      </c>
      <c r="BG116" s="359">
        <f t="shared" ca="1" si="141"/>
        <v>0</v>
      </c>
      <c r="BH116" s="359">
        <f t="shared" ca="1" si="142"/>
        <v>0</v>
      </c>
      <c r="BI116" s="359">
        <f t="shared" ca="1" si="184"/>
        <v>0</v>
      </c>
      <c r="BK116" s="362">
        <f t="shared" ca="1" si="211"/>
        <v>227</v>
      </c>
      <c r="BL116" s="362">
        <v>108</v>
      </c>
      <c r="BM116" s="371">
        <f t="shared" ca="1" si="212"/>
        <v>0</v>
      </c>
      <c r="BN116" s="359">
        <f t="shared" ca="1" si="235"/>
        <v>0</v>
      </c>
      <c r="BO116" s="359">
        <f t="shared" ca="1" si="144"/>
        <v>0</v>
      </c>
      <c r="BP116" s="359">
        <f t="shared" ca="1" si="145"/>
        <v>0</v>
      </c>
      <c r="BQ116" s="359">
        <f t="shared" ca="1" si="146"/>
        <v>0</v>
      </c>
      <c r="BR116" s="359">
        <f t="shared" ca="1" si="185"/>
        <v>0</v>
      </c>
      <c r="BT116" s="362">
        <f t="shared" ca="1" si="213"/>
        <v>227</v>
      </c>
      <c r="BU116" s="362">
        <v>108</v>
      </c>
      <c r="BV116" s="371">
        <f t="shared" ca="1" si="214"/>
        <v>0</v>
      </c>
      <c r="BW116" s="359">
        <f t="shared" ca="1" si="236"/>
        <v>0</v>
      </c>
      <c r="BX116" s="359">
        <f t="shared" ca="1" si="148"/>
        <v>0</v>
      </c>
      <c r="BY116" s="359">
        <f t="shared" ca="1" si="149"/>
        <v>0</v>
      </c>
      <c r="BZ116" s="359">
        <f t="shared" ca="1" si="150"/>
        <v>0</v>
      </c>
      <c r="CA116" s="359">
        <f t="shared" ca="1" si="186"/>
        <v>0</v>
      </c>
      <c r="CC116" s="362">
        <f t="shared" ca="1" si="215"/>
        <v>227</v>
      </c>
      <c r="CD116" s="362">
        <v>108</v>
      </c>
      <c r="CE116" s="371">
        <f t="shared" ca="1" si="216"/>
        <v>0</v>
      </c>
      <c r="CF116" s="359">
        <f t="shared" ca="1" si="237"/>
        <v>0</v>
      </c>
      <c r="CG116" s="359">
        <f t="shared" ca="1" si="152"/>
        <v>0</v>
      </c>
      <c r="CH116" s="359">
        <f t="shared" ca="1" si="153"/>
        <v>0</v>
      </c>
      <c r="CI116" s="359">
        <f t="shared" ca="1" si="154"/>
        <v>0</v>
      </c>
      <c r="CJ116" s="359">
        <f t="shared" ca="1" si="187"/>
        <v>0</v>
      </c>
      <c r="CL116" s="362">
        <f t="shared" ca="1" si="217"/>
        <v>227</v>
      </c>
      <c r="CM116" s="362">
        <v>108</v>
      </c>
      <c r="CN116" s="371">
        <f t="shared" ca="1" si="218"/>
        <v>0</v>
      </c>
      <c r="CO116" s="359">
        <f t="shared" ca="1" si="238"/>
        <v>0</v>
      </c>
      <c r="CP116" s="359">
        <f t="shared" ca="1" si="156"/>
        <v>0</v>
      </c>
      <c r="CQ116" s="359">
        <f t="shared" ca="1" si="157"/>
        <v>0</v>
      </c>
      <c r="CR116" s="359">
        <f t="shared" ca="1" si="158"/>
        <v>0</v>
      </c>
      <c r="CS116" s="359">
        <f t="shared" ca="1" si="188"/>
        <v>0</v>
      </c>
      <c r="CU116" s="362">
        <f t="shared" ca="1" si="219"/>
        <v>227</v>
      </c>
      <c r="CV116" s="362">
        <v>108</v>
      </c>
      <c r="CW116" s="371">
        <f t="shared" ca="1" si="220"/>
        <v>0</v>
      </c>
      <c r="CX116" s="359">
        <f t="shared" ca="1" si="239"/>
        <v>0</v>
      </c>
      <c r="CY116" s="359">
        <f t="shared" ca="1" si="160"/>
        <v>0</v>
      </c>
      <c r="CZ116" s="359">
        <f t="shared" ca="1" si="161"/>
        <v>0</v>
      </c>
      <c r="DA116" s="359">
        <f t="shared" ca="1" si="162"/>
        <v>0</v>
      </c>
      <c r="DB116" s="359">
        <f t="shared" ca="1" si="189"/>
        <v>0</v>
      </c>
      <c r="DD116" s="362">
        <f t="shared" ca="1" si="221"/>
        <v>227</v>
      </c>
      <c r="DE116" s="362">
        <v>108</v>
      </c>
      <c r="DF116" s="371">
        <f t="shared" ca="1" si="222"/>
        <v>0</v>
      </c>
      <c r="DG116" s="359">
        <f t="shared" ca="1" si="240"/>
        <v>0</v>
      </c>
      <c r="DH116" s="359">
        <f t="shared" ca="1" si="164"/>
        <v>0</v>
      </c>
      <c r="DI116" s="359">
        <f t="shared" ca="1" si="165"/>
        <v>0</v>
      </c>
      <c r="DJ116" s="359">
        <f t="shared" ca="1" si="166"/>
        <v>0</v>
      </c>
      <c r="DK116" s="359">
        <f t="shared" ca="1" si="190"/>
        <v>0</v>
      </c>
      <c r="DM116" s="362">
        <f t="shared" ca="1" si="223"/>
        <v>227</v>
      </c>
      <c r="DN116" s="362">
        <v>108</v>
      </c>
      <c r="DO116" s="371">
        <f t="shared" ca="1" si="224"/>
        <v>0</v>
      </c>
      <c r="DP116" s="359">
        <f t="shared" ca="1" si="241"/>
        <v>0</v>
      </c>
      <c r="DQ116" s="359">
        <f t="shared" ca="1" si="168"/>
        <v>0</v>
      </c>
      <c r="DR116" s="359">
        <f t="shared" ca="1" si="169"/>
        <v>0</v>
      </c>
      <c r="DS116" s="359">
        <f t="shared" ca="1" si="170"/>
        <v>0</v>
      </c>
      <c r="DT116" s="359">
        <f t="shared" ca="1" si="191"/>
        <v>0</v>
      </c>
      <c r="DV116" s="362">
        <f t="shared" ca="1" si="225"/>
        <v>227</v>
      </c>
      <c r="DW116" s="362">
        <v>108</v>
      </c>
      <c r="DX116" s="371">
        <f t="shared" ca="1" si="226"/>
        <v>0</v>
      </c>
      <c r="DY116" s="359">
        <f t="shared" ca="1" si="242"/>
        <v>0</v>
      </c>
      <c r="DZ116" s="359">
        <f t="shared" ca="1" si="172"/>
        <v>0</v>
      </c>
      <c r="EA116" s="359">
        <f t="shared" ca="1" si="173"/>
        <v>0</v>
      </c>
      <c r="EB116" s="359">
        <f t="shared" ca="1" si="174"/>
        <v>0</v>
      </c>
      <c r="EC116" s="359">
        <f t="shared" ca="1" si="192"/>
        <v>0</v>
      </c>
      <c r="EE116" s="362">
        <f t="shared" ca="1" si="227"/>
        <v>227</v>
      </c>
      <c r="EF116" s="362">
        <v>108</v>
      </c>
      <c r="EG116" s="371">
        <f t="shared" ca="1" si="228"/>
        <v>0</v>
      </c>
      <c r="EH116" s="359">
        <f t="shared" ca="1" si="243"/>
        <v>0</v>
      </c>
      <c r="EI116" s="359">
        <f t="shared" ca="1" si="176"/>
        <v>0</v>
      </c>
      <c r="EJ116" s="359">
        <f t="shared" ca="1" si="177"/>
        <v>0</v>
      </c>
      <c r="EK116" s="359">
        <f t="shared" ca="1" si="178"/>
        <v>0</v>
      </c>
      <c r="EL116" s="359">
        <f t="shared" ca="1" si="193"/>
        <v>0</v>
      </c>
    </row>
    <row r="117" spans="6:142" x14ac:dyDescent="0.35">
      <c r="F117" s="372">
        <f ca="1">IFERROR(INDEX('Inflation Rates'!$A$16:$H$138,MATCH('IRA Roth'!$H117,'Inflation Rates'!$A$16:$A$138,0),8)/INDEX('Inflation Rates'!$A$16:$H$138,MATCH('IRA Roth'!$H117,'Inflation Rates'!$A$16:$A$138,0)-1,8)-1,F116)</f>
        <v>2.0000000000000018E-2</v>
      </c>
      <c r="G117" s="372">
        <f ca="1">IFERROR(INDEX('Inflation Rates'!$A$16:$H$138,MATCH('IRA Roth'!$H117,'Inflation Rates'!$A$16:$A$138,0),6)/INDEX('Inflation Rates'!$A$16:$H$138,MATCH('IRA Roth'!$H117,'Inflation Rates'!$A$16:$A$138,0)-1,6)-1,G116)</f>
        <v>2.0999999999999908E-2</v>
      </c>
      <c r="H117" s="362">
        <f t="shared" ca="1" si="244"/>
        <v>2128</v>
      </c>
      <c r="I117" s="362">
        <f t="shared" ca="1" si="244"/>
        <v>228</v>
      </c>
      <c r="J117" s="362">
        <v>109</v>
      </c>
      <c r="K117" s="371">
        <f t="shared" ca="1" si="195"/>
        <v>0</v>
      </c>
      <c r="L117" s="359">
        <f t="shared" ca="1" si="124"/>
        <v>0</v>
      </c>
      <c r="M117" s="359">
        <f t="shared" ca="1" si="125"/>
        <v>0</v>
      </c>
      <c r="N117" s="359">
        <f t="shared" ca="1" si="126"/>
        <v>0</v>
      </c>
      <c r="O117" s="359">
        <f t="shared" ca="1" si="196"/>
        <v>0</v>
      </c>
      <c r="P117" s="359">
        <f t="shared" ca="1" si="179"/>
        <v>0</v>
      </c>
      <c r="R117" s="362">
        <f t="shared" ca="1" si="197"/>
        <v>228</v>
      </c>
      <c r="S117" s="362">
        <v>109</v>
      </c>
      <c r="T117" s="371">
        <f t="shared" ca="1" si="198"/>
        <v>0</v>
      </c>
      <c r="U117" s="359">
        <f t="shared" ca="1" si="230"/>
        <v>0</v>
      </c>
      <c r="V117" s="359">
        <f t="shared" ca="1" si="128"/>
        <v>0</v>
      </c>
      <c r="W117" s="359">
        <f t="shared" ca="1" si="129"/>
        <v>0</v>
      </c>
      <c r="X117" s="359">
        <f t="shared" ca="1" si="199"/>
        <v>0</v>
      </c>
      <c r="Y117" s="359">
        <f t="shared" ca="1" si="180"/>
        <v>0</v>
      </c>
      <c r="AA117" s="362">
        <f t="shared" ca="1" si="200"/>
        <v>228</v>
      </c>
      <c r="AB117" s="362">
        <v>109</v>
      </c>
      <c r="AC117" s="371">
        <f t="shared" ca="1" si="201"/>
        <v>0</v>
      </c>
      <c r="AD117" s="359">
        <f t="shared" ca="1" si="231"/>
        <v>0</v>
      </c>
      <c r="AE117" s="359">
        <f t="shared" ca="1" si="131"/>
        <v>0</v>
      </c>
      <c r="AF117" s="359">
        <f t="shared" ca="1" si="132"/>
        <v>0</v>
      </c>
      <c r="AG117" s="359">
        <f t="shared" ca="1" si="202"/>
        <v>0</v>
      </c>
      <c r="AH117" s="359">
        <f t="shared" ca="1" si="181"/>
        <v>0</v>
      </c>
      <c r="AJ117" s="362">
        <f t="shared" ca="1" si="203"/>
        <v>228</v>
      </c>
      <c r="AK117" s="362">
        <v>109</v>
      </c>
      <c r="AL117" s="371">
        <f t="shared" ca="1" si="204"/>
        <v>0</v>
      </c>
      <c r="AM117" s="359">
        <f t="shared" ca="1" si="232"/>
        <v>0</v>
      </c>
      <c r="AN117" s="359">
        <f t="shared" ca="1" si="134"/>
        <v>0</v>
      </c>
      <c r="AO117" s="359">
        <f t="shared" ca="1" si="135"/>
        <v>0</v>
      </c>
      <c r="AP117" s="359">
        <f t="shared" ca="1" si="205"/>
        <v>0</v>
      </c>
      <c r="AQ117" s="359">
        <f t="shared" ca="1" si="182"/>
        <v>0</v>
      </c>
      <c r="AS117" s="362">
        <f t="shared" ca="1" si="206"/>
        <v>228</v>
      </c>
      <c r="AT117" s="362">
        <v>109</v>
      </c>
      <c r="AU117" s="371">
        <f t="shared" ca="1" si="207"/>
        <v>0</v>
      </c>
      <c r="AV117" s="359">
        <f t="shared" ca="1" si="233"/>
        <v>0</v>
      </c>
      <c r="AW117" s="359">
        <f t="shared" ca="1" si="137"/>
        <v>0</v>
      </c>
      <c r="AX117" s="359">
        <f t="shared" ca="1" si="138"/>
        <v>0</v>
      </c>
      <c r="AY117" s="359">
        <f t="shared" ca="1" si="208"/>
        <v>0</v>
      </c>
      <c r="AZ117" s="359">
        <f t="shared" ca="1" si="183"/>
        <v>0</v>
      </c>
      <c r="BB117" s="362">
        <f t="shared" ca="1" si="209"/>
        <v>228</v>
      </c>
      <c r="BC117" s="362">
        <v>109</v>
      </c>
      <c r="BD117" s="371">
        <f t="shared" ca="1" si="210"/>
        <v>0</v>
      </c>
      <c r="BE117" s="359">
        <f t="shared" ca="1" si="234"/>
        <v>0</v>
      </c>
      <c r="BF117" s="359">
        <f t="shared" ca="1" si="140"/>
        <v>0</v>
      </c>
      <c r="BG117" s="359">
        <f t="shared" ca="1" si="141"/>
        <v>0</v>
      </c>
      <c r="BH117" s="359">
        <f t="shared" ca="1" si="142"/>
        <v>0</v>
      </c>
      <c r="BI117" s="359">
        <f t="shared" ca="1" si="184"/>
        <v>0</v>
      </c>
      <c r="BK117" s="362">
        <f t="shared" ca="1" si="211"/>
        <v>228</v>
      </c>
      <c r="BL117" s="362">
        <v>109</v>
      </c>
      <c r="BM117" s="371">
        <f t="shared" ca="1" si="212"/>
        <v>0</v>
      </c>
      <c r="BN117" s="359">
        <f t="shared" ca="1" si="235"/>
        <v>0</v>
      </c>
      <c r="BO117" s="359">
        <f t="shared" ca="1" si="144"/>
        <v>0</v>
      </c>
      <c r="BP117" s="359">
        <f t="shared" ca="1" si="145"/>
        <v>0</v>
      </c>
      <c r="BQ117" s="359">
        <f t="shared" ca="1" si="146"/>
        <v>0</v>
      </c>
      <c r="BR117" s="359">
        <f t="shared" ca="1" si="185"/>
        <v>0</v>
      </c>
      <c r="BT117" s="362">
        <f t="shared" ca="1" si="213"/>
        <v>228</v>
      </c>
      <c r="BU117" s="362">
        <v>109</v>
      </c>
      <c r="BV117" s="371">
        <f t="shared" ca="1" si="214"/>
        <v>0</v>
      </c>
      <c r="BW117" s="359">
        <f t="shared" ca="1" si="236"/>
        <v>0</v>
      </c>
      <c r="BX117" s="359">
        <f t="shared" ca="1" si="148"/>
        <v>0</v>
      </c>
      <c r="BY117" s="359">
        <f t="shared" ca="1" si="149"/>
        <v>0</v>
      </c>
      <c r="BZ117" s="359">
        <f t="shared" ca="1" si="150"/>
        <v>0</v>
      </c>
      <c r="CA117" s="359">
        <f t="shared" ca="1" si="186"/>
        <v>0</v>
      </c>
      <c r="CC117" s="362">
        <f t="shared" ca="1" si="215"/>
        <v>228</v>
      </c>
      <c r="CD117" s="362">
        <v>109</v>
      </c>
      <c r="CE117" s="371">
        <f t="shared" ca="1" si="216"/>
        <v>0</v>
      </c>
      <c r="CF117" s="359">
        <f t="shared" ca="1" si="237"/>
        <v>0</v>
      </c>
      <c r="CG117" s="359">
        <f t="shared" ca="1" si="152"/>
        <v>0</v>
      </c>
      <c r="CH117" s="359">
        <f t="shared" ca="1" si="153"/>
        <v>0</v>
      </c>
      <c r="CI117" s="359">
        <f t="shared" ca="1" si="154"/>
        <v>0</v>
      </c>
      <c r="CJ117" s="359">
        <f t="shared" ca="1" si="187"/>
        <v>0</v>
      </c>
      <c r="CL117" s="362">
        <f t="shared" ca="1" si="217"/>
        <v>228</v>
      </c>
      <c r="CM117" s="362">
        <v>109</v>
      </c>
      <c r="CN117" s="371">
        <f t="shared" ca="1" si="218"/>
        <v>0</v>
      </c>
      <c r="CO117" s="359">
        <f t="shared" ca="1" si="238"/>
        <v>0</v>
      </c>
      <c r="CP117" s="359">
        <f t="shared" ca="1" si="156"/>
        <v>0</v>
      </c>
      <c r="CQ117" s="359">
        <f t="shared" ca="1" si="157"/>
        <v>0</v>
      </c>
      <c r="CR117" s="359">
        <f t="shared" ca="1" si="158"/>
        <v>0</v>
      </c>
      <c r="CS117" s="359">
        <f t="shared" ca="1" si="188"/>
        <v>0</v>
      </c>
      <c r="CU117" s="362">
        <f t="shared" ca="1" si="219"/>
        <v>228</v>
      </c>
      <c r="CV117" s="362">
        <v>109</v>
      </c>
      <c r="CW117" s="371">
        <f t="shared" ca="1" si="220"/>
        <v>0</v>
      </c>
      <c r="CX117" s="359">
        <f t="shared" ca="1" si="239"/>
        <v>0</v>
      </c>
      <c r="CY117" s="359">
        <f t="shared" ca="1" si="160"/>
        <v>0</v>
      </c>
      <c r="CZ117" s="359">
        <f t="shared" ca="1" si="161"/>
        <v>0</v>
      </c>
      <c r="DA117" s="359">
        <f t="shared" ca="1" si="162"/>
        <v>0</v>
      </c>
      <c r="DB117" s="359">
        <f t="shared" ca="1" si="189"/>
        <v>0</v>
      </c>
      <c r="DD117" s="362">
        <f t="shared" ca="1" si="221"/>
        <v>228</v>
      </c>
      <c r="DE117" s="362">
        <v>109</v>
      </c>
      <c r="DF117" s="371">
        <f t="shared" ca="1" si="222"/>
        <v>0</v>
      </c>
      <c r="DG117" s="359">
        <f t="shared" ca="1" si="240"/>
        <v>0</v>
      </c>
      <c r="DH117" s="359">
        <f t="shared" ca="1" si="164"/>
        <v>0</v>
      </c>
      <c r="DI117" s="359">
        <f t="shared" ca="1" si="165"/>
        <v>0</v>
      </c>
      <c r="DJ117" s="359">
        <f t="shared" ca="1" si="166"/>
        <v>0</v>
      </c>
      <c r="DK117" s="359">
        <f t="shared" ca="1" si="190"/>
        <v>0</v>
      </c>
      <c r="DM117" s="362">
        <f t="shared" ca="1" si="223"/>
        <v>228</v>
      </c>
      <c r="DN117" s="362">
        <v>109</v>
      </c>
      <c r="DO117" s="371">
        <f t="shared" ca="1" si="224"/>
        <v>0</v>
      </c>
      <c r="DP117" s="359">
        <f t="shared" ca="1" si="241"/>
        <v>0</v>
      </c>
      <c r="DQ117" s="359">
        <f t="shared" ca="1" si="168"/>
        <v>0</v>
      </c>
      <c r="DR117" s="359">
        <f t="shared" ca="1" si="169"/>
        <v>0</v>
      </c>
      <c r="DS117" s="359">
        <f t="shared" ca="1" si="170"/>
        <v>0</v>
      </c>
      <c r="DT117" s="359">
        <f t="shared" ca="1" si="191"/>
        <v>0</v>
      </c>
      <c r="DV117" s="362">
        <f t="shared" ca="1" si="225"/>
        <v>228</v>
      </c>
      <c r="DW117" s="362">
        <v>109</v>
      </c>
      <c r="DX117" s="371">
        <f t="shared" ca="1" si="226"/>
        <v>0</v>
      </c>
      <c r="DY117" s="359">
        <f t="shared" ca="1" si="242"/>
        <v>0</v>
      </c>
      <c r="DZ117" s="359">
        <f t="shared" ca="1" si="172"/>
        <v>0</v>
      </c>
      <c r="EA117" s="359">
        <f t="shared" ca="1" si="173"/>
        <v>0</v>
      </c>
      <c r="EB117" s="359">
        <f t="shared" ca="1" si="174"/>
        <v>0</v>
      </c>
      <c r="EC117" s="359">
        <f t="shared" ca="1" si="192"/>
        <v>0</v>
      </c>
      <c r="EE117" s="362">
        <f t="shared" ca="1" si="227"/>
        <v>228</v>
      </c>
      <c r="EF117" s="362">
        <v>109</v>
      </c>
      <c r="EG117" s="371">
        <f t="shared" ca="1" si="228"/>
        <v>0</v>
      </c>
      <c r="EH117" s="359">
        <f t="shared" ca="1" si="243"/>
        <v>0</v>
      </c>
      <c r="EI117" s="359">
        <f t="shared" ca="1" si="176"/>
        <v>0</v>
      </c>
      <c r="EJ117" s="359">
        <f t="shared" ca="1" si="177"/>
        <v>0</v>
      </c>
      <c r="EK117" s="359">
        <f t="shared" ca="1" si="178"/>
        <v>0</v>
      </c>
      <c r="EL117" s="359">
        <f t="shared" ca="1" si="193"/>
        <v>0</v>
      </c>
    </row>
    <row r="118" spans="6:142" x14ac:dyDescent="0.35">
      <c r="F118" s="372">
        <f ca="1">IFERROR(INDEX('Inflation Rates'!$A$16:$H$138,MATCH('IRA Roth'!$H118,'Inflation Rates'!$A$16:$A$138,0),8)/INDEX('Inflation Rates'!$A$16:$H$138,MATCH('IRA Roth'!$H118,'Inflation Rates'!$A$16:$A$138,0)-1,8)-1,F117)</f>
        <v>2.0000000000000018E-2</v>
      </c>
      <c r="G118" s="372">
        <f ca="1">IFERROR(INDEX('Inflation Rates'!$A$16:$H$138,MATCH('IRA Roth'!$H118,'Inflation Rates'!$A$16:$A$138,0),6)/INDEX('Inflation Rates'!$A$16:$H$138,MATCH('IRA Roth'!$H118,'Inflation Rates'!$A$16:$A$138,0)-1,6)-1,G117)</f>
        <v>2.0999999999999908E-2</v>
      </c>
      <c r="H118" s="362">
        <f t="shared" ca="1" si="244"/>
        <v>2129</v>
      </c>
      <c r="I118" s="362">
        <f t="shared" ca="1" si="244"/>
        <v>229</v>
      </c>
      <c r="J118" s="362">
        <v>110</v>
      </c>
      <c r="K118" s="371">
        <f t="shared" ca="1" si="195"/>
        <v>0</v>
      </c>
      <c r="L118" s="359">
        <f t="shared" ca="1" si="124"/>
        <v>0</v>
      </c>
      <c r="M118" s="359">
        <f t="shared" ca="1" si="125"/>
        <v>0</v>
      </c>
      <c r="N118" s="359">
        <f t="shared" ca="1" si="126"/>
        <v>0</v>
      </c>
      <c r="O118" s="359">
        <f t="shared" ca="1" si="196"/>
        <v>0</v>
      </c>
      <c r="P118" s="359">
        <f t="shared" ca="1" si="179"/>
        <v>0</v>
      </c>
      <c r="R118" s="362">
        <f t="shared" ca="1" si="197"/>
        <v>229</v>
      </c>
      <c r="S118" s="362">
        <v>110</v>
      </c>
      <c r="T118" s="371">
        <f t="shared" ca="1" si="198"/>
        <v>0</v>
      </c>
      <c r="U118" s="359">
        <f t="shared" ca="1" si="230"/>
        <v>0</v>
      </c>
      <c r="V118" s="359">
        <f t="shared" ca="1" si="128"/>
        <v>0</v>
      </c>
      <c r="W118" s="359">
        <f t="shared" ca="1" si="129"/>
        <v>0</v>
      </c>
      <c r="X118" s="359">
        <f t="shared" ca="1" si="199"/>
        <v>0</v>
      </c>
      <c r="Y118" s="359">
        <f t="shared" ca="1" si="180"/>
        <v>0</v>
      </c>
      <c r="AA118" s="362">
        <f t="shared" ca="1" si="200"/>
        <v>229</v>
      </c>
      <c r="AB118" s="362">
        <v>110</v>
      </c>
      <c r="AC118" s="371">
        <f t="shared" ca="1" si="201"/>
        <v>0</v>
      </c>
      <c r="AD118" s="359">
        <f t="shared" ca="1" si="231"/>
        <v>0</v>
      </c>
      <c r="AE118" s="359">
        <f t="shared" ca="1" si="131"/>
        <v>0</v>
      </c>
      <c r="AF118" s="359">
        <f t="shared" ca="1" si="132"/>
        <v>0</v>
      </c>
      <c r="AG118" s="359">
        <f t="shared" ca="1" si="202"/>
        <v>0</v>
      </c>
      <c r="AH118" s="359">
        <f t="shared" ca="1" si="181"/>
        <v>0</v>
      </c>
      <c r="AJ118" s="362">
        <f t="shared" ca="1" si="203"/>
        <v>229</v>
      </c>
      <c r="AK118" s="362">
        <v>110</v>
      </c>
      <c r="AL118" s="371">
        <f t="shared" ca="1" si="204"/>
        <v>0</v>
      </c>
      <c r="AM118" s="359">
        <f t="shared" ca="1" si="232"/>
        <v>0</v>
      </c>
      <c r="AN118" s="359">
        <f t="shared" ca="1" si="134"/>
        <v>0</v>
      </c>
      <c r="AO118" s="359">
        <f t="shared" ca="1" si="135"/>
        <v>0</v>
      </c>
      <c r="AP118" s="359">
        <f t="shared" ca="1" si="205"/>
        <v>0</v>
      </c>
      <c r="AQ118" s="359">
        <f t="shared" ca="1" si="182"/>
        <v>0</v>
      </c>
      <c r="AS118" s="362">
        <f t="shared" ca="1" si="206"/>
        <v>229</v>
      </c>
      <c r="AT118" s="362">
        <v>110</v>
      </c>
      <c r="AU118" s="371">
        <f t="shared" ca="1" si="207"/>
        <v>0</v>
      </c>
      <c r="AV118" s="359">
        <f t="shared" ca="1" si="233"/>
        <v>0</v>
      </c>
      <c r="AW118" s="359">
        <f t="shared" ca="1" si="137"/>
        <v>0</v>
      </c>
      <c r="AX118" s="359">
        <f t="shared" ca="1" si="138"/>
        <v>0</v>
      </c>
      <c r="AY118" s="359">
        <f t="shared" ca="1" si="208"/>
        <v>0</v>
      </c>
      <c r="AZ118" s="359">
        <f t="shared" ca="1" si="183"/>
        <v>0</v>
      </c>
      <c r="BB118" s="362">
        <f t="shared" ca="1" si="209"/>
        <v>229</v>
      </c>
      <c r="BC118" s="362">
        <v>110</v>
      </c>
      <c r="BD118" s="371">
        <f t="shared" ca="1" si="210"/>
        <v>0</v>
      </c>
      <c r="BE118" s="359">
        <f t="shared" ca="1" si="234"/>
        <v>0</v>
      </c>
      <c r="BF118" s="359">
        <f t="shared" ca="1" si="140"/>
        <v>0</v>
      </c>
      <c r="BG118" s="359">
        <f t="shared" ca="1" si="141"/>
        <v>0</v>
      </c>
      <c r="BH118" s="359">
        <f t="shared" ca="1" si="142"/>
        <v>0</v>
      </c>
      <c r="BI118" s="359">
        <f t="shared" ca="1" si="184"/>
        <v>0</v>
      </c>
      <c r="BK118" s="362">
        <f t="shared" ca="1" si="211"/>
        <v>229</v>
      </c>
      <c r="BL118" s="362">
        <v>110</v>
      </c>
      <c r="BM118" s="371">
        <f t="shared" ca="1" si="212"/>
        <v>0</v>
      </c>
      <c r="BN118" s="359">
        <f t="shared" ca="1" si="235"/>
        <v>0</v>
      </c>
      <c r="BO118" s="359">
        <f t="shared" ca="1" si="144"/>
        <v>0</v>
      </c>
      <c r="BP118" s="359">
        <f t="shared" ca="1" si="145"/>
        <v>0</v>
      </c>
      <c r="BQ118" s="359">
        <f t="shared" ca="1" si="146"/>
        <v>0</v>
      </c>
      <c r="BR118" s="359">
        <f t="shared" ca="1" si="185"/>
        <v>0</v>
      </c>
      <c r="BT118" s="362">
        <f t="shared" ca="1" si="213"/>
        <v>229</v>
      </c>
      <c r="BU118" s="362">
        <v>110</v>
      </c>
      <c r="BV118" s="371">
        <f t="shared" ca="1" si="214"/>
        <v>0</v>
      </c>
      <c r="BW118" s="359">
        <f t="shared" ca="1" si="236"/>
        <v>0</v>
      </c>
      <c r="BX118" s="359">
        <f t="shared" ca="1" si="148"/>
        <v>0</v>
      </c>
      <c r="BY118" s="359">
        <f t="shared" ca="1" si="149"/>
        <v>0</v>
      </c>
      <c r="BZ118" s="359">
        <f t="shared" ca="1" si="150"/>
        <v>0</v>
      </c>
      <c r="CA118" s="359">
        <f t="shared" ca="1" si="186"/>
        <v>0</v>
      </c>
      <c r="CC118" s="362">
        <f t="shared" ca="1" si="215"/>
        <v>229</v>
      </c>
      <c r="CD118" s="362">
        <v>110</v>
      </c>
      <c r="CE118" s="371">
        <f t="shared" ca="1" si="216"/>
        <v>0</v>
      </c>
      <c r="CF118" s="359">
        <f t="shared" ca="1" si="237"/>
        <v>0</v>
      </c>
      <c r="CG118" s="359">
        <f t="shared" ca="1" si="152"/>
        <v>0</v>
      </c>
      <c r="CH118" s="359">
        <f t="shared" ca="1" si="153"/>
        <v>0</v>
      </c>
      <c r="CI118" s="359">
        <f t="shared" ca="1" si="154"/>
        <v>0</v>
      </c>
      <c r="CJ118" s="359">
        <f t="shared" ca="1" si="187"/>
        <v>0</v>
      </c>
      <c r="CL118" s="362">
        <f t="shared" ca="1" si="217"/>
        <v>229</v>
      </c>
      <c r="CM118" s="362">
        <v>110</v>
      </c>
      <c r="CN118" s="371">
        <f t="shared" ca="1" si="218"/>
        <v>0</v>
      </c>
      <c r="CO118" s="359">
        <f t="shared" ca="1" si="238"/>
        <v>0</v>
      </c>
      <c r="CP118" s="359">
        <f t="shared" ca="1" si="156"/>
        <v>0</v>
      </c>
      <c r="CQ118" s="359">
        <f t="shared" ca="1" si="157"/>
        <v>0</v>
      </c>
      <c r="CR118" s="359">
        <f t="shared" ca="1" si="158"/>
        <v>0</v>
      </c>
      <c r="CS118" s="359">
        <f t="shared" ca="1" si="188"/>
        <v>0</v>
      </c>
      <c r="CU118" s="362">
        <f t="shared" ca="1" si="219"/>
        <v>229</v>
      </c>
      <c r="CV118" s="362">
        <v>110</v>
      </c>
      <c r="CW118" s="371">
        <f t="shared" ca="1" si="220"/>
        <v>0</v>
      </c>
      <c r="CX118" s="359">
        <f t="shared" ca="1" si="239"/>
        <v>0</v>
      </c>
      <c r="CY118" s="359">
        <f t="shared" ca="1" si="160"/>
        <v>0</v>
      </c>
      <c r="CZ118" s="359">
        <f t="shared" ca="1" si="161"/>
        <v>0</v>
      </c>
      <c r="DA118" s="359">
        <f t="shared" ca="1" si="162"/>
        <v>0</v>
      </c>
      <c r="DB118" s="359">
        <f t="shared" ca="1" si="189"/>
        <v>0</v>
      </c>
      <c r="DD118" s="362">
        <f t="shared" ca="1" si="221"/>
        <v>229</v>
      </c>
      <c r="DE118" s="362">
        <v>110</v>
      </c>
      <c r="DF118" s="371">
        <f t="shared" ca="1" si="222"/>
        <v>0</v>
      </c>
      <c r="DG118" s="359">
        <f t="shared" ca="1" si="240"/>
        <v>0</v>
      </c>
      <c r="DH118" s="359">
        <f t="shared" ca="1" si="164"/>
        <v>0</v>
      </c>
      <c r="DI118" s="359">
        <f t="shared" ca="1" si="165"/>
        <v>0</v>
      </c>
      <c r="DJ118" s="359">
        <f t="shared" ca="1" si="166"/>
        <v>0</v>
      </c>
      <c r="DK118" s="359">
        <f t="shared" ca="1" si="190"/>
        <v>0</v>
      </c>
      <c r="DM118" s="362">
        <f t="shared" ca="1" si="223"/>
        <v>229</v>
      </c>
      <c r="DN118" s="362">
        <v>110</v>
      </c>
      <c r="DO118" s="371">
        <f t="shared" ca="1" si="224"/>
        <v>0</v>
      </c>
      <c r="DP118" s="359">
        <f t="shared" ca="1" si="241"/>
        <v>0</v>
      </c>
      <c r="DQ118" s="359">
        <f t="shared" ca="1" si="168"/>
        <v>0</v>
      </c>
      <c r="DR118" s="359">
        <f t="shared" ca="1" si="169"/>
        <v>0</v>
      </c>
      <c r="DS118" s="359">
        <f t="shared" ca="1" si="170"/>
        <v>0</v>
      </c>
      <c r="DT118" s="359">
        <f t="shared" ca="1" si="191"/>
        <v>0</v>
      </c>
      <c r="DV118" s="362">
        <f t="shared" ca="1" si="225"/>
        <v>229</v>
      </c>
      <c r="DW118" s="362">
        <v>110</v>
      </c>
      <c r="DX118" s="371">
        <f t="shared" ca="1" si="226"/>
        <v>0</v>
      </c>
      <c r="DY118" s="359">
        <f t="shared" ca="1" si="242"/>
        <v>0</v>
      </c>
      <c r="DZ118" s="359">
        <f t="shared" ca="1" si="172"/>
        <v>0</v>
      </c>
      <c r="EA118" s="359">
        <f t="shared" ca="1" si="173"/>
        <v>0</v>
      </c>
      <c r="EB118" s="359">
        <f t="shared" ca="1" si="174"/>
        <v>0</v>
      </c>
      <c r="EC118" s="359">
        <f t="shared" ca="1" si="192"/>
        <v>0</v>
      </c>
      <c r="EE118" s="362">
        <f t="shared" ca="1" si="227"/>
        <v>229</v>
      </c>
      <c r="EF118" s="362">
        <v>110</v>
      </c>
      <c r="EG118" s="371">
        <f t="shared" ca="1" si="228"/>
        <v>0</v>
      </c>
      <c r="EH118" s="359">
        <f t="shared" ca="1" si="243"/>
        <v>0</v>
      </c>
      <c r="EI118" s="359">
        <f t="shared" ca="1" si="176"/>
        <v>0</v>
      </c>
      <c r="EJ118" s="359">
        <f t="shared" ca="1" si="177"/>
        <v>0</v>
      </c>
      <c r="EK118" s="359">
        <f t="shared" ca="1" si="178"/>
        <v>0</v>
      </c>
      <c r="EL118" s="359">
        <f t="shared" ca="1" si="193"/>
        <v>0</v>
      </c>
    </row>
    <row r="119" spans="6:142" x14ac:dyDescent="0.35">
      <c r="F119" s="372">
        <f ca="1">IFERROR(INDEX('Inflation Rates'!$A$16:$H$138,MATCH('IRA Roth'!$H119,'Inflation Rates'!$A$16:$A$138,0),8)/INDEX('Inflation Rates'!$A$16:$H$138,MATCH('IRA Roth'!$H119,'Inflation Rates'!$A$16:$A$138,0)-1,8)-1,F118)</f>
        <v>2.0000000000000018E-2</v>
      </c>
      <c r="G119" s="372">
        <f ca="1">IFERROR(INDEX('Inflation Rates'!$A$16:$H$138,MATCH('IRA Roth'!$H119,'Inflation Rates'!$A$16:$A$138,0),6)/INDEX('Inflation Rates'!$A$16:$H$138,MATCH('IRA Roth'!$H119,'Inflation Rates'!$A$16:$A$138,0)-1,6)-1,G118)</f>
        <v>2.0999999999999908E-2</v>
      </c>
      <c r="H119" s="362">
        <f t="shared" ca="1" si="244"/>
        <v>2130</v>
      </c>
      <c r="I119" s="362">
        <f t="shared" ca="1" si="244"/>
        <v>230</v>
      </c>
      <c r="J119" s="362">
        <v>111</v>
      </c>
      <c r="K119" s="371">
        <f t="shared" ca="1" si="195"/>
        <v>0</v>
      </c>
      <c r="L119" s="359">
        <f t="shared" ca="1" si="124"/>
        <v>0</v>
      </c>
      <c r="M119" s="359">
        <f t="shared" ca="1" si="125"/>
        <v>0</v>
      </c>
      <c r="N119" s="359">
        <f t="shared" ca="1" si="126"/>
        <v>0</v>
      </c>
      <c r="O119" s="359">
        <f t="shared" ca="1" si="196"/>
        <v>0</v>
      </c>
      <c r="P119" s="359">
        <f t="shared" ca="1" si="179"/>
        <v>0</v>
      </c>
      <c r="R119" s="362">
        <f t="shared" ca="1" si="197"/>
        <v>230</v>
      </c>
      <c r="S119" s="362">
        <v>111</v>
      </c>
      <c r="T119" s="371">
        <f t="shared" ca="1" si="198"/>
        <v>0</v>
      </c>
      <c r="U119" s="359">
        <f t="shared" ca="1" si="230"/>
        <v>0</v>
      </c>
      <c r="V119" s="359">
        <f t="shared" ca="1" si="128"/>
        <v>0</v>
      </c>
      <c r="W119" s="359">
        <f t="shared" ca="1" si="129"/>
        <v>0</v>
      </c>
      <c r="X119" s="359">
        <f t="shared" ca="1" si="199"/>
        <v>0</v>
      </c>
      <c r="Y119" s="359">
        <f t="shared" ca="1" si="180"/>
        <v>0</v>
      </c>
      <c r="AA119" s="362">
        <f t="shared" ca="1" si="200"/>
        <v>230</v>
      </c>
      <c r="AB119" s="362">
        <v>111</v>
      </c>
      <c r="AC119" s="371">
        <f t="shared" ca="1" si="201"/>
        <v>0</v>
      </c>
      <c r="AD119" s="359">
        <f t="shared" ca="1" si="231"/>
        <v>0</v>
      </c>
      <c r="AE119" s="359">
        <f t="shared" ca="1" si="131"/>
        <v>0</v>
      </c>
      <c r="AF119" s="359">
        <f t="shared" ca="1" si="132"/>
        <v>0</v>
      </c>
      <c r="AG119" s="359">
        <f t="shared" ca="1" si="202"/>
        <v>0</v>
      </c>
      <c r="AH119" s="359">
        <f t="shared" ca="1" si="181"/>
        <v>0</v>
      </c>
      <c r="AJ119" s="362">
        <f t="shared" ca="1" si="203"/>
        <v>230</v>
      </c>
      <c r="AK119" s="362">
        <v>111</v>
      </c>
      <c r="AL119" s="371">
        <f t="shared" ca="1" si="204"/>
        <v>0</v>
      </c>
      <c r="AM119" s="359">
        <f t="shared" ca="1" si="232"/>
        <v>0</v>
      </c>
      <c r="AN119" s="359">
        <f t="shared" ca="1" si="134"/>
        <v>0</v>
      </c>
      <c r="AO119" s="359">
        <f t="shared" ca="1" si="135"/>
        <v>0</v>
      </c>
      <c r="AP119" s="359">
        <f t="shared" ca="1" si="205"/>
        <v>0</v>
      </c>
      <c r="AQ119" s="359">
        <f t="shared" ca="1" si="182"/>
        <v>0</v>
      </c>
      <c r="AS119" s="362">
        <f t="shared" ca="1" si="206"/>
        <v>230</v>
      </c>
      <c r="AT119" s="362">
        <v>111</v>
      </c>
      <c r="AU119" s="371">
        <f t="shared" ca="1" si="207"/>
        <v>0</v>
      </c>
      <c r="AV119" s="359">
        <f t="shared" ca="1" si="233"/>
        <v>0</v>
      </c>
      <c r="AW119" s="359">
        <f t="shared" ca="1" si="137"/>
        <v>0</v>
      </c>
      <c r="AX119" s="359">
        <f t="shared" ca="1" si="138"/>
        <v>0</v>
      </c>
      <c r="AY119" s="359">
        <f t="shared" ca="1" si="208"/>
        <v>0</v>
      </c>
      <c r="AZ119" s="359">
        <f t="shared" ca="1" si="183"/>
        <v>0</v>
      </c>
      <c r="BB119" s="362">
        <f t="shared" ca="1" si="209"/>
        <v>230</v>
      </c>
      <c r="BC119" s="362">
        <v>111</v>
      </c>
      <c r="BD119" s="371">
        <f t="shared" ca="1" si="210"/>
        <v>0</v>
      </c>
      <c r="BE119" s="359">
        <f t="shared" ca="1" si="234"/>
        <v>0</v>
      </c>
      <c r="BF119" s="359">
        <f t="shared" ca="1" si="140"/>
        <v>0</v>
      </c>
      <c r="BG119" s="359">
        <f t="shared" ca="1" si="141"/>
        <v>0</v>
      </c>
      <c r="BH119" s="359">
        <f t="shared" ca="1" si="142"/>
        <v>0</v>
      </c>
      <c r="BI119" s="359">
        <f t="shared" ca="1" si="184"/>
        <v>0</v>
      </c>
      <c r="BK119" s="362">
        <f t="shared" ca="1" si="211"/>
        <v>230</v>
      </c>
      <c r="BL119" s="362">
        <v>111</v>
      </c>
      <c r="BM119" s="371">
        <f t="shared" ca="1" si="212"/>
        <v>0</v>
      </c>
      <c r="BN119" s="359">
        <f t="shared" ca="1" si="235"/>
        <v>0</v>
      </c>
      <c r="BO119" s="359">
        <f t="shared" ca="1" si="144"/>
        <v>0</v>
      </c>
      <c r="BP119" s="359">
        <f t="shared" ca="1" si="145"/>
        <v>0</v>
      </c>
      <c r="BQ119" s="359">
        <f t="shared" ca="1" si="146"/>
        <v>0</v>
      </c>
      <c r="BR119" s="359">
        <f t="shared" ca="1" si="185"/>
        <v>0</v>
      </c>
      <c r="BT119" s="362">
        <f t="shared" ca="1" si="213"/>
        <v>230</v>
      </c>
      <c r="BU119" s="362">
        <v>111</v>
      </c>
      <c r="BV119" s="371">
        <f t="shared" ca="1" si="214"/>
        <v>0</v>
      </c>
      <c r="BW119" s="359">
        <f t="shared" ca="1" si="236"/>
        <v>0</v>
      </c>
      <c r="BX119" s="359">
        <f t="shared" ca="1" si="148"/>
        <v>0</v>
      </c>
      <c r="BY119" s="359">
        <f t="shared" ca="1" si="149"/>
        <v>0</v>
      </c>
      <c r="BZ119" s="359">
        <f t="shared" ca="1" si="150"/>
        <v>0</v>
      </c>
      <c r="CA119" s="359">
        <f t="shared" ca="1" si="186"/>
        <v>0</v>
      </c>
      <c r="CC119" s="362">
        <f t="shared" ca="1" si="215"/>
        <v>230</v>
      </c>
      <c r="CD119" s="362">
        <v>111</v>
      </c>
      <c r="CE119" s="371">
        <f t="shared" ca="1" si="216"/>
        <v>0</v>
      </c>
      <c r="CF119" s="359">
        <f t="shared" ca="1" si="237"/>
        <v>0</v>
      </c>
      <c r="CG119" s="359">
        <f t="shared" ca="1" si="152"/>
        <v>0</v>
      </c>
      <c r="CH119" s="359">
        <f t="shared" ca="1" si="153"/>
        <v>0</v>
      </c>
      <c r="CI119" s="359">
        <f t="shared" ca="1" si="154"/>
        <v>0</v>
      </c>
      <c r="CJ119" s="359">
        <f t="shared" ca="1" si="187"/>
        <v>0</v>
      </c>
      <c r="CL119" s="362">
        <f t="shared" ca="1" si="217"/>
        <v>230</v>
      </c>
      <c r="CM119" s="362">
        <v>111</v>
      </c>
      <c r="CN119" s="371">
        <f t="shared" ca="1" si="218"/>
        <v>0</v>
      </c>
      <c r="CO119" s="359">
        <f t="shared" ca="1" si="238"/>
        <v>0</v>
      </c>
      <c r="CP119" s="359">
        <f t="shared" ca="1" si="156"/>
        <v>0</v>
      </c>
      <c r="CQ119" s="359">
        <f t="shared" ca="1" si="157"/>
        <v>0</v>
      </c>
      <c r="CR119" s="359">
        <f t="shared" ca="1" si="158"/>
        <v>0</v>
      </c>
      <c r="CS119" s="359">
        <f t="shared" ca="1" si="188"/>
        <v>0</v>
      </c>
      <c r="CU119" s="362">
        <f t="shared" ca="1" si="219"/>
        <v>230</v>
      </c>
      <c r="CV119" s="362">
        <v>111</v>
      </c>
      <c r="CW119" s="371">
        <f t="shared" ca="1" si="220"/>
        <v>0</v>
      </c>
      <c r="CX119" s="359">
        <f t="shared" ca="1" si="239"/>
        <v>0</v>
      </c>
      <c r="CY119" s="359">
        <f t="shared" ca="1" si="160"/>
        <v>0</v>
      </c>
      <c r="CZ119" s="359">
        <f t="shared" ca="1" si="161"/>
        <v>0</v>
      </c>
      <c r="DA119" s="359">
        <f t="shared" ca="1" si="162"/>
        <v>0</v>
      </c>
      <c r="DB119" s="359">
        <f t="shared" ca="1" si="189"/>
        <v>0</v>
      </c>
      <c r="DD119" s="362">
        <f t="shared" ca="1" si="221"/>
        <v>230</v>
      </c>
      <c r="DE119" s="362">
        <v>111</v>
      </c>
      <c r="DF119" s="371">
        <f t="shared" ca="1" si="222"/>
        <v>0</v>
      </c>
      <c r="DG119" s="359">
        <f t="shared" ca="1" si="240"/>
        <v>0</v>
      </c>
      <c r="DH119" s="359">
        <f t="shared" ca="1" si="164"/>
        <v>0</v>
      </c>
      <c r="DI119" s="359">
        <f t="shared" ca="1" si="165"/>
        <v>0</v>
      </c>
      <c r="DJ119" s="359">
        <f t="shared" ca="1" si="166"/>
        <v>0</v>
      </c>
      <c r="DK119" s="359">
        <f t="shared" ca="1" si="190"/>
        <v>0</v>
      </c>
      <c r="DM119" s="362">
        <f t="shared" ca="1" si="223"/>
        <v>230</v>
      </c>
      <c r="DN119" s="362">
        <v>111</v>
      </c>
      <c r="DO119" s="371">
        <f t="shared" ca="1" si="224"/>
        <v>0</v>
      </c>
      <c r="DP119" s="359">
        <f t="shared" ca="1" si="241"/>
        <v>0</v>
      </c>
      <c r="DQ119" s="359">
        <f t="shared" ca="1" si="168"/>
        <v>0</v>
      </c>
      <c r="DR119" s="359">
        <f t="shared" ca="1" si="169"/>
        <v>0</v>
      </c>
      <c r="DS119" s="359">
        <f t="shared" ca="1" si="170"/>
        <v>0</v>
      </c>
      <c r="DT119" s="359">
        <f t="shared" ca="1" si="191"/>
        <v>0</v>
      </c>
      <c r="DV119" s="362">
        <f t="shared" ca="1" si="225"/>
        <v>230</v>
      </c>
      <c r="DW119" s="362">
        <v>111</v>
      </c>
      <c r="DX119" s="371">
        <f t="shared" ca="1" si="226"/>
        <v>0</v>
      </c>
      <c r="DY119" s="359">
        <f t="shared" ca="1" si="242"/>
        <v>0</v>
      </c>
      <c r="DZ119" s="359">
        <f t="shared" ca="1" si="172"/>
        <v>0</v>
      </c>
      <c r="EA119" s="359">
        <f t="shared" ca="1" si="173"/>
        <v>0</v>
      </c>
      <c r="EB119" s="359">
        <f t="shared" ca="1" si="174"/>
        <v>0</v>
      </c>
      <c r="EC119" s="359">
        <f t="shared" ca="1" si="192"/>
        <v>0</v>
      </c>
      <c r="EE119" s="362">
        <f t="shared" ca="1" si="227"/>
        <v>230</v>
      </c>
      <c r="EF119" s="362">
        <v>111</v>
      </c>
      <c r="EG119" s="371">
        <f t="shared" ca="1" si="228"/>
        <v>0</v>
      </c>
      <c r="EH119" s="359">
        <f t="shared" ca="1" si="243"/>
        <v>0</v>
      </c>
      <c r="EI119" s="359">
        <f t="shared" ca="1" si="176"/>
        <v>0</v>
      </c>
      <c r="EJ119" s="359">
        <f t="shared" ca="1" si="177"/>
        <v>0</v>
      </c>
      <c r="EK119" s="359">
        <f t="shared" ca="1" si="178"/>
        <v>0</v>
      </c>
      <c r="EL119" s="359">
        <f t="shared" ca="1" si="193"/>
        <v>0</v>
      </c>
    </row>
    <row r="120" spans="6:142" x14ac:dyDescent="0.35">
      <c r="F120" s="372">
        <f ca="1">IFERROR(INDEX('Inflation Rates'!$A$16:$H$138,MATCH('IRA Roth'!$H120,'Inflation Rates'!$A$16:$A$138,0),8)/INDEX('Inflation Rates'!$A$16:$H$138,MATCH('IRA Roth'!$H120,'Inflation Rates'!$A$16:$A$138,0)-1,8)-1,F119)</f>
        <v>2.0000000000000018E-2</v>
      </c>
      <c r="G120" s="372">
        <f ca="1">IFERROR(INDEX('Inflation Rates'!$A$16:$H$138,MATCH('IRA Roth'!$H120,'Inflation Rates'!$A$16:$A$138,0),6)/INDEX('Inflation Rates'!$A$16:$H$138,MATCH('IRA Roth'!$H120,'Inflation Rates'!$A$16:$A$138,0)-1,6)-1,G119)</f>
        <v>2.0999999999999908E-2</v>
      </c>
      <c r="H120" s="362">
        <f t="shared" ca="1" si="244"/>
        <v>2131</v>
      </c>
      <c r="I120" s="362">
        <f t="shared" ca="1" si="244"/>
        <v>231</v>
      </c>
      <c r="J120" s="362">
        <v>112</v>
      </c>
      <c r="K120" s="371">
        <f t="shared" ca="1" si="195"/>
        <v>0</v>
      </c>
      <c r="L120" s="359">
        <f t="shared" ca="1" si="124"/>
        <v>0</v>
      </c>
      <c r="M120" s="359">
        <f t="shared" ca="1" si="125"/>
        <v>0</v>
      </c>
      <c r="N120" s="359">
        <f t="shared" ca="1" si="126"/>
        <v>0</v>
      </c>
      <c r="O120" s="359">
        <f t="shared" ca="1" si="196"/>
        <v>0</v>
      </c>
      <c r="P120" s="359">
        <f t="shared" ca="1" si="179"/>
        <v>0</v>
      </c>
      <c r="R120" s="362">
        <f t="shared" ca="1" si="197"/>
        <v>231</v>
      </c>
      <c r="S120" s="362">
        <v>112</v>
      </c>
      <c r="T120" s="371">
        <f t="shared" ca="1" si="198"/>
        <v>0</v>
      </c>
      <c r="U120" s="359">
        <f t="shared" ca="1" si="230"/>
        <v>0</v>
      </c>
      <c r="V120" s="359">
        <f t="shared" ca="1" si="128"/>
        <v>0</v>
      </c>
      <c r="W120" s="359">
        <f t="shared" ca="1" si="129"/>
        <v>0</v>
      </c>
      <c r="X120" s="359">
        <f t="shared" ca="1" si="199"/>
        <v>0</v>
      </c>
      <c r="Y120" s="359">
        <f t="shared" ca="1" si="180"/>
        <v>0</v>
      </c>
      <c r="AA120" s="362">
        <f t="shared" ca="1" si="200"/>
        <v>231</v>
      </c>
      <c r="AB120" s="362">
        <v>112</v>
      </c>
      <c r="AC120" s="371">
        <f t="shared" ca="1" si="201"/>
        <v>0</v>
      </c>
      <c r="AD120" s="359">
        <f t="shared" ca="1" si="231"/>
        <v>0</v>
      </c>
      <c r="AE120" s="359">
        <f t="shared" ca="1" si="131"/>
        <v>0</v>
      </c>
      <c r="AF120" s="359">
        <f t="shared" ca="1" si="132"/>
        <v>0</v>
      </c>
      <c r="AG120" s="359">
        <f t="shared" ca="1" si="202"/>
        <v>0</v>
      </c>
      <c r="AH120" s="359">
        <f t="shared" ca="1" si="181"/>
        <v>0</v>
      </c>
      <c r="AJ120" s="362">
        <f t="shared" ca="1" si="203"/>
        <v>231</v>
      </c>
      <c r="AK120" s="362">
        <v>112</v>
      </c>
      <c r="AL120" s="371">
        <f t="shared" ca="1" si="204"/>
        <v>0</v>
      </c>
      <c r="AM120" s="359">
        <f t="shared" ca="1" si="232"/>
        <v>0</v>
      </c>
      <c r="AN120" s="359">
        <f t="shared" ca="1" si="134"/>
        <v>0</v>
      </c>
      <c r="AO120" s="359">
        <f t="shared" ca="1" si="135"/>
        <v>0</v>
      </c>
      <c r="AP120" s="359">
        <f t="shared" ca="1" si="205"/>
        <v>0</v>
      </c>
      <c r="AQ120" s="359">
        <f t="shared" ca="1" si="182"/>
        <v>0</v>
      </c>
      <c r="AS120" s="362">
        <f t="shared" ca="1" si="206"/>
        <v>231</v>
      </c>
      <c r="AT120" s="362">
        <v>112</v>
      </c>
      <c r="AU120" s="371">
        <f t="shared" ca="1" si="207"/>
        <v>0</v>
      </c>
      <c r="AV120" s="359">
        <f t="shared" ca="1" si="233"/>
        <v>0</v>
      </c>
      <c r="AW120" s="359">
        <f t="shared" ca="1" si="137"/>
        <v>0</v>
      </c>
      <c r="AX120" s="359">
        <f t="shared" ca="1" si="138"/>
        <v>0</v>
      </c>
      <c r="AY120" s="359">
        <f t="shared" ca="1" si="208"/>
        <v>0</v>
      </c>
      <c r="AZ120" s="359">
        <f t="shared" ca="1" si="183"/>
        <v>0</v>
      </c>
      <c r="BB120" s="362">
        <f t="shared" ca="1" si="209"/>
        <v>231</v>
      </c>
      <c r="BC120" s="362">
        <v>112</v>
      </c>
      <c r="BD120" s="371">
        <f t="shared" ca="1" si="210"/>
        <v>0</v>
      </c>
      <c r="BE120" s="359">
        <f t="shared" ca="1" si="234"/>
        <v>0</v>
      </c>
      <c r="BF120" s="359">
        <f t="shared" ca="1" si="140"/>
        <v>0</v>
      </c>
      <c r="BG120" s="359">
        <f t="shared" ca="1" si="141"/>
        <v>0</v>
      </c>
      <c r="BH120" s="359">
        <f t="shared" ca="1" si="142"/>
        <v>0</v>
      </c>
      <c r="BI120" s="359">
        <f t="shared" ca="1" si="184"/>
        <v>0</v>
      </c>
      <c r="BK120" s="362">
        <f t="shared" ca="1" si="211"/>
        <v>231</v>
      </c>
      <c r="BL120" s="362">
        <v>112</v>
      </c>
      <c r="BM120" s="371">
        <f t="shared" ca="1" si="212"/>
        <v>0</v>
      </c>
      <c r="BN120" s="359">
        <f t="shared" ca="1" si="235"/>
        <v>0</v>
      </c>
      <c r="BO120" s="359">
        <f t="shared" ca="1" si="144"/>
        <v>0</v>
      </c>
      <c r="BP120" s="359">
        <f t="shared" ca="1" si="145"/>
        <v>0</v>
      </c>
      <c r="BQ120" s="359">
        <f t="shared" ca="1" si="146"/>
        <v>0</v>
      </c>
      <c r="BR120" s="359">
        <f t="shared" ca="1" si="185"/>
        <v>0</v>
      </c>
      <c r="BT120" s="362">
        <f t="shared" ca="1" si="213"/>
        <v>231</v>
      </c>
      <c r="BU120" s="362">
        <v>112</v>
      </c>
      <c r="BV120" s="371">
        <f t="shared" ca="1" si="214"/>
        <v>0</v>
      </c>
      <c r="BW120" s="359">
        <f t="shared" ca="1" si="236"/>
        <v>0</v>
      </c>
      <c r="BX120" s="359">
        <f t="shared" ca="1" si="148"/>
        <v>0</v>
      </c>
      <c r="BY120" s="359">
        <f t="shared" ca="1" si="149"/>
        <v>0</v>
      </c>
      <c r="BZ120" s="359">
        <f t="shared" ca="1" si="150"/>
        <v>0</v>
      </c>
      <c r="CA120" s="359">
        <f t="shared" ca="1" si="186"/>
        <v>0</v>
      </c>
      <c r="CC120" s="362">
        <f t="shared" ca="1" si="215"/>
        <v>231</v>
      </c>
      <c r="CD120" s="362">
        <v>112</v>
      </c>
      <c r="CE120" s="371">
        <f t="shared" ca="1" si="216"/>
        <v>0</v>
      </c>
      <c r="CF120" s="359">
        <f t="shared" ca="1" si="237"/>
        <v>0</v>
      </c>
      <c r="CG120" s="359">
        <f t="shared" ca="1" si="152"/>
        <v>0</v>
      </c>
      <c r="CH120" s="359">
        <f t="shared" ca="1" si="153"/>
        <v>0</v>
      </c>
      <c r="CI120" s="359">
        <f t="shared" ca="1" si="154"/>
        <v>0</v>
      </c>
      <c r="CJ120" s="359">
        <f t="shared" ca="1" si="187"/>
        <v>0</v>
      </c>
      <c r="CL120" s="362">
        <f t="shared" ca="1" si="217"/>
        <v>231</v>
      </c>
      <c r="CM120" s="362">
        <v>112</v>
      </c>
      <c r="CN120" s="371">
        <f t="shared" ca="1" si="218"/>
        <v>0</v>
      </c>
      <c r="CO120" s="359">
        <f t="shared" ca="1" si="238"/>
        <v>0</v>
      </c>
      <c r="CP120" s="359">
        <f t="shared" ca="1" si="156"/>
        <v>0</v>
      </c>
      <c r="CQ120" s="359">
        <f t="shared" ca="1" si="157"/>
        <v>0</v>
      </c>
      <c r="CR120" s="359">
        <f t="shared" ca="1" si="158"/>
        <v>0</v>
      </c>
      <c r="CS120" s="359">
        <f t="shared" ca="1" si="188"/>
        <v>0</v>
      </c>
      <c r="CU120" s="362">
        <f t="shared" ca="1" si="219"/>
        <v>231</v>
      </c>
      <c r="CV120" s="362">
        <v>112</v>
      </c>
      <c r="CW120" s="371">
        <f t="shared" ca="1" si="220"/>
        <v>0</v>
      </c>
      <c r="CX120" s="359">
        <f t="shared" ca="1" si="239"/>
        <v>0</v>
      </c>
      <c r="CY120" s="359">
        <f t="shared" ca="1" si="160"/>
        <v>0</v>
      </c>
      <c r="CZ120" s="359">
        <f t="shared" ca="1" si="161"/>
        <v>0</v>
      </c>
      <c r="DA120" s="359">
        <f t="shared" ca="1" si="162"/>
        <v>0</v>
      </c>
      <c r="DB120" s="359">
        <f t="shared" ca="1" si="189"/>
        <v>0</v>
      </c>
      <c r="DD120" s="362">
        <f t="shared" ca="1" si="221"/>
        <v>231</v>
      </c>
      <c r="DE120" s="362">
        <v>112</v>
      </c>
      <c r="DF120" s="371">
        <f t="shared" ca="1" si="222"/>
        <v>0</v>
      </c>
      <c r="DG120" s="359">
        <f t="shared" ca="1" si="240"/>
        <v>0</v>
      </c>
      <c r="DH120" s="359">
        <f t="shared" ca="1" si="164"/>
        <v>0</v>
      </c>
      <c r="DI120" s="359">
        <f t="shared" ca="1" si="165"/>
        <v>0</v>
      </c>
      <c r="DJ120" s="359">
        <f t="shared" ca="1" si="166"/>
        <v>0</v>
      </c>
      <c r="DK120" s="359">
        <f t="shared" ca="1" si="190"/>
        <v>0</v>
      </c>
      <c r="DM120" s="362">
        <f t="shared" ca="1" si="223"/>
        <v>231</v>
      </c>
      <c r="DN120" s="362">
        <v>112</v>
      </c>
      <c r="DO120" s="371">
        <f t="shared" ca="1" si="224"/>
        <v>0</v>
      </c>
      <c r="DP120" s="359">
        <f t="shared" ca="1" si="241"/>
        <v>0</v>
      </c>
      <c r="DQ120" s="359">
        <f t="shared" ca="1" si="168"/>
        <v>0</v>
      </c>
      <c r="DR120" s="359">
        <f t="shared" ca="1" si="169"/>
        <v>0</v>
      </c>
      <c r="DS120" s="359">
        <f t="shared" ca="1" si="170"/>
        <v>0</v>
      </c>
      <c r="DT120" s="359">
        <f t="shared" ca="1" si="191"/>
        <v>0</v>
      </c>
      <c r="DV120" s="362">
        <f t="shared" ca="1" si="225"/>
        <v>231</v>
      </c>
      <c r="DW120" s="362">
        <v>112</v>
      </c>
      <c r="DX120" s="371">
        <f t="shared" ca="1" si="226"/>
        <v>0</v>
      </c>
      <c r="DY120" s="359">
        <f t="shared" ca="1" si="242"/>
        <v>0</v>
      </c>
      <c r="DZ120" s="359">
        <f t="shared" ca="1" si="172"/>
        <v>0</v>
      </c>
      <c r="EA120" s="359">
        <f t="shared" ca="1" si="173"/>
        <v>0</v>
      </c>
      <c r="EB120" s="359">
        <f t="shared" ca="1" si="174"/>
        <v>0</v>
      </c>
      <c r="EC120" s="359">
        <f t="shared" ca="1" si="192"/>
        <v>0</v>
      </c>
      <c r="EE120" s="362">
        <f t="shared" ca="1" si="227"/>
        <v>231</v>
      </c>
      <c r="EF120" s="362">
        <v>112</v>
      </c>
      <c r="EG120" s="371">
        <f t="shared" ca="1" si="228"/>
        <v>0</v>
      </c>
      <c r="EH120" s="359">
        <f t="shared" ca="1" si="243"/>
        <v>0</v>
      </c>
      <c r="EI120" s="359">
        <f t="shared" ca="1" si="176"/>
        <v>0</v>
      </c>
      <c r="EJ120" s="359">
        <f t="shared" ca="1" si="177"/>
        <v>0</v>
      </c>
      <c r="EK120" s="359">
        <f t="shared" ca="1" si="178"/>
        <v>0</v>
      </c>
      <c r="EL120" s="359">
        <f t="shared" ca="1" si="193"/>
        <v>0</v>
      </c>
    </row>
    <row r="121" spans="6:142" x14ac:dyDescent="0.35">
      <c r="F121" s="372">
        <f ca="1">IFERROR(INDEX('Inflation Rates'!$A$16:$H$138,MATCH('IRA Roth'!$H121,'Inflation Rates'!$A$16:$A$138,0),8)/INDEX('Inflation Rates'!$A$16:$H$138,MATCH('IRA Roth'!$H121,'Inflation Rates'!$A$16:$A$138,0)-1,8)-1,F120)</f>
        <v>2.0000000000000018E-2</v>
      </c>
      <c r="G121" s="372">
        <f ca="1">IFERROR(INDEX('Inflation Rates'!$A$16:$H$138,MATCH('IRA Roth'!$H121,'Inflation Rates'!$A$16:$A$138,0),6)/INDEX('Inflation Rates'!$A$16:$H$138,MATCH('IRA Roth'!$H121,'Inflation Rates'!$A$16:$A$138,0)-1,6)-1,G120)</f>
        <v>2.0999999999999908E-2</v>
      </c>
      <c r="H121" s="362">
        <f t="shared" ca="1" si="244"/>
        <v>2132</v>
      </c>
      <c r="I121" s="362">
        <f t="shared" ca="1" si="244"/>
        <v>232</v>
      </c>
      <c r="J121" s="362">
        <v>113</v>
      </c>
      <c r="K121" s="371">
        <f t="shared" ca="1" si="195"/>
        <v>0</v>
      </c>
      <c r="L121" s="359">
        <f t="shared" ca="1" si="124"/>
        <v>0</v>
      </c>
      <c r="M121" s="359">
        <f t="shared" ca="1" si="125"/>
        <v>0</v>
      </c>
      <c r="N121" s="359">
        <f t="shared" ca="1" si="126"/>
        <v>0</v>
      </c>
      <c r="O121" s="359">
        <f t="shared" ca="1" si="196"/>
        <v>0</v>
      </c>
      <c r="P121" s="359">
        <f t="shared" ca="1" si="179"/>
        <v>0</v>
      </c>
      <c r="R121" s="362">
        <f t="shared" ca="1" si="197"/>
        <v>232</v>
      </c>
      <c r="S121" s="362">
        <v>113</v>
      </c>
      <c r="T121" s="371">
        <f t="shared" ca="1" si="198"/>
        <v>0</v>
      </c>
      <c r="U121" s="359">
        <f t="shared" ca="1" si="230"/>
        <v>0</v>
      </c>
      <c r="V121" s="359">
        <f t="shared" ca="1" si="128"/>
        <v>0</v>
      </c>
      <c r="W121" s="359">
        <f t="shared" ca="1" si="129"/>
        <v>0</v>
      </c>
      <c r="X121" s="359">
        <f t="shared" ca="1" si="199"/>
        <v>0</v>
      </c>
      <c r="Y121" s="359">
        <f t="shared" ca="1" si="180"/>
        <v>0</v>
      </c>
      <c r="AA121" s="362">
        <f t="shared" ca="1" si="200"/>
        <v>232</v>
      </c>
      <c r="AB121" s="362">
        <v>113</v>
      </c>
      <c r="AC121" s="371">
        <f t="shared" ca="1" si="201"/>
        <v>0</v>
      </c>
      <c r="AD121" s="359">
        <f t="shared" ca="1" si="231"/>
        <v>0</v>
      </c>
      <c r="AE121" s="359">
        <f t="shared" ca="1" si="131"/>
        <v>0</v>
      </c>
      <c r="AF121" s="359">
        <f t="shared" ca="1" si="132"/>
        <v>0</v>
      </c>
      <c r="AG121" s="359">
        <f t="shared" ca="1" si="202"/>
        <v>0</v>
      </c>
      <c r="AH121" s="359">
        <f t="shared" ca="1" si="181"/>
        <v>0</v>
      </c>
      <c r="AJ121" s="362">
        <f t="shared" ca="1" si="203"/>
        <v>232</v>
      </c>
      <c r="AK121" s="362">
        <v>113</v>
      </c>
      <c r="AL121" s="371">
        <f t="shared" ca="1" si="204"/>
        <v>0</v>
      </c>
      <c r="AM121" s="359">
        <f t="shared" ca="1" si="232"/>
        <v>0</v>
      </c>
      <c r="AN121" s="359">
        <f t="shared" ca="1" si="134"/>
        <v>0</v>
      </c>
      <c r="AO121" s="359">
        <f t="shared" ca="1" si="135"/>
        <v>0</v>
      </c>
      <c r="AP121" s="359">
        <f t="shared" ca="1" si="205"/>
        <v>0</v>
      </c>
      <c r="AQ121" s="359">
        <f t="shared" ca="1" si="182"/>
        <v>0</v>
      </c>
      <c r="AS121" s="362">
        <f t="shared" ca="1" si="206"/>
        <v>232</v>
      </c>
      <c r="AT121" s="362">
        <v>113</v>
      </c>
      <c r="AU121" s="371">
        <f t="shared" ca="1" si="207"/>
        <v>0</v>
      </c>
      <c r="AV121" s="359">
        <f t="shared" ca="1" si="233"/>
        <v>0</v>
      </c>
      <c r="AW121" s="359">
        <f t="shared" ca="1" si="137"/>
        <v>0</v>
      </c>
      <c r="AX121" s="359">
        <f t="shared" ca="1" si="138"/>
        <v>0</v>
      </c>
      <c r="AY121" s="359">
        <f t="shared" ca="1" si="208"/>
        <v>0</v>
      </c>
      <c r="AZ121" s="359">
        <f t="shared" ca="1" si="183"/>
        <v>0</v>
      </c>
      <c r="BB121" s="362">
        <f t="shared" ca="1" si="209"/>
        <v>232</v>
      </c>
      <c r="BC121" s="362">
        <v>113</v>
      </c>
      <c r="BD121" s="371">
        <f t="shared" ca="1" si="210"/>
        <v>0</v>
      </c>
      <c r="BE121" s="359">
        <f t="shared" ca="1" si="234"/>
        <v>0</v>
      </c>
      <c r="BF121" s="359">
        <f t="shared" ca="1" si="140"/>
        <v>0</v>
      </c>
      <c r="BG121" s="359">
        <f t="shared" ca="1" si="141"/>
        <v>0</v>
      </c>
      <c r="BH121" s="359">
        <f t="shared" ca="1" si="142"/>
        <v>0</v>
      </c>
      <c r="BI121" s="359">
        <f t="shared" ca="1" si="184"/>
        <v>0</v>
      </c>
      <c r="BK121" s="362">
        <f t="shared" ca="1" si="211"/>
        <v>232</v>
      </c>
      <c r="BL121" s="362">
        <v>113</v>
      </c>
      <c r="BM121" s="371">
        <f t="shared" ca="1" si="212"/>
        <v>0</v>
      </c>
      <c r="BN121" s="359">
        <f t="shared" ca="1" si="235"/>
        <v>0</v>
      </c>
      <c r="BO121" s="359">
        <f t="shared" ca="1" si="144"/>
        <v>0</v>
      </c>
      <c r="BP121" s="359">
        <f t="shared" ca="1" si="145"/>
        <v>0</v>
      </c>
      <c r="BQ121" s="359">
        <f t="shared" ca="1" si="146"/>
        <v>0</v>
      </c>
      <c r="BR121" s="359">
        <f t="shared" ca="1" si="185"/>
        <v>0</v>
      </c>
      <c r="BT121" s="362">
        <f t="shared" ca="1" si="213"/>
        <v>232</v>
      </c>
      <c r="BU121" s="362">
        <v>113</v>
      </c>
      <c r="BV121" s="371">
        <f t="shared" ca="1" si="214"/>
        <v>0</v>
      </c>
      <c r="BW121" s="359">
        <f t="shared" ca="1" si="236"/>
        <v>0</v>
      </c>
      <c r="BX121" s="359">
        <f t="shared" ca="1" si="148"/>
        <v>0</v>
      </c>
      <c r="BY121" s="359">
        <f t="shared" ca="1" si="149"/>
        <v>0</v>
      </c>
      <c r="BZ121" s="359">
        <f t="shared" ca="1" si="150"/>
        <v>0</v>
      </c>
      <c r="CA121" s="359">
        <f t="shared" ca="1" si="186"/>
        <v>0</v>
      </c>
      <c r="CC121" s="362">
        <f t="shared" ca="1" si="215"/>
        <v>232</v>
      </c>
      <c r="CD121" s="362">
        <v>113</v>
      </c>
      <c r="CE121" s="371">
        <f t="shared" ca="1" si="216"/>
        <v>0</v>
      </c>
      <c r="CF121" s="359">
        <f t="shared" ca="1" si="237"/>
        <v>0</v>
      </c>
      <c r="CG121" s="359">
        <f t="shared" ca="1" si="152"/>
        <v>0</v>
      </c>
      <c r="CH121" s="359">
        <f t="shared" ca="1" si="153"/>
        <v>0</v>
      </c>
      <c r="CI121" s="359">
        <f t="shared" ca="1" si="154"/>
        <v>0</v>
      </c>
      <c r="CJ121" s="359">
        <f t="shared" ca="1" si="187"/>
        <v>0</v>
      </c>
      <c r="CL121" s="362">
        <f t="shared" ca="1" si="217"/>
        <v>232</v>
      </c>
      <c r="CM121" s="362">
        <v>113</v>
      </c>
      <c r="CN121" s="371">
        <f t="shared" ca="1" si="218"/>
        <v>0</v>
      </c>
      <c r="CO121" s="359">
        <f t="shared" ca="1" si="238"/>
        <v>0</v>
      </c>
      <c r="CP121" s="359">
        <f t="shared" ca="1" si="156"/>
        <v>0</v>
      </c>
      <c r="CQ121" s="359">
        <f t="shared" ca="1" si="157"/>
        <v>0</v>
      </c>
      <c r="CR121" s="359">
        <f t="shared" ca="1" si="158"/>
        <v>0</v>
      </c>
      <c r="CS121" s="359">
        <f t="shared" ca="1" si="188"/>
        <v>0</v>
      </c>
      <c r="CU121" s="362">
        <f t="shared" ca="1" si="219"/>
        <v>232</v>
      </c>
      <c r="CV121" s="362">
        <v>113</v>
      </c>
      <c r="CW121" s="371">
        <f t="shared" ca="1" si="220"/>
        <v>0</v>
      </c>
      <c r="CX121" s="359">
        <f t="shared" ca="1" si="239"/>
        <v>0</v>
      </c>
      <c r="CY121" s="359">
        <f t="shared" ca="1" si="160"/>
        <v>0</v>
      </c>
      <c r="CZ121" s="359">
        <f t="shared" ca="1" si="161"/>
        <v>0</v>
      </c>
      <c r="DA121" s="359">
        <f t="shared" ca="1" si="162"/>
        <v>0</v>
      </c>
      <c r="DB121" s="359">
        <f t="shared" ca="1" si="189"/>
        <v>0</v>
      </c>
      <c r="DD121" s="362">
        <f t="shared" ca="1" si="221"/>
        <v>232</v>
      </c>
      <c r="DE121" s="362">
        <v>113</v>
      </c>
      <c r="DF121" s="371">
        <f t="shared" ca="1" si="222"/>
        <v>0</v>
      </c>
      <c r="DG121" s="359">
        <f t="shared" ca="1" si="240"/>
        <v>0</v>
      </c>
      <c r="DH121" s="359">
        <f t="shared" ca="1" si="164"/>
        <v>0</v>
      </c>
      <c r="DI121" s="359">
        <f t="shared" ca="1" si="165"/>
        <v>0</v>
      </c>
      <c r="DJ121" s="359">
        <f t="shared" ca="1" si="166"/>
        <v>0</v>
      </c>
      <c r="DK121" s="359">
        <f t="shared" ca="1" si="190"/>
        <v>0</v>
      </c>
      <c r="DM121" s="362">
        <f t="shared" ca="1" si="223"/>
        <v>232</v>
      </c>
      <c r="DN121" s="362">
        <v>113</v>
      </c>
      <c r="DO121" s="371">
        <f t="shared" ca="1" si="224"/>
        <v>0</v>
      </c>
      <c r="DP121" s="359">
        <f t="shared" ca="1" si="241"/>
        <v>0</v>
      </c>
      <c r="DQ121" s="359">
        <f t="shared" ca="1" si="168"/>
        <v>0</v>
      </c>
      <c r="DR121" s="359">
        <f t="shared" ca="1" si="169"/>
        <v>0</v>
      </c>
      <c r="DS121" s="359">
        <f t="shared" ca="1" si="170"/>
        <v>0</v>
      </c>
      <c r="DT121" s="359">
        <f t="shared" ca="1" si="191"/>
        <v>0</v>
      </c>
      <c r="DV121" s="362">
        <f t="shared" ca="1" si="225"/>
        <v>232</v>
      </c>
      <c r="DW121" s="362">
        <v>113</v>
      </c>
      <c r="DX121" s="371">
        <f t="shared" ca="1" si="226"/>
        <v>0</v>
      </c>
      <c r="DY121" s="359">
        <f t="shared" ca="1" si="242"/>
        <v>0</v>
      </c>
      <c r="DZ121" s="359">
        <f t="shared" ca="1" si="172"/>
        <v>0</v>
      </c>
      <c r="EA121" s="359">
        <f t="shared" ca="1" si="173"/>
        <v>0</v>
      </c>
      <c r="EB121" s="359">
        <f t="shared" ca="1" si="174"/>
        <v>0</v>
      </c>
      <c r="EC121" s="359">
        <f t="shared" ca="1" si="192"/>
        <v>0</v>
      </c>
      <c r="EE121" s="362">
        <f t="shared" ca="1" si="227"/>
        <v>232</v>
      </c>
      <c r="EF121" s="362">
        <v>113</v>
      </c>
      <c r="EG121" s="371">
        <f t="shared" ca="1" si="228"/>
        <v>0</v>
      </c>
      <c r="EH121" s="359">
        <f t="shared" ca="1" si="243"/>
        <v>0</v>
      </c>
      <c r="EI121" s="359">
        <f t="shared" ca="1" si="176"/>
        <v>0</v>
      </c>
      <c r="EJ121" s="359">
        <f t="shared" ca="1" si="177"/>
        <v>0</v>
      </c>
      <c r="EK121" s="359">
        <f t="shared" ca="1" si="178"/>
        <v>0</v>
      </c>
      <c r="EL121" s="359">
        <f t="shared" ca="1" si="193"/>
        <v>0</v>
      </c>
    </row>
    <row r="122" spans="6:142" x14ac:dyDescent="0.35">
      <c r="F122" s="372">
        <f ca="1">IFERROR(INDEX('Inflation Rates'!$A$16:$H$138,MATCH('IRA Roth'!$H122,'Inflation Rates'!$A$16:$A$138,0),8)/INDEX('Inflation Rates'!$A$16:$H$138,MATCH('IRA Roth'!$H122,'Inflation Rates'!$A$16:$A$138,0)-1,8)-1,F121)</f>
        <v>2.0000000000000018E-2</v>
      </c>
      <c r="G122" s="372">
        <f ca="1">IFERROR(INDEX('Inflation Rates'!$A$16:$H$138,MATCH('IRA Roth'!$H122,'Inflation Rates'!$A$16:$A$138,0),6)/INDEX('Inflation Rates'!$A$16:$H$138,MATCH('IRA Roth'!$H122,'Inflation Rates'!$A$16:$A$138,0)-1,6)-1,G121)</f>
        <v>2.0999999999999908E-2</v>
      </c>
      <c r="H122" s="362">
        <f t="shared" ca="1" si="244"/>
        <v>2133</v>
      </c>
      <c r="I122" s="362">
        <f t="shared" ca="1" si="244"/>
        <v>233</v>
      </c>
      <c r="J122" s="362">
        <v>114</v>
      </c>
      <c r="K122" s="371">
        <f t="shared" ca="1" si="195"/>
        <v>0</v>
      </c>
      <c r="L122" s="359">
        <f t="shared" ca="1" si="124"/>
        <v>0</v>
      </c>
      <c r="M122" s="359">
        <f t="shared" ca="1" si="125"/>
        <v>0</v>
      </c>
      <c r="N122" s="359">
        <f t="shared" ca="1" si="126"/>
        <v>0</v>
      </c>
      <c r="O122" s="359">
        <f t="shared" ca="1" si="196"/>
        <v>0</v>
      </c>
      <c r="P122" s="359">
        <f t="shared" ca="1" si="179"/>
        <v>0</v>
      </c>
      <c r="R122" s="362">
        <f t="shared" ca="1" si="197"/>
        <v>233</v>
      </c>
      <c r="S122" s="362">
        <v>114</v>
      </c>
      <c r="T122" s="371">
        <f t="shared" ca="1" si="198"/>
        <v>0</v>
      </c>
      <c r="U122" s="359">
        <f t="shared" ca="1" si="230"/>
        <v>0</v>
      </c>
      <c r="V122" s="359">
        <f t="shared" ca="1" si="128"/>
        <v>0</v>
      </c>
      <c r="W122" s="359">
        <f t="shared" ca="1" si="129"/>
        <v>0</v>
      </c>
      <c r="X122" s="359">
        <f t="shared" ca="1" si="199"/>
        <v>0</v>
      </c>
      <c r="Y122" s="359">
        <f t="shared" ca="1" si="180"/>
        <v>0</v>
      </c>
      <c r="AA122" s="362">
        <f t="shared" ca="1" si="200"/>
        <v>233</v>
      </c>
      <c r="AB122" s="362">
        <v>114</v>
      </c>
      <c r="AC122" s="371">
        <f t="shared" ca="1" si="201"/>
        <v>0</v>
      </c>
      <c r="AD122" s="359">
        <f t="shared" ca="1" si="231"/>
        <v>0</v>
      </c>
      <c r="AE122" s="359">
        <f t="shared" ca="1" si="131"/>
        <v>0</v>
      </c>
      <c r="AF122" s="359">
        <f t="shared" ca="1" si="132"/>
        <v>0</v>
      </c>
      <c r="AG122" s="359">
        <f t="shared" ca="1" si="202"/>
        <v>0</v>
      </c>
      <c r="AH122" s="359">
        <f t="shared" ca="1" si="181"/>
        <v>0</v>
      </c>
      <c r="AJ122" s="362">
        <f t="shared" ca="1" si="203"/>
        <v>233</v>
      </c>
      <c r="AK122" s="362">
        <v>114</v>
      </c>
      <c r="AL122" s="371">
        <f t="shared" ca="1" si="204"/>
        <v>0</v>
      </c>
      <c r="AM122" s="359">
        <f t="shared" ca="1" si="232"/>
        <v>0</v>
      </c>
      <c r="AN122" s="359">
        <f t="shared" ca="1" si="134"/>
        <v>0</v>
      </c>
      <c r="AO122" s="359">
        <f t="shared" ca="1" si="135"/>
        <v>0</v>
      </c>
      <c r="AP122" s="359">
        <f t="shared" ca="1" si="205"/>
        <v>0</v>
      </c>
      <c r="AQ122" s="359">
        <f t="shared" ca="1" si="182"/>
        <v>0</v>
      </c>
      <c r="AS122" s="362">
        <f t="shared" ca="1" si="206"/>
        <v>233</v>
      </c>
      <c r="AT122" s="362">
        <v>114</v>
      </c>
      <c r="AU122" s="371">
        <f t="shared" ca="1" si="207"/>
        <v>0</v>
      </c>
      <c r="AV122" s="359">
        <f t="shared" ca="1" si="233"/>
        <v>0</v>
      </c>
      <c r="AW122" s="359">
        <f t="shared" ca="1" si="137"/>
        <v>0</v>
      </c>
      <c r="AX122" s="359">
        <f t="shared" ca="1" si="138"/>
        <v>0</v>
      </c>
      <c r="AY122" s="359">
        <f t="shared" ca="1" si="208"/>
        <v>0</v>
      </c>
      <c r="AZ122" s="359">
        <f t="shared" ca="1" si="183"/>
        <v>0</v>
      </c>
      <c r="BB122" s="362">
        <f t="shared" ca="1" si="209"/>
        <v>233</v>
      </c>
      <c r="BC122" s="362">
        <v>114</v>
      </c>
      <c r="BD122" s="371">
        <f t="shared" ca="1" si="210"/>
        <v>0</v>
      </c>
      <c r="BE122" s="359">
        <f t="shared" ca="1" si="234"/>
        <v>0</v>
      </c>
      <c r="BF122" s="359">
        <f t="shared" ca="1" si="140"/>
        <v>0</v>
      </c>
      <c r="BG122" s="359">
        <f t="shared" ca="1" si="141"/>
        <v>0</v>
      </c>
      <c r="BH122" s="359">
        <f t="shared" ca="1" si="142"/>
        <v>0</v>
      </c>
      <c r="BI122" s="359">
        <f t="shared" ca="1" si="184"/>
        <v>0</v>
      </c>
      <c r="BK122" s="362">
        <f t="shared" ca="1" si="211"/>
        <v>233</v>
      </c>
      <c r="BL122" s="362">
        <v>114</v>
      </c>
      <c r="BM122" s="371">
        <f t="shared" ca="1" si="212"/>
        <v>0</v>
      </c>
      <c r="BN122" s="359">
        <f t="shared" ca="1" si="235"/>
        <v>0</v>
      </c>
      <c r="BO122" s="359">
        <f t="shared" ca="1" si="144"/>
        <v>0</v>
      </c>
      <c r="BP122" s="359">
        <f t="shared" ca="1" si="145"/>
        <v>0</v>
      </c>
      <c r="BQ122" s="359">
        <f t="shared" ca="1" si="146"/>
        <v>0</v>
      </c>
      <c r="BR122" s="359">
        <f t="shared" ca="1" si="185"/>
        <v>0</v>
      </c>
      <c r="BT122" s="362">
        <f t="shared" ca="1" si="213"/>
        <v>233</v>
      </c>
      <c r="BU122" s="362">
        <v>114</v>
      </c>
      <c r="BV122" s="371">
        <f t="shared" ca="1" si="214"/>
        <v>0</v>
      </c>
      <c r="BW122" s="359">
        <f t="shared" ca="1" si="236"/>
        <v>0</v>
      </c>
      <c r="BX122" s="359">
        <f t="shared" ca="1" si="148"/>
        <v>0</v>
      </c>
      <c r="BY122" s="359">
        <f t="shared" ca="1" si="149"/>
        <v>0</v>
      </c>
      <c r="BZ122" s="359">
        <f t="shared" ca="1" si="150"/>
        <v>0</v>
      </c>
      <c r="CA122" s="359">
        <f t="shared" ca="1" si="186"/>
        <v>0</v>
      </c>
      <c r="CC122" s="362">
        <f t="shared" ca="1" si="215"/>
        <v>233</v>
      </c>
      <c r="CD122" s="362">
        <v>114</v>
      </c>
      <c r="CE122" s="371">
        <f t="shared" ca="1" si="216"/>
        <v>0</v>
      </c>
      <c r="CF122" s="359">
        <f t="shared" ca="1" si="237"/>
        <v>0</v>
      </c>
      <c r="CG122" s="359">
        <f t="shared" ca="1" si="152"/>
        <v>0</v>
      </c>
      <c r="CH122" s="359">
        <f t="shared" ca="1" si="153"/>
        <v>0</v>
      </c>
      <c r="CI122" s="359">
        <f t="shared" ca="1" si="154"/>
        <v>0</v>
      </c>
      <c r="CJ122" s="359">
        <f t="shared" ca="1" si="187"/>
        <v>0</v>
      </c>
      <c r="CL122" s="362">
        <f t="shared" ca="1" si="217"/>
        <v>233</v>
      </c>
      <c r="CM122" s="362">
        <v>114</v>
      </c>
      <c r="CN122" s="371">
        <f t="shared" ca="1" si="218"/>
        <v>0</v>
      </c>
      <c r="CO122" s="359">
        <f t="shared" ca="1" si="238"/>
        <v>0</v>
      </c>
      <c r="CP122" s="359">
        <f t="shared" ca="1" si="156"/>
        <v>0</v>
      </c>
      <c r="CQ122" s="359">
        <f t="shared" ca="1" si="157"/>
        <v>0</v>
      </c>
      <c r="CR122" s="359">
        <f t="shared" ca="1" si="158"/>
        <v>0</v>
      </c>
      <c r="CS122" s="359">
        <f t="shared" ca="1" si="188"/>
        <v>0</v>
      </c>
      <c r="CU122" s="362">
        <f t="shared" ca="1" si="219"/>
        <v>233</v>
      </c>
      <c r="CV122" s="362">
        <v>114</v>
      </c>
      <c r="CW122" s="371">
        <f t="shared" ca="1" si="220"/>
        <v>0</v>
      </c>
      <c r="CX122" s="359">
        <f t="shared" ca="1" si="239"/>
        <v>0</v>
      </c>
      <c r="CY122" s="359">
        <f t="shared" ca="1" si="160"/>
        <v>0</v>
      </c>
      <c r="CZ122" s="359">
        <f t="shared" ca="1" si="161"/>
        <v>0</v>
      </c>
      <c r="DA122" s="359">
        <f t="shared" ca="1" si="162"/>
        <v>0</v>
      </c>
      <c r="DB122" s="359">
        <f t="shared" ca="1" si="189"/>
        <v>0</v>
      </c>
      <c r="DD122" s="362">
        <f t="shared" ca="1" si="221"/>
        <v>233</v>
      </c>
      <c r="DE122" s="362">
        <v>114</v>
      </c>
      <c r="DF122" s="371">
        <f t="shared" ca="1" si="222"/>
        <v>0</v>
      </c>
      <c r="DG122" s="359">
        <f t="shared" ca="1" si="240"/>
        <v>0</v>
      </c>
      <c r="DH122" s="359">
        <f t="shared" ca="1" si="164"/>
        <v>0</v>
      </c>
      <c r="DI122" s="359">
        <f t="shared" ca="1" si="165"/>
        <v>0</v>
      </c>
      <c r="DJ122" s="359">
        <f t="shared" ca="1" si="166"/>
        <v>0</v>
      </c>
      <c r="DK122" s="359">
        <f t="shared" ca="1" si="190"/>
        <v>0</v>
      </c>
      <c r="DM122" s="362">
        <f t="shared" ca="1" si="223"/>
        <v>233</v>
      </c>
      <c r="DN122" s="362">
        <v>114</v>
      </c>
      <c r="DO122" s="371">
        <f t="shared" ca="1" si="224"/>
        <v>0</v>
      </c>
      <c r="DP122" s="359">
        <f t="shared" ca="1" si="241"/>
        <v>0</v>
      </c>
      <c r="DQ122" s="359">
        <f t="shared" ca="1" si="168"/>
        <v>0</v>
      </c>
      <c r="DR122" s="359">
        <f t="shared" ca="1" si="169"/>
        <v>0</v>
      </c>
      <c r="DS122" s="359">
        <f t="shared" ca="1" si="170"/>
        <v>0</v>
      </c>
      <c r="DT122" s="359">
        <f t="shared" ca="1" si="191"/>
        <v>0</v>
      </c>
      <c r="DV122" s="362">
        <f t="shared" ca="1" si="225"/>
        <v>233</v>
      </c>
      <c r="DW122" s="362">
        <v>114</v>
      </c>
      <c r="DX122" s="371">
        <f t="shared" ca="1" si="226"/>
        <v>0</v>
      </c>
      <c r="DY122" s="359">
        <f t="shared" ca="1" si="242"/>
        <v>0</v>
      </c>
      <c r="DZ122" s="359">
        <f t="shared" ca="1" si="172"/>
        <v>0</v>
      </c>
      <c r="EA122" s="359">
        <f t="shared" ca="1" si="173"/>
        <v>0</v>
      </c>
      <c r="EB122" s="359">
        <f t="shared" ca="1" si="174"/>
        <v>0</v>
      </c>
      <c r="EC122" s="359">
        <f t="shared" ca="1" si="192"/>
        <v>0</v>
      </c>
      <c r="EE122" s="362">
        <f t="shared" ca="1" si="227"/>
        <v>233</v>
      </c>
      <c r="EF122" s="362">
        <v>114</v>
      </c>
      <c r="EG122" s="371">
        <f t="shared" ca="1" si="228"/>
        <v>0</v>
      </c>
      <c r="EH122" s="359">
        <f t="shared" ca="1" si="243"/>
        <v>0</v>
      </c>
      <c r="EI122" s="359">
        <f t="shared" ca="1" si="176"/>
        <v>0</v>
      </c>
      <c r="EJ122" s="359">
        <f t="shared" ca="1" si="177"/>
        <v>0</v>
      </c>
      <c r="EK122" s="359">
        <f t="shared" ca="1" si="178"/>
        <v>0</v>
      </c>
      <c r="EL122" s="359">
        <f t="shared" ca="1" si="193"/>
        <v>0</v>
      </c>
    </row>
    <row r="123" spans="6:142" x14ac:dyDescent="0.35">
      <c r="F123" s="372">
        <f ca="1">IFERROR(INDEX('Inflation Rates'!$A$16:$H$138,MATCH('IRA Roth'!$H123,'Inflation Rates'!$A$16:$A$138,0),8)/INDEX('Inflation Rates'!$A$16:$H$138,MATCH('IRA Roth'!$H123,'Inflation Rates'!$A$16:$A$138,0)-1,8)-1,F122)</f>
        <v>2.0000000000000018E-2</v>
      </c>
      <c r="G123" s="372">
        <f ca="1">IFERROR(INDEX('Inflation Rates'!$A$16:$H$138,MATCH('IRA Roth'!$H123,'Inflation Rates'!$A$16:$A$138,0),6)/INDEX('Inflation Rates'!$A$16:$H$138,MATCH('IRA Roth'!$H123,'Inflation Rates'!$A$16:$A$138,0)-1,6)-1,G122)</f>
        <v>2.0999999999999908E-2</v>
      </c>
      <c r="H123" s="362">
        <f t="shared" ref="H123:I138" ca="1" si="245">H122+1</f>
        <v>2134</v>
      </c>
      <c r="I123" s="362">
        <f t="shared" ca="1" si="245"/>
        <v>234</v>
      </c>
      <c r="J123" s="362">
        <v>115</v>
      </c>
      <c r="K123" s="371">
        <f t="shared" ca="1" si="195"/>
        <v>0</v>
      </c>
      <c r="L123" s="359">
        <f t="shared" ca="1" si="124"/>
        <v>0</v>
      </c>
      <c r="M123" s="359">
        <f t="shared" ca="1" si="125"/>
        <v>0</v>
      </c>
      <c r="N123" s="359">
        <f t="shared" ca="1" si="126"/>
        <v>0</v>
      </c>
      <c r="O123" s="359">
        <f t="shared" ca="1" si="196"/>
        <v>0</v>
      </c>
      <c r="P123" s="359">
        <f t="shared" ca="1" si="179"/>
        <v>0</v>
      </c>
      <c r="R123" s="362">
        <f t="shared" ca="1" si="197"/>
        <v>234</v>
      </c>
      <c r="S123" s="362">
        <v>115</v>
      </c>
      <c r="T123" s="371">
        <f t="shared" ca="1" si="198"/>
        <v>0</v>
      </c>
      <c r="U123" s="359">
        <f t="shared" ca="1" si="230"/>
        <v>0</v>
      </c>
      <c r="V123" s="359">
        <f t="shared" ca="1" si="128"/>
        <v>0</v>
      </c>
      <c r="W123" s="359">
        <f t="shared" ca="1" si="129"/>
        <v>0</v>
      </c>
      <c r="X123" s="359">
        <f t="shared" ca="1" si="199"/>
        <v>0</v>
      </c>
      <c r="Y123" s="359">
        <f t="shared" ca="1" si="180"/>
        <v>0</v>
      </c>
      <c r="AA123" s="362">
        <f t="shared" ca="1" si="200"/>
        <v>234</v>
      </c>
      <c r="AB123" s="362">
        <v>115</v>
      </c>
      <c r="AC123" s="371">
        <f t="shared" ca="1" si="201"/>
        <v>0</v>
      </c>
      <c r="AD123" s="359">
        <f t="shared" ca="1" si="231"/>
        <v>0</v>
      </c>
      <c r="AE123" s="359">
        <f t="shared" ca="1" si="131"/>
        <v>0</v>
      </c>
      <c r="AF123" s="359">
        <f t="shared" ca="1" si="132"/>
        <v>0</v>
      </c>
      <c r="AG123" s="359">
        <f t="shared" ca="1" si="202"/>
        <v>0</v>
      </c>
      <c r="AH123" s="359">
        <f t="shared" ca="1" si="181"/>
        <v>0</v>
      </c>
      <c r="AJ123" s="362">
        <f t="shared" ca="1" si="203"/>
        <v>234</v>
      </c>
      <c r="AK123" s="362">
        <v>115</v>
      </c>
      <c r="AL123" s="371">
        <f t="shared" ca="1" si="204"/>
        <v>0</v>
      </c>
      <c r="AM123" s="359">
        <f t="shared" ca="1" si="232"/>
        <v>0</v>
      </c>
      <c r="AN123" s="359">
        <f t="shared" ca="1" si="134"/>
        <v>0</v>
      </c>
      <c r="AO123" s="359">
        <f t="shared" ca="1" si="135"/>
        <v>0</v>
      </c>
      <c r="AP123" s="359">
        <f t="shared" ca="1" si="205"/>
        <v>0</v>
      </c>
      <c r="AQ123" s="359">
        <f t="shared" ca="1" si="182"/>
        <v>0</v>
      </c>
      <c r="AS123" s="362">
        <f t="shared" ca="1" si="206"/>
        <v>234</v>
      </c>
      <c r="AT123" s="362">
        <v>115</v>
      </c>
      <c r="AU123" s="371">
        <f t="shared" ca="1" si="207"/>
        <v>0</v>
      </c>
      <c r="AV123" s="359">
        <f t="shared" ca="1" si="233"/>
        <v>0</v>
      </c>
      <c r="AW123" s="359">
        <f t="shared" ca="1" si="137"/>
        <v>0</v>
      </c>
      <c r="AX123" s="359">
        <f t="shared" ca="1" si="138"/>
        <v>0</v>
      </c>
      <c r="AY123" s="359">
        <f t="shared" ca="1" si="208"/>
        <v>0</v>
      </c>
      <c r="AZ123" s="359">
        <f t="shared" ca="1" si="183"/>
        <v>0</v>
      </c>
      <c r="BB123" s="362">
        <f t="shared" ca="1" si="209"/>
        <v>234</v>
      </c>
      <c r="BC123" s="362">
        <v>115</v>
      </c>
      <c r="BD123" s="371">
        <f t="shared" ca="1" si="210"/>
        <v>0</v>
      </c>
      <c r="BE123" s="359">
        <f t="shared" ca="1" si="234"/>
        <v>0</v>
      </c>
      <c r="BF123" s="359">
        <f t="shared" ca="1" si="140"/>
        <v>0</v>
      </c>
      <c r="BG123" s="359">
        <f t="shared" ca="1" si="141"/>
        <v>0</v>
      </c>
      <c r="BH123" s="359">
        <f t="shared" ca="1" si="142"/>
        <v>0</v>
      </c>
      <c r="BI123" s="359">
        <f t="shared" ca="1" si="184"/>
        <v>0</v>
      </c>
      <c r="BK123" s="362">
        <f t="shared" ca="1" si="211"/>
        <v>234</v>
      </c>
      <c r="BL123" s="362">
        <v>115</v>
      </c>
      <c r="BM123" s="371">
        <f t="shared" ca="1" si="212"/>
        <v>0</v>
      </c>
      <c r="BN123" s="359">
        <f t="shared" ca="1" si="235"/>
        <v>0</v>
      </c>
      <c r="BO123" s="359">
        <f t="shared" ca="1" si="144"/>
        <v>0</v>
      </c>
      <c r="BP123" s="359">
        <f t="shared" ca="1" si="145"/>
        <v>0</v>
      </c>
      <c r="BQ123" s="359">
        <f t="shared" ca="1" si="146"/>
        <v>0</v>
      </c>
      <c r="BR123" s="359">
        <f t="shared" ca="1" si="185"/>
        <v>0</v>
      </c>
      <c r="BT123" s="362">
        <f t="shared" ca="1" si="213"/>
        <v>234</v>
      </c>
      <c r="BU123" s="362">
        <v>115</v>
      </c>
      <c r="BV123" s="371">
        <f t="shared" ca="1" si="214"/>
        <v>0</v>
      </c>
      <c r="BW123" s="359">
        <f t="shared" ca="1" si="236"/>
        <v>0</v>
      </c>
      <c r="BX123" s="359">
        <f t="shared" ca="1" si="148"/>
        <v>0</v>
      </c>
      <c r="BY123" s="359">
        <f t="shared" ca="1" si="149"/>
        <v>0</v>
      </c>
      <c r="BZ123" s="359">
        <f t="shared" ca="1" si="150"/>
        <v>0</v>
      </c>
      <c r="CA123" s="359">
        <f t="shared" ca="1" si="186"/>
        <v>0</v>
      </c>
      <c r="CC123" s="362">
        <f t="shared" ca="1" si="215"/>
        <v>234</v>
      </c>
      <c r="CD123" s="362">
        <v>115</v>
      </c>
      <c r="CE123" s="371">
        <f t="shared" ca="1" si="216"/>
        <v>0</v>
      </c>
      <c r="CF123" s="359">
        <f t="shared" ca="1" si="237"/>
        <v>0</v>
      </c>
      <c r="CG123" s="359">
        <f t="shared" ca="1" si="152"/>
        <v>0</v>
      </c>
      <c r="CH123" s="359">
        <f t="shared" ca="1" si="153"/>
        <v>0</v>
      </c>
      <c r="CI123" s="359">
        <f t="shared" ca="1" si="154"/>
        <v>0</v>
      </c>
      <c r="CJ123" s="359">
        <f t="shared" ca="1" si="187"/>
        <v>0</v>
      </c>
      <c r="CL123" s="362">
        <f t="shared" ca="1" si="217"/>
        <v>234</v>
      </c>
      <c r="CM123" s="362">
        <v>115</v>
      </c>
      <c r="CN123" s="371">
        <f t="shared" ca="1" si="218"/>
        <v>0</v>
      </c>
      <c r="CO123" s="359">
        <f t="shared" ca="1" si="238"/>
        <v>0</v>
      </c>
      <c r="CP123" s="359">
        <f t="shared" ca="1" si="156"/>
        <v>0</v>
      </c>
      <c r="CQ123" s="359">
        <f t="shared" ca="1" si="157"/>
        <v>0</v>
      </c>
      <c r="CR123" s="359">
        <f t="shared" ca="1" si="158"/>
        <v>0</v>
      </c>
      <c r="CS123" s="359">
        <f t="shared" ca="1" si="188"/>
        <v>0</v>
      </c>
      <c r="CU123" s="362">
        <f t="shared" ca="1" si="219"/>
        <v>234</v>
      </c>
      <c r="CV123" s="362">
        <v>115</v>
      </c>
      <c r="CW123" s="371">
        <f t="shared" ca="1" si="220"/>
        <v>0</v>
      </c>
      <c r="CX123" s="359">
        <f t="shared" ca="1" si="239"/>
        <v>0</v>
      </c>
      <c r="CY123" s="359">
        <f t="shared" ca="1" si="160"/>
        <v>0</v>
      </c>
      <c r="CZ123" s="359">
        <f t="shared" ca="1" si="161"/>
        <v>0</v>
      </c>
      <c r="DA123" s="359">
        <f t="shared" ca="1" si="162"/>
        <v>0</v>
      </c>
      <c r="DB123" s="359">
        <f t="shared" ca="1" si="189"/>
        <v>0</v>
      </c>
      <c r="DD123" s="362">
        <f t="shared" ca="1" si="221"/>
        <v>234</v>
      </c>
      <c r="DE123" s="362">
        <v>115</v>
      </c>
      <c r="DF123" s="371">
        <f t="shared" ca="1" si="222"/>
        <v>0</v>
      </c>
      <c r="DG123" s="359">
        <f t="shared" ca="1" si="240"/>
        <v>0</v>
      </c>
      <c r="DH123" s="359">
        <f t="shared" ca="1" si="164"/>
        <v>0</v>
      </c>
      <c r="DI123" s="359">
        <f t="shared" ca="1" si="165"/>
        <v>0</v>
      </c>
      <c r="DJ123" s="359">
        <f t="shared" ca="1" si="166"/>
        <v>0</v>
      </c>
      <c r="DK123" s="359">
        <f t="shared" ca="1" si="190"/>
        <v>0</v>
      </c>
      <c r="DM123" s="362">
        <f t="shared" ca="1" si="223"/>
        <v>234</v>
      </c>
      <c r="DN123" s="362">
        <v>115</v>
      </c>
      <c r="DO123" s="371">
        <f t="shared" ca="1" si="224"/>
        <v>0</v>
      </c>
      <c r="DP123" s="359">
        <f t="shared" ca="1" si="241"/>
        <v>0</v>
      </c>
      <c r="DQ123" s="359">
        <f t="shared" ca="1" si="168"/>
        <v>0</v>
      </c>
      <c r="DR123" s="359">
        <f t="shared" ca="1" si="169"/>
        <v>0</v>
      </c>
      <c r="DS123" s="359">
        <f t="shared" ca="1" si="170"/>
        <v>0</v>
      </c>
      <c r="DT123" s="359">
        <f t="shared" ca="1" si="191"/>
        <v>0</v>
      </c>
      <c r="DV123" s="362">
        <f t="shared" ca="1" si="225"/>
        <v>234</v>
      </c>
      <c r="DW123" s="362">
        <v>115</v>
      </c>
      <c r="DX123" s="371">
        <f t="shared" ca="1" si="226"/>
        <v>0</v>
      </c>
      <c r="DY123" s="359">
        <f t="shared" ca="1" si="242"/>
        <v>0</v>
      </c>
      <c r="DZ123" s="359">
        <f t="shared" ca="1" si="172"/>
        <v>0</v>
      </c>
      <c r="EA123" s="359">
        <f t="shared" ca="1" si="173"/>
        <v>0</v>
      </c>
      <c r="EB123" s="359">
        <f t="shared" ca="1" si="174"/>
        <v>0</v>
      </c>
      <c r="EC123" s="359">
        <f t="shared" ca="1" si="192"/>
        <v>0</v>
      </c>
      <c r="EE123" s="362">
        <f t="shared" ca="1" si="227"/>
        <v>234</v>
      </c>
      <c r="EF123" s="362">
        <v>115</v>
      </c>
      <c r="EG123" s="371">
        <f t="shared" ca="1" si="228"/>
        <v>0</v>
      </c>
      <c r="EH123" s="359">
        <f t="shared" ca="1" si="243"/>
        <v>0</v>
      </c>
      <c r="EI123" s="359">
        <f t="shared" ca="1" si="176"/>
        <v>0</v>
      </c>
      <c r="EJ123" s="359">
        <f t="shared" ca="1" si="177"/>
        <v>0</v>
      </c>
      <c r="EK123" s="359">
        <f t="shared" ca="1" si="178"/>
        <v>0</v>
      </c>
      <c r="EL123" s="359">
        <f t="shared" ca="1" si="193"/>
        <v>0</v>
      </c>
    </row>
    <row r="124" spans="6:142" x14ac:dyDescent="0.35">
      <c r="F124" s="372">
        <f ca="1">IFERROR(INDEX('Inflation Rates'!$A$16:$H$138,MATCH('IRA Roth'!$H124,'Inflation Rates'!$A$16:$A$138,0),8)/INDEX('Inflation Rates'!$A$16:$H$138,MATCH('IRA Roth'!$H124,'Inflation Rates'!$A$16:$A$138,0)-1,8)-1,F123)</f>
        <v>2.0000000000000018E-2</v>
      </c>
      <c r="G124" s="372">
        <f ca="1">IFERROR(INDEX('Inflation Rates'!$A$16:$H$138,MATCH('IRA Roth'!$H124,'Inflation Rates'!$A$16:$A$138,0),6)/INDEX('Inflation Rates'!$A$16:$H$138,MATCH('IRA Roth'!$H124,'Inflation Rates'!$A$16:$A$138,0)-1,6)-1,G123)</f>
        <v>2.0999999999999908E-2</v>
      </c>
      <c r="H124" s="362">
        <f t="shared" ca="1" si="245"/>
        <v>2135</v>
      </c>
      <c r="I124" s="362">
        <f t="shared" ca="1" si="245"/>
        <v>235</v>
      </c>
      <c r="J124" s="362">
        <v>116</v>
      </c>
      <c r="K124" s="371">
        <f t="shared" ca="1" si="195"/>
        <v>0</v>
      </c>
      <c r="L124" s="359">
        <f t="shared" ca="1" si="124"/>
        <v>0</v>
      </c>
      <c r="M124" s="359">
        <f t="shared" ca="1" si="125"/>
        <v>0</v>
      </c>
      <c r="N124" s="359">
        <f t="shared" ca="1" si="126"/>
        <v>0</v>
      </c>
      <c r="O124" s="359">
        <f t="shared" ca="1" si="196"/>
        <v>0</v>
      </c>
      <c r="P124" s="359">
        <f t="shared" ca="1" si="179"/>
        <v>0</v>
      </c>
      <c r="R124" s="362">
        <f t="shared" ca="1" si="197"/>
        <v>235</v>
      </c>
      <c r="S124" s="362">
        <v>116</v>
      </c>
      <c r="T124" s="371">
        <f t="shared" ca="1" si="198"/>
        <v>0</v>
      </c>
      <c r="U124" s="359">
        <f t="shared" ca="1" si="230"/>
        <v>0</v>
      </c>
      <c r="V124" s="359">
        <f t="shared" ca="1" si="128"/>
        <v>0</v>
      </c>
      <c r="W124" s="359">
        <f t="shared" ca="1" si="129"/>
        <v>0</v>
      </c>
      <c r="X124" s="359">
        <f t="shared" ca="1" si="199"/>
        <v>0</v>
      </c>
      <c r="Y124" s="359">
        <f t="shared" ca="1" si="180"/>
        <v>0</v>
      </c>
      <c r="AA124" s="362">
        <f t="shared" ca="1" si="200"/>
        <v>235</v>
      </c>
      <c r="AB124" s="362">
        <v>116</v>
      </c>
      <c r="AC124" s="371">
        <f t="shared" ca="1" si="201"/>
        <v>0</v>
      </c>
      <c r="AD124" s="359">
        <f t="shared" ca="1" si="231"/>
        <v>0</v>
      </c>
      <c r="AE124" s="359">
        <f t="shared" ca="1" si="131"/>
        <v>0</v>
      </c>
      <c r="AF124" s="359">
        <f t="shared" ca="1" si="132"/>
        <v>0</v>
      </c>
      <c r="AG124" s="359">
        <f t="shared" ca="1" si="202"/>
        <v>0</v>
      </c>
      <c r="AH124" s="359">
        <f t="shared" ca="1" si="181"/>
        <v>0</v>
      </c>
      <c r="AJ124" s="362">
        <f t="shared" ca="1" si="203"/>
        <v>235</v>
      </c>
      <c r="AK124" s="362">
        <v>116</v>
      </c>
      <c r="AL124" s="371">
        <f t="shared" ca="1" si="204"/>
        <v>0</v>
      </c>
      <c r="AM124" s="359">
        <f t="shared" ca="1" si="232"/>
        <v>0</v>
      </c>
      <c r="AN124" s="359">
        <f t="shared" ca="1" si="134"/>
        <v>0</v>
      </c>
      <c r="AO124" s="359">
        <f t="shared" ca="1" si="135"/>
        <v>0</v>
      </c>
      <c r="AP124" s="359">
        <f t="shared" ca="1" si="205"/>
        <v>0</v>
      </c>
      <c r="AQ124" s="359">
        <f t="shared" ca="1" si="182"/>
        <v>0</v>
      </c>
      <c r="AS124" s="362">
        <f t="shared" ca="1" si="206"/>
        <v>235</v>
      </c>
      <c r="AT124" s="362">
        <v>116</v>
      </c>
      <c r="AU124" s="371">
        <f t="shared" ca="1" si="207"/>
        <v>0</v>
      </c>
      <c r="AV124" s="359">
        <f t="shared" ca="1" si="233"/>
        <v>0</v>
      </c>
      <c r="AW124" s="359">
        <f t="shared" ca="1" si="137"/>
        <v>0</v>
      </c>
      <c r="AX124" s="359">
        <f t="shared" ca="1" si="138"/>
        <v>0</v>
      </c>
      <c r="AY124" s="359">
        <f t="shared" ca="1" si="208"/>
        <v>0</v>
      </c>
      <c r="AZ124" s="359">
        <f t="shared" ca="1" si="183"/>
        <v>0</v>
      </c>
      <c r="BB124" s="362">
        <f t="shared" ca="1" si="209"/>
        <v>235</v>
      </c>
      <c r="BC124" s="362">
        <v>116</v>
      </c>
      <c r="BD124" s="371">
        <f t="shared" ca="1" si="210"/>
        <v>0</v>
      </c>
      <c r="BE124" s="359">
        <f t="shared" ca="1" si="234"/>
        <v>0</v>
      </c>
      <c r="BF124" s="359">
        <f t="shared" ca="1" si="140"/>
        <v>0</v>
      </c>
      <c r="BG124" s="359">
        <f t="shared" ca="1" si="141"/>
        <v>0</v>
      </c>
      <c r="BH124" s="359">
        <f t="shared" ca="1" si="142"/>
        <v>0</v>
      </c>
      <c r="BI124" s="359">
        <f t="shared" ca="1" si="184"/>
        <v>0</v>
      </c>
      <c r="BK124" s="362">
        <f t="shared" ca="1" si="211"/>
        <v>235</v>
      </c>
      <c r="BL124" s="362">
        <v>116</v>
      </c>
      <c r="BM124" s="371">
        <f t="shared" ca="1" si="212"/>
        <v>0</v>
      </c>
      <c r="BN124" s="359">
        <f t="shared" ca="1" si="235"/>
        <v>0</v>
      </c>
      <c r="BO124" s="359">
        <f t="shared" ca="1" si="144"/>
        <v>0</v>
      </c>
      <c r="BP124" s="359">
        <f t="shared" ca="1" si="145"/>
        <v>0</v>
      </c>
      <c r="BQ124" s="359">
        <f t="shared" ca="1" si="146"/>
        <v>0</v>
      </c>
      <c r="BR124" s="359">
        <f t="shared" ca="1" si="185"/>
        <v>0</v>
      </c>
      <c r="BT124" s="362">
        <f t="shared" ca="1" si="213"/>
        <v>235</v>
      </c>
      <c r="BU124" s="362">
        <v>116</v>
      </c>
      <c r="BV124" s="371">
        <f t="shared" ca="1" si="214"/>
        <v>0</v>
      </c>
      <c r="BW124" s="359">
        <f t="shared" ca="1" si="236"/>
        <v>0</v>
      </c>
      <c r="BX124" s="359">
        <f t="shared" ca="1" si="148"/>
        <v>0</v>
      </c>
      <c r="BY124" s="359">
        <f t="shared" ca="1" si="149"/>
        <v>0</v>
      </c>
      <c r="BZ124" s="359">
        <f t="shared" ca="1" si="150"/>
        <v>0</v>
      </c>
      <c r="CA124" s="359">
        <f t="shared" ca="1" si="186"/>
        <v>0</v>
      </c>
      <c r="CC124" s="362">
        <f t="shared" ca="1" si="215"/>
        <v>235</v>
      </c>
      <c r="CD124" s="362">
        <v>116</v>
      </c>
      <c r="CE124" s="371">
        <f t="shared" ca="1" si="216"/>
        <v>0</v>
      </c>
      <c r="CF124" s="359">
        <f t="shared" ca="1" si="237"/>
        <v>0</v>
      </c>
      <c r="CG124" s="359">
        <f t="shared" ca="1" si="152"/>
        <v>0</v>
      </c>
      <c r="CH124" s="359">
        <f t="shared" ca="1" si="153"/>
        <v>0</v>
      </c>
      <c r="CI124" s="359">
        <f t="shared" ca="1" si="154"/>
        <v>0</v>
      </c>
      <c r="CJ124" s="359">
        <f t="shared" ca="1" si="187"/>
        <v>0</v>
      </c>
      <c r="CL124" s="362">
        <f t="shared" ca="1" si="217"/>
        <v>235</v>
      </c>
      <c r="CM124" s="362">
        <v>116</v>
      </c>
      <c r="CN124" s="371">
        <f t="shared" ca="1" si="218"/>
        <v>0</v>
      </c>
      <c r="CO124" s="359">
        <f t="shared" ca="1" si="238"/>
        <v>0</v>
      </c>
      <c r="CP124" s="359">
        <f t="shared" ca="1" si="156"/>
        <v>0</v>
      </c>
      <c r="CQ124" s="359">
        <f t="shared" ca="1" si="157"/>
        <v>0</v>
      </c>
      <c r="CR124" s="359">
        <f t="shared" ca="1" si="158"/>
        <v>0</v>
      </c>
      <c r="CS124" s="359">
        <f t="shared" ca="1" si="188"/>
        <v>0</v>
      </c>
      <c r="CU124" s="362">
        <f t="shared" ca="1" si="219"/>
        <v>235</v>
      </c>
      <c r="CV124" s="362">
        <v>116</v>
      </c>
      <c r="CW124" s="371">
        <f t="shared" ca="1" si="220"/>
        <v>0</v>
      </c>
      <c r="CX124" s="359">
        <f t="shared" ca="1" si="239"/>
        <v>0</v>
      </c>
      <c r="CY124" s="359">
        <f t="shared" ca="1" si="160"/>
        <v>0</v>
      </c>
      <c r="CZ124" s="359">
        <f t="shared" ca="1" si="161"/>
        <v>0</v>
      </c>
      <c r="DA124" s="359">
        <f t="shared" ca="1" si="162"/>
        <v>0</v>
      </c>
      <c r="DB124" s="359">
        <f t="shared" ca="1" si="189"/>
        <v>0</v>
      </c>
      <c r="DD124" s="362">
        <f t="shared" ca="1" si="221"/>
        <v>235</v>
      </c>
      <c r="DE124" s="362">
        <v>116</v>
      </c>
      <c r="DF124" s="371">
        <f t="shared" ca="1" si="222"/>
        <v>0</v>
      </c>
      <c r="DG124" s="359">
        <f t="shared" ca="1" si="240"/>
        <v>0</v>
      </c>
      <c r="DH124" s="359">
        <f t="shared" ca="1" si="164"/>
        <v>0</v>
      </c>
      <c r="DI124" s="359">
        <f t="shared" ca="1" si="165"/>
        <v>0</v>
      </c>
      <c r="DJ124" s="359">
        <f t="shared" ca="1" si="166"/>
        <v>0</v>
      </c>
      <c r="DK124" s="359">
        <f t="shared" ca="1" si="190"/>
        <v>0</v>
      </c>
      <c r="DM124" s="362">
        <f t="shared" ca="1" si="223"/>
        <v>235</v>
      </c>
      <c r="DN124" s="362">
        <v>116</v>
      </c>
      <c r="DO124" s="371">
        <f t="shared" ca="1" si="224"/>
        <v>0</v>
      </c>
      <c r="DP124" s="359">
        <f t="shared" ca="1" si="241"/>
        <v>0</v>
      </c>
      <c r="DQ124" s="359">
        <f t="shared" ca="1" si="168"/>
        <v>0</v>
      </c>
      <c r="DR124" s="359">
        <f t="shared" ca="1" si="169"/>
        <v>0</v>
      </c>
      <c r="DS124" s="359">
        <f t="shared" ca="1" si="170"/>
        <v>0</v>
      </c>
      <c r="DT124" s="359">
        <f t="shared" ca="1" si="191"/>
        <v>0</v>
      </c>
      <c r="DV124" s="362">
        <f t="shared" ca="1" si="225"/>
        <v>235</v>
      </c>
      <c r="DW124" s="362">
        <v>116</v>
      </c>
      <c r="DX124" s="371">
        <f t="shared" ca="1" si="226"/>
        <v>0</v>
      </c>
      <c r="DY124" s="359">
        <f t="shared" ca="1" si="242"/>
        <v>0</v>
      </c>
      <c r="DZ124" s="359">
        <f t="shared" ca="1" si="172"/>
        <v>0</v>
      </c>
      <c r="EA124" s="359">
        <f t="shared" ca="1" si="173"/>
        <v>0</v>
      </c>
      <c r="EB124" s="359">
        <f t="shared" ca="1" si="174"/>
        <v>0</v>
      </c>
      <c r="EC124" s="359">
        <f t="shared" ca="1" si="192"/>
        <v>0</v>
      </c>
      <c r="EE124" s="362">
        <f t="shared" ca="1" si="227"/>
        <v>235</v>
      </c>
      <c r="EF124" s="362">
        <v>116</v>
      </c>
      <c r="EG124" s="371">
        <f t="shared" ca="1" si="228"/>
        <v>0</v>
      </c>
      <c r="EH124" s="359">
        <f t="shared" ca="1" si="243"/>
        <v>0</v>
      </c>
      <c r="EI124" s="359">
        <f t="shared" ca="1" si="176"/>
        <v>0</v>
      </c>
      <c r="EJ124" s="359">
        <f t="shared" ca="1" si="177"/>
        <v>0</v>
      </c>
      <c r="EK124" s="359">
        <f t="shared" ca="1" si="178"/>
        <v>0</v>
      </c>
      <c r="EL124" s="359">
        <f t="shared" ca="1" si="193"/>
        <v>0</v>
      </c>
    </row>
    <row r="125" spans="6:142" x14ac:dyDescent="0.35">
      <c r="F125" s="372">
        <f ca="1">IFERROR(INDEX('Inflation Rates'!$A$16:$H$138,MATCH('IRA Roth'!$H125,'Inflation Rates'!$A$16:$A$138,0),8)/INDEX('Inflation Rates'!$A$16:$H$138,MATCH('IRA Roth'!$H125,'Inflation Rates'!$A$16:$A$138,0)-1,8)-1,F124)</f>
        <v>2.0000000000000018E-2</v>
      </c>
      <c r="G125" s="372">
        <f ca="1">IFERROR(INDEX('Inflation Rates'!$A$16:$H$138,MATCH('IRA Roth'!$H125,'Inflation Rates'!$A$16:$A$138,0),6)/INDEX('Inflation Rates'!$A$16:$H$138,MATCH('IRA Roth'!$H125,'Inflation Rates'!$A$16:$A$138,0)-1,6)-1,G124)</f>
        <v>2.0999999999999908E-2</v>
      </c>
      <c r="H125" s="362">
        <f t="shared" ca="1" si="245"/>
        <v>2136</v>
      </c>
      <c r="I125" s="362">
        <f t="shared" ca="1" si="245"/>
        <v>236</v>
      </c>
      <c r="J125" s="362">
        <v>117</v>
      </c>
      <c r="K125" s="371">
        <f t="shared" ca="1" si="195"/>
        <v>0</v>
      </c>
      <c r="L125" s="359">
        <f t="shared" ca="1" si="124"/>
        <v>0</v>
      </c>
      <c r="M125" s="359">
        <f t="shared" ca="1" si="125"/>
        <v>0</v>
      </c>
      <c r="N125" s="359">
        <f t="shared" ca="1" si="126"/>
        <v>0</v>
      </c>
      <c r="O125" s="359">
        <f t="shared" ca="1" si="196"/>
        <v>0</v>
      </c>
      <c r="P125" s="359">
        <f t="shared" ca="1" si="179"/>
        <v>0</v>
      </c>
      <c r="R125" s="362">
        <f t="shared" ca="1" si="197"/>
        <v>236</v>
      </c>
      <c r="S125" s="362">
        <v>117</v>
      </c>
      <c r="T125" s="371">
        <f t="shared" ca="1" si="198"/>
        <v>0</v>
      </c>
      <c r="U125" s="359">
        <f t="shared" ca="1" si="230"/>
        <v>0</v>
      </c>
      <c r="V125" s="359">
        <f t="shared" ca="1" si="128"/>
        <v>0</v>
      </c>
      <c r="W125" s="359">
        <f t="shared" ca="1" si="129"/>
        <v>0</v>
      </c>
      <c r="X125" s="359">
        <f t="shared" ca="1" si="199"/>
        <v>0</v>
      </c>
      <c r="Y125" s="359">
        <f t="shared" ca="1" si="180"/>
        <v>0</v>
      </c>
      <c r="AA125" s="362">
        <f t="shared" ca="1" si="200"/>
        <v>236</v>
      </c>
      <c r="AB125" s="362">
        <v>117</v>
      </c>
      <c r="AC125" s="371">
        <f t="shared" ca="1" si="201"/>
        <v>0</v>
      </c>
      <c r="AD125" s="359">
        <f t="shared" ca="1" si="231"/>
        <v>0</v>
      </c>
      <c r="AE125" s="359">
        <f t="shared" ca="1" si="131"/>
        <v>0</v>
      </c>
      <c r="AF125" s="359">
        <f t="shared" ca="1" si="132"/>
        <v>0</v>
      </c>
      <c r="AG125" s="359">
        <f t="shared" ca="1" si="202"/>
        <v>0</v>
      </c>
      <c r="AH125" s="359">
        <f t="shared" ca="1" si="181"/>
        <v>0</v>
      </c>
      <c r="AJ125" s="362">
        <f t="shared" ca="1" si="203"/>
        <v>236</v>
      </c>
      <c r="AK125" s="362">
        <v>117</v>
      </c>
      <c r="AL125" s="371">
        <f t="shared" ca="1" si="204"/>
        <v>0</v>
      </c>
      <c r="AM125" s="359">
        <f t="shared" ca="1" si="232"/>
        <v>0</v>
      </c>
      <c r="AN125" s="359">
        <f t="shared" ca="1" si="134"/>
        <v>0</v>
      </c>
      <c r="AO125" s="359">
        <f t="shared" ca="1" si="135"/>
        <v>0</v>
      </c>
      <c r="AP125" s="359">
        <f t="shared" ca="1" si="205"/>
        <v>0</v>
      </c>
      <c r="AQ125" s="359">
        <f t="shared" ca="1" si="182"/>
        <v>0</v>
      </c>
      <c r="AS125" s="362">
        <f t="shared" ca="1" si="206"/>
        <v>236</v>
      </c>
      <c r="AT125" s="362">
        <v>117</v>
      </c>
      <c r="AU125" s="371">
        <f t="shared" ca="1" si="207"/>
        <v>0</v>
      </c>
      <c r="AV125" s="359">
        <f t="shared" ca="1" si="233"/>
        <v>0</v>
      </c>
      <c r="AW125" s="359">
        <f t="shared" ca="1" si="137"/>
        <v>0</v>
      </c>
      <c r="AX125" s="359">
        <f t="shared" ca="1" si="138"/>
        <v>0</v>
      </c>
      <c r="AY125" s="359">
        <f t="shared" ca="1" si="208"/>
        <v>0</v>
      </c>
      <c r="AZ125" s="359">
        <f t="shared" ca="1" si="183"/>
        <v>0</v>
      </c>
      <c r="BB125" s="362">
        <f t="shared" ca="1" si="209"/>
        <v>236</v>
      </c>
      <c r="BC125" s="362">
        <v>117</v>
      </c>
      <c r="BD125" s="371">
        <f t="shared" ca="1" si="210"/>
        <v>0</v>
      </c>
      <c r="BE125" s="359">
        <f t="shared" ca="1" si="234"/>
        <v>0</v>
      </c>
      <c r="BF125" s="359">
        <f t="shared" ca="1" si="140"/>
        <v>0</v>
      </c>
      <c r="BG125" s="359">
        <f t="shared" ca="1" si="141"/>
        <v>0</v>
      </c>
      <c r="BH125" s="359">
        <f t="shared" ca="1" si="142"/>
        <v>0</v>
      </c>
      <c r="BI125" s="359">
        <f t="shared" ca="1" si="184"/>
        <v>0</v>
      </c>
      <c r="BK125" s="362">
        <f t="shared" ca="1" si="211"/>
        <v>236</v>
      </c>
      <c r="BL125" s="362">
        <v>117</v>
      </c>
      <c r="BM125" s="371">
        <f t="shared" ca="1" si="212"/>
        <v>0</v>
      </c>
      <c r="BN125" s="359">
        <f t="shared" ca="1" si="235"/>
        <v>0</v>
      </c>
      <c r="BO125" s="359">
        <f t="shared" ca="1" si="144"/>
        <v>0</v>
      </c>
      <c r="BP125" s="359">
        <f t="shared" ca="1" si="145"/>
        <v>0</v>
      </c>
      <c r="BQ125" s="359">
        <f t="shared" ca="1" si="146"/>
        <v>0</v>
      </c>
      <c r="BR125" s="359">
        <f t="shared" ca="1" si="185"/>
        <v>0</v>
      </c>
      <c r="BT125" s="362">
        <f t="shared" ca="1" si="213"/>
        <v>236</v>
      </c>
      <c r="BU125" s="362">
        <v>117</v>
      </c>
      <c r="BV125" s="371">
        <f t="shared" ca="1" si="214"/>
        <v>0</v>
      </c>
      <c r="BW125" s="359">
        <f t="shared" ca="1" si="236"/>
        <v>0</v>
      </c>
      <c r="BX125" s="359">
        <f t="shared" ca="1" si="148"/>
        <v>0</v>
      </c>
      <c r="BY125" s="359">
        <f t="shared" ca="1" si="149"/>
        <v>0</v>
      </c>
      <c r="BZ125" s="359">
        <f t="shared" ca="1" si="150"/>
        <v>0</v>
      </c>
      <c r="CA125" s="359">
        <f t="shared" ca="1" si="186"/>
        <v>0</v>
      </c>
      <c r="CC125" s="362">
        <f t="shared" ca="1" si="215"/>
        <v>236</v>
      </c>
      <c r="CD125" s="362">
        <v>117</v>
      </c>
      <c r="CE125" s="371">
        <f t="shared" ca="1" si="216"/>
        <v>0</v>
      </c>
      <c r="CF125" s="359">
        <f t="shared" ca="1" si="237"/>
        <v>0</v>
      </c>
      <c r="CG125" s="359">
        <f t="shared" ca="1" si="152"/>
        <v>0</v>
      </c>
      <c r="CH125" s="359">
        <f t="shared" ca="1" si="153"/>
        <v>0</v>
      </c>
      <c r="CI125" s="359">
        <f t="shared" ca="1" si="154"/>
        <v>0</v>
      </c>
      <c r="CJ125" s="359">
        <f t="shared" ca="1" si="187"/>
        <v>0</v>
      </c>
      <c r="CL125" s="362">
        <f t="shared" ca="1" si="217"/>
        <v>236</v>
      </c>
      <c r="CM125" s="362">
        <v>117</v>
      </c>
      <c r="CN125" s="371">
        <f t="shared" ca="1" si="218"/>
        <v>0</v>
      </c>
      <c r="CO125" s="359">
        <f t="shared" ca="1" si="238"/>
        <v>0</v>
      </c>
      <c r="CP125" s="359">
        <f t="shared" ca="1" si="156"/>
        <v>0</v>
      </c>
      <c r="CQ125" s="359">
        <f t="shared" ca="1" si="157"/>
        <v>0</v>
      </c>
      <c r="CR125" s="359">
        <f t="shared" ca="1" si="158"/>
        <v>0</v>
      </c>
      <c r="CS125" s="359">
        <f t="shared" ca="1" si="188"/>
        <v>0</v>
      </c>
      <c r="CU125" s="362">
        <f t="shared" ca="1" si="219"/>
        <v>236</v>
      </c>
      <c r="CV125" s="362">
        <v>117</v>
      </c>
      <c r="CW125" s="371">
        <f t="shared" ca="1" si="220"/>
        <v>0</v>
      </c>
      <c r="CX125" s="359">
        <f t="shared" ca="1" si="239"/>
        <v>0</v>
      </c>
      <c r="CY125" s="359">
        <f t="shared" ca="1" si="160"/>
        <v>0</v>
      </c>
      <c r="CZ125" s="359">
        <f t="shared" ca="1" si="161"/>
        <v>0</v>
      </c>
      <c r="DA125" s="359">
        <f t="shared" ca="1" si="162"/>
        <v>0</v>
      </c>
      <c r="DB125" s="359">
        <f t="shared" ca="1" si="189"/>
        <v>0</v>
      </c>
      <c r="DD125" s="362">
        <f t="shared" ca="1" si="221"/>
        <v>236</v>
      </c>
      <c r="DE125" s="362">
        <v>117</v>
      </c>
      <c r="DF125" s="371">
        <f t="shared" ca="1" si="222"/>
        <v>0</v>
      </c>
      <c r="DG125" s="359">
        <f t="shared" ca="1" si="240"/>
        <v>0</v>
      </c>
      <c r="DH125" s="359">
        <f t="shared" ca="1" si="164"/>
        <v>0</v>
      </c>
      <c r="DI125" s="359">
        <f t="shared" ca="1" si="165"/>
        <v>0</v>
      </c>
      <c r="DJ125" s="359">
        <f t="shared" ca="1" si="166"/>
        <v>0</v>
      </c>
      <c r="DK125" s="359">
        <f t="shared" ca="1" si="190"/>
        <v>0</v>
      </c>
      <c r="DM125" s="362">
        <f t="shared" ca="1" si="223"/>
        <v>236</v>
      </c>
      <c r="DN125" s="362">
        <v>117</v>
      </c>
      <c r="DO125" s="371">
        <f t="shared" ca="1" si="224"/>
        <v>0</v>
      </c>
      <c r="DP125" s="359">
        <f t="shared" ca="1" si="241"/>
        <v>0</v>
      </c>
      <c r="DQ125" s="359">
        <f t="shared" ca="1" si="168"/>
        <v>0</v>
      </c>
      <c r="DR125" s="359">
        <f t="shared" ca="1" si="169"/>
        <v>0</v>
      </c>
      <c r="DS125" s="359">
        <f t="shared" ca="1" si="170"/>
        <v>0</v>
      </c>
      <c r="DT125" s="359">
        <f t="shared" ca="1" si="191"/>
        <v>0</v>
      </c>
      <c r="DV125" s="362">
        <f t="shared" ca="1" si="225"/>
        <v>236</v>
      </c>
      <c r="DW125" s="362">
        <v>117</v>
      </c>
      <c r="DX125" s="371">
        <f t="shared" ca="1" si="226"/>
        <v>0</v>
      </c>
      <c r="DY125" s="359">
        <f t="shared" ca="1" si="242"/>
        <v>0</v>
      </c>
      <c r="DZ125" s="359">
        <f t="shared" ca="1" si="172"/>
        <v>0</v>
      </c>
      <c r="EA125" s="359">
        <f t="shared" ca="1" si="173"/>
        <v>0</v>
      </c>
      <c r="EB125" s="359">
        <f t="shared" ca="1" si="174"/>
        <v>0</v>
      </c>
      <c r="EC125" s="359">
        <f t="shared" ca="1" si="192"/>
        <v>0</v>
      </c>
      <c r="EE125" s="362">
        <f t="shared" ca="1" si="227"/>
        <v>236</v>
      </c>
      <c r="EF125" s="362">
        <v>117</v>
      </c>
      <c r="EG125" s="371">
        <f t="shared" ca="1" si="228"/>
        <v>0</v>
      </c>
      <c r="EH125" s="359">
        <f t="shared" ca="1" si="243"/>
        <v>0</v>
      </c>
      <c r="EI125" s="359">
        <f t="shared" ca="1" si="176"/>
        <v>0</v>
      </c>
      <c r="EJ125" s="359">
        <f t="shared" ca="1" si="177"/>
        <v>0</v>
      </c>
      <c r="EK125" s="359">
        <f t="shared" ca="1" si="178"/>
        <v>0</v>
      </c>
      <c r="EL125" s="359">
        <f t="shared" ca="1" si="193"/>
        <v>0</v>
      </c>
    </row>
    <row r="126" spans="6:142" x14ac:dyDescent="0.35">
      <c r="F126" s="372">
        <f ca="1">IFERROR(INDEX('Inflation Rates'!$A$16:$H$138,MATCH('IRA Roth'!$H126,'Inflation Rates'!$A$16:$A$138,0),8)/INDEX('Inflation Rates'!$A$16:$H$138,MATCH('IRA Roth'!$H126,'Inflation Rates'!$A$16:$A$138,0)-1,8)-1,F125)</f>
        <v>2.0000000000000018E-2</v>
      </c>
      <c r="G126" s="372">
        <f ca="1">IFERROR(INDEX('Inflation Rates'!$A$16:$H$138,MATCH('IRA Roth'!$H126,'Inflation Rates'!$A$16:$A$138,0),6)/INDEX('Inflation Rates'!$A$16:$H$138,MATCH('IRA Roth'!$H126,'Inflation Rates'!$A$16:$A$138,0)-1,6)-1,G125)</f>
        <v>2.0999999999999908E-2</v>
      </c>
      <c r="H126" s="362">
        <f t="shared" ca="1" si="245"/>
        <v>2137</v>
      </c>
      <c r="I126" s="362">
        <f t="shared" ca="1" si="245"/>
        <v>237</v>
      </c>
      <c r="J126" s="362">
        <v>118</v>
      </c>
      <c r="K126" s="371">
        <f t="shared" ca="1" si="195"/>
        <v>0</v>
      </c>
      <c r="L126" s="359">
        <f t="shared" ca="1" si="124"/>
        <v>0</v>
      </c>
      <c r="M126" s="359">
        <f t="shared" ca="1" si="125"/>
        <v>0</v>
      </c>
      <c r="N126" s="359">
        <f t="shared" ca="1" si="126"/>
        <v>0</v>
      </c>
      <c r="O126" s="359">
        <f t="shared" ca="1" si="196"/>
        <v>0</v>
      </c>
      <c r="P126" s="359">
        <f t="shared" ca="1" si="179"/>
        <v>0</v>
      </c>
      <c r="R126" s="362">
        <f t="shared" ca="1" si="197"/>
        <v>237</v>
      </c>
      <c r="S126" s="362">
        <v>118</v>
      </c>
      <c r="T126" s="371">
        <f t="shared" ca="1" si="198"/>
        <v>0</v>
      </c>
      <c r="U126" s="359">
        <f t="shared" ca="1" si="230"/>
        <v>0</v>
      </c>
      <c r="V126" s="359">
        <f t="shared" ca="1" si="128"/>
        <v>0</v>
      </c>
      <c r="W126" s="359">
        <f t="shared" ca="1" si="129"/>
        <v>0</v>
      </c>
      <c r="X126" s="359">
        <f t="shared" ca="1" si="199"/>
        <v>0</v>
      </c>
      <c r="Y126" s="359">
        <f t="shared" ca="1" si="180"/>
        <v>0</v>
      </c>
      <c r="AA126" s="362">
        <f t="shared" ca="1" si="200"/>
        <v>237</v>
      </c>
      <c r="AB126" s="362">
        <v>118</v>
      </c>
      <c r="AC126" s="371">
        <f t="shared" ca="1" si="201"/>
        <v>0</v>
      </c>
      <c r="AD126" s="359">
        <f t="shared" ca="1" si="231"/>
        <v>0</v>
      </c>
      <c r="AE126" s="359">
        <f t="shared" ca="1" si="131"/>
        <v>0</v>
      </c>
      <c r="AF126" s="359">
        <f t="shared" ca="1" si="132"/>
        <v>0</v>
      </c>
      <c r="AG126" s="359">
        <f t="shared" ca="1" si="202"/>
        <v>0</v>
      </c>
      <c r="AH126" s="359">
        <f t="shared" ca="1" si="181"/>
        <v>0</v>
      </c>
      <c r="AJ126" s="362">
        <f t="shared" ca="1" si="203"/>
        <v>237</v>
      </c>
      <c r="AK126" s="362">
        <v>118</v>
      </c>
      <c r="AL126" s="371">
        <f t="shared" ca="1" si="204"/>
        <v>0</v>
      </c>
      <c r="AM126" s="359">
        <f t="shared" ca="1" si="232"/>
        <v>0</v>
      </c>
      <c r="AN126" s="359">
        <f t="shared" ca="1" si="134"/>
        <v>0</v>
      </c>
      <c r="AO126" s="359">
        <f t="shared" ca="1" si="135"/>
        <v>0</v>
      </c>
      <c r="AP126" s="359">
        <f t="shared" ca="1" si="205"/>
        <v>0</v>
      </c>
      <c r="AQ126" s="359">
        <f t="shared" ca="1" si="182"/>
        <v>0</v>
      </c>
      <c r="AS126" s="362">
        <f t="shared" ca="1" si="206"/>
        <v>237</v>
      </c>
      <c r="AT126" s="362">
        <v>118</v>
      </c>
      <c r="AU126" s="371">
        <f t="shared" ca="1" si="207"/>
        <v>0</v>
      </c>
      <c r="AV126" s="359">
        <f t="shared" ca="1" si="233"/>
        <v>0</v>
      </c>
      <c r="AW126" s="359">
        <f t="shared" ca="1" si="137"/>
        <v>0</v>
      </c>
      <c r="AX126" s="359">
        <f t="shared" ca="1" si="138"/>
        <v>0</v>
      </c>
      <c r="AY126" s="359">
        <f t="shared" ca="1" si="208"/>
        <v>0</v>
      </c>
      <c r="AZ126" s="359">
        <f t="shared" ca="1" si="183"/>
        <v>0</v>
      </c>
      <c r="BB126" s="362">
        <f t="shared" ca="1" si="209"/>
        <v>237</v>
      </c>
      <c r="BC126" s="362">
        <v>118</v>
      </c>
      <c r="BD126" s="371">
        <f t="shared" ca="1" si="210"/>
        <v>0</v>
      </c>
      <c r="BE126" s="359">
        <f t="shared" ca="1" si="234"/>
        <v>0</v>
      </c>
      <c r="BF126" s="359">
        <f t="shared" ca="1" si="140"/>
        <v>0</v>
      </c>
      <c r="BG126" s="359">
        <f t="shared" ca="1" si="141"/>
        <v>0</v>
      </c>
      <c r="BH126" s="359">
        <f t="shared" ca="1" si="142"/>
        <v>0</v>
      </c>
      <c r="BI126" s="359">
        <f t="shared" ca="1" si="184"/>
        <v>0</v>
      </c>
      <c r="BK126" s="362">
        <f t="shared" ca="1" si="211"/>
        <v>237</v>
      </c>
      <c r="BL126" s="362">
        <v>118</v>
      </c>
      <c r="BM126" s="371">
        <f t="shared" ca="1" si="212"/>
        <v>0</v>
      </c>
      <c r="BN126" s="359">
        <f t="shared" ca="1" si="235"/>
        <v>0</v>
      </c>
      <c r="BO126" s="359">
        <f t="shared" ca="1" si="144"/>
        <v>0</v>
      </c>
      <c r="BP126" s="359">
        <f t="shared" ca="1" si="145"/>
        <v>0</v>
      </c>
      <c r="BQ126" s="359">
        <f t="shared" ca="1" si="146"/>
        <v>0</v>
      </c>
      <c r="BR126" s="359">
        <f t="shared" ca="1" si="185"/>
        <v>0</v>
      </c>
      <c r="BT126" s="362">
        <f t="shared" ca="1" si="213"/>
        <v>237</v>
      </c>
      <c r="BU126" s="362">
        <v>118</v>
      </c>
      <c r="BV126" s="371">
        <f t="shared" ca="1" si="214"/>
        <v>0</v>
      </c>
      <c r="BW126" s="359">
        <f t="shared" ca="1" si="236"/>
        <v>0</v>
      </c>
      <c r="BX126" s="359">
        <f t="shared" ca="1" si="148"/>
        <v>0</v>
      </c>
      <c r="BY126" s="359">
        <f t="shared" ca="1" si="149"/>
        <v>0</v>
      </c>
      <c r="BZ126" s="359">
        <f t="shared" ca="1" si="150"/>
        <v>0</v>
      </c>
      <c r="CA126" s="359">
        <f t="shared" ca="1" si="186"/>
        <v>0</v>
      </c>
      <c r="CC126" s="362">
        <f t="shared" ca="1" si="215"/>
        <v>237</v>
      </c>
      <c r="CD126" s="362">
        <v>118</v>
      </c>
      <c r="CE126" s="371">
        <f t="shared" ca="1" si="216"/>
        <v>0</v>
      </c>
      <c r="CF126" s="359">
        <f t="shared" ca="1" si="237"/>
        <v>0</v>
      </c>
      <c r="CG126" s="359">
        <f t="shared" ca="1" si="152"/>
        <v>0</v>
      </c>
      <c r="CH126" s="359">
        <f t="shared" ca="1" si="153"/>
        <v>0</v>
      </c>
      <c r="CI126" s="359">
        <f t="shared" ca="1" si="154"/>
        <v>0</v>
      </c>
      <c r="CJ126" s="359">
        <f t="shared" ca="1" si="187"/>
        <v>0</v>
      </c>
      <c r="CL126" s="362">
        <f t="shared" ca="1" si="217"/>
        <v>237</v>
      </c>
      <c r="CM126" s="362">
        <v>118</v>
      </c>
      <c r="CN126" s="371">
        <f t="shared" ca="1" si="218"/>
        <v>0</v>
      </c>
      <c r="CO126" s="359">
        <f t="shared" ca="1" si="238"/>
        <v>0</v>
      </c>
      <c r="CP126" s="359">
        <f t="shared" ca="1" si="156"/>
        <v>0</v>
      </c>
      <c r="CQ126" s="359">
        <f t="shared" ca="1" si="157"/>
        <v>0</v>
      </c>
      <c r="CR126" s="359">
        <f t="shared" ca="1" si="158"/>
        <v>0</v>
      </c>
      <c r="CS126" s="359">
        <f t="shared" ca="1" si="188"/>
        <v>0</v>
      </c>
      <c r="CU126" s="362">
        <f t="shared" ca="1" si="219"/>
        <v>237</v>
      </c>
      <c r="CV126" s="362">
        <v>118</v>
      </c>
      <c r="CW126" s="371">
        <f t="shared" ca="1" si="220"/>
        <v>0</v>
      </c>
      <c r="CX126" s="359">
        <f t="shared" ca="1" si="239"/>
        <v>0</v>
      </c>
      <c r="CY126" s="359">
        <f t="shared" ca="1" si="160"/>
        <v>0</v>
      </c>
      <c r="CZ126" s="359">
        <f t="shared" ca="1" si="161"/>
        <v>0</v>
      </c>
      <c r="DA126" s="359">
        <f t="shared" ca="1" si="162"/>
        <v>0</v>
      </c>
      <c r="DB126" s="359">
        <f t="shared" ca="1" si="189"/>
        <v>0</v>
      </c>
      <c r="DD126" s="362">
        <f t="shared" ca="1" si="221"/>
        <v>237</v>
      </c>
      <c r="DE126" s="362">
        <v>118</v>
      </c>
      <c r="DF126" s="371">
        <f t="shared" ca="1" si="222"/>
        <v>0</v>
      </c>
      <c r="DG126" s="359">
        <f t="shared" ca="1" si="240"/>
        <v>0</v>
      </c>
      <c r="DH126" s="359">
        <f t="shared" ca="1" si="164"/>
        <v>0</v>
      </c>
      <c r="DI126" s="359">
        <f t="shared" ca="1" si="165"/>
        <v>0</v>
      </c>
      <c r="DJ126" s="359">
        <f t="shared" ca="1" si="166"/>
        <v>0</v>
      </c>
      <c r="DK126" s="359">
        <f t="shared" ca="1" si="190"/>
        <v>0</v>
      </c>
      <c r="DM126" s="362">
        <f t="shared" ca="1" si="223"/>
        <v>237</v>
      </c>
      <c r="DN126" s="362">
        <v>118</v>
      </c>
      <c r="DO126" s="371">
        <f t="shared" ca="1" si="224"/>
        <v>0</v>
      </c>
      <c r="DP126" s="359">
        <f t="shared" ca="1" si="241"/>
        <v>0</v>
      </c>
      <c r="DQ126" s="359">
        <f t="shared" ca="1" si="168"/>
        <v>0</v>
      </c>
      <c r="DR126" s="359">
        <f t="shared" ca="1" si="169"/>
        <v>0</v>
      </c>
      <c r="DS126" s="359">
        <f t="shared" ca="1" si="170"/>
        <v>0</v>
      </c>
      <c r="DT126" s="359">
        <f t="shared" ca="1" si="191"/>
        <v>0</v>
      </c>
      <c r="DV126" s="362">
        <f t="shared" ca="1" si="225"/>
        <v>237</v>
      </c>
      <c r="DW126" s="362">
        <v>118</v>
      </c>
      <c r="DX126" s="371">
        <f t="shared" ca="1" si="226"/>
        <v>0</v>
      </c>
      <c r="DY126" s="359">
        <f t="shared" ca="1" si="242"/>
        <v>0</v>
      </c>
      <c r="DZ126" s="359">
        <f t="shared" ca="1" si="172"/>
        <v>0</v>
      </c>
      <c r="EA126" s="359">
        <f t="shared" ca="1" si="173"/>
        <v>0</v>
      </c>
      <c r="EB126" s="359">
        <f t="shared" ca="1" si="174"/>
        <v>0</v>
      </c>
      <c r="EC126" s="359">
        <f t="shared" ca="1" si="192"/>
        <v>0</v>
      </c>
      <c r="EE126" s="362">
        <f t="shared" ca="1" si="227"/>
        <v>237</v>
      </c>
      <c r="EF126" s="362">
        <v>118</v>
      </c>
      <c r="EG126" s="371">
        <f t="shared" ca="1" si="228"/>
        <v>0</v>
      </c>
      <c r="EH126" s="359">
        <f t="shared" ca="1" si="243"/>
        <v>0</v>
      </c>
      <c r="EI126" s="359">
        <f t="shared" ca="1" si="176"/>
        <v>0</v>
      </c>
      <c r="EJ126" s="359">
        <f t="shared" ca="1" si="177"/>
        <v>0</v>
      </c>
      <c r="EK126" s="359">
        <f t="shared" ca="1" si="178"/>
        <v>0</v>
      </c>
      <c r="EL126" s="359">
        <f t="shared" ca="1" si="193"/>
        <v>0</v>
      </c>
    </row>
    <row r="127" spans="6:142" x14ac:dyDescent="0.35">
      <c r="F127" s="372">
        <f ca="1">IFERROR(INDEX('Inflation Rates'!$A$16:$H$138,MATCH('IRA Roth'!$H127,'Inflation Rates'!$A$16:$A$138,0),8)/INDEX('Inflation Rates'!$A$16:$H$138,MATCH('IRA Roth'!$H127,'Inflation Rates'!$A$16:$A$138,0)-1,8)-1,F126)</f>
        <v>2.0000000000000018E-2</v>
      </c>
      <c r="G127" s="372">
        <f ca="1">IFERROR(INDEX('Inflation Rates'!$A$16:$H$138,MATCH('IRA Roth'!$H127,'Inflation Rates'!$A$16:$A$138,0),6)/INDEX('Inflation Rates'!$A$16:$H$138,MATCH('IRA Roth'!$H127,'Inflation Rates'!$A$16:$A$138,0)-1,6)-1,G126)</f>
        <v>2.0999999999999908E-2</v>
      </c>
      <c r="H127" s="362">
        <f t="shared" ca="1" si="245"/>
        <v>2138</v>
      </c>
      <c r="I127" s="362">
        <f t="shared" ca="1" si="245"/>
        <v>238</v>
      </c>
      <c r="J127" s="362">
        <v>119</v>
      </c>
      <c r="K127" s="371">
        <f t="shared" ca="1" si="195"/>
        <v>0</v>
      </c>
      <c r="L127" s="359">
        <f t="shared" ca="1" si="124"/>
        <v>0</v>
      </c>
      <c r="M127" s="359">
        <f t="shared" ca="1" si="125"/>
        <v>0</v>
      </c>
      <c r="N127" s="359">
        <f t="shared" ca="1" si="126"/>
        <v>0</v>
      </c>
      <c r="O127" s="359">
        <f t="shared" ca="1" si="196"/>
        <v>0</v>
      </c>
      <c r="P127" s="359">
        <f t="shared" ca="1" si="179"/>
        <v>0</v>
      </c>
      <c r="R127" s="362">
        <f t="shared" ca="1" si="197"/>
        <v>238</v>
      </c>
      <c r="S127" s="362">
        <v>119</v>
      </c>
      <c r="T127" s="371">
        <f t="shared" ca="1" si="198"/>
        <v>0</v>
      </c>
      <c r="U127" s="359">
        <f t="shared" ca="1" si="230"/>
        <v>0</v>
      </c>
      <c r="V127" s="359">
        <f t="shared" ca="1" si="128"/>
        <v>0</v>
      </c>
      <c r="W127" s="359">
        <f t="shared" ca="1" si="129"/>
        <v>0</v>
      </c>
      <c r="X127" s="359">
        <f t="shared" ca="1" si="199"/>
        <v>0</v>
      </c>
      <c r="Y127" s="359">
        <f t="shared" ca="1" si="180"/>
        <v>0</v>
      </c>
      <c r="AA127" s="362">
        <f t="shared" ca="1" si="200"/>
        <v>238</v>
      </c>
      <c r="AB127" s="362">
        <v>119</v>
      </c>
      <c r="AC127" s="371">
        <f t="shared" ca="1" si="201"/>
        <v>0</v>
      </c>
      <c r="AD127" s="359">
        <f t="shared" ca="1" si="231"/>
        <v>0</v>
      </c>
      <c r="AE127" s="359">
        <f t="shared" ca="1" si="131"/>
        <v>0</v>
      </c>
      <c r="AF127" s="359">
        <f t="shared" ca="1" si="132"/>
        <v>0</v>
      </c>
      <c r="AG127" s="359">
        <f t="shared" ca="1" si="202"/>
        <v>0</v>
      </c>
      <c r="AH127" s="359">
        <f t="shared" ca="1" si="181"/>
        <v>0</v>
      </c>
      <c r="AJ127" s="362">
        <f t="shared" ca="1" si="203"/>
        <v>238</v>
      </c>
      <c r="AK127" s="362">
        <v>119</v>
      </c>
      <c r="AL127" s="371">
        <f t="shared" ca="1" si="204"/>
        <v>0</v>
      </c>
      <c r="AM127" s="359">
        <f t="shared" ca="1" si="232"/>
        <v>0</v>
      </c>
      <c r="AN127" s="359">
        <f t="shared" ca="1" si="134"/>
        <v>0</v>
      </c>
      <c r="AO127" s="359">
        <f t="shared" ca="1" si="135"/>
        <v>0</v>
      </c>
      <c r="AP127" s="359">
        <f t="shared" ca="1" si="205"/>
        <v>0</v>
      </c>
      <c r="AQ127" s="359">
        <f t="shared" ca="1" si="182"/>
        <v>0</v>
      </c>
      <c r="AS127" s="362">
        <f t="shared" ca="1" si="206"/>
        <v>238</v>
      </c>
      <c r="AT127" s="362">
        <v>119</v>
      </c>
      <c r="AU127" s="371">
        <f t="shared" ca="1" si="207"/>
        <v>0</v>
      </c>
      <c r="AV127" s="359">
        <f t="shared" ca="1" si="233"/>
        <v>0</v>
      </c>
      <c r="AW127" s="359">
        <f t="shared" ca="1" si="137"/>
        <v>0</v>
      </c>
      <c r="AX127" s="359">
        <f t="shared" ca="1" si="138"/>
        <v>0</v>
      </c>
      <c r="AY127" s="359">
        <f t="shared" ca="1" si="208"/>
        <v>0</v>
      </c>
      <c r="AZ127" s="359">
        <f t="shared" ca="1" si="183"/>
        <v>0</v>
      </c>
      <c r="BB127" s="362">
        <f t="shared" ca="1" si="209"/>
        <v>238</v>
      </c>
      <c r="BC127" s="362">
        <v>119</v>
      </c>
      <c r="BD127" s="371">
        <f t="shared" ca="1" si="210"/>
        <v>0</v>
      </c>
      <c r="BE127" s="359">
        <f t="shared" ca="1" si="234"/>
        <v>0</v>
      </c>
      <c r="BF127" s="359">
        <f t="shared" ca="1" si="140"/>
        <v>0</v>
      </c>
      <c r="BG127" s="359">
        <f t="shared" ca="1" si="141"/>
        <v>0</v>
      </c>
      <c r="BH127" s="359">
        <f t="shared" ca="1" si="142"/>
        <v>0</v>
      </c>
      <c r="BI127" s="359">
        <f t="shared" ca="1" si="184"/>
        <v>0</v>
      </c>
      <c r="BK127" s="362">
        <f t="shared" ca="1" si="211"/>
        <v>238</v>
      </c>
      <c r="BL127" s="362">
        <v>119</v>
      </c>
      <c r="BM127" s="371">
        <f t="shared" ca="1" si="212"/>
        <v>0</v>
      </c>
      <c r="BN127" s="359">
        <f t="shared" ca="1" si="235"/>
        <v>0</v>
      </c>
      <c r="BO127" s="359">
        <f t="shared" ca="1" si="144"/>
        <v>0</v>
      </c>
      <c r="BP127" s="359">
        <f t="shared" ca="1" si="145"/>
        <v>0</v>
      </c>
      <c r="BQ127" s="359">
        <f t="shared" ca="1" si="146"/>
        <v>0</v>
      </c>
      <c r="BR127" s="359">
        <f t="shared" ca="1" si="185"/>
        <v>0</v>
      </c>
      <c r="BT127" s="362">
        <f t="shared" ca="1" si="213"/>
        <v>238</v>
      </c>
      <c r="BU127" s="362">
        <v>119</v>
      </c>
      <c r="BV127" s="371">
        <f t="shared" ca="1" si="214"/>
        <v>0</v>
      </c>
      <c r="BW127" s="359">
        <f t="shared" ca="1" si="236"/>
        <v>0</v>
      </c>
      <c r="BX127" s="359">
        <f t="shared" ca="1" si="148"/>
        <v>0</v>
      </c>
      <c r="BY127" s="359">
        <f t="shared" ca="1" si="149"/>
        <v>0</v>
      </c>
      <c r="BZ127" s="359">
        <f t="shared" ca="1" si="150"/>
        <v>0</v>
      </c>
      <c r="CA127" s="359">
        <f t="shared" ca="1" si="186"/>
        <v>0</v>
      </c>
      <c r="CC127" s="362">
        <f t="shared" ca="1" si="215"/>
        <v>238</v>
      </c>
      <c r="CD127" s="362">
        <v>119</v>
      </c>
      <c r="CE127" s="371">
        <f t="shared" ca="1" si="216"/>
        <v>0</v>
      </c>
      <c r="CF127" s="359">
        <f t="shared" ca="1" si="237"/>
        <v>0</v>
      </c>
      <c r="CG127" s="359">
        <f t="shared" ca="1" si="152"/>
        <v>0</v>
      </c>
      <c r="CH127" s="359">
        <f t="shared" ca="1" si="153"/>
        <v>0</v>
      </c>
      <c r="CI127" s="359">
        <f t="shared" ca="1" si="154"/>
        <v>0</v>
      </c>
      <c r="CJ127" s="359">
        <f t="shared" ca="1" si="187"/>
        <v>0</v>
      </c>
      <c r="CL127" s="362">
        <f t="shared" ca="1" si="217"/>
        <v>238</v>
      </c>
      <c r="CM127" s="362">
        <v>119</v>
      </c>
      <c r="CN127" s="371">
        <f t="shared" ca="1" si="218"/>
        <v>0</v>
      </c>
      <c r="CO127" s="359">
        <f t="shared" ca="1" si="238"/>
        <v>0</v>
      </c>
      <c r="CP127" s="359">
        <f t="shared" ca="1" si="156"/>
        <v>0</v>
      </c>
      <c r="CQ127" s="359">
        <f t="shared" ca="1" si="157"/>
        <v>0</v>
      </c>
      <c r="CR127" s="359">
        <f t="shared" ca="1" si="158"/>
        <v>0</v>
      </c>
      <c r="CS127" s="359">
        <f t="shared" ca="1" si="188"/>
        <v>0</v>
      </c>
      <c r="CU127" s="362">
        <f t="shared" ca="1" si="219"/>
        <v>238</v>
      </c>
      <c r="CV127" s="362">
        <v>119</v>
      </c>
      <c r="CW127" s="371">
        <f t="shared" ca="1" si="220"/>
        <v>0</v>
      </c>
      <c r="CX127" s="359">
        <f t="shared" ca="1" si="239"/>
        <v>0</v>
      </c>
      <c r="CY127" s="359">
        <f t="shared" ca="1" si="160"/>
        <v>0</v>
      </c>
      <c r="CZ127" s="359">
        <f t="shared" ca="1" si="161"/>
        <v>0</v>
      </c>
      <c r="DA127" s="359">
        <f t="shared" ca="1" si="162"/>
        <v>0</v>
      </c>
      <c r="DB127" s="359">
        <f t="shared" ca="1" si="189"/>
        <v>0</v>
      </c>
      <c r="DD127" s="362">
        <f t="shared" ca="1" si="221"/>
        <v>238</v>
      </c>
      <c r="DE127" s="362">
        <v>119</v>
      </c>
      <c r="DF127" s="371">
        <f t="shared" ca="1" si="222"/>
        <v>0</v>
      </c>
      <c r="DG127" s="359">
        <f t="shared" ca="1" si="240"/>
        <v>0</v>
      </c>
      <c r="DH127" s="359">
        <f t="shared" ca="1" si="164"/>
        <v>0</v>
      </c>
      <c r="DI127" s="359">
        <f t="shared" ca="1" si="165"/>
        <v>0</v>
      </c>
      <c r="DJ127" s="359">
        <f t="shared" ca="1" si="166"/>
        <v>0</v>
      </c>
      <c r="DK127" s="359">
        <f t="shared" ca="1" si="190"/>
        <v>0</v>
      </c>
      <c r="DM127" s="362">
        <f t="shared" ca="1" si="223"/>
        <v>238</v>
      </c>
      <c r="DN127" s="362">
        <v>119</v>
      </c>
      <c r="DO127" s="371">
        <f t="shared" ca="1" si="224"/>
        <v>0</v>
      </c>
      <c r="DP127" s="359">
        <f t="shared" ca="1" si="241"/>
        <v>0</v>
      </c>
      <c r="DQ127" s="359">
        <f t="shared" ca="1" si="168"/>
        <v>0</v>
      </c>
      <c r="DR127" s="359">
        <f t="shared" ca="1" si="169"/>
        <v>0</v>
      </c>
      <c r="DS127" s="359">
        <f t="shared" ca="1" si="170"/>
        <v>0</v>
      </c>
      <c r="DT127" s="359">
        <f t="shared" ca="1" si="191"/>
        <v>0</v>
      </c>
      <c r="DV127" s="362">
        <f t="shared" ca="1" si="225"/>
        <v>238</v>
      </c>
      <c r="DW127" s="362">
        <v>119</v>
      </c>
      <c r="DX127" s="371">
        <f t="shared" ca="1" si="226"/>
        <v>0</v>
      </c>
      <c r="DY127" s="359">
        <f t="shared" ca="1" si="242"/>
        <v>0</v>
      </c>
      <c r="DZ127" s="359">
        <f t="shared" ca="1" si="172"/>
        <v>0</v>
      </c>
      <c r="EA127" s="359">
        <f t="shared" ca="1" si="173"/>
        <v>0</v>
      </c>
      <c r="EB127" s="359">
        <f t="shared" ca="1" si="174"/>
        <v>0</v>
      </c>
      <c r="EC127" s="359">
        <f t="shared" ca="1" si="192"/>
        <v>0</v>
      </c>
      <c r="EE127" s="362">
        <f t="shared" ca="1" si="227"/>
        <v>238</v>
      </c>
      <c r="EF127" s="362">
        <v>119</v>
      </c>
      <c r="EG127" s="371">
        <f t="shared" ca="1" si="228"/>
        <v>0</v>
      </c>
      <c r="EH127" s="359">
        <f t="shared" ca="1" si="243"/>
        <v>0</v>
      </c>
      <c r="EI127" s="359">
        <f t="shared" ca="1" si="176"/>
        <v>0</v>
      </c>
      <c r="EJ127" s="359">
        <f t="shared" ca="1" si="177"/>
        <v>0</v>
      </c>
      <c r="EK127" s="359">
        <f t="shared" ca="1" si="178"/>
        <v>0</v>
      </c>
      <c r="EL127" s="359">
        <f t="shared" ca="1" si="193"/>
        <v>0</v>
      </c>
    </row>
    <row r="128" spans="6:142" x14ac:dyDescent="0.35">
      <c r="F128" s="372">
        <f ca="1">IFERROR(INDEX('Inflation Rates'!$A$16:$H$138,MATCH('IRA Roth'!$H128,'Inflation Rates'!$A$16:$A$138,0),8)/INDEX('Inflation Rates'!$A$16:$H$138,MATCH('IRA Roth'!$H128,'Inflation Rates'!$A$16:$A$138,0)-1,8)-1,F127)</f>
        <v>2.0000000000000018E-2</v>
      </c>
      <c r="G128" s="372">
        <f ca="1">IFERROR(INDEX('Inflation Rates'!$A$16:$H$138,MATCH('IRA Roth'!$H128,'Inflation Rates'!$A$16:$A$138,0),6)/INDEX('Inflation Rates'!$A$16:$H$138,MATCH('IRA Roth'!$H128,'Inflation Rates'!$A$16:$A$138,0)-1,6)-1,G127)</f>
        <v>2.0999999999999908E-2</v>
      </c>
      <c r="H128" s="362">
        <f t="shared" ca="1" si="245"/>
        <v>2139</v>
      </c>
      <c r="I128" s="362">
        <f t="shared" ca="1" si="245"/>
        <v>239</v>
      </c>
      <c r="J128" s="362">
        <v>120</v>
      </c>
      <c r="K128" s="371">
        <f t="shared" ca="1" si="195"/>
        <v>0</v>
      </c>
      <c r="L128" s="359">
        <f t="shared" ca="1" si="124"/>
        <v>0</v>
      </c>
      <c r="M128" s="359">
        <f t="shared" ca="1" si="125"/>
        <v>0</v>
      </c>
      <c r="N128" s="359">
        <f t="shared" ca="1" si="126"/>
        <v>0</v>
      </c>
      <c r="O128" s="359">
        <f t="shared" ca="1" si="196"/>
        <v>0</v>
      </c>
      <c r="P128" s="359">
        <f t="shared" ca="1" si="179"/>
        <v>0</v>
      </c>
      <c r="R128" s="362">
        <f t="shared" ca="1" si="197"/>
        <v>239</v>
      </c>
      <c r="S128" s="362">
        <v>120</v>
      </c>
      <c r="T128" s="371">
        <f t="shared" ca="1" si="198"/>
        <v>0</v>
      </c>
      <c r="U128" s="359">
        <f t="shared" ca="1" si="230"/>
        <v>0</v>
      </c>
      <c r="V128" s="359">
        <f t="shared" ca="1" si="128"/>
        <v>0</v>
      </c>
      <c r="W128" s="359">
        <f t="shared" ca="1" si="129"/>
        <v>0</v>
      </c>
      <c r="X128" s="359">
        <f t="shared" ca="1" si="199"/>
        <v>0</v>
      </c>
      <c r="Y128" s="359">
        <f t="shared" ca="1" si="180"/>
        <v>0</v>
      </c>
      <c r="AA128" s="362">
        <f t="shared" ca="1" si="200"/>
        <v>239</v>
      </c>
      <c r="AB128" s="362">
        <v>120</v>
      </c>
      <c r="AC128" s="371">
        <f t="shared" ca="1" si="201"/>
        <v>0</v>
      </c>
      <c r="AD128" s="359">
        <f t="shared" ca="1" si="231"/>
        <v>0</v>
      </c>
      <c r="AE128" s="359">
        <f t="shared" ca="1" si="131"/>
        <v>0</v>
      </c>
      <c r="AF128" s="359">
        <f t="shared" ca="1" si="132"/>
        <v>0</v>
      </c>
      <c r="AG128" s="359">
        <f t="shared" ca="1" si="202"/>
        <v>0</v>
      </c>
      <c r="AH128" s="359">
        <f t="shared" ca="1" si="181"/>
        <v>0</v>
      </c>
      <c r="AJ128" s="362">
        <f t="shared" ca="1" si="203"/>
        <v>239</v>
      </c>
      <c r="AK128" s="362">
        <v>120</v>
      </c>
      <c r="AL128" s="371">
        <f t="shared" ca="1" si="204"/>
        <v>0</v>
      </c>
      <c r="AM128" s="359">
        <f t="shared" ca="1" si="232"/>
        <v>0</v>
      </c>
      <c r="AN128" s="359">
        <f t="shared" ca="1" si="134"/>
        <v>0</v>
      </c>
      <c r="AO128" s="359">
        <f t="shared" ca="1" si="135"/>
        <v>0</v>
      </c>
      <c r="AP128" s="359">
        <f t="shared" ca="1" si="205"/>
        <v>0</v>
      </c>
      <c r="AQ128" s="359">
        <f t="shared" ca="1" si="182"/>
        <v>0</v>
      </c>
      <c r="AS128" s="362">
        <f t="shared" ca="1" si="206"/>
        <v>239</v>
      </c>
      <c r="AT128" s="362">
        <v>120</v>
      </c>
      <c r="AU128" s="371">
        <f t="shared" ca="1" si="207"/>
        <v>0</v>
      </c>
      <c r="AV128" s="359">
        <f t="shared" ca="1" si="233"/>
        <v>0</v>
      </c>
      <c r="AW128" s="359">
        <f t="shared" ca="1" si="137"/>
        <v>0</v>
      </c>
      <c r="AX128" s="359">
        <f t="shared" ca="1" si="138"/>
        <v>0</v>
      </c>
      <c r="AY128" s="359">
        <f t="shared" ca="1" si="208"/>
        <v>0</v>
      </c>
      <c r="AZ128" s="359">
        <f t="shared" ca="1" si="183"/>
        <v>0</v>
      </c>
      <c r="BB128" s="362">
        <f t="shared" ca="1" si="209"/>
        <v>239</v>
      </c>
      <c r="BC128" s="362">
        <v>120</v>
      </c>
      <c r="BD128" s="371">
        <f t="shared" ca="1" si="210"/>
        <v>0</v>
      </c>
      <c r="BE128" s="359">
        <f t="shared" ca="1" si="234"/>
        <v>0</v>
      </c>
      <c r="BF128" s="359">
        <f t="shared" ca="1" si="140"/>
        <v>0</v>
      </c>
      <c r="BG128" s="359">
        <f t="shared" ca="1" si="141"/>
        <v>0</v>
      </c>
      <c r="BH128" s="359">
        <f t="shared" ca="1" si="142"/>
        <v>0</v>
      </c>
      <c r="BI128" s="359">
        <f t="shared" ca="1" si="184"/>
        <v>0</v>
      </c>
      <c r="BK128" s="362">
        <f t="shared" ca="1" si="211"/>
        <v>239</v>
      </c>
      <c r="BL128" s="362">
        <v>120</v>
      </c>
      <c r="BM128" s="371">
        <f t="shared" ca="1" si="212"/>
        <v>0</v>
      </c>
      <c r="BN128" s="359">
        <f t="shared" ca="1" si="235"/>
        <v>0</v>
      </c>
      <c r="BO128" s="359">
        <f t="shared" ca="1" si="144"/>
        <v>0</v>
      </c>
      <c r="BP128" s="359">
        <f t="shared" ca="1" si="145"/>
        <v>0</v>
      </c>
      <c r="BQ128" s="359">
        <f t="shared" ca="1" si="146"/>
        <v>0</v>
      </c>
      <c r="BR128" s="359">
        <f t="shared" ca="1" si="185"/>
        <v>0</v>
      </c>
      <c r="BT128" s="362">
        <f t="shared" ca="1" si="213"/>
        <v>239</v>
      </c>
      <c r="BU128" s="362">
        <v>120</v>
      </c>
      <c r="BV128" s="371">
        <f t="shared" ca="1" si="214"/>
        <v>0</v>
      </c>
      <c r="BW128" s="359">
        <f t="shared" ca="1" si="236"/>
        <v>0</v>
      </c>
      <c r="BX128" s="359">
        <f t="shared" ca="1" si="148"/>
        <v>0</v>
      </c>
      <c r="BY128" s="359">
        <f t="shared" ca="1" si="149"/>
        <v>0</v>
      </c>
      <c r="BZ128" s="359">
        <f t="shared" ca="1" si="150"/>
        <v>0</v>
      </c>
      <c r="CA128" s="359">
        <f t="shared" ca="1" si="186"/>
        <v>0</v>
      </c>
      <c r="CC128" s="362">
        <f t="shared" ca="1" si="215"/>
        <v>239</v>
      </c>
      <c r="CD128" s="362">
        <v>120</v>
      </c>
      <c r="CE128" s="371">
        <f t="shared" ca="1" si="216"/>
        <v>0</v>
      </c>
      <c r="CF128" s="359">
        <f t="shared" ca="1" si="237"/>
        <v>0</v>
      </c>
      <c r="CG128" s="359">
        <f t="shared" ca="1" si="152"/>
        <v>0</v>
      </c>
      <c r="CH128" s="359">
        <f t="shared" ca="1" si="153"/>
        <v>0</v>
      </c>
      <c r="CI128" s="359">
        <f t="shared" ca="1" si="154"/>
        <v>0</v>
      </c>
      <c r="CJ128" s="359">
        <f t="shared" ca="1" si="187"/>
        <v>0</v>
      </c>
      <c r="CL128" s="362">
        <f t="shared" ca="1" si="217"/>
        <v>239</v>
      </c>
      <c r="CM128" s="362">
        <v>120</v>
      </c>
      <c r="CN128" s="371">
        <f t="shared" ca="1" si="218"/>
        <v>0</v>
      </c>
      <c r="CO128" s="359">
        <f t="shared" ca="1" si="238"/>
        <v>0</v>
      </c>
      <c r="CP128" s="359">
        <f t="shared" ca="1" si="156"/>
        <v>0</v>
      </c>
      <c r="CQ128" s="359">
        <f t="shared" ca="1" si="157"/>
        <v>0</v>
      </c>
      <c r="CR128" s="359">
        <f t="shared" ca="1" si="158"/>
        <v>0</v>
      </c>
      <c r="CS128" s="359">
        <f t="shared" ca="1" si="188"/>
        <v>0</v>
      </c>
      <c r="CU128" s="362">
        <f t="shared" ca="1" si="219"/>
        <v>239</v>
      </c>
      <c r="CV128" s="362">
        <v>120</v>
      </c>
      <c r="CW128" s="371">
        <f t="shared" ca="1" si="220"/>
        <v>0</v>
      </c>
      <c r="CX128" s="359">
        <f t="shared" ca="1" si="239"/>
        <v>0</v>
      </c>
      <c r="CY128" s="359">
        <f t="shared" ca="1" si="160"/>
        <v>0</v>
      </c>
      <c r="CZ128" s="359">
        <f t="shared" ca="1" si="161"/>
        <v>0</v>
      </c>
      <c r="DA128" s="359">
        <f t="shared" ca="1" si="162"/>
        <v>0</v>
      </c>
      <c r="DB128" s="359">
        <f t="shared" ca="1" si="189"/>
        <v>0</v>
      </c>
      <c r="DD128" s="362">
        <f t="shared" ca="1" si="221"/>
        <v>239</v>
      </c>
      <c r="DE128" s="362">
        <v>120</v>
      </c>
      <c r="DF128" s="371">
        <f t="shared" ca="1" si="222"/>
        <v>0</v>
      </c>
      <c r="DG128" s="359">
        <f t="shared" ca="1" si="240"/>
        <v>0</v>
      </c>
      <c r="DH128" s="359">
        <f t="shared" ca="1" si="164"/>
        <v>0</v>
      </c>
      <c r="DI128" s="359">
        <f t="shared" ca="1" si="165"/>
        <v>0</v>
      </c>
      <c r="DJ128" s="359">
        <f t="shared" ca="1" si="166"/>
        <v>0</v>
      </c>
      <c r="DK128" s="359">
        <f t="shared" ca="1" si="190"/>
        <v>0</v>
      </c>
      <c r="DM128" s="362">
        <f t="shared" ca="1" si="223"/>
        <v>239</v>
      </c>
      <c r="DN128" s="362">
        <v>120</v>
      </c>
      <c r="DO128" s="371">
        <f t="shared" ca="1" si="224"/>
        <v>0</v>
      </c>
      <c r="DP128" s="359">
        <f t="shared" ca="1" si="241"/>
        <v>0</v>
      </c>
      <c r="DQ128" s="359">
        <f t="shared" ca="1" si="168"/>
        <v>0</v>
      </c>
      <c r="DR128" s="359">
        <f t="shared" ca="1" si="169"/>
        <v>0</v>
      </c>
      <c r="DS128" s="359">
        <f t="shared" ca="1" si="170"/>
        <v>0</v>
      </c>
      <c r="DT128" s="359">
        <f t="shared" ca="1" si="191"/>
        <v>0</v>
      </c>
      <c r="DV128" s="362">
        <f t="shared" ca="1" si="225"/>
        <v>239</v>
      </c>
      <c r="DW128" s="362">
        <v>120</v>
      </c>
      <c r="DX128" s="371">
        <f t="shared" ca="1" si="226"/>
        <v>0</v>
      </c>
      <c r="DY128" s="359">
        <f t="shared" ca="1" si="242"/>
        <v>0</v>
      </c>
      <c r="DZ128" s="359">
        <f t="shared" ca="1" si="172"/>
        <v>0</v>
      </c>
      <c r="EA128" s="359">
        <f t="shared" ca="1" si="173"/>
        <v>0</v>
      </c>
      <c r="EB128" s="359">
        <f t="shared" ca="1" si="174"/>
        <v>0</v>
      </c>
      <c r="EC128" s="359">
        <f t="shared" ca="1" si="192"/>
        <v>0</v>
      </c>
      <c r="EE128" s="362">
        <f t="shared" ca="1" si="227"/>
        <v>239</v>
      </c>
      <c r="EF128" s="362">
        <v>120</v>
      </c>
      <c r="EG128" s="371">
        <f t="shared" ca="1" si="228"/>
        <v>0</v>
      </c>
      <c r="EH128" s="359">
        <f t="shared" ca="1" si="243"/>
        <v>0</v>
      </c>
      <c r="EI128" s="359">
        <f t="shared" ca="1" si="176"/>
        <v>0</v>
      </c>
      <c r="EJ128" s="359">
        <f t="shared" ca="1" si="177"/>
        <v>0</v>
      </c>
      <c r="EK128" s="359">
        <f t="shared" ca="1" si="178"/>
        <v>0</v>
      </c>
      <c r="EL128" s="359">
        <f t="shared" ca="1" si="193"/>
        <v>0</v>
      </c>
    </row>
    <row r="129" spans="6:142" x14ac:dyDescent="0.35">
      <c r="F129" s="372">
        <f ca="1">IFERROR(INDEX('Inflation Rates'!$A$16:$H$138,MATCH('IRA Roth'!$H129,'Inflation Rates'!$A$16:$A$138,0),8)/INDEX('Inflation Rates'!$A$16:$H$138,MATCH('IRA Roth'!$H129,'Inflation Rates'!$A$16:$A$138,0)-1,8)-1,F128)</f>
        <v>2.0000000000000018E-2</v>
      </c>
      <c r="G129" s="372">
        <f ca="1">IFERROR(INDEX('Inflation Rates'!$A$16:$H$138,MATCH('IRA Roth'!$H129,'Inflation Rates'!$A$16:$A$138,0),6)/INDEX('Inflation Rates'!$A$16:$H$138,MATCH('IRA Roth'!$H129,'Inflation Rates'!$A$16:$A$138,0)-1,6)-1,G128)</f>
        <v>2.0999999999999908E-2</v>
      </c>
      <c r="H129" s="362">
        <f t="shared" ca="1" si="245"/>
        <v>2140</v>
      </c>
      <c r="I129" s="362">
        <f t="shared" ca="1" si="245"/>
        <v>240</v>
      </c>
      <c r="J129" s="362">
        <v>121</v>
      </c>
      <c r="K129" s="371">
        <f t="shared" ca="1" si="195"/>
        <v>0</v>
      </c>
      <c r="L129" s="359">
        <f t="shared" ca="1" si="124"/>
        <v>0</v>
      </c>
      <c r="M129" s="359">
        <f t="shared" ca="1" si="125"/>
        <v>0</v>
      </c>
      <c r="N129" s="359">
        <f t="shared" ca="1" si="126"/>
        <v>0</v>
      </c>
      <c r="O129" s="359">
        <f t="shared" ca="1" si="196"/>
        <v>0</v>
      </c>
      <c r="P129" s="359">
        <f t="shared" ca="1" si="179"/>
        <v>0</v>
      </c>
      <c r="R129" s="362">
        <f t="shared" ca="1" si="197"/>
        <v>240</v>
      </c>
      <c r="S129" s="362">
        <v>121</v>
      </c>
      <c r="T129" s="371">
        <f t="shared" ca="1" si="198"/>
        <v>0</v>
      </c>
      <c r="U129" s="359">
        <f t="shared" ca="1" si="230"/>
        <v>0</v>
      </c>
      <c r="V129" s="359">
        <f t="shared" ca="1" si="128"/>
        <v>0</v>
      </c>
      <c r="W129" s="359">
        <f t="shared" ca="1" si="129"/>
        <v>0</v>
      </c>
      <c r="X129" s="359">
        <f t="shared" ca="1" si="199"/>
        <v>0</v>
      </c>
      <c r="Y129" s="359">
        <f t="shared" ca="1" si="180"/>
        <v>0</v>
      </c>
      <c r="AA129" s="362">
        <f t="shared" ca="1" si="200"/>
        <v>240</v>
      </c>
      <c r="AB129" s="362">
        <v>121</v>
      </c>
      <c r="AC129" s="371">
        <f t="shared" ca="1" si="201"/>
        <v>0</v>
      </c>
      <c r="AD129" s="359">
        <f t="shared" ca="1" si="231"/>
        <v>0</v>
      </c>
      <c r="AE129" s="359">
        <f t="shared" ca="1" si="131"/>
        <v>0</v>
      </c>
      <c r="AF129" s="359">
        <f t="shared" ca="1" si="132"/>
        <v>0</v>
      </c>
      <c r="AG129" s="359">
        <f t="shared" ca="1" si="202"/>
        <v>0</v>
      </c>
      <c r="AH129" s="359">
        <f t="shared" ca="1" si="181"/>
        <v>0</v>
      </c>
      <c r="AJ129" s="362">
        <f t="shared" ca="1" si="203"/>
        <v>240</v>
      </c>
      <c r="AK129" s="362">
        <v>121</v>
      </c>
      <c r="AL129" s="371">
        <f t="shared" ca="1" si="204"/>
        <v>0</v>
      </c>
      <c r="AM129" s="359">
        <f t="shared" ca="1" si="232"/>
        <v>0</v>
      </c>
      <c r="AN129" s="359">
        <f t="shared" ca="1" si="134"/>
        <v>0</v>
      </c>
      <c r="AO129" s="359">
        <f t="shared" ca="1" si="135"/>
        <v>0</v>
      </c>
      <c r="AP129" s="359">
        <f t="shared" ca="1" si="205"/>
        <v>0</v>
      </c>
      <c r="AQ129" s="359">
        <f t="shared" ca="1" si="182"/>
        <v>0</v>
      </c>
      <c r="AS129" s="362">
        <f t="shared" ca="1" si="206"/>
        <v>240</v>
      </c>
      <c r="AT129" s="362">
        <v>121</v>
      </c>
      <c r="AU129" s="371">
        <f t="shared" ca="1" si="207"/>
        <v>0</v>
      </c>
      <c r="AV129" s="359">
        <f t="shared" ca="1" si="233"/>
        <v>0</v>
      </c>
      <c r="AW129" s="359">
        <f t="shared" ca="1" si="137"/>
        <v>0</v>
      </c>
      <c r="AX129" s="359">
        <f t="shared" ca="1" si="138"/>
        <v>0</v>
      </c>
      <c r="AY129" s="359">
        <f t="shared" ca="1" si="208"/>
        <v>0</v>
      </c>
      <c r="AZ129" s="359">
        <f t="shared" ca="1" si="183"/>
        <v>0</v>
      </c>
      <c r="BB129" s="362">
        <f t="shared" ca="1" si="209"/>
        <v>240</v>
      </c>
      <c r="BC129" s="362">
        <v>121</v>
      </c>
      <c r="BD129" s="371">
        <f t="shared" ca="1" si="210"/>
        <v>0</v>
      </c>
      <c r="BE129" s="359">
        <f t="shared" ca="1" si="234"/>
        <v>0</v>
      </c>
      <c r="BF129" s="359">
        <f t="shared" ca="1" si="140"/>
        <v>0</v>
      </c>
      <c r="BG129" s="359">
        <f t="shared" ca="1" si="141"/>
        <v>0</v>
      </c>
      <c r="BH129" s="359">
        <f t="shared" ca="1" si="142"/>
        <v>0</v>
      </c>
      <c r="BI129" s="359">
        <f t="shared" ca="1" si="184"/>
        <v>0</v>
      </c>
      <c r="BK129" s="362">
        <f t="shared" ca="1" si="211"/>
        <v>240</v>
      </c>
      <c r="BL129" s="362">
        <v>121</v>
      </c>
      <c r="BM129" s="371">
        <f t="shared" ca="1" si="212"/>
        <v>0</v>
      </c>
      <c r="BN129" s="359">
        <f t="shared" ca="1" si="235"/>
        <v>0</v>
      </c>
      <c r="BO129" s="359">
        <f t="shared" ca="1" si="144"/>
        <v>0</v>
      </c>
      <c r="BP129" s="359">
        <f t="shared" ca="1" si="145"/>
        <v>0</v>
      </c>
      <c r="BQ129" s="359">
        <f t="shared" ca="1" si="146"/>
        <v>0</v>
      </c>
      <c r="BR129" s="359">
        <f t="shared" ca="1" si="185"/>
        <v>0</v>
      </c>
      <c r="BT129" s="362">
        <f t="shared" ca="1" si="213"/>
        <v>240</v>
      </c>
      <c r="BU129" s="362">
        <v>121</v>
      </c>
      <c r="BV129" s="371">
        <f t="shared" ca="1" si="214"/>
        <v>0</v>
      </c>
      <c r="BW129" s="359">
        <f t="shared" ca="1" si="236"/>
        <v>0</v>
      </c>
      <c r="BX129" s="359">
        <f t="shared" ca="1" si="148"/>
        <v>0</v>
      </c>
      <c r="BY129" s="359">
        <f t="shared" ca="1" si="149"/>
        <v>0</v>
      </c>
      <c r="BZ129" s="359">
        <f t="shared" ca="1" si="150"/>
        <v>0</v>
      </c>
      <c r="CA129" s="359">
        <f t="shared" ca="1" si="186"/>
        <v>0</v>
      </c>
      <c r="CC129" s="362">
        <f t="shared" ca="1" si="215"/>
        <v>240</v>
      </c>
      <c r="CD129" s="362">
        <v>121</v>
      </c>
      <c r="CE129" s="371">
        <f t="shared" ca="1" si="216"/>
        <v>0</v>
      </c>
      <c r="CF129" s="359">
        <f t="shared" ca="1" si="237"/>
        <v>0</v>
      </c>
      <c r="CG129" s="359">
        <f t="shared" ca="1" si="152"/>
        <v>0</v>
      </c>
      <c r="CH129" s="359">
        <f t="shared" ca="1" si="153"/>
        <v>0</v>
      </c>
      <c r="CI129" s="359">
        <f t="shared" ca="1" si="154"/>
        <v>0</v>
      </c>
      <c r="CJ129" s="359">
        <f t="shared" ca="1" si="187"/>
        <v>0</v>
      </c>
      <c r="CL129" s="362">
        <f t="shared" ca="1" si="217"/>
        <v>240</v>
      </c>
      <c r="CM129" s="362">
        <v>121</v>
      </c>
      <c r="CN129" s="371">
        <f t="shared" ca="1" si="218"/>
        <v>0</v>
      </c>
      <c r="CO129" s="359">
        <f t="shared" ca="1" si="238"/>
        <v>0</v>
      </c>
      <c r="CP129" s="359">
        <f t="shared" ca="1" si="156"/>
        <v>0</v>
      </c>
      <c r="CQ129" s="359">
        <f t="shared" ca="1" si="157"/>
        <v>0</v>
      </c>
      <c r="CR129" s="359">
        <f t="shared" ca="1" si="158"/>
        <v>0</v>
      </c>
      <c r="CS129" s="359">
        <f t="shared" ca="1" si="188"/>
        <v>0</v>
      </c>
      <c r="CU129" s="362">
        <f t="shared" ca="1" si="219"/>
        <v>240</v>
      </c>
      <c r="CV129" s="362">
        <v>121</v>
      </c>
      <c r="CW129" s="371">
        <f t="shared" ca="1" si="220"/>
        <v>0</v>
      </c>
      <c r="CX129" s="359">
        <f t="shared" ca="1" si="239"/>
        <v>0</v>
      </c>
      <c r="CY129" s="359">
        <f t="shared" ca="1" si="160"/>
        <v>0</v>
      </c>
      <c r="CZ129" s="359">
        <f t="shared" ca="1" si="161"/>
        <v>0</v>
      </c>
      <c r="DA129" s="359">
        <f t="shared" ca="1" si="162"/>
        <v>0</v>
      </c>
      <c r="DB129" s="359">
        <f t="shared" ca="1" si="189"/>
        <v>0</v>
      </c>
      <c r="DD129" s="362">
        <f t="shared" ca="1" si="221"/>
        <v>240</v>
      </c>
      <c r="DE129" s="362">
        <v>121</v>
      </c>
      <c r="DF129" s="371">
        <f t="shared" ca="1" si="222"/>
        <v>0</v>
      </c>
      <c r="DG129" s="359">
        <f t="shared" ca="1" si="240"/>
        <v>0</v>
      </c>
      <c r="DH129" s="359">
        <f t="shared" ca="1" si="164"/>
        <v>0</v>
      </c>
      <c r="DI129" s="359">
        <f t="shared" ca="1" si="165"/>
        <v>0</v>
      </c>
      <c r="DJ129" s="359">
        <f t="shared" ca="1" si="166"/>
        <v>0</v>
      </c>
      <c r="DK129" s="359">
        <f t="shared" ca="1" si="190"/>
        <v>0</v>
      </c>
      <c r="DM129" s="362">
        <f t="shared" ca="1" si="223"/>
        <v>240</v>
      </c>
      <c r="DN129" s="362">
        <v>121</v>
      </c>
      <c r="DO129" s="371">
        <f t="shared" ca="1" si="224"/>
        <v>0</v>
      </c>
      <c r="DP129" s="359">
        <f t="shared" ca="1" si="241"/>
        <v>0</v>
      </c>
      <c r="DQ129" s="359">
        <f t="shared" ca="1" si="168"/>
        <v>0</v>
      </c>
      <c r="DR129" s="359">
        <f t="shared" ca="1" si="169"/>
        <v>0</v>
      </c>
      <c r="DS129" s="359">
        <f t="shared" ca="1" si="170"/>
        <v>0</v>
      </c>
      <c r="DT129" s="359">
        <f t="shared" ca="1" si="191"/>
        <v>0</v>
      </c>
      <c r="DV129" s="362">
        <f t="shared" ca="1" si="225"/>
        <v>240</v>
      </c>
      <c r="DW129" s="362">
        <v>121</v>
      </c>
      <c r="DX129" s="371">
        <f t="shared" ca="1" si="226"/>
        <v>0</v>
      </c>
      <c r="DY129" s="359">
        <f t="shared" ca="1" si="242"/>
        <v>0</v>
      </c>
      <c r="DZ129" s="359">
        <f t="shared" ca="1" si="172"/>
        <v>0</v>
      </c>
      <c r="EA129" s="359">
        <f t="shared" ca="1" si="173"/>
        <v>0</v>
      </c>
      <c r="EB129" s="359">
        <f t="shared" ca="1" si="174"/>
        <v>0</v>
      </c>
      <c r="EC129" s="359">
        <f t="shared" ca="1" si="192"/>
        <v>0</v>
      </c>
      <c r="EE129" s="362">
        <f t="shared" ca="1" si="227"/>
        <v>240</v>
      </c>
      <c r="EF129" s="362">
        <v>121</v>
      </c>
      <c r="EG129" s="371">
        <f t="shared" ca="1" si="228"/>
        <v>0</v>
      </c>
      <c r="EH129" s="359">
        <f t="shared" ca="1" si="243"/>
        <v>0</v>
      </c>
      <c r="EI129" s="359">
        <f t="shared" ca="1" si="176"/>
        <v>0</v>
      </c>
      <c r="EJ129" s="359">
        <f t="shared" ca="1" si="177"/>
        <v>0</v>
      </c>
      <c r="EK129" s="359">
        <f t="shared" ca="1" si="178"/>
        <v>0</v>
      </c>
      <c r="EL129" s="359">
        <f t="shared" ca="1" si="193"/>
        <v>0</v>
      </c>
    </row>
    <row r="130" spans="6:142" x14ac:dyDescent="0.35">
      <c r="F130" s="372">
        <f ca="1">IFERROR(INDEX('Inflation Rates'!$A$16:$H$138,MATCH('IRA Roth'!$H130,'Inflation Rates'!$A$16:$A$138,0),8)/INDEX('Inflation Rates'!$A$16:$H$138,MATCH('IRA Roth'!$H130,'Inflation Rates'!$A$16:$A$138,0)-1,8)-1,F129)</f>
        <v>2.0000000000000018E-2</v>
      </c>
      <c r="G130" s="372">
        <f ca="1">IFERROR(INDEX('Inflation Rates'!$A$16:$H$138,MATCH('IRA Roth'!$H130,'Inflation Rates'!$A$16:$A$138,0),6)/INDEX('Inflation Rates'!$A$16:$H$138,MATCH('IRA Roth'!$H130,'Inflation Rates'!$A$16:$A$138,0)-1,6)-1,G129)</f>
        <v>2.0999999999999908E-2</v>
      </c>
      <c r="H130" s="362">
        <f t="shared" ca="1" si="245"/>
        <v>2141</v>
      </c>
      <c r="I130" s="362">
        <f t="shared" ca="1" si="245"/>
        <v>241</v>
      </c>
      <c r="J130" s="362">
        <v>122</v>
      </c>
      <c r="K130" s="371">
        <f t="shared" ca="1" si="195"/>
        <v>0</v>
      </c>
      <c r="L130" s="359">
        <f t="shared" ca="1" si="124"/>
        <v>0</v>
      </c>
      <c r="M130" s="359">
        <f t="shared" ca="1" si="125"/>
        <v>0</v>
      </c>
      <c r="N130" s="359">
        <f t="shared" ca="1" si="126"/>
        <v>0</v>
      </c>
      <c r="O130" s="359">
        <f t="shared" ca="1" si="196"/>
        <v>0</v>
      </c>
      <c r="P130" s="359">
        <f t="shared" ca="1" si="179"/>
        <v>0</v>
      </c>
      <c r="R130" s="362">
        <f t="shared" ca="1" si="197"/>
        <v>241</v>
      </c>
      <c r="S130" s="362">
        <v>122</v>
      </c>
      <c r="T130" s="371">
        <f t="shared" ca="1" si="198"/>
        <v>0</v>
      </c>
      <c r="U130" s="359">
        <f t="shared" ca="1" si="230"/>
        <v>0</v>
      </c>
      <c r="V130" s="359">
        <f t="shared" ca="1" si="128"/>
        <v>0</v>
      </c>
      <c r="W130" s="359">
        <f t="shared" ca="1" si="129"/>
        <v>0</v>
      </c>
      <c r="X130" s="359">
        <f t="shared" ca="1" si="199"/>
        <v>0</v>
      </c>
      <c r="Y130" s="359">
        <f t="shared" ca="1" si="180"/>
        <v>0</v>
      </c>
      <c r="AA130" s="362">
        <f t="shared" ca="1" si="200"/>
        <v>241</v>
      </c>
      <c r="AB130" s="362">
        <v>122</v>
      </c>
      <c r="AC130" s="371">
        <f t="shared" ca="1" si="201"/>
        <v>0</v>
      </c>
      <c r="AD130" s="359">
        <f t="shared" ca="1" si="231"/>
        <v>0</v>
      </c>
      <c r="AE130" s="359">
        <f t="shared" ca="1" si="131"/>
        <v>0</v>
      </c>
      <c r="AF130" s="359">
        <f t="shared" ca="1" si="132"/>
        <v>0</v>
      </c>
      <c r="AG130" s="359">
        <f t="shared" ca="1" si="202"/>
        <v>0</v>
      </c>
      <c r="AH130" s="359">
        <f t="shared" ca="1" si="181"/>
        <v>0</v>
      </c>
      <c r="AJ130" s="362">
        <f t="shared" ca="1" si="203"/>
        <v>241</v>
      </c>
      <c r="AK130" s="362">
        <v>122</v>
      </c>
      <c r="AL130" s="371">
        <f t="shared" ca="1" si="204"/>
        <v>0</v>
      </c>
      <c r="AM130" s="359">
        <f t="shared" ca="1" si="232"/>
        <v>0</v>
      </c>
      <c r="AN130" s="359">
        <f t="shared" ca="1" si="134"/>
        <v>0</v>
      </c>
      <c r="AO130" s="359">
        <f t="shared" ca="1" si="135"/>
        <v>0</v>
      </c>
      <c r="AP130" s="359">
        <f t="shared" ca="1" si="205"/>
        <v>0</v>
      </c>
      <c r="AQ130" s="359">
        <f t="shared" ca="1" si="182"/>
        <v>0</v>
      </c>
      <c r="AS130" s="362">
        <f t="shared" ca="1" si="206"/>
        <v>241</v>
      </c>
      <c r="AT130" s="362">
        <v>122</v>
      </c>
      <c r="AU130" s="371">
        <f t="shared" ca="1" si="207"/>
        <v>0</v>
      </c>
      <c r="AV130" s="359">
        <f t="shared" ca="1" si="233"/>
        <v>0</v>
      </c>
      <c r="AW130" s="359">
        <f t="shared" ca="1" si="137"/>
        <v>0</v>
      </c>
      <c r="AX130" s="359">
        <f t="shared" ca="1" si="138"/>
        <v>0</v>
      </c>
      <c r="AY130" s="359">
        <f t="shared" ca="1" si="208"/>
        <v>0</v>
      </c>
      <c r="AZ130" s="359">
        <f t="shared" ca="1" si="183"/>
        <v>0</v>
      </c>
      <c r="BB130" s="362">
        <f t="shared" ca="1" si="209"/>
        <v>241</v>
      </c>
      <c r="BC130" s="362">
        <v>122</v>
      </c>
      <c r="BD130" s="371">
        <f t="shared" ca="1" si="210"/>
        <v>0</v>
      </c>
      <c r="BE130" s="359">
        <f t="shared" ca="1" si="234"/>
        <v>0</v>
      </c>
      <c r="BF130" s="359">
        <f t="shared" ca="1" si="140"/>
        <v>0</v>
      </c>
      <c r="BG130" s="359">
        <f t="shared" ca="1" si="141"/>
        <v>0</v>
      </c>
      <c r="BH130" s="359">
        <f t="shared" ca="1" si="142"/>
        <v>0</v>
      </c>
      <c r="BI130" s="359">
        <f t="shared" ca="1" si="184"/>
        <v>0</v>
      </c>
      <c r="BK130" s="362">
        <f t="shared" ca="1" si="211"/>
        <v>241</v>
      </c>
      <c r="BL130" s="362">
        <v>122</v>
      </c>
      <c r="BM130" s="371">
        <f t="shared" ca="1" si="212"/>
        <v>0</v>
      </c>
      <c r="BN130" s="359">
        <f t="shared" ca="1" si="235"/>
        <v>0</v>
      </c>
      <c r="BO130" s="359">
        <f t="shared" ca="1" si="144"/>
        <v>0</v>
      </c>
      <c r="BP130" s="359">
        <f t="shared" ca="1" si="145"/>
        <v>0</v>
      </c>
      <c r="BQ130" s="359">
        <f t="shared" ca="1" si="146"/>
        <v>0</v>
      </c>
      <c r="BR130" s="359">
        <f t="shared" ca="1" si="185"/>
        <v>0</v>
      </c>
      <c r="BT130" s="362">
        <f t="shared" ca="1" si="213"/>
        <v>241</v>
      </c>
      <c r="BU130" s="362">
        <v>122</v>
      </c>
      <c r="BV130" s="371">
        <f t="shared" ca="1" si="214"/>
        <v>0</v>
      </c>
      <c r="BW130" s="359">
        <f t="shared" ca="1" si="236"/>
        <v>0</v>
      </c>
      <c r="BX130" s="359">
        <f t="shared" ca="1" si="148"/>
        <v>0</v>
      </c>
      <c r="BY130" s="359">
        <f t="shared" ca="1" si="149"/>
        <v>0</v>
      </c>
      <c r="BZ130" s="359">
        <f t="shared" ca="1" si="150"/>
        <v>0</v>
      </c>
      <c r="CA130" s="359">
        <f t="shared" ca="1" si="186"/>
        <v>0</v>
      </c>
      <c r="CC130" s="362">
        <f t="shared" ca="1" si="215"/>
        <v>241</v>
      </c>
      <c r="CD130" s="362">
        <v>122</v>
      </c>
      <c r="CE130" s="371">
        <f t="shared" ca="1" si="216"/>
        <v>0</v>
      </c>
      <c r="CF130" s="359">
        <f t="shared" ca="1" si="237"/>
        <v>0</v>
      </c>
      <c r="CG130" s="359">
        <f t="shared" ca="1" si="152"/>
        <v>0</v>
      </c>
      <c r="CH130" s="359">
        <f t="shared" ca="1" si="153"/>
        <v>0</v>
      </c>
      <c r="CI130" s="359">
        <f t="shared" ca="1" si="154"/>
        <v>0</v>
      </c>
      <c r="CJ130" s="359">
        <f t="shared" ca="1" si="187"/>
        <v>0</v>
      </c>
      <c r="CL130" s="362">
        <f t="shared" ca="1" si="217"/>
        <v>241</v>
      </c>
      <c r="CM130" s="362">
        <v>122</v>
      </c>
      <c r="CN130" s="371">
        <f t="shared" ca="1" si="218"/>
        <v>0</v>
      </c>
      <c r="CO130" s="359">
        <f t="shared" ca="1" si="238"/>
        <v>0</v>
      </c>
      <c r="CP130" s="359">
        <f t="shared" ca="1" si="156"/>
        <v>0</v>
      </c>
      <c r="CQ130" s="359">
        <f t="shared" ca="1" si="157"/>
        <v>0</v>
      </c>
      <c r="CR130" s="359">
        <f t="shared" ca="1" si="158"/>
        <v>0</v>
      </c>
      <c r="CS130" s="359">
        <f t="shared" ca="1" si="188"/>
        <v>0</v>
      </c>
      <c r="CU130" s="362">
        <f t="shared" ca="1" si="219"/>
        <v>241</v>
      </c>
      <c r="CV130" s="362">
        <v>122</v>
      </c>
      <c r="CW130" s="371">
        <f t="shared" ca="1" si="220"/>
        <v>0</v>
      </c>
      <c r="CX130" s="359">
        <f t="shared" ca="1" si="239"/>
        <v>0</v>
      </c>
      <c r="CY130" s="359">
        <f t="shared" ca="1" si="160"/>
        <v>0</v>
      </c>
      <c r="CZ130" s="359">
        <f t="shared" ca="1" si="161"/>
        <v>0</v>
      </c>
      <c r="DA130" s="359">
        <f t="shared" ca="1" si="162"/>
        <v>0</v>
      </c>
      <c r="DB130" s="359">
        <f t="shared" ca="1" si="189"/>
        <v>0</v>
      </c>
      <c r="DD130" s="362">
        <f t="shared" ca="1" si="221"/>
        <v>241</v>
      </c>
      <c r="DE130" s="362">
        <v>122</v>
      </c>
      <c r="DF130" s="371">
        <f t="shared" ca="1" si="222"/>
        <v>0</v>
      </c>
      <c r="DG130" s="359">
        <f t="shared" ca="1" si="240"/>
        <v>0</v>
      </c>
      <c r="DH130" s="359">
        <f t="shared" ca="1" si="164"/>
        <v>0</v>
      </c>
      <c r="DI130" s="359">
        <f t="shared" ca="1" si="165"/>
        <v>0</v>
      </c>
      <c r="DJ130" s="359">
        <f t="shared" ca="1" si="166"/>
        <v>0</v>
      </c>
      <c r="DK130" s="359">
        <f t="shared" ca="1" si="190"/>
        <v>0</v>
      </c>
      <c r="DM130" s="362">
        <f t="shared" ca="1" si="223"/>
        <v>241</v>
      </c>
      <c r="DN130" s="362">
        <v>122</v>
      </c>
      <c r="DO130" s="371">
        <f t="shared" ca="1" si="224"/>
        <v>0</v>
      </c>
      <c r="DP130" s="359">
        <f t="shared" ca="1" si="241"/>
        <v>0</v>
      </c>
      <c r="DQ130" s="359">
        <f t="shared" ca="1" si="168"/>
        <v>0</v>
      </c>
      <c r="DR130" s="359">
        <f t="shared" ca="1" si="169"/>
        <v>0</v>
      </c>
      <c r="DS130" s="359">
        <f t="shared" ca="1" si="170"/>
        <v>0</v>
      </c>
      <c r="DT130" s="359">
        <f t="shared" ca="1" si="191"/>
        <v>0</v>
      </c>
      <c r="DV130" s="362">
        <f t="shared" ca="1" si="225"/>
        <v>241</v>
      </c>
      <c r="DW130" s="362">
        <v>122</v>
      </c>
      <c r="DX130" s="371">
        <f t="shared" ca="1" si="226"/>
        <v>0</v>
      </c>
      <c r="DY130" s="359">
        <f t="shared" ca="1" si="242"/>
        <v>0</v>
      </c>
      <c r="DZ130" s="359">
        <f t="shared" ca="1" si="172"/>
        <v>0</v>
      </c>
      <c r="EA130" s="359">
        <f t="shared" ca="1" si="173"/>
        <v>0</v>
      </c>
      <c r="EB130" s="359">
        <f t="shared" ca="1" si="174"/>
        <v>0</v>
      </c>
      <c r="EC130" s="359">
        <f t="shared" ca="1" si="192"/>
        <v>0</v>
      </c>
      <c r="EE130" s="362">
        <f t="shared" ca="1" si="227"/>
        <v>241</v>
      </c>
      <c r="EF130" s="362">
        <v>122</v>
      </c>
      <c r="EG130" s="371">
        <f t="shared" ca="1" si="228"/>
        <v>0</v>
      </c>
      <c r="EH130" s="359">
        <f t="shared" ca="1" si="243"/>
        <v>0</v>
      </c>
      <c r="EI130" s="359">
        <f t="shared" ca="1" si="176"/>
        <v>0</v>
      </c>
      <c r="EJ130" s="359">
        <f t="shared" ca="1" si="177"/>
        <v>0</v>
      </c>
      <c r="EK130" s="359">
        <f t="shared" ca="1" si="178"/>
        <v>0</v>
      </c>
      <c r="EL130" s="359">
        <f t="shared" ca="1" si="193"/>
        <v>0</v>
      </c>
    </row>
    <row r="131" spans="6:142" x14ac:dyDescent="0.35">
      <c r="F131" s="372">
        <f ca="1">IFERROR(INDEX('Inflation Rates'!$A$16:$H$138,MATCH('IRA Roth'!$H131,'Inflation Rates'!$A$16:$A$138,0),8)/INDEX('Inflation Rates'!$A$16:$H$138,MATCH('IRA Roth'!$H131,'Inflation Rates'!$A$16:$A$138,0)-1,8)-1,F130)</f>
        <v>2.0000000000000018E-2</v>
      </c>
      <c r="G131" s="372">
        <f ca="1">IFERROR(INDEX('Inflation Rates'!$A$16:$H$138,MATCH('IRA Roth'!$H131,'Inflation Rates'!$A$16:$A$138,0),6)/INDEX('Inflation Rates'!$A$16:$H$138,MATCH('IRA Roth'!$H131,'Inflation Rates'!$A$16:$A$138,0)-1,6)-1,G130)</f>
        <v>2.0999999999999908E-2</v>
      </c>
      <c r="H131" s="362">
        <f t="shared" ca="1" si="245"/>
        <v>2142</v>
      </c>
      <c r="I131" s="362">
        <f t="shared" ca="1" si="245"/>
        <v>242</v>
      </c>
      <c r="J131" s="362">
        <v>123</v>
      </c>
      <c r="K131" s="371">
        <f t="shared" ca="1" si="195"/>
        <v>0</v>
      </c>
      <c r="L131" s="359">
        <f t="shared" ca="1" si="124"/>
        <v>0</v>
      </c>
      <c r="M131" s="359">
        <f t="shared" ca="1" si="125"/>
        <v>0</v>
      </c>
      <c r="N131" s="359">
        <f t="shared" ca="1" si="126"/>
        <v>0</v>
      </c>
      <c r="O131" s="359">
        <f t="shared" ca="1" si="196"/>
        <v>0</v>
      </c>
      <c r="P131" s="359">
        <f t="shared" ca="1" si="179"/>
        <v>0</v>
      </c>
      <c r="R131" s="362">
        <f t="shared" ca="1" si="197"/>
        <v>242</v>
      </c>
      <c r="S131" s="362">
        <v>123</v>
      </c>
      <c r="T131" s="371">
        <f t="shared" ca="1" si="198"/>
        <v>0</v>
      </c>
      <c r="U131" s="359">
        <f t="shared" ca="1" si="230"/>
        <v>0</v>
      </c>
      <c r="V131" s="359">
        <f t="shared" ca="1" si="128"/>
        <v>0</v>
      </c>
      <c r="W131" s="359">
        <f t="shared" ca="1" si="129"/>
        <v>0</v>
      </c>
      <c r="X131" s="359">
        <f t="shared" ca="1" si="199"/>
        <v>0</v>
      </c>
      <c r="Y131" s="359">
        <f t="shared" ca="1" si="180"/>
        <v>0</v>
      </c>
      <c r="AA131" s="362">
        <f t="shared" ca="1" si="200"/>
        <v>242</v>
      </c>
      <c r="AB131" s="362">
        <v>123</v>
      </c>
      <c r="AC131" s="371">
        <f t="shared" ca="1" si="201"/>
        <v>0</v>
      </c>
      <c r="AD131" s="359">
        <f t="shared" ca="1" si="231"/>
        <v>0</v>
      </c>
      <c r="AE131" s="359">
        <f t="shared" ca="1" si="131"/>
        <v>0</v>
      </c>
      <c r="AF131" s="359">
        <f t="shared" ca="1" si="132"/>
        <v>0</v>
      </c>
      <c r="AG131" s="359">
        <f t="shared" ca="1" si="202"/>
        <v>0</v>
      </c>
      <c r="AH131" s="359">
        <f t="shared" ca="1" si="181"/>
        <v>0</v>
      </c>
      <c r="AJ131" s="362">
        <f t="shared" ca="1" si="203"/>
        <v>242</v>
      </c>
      <c r="AK131" s="362">
        <v>123</v>
      </c>
      <c r="AL131" s="371">
        <f t="shared" ca="1" si="204"/>
        <v>0</v>
      </c>
      <c r="AM131" s="359">
        <f t="shared" ca="1" si="232"/>
        <v>0</v>
      </c>
      <c r="AN131" s="359">
        <f t="shared" ca="1" si="134"/>
        <v>0</v>
      </c>
      <c r="AO131" s="359">
        <f t="shared" ca="1" si="135"/>
        <v>0</v>
      </c>
      <c r="AP131" s="359">
        <f t="shared" ca="1" si="205"/>
        <v>0</v>
      </c>
      <c r="AQ131" s="359">
        <f t="shared" ca="1" si="182"/>
        <v>0</v>
      </c>
      <c r="AS131" s="362">
        <f t="shared" ca="1" si="206"/>
        <v>242</v>
      </c>
      <c r="AT131" s="362">
        <v>123</v>
      </c>
      <c r="AU131" s="371">
        <f t="shared" ca="1" si="207"/>
        <v>0</v>
      </c>
      <c r="AV131" s="359">
        <f t="shared" ca="1" si="233"/>
        <v>0</v>
      </c>
      <c r="AW131" s="359">
        <f t="shared" ca="1" si="137"/>
        <v>0</v>
      </c>
      <c r="AX131" s="359">
        <f t="shared" ca="1" si="138"/>
        <v>0</v>
      </c>
      <c r="AY131" s="359">
        <f t="shared" ca="1" si="208"/>
        <v>0</v>
      </c>
      <c r="AZ131" s="359">
        <f t="shared" ca="1" si="183"/>
        <v>0</v>
      </c>
      <c r="BB131" s="362">
        <f t="shared" ca="1" si="209"/>
        <v>242</v>
      </c>
      <c r="BC131" s="362">
        <v>123</v>
      </c>
      <c r="BD131" s="371">
        <f t="shared" ca="1" si="210"/>
        <v>0</v>
      </c>
      <c r="BE131" s="359">
        <f t="shared" ca="1" si="234"/>
        <v>0</v>
      </c>
      <c r="BF131" s="359">
        <f t="shared" ca="1" si="140"/>
        <v>0</v>
      </c>
      <c r="BG131" s="359">
        <f t="shared" ca="1" si="141"/>
        <v>0</v>
      </c>
      <c r="BH131" s="359">
        <f t="shared" ca="1" si="142"/>
        <v>0</v>
      </c>
      <c r="BI131" s="359">
        <f t="shared" ca="1" si="184"/>
        <v>0</v>
      </c>
      <c r="BK131" s="362">
        <f t="shared" ca="1" si="211"/>
        <v>242</v>
      </c>
      <c r="BL131" s="362">
        <v>123</v>
      </c>
      <c r="BM131" s="371">
        <f t="shared" ca="1" si="212"/>
        <v>0</v>
      </c>
      <c r="BN131" s="359">
        <f t="shared" ca="1" si="235"/>
        <v>0</v>
      </c>
      <c r="BO131" s="359">
        <f t="shared" ca="1" si="144"/>
        <v>0</v>
      </c>
      <c r="BP131" s="359">
        <f t="shared" ca="1" si="145"/>
        <v>0</v>
      </c>
      <c r="BQ131" s="359">
        <f t="shared" ca="1" si="146"/>
        <v>0</v>
      </c>
      <c r="BR131" s="359">
        <f t="shared" ca="1" si="185"/>
        <v>0</v>
      </c>
      <c r="BT131" s="362">
        <f t="shared" ca="1" si="213"/>
        <v>242</v>
      </c>
      <c r="BU131" s="362">
        <v>123</v>
      </c>
      <c r="BV131" s="371">
        <f t="shared" ca="1" si="214"/>
        <v>0</v>
      </c>
      <c r="BW131" s="359">
        <f t="shared" ca="1" si="236"/>
        <v>0</v>
      </c>
      <c r="BX131" s="359">
        <f t="shared" ca="1" si="148"/>
        <v>0</v>
      </c>
      <c r="BY131" s="359">
        <f t="shared" ca="1" si="149"/>
        <v>0</v>
      </c>
      <c r="BZ131" s="359">
        <f t="shared" ca="1" si="150"/>
        <v>0</v>
      </c>
      <c r="CA131" s="359">
        <f t="shared" ca="1" si="186"/>
        <v>0</v>
      </c>
      <c r="CC131" s="362">
        <f t="shared" ca="1" si="215"/>
        <v>242</v>
      </c>
      <c r="CD131" s="362">
        <v>123</v>
      </c>
      <c r="CE131" s="371">
        <f t="shared" ca="1" si="216"/>
        <v>0</v>
      </c>
      <c r="CF131" s="359">
        <f t="shared" ca="1" si="237"/>
        <v>0</v>
      </c>
      <c r="CG131" s="359">
        <f t="shared" ca="1" si="152"/>
        <v>0</v>
      </c>
      <c r="CH131" s="359">
        <f t="shared" ca="1" si="153"/>
        <v>0</v>
      </c>
      <c r="CI131" s="359">
        <f t="shared" ca="1" si="154"/>
        <v>0</v>
      </c>
      <c r="CJ131" s="359">
        <f t="shared" ca="1" si="187"/>
        <v>0</v>
      </c>
      <c r="CL131" s="362">
        <f t="shared" ca="1" si="217"/>
        <v>242</v>
      </c>
      <c r="CM131" s="362">
        <v>123</v>
      </c>
      <c r="CN131" s="371">
        <f t="shared" ca="1" si="218"/>
        <v>0</v>
      </c>
      <c r="CO131" s="359">
        <f t="shared" ca="1" si="238"/>
        <v>0</v>
      </c>
      <c r="CP131" s="359">
        <f t="shared" ca="1" si="156"/>
        <v>0</v>
      </c>
      <c r="CQ131" s="359">
        <f t="shared" ca="1" si="157"/>
        <v>0</v>
      </c>
      <c r="CR131" s="359">
        <f t="shared" ca="1" si="158"/>
        <v>0</v>
      </c>
      <c r="CS131" s="359">
        <f t="shared" ca="1" si="188"/>
        <v>0</v>
      </c>
      <c r="CU131" s="362">
        <f t="shared" ca="1" si="219"/>
        <v>242</v>
      </c>
      <c r="CV131" s="362">
        <v>123</v>
      </c>
      <c r="CW131" s="371">
        <f t="shared" ca="1" si="220"/>
        <v>0</v>
      </c>
      <c r="CX131" s="359">
        <f t="shared" ca="1" si="239"/>
        <v>0</v>
      </c>
      <c r="CY131" s="359">
        <f t="shared" ca="1" si="160"/>
        <v>0</v>
      </c>
      <c r="CZ131" s="359">
        <f t="shared" ca="1" si="161"/>
        <v>0</v>
      </c>
      <c r="DA131" s="359">
        <f t="shared" ca="1" si="162"/>
        <v>0</v>
      </c>
      <c r="DB131" s="359">
        <f t="shared" ca="1" si="189"/>
        <v>0</v>
      </c>
      <c r="DD131" s="362">
        <f t="shared" ca="1" si="221"/>
        <v>242</v>
      </c>
      <c r="DE131" s="362">
        <v>123</v>
      </c>
      <c r="DF131" s="371">
        <f t="shared" ca="1" si="222"/>
        <v>0</v>
      </c>
      <c r="DG131" s="359">
        <f t="shared" ca="1" si="240"/>
        <v>0</v>
      </c>
      <c r="DH131" s="359">
        <f t="shared" ca="1" si="164"/>
        <v>0</v>
      </c>
      <c r="DI131" s="359">
        <f t="shared" ca="1" si="165"/>
        <v>0</v>
      </c>
      <c r="DJ131" s="359">
        <f t="shared" ca="1" si="166"/>
        <v>0</v>
      </c>
      <c r="DK131" s="359">
        <f t="shared" ca="1" si="190"/>
        <v>0</v>
      </c>
      <c r="DM131" s="362">
        <f t="shared" ca="1" si="223"/>
        <v>242</v>
      </c>
      <c r="DN131" s="362">
        <v>123</v>
      </c>
      <c r="DO131" s="371">
        <f t="shared" ca="1" si="224"/>
        <v>0</v>
      </c>
      <c r="DP131" s="359">
        <f t="shared" ca="1" si="241"/>
        <v>0</v>
      </c>
      <c r="DQ131" s="359">
        <f t="shared" ca="1" si="168"/>
        <v>0</v>
      </c>
      <c r="DR131" s="359">
        <f t="shared" ca="1" si="169"/>
        <v>0</v>
      </c>
      <c r="DS131" s="359">
        <f t="shared" ca="1" si="170"/>
        <v>0</v>
      </c>
      <c r="DT131" s="359">
        <f t="shared" ca="1" si="191"/>
        <v>0</v>
      </c>
      <c r="DV131" s="362">
        <f t="shared" ca="1" si="225"/>
        <v>242</v>
      </c>
      <c r="DW131" s="362">
        <v>123</v>
      </c>
      <c r="DX131" s="371">
        <f t="shared" ca="1" si="226"/>
        <v>0</v>
      </c>
      <c r="DY131" s="359">
        <f t="shared" ca="1" si="242"/>
        <v>0</v>
      </c>
      <c r="DZ131" s="359">
        <f t="shared" ca="1" si="172"/>
        <v>0</v>
      </c>
      <c r="EA131" s="359">
        <f t="shared" ca="1" si="173"/>
        <v>0</v>
      </c>
      <c r="EB131" s="359">
        <f t="shared" ca="1" si="174"/>
        <v>0</v>
      </c>
      <c r="EC131" s="359">
        <f t="shared" ca="1" si="192"/>
        <v>0</v>
      </c>
      <c r="EE131" s="362">
        <f t="shared" ca="1" si="227"/>
        <v>242</v>
      </c>
      <c r="EF131" s="362">
        <v>123</v>
      </c>
      <c r="EG131" s="371">
        <f t="shared" ca="1" si="228"/>
        <v>0</v>
      </c>
      <c r="EH131" s="359">
        <f t="shared" ca="1" si="243"/>
        <v>0</v>
      </c>
      <c r="EI131" s="359">
        <f t="shared" ca="1" si="176"/>
        <v>0</v>
      </c>
      <c r="EJ131" s="359">
        <f t="shared" ca="1" si="177"/>
        <v>0</v>
      </c>
      <c r="EK131" s="359">
        <f t="shared" ca="1" si="178"/>
        <v>0</v>
      </c>
      <c r="EL131" s="359">
        <f t="shared" ca="1" si="193"/>
        <v>0</v>
      </c>
    </row>
    <row r="132" spans="6:142" x14ac:dyDescent="0.35">
      <c r="F132" s="372">
        <f ca="1">IFERROR(INDEX('Inflation Rates'!$A$16:$H$138,MATCH('IRA Roth'!$H132,'Inflation Rates'!$A$16:$A$138,0),8)/INDEX('Inflation Rates'!$A$16:$H$138,MATCH('IRA Roth'!$H132,'Inflation Rates'!$A$16:$A$138,0)-1,8)-1,F131)</f>
        <v>2.0000000000000018E-2</v>
      </c>
      <c r="G132" s="372">
        <f ca="1">IFERROR(INDEX('Inflation Rates'!$A$16:$H$138,MATCH('IRA Roth'!$H132,'Inflation Rates'!$A$16:$A$138,0),6)/INDEX('Inflation Rates'!$A$16:$H$138,MATCH('IRA Roth'!$H132,'Inflation Rates'!$A$16:$A$138,0)-1,6)-1,G131)</f>
        <v>2.0999999999999908E-2</v>
      </c>
      <c r="H132" s="362">
        <f t="shared" ca="1" si="245"/>
        <v>2143</v>
      </c>
      <c r="I132" s="362">
        <f t="shared" ca="1" si="245"/>
        <v>243</v>
      </c>
      <c r="J132" s="362">
        <v>124</v>
      </c>
      <c r="K132" s="371">
        <f t="shared" ca="1" si="195"/>
        <v>0</v>
      </c>
      <c r="L132" s="359">
        <f t="shared" ca="1" si="124"/>
        <v>0</v>
      </c>
      <c r="M132" s="359">
        <f t="shared" ca="1" si="125"/>
        <v>0</v>
      </c>
      <c r="N132" s="359">
        <f t="shared" ca="1" si="126"/>
        <v>0</v>
      </c>
      <c r="O132" s="359">
        <f t="shared" ca="1" si="196"/>
        <v>0</v>
      </c>
      <c r="P132" s="359">
        <f t="shared" ca="1" si="179"/>
        <v>0</v>
      </c>
      <c r="R132" s="362">
        <f t="shared" ca="1" si="197"/>
        <v>243</v>
      </c>
      <c r="S132" s="362">
        <v>124</v>
      </c>
      <c r="T132" s="371">
        <f t="shared" ca="1" si="198"/>
        <v>0</v>
      </c>
      <c r="U132" s="359">
        <f t="shared" ca="1" si="230"/>
        <v>0</v>
      </c>
      <c r="V132" s="359">
        <f t="shared" ca="1" si="128"/>
        <v>0</v>
      </c>
      <c r="W132" s="359">
        <f t="shared" ca="1" si="129"/>
        <v>0</v>
      </c>
      <c r="X132" s="359">
        <f t="shared" ca="1" si="199"/>
        <v>0</v>
      </c>
      <c r="Y132" s="359">
        <f t="shared" ca="1" si="180"/>
        <v>0</v>
      </c>
      <c r="AA132" s="362">
        <f t="shared" ca="1" si="200"/>
        <v>243</v>
      </c>
      <c r="AB132" s="362">
        <v>124</v>
      </c>
      <c r="AC132" s="371">
        <f t="shared" ca="1" si="201"/>
        <v>0</v>
      </c>
      <c r="AD132" s="359">
        <f t="shared" ca="1" si="231"/>
        <v>0</v>
      </c>
      <c r="AE132" s="359">
        <f t="shared" ca="1" si="131"/>
        <v>0</v>
      </c>
      <c r="AF132" s="359">
        <f t="shared" ca="1" si="132"/>
        <v>0</v>
      </c>
      <c r="AG132" s="359">
        <f t="shared" ca="1" si="202"/>
        <v>0</v>
      </c>
      <c r="AH132" s="359">
        <f t="shared" ca="1" si="181"/>
        <v>0</v>
      </c>
      <c r="AJ132" s="362">
        <f t="shared" ca="1" si="203"/>
        <v>243</v>
      </c>
      <c r="AK132" s="362">
        <v>124</v>
      </c>
      <c r="AL132" s="371">
        <f t="shared" ca="1" si="204"/>
        <v>0</v>
      </c>
      <c r="AM132" s="359">
        <f t="shared" ca="1" si="232"/>
        <v>0</v>
      </c>
      <c r="AN132" s="359">
        <f t="shared" ca="1" si="134"/>
        <v>0</v>
      </c>
      <c r="AO132" s="359">
        <f t="shared" ca="1" si="135"/>
        <v>0</v>
      </c>
      <c r="AP132" s="359">
        <f t="shared" ca="1" si="205"/>
        <v>0</v>
      </c>
      <c r="AQ132" s="359">
        <f t="shared" ca="1" si="182"/>
        <v>0</v>
      </c>
      <c r="AS132" s="362">
        <f t="shared" ca="1" si="206"/>
        <v>243</v>
      </c>
      <c r="AT132" s="362">
        <v>124</v>
      </c>
      <c r="AU132" s="371">
        <f t="shared" ca="1" si="207"/>
        <v>0</v>
      </c>
      <c r="AV132" s="359">
        <f t="shared" ca="1" si="233"/>
        <v>0</v>
      </c>
      <c r="AW132" s="359">
        <f t="shared" ca="1" si="137"/>
        <v>0</v>
      </c>
      <c r="AX132" s="359">
        <f t="shared" ca="1" si="138"/>
        <v>0</v>
      </c>
      <c r="AY132" s="359">
        <f t="shared" ca="1" si="208"/>
        <v>0</v>
      </c>
      <c r="AZ132" s="359">
        <f t="shared" ca="1" si="183"/>
        <v>0</v>
      </c>
      <c r="BB132" s="362">
        <f t="shared" ca="1" si="209"/>
        <v>243</v>
      </c>
      <c r="BC132" s="362">
        <v>124</v>
      </c>
      <c r="BD132" s="371">
        <f t="shared" ca="1" si="210"/>
        <v>0</v>
      </c>
      <c r="BE132" s="359">
        <f t="shared" ca="1" si="234"/>
        <v>0</v>
      </c>
      <c r="BF132" s="359">
        <f t="shared" ca="1" si="140"/>
        <v>0</v>
      </c>
      <c r="BG132" s="359">
        <f t="shared" ca="1" si="141"/>
        <v>0</v>
      </c>
      <c r="BH132" s="359">
        <f t="shared" ca="1" si="142"/>
        <v>0</v>
      </c>
      <c r="BI132" s="359">
        <f t="shared" ca="1" si="184"/>
        <v>0</v>
      </c>
      <c r="BK132" s="362">
        <f t="shared" ca="1" si="211"/>
        <v>243</v>
      </c>
      <c r="BL132" s="362">
        <v>124</v>
      </c>
      <c r="BM132" s="371">
        <f t="shared" ca="1" si="212"/>
        <v>0</v>
      </c>
      <c r="BN132" s="359">
        <f t="shared" ca="1" si="235"/>
        <v>0</v>
      </c>
      <c r="BO132" s="359">
        <f t="shared" ca="1" si="144"/>
        <v>0</v>
      </c>
      <c r="BP132" s="359">
        <f t="shared" ca="1" si="145"/>
        <v>0</v>
      </c>
      <c r="BQ132" s="359">
        <f t="shared" ca="1" si="146"/>
        <v>0</v>
      </c>
      <c r="BR132" s="359">
        <f t="shared" ca="1" si="185"/>
        <v>0</v>
      </c>
      <c r="BT132" s="362">
        <f t="shared" ca="1" si="213"/>
        <v>243</v>
      </c>
      <c r="BU132" s="362">
        <v>124</v>
      </c>
      <c r="BV132" s="371">
        <f t="shared" ca="1" si="214"/>
        <v>0</v>
      </c>
      <c r="BW132" s="359">
        <f t="shared" ca="1" si="236"/>
        <v>0</v>
      </c>
      <c r="BX132" s="359">
        <f t="shared" ca="1" si="148"/>
        <v>0</v>
      </c>
      <c r="BY132" s="359">
        <f t="shared" ca="1" si="149"/>
        <v>0</v>
      </c>
      <c r="BZ132" s="359">
        <f t="shared" ca="1" si="150"/>
        <v>0</v>
      </c>
      <c r="CA132" s="359">
        <f t="shared" ca="1" si="186"/>
        <v>0</v>
      </c>
      <c r="CC132" s="362">
        <f t="shared" ca="1" si="215"/>
        <v>243</v>
      </c>
      <c r="CD132" s="362">
        <v>124</v>
      </c>
      <c r="CE132" s="371">
        <f t="shared" ca="1" si="216"/>
        <v>0</v>
      </c>
      <c r="CF132" s="359">
        <f t="shared" ca="1" si="237"/>
        <v>0</v>
      </c>
      <c r="CG132" s="359">
        <f t="shared" ca="1" si="152"/>
        <v>0</v>
      </c>
      <c r="CH132" s="359">
        <f t="shared" ca="1" si="153"/>
        <v>0</v>
      </c>
      <c r="CI132" s="359">
        <f t="shared" ca="1" si="154"/>
        <v>0</v>
      </c>
      <c r="CJ132" s="359">
        <f t="shared" ca="1" si="187"/>
        <v>0</v>
      </c>
      <c r="CL132" s="362">
        <f t="shared" ca="1" si="217"/>
        <v>243</v>
      </c>
      <c r="CM132" s="362">
        <v>124</v>
      </c>
      <c r="CN132" s="371">
        <f t="shared" ca="1" si="218"/>
        <v>0</v>
      </c>
      <c r="CO132" s="359">
        <f t="shared" ca="1" si="238"/>
        <v>0</v>
      </c>
      <c r="CP132" s="359">
        <f t="shared" ca="1" si="156"/>
        <v>0</v>
      </c>
      <c r="CQ132" s="359">
        <f t="shared" ca="1" si="157"/>
        <v>0</v>
      </c>
      <c r="CR132" s="359">
        <f t="shared" ca="1" si="158"/>
        <v>0</v>
      </c>
      <c r="CS132" s="359">
        <f t="shared" ca="1" si="188"/>
        <v>0</v>
      </c>
      <c r="CU132" s="362">
        <f t="shared" ca="1" si="219"/>
        <v>243</v>
      </c>
      <c r="CV132" s="362">
        <v>124</v>
      </c>
      <c r="CW132" s="371">
        <f t="shared" ca="1" si="220"/>
        <v>0</v>
      </c>
      <c r="CX132" s="359">
        <f t="shared" ca="1" si="239"/>
        <v>0</v>
      </c>
      <c r="CY132" s="359">
        <f t="shared" ca="1" si="160"/>
        <v>0</v>
      </c>
      <c r="CZ132" s="359">
        <f t="shared" ca="1" si="161"/>
        <v>0</v>
      </c>
      <c r="DA132" s="359">
        <f t="shared" ca="1" si="162"/>
        <v>0</v>
      </c>
      <c r="DB132" s="359">
        <f t="shared" ca="1" si="189"/>
        <v>0</v>
      </c>
      <c r="DD132" s="362">
        <f t="shared" ca="1" si="221"/>
        <v>243</v>
      </c>
      <c r="DE132" s="362">
        <v>124</v>
      </c>
      <c r="DF132" s="371">
        <f t="shared" ca="1" si="222"/>
        <v>0</v>
      </c>
      <c r="DG132" s="359">
        <f t="shared" ca="1" si="240"/>
        <v>0</v>
      </c>
      <c r="DH132" s="359">
        <f t="shared" ca="1" si="164"/>
        <v>0</v>
      </c>
      <c r="DI132" s="359">
        <f t="shared" ca="1" si="165"/>
        <v>0</v>
      </c>
      <c r="DJ132" s="359">
        <f t="shared" ca="1" si="166"/>
        <v>0</v>
      </c>
      <c r="DK132" s="359">
        <f t="shared" ca="1" si="190"/>
        <v>0</v>
      </c>
      <c r="DM132" s="362">
        <f t="shared" ca="1" si="223"/>
        <v>243</v>
      </c>
      <c r="DN132" s="362">
        <v>124</v>
      </c>
      <c r="DO132" s="371">
        <f t="shared" ca="1" si="224"/>
        <v>0</v>
      </c>
      <c r="DP132" s="359">
        <f t="shared" ca="1" si="241"/>
        <v>0</v>
      </c>
      <c r="DQ132" s="359">
        <f t="shared" ca="1" si="168"/>
        <v>0</v>
      </c>
      <c r="DR132" s="359">
        <f t="shared" ca="1" si="169"/>
        <v>0</v>
      </c>
      <c r="DS132" s="359">
        <f t="shared" ca="1" si="170"/>
        <v>0</v>
      </c>
      <c r="DT132" s="359">
        <f t="shared" ca="1" si="191"/>
        <v>0</v>
      </c>
      <c r="DV132" s="362">
        <f t="shared" ca="1" si="225"/>
        <v>243</v>
      </c>
      <c r="DW132" s="362">
        <v>124</v>
      </c>
      <c r="DX132" s="371">
        <f t="shared" ca="1" si="226"/>
        <v>0</v>
      </c>
      <c r="DY132" s="359">
        <f t="shared" ca="1" si="242"/>
        <v>0</v>
      </c>
      <c r="DZ132" s="359">
        <f t="shared" ca="1" si="172"/>
        <v>0</v>
      </c>
      <c r="EA132" s="359">
        <f t="shared" ca="1" si="173"/>
        <v>0</v>
      </c>
      <c r="EB132" s="359">
        <f t="shared" ca="1" si="174"/>
        <v>0</v>
      </c>
      <c r="EC132" s="359">
        <f t="shared" ca="1" si="192"/>
        <v>0</v>
      </c>
      <c r="EE132" s="362">
        <f t="shared" ca="1" si="227"/>
        <v>243</v>
      </c>
      <c r="EF132" s="362">
        <v>124</v>
      </c>
      <c r="EG132" s="371">
        <f t="shared" ca="1" si="228"/>
        <v>0</v>
      </c>
      <c r="EH132" s="359">
        <f t="shared" ca="1" si="243"/>
        <v>0</v>
      </c>
      <c r="EI132" s="359">
        <f t="shared" ca="1" si="176"/>
        <v>0</v>
      </c>
      <c r="EJ132" s="359">
        <f t="shared" ca="1" si="177"/>
        <v>0</v>
      </c>
      <c r="EK132" s="359">
        <f t="shared" ca="1" si="178"/>
        <v>0</v>
      </c>
      <c r="EL132" s="359">
        <f t="shared" ca="1" si="193"/>
        <v>0</v>
      </c>
    </row>
    <row r="133" spans="6:142" x14ac:dyDescent="0.35">
      <c r="F133" s="372">
        <f ca="1">IFERROR(INDEX('Inflation Rates'!$A$16:$H$138,MATCH('IRA Roth'!$H133,'Inflation Rates'!$A$16:$A$138,0),8)/INDEX('Inflation Rates'!$A$16:$H$138,MATCH('IRA Roth'!$H133,'Inflation Rates'!$A$16:$A$138,0)-1,8)-1,F132)</f>
        <v>2.0000000000000018E-2</v>
      </c>
      <c r="G133" s="372">
        <f ca="1">IFERROR(INDEX('Inflation Rates'!$A$16:$H$138,MATCH('IRA Roth'!$H133,'Inflation Rates'!$A$16:$A$138,0),6)/INDEX('Inflation Rates'!$A$16:$H$138,MATCH('IRA Roth'!$H133,'Inflation Rates'!$A$16:$A$138,0)-1,6)-1,G132)</f>
        <v>2.0999999999999908E-2</v>
      </c>
      <c r="H133" s="362">
        <f t="shared" ca="1" si="245"/>
        <v>2144</v>
      </c>
      <c r="I133" s="362">
        <f t="shared" ca="1" si="245"/>
        <v>244</v>
      </c>
      <c r="J133" s="362">
        <v>125</v>
      </c>
      <c r="K133" s="371">
        <f t="shared" ca="1" si="195"/>
        <v>0</v>
      </c>
      <c r="L133" s="359">
        <f t="shared" ca="1" si="124"/>
        <v>0</v>
      </c>
      <c r="M133" s="359">
        <f t="shared" ca="1" si="125"/>
        <v>0</v>
      </c>
      <c r="N133" s="359">
        <f t="shared" ca="1" si="126"/>
        <v>0</v>
      </c>
      <c r="O133" s="359">
        <f t="shared" ca="1" si="196"/>
        <v>0</v>
      </c>
      <c r="P133" s="359">
        <f t="shared" ca="1" si="179"/>
        <v>0</v>
      </c>
      <c r="R133" s="362">
        <f t="shared" ca="1" si="197"/>
        <v>244</v>
      </c>
      <c r="S133" s="362">
        <v>125</v>
      </c>
      <c r="T133" s="371">
        <f t="shared" ca="1" si="198"/>
        <v>0</v>
      </c>
      <c r="U133" s="359">
        <f t="shared" ca="1" si="230"/>
        <v>0</v>
      </c>
      <c r="V133" s="359">
        <f t="shared" ca="1" si="128"/>
        <v>0</v>
      </c>
      <c r="W133" s="359">
        <f t="shared" ca="1" si="129"/>
        <v>0</v>
      </c>
      <c r="X133" s="359">
        <f t="shared" ca="1" si="199"/>
        <v>0</v>
      </c>
      <c r="Y133" s="359">
        <f t="shared" ca="1" si="180"/>
        <v>0</v>
      </c>
      <c r="AA133" s="362">
        <f t="shared" ca="1" si="200"/>
        <v>244</v>
      </c>
      <c r="AB133" s="362">
        <v>125</v>
      </c>
      <c r="AC133" s="371">
        <f t="shared" ca="1" si="201"/>
        <v>0</v>
      </c>
      <c r="AD133" s="359">
        <f t="shared" ca="1" si="231"/>
        <v>0</v>
      </c>
      <c r="AE133" s="359">
        <f t="shared" ca="1" si="131"/>
        <v>0</v>
      </c>
      <c r="AF133" s="359">
        <f t="shared" ca="1" si="132"/>
        <v>0</v>
      </c>
      <c r="AG133" s="359">
        <f t="shared" ca="1" si="202"/>
        <v>0</v>
      </c>
      <c r="AH133" s="359">
        <f t="shared" ca="1" si="181"/>
        <v>0</v>
      </c>
      <c r="AJ133" s="362">
        <f t="shared" ca="1" si="203"/>
        <v>244</v>
      </c>
      <c r="AK133" s="362">
        <v>125</v>
      </c>
      <c r="AL133" s="371">
        <f t="shared" ca="1" si="204"/>
        <v>0</v>
      </c>
      <c r="AM133" s="359">
        <f t="shared" ca="1" si="232"/>
        <v>0</v>
      </c>
      <c r="AN133" s="359">
        <f t="shared" ca="1" si="134"/>
        <v>0</v>
      </c>
      <c r="AO133" s="359">
        <f t="shared" ca="1" si="135"/>
        <v>0</v>
      </c>
      <c r="AP133" s="359">
        <f t="shared" ca="1" si="205"/>
        <v>0</v>
      </c>
      <c r="AQ133" s="359">
        <f t="shared" ca="1" si="182"/>
        <v>0</v>
      </c>
      <c r="AS133" s="362">
        <f t="shared" ca="1" si="206"/>
        <v>244</v>
      </c>
      <c r="AT133" s="362">
        <v>125</v>
      </c>
      <c r="AU133" s="371">
        <f t="shared" ca="1" si="207"/>
        <v>0</v>
      </c>
      <c r="AV133" s="359">
        <f t="shared" ca="1" si="233"/>
        <v>0</v>
      </c>
      <c r="AW133" s="359">
        <f t="shared" ca="1" si="137"/>
        <v>0</v>
      </c>
      <c r="AX133" s="359">
        <f t="shared" ca="1" si="138"/>
        <v>0</v>
      </c>
      <c r="AY133" s="359">
        <f t="shared" ca="1" si="208"/>
        <v>0</v>
      </c>
      <c r="AZ133" s="359">
        <f t="shared" ca="1" si="183"/>
        <v>0</v>
      </c>
      <c r="BB133" s="362">
        <f t="shared" ca="1" si="209"/>
        <v>244</v>
      </c>
      <c r="BC133" s="362">
        <v>125</v>
      </c>
      <c r="BD133" s="371">
        <f t="shared" ca="1" si="210"/>
        <v>0</v>
      </c>
      <c r="BE133" s="359">
        <f t="shared" ca="1" si="234"/>
        <v>0</v>
      </c>
      <c r="BF133" s="359">
        <f t="shared" ca="1" si="140"/>
        <v>0</v>
      </c>
      <c r="BG133" s="359">
        <f t="shared" ca="1" si="141"/>
        <v>0</v>
      </c>
      <c r="BH133" s="359">
        <f t="shared" ca="1" si="142"/>
        <v>0</v>
      </c>
      <c r="BI133" s="359">
        <f t="shared" ca="1" si="184"/>
        <v>0</v>
      </c>
      <c r="BK133" s="362">
        <f t="shared" ca="1" si="211"/>
        <v>244</v>
      </c>
      <c r="BL133" s="362">
        <v>125</v>
      </c>
      <c r="BM133" s="371">
        <f t="shared" ca="1" si="212"/>
        <v>0</v>
      </c>
      <c r="BN133" s="359">
        <f t="shared" ca="1" si="235"/>
        <v>0</v>
      </c>
      <c r="BO133" s="359">
        <f t="shared" ca="1" si="144"/>
        <v>0</v>
      </c>
      <c r="BP133" s="359">
        <f t="shared" ca="1" si="145"/>
        <v>0</v>
      </c>
      <c r="BQ133" s="359">
        <f t="shared" ca="1" si="146"/>
        <v>0</v>
      </c>
      <c r="BR133" s="359">
        <f t="shared" ca="1" si="185"/>
        <v>0</v>
      </c>
      <c r="BT133" s="362">
        <f t="shared" ca="1" si="213"/>
        <v>244</v>
      </c>
      <c r="BU133" s="362">
        <v>125</v>
      </c>
      <c r="BV133" s="371">
        <f t="shared" ca="1" si="214"/>
        <v>0</v>
      </c>
      <c r="BW133" s="359">
        <f t="shared" ca="1" si="236"/>
        <v>0</v>
      </c>
      <c r="BX133" s="359">
        <f t="shared" ca="1" si="148"/>
        <v>0</v>
      </c>
      <c r="BY133" s="359">
        <f t="shared" ca="1" si="149"/>
        <v>0</v>
      </c>
      <c r="BZ133" s="359">
        <f t="shared" ca="1" si="150"/>
        <v>0</v>
      </c>
      <c r="CA133" s="359">
        <f t="shared" ca="1" si="186"/>
        <v>0</v>
      </c>
      <c r="CC133" s="362">
        <f t="shared" ca="1" si="215"/>
        <v>244</v>
      </c>
      <c r="CD133" s="362">
        <v>125</v>
      </c>
      <c r="CE133" s="371">
        <f t="shared" ca="1" si="216"/>
        <v>0</v>
      </c>
      <c r="CF133" s="359">
        <f t="shared" ca="1" si="237"/>
        <v>0</v>
      </c>
      <c r="CG133" s="359">
        <f t="shared" ca="1" si="152"/>
        <v>0</v>
      </c>
      <c r="CH133" s="359">
        <f t="shared" ca="1" si="153"/>
        <v>0</v>
      </c>
      <c r="CI133" s="359">
        <f t="shared" ca="1" si="154"/>
        <v>0</v>
      </c>
      <c r="CJ133" s="359">
        <f t="shared" ca="1" si="187"/>
        <v>0</v>
      </c>
      <c r="CL133" s="362">
        <f t="shared" ca="1" si="217"/>
        <v>244</v>
      </c>
      <c r="CM133" s="362">
        <v>125</v>
      </c>
      <c r="CN133" s="371">
        <f t="shared" ca="1" si="218"/>
        <v>0</v>
      </c>
      <c r="CO133" s="359">
        <f t="shared" ca="1" si="238"/>
        <v>0</v>
      </c>
      <c r="CP133" s="359">
        <f t="shared" ca="1" si="156"/>
        <v>0</v>
      </c>
      <c r="CQ133" s="359">
        <f t="shared" ca="1" si="157"/>
        <v>0</v>
      </c>
      <c r="CR133" s="359">
        <f t="shared" ca="1" si="158"/>
        <v>0</v>
      </c>
      <c r="CS133" s="359">
        <f t="shared" ca="1" si="188"/>
        <v>0</v>
      </c>
      <c r="CU133" s="362">
        <f t="shared" ca="1" si="219"/>
        <v>244</v>
      </c>
      <c r="CV133" s="362">
        <v>125</v>
      </c>
      <c r="CW133" s="371">
        <f t="shared" ca="1" si="220"/>
        <v>0</v>
      </c>
      <c r="CX133" s="359">
        <f t="shared" ca="1" si="239"/>
        <v>0</v>
      </c>
      <c r="CY133" s="359">
        <f t="shared" ca="1" si="160"/>
        <v>0</v>
      </c>
      <c r="CZ133" s="359">
        <f t="shared" ca="1" si="161"/>
        <v>0</v>
      </c>
      <c r="DA133" s="359">
        <f t="shared" ca="1" si="162"/>
        <v>0</v>
      </c>
      <c r="DB133" s="359">
        <f t="shared" ca="1" si="189"/>
        <v>0</v>
      </c>
      <c r="DD133" s="362">
        <f t="shared" ca="1" si="221"/>
        <v>244</v>
      </c>
      <c r="DE133" s="362">
        <v>125</v>
      </c>
      <c r="DF133" s="371">
        <f t="shared" ca="1" si="222"/>
        <v>0</v>
      </c>
      <c r="DG133" s="359">
        <f t="shared" ca="1" si="240"/>
        <v>0</v>
      </c>
      <c r="DH133" s="359">
        <f t="shared" ca="1" si="164"/>
        <v>0</v>
      </c>
      <c r="DI133" s="359">
        <f t="shared" ca="1" si="165"/>
        <v>0</v>
      </c>
      <c r="DJ133" s="359">
        <f t="shared" ca="1" si="166"/>
        <v>0</v>
      </c>
      <c r="DK133" s="359">
        <f t="shared" ca="1" si="190"/>
        <v>0</v>
      </c>
      <c r="DM133" s="362">
        <f t="shared" ca="1" si="223"/>
        <v>244</v>
      </c>
      <c r="DN133" s="362">
        <v>125</v>
      </c>
      <c r="DO133" s="371">
        <f t="shared" ca="1" si="224"/>
        <v>0</v>
      </c>
      <c r="DP133" s="359">
        <f t="shared" ca="1" si="241"/>
        <v>0</v>
      </c>
      <c r="DQ133" s="359">
        <f t="shared" ca="1" si="168"/>
        <v>0</v>
      </c>
      <c r="DR133" s="359">
        <f t="shared" ca="1" si="169"/>
        <v>0</v>
      </c>
      <c r="DS133" s="359">
        <f t="shared" ca="1" si="170"/>
        <v>0</v>
      </c>
      <c r="DT133" s="359">
        <f t="shared" ca="1" si="191"/>
        <v>0</v>
      </c>
      <c r="DV133" s="362">
        <f t="shared" ca="1" si="225"/>
        <v>244</v>
      </c>
      <c r="DW133" s="362">
        <v>125</v>
      </c>
      <c r="DX133" s="371">
        <f t="shared" ca="1" si="226"/>
        <v>0</v>
      </c>
      <c r="DY133" s="359">
        <f t="shared" ca="1" si="242"/>
        <v>0</v>
      </c>
      <c r="DZ133" s="359">
        <f t="shared" ca="1" si="172"/>
        <v>0</v>
      </c>
      <c r="EA133" s="359">
        <f t="shared" ca="1" si="173"/>
        <v>0</v>
      </c>
      <c r="EB133" s="359">
        <f t="shared" ca="1" si="174"/>
        <v>0</v>
      </c>
      <c r="EC133" s="359">
        <f t="shared" ca="1" si="192"/>
        <v>0</v>
      </c>
      <c r="EE133" s="362">
        <f t="shared" ca="1" si="227"/>
        <v>244</v>
      </c>
      <c r="EF133" s="362">
        <v>125</v>
      </c>
      <c r="EG133" s="371">
        <f t="shared" ca="1" si="228"/>
        <v>0</v>
      </c>
      <c r="EH133" s="359">
        <f t="shared" ca="1" si="243"/>
        <v>0</v>
      </c>
      <c r="EI133" s="359">
        <f t="shared" ca="1" si="176"/>
        <v>0</v>
      </c>
      <c r="EJ133" s="359">
        <f t="shared" ca="1" si="177"/>
        <v>0</v>
      </c>
      <c r="EK133" s="359">
        <f t="shared" ca="1" si="178"/>
        <v>0</v>
      </c>
      <c r="EL133" s="359">
        <f t="shared" ca="1" si="193"/>
        <v>0</v>
      </c>
    </row>
    <row r="134" spans="6:142" x14ac:dyDescent="0.35">
      <c r="F134" s="372">
        <f ca="1">IFERROR(INDEX('Inflation Rates'!$A$16:$H$138,MATCH('IRA Roth'!$H134,'Inflation Rates'!$A$16:$A$138,0),8)/INDEX('Inflation Rates'!$A$16:$H$138,MATCH('IRA Roth'!$H134,'Inflation Rates'!$A$16:$A$138,0)-1,8)-1,F133)</f>
        <v>2.0000000000000018E-2</v>
      </c>
      <c r="G134" s="372">
        <f ca="1">IFERROR(INDEX('Inflation Rates'!$A$16:$H$138,MATCH('IRA Roth'!$H134,'Inflation Rates'!$A$16:$A$138,0),6)/INDEX('Inflation Rates'!$A$16:$H$138,MATCH('IRA Roth'!$H134,'Inflation Rates'!$A$16:$A$138,0)-1,6)-1,G133)</f>
        <v>2.0999999999999908E-2</v>
      </c>
      <c r="H134" s="362">
        <f t="shared" ca="1" si="245"/>
        <v>2145</v>
      </c>
      <c r="I134" s="362">
        <f t="shared" ca="1" si="245"/>
        <v>245</v>
      </c>
      <c r="J134" s="362">
        <v>126</v>
      </c>
      <c r="K134" s="371">
        <f t="shared" ca="1" si="195"/>
        <v>0</v>
      </c>
      <c r="L134" s="359">
        <f t="shared" ca="1" si="124"/>
        <v>0</v>
      </c>
      <c r="M134" s="359">
        <f t="shared" ca="1" si="125"/>
        <v>0</v>
      </c>
      <c r="N134" s="359">
        <f t="shared" ca="1" si="126"/>
        <v>0</v>
      </c>
      <c r="O134" s="359">
        <f t="shared" ca="1" si="196"/>
        <v>0</v>
      </c>
      <c r="P134" s="359">
        <f t="shared" ca="1" si="179"/>
        <v>0</v>
      </c>
      <c r="R134" s="362">
        <f t="shared" ca="1" si="197"/>
        <v>245</v>
      </c>
      <c r="S134" s="362">
        <v>126</v>
      </c>
      <c r="T134" s="371">
        <f t="shared" ca="1" si="198"/>
        <v>0</v>
      </c>
      <c r="U134" s="359">
        <f t="shared" ca="1" si="230"/>
        <v>0</v>
      </c>
      <c r="V134" s="359">
        <f t="shared" ca="1" si="128"/>
        <v>0</v>
      </c>
      <c r="W134" s="359">
        <f t="shared" ca="1" si="129"/>
        <v>0</v>
      </c>
      <c r="X134" s="359">
        <f t="shared" ca="1" si="199"/>
        <v>0</v>
      </c>
      <c r="Y134" s="359">
        <f t="shared" ca="1" si="180"/>
        <v>0</v>
      </c>
      <c r="AA134" s="362">
        <f t="shared" ca="1" si="200"/>
        <v>245</v>
      </c>
      <c r="AB134" s="362">
        <v>126</v>
      </c>
      <c r="AC134" s="371">
        <f t="shared" ca="1" si="201"/>
        <v>0</v>
      </c>
      <c r="AD134" s="359">
        <f t="shared" ca="1" si="231"/>
        <v>0</v>
      </c>
      <c r="AE134" s="359">
        <f t="shared" ca="1" si="131"/>
        <v>0</v>
      </c>
      <c r="AF134" s="359">
        <f t="shared" ca="1" si="132"/>
        <v>0</v>
      </c>
      <c r="AG134" s="359">
        <f t="shared" ca="1" si="202"/>
        <v>0</v>
      </c>
      <c r="AH134" s="359">
        <f t="shared" ca="1" si="181"/>
        <v>0</v>
      </c>
      <c r="AJ134" s="362">
        <f t="shared" ca="1" si="203"/>
        <v>245</v>
      </c>
      <c r="AK134" s="362">
        <v>126</v>
      </c>
      <c r="AL134" s="371">
        <f t="shared" ca="1" si="204"/>
        <v>0</v>
      </c>
      <c r="AM134" s="359">
        <f t="shared" ca="1" si="232"/>
        <v>0</v>
      </c>
      <c r="AN134" s="359">
        <f t="shared" ca="1" si="134"/>
        <v>0</v>
      </c>
      <c r="AO134" s="359">
        <f t="shared" ca="1" si="135"/>
        <v>0</v>
      </c>
      <c r="AP134" s="359">
        <f t="shared" ca="1" si="205"/>
        <v>0</v>
      </c>
      <c r="AQ134" s="359">
        <f t="shared" ca="1" si="182"/>
        <v>0</v>
      </c>
      <c r="AS134" s="362">
        <f t="shared" ca="1" si="206"/>
        <v>245</v>
      </c>
      <c r="AT134" s="362">
        <v>126</v>
      </c>
      <c r="AU134" s="371">
        <f t="shared" ca="1" si="207"/>
        <v>0</v>
      </c>
      <c r="AV134" s="359">
        <f t="shared" ca="1" si="233"/>
        <v>0</v>
      </c>
      <c r="AW134" s="359">
        <f t="shared" ca="1" si="137"/>
        <v>0</v>
      </c>
      <c r="AX134" s="359">
        <f t="shared" ca="1" si="138"/>
        <v>0</v>
      </c>
      <c r="AY134" s="359">
        <f t="shared" ca="1" si="208"/>
        <v>0</v>
      </c>
      <c r="AZ134" s="359">
        <f t="shared" ca="1" si="183"/>
        <v>0</v>
      </c>
      <c r="BB134" s="362">
        <f t="shared" ca="1" si="209"/>
        <v>245</v>
      </c>
      <c r="BC134" s="362">
        <v>126</v>
      </c>
      <c r="BD134" s="371">
        <f t="shared" ca="1" si="210"/>
        <v>0</v>
      </c>
      <c r="BE134" s="359">
        <f t="shared" ca="1" si="234"/>
        <v>0</v>
      </c>
      <c r="BF134" s="359">
        <f t="shared" ca="1" si="140"/>
        <v>0</v>
      </c>
      <c r="BG134" s="359">
        <f t="shared" ca="1" si="141"/>
        <v>0</v>
      </c>
      <c r="BH134" s="359">
        <f t="shared" ca="1" si="142"/>
        <v>0</v>
      </c>
      <c r="BI134" s="359">
        <f t="shared" ca="1" si="184"/>
        <v>0</v>
      </c>
      <c r="BK134" s="362">
        <f t="shared" ca="1" si="211"/>
        <v>245</v>
      </c>
      <c r="BL134" s="362">
        <v>126</v>
      </c>
      <c r="BM134" s="371">
        <f t="shared" ca="1" si="212"/>
        <v>0</v>
      </c>
      <c r="BN134" s="359">
        <f t="shared" ca="1" si="235"/>
        <v>0</v>
      </c>
      <c r="BO134" s="359">
        <f t="shared" ca="1" si="144"/>
        <v>0</v>
      </c>
      <c r="BP134" s="359">
        <f t="shared" ca="1" si="145"/>
        <v>0</v>
      </c>
      <c r="BQ134" s="359">
        <f t="shared" ca="1" si="146"/>
        <v>0</v>
      </c>
      <c r="BR134" s="359">
        <f t="shared" ca="1" si="185"/>
        <v>0</v>
      </c>
      <c r="BT134" s="362">
        <f t="shared" ca="1" si="213"/>
        <v>245</v>
      </c>
      <c r="BU134" s="362">
        <v>126</v>
      </c>
      <c r="BV134" s="371">
        <f t="shared" ca="1" si="214"/>
        <v>0</v>
      </c>
      <c r="BW134" s="359">
        <f t="shared" ca="1" si="236"/>
        <v>0</v>
      </c>
      <c r="BX134" s="359">
        <f t="shared" ca="1" si="148"/>
        <v>0</v>
      </c>
      <c r="BY134" s="359">
        <f t="shared" ca="1" si="149"/>
        <v>0</v>
      </c>
      <c r="BZ134" s="359">
        <f t="shared" ca="1" si="150"/>
        <v>0</v>
      </c>
      <c r="CA134" s="359">
        <f t="shared" ca="1" si="186"/>
        <v>0</v>
      </c>
      <c r="CC134" s="362">
        <f t="shared" ca="1" si="215"/>
        <v>245</v>
      </c>
      <c r="CD134" s="362">
        <v>126</v>
      </c>
      <c r="CE134" s="371">
        <f t="shared" ca="1" si="216"/>
        <v>0</v>
      </c>
      <c r="CF134" s="359">
        <f t="shared" ca="1" si="237"/>
        <v>0</v>
      </c>
      <c r="CG134" s="359">
        <f t="shared" ca="1" si="152"/>
        <v>0</v>
      </c>
      <c r="CH134" s="359">
        <f t="shared" ca="1" si="153"/>
        <v>0</v>
      </c>
      <c r="CI134" s="359">
        <f t="shared" ca="1" si="154"/>
        <v>0</v>
      </c>
      <c r="CJ134" s="359">
        <f t="shared" ca="1" si="187"/>
        <v>0</v>
      </c>
      <c r="CL134" s="362">
        <f t="shared" ca="1" si="217"/>
        <v>245</v>
      </c>
      <c r="CM134" s="362">
        <v>126</v>
      </c>
      <c r="CN134" s="371">
        <f t="shared" ca="1" si="218"/>
        <v>0</v>
      </c>
      <c r="CO134" s="359">
        <f t="shared" ca="1" si="238"/>
        <v>0</v>
      </c>
      <c r="CP134" s="359">
        <f t="shared" ca="1" si="156"/>
        <v>0</v>
      </c>
      <c r="CQ134" s="359">
        <f t="shared" ca="1" si="157"/>
        <v>0</v>
      </c>
      <c r="CR134" s="359">
        <f t="shared" ca="1" si="158"/>
        <v>0</v>
      </c>
      <c r="CS134" s="359">
        <f t="shared" ca="1" si="188"/>
        <v>0</v>
      </c>
      <c r="CU134" s="362">
        <f t="shared" ca="1" si="219"/>
        <v>245</v>
      </c>
      <c r="CV134" s="362">
        <v>126</v>
      </c>
      <c r="CW134" s="371">
        <f t="shared" ca="1" si="220"/>
        <v>0</v>
      </c>
      <c r="CX134" s="359">
        <f t="shared" ca="1" si="239"/>
        <v>0</v>
      </c>
      <c r="CY134" s="359">
        <f t="shared" ca="1" si="160"/>
        <v>0</v>
      </c>
      <c r="CZ134" s="359">
        <f t="shared" ca="1" si="161"/>
        <v>0</v>
      </c>
      <c r="DA134" s="359">
        <f t="shared" ca="1" si="162"/>
        <v>0</v>
      </c>
      <c r="DB134" s="359">
        <f t="shared" ca="1" si="189"/>
        <v>0</v>
      </c>
      <c r="DD134" s="362">
        <f t="shared" ca="1" si="221"/>
        <v>245</v>
      </c>
      <c r="DE134" s="362">
        <v>126</v>
      </c>
      <c r="DF134" s="371">
        <f t="shared" ca="1" si="222"/>
        <v>0</v>
      </c>
      <c r="DG134" s="359">
        <f t="shared" ca="1" si="240"/>
        <v>0</v>
      </c>
      <c r="DH134" s="359">
        <f t="shared" ca="1" si="164"/>
        <v>0</v>
      </c>
      <c r="DI134" s="359">
        <f t="shared" ca="1" si="165"/>
        <v>0</v>
      </c>
      <c r="DJ134" s="359">
        <f t="shared" ca="1" si="166"/>
        <v>0</v>
      </c>
      <c r="DK134" s="359">
        <f t="shared" ca="1" si="190"/>
        <v>0</v>
      </c>
      <c r="DM134" s="362">
        <f t="shared" ca="1" si="223"/>
        <v>245</v>
      </c>
      <c r="DN134" s="362">
        <v>126</v>
      </c>
      <c r="DO134" s="371">
        <f t="shared" ca="1" si="224"/>
        <v>0</v>
      </c>
      <c r="DP134" s="359">
        <f t="shared" ca="1" si="241"/>
        <v>0</v>
      </c>
      <c r="DQ134" s="359">
        <f t="shared" ca="1" si="168"/>
        <v>0</v>
      </c>
      <c r="DR134" s="359">
        <f t="shared" ca="1" si="169"/>
        <v>0</v>
      </c>
      <c r="DS134" s="359">
        <f t="shared" ca="1" si="170"/>
        <v>0</v>
      </c>
      <c r="DT134" s="359">
        <f t="shared" ca="1" si="191"/>
        <v>0</v>
      </c>
      <c r="DV134" s="362">
        <f t="shared" ca="1" si="225"/>
        <v>245</v>
      </c>
      <c r="DW134" s="362">
        <v>126</v>
      </c>
      <c r="DX134" s="371">
        <f t="shared" ca="1" si="226"/>
        <v>0</v>
      </c>
      <c r="DY134" s="359">
        <f t="shared" ca="1" si="242"/>
        <v>0</v>
      </c>
      <c r="DZ134" s="359">
        <f t="shared" ca="1" si="172"/>
        <v>0</v>
      </c>
      <c r="EA134" s="359">
        <f t="shared" ca="1" si="173"/>
        <v>0</v>
      </c>
      <c r="EB134" s="359">
        <f t="shared" ca="1" si="174"/>
        <v>0</v>
      </c>
      <c r="EC134" s="359">
        <f t="shared" ca="1" si="192"/>
        <v>0</v>
      </c>
      <c r="EE134" s="362">
        <f t="shared" ca="1" si="227"/>
        <v>245</v>
      </c>
      <c r="EF134" s="362">
        <v>126</v>
      </c>
      <c r="EG134" s="371">
        <f t="shared" ca="1" si="228"/>
        <v>0</v>
      </c>
      <c r="EH134" s="359">
        <f t="shared" ca="1" si="243"/>
        <v>0</v>
      </c>
      <c r="EI134" s="359">
        <f t="shared" ca="1" si="176"/>
        <v>0</v>
      </c>
      <c r="EJ134" s="359">
        <f t="shared" ca="1" si="177"/>
        <v>0</v>
      </c>
      <c r="EK134" s="359">
        <f t="shared" ca="1" si="178"/>
        <v>0</v>
      </c>
      <c r="EL134" s="359">
        <f t="shared" ca="1" si="193"/>
        <v>0</v>
      </c>
    </row>
    <row r="135" spans="6:142" x14ac:dyDescent="0.35">
      <c r="F135" s="372">
        <f ca="1">IFERROR(INDEX('Inflation Rates'!$A$16:$H$138,MATCH('IRA Roth'!$H135,'Inflation Rates'!$A$16:$A$138,0),8)/INDEX('Inflation Rates'!$A$16:$H$138,MATCH('IRA Roth'!$H135,'Inflation Rates'!$A$16:$A$138,0)-1,8)-1,F134)</f>
        <v>2.0000000000000018E-2</v>
      </c>
      <c r="G135" s="372">
        <f ca="1">IFERROR(INDEX('Inflation Rates'!$A$16:$H$138,MATCH('IRA Roth'!$H135,'Inflation Rates'!$A$16:$A$138,0),6)/INDEX('Inflation Rates'!$A$16:$H$138,MATCH('IRA Roth'!$H135,'Inflation Rates'!$A$16:$A$138,0)-1,6)-1,G134)</f>
        <v>2.0999999999999908E-2</v>
      </c>
      <c r="H135" s="362">
        <f t="shared" ca="1" si="245"/>
        <v>2146</v>
      </c>
      <c r="I135" s="362">
        <f t="shared" ca="1" si="245"/>
        <v>246</v>
      </c>
      <c r="J135" s="362">
        <v>127</v>
      </c>
      <c r="K135" s="371">
        <f t="shared" ca="1" si="195"/>
        <v>0</v>
      </c>
      <c r="L135" s="359">
        <f t="shared" ca="1" si="124"/>
        <v>0</v>
      </c>
      <c r="M135" s="359">
        <f t="shared" ca="1" si="125"/>
        <v>0</v>
      </c>
      <c r="N135" s="359">
        <f t="shared" ca="1" si="126"/>
        <v>0</v>
      </c>
      <c r="O135" s="359">
        <f t="shared" ca="1" si="196"/>
        <v>0</v>
      </c>
      <c r="P135" s="359">
        <f t="shared" ca="1" si="179"/>
        <v>0</v>
      </c>
      <c r="R135" s="362">
        <f t="shared" ca="1" si="197"/>
        <v>246</v>
      </c>
      <c r="S135" s="362">
        <v>127</v>
      </c>
      <c r="T135" s="371">
        <f t="shared" ca="1" si="198"/>
        <v>0</v>
      </c>
      <c r="U135" s="359">
        <f t="shared" ca="1" si="230"/>
        <v>0</v>
      </c>
      <c r="V135" s="359">
        <f t="shared" ca="1" si="128"/>
        <v>0</v>
      </c>
      <c r="W135" s="359">
        <f t="shared" ca="1" si="129"/>
        <v>0</v>
      </c>
      <c r="X135" s="359">
        <f t="shared" ca="1" si="199"/>
        <v>0</v>
      </c>
      <c r="Y135" s="359">
        <f t="shared" ca="1" si="180"/>
        <v>0</v>
      </c>
      <c r="AA135" s="362">
        <f t="shared" ca="1" si="200"/>
        <v>246</v>
      </c>
      <c r="AB135" s="362">
        <v>127</v>
      </c>
      <c r="AC135" s="371">
        <f t="shared" ca="1" si="201"/>
        <v>0</v>
      </c>
      <c r="AD135" s="359">
        <f t="shared" ca="1" si="231"/>
        <v>0</v>
      </c>
      <c r="AE135" s="359">
        <f t="shared" ca="1" si="131"/>
        <v>0</v>
      </c>
      <c r="AF135" s="359">
        <f t="shared" ca="1" si="132"/>
        <v>0</v>
      </c>
      <c r="AG135" s="359">
        <f t="shared" ca="1" si="202"/>
        <v>0</v>
      </c>
      <c r="AH135" s="359">
        <f t="shared" ca="1" si="181"/>
        <v>0</v>
      </c>
      <c r="AJ135" s="362">
        <f t="shared" ca="1" si="203"/>
        <v>246</v>
      </c>
      <c r="AK135" s="362">
        <v>127</v>
      </c>
      <c r="AL135" s="371">
        <f t="shared" ca="1" si="204"/>
        <v>0</v>
      </c>
      <c r="AM135" s="359">
        <f t="shared" ca="1" si="232"/>
        <v>0</v>
      </c>
      <c r="AN135" s="359">
        <f t="shared" ca="1" si="134"/>
        <v>0</v>
      </c>
      <c r="AO135" s="359">
        <f t="shared" ca="1" si="135"/>
        <v>0</v>
      </c>
      <c r="AP135" s="359">
        <f t="shared" ca="1" si="205"/>
        <v>0</v>
      </c>
      <c r="AQ135" s="359">
        <f t="shared" ca="1" si="182"/>
        <v>0</v>
      </c>
      <c r="AS135" s="362">
        <f t="shared" ca="1" si="206"/>
        <v>246</v>
      </c>
      <c r="AT135" s="362">
        <v>127</v>
      </c>
      <c r="AU135" s="371">
        <f t="shared" ca="1" si="207"/>
        <v>0</v>
      </c>
      <c r="AV135" s="359">
        <f t="shared" ca="1" si="233"/>
        <v>0</v>
      </c>
      <c r="AW135" s="359">
        <f t="shared" ca="1" si="137"/>
        <v>0</v>
      </c>
      <c r="AX135" s="359">
        <f t="shared" ca="1" si="138"/>
        <v>0</v>
      </c>
      <c r="AY135" s="359">
        <f t="shared" ca="1" si="208"/>
        <v>0</v>
      </c>
      <c r="AZ135" s="359">
        <f t="shared" ca="1" si="183"/>
        <v>0</v>
      </c>
      <c r="BB135" s="362">
        <f t="shared" ca="1" si="209"/>
        <v>246</v>
      </c>
      <c r="BC135" s="362">
        <v>127</v>
      </c>
      <c r="BD135" s="371">
        <f t="shared" ca="1" si="210"/>
        <v>0</v>
      </c>
      <c r="BE135" s="359">
        <f t="shared" ca="1" si="234"/>
        <v>0</v>
      </c>
      <c r="BF135" s="359">
        <f t="shared" ca="1" si="140"/>
        <v>0</v>
      </c>
      <c r="BG135" s="359">
        <f t="shared" ca="1" si="141"/>
        <v>0</v>
      </c>
      <c r="BH135" s="359">
        <f t="shared" ca="1" si="142"/>
        <v>0</v>
      </c>
      <c r="BI135" s="359">
        <f t="shared" ca="1" si="184"/>
        <v>0</v>
      </c>
      <c r="BK135" s="362">
        <f t="shared" ca="1" si="211"/>
        <v>246</v>
      </c>
      <c r="BL135" s="362">
        <v>127</v>
      </c>
      <c r="BM135" s="371">
        <f t="shared" ca="1" si="212"/>
        <v>0</v>
      </c>
      <c r="BN135" s="359">
        <f t="shared" ca="1" si="235"/>
        <v>0</v>
      </c>
      <c r="BO135" s="359">
        <f t="shared" ca="1" si="144"/>
        <v>0</v>
      </c>
      <c r="BP135" s="359">
        <f t="shared" ca="1" si="145"/>
        <v>0</v>
      </c>
      <c r="BQ135" s="359">
        <f t="shared" ca="1" si="146"/>
        <v>0</v>
      </c>
      <c r="BR135" s="359">
        <f t="shared" ca="1" si="185"/>
        <v>0</v>
      </c>
      <c r="BT135" s="362">
        <f t="shared" ca="1" si="213"/>
        <v>246</v>
      </c>
      <c r="BU135" s="362">
        <v>127</v>
      </c>
      <c r="BV135" s="371">
        <f t="shared" ca="1" si="214"/>
        <v>0</v>
      </c>
      <c r="BW135" s="359">
        <f t="shared" ca="1" si="236"/>
        <v>0</v>
      </c>
      <c r="BX135" s="359">
        <f t="shared" ca="1" si="148"/>
        <v>0</v>
      </c>
      <c r="BY135" s="359">
        <f t="shared" ca="1" si="149"/>
        <v>0</v>
      </c>
      <c r="BZ135" s="359">
        <f t="shared" ca="1" si="150"/>
        <v>0</v>
      </c>
      <c r="CA135" s="359">
        <f t="shared" ca="1" si="186"/>
        <v>0</v>
      </c>
      <c r="CC135" s="362">
        <f t="shared" ca="1" si="215"/>
        <v>246</v>
      </c>
      <c r="CD135" s="362">
        <v>127</v>
      </c>
      <c r="CE135" s="371">
        <f t="shared" ca="1" si="216"/>
        <v>0</v>
      </c>
      <c r="CF135" s="359">
        <f t="shared" ca="1" si="237"/>
        <v>0</v>
      </c>
      <c r="CG135" s="359">
        <f t="shared" ca="1" si="152"/>
        <v>0</v>
      </c>
      <c r="CH135" s="359">
        <f t="shared" ca="1" si="153"/>
        <v>0</v>
      </c>
      <c r="CI135" s="359">
        <f t="shared" ca="1" si="154"/>
        <v>0</v>
      </c>
      <c r="CJ135" s="359">
        <f t="shared" ca="1" si="187"/>
        <v>0</v>
      </c>
      <c r="CL135" s="362">
        <f t="shared" ca="1" si="217"/>
        <v>246</v>
      </c>
      <c r="CM135" s="362">
        <v>127</v>
      </c>
      <c r="CN135" s="371">
        <f t="shared" ca="1" si="218"/>
        <v>0</v>
      </c>
      <c r="CO135" s="359">
        <f t="shared" ca="1" si="238"/>
        <v>0</v>
      </c>
      <c r="CP135" s="359">
        <f t="shared" ca="1" si="156"/>
        <v>0</v>
      </c>
      <c r="CQ135" s="359">
        <f t="shared" ca="1" si="157"/>
        <v>0</v>
      </c>
      <c r="CR135" s="359">
        <f t="shared" ca="1" si="158"/>
        <v>0</v>
      </c>
      <c r="CS135" s="359">
        <f t="shared" ca="1" si="188"/>
        <v>0</v>
      </c>
      <c r="CU135" s="362">
        <f t="shared" ca="1" si="219"/>
        <v>246</v>
      </c>
      <c r="CV135" s="362">
        <v>127</v>
      </c>
      <c r="CW135" s="371">
        <f t="shared" ca="1" si="220"/>
        <v>0</v>
      </c>
      <c r="CX135" s="359">
        <f t="shared" ca="1" si="239"/>
        <v>0</v>
      </c>
      <c r="CY135" s="359">
        <f t="shared" ca="1" si="160"/>
        <v>0</v>
      </c>
      <c r="CZ135" s="359">
        <f t="shared" ca="1" si="161"/>
        <v>0</v>
      </c>
      <c r="DA135" s="359">
        <f t="shared" ca="1" si="162"/>
        <v>0</v>
      </c>
      <c r="DB135" s="359">
        <f t="shared" ca="1" si="189"/>
        <v>0</v>
      </c>
      <c r="DD135" s="362">
        <f t="shared" ca="1" si="221"/>
        <v>246</v>
      </c>
      <c r="DE135" s="362">
        <v>127</v>
      </c>
      <c r="DF135" s="371">
        <f t="shared" ca="1" si="222"/>
        <v>0</v>
      </c>
      <c r="DG135" s="359">
        <f t="shared" ca="1" si="240"/>
        <v>0</v>
      </c>
      <c r="DH135" s="359">
        <f t="shared" ca="1" si="164"/>
        <v>0</v>
      </c>
      <c r="DI135" s="359">
        <f t="shared" ca="1" si="165"/>
        <v>0</v>
      </c>
      <c r="DJ135" s="359">
        <f t="shared" ca="1" si="166"/>
        <v>0</v>
      </c>
      <c r="DK135" s="359">
        <f t="shared" ca="1" si="190"/>
        <v>0</v>
      </c>
      <c r="DM135" s="362">
        <f t="shared" ca="1" si="223"/>
        <v>246</v>
      </c>
      <c r="DN135" s="362">
        <v>127</v>
      </c>
      <c r="DO135" s="371">
        <f t="shared" ca="1" si="224"/>
        <v>0</v>
      </c>
      <c r="DP135" s="359">
        <f t="shared" ca="1" si="241"/>
        <v>0</v>
      </c>
      <c r="DQ135" s="359">
        <f t="shared" ca="1" si="168"/>
        <v>0</v>
      </c>
      <c r="DR135" s="359">
        <f t="shared" ca="1" si="169"/>
        <v>0</v>
      </c>
      <c r="DS135" s="359">
        <f t="shared" ca="1" si="170"/>
        <v>0</v>
      </c>
      <c r="DT135" s="359">
        <f t="shared" ca="1" si="191"/>
        <v>0</v>
      </c>
      <c r="DV135" s="362">
        <f t="shared" ca="1" si="225"/>
        <v>246</v>
      </c>
      <c r="DW135" s="362">
        <v>127</v>
      </c>
      <c r="DX135" s="371">
        <f t="shared" ca="1" si="226"/>
        <v>0</v>
      </c>
      <c r="DY135" s="359">
        <f t="shared" ca="1" si="242"/>
        <v>0</v>
      </c>
      <c r="DZ135" s="359">
        <f t="shared" ca="1" si="172"/>
        <v>0</v>
      </c>
      <c r="EA135" s="359">
        <f t="shared" ca="1" si="173"/>
        <v>0</v>
      </c>
      <c r="EB135" s="359">
        <f t="shared" ca="1" si="174"/>
        <v>0</v>
      </c>
      <c r="EC135" s="359">
        <f t="shared" ca="1" si="192"/>
        <v>0</v>
      </c>
      <c r="EE135" s="362">
        <f t="shared" ca="1" si="227"/>
        <v>246</v>
      </c>
      <c r="EF135" s="362">
        <v>127</v>
      </c>
      <c r="EG135" s="371">
        <f t="shared" ca="1" si="228"/>
        <v>0</v>
      </c>
      <c r="EH135" s="359">
        <f t="shared" ca="1" si="243"/>
        <v>0</v>
      </c>
      <c r="EI135" s="359">
        <f t="shared" ca="1" si="176"/>
        <v>0</v>
      </c>
      <c r="EJ135" s="359">
        <f t="shared" ca="1" si="177"/>
        <v>0</v>
      </c>
      <c r="EK135" s="359">
        <f t="shared" ca="1" si="178"/>
        <v>0</v>
      </c>
      <c r="EL135" s="359">
        <f t="shared" ca="1" si="193"/>
        <v>0</v>
      </c>
    </row>
    <row r="136" spans="6:142" x14ac:dyDescent="0.35">
      <c r="F136" s="372">
        <f ca="1">IFERROR(INDEX('Inflation Rates'!$A$16:$H$138,MATCH('IRA Roth'!$H136,'Inflation Rates'!$A$16:$A$138,0),8)/INDEX('Inflation Rates'!$A$16:$H$138,MATCH('IRA Roth'!$H136,'Inflation Rates'!$A$16:$A$138,0)-1,8)-1,F135)</f>
        <v>2.0000000000000018E-2</v>
      </c>
      <c r="G136" s="372">
        <f ca="1">IFERROR(INDEX('Inflation Rates'!$A$16:$H$138,MATCH('IRA Roth'!$H136,'Inflation Rates'!$A$16:$A$138,0),6)/INDEX('Inflation Rates'!$A$16:$H$138,MATCH('IRA Roth'!$H136,'Inflation Rates'!$A$16:$A$138,0)-1,6)-1,G135)</f>
        <v>2.0999999999999908E-2</v>
      </c>
      <c r="H136" s="362">
        <f t="shared" ca="1" si="245"/>
        <v>2147</v>
      </c>
      <c r="I136" s="362">
        <f t="shared" ca="1" si="245"/>
        <v>247</v>
      </c>
      <c r="J136" s="362">
        <v>128</v>
      </c>
      <c r="K136" s="371">
        <f t="shared" ca="1" si="195"/>
        <v>0</v>
      </c>
      <c r="L136" s="359">
        <f t="shared" ca="1" si="124"/>
        <v>0</v>
      </c>
      <c r="M136" s="359">
        <f t="shared" ca="1" si="125"/>
        <v>0</v>
      </c>
      <c r="N136" s="359">
        <f t="shared" ca="1" si="126"/>
        <v>0</v>
      </c>
      <c r="O136" s="359">
        <f t="shared" ca="1" si="196"/>
        <v>0</v>
      </c>
      <c r="P136" s="359">
        <f t="shared" ca="1" si="179"/>
        <v>0</v>
      </c>
      <c r="R136" s="362">
        <f t="shared" ca="1" si="197"/>
        <v>247</v>
      </c>
      <c r="S136" s="362">
        <v>128</v>
      </c>
      <c r="T136" s="371">
        <f t="shared" ca="1" si="198"/>
        <v>0</v>
      </c>
      <c r="U136" s="359">
        <f t="shared" ca="1" si="230"/>
        <v>0</v>
      </c>
      <c r="V136" s="359">
        <f t="shared" ca="1" si="128"/>
        <v>0</v>
      </c>
      <c r="W136" s="359">
        <f t="shared" ca="1" si="129"/>
        <v>0</v>
      </c>
      <c r="X136" s="359">
        <f t="shared" ca="1" si="199"/>
        <v>0</v>
      </c>
      <c r="Y136" s="359">
        <f t="shared" ca="1" si="180"/>
        <v>0</v>
      </c>
      <c r="AA136" s="362">
        <f t="shared" ca="1" si="200"/>
        <v>247</v>
      </c>
      <c r="AB136" s="362">
        <v>128</v>
      </c>
      <c r="AC136" s="371">
        <f t="shared" ca="1" si="201"/>
        <v>0</v>
      </c>
      <c r="AD136" s="359">
        <f t="shared" ca="1" si="231"/>
        <v>0</v>
      </c>
      <c r="AE136" s="359">
        <f t="shared" ca="1" si="131"/>
        <v>0</v>
      </c>
      <c r="AF136" s="359">
        <f t="shared" ca="1" si="132"/>
        <v>0</v>
      </c>
      <c r="AG136" s="359">
        <f t="shared" ca="1" si="202"/>
        <v>0</v>
      </c>
      <c r="AH136" s="359">
        <f t="shared" ca="1" si="181"/>
        <v>0</v>
      </c>
      <c r="AJ136" s="362">
        <f t="shared" ca="1" si="203"/>
        <v>247</v>
      </c>
      <c r="AK136" s="362">
        <v>128</v>
      </c>
      <c r="AL136" s="371">
        <f t="shared" ca="1" si="204"/>
        <v>0</v>
      </c>
      <c r="AM136" s="359">
        <f t="shared" ca="1" si="232"/>
        <v>0</v>
      </c>
      <c r="AN136" s="359">
        <f t="shared" ca="1" si="134"/>
        <v>0</v>
      </c>
      <c r="AO136" s="359">
        <f t="shared" ca="1" si="135"/>
        <v>0</v>
      </c>
      <c r="AP136" s="359">
        <f t="shared" ca="1" si="205"/>
        <v>0</v>
      </c>
      <c r="AQ136" s="359">
        <f t="shared" ca="1" si="182"/>
        <v>0</v>
      </c>
      <c r="AS136" s="362">
        <f t="shared" ca="1" si="206"/>
        <v>247</v>
      </c>
      <c r="AT136" s="362">
        <v>128</v>
      </c>
      <c r="AU136" s="371">
        <f t="shared" ca="1" si="207"/>
        <v>0</v>
      </c>
      <c r="AV136" s="359">
        <f t="shared" ca="1" si="233"/>
        <v>0</v>
      </c>
      <c r="AW136" s="359">
        <f t="shared" ca="1" si="137"/>
        <v>0</v>
      </c>
      <c r="AX136" s="359">
        <f t="shared" ca="1" si="138"/>
        <v>0</v>
      </c>
      <c r="AY136" s="359">
        <f t="shared" ca="1" si="208"/>
        <v>0</v>
      </c>
      <c r="AZ136" s="359">
        <f t="shared" ca="1" si="183"/>
        <v>0</v>
      </c>
      <c r="BB136" s="362">
        <f t="shared" ca="1" si="209"/>
        <v>247</v>
      </c>
      <c r="BC136" s="362">
        <v>128</v>
      </c>
      <c r="BD136" s="371">
        <f t="shared" ca="1" si="210"/>
        <v>0</v>
      </c>
      <c r="BE136" s="359">
        <f t="shared" ca="1" si="234"/>
        <v>0</v>
      </c>
      <c r="BF136" s="359">
        <f t="shared" ca="1" si="140"/>
        <v>0</v>
      </c>
      <c r="BG136" s="359">
        <f t="shared" ca="1" si="141"/>
        <v>0</v>
      </c>
      <c r="BH136" s="359">
        <f t="shared" ca="1" si="142"/>
        <v>0</v>
      </c>
      <c r="BI136" s="359">
        <f t="shared" ca="1" si="184"/>
        <v>0</v>
      </c>
      <c r="BK136" s="362">
        <f t="shared" ca="1" si="211"/>
        <v>247</v>
      </c>
      <c r="BL136" s="362">
        <v>128</v>
      </c>
      <c r="BM136" s="371">
        <f t="shared" ca="1" si="212"/>
        <v>0</v>
      </c>
      <c r="BN136" s="359">
        <f t="shared" ca="1" si="235"/>
        <v>0</v>
      </c>
      <c r="BO136" s="359">
        <f t="shared" ca="1" si="144"/>
        <v>0</v>
      </c>
      <c r="BP136" s="359">
        <f t="shared" ca="1" si="145"/>
        <v>0</v>
      </c>
      <c r="BQ136" s="359">
        <f t="shared" ca="1" si="146"/>
        <v>0</v>
      </c>
      <c r="BR136" s="359">
        <f t="shared" ca="1" si="185"/>
        <v>0</v>
      </c>
      <c r="BT136" s="362">
        <f t="shared" ca="1" si="213"/>
        <v>247</v>
      </c>
      <c r="BU136" s="362">
        <v>128</v>
      </c>
      <c r="BV136" s="371">
        <f t="shared" ca="1" si="214"/>
        <v>0</v>
      </c>
      <c r="BW136" s="359">
        <f t="shared" ca="1" si="236"/>
        <v>0</v>
      </c>
      <c r="BX136" s="359">
        <f t="shared" ca="1" si="148"/>
        <v>0</v>
      </c>
      <c r="BY136" s="359">
        <f t="shared" ca="1" si="149"/>
        <v>0</v>
      </c>
      <c r="BZ136" s="359">
        <f t="shared" ca="1" si="150"/>
        <v>0</v>
      </c>
      <c r="CA136" s="359">
        <f t="shared" ca="1" si="186"/>
        <v>0</v>
      </c>
      <c r="CC136" s="362">
        <f t="shared" ca="1" si="215"/>
        <v>247</v>
      </c>
      <c r="CD136" s="362">
        <v>128</v>
      </c>
      <c r="CE136" s="371">
        <f t="shared" ca="1" si="216"/>
        <v>0</v>
      </c>
      <c r="CF136" s="359">
        <f t="shared" ca="1" si="237"/>
        <v>0</v>
      </c>
      <c r="CG136" s="359">
        <f t="shared" ca="1" si="152"/>
        <v>0</v>
      </c>
      <c r="CH136" s="359">
        <f t="shared" ca="1" si="153"/>
        <v>0</v>
      </c>
      <c r="CI136" s="359">
        <f t="shared" ca="1" si="154"/>
        <v>0</v>
      </c>
      <c r="CJ136" s="359">
        <f t="shared" ca="1" si="187"/>
        <v>0</v>
      </c>
      <c r="CL136" s="362">
        <f t="shared" ca="1" si="217"/>
        <v>247</v>
      </c>
      <c r="CM136" s="362">
        <v>128</v>
      </c>
      <c r="CN136" s="371">
        <f t="shared" ca="1" si="218"/>
        <v>0</v>
      </c>
      <c r="CO136" s="359">
        <f t="shared" ca="1" si="238"/>
        <v>0</v>
      </c>
      <c r="CP136" s="359">
        <f t="shared" ca="1" si="156"/>
        <v>0</v>
      </c>
      <c r="CQ136" s="359">
        <f t="shared" ca="1" si="157"/>
        <v>0</v>
      </c>
      <c r="CR136" s="359">
        <f t="shared" ca="1" si="158"/>
        <v>0</v>
      </c>
      <c r="CS136" s="359">
        <f t="shared" ca="1" si="188"/>
        <v>0</v>
      </c>
      <c r="CU136" s="362">
        <f t="shared" ca="1" si="219"/>
        <v>247</v>
      </c>
      <c r="CV136" s="362">
        <v>128</v>
      </c>
      <c r="CW136" s="371">
        <f t="shared" ca="1" si="220"/>
        <v>0</v>
      </c>
      <c r="CX136" s="359">
        <f t="shared" ca="1" si="239"/>
        <v>0</v>
      </c>
      <c r="CY136" s="359">
        <f t="shared" ca="1" si="160"/>
        <v>0</v>
      </c>
      <c r="CZ136" s="359">
        <f t="shared" ca="1" si="161"/>
        <v>0</v>
      </c>
      <c r="DA136" s="359">
        <f t="shared" ca="1" si="162"/>
        <v>0</v>
      </c>
      <c r="DB136" s="359">
        <f t="shared" ca="1" si="189"/>
        <v>0</v>
      </c>
      <c r="DD136" s="362">
        <f t="shared" ca="1" si="221"/>
        <v>247</v>
      </c>
      <c r="DE136" s="362">
        <v>128</v>
      </c>
      <c r="DF136" s="371">
        <f t="shared" ca="1" si="222"/>
        <v>0</v>
      </c>
      <c r="DG136" s="359">
        <f t="shared" ca="1" si="240"/>
        <v>0</v>
      </c>
      <c r="DH136" s="359">
        <f t="shared" ca="1" si="164"/>
        <v>0</v>
      </c>
      <c r="DI136" s="359">
        <f t="shared" ca="1" si="165"/>
        <v>0</v>
      </c>
      <c r="DJ136" s="359">
        <f t="shared" ca="1" si="166"/>
        <v>0</v>
      </c>
      <c r="DK136" s="359">
        <f t="shared" ca="1" si="190"/>
        <v>0</v>
      </c>
      <c r="DM136" s="362">
        <f t="shared" ca="1" si="223"/>
        <v>247</v>
      </c>
      <c r="DN136" s="362">
        <v>128</v>
      </c>
      <c r="DO136" s="371">
        <f t="shared" ca="1" si="224"/>
        <v>0</v>
      </c>
      <c r="DP136" s="359">
        <f t="shared" ca="1" si="241"/>
        <v>0</v>
      </c>
      <c r="DQ136" s="359">
        <f t="shared" ca="1" si="168"/>
        <v>0</v>
      </c>
      <c r="DR136" s="359">
        <f t="shared" ca="1" si="169"/>
        <v>0</v>
      </c>
      <c r="DS136" s="359">
        <f t="shared" ca="1" si="170"/>
        <v>0</v>
      </c>
      <c r="DT136" s="359">
        <f t="shared" ca="1" si="191"/>
        <v>0</v>
      </c>
      <c r="DV136" s="362">
        <f t="shared" ca="1" si="225"/>
        <v>247</v>
      </c>
      <c r="DW136" s="362">
        <v>128</v>
      </c>
      <c r="DX136" s="371">
        <f t="shared" ca="1" si="226"/>
        <v>0</v>
      </c>
      <c r="DY136" s="359">
        <f t="shared" ca="1" si="242"/>
        <v>0</v>
      </c>
      <c r="DZ136" s="359">
        <f t="shared" ca="1" si="172"/>
        <v>0</v>
      </c>
      <c r="EA136" s="359">
        <f t="shared" ca="1" si="173"/>
        <v>0</v>
      </c>
      <c r="EB136" s="359">
        <f t="shared" ca="1" si="174"/>
        <v>0</v>
      </c>
      <c r="EC136" s="359">
        <f t="shared" ca="1" si="192"/>
        <v>0</v>
      </c>
      <c r="EE136" s="362">
        <f t="shared" ca="1" si="227"/>
        <v>247</v>
      </c>
      <c r="EF136" s="362">
        <v>128</v>
      </c>
      <c r="EG136" s="371">
        <f t="shared" ca="1" si="228"/>
        <v>0</v>
      </c>
      <c r="EH136" s="359">
        <f t="shared" ca="1" si="243"/>
        <v>0</v>
      </c>
      <c r="EI136" s="359">
        <f t="shared" ca="1" si="176"/>
        <v>0</v>
      </c>
      <c r="EJ136" s="359">
        <f t="shared" ca="1" si="177"/>
        <v>0</v>
      </c>
      <c r="EK136" s="359">
        <f t="shared" ca="1" si="178"/>
        <v>0</v>
      </c>
      <c r="EL136" s="359">
        <f t="shared" ca="1" si="193"/>
        <v>0</v>
      </c>
    </row>
    <row r="137" spans="6:142" x14ac:dyDescent="0.35">
      <c r="F137" s="372">
        <f ca="1">IFERROR(INDEX('Inflation Rates'!$A$16:$H$138,MATCH('IRA Roth'!$H137,'Inflation Rates'!$A$16:$A$138,0),8)/INDEX('Inflation Rates'!$A$16:$H$138,MATCH('IRA Roth'!$H137,'Inflation Rates'!$A$16:$A$138,0)-1,8)-1,F136)</f>
        <v>2.0000000000000018E-2</v>
      </c>
      <c r="G137" s="372">
        <f ca="1">IFERROR(INDEX('Inflation Rates'!$A$16:$H$138,MATCH('IRA Roth'!$H137,'Inflation Rates'!$A$16:$A$138,0),6)/INDEX('Inflation Rates'!$A$16:$H$138,MATCH('IRA Roth'!$H137,'Inflation Rates'!$A$16:$A$138,0)-1,6)-1,G136)</f>
        <v>2.0999999999999908E-2</v>
      </c>
      <c r="H137" s="362">
        <f t="shared" ca="1" si="245"/>
        <v>2148</v>
      </c>
      <c r="I137" s="362">
        <f t="shared" ca="1" si="245"/>
        <v>248</v>
      </c>
      <c r="J137" s="362">
        <v>129</v>
      </c>
      <c r="K137" s="371">
        <f t="shared" ca="1" si="195"/>
        <v>0</v>
      </c>
      <c r="L137" s="359">
        <f t="shared" ref="L137:L200" ca="1" si="246">IF(I137&lt;P$7,$B$2,0)</f>
        <v>0</v>
      </c>
      <c r="M137" s="359">
        <f t="shared" ref="M137:M200" ca="1" si="247">IF(I137&lt;P$7,($B$12+IF($B$3&gt;$B$14,0.04,IF($B$3&gt;$B$13,($B$13+($B$3-$B$13)*0.5),$B$3)))*$B$7*(1+$G137)^(J137-1),0)</f>
        <v>0</v>
      </c>
      <c r="N137" s="359">
        <f t="shared" ref="N137:N200" ca="1" si="248">(K137+(L137+M137)*0.5)*$B$6</f>
        <v>0</v>
      </c>
      <c r="O137" s="359">
        <f t="shared" ca="1" si="196"/>
        <v>0</v>
      </c>
      <c r="P137" s="359">
        <f t="shared" ca="1" si="179"/>
        <v>0</v>
      </c>
      <c r="R137" s="362">
        <f t="shared" ca="1" si="197"/>
        <v>248</v>
      </c>
      <c r="S137" s="362">
        <v>129</v>
      </c>
      <c r="T137" s="371">
        <f t="shared" ca="1" si="198"/>
        <v>0</v>
      </c>
      <c r="U137" s="359">
        <f t="shared" ref="U137:U165" ca="1" si="249">IF(R137&lt;Y$7,$B$2,0)</f>
        <v>0</v>
      </c>
      <c r="V137" s="359">
        <f t="shared" ref="V137:V200" ca="1" si="250">IF(R137&lt;Y$7,($B$12+IF($B$3&gt;$B$14,0.04,IF($B$3&gt;$B$13,($B$13+($B$3-$B$13)*0.5),$B$3)))*$B$7*(1+$G137)^(S137-1),0)</f>
        <v>0</v>
      </c>
      <c r="W137" s="359">
        <f t="shared" ref="W137:W200" ca="1" si="251">(T137+(U137+V137)*0.5)*$B$6</f>
        <v>0</v>
      </c>
      <c r="X137" s="359">
        <f t="shared" ca="1" si="199"/>
        <v>0</v>
      </c>
      <c r="Y137" s="359">
        <f t="shared" ca="1" si="180"/>
        <v>0</v>
      </c>
      <c r="AA137" s="362">
        <f t="shared" ca="1" si="200"/>
        <v>248</v>
      </c>
      <c r="AB137" s="362">
        <v>129</v>
      </c>
      <c r="AC137" s="371">
        <f t="shared" ca="1" si="201"/>
        <v>0</v>
      </c>
      <c r="AD137" s="359">
        <f t="shared" ref="AD137:AD168" ca="1" si="252">IF(AA137&lt;AH$7,$B$2,0)</f>
        <v>0</v>
      </c>
      <c r="AE137" s="359">
        <f t="shared" ref="AE137:AE200" ca="1" si="253">IF(AA137&lt;AH$7,($B$12+IF($B$3&gt;$B$14,0.04,IF($B$3&gt;$B$13,($B$13+($B$3-$B$13)*0.5),$B$3)))*$B$7*(1+$G137)^(AB137-1),0)</f>
        <v>0</v>
      </c>
      <c r="AF137" s="359">
        <f t="shared" ref="AF137:AF200" ca="1" si="254">(AC137+(AD137+AE137)*0.5)*$B$6</f>
        <v>0</v>
      </c>
      <c r="AG137" s="359">
        <f t="shared" ca="1" si="202"/>
        <v>0</v>
      </c>
      <c r="AH137" s="359">
        <f t="shared" ca="1" si="181"/>
        <v>0</v>
      </c>
      <c r="AJ137" s="362">
        <f t="shared" ca="1" si="203"/>
        <v>248</v>
      </c>
      <c r="AK137" s="362">
        <v>129</v>
      </c>
      <c r="AL137" s="371">
        <f t="shared" ca="1" si="204"/>
        <v>0</v>
      </c>
      <c r="AM137" s="359">
        <f t="shared" ref="AM137:AM165" ca="1" si="255">IF(AJ137&lt;AQ$7,$B$2,0)</f>
        <v>0</v>
      </c>
      <c r="AN137" s="359">
        <f t="shared" ref="AN137:AN200" ca="1" si="256">IF(AJ137&lt;AQ$7,($B$12+IF($B$3&gt;$B$14,0.04,IF($B$3&gt;$B$13,($B$13+($B$3-$B$13)*0.5),$B$3)))*$B$7*(1+$G137)^(AK137-1),0)</f>
        <v>0</v>
      </c>
      <c r="AO137" s="359">
        <f t="shared" ref="AO137:AO200" ca="1" si="257">(AL137+(AM137+AN137)*0.5)*$B$6</f>
        <v>0</v>
      </c>
      <c r="AP137" s="359">
        <f t="shared" ca="1" si="205"/>
        <v>0</v>
      </c>
      <c r="AQ137" s="359">
        <f t="shared" ca="1" si="182"/>
        <v>0</v>
      </c>
      <c r="AS137" s="362">
        <f t="shared" ca="1" si="206"/>
        <v>248</v>
      </c>
      <c r="AT137" s="362">
        <v>129</v>
      </c>
      <c r="AU137" s="371">
        <f t="shared" ca="1" si="207"/>
        <v>0</v>
      </c>
      <c r="AV137" s="359">
        <f t="shared" ref="AV137:AV165" ca="1" si="258">IF(AS137&lt;AZ$7,$B$2,0)</f>
        <v>0</v>
      </c>
      <c r="AW137" s="359">
        <f t="shared" ref="AW137:AW200" ca="1" si="259">IF(AS137&lt;AZ$7,($B$12+IF($B$3&gt;$B$14,0.04,IF($B$3&gt;$B$13,($B$13+($B$3-$B$13)*0.5),$B$3)))*$B$7*(1+$G137)^(AT137-1),0)</f>
        <v>0</v>
      </c>
      <c r="AX137" s="359">
        <f t="shared" ref="AX137:AX200" ca="1" si="260">(AU137+(AV137+AW137)*0.5)*$B$6</f>
        <v>0</v>
      </c>
      <c r="AY137" s="359">
        <f t="shared" ca="1" si="208"/>
        <v>0</v>
      </c>
      <c r="AZ137" s="359">
        <f t="shared" ca="1" si="183"/>
        <v>0</v>
      </c>
      <c r="BB137" s="362">
        <f t="shared" ca="1" si="209"/>
        <v>248</v>
      </c>
      <c r="BC137" s="362">
        <v>129</v>
      </c>
      <c r="BD137" s="371">
        <f t="shared" ca="1" si="210"/>
        <v>0</v>
      </c>
      <c r="BE137" s="359">
        <f t="shared" ref="BE137:BE165" ca="1" si="261">IF(BB137&lt;BI$7,$B$2,0)</f>
        <v>0</v>
      </c>
      <c r="BF137" s="359">
        <f t="shared" ref="BF137:BF200" ca="1" si="262">IF(BB137&lt;BI$7,($B$12+IF($B$3&gt;$B$14,0.04,IF($B$3&gt;$B$13,($B$13+($B$3-$B$13)*0.5),$B$3)))*$B$7*(1+$G137)^(BC137-1),0)</f>
        <v>0</v>
      </c>
      <c r="BG137" s="359">
        <f t="shared" ref="BG137:BG200" ca="1" si="263">(BD137+(BE137+BF137)*0.5)*$B$6</f>
        <v>0</v>
      </c>
      <c r="BH137" s="359">
        <f t="shared" ref="BH137:BH200" ca="1" si="264">IF(BI136=0,0,IFERROR(IF(BB137=BI$7,-$B$8*BD137,-ABS(BH136*(1+$F137))),0))</f>
        <v>0</v>
      </c>
      <c r="BI137" s="359">
        <f t="shared" ca="1" si="184"/>
        <v>0</v>
      </c>
      <c r="BK137" s="362">
        <f t="shared" ca="1" si="211"/>
        <v>248</v>
      </c>
      <c r="BL137" s="362">
        <v>129</v>
      </c>
      <c r="BM137" s="371">
        <f t="shared" ca="1" si="212"/>
        <v>0</v>
      </c>
      <c r="BN137" s="359">
        <f t="shared" ref="BN137:BN165" ca="1" si="265">IF(BK137&lt;BR$7,$B$2,0)</f>
        <v>0</v>
      </c>
      <c r="BO137" s="359">
        <f t="shared" ref="BO137:BO200" ca="1" si="266">IF(BK137&lt;BR$7,($B$12+IF($B$3&gt;$B$14,0.04,IF($B$3&gt;$B$13,($B$13+($B$3-$B$13)*0.5),$B$3)))*$B$7*(1+$G137)^(BL137-1),0)</f>
        <v>0</v>
      </c>
      <c r="BP137" s="359">
        <f t="shared" ref="BP137:BP200" ca="1" si="267">(BM137+(BN137+BO137)*0.5)*$B$6</f>
        <v>0</v>
      </c>
      <c r="BQ137" s="359">
        <f t="shared" ref="BQ137:BQ200" ca="1" si="268">IF(BR136=0,0,IFERROR(IF(BK137=BR$7,-$B$8*BM137,-ABS(BQ136*(1+$F137))),0))</f>
        <v>0</v>
      </c>
      <c r="BR137" s="359">
        <f t="shared" ca="1" si="185"/>
        <v>0</v>
      </c>
      <c r="BT137" s="362">
        <f t="shared" ca="1" si="213"/>
        <v>248</v>
      </c>
      <c r="BU137" s="362">
        <v>129</v>
      </c>
      <c r="BV137" s="371">
        <f t="shared" ca="1" si="214"/>
        <v>0</v>
      </c>
      <c r="BW137" s="359">
        <f t="shared" ref="BW137:BW165" ca="1" si="269">IF(BT137&lt;CA$7,$B$2,0)</f>
        <v>0</v>
      </c>
      <c r="BX137" s="359">
        <f t="shared" ref="BX137:BX200" ca="1" si="270">IF(BT137&lt;CA$7,($B$12+IF($B$3&gt;$B$14,0.04,IF($B$3&gt;$B$13,($B$13+($B$3-$B$13)*0.5),$B$3)))*$B$7*(1+$G137)^(BU137-1),0)</f>
        <v>0</v>
      </c>
      <c r="BY137" s="359">
        <f t="shared" ref="BY137:BY200" ca="1" si="271">(BV137+(BW137+BX137)*0.5)*$B$6</f>
        <v>0</v>
      </c>
      <c r="BZ137" s="359">
        <f t="shared" ref="BZ137:BZ200" ca="1" si="272">IF(CA136=0,0,IFERROR(IF(BT137=CA$7,-$B$8*BV137,-ABS(BZ136*(1+$F137))),0))</f>
        <v>0</v>
      </c>
      <c r="CA137" s="359">
        <f t="shared" ca="1" si="186"/>
        <v>0</v>
      </c>
      <c r="CC137" s="362">
        <f t="shared" ca="1" si="215"/>
        <v>248</v>
      </c>
      <c r="CD137" s="362">
        <v>129</v>
      </c>
      <c r="CE137" s="371">
        <f t="shared" ca="1" si="216"/>
        <v>0</v>
      </c>
      <c r="CF137" s="359">
        <f t="shared" ref="CF137:CF165" ca="1" si="273">IF(CC137&lt;CJ$7,$B$2,0)</f>
        <v>0</v>
      </c>
      <c r="CG137" s="359">
        <f t="shared" ref="CG137:CG200" ca="1" si="274">IF(CC137&lt;CJ$7,($B$12+IF($B$3&gt;$B$14,0.04,IF($B$3&gt;$B$13,($B$13+($B$3-$B$13)*0.5),$B$3)))*$B$7*(1+$G137)^(CD137-1),0)</f>
        <v>0</v>
      </c>
      <c r="CH137" s="359">
        <f t="shared" ref="CH137:CH200" ca="1" si="275">(CE137+(CF137+CG137)*0.5)*$B$6</f>
        <v>0</v>
      </c>
      <c r="CI137" s="359">
        <f t="shared" ref="CI137:CI200" ca="1" si="276">IF(CJ136=0,0,IFERROR(IF(CC137=CJ$7,-$B$8*CE137,-ABS(CI136*(1+$F137))),0))</f>
        <v>0</v>
      </c>
      <c r="CJ137" s="359">
        <f t="shared" ca="1" si="187"/>
        <v>0</v>
      </c>
      <c r="CL137" s="362">
        <f t="shared" ca="1" si="217"/>
        <v>248</v>
      </c>
      <c r="CM137" s="362">
        <v>129</v>
      </c>
      <c r="CN137" s="371">
        <f t="shared" ca="1" si="218"/>
        <v>0</v>
      </c>
      <c r="CO137" s="359">
        <f t="shared" ref="CO137:CO168" ca="1" si="277">IF(CL137&lt;CS$7,$B$2,0)</f>
        <v>0</v>
      </c>
      <c r="CP137" s="359">
        <f t="shared" ref="CP137:CP200" ca="1" si="278">IF(CL137&lt;CS$7,($B$12+IF($B$3&gt;$B$14,0.04,IF($B$3&gt;$B$13,($B$13+($B$3-$B$13)*0.5),$B$3)))*$B$7*(1+$G137)^(CM137-1),0)</f>
        <v>0</v>
      </c>
      <c r="CQ137" s="359">
        <f t="shared" ref="CQ137:CQ200" ca="1" si="279">(CN137+(CO137+CP137)*0.5)*$B$6</f>
        <v>0</v>
      </c>
      <c r="CR137" s="359">
        <f t="shared" ref="CR137:CR200" ca="1" si="280">IF(CS136=0,0,IFERROR(IF(CL137=CS$7,-$B$8*CN137,-ABS(CR136*(1+$F137))),0))</f>
        <v>0</v>
      </c>
      <c r="CS137" s="359">
        <f t="shared" ca="1" si="188"/>
        <v>0</v>
      </c>
      <c r="CU137" s="362">
        <f t="shared" ca="1" si="219"/>
        <v>248</v>
      </c>
      <c r="CV137" s="362">
        <v>129</v>
      </c>
      <c r="CW137" s="371">
        <f t="shared" ca="1" si="220"/>
        <v>0</v>
      </c>
      <c r="CX137" s="359">
        <f t="shared" ref="CX137:CX165" ca="1" si="281">IF(CU137&lt;DB$7,$B$2,0)</f>
        <v>0</v>
      </c>
      <c r="CY137" s="359">
        <f t="shared" ref="CY137:CY200" ca="1" si="282">IF(CU137&lt;DB$7,($B$12+IF($B$3&gt;$B$14,0.04,IF($B$3&gt;$B$13,($B$13+($B$3-$B$13)*0.5),$B$3)))*$B$7*(1+$G137)^(CV137-1),0)</f>
        <v>0</v>
      </c>
      <c r="CZ137" s="359">
        <f t="shared" ref="CZ137:CZ200" ca="1" si="283">(CW137+(CX137+CY137)*0.5)*$B$6</f>
        <v>0</v>
      </c>
      <c r="DA137" s="359">
        <f t="shared" ref="DA137:DA200" ca="1" si="284">IF(DB136=0,0,IFERROR(IF(CU137=DB$7,-$B$8*CW137,-ABS(DA136*(1+$F137))),0))</f>
        <v>0</v>
      </c>
      <c r="DB137" s="359">
        <f t="shared" ca="1" si="189"/>
        <v>0</v>
      </c>
      <c r="DD137" s="362">
        <f t="shared" ca="1" si="221"/>
        <v>248</v>
      </c>
      <c r="DE137" s="362">
        <v>129</v>
      </c>
      <c r="DF137" s="371">
        <f t="shared" ca="1" si="222"/>
        <v>0</v>
      </c>
      <c r="DG137" s="359">
        <f t="shared" ref="DG137:DG165" ca="1" si="285">IF(DD137&lt;DK$7,$B$2,0)</f>
        <v>0</v>
      </c>
      <c r="DH137" s="359">
        <f t="shared" ref="DH137:DH200" ca="1" si="286">IF(DD137&lt;DK$7,($B$12+IF($B$3&gt;$B$14,0.04,IF($B$3&gt;$B$13,($B$13+($B$3-$B$13)*0.5),$B$3)))*$B$7*(1+$G137)^(DE137-1),0)</f>
        <v>0</v>
      </c>
      <c r="DI137" s="359">
        <f t="shared" ref="DI137:DI200" ca="1" si="287">(DF137+(DG137+DH137)*0.5)*$B$6</f>
        <v>0</v>
      </c>
      <c r="DJ137" s="359">
        <f t="shared" ref="DJ137:DJ200" ca="1" si="288">IF(DK136=0,0,IFERROR(IF(DD137=DK$7,-$B$8*DF137,-ABS(DJ136*(1+$F137))),0))</f>
        <v>0</v>
      </c>
      <c r="DK137" s="359">
        <f t="shared" ca="1" si="190"/>
        <v>0</v>
      </c>
      <c r="DM137" s="362">
        <f t="shared" ca="1" si="223"/>
        <v>248</v>
      </c>
      <c r="DN137" s="362">
        <v>129</v>
      </c>
      <c r="DO137" s="371">
        <f t="shared" ca="1" si="224"/>
        <v>0</v>
      </c>
      <c r="DP137" s="359">
        <f t="shared" ref="DP137:DP165" ca="1" si="289">IF(DM137&lt;DT$7,$B$2,0)</f>
        <v>0</v>
      </c>
      <c r="DQ137" s="359">
        <f t="shared" ref="DQ137:DQ200" ca="1" si="290">IF(DM137&lt;DT$7,($B$12+IF($B$3&gt;$B$14,0.04,IF($B$3&gt;$B$13,($B$13+($B$3-$B$13)*0.5),$B$3)))*$B$7*(1+$G137)^(DN137-1),0)</f>
        <v>0</v>
      </c>
      <c r="DR137" s="359">
        <f t="shared" ref="DR137:DR200" ca="1" si="291">(DO137+(DP137+DQ137)*0.5)*$B$6</f>
        <v>0</v>
      </c>
      <c r="DS137" s="359">
        <f t="shared" ref="DS137:DS200" ca="1" si="292">IF(DT136=0,0,IFERROR(IF(DM137=DT$7,-$B$8*DO137,-ABS(DS136*(1+$F137))),0))</f>
        <v>0</v>
      </c>
      <c r="DT137" s="359">
        <f t="shared" ca="1" si="191"/>
        <v>0</v>
      </c>
      <c r="DV137" s="362">
        <f t="shared" ca="1" si="225"/>
        <v>248</v>
      </c>
      <c r="DW137" s="362">
        <v>129</v>
      </c>
      <c r="DX137" s="371">
        <f t="shared" ca="1" si="226"/>
        <v>0</v>
      </c>
      <c r="DY137" s="359">
        <f t="shared" ref="DY137:DY165" ca="1" si="293">IF(DV137&lt;EC$7,$B$2,0)</f>
        <v>0</v>
      </c>
      <c r="DZ137" s="359">
        <f t="shared" ref="DZ137:DZ200" ca="1" si="294">IF(DV137&lt;EC$7,($B$12+IF($B$3&gt;$B$14,0.04,IF($B$3&gt;$B$13,($B$13+($B$3-$B$13)*0.5),$B$3)))*$B$7*(1+$G137)^(DW137-1),0)</f>
        <v>0</v>
      </c>
      <c r="EA137" s="359">
        <f t="shared" ref="EA137:EA200" ca="1" si="295">(DX137+(DY137+DZ137)*0.5)*$B$6</f>
        <v>0</v>
      </c>
      <c r="EB137" s="359">
        <f t="shared" ref="EB137:EB200" ca="1" si="296">IF(EC136=0,0,IFERROR(IF(DV137=EC$7,-$B$8*DX137,-ABS(EB136*(1+$F137))),0))</f>
        <v>0</v>
      </c>
      <c r="EC137" s="359">
        <f t="shared" ca="1" si="192"/>
        <v>0</v>
      </c>
      <c r="EE137" s="362">
        <f t="shared" ca="1" si="227"/>
        <v>248</v>
      </c>
      <c r="EF137" s="362">
        <v>129</v>
      </c>
      <c r="EG137" s="371">
        <f t="shared" ca="1" si="228"/>
        <v>0</v>
      </c>
      <c r="EH137" s="359">
        <f t="shared" ref="EH137:EH165" ca="1" si="297">IF(EE137&lt;EL$7,$B$2,0)</f>
        <v>0</v>
      </c>
      <c r="EI137" s="359">
        <f t="shared" ref="EI137:EI200" ca="1" si="298">IF(EE137&lt;EL$7,($B$12+IF($B$3&gt;$B$14,0.04,IF($B$3&gt;$B$13,($B$13+($B$3-$B$13)*0.5),$B$3)))*$B$7*(1+$G137)^(EF137-1),0)</f>
        <v>0</v>
      </c>
      <c r="EJ137" s="359">
        <f t="shared" ref="EJ137:EJ200" ca="1" si="299">(EG137+(EH137+EI137)*0.5)*$B$6</f>
        <v>0</v>
      </c>
      <c r="EK137" s="359">
        <f t="shared" ref="EK137:EK200" ca="1" si="300">IF(EL136=0,0,IFERROR(IF(EE137=EL$7,-$B$8*EG137,-ABS(EK136*(1+$F137))),0))</f>
        <v>0</v>
      </c>
      <c r="EL137" s="359">
        <f t="shared" ca="1" si="193"/>
        <v>0</v>
      </c>
    </row>
    <row r="138" spans="6:142" x14ac:dyDescent="0.35">
      <c r="F138" s="372">
        <f ca="1">IFERROR(INDEX('Inflation Rates'!$A$16:$H$138,MATCH('IRA Roth'!$H138,'Inflation Rates'!$A$16:$A$138,0),8)/INDEX('Inflation Rates'!$A$16:$H$138,MATCH('IRA Roth'!$H138,'Inflation Rates'!$A$16:$A$138,0)-1,8)-1,F137)</f>
        <v>2.0000000000000018E-2</v>
      </c>
      <c r="G138" s="372">
        <f ca="1">IFERROR(INDEX('Inflation Rates'!$A$16:$H$138,MATCH('IRA Roth'!$H138,'Inflation Rates'!$A$16:$A$138,0),6)/INDEX('Inflation Rates'!$A$16:$H$138,MATCH('IRA Roth'!$H138,'Inflation Rates'!$A$16:$A$138,0)-1,6)-1,G137)</f>
        <v>2.0999999999999908E-2</v>
      </c>
      <c r="H138" s="362">
        <f t="shared" ca="1" si="245"/>
        <v>2149</v>
      </c>
      <c r="I138" s="362">
        <f t="shared" ca="1" si="245"/>
        <v>249</v>
      </c>
      <c r="J138" s="362">
        <v>130</v>
      </c>
      <c r="K138" s="371">
        <f t="shared" ca="1" si="195"/>
        <v>0</v>
      </c>
      <c r="L138" s="359">
        <f t="shared" ca="1" si="246"/>
        <v>0</v>
      </c>
      <c r="M138" s="359">
        <f t="shared" ca="1" si="247"/>
        <v>0</v>
      </c>
      <c r="N138" s="359">
        <f t="shared" ca="1" si="248"/>
        <v>0</v>
      </c>
      <c r="O138" s="359">
        <f t="shared" ca="1" si="196"/>
        <v>0</v>
      </c>
      <c r="P138" s="359">
        <f t="shared" ref="P138:P201" ca="1" si="301">IF(SUM(K138:O138)&lt;0,0,SUM(K138:O138))</f>
        <v>0</v>
      </c>
      <c r="R138" s="362">
        <f t="shared" ca="1" si="197"/>
        <v>249</v>
      </c>
      <c r="S138" s="362">
        <v>130</v>
      </c>
      <c r="T138" s="371">
        <f t="shared" ca="1" si="198"/>
        <v>0</v>
      </c>
      <c r="U138" s="359">
        <f t="shared" ca="1" si="249"/>
        <v>0</v>
      </c>
      <c r="V138" s="359">
        <f t="shared" ca="1" si="250"/>
        <v>0</v>
      </c>
      <c r="W138" s="359">
        <f t="shared" ca="1" si="251"/>
        <v>0</v>
      </c>
      <c r="X138" s="359">
        <f t="shared" ca="1" si="199"/>
        <v>0</v>
      </c>
      <c r="Y138" s="359">
        <f t="shared" ref="Y138:Y201" ca="1" si="302">IF(SUM(T138:X138)&lt;0,0,SUM(T138:X138))</f>
        <v>0</v>
      </c>
      <c r="AA138" s="362">
        <f t="shared" ca="1" si="200"/>
        <v>249</v>
      </c>
      <c r="AB138" s="362">
        <v>130</v>
      </c>
      <c r="AC138" s="371">
        <f t="shared" ca="1" si="201"/>
        <v>0</v>
      </c>
      <c r="AD138" s="359">
        <f t="shared" ca="1" si="252"/>
        <v>0</v>
      </c>
      <c r="AE138" s="359">
        <f t="shared" ca="1" si="253"/>
        <v>0</v>
      </c>
      <c r="AF138" s="359">
        <f t="shared" ca="1" si="254"/>
        <v>0</v>
      </c>
      <c r="AG138" s="359">
        <f t="shared" ca="1" si="202"/>
        <v>0</v>
      </c>
      <c r="AH138" s="359">
        <f t="shared" ref="AH138:AH201" ca="1" si="303">IF(SUM(AC138:AG138)&lt;0,0,SUM(AC138:AG138))</f>
        <v>0</v>
      </c>
      <c r="AJ138" s="362">
        <f t="shared" ca="1" si="203"/>
        <v>249</v>
      </c>
      <c r="AK138" s="362">
        <v>130</v>
      </c>
      <c r="AL138" s="371">
        <f t="shared" ca="1" si="204"/>
        <v>0</v>
      </c>
      <c r="AM138" s="359">
        <f t="shared" ca="1" si="255"/>
        <v>0</v>
      </c>
      <c r="AN138" s="359">
        <f t="shared" ca="1" si="256"/>
        <v>0</v>
      </c>
      <c r="AO138" s="359">
        <f t="shared" ca="1" si="257"/>
        <v>0</v>
      </c>
      <c r="AP138" s="359">
        <f t="shared" ca="1" si="205"/>
        <v>0</v>
      </c>
      <c r="AQ138" s="359">
        <f t="shared" ref="AQ138:AQ201" ca="1" si="304">IF(SUM(AL138:AP138)&lt;0,0,SUM(AL138:AP138))</f>
        <v>0</v>
      </c>
      <c r="AS138" s="362">
        <f t="shared" ca="1" si="206"/>
        <v>249</v>
      </c>
      <c r="AT138" s="362">
        <v>130</v>
      </c>
      <c r="AU138" s="371">
        <f t="shared" ca="1" si="207"/>
        <v>0</v>
      </c>
      <c r="AV138" s="359">
        <f t="shared" ca="1" si="258"/>
        <v>0</v>
      </c>
      <c r="AW138" s="359">
        <f t="shared" ca="1" si="259"/>
        <v>0</v>
      </c>
      <c r="AX138" s="359">
        <f t="shared" ca="1" si="260"/>
        <v>0</v>
      </c>
      <c r="AY138" s="359">
        <f t="shared" ca="1" si="208"/>
        <v>0</v>
      </c>
      <c r="AZ138" s="359">
        <f t="shared" ref="AZ138:AZ201" ca="1" si="305">IF(SUM(AU138:AY138)&lt;0,0,SUM(AU138:AY138))</f>
        <v>0</v>
      </c>
      <c r="BB138" s="362">
        <f t="shared" ca="1" si="209"/>
        <v>249</v>
      </c>
      <c r="BC138" s="362">
        <v>130</v>
      </c>
      <c r="BD138" s="371">
        <f t="shared" ca="1" si="210"/>
        <v>0</v>
      </c>
      <c r="BE138" s="359">
        <f t="shared" ca="1" si="261"/>
        <v>0</v>
      </c>
      <c r="BF138" s="359">
        <f t="shared" ca="1" si="262"/>
        <v>0</v>
      </c>
      <c r="BG138" s="359">
        <f t="shared" ca="1" si="263"/>
        <v>0</v>
      </c>
      <c r="BH138" s="359">
        <f t="shared" ca="1" si="264"/>
        <v>0</v>
      </c>
      <c r="BI138" s="359">
        <f t="shared" ref="BI138:BI201" ca="1" si="306">IF(SUM(BD138:BH138)&lt;0,0,SUM(BD138:BH138))</f>
        <v>0</v>
      </c>
      <c r="BK138" s="362">
        <f t="shared" ca="1" si="211"/>
        <v>249</v>
      </c>
      <c r="BL138" s="362">
        <v>130</v>
      </c>
      <c r="BM138" s="371">
        <f t="shared" ca="1" si="212"/>
        <v>0</v>
      </c>
      <c r="BN138" s="359">
        <f t="shared" ca="1" si="265"/>
        <v>0</v>
      </c>
      <c r="BO138" s="359">
        <f t="shared" ca="1" si="266"/>
        <v>0</v>
      </c>
      <c r="BP138" s="359">
        <f t="shared" ca="1" si="267"/>
        <v>0</v>
      </c>
      <c r="BQ138" s="359">
        <f t="shared" ca="1" si="268"/>
        <v>0</v>
      </c>
      <c r="BR138" s="359">
        <f t="shared" ref="BR138:BR201" ca="1" si="307">IF(SUM(BM138:BQ138)&lt;0,0,SUM(BM138:BQ138))</f>
        <v>0</v>
      </c>
      <c r="BT138" s="362">
        <f t="shared" ca="1" si="213"/>
        <v>249</v>
      </c>
      <c r="BU138" s="362">
        <v>130</v>
      </c>
      <c r="BV138" s="371">
        <f t="shared" ca="1" si="214"/>
        <v>0</v>
      </c>
      <c r="BW138" s="359">
        <f t="shared" ca="1" si="269"/>
        <v>0</v>
      </c>
      <c r="BX138" s="359">
        <f t="shared" ca="1" si="270"/>
        <v>0</v>
      </c>
      <c r="BY138" s="359">
        <f t="shared" ca="1" si="271"/>
        <v>0</v>
      </c>
      <c r="BZ138" s="359">
        <f t="shared" ca="1" si="272"/>
        <v>0</v>
      </c>
      <c r="CA138" s="359">
        <f t="shared" ref="CA138:CA201" ca="1" si="308">IF(SUM(BV138:BZ138)&lt;0,0,SUM(BV138:BZ138))</f>
        <v>0</v>
      </c>
      <c r="CC138" s="362">
        <f t="shared" ca="1" si="215"/>
        <v>249</v>
      </c>
      <c r="CD138" s="362">
        <v>130</v>
      </c>
      <c r="CE138" s="371">
        <f t="shared" ca="1" si="216"/>
        <v>0</v>
      </c>
      <c r="CF138" s="359">
        <f t="shared" ca="1" si="273"/>
        <v>0</v>
      </c>
      <c r="CG138" s="359">
        <f t="shared" ca="1" si="274"/>
        <v>0</v>
      </c>
      <c r="CH138" s="359">
        <f t="shared" ca="1" si="275"/>
        <v>0</v>
      </c>
      <c r="CI138" s="359">
        <f t="shared" ca="1" si="276"/>
        <v>0</v>
      </c>
      <c r="CJ138" s="359">
        <f t="shared" ref="CJ138:CJ201" ca="1" si="309">IF(SUM(CE138:CI138)&lt;0,0,SUM(CE138:CI138))</f>
        <v>0</v>
      </c>
      <c r="CL138" s="362">
        <f t="shared" ca="1" si="217"/>
        <v>249</v>
      </c>
      <c r="CM138" s="362">
        <v>130</v>
      </c>
      <c r="CN138" s="371">
        <f t="shared" ca="1" si="218"/>
        <v>0</v>
      </c>
      <c r="CO138" s="359">
        <f t="shared" ca="1" si="277"/>
        <v>0</v>
      </c>
      <c r="CP138" s="359">
        <f t="shared" ca="1" si="278"/>
        <v>0</v>
      </c>
      <c r="CQ138" s="359">
        <f t="shared" ca="1" si="279"/>
        <v>0</v>
      </c>
      <c r="CR138" s="359">
        <f t="shared" ca="1" si="280"/>
        <v>0</v>
      </c>
      <c r="CS138" s="359">
        <f t="shared" ref="CS138:CS201" ca="1" si="310">IF(SUM(CN138:CR138)&lt;0,0,SUM(CN138:CR138))</f>
        <v>0</v>
      </c>
      <c r="CU138" s="362">
        <f t="shared" ca="1" si="219"/>
        <v>249</v>
      </c>
      <c r="CV138" s="362">
        <v>130</v>
      </c>
      <c r="CW138" s="371">
        <f t="shared" ca="1" si="220"/>
        <v>0</v>
      </c>
      <c r="CX138" s="359">
        <f t="shared" ca="1" si="281"/>
        <v>0</v>
      </c>
      <c r="CY138" s="359">
        <f t="shared" ca="1" si="282"/>
        <v>0</v>
      </c>
      <c r="CZ138" s="359">
        <f t="shared" ca="1" si="283"/>
        <v>0</v>
      </c>
      <c r="DA138" s="359">
        <f t="shared" ca="1" si="284"/>
        <v>0</v>
      </c>
      <c r="DB138" s="359">
        <f t="shared" ref="DB138:DB201" ca="1" si="311">IF(SUM(CW138:DA138)&lt;0,0,SUM(CW138:DA138))</f>
        <v>0</v>
      </c>
      <c r="DD138" s="362">
        <f t="shared" ca="1" si="221"/>
        <v>249</v>
      </c>
      <c r="DE138" s="362">
        <v>130</v>
      </c>
      <c r="DF138" s="371">
        <f t="shared" ca="1" si="222"/>
        <v>0</v>
      </c>
      <c r="DG138" s="359">
        <f t="shared" ca="1" si="285"/>
        <v>0</v>
      </c>
      <c r="DH138" s="359">
        <f t="shared" ca="1" si="286"/>
        <v>0</v>
      </c>
      <c r="DI138" s="359">
        <f t="shared" ca="1" si="287"/>
        <v>0</v>
      </c>
      <c r="DJ138" s="359">
        <f t="shared" ca="1" si="288"/>
        <v>0</v>
      </c>
      <c r="DK138" s="359">
        <f t="shared" ref="DK138:DK201" ca="1" si="312">IF(SUM(DF138:DJ138)&lt;0,0,SUM(DF138:DJ138))</f>
        <v>0</v>
      </c>
      <c r="DM138" s="362">
        <f t="shared" ca="1" si="223"/>
        <v>249</v>
      </c>
      <c r="DN138" s="362">
        <v>130</v>
      </c>
      <c r="DO138" s="371">
        <f t="shared" ca="1" si="224"/>
        <v>0</v>
      </c>
      <c r="DP138" s="359">
        <f t="shared" ca="1" si="289"/>
        <v>0</v>
      </c>
      <c r="DQ138" s="359">
        <f t="shared" ca="1" si="290"/>
        <v>0</v>
      </c>
      <c r="DR138" s="359">
        <f t="shared" ca="1" si="291"/>
        <v>0</v>
      </c>
      <c r="DS138" s="359">
        <f t="shared" ca="1" si="292"/>
        <v>0</v>
      </c>
      <c r="DT138" s="359">
        <f t="shared" ref="DT138:DT201" ca="1" si="313">IF(SUM(DO138:DS138)&lt;0,0,SUM(DO138:DS138))</f>
        <v>0</v>
      </c>
      <c r="DV138" s="362">
        <f t="shared" ca="1" si="225"/>
        <v>249</v>
      </c>
      <c r="DW138" s="362">
        <v>130</v>
      </c>
      <c r="DX138" s="371">
        <f t="shared" ca="1" si="226"/>
        <v>0</v>
      </c>
      <c r="DY138" s="359">
        <f t="shared" ca="1" si="293"/>
        <v>0</v>
      </c>
      <c r="DZ138" s="359">
        <f t="shared" ca="1" si="294"/>
        <v>0</v>
      </c>
      <c r="EA138" s="359">
        <f t="shared" ca="1" si="295"/>
        <v>0</v>
      </c>
      <c r="EB138" s="359">
        <f t="shared" ca="1" si="296"/>
        <v>0</v>
      </c>
      <c r="EC138" s="359">
        <f t="shared" ref="EC138:EC201" ca="1" si="314">IF(SUM(DX138:EB138)&lt;0,0,SUM(DX138:EB138))</f>
        <v>0</v>
      </c>
      <c r="EE138" s="362">
        <f t="shared" ca="1" si="227"/>
        <v>249</v>
      </c>
      <c r="EF138" s="362">
        <v>130</v>
      </c>
      <c r="EG138" s="371">
        <f t="shared" ca="1" si="228"/>
        <v>0</v>
      </c>
      <c r="EH138" s="359">
        <f t="shared" ca="1" si="297"/>
        <v>0</v>
      </c>
      <c r="EI138" s="359">
        <f t="shared" ca="1" si="298"/>
        <v>0</v>
      </c>
      <c r="EJ138" s="359">
        <f t="shared" ca="1" si="299"/>
        <v>0</v>
      </c>
      <c r="EK138" s="359">
        <f t="shared" ca="1" si="300"/>
        <v>0</v>
      </c>
      <c r="EL138" s="359">
        <f t="shared" ref="EL138:EL201" ca="1" si="315">IF(SUM(EG138:EK138)&lt;0,0,SUM(EG138:EK138))</f>
        <v>0</v>
      </c>
    </row>
    <row r="139" spans="6:142" x14ac:dyDescent="0.35">
      <c r="F139" s="372">
        <f ca="1">IFERROR(INDEX('Inflation Rates'!$A$16:$H$138,MATCH('IRA Roth'!$H139,'Inflation Rates'!$A$16:$A$138,0),8)/INDEX('Inflation Rates'!$A$16:$H$138,MATCH('IRA Roth'!$H139,'Inflation Rates'!$A$16:$A$138,0)-1,8)-1,F138)</f>
        <v>2.0000000000000018E-2</v>
      </c>
      <c r="G139" s="372">
        <f ca="1">IFERROR(INDEX('Inflation Rates'!$A$16:$H$138,MATCH('IRA Roth'!$H139,'Inflation Rates'!$A$16:$A$138,0),6)/INDEX('Inflation Rates'!$A$16:$H$138,MATCH('IRA Roth'!$H139,'Inflation Rates'!$A$16:$A$138,0)-1,6)-1,G138)</f>
        <v>2.0999999999999908E-2</v>
      </c>
      <c r="H139" s="362">
        <f t="shared" ref="H139:I154" ca="1" si="316">H138+1</f>
        <v>2150</v>
      </c>
      <c r="I139" s="362">
        <f t="shared" ca="1" si="316"/>
        <v>250</v>
      </c>
      <c r="J139" s="362">
        <v>131</v>
      </c>
      <c r="K139" s="371">
        <f t="shared" ref="K139:K202" ca="1" si="317">P138</f>
        <v>0</v>
      </c>
      <c r="L139" s="359">
        <f t="shared" ca="1" si="246"/>
        <v>0</v>
      </c>
      <c r="M139" s="359">
        <f t="shared" ca="1" si="247"/>
        <v>0</v>
      </c>
      <c r="N139" s="359">
        <f t="shared" ca="1" si="248"/>
        <v>0</v>
      </c>
      <c r="O139" s="359">
        <f t="shared" ref="O139:O202" ca="1" si="318">IF(P138=0,0,IFERROR(IF(I139=60,-$B$8*K139,-ABS(O138*(1+$F139))),0))</f>
        <v>0</v>
      </c>
      <c r="P139" s="359">
        <f t="shared" ca="1" si="301"/>
        <v>0</v>
      </c>
      <c r="R139" s="362">
        <f t="shared" ref="R139:R202" ca="1" si="319">R138+1</f>
        <v>250</v>
      </c>
      <c r="S139" s="362">
        <v>131</v>
      </c>
      <c r="T139" s="371">
        <f t="shared" ref="T139:T202" ca="1" si="320">Y138</f>
        <v>0</v>
      </c>
      <c r="U139" s="359">
        <f t="shared" ca="1" si="249"/>
        <v>0</v>
      </c>
      <c r="V139" s="359">
        <f t="shared" ca="1" si="250"/>
        <v>0</v>
      </c>
      <c r="W139" s="359">
        <f t="shared" ca="1" si="251"/>
        <v>0</v>
      </c>
      <c r="X139" s="359">
        <f t="shared" ref="X139:X202" ca="1" si="321">IF(Y138=0,0,IFERROR(IF(R139=60,-$B$8*T139,-ABS(X138*(1+$F139))),0))</f>
        <v>0</v>
      </c>
      <c r="Y139" s="359">
        <f t="shared" ca="1" si="302"/>
        <v>0</v>
      </c>
      <c r="AA139" s="362">
        <f t="shared" ref="AA139:AA202" ca="1" si="322">AA138+1</f>
        <v>250</v>
      </c>
      <c r="AB139" s="362">
        <v>131</v>
      </c>
      <c r="AC139" s="371">
        <f t="shared" ref="AC139:AC202" ca="1" si="323">AH138</f>
        <v>0</v>
      </c>
      <c r="AD139" s="359">
        <f t="shared" ca="1" si="252"/>
        <v>0</v>
      </c>
      <c r="AE139" s="359">
        <f t="shared" ca="1" si="253"/>
        <v>0</v>
      </c>
      <c r="AF139" s="359">
        <f t="shared" ca="1" si="254"/>
        <v>0</v>
      </c>
      <c r="AG139" s="359">
        <f t="shared" ref="AG139:AG202" ca="1" si="324">IF(AH138=0,0,IFERROR(IF(AA139=60,-$B$8*AC139,-ABS(AG138*(1+$F139))),0))</f>
        <v>0</v>
      </c>
      <c r="AH139" s="359">
        <f t="shared" ca="1" si="303"/>
        <v>0</v>
      </c>
      <c r="AJ139" s="362">
        <f t="shared" ref="AJ139:AJ202" ca="1" si="325">AJ138+1</f>
        <v>250</v>
      </c>
      <c r="AK139" s="362">
        <v>131</v>
      </c>
      <c r="AL139" s="371">
        <f t="shared" ref="AL139:AL202" ca="1" si="326">AQ138</f>
        <v>0</v>
      </c>
      <c r="AM139" s="359">
        <f t="shared" ca="1" si="255"/>
        <v>0</v>
      </c>
      <c r="AN139" s="359">
        <f t="shared" ca="1" si="256"/>
        <v>0</v>
      </c>
      <c r="AO139" s="359">
        <f t="shared" ca="1" si="257"/>
        <v>0</v>
      </c>
      <c r="AP139" s="359">
        <f t="shared" ref="AP139:AP202" ca="1" si="327">IF(AQ138=0,0,IFERROR(IF(AJ139=60,-$B$8*AL139,-ABS(AP138*(1+$F139))),0))</f>
        <v>0</v>
      </c>
      <c r="AQ139" s="359">
        <f t="shared" ca="1" si="304"/>
        <v>0</v>
      </c>
      <c r="AS139" s="362">
        <f t="shared" ref="AS139:AS202" ca="1" si="328">AS138+1</f>
        <v>250</v>
      </c>
      <c r="AT139" s="362">
        <v>131</v>
      </c>
      <c r="AU139" s="371">
        <f t="shared" ref="AU139:AU202" ca="1" si="329">AZ138</f>
        <v>0</v>
      </c>
      <c r="AV139" s="359">
        <f t="shared" ca="1" si="258"/>
        <v>0</v>
      </c>
      <c r="AW139" s="359">
        <f t="shared" ca="1" si="259"/>
        <v>0</v>
      </c>
      <c r="AX139" s="359">
        <f t="shared" ca="1" si="260"/>
        <v>0</v>
      </c>
      <c r="AY139" s="359">
        <f t="shared" ref="AY139:AY202" ca="1" si="330">IF(AZ138=0,0,IFERROR(IF(AS139=60,-$B$8*AU139,-ABS(AY138*(1+$F139))),0))</f>
        <v>0</v>
      </c>
      <c r="AZ139" s="359">
        <f t="shared" ca="1" si="305"/>
        <v>0</v>
      </c>
      <c r="BB139" s="362">
        <f t="shared" ref="BB139:BB202" ca="1" si="331">BB138+1</f>
        <v>250</v>
      </c>
      <c r="BC139" s="362">
        <v>131</v>
      </c>
      <c r="BD139" s="371">
        <f t="shared" ref="BD139:BD202" ca="1" si="332">BI138</f>
        <v>0</v>
      </c>
      <c r="BE139" s="359">
        <f t="shared" ca="1" si="261"/>
        <v>0</v>
      </c>
      <c r="BF139" s="359">
        <f t="shared" ca="1" si="262"/>
        <v>0</v>
      </c>
      <c r="BG139" s="359">
        <f t="shared" ca="1" si="263"/>
        <v>0</v>
      </c>
      <c r="BH139" s="359">
        <f t="shared" ca="1" si="264"/>
        <v>0</v>
      </c>
      <c r="BI139" s="359">
        <f t="shared" ca="1" si="306"/>
        <v>0</v>
      </c>
      <c r="BK139" s="362">
        <f t="shared" ref="BK139:BK202" ca="1" si="333">BK138+1</f>
        <v>250</v>
      </c>
      <c r="BL139" s="362">
        <v>131</v>
      </c>
      <c r="BM139" s="371">
        <f t="shared" ref="BM139:BM202" ca="1" si="334">BR138</f>
        <v>0</v>
      </c>
      <c r="BN139" s="359">
        <f t="shared" ca="1" si="265"/>
        <v>0</v>
      </c>
      <c r="BO139" s="359">
        <f t="shared" ca="1" si="266"/>
        <v>0</v>
      </c>
      <c r="BP139" s="359">
        <f t="shared" ca="1" si="267"/>
        <v>0</v>
      </c>
      <c r="BQ139" s="359">
        <f t="shared" ca="1" si="268"/>
        <v>0</v>
      </c>
      <c r="BR139" s="359">
        <f t="shared" ca="1" si="307"/>
        <v>0</v>
      </c>
      <c r="BT139" s="362">
        <f t="shared" ref="BT139:BT202" ca="1" si="335">BT138+1</f>
        <v>250</v>
      </c>
      <c r="BU139" s="362">
        <v>131</v>
      </c>
      <c r="BV139" s="371">
        <f t="shared" ref="BV139:BV202" ca="1" si="336">CA138</f>
        <v>0</v>
      </c>
      <c r="BW139" s="359">
        <f t="shared" ca="1" si="269"/>
        <v>0</v>
      </c>
      <c r="BX139" s="359">
        <f t="shared" ca="1" si="270"/>
        <v>0</v>
      </c>
      <c r="BY139" s="359">
        <f t="shared" ca="1" si="271"/>
        <v>0</v>
      </c>
      <c r="BZ139" s="359">
        <f t="shared" ca="1" si="272"/>
        <v>0</v>
      </c>
      <c r="CA139" s="359">
        <f t="shared" ca="1" si="308"/>
        <v>0</v>
      </c>
      <c r="CC139" s="362">
        <f t="shared" ref="CC139:CC202" ca="1" si="337">CC138+1</f>
        <v>250</v>
      </c>
      <c r="CD139" s="362">
        <v>131</v>
      </c>
      <c r="CE139" s="371">
        <f t="shared" ref="CE139:CE202" ca="1" si="338">CJ138</f>
        <v>0</v>
      </c>
      <c r="CF139" s="359">
        <f t="shared" ca="1" si="273"/>
        <v>0</v>
      </c>
      <c r="CG139" s="359">
        <f t="shared" ca="1" si="274"/>
        <v>0</v>
      </c>
      <c r="CH139" s="359">
        <f t="shared" ca="1" si="275"/>
        <v>0</v>
      </c>
      <c r="CI139" s="359">
        <f t="shared" ca="1" si="276"/>
        <v>0</v>
      </c>
      <c r="CJ139" s="359">
        <f t="shared" ca="1" si="309"/>
        <v>0</v>
      </c>
      <c r="CL139" s="362">
        <f t="shared" ref="CL139:CL202" ca="1" si="339">CL138+1</f>
        <v>250</v>
      </c>
      <c r="CM139" s="362">
        <v>131</v>
      </c>
      <c r="CN139" s="371">
        <f t="shared" ref="CN139:CN202" ca="1" si="340">CS138</f>
        <v>0</v>
      </c>
      <c r="CO139" s="359">
        <f t="shared" ca="1" si="277"/>
        <v>0</v>
      </c>
      <c r="CP139" s="359">
        <f t="shared" ca="1" si="278"/>
        <v>0</v>
      </c>
      <c r="CQ139" s="359">
        <f t="shared" ca="1" si="279"/>
        <v>0</v>
      </c>
      <c r="CR139" s="359">
        <f t="shared" ca="1" si="280"/>
        <v>0</v>
      </c>
      <c r="CS139" s="359">
        <f t="shared" ca="1" si="310"/>
        <v>0</v>
      </c>
      <c r="CU139" s="362">
        <f t="shared" ref="CU139:CU202" ca="1" si="341">CU138+1</f>
        <v>250</v>
      </c>
      <c r="CV139" s="362">
        <v>131</v>
      </c>
      <c r="CW139" s="371">
        <f t="shared" ref="CW139:CW202" ca="1" si="342">DB138</f>
        <v>0</v>
      </c>
      <c r="CX139" s="359">
        <f t="shared" ca="1" si="281"/>
        <v>0</v>
      </c>
      <c r="CY139" s="359">
        <f t="shared" ca="1" si="282"/>
        <v>0</v>
      </c>
      <c r="CZ139" s="359">
        <f t="shared" ca="1" si="283"/>
        <v>0</v>
      </c>
      <c r="DA139" s="359">
        <f t="shared" ca="1" si="284"/>
        <v>0</v>
      </c>
      <c r="DB139" s="359">
        <f t="shared" ca="1" si="311"/>
        <v>0</v>
      </c>
      <c r="DD139" s="362">
        <f t="shared" ref="DD139:DD202" ca="1" si="343">DD138+1</f>
        <v>250</v>
      </c>
      <c r="DE139" s="362">
        <v>131</v>
      </c>
      <c r="DF139" s="371">
        <f t="shared" ref="DF139:DF202" ca="1" si="344">DK138</f>
        <v>0</v>
      </c>
      <c r="DG139" s="359">
        <f t="shared" ca="1" si="285"/>
        <v>0</v>
      </c>
      <c r="DH139" s="359">
        <f t="shared" ca="1" si="286"/>
        <v>0</v>
      </c>
      <c r="DI139" s="359">
        <f t="shared" ca="1" si="287"/>
        <v>0</v>
      </c>
      <c r="DJ139" s="359">
        <f t="shared" ca="1" si="288"/>
        <v>0</v>
      </c>
      <c r="DK139" s="359">
        <f t="shared" ca="1" si="312"/>
        <v>0</v>
      </c>
      <c r="DM139" s="362">
        <f t="shared" ref="DM139:DM202" ca="1" si="345">DM138+1</f>
        <v>250</v>
      </c>
      <c r="DN139" s="362">
        <v>131</v>
      </c>
      <c r="DO139" s="371">
        <f t="shared" ref="DO139:DO202" ca="1" si="346">DT138</f>
        <v>0</v>
      </c>
      <c r="DP139" s="359">
        <f t="shared" ca="1" si="289"/>
        <v>0</v>
      </c>
      <c r="DQ139" s="359">
        <f t="shared" ca="1" si="290"/>
        <v>0</v>
      </c>
      <c r="DR139" s="359">
        <f t="shared" ca="1" si="291"/>
        <v>0</v>
      </c>
      <c r="DS139" s="359">
        <f t="shared" ca="1" si="292"/>
        <v>0</v>
      </c>
      <c r="DT139" s="359">
        <f t="shared" ca="1" si="313"/>
        <v>0</v>
      </c>
      <c r="DV139" s="362">
        <f t="shared" ref="DV139:DV202" ca="1" si="347">DV138+1</f>
        <v>250</v>
      </c>
      <c r="DW139" s="362">
        <v>131</v>
      </c>
      <c r="DX139" s="371">
        <f t="shared" ref="DX139:DX202" ca="1" si="348">EC138</f>
        <v>0</v>
      </c>
      <c r="DY139" s="359">
        <f t="shared" ca="1" si="293"/>
        <v>0</v>
      </c>
      <c r="DZ139" s="359">
        <f t="shared" ca="1" si="294"/>
        <v>0</v>
      </c>
      <c r="EA139" s="359">
        <f t="shared" ca="1" si="295"/>
        <v>0</v>
      </c>
      <c r="EB139" s="359">
        <f t="shared" ca="1" si="296"/>
        <v>0</v>
      </c>
      <c r="EC139" s="359">
        <f t="shared" ca="1" si="314"/>
        <v>0</v>
      </c>
      <c r="EE139" s="362">
        <f t="shared" ref="EE139:EE202" ca="1" si="349">EE138+1</f>
        <v>250</v>
      </c>
      <c r="EF139" s="362">
        <v>131</v>
      </c>
      <c r="EG139" s="371">
        <f t="shared" ref="EG139:EG202" ca="1" si="350">EL138</f>
        <v>0</v>
      </c>
      <c r="EH139" s="359">
        <f t="shared" ca="1" si="297"/>
        <v>0</v>
      </c>
      <c r="EI139" s="359">
        <f t="shared" ca="1" si="298"/>
        <v>0</v>
      </c>
      <c r="EJ139" s="359">
        <f t="shared" ca="1" si="299"/>
        <v>0</v>
      </c>
      <c r="EK139" s="359">
        <f t="shared" ca="1" si="300"/>
        <v>0</v>
      </c>
      <c r="EL139" s="359">
        <f t="shared" ca="1" si="315"/>
        <v>0</v>
      </c>
    </row>
    <row r="140" spans="6:142" x14ac:dyDescent="0.35">
      <c r="F140" s="372">
        <f ca="1">IFERROR(INDEX('Inflation Rates'!$A$16:$H$138,MATCH('IRA Roth'!$H140,'Inflation Rates'!$A$16:$A$138,0),8)/INDEX('Inflation Rates'!$A$16:$H$138,MATCH('IRA Roth'!$H140,'Inflation Rates'!$A$16:$A$138,0)-1,8)-1,F139)</f>
        <v>2.0000000000000018E-2</v>
      </c>
      <c r="G140" s="372">
        <f ca="1">IFERROR(INDEX('Inflation Rates'!$A$16:$H$138,MATCH('IRA Roth'!$H140,'Inflation Rates'!$A$16:$A$138,0),6)/INDEX('Inflation Rates'!$A$16:$H$138,MATCH('IRA Roth'!$H140,'Inflation Rates'!$A$16:$A$138,0)-1,6)-1,G139)</f>
        <v>2.0999999999999908E-2</v>
      </c>
      <c r="H140" s="362">
        <f t="shared" ca="1" si="316"/>
        <v>2151</v>
      </c>
      <c r="I140" s="362">
        <f t="shared" ca="1" si="316"/>
        <v>251</v>
      </c>
      <c r="J140" s="362">
        <v>132</v>
      </c>
      <c r="K140" s="371">
        <f t="shared" ca="1" si="317"/>
        <v>0</v>
      </c>
      <c r="L140" s="359">
        <f t="shared" ca="1" si="246"/>
        <v>0</v>
      </c>
      <c r="M140" s="359">
        <f t="shared" ca="1" si="247"/>
        <v>0</v>
      </c>
      <c r="N140" s="359">
        <f t="shared" ca="1" si="248"/>
        <v>0</v>
      </c>
      <c r="O140" s="359">
        <f t="shared" ca="1" si="318"/>
        <v>0</v>
      </c>
      <c r="P140" s="359">
        <f t="shared" ca="1" si="301"/>
        <v>0</v>
      </c>
      <c r="R140" s="362">
        <f t="shared" ca="1" si="319"/>
        <v>251</v>
      </c>
      <c r="S140" s="362">
        <v>132</v>
      </c>
      <c r="T140" s="371">
        <f t="shared" ca="1" si="320"/>
        <v>0</v>
      </c>
      <c r="U140" s="359">
        <f t="shared" ca="1" si="249"/>
        <v>0</v>
      </c>
      <c r="V140" s="359">
        <f t="shared" ca="1" si="250"/>
        <v>0</v>
      </c>
      <c r="W140" s="359">
        <f t="shared" ca="1" si="251"/>
        <v>0</v>
      </c>
      <c r="X140" s="359">
        <f t="shared" ca="1" si="321"/>
        <v>0</v>
      </c>
      <c r="Y140" s="359">
        <f t="shared" ca="1" si="302"/>
        <v>0</v>
      </c>
      <c r="AA140" s="362">
        <f t="shared" ca="1" si="322"/>
        <v>251</v>
      </c>
      <c r="AB140" s="362">
        <v>132</v>
      </c>
      <c r="AC140" s="371">
        <f t="shared" ca="1" si="323"/>
        <v>0</v>
      </c>
      <c r="AD140" s="359">
        <f t="shared" ca="1" si="252"/>
        <v>0</v>
      </c>
      <c r="AE140" s="359">
        <f t="shared" ca="1" si="253"/>
        <v>0</v>
      </c>
      <c r="AF140" s="359">
        <f t="shared" ca="1" si="254"/>
        <v>0</v>
      </c>
      <c r="AG140" s="359">
        <f t="shared" ca="1" si="324"/>
        <v>0</v>
      </c>
      <c r="AH140" s="359">
        <f t="shared" ca="1" si="303"/>
        <v>0</v>
      </c>
      <c r="AJ140" s="362">
        <f t="shared" ca="1" si="325"/>
        <v>251</v>
      </c>
      <c r="AK140" s="362">
        <v>132</v>
      </c>
      <c r="AL140" s="371">
        <f t="shared" ca="1" si="326"/>
        <v>0</v>
      </c>
      <c r="AM140" s="359">
        <f t="shared" ca="1" si="255"/>
        <v>0</v>
      </c>
      <c r="AN140" s="359">
        <f t="shared" ca="1" si="256"/>
        <v>0</v>
      </c>
      <c r="AO140" s="359">
        <f t="shared" ca="1" si="257"/>
        <v>0</v>
      </c>
      <c r="AP140" s="359">
        <f t="shared" ca="1" si="327"/>
        <v>0</v>
      </c>
      <c r="AQ140" s="359">
        <f t="shared" ca="1" si="304"/>
        <v>0</v>
      </c>
      <c r="AS140" s="362">
        <f t="shared" ca="1" si="328"/>
        <v>251</v>
      </c>
      <c r="AT140" s="362">
        <v>132</v>
      </c>
      <c r="AU140" s="371">
        <f t="shared" ca="1" si="329"/>
        <v>0</v>
      </c>
      <c r="AV140" s="359">
        <f t="shared" ca="1" si="258"/>
        <v>0</v>
      </c>
      <c r="AW140" s="359">
        <f t="shared" ca="1" si="259"/>
        <v>0</v>
      </c>
      <c r="AX140" s="359">
        <f t="shared" ca="1" si="260"/>
        <v>0</v>
      </c>
      <c r="AY140" s="359">
        <f t="shared" ca="1" si="330"/>
        <v>0</v>
      </c>
      <c r="AZ140" s="359">
        <f t="shared" ca="1" si="305"/>
        <v>0</v>
      </c>
      <c r="BB140" s="362">
        <f t="shared" ca="1" si="331"/>
        <v>251</v>
      </c>
      <c r="BC140" s="362">
        <v>132</v>
      </c>
      <c r="BD140" s="371">
        <f t="shared" ca="1" si="332"/>
        <v>0</v>
      </c>
      <c r="BE140" s="359">
        <f t="shared" ca="1" si="261"/>
        <v>0</v>
      </c>
      <c r="BF140" s="359">
        <f t="shared" ca="1" si="262"/>
        <v>0</v>
      </c>
      <c r="BG140" s="359">
        <f t="shared" ca="1" si="263"/>
        <v>0</v>
      </c>
      <c r="BH140" s="359">
        <f t="shared" ca="1" si="264"/>
        <v>0</v>
      </c>
      <c r="BI140" s="359">
        <f t="shared" ca="1" si="306"/>
        <v>0</v>
      </c>
      <c r="BK140" s="362">
        <f t="shared" ca="1" si="333"/>
        <v>251</v>
      </c>
      <c r="BL140" s="362">
        <v>132</v>
      </c>
      <c r="BM140" s="371">
        <f t="shared" ca="1" si="334"/>
        <v>0</v>
      </c>
      <c r="BN140" s="359">
        <f t="shared" ca="1" si="265"/>
        <v>0</v>
      </c>
      <c r="BO140" s="359">
        <f t="shared" ca="1" si="266"/>
        <v>0</v>
      </c>
      <c r="BP140" s="359">
        <f t="shared" ca="1" si="267"/>
        <v>0</v>
      </c>
      <c r="BQ140" s="359">
        <f t="shared" ca="1" si="268"/>
        <v>0</v>
      </c>
      <c r="BR140" s="359">
        <f t="shared" ca="1" si="307"/>
        <v>0</v>
      </c>
      <c r="BT140" s="362">
        <f t="shared" ca="1" si="335"/>
        <v>251</v>
      </c>
      <c r="BU140" s="362">
        <v>132</v>
      </c>
      <c r="BV140" s="371">
        <f t="shared" ca="1" si="336"/>
        <v>0</v>
      </c>
      <c r="BW140" s="359">
        <f t="shared" ca="1" si="269"/>
        <v>0</v>
      </c>
      <c r="BX140" s="359">
        <f t="shared" ca="1" si="270"/>
        <v>0</v>
      </c>
      <c r="BY140" s="359">
        <f t="shared" ca="1" si="271"/>
        <v>0</v>
      </c>
      <c r="BZ140" s="359">
        <f t="shared" ca="1" si="272"/>
        <v>0</v>
      </c>
      <c r="CA140" s="359">
        <f t="shared" ca="1" si="308"/>
        <v>0</v>
      </c>
      <c r="CC140" s="362">
        <f t="shared" ca="1" si="337"/>
        <v>251</v>
      </c>
      <c r="CD140" s="362">
        <v>132</v>
      </c>
      <c r="CE140" s="371">
        <f t="shared" ca="1" si="338"/>
        <v>0</v>
      </c>
      <c r="CF140" s="359">
        <f t="shared" ca="1" si="273"/>
        <v>0</v>
      </c>
      <c r="CG140" s="359">
        <f t="shared" ca="1" si="274"/>
        <v>0</v>
      </c>
      <c r="CH140" s="359">
        <f t="shared" ca="1" si="275"/>
        <v>0</v>
      </c>
      <c r="CI140" s="359">
        <f t="shared" ca="1" si="276"/>
        <v>0</v>
      </c>
      <c r="CJ140" s="359">
        <f t="shared" ca="1" si="309"/>
        <v>0</v>
      </c>
      <c r="CL140" s="362">
        <f t="shared" ca="1" si="339"/>
        <v>251</v>
      </c>
      <c r="CM140" s="362">
        <v>132</v>
      </c>
      <c r="CN140" s="371">
        <f t="shared" ca="1" si="340"/>
        <v>0</v>
      </c>
      <c r="CO140" s="359">
        <f t="shared" ca="1" si="277"/>
        <v>0</v>
      </c>
      <c r="CP140" s="359">
        <f t="shared" ca="1" si="278"/>
        <v>0</v>
      </c>
      <c r="CQ140" s="359">
        <f t="shared" ca="1" si="279"/>
        <v>0</v>
      </c>
      <c r="CR140" s="359">
        <f t="shared" ca="1" si="280"/>
        <v>0</v>
      </c>
      <c r="CS140" s="359">
        <f t="shared" ca="1" si="310"/>
        <v>0</v>
      </c>
      <c r="CU140" s="362">
        <f t="shared" ca="1" si="341"/>
        <v>251</v>
      </c>
      <c r="CV140" s="362">
        <v>132</v>
      </c>
      <c r="CW140" s="371">
        <f t="shared" ca="1" si="342"/>
        <v>0</v>
      </c>
      <c r="CX140" s="359">
        <f t="shared" ca="1" si="281"/>
        <v>0</v>
      </c>
      <c r="CY140" s="359">
        <f t="shared" ca="1" si="282"/>
        <v>0</v>
      </c>
      <c r="CZ140" s="359">
        <f t="shared" ca="1" si="283"/>
        <v>0</v>
      </c>
      <c r="DA140" s="359">
        <f t="shared" ca="1" si="284"/>
        <v>0</v>
      </c>
      <c r="DB140" s="359">
        <f t="shared" ca="1" si="311"/>
        <v>0</v>
      </c>
      <c r="DD140" s="362">
        <f t="shared" ca="1" si="343"/>
        <v>251</v>
      </c>
      <c r="DE140" s="362">
        <v>132</v>
      </c>
      <c r="DF140" s="371">
        <f t="shared" ca="1" si="344"/>
        <v>0</v>
      </c>
      <c r="DG140" s="359">
        <f t="shared" ca="1" si="285"/>
        <v>0</v>
      </c>
      <c r="DH140" s="359">
        <f t="shared" ca="1" si="286"/>
        <v>0</v>
      </c>
      <c r="DI140" s="359">
        <f t="shared" ca="1" si="287"/>
        <v>0</v>
      </c>
      <c r="DJ140" s="359">
        <f t="shared" ca="1" si="288"/>
        <v>0</v>
      </c>
      <c r="DK140" s="359">
        <f t="shared" ca="1" si="312"/>
        <v>0</v>
      </c>
      <c r="DM140" s="362">
        <f t="shared" ca="1" si="345"/>
        <v>251</v>
      </c>
      <c r="DN140" s="362">
        <v>132</v>
      </c>
      <c r="DO140" s="371">
        <f t="shared" ca="1" si="346"/>
        <v>0</v>
      </c>
      <c r="DP140" s="359">
        <f t="shared" ca="1" si="289"/>
        <v>0</v>
      </c>
      <c r="DQ140" s="359">
        <f t="shared" ca="1" si="290"/>
        <v>0</v>
      </c>
      <c r="DR140" s="359">
        <f t="shared" ca="1" si="291"/>
        <v>0</v>
      </c>
      <c r="DS140" s="359">
        <f t="shared" ca="1" si="292"/>
        <v>0</v>
      </c>
      <c r="DT140" s="359">
        <f t="shared" ca="1" si="313"/>
        <v>0</v>
      </c>
      <c r="DV140" s="362">
        <f t="shared" ca="1" si="347"/>
        <v>251</v>
      </c>
      <c r="DW140" s="362">
        <v>132</v>
      </c>
      <c r="DX140" s="371">
        <f t="shared" ca="1" si="348"/>
        <v>0</v>
      </c>
      <c r="DY140" s="359">
        <f t="shared" ca="1" si="293"/>
        <v>0</v>
      </c>
      <c r="DZ140" s="359">
        <f t="shared" ca="1" si="294"/>
        <v>0</v>
      </c>
      <c r="EA140" s="359">
        <f t="shared" ca="1" si="295"/>
        <v>0</v>
      </c>
      <c r="EB140" s="359">
        <f t="shared" ca="1" si="296"/>
        <v>0</v>
      </c>
      <c r="EC140" s="359">
        <f t="shared" ca="1" si="314"/>
        <v>0</v>
      </c>
      <c r="EE140" s="362">
        <f t="shared" ca="1" si="349"/>
        <v>251</v>
      </c>
      <c r="EF140" s="362">
        <v>132</v>
      </c>
      <c r="EG140" s="371">
        <f t="shared" ca="1" si="350"/>
        <v>0</v>
      </c>
      <c r="EH140" s="359">
        <f t="shared" ca="1" si="297"/>
        <v>0</v>
      </c>
      <c r="EI140" s="359">
        <f t="shared" ca="1" si="298"/>
        <v>0</v>
      </c>
      <c r="EJ140" s="359">
        <f t="shared" ca="1" si="299"/>
        <v>0</v>
      </c>
      <c r="EK140" s="359">
        <f t="shared" ca="1" si="300"/>
        <v>0</v>
      </c>
      <c r="EL140" s="359">
        <f t="shared" ca="1" si="315"/>
        <v>0</v>
      </c>
    </row>
    <row r="141" spans="6:142" x14ac:dyDescent="0.35">
      <c r="F141" s="372">
        <f ca="1">IFERROR(INDEX('Inflation Rates'!$A$16:$H$138,MATCH('IRA Roth'!$H141,'Inflation Rates'!$A$16:$A$138,0),8)/INDEX('Inflation Rates'!$A$16:$H$138,MATCH('IRA Roth'!$H141,'Inflation Rates'!$A$16:$A$138,0)-1,8)-1,F140)</f>
        <v>2.0000000000000018E-2</v>
      </c>
      <c r="G141" s="372">
        <f ca="1">IFERROR(INDEX('Inflation Rates'!$A$16:$H$138,MATCH('IRA Roth'!$H141,'Inflation Rates'!$A$16:$A$138,0),6)/INDEX('Inflation Rates'!$A$16:$H$138,MATCH('IRA Roth'!$H141,'Inflation Rates'!$A$16:$A$138,0)-1,6)-1,G140)</f>
        <v>2.0999999999999908E-2</v>
      </c>
      <c r="H141" s="362">
        <f t="shared" ca="1" si="316"/>
        <v>2152</v>
      </c>
      <c r="I141" s="362">
        <f t="shared" ca="1" si="316"/>
        <v>252</v>
      </c>
      <c r="J141" s="362">
        <v>133</v>
      </c>
      <c r="K141" s="371">
        <f t="shared" ca="1" si="317"/>
        <v>0</v>
      </c>
      <c r="L141" s="359">
        <f t="shared" ca="1" si="246"/>
        <v>0</v>
      </c>
      <c r="M141" s="359">
        <f t="shared" ca="1" si="247"/>
        <v>0</v>
      </c>
      <c r="N141" s="359">
        <f t="shared" ca="1" si="248"/>
        <v>0</v>
      </c>
      <c r="O141" s="359">
        <f t="shared" ca="1" si="318"/>
        <v>0</v>
      </c>
      <c r="P141" s="359">
        <f t="shared" ca="1" si="301"/>
        <v>0</v>
      </c>
      <c r="R141" s="362">
        <f t="shared" ca="1" si="319"/>
        <v>252</v>
      </c>
      <c r="S141" s="362">
        <v>133</v>
      </c>
      <c r="T141" s="371">
        <f t="shared" ca="1" si="320"/>
        <v>0</v>
      </c>
      <c r="U141" s="359">
        <f t="shared" ca="1" si="249"/>
        <v>0</v>
      </c>
      <c r="V141" s="359">
        <f t="shared" ca="1" si="250"/>
        <v>0</v>
      </c>
      <c r="W141" s="359">
        <f t="shared" ca="1" si="251"/>
        <v>0</v>
      </c>
      <c r="X141" s="359">
        <f t="shared" ca="1" si="321"/>
        <v>0</v>
      </c>
      <c r="Y141" s="359">
        <f t="shared" ca="1" si="302"/>
        <v>0</v>
      </c>
      <c r="AA141" s="362">
        <f t="shared" ca="1" si="322"/>
        <v>252</v>
      </c>
      <c r="AB141" s="362">
        <v>133</v>
      </c>
      <c r="AC141" s="371">
        <f t="shared" ca="1" si="323"/>
        <v>0</v>
      </c>
      <c r="AD141" s="359">
        <f t="shared" ca="1" si="252"/>
        <v>0</v>
      </c>
      <c r="AE141" s="359">
        <f t="shared" ca="1" si="253"/>
        <v>0</v>
      </c>
      <c r="AF141" s="359">
        <f t="shared" ca="1" si="254"/>
        <v>0</v>
      </c>
      <c r="AG141" s="359">
        <f t="shared" ca="1" si="324"/>
        <v>0</v>
      </c>
      <c r="AH141" s="359">
        <f t="shared" ca="1" si="303"/>
        <v>0</v>
      </c>
      <c r="AJ141" s="362">
        <f t="shared" ca="1" si="325"/>
        <v>252</v>
      </c>
      <c r="AK141" s="362">
        <v>133</v>
      </c>
      <c r="AL141" s="371">
        <f t="shared" ca="1" si="326"/>
        <v>0</v>
      </c>
      <c r="AM141" s="359">
        <f t="shared" ca="1" si="255"/>
        <v>0</v>
      </c>
      <c r="AN141" s="359">
        <f t="shared" ca="1" si="256"/>
        <v>0</v>
      </c>
      <c r="AO141" s="359">
        <f t="shared" ca="1" si="257"/>
        <v>0</v>
      </c>
      <c r="AP141" s="359">
        <f t="shared" ca="1" si="327"/>
        <v>0</v>
      </c>
      <c r="AQ141" s="359">
        <f t="shared" ca="1" si="304"/>
        <v>0</v>
      </c>
      <c r="AS141" s="362">
        <f t="shared" ca="1" si="328"/>
        <v>252</v>
      </c>
      <c r="AT141" s="362">
        <v>133</v>
      </c>
      <c r="AU141" s="371">
        <f t="shared" ca="1" si="329"/>
        <v>0</v>
      </c>
      <c r="AV141" s="359">
        <f t="shared" ca="1" si="258"/>
        <v>0</v>
      </c>
      <c r="AW141" s="359">
        <f t="shared" ca="1" si="259"/>
        <v>0</v>
      </c>
      <c r="AX141" s="359">
        <f t="shared" ca="1" si="260"/>
        <v>0</v>
      </c>
      <c r="AY141" s="359">
        <f t="shared" ca="1" si="330"/>
        <v>0</v>
      </c>
      <c r="AZ141" s="359">
        <f t="shared" ca="1" si="305"/>
        <v>0</v>
      </c>
      <c r="BB141" s="362">
        <f t="shared" ca="1" si="331"/>
        <v>252</v>
      </c>
      <c r="BC141" s="362">
        <v>133</v>
      </c>
      <c r="BD141" s="371">
        <f t="shared" ca="1" si="332"/>
        <v>0</v>
      </c>
      <c r="BE141" s="359">
        <f t="shared" ca="1" si="261"/>
        <v>0</v>
      </c>
      <c r="BF141" s="359">
        <f t="shared" ca="1" si="262"/>
        <v>0</v>
      </c>
      <c r="BG141" s="359">
        <f t="shared" ca="1" si="263"/>
        <v>0</v>
      </c>
      <c r="BH141" s="359">
        <f t="shared" ca="1" si="264"/>
        <v>0</v>
      </c>
      <c r="BI141" s="359">
        <f t="shared" ca="1" si="306"/>
        <v>0</v>
      </c>
      <c r="BK141" s="362">
        <f t="shared" ca="1" si="333"/>
        <v>252</v>
      </c>
      <c r="BL141" s="362">
        <v>133</v>
      </c>
      <c r="BM141" s="371">
        <f t="shared" ca="1" si="334"/>
        <v>0</v>
      </c>
      <c r="BN141" s="359">
        <f t="shared" ca="1" si="265"/>
        <v>0</v>
      </c>
      <c r="BO141" s="359">
        <f t="shared" ca="1" si="266"/>
        <v>0</v>
      </c>
      <c r="BP141" s="359">
        <f t="shared" ca="1" si="267"/>
        <v>0</v>
      </c>
      <c r="BQ141" s="359">
        <f t="shared" ca="1" si="268"/>
        <v>0</v>
      </c>
      <c r="BR141" s="359">
        <f t="shared" ca="1" si="307"/>
        <v>0</v>
      </c>
      <c r="BT141" s="362">
        <f t="shared" ca="1" si="335"/>
        <v>252</v>
      </c>
      <c r="BU141" s="362">
        <v>133</v>
      </c>
      <c r="BV141" s="371">
        <f t="shared" ca="1" si="336"/>
        <v>0</v>
      </c>
      <c r="BW141" s="359">
        <f t="shared" ca="1" si="269"/>
        <v>0</v>
      </c>
      <c r="BX141" s="359">
        <f t="shared" ca="1" si="270"/>
        <v>0</v>
      </c>
      <c r="BY141" s="359">
        <f t="shared" ca="1" si="271"/>
        <v>0</v>
      </c>
      <c r="BZ141" s="359">
        <f t="shared" ca="1" si="272"/>
        <v>0</v>
      </c>
      <c r="CA141" s="359">
        <f t="shared" ca="1" si="308"/>
        <v>0</v>
      </c>
      <c r="CC141" s="362">
        <f t="shared" ca="1" si="337"/>
        <v>252</v>
      </c>
      <c r="CD141" s="362">
        <v>133</v>
      </c>
      <c r="CE141" s="371">
        <f t="shared" ca="1" si="338"/>
        <v>0</v>
      </c>
      <c r="CF141" s="359">
        <f t="shared" ca="1" si="273"/>
        <v>0</v>
      </c>
      <c r="CG141" s="359">
        <f t="shared" ca="1" si="274"/>
        <v>0</v>
      </c>
      <c r="CH141" s="359">
        <f t="shared" ca="1" si="275"/>
        <v>0</v>
      </c>
      <c r="CI141" s="359">
        <f t="shared" ca="1" si="276"/>
        <v>0</v>
      </c>
      <c r="CJ141" s="359">
        <f t="shared" ca="1" si="309"/>
        <v>0</v>
      </c>
      <c r="CL141" s="362">
        <f t="shared" ca="1" si="339"/>
        <v>252</v>
      </c>
      <c r="CM141" s="362">
        <v>133</v>
      </c>
      <c r="CN141" s="371">
        <f t="shared" ca="1" si="340"/>
        <v>0</v>
      </c>
      <c r="CO141" s="359">
        <f t="shared" ca="1" si="277"/>
        <v>0</v>
      </c>
      <c r="CP141" s="359">
        <f t="shared" ca="1" si="278"/>
        <v>0</v>
      </c>
      <c r="CQ141" s="359">
        <f t="shared" ca="1" si="279"/>
        <v>0</v>
      </c>
      <c r="CR141" s="359">
        <f t="shared" ca="1" si="280"/>
        <v>0</v>
      </c>
      <c r="CS141" s="359">
        <f t="shared" ca="1" si="310"/>
        <v>0</v>
      </c>
      <c r="CU141" s="362">
        <f t="shared" ca="1" si="341"/>
        <v>252</v>
      </c>
      <c r="CV141" s="362">
        <v>133</v>
      </c>
      <c r="CW141" s="371">
        <f t="shared" ca="1" si="342"/>
        <v>0</v>
      </c>
      <c r="CX141" s="359">
        <f t="shared" ca="1" si="281"/>
        <v>0</v>
      </c>
      <c r="CY141" s="359">
        <f t="shared" ca="1" si="282"/>
        <v>0</v>
      </c>
      <c r="CZ141" s="359">
        <f t="shared" ca="1" si="283"/>
        <v>0</v>
      </c>
      <c r="DA141" s="359">
        <f t="shared" ca="1" si="284"/>
        <v>0</v>
      </c>
      <c r="DB141" s="359">
        <f t="shared" ca="1" si="311"/>
        <v>0</v>
      </c>
      <c r="DD141" s="362">
        <f t="shared" ca="1" si="343"/>
        <v>252</v>
      </c>
      <c r="DE141" s="362">
        <v>133</v>
      </c>
      <c r="DF141" s="371">
        <f t="shared" ca="1" si="344"/>
        <v>0</v>
      </c>
      <c r="DG141" s="359">
        <f t="shared" ca="1" si="285"/>
        <v>0</v>
      </c>
      <c r="DH141" s="359">
        <f t="shared" ca="1" si="286"/>
        <v>0</v>
      </c>
      <c r="DI141" s="359">
        <f t="shared" ca="1" si="287"/>
        <v>0</v>
      </c>
      <c r="DJ141" s="359">
        <f t="shared" ca="1" si="288"/>
        <v>0</v>
      </c>
      <c r="DK141" s="359">
        <f t="shared" ca="1" si="312"/>
        <v>0</v>
      </c>
      <c r="DM141" s="362">
        <f t="shared" ca="1" si="345"/>
        <v>252</v>
      </c>
      <c r="DN141" s="362">
        <v>133</v>
      </c>
      <c r="DO141" s="371">
        <f t="shared" ca="1" si="346"/>
        <v>0</v>
      </c>
      <c r="DP141" s="359">
        <f t="shared" ca="1" si="289"/>
        <v>0</v>
      </c>
      <c r="DQ141" s="359">
        <f t="shared" ca="1" si="290"/>
        <v>0</v>
      </c>
      <c r="DR141" s="359">
        <f t="shared" ca="1" si="291"/>
        <v>0</v>
      </c>
      <c r="DS141" s="359">
        <f t="shared" ca="1" si="292"/>
        <v>0</v>
      </c>
      <c r="DT141" s="359">
        <f t="shared" ca="1" si="313"/>
        <v>0</v>
      </c>
      <c r="DV141" s="362">
        <f t="shared" ca="1" si="347"/>
        <v>252</v>
      </c>
      <c r="DW141" s="362">
        <v>133</v>
      </c>
      <c r="DX141" s="371">
        <f t="shared" ca="1" si="348"/>
        <v>0</v>
      </c>
      <c r="DY141" s="359">
        <f t="shared" ca="1" si="293"/>
        <v>0</v>
      </c>
      <c r="DZ141" s="359">
        <f t="shared" ca="1" si="294"/>
        <v>0</v>
      </c>
      <c r="EA141" s="359">
        <f t="shared" ca="1" si="295"/>
        <v>0</v>
      </c>
      <c r="EB141" s="359">
        <f t="shared" ca="1" si="296"/>
        <v>0</v>
      </c>
      <c r="EC141" s="359">
        <f t="shared" ca="1" si="314"/>
        <v>0</v>
      </c>
      <c r="EE141" s="362">
        <f t="shared" ca="1" si="349"/>
        <v>252</v>
      </c>
      <c r="EF141" s="362">
        <v>133</v>
      </c>
      <c r="EG141" s="371">
        <f t="shared" ca="1" si="350"/>
        <v>0</v>
      </c>
      <c r="EH141" s="359">
        <f t="shared" ca="1" si="297"/>
        <v>0</v>
      </c>
      <c r="EI141" s="359">
        <f t="shared" ca="1" si="298"/>
        <v>0</v>
      </c>
      <c r="EJ141" s="359">
        <f t="shared" ca="1" si="299"/>
        <v>0</v>
      </c>
      <c r="EK141" s="359">
        <f t="shared" ca="1" si="300"/>
        <v>0</v>
      </c>
      <c r="EL141" s="359">
        <f t="shared" ca="1" si="315"/>
        <v>0</v>
      </c>
    </row>
    <row r="142" spans="6:142" x14ac:dyDescent="0.35">
      <c r="F142" s="372">
        <f ca="1">IFERROR(INDEX('Inflation Rates'!$A$16:$H$138,MATCH('IRA Roth'!$H142,'Inflation Rates'!$A$16:$A$138,0),8)/INDEX('Inflation Rates'!$A$16:$H$138,MATCH('IRA Roth'!$H142,'Inflation Rates'!$A$16:$A$138,0)-1,8)-1,F141)</f>
        <v>2.0000000000000018E-2</v>
      </c>
      <c r="G142" s="372">
        <f ca="1">IFERROR(INDEX('Inflation Rates'!$A$16:$H$138,MATCH('IRA Roth'!$H142,'Inflation Rates'!$A$16:$A$138,0),6)/INDEX('Inflation Rates'!$A$16:$H$138,MATCH('IRA Roth'!$H142,'Inflation Rates'!$A$16:$A$138,0)-1,6)-1,G141)</f>
        <v>2.0999999999999908E-2</v>
      </c>
      <c r="H142" s="362">
        <f t="shared" ca="1" si="316"/>
        <v>2153</v>
      </c>
      <c r="I142" s="362">
        <f t="shared" ca="1" si="316"/>
        <v>253</v>
      </c>
      <c r="J142" s="362">
        <v>134</v>
      </c>
      <c r="K142" s="371">
        <f t="shared" ca="1" si="317"/>
        <v>0</v>
      </c>
      <c r="L142" s="359">
        <f t="shared" ca="1" si="246"/>
        <v>0</v>
      </c>
      <c r="M142" s="359">
        <f t="shared" ca="1" si="247"/>
        <v>0</v>
      </c>
      <c r="N142" s="359">
        <f t="shared" ca="1" si="248"/>
        <v>0</v>
      </c>
      <c r="O142" s="359">
        <f t="shared" ca="1" si="318"/>
        <v>0</v>
      </c>
      <c r="P142" s="359">
        <f t="shared" ca="1" si="301"/>
        <v>0</v>
      </c>
      <c r="R142" s="362">
        <f t="shared" ca="1" si="319"/>
        <v>253</v>
      </c>
      <c r="S142" s="362">
        <v>134</v>
      </c>
      <c r="T142" s="371">
        <f t="shared" ca="1" si="320"/>
        <v>0</v>
      </c>
      <c r="U142" s="359">
        <f t="shared" ca="1" si="249"/>
        <v>0</v>
      </c>
      <c r="V142" s="359">
        <f t="shared" ca="1" si="250"/>
        <v>0</v>
      </c>
      <c r="W142" s="359">
        <f t="shared" ca="1" si="251"/>
        <v>0</v>
      </c>
      <c r="X142" s="359">
        <f t="shared" ca="1" si="321"/>
        <v>0</v>
      </c>
      <c r="Y142" s="359">
        <f t="shared" ca="1" si="302"/>
        <v>0</v>
      </c>
      <c r="AA142" s="362">
        <f t="shared" ca="1" si="322"/>
        <v>253</v>
      </c>
      <c r="AB142" s="362">
        <v>134</v>
      </c>
      <c r="AC142" s="371">
        <f t="shared" ca="1" si="323"/>
        <v>0</v>
      </c>
      <c r="AD142" s="359">
        <f t="shared" ca="1" si="252"/>
        <v>0</v>
      </c>
      <c r="AE142" s="359">
        <f t="shared" ca="1" si="253"/>
        <v>0</v>
      </c>
      <c r="AF142" s="359">
        <f t="shared" ca="1" si="254"/>
        <v>0</v>
      </c>
      <c r="AG142" s="359">
        <f t="shared" ca="1" si="324"/>
        <v>0</v>
      </c>
      <c r="AH142" s="359">
        <f t="shared" ca="1" si="303"/>
        <v>0</v>
      </c>
      <c r="AJ142" s="362">
        <f t="shared" ca="1" si="325"/>
        <v>253</v>
      </c>
      <c r="AK142" s="362">
        <v>134</v>
      </c>
      <c r="AL142" s="371">
        <f t="shared" ca="1" si="326"/>
        <v>0</v>
      </c>
      <c r="AM142" s="359">
        <f t="shared" ca="1" si="255"/>
        <v>0</v>
      </c>
      <c r="AN142" s="359">
        <f t="shared" ca="1" si="256"/>
        <v>0</v>
      </c>
      <c r="AO142" s="359">
        <f t="shared" ca="1" si="257"/>
        <v>0</v>
      </c>
      <c r="AP142" s="359">
        <f t="shared" ca="1" si="327"/>
        <v>0</v>
      </c>
      <c r="AQ142" s="359">
        <f t="shared" ca="1" si="304"/>
        <v>0</v>
      </c>
      <c r="AS142" s="362">
        <f t="shared" ca="1" si="328"/>
        <v>253</v>
      </c>
      <c r="AT142" s="362">
        <v>134</v>
      </c>
      <c r="AU142" s="371">
        <f t="shared" ca="1" si="329"/>
        <v>0</v>
      </c>
      <c r="AV142" s="359">
        <f t="shared" ca="1" si="258"/>
        <v>0</v>
      </c>
      <c r="AW142" s="359">
        <f t="shared" ca="1" si="259"/>
        <v>0</v>
      </c>
      <c r="AX142" s="359">
        <f t="shared" ca="1" si="260"/>
        <v>0</v>
      </c>
      <c r="AY142" s="359">
        <f t="shared" ca="1" si="330"/>
        <v>0</v>
      </c>
      <c r="AZ142" s="359">
        <f t="shared" ca="1" si="305"/>
        <v>0</v>
      </c>
      <c r="BB142" s="362">
        <f t="shared" ca="1" si="331"/>
        <v>253</v>
      </c>
      <c r="BC142" s="362">
        <v>134</v>
      </c>
      <c r="BD142" s="371">
        <f t="shared" ca="1" si="332"/>
        <v>0</v>
      </c>
      <c r="BE142" s="359">
        <f t="shared" ca="1" si="261"/>
        <v>0</v>
      </c>
      <c r="BF142" s="359">
        <f t="shared" ca="1" si="262"/>
        <v>0</v>
      </c>
      <c r="BG142" s="359">
        <f t="shared" ca="1" si="263"/>
        <v>0</v>
      </c>
      <c r="BH142" s="359">
        <f t="shared" ca="1" si="264"/>
        <v>0</v>
      </c>
      <c r="BI142" s="359">
        <f t="shared" ca="1" si="306"/>
        <v>0</v>
      </c>
      <c r="BK142" s="362">
        <f t="shared" ca="1" si="333"/>
        <v>253</v>
      </c>
      <c r="BL142" s="362">
        <v>134</v>
      </c>
      <c r="BM142" s="371">
        <f t="shared" ca="1" si="334"/>
        <v>0</v>
      </c>
      <c r="BN142" s="359">
        <f t="shared" ca="1" si="265"/>
        <v>0</v>
      </c>
      <c r="BO142" s="359">
        <f t="shared" ca="1" si="266"/>
        <v>0</v>
      </c>
      <c r="BP142" s="359">
        <f t="shared" ca="1" si="267"/>
        <v>0</v>
      </c>
      <c r="BQ142" s="359">
        <f t="shared" ca="1" si="268"/>
        <v>0</v>
      </c>
      <c r="BR142" s="359">
        <f t="shared" ca="1" si="307"/>
        <v>0</v>
      </c>
      <c r="BT142" s="362">
        <f t="shared" ca="1" si="335"/>
        <v>253</v>
      </c>
      <c r="BU142" s="362">
        <v>134</v>
      </c>
      <c r="BV142" s="371">
        <f t="shared" ca="1" si="336"/>
        <v>0</v>
      </c>
      <c r="BW142" s="359">
        <f t="shared" ca="1" si="269"/>
        <v>0</v>
      </c>
      <c r="BX142" s="359">
        <f t="shared" ca="1" si="270"/>
        <v>0</v>
      </c>
      <c r="BY142" s="359">
        <f t="shared" ca="1" si="271"/>
        <v>0</v>
      </c>
      <c r="BZ142" s="359">
        <f t="shared" ca="1" si="272"/>
        <v>0</v>
      </c>
      <c r="CA142" s="359">
        <f t="shared" ca="1" si="308"/>
        <v>0</v>
      </c>
      <c r="CC142" s="362">
        <f t="shared" ca="1" si="337"/>
        <v>253</v>
      </c>
      <c r="CD142" s="362">
        <v>134</v>
      </c>
      <c r="CE142" s="371">
        <f t="shared" ca="1" si="338"/>
        <v>0</v>
      </c>
      <c r="CF142" s="359">
        <f t="shared" ca="1" si="273"/>
        <v>0</v>
      </c>
      <c r="CG142" s="359">
        <f t="shared" ca="1" si="274"/>
        <v>0</v>
      </c>
      <c r="CH142" s="359">
        <f t="shared" ca="1" si="275"/>
        <v>0</v>
      </c>
      <c r="CI142" s="359">
        <f t="shared" ca="1" si="276"/>
        <v>0</v>
      </c>
      <c r="CJ142" s="359">
        <f t="shared" ca="1" si="309"/>
        <v>0</v>
      </c>
      <c r="CL142" s="362">
        <f t="shared" ca="1" si="339"/>
        <v>253</v>
      </c>
      <c r="CM142" s="362">
        <v>134</v>
      </c>
      <c r="CN142" s="371">
        <f t="shared" ca="1" si="340"/>
        <v>0</v>
      </c>
      <c r="CO142" s="359">
        <f t="shared" ca="1" si="277"/>
        <v>0</v>
      </c>
      <c r="CP142" s="359">
        <f t="shared" ca="1" si="278"/>
        <v>0</v>
      </c>
      <c r="CQ142" s="359">
        <f t="shared" ca="1" si="279"/>
        <v>0</v>
      </c>
      <c r="CR142" s="359">
        <f t="shared" ca="1" si="280"/>
        <v>0</v>
      </c>
      <c r="CS142" s="359">
        <f t="shared" ca="1" si="310"/>
        <v>0</v>
      </c>
      <c r="CU142" s="362">
        <f t="shared" ca="1" si="341"/>
        <v>253</v>
      </c>
      <c r="CV142" s="362">
        <v>134</v>
      </c>
      <c r="CW142" s="371">
        <f t="shared" ca="1" si="342"/>
        <v>0</v>
      </c>
      <c r="CX142" s="359">
        <f t="shared" ca="1" si="281"/>
        <v>0</v>
      </c>
      <c r="CY142" s="359">
        <f t="shared" ca="1" si="282"/>
        <v>0</v>
      </c>
      <c r="CZ142" s="359">
        <f t="shared" ca="1" si="283"/>
        <v>0</v>
      </c>
      <c r="DA142" s="359">
        <f t="shared" ca="1" si="284"/>
        <v>0</v>
      </c>
      <c r="DB142" s="359">
        <f t="shared" ca="1" si="311"/>
        <v>0</v>
      </c>
      <c r="DD142" s="362">
        <f t="shared" ca="1" si="343"/>
        <v>253</v>
      </c>
      <c r="DE142" s="362">
        <v>134</v>
      </c>
      <c r="DF142" s="371">
        <f t="shared" ca="1" si="344"/>
        <v>0</v>
      </c>
      <c r="DG142" s="359">
        <f t="shared" ca="1" si="285"/>
        <v>0</v>
      </c>
      <c r="DH142" s="359">
        <f t="shared" ca="1" si="286"/>
        <v>0</v>
      </c>
      <c r="DI142" s="359">
        <f t="shared" ca="1" si="287"/>
        <v>0</v>
      </c>
      <c r="DJ142" s="359">
        <f t="shared" ca="1" si="288"/>
        <v>0</v>
      </c>
      <c r="DK142" s="359">
        <f t="shared" ca="1" si="312"/>
        <v>0</v>
      </c>
      <c r="DM142" s="362">
        <f t="shared" ca="1" si="345"/>
        <v>253</v>
      </c>
      <c r="DN142" s="362">
        <v>134</v>
      </c>
      <c r="DO142" s="371">
        <f t="shared" ca="1" si="346"/>
        <v>0</v>
      </c>
      <c r="DP142" s="359">
        <f t="shared" ca="1" si="289"/>
        <v>0</v>
      </c>
      <c r="DQ142" s="359">
        <f t="shared" ca="1" si="290"/>
        <v>0</v>
      </c>
      <c r="DR142" s="359">
        <f t="shared" ca="1" si="291"/>
        <v>0</v>
      </c>
      <c r="DS142" s="359">
        <f t="shared" ca="1" si="292"/>
        <v>0</v>
      </c>
      <c r="DT142" s="359">
        <f t="shared" ca="1" si="313"/>
        <v>0</v>
      </c>
      <c r="DV142" s="362">
        <f t="shared" ca="1" si="347"/>
        <v>253</v>
      </c>
      <c r="DW142" s="362">
        <v>134</v>
      </c>
      <c r="DX142" s="371">
        <f t="shared" ca="1" si="348"/>
        <v>0</v>
      </c>
      <c r="DY142" s="359">
        <f t="shared" ca="1" si="293"/>
        <v>0</v>
      </c>
      <c r="DZ142" s="359">
        <f t="shared" ca="1" si="294"/>
        <v>0</v>
      </c>
      <c r="EA142" s="359">
        <f t="shared" ca="1" si="295"/>
        <v>0</v>
      </c>
      <c r="EB142" s="359">
        <f t="shared" ca="1" si="296"/>
        <v>0</v>
      </c>
      <c r="EC142" s="359">
        <f t="shared" ca="1" si="314"/>
        <v>0</v>
      </c>
      <c r="EE142" s="362">
        <f t="shared" ca="1" si="349"/>
        <v>253</v>
      </c>
      <c r="EF142" s="362">
        <v>134</v>
      </c>
      <c r="EG142" s="371">
        <f t="shared" ca="1" si="350"/>
        <v>0</v>
      </c>
      <c r="EH142" s="359">
        <f t="shared" ca="1" si="297"/>
        <v>0</v>
      </c>
      <c r="EI142" s="359">
        <f t="shared" ca="1" si="298"/>
        <v>0</v>
      </c>
      <c r="EJ142" s="359">
        <f t="shared" ca="1" si="299"/>
        <v>0</v>
      </c>
      <c r="EK142" s="359">
        <f t="shared" ca="1" si="300"/>
        <v>0</v>
      </c>
      <c r="EL142" s="359">
        <f t="shared" ca="1" si="315"/>
        <v>0</v>
      </c>
    </row>
    <row r="143" spans="6:142" x14ac:dyDescent="0.35">
      <c r="F143" s="372">
        <f ca="1">IFERROR(INDEX('Inflation Rates'!$A$16:$H$138,MATCH('IRA Roth'!$H143,'Inflation Rates'!$A$16:$A$138,0),8)/INDEX('Inflation Rates'!$A$16:$H$138,MATCH('IRA Roth'!$H143,'Inflation Rates'!$A$16:$A$138,0)-1,8)-1,F142)</f>
        <v>2.0000000000000018E-2</v>
      </c>
      <c r="G143" s="372">
        <f ca="1">IFERROR(INDEX('Inflation Rates'!$A$16:$H$138,MATCH('IRA Roth'!$H143,'Inflation Rates'!$A$16:$A$138,0),6)/INDEX('Inflation Rates'!$A$16:$H$138,MATCH('IRA Roth'!$H143,'Inflation Rates'!$A$16:$A$138,0)-1,6)-1,G142)</f>
        <v>2.0999999999999908E-2</v>
      </c>
      <c r="H143" s="362">
        <f t="shared" ca="1" si="316"/>
        <v>2154</v>
      </c>
      <c r="I143" s="362">
        <f t="shared" ca="1" si="316"/>
        <v>254</v>
      </c>
      <c r="J143" s="362">
        <v>135</v>
      </c>
      <c r="K143" s="371">
        <f t="shared" ca="1" si="317"/>
        <v>0</v>
      </c>
      <c r="L143" s="359">
        <f t="shared" ca="1" si="246"/>
        <v>0</v>
      </c>
      <c r="M143" s="359">
        <f t="shared" ca="1" si="247"/>
        <v>0</v>
      </c>
      <c r="N143" s="359">
        <f t="shared" ca="1" si="248"/>
        <v>0</v>
      </c>
      <c r="O143" s="359">
        <f t="shared" ca="1" si="318"/>
        <v>0</v>
      </c>
      <c r="P143" s="359">
        <f t="shared" ca="1" si="301"/>
        <v>0</v>
      </c>
      <c r="R143" s="362">
        <f t="shared" ca="1" si="319"/>
        <v>254</v>
      </c>
      <c r="S143" s="362">
        <v>135</v>
      </c>
      <c r="T143" s="371">
        <f t="shared" ca="1" si="320"/>
        <v>0</v>
      </c>
      <c r="U143" s="359">
        <f t="shared" ca="1" si="249"/>
        <v>0</v>
      </c>
      <c r="V143" s="359">
        <f t="shared" ca="1" si="250"/>
        <v>0</v>
      </c>
      <c r="W143" s="359">
        <f t="shared" ca="1" si="251"/>
        <v>0</v>
      </c>
      <c r="X143" s="359">
        <f t="shared" ca="1" si="321"/>
        <v>0</v>
      </c>
      <c r="Y143" s="359">
        <f t="shared" ca="1" si="302"/>
        <v>0</v>
      </c>
      <c r="AA143" s="362">
        <f t="shared" ca="1" si="322"/>
        <v>254</v>
      </c>
      <c r="AB143" s="362">
        <v>135</v>
      </c>
      <c r="AC143" s="371">
        <f t="shared" ca="1" si="323"/>
        <v>0</v>
      </c>
      <c r="AD143" s="359">
        <f t="shared" ca="1" si="252"/>
        <v>0</v>
      </c>
      <c r="AE143" s="359">
        <f t="shared" ca="1" si="253"/>
        <v>0</v>
      </c>
      <c r="AF143" s="359">
        <f t="shared" ca="1" si="254"/>
        <v>0</v>
      </c>
      <c r="AG143" s="359">
        <f t="shared" ca="1" si="324"/>
        <v>0</v>
      </c>
      <c r="AH143" s="359">
        <f t="shared" ca="1" si="303"/>
        <v>0</v>
      </c>
      <c r="AJ143" s="362">
        <f t="shared" ca="1" si="325"/>
        <v>254</v>
      </c>
      <c r="AK143" s="362">
        <v>135</v>
      </c>
      <c r="AL143" s="371">
        <f t="shared" ca="1" si="326"/>
        <v>0</v>
      </c>
      <c r="AM143" s="359">
        <f t="shared" ca="1" si="255"/>
        <v>0</v>
      </c>
      <c r="AN143" s="359">
        <f t="shared" ca="1" si="256"/>
        <v>0</v>
      </c>
      <c r="AO143" s="359">
        <f t="shared" ca="1" si="257"/>
        <v>0</v>
      </c>
      <c r="AP143" s="359">
        <f t="shared" ca="1" si="327"/>
        <v>0</v>
      </c>
      <c r="AQ143" s="359">
        <f t="shared" ca="1" si="304"/>
        <v>0</v>
      </c>
      <c r="AS143" s="362">
        <f t="shared" ca="1" si="328"/>
        <v>254</v>
      </c>
      <c r="AT143" s="362">
        <v>135</v>
      </c>
      <c r="AU143" s="371">
        <f t="shared" ca="1" si="329"/>
        <v>0</v>
      </c>
      <c r="AV143" s="359">
        <f t="shared" ca="1" si="258"/>
        <v>0</v>
      </c>
      <c r="AW143" s="359">
        <f t="shared" ca="1" si="259"/>
        <v>0</v>
      </c>
      <c r="AX143" s="359">
        <f t="shared" ca="1" si="260"/>
        <v>0</v>
      </c>
      <c r="AY143" s="359">
        <f t="shared" ca="1" si="330"/>
        <v>0</v>
      </c>
      <c r="AZ143" s="359">
        <f t="shared" ca="1" si="305"/>
        <v>0</v>
      </c>
      <c r="BB143" s="362">
        <f t="shared" ca="1" si="331"/>
        <v>254</v>
      </c>
      <c r="BC143" s="362">
        <v>135</v>
      </c>
      <c r="BD143" s="371">
        <f t="shared" ca="1" si="332"/>
        <v>0</v>
      </c>
      <c r="BE143" s="359">
        <f t="shared" ca="1" si="261"/>
        <v>0</v>
      </c>
      <c r="BF143" s="359">
        <f t="shared" ca="1" si="262"/>
        <v>0</v>
      </c>
      <c r="BG143" s="359">
        <f t="shared" ca="1" si="263"/>
        <v>0</v>
      </c>
      <c r="BH143" s="359">
        <f t="shared" ca="1" si="264"/>
        <v>0</v>
      </c>
      <c r="BI143" s="359">
        <f t="shared" ca="1" si="306"/>
        <v>0</v>
      </c>
      <c r="BK143" s="362">
        <f t="shared" ca="1" si="333"/>
        <v>254</v>
      </c>
      <c r="BL143" s="362">
        <v>135</v>
      </c>
      <c r="BM143" s="371">
        <f t="shared" ca="1" si="334"/>
        <v>0</v>
      </c>
      <c r="BN143" s="359">
        <f t="shared" ca="1" si="265"/>
        <v>0</v>
      </c>
      <c r="BO143" s="359">
        <f t="shared" ca="1" si="266"/>
        <v>0</v>
      </c>
      <c r="BP143" s="359">
        <f t="shared" ca="1" si="267"/>
        <v>0</v>
      </c>
      <c r="BQ143" s="359">
        <f t="shared" ca="1" si="268"/>
        <v>0</v>
      </c>
      <c r="BR143" s="359">
        <f t="shared" ca="1" si="307"/>
        <v>0</v>
      </c>
      <c r="BT143" s="362">
        <f t="shared" ca="1" si="335"/>
        <v>254</v>
      </c>
      <c r="BU143" s="362">
        <v>135</v>
      </c>
      <c r="BV143" s="371">
        <f t="shared" ca="1" si="336"/>
        <v>0</v>
      </c>
      <c r="BW143" s="359">
        <f t="shared" ca="1" si="269"/>
        <v>0</v>
      </c>
      <c r="BX143" s="359">
        <f t="shared" ca="1" si="270"/>
        <v>0</v>
      </c>
      <c r="BY143" s="359">
        <f t="shared" ca="1" si="271"/>
        <v>0</v>
      </c>
      <c r="BZ143" s="359">
        <f t="shared" ca="1" si="272"/>
        <v>0</v>
      </c>
      <c r="CA143" s="359">
        <f t="shared" ca="1" si="308"/>
        <v>0</v>
      </c>
      <c r="CC143" s="362">
        <f t="shared" ca="1" si="337"/>
        <v>254</v>
      </c>
      <c r="CD143" s="362">
        <v>135</v>
      </c>
      <c r="CE143" s="371">
        <f t="shared" ca="1" si="338"/>
        <v>0</v>
      </c>
      <c r="CF143" s="359">
        <f t="shared" ca="1" si="273"/>
        <v>0</v>
      </c>
      <c r="CG143" s="359">
        <f t="shared" ca="1" si="274"/>
        <v>0</v>
      </c>
      <c r="CH143" s="359">
        <f t="shared" ca="1" si="275"/>
        <v>0</v>
      </c>
      <c r="CI143" s="359">
        <f t="shared" ca="1" si="276"/>
        <v>0</v>
      </c>
      <c r="CJ143" s="359">
        <f t="shared" ca="1" si="309"/>
        <v>0</v>
      </c>
      <c r="CL143" s="362">
        <f t="shared" ca="1" si="339"/>
        <v>254</v>
      </c>
      <c r="CM143" s="362">
        <v>135</v>
      </c>
      <c r="CN143" s="371">
        <f t="shared" ca="1" si="340"/>
        <v>0</v>
      </c>
      <c r="CO143" s="359">
        <f t="shared" ca="1" si="277"/>
        <v>0</v>
      </c>
      <c r="CP143" s="359">
        <f t="shared" ca="1" si="278"/>
        <v>0</v>
      </c>
      <c r="CQ143" s="359">
        <f t="shared" ca="1" si="279"/>
        <v>0</v>
      </c>
      <c r="CR143" s="359">
        <f t="shared" ca="1" si="280"/>
        <v>0</v>
      </c>
      <c r="CS143" s="359">
        <f t="shared" ca="1" si="310"/>
        <v>0</v>
      </c>
      <c r="CU143" s="362">
        <f t="shared" ca="1" si="341"/>
        <v>254</v>
      </c>
      <c r="CV143" s="362">
        <v>135</v>
      </c>
      <c r="CW143" s="371">
        <f t="shared" ca="1" si="342"/>
        <v>0</v>
      </c>
      <c r="CX143" s="359">
        <f t="shared" ca="1" si="281"/>
        <v>0</v>
      </c>
      <c r="CY143" s="359">
        <f t="shared" ca="1" si="282"/>
        <v>0</v>
      </c>
      <c r="CZ143" s="359">
        <f t="shared" ca="1" si="283"/>
        <v>0</v>
      </c>
      <c r="DA143" s="359">
        <f t="shared" ca="1" si="284"/>
        <v>0</v>
      </c>
      <c r="DB143" s="359">
        <f t="shared" ca="1" si="311"/>
        <v>0</v>
      </c>
      <c r="DD143" s="362">
        <f t="shared" ca="1" si="343"/>
        <v>254</v>
      </c>
      <c r="DE143" s="362">
        <v>135</v>
      </c>
      <c r="DF143" s="371">
        <f t="shared" ca="1" si="344"/>
        <v>0</v>
      </c>
      <c r="DG143" s="359">
        <f t="shared" ca="1" si="285"/>
        <v>0</v>
      </c>
      <c r="DH143" s="359">
        <f t="shared" ca="1" si="286"/>
        <v>0</v>
      </c>
      <c r="DI143" s="359">
        <f t="shared" ca="1" si="287"/>
        <v>0</v>
      </c>
      <c r="DJ143" s="359">
        <f t="shared" ca="1" si="288"/>
        <v>0</v>
      </c>
      <c r="DK143" s="359">
        <f t="shared" ca="1" si="312"/>
        <v>0</v>
      </c>
      <c r="DM143" s="362">
        <f t="shared" ca="1" si="345"/>
        <v>254</v>
      </c>
      <c r="DN143" s="362">
        <v>135</v>
      </c>
      <c r="DO143" s="371">
        <f t="shared" ca="1" si="346"/>
        <v>0</v>
      </c>
      <c r="DP143" s="359">
        <f t="shared" ca="1" si="289"/>
        <v>0</v>
      </c>
      <c r="DQ143" s="359">
        <f t="shared" ca="1" si="290"/>
        <v>0</v>
      </c>
      <c r="DR143" s="359">
        <f t="shared" ca="1" si="291"/>
        <v>0</v>
      </c>
      <c r="DS143" s="359">
        <f t="shared" ca="1" si="292"/>
        <v>0</v>
      </c>
      <c r="DT143" s="359">
        <f t="shared" ca="1" si="313"/>
        <v>0</v>
      </c>
      <c r="DV143" s="362">
        <f t="shared" ca="1" si="347"/>
        <v>254</v>
      </c>
      <c r="DW143" s="362">
        <v>135</v>
      </c>
      <c r="DX143" s="371">
        <f t="shared" ca="1" si="348"/>
        <v>0</v>
      </c>
      <c r="DY143" s="359">
        <f t="shared" ca="1" si="293"/>
        <v>0</v>
      </c>
      <c r="DZ143" s="359">
        <f t="shared" ca="1" si="294"/>
        <v>0</v>
      </c>
      <c r="EA143" s="359">
        <f t="shared" ca="1" si="295"/>
        <v>0</v>
      </c>
      <c r="EB143" s="359">
        <f t="shared" ca="1" si="296"/>
        <v>0</v>
      </c>
      <c r="EC143" s="359">
        <f t="shared" ca="1" si="314"/>
        <v>0</v>
      </c>
      <c r="EE143" s="362">
        <f t="shared" ca="1" si="349"/>
        <v>254</v>
      </c>
      <c r="EF143" s="362">
        <v>135</v>
      </c>
      <c r="EG143" s="371">
        <f t="shared" ca="1" si="350"/>
        <v>0</v>
      </c>
      <c r="EH143" s="359">
        <f t="shared" ca="1" si="297"/>
        <v>0</v>
      </c>
      <c r="EI143" s="359">
        <f t="shared" ca="1" si="298"/>
        <v>0</v>
      </c>
      <c r="EJ143" s="359">
        <f t="shared" ca="1" si="299"/>
        <v>0</v>
      </c>
      <c r="EK143" s="359">
        <f t="shared" ca="1" si="300"/>
        <v>0</v>
      </c>
      <c r="EL143" s="359">
        <f t="shared" ca="1" si="315"/>
        <v>0</v>
      </c>
    </row>
    <row r="144" spans="6:142" x14ac:dyDescent="0.35">
      <c r="F144" s="372">
        <f ca="1">IFERROR(INDEX('Inflation Rates'!$A$16:$H$138,MATCH('IRA Roth'!$H144,'Inflation Rates'!$A$16:$A$138,0),8)/INDEX('Inflation Rates'!$A$16:$H$138,MATCH('IRA Roth'!$H144,'Inflation Rates'!$A$16:$A$138,0)-1,8)-1,F143)</f>
        <v>2.0000000000000018E-2</v>
      </c>
      <c r="G144" s="372">
        <f ca="1">IFERROR(INDEX('Inflation Rates'!$A$16:$H$138,MATCH('IRA Roth'!$H144,'Inflation Rates'!$A$16:$A$138,0),6)/INDEX('Inflation Rates'!$A$16:$H$138,MATCH('IRA Roth'!$H144,'Inflation Rates'!$A$16:$A$138,0)-1,6)-1,G143)</f>
        <v>2.0999999999999908E-2</v>
      </c>
      <c r="H144" s="362">
        <f t="shared" ca="1" si="316"/>
        <v>2155</v>
      </c>
      <c r="I144" s="362">
        <f t="shared" ca="1" si="316"/>
        <v>255</v>
      </c>
      <c r="J144" s="362">
        <v>136</v>
      </c>
      <c r="K144" s="371">
        <f t="shared" ca="1" si="317"/>
        <v>0</v>
      </c>
      <c r="L144" s="359">
        <f t="shared" ca="1" si="246"/>
        <v>0</v>
      </c>
      <c r="M144" s="359">
        <f t="shared" ca="1" si="247"/>
        <v>0</v>
      </c>
      <c r="N144" s="359">
        <f t="shared" ca="1" si="248"/>
        <v>0</v>
      </c>
      <c r="O144" s="359">
        <f t="shared" ca="1" si="318"/>
        <v>0</v>
      </c>
      <c r="P144" s="359">
        <f t="shared" ca="1" si="301"/>
        <v>0</v>
      </c>
      <c r="R144" s="362">
        <f t="shared" ca="1" si="319"/>
        <v>255</v>
      </c>
      <c r="S144" s="362">
        <v>136</v>
      </c>
      <c r="T144" s="371">
        <f t="shared" ca="1" si="320"/>
        <v>0</v>
      </c>
      <c r="U144" s="359">
        <f t="shared" ca="1" si="249"/>
        <v>0</v>
      </c>
      <c r="V144" s="359">
        <f t="shared" ca="1" si="250"/>
        <v>0</v>
      </c>
      <c r="W144" s="359">
        <f t="shared" ca="1" si="251"/>
        <v>0</v>
      </c>
      <c r="X144" s="359">
        <f t="shared" ca="1" si="321"/>
        <v>0</v>
      </c>
      <c r="Y144" s="359">
        <f t="shared" ca="1" si="302"/>
        <v>0</v>
      </c>
      <c r="AA144" s="362">
        <f t="shared" ca="1" si="322"/>
        <v>255</v>
      </c>
      <c r="AB144" s="362">
        <v>136</v>
      </c>
      <c r="AC144" s="371">
        <f t="shared" ca="1" si="323"/>
        <v>0</v>
      </c>
      <c r="AD144" s="359">
        <f t="shared" ca="1" si="252"/>
        <v>0</v>
      </c>
      <c r="AE144" s="359">
        <f t="shared" ca="1" si="253"/>
        <v>0</v>
      </c>
      <c r="AF144" s="359">
        <f t="shared" ca="1" si="254"/>
        <v>0</v>
      </c>
      <c r="AG144" s="359">
        <f t="shared" ca="1" si="324"/>
        <v>0</v>
      </c>
      <c r="AH144" s="359">
        <f t="shared" ca="1" si="303"/>
        <v>0</v>
      </c>
      <c r="AJ144" s="362">
        <f t="shared" ca="1" si="325"/>
        <v>255</v>
      </c>
      <c r="AK144" s="362">
        <v>136</v>
      </c>
      <c r="AL144" s="371">
        <f t="shared" ca="1" si="326"/>
        <v>0</v>
      </c>
      <c r="AM144" s="359">
        <f t="shared" ca="1" si="255"/>
        <v>0</v>
      </c>
      <c r="AN144" s="359">
        <f t="shared" ca="1" si="256"/>
        <v>0</v>
      </c>
      <c r="AO144" s="359">
        <f t="shared" ca="1" si="257"/>
        <v>0</v>
      </c>
      <c r="AP144" s="359">
        <f t="shared" ca="1" si="327"/>
        <v>0</v>
      </c>
      <c r="AQ144" s="359">
        <f t="shared" ca="1" si="304"/>
        <v>0</v>
      </c>
      <c r="AS144" s="362">
        <f t="shared" ca="1" si="328"/>
        <v>255</v>
      </c>
      <c r="AT144" s="362">
        <v>136</v>
      </c>
      <c r="AU144" s="371">
        <f t="shared" ca="1" si="329"/>
        <v>0</v>
      </c>
      <c r="AV144" s="359">
        <f t="shared" ca="1" si="258"/>
        <v>0</v>
      </c>
      <c r="AW144" s="359">
        <f t="shared" ca="1" si="259"/>
        <v>0</v>
      </c>
      <c r="AX144" s="359">
        <f t="shared" ca="1" si="260"/>
        <v>0</v>
      </c>
      <c r="AY144" s="359">
        <f t="shared" ca="1" si="330"/>
        <v>0</v>
      </c>
      <c r="AZ144" s="359">
        <f t="shared" ca="1" si="305"/>
        <v>0</v>
      </c>
      <c r="BB144" s="362">
        <f t="shared" ca="1" si="331"/>
        <v>255</v>
      </c>
      <c r="BC144" s="362">
        <v>136</v>
      </c>
      <c r="BD144" s="371">
        <f t="shared" ca="1" si="332"/>
        <v>0</v>
      </c>
      <c r="BE144" s="359">
        <f t="shared" ca="1" si="261"/>
        <v>0</v>
      </c>
      <c r="BF144" s="359">
        <f t="shared" ca="1" si="262"/>
        <v>0</v>
      </c>
      <c r="BG144" s="359">
        <f t="shared" ca="1" si="263"/>
        <v>0</v>
      </c>
      <c r="BH144" s="359">
        <f t="shared" ca="1" si="264"/>
        <v>0</v>
      </c>
      <c r="BI144" s="359">
        <f t="shared" ca="1" si="306"/>
        <v>0</v>
      </c>
      <c r="BK144" s="362">
        <f t="shared" ca="1" si="333"/>
        <v>255</v>
      </c>
      <c r="BL144" s="362">
        <v>136</v>
      </c>
      <c r="BM144" s="371">
        <f t="shared" ca="1" si="334"/>
        <v>0</v>
      </c>
      <c r="BN144" s="359">
        <f t="shared" ca="1" si="265"/>
        <v>0</v>
      </c>
      <c r="BO144" s="359">
        <f t="shared" ca="1" si="266"/>
        <v>0</v>
      </c>
      <c r="BP144" s="359">
        <f t="shared" ca="1" si="267"/>
        <v>0</v>
      </c>
      <c r="BQ144" s="359">
        <f t="shared" ca="1" si="268"/>
        <v>0</v>
      </c>
      <c r="BR144" s="359">
        <f t="shared" ca="1" si="307"/>
        <v>0</v>
      </c>
      <c r="BT144" s="362">
        <f t="shared" ca="1" si="335"/>
        <v>255</v>
      </c>
      <c r="BU144" s="362">
        <v>136</v>
      </c>
      <c r="BV144" s="371">
        <f t="shared" ca="1" si="336"/>
        <v>0</v>
      </c>
      <c r="BW144" s="359">
        <f t="shared" ca="1" si="269"/>
        <v>0</v>
      </c>
      <c r="BX144" s="359">
        <f t="shared" ca="1" si="270"/>
        <v>0</v>
      </c>
      <c r="BY144" s="359">
        <f t="shared" ca="1" si="271"/>
        <v>0</v>
      </c>
      <c r="BZ144" s="359">
        <f t="shared" ca="1" si="272"/>
        <v>0</v>
      </c>
      <c r="CA144" s="359">
        <f t="shared" ca="1" si="308"/>
        <v>0</v>
      </c>
      <c r="CC144" s="362">
        <f t="shared" ca="1" si="337"/>
        <v>255</v>
      </c>
      <c r="CD144" s="362">
        <v>136</v>
      </c>
      <c r="CE144" s="371">
        <f t="shared" ca="1" si="338"/>
        <v>0</v>
      </c>
      <c r="CF144" s="359">
        <f t="shared" ca="1" si="273"/>
        <v>0</v>
      </c>
      <c r="CG144" s="359">
        <f t="shared" ca="1" si="274"/>
        <v>0</v>
      </c>
      <c r="CH144" s="359">
        <f t="shared" ca="1" si="275"/>
        <v>0</v>
      </c>
      <c r="CI144" s="359">
        <f t="shared" ca="1" si="276"/>
        <v>0</v>
      </c>
      <c r="CJ144" s="359">
        <f t="shared" ca="1" si="309"/>
        <v>0</v>
      </c>
      <c r="CL144" s="362">
        <f t="shared" ca="1" si="339"/>
        <v>255</v>
      </c>
      <c r="CM144" s="362">
        <v>136</v>
      </c>
      <c r="CN144" s="371">
        <f t="shared" ca="1" si="340"/>
        <v>0</v>
      </c>
      <c r="CO144" s="359">
        <f t="shared" ca="1" si="277"/>
        <v>0</v>
      </c>
      <c r="CP144" s="359">
        <f t="shared" ca="1" si="278"/>
        <v>0</v>
      </c>
      <c r="CQ144" s="359">
        <f t="shared" ca="1" si="279"/>
        <v>0</v>
      </c>
      <c r="CR144" s="359">
        <f t="shared" ca="1" si="280"/>
        <v>0</v>
      </c>
      <c r="CS144" s="359">
        <f t="shared" ca="1" si="310"/>
        <v>0</v>
      </c>
      <c r="CU144" s="362">
        <f t="shared" ca="1" si="341"/>
        <v>255</v>
      </c>
      <c r="CV144" s="362">
        <v>136</v>
      </c>
      <c r="CW144" s="371">
        <f t="shared" ca="1" si="342"/>
        <v>0</v>
      </c>
      <c r="CX144" s="359">
        <f t="shared" ca="1" si="281"/>
        <v>0</v>
      </c>
      <c r="CY144" s="359">
        <f t="shared" ca="1" si="282"/>
        <v>0</v>
      </c>
      <c r="CZ144" s="359">
        <f t="shared" ca="1" si="283"/>
        <v>0</v>
      </c>
      <c r="DA144" s="359">
        <f t="shared" ca="1" si="284"/>
        <v>0</v>
      </c>
      <c r="DB144" s="359">
        <f t="shared" ca="1" si="311"/>
        <v>0</v>
      </c>
      <c r="DD144" s="362">
        <f t="shared" ca="1" si="343"/>
        <v>255</v>
      </c>
      <c r="DE144" s="362">
        <v>136</v>
      </c>
      <c r="DF144" s="371">
        <f t="shared" ca="1" si="344"/>
        <v>0</v>
      </c>
      <c r="DG144" s="359">
        <f t="shared" ca="1" si="285"/>
        <v>0</v>
      </c>
      <c r="DH144" s="359">
        <f t="shared" ca="1" si="286"/>
        <v>0</v>
      </c>
      <c r="DI144" s="359">
        <f t="shared" ca="1" si="287"/>
        <v>0</v>
      </c>
      <c r="DJ144" s="359">
        <f t="shared" ca="1" si="288"/>
        <v>0</v>
      </c>
      <c r="DK144" s="359">
        <f t="shared" ca="1" si="312"/>
        <v>0</v>
      </c>
      <c r="DM144" s="362">
        <f t="shared" ca="1" si="345"/>
        <v>255</v>
      </c>
      <c r="DN144" s="362">
        <v>136</v>
      </c>
      <c r="DO144" s="371">
        <f t="shared" ca="1" si="346"/>
        <v>0</v>
      </c>
      <c r="DP144" s="359">
        <f t="shared" ca="1" si="289"/>
        <v>0</v>
      </c>
      <c r="DQ144" s="359">
        <f t="shared" ca="1" si="290"/>
        <v>0</v>
      </c>
      <c r="DR144" s="359">
        <f t="shared" ca="1" si="291"/>
        <v>0</v>
      </c>
      <c r="DS144" s="359">
        <f t="shared" ca="1" si="292"/>
        <v>0</v>
      </c>
      <c r="DT144" s="359">
        <f t="shared" ca="1" si="313"/>
        <v>0</v>
      </c>
      <c r="DV144" s="362">
        <f t="shared" ca="1" si="347"/>
        <v>255</v>
      </c>
      <c r="DW144" s="362">
        <v>136</v>
      </c>
      <c r="DX144" s="371">
        <f t="shared" ca="1" si="348"/>
        <v>0</v>
      </c>
      <c r="DY144" s="359">
        <f t="shared" ca="1" si="293"/>
        <v>0</v>
      </c>
      <c r="DZ144" s="359">
        <f t="shared" ca="1" si="294"/>
        <v>0</v>
      </c>
      <c r="EA144" s="359">
        <f t="shared" ca="1" si="295"/>
        <v>0</v>
      </c>
      <c r="EB144" s="359">
        <f t="shared" ca="1" si="296"/>
        <v>0</v>
      </c>
      <c r="EC144" s="359">
        <f t="shared" ca="1" si="314"/>
        <v>0</v>
      </c>
      <c r="EE144" s="362">
        <f t="shared" ca="1" si="349"/>
        <v>255</v>
      </c>
      <c r="EF144" s="362">
        <v>136</v>
      </c>
      <c r="EG144" s="371">
        <f t="shared" ca="1" si="350"/>
        <v>0</v>
      </c>
      <c r="EH144" s="359">
        <f t="shared" ca="1" si="297"/>
        <v>0</v>
      </c>
      <c r="EI144" s="359">
        <f t="shared" ca="1" si="298"/>
        <v>0</v>
      </c>
      <c r="EJ144" s="359">
        <f t="shared" ca="1" si="299"/>
        <v>0</v>
      </c>
      <c r="EK144" s="359">
        <f t="shared" ca="1" si="300"/>
        <v>0</v>
      </c>
      <c r="EL144" s="359">
        <f t="shared" ca="1" si="315"/>
        <v>0</v>
      </c>
    </row>
    <row r="145" spans="6:142" x14ac:dyDescent="0.35">
      <c r="F145" s="372">
        <f ca="1">IFERROR(INDEX('Inflation Rates'!$A$16:$H$138,MATCH('IRA Roth'!$H145,'Inflation Rates'!$A$16:$A$138,0),8)/INDEX('Inflation Rates'!$A$16:$H$138,MATCH('IRA Roth'!$H145,'Inflation Rates'!$A$16:$A$138,0)-1,8)-1,F144)</f>
        <v>2.0000000000000018E-2</v>
      </c>
      <c r="G145" s="372">
        <f ca="1">IFERROR(INDEX('Inflation Rates'!$A$16:$H$138,MATCH('IRA Roth'!$H145,'Inflation Rates'!$A$16:$A$138,0),6)/INDEX('Inflation Rates'!$A$16:$H$138,MATCH('IRA Roth'!$H145,'Inflation Rates'!$A$16:$A$138,0)-1,6)-1,G144)</f>
        <v>2.0999999999999908E-2</v>
      </c>
      <c r="H145" s="362">
        <f t="shared" ca="1" si="316"/>
        <v>2156</v>
      </c>
      <c r="I145" s="362">
        <f t="shared" ca="1" si="316"/>
        <v>256</v>
      </c>
      <c r="J145" s="362">
        <v>137</v>
      </c>
      <c r="K145" s="371">
        <f t="shared" ca="1" si="317"/>
        <v>0</v>
      </c>
      <c r="L145" s="359">
        <f t="shared" ca="1" si="246"/>
        <v>0</v>
      </c>
      <c r="M145" s="359">
        <f t="shared" ca="1" si="247"/>
        <v>0</v>
      </c>
      <c r="N145" s="359">
        <f t="shared" ca="1" si="248"/>
        <v>0</v>
      </c>
      <c r="O145" s="359">
        <f t="shared" ca="1" si="318"/>
        <v>0</v>
      </c>
      <c r="P145" s="359">
        <f t="shared" ca="1" si="301"/>
        <v>0</v>
      </c>
      <c r="R145" s="362">
        <f t="shared" ca="1" si="319"/>
        <v>256</v>
      </c>
      <c r="S145" s="362">
        <v>137</v>
      </c>
      <c r="T145" s="371">
        <f t="shared" ca="1" si="320"/>
        <v>0</v>
      </c>
      <c r="U145" s="359">
        <f t="shared" ca="1" si="249"/>
        <v>0</v>
      </c>
      <c r="V145" s="359">
        <f t="shared" ca="1" si="250"/>
        <v>0</v>
      </c>
      <c r="W145" s="359">
        <f t="shared" ca="1" si="251"/>
        <v>0</v>
      </c>
      <c r="X145" s="359">
        <f t="shared" ca="1" si="321"/>
        <v>0</v>
      </c>
      <c r="Y145" s="359">
        <f t="shared" ca="1" si="302"/>
        <v>0</v>
      </c>
      <c r="AA145" s="362">
        <f t="shared" ca="1" si="322"/>
        <v>256</v>
      </c>
      <c r="AB145" s="362">
        <v>137</v>
      </c>
      <c r="AC145" s="371">
        <f t="shared" ca="1" si="323"/>
        <v>0</v>
      </c>
      <c r="AD145" s="359">
        <f t="shared" ca="1" si="252"/>
        <v>0</v>
      </c>
      <c r="AE145" s="359">
        <f t="shared" ca="1" si="253"/>
        <v>0</v>
      </c>
      <c r="AF145" s="359">
        <f t="shared" ca="1" si="254"/>
        <v>0</v>
      </c>
      <c r="AG145" s="359">
        <f t="shared" ca="1" si="324"/>
        <v>0</v>
      </c>
      <c r="AH145" s="359">
        <f t="shared" ca="1" si="303"/>
        <v>0</v>
      </c>
      <c r="AJ145" s="362">
        <f t="shared" ca="1" si="325"/>
        <v>256</v>
      </c>
      <c r="AK145" s="362">
        <v>137</v>
      </c>
      <c r="AL145" s="371">
        <f t="shared" ca="1" si="326"/>
        <v>0</v>
      </c>
      <c r="AM145" s="359">
        <f t="shared" ca="1" si="255"/>
        <v>0</v>
      </c>
      <c r="AN145" s="359">
        <f t="shared" ca="1" si="256"/>
        <v>0</v>
      </c>
      <c r="AO145" s="359">
        <f t="shared" ca="1" si="257"/>
        <v>0</v>
      </c>
      <c r="AP145" s="359">
        <f t="shared" ca="1" si="327"/>
        <v>0</v>
      </c>
      <c r="AQ145" s="359">
        <f t="shared" ca="1" si="304"/>
        <v>0</v>
      </c>
      <c r="AS145" s="362">
        <f t="shared" ca="1" si="328"/>
        <v>256</v>
      </c>
      <c r="AT145" s="362">
        <v>137</v>
      </c>
      <c r="AU145" s="371">
        <f t="shared" ca="1" si="329"/>
        <v>0</v>
      </c>
      <c r="AV145" s="359">
        <f t="shared" ca="1" si="258"/>
        <v>0</v>
      </c>
      <c r="AW145" s="359">
        <f t="shared" ca="1" si="259"/>
        <v>0</v>
      </c>
      <c r="AX145" s="359">
        <f t="shared" ca="1" si="260"/>
        <v>0</v>
      </c>
      <c r="AY145" s="359">
        <f t="shared" ca="1" si="330"/>
        <v>0</v>
      </c>
      <c r="AZ145" s="359">
        <f t="shared" ca="1" si="305"/>
        <v>0</v>
      </c>
      <c r="BB145" s="362">
        <f t="shared" ca="1" si="331"/>
        <v>256</v>
      </c>
      <c r="BC145" s="362">
        <v>137</v>
      </c>
      <c r="BD145" s="371">
        <f t="shared" ca="1" si="332"/>
        <v>0</v>
      </c>
      <c r="BE145" s="359">
        <f t="shared" ca="1" si="261"/>
        <v>0</v>
      </c>
      <c r="BF145" s="359">
        <f t="shared" ca="1" si="262"/>
        <v>0</v>
      </c>
      <c r="BG145" s="359">
        <f t="shared" ca="1" si="263"/>
        <v>0</v>
      </c>
      <c r="BH145" s="359">
        <f t="shared" ca="1" si="264"/>
        <v>0</v>
      </c>
      <c r="BI145" s="359">
        <f t="shared" ca="1" si="306"/>
        <v>0</v>
      </c>
      <c r="BK145" s="362">
        <f t="shared" ca="1" si="333"/>
        <v>256</v>
      </c>
      <c r="BL145" s="362">
        <v>137</v>
      </c>
      <c r="BM145" s="371">
        <f t="shared" ca="1" si="334"/>
        <v>0</v>
      </c>
      <c r="BN145" s="359">
        <f t="shared" ca="1" si="265"/>
        <v>0</v>
      </c>
      <c r="BO145" s="359">
        <f t="shared" ca="1" si="266"/>
        <v>0</v>
      </c>
      <c r="BP145" s="359">
        <f t="shared" ca="1" si="267"/>
        <v>0</v>
      </c>
      <c r="BQ145" s="359">
        <f t="shared" ca="1" si="268"/>
        <v>0</v>
      </c>
      <c r="BR145" s="359">
        <f t="shared" ca="1" si="307"/>
        <v>0</v>
      </c>
      <c r="BT145" s="362">
        <f t="shared" ca="1" si="335"/>
        <v>256</v>
      </c>
      <c r="BU145" s="362">
        <v>137</v>
      </c>
      <c r="BV145" s="371">
        <f t="shared" ca="1" si="336"/>
        <v>0</v>
      </c>
      <c r="BW145" s="359">
        <f t="shared" ca="1" si="269"/>
        <v>0</v>
      </c>
      <c r="BX145" s="359">
        <f t="shared" ca="1" si="270"/>
        <v>0</v>
      </c>
      <c r="BY145" s="359">
        <f t="shared" ca="1" si="271"/>
        <v>0</v>
      </c>
      <c r="BZ145" s="359">
        <f t="shared" ca="1" si="272"/>
        <v>0</v>
      </c>
      <c r="CA145" s="359">
        <f t="shared" ca="1" si="308"/>
        <v>0</v>
      </c>
      <c r="CC145" s="362">
        <f t="shared" ca="1" si="337"/>
        <v>256</v>
      </c>
      <c r="CD145" s="362">
        <v>137</v>
      </c>
      <c r="CE145" s="371">
        <f t="shared" ca="1" si="338"/>
        <v>0</v>
      </c>
      <c r="CF145" s="359">
        <f t="shared" ca="1" si="273"/>
        <v>0</v>
      </c>
      <c r="CG145" s="359">
        <f t="shared" ca="1" si="274"/>
        <v>0</v>
      </c>
      <c r="CH145" s="359">
        <f t="shared" ca="1" si="275"/>
        <v>0</v>
      </c>
      <c r="CI145" s="359">
        <f t="shared" ca="1" si="276"/>
        <v>0</v>
      </c>
      <c r="CJ145" s="359">
        <f t="shared" ca="1" si="309"/>
        <v>0</v>
      </c>
      <c r="CL145" s="362">
        <f t="shared" ca="1" si="339"/>
        <v>256</v>
      </c>
      <c r="CM145" s="362">
        <v>137</v>
      </c>
      <c r="CN145" s="371">
        <f t="shared" ca="1" si="340"/>
        <v>0</v>
      </c>
      <c r="CO145" s="359">
        <f t="shared" ca="1" si="277"/>
        <v>0</v>
      </c>
      <c r="CP145" s="359">
        <f t="shared" ca="1" si="278"/>
        <v>0</v>
      </c>
      <c r="CQ145" s="359">
        <f t="shared" ca="1" si="279"/>
        <v>0</v>
      </c>
      <c r="CR145" s="359">
        <f t="shared" ca="1" si="280"/>
        <v>0</v>
      </c>
      <c r="CS145" s="359">
        <f t="shared" ca="1" si="310"/>
        <v>0</v>
      </c>
      <c r="CU145" s="362">
        <f t="shared" ca="1" si="341"/>
        <v>256</v>
      </c>
      <c r="CV145" s="362">
        <v>137</v>
      </c>
      <c r="CW145" s="371">
        <f t="shared" ca="1" si="342"/>
        <v>0</v>
      </c>
      <c r="CX145" s="359">
        <f t="shared" ca="1" si="281"/>
        <v>0</v>
      </c>
      <c r="CY145" s="359">
        <f t="shared" ca="1" si="282"/>
        <v>0</v>
      </c>
      <c r="CZ145" s="359">
        <f t="shared" ca="1" si="283"/>
        <v>0</v>
      </c>
      <c r="DA145" s="359">
        <f t="shared" ca="1" si="284"/>
        <v>0</v>
      </c>
      <c r="DB145" s="359">
        <f t="shared" ca="1" si="311"/>
        <v>0</v>
      </c>
      <c r="DD145" s="362">
        <f t="shared" ca="1" si="343"/>
        <v>256</v>
      </c>
      <c r="DE145" s="362">
        <v>137</v>
      </c>
      <c r="DF145" s="371">
        <f t="shared" ca="1" si="344"/>
        <v>0</v>
      </c>
      <c r="DG145" s="359">
        <f t="shared" ca="1" si="285"/>
        <v>0</v>
      </c>
      <c r="DH145" s="359">
        <f t="shared" ca="1" si="286"/>
        <v>0</v>
      </c>
      <c r="DI145" s="359">
        <f t="shared" ca="1" si="287"/>
        <v>0</v>
      </c>
      <c r="DJ145" s="359">
        <f t="shared" ca="1" si="288"/>
        <v>0</v>
      </c>
      <c r="DK145" s="359">
        <f t="shared" ca="1" si="312"/>
        <v>0</v>
      </c>
      <c r="DM145" s="362">
        <f t="shared" ca="1" si="345"/>
        <v>256</v>
      </c>
      <c r="DN145" s="362">
        <v>137</v>
      </c>
      <c r="DO145" s="371">
        <f t="shared" ca="1" si="346"/>
        <v>0</v>
      </c>
      <c r="DP145" s="359">
        <f t="shared" ca="1" si="289"/>
        <v>0</v>
      </c>
      <c r="DQ145" s="359">
        <f t="shared" ca="1" si="290"/>
        <v>0</v>
      </c>
      <c r="DR145" s="359">
        <f t="shared" ca="1" si="291"/>
        <v>0</v>
      </c>
      <c r="DS145" s="359">
        <f t="shared" ca="1" si="292"/>
        <v>0</v>
      </c>
      <c r="DT145" s="359">
        <f t="shared" ca="1" si="313"/>
        <v>0</v>
      </c>
      <c r="DV145" s="362">
        <f t="shared" ca="1" si="347"/>
        <v>256</v>
      </c>
      <c r="DW145" s="362">
        <v>137</v>
      </c>
      <c r="DX145" s="371">
        <f t="shared" ca="1" si="348"/>
        <v>0</v>
      </c>
      <c r="DY145" s="359">
        <f t="shared" ca="1" si="293"/>
        <v>0</v>
      </c>
      <c r="DZ145" s="359">
        <f t="shared" ca="1" si="294"/>
        <v>0</v>
      </c>
      <c r="EA145" s="359">
        <f t="shared" ca="1" si="295"/>
        <v>0</v>
      </c>
      <c r="EB145" s="359">
        <f t="shared" ca="1" si="296"/>
        <v>0</v>
      </c>
      <c r="EC145" s="359">
        <f t="shared" ca="1" si="314"/>
        <v>0</v>
      </c>
      <c r="EE145" s="362">
        <f t="shared" ca="1" si="349"/>
        <v>256</v>
      </c>
      <c r="EF145" s="362">
        <v>137</v>
      </c>
      <c r="EG145" s="371">
        <f t="shared" ca="1" si="350"/>
        <v>0</v>
      </c>
      <c r="EH145" s="359">
        <f t="shared" ca="1" si="297"/>
        <v>0</v>
      </c>
      <c r="EI145" s="359">
        <f t="shared" ca="1" si="298"/>
        <v>0</v>
      </c>
      <c r="EJ145" s="359">
        <f t="shared" ca="1" si="299"/>
        <v>0</v>
      </c>
      <c r="EK145" s="359">
        <f t="shared" ca="1" si="300"/>
        <v>0</v>
      </c>
      <c r="EL145" s="359">
        <f t="shared" ca="1" si="315"/>
        <v>0</v>
      </c>
    </row>
    <row r="146" spans="6:142" x14ac:dyDescent="0.35">
      <c r="F146" s="372">
        <f ca="1">IFERROR(INDEX('Inflation Rates'!$A$16:$H$138,MATCH('IRA Roth'!$H146,'Inflation Rates'!$A$16:$A$138,0),8)/INDEX('Inflation Rates'!$A$16:$H$138,MATCH('IRA Roth'!$H146,'Inflation Rates'!$A$16:$A$138,0)-1,8)-1,F145)</f>
        <v>2.0000000000000018E-2</v>
      </c>
      <c r="G146" s="372">
        <f ca="1">IFERROR(INDEX('Inflation Rates'!$A$16:$H$138,MATCH('IRA Roth'!$H146,'Inflation Rates'!$A$16:$A$138,0),6)/INDEX('Inflation Rates'!$A$16:$H$138,MATCH('IRA Roth'!$H146,'Inflation Rates'!$A$16:$A$138,0)-1,6)-1,G145)</f>
        <v>2.0999999999999908E-2</v>
      </c>
      <c r="H146" s="362">
        <f t="shared" ca="1" si="316"/>
        <v>2157</v>
      </c>
      <c r="I146" s="362">
        <f t="shared" ca="1" si="316"/>
        <v>257</v>
      </c>
      <c r="J146" s="362">
        <v>138</v>
      </c>
      <c r="K146" s="371">
        <f t="shared" ca="1" si="317"/>
        <v>0</v>
      </c>
      <c r="L146" s="359">
        <f t="shared" ca="1" si="246"/>
        <v>0</v>
      </c>
      <c r="M146" s="359">
        <f t="shared" ca="1" si="247"/>
        <v>0</v>
      </c>
      <c r="N146" s="359">
        <f t="shared" ca="1" si="248"/>
        <v>0</v>
      </c>
      <c r="O146" s="359">
        <f t="shared" ca="1" si="318"/>
        <v>0</v>
      </c>
      <c r="P146" s="359">
        <f t="shared" ca="1" si="301"/>
        <v>0</v>
      </c>
      <c r="R146" s="362">
        <f t="shared" ca="1" si="319"/>
        <v>257</v>
      </c>
      <c r="S146" s="362">
        <v>138</v>
      </c>
      <c r="T146" s="371">
        <f t="shared" ca="1" si="320"/>
        <v>0</v>
      </c>
      <c r="U146" s="359">
        <f t="shared" ca="1" si="249"/>
        <v>0</v>
      </c>
      <c r="V146" s="359">
        <f t="shared" ca="1" si="250"/>
        <v>0</v>
      </c>
      <c r="W146" s="359">
        <f t="shared" ca="1" si="251"/>
        <v>0</v>
      </c>
      <c r="X146" s="359">
        <f t="shared" ca="1" si="321"/>
        <v>0</v>
      </c>
      <c r="Y146" s="359">
        <f t="shared" ca="1" si="302"/>
        <v>0</v>
      </c>
      <c r="AA146" s="362">
        <f t="shared" ca="1" si="322"/>
        <v>257</v>
      </c>
      <c r="AB146" s="362">
        <v>138</v>
      </c>
      <c r="AC146" s="371">
        <f t="shared" ca="1" si="323"/>
        <v>0</v>
      </c>
      <c r="AD146" s="359">
        <f t="shared" ca="1" si="252"/>
        <v>0</v>
      </c>
      <c r="AE146" s="359">
        <f t="shared" ca="1" si="253"/>
        <v>0</v>
      </c>
      <c r="AF146" s="359">
        <f t="shared" ca="1" si="254"/>
        <v>0</v>
      </c>
      <c r="AG146" s="359">
        <f t="shared" ca="1" si="324"/>
        <v>0</v>
      </c>
      <c r="AH146" s="359">
        <f t="shared" ca="1" si="303"/>
        <v>0</v>
      </c>
      <c r="AJ146" s="362">
        <f t="shared" ca="1" si="325"/>
        <v>257</v>
      </c>
      <c r="AK146" s="362">
        <v>138</v>
      </c>
      <c r="AL146" s="371">
        <f t="shared" ca="1" si="326"/>
        <v>0</v>
      </c>
      <c r="AM146" s="359">
        <f t="shared" ca="1" si="255"/>
        <v>0</v>
      </c>
      <c r="AN146" s="359">
        <f t="shared" ca="1" si="256"/>
        <v>0</v>
      </c>
      <c r="AO146" s="359">
        <f t="shared" ca="1" si="257"/>
        <v>0</v>
      </c>
      <c r="AP146" s="359">
        <f t="shared" ca="1" si="327"/>
        <v>0</v>
      </c>
      <c r="AQ146" s="359">
        <f t="shared" ca="1" si="304"/>
        <v>0</v>
      </c>
      <c r="AS146" s="362">
        <f t="shared" ca="1" si="328"/>
        <v>257</v>
      </c>
      <c r="AT146" s="362">
        <v>138</v>
      </c>
      <c r="AU146" s="371">
        <f t="shared" ca="1" si="329"/>
        <v>0</v>
      </c>
      <c r="AV146" s="359">
        <f t="shared" ca="1" si="258"/>
        <v>0</v>
      </c>
      <c r="AW146" s="359">
        <f t="shared" ca="1" si="259"/>
        <v>0</v>
      </c>
      <c r="AX146" s="359">
        <f t="shared" ca="1" si="260"/>
        <v>0</v>
      </c>
      <c r="AY146" s="359">
        <f t="shared" ca="1" si="330"/>
        <v>0</v>
      </c>
      <c r="AZ146" s="359">
        <f t="shared" ca="1" si="305"/>
        <v>0</v>
      </c>
      <c r="BB146" s="362">
        <f t="shared" ca="1" si="331"/>
        <v>257</v>
      </c>
      <c r="BC146" s="362">
        <v>138</v>
      </c>
      <c r="BD146" s="371">
        <f t="shared" ca="1" si="332"/>
        <v>0</v>
      </c>
      <c r="BE146" s="359">
        <f t="shared" ca="1" si="261"/>
        <v>0</v>
      </c>
      <c r="BF146" s="359">
        <f t="shared" ca="1" si="262"/>
        <v>0</v>
      </c>
      <c r="BG146" s="359">
        <f t="shared" ca="1" si="263"/>
        <v>0</v>
      </c>
      <c r="BH146" s="359">
        <f t="shared" ca="1" si="264"/>
        <v>0</v>
      </c>
      <c r="BI146" s="359">
        <f t="shared" ca="1" si="306"/>
        <v>0</v>
      </c>
      <c r="BK146" s="362">
        <f t="shared" ca="1" si="333"/>
        <v>257</v>
      </c>
      <c r="BL146" s="362">
        <v>138</v>
      </c>
      <c r="BM146" s="371">
        <f t="shared" ca="1" si="334"/>
        <v>0</v>
      </c>
      <c r="BN146" s="359">
        <f t="shared" ca="1" si="265"/>
        <v>0</v>
      </c>
      <c r="BO146" s="359">
        <f t="shared" ca="1" si="266"/>
        <v>0</v>
      </c>
      <c r="BP146" s="359">
        <f t="shared" ca="1" si="267"/>
        <v>0</v>
      </c>
      <c r="BQ146" s="359">
        <f t="shared" ca="1" si="268"/>
        <v>0</v>
      </c>
      <c r="BR146" s="359">
        <f t="shared" ca="1" si="307"/>
        <v>0</v>
      </c>
      <c r="BT146" s="362">
        <f t="shared" ca="1" si="335"/>
        <v>257</v>
      </c>
      <c r="BU146" s="362">
        <v>138</v>
      </c>
      <c r="BV146" s="371">
        <f t="shared" ca="1" si="336"/>
        <v>0</v>
      </c>
      <c r="BW146" s="359">
        <f t="shared" ca="1" si="269"/>
        <v>0</v>
      </c>
      <c r="BX146" s="359">
        <f t="shared" ca="1" si="270"/>
        <v>0</v>
      </c>
      <c r="BY146" s="359">
        <f t="shared" ca="1" si="271"/>
        <v>0</v>
      </c>
      <c r="BZ146" s="359">
        <f t="shared" ca="1" si="272"/>
        <v>0</v>
      </c>
      <c r="CA146" s="359">
        <f t="shared" ca="1" si="308"/>
        <v>0</v>
      </c>
      <c r="CC146" s="362">
        <f t="shared" ca="1" si="337"/>
        <v>257</v>
      </c>
      <c r="CD146" s="362">
        <v>138</v>
      </c>
      <c r="CE146" s="371">
        <f t="shared" ca="1" si="338"/>
        <v>0</v>
      </c>
      <c r="CF146" s="359">
        <f t="shared" ca="1" si="273"/>
        <v>0</v>
      </c>
      <c r="CG146" s="359">
        <f t="shared" ca="1" si="274"/>
        <v>0</v>
      </c>
      <c r="CH146" s="359">
        <f t="shared" ca="1" si="275"/>
        <v>0</v>
      </c>
      <c r="CI146" s="359">
        <f t="shared" ca="1" si="276"/>
        <v>0</v>
      </c>
      <c r="CJ146" s="359">
        <f t="shared" ca="1" si="309"/>
        <v>0</v>
      </c>
      <c r="CL146" s="362">
        <f t="shared" ca="1" si="339"/>
        <v>257</v>
      </c>
      <c r="CM146" s="362">
        <v>138</v>
      </c>
      <c r="CN146" s="371">
        <f t="shared" ca="1" si="340"/>
        <v>0</v>
      </c>
      <c r="CO146" s="359">
        <f t="shared" ca="1" si="277"/>
        <v>0</v>
      </c>
      <c r="CP146" s="359">
        <f t="shared" ca="1" si="278"/>
        <v>0</v>
      </c>
      <c r="CQ146" s="359">
        <f t="shared" ca="1" si="279"/>
        <v>0</v>
      </c>
      <c r="CR146" s="359">
        <f t="shared" ca="1" si="280"/>
        <v>0</v>
      </c>
      <c r="CS146" s="359">
        <f t="shared" ca="1" si="310"/>
        <v>0</v>
      </c>
      <c r="CU146" s="362">
        <f t="shared" ca="1" si="341"/>
        <v>257</v>
      </c>
      <c r="CV146" s="362">
        <v>138</v>
      </c>
      <c r="CW146" s="371">
        <f t="shared" ca="1" si="342"/>
        <v>0</v>
      </c>
      <c r="CX146" s="359">
        <f t="shared" ca="1" si="281"/>
        <v>0</v>
      </c>
      <c r="CY146" s="359">
        <f t="shared" ca="1" si="282"/>
        <v>0</v>
      </c>
      <c r="CZ146" s="359">
        <f t="shared" ca="1" si="283"/>
        <v>0</v>
      </c>
      <c r="DA146" s="359">
        <f t="shared" ca="1" si="284"/>
        <v>0</v>
      </c>
      <c r="DB146" s="359">
        <f t="shared" ca="1" si="311"/>
        <v>0</v>
      </c>
      <c r="DD146" s="362">
        <f t="shared" ca="1" si="343"/>
        <v>257</v>
      </c>
      <c r="DE146" s="362">
        <v>138</v>
      </c>
      <c r="DF146" s="371">
        <f t="shared" ca="1" si="344"/>
        <v>0</v>
      </c>
      <c r="DG146" s="359">
        <f t="shared" ca="1" si="285"/>
        <v>0</v>
      </c>
      <c r="DH146" s="359">
        <f t="shared" ca="1" si="286"/>
        <v>0</v>
      </c>
      <c r="DI146" s="359">
        <f t="shared" ca="1" si="287"/>
        <v>0</v>
      </c>
      <c r="DJ146" s="359">
        <f t="shared" ca="1" si="288"/>
        <v>0</v>
      </c>
      <c r="DK146" s="359">
        <f t="shared" ca="1" si="312"/>
        <v>0</v>
      </c>
      <c r="DM146" s="362">
        <f t="shared" ca="1" si="345"/>
        <v>257</v>
      </c>
      <c r="DN146" s="362">
        <v>138</v>
      </c>
      <c r="DO146" s="371">
        <f t="shared" ca="1" si="346"/>
        <v>0</v>
      </c>
      <c r="DP146" s="359">
        <f t="shared" ca="1" si="289"/>
        <v>0</v>
      </c>
      <c r="DQ146" s="359">
        <f t="shared" ca="1" si="290"/>
        <v>0</v>
      </c>
      <c r="DR146" s="359">
        <f t="shared" ca="1" si="291"/>
        <v>0</v>
      </c>
      <c r="DS146" s="359">
        <f t="shared" ca="1" si="292"/>
        <v>0</v>
      </c>
      <c r="DT146" s="359">
        <f t="shared" ca="1" si="313"/>
        <v>0</v>
      </c>
      <c r="DV146" s="362">
        <f t="shared" ca="1" si="347"/>
        <v>257</v>
      </c>
      <c r="DW146" s="362">
        <v>138</v>
      </c>
      <c r="DX146" s="371">
        <f t="shared" ca="1" si="348"/>
        <v>0</v>
      </c>
      <c r="DY146" s="359">
        <f t="shared" ca="1" si="293"/>
        <v>0</v>
      </c>
      <c r="DZ146" s="359">
        <f t="shared" ca="1" si="294"/>
        <v>0</v>
      </c>
      <c r="EA146" s="359">
        <f t="shared" ca="1" si="295"/>
        <v>0</v>
      </c>
      <c r="EB146" s="359">
        <f t="shared" ca="1" si="296"/>
        <v>0</v>
      </c>
      <c r="EC146" s="359">
        <f t="shared" ca="1" si="314"/>
        <v>0</v>
      </c>
      <c r="EE146" s="362">
        <f t="shared" ca="1" si="349"/>
        <v>257</v>
      </c>
      <c r="EF146" s="362">
        <v>138</v>
      </c>
      <c r="EG146" s="371">
        <f t="shared" ca="1" si="350"/>
        <v>0</v>
      </c>
      <c r="EH146" s="359">
        <f t="shared" ca="1" si="297"/>
        <v>0</v>
      </c>
      <c r="EI146" s="359">
        <f t="shared" ca="1" si="298"/>
        <v>0</v>
      </c>
      <c r="EJ146" s="359">
        <f t="shared" ca="1" si="299"/>
        <v>0</v>
      </c>
      <c r="EK146" s="359">
        <f t="shared" ca="1" si="300"/>
        <v>0</v>
      </c>
      <c r="EL146" s="359">
        <f t="shared" ca="1" si="315"/>
        <v>0</v>
      </c>
    </row>
    <row r="147" spans="6:142" x14ac:dyDescent="0.35">
      <c r="F147" s="372">
        <f ca="1">IFERROR(INDEX('Inflation Rates'!$A$16:$H$138,MATCH('IRA Roth'!$H147,'Inflation Rates'!$A$16:$A$138,0),8)/INDEX('Inflation Rates'!$A$16:$H$138,MATCH('IRA Roth'!$H147,'Inflation Rates'!$A$16:$A$138,0)-1,8)-1,F146)</f>
        <v>2.0000000000000018E-2</v>
      </c>
      <c r="G147" s="372">
        <f ca="1">IFERROR(INDEX('Inflation Rates'!$A$16:$H$138,MATCH('IRA Roth'!$H147,'Inflation Rates'!$A$16:$A$138,0),6)/INDEX('Inflation Rates'!$A$16:$H$138,MATCH('IRA Roth'!$H147,'Inflation Rates'!$A$16:$A$138,0)-1,6)-1,G146)</f>
        <v>2.0999999999999908E-2</v>
      </c>
      <c r="H147" s="362">
        <f t="shared" ca="1" si="316"/>
        <v>2158</v>
      </c>
      <c r="I147" s="362">
        <f t="shared" ca="1" si="316"/>
        <v>258</v>
      </c>
      <c r="J147" s="362">
        <v>139</v>
      </c>
      <c r="K147" s="371">
        <f t="shared" ca="1" si="317"/>
        <v>0</v>
      </c>
      <c r="L147" s="359">
        <f t="shared" ca="1" si="246"/>
        <v>0</v>
      </c>
      <c r="M147" s="359">
        <f t="shared" ca="1" si="247"/>
        <v>0</v>
      </c>
      <c r="N147" s="359">
        <f t="shared" ca="1" si="248"/>
        <v>0</v>
      </c>
      <c r="O147" s="359">
        <f t="shared" ca="1" si="318"/>
        <v>0</v>
      </c>
      <c r="P147" s="359">
        <f t="shared" ca="1" si="301"/>
        <v>0</v>
      </c>
      <c r="R147" s="362">
        <f t="shared" ca="1" si="319"/>
        <v>258</v>
      </c>
      <c r="S147" s="362">
        <v>139</v>
      </c>
      <c r="T147" s="371">
        <f t="shared" ca="1" si="320"/>
        <v>0</v>
      </c>
      <c r="U147" s="359">
        <f t="shared" ca="1" si="249"/>
        <v>0</v>
      </c>
      <c r="V147" s="359">
        <f t="shared" ca="1" si="250"/>
        <v>0</v>
      </c>
      <c r="W147" s="359">
        <f t="shared" ca="1" si="251"/>
        <v>0</v>
      </c>
      <c r="X147" s="359">
        <f t="shared" ca="1" si="321"/>
        <v>0</v>
      </c>
      <c r="Y147" s="359">
        <f t="shared" ca="1" si="302"/>
        <v>0</v>
      </c>
      <c r="AA147" s="362">
        <f t="shared" ca="1" si="322"/>
        <v>258</v>
      </c>
      <c r="AB147" s="362">
        <v>139</v>
      </c>
      <c r="AC147" s="371">
        <f t="shared" ca="1" si="323"/>
        <v>0</v>
      </c>
      <c r="AD147" s="359">
        <f t="shared" ca="1" si="252"/>
        <v>0</v>
      </c>
      <c r="AE147" s="359">
        <f t="shared" ca="1" si="253"/>
        <v>0</v>
      </c>
      <c r="AF147" s="359">
        <f t="shared" ca="1" si="254"/>
        <v>0</v>
      </c>
      <c r="AG147" s="359">
        <f t="shared" ca="1" si="324"/>
        <v>0</v>
      </c>
      <c r="AH147" s="359">
        <f t="shared" ca="1" si="303"/>
        <v>0</v>
      </c>
      <c r="AJ147" s="362">
        <f t="shared" ca="1" si="325"/>
        <v>258</v>
      </c>
      <c r="AK147" s="362">
        <v>139</v>
      </c>
      <c r="AL147" s="371">
        <f t="shared" ca="1" si="326"/>
        <v>0</v>
      </c>
      <c r="AM147" s="359">
        <f t="shared" ca="1" si="255"/>
        <v>0</v>
      </c>
      <c r="AN147" s="359">
        <f t="shared" ca="1" si="256"/>
        <v>0</v>
      </c>
      <c r="AO147" s="359">
        <f t="shared" ca="1" si="257"/>
        <v>0</v>
      </c>
      <c r="AP147" s="359">
        <f t="shared" ca="1" si="327"/>
        <v>0</v>
      </c>
      <c r="AQ147" s="359">
        <f t="shared" ca="1" si="304"/>
        <v>0</v>
      </c>
      <c r="AS147" s="362">
        <f t="shared" ca="1" si="328"/>
        <v>258</v>
      </c>
      <c r="AT147" s="362">
        <v>139</v>
      </c>
      <c r="AU147" s="371">
        <f t="shared" ca="1" si="329"/>
        <v>0</v>
      </c>
      <c r="AV147" s="359">
        <f t="shared" ca="1" si="258"/>
        <v>0</v>
      </c>
      <c r="AW147" s="359">
        <f t="shared" ca="1" si="259"/>
        <v>0</v>
      </c>
      <c r="AX147" s="359">
        <f t="shared" ca="1" si="260"/>
        <v>0</v>
      </c>
      <c r="AY147" s="359">
        <f t="shared" ca="1" si="330"/>
        <v>0</v>
      </c>
      <c r="AZ147" s="359">
        <f t="shared" ca="1" si="305"/>
        <v>0</v>
      </c>
      <c r="BB147" s="362">
        <f t="shared" ca="1" si="331"/>
        <v>258</v>
      </c>
      <c r="BC147" s="362">
        <v>139</v>
      </c>
      <c r="BD147" s="371">
        <f t="shared" ca="1" si="332"/>
        <v>0</v>
      </c>
      <c r="BE147" s="359">
        <f t="shared" ca="1" si="261"/>
        <v>0</v>
      </c>
      <c r="BF147" s="359">
        <f t="shared" ca="1" si="262"/>
        <v>0</v>
      </c>
      <c r="BG147" s="359">
        <f t="shared" ca="1" si="263"/>
        <v>0</v>
      </c>
      <c r="BH147" s="359">
        <f t="shared" ca="1" si="264"/>
        <v>0</v>
      </c>
      <c r="BI147" s="359">
        <f t="shared" ca="1" si="306"/>
        <v>0</v>
      </c>
      <c r="BK147" s="362">
        <f t="shared" ca="1" si="333"/>
        <v>258</v>
      </c>
      <c r="BL147" s="362">
        <v>139</v>
      </c>
      <c r="BM147" s="371">
        <f t="shared" ca="1" si="334"/>
        <v>0</v>
      </c>
      <c r="BN147" s="359">
        <f t="shared" ca="1" si="265"/>
        <v>0</v>
      </c>
      <c r="BO147" s="359">
        <f t="shared" ca="1" si="266"/>
        <v>0</v>
      </c>
      <c r="BP147" s="359">
        <f t="shared" ca="1" si="267"/>
        <v>0</v>
      </c>
      <c r="BQ147" s="359">
        <f t="shared" ca="1" si="268"/>
        <v>0</v>
      </c>
      <c r="BR147" s="359">
        <f t="shared" ca="1" si="307"/>
        <v>0</v>
      </c>
      <c r="BT147" s="362">
        <f t="shared" ca="1" si="335"/>
        <v>258</v>
      </c>
      <c r="BU147" s="362">
        <v>139</v>
      </c>
      <c r="BV147" s="371">
        <f t="shared" ca="1" si="336"/>
        <v>0</v>
      </c>
      <c r="BW147" s="359">
        <f t="shared" ca="1" si="269"/>
        <v>0</v>
      </c>
      <c r="BX147" s="359">
        <f t="shared" ca="1" si="270"/>
        <v>0</v>
      </c>
      <c r="BY147" s="359">
        <f t="shared" ca="1" si="271"/>
        <v>0</v>
      </c>
      <c r="BZ147" s="359">
        <f t="shared" ca="1" si="272"/>
        <v>0</v>
      </c>
      <c r="CA147" s="359">
        <f t="shared" ca="1" si="308"/>
        <v>0</v>
      </c>
      <c r="CC147" s="362">
        <f t="shared" ca="1" si="337"/>
        <v>258</v>
      </c>
      <c r="CD147" s="362">
        <v>139</v>
      </c>
      <c r="CE147" s="371">
        <f t="shared" ca="1" si="338"/>
        <v>0</v>
      </c>
      <c r="CF147" s="359">
        <f t="shared" ca="1" si="273"/>
        <v>0</v>
      </c>
      <c r="CG147" s="359">
        <f t="shared" ca="1" si="274"/>
        <v>0</v>
      </c>
      <c r="CH147" s="359">
        <f t="shared" ca="1" si="275"/>
        <v>0</v>
      </c>
      <c r="CI147" s="359">
        <f t="shared" ca="1" si="276"/>
        <v>0</v>
      </c>
      <c r="CJ147" s="359">
        <f t="shared" ca="1" si="309"/>
        <v>0</v>
      </c>
      <c r="CL147" s="362">
        <f t="shared" ca="1" si="339"/>
        <v>258</v>
      </c>
      <c r="CM147" s="362">
        <v>139</v>
      </c>
      <c r="CN147" s="371">
        <f t="shared" ca="1" si="340"/>
        <v>0</v>
      </c>
      <c r="CO147" s="359">
        <f t="shared" ca="1" si="277"/>
        <v>0</v>
      </c>
      <c r="CP147" s="359">
        <f t="shared" ca="1" si="278"/>
        <v>0</v>
      </c>
      <c r="CQ147" s="359">
        <f t="shared" ca="1" si="279"/>
        <v>0</v>
      </c>
      <c r="CR147" s="359">
        <f t="shared" ca="1" si="280"/>
        <v>0</v>
      </c>
      <c r="CS147" s="359">
        <f t="shared" ca="1" si="310"/>
        <v>0</v>
      </c>
      <c r="CU147" s="362">
        <f t="shared" ca="1" si="341"/>
        <v>258</v>
      </c>
      <c r="CV147" s="362">
        <v>139</v>
      </c>
      <c r="CW147" s="371">
        <f t="shared" ca="1" si="342"/>
        <v>0</v>
      </c>
      <c r="CX147" s="359">
        <f t="shared" ca="1" si="281"/>
        <v>0</v>
      </c>
      <c r="CY147" s="359">
        <f t="shared" ca="1" si="282"/>
        <v>0</v>
      </c>
      <c r="CZ147" s="359">
        <f t="shared" ca="1" si="283"/>
        <v>0</v>
      </c>
      <c r="DA147" s="359">
        <f t="shared" ca="1" si="284"/>
        <v>0</v>
      </c>
      <c r="DB147" s="359">
        <f t="shared" ca="1" si="311"/>
        <v>0</v>
      </c>
      <c r="DD147" s="362">
        <f t="shared" ca="1" si="343"/>
        <v>258</v>
      </c>
      <c r="DE147" s="362">
        <v>139</v>
      </c>
      <c r="DF147" s="371">
        <f t="shared" ca="1" si="344"/>
        <v>0</v>
      </c>
      <c r="DG147" s="359">
        <f t="shared" ca="1" si="285"/>
        <v>0</v>
      </c>
      <c r="DH147" s="359">
        <f t="shared" ca="1" si="286"/>
        <v>0</v>
      </c>
      <c r="DI147" s="359">
        <f t="shared" ca="1" si="287"/>
        <v>0</v>
      </c>
      <c r="DJ147" s="359">
        <f t="shared" ca="1" si="288"/>
        <v>0</v>
      </c>
      <c r="DK147" s="359">
        <f t="shared" ca="1" si="312"/>
        <v>0</v>
      </c>
      <c r="DM147" s="362">
        <f t="shared" ca="1" si="345"/>
        <v>258</v>
      </c>
      <c r="DN147" s="362">
        <v>139</v>
      </c>
      <c r="DO147" s="371">
        <f t="shared" ca="1" si="346"/>
        <v>0</v>
      </c>
      <c r="DP147" s="359">
        <f t="shared" ca="1" si="289"/>
        <v>0</v>
      </c>
      <c r="DQ147" s="359">
        <f t="shared" ca="1" si="290"/>
        <v>0</v>
      </c>
      <c r="DR147" s="359">
        <f t="shared" ca="1" si="291"/>
        <v>0</v>
      </c>
      <c r="DS147" s="359">
        <f t="shared" ca="1" si="292"/>
        <v>0</v>
      </c>
      <c r="DT147" s="359">
        <f t="shared" ca="1" si="313"/>
        <v>0</v>
      </c>
      <c r="DV147" s="362">
        <f t="shared" ca="1" si="347"/>
        <v>258</v>
      </c>
      <c r="DW147" s="362">
        <v>139</v>
      </c>
      <c r="DX147" s="371">
        <f t="shared" ca="1" si="348"/>
        <v>0</v>
      </c>
      <c r="DY147" s="359">
        <f t="shared" ca="1" si="293"/>
        <v>0</v>
      </c>
      <c r="DZ147" s="359">
        <f t="shared" ca="1" si="294"/>
        <v>0</v>
      </c>
      <c r="EA147" s="359">
        <f t="shared" ca="1" si="295"/>
        <v>0</v>
      </c>
      <c r="EB147" s="359">
        <f t="shared" ca="1" si="296"/>
        <v>0</v>
      </c>
      <c r="EC147" s="359">
        <f t="shared" ca="1" si="314"/>
        <v>0</v>
      </c>
      <c r="EE147" s="362">
        <f t="shared" ca="1" si="349"/>
        <v>258</v>
      </c>
      <c r="EF147" s="362">
        <v>139</v>
      </c>
      <c r="EG147" s="371">
        <f t="shared" ca="1" si="350"/>
        <v>0</v>
      </c>
      <c r="EH147" s="359">
        <f t="shared" ca="1" si="297"/>
        <v>0</v>
      </c>
      <c r="EI147" s="359">
        <f t="shared" ca="1" si="298"/>
        <v>0</v>
      </c>
      <c r="EJ147" s="359">
        <f t="shared" ca="1" si="299"/>
        <v>0</v>
      </c>
      <c r="EK147" s="359">
        <f t="shared" ca="1" si="300"/>
        <v>0</v>
      </c>
      <c r="EL147" s="359">
        <f t="shared" ca="1" si="315"/>
        <v>0</v>
      </c>
    </row>
    <row r="148" spans="6:142" x14ac:dyDescent="0.35">
      <c r="F148" s="372">
        <f ca="1">IFERROR(INDEX('Inflation Rates'!$A$16:$H$138,MATCH('IRA Roth'!$H148,'Inflation Rates'!$A$16:$A$138,0),8)/INDEX('Inflation Rates'!$A$16:$H$138,MATCH('IRA Roth'!$H148,'Inflation Rates'!$A$16:$A$138,0)-1,8)-1,F147)</f>
        <v>2.0000000000000018E-2</v>
      </c>
      <c r="G148" s="372">
        <f ca="1">IFERROR(INDEX('Inflation Rates'!$A$16:$H$138,MATCH('IRA Roth'!$H148,'Inflation Rates'!$A$16:$A$138,0),6)/INDEX('Inflation Rates'!$A$16:$H$138,MATCH('IRA Roth'!$H148,'Inflation Rates'!$A$16:$A$138,0)-1,6)-1,G147)</f>
        <v>2.0999999999999908E-2</v>
      </c>
      <c r="H148" s="362">
        <f t="shared" ca="1" si="316"/>
        <v>2159</v>
      </c>
      <c r="I148" s="362">
        <f t="shared" ca="1" si="316"/>
        <v>259</v>
      </c>
      <c r="J148" s="362">
        <v>140</v>
      </c>
      <c r="K148" s="371">
        <f t="shared" ca="1" si="317"/>
        <v>0</v>
      </c>
      <c r="L148" s="359">
        <f t="shared" ca="1" si="246"/>
        <v>0</v>
      </c>
      <c r="M148" s="359">
        <f t="shared" ca="1" si="247"/>
        <v>0</v>
      </c>
      <c r="N148" s="359">
        <f t="shared" ca="1" si="248"/>
        <v>0</v>
      </c>
      <c r="O148" s="359">
        <f t="shared" ca="1" si="318"/>
        <v>0</v>
      </c>
      <c r="P148" s="359">
        <f t="shared" ca="1" si="301"/>
        <v>0</v>
      </c>
      <c r="R148" s="362">
        <f t="shared" ca="1" si="319"/>
        <v>259</v>
      </c>
      <c r="S148" s="362">
        <v>140</v>
      </c>
      <c r="T148" s="371">
        <f t="shared" ca="1" si="320"/>
        <v>0</v>
      </c>
      <c r="U148" s="359">
        <f t="shared" ca="1" si="249"/>
        <v>0</v>
      </c>
      <c r="V148" s="359">
        <f t="shared" ca="1" si="250"/>
        <v>0</v>
      </c>
      <c r="W148" s="359">
        <f t="shared" ca="1" si="251"/>
        <v>0</v>
      </c>
      <c r="X148" s="359">
        <f t="shared" ca="1" si="321"/>
        <v>0</v>
      </c>
      <c r="Y148" s="359">
        <f t="shared" ca="1" si="302"/>
        <v>0</v>
      </c>
      <c r="AA148" s="362">
        <f t="shared" ca="1" si="322"/>
        <v>259</v>
      </c>
      <c r="AB148" s="362">
        <v>140</v>
      </c>
      <c r="AC148" s="371">
        <f t="shared" ca="1" si="323"/>
        <v>0</v>
      </c>
      <c r="AD148" s="359">
        <f t="shared" ca="1" si="252"/>
        <v>0</v>
      </c>
      <c r="AE148" s="359">
        <f t="shared" ca="1" si="253"/>
        <v>0</v>
      </c>
      <c r="AF148" s="359">
        <f t="shared" ca="1" si="254"/>
        <v>0</v>
      </c>
      <c r="AG148" s="359">
        <f t="shared" ca="1" si="324"/>
        <v>0</v>
      </c>
      <c r="AH148" s="359">
        <f t="shared" ca="1" si="303"/>
        <v>0</v>
      </c>
      <c r="AJ148" s="362">
        <f t="shared" ca="1" si="325"/>
        <v>259</v>
      </c>
      <c r="AK148" s="362">
        <v>140</v>
      </c>
      <c r="AL148" s="371">
        <f t="shared" ca="1" si="326"/>
        <v>0</v>
      </c>
      <c r="AM148" s="359">
        <f t="shared" ca="1" si="255"/>
        <v>0</v>
      </c>
      <c r="AN148" s="359">
        <f t="shared" ca="1" si="256"/>
        <v>0</v>
      </c>
      <c r="AO148" s="359">
        <f t="shared" ca="1" si="257"/>
        <v>0</v>
      </c>
      <c r="AP148" s="359">
        <f t="shared" ca="1" si="327"/>
        <v>0</v>
      </c>
      <c r="AQ148" s="359">
        <f t="shared" ca="1" si="304"/>
        <v>0</v>
      </c>
      <c r="AS148" s="362">
        <f t="shared" ca="1" si="328"/>
        <v>259</v>
      </c>
      <c r="AT148" s="362">
        <v>140</v>
      </c>
      <c r="AU148" s="371">
        <f t="shared" ca="1" si="329"/>
        <v>0</v>
      </c>
      <c r="AV148" s="359">
        <f t="shared" ca="1" si="258"/>
        <v>0</v>
      </c>
      <c r="AW148" s="359">
        <f t="shared" ca="1" si="259"/>
        <v>0</v>
      </c>
      <c r="AX148" s="359">
        <f t="shared" ca="1" si="260"/>
        <v>0</v>
      </c>
      <c r="AY148" s="359">
        <f t="shared" ca="1" si="330"/>
        <v>0</v>
      </c>
      <c r="AZ148" s="359">
        <f t="shared" ca="1" si="305"/>
        <v>0</v>
      </c>
      <c r="BB148" s="362">
        <f t="shared" ca="1" si="331"/>
        <v>259</v>
      </c>
      <c r="BC148" s="362">
        <v>140</v>
      </c>
      <c r="BD148" s="371">
        <f t="shared" ca="1" si="332"/>
        <v>0</v>
      </c>
      <c r="BE148" s="359">
        <f t="shared" ca="1" si="261"/>
        <v>0</v>
      </c>
      <c r="BF148" s="359">
        <f t="shared" ca="1" si="262"/>
        <v>0</v>
      </c>
      <c r="BG148" s="359">
        <f t="shared" ca="1" si="263"/>
        <v>0</v>
      </c>
      <c r="BH148" s="359">
        <f t="shared" ca="1" si="264"/>
        <v>0</v>
      </c>
      <c r="BI148" s="359">
        <f t="shared" ca="1" si="306"/>
        <v>0</v>
      </c>
      <c r="BK148" s="362">
        <f t="shared" ca="1" si="333"/>
        <v>259</v>
      </c>
      <c r="BL148" s="362">
        <v>140</v>
      </c>
      <c r="BM148" s="371">
        <f t="shared" ca="1" si="334"/>
        <v>0</v>
      </c>
      <c r="BN148" s="359">
        <f t="shared" ca="1" si="265"/>
        <v>0</v>
      </c>
      <c r="BO148" s="359">
        <f t="shared" ca="1" si="266"/>
        <v>0</v>
      </c>
      <c r="BP148" s="359">
        <f t="shared" ca="1" si="267"/>
        <v>0</v>
      </c>
      <c r="BQ148" s="359">
        <f t="shared" ca="1" si="268"/>
        <v>0</v>
      </c>
      <c r="BR148" s="359">
        <f t="shared" ca="1" si="307"/>
        <v>0</v>
      </c>
      <c r="BT148" s="362">
        <f t="shared" ca="1" si="335"/>
        <v>259</v>
      </c>
      <c r="BU148" s="362">
        <v>140</v>
      </c>
      <c r="BV148" s="371">
        <f t="shared" ca="1" si="336"/>
        <v>0</v>
      </c>
      <c r="BW148" s="359">
        <f t="shared" ca="1" si="269"/>
        <v>0</v>
      </c>
      <c r="BX148" s="359">
        <f t="shared" ca="1" si="270"/>
        <v>0</v>
      </c>
      <c r="BY148" s="359">
        <f t="shared" ca="1" si="271"/>
        <v>0</v>
      </c>
      <c r="BZ148" s="359">
        <f t="shared" ca="1" si="272"/>
        <v>0</v>
      </c>
      <c r="CA148" s="359">
        <f t="shared" ca="1" si="308"/>
        <v>0</v>
      </c>
      <c r="CC148" s="362">
        <f t="shared" ca="1" si="337"/>
        <v>259</v>
      </c>
      <c r="CD148" s="362">
        <v>140</v>
      </c>
      <c r="CE148" s="371">
        <f t="shared" ca="1" si="338"/>
        <v>0</v>
      </c>
      <c r="CF148" s="359">
        <f t="shared" ca="1" si="273"/>
        <v>0</v>
      </c>
      <c r="CG148" s="359">
        <f t="shared" ca="1" si="274"/>
        <v>0</v>
      </c>
      <c r="CH148" s="359">
        <f t="shared" ca="1" si="275"/>
        <v>0</v>
      </c>
      <c r="CI148" s="359">
        <f t="shared" ca="1" si="276"/>
        <v>0</v>
      </c>
      <c r="CJ148" s="359">
        <f t="shared" ca="1" si="309"/>
        <v>0</v>
      </c>
      <c r="CL148" s="362">
        <f t="shared" ca="1" si="339"/>
        <v>259</v>
      </c>
      <c r="CM148" s="362">
        <v>140</v>
      </c>
      <c r="CN148" s="371">
        <f t="shared" ca="1" si="340"/>
        <v>0</v>
      </c>
      <c r="CO148" s="359">
        <f t="shared" ca="1" si="277"/>
        <v>0</v>
      </c>
      <c r="CP148" s="359">
        <f t="shared" ca="1" si="278"/>
        <v>0</v>
      </c>
      <c r="CQ148" s="359">
        <f t="shared" ca="1" si="279"/>
        <v>0</v>
      </c>
      <c r="CR148" s="359">
        <f t="shared" ca="1" si="280"/>
        <v>0</v>
      </c>
      <c r="CS148" s="359">
        <f t="shared" ca="1" si="310"/>
        <v>0</v>
      </c>
      <c r="CU148" s="362">
        <f t="shared" ca="1" si="341"/>
        <v>259</v>
      </c>
      <c r="CV148" s="362">
        <v>140</v>
      </c>
      <c r="CW148" s="371">
        <f t="shared" ca="1" si="342"/>
        <v>0</v>
      </c>
      <c r="CX148" s="359">
        <f t="shared" ca="1" si="281"/>
        <v>0</v>
      </c>
      <c r="CY148" s="359">
        <f t="shared" ca="1" si="282"/>
        <v>0</v>
      </c>
      <c r="CZ148" s="359">
        <f t="shared" ca="1" si="283"/>
        <v>0</v>
      </c>
      <c r="DA148" s="359">
        <f t="shared" ca="1" si="284"/>
        <v>0</v>
      </c>
      <c r="DB148" s="359">
        <f t="shared" ca="1" si="311"/>
        <v>0</v>
      </c>
      <c r="DD148" s="362">
        <f t="shared" ca="1" si="343"/>
        <v>259</v>
      </c>
      <c r="DE148" s="362">
        <v>140</v>
      </c>
      <c r="DF148" s="371">
        <f t="shared" ca="1" si="344"/>
        <v>0</v>
      </c>
      <c r="DG148" s="359">
        <f t="shared" ca="1" si="285"/>
        <v>0</v>
      </c>
      <c r="DH148" s="359">
        <f t="shared" ca="1" si="286"/>
        <v>0</v>
      </c>
      <c r="DI148" s="359">
        <f t="shared" ca="1" si="287"/>
        <v>0</v>
      </c>
      <c r="DJ148" s="359">
        <f t="shared" ca="1" si="288"/>
        <v>0</v>
      </c>
      <c r="DK148" s="359">
        <f t="shared" ca="1" si="312"/>
        <v>0</v>
      </c>
      <c r="DM148" s="362">
        <f t="shared" ca="1" si="345"/>
        <v>259</v>
      </c>
      <c r="DN148" s="362">
        <v>140</v>
      </c>
      <c r="DO148" s="371">
        <f t="shared" ca="1" si="346"/>
        <v>0</v>
      </c>
      <c r="DP148" s="359">
        <f t="shared" ca="1" si="289"/>
        <v>0</v>
      </c>
      <c r="DQ148" s="359">
        <f t="shared" ca="1" si="290"/>
        <v>0</v>
      </c>
      <c r="DR148" s="359">
        <f t="shared" ca="1" si="291"/>
        <v>0</v>
      </c>
      <c r="DS148" s="359">
        <f t="shared" ca="1" si="292"/>
        <v>0</v>
      </c>
      <c r="DT148" s="359">
        <f t="shared" ca="1" si="313"/>
        <v>0</v>
      </c>
      <c r="DV148" s="362">
        <f t="shared" ca="1" si="347"/>
        <v>259</v>
      </c>
      <c r="DW148" s="362">
        <v>140</v>
      </c>
      <c r="DX148" s="371">
        <f t="shared" ca="1" si="348"/>
        <v>0</v>
      </c>
      <c r="DY148" s="359">
        <f t="shared" ca="1" si="293"/>
        <v>0</v>
      </c>
      <c r="DZ148" s="359">
        <f t="shared" ca="1" si="294"/>
        <v>0</v>
      </c>
      <c r="EA148" s="359">
        <f t="shared" ca="1" si="295"/>
        <v>0</v>
      </c>
      <c r="EB148" s="359">
        <f t="shared" ca="1" si="296"/>
        <v>0</v>
      </c>
      <c r="EC148" s="359">
        <f t="shared" ca="1" si="314"/>
        <v>0</v>
      </c>
      <c r="EE148" s="362">
        <f t="shared" ca="1" si="349"/>
        <v>259</v>
      </c>
      <c r="EF148" s="362">
        <v>140</v>
      </c>
      <c r="EG148" s="371">
        <f t="shared" ca="1" si="350"/>
        <v>0</v>
      </c>
      <c r="EH148" s="359">
        <f t="shared" ca="1" si="297"/>
        <v>0</v>
      </c>
      <c r="EI148" s="359">
        <f t="shared" ca="1" si="298"/>
        <v>0</v>
      </c>
      <c r="EJ148" s="359">
        <f t="shared" ca="1" si="299"/>
        <v>0</v>
      </c>
      <c r="EK148" s="359">
        <f t="shared" ca="1" si="300"/>
        <v>0</v>
      </c>
      <c r="EL148" s="359">
        <f t="shared" ca="1" si="315"/>
        <v>0</v>
      </c>
    </row>
    <row r="149" spans="6:142" x14ac:dyDescent="0.35">
      <c r="F149" s="372">
        <f ca="1">IFERROR(INDEX('Inflation Rates'!$A$16:$H$138,MATCH('IRA Roth'!$H149,'Inflation Rates'!$A$16:$A$138,0),8)/INDEX('Inflation Rates'!$A$16:$H$138,MATCH('IRA Roth'!$H149,'Inflation Rates'!$A$16:$A$138,0)-1,8)-1,F148)</f>
        <v>2.0000000000000018E-2</v>
      </c>
      <c r="G149" s="372">
        <f ca="1">IFERROR(INDEX('Inflation Rates'!$A$16:$H$138,MATCH('IRA Roth'!$H149,'Inflation Rates'!$A$16:$A$138,0),6)/INDEX('Inflation Rates'!$A$16:$H$138,MATCH('IRA Roth'!$H149,'Inflation Rates'!$A$16:$A$138,0)-1,6)-1,G148)</f>
        <v>2.0999999999999908E-2</v>
      </c>
      <c r="H149" s="362">
        <f t="shared" ca="1" si="316"/>
        <v>2160</v>
      </c>
      <c r="I149" s="362">
        <f t="shared" ca="1" si="316"/>
        <v>260</v>
      </c>
      <c r="J149" s="362">
        <v>141</v>
      </c>
      <c r="K149" s="371">
        <f t="shared" ca="1" si="317"/>
        <v>0</v>
      </c>
      <c r="L149" s="359">
        <f t="shared" ca="1" si="246"/>
        <v>0</v>
      </c>
      <c r="M149" s="359">
        <f t="shared" ca="1" si="247"/>
        <v>0</v>
      </c>
      <c r="N149" s="359">
        <f t="shared" ca="1" si="248"/>
        <v>0</v>
      </c>
      <c r="O149" s="359">
        <f t="shared" ca="1" si="318"/>
        <v>0</v>
      </c>
      <c r="P149" s="359">
        <f t="shared" ca="1" si="301"/>
        <v>0</v>
      </c>
      <c r="R149" s="362">
        <f t="shared" ca="1" si="319"/>
        <v>260</v>
      </c>
      <c r="S149" s="362">
        <v>141</v>
      </c>
      <c r="T149" s="371">
        <f t="shared" ca="1" si="320"/>
        <v>0</v>
      </c>
      <c r="U149" s="359">
        <f t="shared" ca="1" si="249"/>
        <v>0</v>
      </c>
      <c r="V149" s="359">
        <f t="shared" ca="1" si="250"/>
        <v>0</v>
      </c>
      <c r="W149" s="359">
        <f t="shared" ca="1" si="251"/>
        <v>0</v>
      </c>
      <c r="X149" s="359">
        <f t="shared" ca="1" si="321"/>
        <v>0</v>
      </c>
      <c r="Y149" s="359">
        <f t="shared" ca="1" si="302"/>
        <v>0</v>
      </c>
      <c r="AA149" s="362">
        <f t="shared" ca="1" si="322"/>
        <v>260</v>
      </c>
      <c r="AB149" s="362">
        <v>141</v>
      </c>
      <c r="AC149" s="371">
        <f t="shared" ca="1" si="323"/>
        <v>0</v>
      </c>
      <c r="AD149" s="359">
        <f t="shared" ca="1" si="252"/>
        <v>0</v>
      </c>
      <c r="AE149" s="359">
        <f t="shared" ca="1" si="253"/>
        <v>0</v>
      </c>
      <c r="AF149" s="359">
        <f t="shared" ca="1" si="254"/>
        <v>0</v>
      </c>
      <c r="AG149" s="359">
        <f t="shared" ca="1" si="324"/>
        <v>0</v>
      </c>
      <c r="AH149" s="359">
        <f t="shared" ca="1" si="303"/>
        <v>0</v>
      </c>
      <c r="AJ149" s="362">
        <f t="shared" ca="1" si="325"/>
        <v>260</v>
      </c>
      <c r="AK149" s="362">
        <v>141</v>
      </c>
      <c r="AL149" s="371">
        <f t="shared" ca="1" si="326"/>
        <v>0</v>
      </c>
      <c r="AM149" s="359">
        <f t="shared" ca="1" si="255"/>
        <v>0</v>
      </c>
      <c r="AN149" s="359">
        <f t="shared" ca="1" si="256"/>
        <v>0</v>
      </c>
      <c r="AO149" s="359">
        <f t="shared" ca="1" si="257"/>
        <v>0</v>
      </c>
      <c r="AP149" s="359">
        <f t="shared" ca="1" si="327"/>
        <v>0</v>
      </c>
      <c r="AQ149" s="359">
        <f t="shared" ca="1" si="304"/>
        <v>0</v>
      </c>
      <c r="AS149" s="362">
        <f t="shared" ca="1" si="328"/>
        <v>260</v>
      </c>
      <c r="AT149" s="362">
        <v>141</v>
      </c>
      <c r="AU149" s="371">
        <f t="shared" ca="1" si="329"/>
        <v>0</v>
      </c>
      <c r="AV149" s="359">
        <f t="shared" ca="1" si="258"/>
        <v>0</v>
      </c>
      <c r="AW149" s="359">
        <f t="shared" ca="1" si="259"/>
        <v>0</v>
      </c>
      <c r="AX149" s="359">
        <f t="shared" ca="1" si="260"/>
        <v>0</v>
      </c>
      <c r="AY149" s="359">
        <f t="shared" ca="1" si="330"/>
        <v>0</v>
      </c>
      <c r="AZ149" s="359">
        <f t="shared" ca="1" si="305"/>
        <v>0</v>
      </c>
      <c r="BB149" s="362">
        <f t="shared" ca="1" si="331"/>
        <v>260</v>
      </c>
      <c r="BC149" s="362">
        <v>141</v>
      </c>
      <c r="BD149" s="371">
        <f t="shared" ca="1" si="332"/>
        <v>0</v>
      </c>
      <c r="BE149" s="359">
        <f t="shared" ca="1" si="261"/>
        <v>0</v>
      </c>
      <c r="BF149" s="359">
        <f t="shared" ca="1" si="262"/>
        <v>0</v>
      </c>
      <c r="BG149" s="359">
        <f t="shared" ca="1" si="263"/>
        <v>0</v>
      </c>
      <c r="BH149" s="359">
        <f t="shared" ca="1" si="264"/>
        <v>0</v>
      </c>
      <c r="BI149" s="359">
        <f t="shared" ca="1" si="306"/>
        <v>0</v>
      </c>
      <c r="BK149" s="362">
        <f t="shared" ca="1" si="333"/>
        <v>260</v>
      </c>
      <c r="BL149" s="362">
        <v>141</v>
      </c>
      <c r="BM149" s="371">
        <f t="shared" ca="1" si="334"/>
        <v>0</v>
      </c>
      <c r="BN149" s="359">
        <f t="shared" ca="1" si="265"/>
        <v>0</v>
      </c>
      <c r="BO149" s="359">
        <f t="shared" ca="1" si="266"/>
        <v>0</v>
      </c>
      <c r="BP149" s="359">
        <f t="shared" ca="1" si="267"/>
        <v>0</v>
      </c>
      <c r="BQ149" s="359">
        <f t="shared" ca="1" si="268"/>
        <v>0</v>
      </c>
      <c r="BR149" s="359">
        <f t="shared" ca="1" si="307"/>
        <v>0</v>
      </c>
      <c r="BT149" s="362">
        <f t="shared" ca="1" si="335"/>
        <v>260</v>
      </c>
      <c r="BU149" s="362">
        <v>141</v>
      </c>
      <c r="BV149" s="371">
        <f t="shared" ca="1" si="336"/>
        <v>0</v>
      </c>
      <c r="BW149" s="359">
        <f t="shared" ca="1" si="269"/>
        <v>0</v>
      </c>
      <c r="BX149" s="359">
        <f t="shared" ca="1" si="270"/>
        <v>0</v>
      </c>
      <c r="BY149" s="359">
        <f t="shared" ca="1" si="271"/>
        <v>0</v>
      </c>
      <c r="BZ149" s="359">
        <f t="shared" ca="1" si="272"/>
        <v>0</v>
      </c>
      <c r="CA149" s="359">
        <f t="shared" ca="1" si="308"/>
        <v>0</v>
      </c>
      <c r="CC149" s="362">
        <f t="shared" ca="1" si="337"/>
        <v>260</v>
      </c>
      <c r="CD149" s="362">
        <v>141</v>
      </c>
      <c r="CE149" s="371">
        <f t="shared" ca="1" si="338"/>
        <v>0</v>
      </c>
      <c r="CF149" s="359">
        <f t="shared" ca="1" si="273"/>
        <v>0</v>
      </c>
      <c r="CG149" s="359">
        <f t="shared" ca="1" si="274"/>
        <v>0</v>
      </c>
      <c r="CH149" s="359">
        <f t="shared" ca="1" si="275"/>
        <v>0</v>
      </c>
      <c r="CI149" s="359">
        <f t="shared" ca="1" si="276"/>
        <v>0</v>
      </c>
      <c r="CJ149" s="359">
        <f t="shared" ca="1" si="309"/>
        <v>0</v>
      </c>
      <c r="CL149" s="362">
        <f t="shared" ca="1" si="339"/>
        <v>260</v>
      </c>
      <c r="CM149" s="362">
        <v>141</v>
      </c>
      <c r="CN149" s="371">
        <f t="shared" ca="1" si="340"/>
        <v>0</v>
      </c>
      <c r="CO149" s="359">
        <f t="shared" ca="1" si="277"/>
        <v>0</v>
      </c>
      <c r="CP149" s="359">
        <f t="shared" ca="1" si="278"/>
        <v>0</v>
      </c>
      <c r="CQ149" s="359">
        <f t="shared" ca="1" si="279"/>
        <v>0</v>
      </c>
      <c r="CR149" s="359">
        <f t="shared" ca="1" si="280"/>
        <v>0</v>
      </c>
      <c r="CS149" s="359">
        <f t="shared" ca="1" si="310"/>
        <v>0</v>
      </c>
      <c r="CU149" s="362">
        <f t="shared" ca="1" si="341"/>
        <v>260</v>
      </c>
      <c r="CV149" s="362">
        <v>141</v>
      </c>
      <c r="CW149" s="371">
        <f t="shared" ca="1" si="342"/>
        <v>0</v>
      </c>
      <c r="CX149" s="359">
        <f t="shared" ca="1" si="281"/>
        <v>0</v>
      </c>
      <c r="CY149" s="359">
        <f t="shared" ca="1" si="282"/>
        <v>0</v>
      </c>
      <c r="CZ149" s="359">
        <f t="shared" ca="1" si="283"/>
        <v>0</v>
      </c>
      <c r="DA149" s="359">
        <f t="shared" ca="1" si="284"/>
        <v>0</v>
      </c>
      <c r="DB149" s="359">
        <f t="shared" ca="1" si="311"/>
        <v>0</v>
      </c>
      <c r="DD149" s="362">
        <f t="shared" ca="1" si="343"/>
        <v>260</v>
      </c>
      <c r="DE149" s="362">
        <v>141</v>
      </c>
      <c r="DF149" s="371">
        <f t="shared" ca="1" si="344"/>
        <v>0</v>
      </c>
      <c r="DG149" s="359">
        <f t="shared" ca="1" si="285"/>
        <v>0</v>
      </c>
      <c r="DH149" s="359">
        <f t="shared" ca="1" si="286"/>
        <v>0</v>
      </c>
      <c r="DI149" s="359">
        <f t="shared" ca="1" si="287"/>
        <v>0</v>
      </c>
      <c r="DJ149" s="359">
        <f t="shared" ca="1" si="288"/>
        <v>0</v>
      </c>
      <c r="DK149" s="359">
        <f t="shared" ca="1" si="312"/>
        <v>0</v>
      </c>
      <c r="DM149" s="362">
        <f t="shared" ca="1" si="345"/>
        <v>260</v>
      </c>
      <c r="DN149" s="362">
        <v>141</v>
      </c>
      <c r="DO149" s="371">
        <f t="shared" ca="1" si="346"/>
        <v>0</v>
      </c>
      <c r="DP149" s="359">
        <f t="shared" ca="1" si="289"/>
        <v>0</v>
      </c>
      <c r="DQ149" s="359">
        <f t="shared" ca="1" si="290"/>
        <v>0</v>
      </c>
      <c r="DR149" s="359">
        <f t="shared" ca="1" si="291"/>
        <v>0</v>
      </c>
      <c r="DS149" s="359">
        <f t="shared" ca="1" si="292"/>
        <v>0</v>
      </c>
      <c r="DT149" s="359">
        <f t="shared" ca="1" si="313"/>
        <v>0</v>
      </c>
      <c r="DV149" s="362">
        <f t="shared" ca="1" si="347"/>
        <v>260</v>
      </c>
      <c r="DW149" s="362">
        <v>141</v>
      </c>
      <c r="DX149" s="371">
        <f t="shared" ca="1" si="348"/>
        <v>0</v>
      </c>
      <c r="DY149" s="359">
        <f t="shared" ca="1" si="293"/>
        <v>0</v>
      </c>
      <c r="DZ149" s="359">
        <f t="shared" ca="1" si="294"/>
        <v>0</v>
      </c>
      <c r="EA149" s="359">
        <f t="shared" ca="1" si="295"/>
        <v>0</v>
      </c>
      <c r="EB149" s="359">
        <f t="shared" ca="1" si="296"/>
        <v>0</v>
      </c>
      <c r="EC149" s="359">
        <f t="shared" ca="1" si="314"/>
        <v>0</v>
      </c>
      <c r="EE149" s="362">
        <f t="shared" ca="1" si="349"/>
        <v>260</v>
      </c>
      <c r="EF149" s="362">
        <v>141</v>
      </c>
      <c r="EG149" s="371">
        <f t="shared" ca="1" si="350"/>
        <v>0</v>
      </c>
      <c r="EH149" s="359">
        <f t="shared" ca="1" si="297"/>
        <v>0</v>
      </c>
      <c r="EI149" s="359">
        <f t="shared" ca="1" si="298"/>
        <v>0</v>
      </c>
      <c r="EJ149" s="359">
        <f t="shared" ca="1" si="299"/>
        <v>0</v>
      </c>
      <c r="EK149" s="359">
        <f t="shared" ca="1" si="300"/>
        <v>0</v>
      </c>
      <c r="EL149" s="359">
        <f t="shared" ca="1" si="315"/>
        <v>0</v>
      </c>
    </row>
    <row r="150" spans="6:142" x14ac:dyDescent="0.35">
      <c r="F150" s="372">
        <f ca="1">IFERROR(INDEX('Inflation Rates'!$A$16:$H$138,MATCH('IRA Roth'!$H150,'Inflation Rates'!$A$16:$A$138,0),8)/INDEX('Inflation Rates'!$A$16:$H$138,MATCH('IRA Roth'!$H150,'Inflation Rates'!$A$16:$A$138,0)-1,8)-1,F149)</f>
        <v>2.0000000000000018E-2</v>
      </c>
      <c r="G150" s="372">
        <f ca="1">IFERROR(INDEX('Inflation Rates'!$A$16:$H$138,MATCH('IRA Roth'!$H150,'Inflation Rates'!$A$16:$A$138,0),6)/INDEX('Inflation Rates'!$A$16:$H$138,MATCH('IRA Roth'!$H150,'Inflation Rates'!$A$16:$A$138,0)-1,6)-1,G149)</f>
        <v>2.0999999999999908E-2</v>
      </c>
      <c r="H150" s="362">
        <f t="shared" ca="1" si="316"/>
        <v>2161</v>
      </c>
      <c r="I150" s="362">
        <f t="shared" ca="1" si="316"/>
        <v>261</v>
      </c>
      <c r="J150" s="362">
        <v>142</v>
      </c>
      <c r="K150" s="371">
        <f t="shared" ca="1" si="317"/>
        <v>0</v>
      </c>
      <c r="L150" s="359">
        <f t="shared" ca="1" si="246"/>
        <v>0</v>
      </c>
      <c r="M150" s="359">
        <f t="shared" ca="1" si="247"/>
        <v>0</v>
      </c>
      <c r="N150" s="359">
        <f t="shared" ca="1" si="248"/>
        <v>0</v>
      </c>
      <c r="O150" s="359">
        <f t="shared" ca="1" si="318"/>
        <v>0</v>
      </c>
      <c r="P150" s="359">
        <f t="shared" ca="1" si="301"/>
        <v>0</v>
      </c>
      <c r="R150" s="362">
        <f t="shared" ca="1" si="319"/>
        <v>261</v>
      </c>
      <c r="S150" s="362">
        <v>142</v>
      </c>
      <c r="T150" s="371">
        <f t="shared" ca="1" si="320"/>
        <v>0</v>
      </c>
      <c r="U150" s="359">
        <f t="shared" ca="1" si="249"/>
        <v>0</v>
      </c>
      <c r="V150" s="359">
        <f t="shared" ca="1" si="250"/>
        <v>0</v>
      </c>
      <c r="W150" s="359">
        <f t="shared" ca="1" si="251"/>
        <v>0</v>
      </c>
      <c r="X150" s="359">
        <f t="shared" ca="1" si="321"/>
        <v>0</v>
      </c>
      <c r="Y150" s="359">
        <f t="shared" ca="1" si="302"/>
        <v>0</v>
      </c>
      <c r="AA150" s="362">
        <f t="shared" ca="1" si="322"/>
        <v>261</v>
      </c>
      <c r="AB150" s="362">
        <v>142</v>
      </c>
      <c r="AC150" s="371">
        <f t="shared" ca="1" si="323"/>
        <v>0</v>
      </c>
      <c r="AD150" s="359">
        <f t="shared" ca="1" si="252"/>
        <v>0</v>
      </c>
      <c r="AE150" s="359">
        <f t="shared" ca="1" si="253"/>
        <v>0</v>
      </c>
      <c r="AF150" s="359">
        <f t="shared" ca="1" si="254"/>
        <v>0</v>
      </c>
      <c r="AG150" s="359">
        <f t="shared" ca="1" si="324"/>
        <v>0</v>
      </c>
      <c r="AH150" s="359">
        <f t="shared" ca="1" si="303"/>
        <v>0</v>
      </c>
      <c r="AJ150" s="362">
        <f t="shared" ca="1" si="325"/>
        <v>261</v>
      </c>
      <c r="AK150" s="362">
        <v>142</v>
      </c>
      <c r="AL150" s="371">
        <f t="shared" ca="1" si="326"/>
        <v>0</v>
      </c>
      <c r="AM150" s="359">
        <f t="shared" ca="1" si="255"/>
        <v>0</v>
      </c>
      <c r="AN150" s="359">
        <f t="shared" ca="1" si="256"/>
        <v>0</v>
      </c>
      <c r="AO150" s="359">
        <f t="shared" ca="1" si="257"/>
        <v>0</v>
      </c>
      <c r="AP150" s="359">
        <f t="shared" ca="1" si="327"/>
        <v>0</v>
      </c>
      <c r="AQ150" s="359">
        <f t="shared" ca="1" si="304"/>
        <v>0</v>
      </c>
      <c r="AS150" s="362">
        <f t="shared" ca="1" si="328"/>
        <v>261</v>
      </c>
      <c r="AT150" s="362">
        <v>142</v>
      </c>
      <c r="AU150" s="371">
        <f t="shared" ca="1" si="329"/>
        <v>0</v>
      </c>
      <c r="AV150" s="359">
        <f t="shared" ca="1" si="258"/>
        <v>0</v>
      </c>
      <c r="AW150" s="359">
        <f t="shared" ca="1" si="259"/>
        <v>0</v>
      </c>
      <c r="AX150" s="359">
        <f t="shared" ca="1" si="260"/>
        <v>0</v>
      </c>
      <c r="AY150" s="359">
        <f t="shared" ca="1" si="330"/>
        <v>0</v>
      </c>
      <c r="AZ150" s="359">
        <f t="shared" ca="1" si="305"/>
        <v>0</v>
      </c>
      <c r="BB150" s="362">
        <f t="shared" ca="1" si="331"/>
        <v>261</v>
      </c>
      <c r="BC150" s="362">
        <v>142</v>
      </c>
      <c r="BD150" s="371">
        <f t="shared" ca="1" si="332"/>
        <v>0</v>
      </c>
      <c r="BE150" s="359">
        <f t="shared" ca="1" si="261"/>
        <v>0</v>
      </c>
      <c r="BF150" s="359">
        <f t="shared" ca="1" si="262"/>
        <v>0</v>
      </c>
      <c r="BG150" s="359">
        <f t="shared" ca="1" si="263"/>
        <v>0</v>
      </c>
      <c r="BH150" s="359">
        <f t="shared" ca="1" si="264"/>
        <v>0</v>
      </c>
      <c r="BI150" s="359">
        <f t="shared" ca="1" si="306"/>
        <v>0</v>
      </c>
      <c r="BK150" s="362">
        <f t="shared" ca="1" si="333"/>
        <v>261</v>
      </c>
      <c r="BL150" s="362">
        <v>142</v>
      </c>
      <c r="BM150" s="371">
        <f t="shared" ca="1" si="334"/>
        <v>0</v>
      </c>
      <c r="BN150" s="359">
        <f t="shared" ca="1" si="265"/>
        <v>0</v>
      </c>
      <c r="BO150" s="359">
        <f t="shared" ca="1" si="266"/>
        <v>0</v>
      </c>
      <c r="BP150" s="359">
        <f t="shared" ca="1" si="267"/>
        <v>0</v>
      </c>
      <c r="BQ150" s="359">
        <f t="shared" ca="1" si="268"/>
        <v>0</v>
      </c>
      <c r="BR150" s="359">
        <f t="shared" ca="1" si="307"/>
        <v>0</v>
      </c>
      <c r="BT150" s="362">
        <f t="shared" ca="1" si="335"/>
        <v>261</v>
      </c>
      <c r="BU150" s="362">
        <v>142</v>
      </c>
      <c r="BV150" s="371">
        <f t="shared" ca="1" si="336"/>
        <v>0</v>
      </c>
      <c r="BW150" s="359">
        <f t="shared" ca="1" si="269"/>
        <v>0</v>
      </c>
      <c r="BX150" s="359">
        <f t="shared" ca="1" si="270"/>
        <v>0</v>
      </c>
      <c r="BY150" s="359">
        <f t="shared" ca="1" si="271"/>
        <v>0</v>
      </c>
      <c r="BZ150" s="359">
        <f t="shared" ca="1" si="272"/>
        <v>0</v>
      </c>
      <c r="CA150" s="359">
        <f t="shared" ca="1" si="308"/>
        <v>0</v>
      </c>
      <c r="CC150" s="362">
        <f t="shared" ca="1" si="337"/>
        <v>261</v>
      </c>
      <c r="CD150" s="362">
        <v>142</v>
      </c>
      <c r="CE150" s="371">
        <f t="shared" ca="1" si="338"/>
        <v>0</v>
      </c>
      <c r="CF150" s="359">
        <f t="shared" ca="1" si="273"/>
        <v>0</v>
      </c>
      <c r="CG150" s="359">
        <f t="shared" ca="1" si="274"/>
        <v>0</v>
      </c>
      <c r="CH150" s="359">
        <f t="shared" ca="1" si="275"/>
        <v>0</v>
      </c>
      <c r="CI150" s="359">
        <f t="shared" ca="1" si="276"/>
        <v>0</v>
      </c>
      <c r="CJ150" s="359">
        <f t="shared" ca="1" si="309"/>
        <v>0</v>
      </c>
      <c r="CL150" s="362">
        <f t="shared" ca="1" si="339"/>
        <v>261</v>
      </c>
      <c r="CM150" s="362">
        <v>142</v>
      </c>
      <c r="CN150" s="371">
        <f t="shared" ca="1" si="340"/>
        <v>0</v>
      </c>
      <c r="CO150" s="359">
        <f t="shared" ca="1" si="277"/>
        <v>0</v>
      </c>
      <c r="CP150" s="359">
        <f t="shared" ca="1" si="278"/>
        <v>0</v>
      </c>
      <c r="CQ150" s="359">
        <f t="shared" ca="1" si="279"/>
        <v>0</v>
      </c>
      <c r="CR150" s="359">
        <f t="shared" ca="1" si="280"/>
        <v>0</v>
      </c>
      <c r="CS150" s="359">
        <f t="shared" ca="1" si="310"/>
        <v>0</v>
      </c>
      <c r="CU150" s="362">
        <f t="shared" ca="1" si="341"/>
        <v>261</v>
      </c>
      <c r="CV150" s="362">
        <v>142</v>
      </c>
      <c r="CW150" s="371">
        <f t="shared" ca="1" si="342"/>
        <v>0</v>
      </c>
      <c r="CX150" s="359">
        <f t="shared" ca="1" si="281"/>
        <v>0</v>
      </c>
      <c r="CY150" s="359">
        <f t="shared" ca="1" si="282"/>
        <v>0</v>
      </c>
      <c r="CZ150" s="359">
        <f t="shared" ca="1" si="283"/>
        <v>0</v>
      </c>
      <c r="DA150" s="359">
        <f t="shared" ca="1" si="284"/>
        <v>0</v>
      </c>
      <c r="DB150" s="359">
        <f t="shared" ca="1" si="311"/>
        <v>0</v>
      </c>
      <c r="DD150" s="362">
        <f t="shared" ca="1" si="343"/>
        <v>261</v>
      </c>
      <c r="DE150" s="362">
        <v>142</v>
      </c>
      <c r="DF150" s="371">
        <f t="shared" ca="1" si="344"/>
        <v>0</v>
      </c>
      <c r="DG150" s="359">
        <f t="shared" ca="1" si="285"/>
        <v>0</v>
      </c>
      <c r="DH150" s="359">
        <f t="shared" ca="1" si="286"/>
        <v>0</v>
      </c>
      <c r="DI150" s="359">
        <f t="shared" ca="1" si="287"/>
        <v>0</v>
      </c>
      <c r="DJ150" s="359">
        <f t="shared" ca="1" si="288"/>
        <v>0</v>
      </c>
      <c r="DK150" s="359">
        <f t="shared" ca="1" si="312"/>
        <v>0</v>
      </c>
      <c r="DM150" s="362">
        <f t="shared" ca="1" si="345"/>
        <v>261</v>
      </c>
      <c r="DN150" s="362">
        <v>142</v>
      </c>
      <c r="DO150" s="371">
        <f t="shared" ca="1" si="346"/>
        <v>0</v>
      </c>
      <c r="DP150" s="359">
        <f t="shared" ca="1" si="289"/>
        <v>0</v>
      </c>
      <c r="DQ150" s="359">
        <f t="shared" ca="1" si="290"/>
        <v>0</v>
      </c>
      <c r="DR150" s="359">
        <f t="shared" ca="1" si="291"/>
        <v>0</v>
      </c>
      <c r="DS150" s="359">
        <f t="shared" ca="1" si="292"/>
        <v>0</v>
      </c>
      <c r="DT150" s="359">
        <f t="shared" ca="1" si="313"/>
        <v>0</v>
      </c>
      <c r="DV150" s="362">
        <f t="shared" ca="1" si="347"/>
        <v>261</v>
      </c>
      <c r="DW150" s="362">
        <v>142</v>
      </c>
      <c r="DX150" s="371">
        <f t="shared" ca="1" si="348"/>
        <v>0</v>
      </c>
      <c r="DY150" s="359">
        <f t="shared" ca="1" si="293"/>
        <v>0</v>
      </c>
      <c r="DZ150" s="359">
        <f t="shared" ca="1" si="294"/>
        <v>0</v>
      </c>
      <c r="EA150" s="359">
        <f t="shared" ca="1" si="295"/>
        <v>0</v>
      </c>
      <c r="EB150" s="359">
        <f t="shared" ca="1" si="296"/>
        <v>0</v>
      </c>
      <c r="EC150" s="359">
        <f t="shared" ca="1" si="314"/>
        <v>0</v>
      </c>
      <c r="EE150" s="362">
        <f t="shared" ca="1" si="349"/>
        <v>261</v>
      </c>
      <c r="EF150" s="362">
        <v>142</v>
      </c>
      <c r="EG150" s="371">
        <f t="shared" ca="1" si="350"/>
        <v>0</v>
      </c>
      <c r="EH150" s="359">
        <f t="shared" ca="1" si="297"/>
        <v>0</v>
      </c>
      <c r="EI150" s="359">
        <f t="shared" ca="1" si="298"/>
        <v>0</v>
      </c>
      <c r="EJ150" s="359">
        <f t="shared" ca="1" si="299"/>
        <v>0</v>
      </c>
      <c r="EK150" s="359">
        <f t="shared" ca="1" si="300"/>
        <v>0</v>
      </c>
      <c r="EL150" s="359">
        <f t="shared" ca="1" si="315"/>
        <v>0</v>
      </c>
    </row>
    <row r="151" spans="6:142" x14ac:dyDescent="0.35">
      <c r="F151" s="372">
        <f ca="1">IFERROR(INDEX('Inflation Rates'!$A$16:$H$138,MATCH('IRA Roth'!$H151,'Inflation Rates'!$A$16:$A$138,0),8)/INDEX('Inflation Rates'!$A$16:$H$138,MATCH('IRA Roth'!$H151,'Inflation Rates'!$A$16:$A$138,0)-1,8)-1,F150)</f>
        <v>2.0000000000000018E-2</v>
      </c>
      <c r="G151" s="372">
        <f ca="1">IFERROR(INDEX('Inflation Rates'!$A$16:$H$138,MATCH('IRA Roth'!$H151,'Inflation Rates'!$A$16:$A$138,0),6)/INDEX('Inflation Rates'!$A$16:$H$138,MATCH('IRA Roth'!$H151,'Inflation Rates'!$A$16:$A$138,0)-1,6)-1,G150)</f>
        <v>2.0999999999999908E-2</v>
      </c>
      <c r="H151" s="362">
        <f t="shared" ca="1" si="316"/>
        <v>2162</v>
      </c>
      <c r="I151" s="362">
        <f t="shared" ca="1" si="316"/>
        <v>262</v>
      </c>
      <c r="J151" s="362">
        <v>143</v>
      </c>
      <c r="K151" s="371">
        <f t="shared" ca="1" si="317"/>
        <v>0</v>
      </c>
      <c r="L151" s="359">
        <f t="shared" ca="1" si="246"/>
        <v>0</v>
      </c>
      <c r="M151" s="359">
        <f t="shared" ca="1" si="247"/>
        <v>0</v>
      </c>
      <c r="N151" s="359">
        <f t="shared" ca="1" si="248"/>
        <v>0</v>
      </c>
      <c r="O151" s="359">
        <f t="shared" ca="1" si="318"/>
        <v>0</v>
      </c>
      <c r="P151" s="359">
        <f t="shared" ca="1" si="301"/>
        <v>0</v>
      </c>
      <c r="R151" s="362">
        <f t="shared" ca="1" si="319"/>
        <v>262</v>
      </c>
      <c r="S151" s="362">
        <v>143</v>
      </c>
      <c r="T151" s="371">
        <f t="shared" ca="1" si="320"/>
        <v>0</v>
      </c>
      <c r="U151" s="359">
        <f t="shared" ca="1" si="249"/>
        <v>0</v>
      </c>
      <c r="V151" s="359">
        <f t="shared" ca="1" si="250"/>
        <v>0</v>
      </c>
      <c r="W151" s="359">
        <f t="shared" ca="1" si="251"/>
        <v>0</v>
      </c>
      <c r="X151" s="359">
        <f t="shared" ca="1" si="321"/>
        <v>0</v>
      </c>
      <c r="Y151" s="359">
        <f t="shared" ca="1" si="302"/>
        <v>0</v>
      </c>
      <c r="AA151" s="362">
        <f t="shared" ca="1" si="322"/>
        <v>262</v>
      </c>
      <c r="AB151" s="362">
        <v>143</v>
      </c>
      <c r="AC151" s="371">
        <f t="shared" ca="1" si="323"/>
        <v>0</v>
      </c>
      <c r="AD151" s="359">
        <f t="shared" ca="1" si="252"/>
        <v>0</v>
      </c>
      <c r="AE151" s="359">
        <f t="shared" ca="1" si="253"/>
        <v>0</v>
      </c>
      <c r="AF151" s="359">
        <f t="shared" ca="1" si="254"/>
        <v>0</v>
      </c>
      <c r="AG151" s="359">
        <f t="shared" ca="1" si="324"/>
        <v>0</v>
      </c>
      <c r="AH151" s="359">
        <f t="shared" ca="1" si="303"/>
        <v>0</v>
      </c>
      <c r="AJ151" s="362">
        <f t="shared" ca="1" si="325"/>
        <v>262</v>
      </c>
      <c r="AK151" s="362">
        <v>143</v>
      </c>
      <c r="AL151" s="371">
        <f t="shared" ca="1" si="326"/>
        <v>0</v>
      </c>
      <c r="AM151" s="359">
        <f t="shared" ca="1" si="255"/>
        <v>0</v>
      </c>
      <c r="AN151" s="359">
        <f t="shared" ca="1" si="256"/>
        <v>0</v>
      </c>
      <c r="AO151" s="359">
        <f t="shared" ca="1" si="257"/>
        <v>0</v>
      </c>
      <c r="AP151" s="359">
        <f t="shared" ca="1" si="327"/>
        <v>0</v>
      </c>
      <c r="AQ151" s="359">
        <f t="shared" ca="1" si="304"/>
        <v>0</v>
      </c>
      <c r="AS151" s="362">
        <f t="shared" ca="1" si="328"/>
        <v>262</v>
      </c>
      <c r="AT151" s="362">
        <v>143</v>
      </c>
      <c r="AU151" s="371">
        <f t="shared" ca="1" si="329"/>
        <v>0</v>
      </c>
      <c r="AV151" s="359">
        <f t="shared" ca="1" si="258"/>
        <v>0</v>
      </c>
      <c r="AW151" s="359">
        <f t="shared" ca="1" si="259"/>
        <v>0</v>
      </c>
      <c r="AX151" s="359">
        <f t="shared" ca="1" si="260"/>
        <v>0</v>
      </c>
      <c r="AY151" s="359">
        <f t="shared" ca="1" si="330"/>
        <v>0</v>
      </c>
      <c r="AZ151" s="359">
        <f t="shared" ca="1" si="305"/>
        <v>0</v>
      </c>
      <c r="BB151" s="362">
        <f t="shared" ca="1" si="331"/>
        <v>262</v>
      </c>
      <c r="BC151" s="362">
        <v>143</v>
      </c>
      <c r="BD151" s="371">
        <f t="shared" ca="1" si="332"/>
        <v>0</v>
      </c>
      <c r="BE151" s="359">
        <f t="shared" ca="1" si="261"/>
        <v>0</v>
      </c>
      <c r="BF151" s="359">
        <f t="shared" ca="1" si="262"/>
        <v>0</v>
      </c>
      <c r="BG151" s="359">
        <f t="shared" ca="1" si="263"/>
        <v>0</v>
      </c>
      <c r="BH151" s="359">
        <f t="shared" ca="1" si="264"/>
        <v>0</v>
      </c>
      <c r="BI151" s="359">
        <f t="shared" ca="1" si="306"/>
        <v>0</v>
      </c>
      <c r="BK151" s="362">
        <f t="shared" ca="1" si="333"/>
        <v>262</v>
      </c>
      <c r="BL151" s="362">
        <v>143</v>
      </c>
      <c r="BM151" s="371">
        <f t="shared" ca="1" si="334"/>
        <v>0</v>
      </c>
      <c r="BN151" s="359">
        <f t="shared" ca="1" si="265"/>
        <v>0</v>
      </c>
      <c r="BO151" s="359">
        <f t="shared" ca="1" si="266"/>
        <v>0</v>
      </c>
      <c r="BP151" s="359">
        <f t="shared" ca="1" si="267"/>
        <v>0</v>
      </c>
      <c r="BQ151" s="359">
        <f t="shared" ca="1" si="268"/>
        <v>0</v>
      </c>
      <c r="BR151" s="359">
        <f t="shared" ca="1" si="307"/>
        <v>0</v>
      </c>
      <c r="BT151" s="362">
        <f t="shared" ca="1" si="335"/>
        <v>262</v>
      </c>
      <c r="BU151" s="362">
        <v>143</v>
      </c>
      <c r="BV151" s="371">
        <f t="shared" ca="1" si="336"/>
        <v>0</v>
      </c>
      <c r="BW151" s="359">
        <f t="shared" ca="1" si="269"/>
        <v>0</v>
      </c>
      <c r="BX151" s="359">
        <f t="shared" ca="1" si="270"/>
        <v>0</v>
      </c>
      <c r="BY151" s="359">
        <f t="shared" ca="1" si="271"/>
        <v>0</v>
      </c>
      <c r="BZ151" s="359">
        <f t="shared" ca="1" si="272"/>
        <v>0</v>
      </c>
      <c r="CA151" s="359">
        <f t="shared" ca="1" si="308"/>
        <v>0</v>
      </c>
      <c r="CC151" s="362">
        <f t="shared" ca="1" si="337"/>
        <v>262</v>
      </c>
      <c r="CD151" s="362">
        <v>143</v>
      </c>
      <c r="CE151" s="371">
        <f t="shared" ca="1" si="338"/>
        <v>0</v>
      </c>
      <c r="CF151" s="359">
        <f t="shared" ca="1" si="273"/>
        <v>0</v>
      </c>
      <c r="CG151" s="359">
        <f t="shared" ca="1" si="274"/>
        <v>0</v>
      </c>
      <c r="CH151" s="359">
        <f t="shared" ca="1" si="275"/>
        <v>0</v>
      </c>
      <c r="CI151" s="359">
        <f t="shared" ca="1" si="276"/>
        <v>0</v>
      </c>
      <c r="CJ151" s="359">
        <f t="shared" ca="1" si="309"/>
        <v>0</v>
      </c>
      <c r="CL151" s="362">
        <f t="shared" ca="1" si="339"/>
        <v>262</v>
      </c>
      <c r="CM151" s="362">
        <v>143</v>
      </c>
      <c r="CN151" s="371">
        <f t="shared" ca="1" si="340"/>
        <v>0</v>
      </c>
      <c r="CO151" s="359">
        <f t="shared" ca="1" si="277"/>
        <v>0</v>
      </c>
      <c r="CP151" s="359">
        <f t="shared" ca="1" si="278"/>
        <v>0</v>
      </c>
      <c r="CQ151" s="359">
        <f t="shared" ca="1" si="279"/>
        <v>0</v>
      </c>
      <c r="CR151" s="359">
        <f t="shared" ca="1" si="280"/>
        <v>0</v>
      </c>
      <c r="CS151" s="359">
        <f t="shared" ca="1" si="310"/>
        <v>0</v>
      </c>
      <c r="CU151" s="362">
        <f t="shared" ca="1" si="341"/>
        <v>262</v>
      </c>
      <c r="CV151" s="362">
        <v>143</v>
      </c>
      <c r="CW151" s="371">
        <f t="shared" ca="1" si="342"/>
        <v>0</v>
      </c>
      <c r="CX151" s="359">
        <f t="shared" ca="1" si="281"/>
        <v>0</v>
      </c>
      <c r="CY151" s="359">
        <f t="shared" ca="1" si="282"/>
        <v>0</v>
      </c>
      <c r="CZ151" s="359">
        <f t="shared" ca="1" si="283"/>
        <v>0</v>
      </c>
      <c r="DA151" s="359">
        <f t="shared" ca="1" si="284"/>
        <v>0</v>
      </c>
      <c r="DB151" s="359">
        <f t="shared" ca="1" si="311"/>
        <v>0</v>
      </c>
      <c r="DD151" s="362">
        <f t="shared" ca="1" si="343"/>
        <v>262</v>
      </c>
      <c r="DE151" s="362">
        <v>143</v>
      </c>
      <c r="DF151" s="371">
        <f t="shared" ca="1" si="344"/>
        <v>0</v>
      </c>
      <c r="DG151" s="359">
        <f t="shared" ca="1" si="285"/>
        <v>0</v>
      </c>
      <c r="DH151" s="359">
        <f t="shared" ca="1" si="286"/>
        <v>0</v>
      </c>
      <c r="DI151" s="359">
        <f t="shared" ca="1" si="287"/>
        <v>0</v>
      </c>
      <c r="DJ151" s="359">
        <f t="shared" ca="1" si="288"/>
        <v>0</v>
      </c>
      <c r="DK151" s="359">
        <f t="shared" ca="1" si="312"/>
        <v>0</v>
      </c>
      <c r="DM151" s="362">
        <f t="shared" ca="1" si="345"/>
        <v>262</v>
      </c>
      <c r="DN151" s="362">
        <v>143</v>
      </c>
      <c r="DO151" s="371">
        <f t="shared" ca="1" si="346"/>
        <v>0</v>
      </c>
      <c r="DP151" s="359">
        <f t="shared" ca="1" si="289"/>
        <v>0</v>
      </c>
      <c r="DQ151" s="359">
        <f t="shared" ca="1" si="290"/>
        <v>0</v>
      </c>
      <c r="DR151" s="359">
        <f t="shared" ca="1" si="291"/>
        <v>0</v>
      </c>
      <c r="DS151" s="359">
        <f t="shared" ca="1" si="292"/>
        <v>0</v>
      </c>
      <c r="DT151" s="359">
        <f t="shared" ca="1" si="313"/>
        <v>0</v>
      </c>
      <c r="DV151" s="362">
        <f t="shared" ca="1" si="347"/>
        <v>262</v>
      </c>
      <c r="DW151" s="362">
        <v>143</v>
      </c>
      <c r="DX151" s="371">
        <f t="shared" ca="1" si="348"/>
        <v>0</v>
      </c>
      <c r="DY151" s="359">
        <f t="shared" ca="1" si="293"/>
        <v>0</v>
      </c>
      <c r="DZ151" s="359">
        <f t="shared" ca="1" si="294"/>
        <v>0</v>
      </c>
      <c r="EA151" s="359">
        <f t="shared" ca="1" si="295"/>
        <v>0</v>
      </c>
      <c r="EB151" s="359">
        <f t="shared" ca="1" si="296"/>
        <v>0</v>
      </c>
      <c r="EC151" s="359">
        <f t="shared" ca="1" si="314"/>
        <v>0</v>
      </c>
      <c r="EE151" s="362">
        <f t="shared" ca="1" si="349"/>
        <v>262</v>
      </c>
      <c r="EF151" s="362">
        <v>143</v>
      </c>
      <c r="EG151" s="371">
        <f t="shared" ca="1" si="350"/>
        <v>0</v>
      </c>
      <c r="EH151" s="359">
        <f t="shared" ca="1" si="297"/>
        <v>0</v>
      </c>
      <c r="EI151" s="359">
        <f t="shared" ca="1" si="298"/>
        <v>0</v>
      </c>
      <c r="EJ151" s="359">
        <f t="shared" ca="1" si="299"/>
        <v>0</v>
      </c>
      <c r="EK151" s="359">
        <f t="shared" ca="1" si="300"/>
        <v>0</v>
      </c>
      <c r="EL151" s="359">
        <f t="shared" ca="1" si="315"/>
        <v>0</v>
      </c>
    </row>
    <row r="152" spans="6:142" x14ac:dyDescent="0.35">
      <c r="F152" s="372">
        <f ca="1">IFERROR(INDEX('Inflation Rates'!$A$16:$H$138,MATCH('IRA Roth'!$H152,'Inflation Rates'!$A$16:$A$138,0),8)/INDEX('Inflation Rates'!$A$16:$H$138,MATCH('IRA Roth'!$H152,'Inflation Rates'!$A$16:$A$138,0)-1,8)-1,F151)</f>
        <v>2.0000000000000018E-2</v>
      </c>
      <c r="G152" s="372">
        <f ca="1">IFERROR(INDEX('Inflation Rates'!$A$16:$H$138,MATCH('IRA Roth'!$H152,'Inflation Rates'!$A$16:$A$138,0),6)/INDEX('Inflation Rates'!$A$16:$H$138,MATCH('IRA Roth'!$H152,'Inflation Rates'!$A$16:$A$138,0)-1,6)-1,G151)</f>
        <v>2.0999999999999908E-2</v>
      </c>
      <c r="H152" s="362">
        <f t="shared" ca="1" si="316"/>
        <v>2163</v>
      </c>
      <c r="I152" s="362">
        <f t="shared" ca="1" si="316"/>
        <v>263</v>
      </c>
      <c r="J152" s="362">
        <v>144</v>
      </c>
      <c r="K152" s="371">
        <f t="shared" ca="1" si="317"/>
        <v>0</v>
      </c>
      <c r="L152" s="359">
        <f t="shared" ca="1" si="246"/>
        <v>0</v>
      </c>
      <c r="M152" s="359">
        <f t="shared" ca="1" si="247"/>
        <v>0</v>
      </c>
      <c r="N152" s="359">
        <f t="shared" ca="1" si="248"/>
        <v>0</v>
      </c>
      <c r="O152" s="359">
        <f t="shared" ca="1" si="318"/>
        <v>0</v>
      </c>
      <c r="P152" s="359">
        <f t="shared" ca="1" si="301"/>
        <v>0</v>
      </c>
      <c r="R152" s="362">
        <f t="shared" ca="1" si="319"/>
        <v>263</v>
      </c>
      <c r="S152" s="362">
        <v>144</v>
      </c>
      <c r="T152" s="371">
        <f t="shared" ca="1" si="320"/>
        <v>0</v>
      </c>
      <c r="U152" s="359">
        <f t="shared" ca="1" si="249"/>
        <v>0</v>
      </c>
      <c r="V152" s="359">
        <f t="shared" ca="1" si="250"/>
        <v>0</v>
      </c>
      <c r="W152" s="359">
        <f t="shared" ca="1" si="251"/>
        <v>0</v>
      </c>
      <c r="X152" s="359">
        <f t="shared" ca="1" si="321"/>
        <v>0</v>
      </c>
      <c r="Y152" s="359">
        <f t="shared" ca="1" si="302"/>
        <v>0</v>
      </c>
      <c r="AA152" s="362">
        <f t="shared" ca="1" si="322"/>
        <v>263</v>
      </c>
      <c r="AB152" s="362">
        <v>144</v>
      </c>
      <c r="AC152" s="371">
        <f t="shared" ca="1" si="323"/>
        <v>0</v>
      </c>
      <c r="AD152" s="359">
        <f t="shared" ca="1" si="252"/>
        <v>0</v>
      </c>
      <c r="AE152" s="359">
        <f t="shared" ca="1" si="253"/>
        <v>0</v>
      </c>
      <c r="AF152" s="359">
        <f t="shared" ca="1" si="254"/>
        <v>0</v>
      </c>
      <c r="AG152" s="359">
        <f t="shared" ca="1" si="324"/>
        <v>0</v>
      </c>
      <c r="AH152" s="359">
        <f t="shared" ca="1" si="303"/>
        <v>0</v>
      </c>
      <c r="AJ152" s="362">
        <f t="shared" ca="1" si="325"/>
        <v>263</v>
      </c>
      <c r="AK152" s="362">
        <v>144</v>
      </c>
      <c r="AL152" s="371">
        <f t="shared" ca="1" si="326"/>
        <v>0</v>
      </c>
      <c r="AM152" s="359">
        <f t="shared" ca="1" si="255"/>
        <v>0</v>
      </c>
      <c r="AN152" s="359">
        <f t="shared" ca="1" si="256"/>
        <v>0</v>
      </c>
      <c r="AO152" s="359">
        <f t="shared" ca="1" si="257"/>
        <v>0</v>
      </c>
      <c r="AP152" s="359">
        <f t="shared" ca="1" si="327"/>
        <v>0</v>
      </c>
      <c r="AQ152" s="359">
        <f t="shared" ca="1" si="304"/>
        <v>0</v>
      </c>
      <c r="AS152" s="362">
        <f t="shared" ca="1" si="328"/>
        <v>263</v>
      </c>
      <c r="AT152" s="362">
        <v>144</v>
      </c>
      <c r="AU152" s="371">
        <f t="shared" ca="1" si="329"/>
        <v>0</v>
      </c>
      <c r="AV152" s="359">
        <f t="shared" ca="1" si="258"/>
        <v>0</v>
      </c>
      <c r="AW152" s="359">
        <f t="shared" ca="1" si="259"/>
        <v>0</v>
      </c>
      <c r="AX152" s="359">
        <f t="shared" ca="1" si="260"/>
        <v>0</v>
      </c>
      <c r="AY152" s="359">
        <f t="shared" ca="1" si="330"/>
        <v>0</v>
      </c>
      <c r="AZ152" s="359">
        <f t="shared" ca="1" si="305"/>
        <v>0</v>
      </c>
      <c r="BB152" s="362">
        <f t="shared" ca="1" si="331"/>
        <v>263</v>
      </c>
      <c r="BC152" s="362">
        <v>144</v>
      </c>
      <c r="BD152" s="371">
        <f t="shared" ca="1" si="332"/>
        <v>0</v>
      </c>
      <c r="BE152" s="359">
        <f t="shared" ca="1" si="261"/>
        <v>0</v>
      </c>
      <c r="BF152" s="359">
        <f t="shared" ca="1" si="262"/>
        <v>0</v>
      </c>
      <c r="BG152" s="359">
        <f t="shared" ca="1" si="263"/>
        <v>0</v>
      </c>
      <c r="BH152" s="359">
        <f t="shared" ca="1" si="264"/>
        <v>0</v>
      </c>
      <c r="BI152" s="359">
        <f t="shared" ca="1" si="306"/>
        <v>0</v>
      </c>
      <c r="BK152" s="362">
        <f t="shared" ca="1" si="333"/>
        <v>263</v>
      </c>
      <c r="BL152" s="362">
        <v>144</v>
      </c>
      <c r="BM152" s="371">
        <f t="shared" ca="1" si="334"/>
        <v>0</v>
      </c>
      <c r="BN152" s="359">
        <f t="shared" ca="1" si="265"/>
        <v>0</v>
      </c>
      <c r="BO152" s="359">
        <f t="shared" ca="1" si="266"/>
        <v>0</v>
      </c>
      <c r="BP152" s="359">
        <f t="shared" ca="1" si="267"/>
        <v>0</v>
      </c>
      <c r="BQ152" s="359">
        <f t="shared" ca="1" si="268"/>
        <v>0</v>
      </c>
      <c r="BR152" s="359">
        <f t="shared" ca="1" si="307"/>
        <v>0</v>
      </c>
      <c r="BT152" s="362">
        <f t="shared" ca="1" si="335"/>
        <v>263</v>
      </c>
      <c r="BU152" s="362">
        <v>144</v>
      </c>
      <c r="BV152" s="371">
        <f t="shared" ca="1" si="336"/>
        <v>0</v>
      </c>
      <c r="BW152" s="359">
        <f t="shared" ca="1" si="269"/>
        <v>0</v>
      </c>
      <c r="BX152" s="359">
        <f t="shared" ca="1" si="270"/>
        <v>0</v>
      </c>
      <c r="BY152" s="359">
        <f t="shared" ca="1" si="271"/>
        <v>0</v>
      </c>
      <c r="BZ152" s="359">
        <f t="shared" ca="1" si="272"/>
        <v>0</v>
      </c>
      <c r="CA152" s="359">
        <f t="shared" ca="1" si="308"/>
        <v>0</v>
      </c>
      <c r="CC152" s="362">
        <f t="shared" ca="1" si="337"/>
        <v>263</v>
      </c>
      <c r="CD152" s="362">
        <v>144</v>
      </c>
      <c r="CE152" s="371">
        <f t="shared" ca="1" si="338"/>
        <v>0</v>
      </c>
      <c r="CF152" s="359">
        <f t="shared" ca="1" si="273"/>
        <v>0</v>
      </c>
      <c r="CG152" s="359">
        <f t="shared" ca="1" si="274"/>
        <v>0</v>
      </c>
      <c r="CH152" s="359">
        <f t="shared" ca="1" si="275"/>
        <v>0</v>
      </c>
      <c r="CI152" s="359">
        <f t="shared" ca="1" si="276"/>
        <v>0</v>
      </c>
      <c r="CJ152" s="359">
        <f t="shared" ca="1" si="309"/>
        <v>0</v>
      </c>
      <c r="CL152" s="362">
        <f t="shared" ca="1" si="339"/>
        <v>263</v>
      </c>
      <c r="CM152" s="362">
        <v>144</v>
      </c>
      <c r="CN152" s="371">
        <f t="shared" ca="1" si="340"/>
        <v>0</v>
      </c>
      <c r="CO152" s="359">
        <f t="shared" ca="1" si="277"/>
        <v>0</v>
      </c>
      <c r="CP152" s="359">
        <f t="shared" ca="1" si="278"/>
        <v>0</v>
      </c>
      <c r="CQ152" s="359">
        <f t="shared" ca="1" si="279"/>
        <v>0</v>
      </c>
      <c r="CR152" s="359">
        <f t="shared" ca="1" si="280"/>
        <v>0</v>
      </c>
      <c r="CS152" s="359">
        <f t="shared" ca="1" si="310"/>
        <v>0</v>
      </c>
      <c r="CU152" s="362">
        <f t="shared" ca="1" si="341"/>
        <v>263</v>
      </c>
      <c r="CV152" s="362">
        <v>144</v>
      </c>
      <c r="CW152" s="371">
        <f t="shared" ca="1" si="342"/>
        <v>0</v>
      </c>
      <c r="CX152" s="359">
        <f t="shared" ca="1" si="281"/>
        <v>0</v>
      </c>
      <c r="CY152" s="359">
        <f t="shared" ca="1" si="282"/>
        <v>0</v>
      </c>
      <c r="CZ152" s="359">
        <f t="shared" ca="1" si="283"/>
        <v>0</v>
      </c>
      <c r="DA152" s="359">
        <f t="shared" ca="1" si="284"/>
        <v>0</v>
      </c>
      <c r="DB152" s="359">
        <f t="shared" ca="1" si="311"/>
        <v>0</v>
      </c>
      <c r="DD152" s="362">
        <f t="shared" ca="1" si="343"/>
        <v>263</v>
      </c>
      <c r="DE152" s="362">
        <v>144</v>
      </c>
      <c r="DF152" s="371">
        <f t="shared" ca="1" si="344"/>
        <v>0</v>
      </c>
      <c r="DG152" s="359">
        <f t="shared" ca="1" si="285"/>
        <v>0</v>
      </c>
      <c r="DH152" s="359">
        <f t="shared" ca="1" si="286"/>
        <v>0</v>
      </c>
      <c r="DI152" s="359">
        <f t="shared" ca="1" si="287"/>
        <v>0</v>
      </c>
      <c r="DJ152" s="359">
        <f t="shared" ca="1" si="288"/>
        <v>0</v>
      </c>
      <c r="DK152" s="359">
        <f t="shared" ca="1" si="312"/>
        <v>0</v>
      </c>
      <c r="DM152" s="362">
        <f t="shared" ca="1" si="345"/>
        <v>263</v>
      </c>
      <c r="DN152" s="362">
        <v>144</v>
      </c>
      <c r="DO152" s="371">
        <f t="shared" ca="1" si="346"/>
        <v>0</v>
      </c>
      <c r="DP152" s="359">
        <f t="shared" ca="1" si="289"/>
        <v>0</v>
      </c>
      <c r="DQ152" s="359">
        <f t="shared" ca="1" si="290"/>
        <v>0</v>
      </c>
      <c r="DR152" s="359">
        <f t="shared" ca="1" si="291"/>
        <v>0</v>
      </c>
      <c r="DS152" s="359">
        <f t="shared" ca="1" si="292"/>
        <v>0</v>
      </c>
      <c r="DT152" s="359">
        <f t="shared" ca="1" si="313"/>
        <v>0</v>
      </c>
      <c r="DV152" s="362">
        <f t="shared" ca="1" si="347"/>
        <v>263</v>
      </c>
      <c r="DW152" s="362">
        <v>144</v>
      </c>
      <c r="DX152" s="371">
        <f t="shared" ca="1" si="348"/>
        <v>0</v>
      </c>
      <c r="DY152" s="359">
        <f t="shared" ca="1" si="293"/>
        <v>0</v>
      </c>
      <c r="DZ152" s="359">
        <f t="shared" ca="1" si="294"/>
        <v>0</v>
      </c>
      <c r="EA152" s="359">
        <f t="shared" ca="1" si="295"/>
        <v>0</v>
      </c>
      <c r="EB152" s="359">
        <f t="shared" ca="1" si="296"/>
        <v>0</v>
      </c>
      <c r="EC152" s="359">
        <f t="shared" ca="1" si="314"/>
        <v>0</v>
      </c>
      <c r="EE152" s="362">
        <f t="shared" ca="1" si="349"/>
        <v>263</v>
      </c>
      <c r="EF152" s="362">
        <v>144</v>
      </c>
      <c r="EG152" s="371">
        <f t="shared" ca="1" si="350"/>
        <v>0</v>
      </c>
      <c r="EH152" s="359">
        <f t="shared" ca="1" si="297"/>
        <v>0</v>
      </c>
      <c r="EI152" s="359">
        <f t="shared" ca="1" si="298"/>
        <v>0</v>
      </c>
      <c r="EJ152" s="359">
        <f t="shared" ca="1" si="299"/>
        <v>0</v>
      </c>
      <c r="EK152" s="359">
        <f t="shared" ca="1" si="300"/>
        <v>0</v>
      </c>
      <c r="EL152" s="359">
        <f t="shared" ca="1" si="315"/>
        <v>0</v>
      </c>
    </row>
    <row r="153" spans="6:142" x14ac:dyDescent="0.35">
      <c r="F153" s="372">
        <f ca="1">IFERROR(INDEX('Inflation Rates'!$A$16:$H$138,MATCH('IRA Roth'!$H153,'Inflation Rates'!$A$16:$A$138,0),8)/INDEX('Inflation Rates'!$A$16:$H$138,MATCH('IRA Roth'!$H153,'Inflation Rates'!$A$16:$A$138,0)-1,8)-1,F152)</f>
        <v>2.0000000000000018E-2</v>
      </c>
      <c r="G153" s="372">
        <f ca="1">IFERROR(INDEX('Inflation Rates'!$A$16:$H$138,MATCH('IRA Roth'!$H153,'Inflation Rates'!$A$16:$A$138,0),6)/INDEX('Inflation Rates'!$A$16:$H$138,MATCH('IRA Roth'!$H153,'Inflation Rates'!$A$16:$A$138,0)-1,6)-1,G152)</f>
        <v>2.0999999999999908E-2</v>
      </c>
      <c r="H153" s="362">
        <f t="shared" ca="1" si="316"/>
        <v>2164</v>
      </c>
      <c r="I153" s="362">
        <f t="shared" ca="1" si="316"/>
        <v>264</v>
      </c>
      <c r="J153" s="362">
        <v>145</v>
      </c>
      <c r="K153" s="371">
        <f t="shared" ca="1" si="317"/>
        <v>0</v>
      </c>
      <c r="L153" s="359">
        <f t="shared" ca="1" si="246"/>
        <v>0</v>
      </c>
      <c r="M153" s="359">
        <f t="shared" ca="1" si="247"/>
        <v>0</v>
      </c>
      <c r="N153" s="359">
        <f t="shared" ca="1" si="248"/>
        <v>0</v>
      </c>
      <c r="O153" s="359">
        <f t="shared" ca="1" si="318"/>
        <v>0</v>
      </c>
      <c r="P153" s="359">
        <f t="shared" ca="1" si="301"/>
        <v>0</v>
      </c>
      <c r="R153" s="362">
        <f t="shared" ca="1" si="319"/>
        <v>264</v>
      </c>
      <c r="S153" s="362">
        <v>145</v>
      </c>
      <c r="T153" s="371">
        <f t="shared" ca="1" si="320"/>
        <v>0</v>
      </c>
      <c r="U153" s="359">
        <f t="shared" ca="1" si="249"/>
        <v>0</v>
      </c>
      <c r="V153" s="359">
        <f t="shared" ca="1" si="250"/>
        <v>0</v>
      </c>
      <c r="W153" s="359">
        <f t="shared" ca="1" si="251"/>
        <v>0</v>
      </c>
      <c r="X153" s="359">
        <f t="shared" ca="1" si="321"/>
        <v>0</v>
      </c>
      <c r="Y153" s="359">
        <f t="shared" ca="1" si="302"/>
        <v>0</v>
      </c>
      <c r="AA153" s="362">
        <f t="shared" ca="1" si="322"/>
        <v>264</v>
      </c>
      <c r="AB153" s="362">
        <v>145</v>
      </c>
      <c r="AC153" s="371">
        <f t="shared" ca="1" si="323"/>
        <v>0</v>
      </c>
      <c r="AD153" s="359">
        <f t="shared" ca="1" si="252"/>
        <v>0</v>
      </c>
      <c r="AE153" s="359">
        <f t="shared" ca="1" si="253"/>
        <v>0</v>
      </c>
      <c r="AF153" s="359">
        <f t="shared" ca="1" si="254"/>
        <v>0</v>
      </c>
      <c r="AG153" s="359">
        <f t="shared" ca="1" si="324"/>
        <v>0</v>
      </c>
      <c r="AH153" s="359">
        <f t="shared" ca="1" si="303"/>
        <v>0</v>
      </c>
      <c r="AJ153" s="362">
        <f t="shared" ca="1" si="325"/>
        <v>264</v>
      </c>
      <c r="AK153" s="362">
        <v>145</v>
      </c>
      <c r="AL153" s="371">
        <f t="shared" ca="1" si="326"/>
        <v>0</v>
      </c>
      <c r="AM153" s="359">
        <f t="shared" ca="1" si="255"/>
        <v>0</v>
      </c>
      <c r="AN153" s="359">
        <f t="shared" ca="1" si="256"/>
        <v>0</v>
      </c>
      <c r="AO153" s="359">
        <f t="shared" ca="1" si="257"/>
        <v>0</v>
      </c>
      <c r="AP153" s="359">
        <f t="shared" ca="1" si="327"/>
        <v>0</v>
      </c>
      <c r="AQ153" s="359">
        <f t="shared" ca="1" si="304"/>
        <v>0</v>
      </c>
      <c r="AS153" s="362">
        <f t="shared" ca="1" si="328"/>
        <v>264</v>
      </c>
      <c r="AT153" s="362">
        <v>145</v>
      </c>
      <c r="AU153" s="371">
        <f t="shared" ca="1" si="329"/>
        <v>0</v>
      </c>
      <c r="AV153" s="359">
        <f t="shared" ca="1" si="258"/>
        <v>0</v>
      </c>
      <c r="AW153" s="359">
        <f t="shared" ca="1" si="259"/>
        <v>0</v>
      </c>
      <c r="AX153" s="359">
        <f t="shared" ca="1" si="260"/>
        <v>0</v>
      </c>
      <c r="AY153" s="359">
        <f t="shared" ca="1" si="330"/>
        <v>0</v>
      </c>
      <c r="AZ153" s="359">
        <f t="shared" ca="1" si="305"/>
        <v>0</v>
      </c>
      <c r="BB153" s="362">
        <f t="shared" ca="1" si="331"/>
        <v>264</v>
      </c>
      <c r="BC153" s="362">
        <v>145</v>
      </c>
      <c r="BD153" s="371">
        <f t="shared" ca="1" si="332"/>
        <v>0</v>
      </c>
      <c r="BE153" s="359">
        <f t="shared" ca="1" si="261"/>
        <v>0</v>
      </c>
      <c r="BF153" s="359">
        <f t="shared" ca="1" si="262"/>
        <v>0</v>
      </c>
      <c r="BG153" s="359">
        <f t="shared" ca="1" si="263"/>
        <v>0</v>
      </c>
      <c r="BH153" s="359">
        <f t="shared" ca="1" si="264"/>
        <v>0</v>
      </c>
      <c r="BI153" s="359">
        <f t="shared" ca="1" si="306"/>
        <v>0</v>
      </c>
      <c r="BK153" s="362">
        <f t="shared" ca="1" si="333"/>
        <v>264</v>
      </c>
      <c r="BL153" s="362">
        <v>145</v>
      </c>
      <c r="BM153" s="371">
        <f t="shared" ca="1" si="334"/>
        <v>0</v>
      </c>
      <c r="BN153" s="359">
        <f t="shared" ca="1" si="265"/>
        <v>0</v>
      </c>
      <c r="BO153" s="359">
        <f t="shared" ca="1" si="266"/>
        <v>0</v>
      </c>
      <c r="BP153" s="359">
        <f t="shared" ca="1" si="267"/>
        <v>0</v>
      </c>
      <c r="BQ153" s="359">
        <f t="shared" ca="1" si="268"/>
        <v>0</v>
      </c>
      <c r="BR153" s="359">
        <f t="shared" ca="1" si="307"/>
        <v>0</v>
      </c>
      <c r="BT153" s="362">
        <f t="shared" ca="1" si="335"/>
        <v>264</v>
      </c>
      <c r="BU153" s="362">
        <v>145</v>
      </c>
      <c r="BV153" s="371">
        <f t="shared" ca="1" si="336"/>
        <v>0</v>
      </c>
      <c r="BW153" s="359">
        <f t="shared" ca="1" si="269"/>
        <v>0</v>
      </c>
      <c r="BX153" s="359">
        <f t="shared" ca="1" si="270"/>
        <v>0</v>
      </c>
      <c r="BY153" s="359">
        <f t="shared" ca="1" si="271"/>
        <v>0</v>
      </c>
      <c r="BZ153" s="359">
        <f t="shared" ca="1" si="272"/>
        <v>0</v>
      </c>
      <c r="CA153" s="359">
        <f t="shared" ca="1" si="308"/>
        <v>0</v>
      </c>
      <c r="CC153" s="362">
        <f t="shared" ca="1" si="337"/>
        <v>264</v>
      </c>
      <c r="CD153" s="362">
        <v>145</v>
      </c>
      <c r="CE153" s="371">
        <f t="shared" ca="1" si="338"/>
        <v>0</v>
      </c>
      <c r="CF153" s="359">
        <f t="shared" ca="1" si="273"/>
        <v>0</v>
      </c>
      <c r="CG153" s="359">
        <f t="shared" ca="1" si="274"/>
        <v>0</v>
      </c>
      <c r="CH153" s="359">
        <f t="shared" ca="1" si="275"/>
        <v>0</v>
      </c>
      <c r="CI153" s="359">
        <f t="shared" ca="1" si="276"/>
        <v>0</v>
      </c>
      <c r="CJ153" s="359">
        <f t="shared" ca="1" si="309"/>
        <v>0</v>
      </c>
      <c r="CL153" s="362">
        <f t="shared" ca="1" si="339"/>
        <v>264</v>
      </c>
      <c r="CM153" s="362">
        <v>145</v>
      </c>
      <c r="CN153" s="371">
        <f t="shared" ca="1" si="340"/>
        <v>0</v>
      </c>
      <c r="CO153" s="359">
        <f t="shared" ca="1" si="277"/>
        <v>0</v>
      </c>
      <c r="CP153" s="359">
        <f t="shared" ca="1" si="278"/>
        <v>0</v>
      </c>
      <c r="CQ153" s="359">
        <f t="shared" ca="1" si="279"/>
        <v>0</v>
      </c>
      <c r="CR153" s="359">
        <f t="shared" ca="1" si="280"/>
        <v>0</v>
      </c>
      <c r="CS153" s="359">
        <f t="shared" ca="1" si="310"/>
        <v>0</v>
      </c>
      <c r="CU153" s="362">
        <f t="shared" ca="1" si="341"/>
        <v>264</v>
      </c>
      <c r="CV153" s="362">
        <v>145</v>
      </c>
      <c r="CW153" s="371">
        <f t="shared" ca="1" si="342"/>
        <v>0</v>
      </c>
      <c r="CX153" s="359">
        <f t="shared" ca="1" si="281"/>
        <v>0</v>
      </c>
      <c r="CY153" s="359">
        <f t="shared" ca="1" si="282"/>
        <v>0</v>
      </c>
      <c r="CZ153" s="359">
        <f t="shared" ca="1" si="283"/>
        <v>0</v>
      </c>
      <c r="DA153" s="359">
        <f t="shared" ca="1" si="284"/>
        <v>0</v>
      </c>
      <c r="DB153" s="359">
        <f t="shared" ca="1" si="311"/>
        <v>0</v>
      </c>
      <c r="DD153" s="362">
        <f t="shared" ca="1" si="343"/>
        <v>264</v>
      </c>
      <c r="DE153" s="362">
        <v>145</v>
      </c>
      <c r="DF153" s="371">
        <f t="shared" ca="1" si="344"/>
        <v>0</v>
      </c>
      <c r="DG153" s="359">
        <f t="shared" ca="1" si="285"/>
        <v>0</v>
      </c>
      <c r="DH153" s="359">
        <f t="shared" ca="1" si="286"/>
        <v>0</v>
      </c>
      <c r="DI153" s="359">
        <f t="shared" ca="1" si="287"/>
        <v>0</v>
      </c>
      <c r="DJ153" s="359">
        <f t="shared" ca="1" si="288"/>
        <v>0</v>
      </c>
      <c r="DK153" s="359">
        <f t="shared" ca="1" si="312"/>
        <v>0</v>
      </c>
      <c r="DM153" s="362">
        <f t="shared" ca="1" si="345"/>
        <v>264</v>
      </c>
      <c r="DN153" s="362">
        <v>145</v>
      </c>
      <c r="DO153" s="371">
        <f t="shared" ca="1" si="346"/>
        <v>0</v>
      </c>
      <c r="DP153" s="359">
        <f t="shared" ca="1" si="289"/>
        <v>0</v>
      </c>
      <c r="DQ153" s="359">
        <f t="shared" ca="1" si="290"/>
        <v>0</v>
      </c>
      <c r="DR153" s="359">
        <f t="shared" ca="1" si="291"/>
        <v>0</v>
      </c>
      <c r="DS153" s="359">
        <f t="shared" ca="1" si="292"/>
        <v>0</v>
      </c>
      <c r="DT153" s="359">
        <f t="shared" ca="1" si="313"/>
        <v>0</v>
      </c>
      <c r="DV153" s="362">
        <f t="shared" ca="1" si="347"/>
        <v>264</v>
      </c>
      <c r="DW153" s="362">
        <v>145</v>
      </c>
      <c r="DX153" s="371">
        <f t="shared" ca="1" si="348"/>
        <v>0</v>
      </c>
      <c r="DY153" s="359">
        <f t="shared" ca="1" si="293"/>
        <v>0</v>
      </c>
      <c r="DZ153" s="359">
        <f t="shared" ca="1" si="294"/>
        <v>0</v>
      </c>
      <c r="EA153" s="359">
        <f t="shared" ca="1" si="295"/>
        <v>0</v>
      </c>
      <c r="EB153" s="359">
        <f t="shared" ca="1" si="296"/>
        <v>0</v>
      </c>
      <c r="EC153" s="359">
        <f t="shared" ca="1" si="314"/>
        <v>0</v>
      </c>
      <c r="EE153" s="362">
        <f t="shared" ca="1" si="349"/>
        <v>264</v>
      </c>
      <c r="EF153" s="362">
        <v>145</v>
      </c>
      <c r="EG153" s="371">
        <f t="shared" ca="1" si="350"/>
        <v>0</v>
      </c>
      <c r="EH153" s="359">
        <f t="shared" ca="1" si="297"/>
        <v>0</v>
      </c>
      <c r="EI153" s="359">
        <f t="shared" ca="1" si="298"/>
        <v>0</v>
      </c>
      <c r="EJ153" s="359">
        <f t="shared" ca="1" si="299"/>
        <v>0</v>
      </c>
      <c r="EK153" s="359">
        <f t="shared" ca="1" si="300"/>
        <v>0</v>
      </c>
      <c r="EL153" s="359">
        <f t="shared" ca="1" si="315"/>
        <v>0</v>
      </c>
    </row>
    <row r="154" spans="6:142" x14ac:dyDescent="0.35">
      <c r="F154" s="372">
        <f ca="1">IFERROR(INDEX('Inflation Rates'!$A$16:$H$138,MATCH('IRA Roth'!$H154,'Inflation Rates'!$A$16:$A$138,0),8)/INDEX('Inflation Rates'!$A$16:$H$138,MATCH('IRA Roth'!$H154,'Inflation Rates'!$A$16:$A$138,0)-1,8)-1,F153)</f>
        <v>2.0000000000000018E-2</v>
      </c>
      <c r="G154" s="372">
        <f ca="1">IFERROR(INDEX('Inflation Rates'!$A$16:$H$138,MATCH('IRA Roth'!$H154,'Inflation Rates'!$A$16:$A$138,0),6)/INDEX('Inflation Rates'!$A$16:$H$138,MATCH('IRA Roth'!$H154,'Inflation Rates'!$A$16:$A$138,0)-1,6)-1,G153)</f>
        <v>2.0999999999999908E-2</v>
      </c>
      <c r="H154" s="362">
        <f t="shared" ca="1" si="316"/>
        <v>2165</v>
      </c>
      <c r="I154" s="362">
        <f t="shared" ca="1" si="316"/>
        <v>265</v>
      </c>
      <c r="J154" s="362">
        <v>146</v>
      </c>
      <c r="K154" s="371">
        <f t="shared" ca="1" si="317"/>
        <v>0</v>
      </c>
      <c r="L154" s="359">
        <f t="shared" ca="1" si="246"/>
        <v>0</v>
      </c>
      <c r="M154" s="359">
        <f t="shared" ca="1" si="247"/>
        <v>0</v>
      </c>
      <c r="N154" s="359">
        <f t="shared" ca="1" si="248"/>
        <v>0</v>
      </c>
      <c r="O154" s="359">
        <f t="shared" ca="1" si="318"/>
        <v>0</v>
      </c>
      <c r="P154" s="359">
        <f t="shared" ca="1" si="301"/>
        <v>0</v>
      </c>
      <c r="R154" s="362">
        <f t="shared" ca="1" si="319"/>
        <v>265</v>
      </c>
      <c r="S154" s="362">
        <v>146</v>
      </c>
      <c r="T154" s="371">
        <f t="shared" ca="1" si="320"/>
        <v>0</v>
      </c>
      <c r="U154" s="359">
        <f t="shared" ca="1" si="249"/>
        <v>0</v>
      </c>
      <c r="V154" s="359">
        <f t="shared" ca="1" si="250"/>
        <v>0</v>
      </c>
      <c r="W154" s="359">
        <f t="shared" ca="1" si="251"/>
        <v>0</v>
      </c>
      <c r="X154" s="359">
        <f t="shared" ca="1" si="321"/>
        <v>0</v>
      </c>
      <c r="Y154" s="359">
        <f t="shared" ca="1" si="302"/>
        <v>0</v>
      </c>
      <c r="AA154" s="362">
        <f t="shared" ca="1" si="322"/>
        <v>265</v>
      </c>
      <c r="AB154" s="362">
        <v>146</v>
      </c>
      <c r="AC154" s="371">
        <f t="shared" ca="1" si="323"/>
        <v>0</v>
      </c>
      <c r="AD154" s="359">
        <f t="shared" ca="1" si="252"/>
        <v>0</v>
      </c>
      <c r="AE154" s="359">
        <f t="shared" ca="1" si="253"/>
        <v>0</v>
      </c>
      <c r="AF154" s="359">
        <f t="shared" ca="1" si="254"/>
        <v>0</v>
      </c>
      <c r="AG154" s="359">
        <f t="shared" ca="1" si="324"/>
        <v>0</v>
      </c>
      <c r="AH154" s="359">
        <f t="shared" ca="1" si="303"/>
        <v>0</v>
      </c>
      <c r="AJ154" s="362">
        <f t="shared" ca="1" si="325"/>
        <v>265</v>
      </c>
      <c r="AK154" s="362">
        <v>146</v>
      </c>
      <c r="AL154" s="371">
        <f t="shared" ca="1" si="326"/>
        <v>0</v>
      </c>
      <c r="AM154" s="359">
        <f t="shared" ca="1" si="255"/>
        <v>0</v>
      </c>
      <c r="AN154" s="359">
        <f t="shared" ca="1" si="256"/>
        <v>0</v>
      </c>
      <c r="AO154" s="359">
        <f t="shared" ca="1" si="257"/>
        <v>0</v>
      </c>
      <c r="AP154" s="359">
        <f t="shared" ca="1" si="327"/>
        <v>0</v>
      </c>
      <c r="AQ154" s="359">
        <f t="shared" ca="1" si="304"/>
        <v>0</v>
      </c>
      <c r="AS154" s="362">
        <f t="shared" ca="1" si="328"/>
        <v>265</v>
      </c>
      <c r="AT154" s="362">
        <v>146</v>
      </c>
      <c r="AU154" s="371">
        <f t="shared" ca="1" si="329"/>
        <v>0</v>
      </c>
      <c r="AV154" s="359">
        <f t="shared" ca="1" si="258"/>
        <v>0</v>
      </c>
      <c r="AW154" s="359">
        <f t="shared" ca="1" si="259"/>
        <v>0</v>
      </c>
      <c r="AX154" s="359">
        <f t="shared" ca="1" si="260"/>
        <v>0</v>
      </c>
      <c r="AY154" s="359">
        <f t="shared" ca="1" si="330"/>
        <v>0</v>
      </c>
      <c r="AZ154" s="359">
        <f t="shared" ca="1" si="305"/>
        <v>0</v>
      </c>
      <c r="BB154" s="362">
        <f t="shared" ca="1" si="331"/>
        <v>265</v>
      </c>
      <c r="BC154" s="362">
        <v>146</v>
      </c>
      <c r="BD154" s="371">
        <f t="shared" ca="1" si="332"/>
        <v>0</v>
      </c>
      <c r="BE154" s="359">
        <f t="shared" ca="1" si="261"/>
        <v>0</v>
      </c>
      <c r="BF154" s="359">
        <f t="shared" ca="1" si="262"/>
        <v>0</v>
      </c>
      <c r="BG154" s="359">
        <f t="shared" ca="1" si="263"/>
        <v>0</v>
      </c>
      <c r="BH154" s="359">
        <f t="shared" ca="1" si="264"/>
        <v>0</v>
      </c>
      <c r="BI154" s="359">
        <f t="shared" ca="1" si="306"/>
        <v>0</v>
      </c>
      <c r="BK154" s="362">
        <f t="shared" ca="1" si="333"/>
        <v>265</v>
      </c>
      <c r="BL154" s="362">
        <v>146</v>
      </c>
      <c r="BM154" s="371">
        <f t="shared" ca="1" si="334"/>
        <v>0</v>
      </c>
      <c r="BN154" s="359">
        <f t="shared" ca="1" si="265"/>
        <v>0</v>
      </c>
      <c r="BO154" s="359">
        <f t="shared" ca="1" si="266"/>
        <v>0</v>
      </c>
      <c r="BP154" s="359">
        <f t="shared" ca="1" si="267"/>
        <v>0</v>
      </c>
      <c r="BQ154" s="359">
        <f t="shared" ca="1" si="268"/>
        <v>0</v>
      </c>
      <c r="BR154" s="359">
        <f t="shared" ca="1" si="307"/>
        <v>0</v>
      </c>
      <c r="BT154" s="362">
        <f t="shared" ca="1" si="335"/>
        <v>265</v>
      </c>
      <c r="BU154" s="362">
        <v>146</v>
      </c>
      <c r="BV154" s="371">
        <f t="shared" ca="1" si="336"/>
        <v>0</v>
      </c>
      <c r="BW154" s="359">
        <f t="shared" ca="1" si="269"/>
        <v>0</v>
      </c>
      <c r="BX154" s="359">
        <f t="shared" ca="1" si="270"/>
        <v>0</v>
      </c>
      <c r="BY154" s="359">
        <f t="shared" ca="1" si="271"/>
        <v>0</v>
      </c>
      <c r="BZ154" s="359">
        <f t="shared" ca="1" si="272"/>
        <v>0</v>
      </c>
      <c r="CA154" s="359">
        <f t="shared" ca="1" si="308"/>
        <v>0</v>
      </c>
      <c r="CC154" s="362">
        <f t="shared" ca="1" si="337"/>
        <v>265</v>
      </c>
      <c r="CD154" s="362">
        <v>146</v>
      </c>
      <c r="CE154" s="371">
        <f t="shared" ca="1" si="338"/>
        <v>0</v>
      </c>
      <c r="CF154" s="359">
        <f t="shared" ca="1" si="273"/>
        <v>0</v>
      </c>
      <c r="CG154" s="359">
        <f t="shared" ca="1" si="274"/>
        <v>0</v>
      </c>
      <c r="CH154" s="359">
        <f t="shared" ca="1" si="275"/>
        <v>0</v>
      </c>
      <c r="CI154" s="359">
        <f t="shared" ca="1" si="276"/>
        <v>0</v>
      </c>
      <c r="CJ154" s="359">
        <f t="shared" ca="1" si="309"/>
        <v>0</v>
      </c>
      <c r="CL154" s="362">
        <f t="shared" ca="1" si="339"/>
        <v>265</v>
      </c>
      <c r="CM154" s="362">
        <v>146</v>
      </c>
      <c r="CN154" s="371">
        <f t="shared" ca="1" si="340"/>
        <v>0</v>
      </c>
      <c r="CO154" s="359">
        <f t="shared" ca="1" si="277"/>
        <v>0</v>
      </c>
      <c r="CP154" s="359">
        <f t="shared" ca="1" si="278"/>
        <v>0</v>
      </c>
      <c r="CQ154" s="359">
        <f t="shared" ca="1" si="279"/>
        <v>0</v>
      </c>
      <c r="CR154" s="359">
        <f t="shared" ca="1" si="280"/>
        <v>0</v>
      </c>
      <c r="CS154" s="359">
        <f t="shared" ca="1" si="310"/>
        <v>0</v>
      </c>
      <c r="CU154" s="362">
        <f t="shared" ca="1" si="341"/>
        <v>265</v>
      </c>
      <c r="CV154" s="362">
        <v>146</v>
      </c>
      <c r="CW154" s="371">
        <f t="shared" ca="1" si="342"/>
        <v>0</v>
      </c>
      <c r="CX154" s="359">
        <f t="shared" ca="1" si="281"/>
        <v>0</v>
      </c>
      <c r="CY154" s="359">
        <f t="shared" ca="1" si="282"/>
        <v>0</v>
      </c>
      <c r="CZ154" s="359">
        <f t="shared" ca="1" si="283"/>
        <v>0</v>
      </c>
      <c r="DA154" s="359">
        <f t="shared" ca="1" si="284"/>
        <v>0</v>
      </c>
      <c r="DB154" s="359">
        <f t="shared" ca="1" si="311"/>
        <v>0</v>
      </c>
      <c r="DD154" s="362">
        <f t="shared" ca="1" si="343"/>
        <v>265</v>
      </c>
      <c r="DE154" s="362">
        <v>146</v>
      </c>
      <c r="DF154" s="371">
        <f t="shared" ca="1" si="344"/>
        <v>0</v>
      </c>
      <c r="DG154" s="359">
        <f t="shared" ca="1" si="285"/>
        <v>0</v>
      </c>
      <c r="DH154" s="359">
        <f t="shared" ca="1" si="286"/>
        <v>0</v>
      </c>
      <c r="DI154" s="359">
        <f t="shared" ca="1" si="287"/>
        <v>0</v>
      </c>
      <c r="DJ154" s="359">
        <f t="shared" ca="1" si="288"/>
        <v>0</v>
      </c>
      <c r="DK154" s="359">
        <f t="shared" ca="1" si="312"/>
        <v>0</v>
      </c>
      <c r="DM154" s="362">
        <f t="shared" ca="1" si="345"/>
        <v>265</v>
      </c>
      <c r="DN154" s="362">
        <v>146</v>
      </c>
      <c r="DO154" s="371">
        <f t="shared" ca="1" si="346"/>
        <v>0</v>
      </c>
      <c r="DP154" s="359">
        <f t="shared" ca="1" si="289"/>
        <v>0</v>
      </c>
      <c r="DQ154" s="359">
        <f t="shared" ca="1" si="290"/>
        <v>0</v>
      </c>
      <c r="DR154" s="359">
        <f t="shared" ca="1" si="291"/>
        <v>0</v>
      </c>
      <c r="DS154" s="359">
        <f t="shared" ca="1" si="292"/>
        <v>0</v>
      </c>
      <c r="DT154" s="359">
        <f t="shared" ca="1" si="313"/>
        <v>0</v>
      </c>
      <c r="DV154" s="362">
        <f t="shared" ca="1" si="347"/>
        <v>265</v>
      </c>
      <c r="DW154" s="362">
        <v>146</v>
      </c>
      <c r="DX154" s="371">
        <f t="shared" ca="1" si="348"/>
        <v>0</v>
      </c>
      <c r="DY154" s="359">
        <f t="shared" ca="1" si="293"/>
        <v>0</v>
      </c>
      <c r="DZ154" s="359">
        <f t="shared" ca="1" si="294"/>
        <v>0</v>
      </c>
      <c r="EA154" s="359">
        <f t="shared" ca="1" si="295"/>
        <v>0</v>
      </c>
      <c r="EB154" s="359">
        <f t="shared" ca="1" si="296"/>
        <v>0</v>
      </c>
      <c r="EC154" s="359">
        <f t="shared" ca="1" si="314"/>
        <v>0</v>
      </c>
      <c r="EE154" s="362">
        <f t="shared" ca="1" si="349"/>
        <v>265</v>
      </c>
      <c r="EF154" s="362">
        <v>146</v>
      </c>
      <c r="EG154" s="371">
        <f t="shared" ca="1" si="350"/>
        <v>0</v>
      </c>
      <c r="EH154" s="359">
        <f t="shared" ca="1" si="297"/>
        <v>0</v>
      </c>
      <c r="EI154" s="359">
        <f t="shared" ca="1" si="298"/>
        <v>0</v>
      </c>
      <c r="EJ154" s="359">
        <f t="shared" ca="1" si="299"/>
        <v>0</v>
      </c>
      <c r="EK154" s="359">
        <f t="shared" ca="1" si="300"/>
        <v>0</v>
      </c>
      <c r="EL154" s="359">
        <f t="shared" ca="1" si="315"/>
        <v>0</v>
      </c>
    </row>
    <row r="155" spans="6:142" x14ac:dyDescent="0.35">
      <c r="F155" s="372">
        <f ca="1">IFERROR(INDEX('Inflation Rates'!$A$16:$H$138,MATCH('IRA Roth'!$H155,'Inflation Rates'!$A$16:$A$138,0),8)/INDEX('Inflation Rates'!$A$16:$H$138,MATCH('IRA Roth'!$H155,'Inflation Rates'!$A$16:$A$138,0)-1,8)-1,F154)</f>
        <v>2.0000000000000018E-2</v>
      </c>
      <c r="G155" s="372">
        <f ca="1">IFERROR(INDEX('Inflation Rates'!$A$16:$H$138,MATCH('IRA Roth'!$H155,'Inflation Rates'!$A$16:$A$138,0),6)/INDEX('Inflation Rates'!$A$16:$H$138,MATCH('IRA Roth'!$H155,'Inflation Rates'!$A$16:$A$138,0)-1,6)-1,G154)</f>
        <v>2.0999999999999908E-2</v>
      </c>
      <c r="H155" s="362">
        <f t="shared" ref="H155:I170" ca="1" si="351">H154+1</f>
        <v>2166</v>
      </c>
      <c r="I155" s="362">
        <f t="shared" ca="1" si="351"/>
        <v>266</v>
      </c>
      <c r="J155" s="362">
        <v>147</v>
      </c>
      <c r="K155" s="371">
        <f t="shared" ca="1" si="317"/>
        <v>0</v>
      </c>
      <c r="L155" s="359">
        <f t="shared" ca="1" si="246"/>
        <v>0</v>
      </c>
      <c r="M155" s="359">
        <f t="shared" ca="1" si="247"/>
        <v>0</v>
      </c>
      <c r="N155" s="359">
        <f t="shared" ca="1" si="248"/>
        <v>0</v>
      </c>
      <c r="O155" s="359">
        <f t="shared" ca="1" si="318"/>
        <v>0</v>
      </c>
      <c r="P155" s="359">
        <f t="shared" ca="1" si="301"/>
        <v>0</v>
      </c>
      <c r="R155" s="362">
        <f t="shared" ca="1" si="319"/>
        <v>266</v>
      </c>
      <c r="S155" s="362">
        <v>147</v>
      </c>
      <c r="T155" s="371">
        <f t="shared" ca="1" si="320"/>
        <v>0</v>
      </c>
      <c r="U155" s="359">
        <f t="shared" ca="1" si="249"/>
        <v>0</v>
      </c>
      <c r="V155" s="359">
        <f t="shared" ca="1" si="250"/>
        <v>0</v>
      </c>
      <c r="W155" s="359">
        <f t="shared" ca="1" si="251"/>
        <v>0</v>
      </c>
      <c r="X155" s="359">
        <f t="shared" ca="1" si="321"/>
        <v>0</v>
      </c>
      <c r="Y155" s="359">
        <f t="shared" ca="1" si="302"/>
        <v>0</v>
      </c>
      <c r="AA155" s="362">
        <f t="shared" ca="1" si="322"/>
        <v>266</v>
      </c>
      <c r="AB155" s="362">
        <v>147</v>
      </c>
      <c r="AC155" s="371">
        <f t="shared" ca="1" si="323"/>
        <v>0</v>
      </c>
      <c r="AD155" s="359">
        <f t="shared" ca="1" si="252"/>
        <v>0</v>
      </c>
      <c r="AE155" s="359">
        <f t="shared" ca="1" si="253"/>
        <v>0</v>
      </c>
      <c r="AF155" s="359">
        <f t="shared" ca="1" si="254"/>
        <v>0</v>
      </c>
      <c r="AG155" s="359">
        <f t="shared" ca="1" si="324"/>
        <v>0</v>
      </c>
      <c r="AH155" s="359">
        <f t="shared" ca="1" si="303"/>
        <v>0</v>
      </c>
      <c r="AJ155" s="362">
        <f t="shared" ca="1" si="325"/>
        <v>266</v>
      </c>
      <c r="AK155" s="362">
        <v>147</v>
      </c>
      <c r="AL155" s="371">
        <f t="shared" ca="1" si="326"/>
        <v>0</v>
      </c>
      <c r="AM155" s="359">
        <f t="shared" ca="1" si="255"/>
        <v>0</v>
      </c>
      <c r="AN155" s="359">
        <f t="shared" ca="1" si="256"/>
        <v>0</v>
      </c>
      <c r="AO155" s="359">
        <f t="shared" ca="1" si="257"/>
        <v>0</v>
      </c>
      <c r="AP155" s="359">
        <f t="shared" ca="1" si="327"/>
        <v>0</v>
      </c>
      <c r="AQ155" s="359">
        <f t="shared" ca="1" si="304"/>
        <v>0</v>
      </c>
      <c r="AS155" s="362">
        <f t="shared" ca="1" si="328"/>
        <v>266</v>
      </c>
      <c r="AT155" s="362">
        <v>147</v>
      </c>
      <c r="AU155" s="371">
        <f t="shared" ca="1" si="329"/>
        <v>0</v>
      </c>
      <c r="AV155" s="359">
        <f t="shared" ca="1" si="258"/>
        <v>0</v>
      </c>
      <c r="AW155" s="359">
        <f t="shared" ca="1" si="259"/>
        <v>0</v>
      </c>
      <c r="AX155" s="359">
        <f t="shared" ca="1" si="260"/>
        <v>0</v>
      </c>
      <c r="AY155" s="359">
        <f t="shared" ca="1" si="330"/>
        <v>0</v>
      </c>
      <c r="AZ155" s="359">
        <f t="shared" ca="1" si="305"/>
        <v>0</v>
      </c>
      <c r="BB155" s="362">
        <f t="shared" ca="1" si="331"/>
        <v>266</v>
      </c>
      <c r="BC155" s="362">
        <v>147</v>
      </c>
      <c r="BD155" s="371">
        <f t="shared" ca="1" si="332"/>
        <v>0</v>
      </c>
      <c r="BE155" s="359">
        <f t="shared" ca="1" si="261"/>
        <v>0</v>
      </c>
      <c r="BF155" s="359">
        <f t="shared" ca="1" si="262"/>
        <v>0</v>
      </c>
      <c r="BG155" s="359">
        <f t="shared" ca="1" si="263"/>
        <v>0</v>
      </c>
      <c r="BH155" s="359">
        <f t="shared" ca="1" si="264"/>
        <v>0</v>
      </c>
      <c r="BI155" s="359">
        <f t="shared" ca="1" si="306"/>
        <v>0</v>
      </c>
      <c r="BK155" s="362">
        <f t="shared" ca="1" si="333"/>
        <v>266</v>
      </c>
      <c r="BL155" s="362">
        <v>147</v>
      </c>
      <c r="BM155" s="371">
        <f t="shared" ca="1" si="334"/>
        <v>0</v>
      </c>
      <c r="BN155" s="359">
        <f t="shared" ca="1" si="265"/>
        <v>0</v>
      </c>
      <c r="BO155" s="359">
        <f t="shared" ca="1" si="266"/>
        <v>0</v>
      </c>
      <c r="BP155" s="359">
        <f t="shared" ca="1" si="267"/>
        <v>0</v>
      </c>
      <c r="BQ155" s="359">
        <f t="shared" ca="1" si="268"/>
        <v>0</v>
      </c>
      <c r="BR155" s="359">
        <f t="shared" ca="1" si="307"/>
        <v>0</v>
      </c>
      <c r="BT155" s="362">
        <f t="shared" ca="1" si="335"/>
        <v>266</v>
      </c>
      <c r="BU155" s="362">
        <v>147</v>
      </c>
      <c r="BV155" s="371">
        <f t="shared" ca="1" si="336"/>
        <v>0</v>
      </c>
      <c r="BW155" s="359">
        <f t="shared" ca="1" si="269"/>
        <v>0</v>
      </c>
      <c r="BX155" s="359">
        <f t="shared" ca="1" si="270"/>
        <v>0</v>
      </c>
      <c r="BY155" s="359">
        <f t="shared" ca="1" si="271"/>
        <v>0</v>
      </c>
      <c r="BZ155" s="359">
        <f t="shared" ca="1" si="272"/>
        <v>0</v>
      </c>
      <c r="CA155" s="359">
        <f t="shared" ca="1" si="308"/>
        <v>0</v>
      </c>
      <c r="CC155" s="362">
        <f t="shared" ca="1" si="337"/>
        <v>266</v>
      </c>
      <c r="CD155" s="362">
        <v>147</v>
      </c>
      <c r="CE155" s="371">
        <f t="shared" ca="1" si="338"/>
        <v>0</v>
      </c>
      <c r="CF155" s="359">
        <f t="shared" ca="1" si="273"/>
        <v>0</v>
      </c>
      <c r="CG155" s="359">
        <f t="shared" ca="1" si="274"/>
        <v>0</v>
      </c>
      <c r="CH155" s="359">
        <f t="shared" ca="1" si="275"/>
        <v>0</v>
      </c>
      <c r="CI155" s="359">
        <f t="shared" ca="1" si="276"/>
        <v>0</v>
      </c>
      <c r="CJ155" s="359">
        <f t="shared" ca="1" si="309"/>
        <v>0</v>
      </c>
      <c r="CL155" s="362">
        <f t="shared" ca="1" si="339"/>
        <v>266</v>
      </c>
      <c r="CM155" s="362">
        <v>147</v>
      </c>
      <c r="CN155" s="371">
        <f t="shared" ca="1" si="340"/>
        <v>0</v>
      </c>
      <c r="CO155" s="359">
        <f t="shared" ca="1" si="277"/>
        <v>0</v>
      </c>
      <c r="CP155" s="359">
        <f t="shared" ca="1" si="278"/>
        <v>0</v>
      </c>
      <c r="CQ155" s="359">
        <f t="shared" ca="1" si="279"/>
        <v>0</v>
      </c>
      <c r="CR155" s="359">
        <f t="shared" ca="1" si="280"/>
        <v>0</v>
      </c>
      <c r="CS155" s="359">
        <f t="shared" ca="1" si="310"/>
        <v>0</v>
      </c>
      <c r="CU155" s="362">
        <f t="shared" ca="1" si="341"/>
        <v>266</v>
      </c>
      <c r="CV155" s="362">
        <v>147</v>
      </c>
      <c r="CW155" s="371">
        <f t="shared" ca="1" si="342"/>
        <v>0</v>
      </c>
      <c r="CX155" s="359">
        <f t="shared" ca="1" si="281"/>
        <v>0</v>
      </c>
      <c r="CY155" s="359">
        <f t="shared" ca="1" si="282"/>
        <v>0</v>
      </c>
      <c r="CZ155" s="359">
        <f t="shared" ca="1" si="283"/>
        <v>0</v>
      </c>
      <c r="DA155" s="359">
        <f t="shared" ca="1" si="284"/>
        <v>0</v>
      </c>
      <c r="DB155" s="359">
        <f t="shared" ca="1" si="311"/>
        <v>0</v>
      </c>
      <c r="DD155" s="362">
        <f t="shared" ca="1" si="343"/>
        <v>266</v>
      </c>
      <c r="DE155" s="362">
        <v>147</v>
      </c>
      <c r="DF155" s="371">
        <f t="shared" ca="1" si="344"/>
        <v>0</v>
      </c>
      <c r="DG155" s="359">
        <f t="shared" ca="1" si="285"/>
        <v>0</v>
      </c>
      <c r="DH155" s="359">
        <f t="shared" ca="1" si="286"/>
        <v>0</v>
      </c>
      <c r="DI155" s="359">
        <f t="shared" ca="1" si="287"/>
        <v>0</v>
      </c>
      <c r="DJ155" s="359">
        <f t="shared" ca="1" si="288"/>
        <v>0</v>
      </c>
      <c r="DK155" s="359">
        <f t="shared" ca="1" si="312"/>
        <v>0</v>
      </c>
      <c r="DM155" s="362">
        <f t="shared" ca="1" si="345"/>
        <v>266</v>
      </c>
      <c r="DN155" s="362">
        <v>147</v>
      </c>
      <c r="DO155" s="371">
        <f t="shared" ca="1" si="346"/>
        <v>0</v>
      </c>
      <c r="DP155" s="359">
        <f t="shared" ca="1" si="289"/>
        <v>0</v>
      </c>
      <c r="DQ155" s="359">
        <f t="shared" ca="1" si="290"/>
        <v>0</v>
      </c>
      <c r="DR155" s="359">
        <f t="shared" ca="1" si="291"/>
        <v>0</v>
      </c>
      <c r="DS155" s="359">
        <f t="shared" ca="1" si="292"/>
        <v>0</v>
      </c>
      <c r="DT155" s="359">
        <f t="shared" ca="1" si="313"/>
        <v>0</v>
      </c>
      <c r="DV155" s="362">
        <f t="shared" ca="1" si="347"/>
        <v>266</v>
      </c>
      <c r="DW155" s="362">
        <v>147</v>
      </c>
      <c r="DX155" s="371">
        <f t="shared" ca="1" si="348"/>
        <v>0</v>
      </c>
      <c r="DY155" s="359">
        <f t="shared" ca="1" si="293"/>
        <v>0</v>
      </c>
      <c r="DZ155" s="359">
        <f t="shared" ca="1" si="294"/>
        <v>0</v>
      </c>
      <c r="EA155" s="359">
        <f t="shared" ca="1" si="295"/>
        <v>0</v>
      </c>
      <c r="EB155" s="359">
        <f t="shared" ca="1" si="296"/>
        <v>0</v>
      </c>
      <c r="EC155" s="359">
        <f t="shared" ca="1" si="314"/>
        <v>0</v>
      </c>
      <c r="EE155" s="362">
        <f t="shared" ca="1" si="349"/>
        <v>266</v>
      </c>
      <c r="EF155" s="362">
        <v>147</v>
      </c>
      <c r="EG155" s="371">
        <f t="shared" ca="1" si="350"/>
        <v>0</v>
      </c>
      <c r="EH155" s="359">
        <f t="shared" ca="1" si="297"/>
        <v>0</v>
      </c>
      <c r="EI155" s="359">
        <f t="shared" ca="1" si="298"/>
        <v>0</v>
      </c>
      <c r="EJ155" s="359">
        <f t="shared" ca="1" si="299"/>
        <v>0</v>
      </c>
      <c r="EK155" s="359">
        <f t="shared" ca="1" si="300"/>
        <v>0</v>
      </c>
      <c r="EL155" s="359">
        <f t="shared" ca="1" si="315"/>
        <v>0</v>
      </c>
    </row>
    <row r="156" spans="6:142" x14ac:dyDescent="0.35">
      <c r="F156" s="372">
        <f ca="1">IFERROR(INDEX('Inflation Rates'!$A$16:$H$138,MATCH('IRA Roth'!$H156,'Inflation Rates'!$A$16:$A$138,0),8)/INDEX('Inflation Rates'!$A$16:$H$138,MATCH('IRA Roth'!$H156,'Inflation Rates'!$A$16:$A$138,0)-1,8)-1,F155)</f>
        <v>2.0000000000000018E-2</v>
      </c>
      <c r="G156" s="372">
        <f ca="1">IFERROR(INDEX('Inflation Rates'!$A$16:$H$138,MATCH('IRA Roth'!$H156,'Inflation Rates'!$A$16:$A$138,0),6)/INDEX('Inflation Rates'!$A$16:$H$138,MATCH('IRA Roth'!$H156,'Inflation Rates'!$A$16:$A$138,0)-1,6)-1,G155)</f>
        <v>2.0999999999999908E-2</v>
      </c>
      <c r="H156" s="362">
        <f t="shared" ca="1" si="351"/>
        <v>2167</v>
      </c>
      <c r="I156" s="362">
        <f t="shared" ca="1" si="351"/>
        <v>267</v>
      </c>
      <c r="J156" s="362">
        <v>148</v>
      </c>
      <c r="K156" s="371">
        <f t="shared" ca="1" si="317"/>
        <v>0</v>
      </c>
      <c r="L156" s="359">
        <f t="shared" ca="1" si="246"/>
        <v>0</v>
      </c>
      <c r="M156" s="359">
        <f t="shared" ca="1" si="247"/>
        <v>0</v>
      </c>
      <c r="N156" s="359">
        <f t="shared" ca="1" si="248"/>
        <v>0</v>
      </c>
      <c r="O156" s="359">
        <f t="shared" ca="1" si="318"/>
        <v>0</v>
      </c>
      <c r="P156" s="359">
        <f t="shared" ca="1" si="301"/>
        <v>0</v>
      </c>
      <c r="R156" s="362">
        <f t="shared" ca="1" si="319"/>
        <v>267</v>
      </c>
      <c r="S156" s="362">
        <v>148</v>
      </c>
      <c r="T156" s="371">
        <f t="shared" ca="1" si="320"/>
        <v>0</v>
      </c>
      <c r="U156" s="359">
        <f t="shared" ca="1" si="249"/>
        <v>0</v>
      </c>
      <c r="V156" s="359">
        <f t="shared" ca="1" si="250"/>
        <v>0</v>
      </c>
      <c r="W156" s="359">
        <f t="shared" ca="1" si="251"/>
        <v>0</v>
      </c>
      <c r="X156" s="359">
        <f t="shared" ca="1" si="321"/>
        <v>0</v>
      </c>
      <c r="Y156" s="359">
        <f t="shared" ca="1" si="302"/>
        <v>0</v>
      </c>
      <c r="AA156" s="362">
        <f t="shared" ca="1" si="322"/>
        <v>267</v>
      </c>
      <c r="AB156" s="362">
        <v>148</v>
      </c>
      <c r="AC156" s="371">
        <f t="shared" ca="1" si="323"/>
        <v>0</v>
      </c>
      <c r="AD156" s="359">
        <f t="shared" ca="1" si="252"/>
        <v>0</v>
      </c>
      <c r="AE156" s="359">
        <f t="shared" ca="1" si="253"/>
        <v>0</v>
      </c>
      <c r="AF156" s="359">
        <f t="shared" ca="1" si="254"/>
        <v>0</v>
      </c>
      <c r="AG156" s="359">
        <f t="shared" ca="1" si="324"/>
        <v>0</v>
      </c>
      <c r="AH156" s="359">
        <f t="shared" ca="1" si="303"/>
        <v>0</v>
      </c>
      <c r="AJ156" s="362">
        <f t="shared" ca="1" si="325"/>
        <v>267</v>
      </c>
      <c r="AK156" s="362">
        <v>148</v>
      </c>
      <c r="AL156" s="371">
        <f t="shared" ca="1" si="326"/>
        <v>0</v>
      </c>
      <c r="AM156" s="359">
        <f t="shared" ca="1" si="255"/>
        <v>0</v>
      </c>
      <c r="AN156" s="359">
        <f t="shared" ca="1" si="256"/>
        <v>0</v>
      </c>
      <c r="AO156" s="359">
        <f t="shared" ca="1" si="257"/>
        <v>0</v>
      </c>
      <c r="AP156" s="359">
        <f t="shared" ca="1" si="327"/>
        <v>0</v>
      </c>
      <c r="AQ156" s="359">
        <f t="shared" ca="1" si="304"/>
        <v>0</v>
      </c>
      <c r="AS156" s="362">
        <f t="shared" ca="1" si="328"/>
        <v>267</v>
      </c>
      <c r="AT156" s="362">
        <v>148</v>
      </c>
      <c r="AU156" s="371">
        <f t="shared" ca="1" si="329"/>
        <v>0</v>
      </c>
      <c r="AV156" s="359">
        <f t="shared" ca="1" si="258"/>
        <v>0</v>
      </c>
      <c r="AW156" s="359">
        <f t="shared" ca="1" si="259"/>
        <v>0</v>
      </c>
      <c r="AX156" s="359">
        <f t="shared" ca="1" si="260"/>
        <v>0</v>
      </c>
      <c r="AY156" s="359">
        <f t="shared" ca="1" si="330"/>
        <v>0</v>
      </c>
      <c r="AZ156" s="359">
        <f t="shared" ca="1" si="305"/>
        <v>0</v>
      </c>
      <c r="BB156" s="362">
        <f t="shared" ca="1" si="331"/>
        <v>267</v>
      </c>
      <c r="BC156" s="362">
        <v>148</v>
      </c>
      <c r="BD156" s="371">
        <f t="shared" ca="1" si="332"/>
        <v>0</v>
      </c>
      <c r="BE156" s="359">
        <f t="shared" ca="1" si="261"/>
        <v>0</v>
      </c>
      <c r="BF156" s="359">
        <f t="shared" ca="1" si="262"/>
        <v>0</v>
      </c>
      <c r="BG156" s="359">
        <f t="shared" ca="1" si="263"/>
        <v>0</v>
      </c>
      <c r="BH156" s="359">
        <f t="shared" ca="1" si="264"/>
        <v>0</v>
      </c>
      <c r="BI156" s="359">
        <f t="shared" ca="1" si="306"/>
        <v>0</v>
      </c>
      <c r="BK156" s="362">
        <f t="shared" ca="1" si="333"/>
        <v>267</v>
      </c>
      <c r="BL156" s="362">
        <v>148</v>
      </c>
      <c r="BM156" s="371">
        <f t="shared" ca="1" si="334"/>
        <v>0</v>
      </c>
      <c r="BN156" s="359">
        <f t="shared" ca="1" si="265"/>
        <v>0</v>
      </c>
      <c r="BO156" s="359">
        <f t="shared" ca="1" si="266"/>
        <v>0</v>
      </c>
      <c r="BP156" s="359">
        <f t="shared" ca="1" si="267"/>
        <v>0</v>
      </c>
      <c r="BQ156" s="359">
        <f t="shared" ca="1" si="268"/>
        <v>0</v>
      </c>
      <c r="BR156" s="359">
        <f t="shared" ca="1" si="307"/>
        <v>0</v>
      </c>
      <c r="BT156" s="362">
        <f t="shared" ca="1" si="335"/>
        <v>267</v>
      </c>
      <c r="BU156" s="362">
        <v>148</v>
      </c>
      <c r="BV156" s="371">
        <f t="shared" ca="1" si="336"/>
        <v>0</v>
      </c>
      <c r="BW156" s="359">
        <f t="shared" ca="1" si="269"/>
        <v>0</v>
      </c>
      <c r="BX156" s="359">
        <f t="shared" ca="1" si="270"/>
        <v>0</v>
      </c>
      <c r="BY156" s="359">
        <f t="shared" ca="1" si="271"/>
        <v>0</v>
      </c>
      <c r="BZ156" s="359">
        <f t="shared" ca="1" si="272"/>
        <v>0</v>
      </c>
      <c r="CA156" s="359">
        <f t="shared" ca="1" si="308"/>
        <v>0</v>
      </c>
      <c r="CC156" s="362">
        <f t="shared" ca="1" si="337"/>
        <v>267</v>
      </c>
      <c r="CD156" s="362">
        <v>148</v>
      </c>
      <c r="CE156" s="371">
        <f t="shared" ca="1" si="338"/>
        <v>0</v>
      </c>
      <c r="CF156" s="359">
        <f t="shared" ca="1" si="273"/>
        <v>0</v>
      </c>
      <c r="CG156" s="359">
        <f t="shared" ca="1" si="274"/>
        <v>0</v>
      </c>
      <c r="CH156" s="359">
        <f t="shared" ca="1" si="275"/>
        <v>0</v>
      </c>
      <c r="CI156" s="359">
        <f t="shared" ca="1" si="276"/>
        <v>0</v>
      </c>
      <c r="CJ156" s="359">
        <f t="shared" ca="1" si="309"/>
        <v>0</v>
      </c>
      <c r="CL156" s="362">
        <f t="shared" ca="1" si="339"/>
        <v>267</v>
      </c>
      <c r="CM156" s="362">
        <v>148</v>
      </c>
      <c r="CN156" s="371">
        <f t="shared" ca="1" si="340"/>
        <v>0</v>
      </c>
      <c r="CO156" s="359">
        <f t="shared" ca="1" si="277"/>
        <v>0</v>
      </c>
      <c r="CP156" s="359">
        <f t="shared" ca="1" si="278"/>
        <v>0</v>
      </c>
      <c r="CQ156" s="359">
        <f t="shared" ca="1" si="279"/>
        <v>0</v>
      </c>
      <c r="CR156" s="359">
        <f t="shared" ca="1" si="280"/>
        <v>0</v>
      </c>
      <c r="CS156" s="359">
        <f t="shared" ca="1" si="310"/>
        <v>0</v>
      </c>
      <c r="CU156" s="362">
        <f t="shared" ca="1" si="341"/>
        <v>267</v>
      </c>
      <c r="CV156" s="362">
        <v>148</v>
      </c>
      <c r="CW156" s="371">
        <f t="shared" ca="1" si="342"/>
        <v>0</v>
      </c>
      <c r="CX156" s="359">
        <f t="shared" ca="1" si="281"/>
        <v>0</v>
      </c>
      <c r="CY156" s="359">
        <f t="shared" ca="1" si="282"/>
        <v>0</v>
      </c>
      <c r="CZ156" s="359">
        <f t="shared" ca="1" si="283"/>
        <v>0</v>
      </c>
      <c r="DA156" s="359">
        <f t="shared" ca="1" si="284"/>
        <v>0</v>
      </c>
      <c r="DB156" s="359">
        <f t="shared" ca="1" si="311"/>
        <v>0</v>
      </c>
      <c r="DD156" s="362">
        <f t="shared" ca="1" si="343"/>
        <v>267</v>
      </c>
      <c r="DE156" s="362">
        <v>148</v>
      </c>
      <c r="DF156" s="371">
        <f t="shared" ca="1" si="344"/>
        <v>0</v>
      </c>
      <c r="DG156" s="359">
        <f t="shared" ca="1" si="285"/>
        <v>0</v>
      </c>
      <c r="DH156" s="359">
        <f t="shared" ca="1" si="286"/>
        <v>0</v>
      </c>
      <c r="DI156" s="359">
        <f t="shared" ca="1" si="287"/>
        <v>0</v>
      </c>
      <c r="DJ156" s="359">
        <f t="shared" ca="1" si="288"/>
        <v>0</v>
      </c>
      <c r="DK156" s="359">
        <f t="shared" ca="1" si="312"/>
        <v>0</v>
      </c>
      <c r="DM156" s="362">
        <f t="shared" ca="1" si="345"/>
        <v>267</v>
      </c>
      <c r="DN156" s="362">
        <v>148</v>
      </c>
      <c r="DO156" s="371">
        <f t="shared" ca="1" si="346"/>
        <v>0</v>
      </c>
      <c r="DP156" s="359">
        <f t="shared" ca="1" si="289"/>
        <v>0</v>
      </c>
      <c r="DQ156" s="359">
        <f t="shared" ca="1" si="290"/>
        <v>0</v>
      </c>
      <c r="DR156" s="359">
        <f t="shared" ca="1" si="291"/>
        <v>0</v>
      </c>
      <c r="DS156" s="359">
        <f t="shared" ca="1" si="292"/>
        <v>0</v>
      </c>
      <c r="DT156" s="359">
        <f t="shared" ca="1" si="313"/>
        <v>0</v>
      </c>
      <c r="DV156" s="362">
        <f t="shared" ca="1" si="347"/>
        <v>267</v>
      </c>
      <c r="DW156" s="362">
        <v>148</v>
      </c>
      <c r="DX156" s="371">
        <f t="shared" ca="1" si="348"/>
        <v>0</v>
      </c>
      <c r="DY156" s="359">
        <f t="shared" ca="1" si="293"/>
        <v>0</v>
      </c>
      <c r="DZ156" s="359">
        <f t="shared" ca="1" si="294"/>
        <v>0</v>
      </c>
      <c r="EA156" s="359">
        <f t="shared" ca="1" si="295"/>
        <v>0</v>
      </c>
      <c r="EB156" s="359">
        <f t="shared" ca="1" si="296"/>
        <v>0</v>
      </c>
      <c r="EC156" s="359">
        <f t="shared" ca="1" si="314"/>
        <v>0</v>
      </c>
      <c r="EE156" s="362">
        <f t="shared" ca="1" si="349"/>
        <v>267</v>
      </c>
      <c r="EF156" s="362">
        <v>148</v>
      </c>
      <c r="EG156" s="371">
        <f t="shared" ca="1" si="350"/>
        <v>0</v>
      </c>
      <c r="EH156" s="359">
        <f t="shared" ca="1" si="297"/>
        <v>0</v>
      </c>
      <c r="EI156" s="359">
        <f t="shared" ca="1" si="298"/>
        <v>0</v>
      </c>
      <c r="EJ156" s="359">
        <f t="shared" ca="1" si="299"/>
        <v>0</v>
      </c>
      <c r="EK156" s="359">
        <f t="shared" ca="1" si="300"/>
        <v>0</v>
      </c>
      <c r="EL156" s="359">
        <f t="shared" ca="1" si="315"/>
        <v>0</v>
      </c>
    </row>
    <row r="157" spans="6:142" x14ac:dyDescent="0.35">
      <c r="F157" s="372">
        <f ca="1">IFERROR(INDEX('Inflation Rates'!$A$16:$H$138,MATCH('IRA Roth'!$H157,'Inflation Rates'!$A$16:$A$138,0),8)/INDEX('Inflation Rates'!$A$16:$H$138,MATCH('IRA Roth'!$H157,'Inflation Rates'!$A$16:$A$138,0)-1,8)-1,F156)</f>
        <v>2.0000000000000018E-2</v>
      </c>
      <c r="G157" s="372">
        <f ca="1">IFERROR(INDEX('Inflation Rates'!$A$16:$H$138,MATCH('IRA Roth'!$H157,'Inflation Rates'!$A$16:$A$138,0),6)/INDEX('Inflation Rates'!$A$16:$H$138,MATCH('IRA Roth'!$H157,'Inflation Rates'!$A$16:$A$138,0)-1,6)-1,G156)</f>
        <v>2.0999999999999908E-2</v>
      </c>
      <c r="H157" s="362">
        <f t="shared" ca="1" si="351"/>
        <v>2168</v>
      </c>
      <c r="I157" s="362">
        <f t="shared" ca="1" si="351"/>
        <v>268</v>
      </c>
      <c r="J157" s="362">
        <v>149</v>
      </c>
      <c r="K157" s="371">
        <f t="shared" ca="1" si="317"/>
        <v>0</v>
      </c>
      <c r="L157" s="359">
        <f t="shared" ca="1" si="246"/>
        <v>0</v>
      </c>
      <c r="M157" s="359">
        <f t="shared" ca="1" si="247"/>
        <v>0</v>
      </c>
      <c r="N157" s="359">
        <f t="shared" ca="1" si="248"/>
        <v>0</v>
      </c>
      <c r="O157" s="359">
        <f t="shared" ca="1" si="318"/>
        <v>0</v>
      </c>
      <c r="P157" s="359">
        <f t="shared" ca="1" si="301"/>
        <v>0</v>
      </c>
      <c r="R157" s="362">
        <f t="shared" ca="1" si="319"/>
        <v>268</v>
      </c>
      <c r="S157" s="362">
        <v>149</v>
      </c>
      <c r="T157" s="371">
        <f t="shared" ca="1" si="320"/>
        <v>0</v>
      </c>
      <c r="U157" s="359">
        <f t="shared" ca="1" si="249"/>
        <v>0</v>
      </c>
      <c r="V157" s="359">
        <f t="shared" ca="1" si="250"/>
        <v>0</v>
      </c>
      <c r="W157" s="359">
        <f t="shared" ca="1" si="251"/>
        <v>0</v>
      </c>
      <c r="X157" s="359">
        <f t="shared" ca="1" si="321"/>
        <v>0</v>
      </c>
      <c r="Y157" s="359">
        <f t="shared" ca="1" si="302"/>
        <v>0</v>
      </c>
      <c r="AA157" s="362">
        <f t="shared" ca="1" si="322"/>
        <v>268</v>
      </c>
      <c r="AB157" s="362">
        <v>149</v>
      </c>
      <c r="AC157" s="371">
        <f t="shared" ca="1" si="323"/>
        <v>0</v>
      </c>
      <c r="AD157" s="359">
        <f t="shared" ca="1" si="252"/>
        <v>0</v>
      </c>
      <c r="AE157" s="359">
        <f t="shared" ca="1" si="253"/>
        <v>0</v>
      </c>
      <c r="AF157" s="359">
        <f t="shared" ca="1" si="254"/>
        <v>0</v>
      </c>
      <c r="AG157" s="359">
        <f t="shared" ca="1" si="324"/>
        <v>0</v>
      </c>
      <c r="AH157" s="359">
        <f t="shared" ca="1" si="303"/>
        <v>0</v>
      </c>
      <c r="AJ157" s="362">
        <f t="shared" ca="1" si="325"/>
        <v>268</v>
      </c>
      <c r="AK157" s="362">
        <v>149</v>
      </c>
      <c r="AL157" s="371">
        <f t="shared" ca="1" si="326"/>
        <v>0</v>
      </c>
      <c r="AM157" s="359">
        <f t="shared" ca="1" si="255"/>
        <v>0</v>
      </c>
      <c r="AN157" s="359">
        <f t="shared" ca="1" si="256"/>
        <v>0</v>
      </c>
      <c r="AO157" s="359">
        <f t="shared" ca="1" si="257"/>
        <v>0</v>
      </c>
      <c r="AP157" s="359">
        <f t="shared" ca="1" si="327"/>
        <v>0</v>
      </c>
      <c r="AQ157" s="359">
        <f t="shared" ca="1" si="304"/>
        <v>0</v>
      </c>
      <c r="AS157" s="362">
        <f t="shared" ca="1" si="328"/>
        <v>268</v>
      </c>
      <c r="AT157" s="362">
        <v>149</v>
      </c>
      <c r="AU157" s="371">
        <f t="shared" ca="1" si="329"/>
        <v>0</v>
      </c>
      <c r="AV157" s="359">
        <f t="shared" ca="1" si="258"/>
        <v>0</v>
      </c>
      <c r="AW157" s="359">
        <f t="shared" ca="1" si="259"/>
        <v>0</v>
      </c>
      <c r="AX157" s="359">
        <f t="shared" ca="1" si="260"/>
        <v>0</v>
      </c>
      <c r="AY157" s="359">
        <f t="shared" ca="1" si="330"/>
        <v>0</v>
      </c>
      <c r="AZ157" s="359">
        <f t="shared" ca="1" si="305"/>
        <v>0</v>
      </c>
      <c r="BB157" s="362">
        <f t="shared" ca="1" si="331"/>
        <v>268</v>
      </c>
      <c r="BC157" s="362">
        <v>149</v>
      </c>
      <c r="BD157" s="371">
        <f t="shared" ca="1" si="332"/>
        <v>0</v>
      </c>
      <c r="BE157" s="359">
        <f t="shared" ca="1" si="261"/>
        <v>0</v>
      </c>
      <c r="BF157" s="359">
        <f t="shared" ca="1" si="262"/>
        <v>0</v>
      </c>
      <c r="BG157" s="359">
        <f t="shared" ca="1" si="263"/>
        <v>0</v>
      </c>
      <c r="BH157" s="359">
        <f t="shared" ca="1" si="264"/>
        <v>0</v>
      </c>
      <c r="BI157" s="359">
        <f t="shared" ca="1" si="306"/>
        <v>0</v>
      </c>
      <c r="BK157" s="362">
        <f t="shared" ca="1" si="333"/>
        <v>268</v>
      </c>
      <c r="BL157" s="362">
        <v>149</v>
      </c>
      <c r="BM157" s="371">
        <f t="shared" ca="1" si="334"/>
        <v>0</v>
      </c>
      <c r="BN157" s="359">
        <f t="shared" ca="1" si="265"/>
        <v>0</v>
      </c>
      <c r="BO157" s="359">
        <f t="shared" ca="1" si="266"/>
        <v>0</v>
      </c>
      <c r="BP157" s="359">
        <f t="shared" ca="1" si="267"/>
        <v>0</v>
      </c>
      <c r="BQ157" s="359">
        <f t="shared" ca="1" si="268"/>
        <v>0</v>
      </c>
      <c r="BR157" s="359">
        <f t="shared" ca="1" si="307"/>
        <v>0</v>
      </c>
      <c r="BT157" s="362">
        <f t="shared" ca="1" si="335"/>
        <v>268</v>
      </c>
      <c r="BU157" s="362">
        <v>149</v>
      </c>
      <c r="BV157" s="371">
        <f t="shared" ca="1" si="336"/>
        <v>0</v>
      </c>
      <c r="BW157" s="359">
        <f t="shared" ca="1" si="269"/>
        <v>0</v>
      </c>
      <c r="BX157" s="359">
        <f t="shared" ca="1" si="270"/>
        <v>0</v>
      </c>
      <c r="BY157" s="359">
        <f t="shared" ca="1" si="271"/>
        <v>0</v>
      </c>
      <c r="BZ157" s="359">
        <f t="shared" ca="1" si="272"/>
        <v>0</v>
      </c>
      <c r="CA157" s="359">
        <f t="shared" ca="1" si="308"/>
        <v>0</v>
      </c>
      <c r="CC157" s="362">
        <f t="shared" ca="1" si="337"/>
        <v>268</v>
      </c>
      <c r="CD157" s="362">
        <v>149</v>
      </c>
      <c r="CE157" s="371">
        <f t="shared" ca="1" si="338"/>
        <v>0</v>
      </c>
      <c r="CF157" s="359">
        <f t="shared" ca="1" si="273"/>
        <v>0</v>
      </c>
      <c r="CG157" s="359">
        <f t="shared" ca="1" si="274"/>
        <v>0</v>
      </c>
      <c r="CH157" s="359">
        <f t="shared" ca="1" si="275"/>
        <v>0</v>
      </c>
      <c r="CI157" s="359">
        <f t="shared" ca="1" si="276"/>
        <v>0</v>
      </c>
      <c r="CJ157" s="359">
        <f t="shared" ca="1" si="309"/>
        <v>0</v>
      </c>
      <c r="CL157" s="362">
        <f t="shared" ca="1" si="339"/>
        <v>268</v>
      </c>
      <c r="CM157" s="362">
        <v>149</v>
      </c>
      <c r="CN157" s="371">
        <f t="shared" ca="1" si="340"/>
        <v>0</v>
      </c>
      <c r="CO157" s="359">
        <f t="shared" ca="1" si="277"/>
        <v>0</v>
      </c>
      <c r="CP157" s="359">
        <f t="shared" ca="1" si="278"/>
        <v>0</v>
      </c>
      <c r="CQ157" s="359">
        <f t="shared" ca="1" si="279"/>
        <v>0</v>
      </c>
      <c r="CR157" s="359">
        <f t="shared" ca="1" si="280"/>
        <v>0</v>
      </c>
      <c r="CS157" s="359">
        <f t="shared" ca="1" si="310"/>
        <v>0</v>
      </c>
      <c r="CU157" s="362">
        <f t="shared" ca="1" si="341"/>
        <v>268</v>
      </c>
      <c r="CV157" s="362">
        <v>149</v>
      </c>
      <c r="CW157" s="371">
        <f t="shared" ca="1" si="342"/>
        <v>0</v>
      </c>
      <c r="CX157" s="359">
        <f t="shared" ca="1" si="281"/>
        <v>0</v>
      </c>
      <c r="CY157" s="359">
        <f t="shared" ca="1" si="282"/>
        <v>0</v>
      </c>
      <c r="CZ157" s="359">
        <f t="shared" ca="1" si="283"/>
        <v>0</v>
      </c>
      <c r="DA157" s="359">
        <f t="shared" ca="1" si="284"/>
        <v>0</v>
      </c>
      <c r="DB157" s="359">
        <f t="shared" ca="1" si="311"/>
        <v>0</v>
      </c>
      <c r="DD157" s="362">
        <f t="shared" ca="1" si="343"/>
        <v>268</v>
      </c>
      <c r="DE157" s="362">
        <v>149</v>
      </c>
      <c r="DF157" s="371">
        <f t="shared" ca="1" si="344"/>
        <v>0</v>
      </c>
      <c r="DG157" s="359">
        <f t="shared" ca="1" si="285"/>
        <v>0</v>
      </c>
      <c r="DH157" s="359">
        <f t="shared" ca="1" si="286"/>
        <v>0</v>
      </c>
      <c r="DI157" s="359">
        <f t="shared" ca="1" si="287"/>
        <v>0</v>
      </c>
      <c r="DJ157" s="359">
        <f t="shared" ca="1" si="288"/>
        <v>0</v>
      </c>
      <c r="DK157" s="359">
        <f t="shared" ca="1" si="312"/>
        <v>0</v>
      </c>
      <c r="DM157" s="362">
        <f t="shared" ca="1" si="345"/>
        <v>268</v>
      </c>
      <c r="DN157" s="362">
        <v>149</v>
      </c>
      <c r="DO157" s="371">
        <f t="shared" ca="1" si="346"/>
        <v>0</v>
      </c>
      <c r="DP157" s="359">
        <f t="shared" ca="1" si="289"/>
        <v>0</v>
      </c>
      <c r="DQ157" s="359">
        <f t="shared" ca="1" si="290"/>
        <v>0</v>
      </c>
      <c r="DR157" s="359">
        <f t="shared" ca="1" si="291"/>
        <v>0</v>
      </c>
      <c r="DS157" s="359">
        <f t="shared" ca="1" si="292"/>
        <v>0</v>
      </c>
      <c r="DT157" s="359">
        <f t="shared" ca="1" si="313"/>
        <v>0</v>
      </c>
      <c r="DV157" s="362">
        <f t="shared" ca="1" si="347"/>
        <v>268</v>
      </c>
      <c r="DW157" s="362">
        <v>149</v>
      </c>
      <c r="DX157" s="371">
        <f t="shared" ca="1" si="348"/>
        <v>0</v>
      </c>
      <c r="DY157" s="359">
        <f t="shared" ca="1" si="293"/>
        <v>0</v>
      </c>
      <c r="DZ157" s="359">
        <f t="shared" ca="1" si="294"/>
        <v>0</v>
      </c>
      <c r="EA157" s="359">
        <f t="shared" ca="1" si="295"/>
        <v>0</v>
      </c>
      <c r="EB157" s="359">
        <f t="shared" ca="1" si="296"/>
        <v>0</v>
      </c>
      <c r="EC157" s="359">
        <f t="shared" ca="1" si="314"/>
        <v>0</v>
      </c>
      <c r="EE157" s="362">
        <f t="shared" ca="1" si="349"/>
        <v>268</v>
      </c>
      <c r="EF157" s="362">
        <v>149</v>
      </c>
      <c r="EG157" s="371">
        <f t="shared" ca="1" si="350"/>
        <v>0</v>
      </c>
      <c r="EH157" s="359">
        <f t="shared" ca="1" si="297"/>
        <v>0</v>
      </c>
      <c r="EI157" s="359">
        <f t="shared" ca="1" si="298"/>
        <v>0</v>
      </c>
      <c r="EJ157" s="359">
        <f t="shared" ca="1" si="299"/>
        <v>0</v>
      </c>
      <c r="EK157" s="359">
        <f t="shared" ca="1" si="300"/>
        <v>0</v>
      </c>
      <c r="EL157" s="359">
        <f t="shared" ca="1" si="315"/>
        <v>0</v>
      </c>
    </row>
    <row r="158" spans="6:142" x14ac:dyDescent="0.35">
      <c r="F158" s="372">
        <f ca="1">IFERROR(INDEX('Inflation Rates'!$A$16:$H$138,MATCH('IRA Roth'!$H158,'Inflation Rates'!$A$16:$A$138,0),8)/INDEX('Inflation Rates'!$A$16:$H$138,MATCH('IRA Roth'!$H158,'Inflation Rates'!$A$16:$A$138,0)-1,8)-1,F157)</f>
        <v>2.0000000000000018E-2</v>
      </c>
      <c r="G158" s="372">
        <f ca="1">IFERROR(INDEX('Inflation Rates'!$A$16:$H$138,MATCH('IRA Roth'!$H158,'Inflation Rates'!$A$16:$A$138,0),6)/INDEX('Inflation Rates'!$A$16:$H$138,MATCH('IRA Roth'!$H158,'Inflation Rates'!$A$16:$A$138,0)-1,6)-1,G157)</f>
        <v>2.0999999999999908E-2</v>
      </c>
      <c r="H158" s="362">
        <f t="shared" ca="1" si="351"/>
        <v>2169</v>
      </c>
      <c r="I158" s="362">
        <f t="shared" ca="1" si="351"/>
        <v>269</v>
      </c>
      <c r="J158" s="362">
        <v>150</v>
      </c>
      <c r="K158" s="371">
        <f t="shared" ca="1" si="317"/>
        <v>0</v>
      </c>
      <c r="L158" s="359">
        <f t="shared" ca="1" si="246"/>
        <v>0</v>
      </c>
      <c r="M158" s="359">
        <f t="shared" ca="1" si="247"/>
        <v>0</v>
      </c>
      <c r="N158" s="359">
        <f t="shared" ca="1" si="248"/>
        <v>0</v>
      </c>
      <c r="O158" s="359">
        <f t="shared" ca="1" si="318"/>
        <v>0</v>
      </c>
      <c r="P158" s="359">
        <f t="shared" ca="1" si="301"/>
        <v>0</v>
      </c>
      <c r="R158" s="362">
        <f t="shared" ca="1" si="319"/>
        <v>269</v>
      </c>
      <c r="S158" s="362">
        <v>150</v>
      </c>
      <c r="T158" s="371">
        <f t="shared" ca="1" si="320"/>
        <v>0</v>
      </c>
      <c r="U158" s="359">
        <f t="shared" ca="1" si="249"/>
        <v>0</v>
      </c>
      <c r="V158" s="359">
        <f t="shared" ca="1" si="250"/>
        <v>0</v>
      </c>
      <c r="W158" s="359">
        <f t="shared" ca="1" si="251"/>
        <v>0</v>
      </c>
      <c r="X158" s="359">
        <f t="shared" ca="1" si="321"/>
        <v>0</v>
      </c>
      <c r="Y158" s="359">
        <f t="shared" ca="1" si="302"/>
        <v>0</v>
      </c>
      <c r="AA158" s="362">
        <f t="shared" ca="1" si="322"/>
        <v>269</v>
      </c>
      <c r="AB158" s="362">
        <v>150</v>
      </c>
      <c r="AC158" s="371">
        <f t="shared" ca="1" si="323"/>
        <v>0</v>
      </c>
      <c r="AD158" s="359">
        <f t="shared" ca="1" si="252"/>
        <v>0</v>
      </c>
      <c r="AE158" s="359">
        <f t="shared" ca="1" si="253"/>
        <v>0</v>
      </c>
      <c r="AF158" s="359">
        <f t="shared" ca="1" si="254"/>
        <v>0</v>
      </c>
      <c r="AG158" s="359">
        <f t="shared" ca="1" si="324"/>
        <v>0</v>
      </c>
      <c r="AH158" s="359">
        <f t="shared" ca="1" si="303"/>
        <v>0</v>
      </c>
      <c r="AJ158" s="362">
        <f t="shared" ca="1" si="325"/>
        <v>269</v>
      </c>
      <c r="AK158" s="362">
        <v>150</v>
      </c>
      <c r="AL158" s="371">
        <f t="shared" ca="1" si="326"/>
        <v>0</v>
      </c>
      <c r="AM158" s="359">
        <f t="shared" ca="1" si="255"/>
        <v>0</v>
      </c>
      <c r="AN158" s="359">
        <f t="shared" ca="1" si="256"/>
        <v>0</v>
      </c>
      <c r="AO158" s="359">
        <f t="shared" ca="1" si="257"/>
        <v>0</v>
      </c>
      <c r="AP158" s="359">
        <f t="shared" ca="1" si="327"/>
        <v>0</v>
      </c>
      <c r="AQ158" s="359">
        <f t="shared" ca="1" si="304"/>
        <v>0</v>
      </c>
      <c r="AS158" s="362">
        <f t="shared" ca="1" si="328"/>
        <v>269</v>
      </c>
      <c r="AT158" s="362">
        <v>150</v>
      </c>
      <c r="AU158" s="371">
        <f t="shared" ca="1" si="329"/>
        <v>0</v>
      </c>
      <c r="AV158" s="359">
        <f t="shared" ca="1" si="258"/>
        <v>0</v>
      </c>
      <c r="AW158" s="359">
        <f t="shared" ca="1" si="259"/>
        <v>0</v>
      </c>
      <c r="AX158" s="359">
        <f t="shared" ca="1" si="260"/>
        <v>0</v>
      </c>
      <c r="AY158" s="359">
        <f t="shared" ca="1" si="330"/>
        <v>0</v>
      </c>
      <c r="AZ158" s="359">
        <f t="shared" ca="1" si="305"/>
        <v>0</v>
      </c>
      <c r="BB158" s="362">
        <f t="shared" ca="1" si="331"/>
        <v>269</v>
      </c>
      <c r="BC158" s="362">
        <v>150</v>
      </c>
      <c r="BD158" s="371">
        <f t="shared" ca="1" si="332"/>
        <v>0</v>
      </c>
      <c r="BE158" s="359">
        <f t="shared" ca="1" si="261"/>
        <v>0</v>
      </c>
      <c r="BF158" s="359">
        <f t="shared" ca="1" si="262"/>
        <v>0</v>
      </c>
      <c r="BG158" s="359">
        <f t="shared" ca="1" si="263"/>
        <v>0</v>
      </c>
      <c r="BH158" s="359">
        <f t="shared" ca="1" si="264"/>
        <v>0</v>
      </c>
      <c r="BI158" s="359">
        <f t="shared" ca="1" si="306"/>
        <v>0</v>
      </c>
      <c r="BK158" s="362">
        <f t="shared" ca="1" si="333"/>
        <v>269</v>
      </c>
      <c r="BL158" s="362">
        <v>150</v>
      </c>
      <c r="BM158" s="371">
        <f t="shared" ca="1" si="334"/>
        <v>0</v>
      </c>
      <c r="BN158" s="359">
        <f t="shared" ca="1" si="265"/>
        <v>0</v>
      </c>
      <c r="BO158" s="359">
        <f t="shared" ca="1" si="266"/>
        <v>0</v>
      </c>
      <c r="BP158" s="359">
        <f t="shared" ca="1" si="267"/>
        <v>0</v>
      </c>
      <c r="BQ158" s="359">
        <f t="shared" ca="1" si="268"/>
        <v>0</v>
      </c>
      <c r="BR158" s="359">
        <f t="shared" ca="1" si="307"/>
        <v>0</v>
      </c>
      <c r="BT158" s="362">
        <f t="shared" ca="1" si="335"/>
        <v>269</v>
      </c>
      <c r="BU158" s="362">
        <v>150</v>
      </c>
      <c r="BV158" s="371">
        <f t="shared" ca="1" si="336"/>
        <v>0</v>
      </c>
      <c r="BW158" s="359">
        <f t="shared" ca="1" si="269"/>
        <v>0</v>
      </c>
      <c r="BX158" s="359">
        <f t="shared" ca="1" si="270"/>
        <v>0</v>
      </c>
      <c r="BY158" s="359">
        <f t="shared" ca="1" si="271"/>
        <v>0</v>
      </c>
      <c r="BZ158" s="359">
        <f t="shared" ca="1" si="272"/>
        <v>0</v>
      </c>
      <c r="CA158" s="359">
        <f t="shared" ca="1" si="308"/>
        <v>0</v>
      </c>
      <c r="CC158" s="362">
        <f t="shared" ca="1" si="337"/>
        <v>269</v>
      </c>
      <c r="CD158" s="362">
        <v>150</v>
      </c>
      <c r="CE158" s="371">
        <f t="shared" ca="1" si="338"/>
        <v>0</v>
      </c>
      <c r="CF158" s="359">
        <f t="shared" ca="1" si="273"/>
        <v>0</v>
      </c>
      <c r="CG158" s="359">
        <f t="shared" ca="1" si="274"/>
        <v>0</v>
      </c>
      <c r="CH158" s="359">
        <f t="shared" ca="1" si="275"/>
        <v>0</v>
      </c>
      <c r="CI158" s="359">
        <f t="shared" ca="1" si="276"/>
        <v>0</v>
      </c>
      <c r="CJ158" s="359">
        <f t="shared" ca="1" si="309"/>
        <v>0</v>
      </c>
      <c r="CL158" s="362">
        <f t="shared" ca="1" si="339"/>
        <v>269</v>
      </c>
      <c r="CM158" s="362">
        <v>150</v>
      </c>
      <c r="CN158" s="371">
        <f t="shared" ca="1" si="340"/>
        <v>0</v>
      </c>
      <c r="CO158" s="359">
        <f t="shared" ca="1" si="277"/>
        <v>0</v>
      </c>
      <c r="CP158" s="359">
        <f t="shared" ca="1" si="278"/>
        <v>0</v>
      </c>
      <c r="CQ158" s="359">
        <f t="shared" ca="1" si="279"/>
        <v>0</v>
      </c>
      <c r="CR158" s="359">
        <f t="shared" ca="1" si="280"/>
        <v>0</v>
      </c>
      <c r="CS158" s="359">
        <f t="shared" ca="1" si="310"/>
        <v>0</v>
      </c>
      <c r="CU158" s="362">
        <f t="shared" ca="1" si="341"/>
        <v>269</v>
      </c>
      <c r="CV158" s="362">
        <v>150</v>
      </c>
      <c r="CW158" s="371">
        <f t="shared" ca="1" si="342"/>
        <v>0</v>
      </c>
      <c r="CX158" s="359">
        <f t="shared" ca="1" si="281"/>
        <v>0</v>
      </c>
      <c r="CY158" s="359">
        <f t="shared" ca="1" si="282"/>
        <v>0</v>
      </c>
      <c r="CZ158" s="359">
        <f t="shared" ca="1" si="283"/>
        <v>0</v>
      </c>
      <c r="DA158" s="359">
        <f t="shared" ca="1" si="284"/>
        <v>0</v>
      </c>
      <c r="DB158" s="359">
        <f t="shared" ca="1" si="311"/>
        <v>0</v>
      </c>
      <c r="DD158" s="362">
        <f t="shared" ca="1" si="343"/>
        <v>269</v>
      </c>
      <c r="DE158" s="362">
        <v>150</v>
      </c>
      <c r="DF158" s="371">
        <f t="shared" ca="1" si="344"/>
        <v>0</v>
      </c>
      <c r="DG158" s="359">
        <f t="shared" ca="1" si="285"/>
        <v>0</v>
      </c>
      <c r="DH158" s="359">
        <f t="shared" ca="1" si="286"/>
        <v>0</v>
      </c>
      <c r="DI158" s="359">
        <f t="shared" ca="1" si="287"/>
        <v>0</v>
      </c>
      <c r="DJ158" s="359">
        <f t="shared" ca="1" si="288"/>
        <v>0</v>
      </c>
      <c r="DK158" s="359">
        <f t="shared" ca="1" si="312"/>
        <v>0</v>
      </c>
      <c r="DM158" s="362">
        <f t="shared" ca="1" si="345"/>
        <v>269</v>
      </c>
      <c r="DN158" s="362">
        <v>150</v>
      </c>
      <c r="DO158" s="371">
        <f t="shared" ca="1" si="346"/>
        <v>0</v>
      </c>
      <c r="DP158" s="359">
        <f t="shared" ca="1" si="289"/>
        <v>0</v>
      </c>
      <c r="DQ158" s="359">
        <f t="shared" ca="1" si="290"/>
        <v>0</v>
      </c>
      <c r="DR158" s="359">
        <f t="shared" ca="1" si="291"/>
        <v>0</v>
      </c>
      <c r="DS158" s="359">
        <f t="shared" ca="1" si="292"/>
        <v>0</v>
      </c>
      <c r="DT158" s="359">
        <f t="shared" ca="1" si="313"/>
        <v>0</v>
      </c>
      <c r="DV158" s="362">
        <f t="shared" ca="1" si="347"/>
        <v>269</v>
      </c>
      <c r="DW158" s="362">
        <v>150</v>
      </c>
      <c r="DX158" s="371">
        <f t="shared" ca="1" si="348"/>
        <v>0</v>
      </c>
      <c r="DY158" s="359">
        <f t="shared" ca="1" si="293"/>
        <v>0</v>
      </c>
      <c r="DZ158" s="359">
        <f t="shared" ca="1" si="294"/>
        <v>0</v>
      </c>
      <c r="EA158" s="359">
        <f t="shared" ca="1" si="295"/>
        <v>0</v>
      </c>
      <c r="EB158" s="359">
        <f t="shared" ca="1" si="296"/>
        <v>0</v>
      </c>
      <c r="EC158" s="359">
        <f t="shared" ca="1" si="314"/>
        <v>0</v>
      </c>
      <c r="EE158" s="362">
        <f t="shared" ca="1" si="349"/>
        <v>269</v>
      </c>
      <c r="EF158" s="362">
        <v>150</v>
      </c>
      <c r="EG158" s="371">
        <f t="shared" ca="1" si="350"/>
        <v>0</v>
      </c>
      <c r="EH158" s="359">
        <f t="shared" ca="1" si="297"/>
        <v>0</v>
      </c>
      <c r="EI158" s="359">
        <f t="shared" ca="1" si="298"/>
        <v>0</v>
      </c>
      <c r="EJ158" s="359">
        <f t="shared" ca="1" si="299"/>
        <v>0</v>
      </c>
      <c r="EK158" s="359">
        <f t="shared" ca="1" si="300"/>
        <v>0</v>
      </c>
      <c r="EL158" s="359">
        <f t="shared" ca="1" si="315"/>
        <v>0</v>
      </c>
    </row>
    <row r="159" spans="6:142" x14ac:dyDescent="0.35">
      <c r="F159" s="372">
        <f ca="1">IFERROR(INDEX('Inflation Rates'!$A$16:$H$138,MATCH('IRA Roth'!$H159,'Inflation Rates'!$A$16:$A$138,0),8)/INDEX('Inflation Rates'!$A$16:$H$138,MATCH('IRA Roth'!$H159,'Inflation Rates'!$A$16:$A$138,0)-1,8)-1,F158)</f>
        <v>2.0000000000000018E-2</v>
      </c>
      <c r="G159" s="372">
        <f ca="1">IFERROR(INDEX('Inflation Rates'!$A$16:$H$138,MATCH('IRA Roth'!$H159,'Inflation Rates'!$A$16:$A$138,0),6)/INDEX('Inflation Rates'!$A$16:$H$138,MATCH('IRA Roth'!$H159,'Inflation Rates'!$A$16:$A$138,0)-1,6)-1,G158)</f>
        <v>2.0999999999999908E-2</v>
      </c>
      <c r="H159" s="362">
        <f t="shared" ca="1" si="351"/>
        <v>2170</v>
      </c>
      <c r="I159" s="362">
        <f t="shared" ca="1" si="351"/>
        <v>270</v>
      </c>
      <c r="J159" s="362">
        <v>151</v>
      </c>
      <c r="K159" s="371">
        <f t="shared" ca="1" si="317"/>
        <v>0</v>
      </c>
      <c r="L159" s="359">
        <f t="shared" ca="1" si="246"/>
        <v>0</v>
      </c>
      <c r="M159" s="359">
        <f t="shared" ca="1" si="247"/>
        <v>0</v>
      </c>
      <c r="N159" s="359">
        <f t="shared" ca="1" si="248"/>
        <v>0</v>
      </c>
      <c r="O159" s="359">
        <f t="shared" ca="1" si="318"/>
        <v>0</v>
      </c>
      <c r="P159" s="359">
        <f t="shared" ca="1" si="301"/>
        <v>0</v>
      </c>
      <c r="R159" s="362">
        <f t="shared" ca="1" si="319"/>
        <v>270</v>
      </c>
      <c r="S159" s="362">
        <v>151</v>
      </c>
      <c r="T159" s="371">
        <f t="shared" ca="1" si="320"/>
        <v>0</v>
      </c>
      <c r="U159" s="359">
        <f t="shared" ca="1" si="249"/>
        <v>0</v>
      </c>
      <c r="V159" s="359">
        <f t="shared" ca="1" si="250"/>
        <v>0</v>
      </c>
      <c r="W159" s="359">
        <f t="shared" ca="1" si="251"/>
        <v>0</v>
      </c>
      <c r="X159" s="359">
        <f t="shared" ca="1" si="321"/>
        <v>0</v>
      </c>
      <c r="Y159" s="359">
        <f t="shared" ca="1" si="302"/>
        <v>0</v>
      </c>
      <c r="AA159" s="362">
        <f t="shared" ca="1" si="322"/>
        <v>270</v>
      </c>
      <c r="AB159" s="362">
        <v>151</v>
      </c>
      <c r="AC159" s="371">
        <f t="shared" ca="1" si="323"/>
        <v>0</v>
      </c>
      <c r="AD159" s="359">
        <f t="shared" ca="1" si="252"/>
        <v>0</v>
      </c>
      <c r="AE159" s="359">
        <f t="shared" ca="1" si="253"/>
        <v>0</v>
      </c>
      <c r="AF159" s="359">
        <f t="shared" ca="1" si="254"/>
        <v>0</v>
      </c>
      <c r="AG159" s="359">
        <f t="shared" ca="1" si="324"/>
        <v>0</v>
      </c>
      <c r="AH159" s="359">
        <f t="shared" ca="1" si="303"/>
        <v>0</v>
      </c>
      <c r="AJ159" s="362">
        <f t="shared" ca="1" si="325"/>
        <v>270</v>
      </c>
      <c r="AK159" s="362">
        <v>151</v>
      </c>
      <c r="AL159" s="371">
        <f t="shared" ca="1" si="326"/>
        <v>0</v>
      </c>
      <c r="AM159" s="359">
        <f t="shared" ca="1" si="255"/>
        <v>0</v>
      </c>
      <c r="AN159" s="359">
        <f t="shared" ca="1" si="256"/>
        <v>0</v>
      </c>
      <c r="AO159" s="359">
        <f t="shared" ca="1" si="257"/>
        <v>0</v>
      </c>
      <c r="AP159" s="359">
        <f t="shared" ca="1" si="327"/>
        <v>0</v>
      </c>
      <c r="AQ159" s="359">
        <f t="shared" ca="1" si="304"/>
        <v>0</v>
      </c>
      <c r="AS159" s="362">
        <f t="shared" ca="1" si="328"/>
        <v>270</v>
      </c>
      <c r="AT159" s="362">
        <v>151</v>
      </c>
      <c r="AU159" s="371">
        <f t="shared" ca="1" si="329"/>
        <v>0</v>
      </c>
      <c r="AV159" s="359">
        <f t="shared" ca="1" si="258"/>
        <v>0</v>
      </c>
      <c r="AW159" s="359">
        <f t="shared" ca="1" si="259"/>
        <v>0</v>
      </c>
      <c r="AX159" s="359">
        <f t="shared" ca="1" si="260"/>
        <v>0</v>
      </c>
      <c r="AY159" s="359">
        <f t="shared" ca="1" si="330"/>
        <v>0</v>
      </c>
      <c r="AZ159" s="359">
        <f t="shared" ca="1" si="305"/>
        <v>0</v>
      </c>
      <c r="BB159" s="362">
        <f t="shared" ca="1" si="331"/>
        <v>270</v>
      </c>
      <c r="BC159" s="362">
        <v>151</v>
      </c>
      <c r="BD159" s="371">
        <f t="shared" ca="1" si="332"/>
        <v>0</v>
      </c>
      <c r="BE159" s="359">
        <f t="shared" ca="1" si="261"/>
        <v>0</v>
      </c>
      <c r="BF159" s="359">
        <f t="shared" ca="1" si="262"/>
        <v>0</v>
      </c>
      <c r="BG159" s="359">
        <f t="shared" ca="1" si="263"/>
        <v>0</v>
      </c>
      <c r="BH159" s="359">
        <f t="shared" ca="1" si="264"/>
        <v>0</v>
      </c>
      <c r="BI159" s="359">
        <f t="shared" ca="1" si="306"/>
        <v>0</v>
      </c>
      <c r="BK159" s="362">
        <f t="shared" ca="1" si="333"/>
        <v>270</v>
      </c>
      <c r="BL159" s="362">
        <v>151</v>
      </c>
      <c r="BM159" s="371">
        <f t="shared" ca="1" si="334"/>
        <v>0</v>
      </c>
      <c r="BN159" s="359">
        <f t="shared" ca="1" si="265"/>
        <v>0</v>
      </c>
      <c r="BO159" s="359">
        <f t="shared" ca="1" si="266"/>
        <v>0</v>
      </c>
      <c r="BP159" s="359">
        <f t="shared" ca="1" si="267"/>
        <v>0</v>
      </c>
      <c r="BQ159" s="359">
        <f t="shared" ca="1" si="268"/>
        <v>0</v>
      </c>
      <c r="BR159" s="359">
        <f t="shared" ca="1" si="307"/>
        <v>0</v>
      </c>
      <c r="BT159" s="362">
        <f t="shared" ca="1" si="335"/>
        <v>270</v>
      </c>
      <c r="BU159" s="362">
        <v>151</v>
      </c>
      <c r="BV159" s="371">
        <f t="shared" ca="1" si="336"/>
        <v>0</v>
      </c>
      <c r="BW159" s="359">
        <f t="shared" ca="1" si="269"/>
        <v>0</v>
      </c>
      <c r="BX159" s="359">
        <f t="shared" ca="1" si="270"/>
        <v>0</v>
      </c>
      <c r="BY159" s="359">
        <f t="shared" ca="1" si="271"/>
        <v>0</v>
      </c>
      <c r="BZ159" s="359">
        <f t="shared" ca="1" si="272"/>
        <v>0</v>
      </c>
      <c r="CA159" s="359">
        <f t="shared" ca="1" si="308"/>
        <v>0</v>
      </c>
      <c r="CC159" s="362">
        <f t="shared" ca="1" si="337"/>
        <v>270</v>
      </c>
      <c r="CD159" s="362">
        <v>151</v>
      </c>
      <c r="CE159" s="371">
        <f t="shared" ca="1" si="338"/>
        <v>0</v>
      </c>
      <c r="CF159" s="359">
        <f t="shared" ca="1" si="273"/>
        <v>0</v>
      </c>
      <c r="CG159" s="359">
        <f t="shared" ca="1" si="274"/>
        <v>0</v>
      </c>
      <c r="CH159" s="359">
        <f t="shared" ca="1" si="275"/>
        <v>0</v>
      </c>
      <c r="CI159" s="359">
        <f t="shared" ca="1" si="276"/>
        <v>0</v>
      </c>
      <c r="CJ159" s="359">
        <f t="shared" ca="1" si="309"/>
        <v>0</v>
      </c>
      <c r="CL159" s="362">
        <f t="shared" ca="1" si="339"/>
        <v>270</v>
      </c>
      <c r="CM159" s="362">
        <v>151</v>
      </c>
      <c r="CN159" s="371">
        <f t="shared" ca="1" si="340"/>
        <v>0</v>
      </c>
      <c r="CO159" s="359">
        <f t="shared" ca="1" si="277"/>
        <v>0</v>
      </c>
      <c r="CP159" s="359">
        <f t="shared" ca="1" si="278"/>
        <v>0</v>
      </c>
      <c r="CQ159" s="359">
        <f t="shared" ca="1" si="279"/>
        <v>0</v>
      </c>
      <c r="CR159" s="359">
        <f t="shared" ca="1" si="280"/>
        <v>0</v>
      </c>
      <c r="CS159" s="359">
        <f t="shared" ca="1" si="310"/>
        <v>0</v>
      </c>
      <c r="CU159" s="362">
        <f t="shared" ca="1" si="341"/>
        <v>270</v>
      </c>
      <c r="CV159" s="362">
        <v>151</v>
      </c>
      <c r="CW159" s="371">
        <f t="shared" ca="1" si="342"/>
        <v>0</v>
      </c>
      <c r="CX159" s="359">
        <f t="shared" ca="1" si="281"/>
        <v>0</v>
      </c>
      <c r="CY159" s="359">
        <f t="shared" ca="1" si="282"/>
        <v>0</v>
      </c>
      <c r="CZ159" s="359">
        <f t="shared" ca="1" si="283"/>
        <v>0</v>
      </c>
      <c r="DA159" s="359">
        <f t="shared" ca="1" si="284"/>
        <v>0</v>
      </c>
      <c r="DB159" s="359">
        <f t="shared" ca="1" si="311"/>
        <v>0</v>
      </c>
      <c r="DD159" s="362">
        <f t="shared" ca="1" si="343"/>
        <v>270</v>
      </c>
      <c r="DE159" s="362">
        <v>151</v>
      </c>
      <c r="DF159" s="371">
        <f t="shared" ca="1" si="344"/>
        <v>0</v>
      </c>
      <c r="DG159" s="359">
        <f t="shared" ca="1" si="285"/>
        <v>0</v>
      </c>
      <c r="DH159" s="359">
        <f t="shared" ca="1" si="286"/>
        <v>0</v>
      </c>
      <c r="DI159" s="359">
        <f t="shared" ca="1" si="287"/>
        <v>0</v>
      </c>
      <c r="DJ159" s="359">
        <f t="shared" ca="1" si="288"/>
        <v>0</v>
      </c>
      <c r="DK159" s="359">
        <f t="shared" ca="1" si="312"/>
        <v>0</v>
      </c>
      <c r="DM159" s="362">
        <f t="shared" ca="1" si="345"/>
        <v>270</v>
      </c>
      <c r="DN159" s="362">
        <v>151</v>
      </c>
      <c r="DO159" s="371">
        <f t="shared" ca="1" si="346"/>
        <v>0</v>
      </c>
      <c r="DP159" s="359">
        <f t="shared" ca="1" si="289"/>
        <v>0</v>
      </c>
      <c r="DQ159" s="359">
        <f t="shared" ca="1" si="290"/>
        <v>0</v>
      </c>
      <c r="DR159" s="359">
        <f t="shared" ca="1" si="291"/>
        <v>0</v>
      </c>
      <c r="DS159" s="359">
        <f t="shared" ca="1" si="292"/>
        <v>0</v>
      </c>
      <c r="DT159" s="359">
        <f t="shared" ca="1" si="313"/>
        <v>0</v>
      </c>
      <c r="DV159" s="362">
        <f t="shared" ca="1" si="347"/>
        <v>270</v>
      </c>
      <c r="DW159" s="362">
        <v>151</v>
      </c>
      <c r="DX159" s="371">
        <f t="shared" ca="1" si="348"/>
        <v>0</v>
      </c>
      <c r="DY159" s="359">
        <f t="shared" ca="1" si="293"/>
        <v>0</v>
      </c>
      <c r="DZ159" s="359">
        <f t="shared" ca="1" si="294"/>
        <v>0</v>
      </c>
      <c r="EA159" s="359">
        <f t="shared" ca="1" si="295"/>
        <v>0</v>
      </c>
      <c r="EB159" s="359">
        <f t="shared" ca="1" si="296"/>
        <v>0</v>
      </c>
      <c r="EC159" s="359">
        <f t="shared" ca="1" si="314"/>
        <v>0</v>
      </c>
      <c r="EE159" s="362">
        <f t="shared" ca="1" si="349"/>
        <v>270</v>
      </c>
      <c r="EF159" s="362">
        <v>151</v>
      </c>
      <c r="EG159" s="371">
        <f t="shared" ca="1" si="350"/>
        <v>0</v>
      </c>
      <c r="EH159" s="359">
        <f t="shared" ca="1" si="297"/>
        <v>0</v>
      </c>
      <c r="EI159" s="359">
        <f t="shared" ca="1" si="298"/>
        <v>0</v>
      </c>
      <c r="EJ159" s="359">
        <f t="shared" ca="1" si="299"/>
        <v>0</v>
      </c>
      <c r="EK159" s="359">
        <f t="shared" ca="1" si="300"/>
        <v>0</v>
      </c>
      <c r="EL159" s="359">
        <f t="shared" ca="1" si="315"/>
        <v>0</v>
      </c>
    </row>
    <row r="160" spans="6:142" x14ac:dyDescent="0.35">
      <c r="F160" s="372">
        <f ca="1">IFERROR(INDEX('Inflation Rates'!$A$16:$H$138,MATCH('IRA Roth'!$H160,'Inflation Rates'!$A$16:$A$138,0),8)/INDEX('Inflation Rates'!$A$16:$H$138,MATCH('IRA Roth'!$H160,'Inflation Rates'!$A$16:$A$138,0)-1,8)-1,F159)</f>
        <v>2.0000000000000018E-2</v>
      </c>
      <c r="G160" s="372">
        <f ca="1">IFERROR(INDEX('Inflation Rates'!$A$16:$H$138,MATCH('IRA Roth'!$H160,'Inflation Rates'!$A$16:$A$138,0),6)/INDEX('Inflation Rates'!$A$16:$H$138,MATCH('IRA Roth'!$H160,'Inflation Rates'!$A$16:$A$138,0)-1,6)-1,G159)</f>
        <v>2.0999999999999908E-2</v>
      </c>
      <c r="H160" s="362">
        <f t="shared" ca="1" si="351"/>
        <v>2171</v>
      </c>
      <c r="I160" s="362">
        <f t="shared" ca="1" si="351"/>
        <v>271</v>
      </c>
      <c r="J160" s="362">
        <v>152</v>
      </c>
      <c r="K160" s="371">
        <f t="shared" ca="1" si="317"/>
        <v>0</v>
      </c>
      <c r="L160" s="359">
        <f t="shared" ca="1" si="246"/>
        <v>0</v>
      </c>
      <c r="M160" s="359">
        <f t="shared" ca="1" si="247"/>
        <v>0</v>
      </c>
      <c r="N160" s="359">
        <f t="shared" ca="1" si="248"/>
        <v>0</v>
      </c>
      <c r="O160" s="359">
        <f t="shared" ca="1" si="318"/>
        <v>0</v>
      </c>
      <c r="P160" s="359">
        <f t="shared" ca="1" si="301"/>
        <v>0</v>
      </c>
      <c r="R160" s="362">
        <f t="shared" ca="1" si="319"/>
        <v>271</v>
      </c>
      <c r="S160" s="362">
        <v>152</v>
      </c>
      <c r="T160" s="371">
        <f t="shared" ca="1" si="320"/>
        <v>0</v>
      </c>
      <c r="U160" s="359">
        <f t="shared" ca="1" si="249"/>
        <v>0</v>
      </c>
      <c r="V160" s="359">
        <f t="shared" ca="1" si="250"/>
        <v>0</v>
      </c>
      <c r="W160" s="359">
        <f t="shared" ca="1" si="251"/>
        <v>0</v>
      </c>
      <c r="X160" s="359">
        <f t="shared" ca="1" si="321"/>
        <v>0</v>
      </c>
      <c r="Y160" s="359">
        <f t="shared" ca="1" si="302"/>
        <v>0</v>
      </c>
      <c r="AA160" s="362">
        <f t="shared" ca="1" si="322"/>
        <v>271</v>
      </c>
      <c r="AB160" s="362">
        <v>152</v>
      </c>
      <c r="AC160" s="371">
        <f t="shared" ca="1" si="323"/>
        <v>0</v>
      </c>
      <c r="AD160" s="359">
        <f t="shared" ca="1" si="252"/>
        <v>0</v>
      </c>
      <c r="AE160" s="359">
        <f t="shared" ca="1" si="253"/>
        <v>0</v>
      </c>
      <c r="AF160" s="359">
        <f t="shared" ca="1" si="254"/>
        <v>0</v>
      </c>
      <c r="AG160" s="359">
        <f t="shared" ca="1" si="324"/>
        <v>0</v>
      </c>
      <c r="AH160" s="359">
        <f t="shared" ca="1" si="303"/>
        <v>0</v>
      </c>
      <c r="AJ160" s="362">
        <f t="shared" ca="1" si="325"/>
        <v>271</v>
      </c>
      <c r="AK160" s="362">
        <v>152</v>
      </c>
      <c r="AL160" s="371">
        <f t="shared" ca="1" si="326"/>
        <v>0</v>
      </c>
      <c r="AM160" s="359">
        <f t="shared" ca="1" si="255"/>
        <v>0</v>
      </c>
      <c r="AN160" s="359">
        <f t="shared" ca="1" si="256"/>
        <v>0</v>
      </c>
      <c r="AO160" s="359">
        <f t="shared" ca="1" si="257"/>
        <v>0</v>
      </c>
      <c r="AP160" s="359">
        <f t="shared" ca="1" si="327"/>
        <v>0</v>
      </c>
      <c r="AQ160" s="359">
        <f t="shared" ca="1" si="304"/>
        <v>0</v>
      </c>
      <c r="AS160" s="362">
        <f t="shared" ca="1" si="328"/>
        <v>271</v>
      </c>
      <c r="AT160" s="362">
        <v>152</v>
      </c>
      <c r="AU160" s="371">
        <f t="shared" ca="1" si="329"/>
        <v>0</v>
      </c>
      <c r="AV160" s="359">
        <f t="shared" ca="1" si="258"/>
        <v>0</v>
      </c>
      <c r="AW160" s="359">
        <f t="shared" ca="1" si="259"/>
        <v>0</v>
      </c>
      <c r="AX160" s="359">
        <f t="shared" ca="1" si="260"/>
        <v>0</v>
      </c>
      <c r="AY160" s="359">
        <f t="shared" ca="1" si="330"/>
        <v>0</v>
      </c>
      <c r="AZ160" s="359">
        <f t="shared" ca="1" si="305"/>
        <v>0</v>
      </c>
      <c r="BB160" s="362">
        <f t="shared" ca="1" si="331"/>
        <v>271</v>
      </c>
      <c r="BC160" s="362">
        <v>152</v>
      </c>
      <c r="BD160" s="371">
        <f t="shared" ca="1" si="332"/>
        <v>0</v>
      </c>
      <c r="BE160" s="359">
        <f t="shared" ca="1" si="261"/>
        <v>0</v>
      </c>
      <c r="BF160" s="359">
        <f t="shared" ca="1" si="262"/>
        <v>0</v>
      </c>
      <c r="BG160" s="359">
        <f t="shared" ca="1" si="263"/>
        <v>0</v>
      </c>
      <c r="BH160" s="359">
        <f t="shared" ca="1" si="264"/>
        <v>0</v>
      </c>
      <c r="BI160" s="359">
        <f t="shared" ca="1" si="306"/>
        <v>0</v>
      </c>
      <c r="BK160" s="362">
        <f t="shared" ca="1" si="333"/>
        <v>271</v>
      </c>
      <c r="BL160" s="362">
        <v>152</v>
      </c>
      <c r="BM160" s="371">
        <f t="shared" ca="1" si="334"/>
        <v>0</v>
      </c>
      <c r="BN160" s="359">
        <f t="shared" ca="1" si="265"/>
        <v>0</v>
      </c>
      <c r="BO160" s="359">
        <f t="shared" ca="1" si="266"/>
        <v>0</v>
      </c>
      <c r="BP160" s="359">
        <f t="shared" ca="1" si="267"/>
        <v>0</v>
      </c>
      <c r="BQ160" s="359">
        <f t="shared" ca="1" si="268"/>
        <v>0</v>
      </c>
      <c r="BR160" s="359">
        <f t="shared" ca="1" si="307"/>
        <v>0</v>
      </c>
      <c r="BT160" s="362">
        <f t="shared" ca="1" si="335"/>
        <v>271</v>
      </c>
      <c r="BU160" s="362">
        <v>152</v>
      </c>
      <c r="BV160" s="371">
        <f t="shared" ca="1" si="336"/>
        <v>0</v>
      </c>
      <c r="BW160" s="359">
        <f t="shared" ca="1" si="269"/>
        <v>0</v>
      </c>
      <c r="BX160" s="359">
        <f t="shared" ca="1" si="270"/>
        <v>0</v>
      </c>
      <c r="BY160" s="359">
        <f t="shared" ca="1" si="271"/>
        <v>0</v>
      </c>
      <c r="BZ160" s="359">
        <f t="shared" ca="1" si="272"/>
        <v>0</v>
      </c>
      <c r="CA160" s="359">
        <f t="shared" ca="1" si="308"/>
        <v>0</v>
      </c>
      <c r="CC160" s="362">
        <f t="shared" ca="1" si="337"/>
        <v>271</v>
      </c>
      <c r="CD160" s="362">
        <v>152</v>
      </c>
      <c r="CE160" s="371">
        <f t="shared" ca="1" si="338"/>
        <v>0</v>
      </c>
      <c r="CF160" s="359">
        <f t="shared" ca="1" si="273"/>
        <v>0</v>
      </c>
      <c r="CG160" s="359">
        <f t="shared" ca="1" si="274"/>
        <v>0</v>
      </c>
      <c r="CH160" s="359">
        <f t="shared" ca="1" si="275"/>
        <v>0</v>
      </c>
      <c r="CI160" s="359">
        <f t="shared" ca="1" si="276"/>
        <v>0</v>
      </c>
      <c r="CJ160" s="359">
        <f t="shared" ca="1" si="309"/>
        <v>0</v>
      </c>
      <c r="CL160" s="362">
        <f t="shared" ca="1" si="339"/>
        <v>271</v>
      </c>
      <c r="CM160" s="362">
        <v>152</v>
      </c>
      <c r="CN160" s="371">
        <f t="shared" ca="1" si="340"/>
        <v>0</v>
      </c>
      <c r="CO160" s="359">
        <f t="shared" ca="1" si="277"/>
        <v>0</v>
      </c>
      <c r="CP160" s="359">
        <f t="shared" ca="1" si="278"/>
        <v>0</v>
      </c>
      <c r="CQ160" s="359">
        <f t="shared" ca="1" si="279"/>
        <v>0</v>
      </c>
      <c r="CR160" s="359">
        <f t="shared" ca="1" si="280"/>
        <v>0</v>
      </c>
      <c r="CS160" s="359">
        <f t="shared" ca="1" si="310"/>
        <v>0</v>
      </c>
      <c r="CU160" s="362">
        <f t="shared" ca="1" si="341"/>
        <v>271</v>
      </c>
      <c r="CV160" s="362">
        <v>152</v>
      </c>
      <c r="CW160" s="371">
        <f t="shared" ca="1" si="342"/>
        <v>0</v>
      </c>
      <c r="CX160" s="359">
        <f t="shared" ca="1" si="281"/>
        <v>0</v>
      </c>
      <c r="CY160" s="359">
        <f t="shared" ca="1" si="282"/>
        <v>0</v>
      </c>
      <c r="CZ160" s="359">
        <f t="shared" ca="1" si="283"/>
        <v>0</v>
      </c>
      <c r="DA160" s="359">
        <f t="shared" ca="1" si="284"/>
        <v>0</v>
      </c>
      <c r="DB160" s="359">
        <f t="shared" ca="1" si="311"/>
        <v>0</v>
      </c>
      <c r="DD160" s="362">
        <f t="shared" ca="1" si="343"/>
        <v>271</v>
      </c>
      <c r="DE160" s="362">
        <v>152</v>
      </c>
      <c r="DF160" s="371">
        <f t="shared" ca="1" si="344"/>
        <v>0</v>
      </c>
      <c r="DG160" s="359">
        <f t="shared" ca="1" si="285"/>
        <v>0</v>
      </c>
      <c r="DH160" s="359">
        <f t="shared" ca="1" si="286"/>
        <v>0</v>
      </c>
      <c r="DI160" s="359">
        <f t="shared" ca="1" si="287"/>
        <v>0</v>
      </c>
      <c r="DJ160" s="359">
        <f t="shared" ca="1" si="288"/>
        <v>0</v>
      </c>
      <c r="DK160" s="359">
        <f t="shared" ca="1" si="312"/>
        <v>0</v>
      </c>
      <c r="DM160" s="362">
        <f t="shared" ca="1" si="345"/>
        <v>271</v>
      </c>
      <c r="DN160" s="362">
        <v>152</v>
      </c>
      <c r="DO160" s="371">
        <f t="shared" ca="1" si="346"/>
        <v>0</v>
      </c>
      <c r="DP160" s="359">
        <f t="shared" ca="1" si="289"/>
        <v>0</v>
      </c>
      <c r="DQ160" s="359">
        <f t="shared" ca="1" si="290"/>
        <v>0</v>
      </c>
      <c r="DR160" s="359">
        <f t="shared" ca="1" si="291"/>
        <v>0</v>
      </c>
      <c r="DS160" s="359">
        <f t="shared" ca="1" si="292"/>
        <v>0</v>
      </c>
      <c r="DT160" s="359">
        <f t="shared" ca="1" si="313"/>
        <v>0</v>
      </c>
      <c r="DV160" s="362">
        <f t="shared" ca="1" si="347"/>
        <v>271</v>
      </c>
      <c r="DW160" s="362">
        <v>152</v>
      </c>
      <c r="DX160" s="371">
        <f t="shared" ca="1" si="348"/>
        <v>0</v>
      </c>
      <c r="DY160" s="359">
        <f t="shared" ca="1" si="293"/>
        <v>0</v>
      </c>
      <c r="DZ160" s="359">
        <f t="shared" ca="1" si="294"/>
        <v>0</v>
      </c>
      <c r="EA160" s="359">
        <f t="shared" ca="1" si="295"/>
        <v>0</v>
      </c>
      <c r="EB160" s="359">
        <f t="shared" ca="1" si="296"/>
        <v>0</v>
      </c>
      <c r="EC160" s="359">
        <f t="shared" ca="1" si="314"/>
        <v>0</v>
      </c>
      <c r="EE160" s="362">
        <f t="shared" ca="1" si="349"/>
        <v>271</v>
      </c>
      <c r="EF160" s="362">
        <v>152</v>
      </c>
      <c r="EG160" s="371">
        <f t="shared" ca="1" si="350"/>
        <v>0</v>
      </c>
      <c r="EH160" s="359">
        <f t="shared" ca="1" si="297"/>
        <v>0</v>
      </c>
      <c r="EI160" s="359">
        <f t="shared" ca="1" si="298"/>
        <v>0</v>
      </c>
      <c r="EJ160" s="359">
        <f t="shared" ca="1" si="299"/>
        <v>0</v>
      </c>
      <c r="EK160" s="359">
        <f t="shared" ca="1" si="300"/>
        <v>0</v>
      </c>
      <c r="EL160" s="359">
        <f t="shared" ca="1" si="315"/>
        <v>0</v>
      </c>
    </row>
    <row r="161" spans="6:142" x14ac:dyDescent="0.35">
      <c r="F161" s="372">
        <f ca="1">IFERROR(INDEX('Inflation Rates'!$A$16:$H$138,MATCH('IRA Roth'!$H161,'Inflation Rates'!$A$16:$A$138,0),8)/INDEX('Inflation Rates'!$A$16:$H$138,MATCH('IRA Roth'!$H161,'Inflation Rates'!$A$16:$A$138,0)-1,8)-1,F160)</f>
        <v>2.0000000000000018E-2</v>
      </c>
      <c r="G161" s="372">
        <f ca="1">IFERROR(INDEX('Inflation Rates'!$A$16:$H$138,MATCH('IRA Roth'!$H161,'Inflation Rates'!$A$16:$A$138,0),6)/INDEX('Inflation Rates'!$A$16:$H$138,MATCH('IRA Roth'!$H161,'Inflation Rates'!$A$16:$A$138,0)-1,6)-1,G160)</f>
        <v>2.0999999999999908E-2</v>
      </c>
      <c r="H161" s="362">
        <f t="shared" ca="1" si="351"/>
        <v>2172</v>
      </c>
      <c r="I161" s="362">
        <f t="shared" ca="1" si="351"/>
        <v>272</v>
      </c>
      <c r="J161" s="362">
        <v>153</v>
      </c>
      <c r="K161" s="371">
        <f t="shared" ca="1" si="317"/>
        <v>0</v>
      </c>
      <c r="L161" s="359">
        <f t="shared" ca="1" si="246"/>
        <v>0</v>
      </c>
      <c r="M161" s="359">
        <f t="shared" ca="1" si="247"/>
        <v>0</v>
      </c>
      <c r="N161" s="359">
        <f t="shared" ca="1" si="248"/>
        <v>0</v>
      </c>
      <c r="O161" s="359">
        <f t="shared" ca="1" si="318"/>
        <v>0</v>
      </c>
      <c r="P161" s="359">
        <f t="shared" ca="1" si="301"/>
        <v>0</v>
      </c>
      <c r="R161" s="362">
        <f t="shared" ca="1" si="319"/>
        <v>272</v>
      </c>
      <c r="S161" s="362">
        <v>153</v>
      </c>
      <c r="T161" s="371">
        <f t="shared" ca="1" si="320"/>
        <v>0</v>
      </c>
      <c r="U161" s="359">
        <f t="shared" ca="1" si="249"/>
        <v>0</v>
      </c>
      <c r="V161" s="359">
        <f t="shared" ca="1" si="250"/>
        <v>0</v>
      </c>
      <c r="W161" s="359">
        <f t="shared" ca="1" si="251"/>
        <v>0</v>
      </c>
      <c r="X161" s="359">
        <f t="shared" ca="1" si="321"/>
        <v>0</v>
      </c>
      <c r="Y161" s="359">
        <f t="shared" ca="1" si="302"/>
        <v>0</v>
      </c>
      <c r="AA161" s="362">
        <f t="shared" ca="1" si="322"/>
        <v>272</v>
      </c>
      <c r="AB161" s="362">
        <v>153</v>
      </c>
      <c r="AC161" s="371">
        <f t="shared" ca="1" si="323"/>
        <v>0</v>
      </c>
      <c r="AD161" s="359">
        <f t="shared" ca="1" si="252"/>
        <v>0</v>
      </c>
      <c r="AE161" s="359">
        <f t="shared" ca="1" si="253"/>
        <v>0</v>
      </c>
      <c r="AF161" s="359">
        <f t="shared" ca="1" si="254"/>
        <v>0</v>
      </c>
      <c r="AG161" s="359">
        <f t="shared" ca="1" si="324"/>
        <v>0</v>
      </c>
      <c r="AH161" s="359">
        <f t="shared" ca="1" si="303"/>
        <v>0</v>
      </c>
      <c r="AJ161" s="362">
        <f t="shared" ca="1" si="325"/>
        <v>272</v>
      </c>
      <c r="AK161" s="362">
        <v>153</v>
      </c>
      <c r="AL161" s="371">
        <f t="shared" ca="1" si="326"/>
        <v>0</v>
      </c>
      <c r="AM161" s="359">
        <f t="shared" ca="1" si="255"/>
        <v>0</v>
      </c>
      <c r="AN161" s="359">
        <f t="shared" ca="1" si="256"/>
        <v>0</v>
      </c>
      <c r="AO161" s="359">
        <f t="shared" ca="1" si="257"/>
        <v>0</v>
      </c>
      <c r="AP161" s="359">
        <f t="shared" ca="1" si="327"/>
        <v>0</v>
      </c>
      <c r="AQ161" s="359">
        <f t="shared" ca="1" si="304"/>
        <v>0</v>
      </c>
      <c r="AS161" s="362">
        <f t="shared" ca="1" si="328"/>
        <v>272</v>
      </c>
      <c r="AT161" s="362">
        <v>153</v>
      </c>
      <c r="AU161" s="371">
        <f t="shared" ca="1" si="329"/>
        <v>0</v>
      </c>
      <c r="AV161" s="359">
        <f t="shared" ca="1" si="258"/>
        <v>0</v>
      </c>
      <c r="AW161" s="359">
        <f t="shared" ca="1" si="259"/>
        <v>0</v>
      </c>
      <c r="AX161" s="359">
        <f t="shared" ca="1" si="260"/>
        <v>0</v>
      </c>
      <c r="AY161" s="359">
        <f t="shared" ca="1" si="330"/>
        <v>0</v>
      </c>
      <c r="AZ161" s="359">
        <f t="shared" ca="1" si="305"/>
        <v>0</v>
      </c>
      <c r="BB161" s="362">
        <f t="shared" ca="1" si="331"/>
        <v>272</v>
      </c>
      <c r="BC161" s="362">
        <v>153</v>
      </c>
      <c r="BD161" s="371">
        <f t="shared" ca="1" si="332"/>
        <v>0</v>
      </c>
      <c r="BE161" s="359">
        <f t="shared" ca="1" si="261"/>
        <v>0</v>
      </c>
      <c r="BF161" s="359">
        <f t="shared" ca="1" si="262"/>
        <v>0</v>
      </c>
      <c r="BG161" s="359">
        <f t="shared" ca="1" si="263"/>
        <v>0</v>
      </c>
      <c r="BH161" s="359">
        <f t="shared" ca="1" si="264"/>
        <v>0</v>
      </c>
      <c r="BI161" s="359">
        <f t="shared" ca="1" si="306"/>
        <v>0</v>
      </c>
      <c r="BK161" s="362">
        <f t="shared" ca="1" si="333"/>
        <v>272</v>
      </c>
      <c r="BL161" s="362">
        <v>153</v>
      </c>
      <c r="BM161" s="371">
        <f t="shared" ca="1" si="334"/>
        <v>0</v>
      </c>
      <c r="BN161" s="359">
        <f t="shared" ca="1" si="265"/>
        <v>0</v>
      </c>
      <c r="BO161" s="359">
        <f t="shared" ca="1" si="266"/>
        <v>0</v>
      </c>
      <c r="BP161" s="359">
        <f t="shared" ca="1" si="267"/>
        <v>0</v>
      </c>
      <c r="BQ161" s="359">
        <f t="shared" ca="1" si="268"/>
        <v>0</v>
      </c>
      <c r="BR161" s="359">
        <f t="shared" ca="1" si="307"/>
        <v>0</v>
      </c>
      <c r="BT161" s="362">
        <f t="shared" ca="1" si="335"/>
        <v>272</v>
      </c>
      <c r="BU161" s="362">
        <v>153</v>
      </c>
      <c r="BV161" s="371">
        <f t="shared" ca="1" si="336"/>
        <v>0</v>
      </c>
      <c r="BW161" s="359">
        <f t="shared" ca="1" si="269"/>
        <v>0</v>
      </c>
      <c r="BX161" s="359">
        <f t="shared" ca="1" si="270"/>
        <v>0</v>
      </c>
      <c r="BY161" s="359">
        <f t="shared" ca="1" si="271"/>
        <v>0</v>
      </c>
      <c r="BZ161" s="359">
        <f t="shared" ca="1" si="272"/>
        <v>0</v>
      </c>
      <c r="CA161" s="359">
        <f t="shared" ca="1" si="308"/>
        <v>0</v>
      </c>
      <c r="CC161" s="362">
        <f t="shared" ca="1" si="337"/>
        <v>272</v>
      </c>
      <c r="CD161" s="362">
        <v>153</v>
      </c>
      <c r="CE161" s="371">
        <f t="shared" ca="1" si="338"/>
        <v>0</v>
      </c>
      <c r="CF161" s="359">
        <f t="shared" ca="1" si="273"/>
        <v>0</v>
      </c>
      <c r="CG161" s="359">
        <f t="shared" ca="1" si="274"/>
        <v>0</v>
      </c>
      <c r="CH161" s="359">
        <f t="shared" ca="1" si="275"/>
        <v>0</v>
      </c>
      <c r="CI161" s="359">
        <f t="shared" ca="1" si="276"/>
        <v>0</v>
      </c>
      <c r="CJ161" s="359">
        <f t="shared" ca="1" si="309"/>
        <v>0</v>
      </c>
      <c r="CL161" s="362">
        <f t="shared" ca="1" si="339"/>
        <v>272</v>
      </c>
      <c r="CM161" s="362">
        <v>153</v>
      </c>
      <c r="CN161" s="371">
        <f t="shared" ca="1" si="340"/>
        <v>0</v>
      </c>
      <c r="CO161" s="359">
        <f t="shared" ca="1" si="277"/>
        <v>0</v>
      </c>
      <c r="CP161" s="359">
        <f t="shared" ca="1" si="278"/>
        <v>0</v>
      </c>
      <c r="CQ161" s="359">
        <f t="shared" ca="1" si="279"/>
        <v>0</v>
      </c>
      <c r="CR161" s="359">
        <f t="shared" ca="1" si="280"/>
        <v>0</v>
      </c>
      <c r="CS161" s="359">
        <f t="shared" ca="1" si="310"/>
        <v>0</v>
      </c>
      <c r="CU161" s="362">
        <f t="shared" ca="1" si="341"/>
        <v>272</v>
      </c>
      <c r="CV161" s="362">
        <v>153</v>
      </c>
      <c r="CW161" s="371">
        <f t="shared" ca="1" si="342"/>
        <v>0</v>
      </c>
      <c r="CX161" s="359">
        <f t="shared" ca="1" si="281"/>
        <v>0</v>
      </c>
      <c r="CY161" s="359">
        <f t="shared" ca="1" si="282"/>
        <v>0</v>
      </c>
      <c r="CZ161" s="359">
        <f t="shared" ca="1" si="283"/>
        <v>0</v>
      </c>
      <c r="DA161" s="359">
        <f t="shared" ca="1" si="284"/>
        <v>0</v>
      </c>
      <c r="DB161" s="359">
        <f t="shared" ca="1" si="311"/>
        <v>0</v>
      </c>
      <c r="DD161" s="362">
        <f t="shared" ca="1" si="343"/>
        <v>272</v>
      </c>
      <c r="DE161" s="362">
        <v>153</v>
      </c>
      <c r="DF161" s="371">
        <f t="shared" ca="1" si="344"/>
        <v>0</v>
      </c>
      <c r="DG161" s="359">
        <f t="shared" ca="1" si="285"/>
        <v>0</v>
      </c>
      <c r="DH161" s="359">
        <f t="shared" ca="1" si="286"/>
        <v>0</v>
      </c>
      <c r="DI161" s="359">
        <f t="shared" ca="1" si="287"/>
        <v>0</v>
      </c>
      <c r="DJ161" s="359">
        <f t="shared" ca="1" si="288"/>
        <v>0</v>
      </c>
      <c r="DK161" s="359">
        <f t="shared" ca="1" si="312"/>
        <v>0</v>
      </c>
      <c r="DM161" s="362">
        <f t="shared" ca="1" si="345"/>
        <v>272</v>
      </c>
      <c r="DN161" s="362">
        <v>153</v>
      </c>
      <c r="DO161" s="371">
        <f t="shared" ca="1" si="346"/>
        <v>0</v>
      </c>
      <c r="DP161" s="359">
        <f t="shared" ca="1" si="289"/>
        <v>0</v>
      </c>
      <c r="DQ161" s="359">
        <f t="shared" ca="1" si="290"/>
        <v>0</v>
      </c>
      <c r="DR161" s="359">
        <f t="shared" ca="1" si="291"/>
        <v>0</v>
      </c>
      <c r="DS161" s="359">
        <f t="shared" ca="1" si="292"/>
        <v>0</v>
      </c>
      <c r="DT161" s="359">
        <f t="shared" ca="1" si="313"/>
        <v>0</v>
      </c>
      <c r="DV161" s="362">
        <f t="shared" ca="1" si="347"/>
        <v>272</v>
      </c>
      <c r="DW161" s="362">
        <v>153</v>
      </c>
      <c r="DX161" s="371">
        <f t="shared" ca="1" si="348"/>
        <v>0</v>
      </c>
      <c r="DY161" s="359">
        <f t="shared" ca="1" si="293"/>
        <v>0</v>
      </c>
      <c r="DZ161" s="359">
        <f t="shared" ca="1" si="294"/>
        <v>0</v>
      </c>
      <c r="EA161" s="359">
        <f t="shared" ca="1" si="295"/>
        <v>0</v>
      </c>
      <c r="EB161" s="359">
        <f t="shared" ca="1" si="296"/>
        <v>0</v>
      </c>
      <c r="EC161" s="359">
        <f t="shared" ca="1" si="314"/>
        <v>0</v>
      </c>
      <c r="EE161" s="362">
        <f t="shared" ca="1" si="349"/>
        <v>272</v>
      </c>
      <c r="EF161" s="362">
        <v>153</v>
      </c>
      <c r="EG161" s="371">
        <f t="shared" ca="1" si="350"/>
        <v>0</v>
      </c>
      <c r="EH161" s="359">
        <f t="shared" ca="1" si="297"/>
        <v>0</v>
      </c>
      <c r="EI161" s="359">
        <f t="shared" ca="1" si="298"/>
        <v>0</v>
      </c>
      <c r="EJ161" s="359">
        <f t="shared" ca="1" si="299"/>
        <v>0</v>
      </c>
      <c r="EK161" s="359">
        <f t="shared" ca="1" si="300"/>
        <v>0</v>
      </c>
      <c r="EL161" s="359">
        <f t="shared" ca="1" si="315"/>
        <v>0</v>
      </c>
    </row>
    <row r="162" spans="6:142" x14ac:dyDescent="0.35">
      <c r="F162" s="372">
        <f ca="1">IFERROR(INDEX('Inflation Rates'!$A$16:$H$138,MATCH('IRA Roth'!$H162,'Inflation Rates'!$A$16:$A$138,0),8)/INDEX('Inflation Rates'!$A$16:$H$138,MATCH('IRA Roth'!$H162,'Inflation Rates'!$A$16:$A$138,0)-1,8)-1,F161)</f>
        <v>2.0000000000000018E-2</v>
      </c>
      <c r="G162" s="372">
        <f ca="1">IFERROR(INDEX('Inflation Rates'!$A$16:$H$138,MATCH('IRA Roth'!$H162,'Inflation Rates'!$A$16:$A$138,0),6)/INDEX('Inflation Rates'!$A$16:$H$138,MATCH('IRA Roth'!$H162,'Inflation Rates'!$A$16:$A$138,0)-1,6)-1,G161)</f>
        <v>2.0999999999999908E-2</v>
      </c>
      <c r="H162" s="362">
        <f t="shared" ca="1" si="351"/>
        <v>2173</v>
      </c>
      <c r="I162" s="362">
        <f t="shared" ca="1" si="351"/>
        <v>273</v>
      </c>
      <c r="J162" s="362">
        <v>154</v>
      </c>
      <c r="K162" s="371">
        <f t="shared" ca="1" si="317"/>
        <v>0</v>
      </c>
      <c r="L162" s="359">
        <f t="shared" ca="1" si="246"/>
        <v>0</v>
      </c>
      <c r="M162" s="359">
        <f t="shared" ca="1" si="247"/>
        <v>0</v>
      </c>
      <c r="N162" s="359">
        <f t="shared" ca="1" si="248"/>
        <v>0</v>
      </c>
      <c r="O162" s="359">
        <f t="shared" ca="1" si="318"/>
        <v>0</v>
      </c>
      <c r="P162" s="359">
        <f t="shared" ca="1" si="301"/>
        <v>0</v>
      </c>
      <c r="R162" s="362">
        <f t="shared" ca="1" si="319"/>
        <v>273</v>
      </c>
      <c r="S162" s="362">
        <v>154</v>
      </c>
      <c r="T162" s="371">
        <f t="shared" ca="1" si="320"/>
        <v>0</v>
      </c>
      <c r="U162" s="359">
        <f t="shared" ca="1" si="249"/>
        <v>0</v>
      </c>
      <c r="V162" s="359">
        <f t="shared" ca="1" si="250"/>
        <v>0</v>
      </c>
      <c r="W162" s="359">
        <f t="shared" ca="1" si="251"/>
        <v>0</v>
      </c>
      <c r="X162" s="359">
        <f t="shared" ca="1" si="321"/>
        <v>0</v>
      </c>
      <c r="Y162" s="359">
        <f t="shared" ca="1" si="302"/>
        <v>0</v>
      </c>
      <c r="AA162" s="362">
        <f t="shared" ca="1" si="322"/>
        <v>273</v>
      </c>
      <c r="AB162" s="362">
        <v>154</v>
      </c>
      <c r="AC162" s="371">
        <f t="shared" ca="1" si="323"/>
        <v>0</v>
      </c>
      <c r="AD162" s="359">
        <f t="shared" ca="1" si="252"/>
        <v>0</v>
      </c>
      <c r="AE162" s="359">
        <f t="shared" ca="1" si="253"/>
        <v>0</v>
      </c>
      <c r="AF162" s="359">
        <f t="shared" ca="1" si="254"/>
        <v>0</v>
      </c>
      <c r="AG162" s="359">
        <f t="shared" ca="1" si="324"/>
        <v>0</v>
      </c>
      <c r="AH162" s="359">
        <f t="shared" ca="1" si="303"/>
        <v>0</v>
      </c>
      <c r="AJ162" s="362">
        <f t="shared" ca="1" si="325"/>
        <v>273</v>
      </c>
      <c r="AK162" s="362">
        <v>154</v>
      </c>
      <c r="AL162" s="371">
        <f t="shared" ca="1" si="326"/>
        <v>0</v>
      </c>
      <c r="AM162" s="359">
        <f t="shared" ca="1" si="255"/>
        <v>0</v>
      </c>
      <c r="AN162" s="359">
        <f t="shared" ca="1" si="256"/>
        <v>0</v>
      </c>
      <c r="AO162" s="359">
        <f t="shared" ca="1" si="257"/>
        <v>0</v>
      </c>
      <c r="AP162" s="359">
        <f t="shared" ca="1" si="327"/>
        <v>0</v>
      </c>
      <c r="AQ162" s="359">
        <f t="shared" ca="1" si="304"/>
        <v>0</v>
      </c>
      <c r="AS162" s="362">
        <f t="shared" ca="1" si="328"/>
        <v>273</v>
      </c>
      <c r="AT162" s="362">
        <v>154</v>
      </c>
      <c r="AU162" s="371">
        <f t="shared" ca="1" si="329"/>
        <v>0</v>
      </c>
      <c r="AV162" s="359">
        <f t="shared" ca="1" si="258"/>
        <v>0</v>
      </c>
      <c r="AW162" s="359">
        <f t="shared" ca="1" si="259"/>
        <v>0</v>
      </c>
      <c r="AX162" s="359">
        <f t="shared" ca="1" si="260"/>
        <v>0</v>
      </c>
      <c r="AY162" s="359">
        <f t="shared" ca="1" si="330"/>
        <v>0</v>
      </c>
      <c r="AZ162" s="359">
        <f t="shared" ca="1" si="305"/>
        <v>0</v>
      </c>
      <c r="BB162" s="362">
        <f t="shared" ca="1" si="331"/>
        <v>273</v>
      </c>
      <c r="BC162" s="362">
        <v>154</v>
      </c>
      <c r="BD162" s="371">
        <f t="shared" ca="1" si="332"/>
        <v>0</v>
      </c>
      <c r="BE162" s="359">
        <f t="shared" ca="1" si="261"/>
        <v>0</v>
      </c>
      <c r="BF162" s="359">
        <f t="shared" ca="1" si="262"/>
        <v>0</v>
      </c>
      <c r="BG162" s="359">
        <f t="shared" ca="1" si="263"/>
        <v>0</v>
      </c>
      <c r="BH162" s="359">
        <f t="shared" ca="1" si="264"/>
        <v>0</v>
      </c>
      <c r="BI162" s="359">
        <f t="shared" ca="1" si="306"/>
        <v>0</v>
      </c>
      <c r="BK162" s="362">
        <f t="shared" ca="1" si="333"/>
        <v>273</v>
      </c>
      <c r="BL162" s="362">
        <v>154</v>
      </c>
      <c r="BM162" s="371">
        <f t="shared" ca="1" si="334"/>
        <v>0</v>
      </c>
      <c r="BN162" s="359">
        <f t="shared" ca="1" si="265"/>
        <v>0</v>
      </c>
      <c r="BO162" s="359">
        <f t="shared" ca="1" si="266"/>
        <v>0</v>
      </c>
      <c r="BP162" s="359">
        <f t="shared" ca="1" si="267"/>
        <v>0</v>
      </c>
      <c r="BQ162" s="359">
        <f t="shared" ca="1" si="268"/>
        <v>0</v>
      </c>
      <c r="BR162" s="359">
        <f t="shared" ca="1" si="307"/>
        <v>0</v>
      </c>
      <c r="BT162" s="362">
        <f t="shared" ca="1" si="335"/>
        <v>273</v>
      </c>
      <c r="BU162" s="362">
        <v>154</v>
      </c>
      <c r="BV162" s="371">
        <f t="shared" ca="1" si="336"/>
        <v>0</v>
      </c>
      <c r="BW162" s="359">
        <f t="shared" ca="1" si="269"/>
        <v>0</v>
      </c>
      <c r="BX162" s="359">
        <f t="shared" ca="1" si="270"/>
        <v>0</v>
      </c>
      <c r="BY162" s="359">
        <f t="shared" ca="1" si="271"/>
        <v>0</v>
      </c>
      <c r="BZ162" s="359">
        <f t="shared" ca="1" si="272"/>
        <v>0</v>
      </c>
      <c r="CA162" s="359">
        <f t="shared" ca="1" si="308"/>
        <v>0</v>
      </c>
      <c r="CC162" s="362">
        <f t="shared" ca="1" si="337"/>
        <v>273</v>
      </c>
      <c r="CD162" s="362">
        <v>154</v>
      </c>
      <c r="CE162" s="371">
        <f t="shared" ca="1" si="338"/>
        <v>0</v>
      </c>
      <c r="CF162" s="359">
        <f t="shared" ca="1" si="273"/>
        <v>0</v>
      </c>
      <c r="CG162" s="359">
        <f t="shared" ca="1" si="274"/>
        <v>0</v>
      </c>
      <c r="CH162" s="359">
        <f t="shared" ca="1" si="275"/>
        <v>0</v>
      </c>
      <c r="CI162" s="359">
        <f t="shared" ca="1" si="276"/>
        <v>0</v>
      </c>
      <c r="CJ162" s="359">
        <f t="shared" ca="1" si="309"/>
        <v>0</v>
      </c>
      <c r="CL162" s="362">
        <f t="shared" ca="1" si="339"/>
        <v>273</v>
      </c>
      <c r="CM162" s="362">
        <v>154</v>
      </c>
      <c r="CN162" s="371">
        <f t="shared" ca="1" si="340"/>
        <v>0</v>
      </c>
      <c r="CO162" s="359">
        <f t="shared" ca="1" si="277"/>
        <v>0</v>
      </c>
      <c r="CP162" s="359">
        <f t="shared" ca="1" si="278"/>
        <v>0</v>
      </c>
      <c r="CQ162" s="359">
        <f t="shared" ca="1" si="279"/>
        <v>0</v>
      </c>
      <c r="CR162" s="359">
        <f t="shared" ca="1" si="280"/>
        <v>0</v>
      </c>
      <c r="CS162" s="359">
        <f t="shared" ca="1" si="310"/>
        <v>0</v>
      </c>
      <c r="CU162" s="362">
        <f t="shared" ca="1" si="341"/>
        <v>273</v>
      </c>
      <c r="CV162" s="362">
        <v>154</v>
      </c>
      <c r="CW162" s="371">
        <f t="shared" ca="1" si="342"/>
        <v>0</v>
      </c>
      <c r="CX162" s="359">
        <f t="shared" ca="1" si="281"/>
        <v>0</v>
      </c>
      <c r="CY162" s="359">
        <f t="shared" ca="1" si="282"/>
        <v>0</v>
      </c>
      <c r="CZ162" s="359">
        <f t="shared" ca="1" si="283"/>
        <v>0</v>
      </c>
      <c r="DA162" s="359">
        <f t="shared" ca="1" si="284"/>
        <v>0</v>
      </c>
      <c r="DB162" s="359">
        <f t="shared" ca="1" si="311"/>
        <v>0</v>
      </c>
      <c r="DD162" s="362">
        <f t="shared" ca="1" si="343"/>
        <v>273</v>
      </c>
      <c r="DE162" s="362">
        <v>154</v>
      </c>
      <c r="DF162" s="371">
        <f t="shared" ca="1" si="344"/>
        <v>0</v>
      </c>
      <c r="DG162" s="359">
        <f t="shared" ca="1" si="285"/>
        <v>0</v>
      </c>
      <c r="DH162" s="359">
        <f t="shared" ca="1" si="286"/>
        <v>0</v>
      </c>
      <c r="DI162" s="359">
        <f t="shared" ca="1" si="287"/>
        <v>0</v>
      </c>
      <c r="DJ162" s="359">
        <f t="shared" ca="1" si="288"/>
        <v>0</v>
      </c>
      <c r="DK162" s="359">
        <f t="shared" ca="1" si="312"/>
        <v>0</v>
      </c>
      <c r="DM162" s="362">
        <f t="shared" ca="1" si="345"/>
        <v>273</v>
      </c>
      <c r="DN162" s="362">
        <v>154</v>
      </c>
      <c r="DO162" s="371">
        <f t="shared" ca="1" si="346"/>
        <v>0</v>
      </c>
      <c r="DP162" s="359">
        <f t="shared" ca="1" si="289"/>
        <v>0</v>
      </c>
      <c r="DQ162" s="359">
        <f t="shared" ca="1" si="290"/>
        <v>0</v>
      </c>
      <c r="DR162" s="359">
        <f t="shared" ca="1" si="291"/>
        <v>0</v>
      </c>
      <c r="DS162" s="359">
        <f t="shared" ca="1" si="292"/>
        <v>0</v>
      </c>
      <c r="DT162" s="359">
        <f t="shared" ca="1" si="313"/>
        <v>0</v>
      </c>
      <c r="DV162" s="362">
        <f t="shared" ca="1" si="347"/>
        <v>273</v>
      </c>
      <c r="DW162" s="362">
        <v>154</v>
      </c>
      <c r="DX162" s="371">
        <f t="shared" ca="1" si="348"/>
        <v>0</v>
      </c>
      <c r="DY162" s="359">
        <f t="shared" ca="1" si="293"/>
        <v>0</v>
      </c>
      <c r="DZ162" s="359">
        <f t="shared" ca="1" si="294"/>
        <v>0</v>
      </c>
      <c r="EA162" s="359">
        <f t="shared" ca="1" si="295"/>
        <v>0</v>
      </c>
      <c r="EB162" s="359">
        <f t="shared" ca="1" si="296"/>
        <v>0</v>
      </c>
      <c r="EC162" s="359">
        <f t="shared" ca="1" si="314"/>
        <v>0</v>
      </c>
      <c r="EE162" s="362">
        <f t="shared" ca="1" si="349"/>
        <v>273</v>
      </c>
      <c r="EF162" s="362">
        <v>154</v>
      </c>
      <c r="EG162" s="371">
        <f t="shared" ca="1" si="350"/>
        <v>0</v>
      </c>
      <c r="EH162" s="359">
        <f t="shared" ca="1" si="297"/>
        <v>0</v>
      </c>
      <c r="EI162" s="359">
        <f t="shared" ca="1" si="298"/>
        <v>0</v>
      </c>
      <c r="EJ162" s="359">
        <f t="shared" ca="1" si="299"/>
        <v>0</v>
      </c>
      <c r="EK162" s="359">
        <f t="shared" ca="1" si="300"/>
        <v>0</v>
      </c>
      <c r="EL162" s="359">
        <f t="shared" ca="1" si="315"/>
        <v>0</v>
      </c>
    </row>
    <row r="163" spans="6:142" x14ac:dyDescent="0.35">
      <c r="F163" s="372">
        <f ca="1">IFERROR(INDEX('Inflation Rates'!$A$16:$H$138,MATCH('IRA Roth'!$H163,'Inflation Rates'!$A$16:$A$138,0),8)/INDEX('Inflation Rates'!$A$16:$H$138,MATCH('IRA Roth'!$H163,'Inflation Rates'!$A$16:$A$138,0)-1,8)-1,F162)</f>
        <v>2.0000000000000018E-2</v>
      </c>
      <c r="G163" s="372">
        <f ca="1">IFERROR(INDEX('Inflation Rates'!$A$16:$H$138,MATCH('IRA Roth'!$H163,'Inflation Rates'!$A$16:$A$138,0),6)/INDEX('Inflation Rates'!$A$16:$H$138,MATCH('IRA Roth'!$H163,'Inflation Rates'!$A$16:$A$138,0)-1,6)-1,G162)</f>
        <v>2.0999999999999908E-2</v>
      </c>
      <c r="H163" s="362">
        <f t="shared" ca="1" si="351"/>
        <v>2174</v>
      </c>
      <c r="I163" s="362">
        <f t="shared" ca="1" si="351"/>
        <v>274</v>
      </c>
      <c r="J163" s="362">
        <v>155</v>
      </c>
      <c r="K163" s="371">
        <f t="shared" ca="1" si="317"/>
        <v>0</v>
      </c>
      <c r="L163" s="359">
        <f t="shared" ca="1" si="246"/>
        <v>0</v>
      </c>
      <c r="M163" s="359">
        <f t="shared" ca="1" si="247"/>
        <v>0</v>
      </c>
      <c r="N163" s="359">
        <f t="shared" ca="1" si="248"/>
        <v>0</v>
      </c>
      <c r="O163" s="359">
        <f t="shared" ca="1" si="318"/>
        <v>0</v>
      </c>
      <c r="P163" s="359">
        <f t="shared" ca="1" si="301"/>
        <v>0</v>
      </c>
      <c r="R163" s="362">
        <f t="shared" ca="1" si="319"/>
        <v>274</v>
      </c>
      <c r="S163" s="362">
        <v>155</v>
      </c>
      <c r="T163" s="371">
        <f t="shared" ca="1" si="320"/>
        <v>0</v>
      </c>
      <c r="U163" s="359">
        <f t="shared" ca="1" si="249"/>
        <v>0</v>
      </c>
      <c r="V163" s="359">
        <f t="shared" ca="1" si="250"/>
        <v>0</v>
      </c>
      <c r="W163" s="359">
        <f t="shared" ca="1" si="251"/>
        <v>0</v>
      </c>
      <c r="X163" s="359">
        <f t="shared" ca="1" si="321"/>
        <v>0</v>
      </c>
      <c r="Y163" s="359">
        <f t="shared" ca="1" si="302"/>
        <v>0</v>
      </c>
      <c r="AA163" s="362">
        <f t="shared" ca="1" si="322"/>
        <v>274</v>
      </c>
      <c r="AB163" s="362">
        <v>155</v>
      </c>
      <c r="AC163" s="371">
        <f t="shared" ca="1" si="323"/>
        <v>0</v>
      </c>
      <c r="AD163" s="359">
        <f t="shared" ca="1" si="252"/>
        <v>0</v>
      </c>
      <c r="AE163" s="359">
        <f t="shared" ca="1" si="253"/>
        <v>0</v>
      </c>
      <c r="AF163" s="359">
        <f t="shared" ca="1" si="254"/>
        <v>0</v>
      </c>
      <c r="AG163" s="359">
        <f t="shared" ca="1" si="324"/>
        <v>0</v>
      </c>
      <c r="AH163" s="359">
        <f t="shared" ca="1" si="303"/>
        <v>0</v>
      </c>
      <c r="AJ163" s="362">
        <f t="shared" ca="1" si="325"/>
        <v>274</v>
      </c>
      <c r="AK163" s="362">
        <v>155</v>
      </c>
      <c r="AL163" s="371">
        <f t="shared" ca="1" si="326"/>
        <v>0</v>
      </c>
      <c r="AM163" s="359">
        <f t="shared" ca="1" si="255"/>
        <v>0</v>
      </c>
      <c r="AN163" s="359">
        <f t="shared" ca="1" si="256"/>
        <v>0</v>
      </c>
      <c r="AO163" s="359">
        <f t="shared" ca="1" si="257"/>
        <v>0</v>
      </c>
      <c r="AP163" s="359">
        <f t="shared" ca="1" si="327"/>
        <v>0</v>
      </c>
      <c r="AQ163" s="359">
        <f t="shared" ca="1" si="304"/>
        <v>0</v>
      </c>
      <c r="AS163" s="362">
        <f t="shared" ca="1" si="328"/>
        <v>274</v>
      </c>
      <c r="AT163" s="362">
        <v>155</v>
      </c>
      <c r="AU163" s="371">
        <f t="shared" ca="1" si="329"/>
        <v>0</v>
      </c>
      <c r="AV163" s="359">
        <f t="shared" ca="1" si="258"/>
        <v>0</v>
      </c>
      <c r="AW163" s="359">
        <f t="shared" ca="1" si="259"/>
        <v>0</v>
      </c>
      <c r="AX163" s="359">
        <f t="shared" ca="1" si="260"/>
        <v>0</v>
      </c>
      <c r="AY163" s="359">
        <f t="shared" ca="1" si="330"/>
        <v>0</v>
      </c>
      <c r="AZ163" s="359">
        <f t="shared" ca="1" si="305"/>
        <v>0</v>
      </c>
      <c r="BB163" s="362">
        <f t="shared" ca="1" si="331"/>
        <v>274</v>
      </c>
      <c r="BC163" s="362">
        <v>155</v>
      </c>
      <c r="BD163" s="371">
        <f t="shared" ca="1" si="332"/>
        <v>0</v>
      </c>
      <c r="BE163" s="359">
        <f t="shared" ca="1" si="261"/>
        <v>0</v>
      </c>
      <c r="BF163" s="359">
        <f t="shared" ca="1" si="262"/>
        <v>0</v>
      </c>
      <c r="BG163" s="359">
        <f t="shared" ca="1" si="263"/>
        <v>0</v>
      </c>
      <c r="BH163" s="359">
        <f t="shared" ca="1" si="264"/>
        <v>0</v>
      </c>
      <c r="BI163" s="359">
        <f t="shared" ca="1" si="306"/>
        <v>0</v>
      </c>
      <c r="BK163" s="362">
        <f t="shared" ca="1" si="333"/>
        <v>274</v>
      </c>
      <c r="BL163" s="362">
        <v>155</v>
      </c>
      <c r="BM163" s="371">
        <f t="shared" ca="1" si="334"/>
        <v>0</v>
      </c>
      <c r="BN163" s="359">
        <f t="shared" ca="1" si="265"/>
        <v>0</v>
      </c>
      <c r="BO163" s="359">
        <f t="shared" ca="1" si="266"/>
        <v>0</v>
      </c>
      <c r="BP163" s="359">
        <f t="shared" ca="1" si="267"/>
        <v>0</v>
      </c>
      <c r="BQ163" s="359">
        <f t="shared" ca="1" si="268"/>
        <v>0</v>
      </c>
      <c r="BR163" s="359">
        <f t="shared" ca="1" si="307"/>
        <v>0</v>
      </c>
      <c r="BT163" s="362">
        <f t="shared" ca="1" si="335"/>
        <v>274</v>
      </c>
      <c r="BU163" s="362">
        <v>155</v>
      </c>
      <c r="BV163" s="371">
        <f t="shared" ca="1" si="336"/>
        <v>0</v>
      </c>
      <c r="BW163" s="359">
        <f t="shared" ca="1" si="269"/>
        <v>0</v>
      </c>
      <c r="BX163" s="359">
        <f t="shared" ca="1" si="270"/>
        <v>0</v>
      </c>
      <c r="BY163" s="359">
        <f t="shared" ca="1" si="271"/>
        <v>0</v>
      </c>
      <c r="BZ163" s="359">
        <f t="shared" ca="1" si="272"/>
        <v>0</v>
      </c>
      <c r="CA163" s="359">
        <f t="shared" ca="1" si="308"/>
        <v>0</v>
      </c>
      <c r="CC163" s="362">
        <f t="shared" ca="1" si="337"/>
        <v>274</v>
      </c>
      <c r="CD163" s="362">
        <v>155</v>
      </c>
      <c r="CE163" s="371">
        <f t="shared" ca="1" si="338"/>
        <v>0</v>
      </c>
      <c r="CF163" s="359">
        <f t="shared" ca="1" si="273"/>
        <v>0</v>
      </c>
      <c r="CG163" s="359">
        <f t="shared" ca="1" si="274"/>
        <v>0</v>
      </c>
      <c r="CH163" s="359">
        <f t="shared" ca="1" si="275"/>
        <v>0</v>
      </c>
      <c r="CI163" s="359">
        <f t="shared" ca="1" si="276"/>
        <v>0</v>
      </c>
      <c r="CJ163" s="359">
        <f t="shared" ca="1" si="309"/>
        <v>0</v>
      </c>
      <c r="CL163" s="362">
        <f t="shared" ca="1" si="339"/>
        <v>274</v>
      </c>
      <c r="CM163" s="362">
        <v>155</v>
      </c>
      <c r="CN163" s="371">
        <f t="shared" ca="1" si="340"/>
        <v>0</v>
      </c>
      <c r="CO163" s="359">
        <f t="shared" ca="1" si="277"/>
        <v>0</v>
      </c>
      <c r="CP163" s="359">
        <f t="shared" ca="1" si="278"/>
        <v>0</v>
      </c>
      <c r="CQ163" s="359">
        <f t="shared" ca="1" si="279"/>
        <v>0</v>
      </c>
      <c r="CR163" s="359">
        <f t="shared" ca="1" si="280"/>
        <v>0</v>
      </c>
      <c r="CS163" s="359">
        <f t="shared" ca="1" si="310"/>
        <v>0</v>
      </c>
      <c r="CU163" s="362">
        <f t="shared" ca="1" si="341"/>
        <v>274</v>
      </c>
      <c r="CV163" s="362">
        <v>155</v>
      </c>
      <c r="CW163" s="371">
        <f t="shared" ca="1" si="342"/>
        <v>0</v>
      </c>
      <c r="CX163" s="359">
        <f t="shared" ca="1" si="281"/>
        <v>0</v>
      </c>
      <c r="CY163" s="359">
        <f t="shared" ca="1" si="282"/>
        <v>0</v>
      </c>
      <c r="CZ163" s="359">
        <f t="shared" ca="1" si="283"/>
        <v>0</v>
      </c>
      <c r="DA163" s="359">
        <f t="shared" ca="1" si="284"/>
        <v>0</v>
      </c>
      <c r="DB163" s="359">
        <f t="shared" ca="1" si="311"/>
        <v>0</v>
      </c>
      <c r="DD163" s="362">
        <f t="shared" ca="1" si="343"/>
        <v>274</v>
      </c>
      <c r="DE163" s="362">
        <v>155</v>
      </c>
      <c r="DF163" s="371">
        <f t="shared" ca="1" si="344"/>
        <v>0</v>
      </c>
      <c r="DG163" s="359">
        <f t="shared" ca="1" si="285"/>
        <v>0</v>
      </c>
      <c r="DH163" s="359">
        <f t="shared" ca="1" si="286"/>
        <v>0</v>
      </c>
      <c r="DI163" s="359">
        <f t="shared" ca="1" si="287"/>
        <v>0</v>
      </c>
      <c r="DJ163" s="359">
        <f t="shared" ca="1" si="288"/>
        <v>0</v>
      </c>
      <c r="DK163" s="359">
        <f t="shared" ca="1" si="312"/>
        <v>0</v>
      </c>
      <c r="DM163" s="362">
        <f t="shared" ca="1" si="345"/>
        <v>274</v>
      </c>
      <c r="DN163" s="362">
        <v>155</v>
      </c>
      <c r="DO163" s="371">
        <f t="shared" ca="1" si="346"/>
        <v>0</v>
      </c>
      <c r="DP163" s="359">
        <f t="shared" ca="1" si="289"/>
        <v>0</v>
      </c>
      <c r="DQ163" s="359">
        <f t="shared" ca="1" si="290"/>
        <v>0</v>
      </c>
      <c r="DR163" s="359">
        <f t="shared" ca="1" si="291"/>
        <v>0</v>
      </c>
      <c r="DS163" s="359">
        <f t="shared" ca="1" si="292"/>
        <v>0</v>
      </c>
      <c r="DT163" s="359">
        <f t="shared" ca="1" si="313"/>
        <v>0</v>
      </c>
      <c r="DV163" s="362">
        <f t="shared" ca="1" si="347"/>
        <v>274</v>
      </c>
      <c r="DW163" s="362">
        <v>155</v>
      </c>
      <c r="DX163" s="371">
        <f t="shared" ca="1" si="348"/>
        <v>0</v>
      </c>
      <c r="DY163" s="359">
        <f t="shared" ca="1" si="293"/>
        <v>0</v>
      </c>
      <c r="DZ163" s="359">
        <f t="shared" ca="1" si="294"/>
        <v>0</v>
      </c>
      <c r="EA163" s="359">
        <f t="shared" ca="1" si="295"/>
        <v>0</v>
      </c>
      <c r="EB163" s="359">
        <f t="shared" ca="1" si="296"/>
        <v>0</v>
      </c>
      <c r="EC163" s="359">
        <f t="shared" ca="1" si="314"/>
        <v>0</v>
      </c>
      <c r="EE163" s="362">
        <f t="shared" ca="1" si="349"/>
        <v>274</v>
      </c>
      <c r="EF163" s="362">
        <v>155</v>
      </c>
      <c r="EG163" s="371">
        <f t="shared" ca="1" si="350"/>
        <v>0</v>
      </c>
      <c r="EH163" s="359">
        <f t="shared" ca="1" si="297"/>
        <v>0</v>
      </c>
      <c r="EI163" s="359">
        <f t="shared" ca="1" si="298"/>
        <v>0</v>
      </c>
      <c r="EJ163" s="359">
        <f t="shared" ca="1" si="299"/>
        <v>0</v>
      </c>
      <c r="EK163" s="359">
        <f t="shared" ca="1" si="300"/>
        <v>0</v>
      </c>
      <c r="EL163" s="359">
        <f t="shared" ca="1" si="315"/>
        <v>0</v>
      </c>
    </row>
    <row r="164" spans="6:142" x14ac:dyDescent="0.35">
      <c r="F164" s="372">
        <f ca="1">IFERROR(INDEX('Inflation Rates'!$A$16:$H$138,MATCH('IRA Roth'!$H164,'Inflation Rates'!$A$16:$A$138,0),8)/INDEX('Inflation Rates'!$A$16:$H$138,MATCH('IRA Roth'!$H164,'Inflation Rates'!$A$16:$A$138,0)-1,8)-1,F163)</f>
        <v>2.0000000000000018E-2</v>
      </c>
      <c r="G164" s="372">
        <f ca="1">IFERROR(INDEX('Inflation Rates'!$A$16:$H$138,MATCH('IRA Roth'!$H164,'Inflation Rates'!$A$16:$A$138,0),6)/INDEX('Inflation Rates'!$A$16:$H$138,MATCH('IRA Roth'!$H164,'Inflation Rates'!$A$16:$A$138,0)-1,6)-1,G163)</f>
        <v>2.0999999999999908E-2</v>
      </c>
      <c r="H164" s="362">
        <f t="shared" ca="1" si="351"/>
        <v>2175</v>
      </c>
      <c r="I164" s="362">
        <f t="shared" ca="1" si="351"/>
        <v>275</v>
      </c>
      <c r="J164" s="362">
        <v>156</v>
      </c>
      <c r="K164" s="371">
        <f t="shared" ca="1" si="317"/>
        <v>0</v>
      </c>
      <c r="L164" s="359">
        <f t="shared" ca="1" si="246"/>
        <v>0</v>
      </c>
      <c r="M164" s="359">
        <f t="shared" ca="1" si="247"/>
        <v>0</v>
      </c>
      <c r="N164" s="359">
        <f t="shared" ca="1" si="248"/>
        <v>0</v>
      </c>
      <c r="O164" s="359">
        <f t="shared" ca="1" si="318"/>
        <v>0</v>
      </c>
      <c r="P164" s="359">
        <f t="shared" ca="1" si="301"/>
        <v>0</v>
      </c>
      <c r="R164" s="362">
        <f t="shared" ca="1" si="319"/>
        <v>275</v>
      </c>
      <c r="S164" s="362">
        <v>156</v>
      </c>
      <c r="T164" s="371">
        <f t="shared" ca="1" si="320"/>
        <v>0</v>
      </c>
      <c r="U164" s="359">
        <f t="shared" ca="1" si="249"/>
        <v>0</v>
      </c>
      <c r="V164" s="359">
        <f t="shared" ca="1" si="250"/>
        <v>0</v>
      </c>
      <c r="W164" s="359">
        <f t="shared" ca="1" si="251"/>
        <v>0</v>
      </c>
      <c r="X164" s="359">
        <f t="shared" ca="1" si="321"/>
        <v>0</v>
      </c>
      <c r="Y164" s="359">
        <f t="shared" ca="1" si="302"/>
        <v>0</v>
      </c>
      <c r="AA164" s="362">
        <f t="shared" ca="1" si="322"/>
        <v>275</v>
      </c>
      <c r="AB164" s="362">
        <v>156</v>
      </c>
      <c r="AC164" s="371">
        <f t="shared" ca="1" si="323"/>
        <v>0</v>
      </c>
      <c r="AD164" s="359">
        <f t="shared" ca="1" si="252"/>
        <v>0</v>
      </c>
      <c r="AE164" s="359">
        <f t="shared" ca="1" si="253"/>
        <v>0</v>
      </c>
      <c r="AF164" s="359">
        <f t="shared" ca="1" si="254"/>
        <v>0</v>
      </c>
      <c r="AG164" s="359">
        <f t="shared" ca="1" si="324"/>
        <v>0</v>
      </c>
      <c r="AH164" s="359">
        <f t="shared" ca="1" si="303"/>
        <v>0</v>
      </c>
      <c r="AJ164" s="362">
        <f t="shared" ca="1" si="325"/>
        <v>275</v>
      </c>
      <c r="AK164" s="362">
        <v>156</v>
      </c>
      <c r="AL164" s="371">
        <f t="shared" ca="1" si="326"/>
        <v>0</v>
      </c>
      <c r="AM164" s="359">
        <f t="shared" ca="1" si="255"/>
        <v>0</v>
      </c>
      <c r="AN164" s="359">
        <f t="shared" ca="1" si="256"/>
        <v>0</v>
      </c>
      <c r="AO164" s="359">
        <f t="shared" ca="1" si="257"/>
        <v>0</v>
      </c>
      <c r="AP164" s="359">
        <f t="shared" ca="1" si="327"/>
        <v>0</v>
      </c>
      <c r="AQ164" s="359">
        <f t="shared" ca="1" si="304"/>
        <v>0</v>
      </c>
      <c r="AS164" s="362">
        <f t="shared" ca="1" si="328"/>
        <v>275</v>
      </c>
      <c r="AT164" s="362">
        <v>156</v>
      </c>
      <c r="AU164" s="371">
        <f t="shared" ca="1" si="329"/>
        <v>0</v>
      </c>
      <c r="AV164" s="359">
        <f t="shared" ca="1" si="258"/>
        <v>0</v>
      </c>
      <c r="AW164" s="359">
        <f t="shared" ca="1" si="259"/>
        <v>0</v>
      </c>
      <c r="AX164" s="359">
        <f t="shared" ca="1" si="260"/>
        <v>0</v>
      </c>
      <c r="AY164" s="359">
        <f t="shared" ca="1" si="330"/>
        <v>0</v>
      </c>
      <c r="AZ164" s="359">
        <f t="shared" ca="1" si="305"/>
        <v>0</v>
      </c>
      <c r="BB164" s="362">
        <f t="shared" ca="1" si="331"/>
        <v>275</v>
      </c>
      <c r="BC164" s="362">
        <v>156</v>
      </c>
      <c r="BD164" s="371">
        <f t="shared" ca="1" si="332"/>
        <v>0</v>
      </c>
      <c r="BE164" s="359">
        <f t="shared" ca="1" si="261"/>
        <v>0</v>
      </c>
      <c r="BF164" s="359">
        <f t="shared" ca="1" si="262"/>
        <v>0</v>
      </c>
      <c r="BG164" s="359">
        <f t="shared" ca="1" si="263"/>
        <v>0</v>
      </c>
      <c r="BH164" s="359">
        <f t="shared" ca="1" si="264"/>
        <v>0</v>
      </c>
      <c r="BI164" s="359">
        <f t="shared" ca="1" si="306"/>
        <v>0</v>
      </c>
      <c r="BK164" s="362">
        <f t="shared" ca="1" si="333"/>
        <v>275</v>
      </c>
      <c r="BL164" s="362">
        <v>156</v>
      </c>
      <c r="BM164" s="371">
        <f t="shared" ca="1" si="334"/>
        <v>0</v>
      </c>
      <c r="BN164" s="359">
        <f t="shared" ca="1" si="265"/>
        <v>0</v>
      </c>
      <c r="BO164" s="359">
        <f t="shared" ca="1" si="266"/>
        <v>0</v>
      </c>
      <c r="BP164" s="359">
        <f t="shared" ca="1" si="267"/>
        <v>0</v>
      </c>
      <c r="BQ164" s="359">
        <f t="shared" ca="1" si="268"/>
        <v>0</v>
      </c>
      <c r="BR164" s="359">
        <f t="shared" ca="1" si="307"/>
        <v>0</v>
      </c>
      <c r="BT164" s="362">
        <f t="shared" ca="1" si="335"/>
        <v>275</v>
      </c>
      <c r="BU164" s="362">
        <v>156</v>
      </c>
      <c r="BV164" s="371">
        <f t="shared" ca="1" si="336"/>
        <v>0</v>
      </c>
      <c r="BW164" s="359">
        <f t="shared" ca="1" si="269"/>
        <v>0</v>
      </c>
      <c r="BX164" s="359">
        <f t="shared" ca="1" si="270"/>
        <v>0</v>
      </c>
      <c r="BY164" s="359">
        <f t="shared" ca="1" si="271"/>
        <v>0</v>
      </c>
      <c r="BZ164" s="359">
        <f t="shared" ca="1" si="272"/>
        <v>0</v>
      </c>
      <c r="CA164" s="359">
        <f t="shared" ca="1" si="308"/>
        <v>0</v>
      </c>
      <c r="CC164" s="362">
        <f t="shared" ca="1" si="337"/>
        <v>275</v>
      </c>
      <c r="CD164" s="362">
        <v>156</v>
      </c>
      <c r="CE164" s="371">
        <f t="shared" ca="1" si="338"/>
        <v>0</v>
      </c>
      <c r="CF164" s="359">
        <f t="shared" ca="1" si="273"/>
        <v>0</v>
      </c>
      <c r="CG164" s="359">
        <f t="shared" ca="1" si="274"/>
        <v>0</v>
      </c>
      <c r="CH164" s="359">
        <f t="shared" ca="1" si="275"/>
        <v>0</v>
      </c>
      <c r="CI164" s="359">
        <f t="shared" ca="1" si="276"/>
        <v>0</v>
      </c>
      <c r="CJ164" s="359">
        <f t="shared" ca="1" si="309"/>
        <v>0</v>
      </c>
      <c r="CL164" s="362">
        <f t="shared" ca="1" si="339"/>
        <v>275</v>
      </c>
      <c r="CM164" s="362">
        <v>156</v>
      </c>
      <c r="CN164" s="371">
        <f t="shared" ca="1" si="340"/>
        <v>0</v>
      </c>
      <c r="CO164" s="359">
        <f t="shared" ca="1" si="277"/>
        <v>0</v>
      </c>
      <c r="CP164" s="359">
        <f t="shared" ca="1" si="278"/>
        <v>0</v>
      </c>
      <c r="CQ164" s="359">
        <f t="shared" ca="1" si="279"/>
        <v>0</v>
      </c>
      <c r="CR164" s="359">
        <f t="shared" ca="1" si="280"/>
        <v>0</v>
      </c>
      <c r="CS164" s="359">
        <f t="shared" ca="1" si="310"/>
        <v>0</v>
      </c>
      <c r="CU164" s="362">
        <f t="shared" ca="1" si="341"/>
        <v>275</v>
      </c>
      <c r="CV164" s="362">
        <v>156</v>
      </c>
      <c r="CW164" s="371">
        <f t="shared" ca="1" si="342"/>
        <v>0</v>
      </c>
      <c r="CX164" s="359">
        <f t="shared" ca="1" si="281"/>
        <v>0</v>
      </c>
      <c r="CY164" s="359">
        <f t="shared" ca="1" si="282"/>
        <v>0</v>
      </c>
      <c r="CZ164" s="359">
        <f t="shared" ca="1" si="283"/>
        <v>0</v>
      </c>
      <c r="DA164" s="359">
        <f t="shared" ca="1" si="284"/>
        <v>0</v>
      </c>
      <c r="DB164" s="359">
        <f t="shared" ca="1" si="311"/>
        <v>0</v>
      </c>
      <c r="DD164" s="362">
        <f t="shared" ca="1" si="343"/>
        <v>275</v>
      </c>
      <c r="DE164" s="362">
        <v>156</v>
      </c>
      <c r="DF164" s="371">
        <f t="shared" ca="1" si="344"/>
        <v>0</v>
      </c>
      <c r="DG164" s="359">
        <f t="shared" ca="1" si="285"/>
        <v>0</v>
      </c>
      <c r="DH164" s="359">
        <f t="shared" ca="1" si="286"/>
        <v>0</v>
      </c>
      <c r="DI164" s="359">
        <f t="shared" ca="1" si="287"/>
        <v>0</v>
      </c>
      <c r="DJ164" s="359">
        <f t="shared" ca="1" si="288"/>
        <v>0</v>
      </c>
      <c r="DK164" s="359">
        <f t="shared" ca="1" si="312"/>
        <v>0</v>
      </c>
      <c r="DM164" s="362">
        <f t="shared" ca="1" si="345"/>
        <v>275</v>
      </c>
      <c r="DN164" s="362">
        <v>156</v>
      </c>
      <c r="DO164" s="371">
        <f t="shared" ca="1" si="346"/>
        <v>0</v>
      </c>
      <c r="DP164" s="359">
        <f t="shared" ca="1" si="289"/>
        <v>0</v>
      </c>
      <c r="DQ164" s="359">
        <f t="shared" ca="1" si="290"/>
        <v>0</v>
      </c>
      <c r="DR164" s="359">
        <f t="shared" ca="1" si="291"/>
        <v>0</v>
      </c>
      <c r="DS164" s="359">
        <f t="shared" ca="1" si="292"/>
        <v>0</v>
      </c>
      <c r="DT164" s="359">
        <f t="shared" ca="1" si="313"/>
        <v>0</v>
      </c>
      <c r="DV164" s="362">
        <f t="shared" ca="1" si="347"/>
        <v>275</v>
      </c>
      <c r="DW164" s="362">
        <v>156</v>
      </c>
      <c r="DX164" s="371">
        <f t="shared" ca="1" si="348"/>
        <v>0</v>
      </c>
      <c r="DY164" s="359">
        <f t="shared" ca="1" si="293"/>
        <v>0</v>
      </c>
      <c r="DZ164" s="359">
        <f t="shared" ca="1" si="294"/>
        <v>0</v>
      </c>
      <c r="EA164" s="359">
        <f t="shared" ca="1" si="295"/>
        <v>0</v>
      </c>
      <c r="EB164" s="359">
        <f t="shared" ca="1" si="296"/>
        <v>0</v>
      </c>
      <c r="EC164" s="359">
        <f t="shared" ca="1" si="314"/>
        <v>0</v>
      </c>
      <c r="EE164" s="362">
        <f t="shared" ca="1" si="349"/>
        <v>275</v>
      </c>
      <c r="EF164" s="362">
        <v>156</v>
      </c>
      <c r="EG164" s="371">
        <f t="shared" ca="1" si="350"/>
        <v>0</v>
      </c>
      <c r="EH164" s="359">
        <f t="shared" ca="1" si="297"/>
        <v>0</v>
      </c>
      <c r="EI164" s="359">
        <f t="shared" ca="1" si="298"/>
        <v>0</v>
      </c>
      <c r="EJ164" s="359">
        <f t="shared" ca="1" si="299"/>
        <v>0</v>
      </c>
      <c r="EK164" s="359">
        <f t="shared" ca="1" si="300"/>
        <v>0</v>
      </c>
      <c r="EL164" s="359">
        <f t="shared" ca="1" si="315"/>
        <v>0</v>
      </c>
    </row>
    <row r="165" spans="6:142" x14ac:dyDescent="0.35">
      <c r="F165" s="372">
        <f ca="1">IFERROR(INDEX('Inflation Rates'!$A$16:$H$138,MATCH('IRA Roth'!$H165,'Inflation Rates'!$A$16:$A$138,0),8)/INDEX('Inflation Rates'!$A$16:$H$138,MATCH('IRA Roth'!$H165,'Inflation Rates'!$A$16:$A$138,0)-1,8)-1,F164)</f>
        <v>2.0000000000000018E-2</v>
      </c>
      <c r="G165" s="372">
        <f ca="1">IFERROR(INDEX('Inflation Rates'!$A$16:$H$138,MATCH('IRA Roth'!$H165,'Inflation Rates'!$A$16:$A$138,0),6)/INDEX('Inflation Rates'!$A$16:$H$138,MATCH('IRA Roth'!$H165,'Inflation Rates'!$A$16:$A$138,0)-1,6)-1,G164)</f>
        <v>2.0999999999999908E-2</v>
      </c>
      <c r="H165" s="362">
        <f t="shared" ca="1" si="351"/>
        <v>2176</v>
      </c>
      <c r="I165" s="362">
        <f t="shared" ca="1" si="351"/>
        <v>276</v>
      </c>
      <c r="J165" s="362">
        <v>157</v>
      </c>
      <c r="K165" s="371">
        <f t="shared" ca="1" si="317"/>
        <v>0</v>
      </c>
      <c r="L165" s="359">
        <f t="shared" ca="1" si="246"/>
        <v>0</v>
      </c>
      <c r="M165" s="359">
        <f t="shared" ca="1" si="247"/>
        <v>0</v>
      </c>
      <c r="N165" s="359">
        <f t="shared" ca="1" si="248"/>
        <v>0</v>
      </c>
      <c r="O165" s="359">
        <f t="shared" ca="1" si="318"/>
        <v>0</v>
      </c>
      <c r="P165" s="359">
        <f t="shared" ca="1" si="301"/>
        <v>0</v>
      </c>
      <c r="R165" s="362">
        <f t="shared" ca="1" si="319"/>
        <v>276</v>
      </c>
      <c r="S165" s="362">
        <v>157</v>
      </c>
      <c r="T165" s="371">
        <f t="shared" ca="1" si="320"/>
        <v>0</v>
      </c>
      <c r="U165" s="359">
        <f t="shared" ca="1" si="249"/>
        <v>0</v>
      </c>
      <c r="V165" s="359">
        <f t="shared" ca="1" si="250"/>
        <v>0</v>
      </c>
      <c r="W165" s="359">
        <f t="shared" ca="1" si="251"/>
        <v>0</v>
      </c>
      <c r="X165" s="359">
        <f t="shared" ca="1" si="321"/>
        <v>0</v>
      </c>
      <c r="Y165" s="359">
        <f t="shared" ca="1" si="302"/>
        <v>0</v>
      </c>
      <c r="AA165" s="362">
        <f t="shared" ca="1" si="322"/>
        <v>276</v>
      </c>
      <c r="AB165" s="362">
        <v>157</v>
      </c>
      <c r="AC165" s="371">
        <f t="shared" ca="1" si="323"/>
        <v>0</v>
      </c>
      <c r="AD165" s="359">
        <f t="shared" ca="1" si="252"/>
        <v>0</v>
      </c>
      <c r="AE165" s="359">
        <f t="shared" ca="1" si="253"/>
        <v>0</v>
      </c>
      <c r="AF165" s="359">
        <f t="shared" ca="1" si="254"/>
        <v>0</v>
      </c>
      <c r="AG165" s="359">
        <f t="shared" ca="1" si="324"/>
        <v>0</v>
      </c>
      <c r="AH165" s="359">
        <f t="shared" ca="1" si="303"/>
        <v>0</v>
      </c>
      <c r="AJ165" s="362">
        <f t="shared" ca="1" si="325"/>
        <v>276</v>
      </c>
      <c r="AK165" s="362">
        <v>157</v>
      </c>
      <c r="AL165" s="371">
        <f t="shared" ca="1" si="326"/>
        <v>0</v>
      </c>
      <c r="AM165" s="359">
        <f t="shared" ca="1" si="255"/>
        <v>0</v>
      </c>
      <c r="AN165" s="359">
        <f t="shared" ca="1" si="256"/>
        <v>0</v>
      </c>
      <c r="AO165" s="359">
        <f t="shared" ca="1" si="257"/>
        <v>0</v>
      </c>
      <c r="AP165" s="359">
        <f t="shared" ca="1" si="327"/>
        <v>0</v>
      </c>
      <c r="AQ165" s="359">
        <f t="shared" ca="1" si="304"/>
        <v>0</v>
      </c>
      <c r="AS165" s="362">
        <f t="shared" ca="1" si="328"/>
        <v>276</v>
      </c>
      <c r="AT165" s="362">
        <v>157</v>
      </c>
      <c r="AU165" s="371">
        <f t="shared" ca="1" si="329"/>
        <v>0</v>
      </c>
      <c r="AV165" s="359">
        <f t="shared" ca="1" si="258"/>
        <v>0</v>
      </c>
      <c r="AW165" s="359">
        <f t="shared" ca="1" si="259"/>
        <v>0</v>
      </c>
      <c r="AX165" s="359">
        <f t="shared" ca="1" si="260"/>
        <v>0</v>
      </c>
      <c r="AY165" s="359">
        <f t="shared" ca="1" si="330"/>
        <v>0</v>
      </c>
      <c r="AZ165" s="359">
        <f t="shared" ca="1" si="305"/>
        <v>0</v>
      </c>
      <c r="BB165" s="362">
        <f t="shared" ca="1" si="331"/>
        <v>276</v>
      </c>
      <c r="BC165" s="362">
        <v>157</v>
      </c>
      <c r="BD165" s="371">
        <f t="shared" ca="1" si="332"/>
        <v>0</v>
      </c>
      <c r="BE165" s="359">
        <f t="shared" ca="1" si="261"/>
        <v>0</v>
      </c>
      <c r="BF165" s="359">
        <f t="shared" ca="1" si="262"/>
        <v>0</v>
      </c>
      <c r="BG165" s="359">
        <f t="shared" ca="1" si="263"/>
        <v>0</v>
      </c>
      <c r="BH165" s="359">
        <f t="shared" ca="1" si="264"/>
        <v>0</v>
      </c>
      <c r="BI165" s="359">
        <f t="shared" ca="1" si="306"/>
        <v>0</v>
      </c>
      <c r="BK165" s="362">
        <f t="shared" ca="1" si="333"/>
        <v>276</v>
      </c>
      <c r="BL165" s="362">
        <v>157</v>
      </c>
      <c r="BM165" s="371">
        <f t="shared" ca="1" si="334"/>
        <v>0</v>
      </c>
      <c r="BN165" s="359">
        <f t="shared" ca="1" si="265"/>
        <v>0</v>
      </c>
      <c r="BO165" s="359">
        <f t="shared" ca="1" si="266"/>
        <v>0</v>
      </c>
      <c r="BP165" s="359">
        <f t="shared" ca="1" si="267"/>
        <v>0</v>
      </c>
      <c r="BQ165" s="359">
        <f t="shared" ca="1" si="268"/>
        <v>0</v>
      </c>
      <c r="BR165" s="359">
        <f t="shared" ca="1" si="307"/>
        <v>0</v>
      </c>
      <c r="BT165" s="362">
        <f t="shared" ca="1" si="335"/>
        <v>276</v>
      </c>
      <c r="BU165" s="362">
        <v>157</v>
      </c>
      <c r="BV165" s="371">
        <f t="shared" ca="1" si="336"/>
        <v>0</v>
      </c>
      <c r="BW165" s="359">
        <f t="shared" ca="1" si="269"/>
        <v>0</v>
      </c>
      <c r="BX165" s="359">
        <f t="shared" ca="1" si="270"/>
        <v>0</v>
      </c>
      <c r="BY165" s="359">
        <f t="shared" ca="1" si="271"/>
        <v>0</v>
      </c>
      <c r="BZ165" s="359">
        <f t="shared" ca="1" si="272"/>
        <v>0</v>
      </c>
      <c r="CA165" s="359">
        <f t="shared" ca="1" si="308"/>
        <v>0</v>
      </c>
      <c r="CC165" s="362">
        <f t="shared" ca="1" si="337"/>
        <v>276</v>
      </c>
      <c r="CD165" s="362">
        <v>157</v>
      </c>
      <c r="CE165" s="371">
        <f t="shared" ca="1" si="338"/>
        <v>0</v>
      </c>
      <c r="CF165" s="359">
        <f t="shared" ca="1" si="273"/>
        <v>0</v>
      </c>
      <c r="CG165" s="359">
        <f t="shared" ca="1" si="274"/>
        <v>0</v>
      </c>
      <c r="CH165" s="359">
        <f t="shared" ca="1" si="275"/>
        <v>0</v>
      </c>
      <c r="CI165" s="359">
        <f t="shared" ca="1" si="276"/>
        <v>0</v>
      </c>
      <c r="CJ165" s="359">
        <f t="shared" ca="1" si="309"/>
        <v>0</v>
      </c>
      <c r="CL165" s="362">
        <f t="shared" ca="1" si="339"/>
        <v>276</v>
      </c>
      <c r="CM165" s="362">
        <v>157</v>
      </c>
      <c r="CN165" s="371">
        <f t="shared" ca="1" si="340"/>
        <v>0</v>
      </c>
      <c r="CO165" s="359">
        <f t="shared" ca="1" si="277"/>
        <v>0</v>
      </c>
      <c r="CP165" s="359">
        <f t="shared" ca="1" si="278"/>
        <v>0</v>
      </c>
      <c r="CQ165" s="359">
        <f t="shared" ca="1" si="279"/>
        <v>0</v>
      </c>
      <c r="CR165" s="359">
        <f t="shared" ca="1" si="280"/>
        <v>0</v>
      </c>
      <c r="CS165" s="359">
        <f t="shared" ca="1" si="310"/>
        <v>0</v>
      </c>
      <c r="CU165" s="362">
        <f t="shared" ca="1" si="341"/>
        <v>276</v>
      </c>
      <c r="CV165" s="362">
        <v>157</v>
      </c>
      <c r="CW165" s="371">
        <f t="shared" ca="1" si="342"/>
        <v>0</v>
      </c>
      <c r="CX165" s="359">
        <f t="shared" ca="1" si="281"/>
        <v>0</v>
      </c>
      <c r="CY165" s="359">
        <f t="shared" ca="1" si="282"/>
        <v>0</v>
      </c>
      <c r="CZ165" s="359">
        <f t="shared" ca="1" si="283"/>
        <v>0</v>
      </c>
      <c r="DA165" s="359">
        <f t="shared" ca="1" si="284"/>
        <v>0</v>
      </c>
      <c r="DB165" s="359">
        <f t="shared" ca="1" si="311"/>
        <v>0</v>
      </c>
      <c r="DD165" s="362">
        <f t="shared" ca="1" si="343"/>
        <v>276</v>
      </c>
      <c r="DE165" s="362">
        <v>157</v>
      </c>
      <c r="DF165" s="371">
        <f t="shared" ca="1" si="344"/>
        <v>0</v>
      </c>
      <c r="DG165" s="359">
        <f t="shared" ca="1" si="285"/>
        <v>0</v>
      </c>
      <c r="DH165" s="359">
        <f t="shared" ca="1" si="286"/>
        <v>0</v>
      </c>
      <c r="DI165" s="359">
        <f t="shared" ca="1" si="287"/>
        <v>0</v>
      </c>
      <c r="DJ165" s="359">
        <f t="shared" ca="1" si="288"/>
        <v>0</v>
      </c>
      <c r="DK165" s="359">
        <f t="shared" ca="1" si="312"/>
        <v>0</v>
      </c>
      <c r="DM165" s="362">
        <f t="shared" ca="1" si="345"/>
        <v>276</v>
      </c>
      <c r="DN165" s="362">
        <v>157</v>
      </c>
      <c r="DO165" s="371">
        <f t="shared" ca="1" si="346"/>
        <v>0</v>
      </c>
      <c r="DP165" s="359">
        <f t="shared" ca="1" si="289"/>
        <v>0</v>
      </c>
      <c r="DQ165" s="359">
        <f t="shared" ca="1" si="290"/>
        <v>0</v>
      </c>
      <c r="DR165" s="359">
        <f t="shared" ca="1" si="291"/>
        <v>0</v>
      </c>
      <c r="DS165" s="359">
        <f t="shared" ca="1" si="292"/>
        <v>0</v>
      </c>
      <c r="DT165" s="359">
        <f t="shared" ca="1" si="313"/>
        <v>0</v>
      </c>
      <c r="DV165" s="362">
        <f t="shared" ca="1" si="347"/>
        <v>276</v>
      </c>
      <c r="DW165" s="362">
        <v>157</v>
      </c>
      <c r="DX165" s="371">
        <f t="shared" ca="1" si="348"/>
        <v>0</v>
      </c>
      <c r="DY165" s="359">
        <f t="shared" ca="1" si="293"/>
        <v>0</v>
      </c>
      <c r="DZ165" s="359">
        <f t="shared" ca="1" si="294"/>
        <v>0</v>
      </c>
      <c r="EA165" s="359">
        <f t="shared" ca="1" si="295"/>
        <v>0</v>
      </c>
      <c r="EB165" s="359">
        <f t="shared" ca="1" si="296"/>
        <v>0</v>
      </c>
      <c r="EC165" s="359">
        <f t="shared" ca="1" si="314"/>
        <v>0</v>
      </c>
      <c r="EE165" s="362">
        <f t="shared" ca="1" si="349"/>
        <v>276</v>
      </c>
      <c r="EF165" s="362">
        <v>157</v>
      </c>
      <c r="EG165" s="371">
        <f t="shared" ca="1" si="350"/>
        <v>0</v>
      </c>
      <c r="EH165" s="359">
        <f t="shared" ca="1" si="297"/>
        <v>0</v>
      </c>
      <c r="EI165" s="359">
        <f t="shared" ca="1" si="298"/>
        <v>0</v>
      </c>
      <c r="EJ165" s="359">
        <f t="shared" ca="1" si="299"/>
        <v>0</v>
      </c>
      <c r="EK165" s="359">
        <f t="shared" ca="1" si="300"/>
        <v>0</v>
      </c>
      <c r="EL165" s="359">
        <f t="shared" ca="1" si="315"/>
        <v>0</v>
      </c>
    </row>
    <row r="166" spans="6:142" x14ac:dyDescent="0.35">
      <c r="F166" s="372">
        <f ca="1">IFERROR(INDEX('Inflation Rates'!$A$16:$H$138,MATCH('IRA Roth'!$H166,'Inflation Rates'!$A$16:$A$138,0),8)/INDEX('Inflation Rates'!$A$16:$H$138,MATCH('IRA Roth'!$H166,'Inflation Rates'!$A$16:$A$138,0)-1,8)-1,F165)</f>
        <v>2.0000000000000018E-2</v>
      </c>
      <c r="G166" s="372">
        <f ca="1">IFERROR(INDEX('Inflation Rates'!$A$16:$H$138,MATCH('IRA Roth'!$H166,'Inflation Rates'!$A$16:$A$138,0),6)/INDEX('Inflation Rates'!$A$16:$H$138,MATCH('IRA Roth'!$H166,'Inflation Rates'!$A$16:$A$138,0)-1,6)-1,G165)</f>
        <v>2.0999999999999908E-2</v>
      </c>
      <c r="H166" s="362">
        <f t="shared" ca="1" si="351"/>
        <v>2177</v>
      </c>
      <c r="I166" s="362">
        <f t="shared" ca="1" si="351"/>
        <v>277</v>
      </c>
      <c r="J166" s="362">
        <v>158</v>
      </c>
      <c r="K166" s="371">
        <f t="shared" ca="1" si="317"/>
        <v>0</v>
      </c>
      <c r="L166" s="359">
        <f t="shared" ca="1" si="246"/>
        <v>0</v>
      </c>
      <c r="M166" s="359">
        <f t="shared" ca="1" si="247"/>
        <v>0</v>
      </c>
      <c r="N166" s="359">
        <f t="shared" ca="1" si="248"/>
        <v>0</v>
      </c>
      <c r="O166" s="359">
        <f t="shared" ca="1" si="318"/>
        <v>0</v>
      </c>
      <c r="P166" s="359">
        <f t="shared" ca="1" si="301"/>
        <v>0</v>
      </c>
      <c r="R166" s="362">
        <f t="shared" ca="1" si="319"/>
        <v>277</v>
      </c>
      <c r="S166" s="362">
        <v>158</v>
      </c>
      <c r="T166" s="371">
        <f t="shared" ca="1" si="320"/>
        <v>0</v>
      </c>
      <c r="U166" s="359">
        <f t="shared" ref="U166:U197" ca="1" si="352">IF(R166&lt;Y$7,$B$7*((1+$G166)^(S166-1))*$B$2,0)</f>
        <v>0</v>
      </c>
      <c r="V166" s="359">
        <f t="shared" ca="1" si="250"/>
        <v>0</v>
      </c>
      <c r="W166" s="359">
        <f t="shared" ca="1" si="251"/>
        <v>0</v>
      </c>
      <c r="X166" s="359">
        <f t="shared" ca="1" si="321"/>
        <v>0</v>
      </c>
      <c r="Y166" s="359">
        <f t="shared" ca="1" si="302"/>
        <v>0</v>
      </c>
      <c r="AA166" s="362">
        <f t="shared" ca="1" si="322"/>
        <v>277</v>
      </c>
      <c r="AB166" s="362">
        <v>158</v>
      </c>
      <c r="AC166" s="371">
        <f t="shared" ca="1" si="323"/>
        <v>0</v>
      </c>
      <c r="AD166" s="359">
        <f t="shared" ca="1" si="252"/>
        <v>0</v>
      </c>
      <c r="AE166" s="359">
        <f t="shared" ca="1" si="253"/>
        <v>0</v>
      </c>
      <c r="AF166" s="359">
        <f t="shared" ca="1" si="254"/>
        <v>0</v>
      </c>
      <c r="AG166" s="359">
        <f t="shared" ca="1" si="324"/>
        <v>0</v>
      </c>
      <c r="AH166" s="359">
        <f t="shared" ca="1" si="303"/>
        <v>0</v>
      </c>
      <c r="AJ166" s="362">
        <f t="shared" ca="1" si="325"/>
        <v>277</v>
      </c>
      <c r="AK166" s="362">
        <v>158</v>
      </c>
      <c r="AL166" s="371">
        <f t="shared" ca="1" si="326"/>
        <v>0</v>
      </c>
      <c r="AM166" s="359">
        <f t="shared" ref="AM166:AM197" ca="1" si="353">IF(AJ166&lt;AQ$7,$B$7*((1+$G166)^(AK166-1))*$B$2,0)</f>
        <v>0</v>
      </c>
      <c r="AN166" s="359">
        <f t="shared" ca="1" si="256"/>
        <v>0</v>
      </c>
      <c r="AO166" s="359">
        <f t="shared" ca="1" si="257"/>
        <v>0</v>
      </c>
      <c r="AP166" s="359">
        <f t="shared" ca="1" si="327"/>
        <v>0</v>
      </c>
      <c r="AQ166" s="359">
        <f t="shared" ca="1" si="304"/>
        <v>0</v>
      </c>
      <c r="AS166" s="362">
        <f t="shared" ca="1" si="328"/>
        <v>277</v>
      </c>
      <c r="AT166" s="362">
        <v>158</v>
      </c>
      <c r="AU166" s="371">
        <f t="shared" ca="1" si="329"/>
        <v>0</v>
      </c>
      <c r="AV166" s="359">
        <f t="shared" ref="AV166:AV197" ca="1" si="354">IF(AS166&lt;AZ$7,$B$7*((1+$G166)^(AT166-1))*$B$2,0)</f>
        <v>0</v>
      </c>
      <c r="AW166" s="359">
        <f t="shared" ca="1" si="259"/>
        <v>0</v>
      </c>
      <c r="AX166" s="359">
        <f t="shared" ca="1" si="260"/>
        <v>0</v>
      </c>
      <c r="AY166" s="359">
        <f t="shared" ca="1" si="330"/>
        <v>0</v>
      </c>
      <c r="AZ166" s="359">
        <f t="shared" ca="1" si="305"/>
        <v>0</v>
      </c>
      <c r="BB166" s="362">
        <f t="shared" ca="1" si="331"/>
        <v>277</v>
      </c>
      <c r="BC166" s="362">
        <v>158</v>
      </c>
      <c r="BD166" s="371">
        <f t="shared" ca="1" si="332"/>
        <v>0</v>
      </c>
      <c r="BE166" s="359">
        <f t="shared" ref="BE166:BE197" ca="1" si="355">IF(BB166&lt;BI$7,$B$7*((1+$G166)^(BC166-1))*$B$2,0)</f>
        <v>0</v>
      </c>
      <c r="BF166" s="359">
        <f t="shared" ca="1" si="262"/>
        <v>0</v>
      </c>
      <c r="BG166" s="359">
        <f t="shared" ca="1" si="263"/>
        <v>0</v>
      </c>
      <c r="BH166" s="359">
        <f t="shared" ca="1" si="264"/>
        <v>0</v>
      </c>
      <c r="BI166" s="359">
        <f t="shared" ca="1" si="306"/>
        <v>0</v>
      </c>
      <c r="BK166" s="362">
        <f t="shared" ca="1" si="333"/>
        <v>277</v>
      </c>
      <c r="BL166" s="362">
        <v>158</v>
      </c>
      <c r="BM166" s="371">
        <f t="shared" ca="1" si="334"/>
        <v>0</v>
      </c>
      <c r="BN166" s="359">
        <f t="shared" ref="BN166:BN197" ca="1" si="356">IF(BK166&lt;BR$7,$B$7*((1+$G166)^(BL166-1))*$B$2,0)</f>
        <v>0</v>
      </c>
      <c r="BO166" s="359">
        <f t="shared" ca="1" si="266"/>
        <v>0</v>
      </c>
      <c r="BP166" s="359">
        <f t="shared" ca="1" si="267"/>
        <v>0</v>
      </c>
      <c r="BQ166" s="359">
        <f t="shared" ca="1" si="268"/>
        <v>0</v>
      </c>
      <c r="BR166" s="359">
        <f t="shared" ca="1" si="307"/>
        <v>0</v>
      </c>
      <c r="BT166" s="362">
        <f t="shared" ca="1" si="335"/>
        <v>277</v>
      </c>
      <c r="BU166" s="362">
        <v>158</v>
      </c>
      <c r="BV166" s="371">
        <f t="shared" ca="1" si="336"/>
        <v>0</v>
      </c>
      <c r="BW166" s="359">
        <f t="shared" ref="BW166:BW197" ca="1" si="357">IF(BT166&lt;CA$7,$B$7*((1+$G166)^(BU166-1))*$B$2,0)</f>
        <v>0</v>
      </c>
      <c r="BX166" s="359">
        <f t="shared" ca="1" si="270"/>
        <v>0</v>
      </c>
      <c r="BY166" s="359">
        <f t="shared" ca="1" si="271"/>
        <v>0</v>
      </c>
      <c r="BZ166" s="359">
        <f t="shared" ca="1" si="272"/>
        <v>0</v>
      </c>
      <c r="CA166" s="359">
        <f t="shared" ca="1" si="308"/>
        <v>0</v>
      </c>
      <c r="CC166" s="362">
        <f t="shared" ca="1" si="337"/>
        <v>277</v>
      </c>
      <c r="CD166" s="362">
        <v>158</v>
      </c>
      <c r="CE166" s="371">
        <f t="shared" ca="1" si="338"/>
        <v>0</v>
      </c>
      <c r="CF166" s="359">
        <f t="shared" ref="CF166:CF197" ca="1" si="358">IF(CC166&lt;CJ$7,$B$7*((1+$G166)^(CD166-1))*$B$2,0)</f>
        <v>0</v>
      </c>
      <c r="CG166" s="359">
        <f t="shared" ca="1" si="274"/>
        <v>0</v>
      </c>
      <c r="CH166" s="359">
        <f t="shared" ca="1" si="275"/>
        <v>0</v>
      </c>
      <c r="CI166" s="359">
        <f t="shared" ca="1" si="276"/>
        <v>0</v>
      </c>
      <c r="CJ166" s="359">
        <f t="shared" ca="1" si="309"/>
        <v>0</v>
      </c>
      <c r="CL166" s="362">
        <f t="shared" ca="1" si="339"/>
        <v>277</v>
      </c>
      <c r="CM166" s="362">
        <v>158</v>
      </c>
      <c r="CN166" s="371">
        <f t="shared" ca="1" si="340"/>
        <v>0</v>
      </c>
      <c r="CO166" s="359">
        <f t="shared" ca="1" si="277"/>
        <v>0</v>
      </c>
      <c r="CP166" s="359">
        <f t="shared" ca="1" si="278"/>
        <v>0</v>
      </c>
      <c r="CQ166" s="359">
        <f t="shared" ca="1" si="279"/>
        <v>0</v>
      </c>
      <c r="CR166" s="359">
        <f t="shared" ca="1" si="280"/>
        <v>0</v>
      </c>
      <c r="CS166" s="359">
        <f t="shared" ca="1" si="310"/>
        <v>0</v>
      </c>
      <c r="CU166" s="362">
        <f t="shared" ca="1" si="341"/>
        <v>277</v>
      </c>
      <c r="CV166" s="362">
        <v>158</v>
      </c>
      <c r="CW166" s="371">
        <f t="shared" ca="1" si="342"/>
        <v>0</v>
      </c>
      <c r="CX166" s="359">
        <f t="shared" ref="CX166:CX197" ca="1" si="359">IF(CU166&lt;DB$7,$B$7*((1+$G166)^(CV166-1))*$B$2,0)</f>
        <v>0</v>
      </c>
      <c r="CY166" s="359">
        <f t="shared" ca="1" si="282"/>
        <v>0</v>
      </c>
      <c r="CZ166" s="359">
        <f t="shared" ca="1" si="283"/>
        <v>0</v>
      </c>
      <c r="DA166" s="359">
        <f t="shared" ca="1" si="284"/>
        <v>0</v>
      </c>
      <c r="DB166" s="359">
        <f t="shared" ca="1" si="311"/>
        <v>0</v>
      </c>
      <c r="DD166" s="362">
        <f t="shared" ca="1" si="343"/>
        <v>277</v>
      </c>
      <c r="DE166" s="362">
        <v>158</v>
      </c>
      <c r="DF166" s="371">
        <f t="shared" ca="1" si="344"/>
        <v>0</v>
      </c>
      <c r="DG166" s="359">
        <f t="shared" ref="DG166:DG197" ca="1" si="360">IF(DD166&lt;DK$7,$B$7*((1+$G166)^(DE166-1))*$B$2,0)</f>
        <v>0</v>
      </c>
      <c r="DH166" s="359">
        <f t="shared" ca="1" si="286"/>
        <v>0</v>
      </c>
      <c r="DI166" s="359">
        <f t="shared" ca="1" si="287"/>
        <v>0</v>
      </c>
      <c r="DJ166" s="359">
        <f t="shared" ca="1" si="288"/>
        <v>0</v>
      </c>
      <c r="DK166" s="359">
        <f t="shared" ca="1" si="312"/>
        <v>0</v>
      </c>
      <c r="DM166" s="362">
        <f t="shared" ca="1" si="345"/>
        <v>277</v>
      </c>
      <c r="DN166" s="362">
        <v>158</v>
      </c>
      <c r="DO166" s="371">
        <f t="shared" ca="1" si="346"/>
        <v>0</v>
      </c>
      <c r="DP166" s="359">
        <f t="shared" ref="DP166:DP197" ca="1" si="361">IF(DM166&lt;DT$7,$B$7*((1+$G166)^(DN166-1))*$B$2,0)</f>
        <v>0</v>
      </c>
      <c r="DQ166" s="359">
        <f t="shared" ca="1" si="290"/>
        <v>0</v>
      </c>
      <c r="DR166" s="359">
        <f t="shared" ca="1" si="291"/>
        <v>0</v>
      </c>
      <c r="DS166" s="359">
        <f t="shared" ca="1" si="292"/>
        <v>0</v>
      </c>
      <c r="DT166" s="359">
        <f t="shared" ca="1" si="313"/>
        <v>0</v>
      </c>
      <c r="DV166" s="362">
        <f t="shared" ca="1" si="347"/>
        <v>277</v>
      </c>
      <c r="DW166" s="362">
        <v>158</v>
      </c>
      <c r="DX166" s="371">
        <f t="shared" ca="1" si="348"/>
        <v>0</v>
      </c>
      <c r="DY166" s="359">
        <f t="shared" ref="DY166:DY197" ca="1" si="362">IF(DV166&lt;EC$7,$B$7*((1+$G166)^(DW166-1))*$B$2,0)</f>
        <v>0</v>
      </c>
      <c r="DZ166" s="359">
        <f t="shared" ca="1" si="294"/>
        <v>0</v>
      </c>
      <c r="EA166" s="359">
        <f t="shared" ca="1" si="295"/>
        <v>0</v>
      </c>
      <c r="EB166" s="359">
        <f t="shared" ca="1" si="296"/>
        <v>0</v>
      </c>
      <c r="EC166" s="359">
        <f t="shared" ca="1" si="314"/>
        <v>0</v>
      </c>
      <c r="EE166" s="362">
        <f t="shared" ca="1" si="349"/>
        <v>277</v>
      </c>
      <c r="EF166" s="362">
        <v>158</v>
      </c>
      <c r="EG166" s="371">
        <f t="shared" ca="1" si="350"/>
        <v>0</v>
      </c>
      <c r="EH166" s="359">
        <f t="shared" ref="EH166:EH197" ca="1" si="363">IF(EE166&lt;EL$7,$B$7*((1+$G166)^(EF166-1))*$B$2,0)</f>
        <v>0</v>
      </c>
      <c r="EI166" s="359">
        <f t="shared" ca="1" si="298"/>
        <v>0</v>
      </c>
      <c r="EJ166" s="359">
        <f t="shared" ca="1" si="299"/>
        <v>0</v>
      </c>
      <c r="EK166" s="359">
        <f t="shared" ca="1" si="300"/>
        <v>0</v>
      </c>
      <c r="EL166" s="359">
        <f t="shared" ca="1" si="315"/>
        <v>0</v>
      </c>
    </row>
    <row r="167" spans="6:142" x14ac:dyDescent="0.35">
      <c r="F167" s="372">
        <f ca="1">IFERROR(INDEX('Inflation Rates'!$A$16:$H$138,MATCH('IRA Roth'!$H167,'Inflation Rates'!$A$16:$A$138,0),8)/INDEX('Inflation Rates'!$A$16:$H$138,MATCH('IRA Roth'!$H167,'Inflation Rates'!$A$16:$A$138,0)-1,8)-1,F166)</f>
        <v>2.0000000000000018E-2</v>
      </c>
      <c r="G167" s="372">
        <f ca="1">IFERROR(INDEX('Inflation Rates'!$A$16:$H$138,MATCH('IRA Roth'!$H167,'Inflation Rates'!$A$16:$A$138,0),6)/INDEX('Inflation Rates'!$A$16:$H$138,MATCH('IRA Roth'!$H167,'Inflation Rates'!$A$16:$A$138,0)-1,6)-1,G166)</f>
        <v>2.0999999999999908E-2</v>
      </c>
      <c r="H167" s="362">
        <f t="shared" ca="1" si="351"/>
        <v>2178</v>
      </c>
      <c r="I167" s="362">
        <f t="shared" ca="1" si="351"/>
        <v>278</v>
      </c>
      <c r="J167" s="362">
        <v>159</v>
      </c>
      <c r="K167" s="371">
        <f t="shared" ca="1" si="317"/>
        <v>0</v>
      </c>
      <c r="L167" s="359">
        <f t="shared" ca="1" si="246"/>
        <v>0</v>
      </c>
      <c r="M167" s="359">
        <f t="shared" ca="1" si="247"/>
        <v>0</v>
      </c>
      <c r="N167" s="359">
        <f t="shared" ca="1" si="248"/>
        <v>0</v>
      </c>
      <c r="O167" s="359">
        <f t="shared" ca="1" si="318"/>
        <v>0</v>
      </c>
      <c r="P167" s="359">
        <f t="shared" ca="1" si="301"/>
        <v>0</v>
      </c>
      <c r="R167" s="362">
        <f t="shared" ca="1" si="319"/>
        <v>278</v>
      </c>
      <c r="S167" s="362">
        <v>159</v>
      </c>
      <c r="T167" s="371">
        <f t="shared" ca="1" si="320"/>
        <v>0</v>
      </c>
      <c r="U167" s="359">
        <f t="shared" ca="1" si="352"/>
        <v>0</v>
      </c>
      <c r="V167" s="359">
        <f t="shared" ca="1" si="250"/>
        <v>0</v>
      </c>
      <c r="W167" s="359">
        <f t="shared" ca="1" si="251"/>
        <v>0</v>
      </c>
      <c r="X167" s="359">
        <f t="shared" ca="1" si="321"/>
        <v>0</v>
      </c>
      <c r="Y167" s="359">
        <f t="shared" ca="1" si="302"/>
        <v>0</v>
      </c>
      <c r="AA167" s="362">
        <f t="shared" ca="1" si="322"/>
        <v>278</v>
      </c>
      <c r="AB167" s="362">
        <v>159</v>
      </c>
      <c r="AC167" s="371">
        <f t="shared" ca="1" si="323"/>
        <v>0</v>
      </c>
      <c r="AD167" s="359">
        <f t="shared" ca="1" si="252"/>
        <v>0</v>
      </c>
      <c r="AE167" s="359">
        <f t="shared" ca="1" si="253"/>
        <v>0</v>
      </c>
      <c r="AF167" s="359">
        <f t="shared" ca="1" si="254"/>
        <v>0</v>
      </c>
      <c r="AG167" s="359">
        <f t="shared" ca="1" si="324"/>
        <v>0</v>
      </c>
      <c r="AH167" s="359">
        <f t="shared" ca="1" si="303"/>
        <v>0</v>
      </c>
      <c r="AJ167" s="362">
        <f t="shared" ca="1" si="325"/>
        <v>278</v>
      </c>
      <c r="AK167" s="362">
        <v>159</v>
      </c>
      <c r="AL167" s="371">
        <f t="shared" ca="1" si="326"/>
        <v>0</v>
      </c>
      <c r="AM167" s="359">
        <f t="shared" ca="1" si="353"/>
        <v>0</v>
      </c>
      <c r="AN167" s="359">
        <f t="shared" ca="1" si="256"/>
        <v>0</v>
      </c>
      <c r="AO167" s="359">
        <f t="shared" ca="1" si="257"/>
        <v>0</v>
      </c>
      <c r="AP167" s="359">
        <f t="shared" ca="1" si="327"/>
        <v>0</v>
      </c>
      <c r="AQ167" s="359">
        <f t="shared" ca="1" si="304"/>
        <v>0</v>
      </c>
      <c r="AS167" s="362">
        <f t="shared" ca="1" si="328"/>
        <v>278</v>
      </c>
      <c r="AT167" s="362">
        <v>159</v>
      </c>
      <c r="AU167" s="371">
        <f t="shared" ca="1" si="329"/>
        <v>0</v>
      </c>
      <c r="AV167" s="359">
        <f t="shared" ca="1" si="354"/>
        <v>0</v>
      </c>
      <c r="AW167" s="359">
        <f t="shared" ca="1" si="259"/>
        <v>0</v>
      </c>
      <c r="AX167" s="359">
        <f t="shared" ca="1" si="260"/>
        <v>0</v>
      </c>
      <c r="AY167" s="359">
        <f t="shared" ca="1" si="330"/>
        <v>0</v>
      </c>
      <c r="AZ167" s="359">
        <f t="shared" ca="1" si="305"/>
        <v>0</v>
      </c>
      <c r="BB167" s="362">
        <f t="shared" ca="1" si="331"/>
        <v>278</v>
      </c>
      <c r="BC167" s="362">
        <v>159</v>
      </c>
      <c r="BD167" s="371">
        <f t="shared" ca="1" si="332"/>
        <v>0</v>
      </c>
      <c r="BE167" s="359">
        <f t="shared" ca="1" si="355"/>
        <v>0</v>
      </c>
      <c r="BF167" s="359">
        <f t="shared" ca="1" si="262"/>
        <v>0</v>
      </c>
      <c r="BG167" s="359">
        <f t="shared" ca="1" si="263"/>
        <v>0</v>
      </c>
      <c r="BH167" s="359">
        <f t="shared" ca="1" si="264"/>
        <v>0</v>
      </c>
      <c r="BI167" s="359">
        <f t="shared" ca="1" si="306"/>
        <v>0</v>
      </c>
      <c r="BK167" s="362">
        <f t="shared" ca="1" si="333"/>
        <v>278</v>
      </c>
      <c r="BL167" s="362">
        <v>159</v>
      </c>
      <c r="BM167" s="371">
        <f t="shared" ca="1" si="334"/>
        <v>0</v>
      </c>
      <c r="BN167" s="359">
        <f t="shared" ca="1" si="356"/>
        <v>0</v>
      </c>
      <c r="BO167" s="359">
        <f t="shared" ca="1" si="266"/>
        <v>0</v>
      </c>
      <c r="BP167" s="359">
        <f t="shared" ca="1" si="267"/>
        <v>0</v>
      </c>
      <c r="BQ167" s="359">
        <f t="shared" ca="1" si="268"/>
        <v>0</v>
      </c>
      <c r="BR167" s="359">
        <f t="shared" ca="1" si="307"/>
        <v>0</v>
      </c>
      <c r="BT167" s="362">
        <f t="shared" ca="1" si="335"/>
        <v>278</v>
      </c>
      <c r="BU167" s="362">
        <v>159</v>
      </c>
      <c r="BV167" s="371">
        <f t="shared" ca="1" si="336"/>
        <v>0</v>
      </c>
      <c r="BW167" s="359">
        <f t="shared" ca="1" si="357"/>
        <v>0</v>
      </c>
      <c r="BX167" s="359">
        <f t="shared" ca="1" si="270"/>
        <v>0</v>
      </c>
      <c r="BY167" s="359">
        <f t="shared" ca="1" si="271"/>
        <v>0</v>
      </c>
      <c r="BZ167" s="359">
        <f t="shared" ca="1" si="272"/>
        <v>0</v>
      </c>
      <c r="CA167" s="359">
        <f t="shared" ca="1" si="308"/>
        <v>0</v>
      </c>
      <c r="CC167" s="362">
        <f t="shared" ca="1" si="337"/>
        <v>278</v>
      </c>
      <c r="CD167" s="362">
        <v>159</v>
      </c>
      <c r="CE167" s="371">
        <f t="shared" ca="1" si="338"/>
        <v>0</v>
      </c>
      <c r="CF167" s="359">
        <f t="shared" ca="1" si="358"/>
        <v>0</v>
      </c>
      <c r="CG167" s="359">
        <f t="shared" ca="1" si="274"/>
        <v>0</v>
      </c>
      <c r="CH167" s="359">
        <f t="shared" ca="1" si="275"/>
        <v>0</v>
      </c>
      <c r="CI167" s="359">
        <f t="shared" ca="1" si="276"/>
        <v>0</v>
      </c>
      <c r="CJ167" s="359">
        <f t="shared" ca="1" si="309"/>
        <v>0</v>
      </c>
      <c r="CL167" s="362">
        <f t="shared" ca="1" si="339"/>
        <v>278</v>
      </c>
      <c r="CM167" s="362">
        <v>159</v>
      </c>
      <c r="CN167" s="371">
        <f t="shared" ca="1" si="340"/>
        <v>0</v>
      </c>
      <c r="CO167" s="359">
        <f t="shared" ca="1" si="277"/>
        <v>0</v>
      </c>
      <c r="CP167" s="359">
        <f t="shared" ca="1" si="278"/>
        <v>0</v>
      </c>
      <c r="CQ167" s="359">
        <f t="shared" ca="1" si="279"/>
        <v>0</v>
      </c>
      <c r="CR167" s="359">
        <f t="shared" ca="1" si="280"/>
        <v>0</v>
      </c>
      <c r="CS167" s="359">
        <f t="shared" ca="1" si="310"/>
        <v>0</v>
      </c>
      <c r="CU167" s="362">
        <f t="shared" ca="1" si="341"/>
        <v>278</v>
      </c>
      <c r="CV167" s="362">
        <v>159</v>
      </c>
      <c r="CW167" s="371">
        <f t="shared" ca="1" si="342"/>
        <v>0</v>
      </c>
      <c r="CX167" s="359">
        <f t="shared" ca="1" si="359"/>
        <v>0</v>
      </c>
      <c r="CY167" s="359">
        <f t="shared" ca="1" si="282"/>
        <v>0</v>
      </c>
      <c r="CZ167" s="359">
        <f t="shared" ca="1" si="283"/>
        <v>0</v>
      </c>
      <c r="DA167" s="359">
        <f t="shared" ca="1" si="284"/>
        <v>0</v>
      </c>
      <c r="DB167" s="359">
        <f t="shared" ca="1" si="311"/>
        <v>0</v>
      </c>
      <c r="DD167" s="362">
        <f t="shared" ca="1" si="343"/>
        <v>278</v>
      </c>
      <c r="DE167" s="362">
        <v>159</v>
      </c>
      <c r="DF167" s="371">
        <f t="shared" ca="1" si="344"/>
        <v>0</v>
      </c>
      <c r="DG167" s="359">
        <f t="shared" ca="1" si="360"/>
        <v>0</v>
      </c>
      <c r="DH167" s="359">
        <f t="shared" ca="1" si="286"/>
        <v>0</v>
      </c>
      <c r="DI167" s="359">
        <f t="shared" ca="1" si="287"/>
        <v>0</v>
      </c>
      <c r="DJ167" s="359">
        <f t="shared" ca="1" si="288"/>
        <v>0</v>
      </c>
      <c r="DK167" s="359">
        <f t="shared" ca="1" si="312"/>
        <v>0</v>
      </c>
      <c r="DM167" s="362">
        <f t="shared" ca="1" si="345"/>
        <v>278</v>
      </c>
      <c r="DN167" s="362">
        <v>159</v>
      </c>
      <c r="DO167" s="371">
        <f t="shared" ca="1" si="346"/>
        <v>0</v>
      </c>
      <c r="DP167" s="359">
        <f t="shared" ca="1" si="361"/>
        <v>0</v>
      </c>
      <c r="DQ167" s="359">
        <f t="shared" ca="1" si="290"/>
        <v>0</v>
      </c>
      <c r="DR167" s="359">
        <f t="shared" ca="1" si="291"/>
        <v>0</v>
      </c>
      <c r="DS167" s="359">
        <f t="shared" ca="1" si="292"/>
        <v>0</v>
      </c>
      <c r="DT167" s="359">
        <f t="shared" ca="1" si="313"/>
        <v>0</v>
      </c>
      <c r="DV167" s="362">
        <f t="shared" ca="1" si="347"/>
        <v>278</v>
      </c>
      <c r="DW167" s="362">
        <v>159</v>
      </c>
      <c r="DX167" s="371">
        <f t="shared" ca="1" si="348"/>
        <v>0</v>
      </c>
      <c r="DY167" s="359">
        <f t="shared" ca="1" si="362"/>
        <v>0</v>
      </c>
      <c r="DZ167" s="359">
        <f t="shared" ca="1" si="294"/>
        <v>0</v>
      </c>
      <c r="EA167" s="359">
        <f t="shared" ca="1" si="295"/>
        <v>0</v>
      </c>
      <c r="EB167" s="359">
        <f t="shared" ca="1" si="296"/>
        <v>0</v>
      </c>
      <c r="EC167" s="359">
        <f t="shared" ca="1" si="314"/>
        <v>0</v>
      </c>
      <c r="EE167" s="362">
        <f t="shared" ca="1" si="349"/>
        <v>278</v>
      </c>
      <c r="EF167" s="362">
        <v>159</v>
      </c>
      <c r="EG167" s="371">
        <f t="shared" ca="1" si="350"/>
        <v>0</v>
      </c>
      <c r="EH167" s="359">
        <f t="shared" ca="1" si="363"/>
        <v>0</v>
      </c>
      <c r="EI167" s="359">
        <f t="shared" ca="1" si="298"/>
        <v>0</v>
      </c>
      <c r="EJ167" s="359">
        <f t="shared" ca="1" si="299"/>
        <v>0</v>
      </c>
      <c r="EK167" s="359">
        <f t="shared" ca="1" si="300"/>
        <v>0</v>
      </c>
      <c r="EL167" s="359">
        <f t="shared" ca="1" si="315"/>
        <v>0</v>
      </c>
    </row>
    <row r="168" spans="6:142" x14ac:dyDescent="0.35">
      <c r="F168" s="372">
        <f ca="1">IFERROR(INDEX('Inflation Rates'!$A$16:$H$138,MATCH('IRA Roth'!$H168,'Inflation Rates'!$A$16:$A$138,0),8)/INDEX('Inflation Rates'!$A$16:$H$138,MATCH('IRA Roth'!$H168,'Inflation Rates'!$A$16:$A$138,0)-1,8)-1,F167)</f>
        <v>2.0000000000000018E-2</v>
      </c>
      <c r="G168" s="372">
        <f ca="1">IFERROR(INDEX('Inflation Rates'!$A$16:$H$138,MATCH('IRA Roth'!$H168,'Inflation Rates'!$A$16:$A$138,0),6)/INDEX('Inflation Rates'!$A$16:$H$138,MATCH('IRA Roth'!$H168,'Inflation Rates'!$A$16:$A$138,0)-1,6)-1,G167)</f>
        <v>2.0999999999999908E-2</v>
      </c>
      <c r="H168" s="362">
        <f t="shared" ca="1" si="351"/>
        <v>2179</v>
      </c>
      <c r="I168" s="362">
        <f t="shared" ca="1" si="351"/>
        <v>279</v>
      </c>
      <c r="J168" s="362">
        <v>160</v>
      </c>
      <c r="K168" s="371">
        <f t="shared" ca="1" si="317"/>
        <v>0</v>
      </c>
      <c r="L168" s="359">
        <f t="shared" ca="1" si="246"/>
        <v>0</v>
      </c>
      <c r="M168" s="359">
        <f t="shared" ca="1" si="247"/>
        <v>0</v>
      </c>
      <c r="N168" s="359">
        <f t="shared" ca="1" si="248"/>
        <v>0</v>
      </c>
      <c r="O168" s="359">
        <f t="shared" ca="1" si="318"/>
        <v>0</v>
      </c>
      <c r="P168" s="359">
        <f t="shared" ca="1" si="301"/>
        <v>0</v>
      </c>
      <c r="R168" s="362">
        <f t="shared" ca="1" si="319"/>
        <v>279</v>
      </c>
      <c r="S168" s="362">
        <v>160</v>
      </c>
      <c r="T168" s="371">
        <f t="shared" ca="1" si="320"/>
        <v>0</v>
      </c>
      <c r="U168" s="359">
        <f t="shared" ca="1" si="352"/>
        <v>0</v>
      </c>
      <c r="V168" s="359">
        <f t="shared" ca="1" si="250"/>
        <v>0</v>
      </c>
      <c r="W168" s="359">
        <f t="shared" ca="1" si="251"/>
        <v>0</v>
      </c>
      <c r="X168" s="359">
        <f t="shared" ca="1" si="321"/>
        <v>0</v>
      </c>
      <c r="Y168" s="359">
        <f t="shared" ca="1" si="302"/>
        <v>0</v>
      </c>
      <c r="AA168" s="362">
        <f t="shared" ca="1" si="322"/>
        <v>279</v>
      </c>
      <c r="AB168" s="362">
        <v>160</v>
      </c>
      <c r="AC168" s="371">
        <f t="shared" ca="1" si="323"/>
        <v>0</v>
      </c>
      <c r="AD168" s="359">
        <f t="shared" ca="1" si="252"/>
        <v>0</v>
      </c>
      <c r="AE168" s="359">
        <f t="shared" ca="1" si="253"/>
        <v>0</v>
      </c>
      <c r="AF168" s="359">
        <f t="shared" ca="1" si="254"/>
        <v>0</v>
      </c>
      <c r="AG168" s="359">
        <f t="shared" ca="1" si="324"/>
        <v>0</v>
      </c>
      <c r="AH168" s="359">
        <f t="shared" ca="1" si="303"/>
        <v>0</v>
      </c>
      <c r="AJ168" s="362">
        <f t="shared" ca="1" si="325"/>
        <v>279</v>
      </c>
      <c r="AK168" s="362">
        <v>160</v>
      </c>
      <c r="AL168" s="371">
        <f t="shared" ca="1" si="326"/>
        <v>0</v>
      </c>
      <c r="AM168" s="359">
        <f t="shared" ca="1" si="353"/>
        <v>0</v>
      </c>
      <c r="AN168" s="359">
        <f t="shared" ca="1" si="256"/>
        <v>0</v>
      </c>
      <c r="AO168" s="359">
        <f t="shared" ca="1" si="257"/>
        <v>0</v>
      </c>
      <c r="AP168" s="359">
        <f t="shared" ca="1" si="327"/>
        <v>0</v>
      </c>
      <c r="AQ168" s="359">
        <f t="shared" ca="1" si="304"/>
        <v>0</v>
      </c>
      <c r="AS168" s="362">
        <f t="shared" ca="1" si="328"/>
        <v>279</v>
      </c>
      <c r="AT168" s="362">
        <v>160</v>
      </c>
      <c r="AU168" s="371">
        <f t="shared" ca="1" si="329"/>
        <v>0</v>
      </c>
      <c r="AV168" s="359">
        <f t="shared" ca="1" si="354"/>
        <v>0</v>
      </c>
      <c r="AW168" s="359">
        <f t="shared" ca="1" si="259"/>
        <v>0</v>
      </c>
      <c r="AX168" s="359">
        <f t="shared" ca="1" si="260"/>
        <v>0</v>
      </c>
      <c r="AY168" s="359">
        <f t="shared" ca="1" si="330"/>
        <v>0</v>
      </c>
      <c r="AZ168" s="359">
        <f t="shared" ca="1" si="305"/>
        <v>0</v>
      </c>
      <c r="BB168" s="362">
        <f t="shared" ca="1" si="331"/>
        <v>279</v>
      </c>
      <c r="BC168" s="362">
        <v>160</v>
      </c>
      <c r="BD168" s="371">
        <f t="shared" ca="1" si="332"/>
        <v>0</v>
      </c>
      <c r="BE168" s="359">
        <f t="shared" ca="1" si="355"/>
        <v>0</v>
      </c>
      <c r="BF168" s="359">
        <f t="shared" ca="1" si="262"/>
        <v>0</v>
      </c>
      <c r="BG168" s="359">
        <f t="shared" ca="1" si="263"/>
        <v>0</v>
      </c>
      <c r="BH168" s="359">
        <f t="shared" ca="1" si="264"/>
        <v>0</v>
      </c>
      <c r="BI168" s="359">
        <f t="shared" ca="1" si="306"/>
        <v>0</v>
      </c>
      <c r="BK168" s="362">
        <f t="shared" ca="1" si="333"/>
        <v>279</v>
      </c>
      <c r="BL168" s="362">
        <v>160</v>
      </c>
      <c r="BM168" s="371">
        <f t="shared" ca="1" si="334"/>
        <v>0</v>
      </c>
      <c r="BN168" s="359">
        <f t="shared" ca="1" si="356"/>
        <v>0</v>
      </c>
      <c r="BO168" s="359">
        <f t="shared" ca="1" si="266"/>
        <v>0</v>
      </c>
      <c r="BP168" s="359">
        <f t="shared" ca="1" si="267"/>
        <v>0</v>
      </c>
      <c r="BQ168" s="359">
        <f t="shared" ca="1" si="268"/>
        <v>0</v>
      </c>
      <c r="BR168" s="359">
        <f t="shared" ca="1" si="307"/>
        <v>0</v>
      </c>
      <c r="BT168" s="362">
        <f t="shared" ca="1" si="335"/>
        <v>279</v>
      </c>
      <c r="BU168" s="362">
        <v>160</v>
      </c>
      <c r="BV168" s="371">
        <f t="shared" ca="1" si="336"/>
        <v>0</v>
      </c>
      <c r="BW168" s="359">
        <f t="shared" ca="1" si="357"/>
        <v>0</v>
      </c>
      <c r="BX168" s="359">
        <f t="shared" ca="1" si="270"/>
        <v>0</v>
      </c>
      <c r="BY168" s="359">
        <f t="shared" ca="1" si="271"/>
        <v>0</v>
      </c>
      <c r="BZ168" s="359">
        <f t="shared" ca="1" si="272"/>
        <v>0</v>
      </c>
      <c r="CA168" s="359">
        <f t="shared" ca="1" si="308"/>
        <v>0</v>
      </c>
      <c r="CC168" s="362">
        <f t="shared" ca="1" si="337"/>
        <v>279</v>
      </c>
      <c r="CD168" s="362">
        <v>160</v>
      </c>
      <c r="CE168" s="371">
        <f t="shared" ca="1" si="338"/>
        <v>0</v>
      </c>
      <c r="CF168" s="359">
        <f t="shared" ca="1" si="358"/>
        <v>0</v>
      </c>
      <c r="CG168" s="359">
        <f t="shared" ca="1" si="274"/>
        <v>0</v>
      </c>
      <c r="CH168" s="359">
        <f t="shared" ca="1" si="275"/>
        <v>0</v>
      </c>
      <c r="CI168" s="359">
        <f t="shared" ca="1" si="276"/>
        <v>0</v>
      </c>
      <c r="CJ168" s="359">
        <f t="shared" ca="1" si="309"/>
        <v>0</v>
      </c>
      <c r="CL168" s="362">
        <f t="shared" ca="1" si="339"/>
        <v>279</v>
      </c>
      <c r="CM168" s="362">
        <v>160</v>
      </c>
      <c r="CN168" s="371">
        <f t="shared" ca="1" si="340"/>
        <v>0</v>
      </c>
      <c r="CO168" s="359">
        <f t="shared" ca="1" si="277"/>
        <v>0</v>
      </c>
      <c r="CP168" s="359">
        <f t="shared" ca="1" si="278"/>
        <v>0</v>
      </c>
      <c r="CQ168" s="359">
        <f t="shared" ca="1" si="279"/>
        <v>0</v>
      </c>
      <c r="CR168" s="359">
        <f t="shared" ca="1" si="280"/>
        <v>0</v>
      </c>
      <c r="CS168" s="359">
        <f t="shared" ca="1" si="310"/>
        <v>0</v>
      </c>
      <c r="CU168" s="362">
        <f t="shared" ca="1" si="341"/>
        <v>279</v>
      </c>
      <c r="CV168" s="362">
        <v>160</v>
      </c>
      <c r="CW168" s="371">
        <f t="shared" ca="1" si="342"/>
        <v>0</v>
      </c>
      <c r="CX168" s="359">
        <f t="shared" ca="1" si="359"/>
        <v>0</v>
      </c>
      <c r="CY168" s="359">
        <f t="shared" ca="1" si="282"/>
        <v>0</v>
      </c>
      <c r="CZ168" s="359">
        <f t="shared" ca="1" si="283"/>
        <v>0</v>
      </c>
      <c r="DA168" s="359">
        <f t="shared" ca="1" si="284"/>
        <v>0</v>
      </c>
      <c r="DB168" s="359">
        <f t="shared" ca="1" si="311"/>
        <v>0</v>
      </c>
      <c r="DD168" s="362">
        <f t="shared" ca="1" si="343"/>
        <v>279</v>
      </c>
      <c r="DE168" s="362">
        <v>160</v>
      </c>
      <c r="DF168" s="371">
        <f t="shared" ca="1" si="344"/>
        <v>0</v>
      </c>
      <c r="DG168" s="359">
        <f t="shared" ca="1" si="360"/>
        <v>0</v>
      </c>
      <c r="DH168" s="359">
        <f t="shared" ca="1" si="286"/>
        <v>0</v>
      </c>
      <c r="DI168" s="359">
        <f t="shared" ca="1" si="287"/>
        <v>0</v>
      </c>
      <c r="DJ168" s="359">
        <f t="shared" ca="1" si="288"/>
        <v>0</v>
      </c>
      <c r="DK168" s="359">
        <f t="shared" ca="1" si="312"/>
        <v>0</v>
      </c>
      <c r="DM168" s="362">
        <f t="shared" ca="1" si="345"/>
        <v>279</v>
      </c>
      <c r="DN168" s="362">
        <v>160</v>
      </c>
      <c r="DO168" s="371">
        <f t="shared" ca="1" si="346"/>
        <v>0</v>
      </c>
      <c r="DP168" s="359">
        <f t="shared" ca="1" si="361"/>
        <v>0</v>
      </c>
      <c r="DQ168" s="359">
        <f t="shared" ca="1" si="290"/>
        <v>0</v>
      </c>
      <c r="DR168" s="359">
        <f t="shared" ca="1" si="291"/>
        <v>0</v>
      </c>
      <c r="DS168" s="359">
        <f t="shared" ca="1" si="292"/>
        <v>0</v>
      </c>
      <c r="DT168" s="359">
        <f t="shared" ca="1" si="313"/>
        <v>0</v>
      </c>
      <c r="DV168" s="362">
        <f t="shared" ca="1" si="347"/>
        <v>279</v>
      </c>
      <c r="DW168" s="362">
        <v>160</v>
      </c>
      <c r="DX168" s="371">
        <f t="shared" ca="1" si="348"/>
        <v>0</v>
      </c>
      <c r="DY168" s="359">
        <f t="shared" ca="1" si="362"/>
        <v>0</v>
      </c>
      <c r="DZ168" s="359">
        <f t="shared" ca="1" si="294"/>
        <v>0</v>
      </c>
      <c r="EA168" s="359">
        <f t="shared" ca="1" si="295"/>
        <v>0</v>
      </c>
      <c r="EB168" s="359">
        <f t="shared" ca="1" si="296"/>
        <v>0</v>
      </c>
      <c r="EC168" s="359">
        <f t="shared" ca="1" si="314"/>
        <v>0</v>
      </c>
      <c r="EE168" s="362">
        <f t="shared" ca="1" si="349"/>
        <v>279</v>
      </c>
      <c r="EF168" s="362">
        <v>160</v>
      </c>
      <c r="EG168" s="371">
        <f t="shared" ca="1" si="350"/>
        <v>0</v>
      </c>
      <c r="EH168" s="359">
        <f t="shared" ca="1" si="363"/>
        <v>0</v>
      </c>
      <c r="EI168" s="359">
        <f t="shared" ca="1" si="298"/>
        <v>0</v>
      </c>
      <c r="EJ168" s="359">
        <f t="shared" ca="1" si="299"/>
        <v>0</v>
      </c>
      <c r="EK168" s="359">
        <f t="shared" ca="1" si="300"/>
        <v>0</v>
      </c>
      <c r="EL168" s="359">
        <f t="shared" ca="1" si="315"/>
        <v>0</v>
      </c>
    </row>
    <row r="169" spans="6:142" x14ac:dyDescent="0.35">
      <c r="F169" s="372">
        <f ca="1">IFERROR(INDEX('Inflation Rates'!$A$16:$H$138,MATCH('IRA Roth'!$H169,'Inflation Rates'!$A$16:$A$138,0),8)/INDEX('Inflation Rates'!$A$16:$H$138,MATCH('IRA Roth'!$H169,'Inflation Rates'!$A$16:$A$138,0)-1,8)-1,F168)</f>
        <v>2.0000000000000018E-2</v>
      </c>
      <c r="G169" s="372">
        <f ca="1">IFERROR(INDEX('Inflation Rates'!$A$16:$H$138,MATCH('IRA Roth'!$H169,'Inflation Rates'!$A$16:$A$138,0),6)/INDEX('Inflation Rates'!$A$16:$H$138,MATCH('IRA Roth'!$H169,'Inflation Rates'!$A$16:$A$138,0)-1,6)-1,G168)</f>
        <v>2.0999999999999908E-2</v>
      </c>
      <c r="H169" s="362">
        <f t="shared" ca="1" si="351"/>
        <v>2180</v>
      </c>
      <c r="I169" s="362">
        <f t="shared" ca="1" si="351"/>
        <v>280</v>
      </c>
      <c r="J169" s="362">
        <v>161</v>
      </c>
      <c r="K169" s="371">
        <f t="shared" ca="1" si="317"/>
        <v>0</v>
      </c>
      <c r="L169" s="359">
        <f t="shared" ca="1" si="246"/>
        <v>0</v>
      </c>
      <c r="M169" s="359">
        <f t="shared" ca="1" si="247"/>
        <v>0</v>
      </c>
      <c r="N169" s="359">
        <f t="shared" ca="1" si="248"/>
        <v>0</v>
      </c>
      <c r="O169" s="359">
        <f t="shared" ca="1" si="318"/>
        <v>0</v>
      </c>
      <c r="P169" s="359">
        <f t="shared" ca="1" si="301"/>
        <v>0</v>
      </c>
      <c r="R169" s="362">
        <f t="shared" ca="1" si="319"/>
        <v>280</v>
      </c>
      <c r="S169" s="362">
        <v>161</v>
      </c>
      <c r="T169" s="371">
        <f t="shared" ca="1" si="320"/>
        <v>0</v>
      </c>
      <c r="U169" s="359">
        <f t="shared" ca="1" si="352"/>
        <v>0</v>
      </c>
      <c r="V169" s="359">
        <f t="shared" ca="1" si="250"/>
        <v>0</v>
      </c>
      <c r="W169" s="359">
        <f t="shared" ca="1" si="251"/>
        <v>0</v>
      </c>
      <c r="X169" s="359">
        <f t="shared" ca="1" si="321"/>
        <v>0</v>
      </c>
      <c r="Y169" s="359">
        <f t="shared" ca="1" si="302"/>
        <v>0</v>
      </c>
      <c r="AA169" s="362">
        <f t="shared" ca="1" si="322"/>
        <v>280</v>
      </c>
      <c r="AB169" s="362">
        <v>161</v>
      </c>
      <c r="AC169" s="371">
        <f t="shared" ca="1" si="323"/>
        <v>0</v>
      </c>
      <c r="AD169" s="359">
        <f t="shared" ref="AD169:AD200" ca="1" si="364">IF(AA169&lt;AH$7,$B$2,0)</f>
        <v>0</v>
      </c>
      <c r="AE169" s="359">
        <f t="shared" ca="1" si="253"/>
        <v>0</v>
      </c>
      <c r="AF169" s="359">
        <f t="shared" ca="1" si="254"/>
        <v>0</v>
      </c>
      <c r="AG169" s="359">
        <f t="shared" ca="1" si="324"/>
        <v>0</v>
      </c>
      <c r="AH169" s="359">
        <f t="shared" ca="1" si="303"/>
        <v>0</v>
      </c>
      <c r="AJ169" s="362">
        <f t="shared" ca="1" si="325"/>
        <v>280</v>
      </c>
      <c r="AK169" s="362">
        <v>161</v>
      </c>
      <c r="AL169" s="371">
        <f t="shared" ca="1" si="326"/>
        <v>0</v>
      </c>
      <c r="AM169" s="359">
        <f t="shared" ca="1" si="353"/>
        <v>0</v>
      </c>
      <c r="AN169" s="359">
        <f t="shared" ca="1" si="256"/>
        <v>0</v>
      </c>
      <c r="AO169" s="359">
        <f t="shared" ca="1" si="257"/>
        <v>0</v>
      </c>
      <c r="AP169" s="359">
        <f t="shared" ca="1" si="327"/>
        <v>0</v>
      </c>
      <c r="AQ169" s="359">
        <f t="shared" ca="1" si="304"/>
        <v>0</v>
      </c>
      <c r="AS169" s="362">
        <f t="shared" ca="1" si="328"/>
        <v>280</v>
      </c>
      <c r="AT169" s="362">
        <v>161</v>
      </c>
      <c r="AU169" s="371">
        <f t="shared" ca="1" si="329"/>
        <v>0</v>
      </c>
      <c r="AV169" s="359">
        <f t="shared" ca="1" si="354"/>
        <v>0</v>
      </c>
      <c r="AW169" s="359">
        <f t="shared" ca="1" si="259"/>
        <v>0</v>
      </c>
      <c r="AX169" s="359">
        <f t="shared" ca="1" si="260"/>
        <v>0</v>
      </c>
      <c r="AY169" s="359">
        <f t="shared" ca="1" si="330"/>
        <v>0</v>
      </c>
      <c r="AZ169" s="359">
        <f t="shared" ca="1" si="305"/>
        <v>0</v>
      </c>
      <c r="BB169" s="362">
        <f t="shared" ca="1" si="331"/>
        <v>280</v>
      </c>
      <c r="BC169" s="362">
        <v>161</v>
      </c>
      <c r="BD169" s="371">
        <f t="shared" ca="1" si="332"/>
        <v>0</v>
      </c>
      <c r="BE169" s="359">
        <f t="shared" ca="1" si="355"/>
        <v>0</v>
      </c>
      <c r="BF169" s="359">
        <f t="shared" ca="1" si="262"/>
        <v>0</v>
      </c>
      <c r="BG169" s="359">
        <f t="shared" ca="1" si="263"/>
        <v>0</v>
      </c>
      <c r="BH169" s="359">
        <f t="shared" ca="1" si="264"/>
        <v>0</v>
      </c>
      <c r="BI169" s="359">
        <f t="shared" ca="1" si="306"/>
        <v>0</v>
      </c>
      <c r="BK169" s="362">
        <f t="shared" ca="1" si="333"/>
        <v>280</v>
      </c>
      <c r="BL169" s="362">
        <v>161</v>
      </c>
      <c r="BM169" s="371">
        <f t="shared" ca="1" si="334"/>
        <v>0</v>
      </c>
      <c r="BN169" s="359">
        <f t="shared" ca="1" si="356"/>
        <v>0</v>
      </c>
      <c r="BO169" s="359">
        <f t="shared" ca="1" si="266"/>
        <v>0</v>
      </c>
      <c r="BP169" s="359">
        <f t="shared" ca="1" si="267"/>
        <v>0</v>
      </c>
      <c r="BQ169" s="359">
        <f t="shared" ca="1" si="268"/>
        <v>0</v>
      </c>
      <c r="BR169" s="359">
        <f t="shared" ca="1" si="307"/>
        <v>0</v>
      </c>
      <c r="BT169" s="362">
        <f t="shared" ca="1" si="335"/>
        <v>280</v>
      </c>
      <c r="BU169" s="362">
        <v>161</v>
      </c>
      <c r="BV169" s="371">
        <f t="shared" ca="1" si="336"/>
        <v>0</v>
      </c>
      <c r="BW169" s="359">
        <f t="shared" ca="1" si="357"/>
        <v>0</v>
      </c>
      <c r="BX169" s="359">
        <f t="shared" ca="1" si="270"/>
        <v>0</v>
      </c>
      <c r="BY169" s="359">
        <f t="shared" ca="1" si="271"/>
        <v>0</v>
      </c>
      <c r="BZ169" s="359">
        <f t="shared" ca="1" si="272"/>
        <v>0</v>
      </c>
      <c r="CA169" s="359">
        <f t="shared" ca="1" si="308"/>
        <v>0</v>
      </c>
      <c r="CC169" s="362">
        <f t="shared" ca="1" si="337"/>
        <v>280</v>
      </c>
      <c r="CD169" s="362">
        <v>161</v>
      </c>
      <c r="CE169" s="371">
        <f t="shared" ca="1" si="338"/>
        <v>0</v>
      </c>
      <c r="CF169" s="359">
        <f t="shared" ca="1" si="358"/>
        <v>0</v>
      </c>
      <c r="CG169" s="359">
        <f t="shared" ca="1" si="274"/>
        <v>0</v>
      </c>
      <c r="CH169" s="359">
        <f t="shared" ca="1" si="275"/>
        <v>0</v>
      </c>
      <c r="CI169" s="359">
        <f t="shared" ca="1" si="276"/>
        <v>0</v>
      </c>
      <c r="CJ169" s="359">
        <f t="shared" ca="1" si="309"/>
        <v>0</v>
      </c>
      <c r="CL169" s="362">
        <f t="shared" ca="1" si="339"/>
        <v>280</v>
      </c>
      <c r="CM169" s="362">
        <v>161</v>
      </c>
      <c r="CN169" s="371">
        <f t="shared" ca="1" si="340"/>
        <v>0</v>
      </c>
      <c r="CO169" s="359">
        <f t="shared" ref="CO169:CO200" ca="1" si="365">IF(CL169&lt;CS$7,$B$2,0)</f>
        <v>0</v>
      </c>
      <c r="CP169" s="359">
        <f t="shared" ca="1" si="278"/>
        <v>0</v>
      </c>
      <c r="CQ169" s="359">
        <f t="shared" ca="1" si="279"/>
        <v>0</v>
      </c>
      <c r="CR169" s="359">
        <f t="shared" ca="1" si="280"/>
        <v>0</v>
      </c>
      <c r="CS169" s="359">
        <f t="shared" ca="1" si="310"/>
        <v>0</v>
      </c>
      <c r="CU169" s="362">
        <f t="shared" ca="1" si="341"/>
        <v>280</v>
      </c>
      <c r="CV169" s="362">
        <v>161</v>
      </c>
      <c r="CW169" s="371">
        <f t="shared" ca="1" si="342"/>
        <v>0</v>
      </c>
      <c r="CX169" s="359">
        <f t="shared" ca="1" si="359"/>
        <v>0</v>
      </c>
      <c r="CY169" s="359">
        <f t="shared" ca="1" si="282"/>
        <v>0</v>
      </c>
      <c r="CZ169" s="359">
        <f t="shared" ca="1" si="283"/>
        <v>0</v>
      </c>
      <c r="DA169" s="359">
        <f t="shared" ca="1" si="284"/>
        <v>0</v>
      </c>
      <c r="DB169" s="359">
        <f t="shared" ca="1" si="311"/>
        <v>0</v>
      </c>
      <c r="DD169" s="362">
        <f t="shared" ca="1" si="343"/>
        <v>280</v>
      </c>
      <c r="DE169" s="362">
        <v>161</v>
      </c>
      <c r="DF169" s="371">
        <f t="shared" ca="1" si="344"/>
        <v>0</v>
      </c>
      <c r="DG169" s="359">
        <f t="shared" ca="1" si="360"/>
        <v>0</v>
      </c>
      <c r="DH169" s="359">
        <f t="shared" ca="1" si="286"/>
        <v>0</v>
      </c>
      <c r="DI169" s="359">
        <f t="shared" ca="1" si="287"/>
        <v>0</v>
      </c>
      <c r="DJ169" s="359">
        <f t="shared" ca="1" si="288"/>
        <v>0</v>
      </c>
      <c r="DK169" s="359">
        <f t="shared" ca="1" si="312"/>
        <v>0</v>
      </c>
      <c r="DM169" s="362">
        <f t="shared" ca="1" si="345"/>
        <v>280</v>
      </c>
      <c r="DN169" s="362">
        <v>161</v>
      </c>
      <c r="DO169" s="371">
        <f t="shared" ca="1" si="346"/>
        <v>0</v>
      </c>
      <c r="DP169" s="359">
        <f t="shared" ca="1" si="361"/>
        <v>0</v>
      </c>
      <c r="DQ169" s="359">
        <f t="shared" ca="1" si="290"/>
        <v>0</v>
      </c>
      <c r="DR169" s="359">
        <f t="shared" ca="1" si="291"/>
        <v>0</v>
      </c>
      <c r="DS169" s="359">
        <f t="shared" ca="1" si="292"/>
        <v>0</v>
      </c>
      <c r="DT169" s="359">
        <f t="shared" ca="1" si="313"/>
        <v>0</v>
      </c>
      <c r="DV169" s="362">
        <f t="shared" ca="1" si="347"/>
        <v>280</v>
      </c>
      <c r="DW169" s="362">
        <v>161</v>
      </c>
      <c r="DX169" s="371">
        <f t="shared" ca="1" si="348"/>
        <v>0</v>
      </c>
      <c r="DY169" s="359">
        <f t="shared" ca="1" si="362"/>
        <v>0</v>
      </c>
      <c r="DZ169" s="359">
        <f t="shared" ca="1" si="294"/>
        <v>0</v>
      </c>
      <c r="EA169" s="359">
        <f t="shared" ca="1" si="295"/>
        <v>0</v>
      </c>
      <c r="EB169" s="359">
        <f t="shared" ca="1" si="296"/>
        <v>0</v>
      </c>
      <c r="EC169" s="359">
        <f t="shared" ca="1" si="314"/>
        <v>0</v>
      </c>
      <c r="EE169" s="362">
        <f t="shared" ca="1" si="349"/>
        <v>280</v>
      </c>
      <c r="EF169" s="362">
        <v>161</v>
      </c>
      <c r="EG169" s="371">
        <f t="shared" ca="1" si="350"/>
        <v>0</v>
      </c>
      <c r="EH169" s="359">
        <f t="shared" ca="1" si="363"/>
        <v>0</v>
      </c>
      <c r="EI169" s="359">
        <f t="shared" ca="1" si="298"/>
        <v>0</v>
      </c>
      <c r="EJ169" s="359">
        <f t="shared" ca="1" si="299"/>
        <v>0</v>
      </c>
      <c r="EK169" s="359">
        <f t="shared" ca="1" si="300"/>
        <v>0</v>
      </c>
      <c r="EL169" s="359">
        <f t="shared" ca="1" si="315"/>
        <v>0</v>
      </c>
    </row>
    <row r="170" spans="6:142" x14ac:dyDescent="0.35">
      <c r="F170" s="372">
        <f ca="1">IFERROR(INDEX('Inflation Rates'!$A$16:$H$138,MATCH('IRA Roth'!$H170,'Inflation Rates'!$A$16:$A$138,0),8)/INDEX('Inflation Rates'!$A$16:$H$138,MATCH('IRA Roth'!$H170,'Inflation Rates'!$A$16:$A$138,0)-1,8)-1,F169)</f>
        <v>2.0000000000000018E-2</v>
      </c>
      <c r="G170" s="372">
        <f ca="1">IFERROR(INDEX('Inflation Rates'!$A$16:$H$138,MATCH('IRA Roth'!$H170,'Inflation Rates'!$A$16:$A$138,0),6)/INDEX('Inflation Rates'!$A$16:$H$138,MATCH('IRA Roth'!$H170,'Inflation Rates'!$A$16:$A$138,0)-1,6)-1,G169)</f>
        <v>2.0999999999999908E-2</v>
      </c>
      <c r="H170" s="362">
        <f t="shared" ca="1" si="351"/>
        <v>2181</v>
      </c>
      <c r="I170" s="362">
        <f t="shared" ca="1" si="351"/>
        <v>281</v>
      </c>
      <c r="J170" s="362">
        <v>162</v>
      </c>
      <c r="K170" s="371">
        <f t="shared" ca="1" si="317"/>
        <v>0</v>
      </c>
      <c r="L170" s="359">
        <f t="shared" ca="1" si="246"/>
        <v>0</v>
      </c>
      <c r="M170" s="359">
        <f t="shared" ca="1" si="247"/>
        <v>0</v>
      </c>
      <c r="N170" s="359">
        <f t="shared" ca="1" si="248"/>
        <v>0</v>
      </c>
      <c r="O170" s="359">
        <f t="shared" ca="1" si="318"/>
        <v>0</v>
      </c>
      <c r="P170" s="359">
        <f t="shared" ca="1" si="301"/>
        <v>0</v>
      </c>
      <c r="R170" s="362">
        <f t="shared" ca="1" si="319"/>
        <v>281</v>
      </c>
      <c r="S170" s="362">
        <v>162</v>
      </c>
      <c r="T170" s="371">
        <f t="shared" ca="1" si="320"/>
        <v>0</v>
      </c>
      <c r="U170" s="359">
        <f t="shared" ca="1" si="352"/>
        <v>0</v>
      </c>
      <c r="V170" s="359">
        <f t="shared" ca="1" si="250"/>
        <v>0</v>
      </c>
      <c r="W170" s="359">
        <f t="shared" ca="1" si="251"/>
        <v>0</v>
      </c>
      <c r="X170" s="359">
        <f t="shared" ca="1" si="321"/>
        <v>0</v>
      </c>
      <c r="Y170" s="359">
        <f t="shared" ca="1" si="302"/>
        <v>0</v>
      </c>
      <c r="AA170" s="362">
        <f t="shared" ca="1" si="322"/>
        <v>281</v>
      </c>
      <c r="AB170" s="362">
        <v>162</v>
      </c>
      <c r="AC170" s="371">
        <f t="shared" ca="1" si="323"/>
        <v>0</v>
      </c>
      <c r="AD170" s="359">
        <f t="shared" ca="1" si="364"/>
        <v>0</v>
      </c>
      <c r="AE170" s="359">
        <f t="shared" ca="1" si="253"/>
        <v>0</v>
      </c>
      <c r="AF170" s="359">
        <f t="shared" ca="1" si="254"/>
        <v>0</v>
      </c>
      <c r="AG170" s="359">
        <f t="shared" ca="1" si="324"/>
        <v>0</v>
      </c>
      <c r="AH170" s="359">
        <f t="shared" ca="1" si="303"/>
        <v>0</v>
      </c>
      <c r="AJ170" s="362">
        <f t="shared" ca="1" si="325"/>
        <v>281</v>
      </c>
      <c r="AK170" s="362">
        <v>162</v>
      </c>
      <c r="AL170" s="371">
        <f t="shared" ca="1" si="326"/>
        <v>0</v>
      </c>
      <c r="AM170" s="359">
        <f t="shared" ca="1" si="353"/>
        <v>0</v>
      </c>
      <c r="AN170" s="359">
        <f t="shared" ca="1" si="256"/>
        <v>0</v>
      </c>
      <c r="AO170" s="359">
        <f t="shared" ca="1" si="257"/>
        <v>0</v>
      </c>
      <c r="AP170" s="359">
        <f t="shared" ca="1" si="327"/>
        <v>0</v>
      </c>
      <c r="AQ170" s="359">
        <f t="shared" ca="1" si="304"/>
        <v>0</v>
      </c>
      <c r="AS170" s="362">
        <f t="shared" ca="1" si="328"/>
        <v>281</v>
      </c>
      <c r="AT170" s="362">
        <v>162</v>
      </c>
      <c r="AU170" s="371">
        <f t="shared" ca="1" si="329"/>
        <v>0</v>
      </c>
      <c r="AV170" s="359">
        <f t="shared" ca="1" si="354"/>
        <v>0</v>
      </c>
      <c r="AW170" s="359">
        <f t="shared" ca="1" si="259"/>
        <v>0</v>
      </c>
      <c r="AX170" s="359">
        <f t="shared" ca="1" si="260"/>
        <v>0</v>
      </c>
      <c r="AY170" s="359">
        <f t="shared" ca="1" si="330"/>
        <v>0</v>
      </c>
      <c r="AZ170" s="359">
        <f t="shared" ca="1" si="305"/>
        <v>0</v>
      </c>
      <c r="BB170" s="362">
        <f t="shared" ca="1" si="331"/>
        <v>281</v>
      </c>
      <c r="BC170" s="362">
        <v>162</v>
      </c>
      <c r="BD170" s="371">
        <f t="shared" ca="1" si="332"/>
        <v>0</v>
      </c>
      <c r="BE170" s="359">
        <f t="shared" ca="1" si="355"/>
        <v>0</v>
      </c>
      <c r="BF170" s="359">
        <f t="shared" ca="1" si="262"/>
        <v>0</v>
      </c>
      <c r="BG170" s="359">
        <f t="shared" ca="1" si="263"/>
        <v>0</v>
      </c>
      <c r="BH170" s="359">
        <f t="shared" ca="1" si="264"/>
        <v>0</v>
      </c>
      <c r="BI170" s="359">
        <f t="shared" ca="1" si="306"/>
        <v>0</v>
      </c>
      <c r="BK170" s="362">
        <f t="shared" ca="1" si="333"/>
        <v>281</v>
      </c>
      <c r="BL170" s="362">
        <v>162</v>
      </c>
      <c r="BM170" s="371">
        <f t="shared" ca="1" si="334"/>
        <v>0</v>
      </c>
      <c r="BN170" s="359">
        <f t="shared" ca="1" si="356"/>
        <v>0</v>
      </c>
      <c r="BO170" s="359">
        <f t="shared" ca="1" si="266"/>
        <v>0</v>
      </c>
      <c r="BP170" s="359">
        <f t="shared" ca="1" si="267"/>
        <v>0</v>
      </c>
      <c r="BQ170" s="359">
        <f t="shared" ca="1" si="268"/>
        <v>0</v>
      </c>
      <c r="BR170" s="359">
        <f t="shared" ca="1" si="307"/>
        <v>0</v>
      </c>
      <c r="BT170" s="362">
        <f t="shared" ca="1" si="335"/>
        <v>281</v>
      </c>
      <c r="BU170" s="362">
        <v>162</v>
      </c>
      <c r="BV170" s="371">
        <f t="shared" ca="1" si="336"/>
        <v>0</v>
      </c>
      <c r="BW170" s="359">
        <f t="shared" ca="1" si="357"/>
        <v>0</v>
      </c>
      <c r="BX170" s="359">
        <f t="shared" ca="1" si="270"/>
        <v>0</v>
      </c>
      <c r="BY170" s="359">
        <f t="shared" ca="1" si="271"/>
        <v>0</v>
      </c>
      <c r="BZ170" s="359">
        <f t="shared" ca="1" si="272"/>
        <v>0</v>
      </c>
      <c r="CA170" s="359">
        <f t="shared" ca="1" si="308"/>
        <v>0</v>
      </c>
      <c r="CC170" s="362">
        <f t="shared" ca="1" si="337"/>
        <v>281</v>
      </c>
      <c r="CD170" s="362">
        <v>162</v>
      </c>
      <c r="CE170" s="371">
        <f t="shared" ca="1" si="338"/>
        <v>0</v>
      </c>
      <c r="CF170" s="359">
        <f t="shared" ca="1" si="358"/>
        <v>0</v>
      </c>
      <c r="CG170" s="359">
        <f t="shared" ca="1" si="274"/>
        <v>0</v>
      </c>
      <c r="CH170" s="359">
        <f t="shared" ca="1" si="275"/>
        <v>0</v>
      </c>
      <c r="CI170" s="359">
        <f t="shared" ca="1" si="276"/>
        <v>0</v>
      </c>
      <c r="CJ170" s="359">
        <f t="shared" ca="1" si="309"/>
        <v>0</v>
      </c>
      <c r="CL170" s="362">
        <f t="shared" ca="1" si="339"/>
        <v>281</v>
      </c>
      <c r="CM170" s="362">
        <v>162</v>
      </c>
      <c r="CN170" s="371">
        <f t="shared" ca="1" si="340"/>
        <v>0</v>
      </c>
      <c r="CO170" s="359">
        <f t="shared" ca="1" si="365"/>
        <v>0</v>
      </c>
      <c r="CP170" s="359">
        <f t="shared" ca="1" si="278"/>
        <v>0</v>
      </c>
      <c r="CQ170" s="359">
        <f t="shared" ca="1" si="279"/>
        <v>0</v>
      </c>
      <c r="CR170" s="359">
        <f t="shared" ca="1" si="280"/>
        <v>0</v>
      </c>
      <c r="CS170" s="359">
        <f t="shared" ca="1" si="310"/>
        <v>0</v>
      </c>
      <c r="CU170" s="362">
        <f t="shared" ca="1" si="341"/>
        <v>281</v>
      </c>
      <c r="CV170" s="362">
        <v>162</v>
      </c>
      <c r="CW170" s="371">
        <f t="shared" ca="1" si="342"/>
        <v>0</v>
      </c>
      <c r="CX170" s="359">
        <f t="shared" ca="1" si="359"/>
        <v>0</v>
      </c>
      <c r="CY170" s="359">
        <f t="shared" ca="1" si="282"/>
        <v>0</v>
      </c>
      <c r="CZ170" s="359">
        <f t="shared" ca="1" si="283"/>
        <v>0</v>
      </c>
      <c r="DA170" s="359">
        <f t="shared" ca="1" si="284"/>
        <v>0</v>
      </c>
      <c r="DB170" s="359">
        <f t="shared" ca="1" si="311"/>
        <v>0</v>
      </c>
      <c r="DD170" s="362">
        <f t="shared" ca="1" si="343"/>
        <v>281</v>
      </c>
      <c r="DE170" s="362">
        <v>162</v>
      </c>
      <c r="DF170" s="371">
        <f t="shared" ca="1" si="344"/>
        <v>0</v>
      </c>
      <c r="DG170" s="359">
        <f t="shared" ca="1" si="360"/>
        <v>0</v>
      </c>
      <c r="DH170" s="359">
        <f t="shared" ca="1" si="286"/>
        <v>0</v>
      </c>
      <c r="DI170" s="359">
        <f t="shared" ca="1" si="287"/>
        <v>0</v>
      </c>
      <c r="DJ170" s="359">
        <f t="shared" ca="1" si="288"/>
        <v>0</v>
      </c>
      <c r="DK170" s="359">
        <f t="shared" ca="1" si="312"/>
        <v>0</v>
      </c>
      <c r="DM170" s="362">
        <f t="shared" ca="1" si="345"/>
        <v>281</v>
      </c>
      <c r="DN170" s="362">
        <v>162</v>
      </c>
      <c r="DO170" s="371">
        <f t="shared" ca="1" si="346"/>
        <v>0</v>
      </c>
      <c r="DP170" s="359">
        <f t="shared" ca="1" si="361"/>
        <v>0</v>
      </c>
      <c r="DQ170" s="359">
        <f t="shared" ca="1" si="290"/>
        <v>0</v>
      </c>
      <c r="DR170" s="359">
        <f t="shared" ca="1" si="291"/>
        <v>0</v>
      </c>
      <c r="DS170" s="359">
        <f t="shared" ca="1" si="292"/>
        <v>0</v>
      </c>
      <c r="DT170" s="359">
        <f t="shared" ca="1" si="313"/>
        <v>0</v>
      </c>
      <c r="DV170" s="362">
        <f t="shared" ca="1" si="347"/>
        <v>281</v>
      </c>
      <c r="DW170" s="362">
        <v>162</v>
      </c>
      <c r="DX170" s="371">
        <f t="shared" ca="1" si="348"/>
        <v>0</v>
      </c>
      <c r="DY170" s="359">
        <f t="shared" ca="1" si="362"/>
        <v>0</v>
      </c>
      <c r="DZ170" s="359">
        <f t="shared" ca="1" si="294"/>
        <v>0</v>
      </c>
      <c r="EA170" s="359">
        <f t="shared" ca="1" si="295"/>
        <v>0</v>
      </c>
      <c r="EB170" s="359">
        <f t="shared" ca="1" si="296"/>
        <v>0</v>
      </c>
      <c r="EC170" s="359">
        <f t="shared" ca="1" si="314"/>
        <v>0</v>
      </c>
      <c r="EE170" s="362">
        <f t="shared" ca="1" si="349"/>
        <v>281</v>
      </c>
      <c r="EF170" s="362">
        <v>162</v>
      </c>
      <c r="EG170" s="371">
        <f t="shared" ca="1" si="350"/>
        <v>0</v>
      </c>
      <c r="EH170" s="359">
        <f t="shared" ca="1" si="363"/>
        <v>0</v>
      </c>
      <c r="EI170" s="359">
        <f t="shared" ca="1" si="298"/>
        <v>0</v>
      </c>
      <c r="EJ170" s="359">
        <f t="shared" ca="1" si="299"/>
        <v>0</v>
      </c>
      <c r="EK170" s="359">
        <f t="shared" ca="1" si="300"/>
        <v>0</v>
      </c>
      <c r="EL170" s="359">
        <f t="shared" ca="1" si="315"/>
        <v>0</v>
      </c>
    </row>
    <row r="171" spans="6:142" x14ac:dyDescent="0.35">
      <c r="F171" s="372">
        <f ca="1">IFERROR(INDEX('Inflation Rates'!$A$16:$H$138,MATCH('IRA Roth'!$H171,'Inflation Rates'!$A$16:$A$138,0),8)/INDEX('Inflation Rates'!$A$16:$H$138,MATCH('IRA Roth'!$H171,'Inflation Rates'!$A$16:$A$138,0)-1,8)-1,F170)</f>
        <v>2.0000000000000018E-2</v>
      </c>
      <c r="G171" s="372">
        <f ca="1">IFERROR(INDEX('Inflation Rates'!$A$16:$H$138,MATCH('IRA Roth'!$H171,'Inflation Rates'!$A$16:$A$138,0),6)/INDEX('Inflation Rates'!$A$16:$H$138,MATCH('IRA Roth'!$H171,'Inflation Rates'!$A$16:$A$138,0)-1,6)-1,G170)</f>
        <v>2.0999999999999908E-2</v>
      </c>
      <c r="H171" s="362">
        <f t="shared" ref="H171:I186" ca="1" si="366">H170+1</f>
        <v>2182</v>
      </c>
      <c r="I171" s="362">
        <f t="shared" ca="1" si="366"/>
        <v>282</v>
      </c>
      <c r="J171" s="362">
        <v>163</v>
      </c>
      <c r="K171" s="371">
        <f t="shared" ca="1" si="317"/>
        <v>0</v>
      </c>
      <c r="L171" s="359">
        <f t="shared" ca="1" si="246"/>
        <v>0</v>
      </c>
      <c r="M171" s="359">
        <f t="shared" ca="1" si="247"/>
        <v>0</v>
      </c>
      <c r="N171" s="359">
        <f t="shared" ca="1" si="248"/>
        <v>0</v>
      </c>
      <c r="O171" s="359">
        <f t="shared" ca="1" si="318"/>
        <v>0</v>
      </c>
      <c r="P171" s="359">
        <f t="shared" ca="1" si="301"/>
        <v>0</v>
      </c>
      <c r="R171" s="362">
        <f t="shared" ca="1" si="319"/>
        <v>282</v>
      </c>
      <c r="S171" s="362">
        <v>163</v>
      </c>
      <c r="T171" s="371">
        <f t="shared" ca="1" si="320"/>
        <v>0</v>
      </c>
      <c r="U171" s="359">
        <f t="shared" ca="1" si="352"/>
        <v>0</v>
      </c>
      <c r="V171" s="359">
        <f t="shared" ca="1" si="250"/>
        <v>0</v>
      </c>
      <c r="W171" s="359">
        <f t="shared" ca="1" si="251"/>
        <v>0</v>
      </c>
      <c r="X171" s="359">
        <f t="shared" ca="1" si="321"/>
        <v>0</v>
      </c>
      <c r="Y171" s="359">
        <f t="shared" ca="1" si="302"/>
        <v>0</v>
      </c>
      <c r="AA171" s="362">
        <f t="shared" ca="1" si="322"/>
        <v>282</v>
      </c>
      <c r="AB171" s="362">
        <v>163</v>
      </c>
      <c r="AC171" s="371">
        <f t="shared" ca="1" si="323"/>
        <v>0</v>
      </c>
      <c r="AD171" s="359">
        <f t="shared" ca="1" si="364"/>
        <v>0</v>
      </c>
      <c r="AE171" s="359">
        <f t="shared" ca="1" si="253"/>
        <v>0</v>
      </c>
      <c r="AF171" s="359">
        <f t="shared" ca="1" si="254"/>
        <v>0</v>
      </c>
      <c r="AG171" s="359">
        <f t="shared" ca="1" si="324"/>
        <v>0</v>
      </c>
      <c r="AH171" s="359">
        <f t="shared" ca="1" si="303"/>
        <v>0</v>
      </c>
      <c r="AJ171" s="362">
        <f t="shared" ca="1" si="325"/>
        <v>282</v>
      </c>
      <c r="AK171" s="362">
        <v>163</v>
      </c>
      <c r="AL171" s="371">
        <f t="shared" ca="1" si="326"/>
        <v>0</v>
      </c>
      <c r="AM171" s="359">
        <f t="shared" ca="1" si="353"/>
        <v>0</v>
      </c>
      <c r="AN171" s="359">
        <f t="shared" ca="1" si="256"/>
        <v>0</v>
      </c>
      <c r="AO171" s="359">
        <f t="shared" ca="1" si="257"/>
        <v>0</v>
      </c>
      <c r="AP171" s="359">
        <f t="shared" ca="1" si="327"/>
        <v>0</v>
      </c>
      <c r="AQ171" s="359">
        <f t="shared" ca="1" si="304"/>
        <v>0</v>
      </c>
      <c r="AS171" s="362">
        <f t="shared" ca="1" si="328"/>
        <v>282</v>
      </c>
      <c r="AT171" s="362">
        <v>163</v>
      </c>
      <c r="AU171" s="371">
        <f t="shared" ca="1" si="329"/>
        <v>0</v>
      </c>
      <c r="AV171" s="359">
        <f t="shared" ca="1" si="354"/>
        <v>0</v>
      </c>
      <c r="AW171" s="359">
        <f t="shared" ca="1" si="259"/>
        <v>0</v>
      </c>
      <c r="AX171" s="359">
        <f t="shared" ca="1" si="260"/>
        <v>0</v>
      </c>
      <c r="AY171" s="359">
        <f t="shared" ca="1" si="330"/>
        <v>0</v>
      </c>
      <c r="AZ171" s="359">
        <f t="shared" ca="1" si="305"/>
        <v>0</v>
      </c>
      <c r="BB171" s="362">
        <f t="shared" ca="1" si="331"/>
        <v>282</v>
      </c>
      <c r="BC171" s="362">
        <v>163</v>
      </c>
      <c r="BD171" s="371">
        <f t="shared" ca="1" si="332"/>
        <v>0</v>
      </c>
      <c r="BE171" s="359">
        <f t="shared" ca="1" si="355"/>
        <v>0</v>
      </c>
      <c r="BF171" s="359">
        <f t="shared" ca="1" si="262"/>
        <v>0</v>
      </c>
      <c r="BG171" s="359">
        <f t="shared" ca="1" si="263"/>
        <v>0</v>
      </c>
      <c r="BH171" s="359">
        <f t="shared" ca="1" si="264"/>
        <v>0</v>
      </c>
      <c r="BI171" s="359">
        <f t="shared" ca="1" si="306"/>
        <v>0</v>
      </c>
      <c r="BK171" s="362">
        <f t="shared" ca="1" si="333"/>
        <v>282</v>
      </c>
      <c r="BL171" s="362">
        <v>163</v>
      </c>
      <c r="BM171" s="371">
        <f t="shared" ca="1" si="334"/>
        <v>0</v>
      </c>
      <c r="BN171" s="359">
        <f t="shared" ca="1" si="356"/>
        <v>0</v>
      </c>
      <c r="BO171" s="359">
        <f t="shared" ca="1" si="266"/>
        <v>0</v>
      </c>
      <c r="BP171" s="359">
        <f t="shared" ca="1" si="267"/>
        <v>0</v>
      </c>
      <c r="BQ171" s="359">
        <f t="shared" ca="1" si="268"/>
        <v>0</v>
      </c>
      <c r="BR171" s="359">
        <f t="shared" ca="1" si="307"/>
        <v>0</v>
      </c>
      <c r="BT171" s="362">
        <f t="shared" ca="1" si="335"/>
        <v>282</v>
      </c>
      <c r="BU171" s="362">
        <v>163</v>
      </c>
      <c r="BV171" s="371">
        <f t="shared" ca="1" si="336"/>
        <v>0</v>
      </c>
      <c r="BW171" s="359">
        <f t="shared" ca="1" si="357"/>
        <v>0</v>
      </c>
      <c r="BX171" s="359">
        <f t="shared" ca="1" si="270"/>
        <v>0</v>
      </c>
      <c r="BY171" s="359">
        <f t="shared" ca="1" si="271"/>
        <v>0</v>
      </c>
      <c r="BZ171" s="359">
        <f t="shared" ca="1" si="272"/>
        <v>0</v>
      </c>
      <c r="CA171" s="359">
        <f t="shared" ca="1" si="308"/>
        <v>0</v>
      </c>
      <c r="CC171" s="362">
        <f t="shared" ca="1" si="337"/>
        <v>282</v>
      </c>
      <c r="CD171" s="362">
        <v>163</v>
      </c>
      <c r="CE171" s="371">
        <f t="shared" ca="1" si="338"/>
        <v>0</v>
      </c>
      <c r="CF171" s="359">
        <f t="shared" ca="1" si="358"/>
        <v>0</v>
      </c>
      <c r="CG171" s="359">
        <f t="shared" ca="1" si="274"/>
        <v>0</v>
      </c>
      <c r="CH171" s="359">
        <f t="shared" ca="1" si="275"/>
        <v>0</v>
      </c>
      <c r="CI171" s="359">
        <f t="shared" ca="1" si="276"/>
        <v>0</v>
      </c>
      <c r="CJ171" s="359">
        <f t="shared" ca="1" si="309"/>
        <v>0</v>
      </c>
      <c r="CL171" s="362">
        <f t="shared" ca="1" si="339"/>
        <v>282</v>
      </c>
      <c r="CM171" s="362">
        <v>163</v>
      </c>
      <c r="CN171" s="371">
        <f t="shared" ca="1" si="340"/>
        <v>0</v>
      </c>
      <c r="CO171" s="359">
        <f t="shared" ca="1" si="365"/>
        <v>0</v>
      </c>
      <c r="CP171" s="359">
        <f t="shared" ca="1" si="278"/>
        <v>0</v>
      </c>
      <c r="CQ171" s="359">
        <f t="shared" ca="1" si="279"/>
        <v>0</v>
      </c>
      <c r="CR171" s="359">
        <f t="shared" ca="1" si="280"/>
        <v>0</v>
      </c>
      <c r="CS171" s="359">
        <f t="shared" ca="1" si="310"/>
        <v>0</v>
      </c>
      <c r="CU171" s="362">
        <f t="shared" ca="1" si="341"/>
        <v>282</v>
      </c>
      <c r="CV171" s="362">
        <v>163</v>
      </c>
      <c r="CW171" s="371">
        <f t="shared" ca="1" si="342"/>
        <v>0</v>
      </c>
      <c r="CX171" s="359">
        <f t="shared" ca="1" si="359"/>
        <v>0</v>
      </c>
      <c r="CY171" s="359">
        <f t="shared" ca="1" si="282"/>
        <v>0</v>
      </c>
      <c r="CZ171" s="359">
        <f t="shared" ca="1" si="283"/>
        <v>0</v>
      </c>
      <c r="DA171" s="359">
        <f t="shared" ca="1" si="284"/>
        <v>0</v>
      </c>
      <c r="DB171" s="359">
        <f t="shared" ca="1" si="311"/>
        <v>0</v>
      </c>
      <c r="DD171" s="362">
        <f t="shared" ca="1" si="343"/>
        <v>282</v>
      </c>
      <c r="DE171" s="362">
        <v>163</v>
      </c>
      <c r="DF171" s="371">
        <f t="shared" ca="1" si="344"/>
        <v>0</v>
      </c>
      <c r="DG171" s="359">
        <f t="shared" ca="1" si="360"/>
        <v>0</v>
      </c>
      <c r="DH171" s="359">
        <f t="shared" ca="1" si="286"/>
        <v>0</v>
      </c>
      <c r="DI171" s="359">
        <f t="shared" ca="1" si="287"/>
        <v>0</v>
      </c>
      <c r="DJ171" s="359">
        <f t="shared" ca="1" si="288"/>
        <v>0</v>
      </c>
      <c r="DK171" s="359">
        <f t="shared" ca="1" si="312"/>
        <v>0</v>
      </c>
      <c r="DM171" s="362">
        <f t="shared" ca="1" si="345"/>
        <v>282</v>
      </c>
      <c r="DN171" s="362">
        <v>163</v>
      </c>
      <c r="DO171" s="371">
        <f t="shared" ca="1" si="346"/>
        <v>0</v>
      </c>
      <c r="DP171" s="359">
        <f t="shared" ca="1" si="361"/>
        <v>0</v>
      </c>
      <c r="DQ171" s="359">
        <f t="shared" ca="1" si="290"/>
        <v>0</v>
      </c>
      <c r="DR171" s="359">
        <f t="shared" ca="1" si="291"/>
        <v>0</v>
      </c>
      <c r="DS171" s="359">
        <f t="shared" ca="1" si="292"/>
        <v>0</v>
      </c>
      <c r="DT171" s="359">
        <f t="shared" ca="1" si="313"/>
        <v>0</v>
      </c>
      <c r="DV171" s="362">
        <f t="shared" ca="1" si="347"/>
        <v>282</v>
      </c>
      <c r="DW171" s="362">
        <v>163</v>
      </c>
      <c r="DX171" s="371">
        <f t="shared" ca="1" si="348"/>
        <v>0</v>
      </c>
      <c r="DY171" s="359">
        <f t="shared" ca="1" si="362"/>
        <v>0</v>
      </c>
      <c r="DZ171" s="359">
        <f t="shared" ca="1" si="294"/>
        <v>0</v>
      </c>
      <c r="EA171" s="359">
        <f t="shared" ca="1" si="295"/>
        <v>0</v>
      </c>
      <c r="EB171" s="359">
        <f t="shared" ca="1" si="296"/>
        <v>0</v>
      </c>
      <c r="EC171" s="359">
        <f t="shared" ca="1" si="314"/>
        <v>0</v>
      </c>
      <c r="EE171" s="362">
        <f t="shared" ca="1" si="349"/>
        <v>282</v>
      </c>
      <c r="EF171" s="362">
        <v>163</v>
      </c>
      <c r="EG171" s="371">
        <f t="shared" ca="1" si="350"/>
        <v>0</v>
      </c>
      <c r="EH171" s="359">
        <f t="shared" ca="1" si="363"/>
        <v>0</v>
      </c>
      <c r="EI171" s="359">
        <f t="shared" ca="1" si="298"/>
        <v>0</v>
      </c>
      <c r="EJ171" s="359">
        <f t="shared" ca="1" si="299"/>
        <v>0</v>
      </c>
      <c r="EK171" s="359">
        <f t="shared" ca="1" si="300"/>
        <v>0</v>
      </c>
      <c r="EL171" s="359">
        <f t="shared" ca="1" si="315"/>
        <v>0</v>
      </c>
    </row>
    <row r="172" spans="6:142" x14ac:dyDescent="0.35">
      <c r="F172" s="372">
        <f ca="1">IFERROR(INDEX('Inflation Rates'!$A$16:$H$138,MATCH('IRA Roth'!$H172,'Inflation Rates'!$A$16:$A$138,0),8)/INDEX('Inflation Rates'!$A$16:$H$138,MATCH('IRA Roth'!$H172,'Inflation Rates'!$A$16:$A$138,0)-1,8)-1,F171)</f>
        <v>2.0000000000000018E-2</v>
      </c>
      <c r="G172" s="372">
        <f ca="1">IFERROR(INDEX('Inflation Rates'!$A$16:$H$138,MATCH('IRA Roth'!$H172,'Inflation Rates'!$A$16:$A$138,0),6)/INDEX('Inflation Rates'!$A$16:$H$138,MATCH('IRA Roth'!$H172,'Inflation Rates'!$A$16:$A$138,0)-1,6)-1,G171)</f>
        <v>2.0999999999999908E-2</v>
      </c>
      <c r="H172" s="362">
        <f t="shared" ca="1" si="366"/>
        <v>2183</v>
      </c>
      <c r="I172" s="362">
        <f t="shared" ca="1" si="366"/>
        <v>283</v>
      </c>
      <c r="J172" s="362">
        <v>164</v>
      </c>
      <c r="K172" s="371">
        <f t="shared" ca="1" si="317"/>
        <v>0</v>
      </c>
      <c r="L172" s="359">
        <f t="shared" ca="1" si="246"/>
        <v>0</v>
      </c>
      <c r="M172" s="359">
        <f t="shared" ca="1" si="247"/>
        <v>0</v>
      </c>
      <c r="N172" s="359">
        <f t="shared" ca="1" si="248"/>
        <v>0</v>
      </c>
      <c r="O172" s="359">
        <f t="shared" ca="1" si="318"/>
        <v>0</v>
      </c>
      <c r="P172" s="359">
        <f t="shared" ca="1" si="301"/>
        <v>0</v>
      </c>
      <c r="R172" s="362">
        <f t="shared" ca="1" si="319"/>
        <v>283</v>
      </c>
      <c r="S172" s="362">
        <v>164</v>
      </c>
      <c r="T172" s="371">
        <f t="shared" ca="1" si="320"/>
        <v>0</v>
      </c>
      <c r="U172" s="359">
        <f t="shared" ca="1" si="352"/>
        <v>0</v>
      </c>
      <c r="V172" s="359">
        <f t="shared" ca="1" si="250"/>
        <v>0</v>
      </c>
      <c r="W172" s="359">
        <f t="shared" ca="1" si="251"/>
        <v>0</v>
      </c>
      <c r="X172" s="359">
        <f t="shared" ca="1" si="321"/>
        <v>0</v>
      </c>
      <c r="Y172" s="359">
        <f t="shared" ca="1" si="302"/>
        <v>0</v>
      </c>
      <c r="AA172" s="362">
        <f t="shared" ca="1" si="322"/>
        <v>283</v>
      </c>
      <c r="AB172" s="362">
        <v>164</v>
      </c>
      <c r="AC172" s="371">
        <f t="shared" ca="1" si="323"/>
        <v>0</v>
      </c>
      <c r="AD172" s="359">
        <f t="shared" ca="1" si="364"/>
        <v>0</v>
      </c>
      <c r="AE172" s="359">
        <f t="shared" ca="1" si="253"/>
        <v>0</v>
      </c>
      <c r="AF172" s="359">
        <f t="shared" ca="1" si="254"/>
        <v>0</v>
      </c>
      <c r="AG172" s="359">
        <f t="shared" ca="1" si="324"/>
        <v>0</v>
      </c>
      <c r="AH172" s="359">
        <f t="shared" ca="1" si="303"/>
        <v>0</v>
      </c>
      <c r="AJ172" s="362">
        <f t="shared" ca="1" si="325"/>
        <v>283</v>
      </c>
      <c r="AK172" s="362">
        <v>164</v>
      </c>
      <c r="AL172" s="371">
        <f t="shared" ca="1" si="326"/>
        <v>0</v>
      </c>
      <c r="AM172" s="359">
        <f t="shared" ca="1" si="353"/>
        <v>0</v>
      </c>
      <c r="AN172" s="359">
        <f t="shared" ca="1" si="256"/>
        <v>0</v>
      </c>
      <c r="AO172" s="359">
        <f t="shared" ca="1" si="257"/>
        <v>0</v>
      </c>
      <c r="AP172" s="359">
        <f t="shared" ca="1" si="327"/>
        <v>0</v>
      </c>
      <c r="AQ172" s="359">
        <f t="shared" ca="1" si="304"/>
        <v>0</v>
      </c>
      <c r="AS172" s="362">
        <f t="shared" ca="1" si="328"/>
        <v>283</v>
      </c>
      <c r="AT172" s="362">
        <v>164</v>
      </c>
      <c r="AU172" s="371">
        <f t="shared" ca="1" si="329"/>
        <v>0</v>
      </c>
      <c r="AV172" s="359">
        <f t="shared" ca="1" si="354"/>
        <v>0</v>
      </c>
      <c r="AW172" s="359">
        <f t="shared" ca="1" si="259"/>
        <v>0</v>
      </c>
      <c r="AX172" s="359">
        <f t="shared" ca="1" si="260"/>
        <v>0</v>
      </c>
      <c r="AY172" s="359">
        <f t="shared" ca="1" si="330"/>
        <v>0</v>
      </c>
      <c r="AZ172" s="359">
        <f t="shared" ca="1" si="305"/>
        <v>0</v>
      </c>
      <c r="BB172" s="362">
        <f t="shared" ca="1" si="331"/>
        <v>283</v>
      </c>
      <c r="BC172" s="362">
        <v>164</v>
      </c>
      <c r="BD172" s="371">
        <f t="shared" ca="1" si="332"/>
        <v>0</v>
      </c>
      <c r="BE172" s="359">
        <f t="shared" ca="1" si="355"/>
        <v>0</v>
      </c>
      <c r="BF172" s="359">
        <f t="shared" ca="1" si="262"/>
        <v>0</v>
      </c>
      <c r="BG172" s="359">
        <f t="shared" ca="1" si="263"/>
        <v>0</v>
      </c>
      <c r="BH172" s="359">
        <f t="shared" ca="1" si="264"/>
        <v>0</v>
      </c>
      <c r="BI172" s="359">
        <f t="shared" ca="1" si="306"/>
        <v>0</v>
      </c>
      <c r="BK172" s="362">
        <f t="shared" ca="1" si="333"/>
        <v>283</v>
      </c>
      <c r="BL172" s="362">
        <v>164</v>
      </c>
      <c r="BM172" s="371">
        <f t="shared" ca="1" si="334"/>
        <v>0</v>
      </c>
      <c r="BN172" s="359">
        <f t="shared" ca="1" si="356"/>
        <v>0</v>
      </c>
      <c r="BO172" s="359">
        <f t="shared" ca="1" si="266"/>
        <v>0</v>
      </c>
      <c r="BP172" s="359">
        <f t="shared" ca="1" si="267"/>
        <v>0</v>
      </c>
      <c r="BQ172" s="359">
        <f t="shared" ca="1" si="268"/>
        <v>0</v>
      </c>
      <c r="BR172" s="359">
        <f t="shared" ca="1" si="307"/>
        <v>0</v>
      </c>
      <c r="BT172" s="362">
        <f t="shared" ca="1" si="335"/>
        <v>283</v>
      </c>
      <c r="BU172" s="362">
        <v>164</v>
      </c>
      <c r="BV172" s="371">
        <f t="shared" ca="1" si="336"/>
        <v>0</v>
      </c>
      <c r="BW172" s="359">
        <f t="shared" ca="1" si="357"/>
        <v>0</v>
      </c>
      <c r="BX172" s="359">
        <f t="shared" ca="1" si="270"/>
        <v>0</v>
      </c>
      <c r="BY172" s="359">
        <f t="shared" ca="1" si="271"/>
        <v>0</v>
      </c>
      <c r="BZ172" s="359">
        <f t="shared" ca="1" si="272"/>
        <v>0</v>
      </c>
      <c r="CA172" s="359">
        <f t="shared" ca="1" si="308"/>
        <v>0</v>
      </c>
      <c r="CC172" s="362">
        <f t="shared" ca="1" si="337"/>
        <v>283</v>
      </c>
      <c r="CD172" s="362">
        <v>164</v>
      </c>
      <c r="CE172" s="371">
        <f t="shared" ca="1" si="338"/>
        <v>0</v>
      </c>
      <c r="CF172" s="359">
        <f t="shared" ca="1" si="358"/>
        <v>0</v>
      </c>
      <c r="CG172" s="359">
        <f t="shared" ca="1" si="274"/>
        <v>0</v>
      </c>
      <c r="CH172" s="359">
        <f t="shared" ca="1" si="275"/>
        <v>0</v>
      </c>
      <c r="CI172" s="359">
        <f t="shared" ca="1" si="276"/>
        <v>0</v>
      </c>
      <c r="CJ172" s="359">
        <f t="shared" ca="1" si="309"/>
        <v>0</v>
      </c>
      <c r="CL172" s="362">
        <f t="shared" ca="1" si="339"/>
        <v>283</v>
      </c>
      <c r="CM172" s="362">
        <v>164</v>
      </c>
      <c r="CN172" s="371">
        <f t="shared" ca="1" si="340"/>
        <v>0</v>
      </c>
      <c r="CO172" s="359">
        <f t="shared" ca="1" si="365"/>
        <v>0</v>
      </c>
      <c r="CP172" s="359">
        <f t="shared" ca="1" si="278"/>
        <v>0</v>
      </c>
      <c r="CQ172" s="359">
        <f t="shared" ca="1" si="279"/>
        <v>0</v>
      </c>
      <c r="CR172" s="359">
        <f t="shared" ca="1" si="280"/>
        <v>0</v>
      </c>
      <c r="CS172" s="359">
        <f t="shared" ca="1" si="310"/>
        <v>0</v>
      </c>
      <c r="CU172" s="362">
        <f t="shared" ca="1" si="341"/>
        <v>283</v>
      </c>
      <c r="CV172" s="362">
        <v>164</v>
      </c>
      <c r="CW172" s="371">
        <f t="shared" ca="1" si="342"/>
        <v>0</v>
      </c>
      <c r="CX172" s="359">
        <f t="shared" ca="1" si="359"/>
        <v>0</v>
      </c>
      <c r="CY172" s="359">
        <f t="shared" ca="1" si="282"/>
        <v>0</v>
      </c>
      <c r="CZ172" s="359">
        <f t="shared" ca="1" si="283"/>
        <v>0</v>
      </c>
      <c r="DA172" s="359">
        <f t="shared" ca="1" si="284"/>
        <v>0</v>
      </c>
      <c r="DB172" s="359">
        <f t="shared" ca="1" si="311"/>
        <v>0</v>
      </c>
      <c r="DD172" s="362">
        <f t="shared" ca="1" si="343"/>
        <v>283</v>
      </c>
      <c r="DE172" s="362">
        <v>164</v>
      </c>
      <c r="DF172" s="371">
        <f t="shared" ca="1" si="344"/>
        <v>0</v>
      </c>
      <c r="DG172" s="359">
        <f t="shared" ca="1" si="360"/>
        <v>0</v>
      </c>
      <c r="DH172" s="359">
        <f t="shared" ca="1" si="286"/>
        <v>0</v>
      </c>
      <c r="DI172" s="359">
        <f t="shared" ca="1" si="287"/>
        <v>0</v>
      </c>
      <c r="DJ172" s="359">
        <f t="shared" ca="1" si="288"/>
        <v>0</v>
      </c>
      <c r="DK172" s="359">
        <f t="shared" ca="1" si="312"/>
        <v>0</v>
      </c>
      <c r="DM172" s="362">
        <f t="shared" ca="1" si="345"/>
        <v>283</v>
      </c>
      <c r="DN172" s="362">
        <v>164</v>
      </c>
      <c r="DO172" s="371">
        <f t="shared" ca="1" si="346"/>
        <v>0</v>
      </c>
      <c r="DP172" s="359">
        <f t="shared" ca="1" si="361"/>
        <v>0</v>
      </c>
      <c r="DQ172" s="359">
        <f t="shared" ca="1" si="290"/>
        <v>0</v>
      </c>
      <c r="DR172" s="359">
        <f t="shared" ca="1" si="291"/>
        <v>0</v>
      </c>
      <c r="DS172" s="359">
        <f t="shared" ca="1" si="292"/>
        <v>0</v>
      </c>
      <c r="DT172" s="359">
        <f t="shared" ca="1" si="313"/>
        <v>0</v>
      </c>
      <c r="DV172" s="362">
        <f t="shared" ca="1" si="347"/>
        <v>283</v>
      </c>
      <c r="DW172" s="362">
        <v>164</v>
      </c>
      <c r="DX172" s="371">
        <f t="shared" ca="1" si="348"/>
        <v>0</v>
      </c>
      <c r="DY172" s="359">
        <f t="shared" ca="1" si="362"/>
        <v>0</v>
      </c>
      <c r="DZ172" s="359">
        <f t="shared" ca="1" si="294"/>
        <v>0</v>
      </c>
      <c r="EA172" s="359">
        <f t="shared" ca="1" si="295"/>
        <v>0</v>
      </c>
      <c r="EB172" s="359">
        <f t="shared" ca="1" si="296"/>
        <v>0</v>
      </c>
      <c r="EC172" s="359">
        <f t="shared" ca="1" si="314"/>
        <v>0</v>
      </c>
      <c r="EE172" s="362">
        <f t="shared" ca="1" si="349"/>
        <v>283</v>
      </c>
      <c r="EF172" s="362">
        <v>164</v>
      </c>
      <c r="EG172" s="371">
        <f t="shared" ca="1" si="350"/>
        <v>0</v>
      </c>
      <c r="EH172" s="359">
        <f t="shared" ca="1" si="363"/>
        <v>0</v>
      </c>
      <c r="EI172" s="359">
        <f t="shared" ca="1" si="298"/>
        <v>0</v>
      </c>
      <c r="EJ172" s="359">
        <f t="shared" ca="1" si="299"/>
        <v>0</v>
      </c>
      <c r="EK172" s="359">
        <f t="shared" ca="1" si="300"/>
        <v>0</v>
      </c>
      <c r="EL172" s="359">
        <f t="shared" ca="1" si="315"/>
        <v>0</v>
      </c>
    </row>
    <row r="173" spans="6:142" x14ac:dyDescent="0.35">
      <c r="F173" s="372">
        <f ca="1">IFERROR(INDEX('Inflation Rates'!$A$16:$H$138,MATCH('IRA Roth'!$H173,'Inflation Rates'!$A$16:$A$138,0),8)/INDEX('Inflation Rates'!$A$16:$H$138,MATCH('IRA Roth'!$H173,'Inflation Rates'!$A$16:$A$138,0)-1,8)-1,F172)</f>
        <v>2.0000000000000018E-2</v>
      </c>
      <c r="G173" s="372">
        <f ca="1">IFERROR(INDEX('Inflation Rates'!$A$16:$H$138,MATCH('IRA Roth'!$H173,'Inflation Rates'!$A$16:$A$138,0),6)/INDEX('Inflation Rates'!$A$16:$H$138,MATCH('IRA Roth'!$H173,'Inflation Rates'!$A$16:$A$138,0)-1,6)-1,G172)</f>
        <v>2.0999999999999908E-2</v>
      </c>
      <c r="H173" s="362">
        <f t="shared" ca="1" si="366"/>
        <v>2184</v>
      </c>
      <c r="I173" s="362">
        <f t="shared" ca="1" si="366"/>
        <v>284</v>
      </c>
      <c r="J173" s="362">
        <v>165</v>
      </c>
      <c r="K173" s="371">
        <f t="shared" ca="1" si="317"/>
        <v>0</v>
      </c>
      <c r="L173" s="359">
        <f t="shared" ca="1" si="246"/>
        <v>0</v>
      </c>
      <c r="M173" s="359">
        <f t="shared" ca="1" si="247"/>
        <v>0</v>
      </c>
      <c r="N173" s="359">
        <f t="shared" ca="1" si="248"/>
        <v>0</v>
      </c>
      <c r="O173" s="359">
        <f t="shared" ca="1" si="318"/>
        <v>0</v>
      </c>
      <c r="P173" s="359">
        <f t="shared" ca="1" si="301"/>
        <v>0</v>
      </c>
      <c r="R173" s="362">
        <f t="shared" ca="1" si="319"/>
        <v>284</v>
      </c>
      <c r="S173" s="362">
        <v>165</v>
      </c>
      <c r="T173" s="371">
        <f t="shared" ca="1" si="320"/>
        <v>0</v>
      </c>
      <c r="U173" s="359">
        <f t="shared" ca="1" si="352"/>
        <v>0</v>
      </c>
      <c r="V173" s="359">
        <f t="shared" ca="1" si="250"/>
        <v>0</v>
      </c>
      <c r="W173" s="359">
        <f t="shared" ca="1" si="251"/>
        <v>0</v>
      </c>
      <c r="X173" s="359">
        <f t="shared" ca="1" si="321"/>
        <v>0</v>
      </c>
      <c r="Y173" s="359">
        <f t="shared" ca="1" si="302"/>
        <v>0</v>
      </c>
      <c r="AA173" s="362">
        <f t="shared" ca="1" si="322"/>
        <v>284</v>
      </c>
      <c r="AB173" s="362">
        <v>165</v>
      </c>
      <c r="AC173" s="371">
        <f t="shared" ca="1" si="323"/>
        <v>0</v>
      </c>
      <c r="AD173" s="359">
        <f t="shared" ca="1" si="364"/>
        <v>0</v>
      </c>
      <c r="AE173" s="359">
        <f t="shared" ca="1" si="253"/>
        <v>0</v>
      </c>
      <c r="AF173" s="359">
        <f t="shared" ca="1" si="254"/>
        <v>0</v>
      </c>
      <c r="AG173" s="359">
        <f t="shared" ca="1" si="324"/>
        <v>0</v>
      </c>
      <c r="AH173" s="359">
        <f t="shared" ca="1" si="303"/>
        <v>0</v>
      </c>
      <c r="AJ173" s="362">
        <f t="shared" ca="1" si="325"/>
        <v>284</v>
      </c>
      <c r="AK173" s="362">
        <v>165</v>
      </c>
      <c r="AL173" s="371">
        <f t="shared" ca="1" si="326"/>
        <v>0</v>
      </c>
      <c r="AM173" s="359">
        <f t="shared" ca="1" si="353"/>
        <v>0</v>
      </c>
      <c r="AN173" s="359">
        <f t="shared" ca="1" si="256"/>
        <v>0</v>
      </c>
      <c r="AO173" s="359">
        <f t="shared" ca="1" si="257"/>
        <v>0</v>
      </c>
      <c r="AP173" s="359">
        <f t="shared" ca="1" si="327"/>
        <v>0</v>
      </c>
      <c r="AQ173" s="359">
        <f t="shared" ca="1" si="304"/>
        <v>0</v>
      </c>
      <c r="AS173" s="362">
        <f t="shared" ca="1" si="328"/>
        <v>284</v>
      </c>
      <c r="AT173" s="362">
        <v>165</v>
      </c>
      <c r="AU173" s="371">
        <f t="shared" ca="1" si="329"/>
        <v>0</v>
      </c>
      <c r="AV173" s="359">
        <f t="shared" ca="1" si="354"/>
        <v>0</v>
      </c>
      <c r="AW173" s="359">
        <f t="shared" ca="1" si="259"/>
        <v>0</v>
      </c>
      <c r="AX173" s="359">
        <f t="shared" ca="1" si="260"/>
        <v>0</v>
      </c>
      <c r="AY173" s="359">
        <f t="shared" ca="1" si="330"/>
        <v>0</v>
      </c>
      <c r="AZ173" s="359">
        <f t="shared" ca="1" si="305"/>
        <v>0</v>
      </c>
      <c r="BB173" s="362">
        <f t="shared" ca="1" si="331"/>
        <v>284</v>
      </c>
      <c r="BC173" s="362">
        <v>165</v>
      </c>
      <c r="BD173" s="371">
        <f t="shared" ca="1" si="332"/>
        <v>0</v>
      </c>
      <c r="BE173" s="359">
        <f t="shared" ca="1" si="355"/>
        <v>0</v>
      </c>
      <c r="BF173" s="359">
        <f t="shared" ca="1" si="262"/>
        <v>0</v>
      </c>
      <c r="BG173" s="359">
        <f t="shared" ca="1" si="263"/>
        <v>0</v>
      </c>
      <c r="BH173" s="359">
        <f t="shared" ca="1" si="264"/>
        <v>0</v>
      </c>
      <c r="BI173" s="359">
        <f t="shared" ca="1" si="306"/>
        <v>0</v>
      </c>
      <c r="BK173" s="362">
        <f t="shared" ca="1" si="333"/>
        <v>284</v>
      </c>
      <c r="BL173" s="362">
        <v>165</v>
      </c>
      <c r="BM173" s="371">
        <f t="shared" ca="1" si="334"/>
        <v>0</v>
      </c>
      <c r="BN173" s="359">
        <f t="shared" ca="1" si="356"/>
        <v>0</v>
      </c>
      <c r="BO173" s="359">
        <f t="shared" ca="1" si="266"/>
        <v>0</v>
      </c>
      <c r="BP173" s="359">
        <f t="shared" ca="1" si="267"/>
        <v>0</v>
      </c>
      <c r="BQ173" s="359">
        <f t="shared" ca="1" si="268"/>
        <v>0</v>
      </c>
      <c r="BR173" s="359">
        <f t="shared" ca="1" si="307"/>
        <v>0</v>
      </c>
      <c r="BT173" s="362">
        <f t="shared" ca="1" si="335"/>
        <v>284</v>
      </c>
      <c r="BU173" s="362">
        <v>165</v>
      </c>
      <c r="BV173" s="371">
        <f t="shared" ca="1" si="336"/>
        <v>0</v>
      </c>
      <c r="BW173" s="359">
        <f t="shared" ca="1" si="357"/>
        <v>0</v>
      </c>
      <c r="BX173" s="359">
        <f t="shared" ca="1" si="270"/>
        <v>0</v>
      </c>
      <c r="BY173" s="359">
        <f t="shared" ca="1" si="271"/>
        <v>0</v>
      </c>
      <c r="BZ173" s="359">
        <f t="shared" ca="1" si="272"/>
        <v>0</v>
      </c>
      <c r="CA173" s="359">
        <f t="shared" ca="1" si="308"/>
        <v>0</v>
      </c>
      <c r="CC173" s="362">
        <f t="shared" ca="1" si="337"/>
        <v>284</v>
      </c>
      <c r="CD173" s="362">
        <v>165</v>
      </c>
      <c r="CE173" s="371">
        <f t="shared" ca="1" si="338"/>
        <v>0</v>
      </c>
      <c r="CF173" s="359">
        <f t="shared" ca="1" si="358"/>
        <v>0</v>
      </c>
      <c r="CG173" s="359">
        <f t="shared" ca="1" si="274"/>
        <v>0</v>
      </c>
      <c r="CH173" s="359">
        <f t="shared" ca="1" si="275"/>
        <v>0</v>
      </c>
      <c r="CI173" s="359">
        <f t="shared" ca="1" si="276"/>
        <v>0</v>
      </c>
      <c r="CJ173" s="359">
        <f t="shared" ca="1" si="309"/>
        <v>0</v>
      </c>
      <c r="CL173" s="362">
        <f t="shared" ca="1" si="339"/>
        <v>284</v>
      </c>
      <c r="CM173" s="362">
        <v>165</v>
      </c>
      <c r="CN173" s="371">
        <f t="shared" ca="1" si="340"/>
        <v>0</v>
      </c>
      <c r="CO173" s="359">
        <f t="shared" ca="1" si="365"/>
        <v>0</v>
      </c>
      <c r="CP173" s="359">
        <f t="shared" ca="1" si="278"/>
        <v>0</v>
      </c>
      <c r="CQ173" s="359">
        <f t="shared" ca="1" si="279"/>
        <v>0</v>
      </c>
      <c r="CR173" s="359">
        <f t="shared" ca="1" si="280"/>
        <v>0</v>
      </c>
      <c r="CS173" s="359">
        <f t="shared" ca="1" si="310"/>
        <v>0</v>
      </c>
      <c r="CU173" s="362">
        <f t="shared" ca="1" si="341"/>
        <v>284</v>
      </c>
      <c r="CV173" s="362">
        <v>165</v>
      </c>
      <c r="CW173" s="371">
        <f t="shared" ca="1" si="342"/>
        <v>0</v>
      </c>
      <c r="CX173" s="359">
        <f t="shared" ca="1" si="359"/>
        <v>0</v>
      </c>
      <c r="CY173" s="359">
        <f t="shared" ca="1" si="282"/>
        <v>0</v>
      </c>
      <c r="CZ173" s="359">
        <f t="shared" ca="1" si="283"/>
        <v>0</v>
      </c>
      <c r="DA173" s="359">
        <f t="shared" ca="1" si="284"/>
        <v>0</v>
      </c>
      <c r="DB173" s="359">
        <f t="shared" ca="1" si="311"/>
        <v>0</v>
      </c>
      <c r="DD173" s="362">
        <f t="shared" ca="1" si="343"/>
        <v>284</v>
      </c>
      <c r="DE173" s="362">
        <v>165</v>
      </c>
      <c r="DF173" s="371">
        <f t="shared" ca="1" si="344"/>
        <v>0</v>
      </c>
      <c r="DG173" s="359">
        <f t="shared" ca="1" si="360"/>
        <v>0</v>
      </c>
      <c r="DH173" s="359">
        <f t="shared" ca="1" si="286"/>
        <v>0</v>
      </c>
      <c r="DI173" s="359">
        <f t="shared" ca="1" si="287"/>
        <v>0</v>
      </c>
      <c r="DJ173" s="359">
        <f t="shared" ca="1" si="288"/>
        <v>0</v>
      </c>
      <c r="DK173" s="359">
        <f t="shared" ca="1" si="312"/>
        <v>0</v>
      </c>
      <c r="DM173" s="362">
        <f t="shared" ca="1" si="345"/>
        <v>284</v>
      </c>
      <c r="DN173" s="362">
        <v>165</v>
      </c>
      <c r="DO173" s="371">
        <f t="shared" ca="1" si="346"/>
        <v>0</v>
      </c>
      <c r="DP173" s="359">
        <f t="shared" ca="1" si="361"/>
        <v>0</v>
      </c>
      <c r="DQ173" s="359">
        <f t="shared" ca="1" si="290"/>
        <v>0</v>
      </c>
      <c r="DR173" s="359">
        <f t="shared" ca="1" si="291"/>
        <v>0</v>
      </c>
      <c r="DS173" s="359">
        <f t="shared" ca="1" si="292"/>
        <v>0</v>
      </c>
      <c r="DT173" s="359">
        <f t="shared" ca="1" si="313"/>
        <v>0</v>
      </c>
      <c r="DV173" s="362">
        <f t="shared" ca="1" si="347"/>
        <v>284</v>
      </c>
      <c r="DW173" s="362">
        <v>165</v>
      </c>
      <c r="DX173" s="371">
        <f t="shared" ca="1" si="348"/>
        <v>0</v>
      </c>
      <c r="DY173" s="359">
        <f t="shared" ca="1" si="362"/>
        <v>0</v>
      </c>
      <c r="DZ173" s="359">
        <f t="shared" ca="1" si="294"/>
        <v>0</v>
      </c>
      <c r="EA173" s="359">
        <f t="shared" ca="1" si="295"/>
        <v>0</v>
      </c>
      <c r="EB173" s="359">
        <f t="shared" ca="1" si="296"/>
        <v>0</v>
      </c>
      <c r="EC173" s="359">
        <f t="shared" ca="1" si="314"/>
        <v>0</v>
      </c>
      <c r="EE173" s="362">
        <f t="shared" ca="1" si="349"/>
        <v>284</v>
      </c>
      <c r="EF173" s="362">
        <v>165</v>
      </c>
      <c r="EG173" s="371">
        <f t="shared" ca="1" si="350"/>
        <v>0</v>
      </c>
      <c r="EH173" s="359">
        <f t="shared" ca="1" si="363"/>
        <v>0</v>
      </c>
      <c r="EI173" s="359">
        <f t="shared" ca="1" si="298"/>
        <v>0</v>
      </c>
      <c r="EJ173" s="359">
        <f t="shared" ca="1" si="299"/>
        <v>0</v>
      </c>
      <c r="EK173" s="359">
        <f t="shared" ca="1" si="300"/>
        <v>0</v>
      </c>
      <c r="EL173" s="359">
        <f t="shared" ca="1" si="315"/>
        <v>0</v>
      </c>
    </row>
    <row r="174" spans="6:142" x14ac:dyDescent="0.35">
      <c r="F174" s="372">
        <f ca="1">IFERROR(INDEX('Inflation Rates'!$A$16:$H$138,MATCH('IRA Roth'!$H174,'Inflation Rates'!$A$16:$A$138,0),8)/INDEX('Inflation Rates'!$A$16:$H$138,MATCH('IRA Roth'!$H174,'Inflation Rates'!$A$16:$A$138,0)-1,8)-1,F173)</f>
        <v>2.0000000000000018E-2</v>
      </c>
      <c r="G174" s="372">
        <f ca="1">IFERROR(INDEX('Inflation Rates'!$A$16:$H$138,MATCH('IRA Roth'!$H174,'Inflation Rates'!$A$16:$A$138,0),6)/INDEX('Inflation Rates'!$A$16:$H$138,MATCH('IRA Roth'!$H174,'Inflation Rates'!$A$16:$A$138,0)-1,6)-1,G173)</f>
        <v>2.0999999999999908E-2</v>
      </c>
      <c r="H174" s="362">
        <f t="shared" ca="1" si="366"/>
        <v>2185</v>
      </c>
      <c r="I174" s="362">
        <f t="shared" ca="1" si="366"/>
        <v>285</v>
      </c>
      <c r="J174" s="362">
        <v>166</v>
      </c>
      <c r="K174" s="371">
        <f t="shared" ca="1" si="317"/>
        <v>0</v>
      </c>
      <c r="L174" s="359">
        <f t="shared" ca="1" si="246"/>
        <v>0</v>
      </c>
      <c r="M174" s="359">
        <f t="shared" ca="1" si="247"/>
        <v>0</v>
      </c>
      <c r="N174" s="359">
        <f t="shared" ca="1" si="248"/>
        <v>0</v>
      </c>
      <c r="O174" s="359">
        <f t="shared" ca="1" si="318"/>
        <v>0</v>
      </c>
      <c r="P174" s="359">
        <f t="shared" ca="1" si="301"/>
        <v>0</v>
      </c>
      <c r="R174" s="362">
        <f t="shared" ca="1" si="319"/>
        <v>285</v>
      </c>
      <c r="S174" s="362">
        <v>166</v>
      </c>
      <c r="T174" s="371">
        <f t="shared" ca="1" si="320"/>
        <v>0</v>
      </c>
      <c r="U174" s="359">
        <f t="shared" ca="1" si="352"/>
        <v>0</v>
      </c>
      <c r="V174" s="359">
        <f t="shared" ca="1" si="250"/>
        <v>0</v>
      </c>
      <c r="W174" s="359">
        <f t="shared" ca="1" si="251"/>
        <v>0</v>
      </c>
      <c r="X174" s="359">
        <f t="shared" ca="1" si="321"/>
        <v>0</v>
      </c>
      <c r="Y174" s="359">
        <f t="shared" ca="1" si="302"/>
        <v>0</v>
      </c>
      <c r="AA174" s="362">
        <f t="shared" ca="1" si="322"/>
        <v>285</v>
      </c>
      <c r="AB174" s="362">
        <v>166</v>
      </c>
      <c r="AC174" s="371">
        <f t="shared" ca="1" si="323"/>
        <v>0</v>
      </c>
      <c r="AD174" s="359">
        <f t="shared" ca="1" si="364"/>
        <v>0</v>
      </c>
      <c r="AE174" s="359">
        <f t="shared" ca="1" si="253"/>
        <v>0</v>
      </c>
      <c r="AF174" s="359">
        <f t="shared" ca="1" si="254"/>
        <v>0</v>
      </c>
      <c r="AG174" s="359">
        <f t="shared" ca="1" si="324"/>
        <v>0</v>
      </c>
      <c r="AH174" s="359">
        <f t="shared" ca="1" si="303"/>
        <v>0</v>
      </c>
      <c r="AJ174" s="362">
        <f t="shared" ca="1" si="325"/>
        <v>285</v>
      </c>
      <c r="AK174" s="362">
        <v>166</v>
      </c>
      <c r="AL174" s="371">
        <f t="shared" ca="1" si="326"/>
        <v>0</v>
      </c>
      <c r="AM174" s="359">
        <f t="shared" ca="1" si="353"/>
        <v>0</v>
      </c>
      <c r="AN174" s="359">
        <f t="shared" ca="1" si="256"/>
        <v>0</v>
      </c>
      <c r="AO174" s="359">
        <f t="shared" ca="1" si="257"/>
        <v>0</v>
      </c>
      <c r="AP174" s="359">
        <f t="shared" ca="1" si="327"/>
        <v>0</v>
      </c>
      <c r="AQ174" s="359">
        <f t="shared" ca="1" si="304"/>
        <v>0</v>
      </c>
      <c r="AS174" s="362">
        <f t="shared" ca="1" si="328"/>
        <v>285</v>
      </c>
      <c r="AT174" s="362">
        <v>166</v>
      </c>
      <c r="AU174" s="371">
        <f t="shared" ca="1" si="329"/>
        <v>0</v>
      </c>
      <c r="AV174" s="359">
        <f t="shared" ca="1" si="354"/>
        <v>0</v>
      </c>
      <c r="AW174" s="359">
        <f t="shared" ca="1" si="259"/>
        <v>0</v>
      </c>
      <c r="AX174" s="359">
        <f t="shared" ca="1" si="260"/>
        <v>0</v>
      </c>
      <c r="AY174" s="359">
        <f t="shared" ca="1" si="330"/>
        <v>0</v>
      </c>
      <c r="AZ174" s="359">
        <f t="shared" ca="1" si="305"/>
        <v>0</v>
      </c>
      <c r="BB174" s="362">
        <f t="shared" ca="1" si="331"/>
        <v>285</v>
      </c>
      <c r="BC174" s="362">
        <v>166</v>
      </c>
      <c r="BD174" s="371">
        <f t="shared" ca="1" si="332"/>
        <v>0</v>
      </c>
      <c r="BE174" s="359">
        <f t="shared" ca="1" si="355"/>
        <v>0</v>
      </c>
      <c r="BF174" s="359">
        <f t="shared" ca="1" si="262"/>
        <v>0</v>
      </c>
      <c r="BG174" s="359">
        <f t="shared" ca="1" si="263"/>
        <v>0</v>
      </c>
      <c r="BH174" s="359">
        <f t="shared" ca="1" si="264"/>
        <v>0</v>
      </c>
      <c r="BI174" s="359">
        <f t="shared" ca="1" si="306"/>
        <v>0</v>
      </c>
      <c r="BK174" s="362">
        <f t="shared" ca="1" si="333"/>
        <v>285</v>
      </c>
      <c r="BL174" s="362">
        <v>166</v>
      </c>
      <c r="BM174" s="371">
        <f t="shared" ca="1" si="334"/>
        <v>0</v>
      </c>
      <c r="BN174" s="359">
        <f t="shared" ca="1" si="356"/>
        <v>0</v>
      </c>
      <c r="BO174" s="359">
        <f t="shared" ca="1" si="266"/>
        <v>0</v>
      </c>
      <c r="BP174" s="359">
        <f t="shared" ca="1" si="267"/>
        <v>0</v>
      </c>
      <c r="BQ174" s="359">
        <f t="shared" ca="1" si="268"/>
        <v>0</v>
      </c>
      <c r="BR174" s="359">
        <f t="shared" ca="1" si="307"/>
        <v>0</v>
      </c>
      <c r="BT174" s="362">
        <f t="shared" ca="1" si="335"/>
        <v>285</v>
      </c>
      <c r="BU174" s="362">
        <v>166</v>
      </c>
      <c r="BV174" s="371">
        <f t="shared" ca="1" si="336"/>
        <v>0</v>
      </c>
      <c r="BW174" s="359">
        <f t="shared" ca="1" si="357"/>
        <v>0</v>
      </c>
      <c r="BX174" s="359">
        <f t="shared" ca="1" si="270"/>
        <v>0</v>
      </c>
      <c r="BY174" s="359">
        <f t="shared" ca="1" si="271"/>
        <v>0</v>
      </c>
      <c r="BZ174" s="359">
        <f t="shared" ca="1" si="272"/>
        <v>0</v>
      </c>
      <c r="CA174" s="359">
        <f t="shared" ca="1" si="308"/>
        <v>0</v>
      </c>
      <c r="CC174" s="362">
        <f t="shared" ca="1" si="337"/>
        <v>285</v>
      </c>
      <c r="CD174" s="362">
        <v>166</v>
      </c>
      <c r="CE174" s="371">
        <f t="shared" ca="1" si="338"/>
        <v>0</v>
      </c>
      <c r="CF174" s="359">
        <f t="shared" ca="1" si="358"/>
        <v>0</v>
      </c>
      <c r="CG174" s="359">
        <f t="shared" ca="1" si="274"/>
        <v>0</v>
      </c>
      <c r="CH174" s="359">
        <f t="shared" ca="1" si="275"/>
        <v>0</v>
      </c>
      <c r="CI174" s="359">
        <f t="shared" ca="1" si="276"/>
        <v>0</v>
      </c>
      <c r="CJ174" s="359">
        <f t="shared" ca="1" si="309"/>
        <v>0</v>
      </c>
      <c r="CL174" s="362">
        <f t="shared" ca="1" si="339"/>
        <v>285</v>
      </c>
      <c r="CM174" s="362">
        <v>166</v>
      </c>
      <c r="CN174" s="371">
        <f t="shared" ca="1" si="340"/>
        <v>0</v>
      </c>
      <c r="CO174" s="359">
        <f t="shared" ca="1" si="365"/>
        <v>0</v>
      </c>
      <c r="CP174" s="359">
        <f t="shared" ca="1" si="278"/>
        <v>0</v>
      </c>
      <c r="CQ174" s="359">
        <f t="shared" ca="1" si="279"/>
        <v>0</v>
      </c>
      <c r="CR174" s="359">
        <f t="shared" ca="1" si="280"/>
        <v>0</v>
      </c>
      <c r="CS174" s="359">
        <f t="shared" ca="1" si="310"/>
        <v>0</v>
      </c>
      <c r="CU174" s="362">
        <f t="shared" ca="1" si="341"/>
        <v>285</v>
      </c>
      <c r="CV174" s="362">
        <v>166</v>
      </c>
      <c r="CW174" s="371">
        <f t="shared" ca="1" si="342"/>
        <v>0</v>
      </c>
      <c r="CX174" s="359">
        <f t="shared" ca="1" si="359"/>
        <v>0</v>
      </c>
      <c r="CY174" s="359">
        <f t="shared" ca="1" si="282"/>
        <v>0</v>
      </c>
      <c r="CZ174" s="359">
        <f t="shared" ca="1" si="283"/>
        <v>0</v>
      </c>
      <c r="DA174" s="359">
        <f t="shared" ca="1" si="284"/>
        <v>0</v>
      </c>
      <c r="DB174" s="359">
        <f t="shared" ca="1" si="311"/>
        <v>0</v>
      </c>
      <c r="DD174" s="362">
        <f t="shared" ca="1" si="343"/>
        <v>285</v>
      </c>
      <c r="DE174" s="362">
        <v>166</v>
      </c>
      <c r="DF174" s="371">
        <f t="shared" ca="1" si="344"/>
        <v>0</v>
      </c>
      <c r="DG174" s="359">
        <f t="shared" ca="1" si="360"/>
        <v>0</v>
      </c>
      <c r="DH174" s="359">
        <f t="shared" ca="1" si="286"/>
        <v>0</v>
      </c>
      <c r="DI174" s="359">
        <f t="shared" ca="1" si="287"/>
        <v>0</v>
      </c>
      <c r="DJ174" s="359">
        <f t="shared" ca="1" si="288"/>
        <v>0</v>
      </c>
      <c r="DK174" s="359">
        <f t="shared" ca="1" si="312"/>
        <v>0</v>
      </c>
      <c r="DM174" s="362">
        <f t="shared" ca="1" si="345"/>
        <v>285</v>
      </c>
      <c r="DN174" s="362">
        <v>166</v>
      </c>
      <c r="DO174" s="371">
        <f t="shared" ca="1" si="346"/>
        <v>0</v>
      </c>
      <c r="DP174" s="359">
        <f t="shared" ca="1" si="361"/>
        <v>0</v>
      </c>
      <c r="DQ174" s="359">
        <f t="shared" ca="1" si="290"/>
        <v>0</v>
      </c>
      <c r="DR174" s="359">
        <f t="shared" ca="1" si="291"/>
        <v>0</v>
      </c>
      <c r="DS174" s="359">
        <f t="shared" ca="1" si="292"/>
        <v>0</v>
      </c>
      <c r="DT174" s="359">
        <f t="shared" ca="1" si="313"/>
        <v>0</v>
      </c>
      <c r="DV174" s="362">
        <f t="shared" ca="1" si="347"/>
        <v>285</v>
      </c>
      <c r="DW174" s="362">
        <v>166</v>
      </c>
      <c r="DX174" s="371">
        <f t="shared" ca="1" si="348"/>
        <v>0</v>
      </c>
      <c r="DY174" s="359">
        <f t="shared" ca="1" si="362"/>
        <v>0</v>
      </c>
      <c r="DZ174" s="359">
        <f t="shared" ca="1" si="294"/>
        <v>0</v>
      </c>
      <c r="EA174" s="359">
        <f t="shared" ca="1" si="295"/>
        <v>0</v>
      </c>
      <c r="EB174" s="359">
        <f t="shared" ca="1" si="296"/>
        <v>0</v>
      </c>
      <c r="EC174" s="359">
        <f t="shared" ca="1" si="314"/>
        <v>0</v>
      </c>
      <c r="EE174" s="362">
        <f t="shared" ca="1" si="349"/>
        <v>285</v>
      </c>
      <c r="EF174" s="362">
        <v>166</v>
      </c>
      <c r="EG174" s="371">
        <f t="shared" ca="1" si="350"/>
        <v>0</v>
      </c>
      <c r="EH174" s="359">
        <f t="shared" ca="1" si="363"/>
        <v>0</v>
      </c>
      <c r="EI174" s="359">
        <f t="shared" ca="1" si="298"/>
        <v>0</v>
      </c>
      <c r="EJ174" s="359">
        <f t="shared" ca="1" si="299"/>
        <v>0</v>
      </c>
      <c r="EK174" s="359">
        <f t="shared" ca="1" si="300"/>
        <v>0</v>
      </c>
      <c r="EL174" s="359">
        <f t="shared" ca="1" si="315"/>
        <v>0</v>
      </c>
    </row>
    <row r="175" spans="6:142" x14ac:dyDescent="0.35">
      <c r="F175" s="372">
        <f ca="1">IFERROR(INDEX('Inflation Rates'!$A$16:$H$138,MATCH('IRA Roth'!$H175,'Inflation Rates'!$A$16:$A$138,0),8)/INDEX('Inflation Rates'!$A$16:$H$138,MATCH('IRA Roth'!$H175,'Inflation Rates'!$A$16:$A$138,0)-1,8)-1,F174)</f>
        <v>2.0000000000000018E-2</v>
      </c>
      <c r="G175" s="372">
        <f ca="1">IFERROR(INDEX('Inflation Rates'!$A$16:$H$138,MATCH('IRA Roth'!$H175,'Inflation Rates'!$A$16:$A$138,0),6)/INDEX('Inflation Rates'!$A$16:$H$138,MATCH('IRA Roth'!$H175,'Inflation Rates'!$A$16:$A$138,0)-1,6)-1,G174)</f>
        <v>2.0999999999999908E-2</v>
      </c>
      <c r="H175" s="362">
        <f t="shared" ca="1" si="366"/>
        <v>2186</v>
      </c>
      <c r="I175" s="362">
        <f t="shared" ca="1" si="366"/>
        <v>286</v>
      </c>
      <c r="J175" s="362">
        <v>167</v>
      </c>
      <c r="K175" s="371">
        <f t="shared" ca="1" si="317"/>
        <v>0</v>
      </c>
      <c r="L175" s="359">
        <f t="shared" ca="1" si="246"/>
        <v>0</v>
      </c>
      <c r="M175" s="359">
        <f t="shared" ca="1" si="247"/>
        <v>0</v>
      </c>
      <c r="N175" s="359">
        <f t="shared" ca="1" si="248"/>
        <v>0</v>
      </c>
      <c r="O175" s="359">
        <f t="shared" ca="1" si="318"/>
        <v>0</v>
      </c>
      <c r="P175" s="359">
        <f t="shared" ca="1" si="301"/>
        <v>0</v>
      </c>
      <c r="R175" s="362">
        <f t="shared" ca="1" si="319"/>
        <v>286</v>
      </c>
      <c r="S175" s="362">
        <v>167</v>
      </c>
      <c r="T175" s="371">
        <f t="shared" ca="1" si="320"/>
        <v>0</v>
      </c>
      <c r="U175" s="359">
        <f t="shared" ca="1" si="352"/>
        <v>0</v>
      </c>
      <c r="V175" s="359">
        <f t="shared" ca="1" si="250"/>
        <v>0</v>
      </c>
      <c r="W175" s="359">
        <f t="shared" ca="1" si="251"/>
        <v>0</v>
      </c>
      <c r="X175" s="359">
        <f t="shared" ca="1" si="321"/>
        <v>0</v>
      </c>
      <c r="Y175" s="359">
        <f t="shared" ca="1" si="302"/>
        <v>0</v>
      </c>
      <c r="AA175" s="362">
        <f t="shared" ca="1" si="322"/>
        <v>286</v>
      </c>
      <c r="AB175" s="362">
        <v>167</v>
      </c>
      <c r="AC175" s="371">
        <f t="shared" ca="1" si="323"/>
        <v>0</v>
      </c>
      <c r="AD175" s="359">
        <f t="shared" ca="1" si="364"/>
        <v>0</v>
      </c>
      <c r="AE175" s="359">
        <f t="shared" ca="1" si="253"/>
        <v>0</v>
      </c>
      <c r="AF175" s="359">
        <f t="shared" ca="1" si="254"/>
        <v>0</v>
      </c>
      <c r="AG175" s="359">
        <f t="shared" ca="1" si="324"/>
        <v>0</v>
      </c>
      <c r="AH175" s="359">
        <f t="shared" ca="1" si="303"/>
        <v>0</v>
      </c>
      <c r="AJ175" s="362">
        <f t="shared" ca="1" si="325"/>
        <v>286</v>
      </c>
      <c r="AK175" s="362">
        <v>167</v>
      </c>
      <c r="AL175" s="371">
        <f t="shared" ca="1" si="326"/>
        <v>0</v>
      </c>
      <c r="AM175" s="359">
        <f t="shared" ca="1" si="353"/>
        <v>0</v>
      </c>
      <c r="AN175" s="359">
        <f t="shared" ca="1" si="256"/>
        <v>0</v>
      </c>
      <c r="AO175" s="359">
        <f t="shared" ca="1" si="257"/>
        <v>0</v>
      </c>
      <c r="AP175" s="359">
        <f t="shared" ca="1" si="327"/>
        <v>0</v>
      </c>
      <c r="AQ175" s="359">
        <f t="shared" ca="1" si="304"/>
        <v>0</v>
      </c>
      <c r="AS175" s="362">
        <f t="shared" ca="1" si="328"/>
        <v>286</v>
      </c>
      <c r="AT175" s="362">
        <v>167</v>
      </c>
      <c r="AU175" s="371">
        <f t="shared" ca="1" si="329"/>
        <v>0</v>
      </c>
      <c r="AV175" s="359">
        <f t="shared" ca="1" si="354"/>
        <v>0</v>
      </c>
      <c r="AW175" s="359">
        <f t="shared" ca="1" si="259"/>
        <v>0</v>
      </c>
      <c r="AX175" s="359">
        <f t="shared" ca="1" si="260"/>
        <v>0</v>
      </c>
      <c r="AY175" s="359">
        <f t="shared" ca="1" si="330"/>
        <v>0</v>
      </c>
      <c r="AZ175" s="359">
        <f t="shared" ca="1" si="305"/>
        <v>0</v>
      </c>
      <c r="BB175" s="362">
        <f t="shared" ca="1" si="331"/>
        <v>286</v>
      </c>
      <c r="BC175" s="362">
        <v>167</v>
      </c>
      <c r="BD175" s="371">
        <f t="shared" ca="1" si="332"/>
        <v>0</v>
      </c>
      <c r="BE175" s="359">
        <f t="shared" ca="1" si="355"/>
        <v>0</v>
      </c>
      <c r="BF175" s="359">
        <f t="shared" ca="1" si="262"/>
        <v>0</v>
      </c>
      <c r="BG175" s="359">
        <f t="shared" ca="1" si="263"/>
        <v>0</v>
      </c>
      <c r="BH175" s="359">
        <f t="shared" ca="1" si="264"/>
        <v>0</v>
      </c>
      <c r="BI175" s="359">
        <f t="shared" ca="1" si="306"/>
        <v>0</v>
      </c>
      <c r="BK175" s="362">
        <f t="shared" ca="1" si="333"/>
        <v>286</v>
      </c>
      <c r="BL175" s="362">
        <v>167</v>
      </c>
      <c r="BM175" s="371">
        <f t="shared" ca="1" si="334"/>
        <v>0</v>
      </c>
      <c r="BN175" s="359">
        <f t="shared" ca="1" si="356"/>
        <v>0</v>
      </c>
      <c r="BO175" s="359">
        <f t="shared" ca="1" si="266"/>
        <v>0</v>
      </c>
      <c r="BP175" s="359">
        <f t="shared" ca="1" si="267"/>
        <v>0</v>
      </c>
      <c r="BQ175" s="359">
        <f t="shared" ca="1" si="268"/>
        <v>0</v>
      </c>
      <c r="BR175" s="359">
        <f t="shared" ca="1" si="307"/>
        <v>0</v>
      </c>
      <c r="BT175" s="362">
        <f t="shared" ca="1" si="335"/>
        <v>286</v>
      </c>
      <c r="BU175" s="362">
        <v>167</v>
      </c>
      <c r="BV175" s="371">
        <f t="shared" ca="1" si="336"/>
        <v>0</v>
      </c>
      <c r="BW175" s="359">
        <f t="shared" ca="1" si="357"/>
        <v>0</v>
      </c>
      <c r="BX175" s="359">
        <f t="shared" ca="1" si="270"/>
        <v>0</v>
      </c>
      <c r="BY175" s="359">
        <f t="shared" ca="1" si="271"/>
        <v>0</v>
      </c>
      <c r="BZ175" s="359">
        <f t="shared" ca="1" si="272"/>
        <v>0</v>
      </c>
      <c r="CA175" s="359">
        <f t="shared" ca="1" si="308"/>
        <v>0</v>
      </c>
      <c r="CC175" s="362">
        <f t="shared" ca="1" si="337"/>
        <v>286</v>
      </c>
      <c r="CD175" s="362">
        <v>167</v>
      </c>
      <c r="CE175" s="371">
        <f t="shared" ca="1" si="338"/>
        <v>0</v>
      </c>
      <c r="CF175" s="359">
        <f t="shared" ca="1" si="358"/>
        <v>0</v>
      </c>
      <c r="CG175" s="359">
        <f t="shared" ca="1" si="274"/>
        <v>0</v>
      </c>
      <c r="CH175" s="359">
        <f t="shared" ca="1" si="275"/>
        <v>0</v>
      </c>
      <c r="CI175" s="359">
        <f t="shared" ca="1" si="276"/>
        <v>0</v>
      </c>
      <c r="CJ175" s="359">
        <f t="shared" ca="1" si="309"/>
        <v>0</v>
      </c>
      <c r="CL175" s="362">
        <f t="shared" ca="1" si="339"/>
        <v>286</v>
      </c>
      <c r="CM175" s="362">
        <v>167</v>
      </c>
      <c r="CN175" s="371">
        <f t="shared" ca="1" si="340"/>
        <v>0</v>
      </c>
      <c r="CO175" s="359">
        <f t="shared" ca="1" si="365"/>
        <v>0</v>
      </c>
      <c r="CP175" s="359">
        <f t="shared" ca="1" si="278"/>
        <v>0</v>
      </c>
      <c r="CQ175" s="359">
        <f t="shared" ca="1" si="279"/>
        <v>0</v>
      </c>
      <c r="CR175" s="359">
        <f t="shared" ca="1" si="280"/>
        <v>0</v>
      </c>
      <c r="CS175" s="359">
        <f t="shared" ca="1" si="310"/>
        <v>0</v>
      </c>
      <c r="CU175" s="362">
        <f t="shared" ca="1" si="341"/>
        <v>286</v>
      </c>
      <c r="CV175" s="362">
        <v>167</v>
      </c>
      <c r="CW175" s="371">
        <f t="shared" ca="1" si="342"/>
        <v>0</v>
      </c>
      <c r="CX175" s="359">
        <f t="shared" ca="1" si="359"/>
        <v>0</v>
      </c>
      <c r="CY175" s="359">
        <f t="shared" ca="1" si="282"/>
        <v>0</v>
      </c>
      <c r="CZ175" s="359">
        <f t="shared" ca="1" si="283"/>
        <v>0</v>
      </c>
      <c r="DA175" s="359">
        <f t="shared" ca="1" si="284"/>
        <v>0</v>
      </c>
      <c r="DB175" s="359">
        <f t="shared" ca="1" si="311"/>
        <v>0</v>
      </c>
      <c r="DD175" s="362">
        <f t="shared" ca="1" si="343"/>
        <v>286</v>
      </c>
      <c r="DE175" s="362">
        <v>167</v>
      </c>
      <c r="DF175" s="371">
        <f t="shared" ca="1" si="344"/>
        <v>0</v>
      </c>
      <c r="DG175" s="359">
        <f t="shared" ca="1" si="360"/>
        <v>0</v>
      </c>
      <c r="DH175" s="359">
        <f t="shared" ca="1" si="286"/>
        <v>0</v>
      </c>
      <c r="DI175" s="359">
        <f t="shared" ca="1" si="287"/>
        <v>0</v>
      </c>
      <c r="DJ175" s="359">
        <f t="shared" ca="1" si="288"/>
        <v>0</v>
      </c>
      <c r="DK175" s="359">
        <f t="shared" ca="1" si="312"/>
        <v>0</v>
      </c>
      <c r="DM175" s="362">
        <f t="shared" ca="1" si="345"/>
        <v>286</v>
      </c>
      <c r="DN175" s="362">
        <v>167</v>
      </c>
      <c r="DO175" s="371">
        <f t="shared" ca="1" si="346"/>
        <v>0</v>
      </c>
      <c r="DP175" s="359">
        <f t="shared" ca="1" si="361"/>
        <v>0</v>
      </c>
      <c r="DQ175" s="359">
        <f t="shared" ca="1" si="290"/>
        <v>0</v>
      </c>
      <c r="DR175" s="359">
        <f t="shared" ca="1" si="291"/>
        <v>0</v>
      </c>
      <c r="DS175" s="359">
        <f t="shared" ca="1" si="292"/>
        <v>0</v>
      </c>
      <c r="DT175" s="359">
        <f t="shared" ca="1" si="313"/>
        <v>0</v>
      </c>
      <c r="DV175" s="362">
        <f t="shared" ca="1" si="347"/>
        <v>286</v>
      </c>
      <c r="DW175" s="362">
        <v>167</v>
      </c>
      <c r="DX175" s="371">
        <f t="shared" ca="1" si="348"/>
        <v>0</v>
      </c>
      <c r="DY175" s="359">
        <f t="shared" ca="1" si="362"/>
        <v>0</v>
      </c>
      <c r="DZ175" s="359">
        <f t="shared" ca="1" si="294"/>
        <v>0</v>
      </c>
      <c r="EA175" s="359">
        <f t="shared" ca="1" si="295"/>
        <v>0</v>
      </c>
      <c r="EB175" s="359">
        <f t="shared" ca="1" si="296"/>
        <v>0</v>
      </c>
      <c r="EC175" s="359">
        <f t="shared" ca="1" si="314"/>
        <v>0</v>
      </c>
      <c r="EE175" s="362">
        <f t="shared" ca="1" si="349"/>
        <v>286</v>
      </c>
      <c r="EF175" s="362">
        <v>167</v>
      </c>
      <c r="EG175" s="371">
        <f t="shared" ca="1" si="350"/>
        <v>0</v>
      </c>
      <c r="EH175" s="359">
        <f t="shared" ca="1" si="363"/>
        <v>0</v>
      </c>
      <c r="EI175" s="359">
        <f t="shared" ca="1" si="298"/>
        <v>0</v>
      </c>
      <c r="EJ175" s="359">
        <f t="shared" ca="1" si="299"/>
        <v>0</v>
      </c>
      <c r="EK175" s="359">
        <f t="shared" ca="1" si="300"/>
        <v>0</v>
      </c>
      <c r="EL175" s="359">
        <f t="shared" ca="1" si="315"/>
        <v>0</v>
      </c>
    </row>
    <row r="176" spans="6:142" x14ac:dyDescent="0.35">
      <c r="F176" s="372">
        <f ca="1">IFERROR(INDEX('Inflation Rates'!$A$16:$H$138,MATCH('IRA Roth'!$H176,'Inflation Rates'!$A$16:$A$138,0),8)/INDEX('Inflation Rates'!$A$16:$H$138,MATCH('IRA Roth'!$H176,'Inflation Rates'!$A$16:$A$138,0)-1,8)-1,F175)</f>
        <v>2.0000000000000018E-2</v>
      </c>
      <c r="G176" s="372">
        <f ca="1">IFERROR(INDEX('Inflation Rates'!$A$16:$H$138,MATCH('IRA Roth'!$H176,'Inflation Rates'!$A$16:$A$138,0),6)/INDEX('Inflation Rates'!$A$16:$H$138,MATCH('IRA Roth'!$H176,'Inflation Rates'!$A$16:$A$138,0)-1,6)-1,G175)</f>
        <v>2.0999999999999908E-2</v>
      </c>
      <c r="H176" s="362">
        <f t="shared" ca="1" si="366"/>
        <v>2187</v>
      </c>
      <c r="I176" s="362">
        <f t="shared" ca="1" si="366"/>
        <v>287</v>
      </c>
      <c r="J176" s="362">
        <v>168</v>
      </c>
      <c r="K176" s="371">
        <f t="shared" ca="1" si="317"/>
        <v>0</v>
      </c>
      <c r="L176" s="359">
        <f t="shared" ca="1" si="246"/>
        <v>0</v>
      </c>
      <c r="M176" s="359">
        <f t="shared" ca="1" si="247"/>
        <v>0</v>
      </c>
      <c r="N176" s="359">
        <f t="shared" ca="1" si="248"/>
        <v>0</v>
      </c>
      <c r="O176" s="359">
        <f t="shared" ca="1" si="318"/>
        <v>0</v>
      </c>
      <c r="P176" s="359">
        <f t="shared" ca="1" si="301"/>
        <v>0</v>
      </c>
      <c r="R176" s="362">
        <f t="shared" ca="1" si="319"/>
        <v>287</v>
      </c>
      <c r="S176" s="362">
        <v>168</v>
      </c>
      <c r="T176" s="371">
        <f t="shared" ca="1" si="320"/>
        <v>0</v>
      </c>
      <c r="U176" s="359">
        <f t="shared" ca="1" si="352"/>
        <v>0</v>
      </c>
      <c r="V176" s="359">
        <f t="shared" ca="1" si="250"/>
        <v>0</v>
      </c>
      <c r="W176" s="359">
        <f t="shared" ca="1" si="251"/>
        <v>0</v>
      </c>
      <c r="X176" s="359">
        <f t="shared" ca="1" si="321"/>
        <v>0</v>
      </c>
      <c r="Y176" s="359">
        <f t="shared" ca="1" si="302"/>
        <v>0</v>
      </c>
      <c r="AA176" s="362">
        <f t="shared" ca="1" si="322"/>
        <v>287</v>
      </c>
      <c r="AB176" s="362">
        <v>168</v>
      </c>
      <c r="AC176" s="371">
        <f t="shared" ca="1" si="323"/>
        <v>0</v>
      </c>
      <c r="AD176" s="359">
        <f t="shared" ca="1" si="364"/>
        <v>0</v>
      </c>
      <c r="AE176" s="359">
        <f t="shared" ca="1" si="253"/>
        <v>0</v>
      </c>
      <c r="AF176" s="359">
        <f t="shared" ca="1" si="254"/>
        <v>0</v>
      </c>
      <c r="AG176" s="359">
        <f t="shared" ca="1" si="324"/>
        <v>0</v>
      </c>
      <c r="AH176" s="359">
        <f t="shared" ca="1" si="303"/>
        <v>0</v>
      </c>
      <c r="AJ176" s="362">
        <f t="shared" ca="1" si="325"/>
        <v>287</v>
      </c>
      <c r="AK176" s="362">
        <v>168</v>
      </c>
      <c r="AL176" s="371">
        <f t="shared" ca="1" si="326"/>
        <v>0</v>
      </c>
      <c r="AM176" s="359">
        <f t="shared" ca="1" si="353"/>
        <v>0</v>
      </c>
      <c r="AN176" s="359">
        <f t="shared" ca="1" si="256"/>
        <v>0</v>
      </c>
      <c r="AO176" s="359">
        <f t="shared" ca="1" si="257"/>
        <v>0</v>
      </c>
      <c r="AP176" s="359">
        <f t="shared" ca="1" si="327"/>
        <v>0</v>
      </c>
      <c r="AQ176" s="359">
        <f t="shared" ca="1" si="304"/>
        <v>0</v>
      </c>
      <c r="AS176" s="362">
        <f t="shared" ca="1" si="328"/>
        <v>287</v>
      </c>
      <c r="AT176" s="362">
        <v>168</v>
      </c>
      <c r="AU176" s="371">
        <f t="shared" ca="1" si="329"/>
        <v>0</v>
      </c>
      <c r="AV176" s="359">
        <f t="shared" ca="1" si="354"/>
        <v>0</v>
      </c>
      <c r="AW176" s="359">
        <f t="shared" ca="1" si="259"/>
        <v>0</v>
      </c>
      <c r="AX176" s="359">
        <f t="shared" ca="1" si="260"/>
        <v>0</v>
      </c>
      <c r="AY176" s="359">
        <f t="shared" ca="1" si="330"/>
        <v>0</v>
      </c>
      <c r="AZ176" s="359">
        <f t="shared" ca="1" si="305"/>
        <v>0</v>
      </c>
      <c r="BB176" s="362">
        <f t="shared" ca="1" si="331"/>
        <v>287</v>
      </c>
      <c r="BC176" s="362">
        <v>168</v>
      </c>
      <c r="BD176" s="371">
        <f t="shared" ca="1" si="332"/>
        <v>0</v>
      </c>
      <c r="BE176" s="359">
        <f t="shared" ca="1" si="355"/>
        <v>0</v>
      </c>
      <c r="BF176" s="359">
        <f t="shared" ca="1" si="262"/>
        <v>0</v>
      </c>
      <c r="BG176" s="359">
        <f t="shared" ca="1" si="263"/>
        <v>0</v>
      </c>
      <c r="BH176" s="359">
        <f t="shared" ca="1" si="264"/>
        <v>0</v>
      </c>
      <c r="BI176" s="359">
        <f t="shared" ca="1" si="306"/>
        <v>0</v>
      </c>
      <c r="BK176" s="362">
        <f t="shared" ca="1" si="333"/>
        <v>287</v>
      </c>
      <c r="BL176" s="362">
        <v>168</v>
      </c>
      <c r="BM176" s="371">
        <f t="shared" ca="1" si="334"/>
        <v>0</v>
      </c>
      <c r="BN176" s="359">
        <f t="shared" ca="1" si="356"/>
        <v>0</v>
      </c>
      <c r="BO176" s="359">
        <f t="shared" ca="1" si="266"/>
        <v>0</v>
      </c>
      <c r="BP176" s="359">
        <f t="shared" ca="1" si="267"/>
        <v>0</v>
      </c>
      <c r="BQ176" s="359">
        <f t="shared" ca="1" si="268"/>
        <v>0</v>
      </c>
      <c r="BR176" s="359">
        <f t="shared" ca="1" si="307"/>
        <v>0</v>
      </c>
      <c r="BT176" s="362">
        <f t="shared" ca="1" si="335"/>
        <v>287</v>
      </c>
      <c r="BU176" s="362">
        <v>168</v>
      </c>
      <c r="BV176" s="371">
        <f t="shared" ca="1" si="336"/>
        <v>0</v>
      </c>
      <c r="BW176" s="359">
        <f t="shared" ca="1" si="357"/>
        <v>0</v>
      </c>
      <c r="BX176" s="359">
        <f t="shared" ca="1" si="270"/>
        <v>0</v>
      </c>
      <c r="BY176" s="359">
        <f t="shared" ca="1" si="271"/>
        <v>0</v>
      </c>
      <c r="BZ176" s="359">
        <f t="shared" ca="1" si="272"/>
        <v>0</v>
      </c>
      <c r="CA176" s="359">
        <f t="shared" ca="1" si="308"/>
        <v>0</v>
      </c>
      <c r="CC176" s="362">
        <f t="shared" ca="1" si="337"/>
        <v>287</v>
      </c>
      <c r="CD176" s="362">
        <v>168</v>
      </c>
      <c r="CE176" s="371">
        <f t="shared" ca="1" si="338"/>
        <v>0</v>
      </c>
      <c r="CF176" s="359">
        <f t="shared" ca="1" si="358"/>
        <v>0</v>
      </c>
      <c r="CG176" s="359">
        <f t="shared" ca="1" si="274"/>
        <v>0</v>
      </c>
      <c r="CH176" s="359">
        <f t="shared" ca="1" si="275"/>
        <v>0</v>
      </c>
      <c r="CI176" s="359">
        <f t="shared" ca="1" si="276"/>
        <v>0</v>
      </c>
      <c r="CJ176" s="359">
        <f t="shared" ca="1" si="309"/>
        <v>0</v>
      </c>
      <c r="CL176" s="362">
        <f t="shared" ca="1" si="339"/>
        <v>287</v>
      </c>
      <c r="CM176" s="362">
        <v>168</v>
      </c>
      <c r="CN176" s="371">
        <f t="shared" ca="1" si="340"/>
        <v>0</v>
      </c>
      <c r="CO176" s="359">
        <f t="shared" ca="1" si="365"/>
        <v>0</v>
      </c>
      <c r="CP176" s="359">
        <f t="shared" ca="1" si="278"/>
        <v>0</v>
      </c>
      <c r="CQ176" s="359">
        <f t="shared" ca="1" si="279"/>
        <v>0</v>
      </c>
      <c r="CR176" s="359">
        <f t="shared" ca="1" si="280"/>
        <v>0</v>
      </c>
      <c r="CS176" s="359">
        <f t="shared" ca="1" si="310"/>
        <v>0</v>
      </c>
      <c r="CU176" s="362">
        <f t="shared" ca="1" si="341"/>
        <v>287</v>
      </c>
      <c r="CV176" s="362">
        <v>168</v>
      </c>
      <c r="CW176" s="371">
        <f t="shared" ca="1" si="342"/>
        <v>0</v>
      </c>
      <c r="CX176" s="359">
        <f t="shared" ca="1" si="359"/>
        <v>0</v>
      </c>
      <c r="CY176" s="359">
        <f t="shared" ca="1" si="282"/>
        <v>0</v>
      </c>
      <c r="CZ176" s="359">
        <f t="shared" ca="1" si="283"/>
        <v>0</v>
      </c>
      <c r="DA176" s="359">
        <f t="shared" ca="1" si="284"/>
        <v>0</v>
      </c>
      <c r="DB176" s="359">
        <f t="shared" ca="1" si="311"/>
        <v>0</v>
      </c>
      <c r="DD176" s="362">
        <f t="shared" ca="1" si="343"/>
        <v>287</v>
      </c>
      <c r="DE176" s="362">
        <v>168</v>
      </c>
      <c r="DF176" s="371">
        <f t="shared" ca="1" si="344"/>
        <v>0</v>
      </c>
      <c r="DG176" s="359">
        <f t="shared" ca="1" si="360"/>
        <v>0</v>
      </c>
      <c r="DH176" s="359">
        <f t="shared" ca="1" si="286"/>
        <v>0</v>
      </c>
      <c r="DI176" s="359">
        <f t="shared" ca="1" si="287"/>
        <v>0</v>
      </c>
      <c r="DJ176" s="359">
        <f t="shared" ca="1" si="288"/>
        <v>0</v>
      </c>
      <c r="DK176" s="359">
        <f t="shared" ca="1" si="312"/>
        <v>0</v>
      </c>
      <c r="DM176" s="362">
        <f t="shared" ca="1" si="345"/>
        <v>287</v>
      </c>
      <c r="DN176" s="362">
        <v>168</v>
      </c>
      <c r="DO176" s="371">
        <f t="shared" ca="1" si="346"/>
        <v>0</v>
      </c>
      <c r="DP176" s="359">
        <f t="shared" ca="1" si="361"/>
        <v>0</v>
      </c>
      <c r="DQ176" s="359">
        <f t="shared" ca="1" si="290"/>
        <v>0</v>
      </c>
      <c r="DR176" s="359">
        <f t="shared" ca="1" si="291"/>
        <v>0</v>
      </c>
      <c r="DS176" s="359">
        <f t="shared" ca="1" si="292"/>
        <v>0</v>
      </c>
      <c r="DT176" s="359">
        <f t="shared" ca="1" si="313"/>
        <v>0</v>
      </c>
      <c r="DV176" s="362">
        <f t="shared" ca="1" si="347"/>
        <v>287</v>
      </c>
      <c r="DW176" s="362">
        <v>168</v>
      </c>
      <c r="DX176" s="371">
        <f t="shared" ca="1" si="348"/>
        <v>0</v>
      </c>
      <c r="DY176" s="359">
        <f t="shared" ca="1" si="362"/>
        <v>0</v>
      </c>
      <c r="DZ176" s="359">
        <f t="shared" ca="1" si="294"/>
        <v>0</v>
      </c>
      <c r="EA176" s="359">
        <f t="shared" ca="1" si="295"/>
        <v>0</v>
      </c>
      <c r="EB176" s="359">
        <f t="shared" ca="1" si="296"/>
        <v>0</v>
      </c>
      <c r="EC176" s="359">
        <f t="shared" ca="1" si="314"/>
        <v>0</v>
      </c>
      <c r="EE176" s="362">
        <f t="shared" ca="1" si="349"/>
        <v>287</v>
      </c>
      <c r="EF176" s="362">
        <v>168</v>
      </c>
      <c r="EG176" s="371">
        <f t="shared" ca="1" si="350"/>
        <v>0</v>
      </c>
      <c r="EH176" s="359">
        <f t="shared" ca="1" si="363"/>
        <v>0</v>
      </c>
      <c r="EI176" s="359">
        <f t="shared" ca="1" si="298"/>
        <v>0</v>
      </c>
      <c r="EJ176" s="359">
        <f t="shared" ca="1" si="299"/>
        <v>0</v>
      </c>
      <c r="EK176" s="359">
        <f t="shared" ca="1" si="300"/>
        <v>0</v>
      </c>
      <c r="EL176" s="359">
        <f t="shared" ca="1" si="315"/>
        <v>0</v>
      </c>
    </row>
    <row r="177" spans="6:142" x14ac:dyDescent="0.35">
      <c r="F177" s="372">
        <f ca="1">IFERROR(INDEX('Inflation Rates'!$A$16:$H$138,MATCH('IRA Roth'!$H177,'Inflation Rates'!$A$16:$A$138,0),8)/INDEX('Inflation Rates'!$A$16:$H$138,MATCH('IRA Roth'!$H177,'Inflation Rates'!$A$16:$A$138,0)-1,8)-1,F176)</f>
        <v>2.0000000000000018E-2</v>
      </c>
      <c r="G177" s="372">
        <f ca="1">IFERROR(INDEX('Inflation Rates'!$A$16:$H$138,MATCH('IRA Roth'!$H177,'Inflation Rates'!$A$16:$A$138,0),6)/INDEX('Inflation Rates'!$A$16:$H$138,MATCH('IRA Roth'!$H177,'Inflation Rates'!$A$16:$A$138,0)-1,6)-1,G176)</f>
        <v>2.0999999999999908E-2</v>
      </c>
      <c r="H177" s="362">
        <f t="shared" ca="1" si="366"/>
        <v>2188</v>
      </c>
      <c r="I177" s="362">
        <f t="shared" ca="1" si="366"/>
        <v>288</v>
      </c>
      <c r="J177" s="362">
        <v>169</v>
      </c>
      <c r="K177" s="371">
        <f t="shared" ca="1" si="317"/>
        <v>0</v>
      </c>
      <c r="L177" s="359">
        <f t="shared" ca="1" si="246"/>
        <v>0</v>
      </c>
      <c r="M177" s="359">
        <f t="shared" ca="1" si="247"/>
        <v>0</v>
      </c>
      <c r="N177" s="359">
        <f t="shared" ca="1" si="248"/>
        <v>0</v>
      </c>
      <c r="O177" s="359">
        <f t="shared" ca="1" si="318"/>
        <v>0</v>
      </c>
      <c r="P177" s="359">
        <f t="shared" ca="1" si="301"/>
        <v>0</v>
      </c>
      <c r="R177" s="362">
        <f t="shared" ca="1" si="319"/>
        <v>288</v>
      </c>
      <c r="S177" s="362">
        <v>169</v>
      </c>
      <c r="T177" s="371">
        <f t="shared" ca="1" si="320"/>
        <v>0</v>
      </c>
      <c r="U177" s="359">
        <f t="shared" ca="1" si="352"/>
        <v>0</v>
      </c>
      <c r="V177" s="359">
        <f t="shared" ca="1" si="250"/>
        <v>0</v>
      </c>
      <c r="W177" s="359">
        <f t="shared" ca="1" si="251"/>
        <v>0</v>
      </c>
      <c r="X177" s="359">
        <f t="shared" ca="1" si="321"/>
        <v>0</v>
      </c>
      <c r="Y177" s="359">
        <f t="shared" ca="1" si="302"/>
        <v>0</v>
      </c>
      <c r="AA177" s="362">
        <f t="shared" ca="1" si="322"/>
        <v>288</v>
      </c>
      <c r="AB177" s="362">
        <v>169</v>
      </c>
      <c r="AC177" s="371">
        <f t="shared" ca="1" si="323"/>
        <v>0</v>
      </c>
      <c r="AD177" s="359">
        <f t="shared" ca="1" si="364"/>
        <v>0</v>
      </c>
      <c r="AE177" s="359">
        <f t="shared" ca="1" si="253"/>
        <v>0</v>
      </c>
      <c r="AF177" s="359">
        <f t="shared" ca="1" si="254"/>
        <v>0</v>
      </c>
      <c r="AG177" s="359">
        <f t="shared" ca="1" si="324"/>
        <v>0</v>
      </c>
      <c r="AH177" s="359">
        <f t="shared" ca="1" si="303"/>
        <v>0</v>
      </c>
      <c r="AJ177" s="362">
        <f t="shared" ca="1" si="325"/>
        <v>288</v>
      </c>
      <c r="AK177" s="362">
        <v>169</v>
      </c>
      <c r="AL177" s="371">
        <f t="shared" ca="1" si="326"/>
        <v>0</v>
      </c>
      <c r="AM177" s="359">
        <f t="shared" ca="1" si="353"/>
        <v>0</v>
      </c>
      <c r="AN177" s="359">
        <f t="shared" ca="1" si="256"/>
        <v>0</v>
      </c>
      <c r="AO177" s="359">
        <f t="shared" ca="1" si="257"/>
        <v>0</v>
      </c>
      <c r="AP177" s="359">
        <f t="shared" ca="1" si="327"/>
        <v>0</v>
      </c>
      <c r="AQ177" s="359">
        <f t="shared" ca="1" si="304"/>
        <v>0</v>
      </c>
      <c r="AS177" s="362">
        <f t="shared" ca="1" si="328"/>
        <v>288</v>
      </c>
      <c r="AT177" s="362">
        <v>169</v>
      </c>
      <c r="AU177" s="371">
        <f t="shared" ca="1" si="329"/>
        <v>0</v>
      </c>
      <c r="AV177" s="359">
        <f t="shared" ca="1" si="354"/>
        <v>0</v>
      </c>
      <c r="AW177" s="359">
        <f t="shared" ca="1" si="259"/>
        <v>0</v>
      </c>
      <c r="AX177" s="359">
        <f t="shared" ca="1" si="260"/>
        <v>0</v>
      </c>
      <c r="AY177" s="359">
        <f t="shared" ca="1" si="330"/>
        <v>0</v>
      </c>
      <c r="AZ177" s="359">
        <f t="shared" ca="1" si="305"/>
        <v>0</v>
      </c>
      <c r="BB177" s="362">
        <f t="shared" ca="1" si="331"/>
        <v>288</v>
      </c>
      <c r="BC177" s="362">
        <v>169</v>
      </c>
      <c r="BD177" s="371">
        <f t="shared" ca="1" si="332"/>
        <v>0</v>
      </c>
      <c r="BE177" s="359">
        <f t="shared" ca="1" si="355"/>
        <v>0</v>
      </c>
      <c r="BF177" s="359">
        <f t="shared" ca="1" si="262"/>
        <v>0</v>
      </c>
      <c r="BG177" s="359">
        <f t="shared" ca="1" si="263"/>
        <v>0</v>
      </c>
      <c r="BH177" s="359">
        <f t="shared" ca="1" si="264"/>
        <v>0</v>
      </c>
      <c r="BI177" s="359">
        <f t="shared" ca="1" si="306"/>
        <v>0</v>
      </c>
      <c r="BK177" s="362">
        <f t="shared" ca="1" si="333"/>
        <v>288</v>
      </c>
      <c r="BL177" s="362">
        <v>169</v>
      </c>
      <c r="BM177" s="371">
        <f t="shared" ca="1" si="334"/>
        <v>0</v>
      </c>
      <c r="BN177" s="359">
        <f t="shared" ca="1" si="356"/>
        <v>0</v>
      </c>
      <c r="BO177" s="359">
        <f t="shared" ca="1" si="266"/>
        <v>0</v>
      </c>
      <c r="BP177" s="359">
        <f t="shared" ca="1" si="267"/>
        <v>0</v>
      </c>
      <c r="BQ177" s="359">
        <f t="shared" ca="1" si="268"/>
        <v>0</v>
      </c>
      <c r="BR177" s="359">
        <f t="shared" ca="1" si="307"/>
        <v>0</v>
      </c>
      <c r="BT177" s="362">
        <f t="shared" ca="1" si="335"/>
        <v>288</v>
      </c>
      <c r="BU177" s="362">
        <v>169</v>
      </c>
      <c r="BV177" s="371">
        <f t="shared" ca="1" si="336"/>
        <v>0</v>
      </c>
      <c r="BW177" s="359">
        <f t="shared" ca="1" si="357"/>
        <v>0</v>
      </c>
      <c r="BX177" s="359">
        <f t="shared" ca="1" si="270"/>
        <v>0</v>
      </c>
      <c r="BY177" s="359">
        <f t="shared" ca="1" si="271"/>
        <v>0</v>
      </c>
      <c r="BZ177" s="359">
        <f t="shared" ca="1" si="272"/>
        <v>0</v>
      </c>
      <c r="CA177" s="359">
        <f t="shared" ca="1" si="308"/>
        <v>0</v>
      </c>
      <c r="CC177" s="362">
        <f t="shared" ca="1" si="337"/>
        <v>288</v>
      </c>
      <c r="CD177" s="362">
        <v>169</v>
      </c>
      <c r="CE177" s="371">
        <f t="shared" ca="1" si="338"/>
        <v>0</v>
      </c>
      <c r="CF177" s="359">
        <f t="shared" ca="1" si="358"/>
        <v>0</v>
      </c>
      <c r="CG177" s="359">
        <f t="shared" ca="1" si="274"/>
        <v>0</v>
      </c>
      <c r="CH177" s="359">
        <f t="shared" ca="1" si="275"/>
        <v>0</v>
      </c>
      <c r="CI177" s="359">
        <f t="shared" ca="1" si="276"/>
        <v>0</v>
      </c>
      <c r="CJ177" s="359">
        <f t="shared" ca="1" si="309"/>
        <v>0</v>
      </c>
      <c r="CL177" s="362">
        <f t="shared" ca="1" si="339"/>
        <v>288</v>
      </c>
      <c r="CM177" s="362">
        <v>169</v>
      </c>
      <c r="CN177" s="371">
        <f t="shared" ca="1" si="340"/>
        <v>0</v>
      </c>
      <c r="CO177" s="359">
        <f t="shared" ca="1" si="365"/>
        <v>0</v>
      </c>
      <c r="CP177" s="359">
        <f t="shared" ca="1" si="278"/>
        <v>0</v>
      </c>
      <c r="CQ177" s="359">
        <f t="shared" ca="1" si="279"/>
        <v>0</v>
      </c>
      <c r="CR177" s="359">
        <f t="shared" ca="1" si="280"/>
        <v>0</v>
      </c>
      <c r="CS177" s="359">
        <f t="shared" ca="1" si="310"/>
        <v>0</v>
      </c>
      <c r="CU177" s="362">
        <f t="shared" ca="1" si="341"/>
        <v>288</v>
      </c>
      <c r="CV177" s="362">
        <v>169</v>
      </c>
      <c r="CW177" s="371">
        <f t="shared" ca="1" si="342"/>
        <v>0</v>
      </c>
      <c r="CX177" s="359">
        <f t="shared" ca="1" si="359"/>
        <v>0</v>
      </c>
      <c r="CY177" s="359">
        <f t="shared" ca="1" si="282"/>
        <v>0</v>
      </c>
      <c r="CZ177" s="359">
        <f t="shared" ca="1" si="283"/>
        <v>0</v>
      </c>
      <c r="DA177" s="359">
        <f t="shared" ca="1" si="284"/>
        <v>0</v>
      </c>
      <c r="DB177" s="359">
        <f t="shared" ca="1" si="311"/>
        <v>0</v>
      </c>
      <c r="DD177" s="362">
        <f t="shared" ca="1" si="343"/>
        <v>288</v>
      </c>
      <c r="DE177" s="362">
        <v>169</v>
      </c>
      <c r="DF177" s="371">
        <f t="shared" ca="1" si="344"/>
        <v>0</v>
      </c>
      <c r="DG177" s="359">
        <f t="shared" ca="1" si="360"/>
        <v>0</v>
      </c>
      <c r="DH177" s="359">
        <f t="shared" ca="1" si="286"/>
        <v>0</v>
      </c>
      <c r="DI177" s="359">
        <f t="shared" ca="1" si="287"/>
        <v>0</v>
      </c>
      <c r="DJ177" s="359">
        <f t="shared" ca="1" si="288"/>
        <v>0</v>
      </c>
      <c r="DK177" s="359">
        <f t="shared" ca="1" si="312"/>
        <v>0</v>
      </c>
      <c r="DM177" s="362">
        <f t="shared" ca="1" si="345"/>
        <v>288</v>
      </c>
      <c r="DN177" s="362">
        <v>169</v>
      </c>
      <c r="DO177" s="371">
        <f t="shared" ca="1" si="346"/>
        <v>0</v>
      </c>
      <c r="DP177" s="359">
        <f t="shared" ca="1" si="361"/>
        <v>0</v>
      </c>
      <c r="DQ177" s="359">
        <f t="shared" ca="1" si="290"/>
        <v>0</v>
      </c>
      <c r="DR177" s="359">
        <f t="shared" ca="1" si="291"/>
        <v>0</v>
      </c>
      <c r="DS177" s="359">
        <f t="shared" ca="1" si="292"/>
        <v>0</v>
      </c>
      <c r="DT177" s="359">
        <f t="shared" ca="1" si="313"/>
        <v>0</v>
      </c>
      <c r="DV177" s="362">
        <f t="shared" ca="1" si="347"/>
        <v>288</v>
      </c>
      <c r="DW177" s="362">
        <v>169</v>
      </c>
      <c r="DX177" s="371">
        <f t="shared" ca="1" si="348"/>
        <v>0</v>
      </c>
      <c r="DY177" s="359">
        <f t="shared" ca="1" si="362"/>
        <v>0</v>
      </c>
      <c r="DZ177" s="359">
        <f t="shared" ca="1" si="294"/>
        <v>0</v>
      </c>
      <c r="EA177" s="359">
        <f t="shared" ca="1" si="295"/>
        <v>0</v>
      </c>
      <c r="EB177" s="359">
        <f t="shared" ca="1" si="296"/>
        <v>0</v>
      </c>
      <c r="EC177" s="359">
        <f t="shared" ca="1" si="314"/>
        <v>0</v>
      </c>
      <c r="EE177" s="362">
        <f t="shared" ca="1" si="349"/>
        <v>288</v>
      </c>
      <c r="EF177" s="362">
        <v>169</v>
      </c>
      <c r="EG177" s="371">
        <f t="shared" ca="1" si="350"/>
        <v>0</v>
      </c>
      <c r="EH177" s="359">
        <f t="shared" ca="1" si="363"/>
        <v>0</v>
      </c>
      <c r="EI177" s="359">
        <f t="shared" ca="1" si="298"/>
        <v>0</v>
      </c>
      <c r="EJ177" s="359">
        <f t="shared" ca="1" si="299"/>
        <v>0</v>
      </c>
      <c r="EK177" s="359">
        <f t="shared" ca="1" si="300"/>
        <v>0</v>
      </c>
      <c r="EL177" s="359">
        <f t="shared" ca="1" si="315"/>
        <v>0</v>
      </c>
    </row>
    <row r="178" spans="6:142" x14ac:dyDescent="0.35">
      <c r="F178" s="372">
        <f ca="1">IFERROR(INDEX('Inflation Rates'!$A$16:$H$138,MATCH('IRA Roth'!$H178,'Inflation Rates'!$A$16:$A$138,0),8)/INDEX('Inflation Rates'!$A$16:$H$138,MATCH('IRA Roth'!$H178,'Inflation Rates'!$A$16:$A$138,0)-1,8)-1,F177)</f>
        <v>2.0000000000000018E-2</v>
      </c>
      <c r="G178" s="372">
        <f ca="1">IFERROR(INDEX('Inflation Rates'!$A$16:$H$138,MATCH('IRA Roth'!$H178,'Inflation Rates'!$A$16:$A$138,0),6)/INDEX('Inflation Rates'!$A$16:$H$138,MATCH('IRA Roth'!$H178,'Inflation Rates'!$A$16:$A$138,0)-1,6)-1,G177)</f>
        <v>2.0999999999999908E-2</v>
      </c>
      <c r="H178" s="362">
        <f t="shared" ca="1" si="366"/>
        <v>2189</v>
      </c>
      <c r="I178" s="362">
        <f t="shared" ca="1" si="366"/>
        <v>289</v>
      </c>
      <c r="J178" s="362">
        <v>170</v>
      </c>
      <c r="K178" s="371">
        <f t="shared" ca="1" si="317"/>
        <v>0</v>
      </c>
      <c r="L178" s="359">
        <f t="shared" ca="1" si="246"/>
        <v>0</v>
      </c>
      <c r="M178" s="359">
        <f t="shared" ca="1" si="247"/>
        <v>0</v>
      </c>
      <c r="N178" s="359">
        <f t="shared" ca="1" si="248"/>
        <v>0</v>
      </c>
      <c r="O178" s="359">
        <f t="shared" ca="1" si="318"/>
        <v>0</v>
      </c>
      <c r="P178" s="359">
        <f t="shared" ca="1" si="301"/>
        <v>0</v>
      </c>
      <c r="R178" s="362">
        <f t="shared" ca="1" si="319"/>
        <v>289</v>
      </c>
      <c r="S178" s="362">
        <v>170</v>
      </c>
      <c r="T178" s="371">
        <f t="shared" ca="1" si="320"/>
        <v>0</v>
      </c>
      <c r="U178" s="359">
        <f t="shared" ca="1" si="352"/>
        <v>0</v>
      </c>
      <c r="V178" s="359">
        <f t="shared" ca="1" si="250"/>
        <v>0</v>
      </c>
      <c r="W178" s="359">
        <f t="shared" ca="1" si="251"/>
        <v>0</v>
      </c>
      <c r="X178" s="359">
        <f t="shared" ca="1" si="321"/>
        <v>0</v>
      </c>
      <c r="Y178" s="359">
        <f t="shared" ca="1" si="302"/>
        <v>0</v>
      </c>
      <c r="AA178" s="362">
        <f t="shared" ca="1" si="322"/>
        <v>289</v>
      </c>
      <c r="AB178" s="362">
        <v>170</v>
      </c>
      <c r="AC178" s="371">
        <f t="shared" ca="1" si="323"/>
        <v>0</v>
      </c>
      <c r="AD178" s="359">
        <f t="shared" ca="1" si="364"/>
        <v>0</v>
      </c>
      <c r="AE178" s="359">
        <f t="shared" ca="1" si="253"/>
        <v>0</v>
      </c>
      <c r="AF178" s="359">
        <f t="shared" ca="1" si="254"/>
        <v>0</v>
      </c>
      <c r="AG178" s="359">
        <f t="shared" ca="1" si="324"/>
        <v>0</v>
      </c>
      <c r="AH178" s="359">
        <f t="shared" ca="1" si="303"/>
        <v>0</v>
      </c>
      <c r="AJ178" s="362">
        <f t="shared" ca="1" si="325"/>
        <v>289</v>
      </c>
      <c r="AK178" s="362">
        <v>170</v>
      </c>
      <c r="AL178" s="371">
        <f t="shared" ca="1" si="326"/>
        <v>0</v>
      </c>
      <c r="AM178" s="359">
        <f t="shared" ca="1" si="353"/>
        <v>0</v>
      </c>
      <c r="AN178" s="359">
        <f t="shared" ca="1" si="256"/>
        <v>0</v>
      </c>
      <c r="AO178" s="359">
        <f t="shared" ca="1" si="257"/>
        <v>0</v>
      </c>
      <c r="AP178" s="359">
        <f t="shared" ca="1" si="327"/>
        <v>0</v>
      </c>
      <c r="AQ178" s="359">
        <f t="shared" ca="1" si="304"/>
        <v>0</v>
      </c>
      <c r="AS178" s="362">
        <f t="shared" ca="1" si="328"/>
        <v>289</v>
      </c>
      <c r="AT178" s="362">
        <v>170</v>
      </c>
      <c r="AU178" s="371">
        <f t="shared" ca="1" si="329"/>
        <v>0</v>
      </c>
      <c r="AV178" s="359">
        <f t="shared" ca="1" si="354"/>
        <v>0</v>
      </c>
      <c r="AW178" s="359">
        <f t="shared" ca="1" si="259"/>
        <v>0</v>
      </c>
      <c r="AX178" s="359">
        <f t="shared" ca="1" si="260"/>
        <v>0</v>
      </c>
      <c r="AY178" s="359">
        <f t="shared" ca="1" si="330"/>
        <v>0</v>
      </c>
      <c r="AZ178" s="359">
        <f t="shared" ca="1" si="305"/>
        <v>0</v>
      </c>
      <c r="BB178" s="362">
        <f t="shared" ca="1" si="331"/>
        <v>289</v>
      </c>
      <c r="BC178" s="362">
        <v>170</v>
      </c>
      <c r="BD178" s="371">
        <f t="shared" ca="1" si="332"/>
        <v>0</v>
      </c>
      <c r="BE178" s="359">
        <f t="shared" ca="1" si="355"/>
        <v>0</v>
      </c>
      <c r="BF178" s="359">
        <f t="shared" ca="1" si="262"/>
        <v>0</v>
      </c>
      <c r="BG178" s="359">
        <f t="shared" ca="1" si="263"/>
        <v>0</v>
      </c>
      <c r="BH178" s="359">
        <f t="shared" ca="1" si="264"/>
        <v>0</v>
      </c>
      <c r="BI178" s="359">
        <f t="shared" ca="1" si="306"/>
        <v>0</v>
      </c>
      <c r="BK178" s="362">
        <f t="shared" ca="1" si="333"/>
        <v>289</v>
      </c>
      <c r="BL178" s="362">
        <v>170</v>
      </c>
      <c r="BM178" s="371">
        <f t="shared" ca="1" si="334"/>
        <v>0</v>
      </c>
      <c r="BN178" s="359">
        <f t="shared" ca="1" si="356"/>
        <v>0</v>
      </c>
      <c r="BO178" s="359">
        <f t="shared" ca="1" si="266"/>
        <v>0</v>
      </c>
      <c r="BP178" s="359">
        <f t="shared" ca="1" si="267"/>
        <v>0</v>
      </c>
      <c r="BQ178" s="359">
        <f t="shared" ca="1" si="268"/>
        <v>0</v>
      </c>
      <c r="BR178" s="359">
        <f t="shared" ca="1" si="307"/>
        <v>0</v>
      </c>
      <c r="BT178" s="362">
        <f t="shared" ca="1" si="335"/>
        <v>289</v>
      </c>
      <c r="BU178" s="362">
        <v>170</v>
      </c>
      <c r="BV178" s="371">
        <f t="shared" ca="1" si="336"/>
        <v>0</v>
      </c>
      <c r="BW178" s="359">
        <f t="shared" ca="1" si="357"/>
        <v>0</v>
      </c>
      <c r="BX178" s="359">
        <f t="shared" ca="1" si="270"/>
        <v>0</v>
      </c>
      <c r="BY178" s="359">
        <f t="shared" ca="1" si="271"/>
        <v>0</v>
      </c>
      <c r="BZ178" s="359">
        <f t="shared" ca="1" si="272"/>
        <v>0</v>
      </c>
      <c r="CA178" s="359">
        <f t="shared" ca="1" si="308"/>
        <v>0</v>
      </c>
      <c r="CC178" s="362">
        <f t="shared" ca="1" si="337"/>
        <v>289</v>
      </c>
      <c r="CD178" s="362">
        <v>170</v>
      </c>
      <c r="CE178" s="371">
        <f t="shared" ca="1" si="338"/>
        <v>0</v>
      </c>
      <c r="CF178" s="359">
        <f t="shared" ca="1" si="358"/>
        <v>0</v>
      </c>
      <c r="CG178" s="359">
        <f t="shared" ca="1" si="274"/>
        <v>0</v>
      </c>
      <c r="CH178" s="359">
        <f t="shared" ca="1" si="275"/>
        <v>0</v>
      </c>
      <c r="CI178" s="359">
        <f t="shared" ca="1" si="276"/>
        <v>0</v>
      </c>
      <c r="CJ178" s="359">
        <f t="shared" ca="1" si="309"/>
        <v>0</v>
      </c>
      <c r="CL178" s="362">
        <f t="shared" ca="1" si="339"/>
        <v>289</v>
      </c>
      <c r="CM178" s="362">
        <v>170</v>
      </c>
      <c r="CN178" s="371">
        <f t="shared" ca="1" si="340"/>
        <v>0</v>
      </c>
      <c r="CO178" s="359">
        <f t="shared" ca="1" si="365"/>
        <v>0</v>
      </c>
      <c r="CP178" s="359">
        <f t="shared" ca="1" si="278"/>
        <v>0</v>
      </c>
      <c r="CQ178" s="359">
        <f t="shared" ca="1" si="279"/>
        <v>0</v>
      </c>
      <c r="CR178" s="359">
        <f t="shared" ca="1" si="280"/>
        <v>0</v>
      </c>
      <c r="CS178" s="359">
        <f t="shared" ca="1" si="310"/>
        <v>0</v>
      </c>
      <c r="CU178" s="362">
        <f t="shared" ca="1" si="341"/>
        <v>289</v>
      </c>
      <c r="CV178" s="362">
        <v>170</v>
      </c>
      <c r="CW178" s="371">
        <f t="shared" ca="1" si="342"/>
        <v>0</v>
      </c>
      <c r="CX178" s="359">
        <f t="shared" ca="1" si="359"/>
        <v>0</v>
      </c>
      <c r="CY178" s="359">
        <f t="shared" ca="1" si="282"/>
        <v>0</v>
      </c>
      <c r="CZ178" s="359">
        <f t="shared" ca="1" si="283"/>
        <v>0</v>
      </c>
      <c r="DA178" s="359">
        <f t="shared" ca="1" si="284"/>
        <v>0</v>
      </c>
      <c r="DB178" s="359">
        <f t="shared" ca="1" si="311"/>
        <v>0</v>
      </c>
      <c r="DD178" s="362">
        <f t="shared" ca="1" si="343"/>
        <v>289</v>
      </c>
      <c r="DE178" s="362">
        <v>170</v>
      </c>
      <c r="DF178" s="371">
        <f t="shared" ca="1" si="344"/>
        <v>0</v>
      </c>
      <c r="DG178" s="359">
        <f t="shared" ca="1" si="360"/>
        <v>0</v>
      </c>
      <c r="DH178" s="359">
        <f t="shared" ca="1" si="286"/>
        <v>0</v>
      </c>
      <c r="DI178" s="359">
        <f t="shared" ca="1" si="287"/>
        <v>0</v>
      </c>
      <c r="DJ178" s="359">
        <f t="shared" ca="1" si="288"/>
        <v>0</v>
      </c>
      <c r="DK178" s="359">
        <f t="shared" ca="1" si="312"/>
        <v>0</v>
      </c>
      <c r="DM178" s="362">
        <f t="shared" ca="1" si="345"/>
        <v>289</v>
      </c>
      <c r="DN178" s="362">
        <v>170</v>
      </c>
      <c r="DO178" s="371">
        <f t="shared" ca="1" si="346"/>
        <v>0</v>
      </c>
      <c r="DP178" s="359">
        <f t="shared" ca="1" si="361"/>
        <v>0</v>
      </c>
      <c r="DQ178" s="359">
        <f t="shared" ca="1" si="290"/>
        <v>0</v>
      </c>
      <c r="DR178" s="359">
        <f t="shared" ca="1" si="291"/>
        <v>0</v>
      </c>
      <c r="DS178" s="359">
        <f t="shared" ca="1" si="292"/>
        <v>0</v>
      </c>
      <c r="DT178" s="359">
        <f t="shared" ca="1" si="313"/>
        <v>0</v>
      </c>
      <c r="DV178" s="362">
        <f t="shared" ca="1" si="347"/>
        <v>289</v>
      </c>
      <c r="DW178" s="362">
        <v>170</v>
      </c>
      <c r="DX178" s="371">
        <f t="shared" ca="1" si="348"/>
        <v>0</v>
      </c>
      <c r="DY178" s="359">
        <f t="shared" ca="1" si="362"/>
        <v>0</v>
      </c>
      <c r="DZ178" s="359">
        <f t="shared" ca="1" si="294"/>
        <v>0</v>
      </c>
      <c r="EA178" s="359">
        <f t="shared" ca="1" si="295"/>
        <v>0</v>
      </c>
      <c r="EB178" s="359">
        <f t="shared" ca="1" si="296"/>
        <v>0</v>
      </c>
      <c r="EC178" s="359">
        <f t="shared" ca="1" si="314"/>
        <v>0</v>
      </c>
      <c r="EE178" s="362">
        <f t="shared" ca="1" si="349"/>
        <v>289</v>
      </c>
      <c r="EF178" s="362">
        <v>170</v>
      </c>
      <c r="EG178" s="371">
        <f t="shared" ca="1" si="350"/>
        <v>0</v>
      </c>
      <c r="EH178" s="359">
        <f t="shared" ca="1" si="363"/>
        <v>0</v>
      </c>
      <c r="EI178" s="359">
        <f t="shared" ca="1" si="298"/>
        <v>0</v>
      </c>
      <c r="EJ178" s="359">
        <f t="shared" ca="1" si="299"/>
        <v>0</v>
      </c>
      <c r="EK178" s="359">
        <f t="shared" ca="1" si="300"/>
        <v>0</v>
      </c>
      <c r="EL178" s="359">
        <f t="shared" ca="1" si="315"/>
        <v>0</v>
      </c>
    </row>
    <row r="179" spans="6:142" x14ac:dyDescent="0.35">
      <c r="F179" s="372">
        <f ca="1">IFERROR(INDEX('Inflation Rates'!$A$16:$H$138,MATCH('IRA Roth'!$H179,'Inflation Rates'!$A$16:$A$138,0),8)/INDEX('Inflation Rates'!$A$16:$H$138,MATCH('IRA Roth'!$H179,'Inflation Rates'!$A$16:$A$138,0)-1,8)-1,F178)</f>
        <v>2.0000000000000018E-2</v>
      </c>
      <c r="G179" s="372">
        <f ca="1">IFERROR(INDEX('Inflation Rates'!$A$16:$H$138,MATCH('IRA Roth'!$H179,'Inflation Rates'!$A$16:$A$138,0),6)/INDEX('Inflation Rates'!$A$16:$H$138,MATCH('IRA Roth'!$H179,'Inflation Rates'!$A$16:$A$138,0)-1,6)-1,G178)</f>
        <v>2.0999999999999908E-2</v>
      </c>
      <c r="H179" s="362">
        <f t="shared" ca="1" si="366"/>
        <v>2190</v>
      </c>
      <c r="I179" s="362">
        <f t="shared" ca="1" si="366"/>
        <v>290</v>
      </c>
      <c r="J179" s="362">
        <v>171</v>
      </c>
      <c r="K179" s="371">
        <f t="shared" ca="1" si="317"/>
        <v>0</v>
      </c>
      <c r="L179" s="359">
        <f t="shared" ca="1" si="246"/>
        <v>0</v>
      </c>
      <c r="M179" s="359">
        <f t="shared" ca="1" si="247"/>
        <v>0</v>
      </c>
      <c r="N179" s="359">
        <f t="shared" ca="1" si="248"/>
        <v>0</v>
      </c>
      <c r="O179" s="359">
        <f t="shared" ca="1" si="318"/>
        <v>0</v>
      </c>
      <c r="P179" s="359">
        <f t="shared" ca="1" si="301"/>
        <v>0</v>
      </c>
      <c r="R179" s="362">
        <f t="shared" ca="1" si="319"/>
        <v>290</v>
      </c>
      <c r="S179" s="362">
        <v>171</v>
      </c>
      <c r="T179" s="371">
        <f t="shared" ca="1" si="320"/>
        <v>0</v>
      </c>
      <c r="U179" s="359">
        <f t="shared" ca="1" si="352"/>
        <v>0</v>
      </c>
      <c r="V179" s="359">
        <f t="shared" ca="1" si="250"/>
        <v>0</v>
      </c>
      <c r="W179" s="359">
        <f t="shared" ca="1" si="251"/>
        <v>0</v>
      </c>
      <c r="X179" s="359">
        <f t="shared" ca="1" si="321"/>
        <v>0</v>
      </c>
      <c r="Y179" s="359">
        <f t="shared" ca="1" si="302"/>
        <v>0</v>
      </c>
      <c r="AA179" s="362">
        <f t="shared" ca="1" si="322"/>
        <v>290</v>
      </c>
      <c r="AB179" s="362">
        <v>171</v>
      </c>
      <c r="AC179" s="371">
        <f t="shared" ca="1" si="323"/>
        <v>0</v>
      </c>
      <c r="AD179" s="359">
        <f t="shared" ca="1" si="364"/>
        <v>0</v>
      </c>
      <c r="AE179" s="359">
        <f t="shared" ca="1" si="253"/>
        <v>0</v>
      </c>
      <c r="AF179" s="359">
        <f t="shared" ca="1" si="254"/>
        <v>0</v>
      </c>
      <c r="AG179" s="359">
        <f t="shared" ca="1" si="324"/>
        <v>0</v>
      </c>
      <c r="AH179" s="359">
        <f t="shared" ca="1" si="303"/>
        <v>0</v>
      </c>
      <c r="AJ179" s="362">
        <f t="shared" ca="1" si="325"/>
        <v>290</v>
      </c>
      <c r="AK179" s="362">
        <v>171</v>
      </c>
      <c r="AL179" s="371">
        <f t="shared" ca="1" si="326"/>
        <v>0</v>
      </c>
      <c r="AM179" s="359">
        <f t="shared" ca="1" si="353"/>
        <v>0</v>
      </c>
      <c r="AN179" s="359">
        <f t="shared" ca="1" si="256"/>
        <v>0</v>
      </c>
      <c r="AO179" s="359">
        <f t="shared" ca="1" si="257"/>
        <v>0</v>
      </c>
      <c r="AP179" s="359">
        <f t="shared" ca="1" si="327"/>
        <v>0</v>
      </c>
      <c r="AQ179" s="359">
        <f t="shared" ca="1" si="304"/>
        <v>0</v>
      </c>
      <c r="AS179" s="362">
        <f t="shared" ca="1" si="328"/>
        <v>290</v>
      </c>
      <c r="AT179" s="362">
        <v>171</v>
      </c>
      <c r="AU179" s="371">
        <f t="shared" ca="1" si="329"/>
        <v>0</v>
      </c>
      <c r="AV179" s="359">
        <f t="shared" ca="1" si="354"/>
        <v>0</v>
      </c>
      <c r="AW179" s="359">
        <f t="shared" ca="1" si="259"/>
        <v>0</v>
      </c>
      <c r="AX179" s="359">
        <f t="shared" ca="1" si="260"/>
        <v>0</v>
      </c>
      <c r="AY179" s="359">
        <f t="shared" ca="1" si="330"/>
        <v>0</v>
      </c>
      <c r="AZ179" s="359">
        <f t="shared" ca="1" si="305"/>
        <v>0</v>
      </c>
      <c r="BB179" s="362">
        <f t="shared" ca="1" si="331"/>
        <v>290</v>
      </c>
      <c r="BC179" s="362">
        <v>171</v>
      </c>
      <c r="BD179" s="371">
        <f t="shared" ca="1" si="332"/>
        <v>0</v>
      </c>
      <c r="BE179" s="359">
        <f t="shared" ca="1" si="355"/>
        <v>0</v>
      </c>
      <c r="BF179" s="359">
        <f t="shared" ca="1" si="262"/>
        <v>0</v>
      </c>
      <c r="BG179" s="359">
        <f t="shared" ca="1" si="263"/>
        <v>0</v>
      </c>
      <c r="BH179" s="359">
        <f t="shared" ca="1" si="264"/>
        <v>0</v>
      </c>
      <c r="BI179" s="359">
        <f t="shared" ca="1" si="306"/>
        <v>0</v>
      </c>
      <c r="BK179" s="362">
        <f t="shared" ca="1" si="333"/>
        <v>290</v>
      </c>
      <c r="BL179" s="362">
        <v>171</v>
      </c>
      <c r="BM179" s="371">
        <f t="shared" ca="1" si="334"/>
        <v>0</v>
      </c>
      <c r="BN179" s="359">
        <f t="shared" ca="1" si="356"/>
        <v>0</v>
      </c>
      <c r="BO179" s="359">
        <f t="shared" ca="1" si="266"/>
        <v>0</v>
      </c>
      <c r="BP179" s="359">
        <f t="shared" ca="1" si="267"/>
        <v>0</v>
      </c>
      <c r="BQ179" s="359">
        <f t="shared" ca="1" si="268"/>
        <v>0</v>
      </c>
      <c r="BR179" s="359">
        <f t="shared" ca="1" si="307"/>
        <v>0</v>
      </c>
      <c r="BT179" s="362">
        <f t="shared" ca="1" si="335"/>
        <v>290</v>
      </c>
      <c r="BU179" s="362">
        <v>171</v>
      </c>
      <c r="BV179" s="371">
        <f t="shared" ca="1" si="336"/>
        <v>0</v>
      </c>
      <c r="BW179" s="359">
        <f t="shared" ca="1" si="357"/>
        <v>0</v>
      </c>
      <c r="BX179" s="359">
        <f t="shared" ca="1" si="270"/>
        <v>0</v>
      </c>
      <c r="BY179" s="359">
        <f t="shared" ca="1" si="271"/>
        <v>0</v>
      </c>
      <c r="BZ179" s="359">
        <f t="shared" ca="1" si="272"/>
        <v>0</v>
      </c>
      <c r="CA179" s="359">
        <f t="shared" ca="1" si="308"/>
        <v>0</v>
      </c>
      <c r="CC179" s="362">
        <f t="shared" ca="1" si="337"/>
        <v>290</v>
      </c>
      <c r="CD179" s="362">
        <v>171</v>
      </c>
      <c r="CE179" s="371">
        <f t="shared" ca="1" si="338"/>
        <v>0</v>
      </c>
      <c r="CF179" s="359">
        <f t="shared" ca="1" si="358"/>
        <v>0</v>
      </c>
      <c r="CG179" s="359">
        <f t="shared" ca="1" si="274"/>
        <v>0</v>
      </c>
      <c r="CH179" s="359">
        <f t="shared" ca="1" si="275"/>
        <v>0</v>
      </c>
      <c r="CI179" s="359">
        <f t="shared" ca="1" si="276"/>
        <v>0</v>
      </c>
      <c r="CJ179" s="359">
        <f t="shared" ca="1" si="309"/>
        <v>0</v>
      </c>
      <c r="CL179" s="362">
        <f t="shared" ca="1" si="339"/>
        <v>290</v>
      </c>
      <c r="CM179" s="362">
        <v>171</v>
      </c>
      <c r="CN179" s="371">
        <f t="shared" ca="1" si="340"/>
        <v>0</v>
      </c>
      <c r="CO179" s="359">
        <f t="shared" ca="1" si="365"/>
        <v>0</v>
      </c>
      <c r="CP179" s="359">
        <f t="shared" ca="1" si="278"/>
        <v>0</v>
      </c>
      <c r="CQ179" s="359">
        <f t="shared" ca="1" si="279"/>
        <v>0</v>
      </c>
      <c r="CR179" s="359">
        <f t="shared" ca="1" si="280"/>
        <v>0</v>
      </c>
      <c r="CS179" s="359">
        <f t="shared" ca="1" si="310"/>
        <v>0</v>
      </c>
      <c r="CU179" s="362">
        <f t="shared" ca="1" si="341"/>
        <v>290</v>
      </c>
      <c r="CV179" s="362">
        <v>171</v>
      </c>
      <c r="CW179" s="371">
        <f t="shared" ca="1" si="342"/>
        <v>0</v>
      </c>
      <c r="CX179" s="359">
        <f t="shared" ca="1" si="359"/>
        <v>0</v>
      </c>
      <c r="CY179" s="359">
        <f t="shared" ca="1" si="282"/>
        <v>0</v>
      </c>
      <c r="CZ179" s="359">
        <f t="shared" ca="1" si="283"/>
        <v>0</v>
      </c>
      <c r="DA179" s="359">
        <f t="shared" ca="1" si="284"/>
        <v>0</v>
      </c>
      <c r="DB179" s="359">
        <f t="shared" ca="1" si="311"/>
        <v>0</v>
      </c>
      <c r="DD179" s="362">
        <f t="shared" ca="1" si="343"/>
        <v>290</v>
      </c>
      <c r="DE179" s="362">
        <v>171</v>
      </c>
      <c r="DF179" s="371">
        <f t="shared" ca="1" si="344"/>
        <v>0</v>
      </c>
      <c r="DG179" s="359">
        <f t="shared" ca="1" si="360"/>
        <v>0</v>
      </c>
      <c r="DH179" s="359">
        <f t="shared" ca="1" si="286"/>
        <v>0</v>
      </c>
      <c r="DI179" s="359">
        <f t="shared" ca="1" si="287"/>
        <v>0</v>
      </c>
      <c r="DJ179" s="359">
        <f t="shared" ca="1" si="288"/>
        <v>0</v>
      </c>
      <c r="DK179" s="359">
        <f t="shared" ca="1" si="312"/>
        <v>0</v>
      </c>
      <c r="DM179" s="362">
        <f t="shared" ca="1" si="345"/>
        <v>290</v>
      </c>
      <c r="DN179" s="362">
        <v>171</v>
      </c>
      <c r="DO179" s="371">
        <f t="shared" ca="1" si="346"/>
        <v>0</v>
      </c>
      <c r="DP179" s="359">
        <f t="shared" ca="1" si="361"/>
        <v>0</v>
      </c>
      <c r="DQ179" s="359">
        <f t="shared" ca="1" si="290"/>
        <v>0</v>
      </c>
      <c r="DR179" s="359">
        <f t="shared" ca="1" si="291"/>
        <v>0</v>
      </c>
      <c r="DS179" s="359">
        <f t="shared" ca="1" si="292"/>
        <v>0</v>
      </c>
      <c r="DT179" s="359">
        <f t="shared" ca="1" si="313"/>
        <v>0</v>
      </c>
      <c r="DV179" s="362">
        <f t="shared" ca="1" si="347"/>
        <v>290</v>
      </c>
      <c r="DW179" s="362">
        <v>171</v>
      </c>
      <c r="DX179" s="371">
        <f t="shared" ca="1" si="348"/>
        <v>0</v>
      </c>
      <c r="DY179" s="359">
        <f t="shared" ca="1" si="362"/>
        <v>0</v>
      </c>
      <c r="DZ179" s="359">
        <f t="shared" ca="1" si="294"/>
        <v>0</v>
      </c>
      <c r="EA179" s="359">
        <f t="shared" ca="1" si="295"/>
        <v>0</v>
      </c>
      <c r="EB179" s="359">
        <f t="shared" ca="1" si="296"/>
        <v>0</v>
      </c>
      <c r="EC179" s="359">
        <f t="shared" ca="1" si="314"/>
        <v>0</v>
      </c>
      <c r="EE179" s="362">
        <f t="shared" ca="1" si="349"/>
        <v>290</v>
      </c>
      <c r="EF179" s="362">
        <v>171</v>
      </c>
      <c r="EG179" s="371">
        <f t="shared" ca="1" si="350"/>
        <v>0</v>
      </c>
      <c r="EH179" s="359">
        <f t="shared" ca="1" si="363"/>
        <v>0</v>
      </c>
      <c r="EI179" s="359">
        <f t="shared" ca="1" si="298"/>
        <v>0</v>
      </c>
      <c r="EJ179" s="359">
        <f t="shared" ca="1" si="299"/>
        <v>0</v>
      </c>
      <c r="EK179" s="359">
        <f t="shared" ca="1" si="300"/>
        <v>0</v>
      </c>
      <c r="EL179" s="359">
        <f t="shared" ca="1" si="315"/>
        <v>0</v>
      </c>
    </row>
    <row r="180" spans="6:142" x14ac:dyDescent="0.35">
      <c r="F180" s="372">
        <f ca="1">IFERROR(INDEX('Inflation Rates'!$A$16:$H$138,MATCH('IRA Roth'!$H180,'Inflation Rates'!$A$16:$A$138,0),8)/INDEX('Inflation Rates'!$A$16:$H$138,MATCH('IRA Roth'!$H180,'Inflation Rates'!$A$16:$A$138,0)-1,8)-1,F179)</f>
        <v>2.0000000000000018E-2</v>
      </c>
      <c r="G180" s="372">
        <f ca="1">IFERROR(INDEX('Inflation Rates'!$A$16:$H$138,MATCH('IRA Roth'!$H180,'Inflation Rates'!$A$16:$A$138,0),6)/INDEX('Inflation Rates'!$A$16:$H$138,MATCH('IRA Roth'!$H180,'Inflation Rates'!$A$16:$A$138,0)-1,6)-1,G179)</f>
        <v>2.0999999999999908E-2</v>
      </c>
      <c r="H180" s="362">
        <f t="shared" ca="1" si="366"/>
        <v>2191</v>
      </c>
      <c r="I180" s="362">
        <f t="shared" ca="1" si="366"/>
        <v>291</v>
      </c>
      <c r="J180" s="362">
        <v>172</v>
      </c>
      <c r="K180" s="371">
        <f t="shared" ca="1" si="317"/>
        <v>0</v>
      </c>
      <c r="L180" s="359">
        <f t="shared" ca="1" si="246"/>
        <v>0</v>
      </c>
      <c r="M180" s="359">
        <f t="shared" ca="1" si="247"/>
        <v>0</v>
      </c>
      <c r="N180" s="359">
        <f t="shared" ca="1" si="248"/>
        <v>0</v>
      </c>
      <c r="O180" s="359">
        <f t="shared" ca="1" si="318"/>
        <v>0</v>
      </c>
      <c r="P180" s="359">
        <f t="shared" ca="1" si="301"/>
        <v>0</v>
      </c>
      <c r="R180" s="362">
        <f t="shared" ca="1" si="319"/>
        <v>291</v>
      </c>
      <c r="S180" s="362">
        <v>172</v>
      </c>
      <c r="T180" s="371">
        <f t="shared" ca="1" si="320"/>
        <v>0</v>
      </c>
      <c r="U180" s="359">
        <f t="shared" ca="1" si="352"/>
        <v>0</v>
      </c>
      <c r="V180" s="359">
        <f t="shared" ca="1" si="250"/>
        <v>0</v>
      </c>
      <c r="W180" s="359">
        <f t="shared" ca="1" si="251"/>
        <v>0</v>
      </c>
      <c r="X180" s="359">
        <f t="shared" ca="1" si="321"/>
        <v>0</v>
      </c>
      <c r="Y180" s="359">
        <f t="shared" ca="1" si="302"/>
        <v>0</v>
      </c>
      <c r="AA180" s="362">
        <f t="shared" ca="1" si="322"/>
        <v>291</v>
      </c>
      <c r="AB180" s="362">
        <v>172</v>
      </c>
      <c r="AC180" s="371">
        <f t="shared" ca="1" si="323"/>
        <v>0</v>
      </c>
      <c r="AD180" s="359">
        <f t="shared" ca="1" si="364"/>
        <v>0</v>
      </c>
      <c r="AE180" s="359">
        <f t="shared" ca="1" si="253"/>
        <v>0</v>
      </c>
      <c r="AF180" s="359">
        <f t="shared" ca="1" si="254"/>
        <v>0</v>
      </c>
      <c r="AG180" s="359">
        <f t="shared" ca="1" si="324"/>
        <v>0</v>
      </c>
      <c r="AH180" s="359">
        <f t="shared" ca="1" si="303"/>
        <v>0</v>
      </c>
      <c r="AJ180" s="362">
        <f t="shared" ca="1" si="325"/>
        <v>291</v>
      </c>
      <c r="AK180" s="362">
        <v>172</v>
      </c>
      <c r="AL180" s="371">
        <f t="shared" ca="1" si="326"/>
        <v>0</v>
      </c>
      <c r="AM180" s="359">
        <f t="shared" ca="1" si="353"/>
        <v>0</v>
      </c>
      <c r="AN180" s="359">
        <f t="shared" ca="1" si="256"/>
        <v>0</v>
      </c>
      <c r="AO180" s="359">
        <f t="shared" ca="1" si="257"/>
        <v>0</v>
      </c>
      <c r="AP180" s="359">
        <f t="shared" ca="1" si="327"/>
        <v>0</v>
      </c>
      <c r="AQ180" s="359">
        <f t="shared" ca="1" si="304"/>
        <v>0</v>
      </c>
      <c r="AS180" s="362">
        <f t="shared" ca="1" si="328"/>
        <v>291</v>
      </c>
      <c r="AT180" s="362">
        <v>172</v>
      </c>
      <c r="AU180" s="371">
        <f t="shared" ca="1" si="329"/>
        <v>0</v>
      </c>
      <c r="AV180" s="359">
        <f t="shared" ca="1" si="354"/>
        <v>0</v>
      </c>
      <c r="AW180" s="359">
        <f t="shared" ca="1" si="259"/>
        <v>0</v>
      </c>
      <c r="AX180" s="359">
        <f t="shared" ca="1" si="260"/>
        <v>0</v>
      </c>
      <c r="AY180" s="359">
        <f t="shared" ca="1" si="330"/>
        <v>0</v>
      </c>
      <c r="AZ180" s="359">
        <f t="shared" ca="1" si="305"/>
        <v>0</v>
      </c>
      <c r="BB180" s="362">
        <f t="shared" ca="1" si="331"/>
        <v>291</v>
      </c>
      <c r="BC180" s="362">
        <v>172</v>
      </c>
      <c r="BD180" s="371">
        <f t="shared" ca="1" si="332"/>
        <v>0</v>
      </c>
      <c r="BE180" s="359">
        <f t="shared" ca="1" si="355"/>
        <v>0</v>
      </c>
      <c r="BF180" s="359">
        <f t="shared" ca="1" si="262"/>
        <v>0</v>
      </c>
      <c r="BG180" s="359">
        <f t="shared" ca="1" si="263"/>
        <v>0</v>
      </c>
      <c r="BH180" s="359">
        <f t="shared" ca="1" si="264"/>
        <v>0</v>
      </c>
      <c r="BI180" s="359">
        <f t="shared" ca="1" si="306"/>
        <v>0</v>
      </c>
      <c r="BK180" s="362">
        <f t="shared" ca="1" si="333"/>
        <v>291</v>
      </c>
      <c r="BL180" s="362">
        <v>172</v>
      </c>
      <c r="BM180" s="371">
        <f t="shared" ca="1" si="334"/>
        <v>0</v>
      </c>
      <c r="BN180" s="359">
        <f t="shared" ca="1" si="356"/>
        <v>0</v>
      </c>
      <c r="BO180" s="359">
        <f t="shared" ca="1" si="266"/>
        <v>0</v>
      </c>
      <c r="BP180" s="359">
        <f t="shared" ca="1" si="267"/>
        <v>0</v>
      </c>
      <c r="BQ180" s="359">
        <f t="shared" ca="1" si="268"/>
        <v>0</v>
      </c>
      <c r="BR180" s="359">
        <f t="shared" ca="1" si="307"/>
        <v>0</v>
      </c>
      <c r="BT180" s="362">
        <f t="shared" ca="1" si="335"/>
        <v>291</v>
      </c>
      <c r="BU180" s="362">
        <v>172</v>
      </c>
      <c r="BV180" s="371">
        <f t="shared" ca="1" si="336"/>
        <v>0</v>
      </c>
      <c r="BW180" s="359">
        <f t="shared" ca="1" si="357"/>
        <v>0</v>
      </c>
      <c r="BX180" s="359">
        <f t="shared" ca="1" si="270"/>
        <v>0</v>
      </c>
      <c r="BY180" s="359">
        <f t="shared" ca="1" si="271"/>
        <v>0</v>
      </c>
      <c r="BZ180" s="359">
        <f t="shared" ca="1" si="272"/>
        <v>0</v>
      </c>
      <c r="CA180" s="359">
        <f t="shared" ca="1" si="308"/>
        <v>0</v>
      </c>
      <c r="CC180" s="362">
        <f t="shared" ca="1" si="337"/>
        <v>291</v>
      </c>
      <c r="CD180" s="362">
        <v>172</v>
      </c>
      <c r="CE180" s="371">
        <f t="shared" ca="1" si="338"/>
        <v>0</v>
      </c>
      <c r="CF180" s="359">
        <f t="shared" ca="1" si="358"/>
        <v>0</v>
      </c>
      <c r="CG180" s="359">
        <f t="shared" ca="1" si="274"/>
        <v>0</v>
      </c>
      <c r="CH180" s="359">
        <f t="shared" ca="1" si="275"/>
        <v>0</v>
      </c>
      <c r="CI180" s="359">
        <f t="shared" ca="1" si="276"/>
        <v>0</v>
      </c>
      <c r="CJ180" s="359">
        <f t="shared" ca="1" si="309"/>
        <v>0</v>
      </c>
      <c r="CL180" s="362">
        <f t="shared" ca="1" si="339"/>
        <v>291</v>
      </c>
      <c r="CM180" s="362">
        <v>172</v>
      </c>
      <c r="CN180" s="371">
        <f t="shared" ca="1" si="340"/>
        <v>0</v>
      </c>
      <c r="CO180" s="359">
        <f t="shared" ca="1" si="365"/>
        <v>0</v>
      </c>
      <c r="CP180" s="359">
        <f t="shared" ca="1" si="278"/>
        <v>0</v>
      </c>
      <c r="CQ180" s="359">
        <f t="shared" ca="1" si="279"/>
        <v>0</v>
      </c>
      <c r="CR180" s="359">
        <f t="shared" ca="1" si="280"/>
        <v>0</v>
      </c>
      <c r="CS180" s="359">
        <f t="shared" ca="1" si="310"/>
        <v>0</v>
      </c>
      <c r="CU180" s="362">
        <f t="shared" ca="1" si="341"/>
        <v>291</v>
      </c>
      <c r="CV180" s="362">
        <v>172</v>
      </c>
      <c r="CW180" s="371">
        <f t="shared" ca="1" si="342"/>
        <v>0</v>
      </c>
      <c r="CX180" s="359">
        <f t="shared" ca="1" si="359"/>
        <v>0</v>
      </c>
      <c r="CY180" s="359">
        <f t="shared" ca="1" si="282"/>
        <v>0</v>
      </c>
      <c r="CZ180" s="359">
        <f t="shared" ca="1" si="283"/>
        <v>0</v>
      </c>
      <c r="DA180" s="359">
        <f t="shared" ca="1" si="284"/>
        <v>0</v>
      </c>
      <c r="DB180" s="359">
        <f t="shared" ca="1" si="311"/>
        <v>0</v>
      </c>
      <c r="DD180" s="362">
        <f t="shared" ca="1" si="343"/>
        <v>291</v>
      </c>
      <c r="DE180" s="362">
        <v>172</v>
      </c>
      <c r="DF180" s="371">
        <f t="shared" ca="1" si="344"/>
        <v>0</v>
      </c>
      <c r="DG180" s="359">
        <f t="shared" ca="1" si="360"/>
        <v>0</v>
      </c>
      <c r="DH180" s="359">
        <f t="shared" ca="1" si="286"/>
        <v>0</v>
      </c>
      <c r="DI180" s="359">
        <f t="shared" ca="1" si="287"/>
        <v>0</v>
      </c>
      <c r="DJ180" s="359">
        <f t="shared" ca="1" si="288"/>
        <v>0</v>
      </c>
      <c r="DK180" s="359">
        <f t="shared" ca="1" si="312"/>
        <v>0</v>
      </c>
      <c r="DM180" s="362">
        <f t="shared" ca="1" si="345"/>
        <v>291</v>
      </c>
      <c r="DN180" s="362">
        <v>172</v>
      </c>
      <c r="DO180" s="371">
        <f t="shared" ca="1" si="346"/>
        <v>0</v>
      </c>
      <c r="DP180" s="359">
        <f t="shared" ca="1" si="361"/>
        <v>0</v>
      </c>
      <c r="DQ180" s="359">
        <f t="shared" ca="1" si="290"/>
        <v>0</v>
      </c>
      <c r="DR180" s="359">
        <f t="shared" ca="1" si="291"/>
        <v>0</v>
      </c>
      <c r="DS180" s="359">
        <f t="shared" ca="1" si="292"/>
        <v>0</v>
      </c>
      <c r="DT180" s="359">
        <f t="shared" ca="1" si="313"/>
        <v>0</v>
      </c>
      <c r="DV180" s="362">
        <f t="shared" ca="1" si="347"/>
        <v>291</v>
      </c>
      <c r="DW180" s="362">
        <v>172</v>
      </c>
      <c r="DX180" s="371">
        <f t="shared" ca="1" si="348"/>
        <v>0</v>
      </c>
      <c r="DY180" s="359">
        <f t="shared" ca="1" si="362"/>
        <v>0</v>
      </c>
      <c r="DZ180" s="359">
        <f t="shared" ca="1" si="294"/>
        <v>0</v>
      </c>
      <c r="EA180" s="359">
        <f t="shared" ca="1" si="295"/>
        <v>0</v>
      </c>
      <c r="EB180" s="359">
        <f t="shared" ca="1" si="296"/>
        <v>0</v>
      </c>
      <c r="EC180" s="359">
        <f t="shared" ca="1" si="314"/>
        <v>0</v>
      </c>
      <c r="EE180" s="362">
        <f t="shared" ca="1" si="349"/>
        <v>291</v>
      </c>
      <c r="EF180" s="362">
        <v>172</v>
      </c>
      <c r="EG180" s="371">
        <f t="shared" ca="1" si="350"/>
        <v>0</v>
      </c>
      <c r="EH180" s="359">
        <f t="shared" ca="1" si="363"/>
        <v>0</v>
      </c>
      <c r="EI180" s="359">
        <f t="shared" ca="1" si="298"/>
        <v>0</v>
      </c>
      <c r="EJ180" s="359">
        <f t="shared" ca="1" si="299"/>
        <v>0</v>
      </c>
      <c r="EK180" s="359">
        <f t="shared" ca="1" si="300"/>
        <v>0</v>
      </c>
      <c r="EL180" s="359">
        <f t="shared" ca="1" si="315"/>
        <v>0</v>
      </c>
    </row>
    <row r="181" spans="6:142" x14ac:dyDescent="0.35">
      <c r="F181" s="372">
        <f ca="1">IFERROR(INDEX('Inflation Rates'!$A$16:$H$138,MATCH('IRA Roth'!$H181,'Inflation Rates'!$A$16:$A$138,0),8)/INDEX('Inflation Rates'!$A$16:$H$138,MATCH('IRA Roth'!$H181,'Inflation Rates'!$A$16:$A$138,0)-1,8)-1,F180)</f>
        <v>2.0000000000000018E-2</v>
      </c>
      <c r="G181" s="372">
        <f ca="1">IFERROR(INDEX('Inflation Rates'!$A$16:$H$138,MATCH('IRA Roth'!$H181,'Inflation Rates'!$A$16:$A$138,0),6)/INDEX('Inflation Rates'!$A$16:$H$138,MATCH('IRA Roth'!$H181,'Inflation Rates'!$A$16:$A$138,0)-1,6)-1,G180)</f>
        <v>2.0999999999999908E-2</v>
      </c>
      <c r="H181" s="362">
        <f t="shared" ca="1" si="366"/>
        <v>2192</v>
      </c>
      <c r="I181" s="362">
        <f t="shared" ca="1" si="366"/>
        <v>292</v>
      </c>
      <c r="J181" s="362">
        <v>173</v>
      </c>
      <c r="K181" s="371">
        <f t="shared" ca="1" si="317"/>
        <v>0</v>
      </c>
      <c r="L181" s="359">
        <f t="shared" ca="1" si="246"/>
        <v>0</v>
      </c>
      <c r="M181" s="359">
        <f t="shared" ca="1" si="247"/>
        <v>0</v>
      </c>
      <c r="N181" s="359">
        <f t="shared" ca="1" si="248"/>
        <v>0</v>
      </c>
      <c r="O181" s="359">
        <f t="shared" ca="1" si="318"/>
        <v>0</v>
      </c>
      <c r="P181" s="359">
        <f t="shared" ca="1" si="301"/>
        <v>0</v>
      </c>
      <c r="R181" s="362">
        <f t="shared" ca="1" si="319"/>
        <v>292</v>
      </c>
      <c r="S181" s="362">
        <v>173</v>
      </c>
      <c r="T181" s="371">
        <f t="shared" ca="1" si="320"/>
        <v>0</v>
      </c>
      <c r="U181" s="359">
        <f t="shared" ca="1" si="352"/>
        <v>0</v>
      </c>
      <c r="V181" s="359">
        <f t="shared" ca="1" si="250"/>
        <v>0</v>
      </c>
      <c r="W181" s="359">
        <f t="shared" ca="1" si="251"/>
        <v>0</v>
      </c>
      <c r="X181" s="359">
        <f t="shared" ca="1" si="321"/>
        <v>0</v>
      </c>
      <c r="Y181" s="359">
        <f t="shared" ca="1" si="302"/>
        <v>0</v>
      </c>
      <c r="AA181" s="362">
        <f t="shared" ca="1" si="322"/>
        <v>292</v>
      </c>
      <c r="AB181" s="362">
        <v>173</v>
      </c>
      <c r="AC181" s="371">
        <f t="shared" ca="1" si="323"/>
        <v>0</v>
      </c>
      <c r="AD181" s="359">
        <f t="shared" ca="1" si="364"/>
        <v>0</v>
      </c>
      <c r="AE181" s="359">
        <f t="shared" ca="1" si="253"/>
        <v>0</v>
      </c>
      <c r="AF181" s="359">
        <f t="shared" ca="1" si="254"/>
        <v>0</v>
      </c>
      <c r="AG181" s="359">
        <f t="shared" ca="1" si="324"/>
        <v>0</v>
      </c>
      <c r="AH181" s="359">
        <f t="shared" ca="1" si="303"/>
        <v>0</v>
      </c>
      <c r="AJ181" s="362">
        <f t="shared" ca="1" si="325"/>
        <v>292</v>
      </c>
      <c r="AK181" s="362">
        <v>173</v>
      </c>
      <c r="AL181" s="371">
        <f t="shared" ca="1" si="326"/>
        <v>0</v>
      </c>
      <c r="AM181" s="359">
        <f t="shared" ca="1" si="353"/>
        <v>0</v>
      </c>
      <c r="AN181" s="359">
        <f t="shared" ca="1" si="256"/>
        <v>0</v>
      </c>
      <c r="AO181" s="359">
        <f t="shared" ca="1" si="257"/>
        <v>0</v>
      </c>
      <c r="AP181" s="359">
        <f t="shared" ca="1" si="327"/>
        <v>0</v>
      </c>
      <c r="AQ181" s="359">
        <f t="shared" ca="1" si="304"/>
        <v>0</v>
      </c>
      <c r="AS181" s="362">
        <f t="shared" ca="1" si="328"/>
        <v>292</v>
      </c>
      <c r="AT181" s="362">
        <v>173</v>
      </c>
      <c r="AU181" s="371">
        <f t="shared" ca="1" si="329"/>
        <v>0</v>
      </c>
      <c r="AV181" s="359">
        <f t="shared" ca="1" si="354"/>
        <v>0</v>
      </c>
      <c r="AW181" s="359">
        <f t="shared" ca="1" si="259"/>
        <v>0</v>
      </c>
      <c r="AX181" s="359">
        <f t="shared" ca="1" si="260"/>
        <v>0</v>
      </c>
      <c r="AY181" s="359">
        <f t="shared" ca="1" si="330"/>
        <v>0</v>
      </c>
      <c r="AZ181" s="359">
        <f t="shared" ca="1" si="305"/>
        <v>0</v>
      </c>
      <c r="BB181" s="362">
        <f t="shared" ca="1" si="331"/>
        <v>292</v>
      </c>
      <c r="BC181" s="362">
        <v>173</v>
      </c>
      <c r="BD181" s="371">
        <f t="shared" ca="1" si="332"/>
        <v>0</v>
      </c>
      <c r="BE181" s="359">
        <f t="shared" ca="1" si="355"/>
        <v>0</v>
      </c>
      <c r="BF181" s="359">
        <f t="shared" ca="1" si="262"/>
        <v>0</v>
      </c>
      <c r="BG181" s="359">
        <f t="shared" ca="1" si="263"/>
        <v>0</v>
      </c>
      <c r="BH181" s="359">
        <f t="shared" ca="1" si="264"/>
        <v>0</v>
      </c>
      <c r="BI181" s="359">
        <f t="shared" ca="1" si="306"/>
        <v>0</v>
      </c>
      <c r="BK181" s="362">
        <f t="shared" ca="1" si="333"/>
        <v>292</v>
      </c>
      <c r="BL181" s="362">
        <v>173</v>
      </c>
      <c r="BM181" s="371">
        <f t="shared" ca="1" si="334"/>
        <v>0</v>
      </c>
      <c r="BN181" s="359">
        <f t="shared" ca="1" si="356"/>
        <v>0</v>
      </c>
      <c r="BO181" s="359">
        <f t="shared" ca="1" si="266"/>
        <v>0</v>
      </c>
      <c r="BP181" s="359">
        <f t="shared" ca="1" si="267"/>
        <v>0</v>
      </c>
      <c r="BQ181" s="359">
        <f t="shared" ca="1" si="268"/>
        <v>0</v>
      </c>
      <c r="BR181" s="359">
        <f t="shared" ca="1" si="307"/>
        <v>0</v>
      </c>
      <c r="BT181" s="362">
        <f t="shared" ca="1" si="335"/>
        <v>292</v>
      </c>
      <c r="BU181" s="362">
        <v>173</v>
      </c>
      <c r="BV181" s="371">
        <f t="shared" ca="1" si="336"/>
        <v>0</v>
      </c>
      <c r="BW181" s="359">
        <f t="shared" ca="1" si="357"/>
        <v>0</v>
      </c>
      <c r="BX181" s="359">
        <f t="shared" ca="1" si="270"/>
        <v>0</v>
      </c>
      <c r="BY181" s="359">
        <f t="shared" ca="1" si="271"/>
        <v>0</v>
      </c>
      <c r="BZ181" s="359">
        <f t="shared" ca="1" si="272"/>
        <v>0</v>
      </c>
      <c r="CA181" s="359">
        <f t="shared" ca="1" si="308"/>
        <v>0</v>
      </c>
      <c r="CC181" s="362">
        <f t="shared" ca="1" si="337"/>
        <v>292</v>
      </c>
      <c r="CD181" s="362">
        <v>173</v>
      </c>
      <c r="CE181" s="371">
        <f t="shared" ca="1" si="338"/>
        <v>0</v>
      </c>
      <c r="CF181" s="359">
        <f t="shared" ca="1" si="358"/>
        <v>0</v>
      </c>
      <c r="CG181" s="359">
        <f t="shared" ca="1" si="274"/>
        <v>0</v>
      </c>
      <c r="CH181" s="359">
        <f t="shared" ca="1" si="275"/>
        <v>0</v>
      </c>
      <c r="CI181" s="359">
        <f t="shared" ca="1" si="276"/>
        <v>0</v>
      </c>
      <c r="CJ181" s="359">
        <f t="shared" ca="1" si="309"/>
        <v>0</v>
      </c>
      <c r="CL181" s="362">
        <f t="shared" ca="1" si="339"/>
        <v>292</v>
      </c>
      <c r="CM181" s="362">
        <v>173</v>
      </c>
      <c r="CN181" s="371">
        <f t="shared" ca="1" si="340"/>
        <v>0</v>
      </c>
      <c r="CO181" s="359">
        <f t="shared" ca="1" si="365"/>
        <v>0</v>
      </c>
      <c r="CP181" s="359">
        <f t="shared" ca="1" si="278"/>
        <v>0</v>
      </c>
      <c r="CQ181" s="359">
        <f t="shared" ca="1" si="279"/>
        <v>0</v>
      </c>
      <c r="CR181" s="359">
        <f t="shared" ca="1" si="280"/>
        <v>0</v>
      </c>
      <c r="CS181" s="359">
        <f t="shared" ca="1" si="310"/>
        <v>0</v>
      </c>
      <c r="CU181" s="362">
        <f t="shared" ca="1" si="341"/>
        <v>292</v>
      </c>
      <c r="CV181" s="362">
        <v>173</v>
      </c>
      <c r="CW181" s="371">
        <f t="shared" ca="1" si="342"/>
        <v>0</v>
      </c>
      <c r="CX181" s="359">
        <f t="shared" ca="1" si="359"/>
        <v>0</v>
      </c>
      <c r="CY181" s="359">
        <f t="shared" ca="1" si="282"/>
        <v>0</v>
      </c>
      <c r="CZ181" s="359">
        <f t="shared" ca="1" si="283"/>
        <v>0</v>
      </c>
      <c r="DA181" s="359">
        <f t="shared" ca="1" si="284"/>
        <v>0</v>
      </c>
      <c r="DB181" s="359">
        <f t="shared" ca="1" si="311"/>
        <v>0</v>
      </c>
      <c r="DD181" s="362">
        <f t="shared" ca="1" si="343"/>
        <v>292</v>
      </c>
      <c r="DE181" s="362">
        <v>173</v>
      </c>
      <c r="DF181" s="371">
        <f t="shared" ca="1" si="344"/>
        <v>0</v>
      </c>
      <c r="DG181" s="359">
        <f t="shared" ca="1" si="360"/>
        <v>0</v>
      </c>
      <c r="DH181" s="359">
        <f t="shared" ca="1" si="286"/>
        <v>0</v>
      </c>
      <c r="DI181" s="359">
        <f t="shared" ca="1" si="287"/>
        <v>0</v>
      </c>
      <c r="DJ181" s="359">
        <f t="shared" ca="1" si="288"/>
        <v>0</v>
      </c>
      <c r="DK181" s="359">
        <f t="shared" ca="1" si="312"/>
        <v>0</v>
      </c>
      <c r="DM181" s="362">
        <f t="shared" ca="1" si="345"/>
        <v>292</v>
      </c>
      <c r="DN181" s="362">
        <v>173</v>
      </c>
      <c r="DO181" s="371">
        <f t="shared" ca="1" si="346"/>
        <v>0</v>
      </c>
      <c r="DP181" s="359">
        <f t="shared" ca="1" si="361"/>
        <v>0</v>
      </c>
      <c r="DQ181" s="359">
        <f t="shared" ca="1" si="290"/>
        <v>0</v>
      </c>
      <c r="DR181" s="359">
        <f t="shared" ca="1" si="291"/>
        <v>0</v>
      </c>
      <c r="DS181" s="359">
        <f t="shared" ca="1" si="292"/>
        <v>0</v>
      </c>
      <c r="DT181" s="359">
        <f t="shared" ca="1" si="313"/>
        <v>0</v>
      </c>
      <c r="DV181" s="362">
        <f t="shared" ca="1" si="347"/>
        <v>292</v>
      </c>
      <c r="DW181" s="362">
        <v>173</v>
      </c>
      <c r="DX181" s="371">
        <f t="shared" ca="1" si="348"/>
        <v>0</v>
      </c>
      <c r="DY181" s="359">
        <f t="shared" ca="1" si="362"/>
        <v>0</v>
      </c>
      <c r="DZ181" s="359">
        <f t="shared" ca="1" si="294"/>
        <v>0</v>
      </c>
      <c r="EA181" s="359">
        <f t="shared" ca="1" si="295"/>
        <v>0</v>
      </c>
      <c r="EB181" s="359">
        <f t="shared" ca="1" si="296"/>
        <v>0</v>
      </c>
      <c r="EC181" s="359">
        <f t="shared" ca="1" si="314"/>
        <v>0</v>
      </c>
      <c r="EE181" s="362">
        <f t="shared" ca="1" si="349"/>
        <v>292</v>
      </c>
      <c r="EF181" s="362">
        <v>173</v>
      </c>
      <c r="EG181" s="371">
        <f t="shared" ca="1" si="350"/>
        <v>0</v>
      </c>
      <c r="EH181" s="359">
        <f t="shared" ca="1" si="363"/>
        <v>0</v>
      </c>
      <c r="EI181" s="359">
        <f t="shared" ca="1" si="298"/>
        <v>0</v>
      </c>
      <c r="EJ181" s="359">
        <f t="shared" ca="1" si="299"/>
        <v>0</v>
      </c>
      <c r="EK181" s="359">
        <f t="shared" ca="1" si="300"/>
        <v>0</v>
      </c>
      <c r="EL181" s="359">
        <f t="shared" ca="1" si="315"/>
        <v>0</v>
      </c>
    </row>
    <row r="182" spans="6:142" x14ac:dyDescent="0.35">
      <c r="F182" s="372">
        <f ca="1">IFERROR(INDEX('Inflation Rates'!$A$16:$H$138,MATCH('IRA Roth'!$H182,'Inflation Rates'!$A$16:$A$138,0),8)/INDEX('Inflation Rates'!$A$16:$H$138,MATCH('IRA Roth'!$H182,'Inflation Rates'!$A$16:$A$138,0)-1,8)-1,F181)</f>
        <v>2.0000000000000018E-2</v>
      </c>
      <c r="G182" s="372">
        <f ca="1">IFERROR(INDEX('Inflation Rates'!$A$16:$H$138,MATCH('IRA Roth'!$H182,'Inflation Rates'!$A$16:$A$138,0),6)/INDEX('Inflation Rates'!$A$16:$H$138,MATCH('IRA Roth'!$H182,'Inflation Rates'!$A$16:$A$138,0)-1,6)-1,G181)</f>
        <v>2.0999999999999908E-2</v>
      </c>
      <c r="H182" s="362">
        <f t="shared" ca="1" si="366"/>
        <v>2193</v>
      </c>
      <c r="I182" s="362">
        <f t="shared" ca="1" si="366"/>
        <v>293</v>
      </c>
      <c r="J182" s="362">
        <v>174</v>
      </c>
      <c r="K182" s="371">
        <f t="shared" ca="1" si="317"/>
        <v>0</v>
      </c>
      <c r="L182" s="359">
        <f t="shared" ca="1" si="246"/>
        <v>0</v>
      </c>
      <c r="M182" s="359">
        <f t="shared" ca="1" si="247"/>
        <v>0</v>
      </c>
      <c r="N182" s="359">
        <f t="shared" ca="1" si="248"/>
        <v>0</v>
      </c>
      <c r="O182" s="359">
        <f t="shared" ca="1" si="318"/>
        <v>0</v>
      </c>
      <c r="P182" s="359">
        <f t="shared" ca="1" si="301"/>
        <v>0</v>
      </c>
      <c r="R182" s="362">
        <f t="shared" ca="1" si="319"/>
        <v>293</v>
      </c>
      <c r="S182" s="362">
        <v>174</v>
      </c>
      <c r="T182" s="371">
        <f t="shared" ca="1" si="320"/>
        <v>0</v>
      </c>
      <c r="U182" s="359">
        <f t="shared" ca="1" si="352"/>
        <v>0</v>
      </c>
      <c r="V182" s="359">
        <f t="shared" ca="1" si="250"/>
        <v>0</v>
      </c>
      <c r="W182" s="359">
        <f t="shared" ca="1" si="251"/>
        <v>0</v>
      </c>
      <c r="X182" s="359">
        <f t="shared" ca="1" si="321"/>
        <v>0</v>
      </c>
      <c r="Y182" s="359">
        <f t="shared" ca="1" si="302"/>
        <v>0</v>
      </c>
      <c r="AA182" s="362">
        <f t="shared" ca="1" si="322"/>
        <v>293</v>
      </c>
      <c r="AB182" s="362">
        <v>174</v>
      </c>
      <c r="AC182" s="371">
        <f t="shared" ca="1" si="323"/>
        <v>0</v>
      </c>
      <c r="AD182" s="359">
        <f t="shared" ca="1" si="364"/>
        <v>0</v>
      </c>
      <c r="AE182" s="359">
        <f t="shared" ca="1" si="253"/>
        <v>0</v>
      </c>
      <c r="AF182" s="359">
        <f t="shared" ca="1" si="254"/>
        <v>0</v>
      </c>
      <c r="AG182" s="359">
        <f t="shared" ca="1" si="324"/>
        <v>0</v>
      </c>
      <c r="AH182" s="359">
        <f t="shared" ca="1" si="303"/>
        <v>0</v>
      </c>
      <c r="AJ182" s="362">
        <f t="shared" ca="1" si="325"/>
        <v>293</v>
      </c>
      <c r="AK182" s="362">
        <v>174</v>
      </c>
      <c r="AL182" s="371">
        <f t="shared" ca="1" si="326"/>
        <v>0</v>
      </c>
      <c r="AM182" s="359">
        <f t="shared" ca="1" si="353"/>
        <v>0</v>
      </c>
      <c r="AN182" s="359">
        <f t="shared" ca="1" si="256"/>
        <v>0</v>
      </c>
      <c r="AO182" s="359">
        <f t="shared" ca="1" si="257"/>
        <v>0</v>
      </c>
      <c r="AP182" s="359">
        <f t="shared" ca="1" si="327"/>
        <v>0</v>
      </c>
      <c r="AQ182" s="359">
        <f t="shared" ca="1" si="304"/>
        <v>0</v>
      </c>
      <c r="AS182" s="362">
        <f t="shared" ca="1" si="328"/>
        <v>293</v>
      </c>
      <c r="AT182" s="362">
        <v>174</v>
      </c>
      <c r="AU182" s="371">
        <f t="shared" ca="1" si="329"/>
        <v>0</v>
      </c>
      <c r="AV182" s="359">
        <f t="shared" ca="1" si="354"/>
        <v>0</v>
      </c>
      <c r="AW182" s="359">
        <f t="shared" ca="1" si="259"/>
        <v>0</v>
      </c>
      <c r="AX182" s="359">
        <f t="shared" ca="1" si="260"/>
        <v>0</v>
      </c>
      <c r="AY182" s="359">
        <f t="shared" ca="1" si="330"/>
        <v>0</v>
      </c>
      <c r="AZ182" s="359">
        <f t="shared" ca="1" si="305"/>
        <v>0</v>
      </c>
      <c r="BB182" s="362">
        <f t="shared" ca="1" si="331"/>
        <v>293</v>
      </c>
      <c r="BC182" s="362">
        <v>174</v>
      </c>
      <c r="BD182" s="371">
        <f t="shared" ca="1" si="332"/>
        <v>0</v>
      </c>
      <c r="BE182" s="359">
        <f t="shared" ca="1" si="355"/>
        <v>0</v>
      </c>
      <c r="BF182" s="359">
        <f t="shared" ca="1" si="262"/>
        <v>0</v>
      </c>
      <c r="BG182" s="359">
        <f t="shared" ca="1" si="263"/>
        <v>0</v>
      </c>
      <c r="BH182" s="359">
        <f t="shared" ca="1" si="264"/>
        <v>0</v>
      </c>
      <c r="BI182" s="359">
        <f t="shared" ca="1" si="306"/>
        <v>0</v>
      </c>
      <c r="BK182" s="362">
        <f t="shared" ca="1" si="333"/>
        <v>293</v>
      </c>
      <c r="BL182" s="362">
        <v>174</v>
      </c>
      <c r="BM182" s="371">
        <f t="shared" ca="1" si="334"/>
        <v>0</v>
      </c>
      <c r="BN182" s="359">
        <f t="shared" ca="1" si="356"/>
        <v>0</v>
      </c>
      <c r="BO182" s="359">
        <f t="shared" ca="1" si="266"/>
        <v>0</v>
      </c>
      <c r="BP182" s="359">
        <f t="shared" ca="1" si="267"/>
        <v>0</v>
      </c>
      <c r="BQ182" s="359">
        <f t="shared" ca="1" si="268"/>
        <v>0</v>
      </c>
      <c r="BR182" s="359">
        <f t="shared" ca="1" si="307"/>
        <v>0</v>
      </c>
      <c r="BT182" s="362">
        <f t="shared" ca="1" si="335"/>
        <v>293</v>
      </c>
      <c r="BU182" s="362">
        <v>174</v>
      </c>
      <c r="BV182" s="371">
        <f t="shared" ca="1" si="336"/>
        <v>0</v>
      </c>
      <c r="BW182" s="359">
        <f t="shared" ca="1" si="357"/>
        <v>0</v>
      </c>
      <c r="BX182" s="359">
        <f t="shared" ca="1" si="270"/>
        <v>0</v>
      </c>
      <c r="BY182" s="359">
        <f t="shared" ca="1" si="271"/>
        <v>0</v>
      </c>
      <c r="BZ182" s="359">
        <f t="shared" ca="1" si="272"/>
        <v>0</v>
      </c>
      <c r="CA182" s="359">
        <f t="shared" ca="1" si="308"/>
        <v>0</v>
      </c>
      <c r="CC182" s="362">
        <f t="shared" ca="1" si="337"/>
        <v>293</v>
      </c>
      <c r="CD182" s="362">
        <v>174</v>
      </c>
      <c r="CE182" s="371">
        <f t="shared" ca="1" si="338"/>
        <v>0</v>
      </c>
      <c r="CF182" s="359">
        <f t="shared" ca="1" si="358"/>
        <v>0</v>
      </c>
      <c r="CG182" s="359">
        <f t="shared" ca="1" si="274"/>
        <v>0</v>
      </c>
      <c r="CH182" s="359">
        <f t="shared" ca="1" si="275"/>
        <v>0</v>
      </c>
      <c r="CI182" s="359">
        <f t="shared" ca="1" si="276"/>
        <v>0</v>
      </c>
      <c r="CJ182" s="359">
        <f t="shared" ca="1" si="309"/>
        <v>0</v>
      </c>
      <c r="CL182" s="362">
        <f t="shared" ca="1" si="339"/>
        <v>293</v>
      </c>
      <c r="CM182" s="362">
        <v>174</v>
      </c>
      <c r="CN182" s="371">
        <f t="shared" ca="1" si="340"/>
        <v>0</v>
      </c>
      <c r="CO182" s="359">
        <f t="shared" ca="1" si="365"/>
        <v>0</v>
      </c>
      <c r="CP182" s="359">
        <f t="shared" ca="1" si="278"/>
        <v>0</v>
      </c>
      <c r="CQ182" s="359">
        <f t="shared" ca="1" si="279"/>
        <v>0</v>
      </c>
      <c r="CR182" s="359">
        <f t="shared" ca="1" si="280"/>
        <v>0</v>
      </c>
      <c r="CS182" s="359">
        <f t="shared" ca="1" si="310"/>
        <v>0</v>
      </c>
      <c r="CU182" s="362">
        <f t="shared" ca="1" si="341"/>
        <v>293</v>
      </c>
      <c r="CV182" s="362">
        <v>174</v>
      </c>
      <c r="CW182" s="371">
        <f t="shared" ca="1" si="342"/>
        <v>0</v>
      </c>
      <c r="CX182" s="359">
        <f t="shared" ca="1" si="359"/>
        <v>0</v>
      </c>
      <c r="CY182" s="359">
        <f t="shared" ca="1" si="282"/>
        <v>0</v>
      </c>
      <c r="CZ182" s="359">
        <f t="shared" ca="1" si="283"/>
        <v>0</v>
      </c>
      <c r="DA182" s="359">
        <f t="shared" ca="1" si="284"/>
        <v>0</v>
      </c>
      <c r="DB182" s="359">
        <f t="shared" ca="1" si="311"/>
        <v>0</v>
      </c>
      <c r="DD182" s="362">
        <f t="shared" ca="1" si="343"/>
        <v>293</v>
      </c>
      <c r="DE182" s="362">
        <v>174</v>
      </c>
      <c r="DF182" s="371">
        <f t="shared" ca="1" si="344"/>
        <v>0</v>
      </c>
      <c r="DG182" s="359">
        <f t="shared" ca="1" si="360"/>
        <v>0</v>
      </c>
      <c r="DH182" s="359">
        <f t="shared" ca="1" si="286"/>
        <v>0</v>
      </c>
      <c r="DI182" s="359">
        <f t="shared" ca="1" si="287"/>
        <v>0</v>
      </c>
      <c r="DJ182" s="359">
        <f t="shared" ca="1" si="288"/>
        <v>0</v>
      </c>
      <c r="DK182" s="359">
        <f t="shared" ca="1" si="312"/>
        <v>0</v>
      </c>
      <c r="DM182" s="362">
        <f t="shared" ca="1" si="345"/>
        <v>293</v>
      </c>
      <c r="DN182" s="362">
        <v>174</v>
      </c>
      <c r="DO182" s="371">
        <f t="shared" ca="1" si="346"/>
        <v>0</v>
      </c>
      <c r="DP182" s="359">
        <f t="shared" ca="1" si="361"/>
        <v>0</v>
      </c>
      <c r="DQ182" s="359">
        <f t="shared" ca="1" si="290"/>
        <v>0</v>
      </c>
      <c r="DR182" s="359">
        <f t="shared" ca="1" si="291"/>
        <v>0</v>
      </c>
      <c r="DS182" s="359">
        <f t="shared" ca="1" si="292"/>
        <v>0</v>
      </c>
      <c r="DT182" s="359">
        <f t="shared" ca="1" si="313"/>
        <v>0</v>
      </c>
      <c r="DV182" s="362">
        <f t="shared" ca="1" si="347"/>
        <v>293</v>
      </c>
      <c r="DW182" s="362">
        <v>174</v>
      </c>
      <c r="DX182" s="371">
        <f t="shared" ca="1" si="348"/>
        <v>0</v>
      </c>
      <c r="DY182" s="359">
        <f t="shared" ca="1" si="362"/>
        <v>0</v>
      </c>
      <c r="DZ182" s="359">
        <f t="shared" ca="1" si="294"/>
        <v>0</v>
      </c>
      <c r="EA182" s="359">
        <f t="shared" ca="1" si="295"/>
        <v>0</v>
      </c>
      <c r="EB182" s="359">
        <f t="shared" ca="1" si="296"/>
        <v>0</v>
      </c>
      <c r="EC182" s="359">
        <f t="shared" ca="1" si="314"/>
        <v>0</v>
      </c>
      <c r="EE182" s="362">
        <f t="shared" ca="1" si="349"/>
        <v>293</v>
      </c>
      <c r="EF182" s="362">
        <v>174</v>
      </c>
      <c r="EG182" s="371">
        <f t="shared" ca="1" si="350"/>
        <v>0</v>
      </c>
      <c r="EH182" s="359">
        <f t="shared" ca="1" si="363"/>
        <v>0</v>
      </c>
      <c r="EI182" s="359">
        <f t="shared" ca="1" si="298"/>
        <v>0</v>
      </c>
      <c r="EJ182" s="359">
        <f t="shared" ca="1" si="299"/>
        <v>0</v>
      </c>
      <c r="EK182" s="359">
        <f t="shared" ca="1" si="300"/>
        <v>0</v>
      </c>
      <c r="EL182" s="359">
        <f t="shared" ca="1" si="315"/>
        <v>0</v>
      </c>
    </row>
    <row r="183" spans="6:142" x14ac:dyDescent="0.35">
      <c r="F183" s="372">
        <f ca="1">IFERROR(INDEX('Inflation Rates'!$A$16:$H$138,MATCH('IRA Roth'!$H183,'Inflation Rates'!$A$16:$A$138,0),8)/INDEX('Inflation Rates'!$A$16:$H$138,MATCH('IRA Roth'!$H183,'Inflation Rates'!$A$16:$A$138,0)-1,8)-1,F182)</f>
        <v>2.0000000000000018E-2</v>
      </c>
      <c r="G183" s="372">
        <f ca="1">IFERROR(INDEX('Inflation Rates'!$A$16:$H$138,MATCH('IRA Roth'!$H183,'Inflation Rates'!$A$16:$A$138,0),6)/INDEX('Inflation Rates'!$A$16:$H$138,MATCH('IRA Roth'!$H183,'Inflation Rates'!$A$16:$A$138,0)-1,6)-1,G182)</f>
        <v>2.0999999999999908E-2</v>
      </c>
      <c r="H183" s="362">
        <f t="shared" ca="1" si="366"/>
        <v>2194</v>
      </c>
      <c r="I183" s="362">
        <f t="shared" ca="1" si="366"/>
        <v>294</v>
      </c>
      <c r="J183" s="362">
        <v>175</v>
      </c>
      <c r="K183" s="371">
        <f t="shared" ca="1" si="317"/>
        <v>0</v>
      </c>
      <c r="L183" s="359">
        <f t="shared" ca="1" si="246"/>
        <v>0</v>
      </c>
      <c r="M183" s="359">
        <f t="shared" ca="1" si="247"/>
        <v>0</v>
      </c>
      <c r="N183" s="359">
        <f t="shared" ca="1" si="248"/>
        <v>0</v>
      </c>
      <c r="O183" s="359">
        <f t="shared" ca="1" si="318"/>
        <v>0</v>
      </c>
      <c r="P183" s="359">
        <f t="shared" ca="1" si="301"/>
        <v>0</v>
      </c>
      <c r="R183" s="362">
        <f t="shared" ca="1" si="319"/>
        <v>294</v>
      </c>
      <c r="S183" s="362">
        <v>175</v>
      </c>
      <c r="T183" s="371">
        <f t="shared" ca="1" si="320"/>
        <v>0</v>
      </c>
      <c r="U183" s="359">
        <f t="shared" ca="1" si="352"/>
        <v>0</v>
      </c>
      <c r="V183" s="359">
        <f t="shared" ca="1" si="250"/>
        <v>0</v>
      </c>
      <c r="W183" s="359">
        <f t="shared" ca="1" si="251"/>
        <v>0</v>
      </c>
      <c r="X183" s="359">
        <f t="shared" ca="1" si="321"/>
        <v>0</v>
      </c>
      <c r="Y183" s="359">
        <f t="shared" ca="1" si="302"/>
        <v>0</v>
      </c>
      <c r="AA183" s="362">
        <f t="shared" ca="1" si="322"/>
        <v>294</v>
      </c>
      <c r="AB183" s="362">
        <v>175</v>
      </c>
      <c r="AC183" s="371">
        <f t="shared" ca="1" si="323"/>
        <v>0</v>
      </c>
      <c r="AD183" s="359">
        <f t="shared" ca="1" si="364"/>
        <v>0</v>
      </c>
      <c r="AE183" s="359">
        <f t="shared" ca="1" si="253"/>
        <v>0</v>
      </c>
      <c r="AF183" s="359">
        <f t="shared" ca="1" si="254"/>
        <v>0</v>
      </c>
      <c r="AG183" s="359">
        <f t="shared" ca="1" si="324"/>
        <v>0</v>
      </c>
      <c r="AH183" s="359">
        <f t="shared" ca="1" si="303"/>
        <v>0</v>
      </c>
      <c r="AJ183" s="362">
        <f t="shared" ca="1" si="325"/>
        <v>294</v>
      </c>
      <c r="AK183" s="362">
        <v>175</v>
      </c>
      <c r="AL183" s="371">
        <f t="shared" ca="1" si="326"/>
        <v>0</v>
      </c>
      <c r="AM183" s="359">
        <f t="shared" ca="1" si="353"/>
        <v>0</v>
      </c>
      <c r="AN183" s="359">
        <f t="shared" ca="1" si="256"/>
        <v>0</v>
      </c>
      <c r="AO183" s="359">
        <f t="shared" ca="1" si="257"/>
        <v>0</v>
      </c>
      <c r="AP183" s="359">
        <f t="shared" ca="1" si="327"/>
        <v>0</v>
      </c>
      <c r="AQ183" s="359">
        <f t="shared" ca="1" si="304"/>
        <v>0</v>
      </c>
      <c r="AS183" s="362">
        <f t="shared" ca="1" si="328"/>
        <v>294</v>
      </c>
      <c r="AT183" s="362">
        <v>175</v>
      </c>
      <c r="AU183" s="371">
        <f t="shared" ca="1" si="329"/>
        <v>0</v>
      </c>
      <c r="AV183" s="359">
        <f t="shared" ca="1" si="354"/>
        <v>0</v>
      </c>
      <c r="AW183" s="359">
        <f t="shared" ca="1" si="259"/>
        <v>0</v>
      </c>
      <c r="AX183" s="359">
        <f t="shared" ca="1" si="260"/>
        <v>0</v>
      </c>
      <c r="AY183" s="359">
        <f t="shared" ca="1" si="330"/>
        <v>0</v>
      </c>
      <c r="AZ183" s="359">
        <f t="shared" ca="1" si="305"/>
        <v>0</v>
      </c>
      <c r="BB183" s="362">
        <f t="shared" ca="1" si="331"/>
        <v>294</v>
      </c>
      <c r="BC183" s="362">
        <v>175</v>
      </c>
      <c r="BD183" s="371">
        <f t="shared" ca="1" si="332"/>
        <v>0</v>
      </c>
      <c r="BE183" s="359">
        <f t="shared" ca="1" si="355"/>
        <v>0</v>
      </c>
      <c r="BF183" s="359">
        <f t="shared" ca="1" si="262"/>
        <v>0</v>
      </c>
      <c r="BG183" s="359">
        <f t="shared" ca="1" si="263"/>
        <v>0</v>
      </c>
      <c r="BH183" s="359">
        <f t="shared" ca="1" si="264"/>
        <v>0</v>
      </c>
      <c r="BI183" s="359">
        <f t="shared" ca="1" si="306"/>
        <v>0</v>
      </c>
      <c r="BK183" s="362">
        <f t="shared" ca="1" si="333"/>
        <v>294</v>
      </c>
      <c r="BL183" s="362">
        <v>175</v>
      </c>
      <c r="BM183" s="371">
        <f t="shared" ca="1" si="334"/>
        <v>0</v>
      </c>
      <c r="BN183" s="359">
        <f t="shared" ca="1" si="356"/>
        <v>0</v>
      </c>
      <c r="BO183" s="359">
        <f t="shared" ca="1" si="266"/>
        <v>0</v>
      </c>
      <c r="BP183" s="359">
        <f t="shared" ca="1" si="267"/>
        <v>0</v>
      </c>
      <c r="BQ183" s="359">
        <f t="shared" ca="1" si="268"/>
        <v>0</v>
      </c>
      <c r="BR183" s="359">
        <f t="shared" ca="1" si="307"/>
        <v>0</v>
      </c>
      <c r="BT183" s="362">
        <f t="shared" ca="1" si="335"/>
        <v>294</v>
      </c>
      <c r="BU183" s="362">
        <v>175</v>
      </c>
      <c r="BV183" s="371">
        <f t="shared" ca="1" si="336"/>
        <v>0</v>
      </c>
      <c r="BW183" s="359">
        <f t="shared" ca="1" si="357"/>
        <v>0</v>
      </c>
      <c r="BX183" s="359">
        <f t="shared" ca="1" si="270"/>
        <v>0</v>
      </c>
      <c r="BY183" s="359">
        <f t="shared" ca="1" si="271"/>
        <v>0</v>
      </c>
      <c r="BZ183" s="359">
        <f t="shared" ca="1" si="272"/>
        <v>0</v>
      </c>
      <c r="CA183" s="359">
        <f t="shared" ca="1" si="308"/>
        <v>0</v>
      </c>
      <c r="CC183" s="362">
        <f t="shared" ca="1" si="337"/>
        <v>294</v>
      </c>
      <c r="CD183" s="362">
        <v>175</v>
      </c>
      <c r="CE183" s="371">
        <f t="shared" ca="1" si="338"/>
        <v>0</v>
      </c>
      <c r="CF183" s="359">
        <f t="shared" ca="1" si="358"/>
        <v>0</v>
      </c>
      <c r="CG183" s="359">
        <f t="shared" ca="1" si="274"/>
        <v>0</v>
      </c>
      <c r="CH183" s="359">
        <f t="shared" ca="1" si="275"/>
        <v>0</v>
      </c>
      <c r="CI183" s="359">
        <f t="shared" ca="1" si="276"/>
        <v>0</v>
      </c>
      <c r="CJ183" s="359">
        <f t="shared" ca="1" si="309"/>
        <v>0</v>
      </c>
      <c r="CL183" s="362">
        <f t="shared" ca="1" si="339"/>
        <v>294</v>
      </c>
      <c r="CM183" s="362">
        <v>175</v>
      </c>
      <c r="CN183" s="371">
        <f t="shared" ca="1" si="340"/>
        <v>0</v>
      </c>
      <c r="CO183" s="359">
        <f t="shared" ca="1" si="365"/>
        <v>0</v>
      </c>
      <c r="CP183" s="359">
        <f t="shared" ca="1" si="278"/>
        <v>0</v>
      </c>
      <c r="CQ183" s="359">
        <f t="shared" ca="1" si="279"/>
        <v>0</v>
      </c>
      <c r="CR183" s="359">
        <f t="shared" ca="1" si="280"/>
        <v>0</v>
      </c>
      <c r="CS183" s="359">
        <f t="shared" ca="1" si="310"/>
        <v>0</v>
      </c>
      <c r="CU183" s="362">
        <f t="shared" ca="1" si="341"/>
        <v>294</v>
      </c>
      <c r="CV183" s="362">
        <v>175</v>
      </c>
      <c r="CW183" s="371">
        <f t="shared" ca="1" si="342"/>
        <v>0</v>
      </c>
      <c r="CX183" s="359">
        <f t="shared" ca="1" si="359"/>
        <v>0</v>
      </c>
      <c r="CY183" s="359">
        <f t="shared" ca="1" si="282"/>
        <v>0</v>
      </c>
      <c r="CZ183" s="359">
        <f t="shared" ca="1" si="283"/>
        <v>0</v>
      </c>
      <c r="DA183" s="359">
        <f t="shared" ca="1" si="284"/>
        <v>0</v>
      </c>
      <c r="DB183" s="359">
        <f t="shared" ca="1" si="311"/>
        <v>0</v>
      </c>
      <c r="DD183" s="362">
        <f t="shared" ca="1" si="343"/>
        <v>294</v>
      </c>
      <c r="DE183" s="362">
        <v>175</v>
      </c>
      <c r="DF183" s="371">
        <f t="shared" ca="1" si="344"/>
        <v>0</v>
      </c>
      <c r="DG183" s="359">
        <f t="shared" ca="1" si="360"/>
        <v>0</v>
      </c>
      <c r="DH183" s="359">
        <f t="shared" ca="1" si="286"/>
        <v>0</v>
      </c>
      <c r="DI183" s="359">
        <f t="shared" ca="1" si="287"/>
        <v>0</v>
      </c>
      <c r="DJ183" s="359">
        <f t="shared" ca="1" si="288"/>
        <v>0</v>
      </c>
      <c r="DK183" s="359">
        <f t="shared" ca="1" si="312"/>
        <v>0</v>
      </c>
      <c r="DM183" s="362">
        <f t="shared" ca="1" si="345"/>
        <v>294</v>
      </c>
      <c r="DN183" s="362">
        <v>175</v>
      </c>
      <c r="DO183" s="371">
        <f t="shared" ca="1" si="346"/>
        <v>0</v>
      </c>
      <c r="DP183" s="359">
        <f t="shared" ca="1" si="361"/>
        <v>0</v>
      </c>
      <c r="DQ183" s="359">
        <f t="shared" ca="1" si="290"/>
        <v>0</v>
      </c>
      <c r="DR183" s="359">
        <f t="shared" ca="1" si="291"/>
        <v>0</v>
      </c>
      <c r="DS183" s="359">
        <f t="shared" ca="1" si="292"/>
        <v>0</v>
      </c>
      <c r="DT183" s="359">
        <f t="shared" ca="1" si="313"/>
        <v>0</v>
      </c>
      <c r="DV183" s="362">
        <f t="shared" ca="1" si="347"/>
        <v>294</v>
      </c>
      <c r="DW183" s="362">
        <v>175</v>
      </c>
      <c r="DX183" s="371">
        <f t="shared" ca="1" si="348"/>
        <v>0</v>
      </c>
      <c r="DY183" s="359">
        <f t="shared" ca="1" si="362"/>
        <v>0</v>
      </c>
      <c r="DZ183" s="359">
        <f t="shared" ca="1" si="294"/>
        <v>0</v>
      </c>
      <c r="EA183" s="359">
        <f t="shared" ca="1" si="295"/>
        <v>0</v>
      </c>
      <c r="EB183" s="359">
        <f t="shared" ca="1" si="296"/>
        <v>0</v>
      </c>
      <c r="EC183" s="359">
        <f t="shared" ca="1" si="314"/>
        <v>0</v>
      </c>
      <c r="EE183" s="362">
        <f t="shared" ca="1" si="349"/>
        <v>294</v>
      </c>
      <c r="EF183" s="362">
        <v>175</v>
      </c>
      <c r="EG183" s="371">
        <f t="shared" ca="1" si="350"/>
        <v>0</v>
      </c>
      <c r="EH183" s="359">
        <f t="shared" ca="1" si="363"/>
        <v>0</v>
      </c>
      <c r="EI183" s="359">
        <f t="shared" ca="1" si="298"/>
        <v>0</v>
      </c>
      <c r="EJ183" s="359">
        <f t="shared" ca="1" si="299"/>
        <v>0</v>
      </c>
      <c r="EK183" s="359">
        <f t="shared" ca="1" si="300"/>
        <v>0</v>
      </c>
      <c r="EL183" s="359">
        <f t="shared" ca="1" si="315"/>
        <v>0</v>
      </c>
    </row>
    <row r="184" spans="6:142" x14ac:dyDescent="0.35">
      <c r="F184" s="372">
        <f ca="1">IFERROR(INDEX('Inflation Rates'!$A$16:$H$138,MATCH('IRA Roth'!$H184,'Inflation Rates'!$A$16:$A$138,0),8)/INDEX('Inflation Rates'!$A$16:$H$138,MATCH('IRA Roth'!$H184,'Inflation Rates'!$A$16:$A$138,0)-1,8)-1,F183)</f>
        <v>2.0000000000000018E-2</v>
      </c>
      <c r="G184" s="372">
        <f ca="1">IFERROR(INDEX('Inflation Rates'!$A$16:$H$138,MATCH('IRA Roth'!$H184,'Inflation Rates'!$A$16:$A$138,0),6)/INDEX('Inflation Rates'!$A$16:$H$138,MATCH('IRA Roth'!$H184,'Inflation Rates'!$A$16:$A$138,0)-1,6)-1,G183)</f>
        <v>2.0999999999999908E-2</v>
      </c>
      <c r="H184" s="362">
        <f t="shared" ca="1" si="366"/>
        <v>2195</v>
      </c>
      <c r="I184" s="362">
        <f t="shared" ca="1" si="366"/>
        <v>295</v>
      </c>
      <c r="J184" s="362">
        <v>176</v>
      </c>
      <c r="K184" s="371">
        <f t="shared" ca="1" si="317"/>
        <v>0</v>
      </c>
      <c r="L184" s="359">
        <f t="shared" ca="1" si="246"/>
        <v>0</v>
      </c>
      <c r="M184" s="359">
        <f t="shared" ca="1" si="247"/>
        <v>0</v>
      </c>
      <c r="N184" s="359">
        <f t="shared" ca="1" si="248"/>
        <v>0</v>
      </c>
      <c r="O184" s="359">
        <f t="shared" ca="1" si="318"/>
        <v>0</v>
      </c>
      <c r="P184" s="359">
        <f t="shared" ca="1" si="301"/>
        <v>0</v>
      </c>
      <c r="R184" s="362">
        <f t="shared" ca="1" si="319"/>
        <v>295</v>
      </c>
      <c r="S184" s="362">
        <v>176</v>
      </c>
      <c r="T184" s="371">
        <f t="shared" ca="1" si="320"/>
        <v>0</v>
      </c>
      <c r="U184" s="359">
        <f t="shared" ca="1" si="352"/>
        <v>0</v>
      </c>
      <c r="V184" s="359">
        <f t="shared" ca="1" si="250"/>
        <v>0</v>
      </c>
      <c r="W184" s="359">
        <f t="shared" ca="1" si="251"/>
        <v>0</v>
      </c>
      <c r="X184" s="359">
        <f t="shared" ca="1" si="321"/>
        <v>0</v>
      </c>
      <c r="Y184" s="359">
        <f t="shared" ca="1" si="302"/>
        <v>0</v>
      </c>
      <c r="AA184" s="362">
        <f t="shared" ca="1" si="322"/>
        <v>295</v>
      </c>
      <c r="AB184" s="362">
        <v>176</v>
      </c>
      <c r="AC184" s="371">
        <f t="shared" ca="1" si="323"/>
        <v>0</v>
      </c>
      <c r="AD184" s="359">
        <f t="shared" ca="1" si="364"/>
        <v>0</v>
      </c>
      <c r="AE184" s="359">
        <f t="shared" ca="1" si="253"/>
        <v>0</v>
      </c>
      <c r="AF184" s="359">
        <f t="shared" ca="1" si="254"/>
        <v>0</v>
      </c>
      <c r="AG184" s="359">
        <f t="shared" ca="1" si="324"/>
        <v>0</v>
      </c>
      <c r="AH184" s="359">
        <f t="shared" ca="1" si="303"/>
        <v>0</v>
      </c>
      <c r="AJ184" s="362">
        <f t="shared" ca="1" si="325"/>
        <v>295</v>
      </c>
      <c r="AK184" s="362">
        <v>176</v>
      </c>
      <c r="AL184" s="371">
        <f t="shared" ca="1" si="326"/>
        <v>0</v>
      </c>
      <c r="AM184" s="359">
        <f t="shared" ca="1" si="353"/>
        <v>0</v>
      </c>
      <c r="AN184" s="359">
        <f t="shared" ca="1" si="256"/>
        <v>0</v>
      </c>
      <c r="AO184" s="359">
        <f t="shared" ca="1" si="257"/>
        <v>0</v>
      </c>
      <c r="AP184" s="359">
        <f t="shared" ca="1" si="327"/>
        <v>0</v>
      </c>
      <c r="AQ184" s="359">
        <f t="shared" ca="1" si="304"/>
        <v>0</v>
      </c>
      <c r="AS184" s="362">
        <f t="shared" ca="1" si="328"/>
        <v>295</v>
      </c>
      <c r="AT184" s="362">
        <v>176</v>
      </c>
      <c r="AU184" s="371">
        <f t="shared" ca="1" si="329"/>
        <v>0</v>
      </c>
      <c r="AV184" s="359">
        <f t="shared" ca="1" si="354"/>
        <v>0</v>
      </c>
      <c r="AW184" s="359">
        <f t="shared" ca="1" si="259"/>
        <v>0</v>
      </c>
      <c r="AX184" s="359">
        <f t="shared" ca="1" si="260"/>
        <v>0</v>
      </c>
      <c r="AY184" s="359">
        <f t="shared" ca="1" si="330"/>
        <v>0</v>
      </c>
      <c r="AZ184" s="359">
        <f t="shared" ca="1" si="305"/>
        <v>0</v>
      </c>
      <c r="BB184" s="362">
        <f t="shared" ca="1" si="331"/>
        <v>295</v>
      </c>
      <c r="BC184" s="362">
        <v>176</v>
      </c>
      <c r="BD184" s="371">
        <f t="shared" ca="1" si="332"/>
        <v>0</v>
      </c>
      <c r="BE184" s="359">
        <f t="shared" ca="1" si="355"/>
        <v>0</v>
      </c>
      <c r="BF184" s="359">
        <f t="shared" ca="1" si="262"/>
        <v>0</v>
      </c>
      <c r="BG184" s="359">
        <f t="shared" ca="1" si="263"/>
        <v>0</v>
      </c>
      <c r="BH184" s="359">
        <f t="shared" ca="1" si="264"/>
        <v>0</v>
      </c>
      <c r="BI184" s="359">
        <f t="shared" ca="1" si="306"/>
        <v>0</v>
      </c>
      <c r="BK184" s="362">
        <f t="shared" ca="1" si="333"/>
        <v>295</v>
      </c>
      <c r="BL184" s="362">
        <v>176</v>
      </c>
      <c r="BM184" s="371">
        <f t="shared" ca="1" si="334"/>
        <v>0</v>
      </c>
      <c r="BN184" s="359">
        <f t="shared" ca="1" si="356"/>
        <v>0</v>
      </c>
      <c r="BO184" s="359">
        <f t="shared" ca="1" si="266"/>
        <v>0</v>
      </c>
      <c r="BP184" s="359">
        <f t="shared" ca="1" si="267"/>
        <v>0</v>
      </c>
      <c r="BQ184" s="359">
        <f t="shared" ca="1" si="268"/>
        <v>0</v>
      </c>
      <c r="BR184" s="359">
        <f t="shared" ca="1" si="307"/>
        <v>0</v>
      </c>
      <c r="BT184" s="362">
        <f t="shared" ca="1" si="335"/>
        <v>295</v>
      </c>
      <c r="BU184" s="362">
        <v>176</v>
      </c>
      <c r="BV184" s="371">
        <f t="shared" ca="1" si="336"/>
        <v>0</v>
      </c>
      <c r="BW184" s="359">
        <f t="shared" ca="1" si="357"/>
        <v>0</v>
      </c>
      <c r="BX184" s="359">
        <f t="shared" ca="1" si="270"/>
        <v>0</v>
      </c>
      <c r="BY184" s="359">
        <f t="shared" ca="1" si="271"/>
        <v>0</v>
      </c>
      <c r="BZ184" s="359">
        <f t="shared" ca="1" si="272"/>
        <v>0</v>
      </c>
      <c r="CA184" s="359">
        <f t="shared" ca="1" si="308"/>
        <v>0</v>
      </c>
      <c r="CC184" s="362">
        <f t="shared" ca="1" si="337"/>
        <v>295</v>
      </c>
      <c r="CD184" s="362">
        <v>176</v>
      </c>
      <c r="CE184" s="371">
        <f t="shared" ca="1" si="338"/>
        <v>0</v>
      </c>
      <c r="CF184" s="359">
        <f t="shared" ca="1" si="358"/>
        <v>0</v>
      </c>
      <c r="CG184" s="359">
        <f t="shared" ca="1" si="274"/>
        <v>0</v>
      </c>
      <c r="CH184" s="359">
        <f t="shared" ca="1" si="275"/>
        <v>0</v>
      </c>
      <c r="CI184" s="359">
        <f t="shared" ca="1" si="276"/>
        <v>0</v>
      </c>
      <c r="CJ184" s="359">
        <f t="shared" ca="1" si="309"/>
        <v>0</v>
      </c>
      <c r="CL184" s="362">
        <f t="shared" ca="1" si="339"/>
        <v>295</v>
      </c>
      <c r="CM184" s="362">
        <v>176</v>
      </c>
      <c r="CN184" s="371">
        <f t="shared" ca="1" si="340"/>
        <v>0</v>
      </c>
      <c r="CO184" s="359">
        <f t="shared" ca="1" si="365"/>
        <v>0</v>
      </c>
      <c r="CP184" s="359">
        <f t="shared" ca="1" si="278"/>
        <v>0</v>
      </c>
      <c r="CQ184" s="359">
        <f t="shared" ca="1" si="279"/>
        <v>0</v>
      </c>
      <c r="CR184" s="359">
        <f t="shared" ca="1" si="280"/>
        <v>0</v>
      </c>
      <c r="CS184" s="359">
        <f t="shared" ca="1" si="310"/>
        <v>0</v>
      </c>
      <c r="CU184" s="362">
        <f t="shared" ca="1" si="341"/>
        <v>295</v>
      </c>
      <c r="CV184" s="362">
        <v>176</v>
      </c>
      <c r="CW184" s="371">
        <f t="shared" ca="1" si="342"/>
        <v>0</v>
      </c>
      <c r="CX184" s="359">
        <f t="shared" ca="1" si="359"/>
        <v>0</v>
      </c>
      <c r="CY184" s="359">
        <f t="shared" ca="1" si="282"/>
        <v>0</v>
      </c>
      <c r="CZ184" s="359">
        <f t="shared" ca="1" si="283"/>
        <v>0</v>
      </c>
      <c r="DA184" s="359">
        <f t="shared" ca="1" si="284"/>
        <v>0</v>
      </c>
      <c r="DB184" s="359">
        <f t="shared" ca="1" si="311"/>
        <v>0</v>
      </c>
      <c r="DD184" s="362">
        <f t="shared" ca="1" si="343"/>
        <v>295</v>
      </c>
      <c r="DE184" s="362">
        <v>176</v>
      </c>
      <c r="DF184" s="371">
        <f t="shared" ca="1" si="344"/>
        <v>0</v>
      </c>
      <c r="DG184" s="359">
        <f t="shared" ca="1" si="360"/>
        <v>0</v>
      </c>
      <c r="DH184" s="359">
        <f t="shared" ca="1" si="286"/>
        <v>0</v>
      </c>
      <c r="DI184" s="359">
        <f t="shared" ca="1" si="287"/>
        <v>0</v>
      </c>
      <c r="DJ184" s="359">
        <f t="shared" ca="1" si="288"/>
        <v>0</v>
      </c>
      <c r="DK184" s="359">
        <f t="shared" ca="1" si="312"/>
        <v>0</v>
      </c>
      <c r="DM184" s="362">
        <f t="shared" ca="1" si="345"/>
        <v>295</v>
      </c>
      <c r="DN184" s="362">
        <v>176</v>
      </c>
      <c r="DO184" s="371">
        <f t="shared" ca="1" si="346"/>
        <v>0</v>
      </c>
      <c r="DP184" s="359">
        <f t="shared" ca="1" si="361"/>
        <v>0</v>
      </c>
      <c r="DQ184" s="359">
        <f t="shared" ca="1" si="290"/>
        <v>0</v>
      </c>
      <c r="DR184" s="359">
        <f t="shared" ca="1" si="291"/>
        <v>0</v>
      </c>
      <c r="DS184" s="359">
        <f t="shared" ca="1" si="292"/>
        <v>0</v>
      </c>
      <c r="DT184" s="359">
        <f t="shared" ca="1" si="313"/>
        <v>0</v>
      </c>
      <c r="DV184" s="362">
        <f t="shared" ca="1" si="347"/>
        <v>295</v>
      </c>
      <c r="DW184" s="362">
        <v>176</v>
      </c>
      <c r="DX184" s="371">
        <f t="shared" ca="1" si="348"/>
        <v>0</v>
      </c>
      <c r="DY184" s="359">
        <f t="shared" ca="1" si="362"/>
        <v>0</v>
      </c>
      <c r="DZ184" s="359">
        <f t="shared" ca="1" si="294"/>
        <v>0</v>
      </c>
      <c r="EA184" s="359">
        <f t="shared" ca="1" si="295"/>
        <v>0</v>
      </c>
      <c r="EB184" s="359">
        <f t="shared" ca="1" si="296"/>
        <v>0</v>
      </c>
      <c r="EC184" s="359">
        <f t="shared" ca="1" si="314"/>
        <v>0</v>
      </c>
      <c r="EE184" s="362">
        <f t="shared" ca="1" si="349"/>
        <v>295</v>
      </c>
      <c r="EF184" s="362">
        <v>176</v>
      </c>
      <c r="EG184" s="371">
        <f t="shared" ca="1" si="350"/>
        <v>0</v>
      </c>
      <c r="EH184" s="359">
        <f t="shared" ca="1" si="363"/>
        <v>0</v>
      </c>
      <c r="EI184" s="359">
        <f t="shared" ca="1" si="298"/>
        <v>0</v>
      </c>
      <c r="EJ184" s="359">
        <f t="shared" ca="1" si="299"/>
        <v>0</v>
      </c>
      <c r="EK184" s="359">
        <f t="shared" ca="1" si="300"/>
        <v>0</v>
      </c>
      <c r="EL184" s="359">
        <f t="shared" ca="1" si="315"/>
        <v>0</v>
      </c>
    </row>
    <row r="185" spans="6:142" x14ac:dyDescent="0.35">
      <c r="F185" s="372">
        <f ca="1">IFERROR(INDEX('Inflation Rates'!$A$16:$H$138,MATCH('IRA Roth'!$H185,'Inflation Rates'!$A$16:$A$138,0),8)/INDEX('Inflation Rates'!$A$16:$H$138,MATCH('IRA Roth'!$H185,'Inflation Rates'!$A$16:$A$138,0)-1,8)-1,F184)</f>
        <v>2.0000000000000018E-2</v>
      </c>
      <c r="G185" s="372">
        <f ca="1">IFERROR(INDEX('Inflation Rates'!$A$16:$H$138,MATCH('IRA Roth'!$H185,'Inflation Rates'!$A$16:$A$138,0),6)/INDEX('Inflation Rates'!$A$16:$H$138,MATCH('IRA Roth'!$H185,'Inflation Rates'!$A$16:$A$138,0)-1,6)-1,G184)</f>
        <v>2.0999999999999908E-2</v>
      </c>
      <c r="H185" s="362">
        <f t="shared" ca="1" si="366"/>
        <v>2196</v>
      </c>
      <c r="I185" s="362">
        <f t="shared" ca="1" si="366"/>
        <v>296</v>
      </c>
      <c r="J185" s="362">
        <v>177</v>
      </c>
      <c r="K185" s="371">
        <f t="shared" ca="1" si="317"/>
        <v>0</v>
      </c>
      <c r="L185" s="359">
        <f t="shared" ca="1" si="246"/>
        <v>0</v>
      </c>
      <c r="M185" s="359">
        <f t="shared" ca="1" si="247"/>
        <v>0</v>
      </c>
      <c r="N185" s="359">
        <f t="shared" ca="1" si="248"/>
        <v>0</v>
      </c>
      <c r="O185" s="359">
        <f t="shared" ca="1" si="318"/>
        <v>0</v>
      </c>
      <c r="P185" s="359">
        <f t="shared" ca="1" si="301"/>
        <v>0</v>
      </c>
      <c r="R185" s="362">
        <f t="shared" ca="1" si="319"/>
        <v>296</v>
      </c>
      <c r="S185" s="362">
        <v>177</v>
      </c>
      <c r="T185" s="371">
        <f t="shared" ca="1" si="320"/>
        <v>0</v>
      </c>
      <c r="U185" s="359">
        <f t="shared" ca="1" si="352"/>
        <v>0</v>
      </c>
      <c r="V185" s="359">
        <f t="shared" ca="1" si="250"/>
        <v>0</v>
      </c>
      <c r="W185" s="359">
        <f t="shared" ca="1" si="251"/>
        <v>0</v>
      </c>
      <c r="X185" s="359">
        <f t="shared" ca="1" si="321"/>
        <v>0</v>
      </c>
      <c r="Y185" s="359">
        <f t="shared" ca="1" si="302"/>
        <v>0</v>
      </c>
      <c r="AA185" s="362">
        <f t="shared" ca="1" si="322"/>
        <v>296</v>
      </c>
      <c r="AB185" s="362">
        <v>177</v>
      </c>
      <c r="AC185" s="371">
        <f t="shared" ca="1" si="323"/>
        <v>0</v>
      </c>
      <c r="AD185" s="359">
        <f t="shared" ca="1" si="364"/>
        <v>0</v>
      </c>
      <c r="AE185" s="359">
        <f t="shared" ca="1" si="253"/>
        <v>0</v>
      </c>
      <c r="AF185" s="359">
        <f t="shared" ca="1" si="254"/>
        <v>0</v>
      </c>
      <c r="AG185" s="359">
        <f t="shared" ca="1" si="324"/>
        <v>0</v>
      </c>
      <c r="AH185" s="359">
        <f t="shared" ca="1" si="303"/>
        <v>0</v>
      </c>
      <c r="AJ185" s="362">
        <f t="shared" ca="1" si="325"/>
        <v>296</v>
      </c>
      <c r="AK185" s="362">
        <v>177</v>
      </c>
      <c r="AL185" s="371">
        <f t="shared" ca="1" si="326"/>
        <v>0</v>
      </c>
      <c r="AM185" s="359">
        <f t="shared" ca="1" si="353"/>
        <v>0</v>
      </c>
      <c r="AN185" s="359">
        <f t="shared" ca="1" si="256"/>
        <v>0</v>
      </c>
      <c r="AO185" s="359">
        <f t="shared" ca="1" si="257"/>
        <v>0</v>
      </c>
      <c r="AP185" s="359">
        <f t="shared" ca="1" si="327"/>
        <v>0</v>
      </c>
      <c r="AQ185" s="359">
        <f t="shared" ca="1" si="304"/>
        <v>0</v>
      </c>
      <c r="AS185" s="362">
        <f t="shared" ca="1" si="328"/>
        <v>296</v>
      </c>
      <c r="AT185" s="362">
        <v>177</v>
      </c>
      <c r="AU185" s="371">
        <f t="shared" ca="1" si="329"/>
        <v>0</v>
      </c>
      <c r="AV185" s="359">
        <f t="shared" ca="1" si="354"/>
        <v>0</v>
      </c>
      <c r="AW185" s="359">
        <f t="shared" ca="1" si="259"/>
        <v>0</v>
      </c>
      <c r="AX185" s="359">
        <f t="shared" ca="1" si="260"/>
        <v>0</v>
      </c>
      <c r="AY185" s="359">
        <f t="shared" ca="1" si="330"/>
        <v>0</v>
      </c>
      <c r="AZ185" s="359">
        <f t="shared" ca="1" si="305"/>
        <v>0</v>
      </c>
      <c r="BB185" s="362">
        <f t="shared" ca="1" si="331"/>
        <v>296</v>
      </c>
      <c r="BC185" s="362">
        <v>177</v>
      </c>
      <c r="BD185" s="371">
        <f t="shared" ca="1" si="332"/>
        <v>0</v>
      </c>
      <c r="BE185" s="359">
        <f t="shared" ca="1" si="355"/>
        <v>0</v>
      </c>
      <c r="BF185" s="359">
        <f t="shared" ca="1" si="262"/>
        <v>0</v>
      </c>
      <c r="BG185" s="359">
        <f t="shared" ca="1" si="263"/>
        <v>0</v>
      </c>
      <c r="BH185" s="359">
        <f t="shared" ca="1" si="264"/>
        <v>0</v>
      </c>
      <c r="BI185" s="359">
        <f t="shared" ca="1" si="306"/>
        <v>0</v>
      </c>
      <c r="BK185" s="362">
        <f t="shared" ca="1" si="333"/>
        <v>296</v>
      </c>
      <c r="BL185" s="362">
        <v>177</v>
      </c>
      <c r="BM185" s="371">
        <f t="shared" ca="1" si="334"/>
        <v>0</v>
      </c>
      <c r="BN185" s="359">
        <f t="shared" ca="1" si="356"/>
        <v>0</v>
      </c>
      <c r="BO185" s="359">
        <f t="shared" ca="1" si="266"/>
        <v>0</v>
      </c>
      <c r="BP185" s="359">
        <f t="shared" ca="1" si="267"/>
        <v>0</v>
      </c>
      <c r="BQ185" s="359">
        <f t="shared" ca="1" si="268"/>
        <v>0</v>
      </c>
      <c r="BR185" s="359">
        <f t="shared" ca="1" si="307"/>
        <v>0</v>
      </c>
      <c r="BT185" s="362">
        <f t="shared" ca="1" si="335"/>
        <v>296</v>
      </c>
      <c r="BU185" s="362">
        <v>177</v>
      </c>
      <c r="BV185" s="371">
        <f t="shared" ca="1" si="336"/>
        <v>0</v>
      </c>
      <c r="BW185" s="359">
        <f t="shared" ca="1" si="357"/>
        <v>0</v>
      </c>
      <c r="BX185" s="359">
        <f t="shared" ca="1" si="270"/>
        <v>0</v>
      </c>
      <c r="BY185" s="359">
        <f t="shared" ca="1" si="271"/>
        <v>0</v>
      </c>
      <c r="BZ185" s="359">
        <f t="shared" ca="1" si="272"/>
        <v>0</v>
      </c>
      <c r="CA185" s="359">
        <f t="shared" ca="1" si="308"/>
        <v>0</v>
      </c>
      <c r="CC185" s="362">
        <f t="shared" ca="1" si="337"/>
        <v>296</v>
      </c>
      <c r="CD185" s="362">
        <v>177</v>
      </c>
      <c r="CE185" s="371">
        <f t="shared" ca="1" si="338"/>
        <v>0</v>
      </c>
      <c r="CF185" s="359">
        <f t="shared" ca="1" si="358"/>
        <v>0</v>
      </c>
      <c r="CG185" s="359">
        <f t="shared" ca="1" si="274"/>
        <v>0</v>
      </c>
      <c r="CH185" s="359">
        <f t="shared" ca="1" si="275"/>
        <v>0</v>
      </c>
      <c r="CI185" s="359">
        <f t="shared" ca="1" si="276"/>
        <v>0</v>
      </c>
      <c r="CJ185" s="359">
        <f t="shared" ca="1" si="309"/>
        <v>0</v>
      </c>
      <c r="CL185" s="362">
        <f t="shared" ca="1" si="339"/>
        <v>296</v>
      </c>
      <c r="CM185" s="362">
        <v>177</v>
      </c>
      <c r="CN185" s="371">
        <f t="shared" ca="1" si="340"/>
        <v>0</v>
      </c>
      <c r="CO185" s="359">
        <f t="shared" ca="1" si="365"/>
        <v>0</v>
      </c>
      <c r="CP185" s="359">
        <f t="shared" ca="1" si="278"/>
        <v>0</v>
      </c>
      <c r="CQ185" s="359">
        <f t="shared" ca="1" si="279"/>
        <v>0</v>
      </c>
      <c r="CR185" s="359">
        <f t="shared" ca="1" si="280"/>
        <v>0</v>
      </c>
      <c r="CS185" s="359">
        <f t="shared" ca="1" si="310"/>
        <v>0</v>
      </c>
      <c r="CU185" s="362">
        <f t="shared" ca="1" si="341"/>
        <v>296</v>
      </c>
      <c r="CV185" s="362">
        <v>177</v>
      </c>
      <c r="CW185" s="371">
        <f t="shared" ca="1" si="342"/>
        <v>0</v>
      </c>
      <c r="CX185" s="359">
        <f t="shared" ca="1" si="359"/>
        <v>0</v>
      </c>
      <c r="CY185" s="359">
        <f t="shared" ca="1" si="282"/>
        <v>0</v>
      </c>
      <c r="CZ185" s="359">
        <f t="shared" ca="1" si="283"/>
        <v>0</v>
      </c>
      <c r="DA185" s="359">
        <f t="shared" ca="1" si="284"/>
        <v>0</v>
      </c>
      <c r="DB185" s="359">
        <f t="shared" ca="1" si="311"/>
        <v>0</v>
      </c>
      <c r="DD185" s="362">
        <f t="shared" ca="1" si="343"/>
        <v>296</v>
      </c>
      <c r="DE185" s="362">
        <v>177</v>
      </c>
      <c r="DF185" s="371">
        <f t="shared" ca="1" si="344"/>
        <v>0</v>
      </c>
      <c r="DG185" s="359">
        <f t="shared" ca="1" si="360"/>
        <v>0</v>
      </c>
      <c r="DH185" s="359">
        <f t="shared" ca="1" si="286"/>
        <v>0</v>
      </c>
      <c r="DI185" s="359">
        <f t="shared" ca="1" si="287"/>
        <v>0</v>
      </c>
      <c r="DJ185" s="359">
        <f t="shared" ca="1" si="288"/>
        <v>0</v>
      </c>
      <c r="DK185" s="359">
        <f t="shared" ca="1" si="312"/>
        <v>0</v>
      </c>
      <c r="DM185" s="362">
        <f t="shared" ca="1" si="345"/>
        <v>296</v>
      </c>
      <c r="DN185" s="362">
        <v>177</v>
      </c>
      <c r="DO185" s="371">
        <f t="shared" ca="1" si="346"/>
        <v>0</v>
      </c>
      <c r="DP185" s="359">
        <f t="shared" ca="1" si="361"/>
        <v>0</v>
      </c>
      <c r="DQ185" s="359">
        <f t="shared" ca="1" si="290"/>
        <v>0</v>
      </c>
      <c r="DR185" s="359">
        <f t="shared" ca="1" si="291"/>
        <v>0</v>
      </c>
      <c r="DS185" s="359">
        <f t="shared" ca="1" si="292"/>
        <v>0</v>
      </c>
      <c r="DT185" s="359">
        <f t="shared" ca="1" si="313"/>
        <v>0</v>
      </c>
      <c r="DV185" s="362">
        <f t="shared" ca="1" si="347"/>
        <v>296</v>
      </c>
      <c r="DW185" s="362">
        <v>177</v>
      </c>
      <c r="DX185" s="371">
        <f t="shared" ca="1" si="348"/>
        <v>0</v>
      </c>
      <c r="DY185" s="359">
        <f t="shared" ca="1" si="362"/>
        <v>0</v>
      </c>
      <c r="DZ185" s="359">
        <f t="shared" ca="1" si="294"/>
        <v>0</v>
      </c>
      <c r="EA185" s="359">
        <f t="shared" ca="1" si="295"/>
        <v>0</v>
      </c>
      <c r="EB185" s="359">
        <f t="shared" ca="1" si="296"/>
        <v>0</v>
      </c>
      <c r="EC185" s="359">
        <f t="shared" ca="1" si="314"/>
        <v>0</v>
      </c>
      <c r="EE185" s="362">
        <f t="shared" ca="1" si="349"/>
        <v>296</v>
      </c>
      <c r="EF185" s="362">
        <v>177</v>
      </c>
      <c r="EG185" s="371">
        <f t="shared" ca="1" si="350"/>
        <v>0</v>
      </c>
      <c r="EH185" s="359">
        <f t="shared" ca="1" si="363"/>
        <v>0</v>
      </c>
      <c r="EI185" s="359">
        <f t="shared" ca="1" si="298"/>
        <v>0</v>
      </c>
      <c r="EJ185" s="359">
        <f t="shared" ca="1" si="299"/>
        <v>0</v>
      </c>
      <c r="EK185" s="359">
        <f t="shared" ca="1" si="300"/>
        <v>0</v>
      </c>
      <c r="EL185" s="359">
        <f t="shared" ca="1" si="315"/>
        <v>0</v>
      </c>
    </row>
    <row r="186" spans="6:142" x14ac:dyDescent="0.35">
      <c r="F186" s="372">
        <f ca="1">IFERROR(INDEX('Inflation Rates'!$A$16:$H$138,MATCH('IRA Roth'!$H186,'Inflation Rates'!$A$16:$A$138,0),8)/INDEX('Inflation Rates'!$A$16:$H$138,MATCH('IRA Roth'!$H186,'Inflation Rates'!$A$16:$A$138,0)-1,8)-1,F185)</f>
        <v>2.0000000000000018E-2</v>
      </c>
      <c r="G186" s="372">
        <f ca="1">IFERROR(INDEX('Inflation Rates'!$A$16:$H$138,MATCH('IRA Roth'!$H186,'Inflation Rates'!$A$16:$A$138,0),6)/INDEX('Inflation Rates'!$A$16:$H$138,MATCH('IRA Roth'!$H186,'Inflation Rates'!$A$16:$A$138,0)-1,6)-1,G185)</f>
        <v>2.0999999999999908E-2</v>
      </c>
      <c r="H186" s="362">
        <f t="shared" ca="1" si="366"/>
        <v>2197</v>
      </c>
      <c r="I186" s="362">
        <f t="shared" ca="1" si="366"/>
        <v>297</v>
      </c>
      <c r="J186" s="362">
        <v>178</v>
      </c>
      <c r="K186" s="371">
        <f t="shared" ca="1" si="317"/>
        <v>0</v>
      </c>
      <c r="L186" s="359">
        <f t="shared" ca="1" si="246"/>
        <v>0</v>
      </c>
      <c r="M186" s="359">
        <f t="shared" ca="1" si="247"/>
        <v>0</v>
      </c>
      <c r="N186" s="359">
        <f t="shared" ca="1" si="248"/>
        <v>0</v>
      </c>
      <c r="O186" s="359">
        <f t="shared" ca="1" si="318"/>
        <v>0</v>
      </c>
      <c r="P186" s="359">
        <f t="shared" ca="1" si="301"/>
        <v>0</v>
      </c>
      <c r="R186" s="362">
        <f t="shared" ca="1" si="319"/>
        <v>297</v>
      </c>
      <c r="S186" s="362">
        <v>178</v>
      </c>
      <c r="T186" s="371">
        <f t="shared" ca="1" si="320"/>
        <v>0</v>
      </c>
      <c r="U186" s="359">
        <f t="shared" ca="1" si="352"/>
        <v>0</v>
      </c>
      <c r="V186" s="359">
        <f t="shared" ca="1" si="250"/>
        <v>0</v>
      </c>
      <c r="W186" s="359">
        <f t="shared" ca="1" si="251"/>
        <v>0</v>
      </c>
      <c r="X186" s="359">
        <f t="shared" ca="1" si="321"/>
        <v>0</v>
      </c>
      <c r="Y186" s="359">
        <f t="shared" ca="1" si="302"/>
        <v>0</v>
      </c>
      <c r="AA186" s="362">
        <f t="shared" ca="1" si="322"/>
        <v>297</v>
      </c>
      <c r="AB186" s="362">
        <v>178</v>
      </c>
      <c r="AC186" s="371">
        <f t="shared" ca="1" si="323"/>
        <v>0</v>
      </c>
      <c r="AD186" s="359">
        <f t="shared" ca="1" si="364"/>
        <v>0</v>
      </c>
      <c r="AE186" s="359">
        <f t="shared" ca="1" si="253"/>
        <v>0</v>
      </c>
      <c r="AF186" s="359">
        <f t="shared" ca="1" si="254"/>
        <v>0</v>
      </c>
      <c r="AG186" s="359">
        <f t="shared" ca="1" si="324"/>
        <v>0</v>
      </c>
      <c r="AH186" s="359">
        <f t="shared" ca="1" si="303"/>
        <v>0</v>
      </c>
      <c r="AJ186" s="362">
        <f t="shared" ca="1" si="325"/>
        <v>297</v>
      </c>
      <c r="AK186" s="362">
        <v>178</v>
      </c>
      <c r="AL186" s="371">
        <f t="shared" ca="1" si="326"/>
        <v>0</v>
      </c>
      <c r="AM186" s="359">
        <f t="shared" ca="1" si="353"/>
        <v>0</v>
      </c>
      <c r="AN186" s="359">
        <f t="shared" ca="1" si="256"/>
        <v>0</v>
      </c>
      <c r="AO186" s="359">
        <f t="shared" ca="1" si="257"/>
        <v>0</v>
      </c>
      <c r="AP186" s="359">
        <f t="shared" ca="1" si="327"/>
        <v>0</v>
      </c>
      <c r="AQ186" s="359">
        <f t="shared" ca="1" si="304"/>
        <v>0</v>
      </c>
      <c r="AS186" s="362">
        <f t="shared" ca="1" si="328"/>
        <v>297</v>
      </c>
      <c r="AT186" s="362">
        <v>178</v>
      </c>
      <c r="AU186" s="371">
        <f t="shared" ca="1" si="329"/>
        <v>0</v>
      </c>
      <c r="AV186" s="359">
        <f t="shared" ca="1" si="354"/>
        <v>0</v>
      </c>
      <c r="AW186" s="359">
        <f t="shared" ca="1" si="259"/>
        <v>0</v>
      </c>
      <c r="AX186" s="359">
        <f t="shared" ca="1" si="260"/>
        <v>0</v>
      </c>
      <c r="AY186" s="359">
        <f t="shared" ca="1" si="330"/>
        <v>0</v>
      </c>
      <c r="AZ186" s="359">
        <f t="shared" ca="1" si="305"/>
        <v>0</v>
      </c>
      <c r="BB186" s="362">
        <f t="shared" ca="1" si="331"/>
        <v>297</v>
      </c>
      <c r="BC186" s="362">
        <v>178</v>
      </c>
      <c r="BD186" s="371">
        <f t="shared" ca="1" si="332"/>
        <v>0</v>
      </c>
      <c r="BE186" s="359">
        <f t="shared" ca="1" si="355"/>
        <v>0</v>
      </c>
      <c r="BF186" s="359">
        <f t="shared" ca="1" si="262"/>
        <v>0</v>
      </c>
      <c r="BG186" s="359">
        <f t="shared" ca="1" si="263"/>
        <v>0</v>
      </c>
      <c r="BH186" s="359">
        <f t="shared" ca="1" si="264"/>
        <v>0</v>
      </c>
      <c r="BI186" s="359">
        <f t="shared" ca="1" si="306"/>
        <v>0</v>
      </c>
      <c r="BK186" s="362">
        <f t="shared" ca="1" si="333"/>
        <v>297</v>
      </c>
      <c r="BL186" s="362">
        <v>178</v>
      </c>
      <c r="BM186" s="371">
        <f t="shared" ca="1" si="334"/>
        <v>0</v>
      </c>
      <c r="BN186" s="359">
        <f t="shared" ca="1" si="356"/>
        <v>0</v>
      </c>
      <c r="BO186" s="359">
        <f t="shared" ca="1" si="266"/>
        <v>0</v>
      </c>
      <c r="BP186" s="359">
        <f t="shared" ca="1" si="267"/>
        <v>0</v>
      </c>
      <c r="BQ186" s="359">
        <f t="shared" ca="1" si="268"/>
        <v>0</v>
      </c>
      <c r="BR186" s="359">
        <f t="shared" ca="1" si="307"/>
        <v>0</v>
      </c>
      <c r="BT186" s="362">
        <f t="shared" ca="1" si="335"/>
        <v>297</v>
      </c>
      <c r="BU186" s="362">
        <v>178</v>
      </c>
      <c r="BV186" s="371">
        <f t="shared" ca="1" si="336"/>
        <v>0</v>
      </c>
      <c r="BW186" s="359">
        <f t="shared" ca="1" si="357"/>
        <v>0</v>
      </c>
      <c r="BX186" s="359">
        <f t="shared" ca="1" si="270"/>
        <v>0</v>
      </c>
      <c r="BY186" s="359">
        <f t="shared" ca="1" si="271"/>
        <v>0</v>
      </c>
      <c r="BZ186" s="359">
        <f t="shared" ca="1" si="272"/>
        <v>0</v>
      </c>
      <c r="CA186" s="359">
        <f t="shared" ca="1" si="308"/>
        <v>0</v>
      </c>
      <c r="CC186" s="362">
        <f t="shared" ca="1" si="337"/>
        <v>297</v>
      </c>
      <c r="CD186" s="362">
        <v>178</v>
      </c>
      <c r="CE186" s="371">
        <f t="shared" ca="1" si="338"/>
        <v>0</v>
      </c>
      <c r="CF186" s="359">
        <f t="shared" ca="1" si="358"/>
        <v>0</v>
      </c>
      <c r="CG186" s="359">
        <f t="shared" ca="1" si="274"/>
        <v>0</v>
      </c>
      <c r="CH186" s="359">
        <f t="shared" ca="1" si="275"/>
        <v>0</v>
      </c>
      <c r="CI186" s="359">
        <f t="shared" ca="1" si="276"/>
        <v>0</v>
      </c>
      <c r="CJ186" s="359">
        <f t="shared" ca="1" si="309"/>
        <v>0</v>
      </c>
      <c r="CL186" s="362">
        <f t="shared" ca="1" si="339"/>
        <v>297</v>
      </c>
      <c r="CM186" s="362">
        <v>178</v>
      </c>
      <c r="CN186" s="371">
        <f t="shared" ca="1" si="340"/>
        <v>0</v>
      </c>
      <c r="CO186" s="359">
        <f t="shared" ca="1" si="365"/>
        <v>0</v>
      </c>
      <c r="CP186" s="359">
        <f t="shared" ca="1" si="278"/>
        <v>0</v>
      </c>
      <c r="CQ186" s="359">
        <f t="shared" ca="1" si="279"/>
        <v>0</v>
      </c>
      <c r="CR186" s="359">
        <f t="shared" ca="1" si="280"/>
        <v>0</v>
      </c>
      <c r="CS186" s="359">
        <f t="shared" ca="1" si="310"/>
        <v>0</v>
      </c>
      <c r="CU186" s="362">
        <f t="shared" ca="1" si="341"/>
        <v>297</v>
      </c>
      <c r="CV186" s="362">
        <v>178</v>
      </c>
      <c r="CW186" s="371">
        <f t="shared" ca="1" si="342"/>
        <v>0</v>
      </c>
      <c r="CX186" s="359">
        <f t="shared" ca="1" si="359"/>
        <v>0</v>
      </c>
      <c r="CY186" s="359">
        <f t="shared" ca="1" si="282"/>
        <v>0</v>
      </c>
      <c r="CZ186" s="359">
        <f t="shared" ca="1" si="283"/>
        <v>0</v>
      </c>
      <c r="DA186" s="359">
        <f t="shared" ca="1" si="284"/>
        <v>0</v>
      </c>
      <c r="DB186" s="359">
        <f t="shared" ca="1" si="311"/>
        <v>0</v>
      </c>
      <c r="DD186" s="362">
        <f t="shared" ca="1" si="343"/>
        <v>297</v>
      </c>
      <c r="DE186" s="362">
        <v>178</v>
      </c>
      <c r="DF186" s="371">
        <f t="shared" ca="1" si="344"/>
        <v>0</v>
      </c>
      <c r="DG186" s="359">
        <f t="shared" ca="1" si="360"/>
        <v>0</v>
      </c>
      <c r="DH186" s="359">
        <f t="shared" ca="1" si="286"/>
        <v>0</v>
      </c>
      <c r="DI186" s="359">
        <f t="shared" ca="1" si="287"/>
        <v>0</v>
      </c>
      <c r="DJ186" s="359">
        <f t="shared" ca="1" si="288"/>
        <v>0</v>
      </c>
      <c r="DK186" s="359">
        <f t="shared" ca="1" si="312"/>
        <v>0</v>
      </c>
      <c r="DM186" s="362">
        <f t="shared" ca="1" si="345"/>
        <v>297</v>
      </c>
      <c r="DN186" s="362">
        <v>178</v>
      </c>
      <c r="DO186" s="371">
        <f t="shared" ca="1" si="346"/>
        <v>0</v>
      </c>
      <c r="DP186" s="359">
        <f t="shared" ca="1" si="361"/>
        <v>0</v>
      </c>
      <c r="DQ186" s="359">
        <f t="shared" ca="1" si="290"/>
        <v>0</v>
      </c>
      <c r="DR186" s="359">
        <f t="shared" ca="1" si="291"/>
        <v>0</v>
      </c>
      <c r="DS186" s="359">
        <f t="shared" ca="1" si="292"/>
        <v>0</v>
      </c>
      <c r="DT186" s="359">
        <f t="shared" ca="1" si="313"/>
        <v>0</v>
      </c>
      <c r="DV186" s="362">
        <f t="shared" ca="1" si="347"/>
        <v>297</v>
      </c>
      <c r="DW186" s="362">
        <v>178</v>
      </c>
      <c r="DX186" s="371">
        <f t="shared" ca="1" si="348"/>
        <v>0</v>
      </c>
      <c r="DY186" s="359">
        <f t="shared" ca="1" si="362"/>
        <v>0</v>
      </c>
      <c r="DZ186" s="359">
        <f t="shared" ca="1" si="294"/>
        <v>0</v>
      </c>
      <c r="EA186" s="359">
        <f t="shared" ca="1" si="295"/>
        <v>0</v>
      </c>
      <c r="EB186" s="359">
        <f t="shared" ca="1" si="296"/>
        <v>0</v>
      </c>
      <c r="EC186" s="359">
        <f t="shared" ca="1" si="314"/>
        <v>0</v>
      </c>
      <c r="EE186" s="362">
        <f t="shared" ca="1" si="349"/>
        <v>297</v>
      </c>
      <c r="EF186" s="362">
        <v>178</v>
      </c>
      <c r="EG186" s="371">
        <f t="shared" ca="1" si="350"/>
        <v>0</v>
      </c>
      <c r="EH186" s="359">
        <f t="shared" ca="1" si="363"/>
        <v>0</v>
      </c>
      <c r="EI186" s="359">
        <f t="shared" ca="1" si="298"/>
        <v>0</v>
      </c>
      <c r="EJ186" s="359">
        <f t="shared" ca="1" si="299"/>
        <v>0</v>
      </c>
      <c r="EK186" s="359">
        <f t="shared" ca="1" si="300"/>
        <v>0</v>
      </c>
      <c r="EL186" s="359">
        <f t="shared" ca="1" si="315"/>
        <v>0</v>
      </c>
    </row>
    <row r="187" spans="6:142" x14ac:dyDescent="0.35">
      <c r="F187" s="372">
        <f ca="1">IFERROR(INDEX('Inflation Rates'!$A$16:$H$138,MATCH('IRA Roth'!$H187,'Inflation Rates'!$A$16:$A$138,0),8)/INDEX('Inflation Rates'!$A$16:$H$138,MATCH('IRA Roth'!$H187,'Inflation Rates'!$A$16:$A$138,0)-1,8)-1,F186)</f>
        <v>2.0000000000000018E-2</v>
      </c>
      <c r="G187" s="372">
        <f ca="1">IFERROR(INDEX('Inflation Rates'!$A$16:$H$138,MATCH('IRA Roth'!$H187,'Inflation Rates'!$A$16:$A$138,0),6)/INDEX('Inflation Rates'!$A$16:$H$138,MATCH('IRA Roth'!$H187,'Inflation Rates'!$A$16:$A$138,0)-1,6)-1,G186)</f>
        <v>2.0999999999999908E-2</v>
      </c>
      <c r="H187" s="362">
        <f t="shared" ref="H187:I202" ca="1" si="367">H186+1</f>
        <v>2198</v>
      </c>
      <c r="I187" s="362">
        <f t="shared" ca="1" si="367"/>
        <v>298</v>
      </c>
      <c r="J187" s="362">
        <v>179</v>
      </c>
      <c r="K187" s="371">
        <f t="shared" ca="1" si="317"/>
        <v>0</v>
      </c>
      <c r="L187" s="359">
        <f t="shared" ca="1" si="246"/>
        <v>0</v>
      </c>
      <c r="M187" s="359">
        <f t="shared" ca="1" si="247"/>
        <v>0</v>
      </c>
      <c r="N187" s="359">
        <f t="shared" ca="1" si="248"/>
        <v>0</v>
      </c>
      <c r="O187" s="359">
        <f t="shared" ca="1" si="318"/>
        <v>0</v>
      </c>
      <c r="P187" s="359">
        <f t="shared" ca="1" si="301"/>
        <v>0</v>
      </c>
      <c r="R187" s="362">
        <f t="shared" ca="1" si="319"/>
        <v>298</v>
      </c>
      <c r="S187" s="362">
        <v>179</v>
      </c>
      <c r="T187" s="371">
        <f t="shared" ca="1" si="320"/>
        <v>0</v>
      </c>
      <c r="U187" s="359">
        <f t="shared" ca="1" si="352"/>
        <v>0</v>
      </c>
      <c r="V187" s="359">
        <f t="shared" ca="1" si="250"/>
        <v>0</v>
      </c>
      <c r="W187" s="359">
        <f t="shared" ca="1" si="251"/>
        <v>0</v>
      </c>
      <c r="X187" s="359">
        <f t="shared" ca="1" si="321"/>
        <v>0</v>
      </c>
      <c r="Y187" s="359">
        <f t="shared" ca="1" si="302"/>
        <v>0</v>
      </c>
      <c r="AA187" s="362">
        <f t="shared" ca="1" si="322"/>
        <v>298</v>
      </c>
      <c r="AB187" s="362">
        <v>179</v>
      </c>
      <c r="AC187" s="371">
        <f t="shared" ca="1" si="323"/>
        <v>0</v>
      </c>
      <c r="AD187" s="359">
        <f t="shared" ca="1" si="364"/>
        <v>0</v>
      </c>
      <c r="AE187" s="359">
        <f t="shared" ca="1" si="253"/>
        <v>0</v>
      </c>
      <c r="AF187" s="359">
        <f t="shared" ca="1" si="254"/>
        <v>0</v>
      </c>
      <c r="AG187" s="359">
        <f t="shared" ca="1" si="324"/>
        <v>0</v>
      </c>
      <c r="AH187" s="359">
        <f t="shared" ca="1" si="303"/>
        <v>0</v>
      </c>
      <c r="AJ187" s="362">
        <f t="shared" ca="1" si="325"/>
        <v>298</v>
      </c>
      <c r="AK187" s="362">
        <v>179</v>
      </c>
      <c r="AL187" s="371">
        <f t="shared" ca="1" si="326"/>
        <v>0</v>
      </c>
      <c r="AM187" s="359">
        <f t="shared" ca="1" si="353"/>
        <v>0</v>
      </c>
      <c r="AN187" s="359">
        <f t="shared" ca="1" si="256"/>
        <v>0</v>
      </c>
      <c r="AO187" s="359">
        <f t="shared" ca="1" si="257"/>
        <v>0</v>
      </c>
      <c r="AP187" s="359">
        <f t="shared" ca="1" si="327"/>
        <v>0</v>
      </c>
      <c r="AQ187" s="359">
        <f t="shared" ca="1" si="304"/>
        <v>0</v>
      </c>
      <c r="AS187" s="362">
        <f t="shared" ca="1" si="328"/>
        <v>298</v>
      </c>
      <c r="AT187" s="362">
        <v>179</v>
      </c>
      <c r="AU187" s="371">
        <f t="shared" ca="1" si="329"/>
        <v>0</v>
      </c>
      <c r="AV187" s="359">
        <f t="shared" ca="1" si="354"/>
        <v>0</v>
      </c>
      <c r="AW187" s="359">
        <f t="shared" ca="1" si="259"/>
        <v>0</v>
      </c>
      <c r="AX187" s="359">
        <f t="shared" ca="1" si="260"/>
        <v>0</v>
      </c>
      <c r="AY187" s="359">
        <f t="shared" ca="1" si="330"/>
        <v>0</v>
      </c>
      <c r="AZ187" s="359">
        <f t="shared" ca="1" si="305"/>
        <v>0</v>
      </c>
      <c r="BB187" s="362">
        <f t="shared" ca="1" si="331"/>
        <v>298</v>
      </c>
      <c r="BC187" s="362">
        <v>179</v>
      </c>
      <c r="BD187" s="371">
        <f t="shared" ca="1" si="332"/>
        <v>0</v>
      </c>
      <c r="BE187" s="359">
        <f t="shared" ca="1" si="355"/>
        <v>0</v>
      </c>
      <c r="BF187" s="359">
        <f t="shared" ca="1" si="262"/>
        <v>0</v>
      </c>
      <c r="BG187" s="359">
        <f t="shared" ca="1" si="263"/>
        <v>0</v>
      </c>
      <c r="BH187" s="359">
        <f t="shared" ca="1" si="264"/>
        <v>0</v>
      </c>
      <c r="BI187" s="359">
        <f t="shared" ca="1" si="306"/>
        <v>0</v>
      </c>
      <c r="BK187" s="362">
        <f t="shared" ca="1" si="333"/>
        <v>298</v>
      </c>
      <c r="BL187" s="362">
        <v>179</v>
      </c>
      <c r="BM187" s="371">
        <f t="shared" ca="1" si="334"/>
        <v>0</v>
      </c>
      <c r="BN187" s="359">
        <f t="shared" ca="1" si="356"/>
        <v>0</v>
      </c>
      <c r="BO187" s="359">
        <f t="shared" ca="1" si="266"/>
        <v>0</v>
      </c>
      <c r="BP187" s="359">
        <f t="shared" ca="1" si="267"/>
        <v>0</v>
      </c>
      <c r="BQ187" s="359">
        <f t="shared" ca="1" si="268"/>
        <v>0</v>
      </c>
      <c r="BR187" s="359">
        <f t="shared" ca="1" si="307"/>
        <v>0</v>
      </c>
      <c r="BT187" s="362">
        <f t="shared" ca="1" si="335"/>
        <v>298</v>
      </c>
      <c r="BU187" s="362">
        <v>179</v>
      </c>
      <c r="BV187" s="371">
        <f t="shared" ca="1" si="336"/>
        <v>0</v>
      </c>
      <c r="BW187" s="359">
        <f t="shared" ca="1" si="357"/>
        <v>0</v>
      </c>
      <c r="BX187" s="359">
        <f t="shared" ca="1" si="270"/>
        <v>0</v>
      </c>
      <c r="BY187" s="359">
        <f t="shared" ca="1" si="271"/>
        <v>0</v>
      </c>
      <c r="BZ187" s="359">
        <f t="shared" ca="1" si="272"/>
        <v>0</v>
      </c>
      <c r="CA187" s="359">
        <f t="shared" ca="1" si="308"/>
        <v>0</v>
      </c>
      <c r="CC187" s="362">
        <f t="shared" ca="1" si="337"/>
        <v>298</v>
      </c>
      <c r="CD187" s="362">
        <v>179</v>
      </c>
      <c r="CE187" s="371">
        <f t="shared" ca="1" si="338"/>
        <v>0</v>
      </c>
      <c r="CF187" s="359">
        <f t="shared" ca="1" si="358"/>
        <v>0</v>
      </c>
      <c r="CG187" s="359">
        <f t="shared" ca="1" si="274"/>
        <v>0</v>
      </c>
      <c r="CH187" s="359">
        <f t="shared" ca="1" si="275"/>
        <v>0</v>
      </c>
      <c r="CI187" s="359">
        <f t="shared" ca="1" si="276"/>
        <v>0</v>
      </c>
      <c r="CJ187" s="359">
        <f t="shared" ca="1" si="309"/>
        <v>0</v>
      </c>
      <c r="CL187" s="362">
        <f t="shared" ca="1" si="339"/>
        <v>298</v>
      </c>
      <c r="CM187" s="362">
        <v>179</v>
      </c>
      <c r="CN187" s="371">
        <f t="shared" ca="1" si="340"/>
        <v>0</v>
      </c>
      <c r="CO187" s="359">
        <f t="shared" ca="1" si="365"/>
        <v>0</v>
      </c>
      <c r="CP187" s="359">
        <f t="shared" ca="1" si="278"/>
        <v>0</v>
      </c>
      <c r="CQ187" s="359">
        <f t="shared" ca="1" si="279"/>
        <v>0</v>
      </c>
      <c r="CR187" s="359">
        <f t="shared" ca="1" si="280"/>
        <v>0</v>
      </c>
      <c r="CS187" s="359">
        <f t="shared" ca="1" si="310"/>
        <v>0</v>
      </c>
      <c r="CU187" s="362">
        <f t="shared" ca="1" si="341"/>
        <v>298</v>
      </c>
      <c r="CV187" s="362">
        <v>179</v>
      </c>
      <c r="CW187" s="371">
        <f t="shared" ca="1" si="342"/>
        <v>0</v>
      </c>
      <c r="CX187" s="359">
        <f t="shared" ca="1" si="359"/>
        <v>0</v>
      </c>
      <c r="CY187" s="359">
        <f t="shared" ca="1" si="282"/>
        <v>0</v>
      </c>
      <c r="CZ187" s="359">
        <f t="shared" ca="1" si="283"/>
        <v>0</v>
      </c>
      <c r="DA187" s="359">
        <f t="shared" ca="1" si="284"/>
        <v>0</v>
      </c>
      <c r="DB187" s="359">
        <f t="shared" ca="1" si="311"/>
        <v>0</v>
      </c>
      <c r="DD187" s="362">
        <f t="shared" ca="1" si="343"/>
        <v>298</v>
      </c>
      <c r="DE187" s="362">
        <v>179</v>
      </c>
      <c r="DF187" s="371">
        <f t="shared" ca="1" si="344"/>
        <v>0</v>
      </c>
      <c r="DG187" s="359">
        <f t="shared" ca="1" si="360"/>
        <v>0</v>
      </c>
      <c r="DH187" s="359">
        <f t="shared" ca="1" si="286"/>
        <v>0</v>
      </c>
      <c r="DI187" s="359">
        <f t="shared" ca="1" si="287"/>
        <v>0</v>
      </c>
      <c r="DJ187" s="359">
        <f t="shared" ca="1" si="288"/>
        <v>0</v>
      </c>
      <c r="DK187" s="359">
        <f t="shared" ca="1" si="312"/>
        <v>0</v>
      </c>
      <c r="DM187" s="362">
        <f t="shared" ca="1" si="345"/>
        <v>298</v>
      </c>
      <c r="DN187" s="362">
        <v>179</v>
      </c>
      <c r="DO187" s="371">
        <f t="shared" ca="1" si="346"/>
        <v>0</v>
      </c>
      <c r="DP187" s="359">
        <f t="shared" ca="1" si="361"/>
        <v>0</v>
      </c>
      <c r="DQ187" s="359">
        <f t="shared" ca="1" si="290"/>
        <v>0</v>
      </c>
      <c r="DR187" s="359">
        <f t="shared" ca="1" si="291"/>
        <v>0</v>
      </c>
      <c r="DS187" s="359">
        <f t="shared" ca="1" si="292"/>
        <v>0</v>
      </c>
      <c r="DT187" s="359">
        <f t="shared" ca="1" si="313"/>
        <v>0</v>
      </c>
      <c r="DV187" s="362">
        <f t="shared" ca="1" si="347"/>
        <v>298</v>
      </c>
      <c r="DW187" s="362">
        <v>179</v>
      </c>
      <c r="DX187" s="371">
        <f t="shared" ca="1" si="348"/>
        <v>0</v>
      </c>
      <c r="DY187" s="359">
        <f t="shared" ca="1" si="362"/>
        <v>0</v>
      </c>
      <c r="DZ187" s="359">
        <f t="shared" ca="1" si="294"/>
        <v>0</v>
      </c>
      <c r="EA187" s="359">
        <f t="shared" ca="1" si="295"/>
        <v>0</v>
      </c>
      <c r="EB187" s="359">
        <f t="shared" ca="1" si="296"/>
        <v>0</v>
      </c>
      <c r="EC187" s="359">
        <f t="shared" ca="1" si="314"/>
        <v>0</v>
      </c>
      <c r="EE187" s="362">
        <f t="shared" ca="1" si="349"/>
        <v>298</v>
      </c>
      <c r="EF187" s="362">
        <v>179</v>
      </c>
      <c r="EG187" s="371">
        <f t="shared" ca="1" si="350"/>
        <v>0</v>
      </c>
      <c r="EH187" s="359">
        <f t="shared" ca="1" si="363"/>
        <v>0</v>
      </c>
      <c r="EI187" s="359">
        <f t="shared" ca="1" si="298"/>
        <v>0</v>
      </c>
      <c r="EJ187" s="359">
        <f t="shared" ca="1" si="299"/>
        <v>0</v>
      </c>
      <c r="EK187" s="359">
        <f t="shared" ca="1" si="300"/>
        <v>0</v>
      </c>
      <c r="EL187" s="359">
        <f t="shared" ca="1" si="315"/>
        <v>0</v>
      </c>
    </row>
    <row r="188" spans="6:142" x14ac:dyDescent="0.35">
      <c r="F188" s="372">
        <f ca="1">IFERROR(INDEX('Inflation Rates'!$A$16:$H$138,MATCH('IRA Roth'!$H188,'Inflation Rates'!$A$16:$A$138,0),8)/INDEX('Inflation Rates'!$A$16:$H$138,MATCH('IRA Roth'!$H188,'Inflation Rates'!$A$16:$A$138,0)-1,8)-1,F187)</f>
        <v>2.0000000000000018E-2</v>
      </c>
      <c r="G188" s="372">
        <f ca="1">IFERROR(INDEX('Inflation Rates'!$A$16:$H$138,MATCH('IRA Roth'!$H188,'Inflation Rates'!$A$16:$A$138,0),6)/INDEX('Inflation Rates'!$A$16:$H$138,MATCH('IRA Roth'!$H188,'Inflation Rates'!$A$16:$A$138,0)-1,6)-1,G187)</f>
        <v>2.0999999999999908E-2</v>
      </c>
      <c r="H188" s="362">
        <f t="shared" ca="1" si="367"/>
        <v>2199</v>
      </c>
      <c r="I188" s="362">
        <f t="shared" ca="1" si="367"/>
        <v>299</v>
      </c>
      <c r="J188" s="362">
        <v>180</v>
      </c>
      <c r="K188" s="371">
        <f t="shared" ca="1" si="317"/>
        <v>0</v>
      </c>
      <c r="L188" s="359">
        <f t="shared" ca="1" si="246"/>
        <v>0</v>
      </c>
      <c r="M188" s="359">
        <f t="shared" ca="1" si="247"/>
        <v>0</v>
      </c>
      <c r="N188" s="359">
        <f t="shared" ca="1" si="248"/>
        <v>0</v>
      </c>
      <c r="O188" s="359">
        <f t="shared" ca="1" si="318"/>
        <v>0</v>
      </c>
      <c r="P188" s="359">
        <f t="shared" ca="1" si="301"/>
        <v>0</v>
      </c>
      <c r="R188" s="362">
        <f t="shared" ca="1" si="319"/>
        <v>299</v>
      </c>
      <c r="S188" s="362">
        <v>180</v>
      </c>
      <c r="T188" s="371">
        <f t="shared" ca="1" si="320"/>
        <v>0</v>
      </c>
      <c r="U188" s="359">
        <f t="shared" ca="1" si="352"/>
        <v>0</v>
      </c>
      <c r="V188" s="359">
        <f t="shared" ca="1" si="250"/>
        <v>0</v>
      </c>
      <c r="W188" s="359">
        <f t="shared" ca="1" si="251"/>
        <v>0</v>
      </c>
      <c r="X188" s="359">
        <f t="shared" ca="1" si="321"/>
        <v>0</v>
      </c>
      <c r="Y188" s="359">
        <f t="shared" ca="1" si="302"/>
        <v>0</v>
      </c>
      <c r="AA188" s="362">
        <f t="shared" ca="1" si="322"/>
        <v>299</v>
      </c>
      <c r="AB188" s="362">
        <v>180</v>
      </c>
      <c r="AC188" s="371">
        <f t="shared" ca="1" si="323"/>
        <v>0</v>
      </c>
      <c r="AD188" s="359">
        <f t="shared" ca="1" si="364"/>
        <v>0</v>
      </c>
      <c r="AE188" s="359">
        <f t="shared" ca="1" si="253"/>
        <v>0</v>
      </c>
      <c r="AF188" s="359">
        <f t="shared" ca="1" si="254"/>
        <v>0</v>
      </c>
      <c r="AG188" s="359">
        <f t="shared" ca="1" si="324"/>
        <v>0</v>
      </c>
      <c r="AH188" s="359">
        <f t="shared" ca="1" si="303"/>
        <v>0</v>
      </c>
      <c r="AJ188" s="362">
        <f t="shared" ca="1" si="325"/>
        <v>299</v>
      </c>
      <c r="AK188" s="362">
        <v>180</v>
      </c>
      <c r="AL188" s="371">
        <f t="shared" ca="1" si="326"/>
        <v>0</v>
      </c>
      <c r="AM188" s="359">
        <f t="shared" ca="1" si="353"/>
        <v>0</v>
      </c>
      <c r="AN188" s="359">
        <f t="shared" ca="1" si="256"/>
        <v>0</v>
      </c>
      <c r="AO188" s="359">
        <f t="shared" ca="1" si="257"/>
        <v>0</v>
      </c>
      <c r="AP188" s="359">
        <f t="shared" ca="1" si="327"/>
        <v>0</v>
      </c>
      <c r="AQ188" s="359">
        <f t="shared" ca="1" si="304"/>
        <v>0</v>
      </c>
      <c r="AS188" s="362">
        <f t="shared" ca="1" si="328"/>
        <v>299</v>
      </c>
      <c r="AT188" s="362">
        <v>180</v>
      </c>
      <c r="AU188" s="371">
        <f t="shared" ca="1" si="329"/>
        <v>0</v>
      </c>
      <c r="AV188" s="359">
        <f t="shared" ca="1" si="354"/>
        <v>0</v>
      </c>
      <c r="AW188" s="359">
        <f t="shared" ca="1" si="259"/>
        <v>0</v>
      </c>
      <c r="AX188" s="359">
        <f t="shared" ca="1" si="260"/>
        <v>0</v>
      </c>
      <c r="AY188" s="359">
        <f t="shared" ca="1" si="330"/>
        <v>0</v>
      </c>
      <c r="AZ188" s="359">
        <f t="shared" ca="1" si="305"/>
        <v>0</v>
      </c>
      <c r="BB188" s="362">
        <f t="shared" ca="1" si="331"/>
        <v>299</v>
      </c>
      <c r="BC188" s="362">
        <v>180</v>
      </c>
      <c r="BD188" s="371">
        <f t="shared" ca="1" si="332"/>
        <v>0</v>
      </c>
      <c r="BE188" s="359">
        <f t="shared" ca="1" si="355"/>
        <v>0</v>
      </c>
      <c r="BF188" s="359">
        <f t="shared" ca="1" si="262"/>
        <v>0</v>
      </c>
      <c r="BG188" s="359">
        <f t="shared" ca="1" si="263"/>
        <v>0</v>
      </c>
      <c r="BH188" s="359">
        <f t="shared" ca="1" si="264"/>
        <v>0</v>
      </c>
      <c r="BI188" s="359">
        <f t="shared" ca="1" si="306"/>
        <v>0</v>
      </c>
      <c r="BK188" s="362">
        <f t="shared" ca="1" si="333"/>
        <v>299</v>
      </c>
      <c r="BL188" s="362">
        <v>180</v>
      </c>
      <c r="BM188" s="371">
        <f t="shared" ca="1" si="334"/>
        <v>0</v>
      </c>
      <c r="BN188" s="359">
        <f t="shared" ca="1" si="356"/>
        <v>0</v>
      </c>
      <c r="BO188" s="359">
        <f t="shared" ca="1" si="266"/>
        <v>0</v>
      </c>
      <c r="BP188" s="359">
        <f t="shared" ca="1" si="267"/>
        <v>0</v>
      </c>
      <c r="BQ188" s="359">
        <f t="shared" ca="1" si="268"/>
        <v>0</v>
      </c>
      <c r="BR188" s="359">
        <f t="shared" ca="1" si="307"/>
        <v>0</v>
      </c>
      <c r="BT188" s="362">
        <f t="shared" ca="1" si="335"/>
        <v>299</v>
      </c>
      <c r="BU188" s="362">
        <v>180</v>
      </c>
      <c r="BV188" s="371">
        <f t="shared" ca="1" si="336"/>
        <v>0</v>
      </c>
      <c r="BW188" s="359">
        <f t="shared" ca="1" si="357"/>
        <v>0</v>
      </c>
      <c r="BX188" s="359">
        <f t="shared" ca="1" si="270"/>
        <v>0</v>
      </c>
      <c r="BY188" s="359">
        <f t="shared" ca="1" si="271"/>
        <v>0</v>
      </c>
      <c r="BZ188" s="359">
        <f t="shared" ca="1" si="272"/>
        <v>0</v>
      </c>
      <c r="CA188" s="359">
        <f t="shared" ca="1" si="308"/>
        <v>0</v>
      </c>
      <c r="CC188" s="362">
        <f t="shared" ca="1" si="337"/>
        <v>299</v>
      </c>
      <c r="CD188" s="362">
        <v>180</v>
      </c>
      <c r="CE188" s="371">
        <f t="shared" ca="1" si="338"/>
        <v>0</v>
      </c>
      <c r="CF188" s="359">
        <f t="shared" ca="1" si="358"/>
        <v>0</v>
      </c>
      <c r="CG188" s="359">
        <f t="shared" ca="1" si="274"/>
        <v>0</v>
      </c>
      <c r="CH188" s="359">
        <f t="shared" ca="1" si="275"/>
        <v>0</v>
      </c>
      <c r="CI188" s="359">
        <f t="shared" ca="1" si="276"/>
        <v>0</v>
      </c>
      <c r="CJ188" s="359">
        <f t="shared" ca="1" si="309"/>
        <v>0</v>
      </c>
      <c r="CL188" s="362">
        <f t="shared" ca="1" si="339"/>
        <v>299</v>
      </c>
      <c r="CM188" s="362">
        <v>180</v>
      </c>
      <c r="CN188" s="371">
        <f t="shared" ca="1" si="340"/>
        <v>0</v>
      </c>
      <c r="CO188" s="359">
        <f t="shared" ca="1" si="365"/>
        <v>0</v>
      </c>
      <c r="CP188" s="359">
        <f t="shared" ca="1" si="278"/>
        <v>0</v>
      </c>
      <c r="CQ188" s="359">
        <f t="shared" ca="1" si="279"/>
        <v>0</v>
      </c>
      <c r="CR188" s="359">
        <f t="shared" ca="1" si="280"/>
        <v>0</v>
      </c>
      <c r="CS188" s="359">
        <f t="shared" ca="1" si="310"/>
        <v>0</v>
      </c>
      <c r="CU188" s="362">
        <f t="shared" ca="1" si="341"/>
        <v>299</v>
      </c>
      <c r="CV188" s="362">
        <v>180</v>
      </c>
      <c r="CW188" s="371">
        <f t="shared" ca="1" si="342"/>
        <v>0</v>
      </c>
      <c r="CX188" s="359">
        <f t="shared" ca="1" si="359"/>
        <v>0</v>
      </c>
      <c r="CY188" s="359">
        <f t="shared" ca="1" si="282"/>
        <v>0</v>
      </c>
      <c r="CZ188" s="359">
        <f t="shared" ca="1" si="283"/>
        <v>0</v>
      </c>
      <c r="DA188" s="359">
        <f t="shared" ca="1" si="284"/>
        <v>0</v>
      </c>
      <c r="DB188" s="359">
        <f t="shared" ca="1" si="311"/>
        <v>0</v>
      </c>
      <c r="DD188" s="362">
        <f t="shared" ca="1" si="343"/>
        <v>299</v>
      </c>
      <c r="DE188" s="362">
        <v>180</v>
      </c>
      <c r="DF188" s="371">
        <f t="shared" ca="1" si="344"/>
        <v>0</v>
      </c>
      <c r="DG188" s="359">
        <f t="shared" ca="1" si="360"/>
        <v>0</v>
      </c>
      <c r="DH188" s="359">
        <f t="shared" ca="1" si="286"/>
        <v>0</v>
      </c>
      <c r="DI188" s="359">
        <f t="shared" ca="1" si="287"/>
        <v>0</v>
      </c>
      <c r="DJ188" s="359">
        <f t="shared" ca="1" si="288"/>
        <v>0</v>
      </c>
      <c r="DK188" s="359">
        <f t="shared" ca="1" si="312"/>
        <v>0</v>
      </c>
      <c r="DM188" s="362">
        <f t="shared" ca="1" si="345"/>
        <v>299</v>
      </c>
      <c r="DN188" s="362">
        <v>180</v>
      </c>
      <c r="DO188" s="371">
        <f t="shared" ca="1" si="346"/>
        <v>0</v>
      </c>
      <c r="DP188" s="359">
        <f t="shared" ca="1" si="361"/>
        <v>0</v>
      </c>
      <c r="DQ188" s="359">
        <f t="shared" ca="1" si="290"/>
        <v>0</v>
      </c>
      <c r="DR188" s="359">
        <f t="shared" ca="1" si="291"/>
        <v>0</v>
      </c>
      <c r="DS188" s="359">
        <f t="shared" ca="1" si="292"/>
        <v>0</v>
      </c>
      <c r="DT188" s="359">
        <f t="shared" ca="1" si="313"/>
        <v>0</v>
      </c>
      <c r="DV188" s="362">
        <f t="shared" ca="1" si="347"/>
        <v>299</v>
      </c>
      <c r="DW188" s="362">
        <v>180</v>
      </c>
      <c r="DX188" s="371">
        <f t="shared" ca="1" si="348"/>
        <v>0</v>
      </c>
      <c r="DY188" s="359">
        <f t="shared" ca="1" si="362"/>
        <v>0</v>
      </c>
      <c r="DZ188" s="359">
        <f t="shared" ca="1" si="294"/>
        <v>0</v>
      </c>
      <c r="EA188" s="359">
        <f t="shared" ca="1" si="295"/>
        <v>0</v>
      </c>
      <c r="EB188" s="359">
        <f t="shared" ca="1" si="296"/>
        <v>0</v>
      </c>
      <c r="EC188" s="359">
        <f t="shared" ca="1" si="314"/>
        <v>0</v>
      </c>
      <c r="EE188" s="362">
        <f t="shared" ca="1" si="349"/>
        <v>299</v>
      </c>
      <c r="EF188" s="362">
        <v>180</v>
      </c>
      <c r="EG188" s="371">
        <f t="shared" ca="1" si="350"/>
        <v>0</v>
      </c>
      <c r="EH188" s="359">
        <f t="shared" ca="1" si="363"/>
        <v>0</v>
      </c>
      <c r="EI188" s="359">
        <f t="shared" ca="1" si="298"/>
        <v>0</v>
      </c>
      <c r="EJ188" s="359">
        <f t="shared" ca="1" si="299"/>
        <v>0</v>
      </c>
      <c r="EK188" s="359">
        <f t="shared" ca="1" si="300"/>
        <v>0</v>
      </c>
      <c r="EL188" s="359">
        <f t="shared" ca="1" si="315"/>
        <v>0</v>
      </c>
    </row>
    <row r="189" spans="6:142" x14ac:dyDescent="0.35">
      <c r="F189" s="372">
        <f ca="1">IFERROR(INDEX('Inflation Rates'!$A$16:$H$138,MATCH('IRA Roth'!$H189,'Inflation Rates'!$A$16:$A$138,0),8)/INDEX('Inflation Rates'!$A$16:$H$138,MATCH('IRA Roth'!$H189,'Inflation Rates'!$A$16:$A$138,0)-1,8)-1,F188)</f>
        <v>2.0000000000000018E-2</v>
      </c>
      <c r="G189" s="372">
        <f ca="1">IFERROR(INDEX('Inflation Rates'!$A$16:$H$138,MATCH('IRA Roth'!$H189,'Inflation Rates'!$A$16:$A$138,0),6)/INDEX('Inflation Rates'!$A$16:$H$138,MATCH('IRA Roth'!$H189,'Inflation Rates'!$A$16:$A$138,0)-1,6)-1,G188)</f>
        <v>2.0999999999999908E-2</v>
      </c>
      <c r="H189" s="362">
        <f t="shared" ca="1" si="367"/>
        <v>2200</v>
      </c>
      <c r="I189" s="362">
        <f t="shared" ca="1" si="367"/>
        <v>300</v>
      </c>
      <c r="J189" s="362">
        <v>181</v>
      </c>
      <c r="K189" s="371">
        <f t="shared" ca="1" si="317"/>
        <v>0</v>
      </c>
      <c r="L189" s="359">
        <f t="shared" ca="1" si="246"/>
        <v>0</v>
      </c>
      <c r="M189" s="359">
        <f t="shared" ca="1" si="247"/>
        <v>0</v>
      </c>
      <c r="N189" s="359">
        <f t="shared" ca="1" si="248"/>
        <v>0</v>
      </c>
      <c r="O189" s="359">
        <f t="shared" ca="1" si="318"/>
        <v>0</v>
      </c>
      <c r="P189" s="359">
        <f t="shared" ca="1" si="301"/>
        <v>0</v>
      </c>
      <c r="R189" s="362">
        <f t="shared" ca="1" si="319"/>
        <v>300</v>
      </c>
      <c r="S189" s="362">
        <v>181</v>
      </c>
      <c r="T189" s="371">
        <f t="shared" ca="1" si="320"/>
        <v>0</v>
      </c>
      <c r="U189" s="359">
        <f t="shared" ca="1" si="352"/>
        <v>0</v>
      </c>
      <c r="V189" s="359">
        <f t="shared" ca="1" si="250"/>
        <v>0</v>
      </c>
      <c r="W189" s="359">
        <f t="shared" ca="1" si="251"/>
        <v>0</v>
      </c>
      <c r="X189" s="359">
        <f t="shared" ca="1" si="321"/>
        <v>0</v>
      </c>
      <c r="Y189" s="359">
        <f t="shared" ca="1" si="302"/>
        <v>0</v>
      </c>
      <c r="AA189" s="362">
        <f t="shared" ca="1" si="322"/>
        <v>300</v>
      </c>
      <c r="AB189" s="362">
        <v>181</v>
      </c>
      <c r="AC189" s="371">
        <f t="shared" ca="1" si="323"/>
        <v>0</v>
      </c>
      <c r="AD189" s="359">
        <f t="shared" ca="1" si="364"/>
        <v>0</v>
      </c>
      <c r="AE189" s="359">
        <f t="shared" ca="1" si="253"/>
        <v>0</v>
      </c>
      <c r="AF189" s="359">
        <f t="shared" ca="1" si="254"/>
        <v>0</v>
      </c>
      <c r="AG189" s="359">
        <f t="shared" ca="1" si="324"/>
        <v>0</v>
      </c>
      <c r="AH189" s="359">
        <f t="shared" ca="1" si="303"/>
        <v>0</v>
      </c>
      <c r="AJ189" s="362">
        <f t="shared" ca="1" si="325"/>
        <v>300</v>
      </c>
      <c r="AK189" s="362">
        <v>181</v>
      </c>
      <c r="AL189" s="371">
        <f t="shared" ca="1" si="326"/>
        <v>0</v>
      </c>
      <c r="AM189" s="359">
        <f t="shared" ca="1" si="353"/>
        <v>0</v>
      </c>
      <c r="AN189" s="359">
        <f t="shared" ca="1" si="256"/>
        <v>0</v>
      </c>
      <c r="AO189" s="359">
        <f t="shared" ca="1" si="257"/>
        <v>0</v>
      </c>
      <c r="AP189" s="359">
        <f t="shared" ca="1" si="327"/>
        <v>0</v>
      </c>
      <c r="AQ189" s="359">
        <f t="shared" ca="1" si="304"/>
        <v>0</v>
      </c>
      <c r="AS189" s="362">
        <f t="shared" ca="1" si="328"/>
        <v>300</v>
      </c>
      <c r="AT189" s="362">
        <v>181</v>
      </c>
      <c r="AU189" s="371">
        <f t="shared" ca="1" si="329"/>
        <v>0</v>
      </c>
      <c r="AV189" s="359">
        <f t="shared" ca="1" si="354"/>
        <v>0</v>
      </c>
      <c r="AW189" s="359">
        <f t="shared" ca="1" si="259"/>
        <v>0</v>
      </c>
      <c r="AX189" s="359">
        <f t="shared" ca="1" si="260"/>
        <v>0</v>
      </c>
      <c r="AY189" s="359">
        <f t="shared" ca="1" si="330"/>
        <v>0</v>
      </c>
      <c r="AZ189" s="359">
        <f t="shared" ca="1" si="305"/>
        <v>0</v>
      </c>
      <c r="BB189" s="362">
        <f t="shared" ca="1" si="331"/>
        <v>300</v>
      </c>
      <c r="BC189" s="362">
        <v>181</v>
      </c>
      <c r="BD189" s="371">
        <f t="shared" ca="1" si="332"/>
        <v>0</v>
      </c>
      <c r="BE189" s="359">
        <f t="shared" ca="1" si="355"/>
        <v>0</v>
      </c>
      <c r="BF189" s="359">
        <f t="shared" ca="1" si="262"/>
        <v>0</v>
      </c>
      <c r="BG189" s="359">
        <f t="shared" ca="1" si="263"/>
        <v>0</v>
      </c>
      <c r="BH189" s="359">
        <f t="shared" ca="1" si="264"/>
        <v>0</v>
      </c>
      <c r="BI189" s="359">
        <f t="shared" ca="1" si="306"/>
        <v>0</v>
      </c>
      <c r="BK189" s="362">
        <f t="shared" ca="1" si="333"/>
        <v>300</v>
      </c>
      <c r="BL189" s="362">
        <v>181</v>
      </c>
      <c r="BM189" s="371">
        <f t="shared" ca="1" si="334"/>
        <v>0</v>
      </c>
      <c r="BN189" s="359">
        <f t="shared" ca="1" si="356"/>
        <v>0</v>
      </c>
      <c r="BO189" s="359">
        <f t="shared" ca="1" si="266"/>
        <v>0</v>
      </c>
      <c r="BP189" s="359">
        <f t="shared" ca="1" si="267"/>
        <v>0</v>
      </c>
      <c r="BQ189" s="359">
        <f t="shared" ca="1" si="268"/>
        <v>0</v>
      </c>
      <c r="BR189" s="359">
        <f t="shared" ca="1" si="307"/>
        <v>0</v>
      </c>
      <c r="BT189" s="362">
        <f t="shared" ca="1" si="335"/>
        <v>300</v>
      </c>
      <c r="BU189" s="362">
        <v>181</v>
      </c>
      <c r="BV189" s="371">
        <f t="shared" ca="1" si="336"/>
        <v>0</v>
      </c>
      <c r="BW189" s="359">
        <f t="shared" ca="1" si="357"/>
        <v>0</v>
      </c>
      <c r="BX189" s="359">
        <f t="shared" ca="1" si="270"/>
        <v>0</v>
      </c>
      <c r="BY189" s="359">
        <f t="shared" ca="1" si="271"/>
        <v>0</v>
      </c>
      <c r="BZ189" s="359">
        <f t="shared" ca="1" si="272"/>
        <v>0</v>
      </c>
      <c r="CA189" s="359">
        <f t="shared" ca="1" si="308"/>
        <v>0</v>
      </c>
      <c r="CC189" s="362">
        <f t="shared" ca="1" si="337"/>
        <v>300</v>
      </c>
      <c r="CD189" s="362">
        <v>181</v>
      </c>
      <c r="CE189" s="371">
        <f t="shared" ca="1" si="338"/>
        <v>0</v>
      </c>
      <c r="CF189" s="359">
        <f t="shared" ca="1" si="358"/>
        <v>0</v>
      </c>
      <c r="CG189" s="359">
        <f t="shared" ca="1" si="274"/>
        <v>0</v>
      </c>
      <c r="CH189" s="359">
        <f t="shared" ca="1" si="275"/>
        <v>0</v>
      </c>
      <c r="CI189" s="359">
        <f t="shared" ca="1" si="276"/>
        <v>0</v>
      </c>
      <c r="CJ189" s="359">
        <f t="shared" ca="1" si="309"/>
        <v>0</v>
      </c>
      <c r="CL189" s="362">
        <f t="shared" ca="1" si="339"/>
        <v>300</v>
      </c>
      <c r="CM189" s="362">
        <v>181</v>
      </c>
      <c r="CN189" s="371">
        <f t="shared" ca="1" si="340"/>
        <v>0</v>
      </c>
      <c r="CO189" s="359">
        <f t="shared" ca="1" si="365"/>
        <v>0</v>
      </c>
      <c r="CP189" s="359">
        <f t="shared" ca="1" si="278"/>
        <v>0</v>
      </c>
      <c r="CQ189" s="359">
        <f t="shared" ca="1" si="279"/>
        <v>0</v>
      </c>
      <c r="CR189" s="359">
        <f t="shared" ca="1" si="280"/>
        <v>0</v>
      </c>
      <c r="CS189" s="359">
        <f t="shared" ca="1" si="310"/>
        <v>0</v>
      </c>
      <c r="CU189" s="362">
        <f t="shared" ca="1" si="341"/>
        <v>300</v>
      </c>
      <c r="CV189" s="362">
        <v>181</v>
      </c>
      <c r="CW189" s="371">
        <f t="shared" ca="1" si="342"/>
        <v>0</v>
      </c>
      <c r="CX189" s="359">
        <f t="shared" ca="1" si="359"/>
        <v>0</v>
      </c>
      <c r="CY189" s="359">
        <f t="shared" ca="1" si="282"/>
        <v>0</v>
      </c>
      <c r="CZ189" s="359">
        <f t="shared" ca="1" si="283"/>
        <v>0</v>
      </c>
      <c r="DA189" s="359">
        <f t="shared" ca="1" si="284"/>
        <v>0</v>
      </c>
      <c r="DB189" s="359">
        <f t="shared" ca="1" si="311"/>
        <v>0</v>
      </c>
      <c r="DD189" s="362">
        <f t="shared" ca="1" si="343"/>
        <v>300</v>
      </c>
      <c r="DE189" s="362">
        <v>181</v>
      </c>
      <c r="DF189" s="371">
        <f t="shared" ca="1" si="344"/>
        <v>0</v>
      </c>
      <c r="DG189" s="359">
        <f t="shared" ca="1" si="360"/>
        <v>0</v>
      </c>
      <c r="DH189" s="359">
        <f t="shared" ca="1" si="286"/>
        <v>0</v>
      </c>
      <c r="DI189" s="359">
        <f t="shared" ca="1" si="287"/>
        <v>0</v>
      </c>
      <c r="DJ189" s="359">
        <f t="shared" ca="1" si="288"/>
        <v>0</v>
      </c>
      <c r="DK189" s="359">
        <f t="shared" ca="1" si="312"/>
        <v>0</v>
      </c>
      <c r="DM189" s="362">
        <f t="shared" ca="1" si="345"/>
        <v>300</v>
      </c>
      <c r="DN189" s="362">
        <v>181</v>
      </c>
      <c r="DO189" s="371">
        <f t="shared" ca="1" si="346"/>
        <v>0</v>
      </c>
      <c r="DP189" s="359">
        <f t="shared" ca="1" si="361"/>
        <v>0</v>
      </c>
      <c r="DQ189" s="359">
        <f t="shared" ca="1" si="290"/>
        <v>0</v>
      </c>
      <c r="DR189" s="359">
        <f t="shared" ca="1" si="291"/>
        <v>0</v>
      </c>
      <c r="DS189" s="359">
        <f t="shared" ca="1" si="292"/>
        <v>0</v>
      </c>
      <c r="DT189" s="359">
        <f t="shared" ca="1" si="313"/>
        <v>0</v>
      </c>
      <c r="DV189" s="362">
        <f t="shared" ca="1" si="347"/>
        <v>300</v>
      </c>
      <c r="DW189" s="362">
        <v>181</v>
      </c>
      <c r="DX189" s="371">
        <f t="shared" ca="1" si="348"/>
        <v>0</v>
      </c>
      <c r="DY189" s="359">
        <f t="shared" ca="1" si="362"/>
        <v>0</v>
      </c>
      <c r="DZ189" s="359">
        <f t="shared" ca="1" si="294"/>
        <v>0</v>
      </c>
      <c r="EA189" s="359">
        <f t="shared" ca="1" si="295"/>
        <v>0</v>
      </c>
      <c r="EB189" s="359">
        <f t="shared" ca="1" si="296"/>
        <v>0</v>
      </c>
      <c r="EC189" s="359">
        <f t="shared" ca="1" si="314"/>
        <v>0</v>
      </c>
      <c r="EE189" s="362">
        <f t="shared" ca="1" si="349"/>
        <v>300</v>
      </c>
      <c r="EF189" s="362">
        <v>181</v>
      </c>
      <c r="EG189" s="371">
        <f t="shared" ca="1" si="350"/>
        <v>0</v>
      </c>
      <c r="EH189" s="359">
        <f t="shared" ca="1" si="363"/>
        <v>0</v>
      </c>
      <c r="EI189" s="359">
        <f t="shared" ca="1" si="298"/>
        <v>0</v>
      </c>
      <c r="EJ189" s="359">
        <f t="shared" ca="1" si="299"/>
        <v>0</v>
      </c>
      <c r="EK189" s="359">
        <f t="shared" ca="1" si="300"/>
        <v>0</v>
      </c>
      <c r="EL189" s="359">
        <f t="shared" ca="1" si="315"/>
        <v>0</v>
      </c>
    </row>
    <row r="190" spans="6:142" x14ac:dyDescent="0.35">
      <c r="F190" s="372">
        <f ca="1">IFERROR(INDEX('Inflation Rates'!$A$16:$H$138,MATCH('IRA Roth'!$H190,'Inflation Rates'!$A$16:$A$138,0),8)/INDEX('Inflation Rates'!$A$16:$H$138,MATCH('IRA Roth'!$H190,'Inflation Rates'!$A$16:$A$138,0)-1,8)-1,F189)</f>
        <v>2.0000000000000018E-2</v>
      </c>
      <c r="G190" s="372">
        <f ca="1">IFERROR(INDEX('Inflation Rates'!$A$16:$H$138,MATCH('IRA Roth'!$H190,'Inflation Rates'!$A$16:$A$138,0),6)/INDEX('Inflation Rates'!$A$16:$H$138,MATCH('IRA Roth'!$H190,'Inflation Rates'!$A$16:$A$138,0)-1,6)-1,G189)</f>
        <v>2.0999999999999908E-2</v>
      </c>
      <c r="H190" s="362">
        <f t="shared" ca="1" si="367"/>
        <v>2201</v>
      </c>
      <c r="I190" s="362">
        <f t="shared" ca="1" si="367"/>
        <v>301</v>
      </c>
      <c r="J190" s="362">
        <v>182</v>
      </c>
      <c r="K190" s="371">
        <f t="shared" ca="1" si="317"/>
        <v>0</v>
      </c>
      <c r="L190" s="359">
        <f t="shared" ca="1" si="246"/>
        <v>0</v>
      </c>
      <c r="M190" s="359">
        <f t="shared" ca="1" si="247"/>
        <v>0</v>
      </c>
      <c r="N190" s="359">
        <f t="shared" ca="1" si="248"/>
        <v>0</v>
      </c>
      <c r="O190" s="359">
        <f t="shared" ca="1" si="318"/>
        <v>0</v>
      </c>
      <c r="P190" s="359">
        <f t="shared" ca="1" si="301"/>
        <v>0</v>
      </c>
      <c r="R190" s="362">
        <f t="shared" ca="1" si="319"/>
        <v>301</v>
      </c>
      <c r="S190" s="362">
        <v>182</v>
      </c>
      <c r="T190" s="371">
        <f t="shared" ca="1" si="320"/>
        <v>0</v>
      </c>
      <c r="U190" s="359">
        <f t="shared" ca="1" si="352"/>
        <v>0</v>
      </c>
      <c r="V190" s="359">
        <f t="shared" ca="1" si="250"/>
        <v>0</v>
      </c>
      <c r="W190" s="359">
        <f t="shared" ca="1" si="251"/>
        <v>0</v>
      </c>
      <c r="X190" s="359">
        <f t="shared" ca="1" si="321"/>
        <v>0</v>
      </c>
      <c r="Y190" s="359">
        <f t="shared" ca="1" si="302"/>
        <v>0</v>
      </c>
      <c r="AA190" s="362">
        <f t="shared" ca="1" si="322"/>
        <v>301</v>
      </c>
      <c r="AB190" s="362">
        <v>182</v>
      </c>
      <c r="AC190" s="371">
        <f t="shared" ca="1" si="323"/>
        <v>0</v>
      </c>
      <c r="AD190" s="359">
        <f t="shared" ca="1" si="364"/>
        <v>0</v>
      </c>
      <c r="AE190" s="359">
        <f t="shared" ca="1" si="253"/>
        <v>0</v>
      </c>
      <c r="AF190" s="359">
        <f t="shared" ca="1" si="254"/>
        <v>0</v>
      </c>
      <c r="AG190" s="359">
        <f t="shared" ca="1" si="324"/>
        <v>0</v>
      </c>
      <c r="AH190" s="359">
        <f t="shared" ca="1" si="303"/>
        <v>0</v>
      </c>
      <c r="AJ190" s="362">
        <f t="shared" ca="1" si="325"/>
        <v>301</v>
      </c>
      <c r="AK190" s="362">
        <v>182</v>
      </c>
      <c r="AL190" s="371">
        <f t="shared" ca="1" si="326"/>
        <v>0</v>
      </c>
      <c r="AM190" s="359">
        <f t="shared" ca="1" si="353"/>
        <v>0</v>
      </c>
      <c r="AN190" s="359">
        <f t="shared" ca="1" si="256"/>
        <v>0</v>
      </c>
      <c r="AO190" s="359">
        <f t="shared" ca="1" si="257"/>
        <v>0</v>
      </c>
      <c r="AP190" s="359">
        <f t="shared" ca="1" si="327"/>
        <v>0</v>
      </c>
      <c r="AQ190" s="359">
        <f t="shared" ca="1" si="304"/>
        <v>0</v>
      </c>
      <c r="AS190" s="362">
        <f t="shared" ca="1" si="328"/>
        <v>301</v>
      </c>
      <c r="AT190" s="362">
        <v>182</v>
      </c>
      <c r="AU190" s="371">
        <f t="shared" ca="1" si="329"/>
        <v>0</v>
      </c>
      <c r="AV190" s="359">
        <f t="shared" ca="1" si="354"/>
        <v>0</v>
      </c>
      <c r="AW190" s="359">
        <f t="shared" ca="1" si="259"/>
        <v>0</v>
      </c>
      <c r="AX190" s="359">
        <f t="shared" ca="1" si="260"/>
        <v>0</v>
      </c>
      <c r="AY190" s="359">
        <f t="shared" ca="1" si="330"/>
        <v>0</v>
      </c>
      <c r="AZ190" s="359">
        <f t="shared" ca="1" si="305"/>
        <v>0</v>
      </c>
      <c r="BB190" s="362">
        <f t="shared" ca="1" si="331"/>
        <v>301</v>
      </c>
      <c r="BC190" s="362">
        <v>182</v>
      </c>
      <c r="BD190" s="371">
        <f t="shared" ca="1" si="332"/>
        <v>0</v>
      </c>
      <c r="BE190" s="359">
        <f t="shared" ca="1" si="355"/>
        <v>0</v>
      </c>
      <c r="BF190" s="359">
        <f t="shared" ca="1" si="262"/>
        <v>0</v>
      </c>
      <c r="BG190" s="359">
        <f t="shared" ca="1" si="263"/>
        <v>0</v>
      </c>
      <c r="BH190" s="359">
        <f t="shared" ca="1" si="264"/>
        <v>0</v>
      </c>
      <c r="BI190" s="359">
        <f t="shared" ca="1" si="306"/>
        <v>0</v>
      </c>
      <c r="BK190" s="362">
        <f t="shared" ca="1" si="333"/>
        <v>301</v>
      </c>
      <c r="BL190" s="362">
        <v>182</v>
      </c>
      <c r="BM190" s="371">
        <f t="shared" ca="1" si="334"/>
        <v>0</v>
      </c>
      <c r="BN190" s="359">
        <f t="shared" ca="1" si="356"/>
        <v>0</v>
      </c>
      <c r="BO190" s="359">
        <f t="shared" ca="1" si="266"/>
        <v>0</v>
      </c>
      <c r="BP190" s="359">
        <f t="shared" ca="1" si="267"/>
        <v>0</v>
      </c>
      <c r="BQ190" s="359">
        <f t="shared" ca="1" si="268"/>
        <v>0</v>
      </c>
      <c r="BR190" s="359">
        <f t="shared" ca="1" si="307"/>
        <v>0</v>
      </c>
      <c r="BT190" s="362">
        <f t="shared" ca="1" si="335"/>
        <v>301</v>
      </c>
      <c r="BU190" s="362">
        <v>182</v>
      </c>
      <c r="BV190" s="371">
        <f t="shared" ca="1" si="336"/>
        <v>0</v>
      </c>
      <c r="BW190" s="359">
        <f t="shared" ca="1" si="357"/>
        <v>0</v>
      </c>
      <c r="BX190" s="359">
        <f t="shared" ca="1" si="270"/>
        <v>0</v>
      </c>
      <c r="BY190" s="359">
        <f t="shared" ca="1" si="271"/>
        <v>0</v>
      </c>
      <c r="BZ190" s="359">
        <f t="shared" ca="1" si="272"/>
        <v>0</v>
      </c>
      <c r="CA190" s="359">
        <f t="shared" ca="1" si="308"/>
        <v>0</v>
      </c>
      <c r="CC190" s="362">
        <f t="shared" ca="1" si="337"/>
        <v>301</v>
      </c>
      <c r="CD190" s="362">
        <v>182</v>
      </c>
      <c r="CE190" s="371">
        <f t="shared" ca="1" si="338"/>
        <v>0</v>
      </c>
      <c r="CF190" s="359">
        <f t="shared" ca="1" si="358"/>
        <v>0</v>
      </c>
      <c r="CG190" s="359">
        <f t="shared" ca="1" si="274"/>
        <v>0</v>
      </c>
      <c r="CH190" s="359">
        <f t="shared" ca="1" si="275"/>
        <v>0</v>
      </c>
      <c r="CI190" s="359">
        <f t="shared" ca="1" si="276"/>
        <v>0</v>
      </c>
      <c r="CJ190" s="359">
        <f t="shared" ca="1" si="309"/>
        <v>0</v>
      </c>
      <c r="CL190" s="362">
        <f t="shared" ca="1" si="339"/>
        <v>301</v>
      </c>
      <c r="CM190" s="362">
        <v>182</v>
      </c>
      <c r="CN190" s="371">
        <f t="shared" ca="1" si="340"/>
        <v>0</v>
      </c>
      <c r="CO190" s="359">
        <f t="shared" ca="1" si="365"/>
        <v>0</v>
      </c>
      <c r="CP190" s="359">
        <f t="shared" ca="1" si="278"/>
        <v>0</v>
      </c>
      <c r="CQ190" s="359">
        <f t="shared" ca="1" si="279"/>
        <v>0</v>
      </c>
      <c r="CR190" s="359">
        <f t="shared" ca="1" si="280"/>
        <v>0</v>
      </c>
      <c r="CS190" s="359">
        <f t="shared" ca="1" si="310"/>
        <v>0</v>
      </c>
      <c r="CU190" s="362">
        <f t="shared" ca="1" si="341"/>
        <v>301</v>
      </c>
      <c r="CV190" s="362">
        <v>182</v>
      </c>
      <c r="CW190" s="371">
        <f t="shared" ca="1" si="342"/>
        <v>0</v>
      </c>
      <c r="CX190" s="359">
        <f t="shared" ca="1" si="359"/>
        <v>0</v>
      </c>
      <c r="CY190" s="359">
        <f t="shared" ca="1" si="282"/>
        <v>0</v>
      </c>
      <c r="CZ190" s="359">
        <f t="shared" ca="1" si="283"/>
        <v>0</v>
      </c>
      <c r="DA190" s="359">
        <f t="shared" ca="1" si="284"/>
        <v>0</v>
      </c>
      <c r="DB190" s="359">
        <f t="shared" ca="1" si="311"/>
        <v>0</v>
      </c>
      <c r="DD190" s="362">
        <f t="shared" ca="1" si="343"/>
        <v>301</v>
      </c>
      <c r="DE190" s="362">
        <v>182</v>
      </c>
      <c r="DF190" s="371">
        <f t="shared" ca="1" si="344"/>
        <v>0</v>
      </c>
      <c r="DG190" s="359">
        <f t="shared" ca="1" si="360"/>
        <v>0</v>
      </c>
      <c r="DH190" s="359">
        <f t="shared" ca="1" si="286"/>
        <v>0</v>
      </c>
      <c r="DI190" s="359">
        <f t="shared" ca="1" si="287"/>
        <v>0</v>
      </c>
      <c r="DJ190" s="359">
        <f t="shared" ca="1" si="288"/>
        <v>0</v>
      </c>
      <c r="DK190" s="359">
        <f t="shared" ca="1" si="312"/>
        <v>0</v>
      </c>
      <c r="DM190" s="362">
        <f t="shared" ca="1" si="345"/>
        <v>301</v>
      </c>
      <c r="DN190" s="362">
        <v>182</v>
      </c>
      <c r="DO190" s="371">
        <f t="shared" ca="1" si="346"/>
        <v>0</v>
      </c>
      <c r="DP190" s="359">
        <f t="shared" ca="1" si="361"/>
        <v>0</v>
      </c>
      <c r="DQ190" s="359">
        <f t="shared" ca="1" si="290"/>
        <v>0</v>
      </c>
      <c r="DR190" s="359">
        <f t="shared" ca="1" si="291"/>
        <v>0</v>
      </c>
      <c r="DS190" s="359">
        <f t="shared" ca="1" si="292"/>
        <v>0</v>
      </c>
      <c r="DT190" s="359">
        <f t="shared" ca="1" si="313"/>
        <v>0</v>
      </c>
      <c r="DV190" s="362">
        <f t="shared" ca="1" si="347"/>
        <v>301</v>
      </c>
      <c r="DW190" s="362">
        <v>182</v>
      </c>
      <c r="DX190" s="371">
        <f t="shared" ca="1" si="348"/>
        <v>0</v>
      </c>
      <c r="DY190" s="359">
        <f t="shared" ca="1" si="362"/>
        <v>0</v>
      </c>
      <c r="DZ190" s="359">
        <f t="shared" ca="1" si="294"/>
        <v>0</v>
      </c>
      <c r="EA190" s="359">
        <f t="shared" ca="1" si="295"/>
        <v>0</v>
      </c>
      <c r="EB190" s="359">
        <f t="shared" ca="1" si="296"/>
        <v>0</v>
      </c>
      <c r="EC190" s="359">
        <f t="shared" ca="1" si="314"/>
        <v>0</v>
      </c>
      <c r="EE190" s="362">
        <f t="shared" ca="1" si="349"/>
        <v>301</v>
      </c>
      <c r="EF190" s="362">
        <v>182</v>
      </c>
      <c r="EG190" s="371">
        <f t="shared" ca="1" si="350"/>
        <v>0</v>
      </c>
      <c r="EH190" s="359">
        <f t="shared" ca="1" si="363"/>
        <v>0</v>
      </c>
      <c r="EI190" s="359">
        <f t="shared" ca="1" si="298"/>
        <v>0</v>
      </c>
      <c r="EJ190" s="359">
        <f t="shared" ca="1" si="299"/>
        <v>0</v>
      </c>
      <c r="EK190" s="359">
        <f t="shared" ca="1" si="300"/>
        <v>0</v>
      </c>
      <c r="EL190" s="359">
        <f t="shared" ca="1" si="315"/>
        <v>0</v>
      </c>
    </row>
    <row r="191" spans="6:142" x14ac:dyDescent="0.35">
      <c r="F191" s="372">
        <f ca="1">IFERROR(INDEX('Inflation Rates'!$A$16:$H$138,MATCH('IRA Roth'!$H191,'Inflation Rates'!$A$16:$A$138,0),8)/INDEX('Inflation Rates'!$A$16:$H$138,MATCH('IRA Roth'!$H191,'Inflation Rates'!$A$16:$A$138,0)-1,8)-1,F190)</f>
        <v>2.0000000000000018E-2</v>
      </c>
      <c r="G191" s="372">
        <f ca="1">IFERROR(INDEX('Inflation Rates'!$A$16:$H$138,MATCH('IRA Roth'!$H191,'Inflation Rates'!$A$16:$A$138,0),6)/INDEX('Inflation Rates'!$A$16:$H$138,MATCH('IRA Roth'!$H191,'Inflation Rates'!$A$16:$A$138,0)-1,6)-1,G190)</f>
        <v>2.0999999999999908E-2</v>
      </c>
      <c r="H191" s="362">
        <f t="shared" ca="1" si="367"/>
        <v>2202</v>
      </c>
      <c r="I191" s="362">
        <f t="shared" ca="1" si="367"/>
        <v>302</v>
      </c>
      <c r="J191" s="362">
        <v>183</v>
      </c>
      <c r="K191" s="371">
        <f t="shared" ca="1" si="317"/>
        <v>0</v>
      </c>
      <c r="L191" s="359">
        <f t="shared" ca="1" si="246"/>
        <v>0</v>
      </c>
      <c r="M191" s="359">
        <f t="shared" ca="1" si="247"/>
        <v>0</v>
      </c>
      <c r="N191" s="359">
        <f t="shared" ca="1" si="248"/>
        <v>0</v>
      </c>
      <c r="O191" s="359">
        <f t="shared" ca="1" si="318"/>
        <v>0</v>
      </c>
      <c r="P191" s="359">
        <f t="shared" ca="1" si="301"/>
        <v>0</v>
      </c>
      <c r="R191" s="362">
        <f t="shared" ca="1" si="319"/>
        <v>302</v>
      </c>
      <c r="S191" s="362">
        <v>183</v>
      </c>
      <c r="T191" s="371">
        <f t="shared" ca="1" si="320"/>
        <v>0</v>
      </c>
      <c r="U191" s="359">
        <f t="shared" ca="1" si="352"/>
        <v>0</v>
      </c>
      <c r="V191" s="359">
        <f t="shared" ca="1" si="250"/>
        <v>0</v>
      </c>
      <c r="W191" s="359">
        <f t="shared" ca="1" si="251"/>
        <v>0</v>
      </c>
      <c r="X191" s="359">
        <f t="shared" ca="1" si="321"/>
        <v>0</v>
      </c>
      <c r="Y191" s="359">
        <f t="shared" ca="1" si="302"/>
        <v>0</v>
      </c>
      <c r="AA191" s="362">
        <f t="shared" ca="1" si="322"/>
        <v>302</v>
      </c>
      <c r="AB191" s="362">
        <v>183</v>
      </c>
      <c r="AC191" s="371">
        <f t="shared" ca="1" si="323"/>
        <v>0</v>
      </c>
      <c r="AD191" s="359">
        <f t="shared" ca="1" si="364"/>
        <v>0</v>
      </c>
      <c r="AE191" s="359">
        <f t="shared" ca="1" si="253"/>
        <v>0</v>
      </c>
      <c r="AF191" s="359">
        <f t="shared" ca="1" si="254"/>
        <v>0</v>
      </c>
      <c r="AG191" s="359">
        <f t="shared" ca="1" si="324"/>
        <v>0</v>
      </c>
      <c r="AH191" s="359">
        <f t="shared" ca="1" si="303"/>
        <v>0</v>
      </c>
      <c r="AJ191" s="362">
        <f t="shared" ca="1" si="325"/>
        <v>302</v>
      </c>
      <c r="AK191" s="362">
        <v>183</v>
      </c>
      <c r="AL191" s="371">
        <f t="shared" ca="1" si="326"/>
        <v>0</v>
      </c>
      <c r="AM191" s="359">
        <f t="shared" ca="1" si="353"/>
        <v>0</v>
      </c>
      <c r="AN191" s="359">
        <f t="shared" ca="1" si="256"/>
        <v>0</v>
      </c>
      <c r="AO191" s="359">
        <f t="shared" ca="1" si="257"/>
        <v>0</v>
      </c>
      <c r="AP191" s="359">
        <f t="shared" ca="1" si="327"/>
        <v>0</v>
      </c>
      <c r="AQ191" s="359">
        <f t="shared" ca="1" si="304"/>
        <v>0</v>
      </c>
      <c r="AS191" s="362">
        <f t="shared" ca="1" si="328"/>
        <v>302</v>
      </c>
      <c r="AT191" s="362">
        <v>183</v>
      </c>
      <c r="AU191" s="371">
        <f t="shared" ca="1" si="329"/>
        <v>0</v>
      </c>
      <c r="AV191" s="359">
        <f t="shared" ca="1" si="354"/>
        <v>0</v>
      </c>
      <c r="AW191" s="359">
        <f t="shared" ca="1" si="259"/>
        <v>0</v>
      </c>
      <c r="AX191" s="359">
        <f t="shared" ca="1" si="260"/>
        <v>0</v>
      </c>
      <c r="AY191" s="359">
        <f t="shared" ca="1" si="330"/>
        <v>0</v>
      </c>
      <c r="AZ191" s="359">
        <f t="shared" ca="1" si="305"/>
        <v>0</v>
      </c>
      <c r="BB191" s="362">
        <f t="shared" ca="1" si="331"/>
        <v>302</v>
      </c>
      <c r="BC191" s="362">
        <v>183</v>
      </c>
      <c r="BD191" s="371">
        <f t="shared" ca="1" si="332"/>
        <v>0</v>
      </c>
      <c r="BE191" s="359">
        <f t="shared" ca="1" si="355"/>
        <v>0</v>
      </c>
      <c r="BF191" s="359">
        <f t="shared" ca="1" si="262"/>
        <v>0</v>
      </c>
      <c r="BG191" s="359">
        <f t="shared" ca="1" si="263"/>
        <v>0</v>
      </c>
      <c r="BH191" s="359">
        <f t="shared" ca="1" si="264"/>
        <v>0</v>
      </c>
      <c r="BI191" s="359">
        <f t="shared" ca="1" si="306"/>
        <v>0</v>
      </c>
      <c r="BK191" s="362">
        <f t="shared" ca="1" si="333"/>
        <v>302</v>
      </c>
      <c r="BL191" s="362">
        <v>183</v>
      </c>
      <c r="BM191" s="371">
        <f t="shared" ca="1" si="334"/>
        <v>0</v>
      </c>
      <c r="BN191" s="359">
        <f t="shared" ca="1" si="356"/>
        <v>0</v>
      </c>
      <c r="BO191" s="359">
        <f t="shared" ca="1" si="266"/>
        <v>0</v>
      </c>
      <c r="BP191" s="359">
        <f t="shared" ca="1" si="267"/>
        <v>0</v>
      </c>
      <c r="BQ191" s="359">
        <f t="shared" ca="1" si="268"/>
        <v>0</v>
      </c>
      <c r="BR191" s="359">
        <f t="shared" ca="1" si="307"/>
        <v>0</v>
      </c>
      <c r="BT191" s="362">
        <f t="shared" ca="1" si="335"/>
        <v>302</v>
      </c>
      <c r="BU191" s="362">
        <v>183</v>
      </c>
      <c r="BV191" s="371">
        <f t="shared" ca="1" si="336"/>
        <v>0</v>
      </c>
      <c r="BW191" s="359">
        <f t="shared" ca="1" si="357"/>
        <v>0</v>
      </c>
      <c r="BX191" s="359">
        <f t="shared" ca="1" si="270"/>
        <v>0</v>
      </c>
      <c r="BY191" s="359">
        <f t="shared" ca="1" si="271"/>
        <v>0</v>
      </c>
      <c r="BZ191" s="359">
        <f t="shared" ca="1" si="272"/>
        <v>0</v>
      </c>
      <c r="CA191" s="359">
        <f t="shared" ca="1" si="308"/>
        <v>0</v>
      </c>
      <c r="CC191" s="362">
        <f t="shared" ca="1" si="337"/>
        <v>302</v>
      </c>
      <c r="CD191" s="362">
        <v>183</v>
      </c>
      <c r="CE191" s="371">
        <f t="shared" ca="1" si="338"/>
        <v>0</v>
      </c>
      <c r="CF191" s="359">
        <f t="shared" ca="1" si="358"/>
        <v>0</v>
      </c>
      <c r="CG191" s="359">
        <f t="shared" ca="1" si="274"/>
        <v>0</v>
      </c>
      <c r="CH191" s="359">
        <f t="shared" ca="1" si="275"/>
        <v>0</v>
      </c>
      <c r="CI191" s="359">
        <f t="shared" ca="1" si="276"/>
        <v>0</v>
      </c>
      <c r="CJ191" s="359">
        <f t="shared" ca="1" si="309"/>
        <v>0</v>
      </c>
      <c r="CL191" s="362">
        <f t="shared" ca="1" si="339"/>
        <v>302</v>
      </c>
      <c r="CM191" s="362">
        <v>183</v>
      </c>
      <c r="CN191" s="371">
        <f t="shared" ca="1" si="340"/>
        <v>0</v>
      </c>
      <c r="CO191" s="359">
        <f t="shared" ca="1" si="365"/>
        <v>0</v>
      </c>
      <c r="CP191" s="359">
        <f t="shared" ca="1" si="278"/>
        <v>0</v>
      </c>
      <c r="CQ191" s="359">
        <f t="shared" ca="1" si="279"/>
        <v>0</v>
      </c>
      <c r="CR191" s="359">
        <f t="shared" ca="1" si="280"/>
        <v>0</v>
      </c>
      <c r="CS191" s="359">
        <f t="shared" ca="1" si="310"/>
        <v>0</v>
      </c>
      <c r="CU191" s="362">
        <f t="shared" ca="1" si="341"/>
        <v>302</v>
      </c>
      <c r="CV191" s="362">
        <v>183</v>
      </c>
      <c r="CW191" s="371">
        <f t="shared" ca="1" si="342"/>
        <v>0</v>
      </c>
      <c r="CX191" s="359">
        <f t="shared" ca="1" si="359"/>
        <v>0</v>
      </c>
      <c r="CY191" s="359">
        <f t="shared" ca="1" si="282"/>
        <v>0</v>
      </c>
      <c r="CZ191" s="359">
        <f t="shared" ca="1" si="283"/>
        <v>0</v>
      </c>
      <c r="DA191" s="359">
        <f t="shared" ca="1" si="284"/>
        <v>0</v>
      </c>
      <c r="DB191" s="359">
        <f t="shared" ca="1" si="311"/>
        <v>0</v>
      </c>
      <c r="DD191" s="362">
        <f t="shared" ca="1" si="343"/>
        <v>302</v>
      </c>
      <c r="DE191" s="362">
        <v>183</v>
      </c>
      <c r="DF191" s="371">
        <f t="shared" ca="1" si="344"/>
        <v>0</v>
      </c>
      <c r="DG191" s="359">
        <f t="shared" ca="1" si="360"/>
        <v>0</v>
      </c>
      <c r="DH191" s="359">
        <f t="shared" ca="1" si="286"/>
        <v>0</v>
      </c>
      <c r="DI191" s="359">
        <f t="shared" ca="1" si="287"/>
        <v>0</v>
      </c>
      <c r="DJ191" s="359">
        <f t="shared" ca="1" si="288"/>
        <v>0</v>
      </c>
      <c r="DK191" s="359">
        <f t="shared" ca="1" si="312"/>
        <v>0</v>
      </c>
      <c r="DM191" s="362">
        <f t="shared" ca="1" si="345"/>
        <v>302</v>
      </c>
      <c r="DN191" s="362">
        <v>183</v>
      </c>
      <c r="DO191" s="371">
        <f t="shared" ca="1" si="346"/>
        <v>0</v>
      </c>
      <c r="DP191" s="359">
        <f t="shared" ca="1" si="361"/>
        <v>0</v>
      </c>
      <c r="DQ191" s="359">
        <f t="shared" ca="1" si="290"/>
        <v>0</v>
      </c>
      <c r="DR191" s="359">
        <f t="shared" ca="1" si="291"/>
        <v>0</v>
      </c>
      <c r="DS191" s="359">
        <f t="shared" ca="1" si="292"/>
        <v>0</v>
      </c>
      <c r="DT191" s="359">
        <f t="shared" ca="1" si="313"/>
        <v>0</v>
      </c>
      <c r="DV191" s="362">
        <f t="shared" ca="1" si="347"/>
        <v>302</v>
      </c>
      <c r="DW191" s="362">
        <v>183</v>
      </c>
      <c r="DX191" s="371">
        <f t="shared" ca="1" si="348"/>
        <v>0</v>
      </c>
      <c r="DY191" s="359">
        <f t="shared" ca="1" si="362"/>
        <v>0</v>
      </c>
      <c r="DZ191" s="359">
        <f t="shared" ca="1" si="294"/>
        <v>0</v>
      </c>
      <c r="EA191" s="359">
        <f t="shared" ca="1" si="295"/>
        <v>0</v>
      </c>
      <c r="EB191" s="359">
        <f t="shared" ca="1" si="296"/>
        <v>0</v>
      </c>
      <c r="EC191" s="359">
        <f t="shared" ca="1" si="314"/>
        <v>0</v>
      </c>
      <c r="EE191" s="362">
        <f t="shared" ca="1" si="349"/>
        <v>302</v>
      </c>
      <c r="EF191" s="362">
        <v>183</v>
      </c>
      <c r="EG191" s="371">
        <f t="shared" ca="1" si="350"/>
        <v>0</v>
      </c>
      <c r="EH191" s="359">
        <f t="shared" ca="1" si="363"/>
        <v>0</v>
      </c>
      <c r="EI191" s="359">
        <f t="shared" ca="1" si="298"/>
        <v>0</v>
      </c>
      <c r="EJ191" s="359">
        <f t="shared" ca="1" si="299"/>
        <v>0</v>
      </c>
      <c r="EK191" s="359">
        <f t="shared" ca="1" si="300"/>
        <v>0</v>
      </c>
      <c r="EL191" s="359">
        <f t="shared" ca="1" si="315"/>
        <v>0</v>
      </c>
    </row>
    <row r="192" spans="6:142" x14ac:dyDescent="0.35">
      <c r="F192" s="372">
        <f ca="1">IFERROR(INDEX('Inflation Rates'!$A$16:$H$138,MATCH('IRA Roth'!$H192,'Inflation Rates'!$A$16:$A$138,0),8)/INDEX('Inflation Rates'!$A$16:$H$138,MATCH('IRA Roth'!$H192,'Inflation Rates'!$A$16:$A$138,0)-1,8)-1,F191)</f>
        <v>2.0000000000000018E-2</v>
      </c>
      <c r="G192" s="372">
        <f ca="1">IFERROR(INDEX('Inflation Rates'!$A$16:$H$138,MATCH('IRA Roth'!$H192,'Inflation Rates'!$A$16:$A$138,0),6)/INDEX('Inflation Rates'!$A$16:$H$138,MATCH('IRA Roth'!$H192,'Inflation Rates'!$A$16:$A$138,0)-1,6)-1,G191)</f>
        <v>2.0999999999999908E-2</v>
      </c>
      <c r="H192" s="362">
        <f t="shared" ca="1" si="367"/>
        <v>2203</v>
      </c>
      <c r="I192" s="362">
        <f t="shared" ca="1" si="367"/>
        <v>303</v>
      </c>
      <c r="J192" s="362">
        <v>184</v>
      </c>
      <c r="K192" s="371">
        <f t="shared" ca="1" si="317"/>
        <v>0</v>
      </c>
      <c r="L192" s="359">
        <f t="shared" ca="1" si="246"/>
        <v>0</v>
      </c>
      <c r="M192" s="359">
        <f t="shared" ca="1" si="247"/>
        <v>0</v>
      </c>
      <c r="N192" s="359">
        <f t="shared" ca="1" si="248"/>
        <v>0</v>
      </c>
      <c r="O192" s="359">
        <f t="shared" ca="1" si="318"/>
        <v>0</v>
      </c>
      <c r="P192" s="359">
        <f t="shared" ca="1" si="301"/>
        <v>0</v>
      </c>
      <c r="R192" s="362">
        <f t="shared" ca="1" si="319"/>
        <v>303</v>
      </c>
      <c r="S192" s="362">
        <v>184</v>
      </c>
      <c r="T192" s="371">
        <f t="shared" ca="1" si="320"/>
        <v>0</v>
      </c>
      <c r="U192" s="359">
        <f t="shared" ca="1" si="352"/>
        <v>0</v>
      </c>
      <c r="V192" s="359">
        <f t="shared" ca="1" si="250"/>
        <v>0</v>
      </c>
      <c r="W192" s="359">
        <f t="shared" ca="1" si="251"/>
        <v>0</v>
      </c>
      <c r="X192" s="359">
        <f t="shared" ca="1" si="321"/>
        <v>0</v>
      </c>
      <c r="Y192" s="359">
        <f t="shared" ca="1" si="302"/>
        <v>0</v>
      </c>
      <c r="AA192" s="362">
        <f t="shared" ca="1" si="322"/>
        <v>303</v>
      </c>
      <c r="AB192" s="362">
        <v>184</v>
      </c>
      <c r="AC192" s="371">
        <f t="shared" ca="1" si="323"/>
        <v>0</v>
      </c>
      <c r="AD192" s="359">
        <f t="shared" ca="1" si="364"/>
        <v>0</v>
      </c>
      <c r="AE192" s="359">
        <f t="shared" ca="1" si="253"/>
        <v>0</v>
      </c>
      <c r="AF192" s="359">
        <f t="shared" ca="1" si="254"/>
        <v>0</v>
      </c>
      <c r="AG192" s="359">
        <f t="shared" ca="1" si="324"/>
        <v>0</v>
      </c>
      <c r="AH192" s="359">
        <f t="shared" ca="1" si="303"/>
        <v>0</v>
      </c>
      <c r="AJ192" s="362">
        <f t="shared" ca="1" si="325"/>
        <v>303</v>
      </c>
      <c r="AK192" s="362">
        <v>184</v>
      </c>
      <c r="AL192" s="371">
        <f t="shared" ca="1" si="326"/>
        <v>0</v>
      </c>
      <c r="AM192" s="359">
        <f t="shared" ca="1" si="353"/>
        <v>0</v>
      </c>
      <c r="AN192" s="359">
        <f t="shared" ca="1" si="256"/>
        <v>0</v>
      </c>
      <c r="AO192" s="359">
        <f t="shared" ca="1" si="257"/>
        <v>0</v>
      </c>
      <c r="AP192" s="359">
        <f t="shared" ca="1" si="327"/>
        <v>0</v>
      </c>
      <c r="AQ192" s="359">
        <f t="shared" ca="1" si="304"/>
        <v>0</v>
      </c>
      <c r="AS192" s="362">
        <f t="shared" ca="1" si="328"/>
        <v>303</v>
      </c>
      <c r="AT192" s="362">
        <v>184</v>
      </c>
      <c r="AU192" s="371">
        <f t="shared" ca="1" si="329"/>
        <v>0</v>
      </c>
      <c r="AV192" s="359">
        <f t="shared" ca="1" si="354"/>
        <v>0</v>
      </c>
      <c r="AW192" s="359">
        <f t="shared" ca="1" si="259"/>
        <v>0</v>
      </c>
      <c r="AX192" s="359">
        <f t="shared" ca="1" si="260"/>
        <v>0</v>
      </c>
      <c r="AY192" s="359">
        <f t="shared" ca="1" si="330"/>
        <v>0</v>
      </c>
      <c r="AZ192" s="359">
        <f t="shared" ca="1" si="305"/>
        <v>0</v>
      </c>
      <c r="BB192" s="362">
        <f t="shared" ca="1" si="331"/>
        <v>303</v>
      </c>
      <c r="BC192" s="362">
        <v>184</v>
      </c>
      <c r="BD192" s="371">
        <f t="shared" ca="1" si="332"/>
        <v>0</v>
      </c>
      <c r="BE192" s="359">
        <f t="shared" ca="1" si="355"/>
        <v>0</v>
      </c>
      <c r="BF192" s="359">
        <f t="shared" ca="1" si="262"/>
        <v>0</v>
      </c>
      <c r="BG192" s="359">
        <f t="shared" ca="1" si="263"/>
        <v>0</v>
      </c>
      <c r="BH192" s="359">
        <f t="shared" ca="1" si="264"/>
        <v>0</v>
      </c>
      <c r="BI192" s="359">
        <f t="shared" ca="1" si="306"/>
        <v>0</v>
      </c>
      <c r="BK192" s="362">
        <f t="shared" ca="1" si="333"/>
        <v>303</v>
      </c>
      <c r="BL192" s="362">
        <v>184</v>
      </c>
      <c r="BM192" s="371">
        <f t="shared" ca="1" si="334"/>
        <v>0</v>
      </c>
      <c r="BN192" s="359">
        <f t="shared" ca="1" si="356"/>
        <v>0</v>
      </c>
      <c r="BO192" s="359">
        <f t="shared" ca="1" si="266"/>
        <v>0</v>
      </c>
      <c r="BP192" s="359">
        <f t="shared" ca="1" si="267"/>
        <v>0</v>
      </c>
      <c r="BQ192" s="359">
        <f t="shared" ca="1" si="268"/>
        <v>0</v>
      </c>
      <c r="BR192" s="359">
        <f t="shared" ca="1" si="307"/>
        <v>0</v>
      </c>
      <c r="BT192" s="362">
        <f t="shared" ca="1" si="335"/>
        <v>303</v>
      </c>
      <c r="BU192" s="362">
        <v>184</v>
      </c>
      <c r="BV192" s="371">
        <f t="shared" ca="1" si="336"/>
        <v>0</v>
      </c>
      <c r="BW192" s="359">
        <f t="shared" ca="1" si="357"/>
        <v>0</v>
      </c>
      <c r="BX192" s="359">
        <f t="shared" ca="1" si="270"/>
        <v>0</v>
      </c>
      <c r="BY192" s="359">
        <f t="shared" ca="1" si="271"/>
        <v>0</v>
      </c>
      <c r="BZ192" s="359">
        <f t="shared" ca="1" si="272"/>
        <v>0</v>
      </c>
      <c r="CA192" s="359">
        <f t="shared" ca="1" si="308"/>
        <v>0</v>
      </c>
      <c r="CC192" s="362">
        <f t="shared" ca="1" si="337"/>
        <v>303</v>
      </c>
      <c r="CD192" s="362">
        <v>184</v>
      </c>
      <c r="CE192" s="371">
        <f t="shared" ca="1" si="338"/>
        <v>0</v>
      </c>
      <c r="CF192" s="359">
        <f t="shared" ca="1" si="358"/>
        <v>0</v>
      </c>
      <c r="CG192" s="359">
        <f t="shared" ca="1" si="274"/>
        <v>0</v>
      </c>
      <c r="CH192" s="359">
        <f t="shared" ca="1" si="275"/>
        <v>0</v>
      </c>
      <c r="CI192" s="359">
        <f t="shared" ca="1" si="276"/>
        <v>0</v>
      </c>
      <c r="CJ192" s="359">
        <f t="shared" ca="1" si="309"/>
        <v>0</v>
      </c>
      <c r="CL192" s="362">
        <f t="shared" ca="1" si="339"/>
        <v>303</v>
      </c>
      <c r="CM192" s="362">
        <v>184</v>
      </c>
      <c r="CN192" s="371">
        <f t="shared" ca="1" si="340"/>
        <v>0</v>
      </c>
      <c r="CO192" s="359">
        <f t="shared" ca="1" si="365"/>
        <v>0</v>
      </c>
      <c r="CP192" s="359">
        <f t="shared" ca="1" si="278"/>
        <v>0</v>
      </c>
      <c r="CQ192" s="359">
        <f t="shared" ca="1" si="279"/>
        <v>0</v>
      </c>
      <c r="CR192" s="359">
        <f t="shared" ca="1" si="280"/>
        <v>0</v>
      </c>
      <c r="CS192" s="359">
        <f t="shared" ca="1" si="310"/>
        <v>0</v>
      </c>
      <c r="CU192" s="362">
        <f t="shared" ca="1" si="341"/>
        <v>303</v>
      </c>
      <c r="CV192" s="362">
        <v>184</v>
      </c>
      <c r="CW192" s="371">
        <f t="shared" ca="1" si="342"/>
        <v>0</v>
      </c>
      <c r="CX192" s="359">
        <f t="shared" ca="1" si="359"/>
        <v>0</v>
      </c>
      <c r="CY192" s="359">
        <f t="shared" ca="1" si="282"/>
        <v>0</v>
      </c>
      <c r="CZ192" s="359">
        <f t="shared" ca="1" si="283"/>
        <v>0</v>
      </c>
      <c r="DA192" s="359">
        <f t="shared" ca="1" si="284"/>
        <v>0</v>
      </c>
      <c r="DB192" s="359">
        <f t="shared" ca="1" si="311"/>
        <v>0</v>
      </c>
      <c r="DD192" s="362">
        <f t="shared" ca="1" si="343"/>
        <v>303</v>
      </c>
      <c r="DE192" s="362">
        <v>184</v>
      </c>
      <c r="DF192" s="371">
        <f t="shared" ca="1" si="344"/>
        <v>0</v>
      </c>
      <c r="DG192" s="359">
        <f t="shared" ca="1" si="360"/>
        <v>0</v>
      </c>
      <c r="DH192" s="359">
        <f t="shared" ca="1" si="286"/>
        <v>0</v>
      </c>
      <c r="DI192" s="359">
        <f t="shared" ca="1" si="287"/>
        <v>0</v>
      </c>
      <c r="DJ192" s="359">
        <f t="shared" ca="1" si="288"/>
        <v>0</v>
      </c>
      <c r="DK192" s="359">
        <f t="shared" ca="1" si="312"/>
        <v>0</v>
      </c>
      <c r="DM192" s="362">
        <f t="shared" ca="1" si="345"/>
        <v>303</v>
      </c>
      <c r="DN192" s="362">
        <v>184</v>
      </c>
      <c r="DO192" s="371">
        <f t="shared" ca="1" si="346"/>
        <v>0</v>
      </c>
      <c r="DP192" s="359">
        <f t="shared" ca="1" si="361"/>
        <v>0</v>
      </c>
      <c r="DQ192" s="359">
        <f t="shared" ca="1" si="290"/>
        <v>0</v>
      </c>
      <c r="DR192" s="359">
        <f t="shared" ca="1" si="291"/>
        <v>0</v>
      </c>
      <c r="DS192" s="359">
        <f t="shared" ca="1" si="292"/>
        <v>0</v>
      </c>
      <c r="DT192" s="359">
        <f t="shared" ca="1" si="313"/>
        <v>0</v>
      </c>
      <c r="DV192" s="362">
        <f t="shared" ca="1" si="347"/>
        <v>303</v>
      </c>
      <c r="DW192" s="362">
        <v>184</v>
      </c>
      <c r="DX192" s="371">
        <f t="shared" ca="1" si="348"/>
        <v>0</v>
      </c>
      <c r="DY192" s="359">
        <f t="shared" ca="1" si="362"/>
        <v>0</v>
      </c>
      <c r="DZ192" s="359">
        <f t="shared" ca="1" si="294"/>
        <v>0</v>
      </c>
      <c r="EA192" s="359">
        <f t="shared" ca="1" si="295"/>
        <v>0</v>
      </c>
      <c r="EB192" s="359">
        <f t="shared" ca="1" si="296"/>
        <v>0</v>
      </c>
      <c r="EC192" s="359">
        <f t="shared" ca="1" si="314"/>
        <v>0</v>
      </c>
      <c r="EE192" s="362">
        <f t="shared" ca="1" si="349"/>
        <v>303</v>
      </c>
      <c r="EF192" s="362">
        <v>184</v>
      </c>
      <c r="EG192" s="371">
        <f t="shared" ca="1" si="350"/>
        <v>0</v>
      </c>
      <c r="EH192" s="359">
        <f t="shared" ca="1" si="363"/>
        <v>0</v>
      </c>
      <c r="EI192" s="359">
        <f t="shared" ca="1" si="298"/>
        <v>0</v>
      </c>
      <c r="EJ192" s="359">
        <f t="shared" ca="1" si="299"/>
        <v>0</v>
      </c>
      <c r="EK192" s="359">
        <f t="shared" ca="1" si="300"/>
        <v>0</v>
      </c>
      <c r="EL192" s="359">
        <f t="shared" ca="1" si="315"/>
        <v>0</v>
      </c>
    </row>
    <row r="193" spans="6:142" x14ac:dyDescent="0.35">
      <c r="F193" s="372">
        <f ca="1">IFERROR(INDEX('Inflation Rates'!$A$16:$H$138,MATCH('IRA Roth'!$H193,'Inflation Rates'!$A$16:$A$138,0),8)/INDEX('Inflation Rates'!$A$16:$H$138,MATCH('IRA Roth'!$H193,'Inflation Rates'!$A$16:$A$138,0)-1,8)-1,F192)</f>
        <v>2.0000000000000018E-2</v>
      </c>
      <c r="G193" s="372">
        <f ca="1">IFERROR(INDEX('Inflation Rates'!$A$16:$H$138,MATCH('IRA Roth'!$H193,'Inflation Rates'!$A$16:$A$138,0),6)/INDEX('Inflation Rates'!$A$16:$H$138,MATCH('IRA Roth'!$H193,'Inflation Rates'!$A$16:$A$138,0)-1,6)-1,G192)</f>
        <v>2.0999999999999908E-2</v>
      </c>
      <c r="H193" s="362">
        <f t="shared" ca="1" si="367"/>
        <v>2204</v>
      </c>
      <c r="I193" s="362">
        <f t="shared" ca="1" si="367"/>
        <v>304</v>
      </c>
      <c r="J193" s="362">
        <v>185</v>
      </c>
      <c r="K193" s="371">
        <f t="shared" ca="1" si="317"/>
        <v>0</v>
      </c>
      <c r="L193" s="359">
        <f t="shared" ca="1" si="246"/>
        <v>0</v>
      </c>
      <c r="M193" s="359">
        <f t="shared" ca="1" si="247"/>
        <v>0</v>
      </c>
      <c r="N193" s="359">
        <f t="shared" ca="1" si="248"/>
        <v>0</v>
      </c>
      <c r="O193" s="359">
        <f t="shared" ca="1" si="318"/>
        <v>0</v>
      </c>
      <c r="P193" s="359">
        <f t="shared" ca="1" si="301"/>
        <v>0</v>
      </c>
      <c r="R193" s="362">
        <f t="shared" ca="1" si="319"/>
        <v>304</v>
      </c>
      <c r="S193" s="362">
        <v>185</v>
      </c>
      <c r="T193" s="371">
        <f t="shared" ca="1" si="320"/>
        <v>0</v>
      </c>
      <c r="U193" s="359">
        <f t="shared" ca="1" si="352"/>
        <v>0</v>
      </c>
      <c r="V193" s="359">
        <f t="shared" ca="1" si="250"/>
        <v>0</v>
      </c>
      <c r="W193" s="359">
        <f t="shared" ca="1" si="251"/>
        <v>0</v>
      </c>
      <c r="X193" s="359">
        <f t="shared" ca="1" si="321"/>
        <v>0</v>
      </c>
      <c r="Y193" s="359">
        <f t="shared" ca="1" si="302"/>
        <v>0</v>
      </c>
      <c r="AA193" s="362">
        <f t="shared" ca="1" si="322"/>
        <v>304</v>
      </c>
      <c r="AB193" s="362">
        <v>185</v>
      </c>
      <c r="AC193" s="371">
        <f t="shared" ca="1" si="323"/>
        <v>0</v>
      </c>
      <c r="AD193" s="359">
        <f t="shared" ca="1" si="364"/>
        <v>0</v>
      </c>
      <c r="AE193" s="359">
        <f t="shared" ca="1" si="253"/>
        <v>0</v>
      </c>
      <c r="AF193" s="359">
        <f t="shared" ca="1" si="254"/>
        <v>0</v>
      </c>
      <c r="AG193" s="359">
        <f t="shared" ca="1" si="324"/>
        <v>0</v>
      </c>
      <c r="AH193" s="359">
        <f t="shared" ca="1" si="303"/>
        <v>0</v>
      </c>
      <c r="AJ193" s="362">
        <f t="shared" ca="1" si="325"/>
        <v>304</v>
      </c>
      <c r="AK193" s="362">
        <v>185</v>
      </c>
      <c r="AL193" s="371">
        <f t="shared" ca="1" si="326"/>
        <v>0</v>
      </c>
      <c r="AM193" s="359">
        <f t="shared" ca="1" si="353"/>
        <v>0</v>
      </c>
      <c r="AN193" s="359">
        <f t="shared" ca="1" si="256"/>
        <v>0</v>
      </c>
      <c r="AO193" s="359">
        <f t="shared" ca="1" si="257"/>
        <v>0</v>
      </c>
      <c r="AP193" s="359">
        <f t="shared" ca="1" si="327"/>
        <v>0</v>
      </c>
      <c r="AQ193" s="359">
        <f t="shared" ca="1" si="304"/>
        <v>0</v>
      </c>
      <c r="AS193" s="362">
        <f t="shared" ca="1" si="328"/>
        <v>304</v>
      </c>
      <c r="AT193" s="362">
        <v>185</v>
      </c>
      <c r="AU193" s="371">
        <f t="shared" ca="1" si="329"/>
        <v>0</v>
      </c>
      <c r="AV193" s="359">
        <f t="shared" ca="1" si="354"/>
        <v>0</v>
      </c>
      <c r="AW193" s="359">
        <f t="shared" ca="1" si="259"/>
        <v>0</v>
      </c>
      <c r="AX193" s="359">
        <f t="shared" ca="1" si="260"/>
        <v>0</v>
      </c>
      <c r="AY193" s="359">
        <f t="shared" ca="1" si="330"/>
        <v>0</v>
      </c>
      <c r="AZ193" s="359">
        <f t="shared" ca="1" si="305"/>
        <v>0</v>
      </c>
      <c r="BB193" s="362">
        <f t="shared" ca="1" si="331"/>
        <v>304</v>
      </c>
      <c r="BC193" s="362">
        <v>185</v>
      </c>
      <c r="BD193" s="371">
        <f t="shared" ca="1" si="332"/>
        <v>0</v>
      </c>
      <c r="BE193" s="359">
        <f t="shared" ca="1" si="355"/>
        <v>0</v>
      </c>
      <c r="BF193" s="359">
        <f t="shared" ca="1" si="262"/>
        <v>0</v>
      </c>
      <c r="BG193" s="359">
        <f t="shared" ca="1" si="263"/>
        <v>0</v>
      </c>
      <c r="BH193" s="359">
        <f t="shared" ca="1" si="264"/>
        <v>0</v>
      </c>
      <c r="BI193" s="359">
        <f t="shared" ca="1" si="306"/>
        <v>0</v>
      </c>
      <c r="BK193" s="362">
        <f t="shared" ca="1" si="333"/>
        <v>304</v>
      </c>
      <c r="BL193" s="362">
        <v>185</v>
      </c>
      <c r="BM193" s="371">
        <f t="shared" ca="1" si="334"/>
        <v>0</v>
      </c>
      <c r="BN193" s="359">
        <f t="shared" ca="1" si="356"/>
        <v>0</v>
      </c>
      <c r="BO193" s="359">
        <f t="shared" ca="1" si="266"/>
        <v>0</v>
      </c>
      <c r="BP193" s="359">
        <f t="shared" ca="1" si="267"/>
        <v>0</v>
      </c>
      <c r="BQ193" s="359">
        <f t="shared" ca="1" si="268"/>
        <v>0</v>
      </c>
      <c r="BR193" s="359">
        <f t="shared" ca="1" si="307"/>
        <v>0</v>
      </c>
      <c r="BT193" s="362">
        <f t="shared" ca="1" si="335"/>
        <v>304</v>
      </c>
      <c r="BU193" s="362">
        <v>185</v>
      </c>
      <c r="BV193" s="371">
        <f t="shared" ca="1" si="336"/>
        <v>0</v>
      </c>
      <c r="BW193" s="359">
        <f t="shared" ca="1" si="357"/>
        <v>0</v>
      </c>
      <c r="BX193" s="359">
        <f t="shared" ca="1" si="270"/>
        <v>0</v>
      </c>
      <c r="BY193" s="359">
        <f t="shared" ca="1" si="271"/>
        <v>0</v>
      </c>
      <c r="BZ193" s="359">
        <f t="shared" ca="1" si="272"/>
        <v>0</v>
      </c>
      <c r="CA193" s="359">
        <f t="shared" ca="1" si="308"/>
        <v>0</v>
      </c>
      <c r="CC193" s="362">
        <f t="shared" ca="1" si="337"/>
        <v>304</v>
      </c>
      <c r="CD193" s="362">
        <v>185</v>
      </c>
      <c r="CE193" s="371">
        <f t="shared" ca="1" si="338"/>
        <v>0</v>
      </c>
      <c r="CF193" s="359">
        <f t="shared" ca="1" si="358"/>
        <v>0</v>
      </c>
      <c r="CG193" s="359">
        <f t="shared" ca="1" si="274"/>
        <v>0</v>
      </c>
      <c r="CH193" s="359">
        <f t="shared" ca="1" si="275"/>
        <v>0</v>
      </c>
      <c r="CI193" s="359">
        <f t="shared" ca="1" si="276"/>
        <v>0</v>
      </c>
      <c r="CJ193" s="359">
        <f t="shared" ca="1" si="309"/>
        <v>0</v>
      </c>
      <c r="CL193" s="362">
        <f t="shared" ca="1" si="339"/>
        <v>304</v>
      </c>
      <c r="CM193" s="362">
        <v>185</v>
      </c>
      <c r="CN193" s="371">
        <f t="shared" ca="1" si="340"/>
        <v>0</v>
      </c>
      <c r="CO193" s="359">
        <f t="shared" ca="1" si="365"/>
        <v>0</v>
      </c>
      <c r="CP193" s="359">
        <f t="shared" ca="1" si="278"/>
        <v>0</v>
      </c>
      <c r="CQ193" s="359">
        <f t="shared" ca="1" si="279"/>
        <v>0</v>
      </c>
      <c r="CR193" s="359">
        <f t="shared" ca="1" si="280"/>
        <v>0</v>
      </c>
      <c r="CS193" s="359">
        <f t="shared" ca="1" si="310"/>
        <v>0</v>
      </c>
      <c r="CU193" s="362">
        <f t="shared" ca="1" si="341"/>
        <v>304</v>
      </c>
      <c r="CV193" s="362">
        <v>185</v>
      </c>
      <c r="CW193" s="371">
        <f t="shared" ca="1" si="342"/>
        <v>0</v>
      </c>
      <c r="CX193" s="359">
        <f t="shared" ca="1" si="359"/>
        <v>0</v>
      </c>
      <c r="CY193" s="359">
        <f t="shared" ca="1" si="282"/>
        <v>0</v>
      </c>
      <c r="CZ193" s="359">
        <f t="shared" ca="1" si="283"/>
        <v>0</v>
      </c>
      <c r="DA193" s="359">
        <f t="shared" ca="1" si="284"/>
        <v>0</v>
      </c>
      <c r="DB193" s="359">
        <f t="shared" ca="1" si="311"/>
        <v>0</v>
      </c>
      <c r="DD193" s="362">
        <f t="shared" ca="1" si="343"/>
        <v>304</v>
      </c>
      <c r="DE193" s="362">
        <v>185</v>
      </c>
      <c r="DF193" s="371">
        <f t="shared" ca="1" si="344"/>
        <v>0</v>
      </c>
      <c r="DG193" s="359">
        <f t="shared" ca="1" si="360"/>
        <v>0</v>
      </c>
      <c r="DH193" s="359">
        <f t="shared" ca="1" si="286"/>
        <v>0</v>
      </c>
      <c r="DI193" s="359">
        <f t="shared" ca="1" si="287"/>
        <v>0</v>
      </c>
      <c r="DJ193" s="359">
        <f t="shared" ca="1" si="288"/>
        <v>0</v>
      </c>
      <c r="DK193" s="359">
        <f t="shared" ca="1" si="312"/>
        <v>0</v>
      </c>
      <c r="DM193" s="362">
        <f t="shared" ca="1" si="345"/>
        <v>304</v>
      </c>
      <c r="DN193" s="362">
        <v>185</v>
      </c>
      <c r="DO193" s="371">
        <f t="shared" ca="1" si="346"/>
        <v>0</v>
      </c>
      <c r="DP193" s="359">
        <f t="shared" ca="1" si="361"/>
        <v>0</v>
      </c>
      <c r="DQ193" s="359">
        <f t="shared" ca="1" si="290"/>
        <v>0</v>
      </c>
      <c r="DR193" s="359">
        <f t="shared" ca="1" si="291"/>
        <v>0</v>
      </c>
      <c r="DS193" s="359">
        <f t="shared" ca="1" si="292"/>
        <v>0</v>
      </c>
      <c r="DT193" s="359">
        <f t="shared" ca="1" si="313"/>
        <v>0</v>
      </c>
      <c r="DV193" s="362">
        <f t="shared" ca="1" si="347"/>
        <v>304</v>
      </c>
      <c r="DW193" s="362">
        <v>185</v>
      </c>
      <c r="DX193" s="371">
        <f t="shared" ca="1" si="348"/>
        <v>0</v>
      </c>
      <c r="DY193" s="359">
        <f t="shared" ca="1" si="362"/>
        <v>0</v>
      </c>
      <c r="DZ193" s="359">
        <f t="shared" ca="1" si="294"/>
        <v>0</v>
      </c>
      <c r="EA193" s="359">
        <f t="shared" ca="1" si="295"/>
        <v>0</v>
      </c>
      <c r="EB193" s="359">
        <f t="shared" ca="1" si="296"/>
        <v>0</v>
      </c>
      <c r="EC193" s="359">
        <f t="shared" ca="1" si="314"/>
        <v>0</v>
      </c>
      <c r="EE193" s="362">
        <f t="shared" ca="1" si="349"/>
        <v>304</v>
      </c>
      <c r="EF193" s="362">
        <v>185</v>
      </c>
      <c r="EG193" s="371">
        <f t="shared" ca="1" si="350"/>
        <v>0</v>
      </c>
      <c r="EH193" s="359">
        <f t="shared" ca="1" si="363"/>
        <v>0</v>
      </c>
      <c r="EI193" s="359">
        <f t="shared" ca="1" si="298"/>
        <v>0</v>
      </c>
      <c r="EJ193" s="359">
        <f t="shared" ca="1" si="299"/>
        <v>0</v>
      </c>
      <c r="EK193" s="359">
        <f t="shared" ca="1" si="300"/>
        <v>0</v>
      </c>
      <c r="EL193" s="359">
        <f t="shared" ca="1" si="315"/>
        <v>0</v>
      </c>
    </row>
    <row r="194" spans="6:142" x14ac:dyDescent="0.35">
      <c r="F194" s="372">
        <f ca="1">IFERROR(INDEX('Inflation Rates'!$A$16:$H$138,MATCH('IRA Roth'!$H194,'Inflation Rates'!$A$16:$A$138,0),8)/INDEX('Inflation Rates'!$A$16:$H$138,MATCH('IRA Roth'!$H194,'Inflation Rates'!$A$16:$A$138,0)-1,8)-1,F193)</f>
        <v>2.0000000000000018E-2</v>
      </c>
      <c r="G194" s="372">
        <f ca="1">IFERROR(INDEX('Inflation Rates'!$A$16:$H$138,MATCH('IRA Roth'!$H194,'Inflation Rates'!$A$16:$A$138,0),6)/INDEX('Inflation Rates'!$A$16:$H$138,MATCH('IRA Roth'!$H194,'Inflation Rates'!$A$16:$A$138,0)-1,6)-1,G193)</f>
        <v>2.0999999999999908E-2</v>
      </c>
      <c r="H194" s="362">
        <f t="shared" ca="1" si="367"/>
        <v>2205</v>
      </c>
      <c r="I194" s="362">
        <f t="shared" ca="1" si="367"/>
        <v>305</v>
      </c>
      <c r="J194" s="362">
        <v>186</v>
      </c>
      <c r="K194" s="371">
        <f t="shared" ca="1" si="317"/>
        <v>0</v>
      </c>
      <c r="L194" s="359">
        <f t="shared" ca="1" si="246"/>
        <v>0</v>
      </c>
      <c r="M194" s="359">
        <f t="shared" ca="1" si="247"/>
        <v>0</v>
      </c>
      <c r="N194" s="359">
        <f t="shared" ca="1" si="248"/>
        <v>0</v>
      </c>
      <c r="O194" s="359">
        <f t="shared" ca="1" si="318"/>
        <v>0</v>
      </c>
      <c r="P194" s="359">
        <f t="shared" ca="1" si="301"/>
        <v>0</v>
      </c>
      <c r="R194" s="362">
        <f t="shared" ca="1" si="319"/>
        <v>305</v>
      </c>
      <c r="S194" s="362">
        <v>186</v>
      </c>
      <c r="T194" s="371">
        <f t="shared" ca="1" si="320"/>
        <v>0</v>
      </c>
      <c r="U194" s="359">
        <f t="shared" ca="1" si="352"/>
        <v>0</v>
      </c>
      <c r="V194" s="359">
        <f t="shared" ca="1" si="250"/>
        <v>0</v>
      </c>
      <c r="W194" s="359">
        <f t="shared" ca="1" si="251"/>
        <v>0</v>
      </c>
      <c r="X194" s="359">
        <f t="shared" ca="1" si="321"/>
        <v>0</v>
      </c>
      <c r="Y194" s="359">
        <f t="shared" ca="1" si="302"/>
        <v>0</v>
      </c>
      <c r="AA194" s="362">
        <f t="shared" ca="1" si="322"/>
        <v>305</v>
      </c>
      <c r="AB194" s="362">
        <v>186</v>
      </c>
      <c r="AC194" s="371">
        <f t="shared" ca="1" si="323"/>
        <v>0</v>
      </c>
      <c r="AD194" s="359">
        <f t="shared" ca="1" si="364"/>
        <v>0</v>
      </c>
      <c r="AE194" s="359">
        <f t="shared" ca="1" si="253"/>
        <v>0</v>
      </c>
      <c r="AF194" s="359">
        <f t="shared" ca="1" si="254"/>
        <v>0</v>
      </c>
      <c r="AG194" s="359">
        <f t="shared" ca="1" si="324"/>
        <v>0</v>
      </c>
      <c r="AH194" s="359">
        <f t="shared" ca="1" si="303"/>
        <v>0</v>
      </c>
      <c r="AJ194" s="362">
        <f t="shared" ca="1" si="325"/>
        <v>305</v>
      </c>
      <c r="AK194" s="362">
        <v>186</v>
      </c>
      <c r="AL194" s="371">
        <f t="shared" ca="1" si="326"/>
        <v>0</v>
      </c>
      <c r="AM194" s="359">
        <f t="shared" ca="1" si="353"/>
        <v>0</v>
      </c>
      <c r="AN194" s="359">
        <f t="shared" ca="1" si="256"/>
        <v>0</v>
      </c>
      <c r="AO194" s="359">
        <f t="shared" ca="1" si="257"/>
        <v>0</v>
      </c>
      <c r="AP194" s="359">
        <f t="shared" ca="1" si="327"/>
        <v>0</v>
      </c>
      <c r="AQ194" s="359">
        <f t="shared" ca="1" si="304"/>
        <v>0</v>
      </c>
      <c r="AS194" s="362">
        <f t="shared" ca="1" si="328"/>
        <v>305</v>
      </c>
      <c r="AT194" s="362">
        <v>186</v>
      </c>
      <c r="AU194" s="371">
        <f t="shared" ca="1" si="329"/>
        <v>0</v>
      </c>
      <c r="AV194" s="359">
        <f t="shared" ca="1" si="354"/>
        <v>0</v>
      </c>
      <c r="AW194" s="359">
        <f t="shared" ca="1" si="259"/>
        <v>0</v>
      </c>
      <c r="AX194" s="359">
        <f t="shared" ca="1" si="260"/>
        <v>0</v>
      </c>
      <c r="AY194" s="359">
        <f t="shared" ca="1" si="330"/>
        <v>0</v>
      </c>
      <c r="AZ194" s="359">
        <f t="shared" ca="1" si="305"/>
        <v>0</v>
      </c>
      <c r="BB194" s="362">
        <f t="shared" ca="1" si="331"/>
        <v>305</v>
      </c>
      <c r="BC194" s="362">
        <v>186</v>
      </c>
      <c r="BD194" s="371">
        <f t="shared" ca="1" si="332"/>
        <v>0</v>
      </c>
      <c r="BE194" s="359">
        <f t="shared" ca="1" si="355"/>
        <v>0</v>
      </c>
      <c r="BF194" s="359">
        <f t="shared" ca="1" si="262"/>
        <v>0</v>
      </c>
      <c r="BG194" s="359">
        <f t="shared" ca="1" si="263"/>
        <v>0</v>
      </c>
      <c r="BH194" s="359">
        <f t="shared" ca="1" si="264"/>
        <v>0</v>
      </c>
      <c r="BI194" s="359">
        <f t="shared" ca="1" si="306"/>
        <v>0</v>
      </c>
      <c r="BK194" s="362">
        <f t="shared" ca="1" si="333"/>
        <v>305</v>
      </c>
      <c r="BL194" s="362">
        <v>186</v>
      </c>
      <c r="BM194" s="371">
        <f t="shared" ca="1" si="334"/>
        <v>0</v>
      </c>
      <c r="BN194" s="359">
        <f t="shared" ca="1" si="356"/>
        <v>0</v>
      </c>
      <c r="BO194" s="359">
        <f t="shared" ca="1" si="266"/>
        <v>0</v>
      </c>
      <c r="BP194" s="359">
        <f t="shared" ca="1" si="267"/>
        <v>0</v>
      </c>
      <c r="BQ194" s="359">
        <f t="shared" ca="1" si="268"/>
        <v>0</v>
      </c>
      <c r="BR194" s="359">
        <f t="shared" ca="1" si="307"/>
        <v>0</v>
      </c>
      <c r="BT194" s="362">
        <f t="shared" ca="1" si="335"/>
        <v>305</v>
      </c>
      <c r="BU194" s="362">
        <v>186</v>
      </c>
      <c r="BV194" s="371">
        <f t="shared" ca="1" si="336"/>
        <v>0</v>
      </c>
      <c r="BW194" s="359">
        <f t="shared" ca="1" si="357"/>
        <v>0</v>
      </c>
      <c r="BX194" s="359">
        <f t="shared" ca="1" si="270"/>
        <v>0</v>
      </c>
      <c r="BY194" s="359">
        <f t="shared" ca="1" si="271"/>
        <v>0</v>
      </c>
      <c r="BZ194" s="359">
        <f t="shared" ca="1" si="272"/>
        <v>0</v>
      </c>
      <c r="CA194" s="359">
        <f t="shared" ca="1" si="308"/>
        <v>0</v>
      </c>
      <c r="CC194" s="362">
        <f t="shared" ca="1" si="337"/>
        <v>305</v>
      </c>
      <c r="CD194" s="362">
        <v>186</v>
      </c>
      <c r="CE194" s="371">
        <f t="shared" ca="1" si="338"/>
        <v>0</v>
      </c>
      <c r="CF194" s="359">
        <f t="shared" ca="1" si="358"/>
        <v>0</v>
      </c>
      <c r="CG194" s="359">
        <f t="shared" ca="1" si="274"/>
        <v>0</v>
      </c>
      <c r="CH194" s="359">
        <f t="shared" ca="1" si="275"/>
        <v>0</v>
      </c>
      <c r="CI194" s="359">
        <f t="shared" ca="1" si="276"/>
        <v>0</v>
      </c>
      <c r="CJ194" s="359">
        <f t="shared" ca="1" si="309"/>
        <v>0</v>
      </c>
      <c r="CL194" s="362">
        <f t="shared" ca="1" si="339"/>
        <v>305</v>
      </c>
      <c r="CM194" s="362">
        <v>186</v>
      </c>
      <c r="CN194" s="371">
        <f t="shared" ca="1" si="340"/>
        <v>0</v>
      </c>
      <c r="CO194" s="359">
        <f t="shared" ca="1" si="365"/>
        <v>0</v>
      </c>
      <c r="CP194" s="359">
        <f t="shared" ca="1" si="278"/>
        <v>0</v>
      </c>
      <c r="CQ194" s="359">
        <f t="shared" ca="1" si="279"/>
        <v>0</v>
      </c>
      <c r="CR194" s="359">
        <f t="shared" ca="1" si="280"/>
        <v>0</v>
      </c>
      <c r="CS194" s="359">
        <f t="shared" ca="1" si="310"/>
        <v>0</v>
      </c>
      <c r="CU194" s="362">
        <f t="shared" ca="1" si="341"/>
        <v>305</v>
      </c>
      <c r="CV194" s="362">
        <v>186</v>
      </c>
      <c r="CW194" s="371">
        <f t="shared" ca="1" si="342"/>
        <v>0</v>
      </c>
      <c r="CX194" s="359">
        <f t="shared" ca="1" si="359"/>
        <v>0</v>
      </c>
      <c r="CY194" s="359">
        <f t="shared" ca="1" si="282"/>
        <v>0</v>
      </c>
      <c r="CZ194" s="359">
        <f t="shared" ca="1" si="283"/>
        <v>0</v>
      </c>
      <c r="DA194" s="359">
        <f t="shared" ca="1" si="284"/>
        <v>0</v>
      </c>
      <c r="DB194" s="359">
        <f t="shared" ca="1" si="311"/>
        <v>0</v>
      </c>
      <c r="DD194" s="362">
        <f t="shared" ca="1" si="343"/>
        <v>305</v>
      </c>
      <c r="DE194" s="362">
        <v>186</v>
      </c>
      <c r="DF194" s="371">
        <f t="shared" ca="1" si="344"/>
        <v>0</v>
      </c>
      <c r="DG194" s="359">
        <f t="shared" ca="1" si="360"/>
        <v>0</v>
      </c>
      <c r="DH194" s="359">
        <f t="shared" ca="1" si="286"/>
        <v>0</v>
      </c>
      <c r="DI194" s="359">
        <f t="shared" ca="1" si="287"/>
        <v>0</v>
      </c>
      <c r="DJ194" s="359">
        <f t="shared" ca="1" si="288"/>
        <v>0</v>
      </c>
      <c r="DK194" s="359">
        <f t="shared" ca="1" si="312"/>
        <v>0</v>
      </c>
      <c r="DM194" s="362">
        <f t="shared" ca="1" si="345"/>
        <v>305</v>
      </c>
      <c r="DN194" s="362">
        <v>186</v>
      </c>
      <c r="DO194" s="371">
        <f t="shared" ca="1" si="346"/>
        <v>0</v>
      </c>
      <c r="DP194" s="359">
        <f t="shared" ca="1" si="361"/>
        <v>0</v>
      </c>
      <c r="DQ194" s="359">
        <f t="shared" ca="1" si="290"/>
        <v>0</v>
      </c>
      <c r="DR194" s="359">
        <f t="shared" ca="1" si="291"/>
        <v>0</v>
      </c>
      <c r="DS194" s="359">
        <f t="shared" ca="1" si="292"/>
        <v>0</v>
      </c>
      <c r="DT194" s="359">
        <f t="shared" ca="1" si="313"/>
        <v>0</v>
      </c>
      <c r="DV194" s="362">
        <f t="shared" ca="1" si="347"/>
        <v>305</v>
      </c>
      <c r="DW194" s="362">
        <v>186</v>
      </c>
      <c r="DX194" s="371">
        <f t="shared" ca="1" si="348"/>
        <v>0</v>
      </c>
      <c r="DY194" s="359">
        <f t="shared" ca="1" si="362"/>
        <v>0</v>
      </c>
      <c r="DZ194" s="359">
        <f t="shared" ca="1" si="294"/>
        <v>0</v>
      </c>
      <c r="EA194" s="359">
        <f t="shared" ca="1" si="295"/>
        <v>0</v>
      </c>
      <c r="EB194" s="359">
        <f t="shared" ca="1" si="296"/>
        <v>0</v>
      </c>
      <c r="EC194" s="359">
        <f t="shared" ca="1" si="314"/>
        <v>0</v>
      </c>
      <c r="EE194" s="362">
        <f t="shared" ca="1" si="349"/>
        <v>305</v>
      </c>
      <c r="EF194" s="362">
        <v>186</v>
      </c>
      <c r="EG194" s="371">
        <f t="shared" ca="1" si="350"/>
        <v>0</v>
      </c>
      <c r="EH194" s="359">
        <f t="shared" ca="1" si="363"/>
        <v>0</v>
      </c>
      <c r="EI194" s="359">
        <f t="shared" ca="1" si="298"/>
        <v>0</v>
      </c>
      <c r="EJ194" s="359">
        <f t="shared" ca="1" si="299"/>
        <v>0</v>
      </c>
      <c r="EK194" s="359">
        <f t="shared" ca="1" si="300"/>
        <v>0</v>
      </c>
      <c r="EL194" s="359">
        <f t="shared" ca="1" si="315"/>
        <v>0</v>
      </c>
    </row>
    <row r="195" spans="6:142" x14ac:dyDescent="0.35">
      <c r="F195" s="372">
        <f ca="1">IFERROR(INDEX('Inflation Rates'!$A$16:$H$138,MATCH('IRA Roth'!$H195,'Inflation Rates'!$A$16:$A$138,0),8)/INDEX('Inflation Rates'!$A$16:$H$138,MATCH('IRA Roth'!$H195,'Inflation Rates'!$A$16:$A$138,0)-1,8)-1,F194)</f>
        <v>2.0000000000000018E-2</v>
      </c>
      <c r="G195" s="372">
        <f ca="1">IFERROR(INDEX('Inflation Rates'!$A$16:$H$138,MATCH('IRA Roth'!$H195,'Inflation Rates'!$A$16:$A$138,0),6)/INDEX('Inflation Rates'!$A$16:$H$138,MATCH('IRA Roth'!$H195,'Inflation Rates'!$A$16:$A$138,0)-1,6)-1,G194)</f>
        <v>2.0999999999999908E-2</v>
      </c>
      <c r="H195" s="362">
        <f t="shared" ca="1" si="367"/>
        <v>2206</v>
      </c>
      <c r="I195" s="362">
        <f t="shared" ca="1" si="367"/>
        <v>306</v>
      </c>
      <c r="J195" s="362">
        <v>187</v>
      </c>
      <c r="K195" s="371">
        <f t="shared" ca="1" si="317"/>
        <v>0</v>
      </c>
      <c r="L195" s="359">
        <f t="shared" ca="1" si="246"/>
        <v>0</v>
      </c>
      <c r="M195" s="359">
        <f t="shared" ca="1" si="247"/>
        <v>0</v>
      </c>
      <c r="N195" s="359">
        <f t="shared" ca="1" si="248"/>
        <v>0</v>
      </c>
      <c r="O195" s="359">
        <f t="shared" ca="1" si="318"/>
        <v>0</v>
      </c>
      <c r="P195" s="359">
        <f t="shared" ca="1" si="301"/>
        <v>0</v>
      </c>
      <c r="R195" s="362">
        <f t="shared" ca="1" si="319"/>
        <v>306</v>
      </c>
      <c r="S195" s="362">
        <v>187</v>
      </c>
      <c r="T195" s="371">
        <f t="shared" ca="1" si="320"/>
        <v>0</v>
      </c>
      <c r="U195" s="359">
        <f t="shared" ca="1" si="352"/>
        <v>0</v>
      </c>
      <c r="V195" s="359">
        <f t="shared" ca="1" si="250"/>
        <v>0</v>
      </c>
      <c r="W195" s="359">
        <f t="shared" ca="1" si="251"/>
        <v>0</v>
      </c>
      <c r="X195" s="359">
        <f t="shared" ca="1" si="321"/>
        <v>0</v>
      </c>
      <c r="Y195" s="359">
        <f t="shared" ca="1" si="302"/>
        <v>0</v>
      </c>
      <c r="AA195" s="362">
        <f t="shared" ca="1" si="322"/>
        <v>306</v>
      </c>
      <c r="AB195" s="362">
        <v>187</v>
      </c>
      <c r="AC195" s="371">
        <f t="shared" ca="1" si="323"/>
        <v>0</v>
      </c>
      <c r="AD195" s="359">
        <f t="shared" ca="1" si="364"/>
        <v>0</v>
      </c>
      <c r="AE195" s="359">
        <f t="shared" ca="1" si="253"/>
        <v>0</v>
      </c>
      <c r="AF195" s="359">
        <f t="shared" ca="1" si="254"/>
        <v>0</v>
      </c>
      <c r="AG195" s="359">
        <f t="shared" ca="1" si="324"/>
        <v>0</v>
      </c>
      <c r="AH195" s="359">
        <f t="shared" ca="1" si="303"/>
        <v>0</v>
      </c>
      <c r="AJ195" s="362">
        <f t="shared" ca="1" si="325"/>
        <v>306</v>
      </c>
      <c r="AK195" s="362">
        <v>187</v>
      </c>
      <c r="AL195" s="371">
        <f t="shared" ca="1" si="326"/>
        <v>0</v>
      </c>
      <c r="AM195" s="359">
        <f t="shared" ca="1" si="353"/>
        <v>0</v>
      </c>
      <c r="AN195" s="359">
        <f t="shared" ca="1" si="256"/>
        <v>0</v>
      </c>
      <c r="AO195" s="359">
        <f t="shared" ca="1" si="257"/>
        <v>0</v>
      </c>
      <c r="AP195" s="359">
        <f t="shared" ca="1" si="327"/>
        <v>0</v>
      </c>
      <c r="AQ195" s="359">
        <f t="shared" ca="1" si="304"/>
        <v>0</v>
      </c>
      <c r="AS195" s="362">
        <f t="shared" ca="1" si="328"/>
        <v>306</v>
      </c>
      <c r="AT195" s="362">
        <v>187</v>
      </c>
      <c r="AU195" s="371">
        <f t="shared" ca="1" si="329"/>
        <v>0</v>
      </c>
      <c r="AV195" s="359">
        <f t="shared" ca="1" si="354"/>
        <v>0</v>
      </c>
      <c r="AW195" s="359">
        <f t="shared" ca="1" si="259"/>
        <v>0</v>
      </c>
      <c r="AX195" s="359">
        <f t="shared" ca="1" si="260"/>
        <v>0</v>
      </c>
      <c r="AY195" s="359">
        <f t="shared" ca="1" si="330"/>
        <v>0</v>
      </c>
      <c r="AZ195" s="359">
        <f t="shared" ca="1" si="305"/>
        <v>0</v>
      </c>
      <c r="BB195" s="362">
        <f t="shared" ca="1" si="331"/>
        <v>306</v>
      </c>
      <c r="BC195" s="362">
        <v>187</v>
      </c>
      <c r="BD195" s="371">
        <f t="shared" ca="1" si="332"/>
        <v>0</v>
      </c>
      <c r="BE195" s="359">
        <f t="shared" ca="1" si="355"/>
        <v>0</v>
      </c>
      <c r="BF195" s="359">
        <f t="shared" ca="1" si="262"/>
        <v>0</v>
      </c>
      <c r="BG195" s="359">
        <f t="shared" ca="1" si="263"/>
        <v>0</v>
      </c>
      <c r="BH195" s="359">
        <f t="shared" ca="1" si="264"/>
        <v>0</v>
      </c>
      <c r="BI195" s="359">
        <f t="shared" ca="1" si="306"/>
        <v>0</v>
      </c>
      <c r="BK195" s="362">
        <f t="shared" ca="1" si="333"/>
        <v>306</v>
      </c>
      <c r="BL195" s="362">
        <v>187</v>
      </c>
      <c r="BM195" s="371">
        <f t="shared" ca="1" si="334"/>
        <v>0</v>
      </c>
      <c r="BN195" s="359">
        <f t="shared" ca="1" si="356"/>
        <v>0</v>
      </c>
      <c r="BO195" s="359">
        <f t="shared" ca="1" si="266"/>
        <v>0</v>
      </c>
      <c r="BP195" s="359">
        <f t="shared" ca="1" si="267"/>
        <v>0</v>
      </c>
      <c r="BQ195" s="359">
        <f t="shared" ca="1" si="268"/>
        <v>0</v>
      </c>
      <c r="BR195" s="359">
        <f t="shared" ca="1" si="307"/>
        <v>0</v>
      </c>
      <c r="BT195" s="362">
        <f t="shared" ca="1" si="335"/>
        <v>306</v>
      </c>
      <c r="BU195" s="362">
        <v>187</v>
      </c>
      <c r="BV195" s="371">
        <f t="shared" ca="1" si="336"/>
        <v>0</v>
      </c>
      <c r="BW195" s="359">
        <f t="shared" ca="1" si="357"/>
        <v>0</v>
      </c>
      <c r="BX195" s="359">
        <f t="shared" ca="1" si="270"/>
        <v>0</v>
      </c>
      <c r="BY195" s="359">
        <f t="shared" ca="1" si="271"/>
        <v>0</v>
      </c>
      <c r="BZ195" s="359">
        <f t="shared" ca="1" si="272"/>
        <v>0</v>
      </c>
      <c r="CA195" s="359">
        <f t="shared" ca="1" si="308"/>
        <v>0</v>
      </c>
      <c r="CC195" s="362">
        <f t="shared" ca="1" si="337"/>
        <v>306</v>
      </c>
      <c r="CD195" s="362">
        <v>187</v>
      </c>
      <c r="CE195" s="371">
        <f t="shared" ca="1" si="338"/>
        <v>0</v>
      </c>
      <c r="CF195" s="359">
        <f t="shared" ca="1" si="358"/>
        <v>0</v>
      </c>
      <c r="CG195" s="359">
        <f t="shared" ca="1" si="274"/>
        <v>0</v>
      </c>
      <c r="CH195" s="359">
        <f t="shared" ca="1" si="275"/>
        <v>0</v>
      </c>
      <c r="CI195" s="359">
        <f t="shared" ca="1" si="276"/>
        <v>0</v>
      </c>
      <c r="CJ195" s="359">
        <f t="shared" ca="1" si="309"/>
        <v>0</v>
      </c>
      <c r="CL195" s="362">
        <f t="shared" ca="1" si="339"/>
        <v>306</v>
      </c>
      <c r="CM195" s="362">
        <v>187</v>
      </c>
      <c r="CN195" s="371">
        <f t="shared" ca="1" si="340"/>
        <v>0</v>
      </c>
      <c r="CO195" s="359">
        <f t="shared" ca="1" si="365"/>
        <v>0</v>
      </c>
      <c r="CP195" s="359">
        <f t="shared" ca="1" si="278"/>
        <v>0</v>
      </c>
      <c r="CQ195" s="359">
        <f t="shared" ca="1" si="279"/>
        <v>0</v>
      </c>
      <c r="CR195" s="359">
        <f t="shared" ca="1" si="280"/>
        <v>0</v>
      </c>
      <c r="CS195" s="359">
        <f t="shared" ca="1" si="310"/>
        <v>0</v>
      </c>
      <c r="CU195" s="362">
        <f t="shared" ca="1" si="341"/>
        <v>306</v>
      </c>
      <c r="CV195" s="362">
        <v>187</v>
      </c>
      <c r="CW195" s="371">
        <f t="shared" ca="1" si="342"/>
        <v>0</v>
      </c>
      <c r="CX195" s="359">
        <f t="shared" ca="1" si="359"/>
        <v>0</v>
      </c>
      <c r="CY195" s="359">
        <f t="shared" ca="1" si="282"/>
        <v>0</v>
      </c>
      <c r="CZ195" s="359">
        <f t="shared" ca="1" si="283"/>
        <v>0</v>
      </c>
      <c r="DA195" s="359">
        <f t="shared" ca="1" si="284"/>
        <v>0</v>
      </c>
      <c r="DB195" s="359">
        <f t="shared" ca="1" si="311"/>
        <v>0</v>
      </c>
      <c r="DD195" s="362">
        <f t="shared" ca="1" si="343"/>
        <v>306</v>
      </c>
      <c r="DE195" s="362">
        <v>187</v>
      </c>
      <c r="DF195" s="371">
        <f t="shared" ca="1" si="344"/>
        <v>0</v>
      </c>
      <c r="DG195" s="359">
        <f t="shared" ca="1" si="360"/>
        <v>0</v>
      </c>
      <c r="DH195" s="359">
        <f t="shared" ca="1" si="286"/>
        <v>0</v>
      </c>
      <c r="DI195" s="359">
        <f t="shared" ca="1" si="287"/>
        <v>0</v>
      </c>
      <c r="DJ195" s="359">
        <f t="shared" ca="1" si="288"/>
        <v>0</v>
      </c>
      <c r="DK195" s="359">
        <f t="shared" ca="1" si="312"/>
        <v>0</v>
      </c>
      <c r="DM195" s="362">
        <f t="shared" ca="1" si="345"/>
        <v>306</v>
      </c>
      <c r="DN195" s="362">
        <v>187</v>
      </c>
      <c r="DO195" s="371">
        <f t="shared" ca="1" si="346"/>
        <v>0</v>
      </c>
      <c r="DP195" s="359">
        <f t="shared" ca="1" si="361"/>
        <v>0</v>
      </c>
      <c r="DQ195" s="359">
        <f t="shared" ca="1" si="290"/>
        <v>0</v>
      </c>
      <c r="DR195" s="359">
        <f t="shared" ca="1" si="291"/>
        <v>0</v>
      </c>
      <c r="DS195" s="359">
        <f t="shared" ca="1" si="292"/>
        <v>0</v>
      </c>
      <c r="DT195" s="359">
        <f t="shared" ca="1" si="313"/>
        <v>0</v>
      </c>
      <c r="DV195" s="362">
        <f t="shared" ca="1" si="347"/>
        <v>306</v>
      </c>
      <c r="DW195" s="362">
        <v>187</v>
      </c>
      <c r="DX195" s="371">
        <f t="shared" ca="1" si="348"/>
        <v>0</v>
      </c>
      <c r="DY195" s="359">
        <f t="shared" ca="1" si="362"/>
        <v>0</v>
      </c>
      <c r="DZ195" s="359">
        <f t="shared" ca="1" si="294"/>
        <v>0</v>
      </c>
      <c r="EA195" s="359">
        <f t="shared" ca="1" si="295"/>
        <v>0</v>
      </c>
      <c r="EB195" s="359">
        <f t="shared" ca="1" si="296"/>
        <v>0</v>
      </c>
      <c r="EC195" s="359">
        <f t="shared" ca="1" si="314"/>
        <v>0</v>
      </c>
      <c r="EE195" s="362">
        <f t="shared" ca="1" si="349"/>
        <v>306</v>
      </c>
      <c r="EF195" s="362">
        <v>187</v>
      </c>
      <c r="EG195" s="371">
        <f t="shared" ca="1" si="350"/>
        <v>0</v>
      </c>
      <c r="EH195" s="359">
        <f t="shared" ca="1" si="363"/>
        <v>0</v>
      </c>
      <c r="EI195" s="359">
        <f t="shared" ca="1" si="298"/>
        <v>0</v>
      </c>
      <c r="EJ195" s="359">
        <f t="shared" ca="1" si="299"/>
        <v>0</v>
      </c>
      <c r="EK195" s="359">
        <f t="shared" ca="1" si="300"/>
        <v>0</v>
      </c>
      <c r="EL195" s="359">
        <f t="shared" ca="1" si="315"/>
        <v>0</v>
      </c>
    </row>
    <row r="196" spans="6:142" x14ac:dyDescent="0.35">
      <c r="F196" s="372">
        <f ca="1">IFERROR(INDEX('Inflation Rates'!$A$16:$H$138,MATCH('IRA Roth'!$H196,'Inflation Rates'!$A$16:$A$138,0),8)/INDEX('Inflation Rates'!$A$16:$H$138,MATCH('IRA Roth'!$H196,'Inflation Rates'!$A$16:$A$138,0)-1,8)-1,F195)</f>
        <v>2.0000000000000018E-2</v>
      </c>
      <c r="G196" s="372">
        <f ca="1">IFERROR(INDEX('Inflation Rates'!$A$16:$H$138,MATCH('IRA Roth'!$H196,'Inflation Rates'!$A$16:$A$138,0),6)/INDEX('Inflation Rates'!$A$16:$H$138,MATCH('IRA Roth'!$H196,'Inflation Rates'!$A$16:$A$138,0)-1,6)-1,G195)</f>
        <v>2.0999999999999908E-2</v>
      </c>
      <c r="H196" s="362">
        <f t="shared" ca="1" si="367"/>
        <v>2207</v>
      </c>
      <c r="I196" s="362">
        <f t="shared" ca="1" si="367"/>
        <v>307</v>
      </c>
      <c r="J196" s="362">
        <v>188</v>
      </c>
      <c r="K196" s="371">
        <f t="shared" ca="1" si="317"/>
        <v>0</v>
      </c>
      <c r="L196" s="359">
        <f t="shared" ca="1" si="246"/>
        <v>0</v>
      </c>
      <c r="M196" s="359">
        <f t="shared" ca="1" si="247"/>
        <v>0</v>
      </c>
      <c r="N196" s="359">
        <f t="shared" ca="1" si="248"/>
        <v>0</v>
      </c>
      <c r="O196" s="359">
        <f t="shared" ca="1" si="318"/>
        <v>0</v>
      </c>
      <c r="P196" s="359">
        <f t="shared" ca="1" si="301"/>
        <v>0</v>
      </c>
      <c r="R196" s="362">
        <f t="shared" ca="1" si="319"/>
        <v>307</v>
      </c>
      <c r="S196" s="362">
        <v>188</v>
      </c>
      <c r="T196" s="371">
        <f t="shared" ca="1" si="320"/>
        <v>0</v>
      </c>
      <c r="U196" s="359">
        <f t="shared" ca="1" si="352"/>
        <v>0</v>
      </c>
      <c r="V196" s="359">
        <f t="shared" ca="1" si="250"/>
        <v>0</v>
      </c>
      <c r="W196" s="359">
        <f t="shared" ca="1" si="251"/>
        <v>0</v>
      </c>
      <c r="X196" s="359">
        <f t="shared" ca="1" si="321"/>
        <v>0</v>
      </c>
      <c r="Y196" s="359">
        <f t="shared" ca="1" si="302"/>
        <v>0</v>
      </c>
      <c r="AA196" s="362">
        <f t="shared" ca="1" si="322"/>
        <v>307</v>
      </c>
      <c r="AB196" s="362">
        <v>188</v>
      </c>
      <c r="AC196" s="371">
        <f t="shared" ca="1" si="323"/>
        <v>0</v>
      </c>
      <c r="AD196" s="359">
        <f t="shared" ca="1" si="364"/>
        <v>0</v>
      </c>
      <c r="AE196" s="359">
        <f t="shared" ca="1" si="253"/>
        <v>0</v>
      </c>
      <c r="AF196" s="359">
        <f t="shared" ca="1" si="254"/>
        <v>0</v>
      </c>
      <c r="AG196" s="359">
        <f t="shared" ca="1" si="324"/>
        <v>0</v>
      </c>
      <c r="AH196" s="359">
        <f t="shared" ca="1" si="303"/>
        <v>0</v>
      </c>
      <c r="AJ196" s="362">
        <f t="shared" ca="1" si="325"/>
        <v>307</v>
      </c>
      <c r="AK196" s="362">
        <v>188</v>
      </c>
      <c r="AL196" s="371">
        <f t="shared" ca="1" si="326"/>
        <v>0</v>
      </c>
      <c r="AM196" s="359">
        <f t="shared" ca="1" si="353"/>
        <v>0</v>
      </c>
      <c r="AN196" s="359">
        <f t="shared" ca="1" si="256"/>
        <v>0</v>
      </c>
      <c r="AO196" s="359">
        <f t="shared" ca="1" si="257"/>
        <v>0</v>
      </c>
      <c r="AP196" s="359">
        <f t="shared" ca="1" si="327"/>
        <v>0</v>
      </c>
      <c r="AQ196" s="359">
        <f t="shared" ca="1" si="304"/>
        <v>0</v>
      </c>
      <c r="AS196" s="362">
        <f t="shared" ca="1" si="328"/>
        <v>307</v>
      </c>
      <c r="AT196" s="362">
        <v>188</v>
      </c>
      <c r="AU196" s="371">
        <f t="shared" ca="1" si="329"/>
        <v>0</v>
      </c>
      <c r="AV196" s="359">
        <f t="shared" ca="1" si="354"/>
        <v>0</v>
      </c>
      <c r="AW196" s="359">
        <f t="shared" ca="1" si="259"/>
        <v>0</v>
      </c>
      <c r="AX196" s="359">
        <f t="shared" ca="1" si="260"/>
        <v>0</v>
      </c>
      <c r="AY196" s="359">
        <f t="shared" ca="1" si="330"/>
        <v>0</v>
      </c>
      <c r="AZ196" s="359">
        <f t="shared" ca="1" si="305"/>
        <v>0</v>
      </c>
      <c r="BB196" s="362">
        <f t="shared" ca="1" si="331"/>
        <v>307</v>
      </c>
      <c r="BC196" s="362">
        <v>188</v>
      </c>
      <c r="BD196" s="371">
        <f t="shared" ca="1" si="332"/>
        <v>0</v>
      </c>
      <c r="BE196" s="359">
        <f t="shared" ca="1" si="355"/>
        <v>0</v>
      </c>
      <c r="BF196" s="359">
        <f t="shared" ca="1" si="262"/>
        <v>0</v>
      </c>
      <c r="BG196" s="359">
        <f t="shared" ca="1" si="263"/>
        <v>0</v>
      </c>
      <c r="BH196" s="359">
        <f t="shared" ca="1" si="264"/>
        <v>0</v>
      </c>
      <c r="BI196" s="359">
        <f t="shared" ca="1" si="306"/>
        <v>0</v>
      </c>
      <c r="BK196" s="362">
        <f t="shared" ca="1" si="333"/>
        <v>307</v>
      </c>
      <c r="BL196" s="362">
        <v>188</v>
      </c>
      <c r="BM196" s="371">
        <f t="shared" ca="1" si="334"/>
        <v>0</v>
      </c>
      <c r="BN196" s="359">
        <f t="shared" ca="1" si="356"/>
        <v>0</v>
      </c>
      <c r="BO196" s="359">
        <f t="shared" ca="1" si="266"/>
        <v>0</v>
      </c>
      <c r="BP196" s="359">
        <f t="shared" ca="1" si="267"/>
        <v>0</v>
      </c>
      <c r="BQ196" s="359">
        <f t="shared" ca="1" si="268"/>
        <v>0</v>
      </c>
      <c r="BR196" s="359">
        <f t="shared" ca="1" si="307"/>
        <v>0</v>
      </c>
      <c r="BT196" s="362">
        <f t="shared" ca="1" si="335"/>
        <v>307</v>
      </c>
      <c r="BU196" s="362">
        <v>188</v>
      </c>
      <c r="BV196" s="371">
        <f t="shared" ca="1" si="336"/>
        <v>0</v>
      </c>
      <c r="BW196" s="359">
        <f t="shared" ca="1" si="357"/>
        <v>0</v>
      </c>
      <c r="BX196" s="359">
        <f t="shared" ca="1" si="270"/>
        <v>0</v>
      </c>
      <c r="BY196" s="359">
        <f t="shared" ca="1" si="271"/>
        <v>0</v>
      </c>
      <c r="BZ196" s="359">
        <f t="shared" ca="1" si="272"/>
        <v>0</v>
      </c>
      <c r="CA196" s="359">
        <f t="shared" ca="1" si="308"/>
        <v>0</v>
      </c>
      <c r="CC196" s="362">
        <f t="shared" ca="1" si="337"/>
        <v>307</v>
      </c>
      <c r="CD196" s="362">
        <v>188</v>
      </c>
      <c r="CE196" s="371">
        <f t="shared" ca="1" si="338"/>
        <v>0</v>
      </c>
      <c r="CF196" s="359">
        <f t="shared" ca="1" si="358"/>
        <v>0</v>
      </c>
      <c r="CG196" s="359">
        <f t="shared" ca="1" si="274"/>
        <v>0</v>
      </c>
      <c r="CH196" s="359">
        <f t="shared" ca="1" si="275"/>
        <v>0</v>
      </c>
      <c r="CI196" s="359">
        <f t="shared" ca="1" si="276"/>
        <v>0</v>
      </c>
      <c r="CJ196" s="359">
        <f t="shared" ca="1" si="309"/>
        <v>0</v>
      </c>
      <c r="CL196" s="362">
        <f t="shared" ca="1" si="339"/>
        <v>307</v>
      </c>
      <c r="CM196" s="362">
        <v>188</v>
      </c>
      <c r="CN196" s="371">
        <f t="shared" ca="1" si="340"/>
        <v>0</v>
      </c>
      <c r="CO196" s="359">
        <f t="shared" ca="1" si="365"/>
        <v>0</v>
      </c>
      <c r="CP196" s="359">
        <f t="shared" ca="1" si="278"/>
        <v>0</v>
      </c>
      <c r="CQ196" s="359">
        <f t="shared" ca="1" si="279"/>
        <v>0</v>
      </c>
      <c r="CR196" s="359">
        <f t="shared" ca="1" si="280"/>
        <v>0</v>
      </c>
      <c r="CS196" s="359">
        <f t="shared" ca="1" si="310"/>
        <v>0</v>
      </c>
      <c r="CU196" s="362">
        <f t="shared" ca="1" si="341"/>
        <v>307</v>
      </c>
      <c r="CV196" s="362">
        <v>188</v>
      </c>
      <c r="CW196" s="371">
        <f t="shared" ca="1" si="342"/>
        <v>0</v>
      </c>
      <c r="CX196" s="359">
        <f t="shared" ca="1" si="359"/>
        <v>0</v>
      </c>
      <c r="CY196" s="359">
        <f t="shared" ca="1" si="282"/>
        <v>0</v>
      </c>
      <c r="CZ196" s="359">
        <f t="shared" ca="1" si="283"/>
        <v>0</v>
      </c>
      <c r="DA196" s="359">
        <f t="shared" ca="1" si="284"/>
        <v>0</v>
      </c>
      <c r="DB196" s="359">
        <f t="shared" ca="1" si="311"/>
        <v>0</v>
      </c>
      <c r="DD196" s="362">
        <f t="shared" ca="1" si="343"/>
        <v>307</v>
      </c>
      <c r="DE196" s="362">
        <v>188</v>
      </c>
      <c r="DF196" s="371">
        <f t="shared" ca="1" si="344"/>
        <v>0</v>
      </c>
      <c r="DG196" s="359">
        <f t="shared" ca="1" si="360"/>
        <v>0</v>
      </c>
      <c r="DH196" s="359">
        <f t="shared" ca="1" si="286"/>
        <v>0</v>
      </c>
      <c r="DI196" s="359">
        <f t="shared" ca="1" si="287"/>
        <v>0</v>
      </c>
      <c r="DJ196" s="359">
        <f t="shared" ca="1" si="288"/>
        <v>0</v>
      </c>
      <c r="DK196" s="359">
        <f t="shared" ca="1" si="312"/>
        <v>0</v>
      </c>
      <c r="DM196" s="362">
        <f t="shared" ca="1" si="345"/>
        <v>307</v>
      </c>
      <c r="DN196" s="362">
        <v>188</v>
      </c>
      <c r="DO196" s="371">
        <f t="shared" ca="1" si="346"/>
        <v>0</v>
      </c>
      <c r="DP196" s="359">
        <f t="shared" ca="1" si="361"/>
        <v>0</v>
      </c>
      <c r="DQ196" s="359">
        <f t="shared" ca="1" si="290"/>
        <v>0</v>
      </c>
      <c r="DR196" s="359">
        <f t="shared" ca="1" si="291"/>
        <v>0</v>
      </c>
      <c r="DS196" s="359">
        <f t="shared" ca="1" si="292"/>
        <v>0</v>
      </c>
      <c r="DT196" s="359">
        <f t="shared" ca="1" si="313"/>
        <v>0</v>
      </c>
      <c r="DV196" s="362">
        <f t="shared" ca="1" si="347"/>
        <v>307</v>
      </c>
      <c r="DW196" s="362">
        <v>188</v>
      </c>
      <c r="DX196" s="371">
        <f t="shared" ca="1" si="348"/>
        <v>0</v>
      </c>
      <c r="DY196" s="359">
        <f t="shared" ca="1" si="362"/>
        <v>0</v>
      </c>
      <c r="DZ196" s="359">
        <f t="shared" ca="1" si="294"/>
        <v>0</v>
      </c>
      <c r="EA196" s="359">
        <f t="shared" ca="1" si="295"/>
        <v>0</v>
      </c>
      <c r="EB196" s="359">
        <f t="shared" ca="1" si="296"/>
        <v>0</v>
      </c>
      <c r="EC196" s="359">
        <f t="shared" ca="1" si="314"/>
        <v>0</v>
      </c>
      <c r="EE196" s="362">
        <f t="shared" ca="1" si="349"/>
        <v>307</v>
      </c>
      <c r="EF196" s="362">
        <v>188</v>
      </c>
      <c r="EG196" s="371">
        <f t="shared" ca="1" si="350"/>
        <v>0</v>
      </c>
      <c r="EH196" s="359">
        <f t="shared" ca="1" si="363"/>
        <v>0</v>
      </c>
      <c r="EI196" s="359">
        <f t="shared" ca="1" si="298"/>
        <v>0</v>
      </c>
      <c r="EJ196" s="359">
        <f t="shared" ca="1" si="299"/>
        <v>0</v>
      </c>
      <c r="EK196" s="359">
        <f t="shared" ca="1" si="300"/>
        <v>0</v>
      </c>
      <c r="EL196" s="359">
        <f t="shared" ca="1" si="315"/>
        <v>0</v>
      </c>
    </row>
    <row r="197" spans="6:142" x14ac:dyDescent="0.35">
      <c r="F197" s="372">
        <f ca="1">IFERROR(INDEX('Inflation Rates'!$A$16:$H$138,MATCH('IRA Roth'!$H197,'Inflation Rates'!$A$16:$A$138,0),8)/INDEX('Inflation Rates'!$A$16:$H$138,MATCH('IRA Roth'!$H197,'Inflation Rates'!$A$16:$A$138,0)-1,8)-1,F196)</f>
        <v>2.0000000000000018E-2</v>
      </c>
      <c r="G197" s="372">
        <f ca="1">IFERROR(INDEX('Inflation Rates'!$A$16:$H$138,MATCH('IRA Roth'!$H197,'Inflation Rates'!$A$16:$A$138,0),6)/INDEX('Inflation Rates'!$A$16:$H$138,MATCH('IRA Roth'!$H197,'Inflation Rates'!$A$16:$A$138,0)-1,6)-1,G196)</f>
        <v>2.0999999999999908E-2</v>
      </c>
      <c r="H197" s="362">
        <f t="shared" ca="1" si="367"/>
        <v>2208</v>
      </c>
      <c r="I197" s="362">
        <f t="shared" ca="1" si="367"/>
        <v>308</v>
      </c>
      <c r="J197" s="362">
        <v>189</v>
      </c>
      <c r="K197" s="371">
        <f t="shared" ca="1" si="317"/>
        <v>0</v>
      </c>
      <c r="L197" s="359">
        <f t="shared" ca="1" si="246"/>
        <v>0</v>
      </c>
      <c r="M197" s="359">
        <f t="shared" ca="1" si="247"/>
        <v>0</v>
      </c>
      <c r="N197" s="359">
        <f t="shared" ca="1" si="248"/>
        <v>0</v>
      </c>
      <c r="O197" s="359">
        <f t="shared" ca="1" si="318"/>
        <v>0</v>
      </c>
      <c r="P197" s="359">
        <f t="shared" ca="1" si="301"/>
        <v>0</v>
      </c>
      <c r="R197" s="362">
        <f t="shared" ca="1" si="319"/>
        <v>308</v>
      </c>
      <c r="S197" s="362">
        <v>189</v>
      </c>
      <c r="T197" s="371">
        <f t="shared" ca="1" si="320"/>
        <v>0</v>
      </c>
      <c r="U197" s="359">
        <f t="shared" ca="1" si="352"/>
        <v>0</v>
      </c>
      <c r="V197" s="359">
        <f t="shared" ca="1" si="250"/>
        <v>0</v>
      </c>
      <c r="W197" s="359">
        <f t="shared" ca="1" si="251"/>
        <v>0</v>
      </c>
      <c r="X197" s="359">
        <f t="shared" ca="1" si="321"/>
        <v>0</v>
      </c>
      <c r="Y197" s="359">
        <f t="shared" ca="1" si="302"/>
        <v>0</v>
      </c>
      <c r="AA197" s="362">
        <f t="shared" ca="1" si="322"/>
        <v>308</v>
      </c>
      <c r="AB197" s="362">
        <v>189</v>
      </c>
      <c r="AC197" s="371">
        <f t="shared" ca="1" si="323"/>
        <v>0</v>
      </c>
      <c r="AD197" s="359">
        <f t="shared" ca="1" si="364"/>
        <v>0</v>
      </c>
      <c r="AE197" s="359">
        <f t="shared" ca="1" si="253"/>
        <v>0</v>
      </c>
      <c r="AF197" s="359">
        <f t="shared" ca="1" si="254"/>
        <v>0</v>
      </c>
      <c r="AG197" s="359">
        <f t="shared" ca="1" si="324"/>
        <v>0</v>
      </c>
      <c r="AH197" s="359">
        <f t="shared" ca="1" si="303"/>
        <v>0</v>
      </c>
      <c r="AJ197" s="362">
        <f t="shared" ca="1" si="325"/>
        <v>308</v>
      </c>
      <c r="AK197" s="362">
        <v>189</v>
      </c>
      <c r="AL197" s="371">
        <f t="shared" ca="1" si="326"/>
        <v>0</v>
      </c>
      <c r="AM197" s="359">
        <f t="shared" ca="1" si="353"/>
        <v>0</v>
      </c>
      <c r="AN197" s="359">
        <f t="shared" ca="1" si="256"/>
        <v>0</v>
      </c>
      <c r="AO197" s="359">
        <f t="shared" ca="1" si="257"/>
        <v>0</v>
      </c>
      <c r="AP197" s="359">
        <f t="shared" ca="1" si="327"/>
        <v>0</v>
      </c>
      <c r="AQ197" s="359">
        <f t="shared" ca="1" si="304"/>
        <v>0</v>
      </c>
      <c r="AS197" s="362">
        <f t="shared" ca="1" si="328"/>
        <v>308</v>
      </c>
      <c r="AT197" s="362">
        <v>189</v>
      </c>
      <c r="AU197" s="371">
        <f t="shared" ca="1" si="329"/>
        <v>0</v>
      </c>
      <c r="AV197" s="359">
        <f t="shared" ca="1" si="354"/>
        <v>0</v>
      </c>
      <c r="AW197" s="359">
        <f t="shared" ca="1" si="259"/>
        <v>0</v>
      </c>
      <c r="AX197" s="359">
        <f t="shared" ca="1" si="260"/>
        <v>0</v>
      </c>
      <c r="AY197" s="359">
        <f t="shared" ca="1" si="330"/>
        <v>0</v>
      </c>
      <c r="AZ197" s="359">
        <f t="shared" ca="1" si="305"/>
        <v>0</v>
      </c>
      <c r="BB197" s="362">
        <f t="shared" ca="1" si="331"/>
        <v>308</v>
      </c>
      <c r="BC197" s="362">
        <v>189</v>
      </c>
      <c r="BD197" s="371">
        <f t="shared" ca="1" si="332"/>
        <v>0</v>
      </c>
      <c r="BE197" s="359">
        <f t="shared" ca="1" si="355"/>
        <v>0</v>
      </c>
      <c r="BF197" s="359">
        <f t="shared" ca="1" si="262"/>
        <v>0</v>
      </c>
      <c r="BG197" s="359">
        <f t="shared" ca="1" si="263"/>
        <v>0</v>
      </c>
      <c r="BH197" s="359">
        <f t="shared" ca="1" si="264"/>
        <v>0</v>
      </c>
      <c r="BI197" s="359">
        <f t="shared" ca="1" si="306"/>
        <v>0</v>
      </c>
      <c r="BK197" s="362">
        <f t="shared" ca="1" si="333"/>
        <v>308</v>
      </c>
      <c r="BL197" s="362">
        <v>189</v>
      </c>
      <c r="BM197" s="371">
        <f t="shared" ca="1" si="334"/>
        <v>0</v>
      </c>
      <c r="BN197" s="359">
        <f t="shared" ca="1" si="356"/>
        <v>0</v>
      </c>
      <c r="BO197" s="359">
        <f t="shared" ca="1" si="266"/>
        <v>0</v>
      </c>
      <c r="BP197" s="359">
        <f t="shared" ca="1" si="267"/>
        <v>0</v>
      </c>
      <c r="BQ197" s="359">
        <f t="shared" ca="1" si="268"/>
        <v>0</v>
      </c>
      <c r="BR197" s="359">
        <f t="shared" ca="1" si="307"/>
        <v>0</v>
      </c>
      <c r="BT197" s="362">
        <f t="shared" ca="1" si="335"/>
        <v>308</v>
      </c>
      <c r="BU197" s="362">
        <v>189</v>
      </c>
      <c r="BV197" s="371">
        <f t="shared" ca="1" si="336"/>
        <v>0</v>
      </c>
      <c r="BW197" s="359">
        <f t="shared" ca="1" si="357"/>
        <v>0</v>
      </c>
      <c r="BX197" s="359">
        <f t="shared" ca="1" si="270"/>
        <v>0</v>
      </c>
      <c r="BY197" s="359">
        <f t="shared" ca="1" si="271"/>
        <v>0</v>
      </c>
      <c r="BZ197" s="359">
        <f t="shared" ca="1" si="272"/>
        <v>0</v>
      </c>
      <c r="CA197" s="359">
        <f t="shared" ca="1" si="308"/>
        <v>0</v>
      </c>
      <c r="CC197" s="362">
        <f t="shared" ca="1" si="337"/>
        <v>308</v>
      </c>
      <c r="CD197" s="362">
        <v>189</v>
      </c>
      <c r="CE197" s="371">
        <f t="shared" ca="1" si="338"/>
        <v>0</v>
      </c>
      <c r="CF197" s="359">
        <f t="shared" ca="1" si="358"/>
        <v>0</v>
      </c>
      <c r="CG197" s="359">
        <f t="shared" ca="1" si="274"/>
        <v>0</v>
      </c>
      <c r="CH197" s="359">
        <f t="shared" ca="1" si="275"/>
        <v>0</v>
      </c>
      <c r="CI197" s="359">
        <f t="shared" ca="1" si="276"/>
        <v>0</v>
      </c>
      <c r="CJ197" s="359">
        <f t="shared" ca="1" si="309"/>
        <v>0</v>
      </c>
      <c r="CL197" s="362">
        <f t="shared" ca="1" si="339"/>
        <v>308</v>
      </c>
      <c r="CM197" s="362">
        <v>189</v>
      </c>
      <c r="CN197" s="371">
        <f t="shared" ca="1" si="340"/>
        <v>0</v>
      </c>
      <c r="CO197" s="359">
        <f t="shared" ca="1" si="365"/>
        <v>0</v>
      </c>
      <c r="CP197" s="359">
        <f t="shared" ca="1" si="278"/>
        <v>0</v>
      </c>
      <c r="CQ197" s="359">
        <f t="shared" ca="1" si="279"/>
        <v>0</v>
      </c>
      <c r="CR197" s="359">
        <f t="shared" ca="1" si="280"/>
        <v>0</v>
      </c>
      <c r="CS197" s="359">
        <f t="shared" ca="1" si="310"/>
        <v>0</v>
      </c>
      <c r="CU197" s="362">
        <f t="shared" ca="1" si="341"/>
        <v>308</v>
      </c>
      <c r="CV197" s="362">
        <v>189</v>
      </c>
      <c r="CW197" s="371">
        <f t="shared" ca="1" si="342"/>
        <v>0</v>
      </c>
      <c r="CX197" s="359">
        <f t="shared" ca="1" si="359"/>
        <v>0</v>
      </c>
      <c r="CY197" s="359">
        <f t="shared" ca="1" si="282"/>
        <v>0</v>
      </c>
      <c r="CZ197" s="359">
        <f t="shared" ca="1" si="283"/>
        <v>0</v>
      </c>
      <c r="DA197" s="359">
        <f t="shared" ca="1" si="284"/>
        <v>0</v>
      </c>
      <c r="DB197" s="359">
        <f t="shared" ca="1" si="311"/>
        <v>0</v>
      </c>
      <c r="DD197" s="362">
        <f t="shared" ca="1" si="343"/>
        <v>308</v>
      </c>
      <c r="DE197" s="362">
        <v>189</v>
      </c>
      <c r="DF197" s="371">
        <f t="shared" ca="1" si="344"/>
        <v>0</v>
      </c>
      <c r="DG197" s="359">
        <f t="shared" ca="1" si="360"/>
        <v>0</v>
      </c>
      <c r="DH197" s="359">
        <f t="shared" ca="1" si="286"/>
        <v>0</v>
      </c>
      <c r="DI197" s="359">
        <f t="shared" ca="1" si="287"/>
        <v>0</v>
      </c>
      <c r="DJ197" s="359">
        <f t="shared" ca="1" si="288"/>
        <v>0</v>
      </c>
      <c r="DK197" s="359">
        <f t="shared" ca="1" si="312"/>
        <v>0</v>
      </c>
      <c r="DM197" s="362">
        <f t="shared" ca="1" si="345"/>
        <v>308</v>
      </c>
      <c r="DN197" s="362">
        <v>189</v>
      </c>
      <c r="DO197" s="371">
        <f t="shared" ca="1" si="346"/>
        <v>0</v>
      </c>
      <c r="DP197" s="359">
        <f t="shared" ca="1" si="361"/>
        <v>0</v>
      </c>
      <c r="DQ197" s="359">
        <f t="shared" ca="1" si="290"/>
        <v>0</v>
      </c>
      <c r="DR197" s="359">
        <f t="shared" ca="1" si="291"/>
        <v>0</v>
      </c>
      <c r="DS197" s="359">
        <f t="shared" ca="1" si="292"/>
        <v>0</v>
      </c>
      <c r="DT197" s="359">
        <f t="shared" ca="1" si="313"/>
        <v>0</v>
      </c>
      <c r="DV197" s="362">
        <f t="shared" ca="1" si="347"/>
        <v>308</v>
      </c>
      <c r="DW197" s="362">
        <v>189</v>
      </c>
      <c r="DX197" s="371">
        <f t="shared" ca="1" si="348"/>
        <v>0</v>
      </c>
      <c r="DY197" s="359">
        <f t="shared" ca="1" si="362"/>
        <v>0</v>
      </c>
      <c r="DZ197" s="359">
        <f t="shared" ca="1" si="294"/>
        <v>0</v>
      </c>
      <c r="EA197" s="359">
        <f t="shared" ca="1" si="295"/>
        <v>0</v>
      </c>
      <c r="EB197" s="359">
        <f t="shared" ca="1" si="296"/>
        <v>0</v>
      </c>
      <c r="EC197" s="359">
        <f t="shared" ca="1" si="314"/>
        <v>0</v>
      </c>
      <c r="EE197" s="362">
        <f t="shared" ca="1" si="349"/>
        <v>308</v>
      </c>
      <c r="EF197" s="362">
        <v>189</v>
      </c>
      <c r="EG197" s="371">
        <f t="shared" ca="1" si="350"/>
        <v>0</v>
      </c>
      <c r="EH197" s="359">
        <f t="shared" ca="1" si="363"/>
        <v>0</v>
      </c>
      <c r="EI197" s="359">
        <f t="shared" ca="1" si="298"/>
        <v>0</v>
      </c>
      <c r="EJ197" s="359">
        <f t="shared" ca="1" si="299"/>
        <v>0</v>
      </c>
      <c r="EK197" s="359">
        <f t="shared" ca="1" si="300"/>
        <v>0</v>
      </c>
      <c r="EL197" s="359">
        <f t="shared" ca="1" si="315"/>
        <v>0</v>
      </c>
    </row>
    <row r="198" spans="6:142" x14ac:dyDescent="0.35">
      <c r="F198" s="372">
        <f ca="1">IFERROR(INDEX('Inflation Rates'!$A$16:$H$138,MATCH('IRA Roth'!$H198,'Inflation Rates'!$A$16:$A$138,0),8)/INDEX('Inflation Rates'!$A$16:$H$138,MATCH('IRA Roth'!$H198,'Inflation Rates'!$A$16:$A$138,0)-1,8)-1,F197)</f>
        <v>2.0000000000000018E-2</v>
      </c>
      <c r="G198" s="372">
        <f ca="1">IFERROR(INDEX('Inflation Rates'!$A$16:$H$138,MATCH('IRA Roth'!$H198,'Inflation Rates'!$A$16:$A$138,0),6)/INDEX('Inflation Rates'!$A$16:$H$138,MATCH('IRA Roth'!$H198,'Inflation Rates'!$A$16:$A$138,0)-1,6)-1,G197)</f>
        <v>2.0999999999999908E-2</v>
      </c>
      <c r="H198" s="362">
        <f t="shared" ca="1" si="367"/>
        <v>2209</v>
      </c>
      <c r="I198" s="362">
        <f t="shared" ca="1" si="367"/>
        <v>309</v>
      </c>
      <c r="J198" s="362">
        <v>190</v>
      </c>
      <c r="K198" s="371">
        <f t="shared" ca="1" si="317"/>
        <v>0</v>
      </c>
      <c r="L198" s="359">
        <f t="shared" ca="1" si="246"/>
        <v>0</v>
      </c>
      <c r="M198" s="359">
        <f t="shared" ca="1" si="247"/>
        <v>0</v>
      </c>
      <c r="N198" s="359">
        <f t="shared" ca="1" si="248"/>
        <v>0</v>
      </c>
      <c r="O198" s="359">
        <f t="shared" ca="1" si="318"/>
        <v>0</v>
      </c>
      <c r="P198" s="359">
        <f t="shared" ca="1" si="301"/>
        <v>0</v>
      </c>
      <c r="R198" s="362">
        <f t="shared" ca="1" si="319"/>
        <v>309</v>
      </c>
      <c r="S198" s="362">
        <v>190</v>
      </c>
      <c r="T198" s="371">
        <f t="shared" ca="1" si="320"/>
        <v>0</v>
      </c>
      <c r="U198" s="359">
        <f t="shared" ref="U198:U229" ca="1" si="368">IF(R198&lt;Y$7,$B$7*((1+$G198)^(S198-1))*$B$2,0)</f>
        <v>0</v>
      </c>
      <c r="V198" s="359">
        <f t="shared" ca="1" si="250"/>
        <v>0</v>
      </c>
      <c r="W198" s="359">
        <f t="shared" ca="1" si="251"/>
        <v>0</v>
      </c>
      <c r="X198" s="359">
        <f t="shared" ca="1" si="321"/>
        <v>0</v>
      </c>
      <c r="Y198" s="359">
        <f t="shared" ca="1" si="302"/>
        <v>0</v>
      </c>
      <c r="AA198" s="362">
        <f t="shared" ca="1" si="322"/>
        <v>309</v>
      </c>
      <c r="AB198" s="362">
        <v>190</v>
      </c>
      <c r="AC198" s="371">
        <f t="shared" ca="1" si="323"/>
        <v>0</v>
      </c>
      <c r="AD198" s="359">
        <f t="shared" ca="1" si="364"/>
        <v>0</v>
      </c>
      <c r="AE198" s="359">
        <f t="shared" ca="1" si="253"/>
        <v>0</v>
      </c>
      <c r="AF198" s="359">
        <f t="shared" ca="1" si="254"/>
        <v>0</v>
      </c>
      <c r="AG198" s="359">
        <f t="shared" ca="1" si="324"/>
        <v>0</v>
      </c>
      <c r="AH198" s="359">
        <f t="shared" ca="1" si="303"/>
        <v>0</v>
      </c>
      <c r="AJ198" s="362">
        <f t="shared" ca="1" si="325"/>
        <v>309</v>
      </c>
      <c r="AK198" s="362">
        <v>190</v>
      </c>
      <c r="AL198" s="371">
        <f t="shared" ca="1" si="326"/>
        <v>0</v>
      </c>
      <c r="AM198" s="359">
        <f t="shared" ref="AM198:AM229" ca="1" si="369">IF(AJ198&lt;AQ$7,$B$7*((1+$G198)^(AK198-1))*$B$2,0)</f>
        <v>0</v>
      </c>
      <c r="AN198" s="359">
        <f t="shared" ca="1" si="256"/>
        <v>0</v>
      </c>
      <c r="AO198" s="359">
        <f t="shared" ca="1" si="257"/>
        <v>0</v>
      </c>
      <c r="AP198" s="359">
        <f t="shared" ca="1" si="327"/>
        <v>0</v>
      </c>
      <c r="AQ198" s="359">
        <f t="shared" ca="1" si="304"/>
        <v>0</v>
      </c>
      <c r="AS198" s="362">
        <f t="shared" ca="1" si="328"/>
        <v>309</v>
      </c>
      <c r="AT198" s="362">
        <v>190</v>
      </c>
      <c r="AU198" s="371">
        <f t="shared" ca="1" si="329"/>
        <v>0</v>
      </c>
      <c r="AV198" s="359">
        <f t="shared" ref="AV198:AV229" ca="1" si="370">IF(AS198&lt;AZ$7,$B$7*((1+$G198)^(AT198-1))*$B$2,0)</f>
        <v>0</v>
      </c>
      <c r="AW198" s="359">
        <f t="shared" ca="1" si="259"/>
        <v>0</v>
      </c>
      <c r="AX198" s="359">
        <f t="shared" ca="1" si="260"/>
        <v>0</v>
      </c>
      <c r="AY198" s="359">
        <f t="shared" ca="1" si="330"/>
        <v>0</v>
      </c>
      <c r="AZ198" s="359">
        <f t="shared" ca="1" si="305"/>
        <v>0</v>
      </c>
      <c r="BB198" s="362">
        <f t="shared" ca="1" si="331"/>
        <v>309</v>
      </c>
      <c r="BC198" s="362">
        <v>190</v>
      </c>
      <c r="BD198" s="371">
        <f t="shared" ca="1" si="332"/>
        <v>0</v>
      </c>
      <c r="BE198" s="359">
        <f t="shared" ref="BE198:BE229" ca="1" si="371">IF(BB198&lt;BI$7,$B$7*((1+$G198)^(BC198-1))*$B$2,0)</f>
        <v>0</v>
      </c>
      <c r="BF198" s="359">
        <f t="shared" ca="1" si="262"/>
        <v>0</v>
      </c>
      <c r="BG198" s="359">
        <f t="shared" ca="1" si="263"/>
        <v>0</v>
      </c>
      <c r="BH198" s="359">
        <f t="shared" ca="1" si="264"/>
        <v>0</v>
      </c>
      <c r="BI198" s="359">
        <f t="shared" ca="1" si="306"/>
        <v>0</v>
      </c>
      <c r="BK198" s="362">
        <f t="shared" ca="1" si="333"/>
        <v>309</v>
      </c>
      <c r="BL198" s="362">
        <v>190</v>
      </c>
      <c r="BM198" s="371">
        <f t="shared" ca="1" si="334"/>
        <v>0</v>
      </c>
      <c r="BN198" s="359">
        <f t="shared" ref="BN198:BN229" ca="1" si="372">IF(BK198&lt;BR$7,$B$7*((1+$G198)^(BL198-1))*$B$2,0)</f>
        <v>0</v>
      </c>
      <c r="BO198" s="359">
        <f t="shared" ca="1" si="266"/>
        <v>0</v>
      </c>
      <c r="BP198" s="359">
        <f t="shared" ca="1" si="267"/>
        <v>0</v>
      </c>
      <c r="BQ198" s="359">
        <f t="shared" ca="1" si="268"/>
        <v>0</v>
      </c>
      <c r="BR198" s="359">
        <f t="shared" ca="1" si="307"/>
        <v>0</v>
      </c>
      <c r="BT198" s="362">
        <f t="shared" ca="1" si="335"/>
        <v>309</v>
      </c>
      <c r="BU198" s="362">
        <v>190</v>
      </c>
      <c r="BV198" s="371">
        <f t="shared" ca="1" si="336"/>
        <v>0</v>
      </c>
      <c r="BW198" s="359">
        <f t="shared" ref="BW198:BW229" ca="1" si="373">IF(BT198&lt;CA$7,$B$7*((1+$G198)^(BU198-1))*$B$2,0)</f>
        <v>0</v>
      </c>
      <c r="BX198" s="359">
        <f t="shared" ca="1" si="270"/>
        <v>0</v>
      </c>
      <c r="BY198" s="359">
        <f t="shared" ca="1" si="271"/>
        <v>0</v>
      </c>
      <c r="BZ198" s="359">
        <f t="shared" ca="1" si="272"/>
        <v>0</v>
      </c>
      <c r="CA198" s="359">
        <f t="shared" ca="1" si="308"/>
        <v>0</v>
      </c>
      <c r="CC198" s="362">
        <f t="shared" ca="1" si="337"/>
        <v>309</v>
      </c>
      <c r="CD198" s="362">
        <v>190</v>
      </c>
      <c r="CE198" s="371">
        <f t="shared" ca="1" si="338"/>
        <v>0</v>
      </c>
      <c r="CF198" s="359">
        <f t="shared" ref="CF198:CF229" ca="1" si="374">IF(CC198&lt;CJ$7,$B$7*((1+$G198)^(CD198-1))*$B$2,0)</f>
        <v>0</v>
      </c>
      <c r="CG198" s="359">
        <f t="shared" ca="1" si="274"/>
        <v>0</v>
      </c>
      <c r="CH198" s="359">
        <f t="shared" ca="1" si="275"/>
        <v>0</v>
      </c>
      <c r="CI198" s="359">
        <f t="shared" ca="1" si="276"/>
        <v>0</v>
      </c>
      <c r="CJ198" s="359">
        <f t="shared" ca="1" si="309"/>
        <v>0</v>
      </c>
      <c r="CL198" s="362">
        <f t="shared" ca="1" si="339"/>
        <v>309</v>
      </c>
      <c r="CM198" s="362">
        <v>190</v>
      </c>
      <c r="CN198" s="371">
        <f t="shared" ca="1" si="340"/>
        <v>0</v>
      </c>
      <c r="CO198" s="359">
        <f t="shared" ca="1" si="365"/>
        <v>0</v>
      </c>
      <c r="CP198" s="359">
        <f t="shared" ca="1" si="278"/>
        <v>0</v>
      </c>
      <c r="CQ198" s="359">
        <f t="shared" ca="1" si="279"/>
        <v>0</v>
      </c>
      <c r="CR198" s="359">
        <f t="shared" ca="1" si="280"/>
        <v>0</v>
      </c>
      <c r="CS198" s="359">
        <f t="shared" ca="1" si="310"/>
        <v>0</v>
      </c>
      <c r="CU198" s="362">
        <f t="shared" ca="1" si="341"/>
        <v>309</v>
      </c>
      <c r="CV198" s="362">
        <v>190</v>
      </c>
      <c r="CW198" s="371">
        <f t="shared" ca="1" si="342"/>
        <v>0</v>
      </c>
      <c r="CX198" s="359">
        <f t="shared" ref="CX198:CX229" ca="1" si="375">IF(CU198&lt;DB$7,$B$7*((1+$G198)^(CV198-1))*$B$2,0)</f>
        <v>0</v>
      </c>
      <c r="CY198" s="359">
        <f t="shared" ca="1" si="282"/>
        <v>0</v>
      </c>
      <c r="CZ198" s="359">
        <f t="shared" ca="1" si="283"/>
        <v>0</v>
      </c>
      <c r="DA198" s="359">
        <f t="shared" ca="1" si="284"/>
        <v>0</v>
      </c>
      <c r="DB198" s="359">
        <f t="shared" ca="1" si="311"/>
        <v>0</v>
      </c>
      <c r="DD198" s="362">
        <f t="shared" ca="1" si="343"/>
        <v>309</v>
      </c>
      <c r="DE198" s="362">
        <v>190</v>
      </c>
      <c r="DF198" s="371">
        <f t="shared" ca="1" si="344"/>
        <v>0</v>
      </c>
      <c r="DG198" s="359">
        <f t="shared" ref="DG198:DG229" ca="1" si="376">IF(DD198&lt;DK$7,$B$7*((1+$G198)^(DE198-1))*$B$2,0)</f>
        <v>0</v>
      </c>
      <c r="DH198" s="359">
        <f t="shared" ca="1" si="286"/>
        <v>0</v>
      </c>
      <c r="DI198" s="359">
        <f t="shared" ca="1" si="287"/>
        <v>0</v>
      </c>
      <c r="DJ198" s="359">
        <f t="shared" ca="1" si="288"/>
        <v>0</v>
      </c>
      <c r="DK198" s="359">
        <f t="shared" ca="1" si="312"/>
        <v>0</v>
      </c>
      <c r="DM198" s="362">
        <f t="shared" ca="1" si="345"/>
        <v>309</v>
      </c>
      <c r="DN198" s="362">
        <v>190</v>
      </c>
      <c r="DO198" s="371">
        <f t="shared" ca="1" si="346"/>
        <v>0</v>
      </c>
      <c r="DP198" s="359">
        <f t="shared" ref="DP198:DP229" ca="1" si="377">IF(DM198&lt;DT$7,$B$7*((1+$G198)^(DN198-1))*$B$2,0)</f>
        <v>0</v>
      </c>
      <c r="DQ198" s="359">
        <f t="shared" ca="1" si="290"/>
        <v>0</v>
      </c>
      <c r="DR198" s="359">
        <f t="shared" ca="1" si="291"/>
        <v>0</v>
      </c>
      <c r="DS198" s="359">
        <f t="shared" ca="1" si="292"/>
        <v>0</v>
      </c>
      <c r="DT198" s="359">
        <f t="shared" ca="1" si="313"/>
        <v>0</v>
      </c>
      <c r="DV198" s="362">
        <f t="shared" ca="1" si="347"/>
        <v>309</v>
      </c>
      <c r="DW198" s="362">
        <v>190</v>
      </c>
      <c r="DX198" s="371">
        <f t="shared" ca="1" si="348"/>
        <v>0</v>
      </c>
      <c r="DY198" s="359">
        <f t="shared" ref="DY198:DY229" ca="1" si="378">IF(DV198&lt;EC$7,$B$7*((1+$G198)^(DW198-1))*$B$2,0)</f>
        <v>0</v>
      </c>
      <c r="DZ198" s="359">
        <f t="shared" ca="1" si="294"/>
        <v>0</v>
      </c>
      <c r="EA198" s="359">
        <f t="shared" ca="1" si="295"/>
        <v>0</v>
      </c>
      <c r="EB198" s="359">
        <f t="shared" ca="1" si="296"/>
        <v>0</v>
      </c>
      <c r="EC198" s="359">
        <f t="shared" ca="1" si="314"/>
        <v>0</v>
      </c>
      <c r="EE198" s="362">
        <f t="shared" ca="1" si="349"/>
        <v>309</v>
      </c>
      <c r="EF198" s="362">
        <v>190</v>
      </c>
      <c r="EG198" s="371">
        <f t="shared" ca="1" si="350"/>
        <v>0</v>
      </c>
      <c r="EH198" s="359">
        <f t="shared" ref="EH198:EH229" ca="1" si="379">IF(EE198&lt;EL$7,$B$7*((1+$G198)^(EF198-1))*$B$2,0)</f>
        <v>0</v>
      </c>
      <c r="EI198" s="359">
        <f t="shared" ca="1" si="298"/>
        <v>0</v>
      </c>
      <c r="EJ198" s="359">
        <f t="shared" ca="1" si="299"/>
        <v>0</v>
      </c>
      <c r="EK198" s="359">
        <f t="shared" ca="1" si="300"/>
        <v>0</v>
      </c>
      <c r="EL198" s="359">
        <f t="shared" ca="1" si="315"/>
        <v>0</v>
      </c>
    </row>
    <row r="199" spans="6:142" x14ac:dyDescent="0.35">
      <c r="F199" s="372">
        <f ca="1">IFERROR(INDEX('Inflation Rates'!$A$16:$H$138,MATCH('IRA Roth'!$H199,'Inflation Rates'!$A$16:$A$138,0),8)/INDEX('Inflation Rates'!$A$16:$H$138,MATCH('IRA Roth'!$H199,'Inflation Rates'!$A$16:$A$138,0)-1,8)-1,F198)</f>
        <v>2.0000000000000018E-2</v>
      </c>
      <c r="G199" s="372">
        <f ca="1">IFERROR(INDEX('Inflation Rates'!$A$16:$H$138,MATCH('IRA Roth'!$H199,'Inflation Rates'!$A$16:$A$138,0),6)/INDEX('Inflation Rates'!$A$16:$H$138,MATCH('IRA Roth'!$H199,'Inflation Rates'!$A$16:$A$138,0)-1,6)-1,G198)</f>
        <v>2.0999999999999908E-2</v>
      </c>
      <c r="H199" s="362">
        <f t="shared" ca="1" si="367"/>
        <v>2210</v>
      </c>
      <c r="I199" s="362">
        <f t="shared" ca="1" si="367"/>
        <v>310</v>
      </c>
      <c r="J199" s="362">
        <v>191</v>
      </c>
      <c r="K199" s="371">
        <f t="shared" ca="1" si="317"/>
        <v>0</v>
      </c>
      <c r="L199" s="359">
        <f t="shared" ca="1" si="246"/>
        <v>0</v>
      </c>
      <c r="M199" s="359">
        <f t="shared" ca="1" si="247"/>
        <v>0</v>
      </c>
      <c r="N199" s="359">
        <f t="shared" ca="1" si="248"/>
        <v>0</v>
      </c>
      <c r="O199" s="359">
        <f t="shared" ca="1" si="318"/>
        <v>0</v>
      </c>
      <c r="P199" s="359">
        <f t="shared" ca="1" si="301"/>
        <v>0</v>
      </c>
      <c r="R199" s="362">
        <f t="shared" ca="1" si="319"/>
        <v>310</v>
      </c>
      <c r="S199" s="362">
        <v>191</v>
      </c>
      <c r="T199" s="371">
        <f t="shared" ca="1" si="320"/>
        <v>0</v>
      </c>
      <c r="U199" s="359">
        <f t="shared" ca="1" si="368"/>
        <v>0</v>
      </c>
      <c r="V199" s="359">
        <f t="shared" ca="1" si="250"/>
        <v>0</v>
      </c>
      <c r="W199" s="359">
        <f t="shared" ca="1" si="251"/>
        <v>0</v>
      </c>
      <c r="X199" s="359">
        <f t="shared" ca="1" si="321"/>
        <v>0</v>
      </c>
      <c r="Y199" s="359">
        <f t="shared" ca="1" si="302"/>
        <v>0</v>
      </c>
      <c r="AA199" s="362">
        <f t="shared" ca="1" si="322"/>
        <v>310</v>
      </c>
      <c r="AB199" s="362">
        <v>191</v>
      </c>
      <c r="AC199" s="371">
        <f t="shared" ca="1" si="323"/>
        <v>0</v>
      </c>
      <c r="AD199" s="359">
        <f t="shared" ca="1" si="364"/>
        <v>0</v>
      </c>
      <c r="AE199" s="359">
        <f t="shared" ca="1" si="253"/>
        <v>0</v>
      </c>
      <c r="AF199" s="359">
        <f t="shared" ca="1" si="254"/>
        <v>0</v>
      </c>
      <c r="AG199" s="359">
        <f t="shared" ca="1" si="324"/>
        <v>0</v>
      </c>
      <c r="AH199" s="359">
        <f t="shared" ca="1" si="303"/>
        <v>0</v>
      </c>
      <c r="AJ199" s="362">
        <f t="shared" ca="1" si="325"/>
        <v>310</v>
      </c>
      <c r="AK199" s="362">
        <v>191</v>
      </c>
      <c r="AL199" s="371">
        <f t="shared" ca="1" si="326"/>
        <v>0</v>
      </c>
      <c r="AM199" s="359">
        <f t="shared" ca="1" si="369"/>
        <v>0</v>
      </c>
      <c r="AN199" s="359">
        <f t="shared" ca="1" si="256"/>
        <v>0</v>
      </c>
      <c r="AO199" s="359">
        <f t="shared" ca="1" si="257"/>
        <v>0</v>
      </c>
      <c r="AP199" s="359">
        <f t="shared" ca="1" si="327"/>
        <v>0</v>
      </c>
      <c r="AQ199" s="359">
        <f t="shared" ca="1" si="304"/>
        <v>0</v>
      </c>
      <c r="AS199" s="362">
        <f t="shared" ca="1" si="328"/>
        <v>310</v>
      </c>
      <c r="AT199" s="362">
        <v>191</v>
      </c>
      <c r="AU199" s="371">
        <f t="shared" ca="1" si="329"/>
        <v>0</v>
      </c>
      <c r="AV199" s="359">
        <f t="shared" ca="1" si="370"/>
        <v>0</v>
      </c>
      <c r="AW199" s="359">
        <f t="shared" ca="1" si="259"/>
        <v>0</v>
      </c>
      <c r="AX199" s="359">
        <f t="shared" ca="1" si="260"/>
        <v>0</v>
      </c>
      <c r="AY199" s="359">
        <f t="shared" ca="1" si="330"/>
        <v>0</v>
      </c>
      <c r="AZ199" s="359">
        <f t="shared" ca="1" si="305"/>
        <v>0</v>
      </c>
      <c r="BB199" s="362">
        <f t="shared" ca="1" si="331"/>
        <v>310</v>
      </c>
      <c r="BC199" s="362">
        <v>191</v>
      </c>
      <c r="BD199" s="371">
        <f t="shared" ca="1" si="332"/>
        <v>0</v>
      </c>
      <c r="BE199" s="359">
        <f t="shared" ca="1" si="371"/>
        <v>0</v>
      </c>
      <c r="BF199" s="359">
        <f t="shared" ca="1" si="262"/>
        <v>0</v>
      </c>
      <c r="BG199" s="359">
        <f t="shared" ca="1" si="263"/>
        <v>0</v>
      </c>
      <c r="BH199" s="359">
        <f t="shared" ca="1" si="264"/>
        <v>0</v>
      </c>
      <c r="BI199" s="359">
        <f t="shared" ca="1" si="306"/>
        <v>0</v>
      </c>
      <c r="BK199" s="362">
        <f t="shared" ca="1" si="333"/>
        <v>310</v>
      </c>
      <c r="BL199" s="362">
        <v>191</v>
      </c>
      <c r="BM199" s="371">
        <f t="shared" ca="1" si="334"/>
        <v>0</v>
      </c>
      <c r="BN199" s="359">
        <f t="shared" ca="1" si="372"/>
        <v>0</v>
      </c>
      <c r="BO199" s="359">
        <f t="shared" ca="1" si="266"/>
        <v>0</v>
      </c>
      <c r="BP199" s="359">
        <f t="shared" ca="1" si="267"/>
        <v>0</v>
      </c>
      <c r="BQ199" s="359">
        <f t="shared" ca="1" si="268"/>
        <v>0</v>
      </c>
      <c r="BR199" s="359">
        <f t="shared" ca="1" si="307"/>
        <v>0</v>
      </c>
      <c r="BT199" s="362">
        <f t="shared" ca="1" si="335"/>
        <v>310</v>
      </c>
      <c r="BU199" s="362">
        <v>191</v>
      </c>
      <c r="BV199" s="371">
        <f t="shared" ca="1" si="336"/>
        <v>0</v>
      </c>
      <c r="BW199" s="359">
        <f t="shared" ca="1" si="373"/>
        <v>0</v>
      </c>
      <c r="BX199" s="359">
        <f t="shared" ca="1" si="270"/>
        <v>0</v>
      </c>
      <c r="BY199" s="359">
        <f t="shared" ca="1" si="271"/>
        <v>0</v>
      </c>
      <c r="BZ199" s="359">
        <f t="shared" ca="1" si="272"/>
        <v>0</v>
      </c>
      <c r="CA199" s="359">
        <f t="shared" ca="1" si="308"/>
        <v>0</v>
      </c>
      <c r="CC199" s="362">
        <f t="shared" ca="1" si="337"/>
        <v>310</v>
      </c>
      <c r="CD199" s="362">
        <v>191</v>
      </c>
      <c r="CE199" s="371">
        <f t="shared" ca="1" si="338"/>
        <v>0</v>
      </c>
      <c r="CF199" s="359">
        <f t="shared" ca="1" si="374"/>
        <v>0</v>
      </c>
      <c r="CG199" s="359">
        <f t="shared" ca="1" si="274"/>
        <v>0</v>
      </c>
      <c r="CH199" s="359">
        <f t="shared" ca="1" si="275"/>
        <v>0</v>
      </c>
      <c r="CI199" s="359">
        <f t="shared" ca="1" si="276"/>
        <v>0</v>
      </c>
      <c r="CJ199" s="359">
        <f t="shared" ca="1" si="309"/>
        <v>0</v>
      </c>
      <c r="CL199" s="362">
        <f t="shared" ca="1" si="339"/>
        <v>310</v>
      </c>
      <c r="CM199" s="362">
        <v>191</v>
      </c>
      <c r="CN199" s="371">
        <f t="shared" ca="1" si="340"/>
        <v>0</v>
      </c>
      <c r="CO199" s="359">
        <f t="shared" ca="1" si="365"/>
        <v>0</v>
      </c>
      <c r="CP199" s="359">
        <f t="shared" ca="1" si="278"/>
        <v>0</v>
      </c>
      <c r="CQ199" s="359">
        <f t="shared" ca="1" si="279"/>
        <v>0</v>
      </c>
      <c r="CR199" s="359">
        <f t="shared" ca="1" si="280"/>
        <v>0</v>
      </c>
      <c r="CS199" s="359">
        <f t="shared" ca="1" si="310"/>
        <v>0</v>
      </c>
      <c r="CU199" s="362">
        <f t="shared" ca="1" si="341"/>
        <v>310</v>
      </c>
      <c r="CV199" s="362">
        <v>191</v>
      </c>
      <c r="CW199" s="371">
        <f t="shared" ca="1" si="342"/>
        <v>0</v>
      </c>
      <c r="CX199" s="359">
        <f t="shared" ca="1" si="375"/>
        <v>0</v>
      </c>
      <c r="CY199" s="359">
        <f t="shared" ca="1" si="282"/>
        <v>0</v>
      </c>
      <c r="CZ199" s="359">
        <f t="shared" ca="1" si="283"/>
        <v>0</v>
      </c>
      <c r="DA199" s="359">
        <f t="shared" ca="1" si="284"/>
        <v>0</v>
      </c>
      <c r="DB199" s="359">
        <f t="shared" ca="1" si="311"/>
        <v>0</v>
      </c>
      <c r="DD199" s="362">
        <f t="shared" ca="1" si="343"/>
        <v>310</v>
      </c>
      <c r="DE199" s="362">
        <v>191</v>
      </c>
      <c r="DF199" s="371">
        <f t="shared" ca="1" si="344"/>
        <v>0</v>
      </c>
      <c r="DG199" s="359">
        <f t="shared" ca="1" si="376"/>
        <v>0</v>
      </c>
      <c r="DH199" s="359">
        <f t="shared" ca="1" si="286"/>
        <v>0</v>
      </c>
      <c r="DI199" s="359">
        <f t="shared" ca="1" si="287"/>
        <v>0</v>
      </c>
      <c r="DJ199" s="359">
        <f t="shared" ca="1" si="288"/>
        <v>0</v>
      </c>
      <c r="DK199" s="359">
        <f t="shared" ca="1" si="312"/>
        <v>0</v>
      </c>
      <c r="DM199" s="362">
        <f t="shared" ca="1" si="345"/>
        <v>310</v>
      </c>
      <c r="DN199" s="362">
        <v>191</v>
      </c>
      <c r="DO199" s="371">
        <f t="shared" ca="1" si="346"/>
        <v>0</v>
      </c>
      <c r="DP199" s="359">
        <f t="shared" ca="1" si="377"/>
        <v>0</v>
      </c>
      <c r="DQ199" s="359">
        <f t="shared" ca="1" si="290"/>
        <v>0</v>
      </c>
      <c r="DR199" s="359">
        <f t="shared" ca="1" si="291"/>
        <v>0</v>
      </c>
      <c r="DS199" s="359">
        <f t="shared" ca="1" si="292"/>
        <v>0</v>
      </c>
      <c r="DT199" s="359">
        <f t="shared" ca="1" si="313"/>
        <v>0</v>
      </c>
      <c r="DV199" s="362">
        <f t="shared" ca="1" si="347"/>
        <v>310</v>
      </c>
      <c r="DW199" s="362">
        <v>191</v>
      </c>
      <c r="DX199" s="371">
        <f t="shared" ca="1" si="348"/>
        <v>0</v>
      </c>
      <c r="DY199" s="359">
        <f t="shared" ca="1" si="378"/>
        <v>0</v>
      </c>
      <c r="DZ199" s="359">
        <f t="shared" ca="1" si="294"/>
        <v>0</v>
      </c>
      <c r="EA199" s="359">
        <f t="shared" ca="1" si="295"/>
        <v>0</v>
      </c>
      <c r="EB199" s="359">
        <f t="shared" ca="1" si="296"/>
        <v>0</v>
      </c>
      <c r="EC199" s="359">
        <f t="shared" ca="1" si="314"/>
        <v>0</v>
      </c>
      <c r="EE199" s="362">
        <f t="shared" ca="1" si="349"/>
        <v>310</v>
      </c>
      <c r="EF199" s="362">
        <v>191</v>
      </c>
      <c r="EG199" s="371">
        <f t="shared" ca="1" si="350"/>
        <v>0</v>
      </c>
      <c r="EH199" s="359">
        <f t="shared" ca="1" si="379"/>
        <v>0</v>
      </c>
      <c r="EI199" s="359">
        <f t="shared" ca="1" si="298"/>
        <v>0</v>
      </c>
      <c r="EJ199" s="359">
        <f t="shared" ca="1" si="299"/>
        <v>0</v>
      </c>
      <c r="EK199" s="359">
        <f t="shared" ca="1" si="300"/>
        <v>0</v>
      </c>
      <c r="EL199" s="359">
        <f t="shared" ca="1" si="315"/>
        <v>0</v>
      </c>
    </row>
    <row r="200" spans="6:142" x14ac:dyDescent="0.35">
      <c r="F200" s="372">
        <f ca="1">IFERROR(INDEX('Inflation Rates'!$A$16:$H$138,MATCH('IRA Roth'!$H200,'Inflation Rates'!$A$16:$A$138,0),8)/INDEX('Inflation Rates'!$A$16:$H$138,MATCH('IRA Roth'!$H200,'Inflation Rates'!$A$16:$A$138,0)-1,8)-1,F199)</f>
        <v>2.0000000000000018E-2</v>
      </c>
      <c r="G200" s="372">
        <f ca="1">IFERROR(INDEX('Inflation Rates'!$A$16:$H$138,MATCH('IRA Roth'!$H200,'Inflation Rates'!$A$16:$A$138,0),6)/INDEX('Inflation Rates'!$A$16:$H$138,MATCH('IRA Roth'!$H200,'Inflation Rates'!$A$16:$A$138,0)-1,6)-1,G199)</f>
        <v>2.0999999999999908E-2</v>
      </c>
      <c r="H200" s="362">
        <f t="shared" ca="1" si="367"/>
        <v>2211</v>
      </c>
      <c r="I200" s="362">
        <f t="shared" ca="1" si="367"/>
        <v>311</v>
      </c>
      <c r="J200" s="362">
        <v>192</v>
      </c>
      <c r="K200" s="371">
        <f t="shared" ca="1" si="317"/>
        <v>0</v>
      </c>
      <c r="L200" s="359">
        <f t="shared" ca="1" si="246"/>
        <v>0</v>
      </c>
      <c r="M200" s="359">
        <f t="shared" ca="1" si="247"/>
        <v>0</v>
      </c>
      <c r="N200" s="359">
        <f t="shared" ca="1" si="248"/>
        <v>0</v>
      </c>
      <c r="O200" s="359">
        <f t="shared" ca="1" si="318"/>
        <v>0</v>
      </c>
      <c r="P200" s="359">
        <f t="shared" ca="1" si="301"/>
        <v>0</v>
      </c>
      <c r="R200" s="362">
        <f t="shared" ca="1" si="319"/>
        <v>311</v>
      </c>
      <c r="S200" s="362">
        <v>192</v>
      </c>
      <c r="T200" s="371">
        <f t="shared" ca="1" si="320"/>
        <v>0</v>
      </c>
      <c r="U200" s="359">
        <f t="shared" ca="1" si="368"/>
        <v>0</v>
      </c>
      <c r="V200" s="359">
        <f t="shared" ca="1" si="250"/>
        <v>0</v>
      </c>
      <c r="W200" s="359">
        <f t="shared" ca="1" si="251"/>
        <v>0</v>
      </c>
      <c r="X200" s="359">
        <f t="shared" ca="1" si="321"/>
        <v>0</v>
      </c>
      <c r="Y200" s="359">
        <f t="shared" ca="1" si="302"/>
        <v>0</v>
      </c>
      <c r="AA200" s="362">
        <f t="shared" ca="1" si="322"/>
        <v>311</v>
      </c>
      <c r="AB200" s="362">
        <v>192</v>
      </c>
      <c r="AC200" s="371">
        <f t="shared" ca="1" si="323"/>
        <v>0</v>
      </c>
      <c r="AD200" s="359">
        <f t="shared" ca="1" si="364"/>
        <v>0</v>
      </c>
      <c r="AE200" s="359">
        <f t="shared" ca="1" si="253"/>
        <v>0</v>
      </c>
      <c r="AF200" s="359">
        <f t="shared" ca="1" si="254"/>
        <v>0</v>
      </c>
      <c r="AG200" s="359">
        <f t="shared" ca="1" si="324"/>
        <v>0</v>
      </c>
      <c r="AH200" s="359">
        <f t="shared" ca="1" si="303"/>
        <v>0</v>
      </c>
      <c r="AJ200" s="362">
        <f t="shared" ca="1" si="325"/>
        <v>311</v>
      </c>
      <c r="AK200" s="362">
        <v>192</v>
      </c>
      <c r="AL200" s="371">
        <f t="shared" ca="1" si="326"/>
        <v>0</v>
      </c>
      <c r="AM200" s="359">
        <f t="shared" ca="1" si="369"/>
        <v>0</v>
      </c>
      <c r="AN200" s="359">
        <f t="shared" ca="1" si="256"/>
        <v>0</v>
      </c>
      <c r="AO200" s="359">
        <f t="shared" ca="1" si="257"/>
        <v>0</v>
      </c>
      <c r="AP200" s="359">
        <f t="shared" ca="1" si="327"/>
        <v>0</v>
      </c>
      <c r="AQ200" s="359">
        <f t="shared" ca="1" si="304"/>
        <v>0</v>
      </c>
      <c r="AS200" s="362">
        <f t="shared" ca="1" si="328"/>
        <v>311</v>
      </c>
      <c r="AT200" s="362">
        <v>192</v>
      </c>
      <c r="AU200" s="371">
        <f t="shared" ca="1" si="329"/>
        <v>0</v>
      </c>
      <c r="AV200" s="359">
        <f t="shared" ca="1" si="370"/>
        <v>0</v>
      </c>
      <c r="AW200" s="359">
        <f t="shared" ca="1" si="259"/>
        <v>0</v>
      </c>
      <c r="AX200" s="359">
        <f t="shared" ca="1" si="260"/>
        <v>0</v>
      </c>
      <c r="AY200" s="359">
        <f t="shared" ca="1" si="330"/>
        <v>0</v>
      </c>
      <c r="AZ200" s="359">
        <f t="shared" ca="1" si="305"/>
        <v>0</v>
      </c>
      <c r="BB200" s="362">
        <f t="shared" ca="1" si="331"/>
        <v>311</v>
      </c>
      <c r="BC200" s="362">
        <v>192</v>
      </c>
      <c r="BD200" s="371">
        <f t="shared" ca="1" si="332"/>
        <v>0</v>
      </c>
      <c r="BE200" s="359">
        <f t="shared" ca="1" si="371"/>
        <v>0</v>
      </c>
      <c r="BF200" s="359">
        <f t="shared" ca="1" si="262"/>
        <v>0</v>
      </c>
      <c r="BG200" s="359">
        <f t="shared" ca="1" si="263"/>
        <v>0</v>
      </c>
      <c r="BH200" s="359">
        <f t="shared" ca="1" si="264"/>
        <v>0</v>
      </c>
      <c r="BI200" s="359">
        <f t="shared" ca="1" si="306"/>
        <v>0</v>
      </c>
      <c r="BK200" s="362">
        <f t="shared" ca="1" si="333"/>
        <v>311</v>
      </c>
      <c r="BL200" s="362">
        <v>192</v>
      </c>
      <c r="BM200" s="371">
        <f t="shared" ca="1" si="334"/>
        <v>0</v>
      </c>
      <c r="BN200" s="359">
        <f t="shared" ca="1" si="372"/>
        <v>0</v>
      </c>
      <c r="BO200" s="359">
        <f t="shared" ca="1" si="266"/>
        <v>0</v>
      </c>
      <c r="BP200" s="359">
        <f t="shared" ca="1" si="267"/>
        <v>0</v>
      </c>
      <c r="BQ200" s="359">
        <f t="shared" ca="1" si="268"/>
        <v>0</v>
      </c>
      <c r="BR200" s="359">
        <f t="shared" ca="1" si="307"/>
        <v>0</v>
      </c>
      <c r="BT200" s="362">
        <f t="shared" ca="1" si="335"/>
        <v>311</v>
      </c>
      <c r="BU200" s="362">
        <v>192</v>
      </c>
      <c r="BV200" s="371">
        <f t="shared" ca="1" si="336"/>
        <v>0</v>
      </c>
      <c r="BW200" s="359">
        <f t="shared" ca="1" si="373"/>
        <v>0</v>
      </c>
      <c r="BX200" s="359">
        <f t="shared" ca="1" si="270"/>
        <v>0</v>
      </c>
      <c r="BY200" s="359">
        <f t="shared" ca="1" si="271"/>
        <v>0</v>
      </c>
      <c r="BZ200" s="359">
        <f t="shared" ca="1" si="272"/>
        <v>0</v>
      </c>
      <c r="CA200" s="359">
        <f t="shared" ca="1" si="308"/>
        <v>0</v>
      </c>
      <c r="CC200" s="362">
        <f t="shared" ca="1" si="337"/>
        <v>311</v>
      </c>
      <c r="CD200" s="362">
        <v>192</v>
      </c>
      <c r="CE200" s="371">
        <f t="shared" ca="1" si="338"/>
        <v>0</v>
      </c>
      <c r="CF200" s="359">
        <f t="shared" ca="1" si="374"/>
        <v>0</v>
      </c>
      <c r="CG200" s="359">
        <f t="shared" ca="1" si="274"/>
        <v>0</v>
      </c>
      <c r="CH200" s="359">
        <f t="shared" ca="1" si="275"/>
        <v>0</v>
      </c>
      <c r="CI200" s="359">
        <f t="shared" ca="1" si="276"/>
        <v>0</v>
      </c>
      <c r="CJ200" s="359">
        <f t="shared" ca="1" si="309"/>
        <v>0</v>
      </c>
      <c r="CL200" s="362">
        <f t="shared" ca="1" si="339"/>
        <v>311</v>
      </c>
      <c r="CM200" s="362">
        <v>192</v>
      </c>
      <c r="CN200" s="371">
        <f t="shared" ca="1" si="340"/>
        <v>0</v>
      </c>
      <c r="CO200" s="359">
        <f t="shared" ca="1" si="365"/>
        <v>0</v>
      </c>
      <c r="CP200" s="359">
        <f t="shared" ca="1" si="278"/>
        <v>0</v>
      </c>
      <c r="CQ200" s="359">
        <f t="shared" ca="1" si="279"/>
        <v>0</v>
      </c>
      <c r="CR200" s="359">
        <f t="shared" ca="1" si="280"/>
        <v>0</v>
      </c>
      <c r="CS200" s="359">
        <f t="shared" ca="1" si="310"/>
        <v>0</v>
      </c>
      <c r="CU200" s="362">
        <f t="shared" ca="1" si="341"/>
        <v>311</v>
      </c>
      <c r="CV200" s="362">
        <v>192</v>
      </c>
      <c r="CW200" s="371">
        <f t="shared" ca="1" si="342"/>
        <v>0</v>
      </c>
      <c r="CX200" s="359">
        <f t="shared" ca="1" si="375"/>
        <v>0</v>
      </c>
      <c r="CY200" s="359">
        <f t="shared" ca="1" si="282"/>
        <v>0</v>
      </c>
      <c r="CZ200" s="359">
        <f t="shared" ca="1" si="283"/>
        <v>0</v>
      </c>
      <c r="DA200" s="359">
        <f t="shared" ca="1" si="284"/>
        <v>0</v>
      </c>
      <c r="DB200" s="359">
        <f t="shared" ca="1" si="311"/>
        <v>0</v>
      </c>
      <c r="DD200" s="362">
        <f t="shared" ca="1" si="343"/>
        <v>311</v>
      </c>
      <c r="DE200" s="362">
        <v>192</v>
      </c>
      <c r="DF200" s="371">
        <f t="shared" ca="1" si="344"/>
        <v>0</v>
      </c>
      <c r="DG200" s="359">
        <f t="shared" ca="1" si="376"/>
        <v>0</v>
      </c>
      <c r="DH200" s="359">
        <f t="shared" ca="1" si="286"/>
        <v>0</v>
      </c>
      <c r="DI200" s="359">
        <f t="shared" ca="1" si="287"/>
        <v>0</v>
      </c>
      <c r="DJ200" s="359">
        <f t="shared" ca="1" si="288"/>
        <v>0</v>
      </c>
      <c r="DK200" s="359">
        <f t="shared" ca="1" si="312"/>
        <v>0</v>
      </c>
      <c r="DM200" s="362">
        <f t="shared" ca="1" si="345"/>
        <v>311</v>
      </c>
      <c r="DN200" s="362">
        <v>192</v>
      </c>
      <c r="DO200" s="371">
        <f t="shared" ca="1" si="346"/>
        <v>0</v>
      </c>
      <c r="DP200" s="359">
        <f t="shared" ca="1" si="377"/>
        <v>0</v>
      </c>
      <c r="DQ200" s="359">
        <f t="shared" ca="1" si="290"/>
        <v>0</v>
      </c>
      <c r="DR200" s="359">
        <f t="shared" ca="1" si="291"/>
        <v>0</v>
      </c>
      <c r="DS200" s="359">
        <f t="shared" ca="1" si="292"/>
        <v>0</v>
      </c>
      <c r="DT200" s="359">
        <f t="shared" ca="1" si="313"/>
        <v>0</v>
      </c>
      <c r="DV200" s="362">
        <f t="shared" ca="1" si="347"/>
        <v>311</v>
      </c>
      <c r="DW200" s="362">
        <v>192</v>
      </c>
      <c r="DX200" s="371">
        <f t="shared" ca="1" si="348"/>
        <v>0</v>
      </c>
      <c r="DY200" s="359">
        <f t="shared" ca="1" si="378"/>
        <v>0</v>
      </c>
      <c r="DZ200" s="359">
        <f t="shared" ca="1" si="294"/>
        <v>0</v>
      </c>
      <c r="EA200" s="359">
        <f t="shared" ca="1" si="295"/>
        <v>0</v>
      </c>
      <c r="EB200" s="359">
        <f t="shared" ca="1" si="296"/>
        <v>0</v>
      </c>
      <c r="EC200" s="359">
        <f t="shared" ca="1" si="314"/>
        <v>0</v>
      </c>
      <c r="EE200" s="362">
        <f t="shared" ca="1" si="349"/>
        <v>311</v>
      </c>
      <c r="EF200" s="362">
        <v>192</v>
      </c>
      <c r="EG200" s="371">
        <f t="shared" ca="1" si="350"/>
        <v>0</v>
      </c>
      <c r="EH200" s="359">
        <f t="shared" ca="1" si="379"/>
        <v>0</v>
      </c>
      <c r="EI200" s="359">
        <f t="shared" ca="1" si="298"/>
        <v>0</v>
      </c>
      <c r="EJ200" s="359">
        <f t="shared" ca="1" si="299"/>
        <v>0</v>
      </c>
      <c r="EK200" s="359">
        <f t="shared" ca="1" si="300"/>
        <v>0</v>
      </c>
      <c r="EL200" s="359">
        <f t="shared" ca="1" si="315"/>
        <v>0</v>
      </c>
    </row>
    <row r="201" spans="6:142" x14ac:dyDescent="0.35">
      <c r="F201" s="372">
        <f ca="1">IFERROR(INDEX('Inflation Rates'!$A$16:$H$138,MATCH('IRA Roth'!$H201,'Inflation Rates'!$A$16:$A$138,0),8)/INDEX('Inflation Rates'!$A$16:$H$138,MATCH('IRA Roth'!$H201,'Inflation Rates'!$A$16:$A$138,0)-1,8)-1,F200)</f>
        <v>2.0000000000000018E-2</v>
      </c>
      <c r="G201" s="372">
        <f ca="1">IFERROR(INDEX('Inflation Rates'!$A$16:$H$138,MATCH('IRA Roth'!$H201,'Inflation Rates'!$A$16:$A$138,0),6)/INDEX('Inflation Rates'!$A$16:$H$138,MATCH('IRA Roth'!$H201,'Inflation Rates'!$A$16:$A$138,0)-1,6)-1,G200)</f>
        <v>2.0999999999999908E-2</v>
      </c>
      <c r="H201" s="362">
        <f t="shared" ca="1" si="367"/>
        <v>2212</v>
      </c>
      <c r="I201" s="362">
        <f t="shared" ca="1" si="367"/>
        <v>312</v>
      </c>
      <c r="J201" s="362">
        <v>193</v>
      </c>
      <c r="K201" s="371">
        <f t="shared" ca="1" si="317"/>
        <v>0</v>
      </c>
      <c r="L201" s="359">
        <f t="shared" ref="L201:L218" ca="1" si="380">IF(I201&lt;P$7,$B$2,0)</f>
        <v>0</v>
      </c>
      <c r="M201" s="359">
        <f t="shared" ref="M201:M264" ca="1" si="381">IF(I201&lt;P$7,($B$12+IF($B$3&gt;$B$14,0.04,IF($B$3&gt;$B$13,($B$13+($B$3-$B$13)*0.5),$B$3)))*$B$7*(1+$G201)^(J201-1),0)</f>
        <v>0</v>
      </c>
      <c r="N201" s="359">
        <f t="shared" ref="N201:N264" ca="1" si="382">(K201+(L201+M201)*0.5)*$B$6</f>
        <v>0</v>
      </c>
      <c r="O201" s="359">
        <f t="shared" ca="1" si="318"/>
        <v>0</v>
      </c>
      <c r="P201" s="359">
        <f t="shared" ca="1" si="301"/>
        <v>0</v>
      </c>
      <c r="R201" s="362">
        <f t="shared" ca="1" si="319"/>
        <v>312</v>
      </c>
      <c r="S201" s="362">
        <v>193</v>
      </c>
      <c r="T201" s="371">
        <f t="shared" ca="1" si="320"/>
        <v>0</v>
      </c>
      <c r="U201" s="359">
        <f t="shared" ca="1" si="368"/>
        <v>0</v>
      </c>
      <c r="V201" s="359">
        <f t="shared" ref="V201:V264" ca="1" si="383">IF(R201&lt;Y$7,($B$12+IF($B$3&gt;$B$14,0.04,IF($B$3&gt;$B$13,($B$13+($B$3-$B$13)*0.5),$B$3)))*$B$7*(1+$G201)^(S201-1),0)</f>
        <v>0</v>
      </c>
      <c r="W201" s="359">
        <f t="shared" ref="W201:W264" ca="1" si="384">(T201+(U201+V201)*0.5)*$B$6</f>
        <v>0</v>
      </c>
      <c r="X201" s="359">
        <f t="shared" ca="1" si="321"/>
        <v>0</v>
      </c>
      <c r="Y201" s="359">
        <f t="shared" ca="1" si="302"/>
        <v>0</v>
      </c>
      <c r="AA201" s="362">
        <f t="shared" ca="1" si="322"/>
        <v>312</v>
      </c>
      <c r="AB201" s="362">
        <v>193</v>
      </c>
      <c r="AC201" s="371">
        <f t="shared" ca="1" si="323"/>
        <v>0</v>
      </c>
      <c r="AD201" s="359">
        <f t="shared" ref="AD201:AD208" ca="1" si="385">IF(AA201&lt;AH$7,$B$2,0)</f>
        <v>0</v>
      </c>
      <c r="AE201" s="359">
        <f t="shared" ref="AE201:AE264" ca="1" si="386">IF(AA201&lt;AH$7,($B$12+IF($B$3&gt;$B$14,0.04,IF($B$3&gt;$B$13,($B$13+($B$3-$B$13)*0.5),$B$3)))*$B$7*(1+$G201)^(AB201-1),0)</f>
        <v>0</v>
      </c>
      <c r="AF201" s="359">
        <f t="shared" ref="AF201:AF264" ca="1" si="387">(AC201+(AD201+AE201)*0.5)*$B$6</f>
        <v>0</v>
      </c>
      <c r="AG201" s="359">
        <f t="shared" ca="1" si="324"/>
        <v>0</v>
      </c>
      <c r="AH201" s="359">
        <f t="shared" ca="1" si="303"/>
        <v>0</v>
      </c>
      <c r="AJ201" s="362">
        <f t="shared" ca="1" si="325"/>
        <v>312</v>
      </c>
      <c r="AK201" s="362">
        <v>193</v>
      </c>
      <c r="AL201" s="371">
        <f t="shared" ca="1" si="326"/>
        <v>0</v>
      </c>
      <c r="AM201" s="359">
        <f t="shared" ca="1" si="369"/>
        <v>0</v>
      </c>
      <c r="AN201" s="359">
        <f t="shared" ref="AN201:AN264" ca="1" si="388">IF(AJ201&lt;AQ$7,($B$12+IF($B$3&gt;$B$14,0.04,IF($B$3&gt;$B$13,($B$13+($B$3-$B$13)*0.5),$B$3)))*$B$7*(1+$G201)^(AK201-1),0)</f>
        <v>0</v>
      </c>
      <c r="AO201" s="359">
        <f t="shared" ref="AO201:AO264" ca="1" si="389">(AL201+(AM201+AN201)*0.5)*$B$6</f>
        <v>0</v>
      </c>
      <c r="AP201" s="359">
        <f t="shared" ca="1" si="327"/>
        <v>0</v>
      </c>
      <c r="AQ201" s="359">
        <f t="shared" ca="1" si="304"/>
        <v>0</v>
      </c>
      <c r="AS201" s="362">
        <f t="shared" ca="1" si="328"/>
        <v>312</v>
      </c>
      <c r="AT201" s="362">
        <v>193</v>
      </c>
      <c r="AU201" s="371">
        <f t="shared" ca="1" si="329"/>
        <v>0</v>
      </c>
      <c r="AV201" s="359">
        <f t="shared" ca="1" si="370"/>
        <v>0</v>
      </c>
      <c r="AW201" s="359">
        <f t="shared" ref="AW201:AW264" ca="1" si="390">IF(AS201&lt;AZ$7,($B$12+IF($B$3&gt;$B$14,0.04,IF($B$3&gt;$B$13,($B$13+($B$3-$B$13)*0.5),$B$3)))*$B$7*(1+$G201)^(AT201-1),0)</f>
        <v>0</v>
      </c>
      <c r="AX201" s="359">
        <f t="shared" ref="AX201:AX264" ca="1" si="391">(AU201+(AV201+AW201)*0.5)*$B$6</f>
        <v>0</v>
      </c>
      <c r="AY201" s="359">
        <f t="shared" ca="1" si="330"/>
        <v>0</v>
      </c>
      <c r="AZ201" s="359">
        <f t="shared" ca="1" si="305"/>
        <v>0</v>
      </c>
      <c r="BB201" s="362">
        <f t="shared" ca="1" si="331"/>
        <v>312</v>
      </c>
      <c r="BC201" s="362">
        <v>193</v>
      </c>
      <c r="BD201" s="371">
        <f t="shared" ca="1" si="332"/>
        <v>0</v>
      </c>
      <c r="BE201" s="359">
        <f t="shared" ca="1" si="371"/>
        <v>0</v>
      </c>
      <c r="BF201" s="359">
        <f t="shared" ref="BF201:BF264" ca="1" si="392">IF(BB201&lt;BI$7,($B$12+IF($B$3&gt;$B$14,0.04,IF($B$3&gt;$B$13,($B$13+($B$3-$B$13)*0.5),$B$3)))*$B$7*(1+$G201)^(BC201-1),0)</f>
        <v>0</v>
      </c>
      <c r="BG201" s="359">
        <f t="shared" ref="BG201:BG264" ca="1" si="393">(BD201+(BE201+BF201)*0.5)*$B$6</f>
        <v>0</v>
      </c>
      <c r="BH201" s="359">
        <f t="shared" ref="BH201:BH264" ca="1" si="394">IF(BI200=0,0,IFERROR(IF(BB201=BI$7,-$B$8*BD201,-ABS(BH200*(1+$F201))),0))</f>
        <v>0</v>
      </c>
      <c r="BI201" s="359">
        <f t="shared" ca="1" si="306"/>
        <v>0</v>
      </c>
      <c r="BK201" s="362">
        <f t="shared" ca="1" si="333"/>
        <v>312</v>
      </c>
      <c r="BL201" s="362">
        <v>193</v>
      </c>
      <c r="BM201" s="371">
        <f t="shared" ca="1" si="334"/>
        <v>0</v>
      </c>
      <c r="BN201" s="359">
        <f t="shared" ca="1" si="372"/>
        <v>0</v>
      </c>
      <c r="BO201" s="359">
        <f t="shared" ref="BO201:BO264" ca="1" si="395">IF(BK201&lt;BR$7,($B$12+IF($B$3&gt;$B$14,0.04,IF($B$3&gt;$B$13,($B$13+($B$3-$B$13)*0.5),$B$3)))*$B$7*(1+$G201)^(BL201-1),0)</f>
        <v>0</v>
      </c>
      <c r="BP201" s="359">
        <f t="shared" ref="BP201:BP264" ca="1" si="396">(BM201+(BN201+BO201)*0.5)*$B$6</f>
        <v>0</v>
      </c>
      <c r="BQ201" s="359">
        <f t="shared" ref="BQ201:BQ264" ca="1" si="397">IF(BR200=0,0,IFERROR(IF(BK201=BR$7,-$B$8*BM201,-ABS(BQ200*(1+$F201))),0))</f>
        <v>0</v>
      </c>
      <c r="BR201" s="359">
        <f t="shared" ca="1" si="307"/>
        <v>0</v>
      </c>
      <c r="BT201" s="362">
        <f t="shared" ca="1" si="335"/>
        <v>312</v>
      </c>
      <c r="BU201" s="362">
        <v>193</v>
      </c>
      <c r="BV201" s="371">
        <f t="shared" ca="1" si="336"/>
        <v>0</v>
      </c>
      <c r="BW201" s="359">
        <f t="shared" ca="1" si="373"/>
        <v>0</v>
      </c>
      <c r="BX201" s="359">
        <f t="shared" ref="BX201:BX264" ca="1" si="398">IF(BT201&lt;CA$7,($B$12+IF($B$3&gt;$B$14,0.04,IF($B$3&gt;$B$13,($B$13+($B$3-$B$13)*0.5),$B$3)))*$B$7*(1+$G201)^(BU201-1),0)</f>
        <v>0</v>
      </c>
      <c r="BY201" s="359">
        <f t="shared" ref="BY201:BY264" ca="1" si="399">(BV201+(BW201+BX201)*0.5)*$B$6</f>
        <v>0</v>
      </c>
      <c r="BZ201" s="359">
        <f t="shared" ref="BZ201:BZ264" ca="1" si="400">IF(CA200=0,0,IFERROR(IF(BT201=CA$7,-$B$8*BV201,-ABS(BZ200*(1+$F201))),0))</f>
        <v>0</v>
      </c>
      <c r="CA201" s="359">
        <f t="shared" ca="1" si="308"/>
        <v>0</v>
      </c>
      <c r="CC201" s="362">
        <f t="shared" ca="1" si="337"/>
        <v>312</v>
      </c>
      <c r="CD201" s="362">
        <v>193</v>
      </c>
      <c r="CE201" s="371">
        <f t="shared" ca="1" si="338"/>
        <v>0</v>
      </c>
      <c r="CF201" s="359">
        <f t="shared" ca="1" si="374"/>
        <v>0</v>
      </c>
      <c r="CG201" s="359">
        <f t="shared" ref="CG201:CG264" ca="1" si="401">IF(CC201&lt;CJ$7,($B$12+IF($B$3&gt;$B$14,0.04,IF($B$3&gt;$B$13,($B$13+($B$3-$B$13)*0.5),$B$3)))*$B$7*(1+$G201)^(CD201-1),0)</f>
        <v>0</v>
      </c>
      <c r="CH201" s="359">
        <f t="shared" ref="CH201:CH264" ca="1" si="402">(CE201+(CF201+CG201)*0.5)*$B$6</f>
        <v>0</v>
      </c>
      <c r="CI201" s="359">
        <f t="shared" ref="CI201:CI264" ca="1" si="403">IF(CJ200=0,0,IFERROR(IF(CC201=CJ$7,-$B$8*CE201,-ABS(CI200*(1+$F201))),0))</f>
        <v>0</v>
      </c>
      <c r="CJ201" s="359">
        <f t="shared" ca="1" si="309"/>
        <v>0</v>
      </c>
      <c r="CL201" s="362">
        <f t="shared" ca="1" si="339"/>
        <v>312</v>
      </c>
      <c r="CM201" s="362">
        <v>193</v>
      </c>
      <c r="CN201" s="371">
        <f t="shared" ca="1" si="340"/>
        <v>0</v>
      </c>
      <c r="CO201" s="359">
        <f t="shared" ref="CO201:CO208" ca="1" si="404">IF(CL201&lt;CS$7,$B$2,0)</f>
        <v>0</v>
      </c>
      <c r="CP201" s="359">
        <f t="shared" ref="CP201:CP264" ca="1" si="405">IF(CL201&lt;CS$7,($B$12+IF($B$3&gt;$B$14,0.04,IF($B$3&gt;$B$13,($B$13+($B$3-$B$13)*0.5),$B$3)))*$B$7*(1+$G201)^(CM201-1),0)</f>
        <v>0</v>
      </c>
      <c r="CQ201" s="359">
        <f t="shared" ref="CQ201:CQ264" ca="1" si="406">(CN201+(CO201+CP201)*0.5)*$B$6</f>
        <v>0</v>
      </c>
      <c r="CR201" s="359">
        <f t="shared" ref="CR201:CR264" ca="1" si="407">IF(CS200=0,0,IFERROR(IF(CL201=CS$7,-$B$8*CN201,-ABS(CR200*(1+$F201))),0))</f>
        <v>0</v>
      </c>
      <c r="CS201" s="359">
        <f t="shared" ca="1" si="310"/>
        <v>0</v>
      </c>
      <c r="CU201" s="362">
        <f t="shared" ca="1" si="341"/>
        <v>312</v>
      </c>
      <c r="CV201" s="362">
        <v>193</v>
      </c>
      <c r="CW201" s="371">
        <f t="shared" ca="1" si="342"/>
        <v>0</v>
      </c>
      <c r="CX201" s="359">
        <f t="shared" ca="1" si="375"/>
        <v>0</v>
      </c>
      <c r="CY201" s="359">
        <f t="shared" ref="CY201:CY264" ca="1" si="408">IF(CU201&lt;DB$7,($B$12+IF($B$3&gt;$B$14,0.04,IF($B$3&gt;$B$13,($B$13+($B$3-$B$13)*0.5),$B$3)))*$B$7*(1+$G201)^(CV201-1),0)</f>
        <v>0</v>
      </c>
      <c r="CZ201" s="359">
        <f t="shared" ref="CZ201:CZ264" ca="1" si="409">(CW201+(CX201+CY201)*0.5)*$B$6</f>
        <v>0</v>
      </c>
      <c r="DA201" s="359">
        <f t="shared" ref="DA201:DA264" ca="1" si="410">IF(DB200=0,0,IFERROR(IF(CU201=DB$7,-$B$8*CW201,-ABS(DA200*(1+$F201))),0))</f>
        <v>0</v>
      </c>
      <c r="DB201" s="359">
        <f t="shared" ca="1" si="311"/>
        <v>0</v>
      </c>
      <c r="DD201" s="362">
        <f t="shared" ca="1" si="343"/>
        <v>312</v>
      </c>
      <c r="DE201" s="362">
        <v>193</v>
      </c>
      <c r="DF201" s="371">
        <f t="shared" ca="1" si="344"/>
        <v>0</v>
      </c>
      <c r="DG201" s="359">
        <f t="shared" ca="1" si="376"/>
        <v>0</v>
      </c>
      <c r="DH201" s="359">
        <f t="shared" ref="DH201:DH264" ca="1" si="411">IF(DD201&lt;DK$7,($B$12+IF($B$3&gt;$B$14,0.04,IF($B$3&gt;$B$13,($B$13+($B$3-$B$13)*0.5),$B$3)))*$B$7*(1+$G201)^(DE201-1),0)</f>
        <v>0</v>
      </c>
      <c r="DI201" s="359">
        <f t="shared" ref="DI201:DI264" ca="1" si="412">(DF201+(DG201+DH201)*0.5)*$B$6</f>
        <v>0</v>
      </c>
      <c r="DJ201" s="359">
        <f t="shared" ref="DJ201:DJ264" ca="1" si="413">IF(DK200=0,0,IFERROR(IF(DD201=DK$7,-$B$8*DF201,-ABS(DJ200*(1+$F201))),0))</f>
        <v>0</v>
      </c>
      <c r="DK201" s="359">
        <f t="shared" ca="1" si="312"/>
        <v>0</v>
      </c>
      <c r="DM201" s="362">
        <f t="shared" ca="1" si="345"/>
        <v>312</v>
      </c>
      <c r="DN201" s="362">
        <v>193</v>
      </c>
      <c r="DO201" s="371">
        <f t="shared" ca="1" si="346"/>
        <v>0</v>
      </c>
      <c r="DP201" s="359">
        <f t="shared" ca="1" si="377"/>
        <v>0</v>
      </c>
      <c r="DQ201" s="359">
        <f t="shared" ref="DQ201:DQ264" ca="1" si="414">IF(DM201&lt;DT$7,($B$12+IF($B$3&gt;$B$14,0.04,IF($B$3&gt;$B$13,($B$13+($B$3-$B$13)*0.5),$B$3)))*$B$7*(1+$G201)^(DN201-1),0)</f>
        <v>0</v>
      </c>
      <c r="DR201" s="359">
        <f t="shared" ref="DR201:DR264" ca="1" si="415">(DO201+(DP201+DQ201)*0.5)*$B$6</f>
        <v>0</v>
      </c>
      <c r="DS201" s="359">
        <f t="shared" ref="DS201:DS264" ca="1" si="416">IF(DT200=0,0,IFERROR(IF(DM201=DT$7,-$B$8*DO201,-ABS(DS200*(1+$F201))),0))</f>
        <v>0</v>
      </c>
      <c r="DT201" s="359">
        <f t="shared" ca="1" si="313"/>
        <v>0</v>
      </c>
      <c r="DV201" s="362">
        <f t="shared" ca="1" si="347"/>
        <v>312</v>
      </c>
      <c r="DW201" s="362">
        <v>193</v>
      </c>
      <c r="DX201" s="371">
        <f t="shared" ca="1" si="348"/>
        <v>0</v>
      </c>
      <c r="DY201" s="359">
        <f t="shared" ca="1" si="378"/>
        <v>0</v>
      </c>
      <c r="DZ201" s="359">
        <f t="shared" ref="DZ201:DZ264" ca="1" si="417">IF(DV201&lt;EC$7,($B$12+IF($B$3&gt;$B$14,0.04,IF($B$3&gt;$B$13,($B$13+($B$3-$B$13)*0.5),$B$3)))*$B$7*(1+$G201)^(DW201-1),0)</f>
        <v>0</v>
      </c>
      <c r="EA201" s="359">
        <f t="shared" ref="EA201:EA264" ca="1" si="418">(DX201+(DY201+DZ201)*0.5)*$B$6</f>
        <v>0</v>
      </c>
      <c r="EB201" s="359">
        <f t="shared" ref="EB201:EB264" ca="1" si="419">IF(EC200=0,0,IFERROR(IF(DV201=EC$7,-$B$8*DX201,-ABS(EB200*(1+$F201))),0))</f>
        <v>0</v>
      </c>
      <c r="EC201" s="359">
        <f t="shared" ca="1" si="314"/>
        <v>0</v>
      </c>
      <c r="EE201" s="362">
        <f t="shared" ca="1" si="349"/>
        <v>312</v>
      </c>
      <c r="EF201" s="362">
        <v>193</v>
      </c>
      <c r="EG201" s="371">
        <f t="shared" ca="1" si="350"/>
        <v>0</v>
      </c>
      <c r="EH201" s="359">
        <f t="shared" ca="1" si="379"/>
        <v>0</v>
      </c>
      <c r="EI201" s="359">
        <f t="shared" ref="EI201:EI264" ca="1" si="420">IF(EE201&lt;EL$7,($B$12+IF($B$3&gt;$B$14,0.04,IF($B$3&gt;$B$13,($B$13+($B$3-$B$13)*0.5),$B$3)))*$B$7*(1+$G201)^(EF201-1),0)</f>
        <v>0</v>
      </c>
      <c r="EJ201" s="359">
        <f t="shared" ref="EJ201:EJ264" ca="1" si="421">(EG201+(EH201+EI201)*0.5)*$B$6</f>
        <v>0</v>
      </c>
      <c r="EK201" s="359">
        <f t="shared" ref="EK201:EK264" ca="1" si="422">IF(EL200=0,0,IFERROR(IF(EE201=EL$7,-$B$8*EG201,-ABS(EK200*(1+$F201))),0))</f>
        <v>0</v>
      </c>
      <c r="EL201" s="359">
        <f t="shared" ca="1" si="315"/>
        <v>0</v>
      </c>
    </row>
    <row r="202" spans="6:142" x14ac:dyDescent="0.35">
      <c r="F202" s="372">
        <f ca="1">IFERROR(INDEX('Inflation Rates'!$A$16:$H$138,MATCH('IRA Roth'!$H202,'Inflation Rates'!$A$16:$A$138,0),8)/INDEX('Inflation Rates'!$A$16:$H$138,MATCH('IRA Roth'!$H202,'Inflation Rates'!$A$16:$A$138,0)-1,8)-1,F201)</f>
        <v>2.0000000000000018E-2</v>
      </c>
      <c r="G202" s="372">
        <f ca="1">IFERROR(INDEX('Inflation Rates'!$A$16:$H$138,MATCH('IRA Roth'!$H202,'Inflation Rates'!$A$16:$A$138,0),6)/INDEX('Inflation Rates'!$A$16:$H$138,MATCH('IRA Roth'!$H202,'Inflation Rates'!$A$16:$A$138,0)-1,6)-1,G201)</f>
        <v>2.0999999999999908E-2</v>
      </c>
      <c r="H202" s="362">
        <f t="shared" ca="1" si="367"/>
        <v>2213</v>
      </c>
      <c r="I202" s="362">
        <f t="shared" ca="1" si="367"/>
        <v>313</v>
      </c>
      <c r="J202" s="362">
        <v>194</v>
      </c>
      <c r="K202" s="371">
        <f t="shared" ca="1" si="317"/>
        <v>0</v>
      </c>
      <c r="L202" s="359">
        <f t="shared" ca="1" si="380"/>
        <v>0</v>
      </c>
      <c r="M202" s="359">
        <f t="shared" ca="1" si="381"/>
        <v>0</v>
      </c>
      <c r="N202" s="359">
        <f t="shared" ca="1" si="382"/>
        <v>0</v>
      </c>
      <c r="O202" s="359">
        <f t="shared" ca="1" si="318"/>
        <v>0</v>
      </c>
      <c r="P202" s="359">
        <f t="shared" ref="P202:P265" ca="1" si="423">IF(SUM(K202:O202)&lt;0,0,SUM(K202:O202))</f>
        <v>0</v>
      </c>
      <c r="R202" s="362">
        <f t="shared" ca="1" si="319"/>
        <v>313</v>
      </c>
      <c r="S202" s="362">
        <v>194</v>
      </c>
      <c r="T202" s="371">
        <f t="shared" ca="1" si="320"/>
        <v>0</v>
      </c>
      <c r="U202" s="359">
        <f t="shared" ca="1" si="368"/>
        <v>0</v>
      </c>
      <c r="V202" s="359">
        <f t="shared" ca="1" si="383"/>
        <v>0</v>
      </c>
      <c r="W202" s="359">
        <f t="shared" ca="1" si="384"/>
        <v>0</v>
      </c>
      <c r="X202" s="359">
        <f t="shared" ca="1" si="321"/>
        <v>0</v>
      </c>
      <c r="Y202" s="359">
        <f t="shared" ref="Y202:Y265" ca="1" si="424">IF(SUM(T202:X202)&lt;0,0,SUM(T202:X202))</f>
        <v>0</v>
      </c>
      <c r="AA202" s="362">
        <f t="shared" ca="1" si="322"/>
        <v>313</v>
      </c>
      <c r="AB202" s="362">
        <v>194</v>
      </c>
      <c r="AC202" s="371">
        <f t="shared" ca="1" si="323"/>
        <v>0</v>
      </c>
      <c r="AD202" s="359">
        <f t="shared" ca="1" si="385"/>
        <v>0</v>
      </c>
      <c r="AE202" s="359">
        <f t="shared" ca="1" si="386"/>
        <v>0</v>
      </c>
      <c r="AF202" s="359">
        <f t="shared" ca="1" si="387"/>
        <v>0</v>
      </c>
      <c r="AG202" s="359">
        <f t="shared" ca="1" si="324"/>
        <v>0</v>
      </c>
      <c r="AH202" s="359">
        <f t="shared" ref="AH202:AH265" ca="1" si="425">IF(SUM(AC202:AG202)&lt;0,0,SUM(AC202:AG202))</f>
        <v>0</v>
      </c>
      <c r="AJ202" s="362">
        <f t="shared" ca="1" si="325"/>
        <v>313</v>
      </c>
      <c r="AK202" s="362">
        <v>194</v>
      </c>
      <c r="AL202" s="371">
        <f t="shared" ca="1" si="326"/>
        <v>0</v>
      </c>
      <c r="AM202" s="359">
        <f t="shared" ca="1" si="369"/>
        <v>0</v>
      </c>
      <c r="AN202" s="359">
        <f t="shared" ca="1" si="388"/>
        <v>0</v>
      </c>
      <c r="AO202" s="359">
        <f t="shared" ca="1" si="389"/>
        <v>0</v>
      </c>
      <c r="AP202" s="359">
        <f t="shared" ca="1" si="327"/>
        <v>0</v>
      </c>
      <c r="AQ202" s="359">
        <f t="shared" ref="AQ202:AQ265" ca="1" si="426">IF(SUM(AL202:AP202)&lt;0,0,SUM(AL202:AP202))</f>
        <v>0</v>
      </c>
      <c r="AS202" s="362">
        <f t="shared" ca="1" si="328"/>
        <v>313</v>
      </c>
      <c r="AT202" s="362">
        <v>194</v>
      </c>
      <c r="AU202" s="371">
        <f t="shared" ca="1" si="329"/>
        <v>0</v>
      </c>
      <c r="AV202" s="359">
        <f t="shared" ca="1" si="370"/>
        <v>0</v>
      </c>
      <c r="AW202" s="359">
        <f t="shared" ca="1" si="390"/>
        <v>0</v>
      </c>
      <c r="AX202" s="359">
        <f t="shared" ca="1" si="391"/>
        <v>0</v>
      </c>
      <c r="AY202" s="359">
        <f t="shared" ca="1" si="330"/>
        <v>0</v>
      </c>
      <c r="AZ202" s="359">
        <f t="shared" ref="AZ202:AZ265" ca="1" si="427">IF(SUM(AU202:AY202)&lt;0,0,SUM(AU202:AY202))</f>
        <v>0</v>
      </c>
      <c r="BB202" s="362">
        <f t="shared" ca="1" si="331"/>
        <v>313</v>
      </c>
      <c r="BC202" s="362">
        <v>194</v>
      </c>
      <c r="BD202" s="371">
        <f t="shared" ca="1" si="332"/>
        <v>0</v>
      </c>
      <c r="BE202" s="359">
        <f t="shared" ca="1" si="371"/>
        <v>0</v>
      </c>
      <c r="BF202" s="359">
        <f t="shared" ca="1" si="392"/>
        <v>0</v>
      </c>
      <c r="BG202" s="359">
        <f t="shared" ca="1" si="393"/>
        <v>0</v>
      </c>
      <c r="BH202" s="359">
        <f t="shared" ca="1" si="394"/>
        <v>0</v>
      </c>
      <c r="BI202" s="359">
        <f t="shared" ref="BI202:BI265" ca="1" si="428">IF(SUM(BD202:BH202)&lt;0,0,SUM(BD202:BH202))</f>
        <v>0</v>
      </c>
      <c r="BK202" s="362">
        <f t="shared" ca="1" si="333"/>
        <v>313</v>
      </c>
      <c r="BL202" s="362">
        <v>194</v>
      </c>
      <c r="BM202" s="371">
        <f t="shared" ca="1" si="334"/>
        <v>0</v>
      </c>
      <c r="BN202" s="359">
        <f t="shared" ca="1" si="372"/>
        <v>0</v>
      </c>
      <c r="BO202" s="359">
        <f t="shared" ca="1" si="395"/>
        <v>0</v>
      </c>
      <c r="BP202" s="359">
        <f t="shared" ca="1" si="396"/>
        <v>0</v>
      </c>
      <c r="BQ202" s="359">
        <f t="shared" ca="1" si="397"/>
        <v>0</v>
      </c>
      <c r="BR202" s="359">
        <f t="shared" ref="BR202:BR265" ca="1" si="429">IF(SUM(BM202:BQ202)&lt;0,0,SUM(BM202:BQ202))</f>
        <v>0</v>
      </c>
      <c r="BT202" s="362">
        <f t="shared" ca="1" si="335"/>
        <v>313</v>
      </c>
      <c r="BU202" s="362">
        <v>194</v>
      </c>
      <c r="BV202" s="371">
        <f t="shared" ca="1" si="336"/>
        <v>0</v>
      </c>
      <c r="BW202" s="359">
        <f t="shared" ca="1" si="373"/>
        <v>0</v>
      </c>
      <c r="BX202" s="359">
        <f t="shared" ca="1" si="398"/>
        <v>0</v>
      </c>
      <c r="BY202" s="359">
        <f t="shared" ca="1" si="399"/>
        <v>0</v>
      </c>
      <c r="BZ202" s="359">
        <f t="shared" ca="1" si="400"/>
        <v>0</v>
      </c>
      <c r="CA202" s="359">
        <f t="shared" ref="CA202:CA265" ca="1" si="430">IF(SUM(BV202:BZ202)&lt;0,0,SUM(BV202:BZ202))</f>
        <v>0</v>
      </c>
      <c r="CC202" s="362">
        <f t="shared" ca="1" si="337"/>
        <v>313</v>
      </c>
      <c r="CD202" s="362">
        <v>194</v>
      </c>
      <c r="CE202" s="371">
        <f t="shared" ca="1" si="338"/>
        <v>0</v>
      </c>
      <c r="CF202" s="359">
        <f t="shared" ca="1" si="374"/>
        <v>0</v>
      </c>
      <c r="CG202" s="359">
        <f t="shared" ca="1" si="401"/>
        <v>0</v>
      </c>
      <c r="CH202" s="359">
        <f t="shared" ca="1" si="402"/>
        <v>0</v>
      </c>
      <c r="CI202" s="359">
        <f t="shared" ca="1" si="403"/>
        <v>0</v>
      </c>
      <c r="CJ202" s="359">
        <f t="shared" ref="CJ202:CJ265" ca="1" si="431">IF(SUM(CE202:CI202)&lt;0,0,SUM(CE202:CI202))</f>
        <v>0</v>
      </c>
      <c r="CL202" s="362">
        <f t="shared" ca="1" si="339"/>
        <v>313</v>
      </c>
      <c r="CM202" s="362">
        <v>194</v>
      </c>
      <c r="CN202" s="371">
        <f t="shared" ca="1" si="340"/>
        <v>0</v>
      </c>
      <c r="CO202" s="359">
        <f t="shared" ca="1" si="404"/>
        <v>0</v>
      </c>
      <c r="CP202" s="359">
        <f t="shared" ca="1" si="405"/>
        <v>0</v>
      </c>
      <c r="CQ202" s="359">
        <f t="shared" ca="1" si="406"/>
        <v>0</v>
      </c>
      <c r="CR202" s="359">
        <f t="shared" ca="1" si="407"/>
        <v>0</v>
      </c>
      <c r="CS202" s="359">
        <f t="shared" ref="CS202:CS265" ca="1" si="432">IF(SUM(CN202:CR202)&lt;0,0,SUM(CN202:CR202))</f>
        <v>0</v>
      </c>
      <c r="CU202" s="362">
        <f t="shared" ca="1" si="341"/>
        <v>313</v>
      </c>
      <c r="CV202" s="362">
        <v>194</v>
      </c>
      <c r="CW202" s="371">
        <f t="shared" ca="1" si="342"/>
        <v>0</v>
      </c>
      <c r="CX202" s="359">
        <f t="shared" ca="1" si="375"/>
        <v>0</v>
      </c>
      <c r="CY202" s="359">
        <f t="shared" ca="1" si="408"/>
        <v>0</v>
      </c>
      <c r="CZ202" s="359">
        <f t="shared" ca="1" si="409"/>
        <v>0</v>
      </c>
      <c r="DA202" s="359">
        <f t="shared" ca="1" si="410"/>
        <v>0</v>
      </c>
      <c r="DB202" s="359">
        <f t="shared" ref="DB202:DB265" ca="1" si="433">IF(SUM(CW202:DA202)&lt;0,0,SUM(CW202:DA202))</f>
        <v>0</v>
      </c>
      <c r="DD202" s="362">
        <f t="shared" ca="1" si="343"/>
        <v>313</v>
      </c>
      <c r="DE202" s="362">
        <v>194</v>
      </c>
      <c r="DF202" s="371">
        <f t="shared" ca="1" si="344"/>
        <v>0</v>
      </c>
      <c r="DG202" s="359">
        <f t="shared" ca="1" si="376"/>
        <v>0</v>
      </c>
      <c r="DH202" s="359">
        <f t="shared" ca="1" si="411"/>
        <v>0</v>
      </c>
      <c r="DI202" s="359">
        <f t="shared" ca="1" si="412"/>
        <v>0</v>
      </c>
      <c r="DJ202" s="359">
        <f t="shared" ca="1" si="413"/>
        <v>0</v>
      </c>
      <c r="DK202" s="359">
        <f t="shared" ref="DK202:DK265" ca="1" si="434">IF(SUM(DF202:DJ202)&lt;0,0,SUM(DF202:DJ202))</f>
        <v>0</v>
      </c>
      <c r="DM202" s="362">
        <f t="shared" ca="1" si="345"/>
        <v>313</v>
      </c>
      <c r="DN202" s="362">
        <v>194</v>
      </c>
      <c r="DO202" s="371">
        <f t="shared" ca="1" si="346"/>
        <v>0</v>
      </c>
      <c r="DP202" s="359">
        <f t="shared" ca="1" si="377"/>
        <v>0</v>
      </c>
      <c r="DQ202" s="359">
        <f t="shared" ca="1" si="414"/>
        <v>0</v>
      </c>
      <c r="DR202" s="359">
        <f t="shared" ca="1" si="415"/>
        <v>0</v>
      </c>
      <c r="DS202" s="359">
        <f t="shared" ca="1" si="416"/>
        <v>0</v>
      </c>
      <c r="DT202" s="359">
        <f t="shared" ref="DT202:DT265" ca="1" si="435">IF(SUM(DO202:DS202)&lt;0,0,SUM(DO202:DS202))</f>
        <v>0</v>
      </c>
      <c r="DV202" s="362">
        <f t="shared" ca="1" si="347"/>
        <v>313</v>
      </c>
      <c r="DW202" s="362">
        <v>194</v>
      </c>
      <c r="DX202" s="371">
        <f t="shared" ca="1" si="348"/>
        <v>0</v>
      </c>
      <c r="DY202" s="359">
        <f t="shared" ca="1" si="378"/>
        <v>0</v>
      </c>
      <c r="DZ202" s="359">
        <f t="shared" ca="1" si="417"/>
        <v>0</v>
      </c>
      <c r="EA202" s="359">
        <f t="shared" ca="1" si="418"/>
        <v>0</v>
      </c>
      <c r="EB202" s="359">
        <f t="shared" ca="1" si="419"/>
        <v>0</v>
      </c>
      <c r="EC202" s="359">
        <f t="shared" ref="EC202:EC265" ca="1" si="436">IF(SUM(DX202:EB202)&lt;0,0,SUM(DX202:EB202))</f>
        <v>0</v>
      </c>
      <c r="EE202" s="362">
        <f t="shared" ca="1" si="349"/>
        <v>313</v>
      </c>
      <c r="EF202" s="362">
        <v>194</v>
      </c>
      <c r="EG202" s="371">
        <f t="shared" ca="1" si="350"/>
        <v>0</v>
      </c>
      <c r="EH202" s="359">
        <f t="shared" ca="1" si="379"/>
        <v>0</v>
      </c>
      <c r="EI202" s="359">
        <f t="shared" ca="1" si="420"/>
        <v>0</v>
      </c>
      <c r="EJ202" s="359">
        <f t="shared" ca="1" si="421"/>
        <v>0</v>
      </c>
      <c r="EK202" s="359">
        <f t="shared" ca="1" si="422"/>
        <v>0</v>
      </c>
      <c r="EL202" s="359">
        <f t="shared" ref="EL202:EL265" ca="1" si="437">IF(SUM(EG202:EK202)&lt;0,0,SUM(EG202:EK202))</f>
        <v>0</v>
      </c>
    </row>
    <row r="203" spans="6:142" x14ac:dyDescent="0.35">
      <c r="F203" s="372">
        <f ca="1">IFERROR(INDEX('Inflation Rates'!$A$16:$H$138,MATCH('IRA Roth'!$H203,'Inflation Rates'!$A$16:$A$138,0),8)/INDEX('Inflation Rates'!$A$16:$H$138,MATCH('IRA Roth'!$H203,'Inflation Rates'!$A$16:$A$138,0)-1,8)-1,F202)</f>
        <v>2.0000000000000018E-2</v>
      </c>
      <c r="G203" s="372">
        <f ca="1">IFERROR(INDEX('Inflation Rates'!$A$16:$H$138,MATCH('IRA Roth'!$H203,'Inflation Rates'!$A$16:$A$138,0),6)/INDEX('Inflation Rates'!$A$16:$H$138,MATCH('IRA Roth'!$H203,'Inflation Rates'!$A$16:$A$138,0)-1,6)-1,G202)</f>
        <v>2.0999999999999908E-2</v>
      </c>
      <c r="H203" s="362">
        <f t="shared" ref="H203:I218" ca="1" si="438">H202+1</f>
        <v>2214</v>
      </c>
      <c r="I203" s="362">
        <f t="shared" ca="1" si="438"/>
        <v>314</v>
      </c>
      <c r="J203" s="362">
        <v>195</v>
      </c>
      <c r="K203" s="371">
        <f t="shared" ref="K203:K266" ca="1" si="439">P202</f>
        <v>0</v>
      </c>
      <c r="L203" s="359">
        <f t="shared" ca="1" si="380"/>
        <v>0</v>
      </c>
      <c r="M203" s="359">
        <f t="shared" ca="1" si="381"/>
        <v>0</v>
      </c>
      <c r="N203" s="359">
        <f t="shared" ca="1" si="382"/>
        <v>0</v>
      </c>
      <c r="O203" s="359">
        <f t="shared" ref="O203:O266" ca="1" si="440">IF(P202=0,0,IFERROR(IF(I203=60,-$B$8*K203,-ABS(O202*(1+$F203))),0))</f>
        <v>0</v>
      </c>
      <c r="P203" s="359">
        <f t="shared" ca="1" si="423"/>
        <v>0</v>
      </c>
      <c r="R203" s="362">
        <f t="shared" ref="R203:R266" ca="1" si="441">R202+1</f>
        <v>314</v>
      </c>
      <c r="S203" s="362">
        <v>195</v>
      </c>
      <c r="T203" s="371">
        <f t="shared" ref="T203:T266" ca="1" si="442">Y202</f>
        <v>0</v>
      </c>
      <c r="U203" s="359">
        <f t="shared" ca="1" si="368"/>
        <v>0</v>
      </c>
      <c r="V203" s="359">
        <f t="shared" ca="1" si="383"/>
        <v>0</v>
      </c>
      <c r="W203" s="359">
        <f t="shared" ca="1" si="384"/>
        <v>0</v>
      </c>
      <c r="X203" s="359">
        <f t="shared" ref="X203:X266" ca="1" si="443">IF(Y202=0,0,IFERROR(IF(R203=60,-$B$8*T203,-ABS(X202*(1+$F203))),0))</f>
        <v>0</v>
      </c>
      <c r="Y203" s="359">
        <f t="shared" ca="1" si="424"/>
        <v>0</v>
      </c>
      <c r="AA203" s="362">
        <f t="shared" ref="AA203:AA266" ca="1" si="444">AA202+1</f>
        <v>314</v>
      </c>
      <c r="AB203" s="362">
        <v>195</v>
      </c>
      <c r="AC203" s="371">
        <f t="shared" ref="AC203:AC266" ca="1" si="445">AH202</f>
        <v>0</v>
      </c>
      <c r="AD203" s="359">
        <f t="shared" ca="1" si="385"/>
        <v>0</v>
      </c>
      <c r="AE203" s="359">
        <f t="shared" ca="1" si="386"/>
        <v>0</v>
      </c>
      <c r="AF203" s="359">
        <f t="shared" ca="1" si="387"/>
        <v>0</v>
      </c>
      <c r="AG203" s="359">
        <f t="shared" ref="AG203:AG266" ca="1" si="446">IF(AH202=0,0,IFERROR(IF(AA203=60,-$B$8*AC203,-ABS(AG202*(1+$F203))),0))</f>
        <v>0</v>
      </c>
      <c r="AH203" s="359">
        <f t="shared" ca="1" si="425"/>
        <v>0</v>
      </c>
      <c r="AJ203" s="362">
        <f t="shared" ref="AJ203:AJ266" ca="1" si="447">AJ202+1</f>
        <v>314</v>
      </c>
      <c r="AK203" s="362">
        <v>195</v>
      </c>
      <c r="AL203" s="371">
        <f t="shared" ref="AL203:AL266" ca="1" si="448">AQ202</f>
        <v>0</v>
      </c>
      <c r="AM203" s="359">
        <f t="shared" ca="1" si="369"/>
        <v>0</v>
      </c>
      <c r="AN203" s="359">
        <f t="shared" ca="1" si="388"/>
        <v>0</v>
      </c>
      <c r="AO203" s="359">
        <f t="shared" ca="1" si="389"/>
        <v>0</v>
      </c>
      <c r="AP203" s="359">
        <f t="shared" ref="AP203:AP266" ca="1" si="449">IF(AQ202=0,0,IFERROR(IF(AJ203=60,-$B$8*AL203,-ABS(AP202*(1+$F203))),0))</f>
        <v>0</v>
      </c>
      <c r="AQ203" s="359">
        <f t="shared" ca="1" si="426"/>
        <v>0</v>
      </c>
      <c r="AS203" s="362">
        <f t="shared" ref="AS203:AS266" ca="1" si="450">AS202+1</f>
        <v>314</v>
      </c>
      <c r="AT203" s="362">
        <v>195</v>
      </c>
      <c r="AU203" s="371">
        <f t="shared" ref="AU203:AU266" ca="1" si="451">AZ202</f>
        <v>0</v>
      </c>
      <c r="AV203" s="359">
        <f t="shared" ca="1" si="370"/>
        <v>0</v>
      </c>
      <c r="AW203" s="359">
        <f t="shared" ca="1" si="390"/>
        <v>0</v>
      </c>
      <c r="AX203" s="359">
        <f t="shared" ca="1" si="391"/>
        <v>0</v>
      </c>
      <c r="AY203" s="359">
        <f t="shared" ref="AY203:AY266" ca="1" si="452">IF(AZ202=0,0,IFERROR(IF(AS203=60,-$B$8*AU203,-ABS(AY202*(1+$F203))),0))</f>
        <v>0</v>
      </c>
      <c r="AZ203" s="359">
        <f t="shared" ca="1" si="427"/>
        <v>0</v>
      </c>
      <c r="BB203" s="362">
        <f t="shared" ref="BB203:BB266" ca="1" si="453">BB202+1</f>
        <v>314</v>
      </c>
      <c r="BC203" s="362">
        <v>195</v>
      </c>
      <c r="BD203" s="371">
        <f t="shared" ref="BD203:BD266" ca="1" si="454">BI202</f>
        <v>0</v>
      </c>
      <c r="BE203" s="359">
        <f t="shared" ca="1" si="371"/>
        <v>0</v>
      </c>
      <c r="BF203" s="359">
        <f t="shared" ca="1" si="392"/>
        <v>0</v>
      </c>
      <c r="BG203" s="359">
        <f t="shared" ca="1" si="393"/>
        <v>0</v>
      </c>
      <c r="BH203" s="359">
        <f t="shared" ca="1" si="394"/>
        <v>0</v>
      </c>
      <c r="BI203" s="359">
        <f t="shared" ca="1" si="428"/>
        <v>0</v>
      </c>
      <c r="BK203" s="362">
        <f t="shared" ref="BK203:BK266" ca="1" si="455">BK202+1</f>
        <v>314</v>
      </c>
      <c r="BL203" s="362">
        <v>195</v>
      </c>
      <c r="BM203" s="371">
        <f t="shared" ref="BM203:BM266" ca="1" si="456">BR202</f>
        <v>0</v>
      </c>
      <c r="BN203" s="359">
        <f t="shared" ca="1" si="372"/>
        <v>0</v>
      </c>
      <c r="BO203" s="359">
        <f t="shared" ca="1" si="395"/>
        <v>0</v>
      </c>
      <c r="BP203" s="359">
        <f t="shared" ca="1" si="396"/>
        <v>0</v>
      </c>
      <c r="BQ203" s="359">
        <f t="shared" ca="1" si="397"/>
        <v>0</v>
      </c>
      <c r="BR203" s="359">
        <f t="shared" ca="1" si="429"/>
        <v>0</v>
      </c>
      <c r="BT203" s="362">
        <f t="shared" ref="BT203:BT266" ca="1" si="457">BT202+1</f>
        <v>314</v>
      </c>
      <c r="BU203" s="362">
        <v>195</v>
      </c>
      <c r="BV203" s="371">
        <f t="shared" ref="BV203:BV266" ca="1" si="458">CA202</f>
        <v>0</v>
      </c>
      <c r="BW203" s="359">
        <f t="shared" ca="1" si="373"/>
        <v>0</v>
      </c>
      <c r="BX203" s="359">
        <f t="shared" ca="1" si="398"/>
        <v>0</v>
      </c>
      <c r="BY203" s="359">
        <f t="shared" ca="1" si="399"/>
        <v>0</v>
      </c>
      <c r="BZ203" s="359">
        <f t="shared" ca="1" si="400"/>
        <v>0</v>
      </c>
      <c r="CA203" s="359">
        <f t="shared" ca="1" si="430"/>
        <v>0</v>
      </c>
      <c r="CC203" s="362">
        <f t="shared" ref="CC203:CC266" ca="1" si="459">CC202+1</f>
        <v>314</v>
      </c>
      <c r="CD203" s="362">
        <v>195</v>
      </c>
      <c r="CE203" s="371">
        <f t="shared" ref="CE203:CE266" ca="1" si="460">CJ202</f>
        <v>0</v>
      </c>
      <c r="CF203" s="359">
        <f t="shared" ca="1" si="374"/>
        <v>0</v>
      </c>
      <c r="CG203" s="359">
        <f t="shared" ca="1" si="401"/>
        <v>0</v>
      </c>
      <c r="CH203" s="359">
        <f t="shared" ca="1" si="402"/>
        <v>0</v>
      </c>
      <c r="CI203" s="359">
        <f t="shared" ca="1" si="403"/>
        <v>0</v>
      </c>
      <c r="CJ203" s="359">
        <f t="shared" ca="1" si="431"/>
        <v>0</v>
      </c>
      <c r="CL203" s="362">
        <f t="shared" ref="CL203:CL266" ca="1" si="461">CL202+1</f>
        <v>314</v>
      </c>
      <c r="CM203" s="362">
        <v>195</v>
      </c>
      <c r="CN203" s="371">
        <f t="shared" ref="CN203:CN266" ca="1" si="462">CS202</f>
        <v>0</v>
      </c>
      <c r="CO203" s="359">
        <f t="shared" ca="1" si="404"/>
        <v>0</v>
      </c>
      <c r="CP203" s="359">
        <f t="shared" ca="1" si="405"/>
        <v>0</v>
      </c>
      <c r="CQ203" s="359">
        <f t="shared" ca="1" si="406"/>
        <v>0</v>
      </c>
      <c r="CR203" s="359">
        <f t="shared" ca="1" si="407"/>
        <v>0</v>
      </c>
      <c r="CS203" s="359">
        <f t="shared" ca="1" si="432"/>
        <v>0</v>
      </c>
      <c r="CU203" s="362">
        <f t="shared" ref="CU203:CU266" ca="1" si="463">CU202+1</f>
        <v>314</v>
      </c>
      <c r="CV203" s="362">
        <v>195</v>
      </c>
      <c r="CW203" s="371">
        <f t="shared" ref="CW203:CW266" ca="1" si="464">DB202</f>
        <v>0</v>
      </c>
      <c r="CX203" s="359">
        <f t="shared" ca="1" si="375"/>
        <v>0</v>
      </c>
      <c r="CY203" s="359">
        <f t="shared" ca="1" si="408"/>
        <v>0</v>
      </c>
      <c r="CZ203" s="359">
        <f t="shared" ca="1" si="409"/>
        <v>0</v>
      </c>
      <c r="DA203" s="359">
        <f t="shared" ca="1" si="410"/>
        <v>0</v>
      </c>
      <c r="DB203" s="359">
        <f t="shared" ca="1" si="433"/>
        <v>0</v>
      </c>
      <c r="DD203" s="362">
        <f t="shared" ref="DD203:DD266" ca="1" si="465">DD202+1</f>
        <v>314</v>
      </c>
      <c r="DE203" s="362">
        <v>195</v>
      </c>
      <c r="DF203" s="371">
        <f t="shared" ref="DF203:DF266" ca="1" si="466">DK202</f>
        <v>0</v>
      </c>
      <c r="DG203" s="359">
        <f t="shared" ca="1" si="376"/>
        <v>0</v>
      </c>
      <c r="DH203" s="359">
        <f t="shared" ca="1" si="411"/>
        <v>0</v>
      </c>
      <c r="DI203" s="359">
        <f t="shared" ca="1" si="412"/>
        <v>0</v>
      </c>
      <c r="DJ203" s="359">
        <f t="shared" ca="1" si="413"/>
        <v>0</v>
      </c>
      <c r="DK203" s="359">
        <f t="shared" ca="1" si="434"/>
        <v>0</v>
      </c>
      <c r="DM203" s="362">
        <f t="shared" ref="DM203:DM266" ca="1" si="467">DM202+1</f>
        <v>314</v>
      </c>
      <c r="DN203" s="362">
        <v>195</v>
      </c>
      <c r="DO203" s="371">
        <f t="shared" ref="DO203:DO266" ca="1" si="468">DT202</f>
        <v>0</v>
      </c>
      <c r="DP203" s="359">
        <f t="shared" ca="1" si="377"/>
        <v>0</v>
      </c>
      <c r="DQ203" s="359">
        <f t="shared" ca="1" si="414"/>
        <v>0</v>
      </c>
      <c r="DR203" s="359">
        <f t="shared" ca="1" si="415"/>
        <v>0</v>
      </c>
      <c r="DS203" s="359">
        <f t="shared" ca="1" si="416"/>
        <v>0</v>
      </c>
      <c r="DT203" s="359">
        <f t="shared" ca="1" si="435"/>
        <v>0</v>
      </c>
      <c r="DV203" s="362">
        <f t="shared" ref="DV203:DV266" ca="1" si="469">DV202+1</f>
        <v>314</v>
      </c>
      <c r="DW203" s="362">
        <v>195</v>
      </c>
      <c r="DX203" s="371">
        <f t="shared" ref="DX203:DX266" ca="1" si="470">EC202</f>
        <v>0</v>
      </c>
      <c r="DY203" s="359">
        <f t="shared" ca="1" si="378"/>
        <v>0</v>
      </c>
      <c r="DZ203" s="359">
        <f t="shared" ca="1" si="417"/>
        <v>0</v>
      </c>
      <c r="EA203" s="359">
        <f t="shared" ca="1" si="418"/>
        <v>0</v>
      </c>
      <c r="EB203" s="359">
        <f t="shared" ca="1" si="419"/>
        <v>0</v>
      </c>
      <c r="EC203" s="359">
        <f t="shared" ca="1" si="436"/>
        <v>0</v>
      </c>
      <c r="EE203" s="362">
        <f t="shared" ref="EE203:EE266" ca="1" si="471">EE202+1</f>
        <v>314</v>
      </c>
      <c r="EF203" s="362">
        <v>195</v>
      </c>
      <c r="EG203" s="371">
        <f t="shared" ref="EG203:EG266" ca="1" si="472">EL202</f>
        <v>0</v>
      </c>
      <c r="EH203" s="359">
        <f t="shared" ca="1" si="379"/>
        <v>0</v>
      </c>
      <c r="EI203" s="359">
        <f t="shared" ca="1" si="420"/>
        <v>0</v>
      </c>
      <c r="EJ203" s="359">
        <f t="shared" ca="1" si="421"/>
        <v>0</v>
      </c>
      <c r="EK203" s="359">
        <f t="shared" ca="1" si="422"/>
        <v>0</v>
      </c>
      <c r="EL203" s="359">
        <f t="shared" ca="1" si="437"/>
        <v>0</v>
      </c>
    </row>
    <row r="204" spans="6:142" x14ac:dyDescent="0.35">
      <c r="F204" s="372">
        <f ca="1">IFERROR(INDEX('Inflation Rates'!$A$16:$H$138,MATCH('IRA Roth'!$H204,'Inflation Rates'!$A$16:$A$138,0),8)/INDEX('Inflation Rates'!$A$16:$H$138,MATCH('IRA Roth'!$H204,'Inflation Rates'!$A$16:$A$138,0)-1,8)-1,F203)</f>
        <v>2.0000000000000018E-2</v>
      </c>
      <c r="G204" s="372">
        <f ca="1">IFERROR(INDEX('Inflation Rates'!$A$16:$H$138,MATCH('IRA Roth'!$H204,'Inflation Rates'!$A$16:$A$138,0),6)/INDEX('Inflation Rates'!$A$16:$H$138,MATCH('IRA Roth'!$H204,'Inflation Rates'!$A$16:$A$138,0)-1,6)-1,G203)</f>
        <v>2.0999999999999908E-2</v>
      </c>
      <c r="H204" s="362">
        <f t="shared" ca="1" si="438"/>
        <v>2215</v>
      </c>
      <c r="I204" s="362">
        <f t="shared" ca="1" si="438"/>
        <v>315</v>
      </c>
      <c r="J204" s="362">
        <v>196</v>
      </c>
      <c r="K204" s="371">
        <f t="shared" ca="1" si="439"/>
        <v>0</v>
      </c>
      <c r="L204" s="359">
        <f t="shared" ca="1" si="380"/>
        <v>0</v>
      </c>
      <c r="M204" s="359">
        <f t="shared" ca="1" si="381"/>
        <v>0</v>
      </c>
      <c r="N204" s="359">
        <f t="shared" ca="1" si="382"/>
        <v>0</v>
      </c>
      <c r="O204" s="359">
        <f t="shared" ca="1" si="440"/>
        <v>0</v>
      </c>
      <c r="P204" s="359">
        <f t="shared" ca="1" si="423"/>
        <v>0</v>
      </c>
      <c r="R204" s="362">
        <f t="shared" ca="1" si="441"/>
        <v>315</v>
      </c>
      <c r="S204" s="362">
        <v>196</v>
      </c>
      <c r="T204" s="371">
        <f t="shared" ca="1" si="442"/>
        <v>0</v>
      </c>
      <c r="U204" s="359">
        <f t="shared" ca="1" si="368"/>
        <v>0</v>
      </c>
      <c r="V204" s="359">
        <f t="shared" ca="1" si="383"/>
        <v>0</v>
      </c>
      <c r="W204" s="359">
        <f t="shared" ca="1" si="384"/>
        <v>0</v>
      </c>
      <c r="X204" s="359">
        <f t="shared" ca="1" si="443"/>
        <v>0</v>
      </c>
      <c r="Y204" s="359">
        <f t="shared" ca="1" si="424"/>
        <v>0</v>
      </c>
      <c r="AA204" s="362">
        <f t="shared" ca="1" si="444"/>
        <v>315</v>
      </c>
      <c r="AB204" s="362">
        <v>196</v>
      </c>
      <c r="AC204" s="371">
        <f t="shared" ca="1" si="445"/>
        <v>0</v>
      </c>
      <c r="AD204" s="359">
        <f t="shared" ca="1" si="385"/>
        <v>0</v>
      </c>
      <c r="AE204" s="359">
        <f t="shared" ca="1" si="386"/>
        <v>0</v>
      </c>
      <c r="AF204" s="359">
        <f t="shared" ca="1" si="387"/>
        <v>0</v>
      </c>
      <c r="AG204" s="359">
        <f t="shared" ca="1" si="446"/>
        <v>0</v>
      </c>
      <c r="AH204" s="359">
        <f t="shared" ca="1" si="425"/>
        <v>0</v>
      </c>
      <c r="AJ204" s="362">
        <f t="shared" ca="1" si="447"/>
        <v>315</v>
      </c>
      <c r="AK204" s="362">
        <v>196</v>
      </c>
      <c r="AL204" s="371">
        <f t="shared" ca="1" si="448"/>
        <v>0</v>
      </c>
      <c r="AM204" s="359">
        <f t="shared" ca="1" si="369"/>
        <v>0</v>
      </c>
      <c r="AN204" s="359">
        <f t="shared" ca="1" si="388"/>
        <v>0</v>
      </c>
      <c r="AO204" s="359">
        <f t="shared" ca="1" si="389"/>
        <v>0</v>
      </c>
      <c r="AP204" s="359">
        <f t="shared" ca="1" si="449"/>
        <v>0</v>
      </c>
      <c r="AQ204" s="359">
        <f t="shared" ca="1" si="426"/>
        <v>0</v>
      </c>
      <c r="AS204" s="362">
        <f t="shared" ca="1" si="450"/>
        <v>315</v>
      </c>
      <c r="AT204" s="362">
        <v>196</v>
      </c>
      <c r="AU204" s="371">
        <f t="shared" ca="1" si="451"/>
        <v>0</v>
      </c>
      <c r="AV204" s="359">
        <f t="shared" ca="1" si="370"/>
        <v>0</v>
      </c>
      <c r="AW204" s="359">
        <f t="shared" ca="1" si="390"/>
        <v>0</v>
      </c>
      <c r="AX204" s="359">
        <f t="shared" ca="1" si="391"/>
        <v>0</v>
      </c>
      <c r="AY204" s="359">
        <f t="shared" ca="1" si="452"/>
        <v>0</v>
      </c>
      <c r="AZ204" s="359">
        <f t="shared" ca="1" si="427"/>
        <v>0</v>
      </c>
      <c r="BB204" s="362">
        <f t="shared" ca="1" si="453"/>
        <v>315</v>
      </c>
      <c r="BC204" s="362">
        <v>196</v>
      </c>
      <c r="BD204" s="371">
        <f t="shared" ca="1" si="454"/>
        <v>0</v>
      </c>
      <c r="BE204" s="359">
        <f t="shared" ca="1" si="371"/>
        <v>0</v>
      </c>
      <c r="BF204" s="359">
        <f t="shared" ca="1" si="392"/>
        <v>0</v>
      </c>
      <c r="BG204" s="359">
        <f t="shared" ca="1" si="393"/>
        <v>0</v>
      </c>
      <c r="BH204" s="359">
        <f t="shared" ca="1" si="394"/>
        <v>0</v>
      </c>
      <c r="BI204" s="359">
        <f t="shared" ca="1" si="428"/>
        <v>0</v>
      </c>
      <c r="BK204" s="362">
        <f t="shared" ca="1" si="455"/>
        <v>315</v>
      </c>
      <c r="BL204" s="362">
        <v>196</v>
      </c>
      <c r="BM204" s="371">
        <f t="shared" ca="1" si="456"/>
        <v>0</v>
      </c>
      <c r="BN204" s="359">
        <f t="shared" ca="1" si="372"/>
        <v>0</v>
      </c>
      <c r="BO204" s="359">
        <f t="shared" ca="1" si="395"/>
        <v>0</v>
      </c>
      <c r="BP204" s="359">
        <f t="shared" ca="1" si="396"/>
        <v>0</v>
      </c>
      <c r="BQ204" s="359">
        <f t="shared" ca="1" si="397"/>
        <v>0</v>
      </c>
      <c r="BR204" s="359">
        <f t="shared" ca="1" si="429"/>
        <v>0</v>
      </c>
      <c r="BT204" s="362">
        <f t="shared" ca="1" si="457"/>
        <v>315</v>
      </c>
      <c r="BU204" s="362">
        <v>196</v>
      </c>
      <c r="BV204" s="371">
        <f t="shared" ca="1" si="458"/>
        <v>0</v>
      </c>
      <c r="BW204" s="359">
        <f t="shared" ca="1" si="373"/>
        <v>0</v>
      </c>
      <c r="BX204" s="359">
        <f t="shared" ca="1" si="398"/>
        <v>0</v>
      </c>
      <c r="BY204" s="359">
        <f t="shared" ca="1" si="399"/>
        <v>0</v>
      </c>
      <c r="BZ204" s="359">
        <f t="shared" ca="1" si="400"/>
        <v>0</v>
      </c>
      <c r="CA204" s="359">
        <f t="shared" ca="1" si="430"/>
        <v>0</v>
      </c>
      <c r="CC204" s="362">
        <f t="shared" ca="1" si="459"/>
        <v>315</v>
      </c>
      <c r="CD204" s="362">
        <v>196</v>
      </c>
      <c r="CE204" s="371">
        <f t="shared" ca="1" si="460"/>
        <v>0</v>
      </c>
      <c r="CF204" s="359">
        <f t="shared" ca="1" si="374"/>
        <v>0</v>
      </c>
      <c r="CG204" s="359">
        <f t="shared" ca="1" si="401"/>
        <v>0</v>
      </c>
      <c r="CH204" s="359">
        <f t="shared" ca="1" si="402"/>
        <v>0</v>
      </c>
      <c r="CI204" s="359">
        <f t="shared" ca="1" si="403"/>
        <v>0</v>
      </c>
      <c r="CJ204" s="359">
        <f t="shared" ca="1" si="431"/>
        <v>0</v>
      </c>
      <c r="CL204" s="362">
        <f t="shared" ca="1" si="461"/>
        <v>315</v>
      </c>
      <c r="CM204" s="362">
        <v>196</v>
      </c>
      <c r="CN204" s="371">
        <f t="shared" ca="1" si="462"/>
        <v>0</v>
      </c>
      <c r="CO204" s="359">
        <f t="shared" ca="1" si="404"/>
        <v>0</v>
      </c>
      <c r="CP204" s="359">
        <f t="shared" ca="1" si="405"/>
        <v>0</v>
      </c>
      <c r="CQ204" s="359">
        <f t="shared" ca="1" si="406"/>
        <v>0</v>
      </c>
      <c r="CR204" s="359">
        <f t="shared" ca="1" si="407"/>
        <v>0</v>
      </c>
      <c r="CS204" s="359">
        <f t="shared" ca="1" si="432"/>
        <v>0</v>
      </c>
      <c r="CU204" s="362">
        <f t="shared" ca="1" si="463"/>
        <v>315</v>
      </c>
      <c r="CV204" s="362">
        <v>196</v>
      </c>
      <c r="CW204" s="371">
        <f t="shared" ca="1" si="464"/>
        <v>0</v>
      </c>
      <c r="CX204" s="359">
        <f t="shared" ca="1" si="375"/>
        <v>0</v>
      </c>
      <c r="CY204" s="359">
        <f t="shared" ca="1" si="408"/>
        <v>0</v>
      </c>
      <c r="CZ204" s="359">
        <f t="shared" ca="1" si="409"/>
        <v>0</v>
      </c>
      <c r="DA204" s="359">
        <f t="shared" ca="1" si="410"/>
        <v>0</v>
      </c>
      <c r="DB204" s="359">
        <f t="shared" ca="1" si="433"/>
        <v>0</v>
      </c>
      <c r="DD204" s="362">
        <f t="shared" ca="1" si="465"/>
        <v>315</v>
      </c>
      <c r="DE204" s="362">
        <v>196</v>
      </c>
      <c r="DF204" s="371">
        <f t="shared" ca="1" si="466"/>
        <v>0</v>
      </c>
      <c r="DG204" s="359">
        <f t="shared" ca="1" si="376"/>
        <v>0</v>
      </c>
      <c r="DH204" s="359">
        <f t="shared" ca="1" si="411"/>
        <v>0</v>
      </c>
      <c r="DI204" s="359">
        <f t="shared" ca="1" si="412"/>
        <v>0</v>
      </c>
      <c r="DJ204" s="359">
        <f t="shared" ca="1" si="413"/>
        <v>0</v>
      </c>
      <c r="DK204" s="359">
        <f t="shared" ca="1" si="434"/>
        <v>0</v>
      </c>
      <c r="DM204" s="362">
        <f t="shared" ca="1" si="467"/>
        <v>315</v>
      </c>
      <c r="DN204" s="362">
        <v>196</v>
      </c>
      <c r="DO204" s="371">
        <f t="shared" ca="1" si="468"/>
        <v>0</v>
      </c>
      <c r="DP204" s="359">
        <f t="shared" ca="1" si="377"/>
        <v>0</v>
      </c>
      <c r="DQ204" s="359">
        <f t="shared" ca="1" si="414"/>
        <v>0</v>
      </c>
      <c r="DR204" s="359">
        <f t="shared" ca="1" si="415"/>
        <v>0</v>
      </c>
      <c r="DS204" s="359">
        <f t="shared" ca="1" si="416"/>
        <v>0</v>
      </c>
      <c r="DT204" s="359">
        <f t="shared" ca="1" si="435"/>
        <v>0</v>
      </c>
      <c r="DV204" s="362">
        <f t="shared" ca="1" si="469"/>
        <v>315</v>
      </c>
      <c r="DW204" s="362">
        <v>196</v>
      </c>
      <c r="DX204" s="371">
        <f t="shared" ca="1" si="470"/>
        <v>0</v>
      </c>
      <c r="DY204" s="359">
        <f t="shared" ca="1" si="378"/>
        <v>0</v>
      </c>
      <c r="DZ204" s="359">
        <f t="shared" ca="1" si="417"/>
        <v>0</v>
      </c>
      <c r="EA204" s="359">
        <f t="shared" ca="1" si="418"/>
        <v>0</v>
      </c>
      <c r="EB204" s="359">
        <f t="shared" ca="1" si="419"/>
        <v>0</v>
      </c>
      <c r="EC204" s="359">
        <f t="shared" ca="1" si="436"/>
        <v>0</v>
      </c>
      <c r="EE204" s="362">
        <f t="shared" ca="1" si="471"/>
        <v>315</v>
      </c>
      <c r="EF204" s="362">
        <v>196</v>
      </c>
      <c r="EG204" s="371">
        <f t="shared" ca="1" si="472"/>
        <v>0</v>
      </c>
      <c r="EH204" s="359">
        <f t="shared" ca="1" si="379"/>
        <v>0</v>
      </c>
      <c r="EI204" s="359">
        <f t="shared" ca="1" si="420"/>
        <v>0</v>
      </c>
      <c r="EJ204" s="359">
        <f t="shared" ca="1" si="421"/>
        <v>0</v>
      </c>
      <c r="EK204" s="359">
        <f t="shared" ca="1" si="422"/>
        <v>0</v>
      </c>
      <c r="EL204" s="359">
        <f t="shared" ca="1" si="437"/>
        <v>0</v>
      </c>
    </row>
    <row r="205" spans="6:142" x14ac:dyDescent="0.35">
      <c r="F205" s="372">
        <f ca="1">IFERROR(INDEX('Inflation Rates'!$A$16:$H$138,MATCH('IRA Roth'!$H205,'Inflation Rates'!$A$16:$A$138,0),8)/INDEX('Inflation Rates'!$A$16:$H$138,MATCH('IRA Roth'!$H205,'Inflation Rates'!$A$16:$A$138,0)-1,8)-1,F204)</f>
        <v>2.0000000000000018E-2</v>
      </c>
      <c r="G205" s="372">
        <f ca="1">IFERROR(INDEX('Inflation Rates'!$A$16:$H$138,MATCH('IRA Roth'!$H205,'Inflation Rates'!$A$16:$A$138,0),6)/INDEX('Inflation Rates'!$A$16:$H$138,MATCH('IRA Roth'!$H205,'Inflation Rates'!$A$16:$A$138,0)-1,6)-1,G204)</f>
        <v>2.0999999999999908E-2</v>
      </c>
      <c r="H205" s="362">
        <f t="shared" ca="1" si="438"/>
        <v>2216</v>
      </c>
      <c r="I205" s="362">
        <f t="shared" ca="1" si="438"/>
        <v>316</v>
      </c>
      <c r="J205" s="362">
        <v>197</v>
      </c>
      <c r="K205" s="371">
        <f t="shared" ca="1" si="439"/>
        <v>0</v>
      </c>
      <c r="L205" s="359">
        <f t="shared" ca="1" si="380"/>
        <v>0</v>
      </c>
      <c r="M205" s="359">
        <f t="shared" ca="1" si="381"/>
        <v>0</v>
      </c>
      <c r="N205" s="359">
        <f t="shared" ca="1" si="382"/>
        <v>0</v>
      </c>
      <c r="O205" s="359">
        <f t="shared" ca="1" si="440"/>
        <v>0</v>
      </c>
      <c r="P205" s="359">
        <f t="shared" ca="1" si="423"/>
        <v>0</v>
      </c>
      <c r="R205" s="362">
        <f t="shared" ca="1" si="441"/>
        <v>316</v>
      </c>
      <c r="S205" s="362">
        <v>197</v>
      </c>
      <c r="T205" s="371">
        <f t="shared" ca="1" si="442"/>
        <v>0</v>
      </c>
      <c r="U205" s="359">
        <f t="shared" ca="1" si="368"/>
        <v>0</v>
      </c>
      <c r="V205" s="359">
        <f t="shared" ca="1" si="383"/>
        <v>0</v>
      </c>
      <c r="W205" s="359">
        <f t="shared" ca="1" si="384"/>
        <v>0</v>
      </c>
      <c r="X205" s="359">
        <f t="shared" ca="1" si="443"/>
        <v>0</v>
      </c>
      <c r="Y205" s="359">
        <f t="shared" ca="1" si="424"/>
        <v>0</v>
      </c>
      <c r="AA205" s="362">
        <f t="shared" ca="1" si="444"/>
        <v>316</v>
      </c>
      <c r="AB205" s="362">
        <v>197</v>
      </c>
      <c r="AC205" s="371">
        <f t="shared" ca="1" si="445"/>
        <v>0</v>
      </c>
      <c r="AD205" s="359">
        <f t="shared" ca="1" si="385"/>
        <v>0</v>
      </c>
      <c r="AE205" s="359">
        <f t="shared" ca="1" si="386"/>
        <v>0</v>
      </c>
      <c r="AF205" s="359">
        <f t="shared" ca="1" si="387"/>
        <v>0</v>
      </c>
      <c r="AG205" s="359">
        <f t="shared" ca="1" si="446"/>
        <v>0</v>
      </c>
      <c r="AH205" s="359">
        <f t="shared" ca="1" si="425"/>
        <v>0</v>
      </c>
      <c r="AJ205" s="362">
        <f t="shared" ca="1" si="447"/>
        <v>316</v>
      </c>
      <c r="AK205" s="362">
        <v>197</v>
      </c>
      <c r="AL205" s="371">
        <f t="shared" ca="1" si="448"/>
        <v>0</v>
      </c>
      <c r="AM205" s="359">
        <f t="shared" ca="1" si="369"/>
        <v>0</v>
      </c>
      <c r="AN205" s="359">
        <f t="shared" ca="1" si="388"/>
        <v>0</v>
      </c>
      <c r="AO205" s="359">
        <f t="shared" ca="1" si="389"/>
        <v>0</v>
      </c>
      <c r="AP205" s="359">
        <f t="shared" ca="1" si="449"/>
        <v>0</v>
      </c>
      <c r="AQ205" s="359">
        <f t="shared" ca="1" si="426"/>
        <v>0</v>
      </c>
      <c r="AS205" s="362">
        <f t="shared" ca="1" si="450"/>
        <v>316</v>
      </c>
      <c r="AT205" s="362">
        <v>197</v>
      </c>
      <c r="AU205" s="371">
        <f t="shared" ca="1" si="451"/>
        <v>0</v>
      </c>
      <c r="AV205" s="359">
        <f t="shared" ca="1" si="370"/>
        <v>0</v>
      </c>
      <c r="AW205" s="359">
        <f t="shared" ca="1" si="390"/>
        <v>0</v>
      </c>
      <c r="AX205" s="359">
        <f t="shared" ca="1" si="391"/>
        <v>0</v>
      </c>
      <c r="AY205" s="359">
        <f t="shared" ca="1" si="452"/>
        <v>0</v>
      </c>
      <c r="AZ205" s="359">
        <f t="shared" ca="1" si="427"/>
        <v>0</v>
      </c>
      <c r="BB205" s="362">
        <f t="shared" ca="1" si="453"/>
        <v>316</v>
      </c>
      <c r="BC205" s="362">
        <v>197</v>
      </c>
      <c r="BD205" s="371">
        <f t="shared" ca="1" si="454"/>
        <v>0</v>
      </c>
      <c r="BE205" s="359">
        <f t="shared" ca="1" si="371"/>
        <v>0</v>
      </c>
      <c r="BF205" s="359">
        <f t="shared" ca="1" si="392"/>
        <v>0</v>
      </c>
      <c r="BG205" s="359">
        <f t="shared" ca="1" si="393"/>
        <v>0</v>
      </c>
      <c r="BH205" s="359">
        <f t="shared" ca="1" si="394"/>
        <v>0</v>
      </c>
      <c r="BI205" s="359">
        <f t="shared" ca="1" si="428"/>
        <v>0</v>
      </c>
      <c r="BK205" s="362">
        <f t="shared" ca="1" si="455"/>
        <v>316</v>
      </c>
      <c r="BL205" s="362">
        <v>197</v>
      </c>
      <c r="BM205" s="371">
        <f t="shared" ca="1" si="456"/>
        <v>0</v>
      </c>
      <c r="BN205" s="359">
        <f t="shared" ca="1" si="372"/>
        <v>0</v>
      </c>
      <c r="BO205" s="359">
        <f t="shared" ca="1" si="395"/>
        <v>0</v>
      </c>
      <c r="BP205" s="359">
        <f t="shared" ca="1" si="396"/>
        <v>0</v>
      </c>
      <c r="BQ205" s="359">
        <f t="shared" ca="1" si="397"/>
        <v>0</v>
      </c>
      <c r="BR205" s="359">
        <f t="shared" ca="1" si="429"/>
        <v>0</v>
      </c>
      <c r="BT205" s="362">
        <f t="shared" ca="1" si="457"/>
        <v>316</v>
      </c>
      <c r="BU205" s="362">
        <v>197</v>
      </c>
      <c r="BV205" s="371">
        <f t="shared" ca="1" si="458"/>
        <v>0</v>
      </c>
      <c r="BW205" s="359">
        <f t="shared" ca="1" si="373"/>
        <v>0</v>
      </c>
      <c r="BX205" s="359">
        <f t="shared" ca="1" si="398"/>
        <v>0</v>
      </c>
      <c r="BY205" s="359">
        <f t="shared" ca="1" si="399"/>
        <v>0</v>
      </c>
      <c r="BZ205" s="359">
        <f t="shared" ca="1" si="400"/>
        <v>0</v>
      </c>
      <c r="CA205" s="359">
        <f t="shared" ca="1" si="430"/>
        <v>0</v>
      </c>
      <c r="CC205" s="362">
        <f t="shared" ca="1" si="459"/>
        <v>316</v>
      </c>
      <c r="CD205" s="362">
        <v>197</v>
      </c>
      <c r="CE205" s="371">
        <f t="shared" ca="1" si="460"/>
        <v>0</v>
      </c>
      <c r="CF205" s="359">
        <f t="shared" ca="1" si="374"/>
        <v>0</v>
      </c>
      <c r="CG205" s="359">
        <f t="shared" ca="1" si="401"/>
        <v>0</v>
      </c>
      <c r="CH205" s="359">
        <f t="shared" ca="1" si="402"/>
        <v>0</v>
      </c>
      <c r="CI205" s="359">
        <f t="shared" ca="1" si="403"/>
        <v>0</v>
      </c>
      <c r="CJ205" s="359">
        <f t="shared" ca="1" si="431"/>
        <v>0</v>
      </c>
      <c r="CL205" s="362">
        <f t="shared" ca="1" si="461"/>
        <v>316</v>
      </c>
      <c r="CM205" s="362">
        <v>197</v>
      </c>
      <c r="CN205" s="371">
        <f t="shared" ca="1" si="462"/>
        <v>0</v>
      </c>
      <c r="CO205" s="359">
        <f t="shared" ca="1" si="404"/>
        <v>0</v>
      </c>
      <c r="CP205" s="359">
        <f t="shared" ca="1" si="405"/>
        <v>0</v>
      </c>
      <c r="CQ205" s="359">
        <f t="shared" ca="1" si="406"/>
        <v>0</v>
      </c>
      <c r="CR205" s="359">
        <f t="shared" ca="1" si="407"/>
        <v>0</v>
      </c>
      <c r="CS205" s="359">
        <f t="shared" ca="1" si="432"/>
        <v>0</v>
      </c>
      <c r="CU205" s="362">
        <f t="shared" ca="1" si="463"/>
        <v>316</v>
      </c>
      <c r="CV205" s="362">
        <v>197</v>
      </c>
      <c r="CW205" s="371">
        <f t="shared" ca="1" si="464"/>
        <v>0</v>
      </c>
      <c r="CX205" s="359">
        <f t="shared" ca="1" si="375"/>
        <v>0</v>
      </c>
      <c r="CY205" s="359">
        <f t="shared" ca="1" si="408"/>
        <v>0</v>
      </c>
      <c r="CZ205" s="359">
        <f t="shared" ca="1" si="409"/>
        <v>0</v>
      </c>
      <c r="DA205" s="359">
        <f t="shared" ca="1" si="410"/>
        <v>0</v>
      </c>
      <c r="DB205" s="359">
        <f t="shared" ca="1" si="433"/>
        <v>0</v>
      </c>
      <c r="DD205" s="362">
        <f t="shared" ca="1" si="465"/>
        <v>316</v>
      </c>
      <c r="DE205" s="362">
        <v>197</v>
      </c>
      <c r="DF205" s="371">
        <f t="shared" ca="1" si="466"/>
        <v>0</v>
      </c>
      <c r="DG205" s="359">
        <f t="shared" ca="1" si="376"/>
        <v>0</v>
      </c>
      <c r="DH205" s="359">
        <f t="shared" ca="1" si="411"/>
        <v>0</v>
      </c>
      <c r="DI205" s="359">
        <f t="shared" ca="1" si="412"/>
        <v>0</v>
      </c>
      <c r="DJ205" s="359">
        <f t="shared" ca="1" si="413"/>
        <v>0</v>
      </c>
      <c r="DK205" s="359">
        <f t="shared" ca="1" si="434"/>
        <v>0</v>
      </c>
      <c r="DM205" s="362">
        <f t="shared" ca="1" si="467"/>
        <v>316</v>
      </c>
      <c r="DN205" s="362">
        <v>197</v>
      </c>
      <c r="DO205" s="371">
        <f t="shared" ca="1" si="468"/>
        <v>0</v>
      </c>
      <c r="DP205" s="359">
        <f t="shared" ca="1" si="377"/>
        <v>0</v>
      </c>
      <c r="DQ205" s="359">
        <f t="shared" ca="1" si="414"/>
        <v>0</v>
      </c>
      <c r="DR205" s="359">
        <f t="shared" ca="1" si="415"/>
        <v>0</v>
      </c>
      <c r="DS205" s="359">
        <f t="shared" ca="1" si="416"/>
        <v>0</v>
      </c>
      <c r="DT205" s="359">
        <f t="shared" ca="1" si="435"/>
        <v>0</v>
      </c>
      <c r="DV205" s="362">
        <f t="shared" ca="1" si="469"/>
        <v>316</v>
      </c>
      <c r="DW205" s="362">
        <v>197</v>
      </c>
      <c r="DX205" s="371">
        <f t="shared" ca="1" si="470"/>
        <v>0</v>
      </c>
      <c r="DY205" s="359">
        <f t="shared" ca="1" si="378"/>
        <v>0</v>
      </c>
      <c r="DZ205" s="359">
        <f t="shared" ca="1" si="417"/>
        <v>0</v>
      </c>
      <c r="EA205" s="359">
        <f t="shared" ca="1" si="418"/>
        <v>0</v>
      </c>
      <c r="EB205" s="359">
        <f t="shared" ca="1" si="419"/>
        <v>0</v>
      </c>
      <c r="EC205" s="359">
        <f t="shared" ca="1" si="436"/>
        <v>0</v>
      </c>
      <c r="EE205" s="362">
        <f t="shared" ca="1" si="471"/>
        <v>316</v>
      </c>
      <c r="EF205" s="362">
        <v>197</v>
      </c>
      <c r="EG205" s="371">
        <f t="shared" ca="1" si="472"/>
        <v>0</v>
      </c>
      <c r="EH205" s="359">
        <f t="shared" ca="1" si="379"/>
        <v>0</v>
      </c>
      <c r="EI205" s="359">
        <f t="shared" ca="1" si="420"/>
        <v>0</v>
      </c>
      <c r="EJ205" s="359">
        <f t="shared" ca="1" si="421"/>
        <v>0</v>
      </c>
      <c r="EK205" s="359">
        <f t="shared" ca="1" si="422"/>
        <v>0</v>
      </c>
      <c r="EL205" s="359">
        <f t="shared" ca="1" si="437"/>
        <v>0</v>
      </c>
    </row>
    <row r="206" spans="6:142" x14ac:dyDescent="0.35">
      <c r="F206" s="372">
        <f ca="1">IFERROR(INDEX('Inflation Rates'!$A$16:$H$138,MATCH('IRA Roth'!$H206,'Inflation Rates'!$A$16:$A$138,0),8)/INDEX('Inflation Rates'!$A$16:$H$138,MATCH('IRA Roth'!$H206,'Inflation Rates'!$A$16:$A$138,0)-1,8)-1,F205)</f>
        <v>2.0000000000000018E-2</v>
      </c>
      <c r="G206" s="372">
        <f ca="1">IFERROR(INDEX('Inflation Rates'!$A$16:$H$138,MATCH('IRA Roth'!$H206,'Inflation Rates'!$A$16:$A$138,0),6)/INDEX('Inflation Rates'!$A$16:$H$138,MATCH('IRA Roth'!$H206,'Inflation Rates'!$A$16:$A$138,0)-1,6)-1,G205)</f>
        <v>2.0999999999999908E-2</v>
      </c>
      <c r="H206" s="362">
        <f t="shared" ca="1" si="438"/>
        <v>2217</v>
      </c>
      <c r="I206" s="362">
        <f t="shared" ca="1" si="438"/>
        <v>317</v>
      </c>
      <c r="J206" s="362">
        <v>198</v>
      </c>
      <c r="K206" s="371">
        <f t="shared" ca="1" si="439"/>
        <v>0</v>
      </c>
      <c r="L206" s="359">
        <f t="shared" ca="1" si="380"/>
        <v>0</v>
      </c>
      <c r="M206" s="359">
        <f t="shared" ca="1" si="381"/>
        <v>0</v>
      </c>
      <c r="N206" s="359">
        <f t="shared" ca="1" si="382"/>
        <v>0</v>
      </c>
      <c r="O206" s="359">
        <f t="shared" ca="1" si="440"/>
        <v>0</v>
      </c>
      <c r="P206" s="359">
        <f t="shared" ca="1" si="423"/>
        <v>0</v>
      </c>
      <c r="R206" s="362">
        <f t="shared" ca="1" si="441"/>
        <v>317</v>
      </c>
      <c r="S206" s="362">
        <v>198</v>
      </c>
      <c r="T206" s="371">
        <f t="shared" ca="1" si="442"/>
        <v>0</v>
      </c>
      <c r="U206" s="359">
        <f t="shared" ca="1" si="368"/>
        <v>0</v>
      </c>
      <c r="V206" s="359">
        <f t="shared" ca="1" si="383"/>
        <v>0</v>
      </c>
      <c r="W206" s="359">
        <f t="shared" ca="1" si="384"/>
        <v>0</v>
      </c>
      <c r="X206" s="359">
        <f t="shared" ca="1" si="443"/>
        <v>0</v>
      </c>
      <c r="Y206" s="359">
        <f t="shared" ca="1" si="424"/>
        <v>0</v>
      </c>
      <c r="AA206" s="362">
        <f t="shared" ca="1" si="444"/>
        <v>317</v>
      </c>
      <c r="AB206" s="362">
        <v>198</v>
      </c>
      <c r="AC206" s="371">
        <f t="shared" ca="1" si="445"/>
        <v>0</v>
      </c>
      <c r="AD206" s="359">
        <f t="shared" ca="1" si="385"/>
        <v>0</v>
      </c>
      <c r="AE206" s="359">
        <f t="shared" ca="1" si="386"/>
        <v>0</v>
      </c>
      <c r="AF206" s="359">
        <f t="shared" ca="1" si="387"/>
        <v>0</v>
      </c>
      <c r="AG206" s="359">
        <f t="shared" ca="1" si="446"/>
        <v>0</v>
      </c>
      <c r="AH206" s="359">
        <f t="shared" ca="1" si="425"/>
        <v>0</v>
      </c>
      <c r="AJ206" s="362">
        <f t="shared" ca="1" si="447"/>
        <v>317</v>
      </c>
      <c r="AK206" s="362">
        <v>198</v>
      </c>
      <c r="AL206" s="371">
        <f t="shared" ca="1" si="448"/>
        <v>0</v>
      </c>
      <c r="AM206" s="359">
        <f t="shared" ca="1" si="369"/>
        <v>0</v>
      </c>
      <c r="AN206" s="359">
        <f t="shared" ca="1" si="388"/>
        <v>0</v>
      </c>
      <c r="AO206" s="359">
        <f t="shared" ca="1" si="389"/>
        <v>0</v>
      </c>
      <c r="AP206" s="359">
        <f t="shared" ca="1" si="449"/>
        <v>0</v>
      </c>
      <c r="AQ206" s="359">
        <f t="shared" ca="1" si="426"/>
        <v>0</v>
      </c>
      <c r="AS206" s="362">
        <f t="shared" ca="1" si="450"/>
        <v>317</v>
      </c>
      <c r="AT206" s="362">
        <v>198</v>
      </c>
      <c r="AU206" s="371">
        <f t="shared" ca="1" si="451"/>
        <v>0</v>
      </c>
      <c r="AV206" s="359">
        <f t="shared" ca="1" si="370"/>
        <v>0</v>
      </c>
      <c r="AW206" s="359">
        <f t="shared" ca="1" si="390"/>
        <v>0</v>
      </c>
      <c r="AX206" s="359">
        <f t="shared" ca="1" si="391"/>
        <v>0</v>
      </c>
      <c r="AY206" s="359">
        <f t="shared" ca="1" si="452"/>
        <v>0</v>
      </c>
      <c r="AZ206" s="359">
        <f t="shared" ca="1" si="427"/>
        <v>0</v>
      </c>
      <c r="BB206" s="362">
        <f t="shared" ca="1" si="453"/>
        <v>317</v>
      </c>
      <c r="BC206" s="362">
        <v>198</v>
      </c>
      <c r="BD206" s="371">
        <f t="shared" ca="1" si="454"/>
        <v>0</v>
      </c>
      <c r="BE206" s="359">
        <f t="shared" ca="1" si="371"/>
        <v>0</v>
      </c>
      <c r="BF206" s="359">
        <f t="shared" ca="1" si="392"/>
        <v>0</v>
      </c>
      <c r="BG206" s="359">
        <f t="shared" ca="1" si="393"/>
        <v>0</v>
      </c>
      <c r="BH206" s="359">
        <f t="shared" ca="1" si="394"/>
        <v>0</v>
      </c>
      <c r="BI206" s="359">
        <f t="shared" ca="1" si="428"/>
        <v>0</v>
      </c>
      <c r="BK206" s="362">
        <f t="shared" ca="1" si="455"/>
        <v>317</v>
      </c>
      <c r="BL206" s="362">
        <v>198</v>
      </c>
      <c r="BM206" s="371">
        <f t="shared" ca="1" si="456"/>
        <v>0</v>
      </c>
      <c r="BN206" s="359">
        <f t="shared" ca="1" si="372"/>
        <v>0</v>
      </c>
      <c r="BO206" s="359">
        <f t="shared" ca="1" si="395"/>
        <v>0</v>
      </c>
      <c r="BP206" s="359">
        <f t="shared" ca="1" si="396"/>
        <v>0</v>
      </c>
      <c r="BQ206" s="359">
        <f t="shared" ca="1" si="397"/>
        <v>0</v>
      </c>
      <c r="BR206" s="359">
        <f t="shared" ca="1" si="429"/>
        <v>0</v>
      </c>
      <c r="BT206" s="362">
        <f t="shared" ca="1" si="457"/>
        <v>317</v>
      </c>
      <c r="BU206" s="362">
        <v>198</v>
      </c>
      <c r="BV206" s="371">
        <f t="shared" ca="1" si="458"/>
        <v>0</v>
      </c>
      <c r="BW206" s="359">
        <f t="shared" ca="1" si="373"/>
        <v>0</v>
      </c>
      <c r="BX206" s="359">
        <f t="shared" ca="1" si="398"/>
        <v>0</v>
      </c>
      <c r="BY206" s="359">
        <f t="shared" ca="1" si="399"/>
        <v>0</v>
      </c>
      <c r="BZ206" s="359">
        <f t="shared" ca="1" si="400"/>
        <v>0</v>
      </c>
      <c r="CA206" s="359">
        <f t="shared" ca="1" si="430"/>
        <v>0</v>
      </c>
      <c r="CC206" s="362">
        <f t="shared" ca="1" si="459"/>
        <v>317</v>
      </c>
      <c r="CD206" s="362">
        <v>198</v>
      </c>
      <c r="CE206" s="371">
        <f t="shared" ca="1" si="460"/>
        <v>0</v>
      </c>
      <c r="CF206" s="359">
        <f t="shared" ca="1" si="374"/>
        <v>0</v>
      </c>
      <c r="CG206" s="359">
        <f t="shared" ca="1" si="401"/>
        <v>0</v>
      </c>
      <c r="CH206" s="359">
        <f t="shared" ca="1" si="402"/>
        <v>0</v>
      </c>
      <c r="CI206" s="359">
        <f t="shared" ca="1" si="403"/>
        <v>0</v>
      </c>
      <c r="CJ206" s="359">
        <f t="shared" ca="1" si="431"/>
        <v>0</v>
      </c>
      <c r="CL206" s="362">
        <f t="shared" ca="1" si="461"/>
        <v>317</v>
      </c>
      <c r="CM206" s="362">
        <v>198</v>
      </c>
      <c r="CN206" s="371">
        <f t="shared" ca="1" si="462"/>
        <v>0</v>
      </c>
      <c r="CO206" s="359">
        <f t="shared" ca="1" si="404"/>
        <v>0</v>
      </c>
      <c r="CP206" s="359">
        <f t="shared" ca="1" si="405"/>
        <v>0</v>
      </c>
      <c r="CQ206" s="359">
        <f t="shared" ca="1" si="406"/>
        <v>0</v>
      </c>
      <c r="CR206" s="359">
        <f t="shared" ca="1" si="407"/>
        <v>0</v>
      </c>
      <c r="CS206" s="359">
        <f t="shared" ca="1" si="432"/>
        <v>0</v>
      </c>
      <c r="CU206" s="362">
        <f t="shared" ca="1" si="463"/>
        <v>317</v>
      </c>
      <c r="CV206" s="362">
        <v>198</v>
      </c>
      <c r="CW206" s="371">
        <f t="shared" ca="1" si="464"/>
        <v>0</v>
      </c>
      <c r="CX206" s="359">
        <f t="shared" ca="1" si="375"/>
        <v>0</v>
      </c>
      <c r="CY206" s="359">
        <f t="shared" ca="1" si="408"/>
        <v>0</v>
      </c>
      <c r="CZ206" s="359">
        <f t="shared" ca="1" si="409"/>
        <v>0</v>
      </c>
      <c r="DA206" s="359">
        <f t="shared" ca="1" si="410"/>
        <v>0</v>
      </c>
      <c r="DB206" s="359">
        <f t="shared" ca="1" si="433"/>
        <v>0</v>
      </c>
      <c r="DD206" s="362">
        <f t="shared" ca="1" si="465"/>
        <v>317</v>
      </c>
      <c r="DE206" s="362">
        <v>198</v>
      </c>
      <c r="DF206" s="371">
        <f t="shared" ca="1" si="466"/>
        <v>0</v>
      </c>
      <c r="DG206" s="359">
        <f t="shared" ca="1" si="376"/>
        <v>0</v>
      </c>
      <c r="DH206" s="359">
        <f t="shared" ca="1" si="411"/>
        <v>0</v>
      </c>
      <c r="DI206" s="359">
        <f t="shared" ca="1" si="412"/>
        <v>0</v>
      </c>
      <c r="DJ206" s="359">
        <f t="shared" ca="1" si="413"/>
        <v>0</v>
      </c>
      <c r="DK206" s="359">
        <f t="shared" ca="1" si="434"/>
        <v>0</v>
      </c>
      <c r="DM206" s="362">
        <f t="shared" ca="1" si="467"/>
        <v>317</v>
      </c>
      <c r="DN206" s="362">
        <v>198</v>
      </c>
      <c r="DO206" s="371">
        <f t="shared" ca="1" si="468"/>
        <v>0</v>
      </c>
      <c r="DP206" s="359">
        <f t="shared" ca="1" si="377"/>
        <v>0</v>
      </c>
      <c r="DQ206" s="359">
        <f t="shared" ca="1" si="414"/>
        <v>0</v>
      </c>
      <c r="DR206" s="359">
        <f t="shared" ca="1" si="415"/>
        <v>0</v>
      </c>
      <c r="DS206" s="359">
        <f t="shared" ca="1" si="416"/>
        <v>0</v>
      </c>
      <c r="DT206" s="359">
        <f t="shared" ca="1" si="435"/>
        <v>0</v>
      </c>
      <c r="DV206" s="362">
        <f t="shared" ca="1" si="469"/>
        <v>317</v>
      </c>
      <c r="DW206" s="362">
        <v>198</v>
      </c>
      <c r="DX206" s="371">
        <f t="shared" ca="1" si="470"/>
        <v>0</v>
      </c>
      <c r="DY206" s="359">
        <f t="shared" ca="1" si="378"/>
        <v>0</v>
      </c>
      <c r="DZ206" s="359">
        <f t="shared" ca="1" si="417"/>
        <v>0</v>
      </c>
      <c r="EA206" s="359">
        <f t="shared" ca="1" si="418"/>
        <v>0</v>
      </c>
      <c r="EB206" s="359">
        <f t="shared" ca="1" si="419"/>
        <v>0</v>
      </c>
      <c r="EC206" s="359">
        <f t="shared" ca="1" si="436"/>
        <v>0</v>
      </c>
      <c r="EE206" s="362">
        <f t="shared" ca="1" si="471"/>
        <v>317</v>
      </c>
      <c r="EF206" s="362">
        <v>198</v>
      </c>
      <c r="EG206" s="371">
        <f t="shared" ca="1" si="472"/>
        <v>0</v>
      </c>
      <c r="EH206" s="359">
        <f t="shared" ca="1" si="379"/>
        <v>0</v>
      </c>
      <c r="EI206" s="359">
        <f t="shared" ca="1" si="420"/>
        <v>0</v>
      </c>
      <c r="EJ206" s="359">
        <f t="shared" ca="1" si="421"/>
        <v>0</v>
      </c>
      <c r="EK206" s="359">
        <f t="shared" ca="1" si="422"/>
        <v>0</v>
      </c>
      <c r="EL206" s="359">
        <f t="shared" ca="1" si="437"/>
        <v>0</v>
      </c>
    </row>
    <row r="207" spans="6:142" x14ac:dyDescent="0.35">
      <c r="F207" s="372">
        <f ca="1">IFERROR(INDEX('Inflation Rates'!$A$16:$H$138,MATCH('IRA Roth'!$H207,'Inflation Rates'!$A$16:$A$138,0),8)/INDEX('Inflation Rates'!$A$16:$H$138,MATCH('IRA Roth'!$H207,'Inflation Rates'!$A$16:$A$138,0)-1,8)-1,F206)</f>
        <v>2.0000000000000018E-2</v>
      </c>
      <c r="G207" s="372">
        <f ca="1">IFERROR(INDEX('Inflation Rates'!$A$16:$H$138,MATCH('IRA Roth'!$H207,'Inflation Rates'!$A$16:$A$138,0),6)/INDEX('Inflation Rates'!$A$16:$H$138,MATCH('IRA Roth'!$H207,'Inflation Rates'!$A$16:$A$138,0)-1,6)-1,G206)</f>
        <v>2.0999999999999908E-2</v>
      </c>
      <c r="H207" s="362">
        <f t="shared" ca="1" si="438"/>
        <v>2218</v>
      </c>
      <c r="I207" s="362">
        <f t="shared" ca="1" si="438"/>
        <v>318</v>
      </c>
      <c r="J207" s="362">
        <v>199</v>
      </c>
      <c r="K207" s="371">
        <f t="shared" ca="1" si="439"/>
        <v>0</v>
      </c>
      <c r="L207" s="359">
        <f t="shared" ca="1" si="380"/>
        <v>0</v>
      </c>
      <c r="M207" s="359">
        <f t="shared" ca="1" si="381"/>
        <v>0</v>
      </c>
      <c r="N207" s="359">
        <f t="shared" ca="1" si="382"/>
        <v>0</v>
      </c>
      <c r="O207" s="359">
        <f t="shared" ca="1" si="440"/>
        <v>0</v>
      </c>
      <c r="P207" s="359">
        <f t="shared" ca="1" si="423"/>
        <v>0</v>
      </c>
      <c r="R207" s="362">
        <f t="shared" ca="1" si="441"/>
        <v>318</v>
      </c>
      <c r="S207" s="362">
        <v>199</v>
      </c>
      <c r="T207" s="371">
        <f t="shared" ca="1" si="442"/>
        <v>0</v>
      </c>
      <c r="U207" s="359">
        <f t="shared" ca="1" si="368"/>
        <v>0</v>
      </c>
      <c r="V207" s="359">
        <f t="shared" ca="1" si="383"/>
        <v>0</v>
      </c>
      <c r="W207" s="359">
        <f t="shared" ca="1" si="384"/>
        <v>0</v>
      </c>
      <c r="X207" s="359">
        <f t="shared" ca="1" si="443"/>
        <v>0</v>
      </c>
      <c r="Y207" s="359">
        <f t="shared" ca="1" si="424"/>
        <v>0</v>
      </c>
      <c r="AA207" s="362">
        <f t="shared" ca="1" si="444"/>
        <v>318</v>
      </c>
      <c r="AB207" s="362">
        <v>199</v>
      </c>
      <c r="AC207" s="371">
        <f t="shared" ca="1" si="445"/>
        <v>0</v>
      </c>
      <c r="AD207" s="359">
        <f t="shared" ca="1" si="385"/>
        <v>0</v>
      </c>
      <c r="AE207" s="359">
        <f t="shared" ca="1" si="386"/>
        <v>0</v>
      </c>
      <c r="AF207" s="359">
        <f t="shared" ca="1" si="387"/>
        <v>0</v>
      </c>
      <c r="AG207" s="359">
        <f t="shared" ca="1" si="446"/>
        <v>0</v>
      </c>
      <c r="AH207" s="359">
        <f t="shared" ca="1" si="425"/>
        <v>0</v>
      </c>
      <c r="AJ207" s="362">
        <f t="shared" ca="1" si="447"/>
        <v>318</v>
      </c>
      <c r="AK207" s="362">
        <v>199</v>
      </c>
      <c r="AL207" s="371">
        <f t="shared" ca="1" si="448"/>
        <v>0</v>
      </c>
      <c r="AM207" s="359">
        <f t="shared" ca="1" si="369"/>
        <v>0</v>
      </c>
      <c r="AN207" s="359">
        <f t="shared" ca="1" si="388"/>
        <v>0</v>
      </c>
      <c r="AO207" s="359">
        <f t="shared" ca="1" si="389"/>
        <v>0</v>
      </c>
      <c r="AP207" s="359">
        <f t="shared" ca="1" si="449"/>
        <v>0</v>
      </c>
      <c r="AQ207" s="359">
        <f t="shared" ca="1" si="426"/>
        <v>0</v>
      </c>
      <c r="AS207" s="362">
        <f t="shared" ca="1" si="450"/>
        <v>318</v>
      </c>
      <c r="AT207" s="362">
        <v>199</v>
      </c>
      <c r="AU207" s="371">
        <f t="shared" ca="1" si="451"/>
        <v>0</v>
      </c>
      <c r="AV207" s="359">
        <f t="shared" ca="1" si="370"/>
        <v>0</v>
      </c>
      <c r="AW207" s="359">
        <f t="shared" ca="1" si="390"/>
        <v>0</v>
      </c>
      <c r="AX207" s="359">
        <f t="shared" ca="1" si="391"/>
        <v>0</v>
      </c>
      <c r="AY207" s="359">
        <f t="shared" ca="1" si="452"/>
        <v>0</v>
      </c>
      <c r="AZ207" s="359">
        <f t="shared" ca="1" si="427"/>
        <v>0</v>
      </c>
      <c r="BB207" s="362">
        <f t="shared" ca="1" si="453"/>
        <v>318</v>
      </c>
      <c r="BC207" s="362">
        <v>199</v>
      </c>
      <c r="BD207" s="371">
        <f t="shared" ca="1" si="454"/>
        <v>0</v>
      </c>
      <c r="BE207" s="359">
        <f t="shared" ca="1" si="371"/>
        <v>0</v>
      </c>
      <c r="BF207" s="359">
        <f t="shared" ca="1" si="392"/>
        <v>0</v>
      </c>
      <c r="BG207" s="359">
        <f t="shared" ca="1" si="393"/>
        <v>0</v>
      </c>
      <c r="BH207" s="359">
        <f t="shared" ca="1" si="394"/>
        <v>0</v>
      </c>
      <c r="BI207" s="359">
        <f t="shared" ca="1" si="428"/>
        <v>0</v>
      </c>
      <c r="BK207" s="362">
        <f t="shared" ca="1" si="455"/>
        <v>318</v>
      </c>
      <c r="BL207" s="362">
        <v>199</v>
      </c>
      <c r="BM207" s="371">
        <f t="shared" ca="1" si="456"/>
        <v>0</v>
      </c>
      <c r="BN207" s="359">
        <f t="shared" ca="1" si="372"/>
        <v>0</v>
      </c>
      <c r="BO207" s="359">
        <f t="shared" ca="1" si="395"/>
        <v>0</v>
      </c>
      <c r="BP207" s="359">
        <f t="shared" ca="1" si="396"/>
        <v>0</v>
      </c>
      <c r="BQ207" s="359">
        <f t="shared" ca="1" si="397"/>
        <v>0</v>
      </c>
      <c r="BR207" s="359">
        <f t="shared" ca="1" si="429"/>
        <v>0</v>
      </c>
      <c r="BT207" s="362">
        <f t="shared" ca="1" si="457"/>
        <v>318</v>
      </c>
      <c r="BU207" s="362">
        <v>199</v>
      </c>
      <c r="BV207" s="371">
        <f t="shared" ca="1" si="458"/>
        <v>0</v>
      </c>
      <c r="BW207" s="359">
        <f t="shared" ca="1" si="373"/>
        <v>0</v>
      </c>
      <c r="BX207" s="359">
        <f t="shared" ca="1" si="398"/>
        <v>0</v>
      </c>
      <c r="BY207" s="359">
        <f t="shared" ca="1" si="399"/>
        <v>0</v>
      </c>
      <c r="BZ207" s="359">
        <f t="shared" ca="1" si="400"/>
        <v>0</v>
      </c>
      <c r="CA207" s="359">
        <f t="shared" ca="1" si="430"/>
        <v>0</v>
      </c>
      <c r="CC207" s="362">
        <f t="shared" ca="1" si="459"/>
        <v>318</v>
      </c>
      <c r="CD207" s="362">
        <v>199</v>
      </c>
      <c r="CE207" s="371">
        <f t="shared" ca="1" si="460"/>
        <v>0</v>
      </c>
      <c r="CF207" s="359">
        <f t="shared" ca="1" si="374"/>
        <v>0</v>
      </c>
      <c r="CG207" s="359">
        <f t="shared" ca="1" si="401"/>
        <v>0</v>
      </c>
      <c r="CH207" s="359">
        <f t="shared" ca="1" si="402"/>
        <v>0</v>
      </c>
      <c r="CI207" s="359">
        <f t="shared" ca="1" si="403"/>
        <v>0</v>
      </c>
      <c r="CJ207" s="359">
        <f t="shared" ca="1" si="431"/>
        <v>0</v>
      </c>
      <c r="CL207" s="362">
        <f t="shared" ca="1" si="461"/>
        <v>318</v>
      </c>
      <c r="CM207" s="362">
        <v>199</v>
      </c>
      <c r="CN207" s="371">
        <f t="shared" ca="1" si="462"/>
        <v>0</v>
      </c>
      <c r="CO207" s="359">
        <f t="shared" ca="1" si="404"/>
        <v>0</v>
      </c>
      <c r="CP207" s="359">
        <f t="shared" ca="1" si="405"/>
        <v>0</v>
      </c>
      <c r="CQ207" s="359">
        <f t="shared" ca="1" si="406"/>
        <v>0</v>
      </c>
      <c r="CR207" s="359">
        <f t="shared" ca="1" si="407"/>
        <v>0</v>
      </c>
      <c r="CS207" s="359">
        <f t="shared" ca="1" si="432"/>
        <v>0</v>
      </c>
      <c r="CU207" s="362">
        <f t="shared" ca="1" si="463"/>
        <v>318</v>
      </c>
      <c r="CV207" s="362">
        <v>199</v>
      </c>
      <c r="CW207" s="371">
        <f t="shared" ca="1" si="464"/>
        <v>0</v>
      </c>
      <c r="CX207" s="359">
        <f t="shared" ca="1" si="375"/>
        <v>0</v>
      </c>
      <c r="CY207" s="359">
        <f t="shared" ca="1" si="408"/>
        <v>0</v>
      </c>
      <c r="CZ207" s="359">
        <f t="shared" ca="1" si="409"/>
        <v>0</v>
      </c>
      <c r="DA207" s="359">
        <f t="shared" ca="1" si="410"/>
        <v>0</v>
      </c>
      <c r="DB207" s="359">
        <f t="shared" ca="1" si="433"/>
        <v>0</v>
      </c>
      <c r="DD207" s="362">
        <f t="shared" ca="1" si="465"/>
        <v>318</v>
      </c>
      <c r="DE207" s="362">
        <v>199</v>
      </c>
      <c r="DF207" s="371">
        <f t="shared" ca="1" si="466"/>
        <v>0</v>
      </c>
      <c r="DG207" s="359">
        <f t="shared" ca="1" si="376"/>
        <v>0</v>
      </c>
      <c r="DH207" s="359">
        <f t="shared" ca="1" si="411"/>
        <v>0</v>
      </c>
      <c r="DI207" s="359">
        <f t="shared" ca="1" si="412"/>
        <v>0</v>
      </c>
      <c r="DJ207" s="359">
        <f t="shared" ca="1" si="413"/>
        <v>0</v>
      </c>
      <c r="DK207" s="359">
        <f t="shared" ca="1" si="434"/>
        <v>0</v>
      </c>
      <c r="DM207" s="362">
        <f t="shared" ca="1" si="467"/>
        <v>318</v>
      </c>
      <c r="DN207" s="362">
        <v>199</v>
      </c>
      <c r="DO207" s="371">
        <f t="shared" ca="1" si="468"/>
        <v>0</v>
      </c>
      <c r="DP207" s="359">
        <f t="shared" ca="1" si="377"/>
        <v>0</v>
      </c>
      <c r="DQ207" s="359">
        <f t="shared" ca="1" si="414"/>
        <v>0</v>
      </c>
      <c r="DR207" s="359">
        <f t="shared" ca="1" si="415"/>
        <v>0</v>
      </c>
      <c r="DS207" s="359">
        <f t="shared" ca="1" si="416"/>
        <v>0</v>
      </c>
      <c r="DT207" s="359">
        <f t="shared" ca="1" si="435"/>
        <v>0</v>
      </c>
      <c r="DV207" s="362">
        <f t="shared" ca="1" si="469"/>
        <v>318</v>
      </c>
      <c r="DW207" s="362">
        <v>199</v>
      </c>
      <c r="DX207" s="371">
        <f t="shared" ca="1" si="470"/>
        <v>0</v>
      </c>
      <c r="DY207" s="359">
        <f t="shared" ca="1" si="378"/>
        <v>0</v>
      </c>
      <c r="DZ207" s="359">
        <f t="shared" ca="1" si="417"/>
        <v>0</v>
      </c>
      <c r="EA207" s="359">
        <f t="shared" ca="1" si="418"/>
        <v>0</v>
      </c>
      <c r="EB207" s="359">
        <f t="shared" ca="1" si="419"/>
        <v>0</v>
      </c>
      <c r="EC207" s="359">
        <f t="shared" ca="1" si="436"/>
        <v>0</v>
      </c>
      <c r="EE207" s="362">
        <f t="shared" ca="1" si="471"/>
        <v>318</v>
      </c>
      <c r="EF207" s="362">
        <v>199</v>
      </c>
      <c r="EG207" s="371">
        <f t="shared" ca="1" si="472"/>
        <v>0</v>
      </c>
      <c r="EH207" s="359">
        <f t="shared" ca="1" si="379"/>
        <v>0</v>
      </c>
      <c r="EI207" s="359">
        <f t="shared" ca="1" si="420"/>
        <v>0</v>
      </c>
      <c r="EJ207" s="359">
        <f t="shared" ca="1" si="421"/>
        <v>0</v>
      </c>
      <c r="EK207" s="359">
        <f t="shared" ca="1" si="422"/>
        <v>0</v>
      </c>
      <c r="EL207" s="359">
        <f t="shared" ca="1" si="437"/>
        <v>0</v>
      </c>
    </row>
    <row r="208" spans="6:142" x14ac:dyDescent="0.35">
      <c r="F208" s="372">
        <f ca="1">IFERROR(INDEX('Inflation Rates'!$A$16:$H$138,MATCH('IRA Roth'!$H208,'Inflation Rates'!$A$16:$A$138,0),8)/INDEX('Inflation Rates'!$A$16:$H$138,MATCH('IRA Roth'!$H208,'Inflation Rates'!$A$16:$A$138,0)-1,8)-1,F207)</f>
        <v>2.0000000000000018E-2</v>
      </c>
      <c r="G208" s="372">
        <f ca="1">IFERROR(INDEX('Inflation Rates'!$A$16:$H$138,MATCH('IRA Roth'!$H208,'Inflation Rates'!$A$16:$A$138,0),6)/INDEX('Inflation Rates'!$A$16:$H$138,MATCH('IRA Roth'!$H208,'Inflation Rates'!$A$16:$A$138,0)-1,6)-1,G207)</f>
        <v>2.0999999999999908E-2</v>
      </c>
      <c r="H208" s="362">
        <f t="shared" ca="1" si="438"/>
        <v>2219</v>
      </c>
      <c r="I208" s="362">
        <f t="shared" ca="1" si="438"/>
        <v>319</v>
      </c>
      <c r="J208" s="362">
        <v>200</v>
      </c>
      <c r="K208" s="371">
        <f t="shared" ca="1" si="439"/>
        <v>0</v>
      </c>
      <c r="L208" s="359">
        <f t="shared" ca="1" si="380"/>
        <v>0</v>
      </c>
      <c r="M208" s="359">
        <f t="shared" ca="1" si="381"/>
        <v>0</v>
      </c>
      <c r="N208" s="359">
        <f t="shared" ca="1" si="382"/>
        <v>0</v>
      </c>
      <c r="O208" s="359">
        <f t="shared" ca="1" si="440"/>
        <v>0</v>
      </c>
      <c r="P208" s="359">
        <f t="shared" ca="1" si="423"/>
        <v>0</v>
      </c>
      <c r="R208" s="362">
        <f t="shared" ca="1" si="441"/>
        <v>319</v>
      </c>
      <c r="S208" s="362">
        <v>200</v>
      </c>
      <c r="T208" s="371">
        <f t="shared" ca="1" si="442"/>
        <v>0</v>
      </c>
      <c r="U208" s="359">
        <f t="shared" ca="1" si="368"/>
        <v>0</v>
      </c>
      <c r="V208" s="359">
        <f t="shared" ca="1" si="383"/>
        <v>0</v>
      </c>
      <c r="W208" s="359">
        <f t="shared" ca="1" si="384"/>
        <v>0</v>
      </c>
      <c r="X208" s="359">
        <f t="shared" ca="1" si="443"/>
        <v>0</v>
      </c>
      <c r="Y208" s="359">
        <f t="shared" ca="1" si="424"/>
        <v>0</v>
      </c>
      <c r="AA208" s="362">
        <f t="shared" ca="1" si="444"/>
        <v>319</v>
      </c>
      <c r="AB208" s="362">
        <v>200</v>
      </c>
      <c r="AC208" s="371">
        <f t="shared" ca="1" si="445"/>
        <v>0</v>
      </c>
      <c r="AD208" s="359">
        <f t="shared" ca="1" si="385"/>
        <v>0</v>
      </c>
      <c r="AE208" s="359">
        <f t="shared" ca="1" si="386"/>
        <v>0</v>
      </c>
      <c r="AF208" s="359">
        <f t="shared" ca="1" si="387"/>
        <v>0</v>
      </c>
      <c r="AG208" s="359">
        <f t="shared" ca="1" si="446"/>
        <v>0</v>
      </c>
      <c r="AH208" s="359">
        <f t="shared" ca="1" si="425"/>
        <v>0</v>
      </c>
      <c r="AJ208" s="362">
        <f t="shared" ca="1" si="447"/>
        <v>319</v>
      </c>
      <c r="AK208" s="362">
        <v>200</v>
      </c>
      <c r="AL208" s="371">
        <f t="shared" ca="1" si="448"/>
        <v>0</v>
      </c>
      <c r="AM208" s="359">
        <f t="shared" ca="1" si="369"/>
        <v>0</v>
      </c>
      <c r="AN208" s="359">
        <f t="shared" ca="1" si="388"/>
        <v>0</v>
      </c>
      <c r="AO208" s="359">
        <f t="shared" ca="1" si="389"/>
        <v>0</v>
      </c>
      <c r="AP208" s="359">
        <f t="shared" ca="1" si="449"/>
        <v>0</v>
      </c>
      <c r="AQ208" s="359">
        <f t="shared" ca="1" si="426"/>
        <v>0</v>
      </c>
      <c r="AS208" s="362">
        <f t="shared" ca="1" si="450"/>
        <v>319</v>
      </c>
      <c r="AT208" s="362">
        <v>200</v>
      </c>
      <c r="AU208" s="371">
        <f t="shared" ca="1" si="451"/>
        <v>0</v>
      </c>
      <c r="AV208" s="359">
        <f t="shared" ca="1" si="370"/>
        <v>0</v>
      </c>
      <c r="AW208" s="359">
        <f t="shared" ca="1" si="390"/>
        <v>0</v>
      </c>
      <c r="AX208" s="359">
        <f t="shared" ca="1" si="391"/>
        <v>0</v>
      </c>
      <c r="AY208" s="359">
        <f t="shared" ca="1" si="452"/>
        <v>0</v>
      </c>
      <c r="AZ208" s="359">
        <f t="shared" ca="1" si="427"/>
        <v>0</v>
      </c>
      <c r="BB208" s="362">
        <f t="shared" ca="1" si="453"/>
        <v>319</v>
      </c>
      <c r="BC208" s="362">
        <v>200</v>
      </c>
      <c r="BD208" s="371">
        <f t="shared" ca="1" si="454"/>
        <v>0</v>
      </c>
      <c r="BE208" s="359">
        <f t="shared" ca="1" si="371"/>
        <v>0</v>
      </c>
      <c r="BF208" s="359">
        <f t="shared" ca="1" si="392"/>
        <v>0</v>
      </c>
      <c r="BG208" s="359">
        <f t="shared" ca="1" si="393"/>
        <v>0</v>
      </c>
      <c r="BH208" s="359">
        <f t="shared" ca="1" si="394"/>
        <v>0</v>
      </c>
      <c r="BI208" s="359">
        <f t="shared" ca="1" si="428"/>
        <v>0</v>
      </c>
      <c r="BK208" s="362">
        <f t="shared" ca="1" si="455"/>
        <v>319</v>
      </c>
      <c r="BL208" s="362">
        <v>200</v>
      </c>
      <c r="BM208" s="371">
        <f t="shared" ca="1" si="456"/>
        <v>0</v>
      </c>
      <c r="BN208" s="359">
        <f t="shared" ca="1" si="372"/>
        <v>0</v>
      </c>
      <c r="BO208" s="359">
        <f t="shared" ca="1" si="395"/>
        <v>0</v>
      </c>
      <c r="BP208" s="359">
        <f t="shared" ca="1" si="396"/>
        <v>0</v>
      </c>
      <c r="BQ208" s="359">
        <f t="shared" ca="1" si="397"/>
        <v>0</v>
      </c>
      <c r="BR208" s="359">
        <f t="shared" ca="1" si="429"/>
        <v>0</v>
      </c>
      <c r="BT208" s="362">
        <f t="shared" ca="1" si="457"/>
        <v>319</v>
      </c>
      <c r="BU208" s="362">
        <v>200</v>
      </c>
      <c r="BV208" s="371">
        <f t="shared" ca="1" si="458"/>
        <v>0</v>
      </c>
      <c r="BW208" s="359">
        <f t="shared" ca="1" si="373"/>
        <v>0</v>
      </c>
      <c r="BX208" s="359">
        <f t="shared" ca="1" si="398"/>
        <v>0</v>
      </c>
      <c r="BY208" s="359">
        <f t="shared" ca="1" si="399"/>
        <v>0</v>
      </c>
      <c r="BZ208" s="359">
        <f t="shared" ca="1" si="400"/>
        <v>0</v>
      </c>
      <c r="CA208" s="359">
        <f t="shared" ca="1" si="430"/>
        <v>0</v>
      </c>
      <c r="CC208" s="362">
        <f t="shared" ca="1" si="459"/>
        <v>319</v>
      </c>
      <c r="CD208" s="362">
        <v>200</v>
      </c>
      <c r="CE208" s="371">
        <f t="shared" ca="1" si="460"/>
        <v>0</v>
      </c>
      <c r="CF208" s="359">
        <f t="shared" ca="1" si="374"/>
        <v>0</v>
      </c>
      <c r="CG208" s="359">
        <f t="shared" ca="1" si="401"/>
        <v>0</v>
      </c>
      <c r="CH208" s="359">
        <f t="shared" ca="1" si="402"/>
        <v>0</v>
      </c>
      <c r="CI208" s="359">
        <f t="shared" ca="1" si="403"/>
        <v>0</v>
      </c>
      <c r="CJ208" s="359">
        <f t="shared" ca="1" si="431"/>
        <v>0</v>
      </c>
      <c r="CL208" s="362">
        <f t="shared" ca="1" si="461"/>
        <v>319</v>
      </c>
      <c r="CM208" s="362">
        <v>200</v>
      </c>
      <c r="CN208" s="371">
        <f t="shared" ca="1" si="462"/>
        <v>0</v>
      </c>
      <c r="CO208" s="359">
        <f t="shared" ca="1" si="404"/>
        <v>0</v>
      </c>
      <c r="CP208" s="359">
        <f t="shared" ca="1" si="405"/>
        <v>0</v>
      </c>
      <c r="CQ208" s="359">
        <f t="shared" ca="1" si="406"/>
        <v>0</v>
      </c>
      <c r="CR208" s="359">
        <f t="shared" ca="1" si="407"/>
        <v>0</v>
      </c>
      <c r="CS208" s="359">
        <f t="shared" ca="1" si="432"/>
        <v>0</v>
      </c>
      <c r="CU208" s="362">
        <f t="shared" ca="1" si="463"/>
        <v>319</v>
      </c>
      <c r="CV208" s="362">
        <v>200</v>
      </c>
      <c r="CW208" s="371">
        <f t="shared" ca="1" si="464"/>
        <v>0</v>
      </c>
      <c r="CX208" s="359">
        <f t="shared" ca="1" si="375"/>
        <v>0</v>
      </c>
      <c r="CY208" s="359">
        <f t="shared" ca="1" si="408"/>
        <v>0</v>
      </c>
      <c r="CZ208" s="359">
        <f t="shared" ca="1" si="409"/>
        <v>0</v>
      </c>
      <c r="DA208" s="359">
        <f t="shared" ca="1" si="410"/>
        <v>0</v>
      </c>
      <c r="DB208" s="359">
        <f t="shared" ca="1" si="433"/>
        <v>0</v>
      </c>
      <c r="DD208" s="362">
        <f t="shared" ca="1" si="465"/>
        <v>319</v>
      </c>
      <c r="DE208" s="362">
        <v>200</v>
      </c>
      <c r="DF208" s="371">
        <f t="shared" ca="1" si="466"/>
        <v>0</v>
      </c>
      <c r="DG208" s="359">
        <f t="shared" ca="1" si="376"/>
        <v>0</v>
      </c>
      <c r="DH208" s="359">
        <f t="shared" ca="1" si="411"/>
        <v>0</v>
      </c>
      <c r="DI208" s="359">
        <f t="shared" ca="1" si="412"/>
        <v>0</v>
      </c>
      <c r="DJ208" s="359">
        <f t="shared" ca="1" si="413"/>
        <v>0</v>
      </c>
      <c r="DK208" s="359">
        <f t="shared" ca="1" si="434"/>
        <v>0</v>
      </c>
      <c r="DM208" s="362">
        <f t="shared" ca="1" si="467"/>
        <v>319</v>
      </c>
      <c r="DN208" s="362">
        <v>200</v>
      </c>
      <c r="DO208" s="371">
        <f t="shared" ca="1" si="468"/>
        <v>0</v>
      </c>
      <c r="DP208" s="359">
        <f t="shared" ca="1" si="377"/>
        <v>0</v>
      </c>
      <c r="DQ208" s="359">
        <f t="shared" ca="1" si="414"/>
        <v>0</v>
      </c>
      <c r="DR208" s="359">
        <f t="shared" ca="1" si="415"/>
        <v>0</v>
      </c>
      <c r="DS208" s="359">
        <f t="shared" ca="1" si="416"/>
        <v>0</v>
      </c>
      <c r="DT208" s="359">
        <f t="shared" ca="1" si="435"/>
        <v>0</v>
      </c>
      <c r="DV208" s="362">
        <f t="shared" ca="1" si="469"/>
        <v>319</v>
      </c>
      <c r="DW208" s="362">
        <v>200</v>
      </c>
      <c r="DX208" s="371">
        <f t="shared" ca="1" si="470"/>
        <v>0</v>
      </c>
      <c r="DY208" s="359">
        <f t="shared" ca="1" si="378"/>
        <v>0</v>
      </c>
      <c r="DZ208" s="359">
        <f t="shared" ca="1" si="417"/>
        <v>0</v>
      </c>
      <c r="EA208" s="359">
        <f t="shared" ca="1" si="418"/>
        <v>0</v>
      </c>
      <c r="EB208" s="359">
        <f t="shared" ca="1" si="419"/>
        <v>0</v>
      </c>
      <c r="EC208" s="359">
        <f t="shared" ca="1" si="436"/>
        <v>0</v>
      </c>
      <c r="EE208" s="362">
        <f t="shared" ca="1" si="471"/>
        <v>319</v>
      </c>
      <c r="EF208" s="362">
        <v>200</v>
      </c>
      <c r="EG208" s="371">
        <f t="shared" ca="1" si="472"/>
        <v>0</v>
      </c>
      <c r="EH208" s="359">
        <f t="shared" ca="1" si="379"/>
        <v>0</v>
      </c>
      <c r="EI208" s="359">
        <f t="shared" ca="1" si="420"/>
        <v>0</v>
      </c>
      <c r="EJ208" s="359">
        <f t="shared" ca="1" si="421"/>
        <v>0</v>
      </c>
      <c r="EK208" s="359">
        <f t="shared" ca="1" si="422"/>
        <v>0</v>
      </c>
      <c r="EL208" s="359">
        <f t="shared" ca="1" si="437"/>
        <v>0</v>
      </c>
    </row>
    <row r="209" spans="6:142" x14ac:dyDescent="0.35">
      <c r="F209" s="372">
        <f ca="1">IFERROR(INDEX('Inflation Rates'!$A$16:$H$138,MATCH('IRA Roth'!$H209,'Inflation Rates'!$A$16:$A$138,0),8)/INDEX('Inflation Rates'!$A$16:$H$138,MATCH('IRA Roth'!$H209,'Inflation Rates'!$A$16:$A$138,0)-1,8)-1,F208)</f>
        <v>2.0000000000000018E-2</v>
      </c>
      <c r="G209" s="372">
        <f ca="1">IFERROR(INDEX('Inflation Rates'!$A$16:$H$138,MATCH('IRA Roth'!$H209,'Inflation Rates'!$A$16:$A$138,0),6)/INDEX('Inflation Rates'!$A$16:$H$138,MATCH('IRA Roth'!$H209,'Inflation Rates'!$A$16:$A$138,0)-1,6)-1,G208)</f>
        <v>2.0999999999999908E-2</v>
      </c>
      <c r="H209" s="362">
        <f t="shared" ca="1" si="438"/>
        <v>2220</v>
      </c>
      <c r="I209" s="362">
        <f t="shared" ca="1" si="438"/>
        <v>320</v>
      </c>
      <c r="J209" s="362">
        <v>201</v>
      </c>
      <c r="K209" s="371">
        <f t="shared" ca="1" si="439"/>
        <v>0</v>
      </c>
      <c r="L209" s="359">
        <f t="shared" ca="1" si="380"/>
        <v>0</v>
      </c>
      <c r="M209" s="359">
        <f t="shared" ca="1" si="381"/>
        <v>0</v>
      </c>
      <c r="N209" s="359">
        <f t="shared" ca="1" si="382"/>
        <v>0</v>
      </c>
      <c r="O209" s="359">
        <f t="shared" ca="1" si="440"/>
        <v>0</v>
      </c>
      <c r="P209" s="359">
        <f t="shared" ca="1" si="423"/>
        <v>0</v>
      </c>
      <c r="R209" s="362">
        <f t="shared" ca="1" si="441"/>
        <v>320</v>
      </c>
      <c r="S209" s="362">
        <v>201</v>
      </c>
      <c r="T209" s="371">
        <f t="shared" ca="1" si="442"/>
        <v>0</v>
      </c>
      <c r="U209" s="359">
        <f t="shared" ca="1" si="368"/>
        <v>0</v>
      </c>
      <c r="V209" s="359">
        <f t="shared" ca="1" si="383"/>
        <v>0</v>
      </c>
      <c r="W209" s="359">
        <f t="shared" ca="1" si="384"/>
        <v>0</v>
      </c>
      <c r="X209" s="359">
        <f t="shared" ca="1" si="443"/>
        <v>0</v>
      </c>
      <c r="Y209" s="359">
        <f t="shared" ca="1" si="424"/>
        <v>0</v>
      </c>
      <c r="AA209" s="362">
        <f t="shared" ca="1" si="444"/>
        <v>320</v>
      </c>
      <c r="AB209" s="362">
        <v>201</v>
      </c>
      <c r="AC209" s="371">
        <f t="shared" ca="1" si="445"/>
        <v>0</v>
      </c>
      <c r="AD209" s="359">
        <f t="shared" ref="AD209:AD240" ca="1" si="473">IF(AA209&lt;AH$7,$B$7*((1+$G209)^(AB209-1))*$B$2,0)</f>
        <v>0</v>
      </c>
      <c r="AE209" s="359">
        <f t="shared" ca="1" si="386"/>
        <v>0</v>
      </c>
      <c r="AF209" s="359">
        <f t="shared" ca="1" si="387"/>
        <v>0</v>
      </c>
      <c r="AG209" s="359">
        <f t="shared" ca="1" si="446"/>
        <v>0</v>
      </c>
      <c r="AH209" s="359">
        <f t="shared" ca="1" si="425"/>
        <v>0</v>
      </c>
      <c r="AJ209" s="362">
        <f t="shared" ca="1" si="447"/>
        <v>320</v>
      </c>
      <c r="AK209" s="362">
        <v>201</v>
      </c>
      <c r="AL209" s="371">
        <f t="shared" ca="1" si="448"/>
        <v>0</v>
      </c>
      <c r="AM209" s="359">
        <f t="shared" ca="1" si="369"/>
        <v>0</v>
      </c>
      <c r="AN209" s="359">
        <f t="shared" ca="1" si="388"/>
        <v>0</v>
      </c>
      <c r="AO209" s="359">
        <f t="shared" ca="1" si="389"/>
        <v>0</v>
      </c>
      <c r="AP209" s="359">
        <f t="shared" ca="1" si="449"/>
        <v>0</v>
      </c>
      <c r="AQ209" s="359">
        <f t="shared" ca="1" si="426"/>
        <v>0</v>
      </c>
      <c r="AS209" s="362">
        <f t="shared" ca="1" si="450"/>
        <v>320</v>
      </c>
      <c r="AT209" s="362">
        <v>201</v>
      </c>
      <c r="AU209" s="371">
        <f t="shared" ca="1" si="451"/>
        <v>0</v>
      </c>
      <c r="AV209" s="359">
        <f t="shared" ca="1" si="370"/>
        <v>0</v>
      </c>
      <c r="AW209" s="359">
        <f t="shared" ca="1" si="390"/>
        <v>0</v>
      </c>
      <c r="AX209" s="359">
        <f t="shared" ca="1" si="391"/>
        <v>0</v>
      </c>
      <c r="AY209" s="359">
        <f t="shared" ca="1" si="452"/>
        <v>0</v>
      </c>
      <c r="AZ209" s="359">
        <f t="shared" ca="1" si="427"/>
        <v>0</v>
      </c>
      <c r="BB209" s="362">
        <f t="shared" ca="1" si="453"/>
        <v>320</v>
      </c>
      <c r="BC209" s="362">
        <v>201</v>
      </c>
      <c r="BD209" s="371">
        <f t="shared" ca="1" si="454"/>
        <v>0</v>
      </c>
      <c r="BE209" s="359">
        <f t="shared" ca="1" si="371"/>
        <v>0</v>
      </c>
      <c r="BF209" s="359">
        <f t="shared" ca="1" si="392"/>
        <v>0</v>
      </c>
      <c r="BG209" s="359">
        <f t="shared" ca="1" si="393"/>
        <v>0</v>
      </c>
      <c r="BH209" s="359">
        <f t="shared" ca="1" si="394"/>
        <v>0</v>
      </c>
      <c r="BI209" s="359">
        <f t="shared" ca="1" si="428"/>
        <v>0</v>
      </c>
      <c r="BK209" s="362">
        <f t="shared" ca="1" si="455"/>
        <v>320</v>
      </c>
      <c r="BL209" s="362">
        <v>201</v>
      </c>
      <c r="BM209" s="371">
        <f t="shared" ca="1" si="456"/>
        <v>0</v>
      </c>
      <c r="BN209" s="359">
        <f t="shared" ca="1" si="372"/>
        <v>0</v>
      </c>
      <c r="BO209" s="359">
        <f t="shared" ca="1" si="395"/>
        <v>0</v>
      </c>
      <c r="BP209" s="359">
        <f t="shared" ca="1" si="396"/>
        <v>0</v>
      </c>
      <c r="BQ209" s="359">
        <f t="shared" ca="1" si="397"/>
        <v>0</v>
      </c>
      <c r="BR209" s="359">
        <f t="shared" ca="1" si="429"/>
        <v>0</v>
      </c>
      <c r="BT209" s="362">
        <f t="shared" ca="1" si="457"/>
        <v>320</v>
      </c>
      <c r="BU209" s="362">
        <v>201</v>
      </c>
      <c r="BV209" s="371">
        <f t="shared" ca="1" si="458"/>
        <v>0</v>
      </c>
      <c r="BW209" s="359">
        <f t="shared" ca="1" si="373"/>
        <v>0</v>
      </c>
      <c r="BX209" s="359">
        <f t="shared" ca="1" si="398"/>
        <v>0</v>
      </c>
      <c r="BY209" s="359">
        <f t="shared" ca="1" si="399"/>
        <v>0</v>
      </c>
      <c r="BZ209" s="359">
        <f t="shared" ca="1" si="400"/>
        <v>0</v>
      </c>
      <c r="CA209" s="359">
        <f t="shared" ca="1" si="430"/>
        <v>0</v>
      </c>
      <c r="CC209" s="362">
        <f t="shared" ca="1" si="459"/>
        <v>320</v>
      </c>
      <c r="CD209" s="362">
        <v>201</v>
      </c>
      <c r="CE209" s="371">
        <f t="shared" ca="1" si="460"/>
        <v>0</v>
      </c>
      <c r="CF209" s="359">
        <f t="shared" ca="1" si="374"/>
        <v>0</v>
      </c>
      <c r="CG209" s="359">
        <f t="shared" ca="1" si="401"/>
        <v>0</v>
      </c>
      <c r="CH209" s="359">
        <f t="shared" ca="1" si="402"/>
        <v>0</v>
      </c>
      <c r="CI209" s="359">
        <f t="shared" ca="1" si="403"/>
        <v>0</v>
      </c>
      <c r="CJ209" s="359">
        <f t="shared" ca="1" si="431"/>
        <v>0</v>
      </c>
      <c r="CL209" s="362">
        <f t="shared" ca="1" si="461"/>
        <v>320</v>
      </c>
      <c r="CM209" s="362">
        <v>201</v>
      </c>
      <c r="CN209" s="371">
        <f t="shared" ca="1" si="462"/>
        <v>0</v>
      </c>
      <c r="CO209" s="359">
        <f t="shared" ref="CO209:CO240" ca="1" si="474">IF(CL209&lt;CS$7,$B$7*((1+$G209)^(CM209-1))*$B$2,0)</f>
        <v>0</v>
      </c>
      <c r="CP209" s="359">
        <f t="shared" ca="1" si="405"/>
        <v>0</v>
      </c>
      <c r="CQ209" s="359">
        <f t="shared" ca="1" si="406"/>
        <v>0</v>
      </c>
      <c r="CR209" s="359">
        <f t="shared" ca="1" si="407"/>
        <v>0</v>
      </c>
      <c r="CS209" s="359">
        <f t="shared" ca="1" si="432"/>
        <v>0</v>
      </c>
      <c r="CU209" s="362">
        <f t="shared" ca="1" si="463"/>
        <v>320</v>
      </c>
      <c r="CV209" s="362">
        <v>201</v>
      </c>
      <c r="CW209" s="371">
        <f t="shared" ca="1" si="464"/>
        <v>0</v>
      </c>
      <c r="CX209" s="359">
        <f t="shared" ca="1" si="375"/>
        <v>0</v>
      </c>
      <c r="CY209" s="359">
        <f t="shared" ca="1" si="408"/>
        <v>0</v>
      </c>
      <c r="CZ209" s="359">
        <f t="shared" ca="1" si="409"/>
        <v>0</v>
      </c>
      <c r="DA209" s="359">
        <f t="shared" ca="1" si="410"/>
        <v>0</v>
      </c>
      <c r="DB209" s="359">
        <f t="shared" ca="1" si="433"/>
        <v>0</v>
      </c>
      <c r="DD209" s="362">
        <f t="shared" ca="1" si="465"/>
        <v>320</v>
      </c>
      <c r="DE209" s="362">
        <v>201</v>
      </c>
      <c r="DF209" s="371">
        <f t="shared" ca="1" si="466"/>
        <v>0</v>
      </c>
      <c r="DG209" s="359">
        <f t="shared" ca="1" si="376"/>
        <v>0</v>
      </c>
      <c r="DH209" s="359">
        <f t="shared" ca="1" si="411"/>
        <v>0</v>
      </c>
      <c r="DI209" s="359">
        <f t="shared" ca="1" si="412"/>
        <v>0</v>
      </c>
      <c r="DJ209" s="359">
        <f t="shared" ca="1" si="413"/>
        <v>0</v>
      </c>
      <c r="DK209" s="359">
        <f t="shared" ca="1" si="434"/>
        <v>0</v>
      </c>
      <c r="DM209" s="362">
        <f t="shared" ca="1" si="467"/>
        <v>320</v>
      </c>
      <c r="DN209" s="362">
        <v>201</v>
      </c>
      <c r="DO209" s="371">
        <f t="shared" ca="1" si="468"/>
        <v>0</v>
      </c>
      <c r="DP209" s="359">
        <f t="shared" ca="1" si="377"/>
        <v>0</v>
      </c>
      <c r="DQ209" s="359">
        <f t="shared" ca="1" si="414"/>
        <v>0</v>
      </c>
      <c r="DR209" s="359">
        <f t="shared" ca="1" si="415"/>
        <v>0</v>
      </c>
      <c r="DS209" s="359">
        <f t="shared" ca="1" si="416"/>
        <v>0</v>
      </c>
      <c r="DT209" s="359">
        <f t="shared" ca="1" si="435"/>
        <v>0</v>
      </c>
      <c r="DV209" s="362">
        <f t="shared" ca="1" si="469"/>
        <v>320</v>
      </c>
      <c r="DW209" s="362">
        <v>201</v>
      </c>
      <c r="DX209" s="371">
        <f t="shared" ca="1" si="470"/>
        <v>0</v>
      </c>
      <c r="DY209" s="359">
        <f t="shared" ca="1" si="378"/>
        <v>0</v>
      </c>
      <c r="DZ209" s="359">
        <f t="shared" ca="1" si="417"/>
        <v>0</v>
      </c>
      <c r="EA209" s="359">
        <f t="shared" ca="1" si="418"/>
        <v>0</v>
      </c>
      <c r="EB209" s="359">
        <f t="shared" ca="1" si="419"/>
        <v>0</v>
      </c>
      <c r="EC209" s="359">
        <f t="shared" ca="1" si="436"/>
        <v>0</v>
      </c>
      <c r="EE209" s="362">
        <f t="shared" ca="1" si="471"/>
        <v>320</v>
      </c>
      <c r="EF209" s="362">
        <v>201</v>
      </c>
      <c r="EG209" s="371">
        <f t="shared" ca="1" si="472"/>
        <v>0</v>
      </c>
      <c r="EH209" s="359">
        <f t="shared" ca="1" si="379"/>
        <v>0</v>
      </c>
      <c r="EI209" s="359">
        <f t="shared" ca="1" si="420"/>
        <v>0</v>
      </c>
      <c r="EJ209" s="359">
        <f t="shared" ca="1" si="421"/>
        <v>0</v>
      </c>
      <c r="EK209" s="359">
        <f t="shared" ca="1" si="422"/>
        <v>0</v>
      </c>
      <c r="EL209" s="359">
        <f t="shared" ca="1" si="437"/>
        <v>0</v>
      </c>
    </row>
    <row r="210" spans="6:142" x14ac:dyDescent="0.35">
      <c r="F210" s="372">
        <f ca="1">IFERROR(INDEX('Inflation Rates'!$A$16:$H$138,MATCH('IRA Roth'!$H210,'Inflation Rates'!$A$16:$A$138,0),8)/INDEX('Inflation Rates'!$A$16:$H$138,MATCH('IRA Roth'!$H210,'Inflation Rates'!$A$16:$A$138,0)-1,8)-1,F209)</f>
        <v>2.0000000000000018E-2</v>
      </c>
      <c r="G210" s="372">
        <f ca="1">IFERROR(INDEX('Inflation Rates'!$A$16:$H$138,MATCH('IRA Roth'!$H210,'Inflation Rates'!$A$16:$A$138,0),6)/INDEX('Inflation Rates'!$A$16:$H$138,MATCH('IRA Roth'!$H210,'Inflation Rates'!$A$16:$A$138,0)-1,6)-1,G209)</f>
        <v>2.0999999999999908E-2</v>
      </c>
      <c r="H210" s="362">
        <f t="shared" ca="1" si="438"/>
        <v>2221</v>
      </c>
      <c r="I210" s="362">
        <f t="shared" ca="1" si="438"/>
        <v>321</v>
      </c>
      <c r="J210" s="362">
        <v>202</v>
      </c>
      <c r="K210" s="371">
        <f t="shared" ca="1" si="439"/>
        <v>0</v>
      </c>
      <c r="L210" s="359">
        <f t="shared" ca="1" si="380"/>
        <v>0</v>
      </c>
      <c r="M210" s="359">
        <f t="shared" ca="1" si="381"/>
        <v>0</v>
      </c>
      <c r="N210" s="359">
        <f t="shared" ca="1" si="382"/>
        <v>0</v>
      </c>
      <c r="O210" s="359">
        <f t="shared" ca="1" si="440"/>
        <v>0</v>
      </c>
      <c r="P210" s="359">
        <f t="shared" ca="1" si="423"/>
        <v>0</v>
      </c>
      <c r="R210" s="362">
        <f t="shared" ca="1" si="441"/>
        <v>321</v>
      </c>
      <c r="S210" s="362">
        <v>202</v>
      </c>
      <c r="T210" s="371">
        <f t="shared" ca="1" si="442"/>
        <v>0</v>
      </c>
      <c r="U210" s="359">
        <f t="shared" ca="1" si="368"/>
        <v>0</v>
      </c>
      <c r="V210" s="359">
        <f t="shared" ca="1" si="383"/>
        <v>0</v>
      </c>
      <c r="W210" s="359">
        <f t="shared" ca="1" si="384"/>
        <v>0</v>
      </c>
      <c r="X210" s="359">
        <f t="shared" ca="1" si="443"/>
        <v>0</v>
      </c>
      <c r="Y210" s="359">
        <f t="shared" ca="1" si="424"/>
        <v>0</v>
      </c>
      <c r="AA210" s="362">
        <f t="shared" ca="1" si="444"/>
        <v>321</v>
      </c>
      <c r="AB210" s="362">
        <v>202</v>
      </c>
      <c r="AC210" s="371">
        <f t="shared" ca="1" si="445"/>
        <v>0</v>
      </c>
      <c r="AD210" s="359">
        <f t="shared" ca="1" si="473"/>
        <v>0</v>
      </c>
      <c r="AE210" s="359">
        <f t="shared" ca="1" si="386"/>
        <v>0</v>
      </c>
      <c r="AF210" s="359">
        <f t="shared" ca="1" si="387"/>
        <v>0</v>
      </c>
      <c r="AG210" s="359">
        <f t="shared" ca="1" si="446"/>
        <v>0</v>
      </c>
      <c r="AH210" s="359">
        <f t="shared" ca="1" si="425"/>
        <v>0</v>
      </c>
      <c r="AJ210" s="362">
        <f t="shared" ca="1" si="447"/>
        <v>321</v>
      </c>
      <c r="AK210" s="362">
        <v>202</v>
      </c>
      <c r="AL210" s="371">
        <f t="shared" ca="1" si="448"/>
        <v>0</v>
      </c>
      <c r="AM210" s="359">
        <f t="shared" ca="1" si="369"/>
        <v>0</v>
      </c>
      <c r="AN210" s="359">
        <f t="shared" ca="1" si="388"/>
        <v>0</v>
      </c>
      <c r="AO210" s="359">
        <f t="shared" ca="1" si="389"/>
        <v>0</v>
      </c>
      <c r="AP210" s="359">
        <f t="shared" ca="1" si="449"/>
        <v>0</v>
      </c>
      <c r="AQ210" s="359">
        <f t="shared" ca="1" si="426"/>
        <v>0</v>
      </c>
      <c r="AS210" s="362">
        <f t="shared" ca="1" si="450"/>
        <v>321</v>
      </c>
      <c r="AT210" s="362">
        <v>202</v>
      </c>
      <c r="AU210" s="371">
        <f t="shared" ca="1" si="451"/>
        <v>0</v>
      </c>
      <c r="AV210" s="359">
        <f t="shared" ca="1" si="370"/>
        <v>0</v>
      </c>
      <c r="AW210" s="359">
        <f t="shared" ca="1" si="390"/>
        <v>0</v>
      </c>
      <c r="AX210" s="359">
        <f t="shared" ca="1" si="391"/>
        <v>0</v>
      </c>
      <c r="AY210" s="359">
        <f t="shared" ca="1" si="452"/>
        <v>0</v>
      </c>
      <c r="AZ210" s="359">
        <f t="shared" ca="1" si="427"/>
        <v>0</v>
      </c>
      <c r="BB210" s="362">
        <f t="shared" ca="1" si="453"/>
        <v>321</v>
      </c>
      <c r="BC210" s="362">
        <v>202</v>
      </c>
      <c r="BD210" s="371">
        <f t="shared" ca="1" si="454"/>
        <v>0</v>
      </c>
      <c r="BE210" s="359">
        <f t="shared" ca="1" si="371"/>
        <v>0</v>
      </c>
      <c r="BF210" s="359">
        <f t="shared" ca="1" si="392"/>
        <v>0</v>
      </c>
      <c r="BG210" s="359">
        <f t="shared" ca="1" si="393"/>
        <v>0</v>
      </c>
      <c r="BH210" s="359">
        <f t="shared" ca="1" si="394"/>
        <v>0</v>
      </c>
      <c r="BI210" s="359">
        <f t="shared" ca="1" si="428"/>
        <v>0</v>
      </c>
      <c r="BK210" s="362">
        <f t="shared" ca="1" si="455"/>
        <v>321</v>
      </c>
      <c r="BL210" s="362">
        <v>202</v>
      </c>
      <c r="BM210" s="371">
        <f t="shared" ca="1" si="456"/>
        <v>0</v>
      </c>
      <c r="BN210" s="359">
        <f t="shared" ca="1" si="372"/>
        <v>0</v>
      </c>
      <c r="BO210" s="359">
        <f t="shared" ca="1" si="395"/>
        <v>0</v>
      </c>
      <c r="BP210" s="359">
        <f t="shared" ca="1" si="396"/>
        <v>0</v>
      </c>
      <c r="BQ210" s="359">
        <f t="shared" ca="1" si="397"/>
        <v>0</v>
      </c>
      <c r="BR210" s="359">
        <f t="shared" ca="1" si="429"/>
        <v>0</v>
      </c>
      <c r="BT210" s="362">
        <f t="shared" ca="1" si="457"/>
        <v>321</v>
      </c>
      <c r="BU210" s="362">
        <v>202</v>
      </c>
      <c r="BV210" s="371">
        <f t="shared" ca="1" si="458"/>
        <v>0</v>
      </c>
      <c r="BW210" s="359">
        <f t="shared" ca="1" si="373"/>
        <v>0</v>
      </c>
      <c r="BX210" s="359">
        <f t="shared" ca="1" si="398"/>
        <v>0</v>
      </c>
      <c r="BY210" s="359">
        <f t="shared" ca="1" si="399"/>
        <v>0</v>
      </c>
      <c r="BZ210" s="359">
        <f t="shared" ca="1" si="400"/>
        <v>0</v>
      </c>
      <c r="CA210" s="359">
        <f t="shared" ca="1" si="430"/>
        <v>0</v>
      </c>
      <c r="CC210" s="362">
        <f t="shared" ca="1" si="459"/>
        <v>321</v>
      </c>
      <c r="CD210" s="362">
        <v>202</v>
      </c>
      <c r="CE210" s="371">
        <f t="shared" ca="1" si="460"/>
        <v>0</v>
      </c>
      <c r="CF210" s="359">
        <f t="shared" ca="1" si="374"/>
        <v>0</v>
      </c>
      <c r="CG210" s="359">
        <f t="shared" ca="1" si="401"/>
        <v>0</v>
      </c>
      <c r="CH210" s="359">
        <f t="shared" ca="1" si="402"/>
        <v>0</v>
      </c>
      <c r="CI210" s="359">
        <f t="shared" ca="1" si="403"/>
        <v>0</v>
      </c>
      <c r="CJ210" s="359">
        <f t="shared" ca="1" si="431"/>
        <v>0</v>
      </c>
      <c r="CL210" s="362">
        <f t="shared" ca="1" si="461"/>
        <v>321</v>
      </c>
      <c r="CM210" s="362">
        <v>202</v>
      </c>
      <c r="CN210" s="371">
        <f t="shared" ca="1" si="462"/>
        <v>0</v>
      </c>
      <c r="CO210" s="359">
        <f t="shared" ca="1" si="474"/>
        <v>0</v>
      </c>
      <c r="CP210" s="359">
        <f t="shared" ca="1" si="405"/>
        <v>0</v>
      </c>
      <c r="CQ210" s="359">
        <f t="shared" ca="1" si="406"/>
        <v>0</v>
      </c>
      <c r="CR210" s="359">
        <f t="shared" ca="1" si="407"/>
        <v>0</v>
      </c>
      <c r="CS210" s="359">
        <f t="shared" ca="1" si="432"/>
        <v>0</v>
      </c>
      <c r="CU210" s="362">
        <f t="shared" ca="1" si="463"/>
        <v>321</v>
      </c>
      <c r="CV210" s="362">
        <v>202</v>
      </c>
      <c r="CW210" s="371">
        <f t="shared" ca="1" si="464"/>
        <v>0</v>
      </c>
      <c r="CX210" s="359">
        <f t="shared" ca="1" si="375"/>
        <v>0</v>
      </c>
      <c r="CY210" s="359">
        <f t="shared" ca="1" si="408"/>
        <v>0</v>
      </c>
      <c r="CZ210" s="359">
        <f t="shared" ca="1" si="409"/>
        <v>0</v>
      </c>
      <c r="DA210" s="359">
        <f t="shared" ca="1" si="410"/>
        <v>0</v>
      </c>
      <c r="DB210" s="359">
        <f t="shared" ca="1" si="433"/>
        <v>0</v>
      </c>
      <c r="DD210" s="362">
        <f t="shared" ca="1" si="465"/>
        <v>321</v>
      </c>
      <c r="DE210" s="362">
        <v>202</v>
      </c>
      <c r="DF210" s="371">
        <f t="shared" ca="1" si="466"/>
        <v>0</v>
      </c>
      <c r="DG210" s="359">
        <f t="shared" ca="1" si="376"/>
        <v>0</v>
      </c>
      <c r="DH210" s="359">
        <f t="shared" ca="1" si="411"/>
        <v>0</v>
      </c>
      <c r="DI210" s="359">
        <f t="shared" ca="1" si="412"/>
        <v>0</v>
      </c>
      <c r="DJ210" s="359">
        <f t="shared" ca="1" si="413"/>
        <v>0</v>
      </c>
      <c r="DK210" s="359">
        <f t="shared" ca="1" si="434"/>
        <v>0</v>
      </c>
      <c r="DM210" s="362">
        <f t="shared" ca="1" si="467"/>
        <v>321</v>
      </c>
      <c r="DN210" s="362">
        <v>202</v>
      </c>
      <c r="DO210" s="371">
        <f t="shared" ca="1" si="468"/>
        <v>0</v>
      </c>
      <c r="DP210" s="359">
        <f t="shared" ca="1" si="377"/>
        <v>0</v>
      </c>
      <c r="DQ210" s="359">
        <f t="shared" ca="1" si="414"/>
        <v>0</v>
      </c>
      <c r="DR210" s="359">
        <f t="shared" ca="1" si="415"/>
        <v>0</v>
      </c>
      <c r="DS210" s="359">
        <f t="shared" ca="1" si="416"/>
        <v>0</v>
      </c>
      <c r="DT210" s="359">
        <f t="shared" ca="1" si="435"/>
        <v>0</v>
      </c>
      <c r="DV210" s="362">
        <f t="shared" ca="1" si="469"/>
        <v>321</v>
      </c>
      <c r="DW210" s="362">
        <v>202</v>
      </c>
      <c r="DX210" s="371">
        <f t="shared" ca="1" si="470"/>
        <v>0</v>
      </c>
      <c r="DY210" s="359">
        <f t="shared" ca="1" si="378"/>
        <v>0</v>
      </c>
      <c r="DZ210" s="359">
        <f t="shared" ca="1" si="417"/>
        <v>0</v>
      </c>
      <c r="EA210" s="359">
        <f t="shared" ca="1" si="418"/>
        <v>0</v>
      </c>
      <c r="EB210" s="359">
        <f t="shared" ca="1" si="419"/>
        <v>0</v>
      </c>
      <c r="EC210" s="359">
        <f t="shared" ca="1" si="436"/>
        <v>0</v>
      </c>
      <c r="EE210" s="362">
        <f t="shared" ca="1" si="471"/>
        <v>321</v>
      </c>
      <c r="EF210" s="362">
        <v>202</v>
      </c>
      <c r="EG210" s="371">
        <f t="shared" ca="1" si="472"/>
        <v>0</v>
      </c>
      <c r="EH210" s="359">
        <f t="shared" ca="1" si="379"/>
        <v>0</v>
      </c>
      <c r="EI210" s="359">
        <f t="shared" ca="1" si="420"/>
        <v>0</v>
      </c>
      <c r="EJ210" s="359">
        <f t="shared" ca="1" si="421"/>
        <v>0</v>
      </c>
      <c r="EK210" s="359">
        <f t="shared" ca="1" si="422"/>
        <v>0</v>
      </c>
      <c r="EL210" s="359">
        <f t="shared" ca="1" si="437"/>
        <v>0</v>
      </c>
    </row>
    <row r="211" spans="6:142" x14ac:dyDescent="0.35">
      <c r="F211" s="372">
        <f ca="1">IFERROR(INDEX('Inflation Rates'!$A$16:$H$138,MATCH('IRA Roth'!$H211,'Inflation Rates'!$A$16:$A$138,0),8)/INDEX('Inflation Rates'!$A$16:$H$138,MATCH('IRA Roth'!$H211,'Inflation Rates'!$A$16:$A$138,0)-1,8)-1,F210)</f>
        <v>2.0000000000000018E-2</v>
      </c>
      <c r="G211" s="372">
        <f ca="1">IFERROR(INDEX('Inflation Rates'!$A$16:$H$138,MATCH('IRA Roth'!$H211,'Inflation Rates'!$A$16:$A$138,0),6)/INDEX('Inflation Rates'!$A$16:$H$138,MATCH('IRA Roth'!$H211,'Inflation Rates'!$A$16:$A$138,0)-1,6)-1,G210)</f>
        <v>2.0999999999999908E-2</v>
      </c>
      <c r="H211" s="362">
        <f t="shared" ca="1" si="438"/>
        <v>2222</v>
      </c>
      <c r="I211" s="362">
        <f t="shared" ca="1" si="438"/>
        <v>322</v>
      </c>
      <c r="J211" s="362">
        <v>203</v>
      </c>
      <c r="K211" s="371">
        <f t="shared" ca="1" si="439"/>
        <v>0</v>
      </c>
      <c r="L211" s="359">
        <f t="shared" ca="1" si="380"/>
        <v>0</v>
      </c>
      <c r="M211" s="359">
        <f t="shared" ca="1" si="381"/>
        <v>0</v>
      </c>
      <c r="N211" s="359">
        <f t="shared" ca="1" si="382"/>
        <v>0</v>
      </c>
      <c r="O211" s="359">
        <f t="shared" ca="1" si="440"/>
        <v>0</v>
      </c>
      <c r="P211" s="359">
        <f t="shared" ca="1" si="423"/>
        <v>0</v>
      </c>
      <c r="R211" s="362">
        <f t="shared" ca="1" si="441"/>
        <v>322</v>
      </c>
      <c r="S211" s="362">
        <v>203</v>
      </c>
      <c r="T211" s="371">
        <f t="shared" ca="1" si="442"/>
        <v>0</v>
      </c>
      <c r="U211" s="359">
        <f t="shared" ca="1" si="368"/>
        <v>0</v>
      </c>
      <c r="V211" s="359">
        <f t="shared" ca="1" si="383"/>
        <v>0</v>
      </c>
      <c r="W211" s="359">
        <f t="shared" ca="1" si="384"/>
        <v>0</v>
      </c>
      <c r="X211" s="359">
        <f t="shared" ca="1" si="443"/>
        <v>0</v>
      </c>
      <c r="Y211" s="359">
        <f t="shared" ca="1" si="424"/>
        <v>0</v>
      </c>
      <c r="AA211" s="362">
        <f t="shared" ca="1" si="444"/>
        <v>322</v>
      </c>
      <c r="AB211" s="362">
        <v>203</v>
      </c>
      <c r="AC211" s="371">
        <f t="shared" ca="1" si="445"/>
        <v>0</v>
      </c>
      <c r="AD211" s="359">
        <f t="shared" ca="1" si="473"/>
        <v>0</v>
      </c>
      <c r="AE211" s="359">
        <f t="shared" ca="1" si="386"/>
        <v>0</v>
      </c>
      <c r="AF211" s="359">
        <f t="shared" ca="1" si="387"/>
        <v>0</v>
      </c>
      <c r="AG211" s="359">
        <f t="shared" ca="1" si="446"/>
        <v>0</v>
      </c>
      <c r="AH211" s="359">
        <f t="shared" ca="1" si="425"/>
        <v>0</v>
      </c>
      <c r="AJ211" s="362">
        <f t="shared" ca="1" si="447"/>
        <v>322</v>
      </c>
      <c r="AK211" s="362">
        <v>203</v>
      </c>
      <c r="AL211" s="371">
        <f t="shared" ca="1" si="448"/>
        <v>0</v>
      </c>
      <c r="AM211" s="359">
        <f t="shared" ca="1" si="369"/>
        <v>0</v>
      </c>
      <c r="AN211" s="359">
        <f t="shared" ca="1" si="388"/>
        <v>0</v>
      </c>
      <c r="AO211" s="359">
        <f t="shared" ca="1" si="389"/>
        <v>0</v>
      </c>
      <c r="AP211" s="359">
        <f t="shared" ca="1" si="449"/>
        <v>0</v>
      </c>
      <c r="AQ211" s="359">
        <f t="shared" ca="1" si="426"/>
        <v>0</v>
      </c>
      <c r="AS211" s="362">
        <f t="shared" ca="1" si="450"/>
        <v>322</v>
      </c>
      <c r="AT211" s="362">
        <v>203</v>
      </c>
      <c r="AU211" s="371">
        <f t="shared" ca="1" si="451"/>
        <v>0</v>
      </c>
      <c r="AV211" s="359">
        <f t="shared" ca="1" si="370"/>
        <v>0</v>
      </c>
      <c r="AW211" s="359">
        <f t="shared" ca="1" si="390"/>
        <v>0</v>
      </c>
      <c r="AX211" s="359">
        <f t="shared" ca="1" si="391"/>
        <v>0</v>
      </c>
      <c r="AY211" s="359">
        <f t="shared" ca="1" si="452"/>
        <v>0</v>
      </c>
      <c r="AZ211" s="359">
        <f t="shared" ca="1" si="427"/>
        <v>0</v>
      </c>
      <c r="BB211" s="362">
        <f t="shared" ca="1" si="453"/>
        <v>322</v>
      </c>
      <c r="BC211" s="362">
        <v>203</v>
      </c>
      <c r="BD211" s="371">
        <f t="shared" ca="1" si="454"/>
        <v>0</v>
      </c>
      <c r="BE211" s="359">
        <f t="shared" ca="1" si="371"/>
        <v>0</v>
      </c>
      <c r="BF211" s="359">
        <f t="shared" ca="1" si="392"/>
        <v>0</v>
      </c>
      <c r="BG211" s="359">
        <f t="shared" ca="1" si="393"/>
        <v>0</v>
      </c>
      <c r="BH211" s="359">
        <f t="shared" ca="1" si="394"/>
        <v>0</v>
      </c>
      <c r="BI211" s="359">
        <f t="shared" ca="1" si="428"/>
        <v>0</v>
      </c>
      <c r="BK211" s="362">
        <f t="shared" ca="1" si="455"/>
        <v>322</v>
      </c>
      <c r="BL211" s="362">
        <v>203</v>
      </c>
      <c r="BM211" s="371">
        <f t="shared" ca="1" si="456"/>
        <v>0</v>
      </c>
      <c r="BN211" s="359">
        <f t="shared" ca="1" si="372"/>
        <v>0</v>
      </c>
      <c r="BO211" s="359">
        <f t="shared" ca="1" si="395"/>
        <v>0</v>
      </c>
      <c r="BP211" s="359">
        <f t="shared" ca="1" si="396"/>
        <v>0</v>
      </c>
      <c r="BQ211" s="359">
        <f t="shared" ca="1" si="397"/>
        <v>0</v>
      </c>
      <c r="BR211" s="359">
        <f t="shared" ca="1" si="429"/>
        <v>0</v>
      </c>
      <c r="BT211" s="362">
        <f t="shared" ca="1" si="457"/>
        <v>322</v>
      </c>
      <c r="BU211" s="362">
        <v>203</v>
      </c>
      <c r="BV211" s="371">
        <f t="shared" ca="1" si="458"/>
        <v>0</v>
      </c>
      <c r="BW211" s="359">
        <f t="shared" ca="1" si="373"/>
        <v>0</v>
      </c>
      <c r="BX211" s="359">
        <f t="shared" ca="1" si="398"/>
        <v>0</v>
      </c>
      <c r="BY211" s="359">
        <f t="shared" ca="1" si="399"/>
        <v>0</v>
      </c>
      <c r="BZ211" s="359">
        <f t="shared" ca="1" si="400"/>
        <v>0</v>
      </c>
      <c r="CA211" s="359">
        <f t="shared" ca="1" si="430"/>
        <v>0</v>
      </c>
      <c r="CC211" s="362">
        <f t="shared" ca="1" si="459"/>
        <v>322</v>
      </c>
      <c r="CD211" s="362">
        <v>203</v>
      </c>
      <c r="CE211" s="371">
        <f t="shared" ca="1" si="460"/>
        <v>0</v>
      </c>
      <c r="CF211" s="359">
        <f t="shared" ca="1" si="374"/>
        <v>0</v>
      </c>
      <c r="CG211" s="359">
        <f t="shared" ca="1" si="401"/>
        <v>0</v>
      </c>
      <c r="CH211" s="359">
        <f t="shared" ca="1" si="402"/>
        <v>0</v>
      </c>
      <c r="CI211" s="359">
        <f t="shared" ca="1" si="403"/>
        <v>0</v>
      </c>
      <c r="CJ211" s="359">
        <f t="shared" ca="1" si="431"/>
        <v>0</v>
      </c>
      <c r="CL211" s="362">
        <f t="shared" ca="1" si="461"/>
        <v>322</v>
      </c>
      <c r="CM211" s="362">
        <v>203</v>
      </c>
      <c r="CN211" s="371">
        <f t="shared" ca="1" si="462"/>
        <v>0</v>
      </c>
      <c r="CO211" s="359">
        <f t="shared" ca="1" si="474"/>
        <v>0</v>
      </c>
      <c r="CP211" s="359">
        <f t="shared" ca="1" si="405"/>
        <v>0</v>
      </c>
      <c r="CQ211" s="359">
        <f t="shared" ca="1" si="406"/>
        <v>0</v>
      </c>
      <c r="CR211" s="359">
        <f t="shared" ca="1" si="407"/>
        <v>0</v>
      </c>
      <c r="CS211" s="359">
        <f t="shared" ca="1" si="432"/>
        <v>0</v>
      </c>
      <c r="CU211" s="362">
        <f t="shared" ca="1" si="463"/>
        <v>322</v>
      </c>
      <c r="CV211" s="362">
        <v>203</v>
      </c>
      <c r="CW211" s="371">
        <f t="shared" ca="1" si="464"/>
        <v>0</v>
      </c>
      <c r="CX211" s="359">
        <f t="shared" ca="1" si="375"/>
        <v>0</v>
      </c>
      <c r="CY211" s="359">
        <f t="shared" ca="1" si="408"/>
        <v>0</v>
      </c>
      <c r="CZ211" s="359">
        <f t="shared" ca="1" si="409"/>
        <v>0</v>
      </c>
      <c r="DA211" s="359">
        <f t="shared" ca="1" si="410"/>
        <v>0</v>
      </c>
      <c r="DB211" s="359">
        <f t="shared" ca="1" si="433"/>
        <v>0</v>
      </c>
      <c r="DD211" s="362">
        <f t="shared" ca="1" si="465"/>
        <v>322</v>
      </c>
      <c r="DE211" s="362">
        <v>203</v>
      </c>
      <c r="DF211" s="371">
        <f t="shared" ca="1" si="466"/>
        <v>0</v>
      </c>
      <c r="DG211" s="359">
        <f t="shared" ca="1" si="376"/>
        <v>0</v>
      </c>
      <c r="DH211" s="359">
        <f t="shared" ca="1" si="411"/>
        <v>0</v>
      </c>
      <c r="DI211" s="359">
        <f t="shared" ca="1" si="412"/>
        <v>0</v>
      </c>
      <c r="DJ211" s="359">
        <f t="shared" ca="1" si="413"/>
        <v>0</v>
      </c>
      <c r="DK211" s="359">
        <f t="shared" ca="1" si="434"/>
        <v>0</v>
      </c>
      <c r="DM211" s="362">
        <f t="shared" ca="1" si="467"/>
        <v>322</v>
      </c>
      <c r="DN211" s="362">
        <v>203</v>
      </c>
      <c r="DO211" s="371">
        <f t="shared" ca="1" si="468"/>
        <v>0</v>
      </c>
      <c r="DP211" s="359">
        <f t="shared" ca="1" si="377"/>
        <v>0</v>
      </c>
      <c r="DQ211" s="359">
        <f t="shared" ca="1" si="414"/>
        <v>0</v>
      </c>
      <c r="DR211" s="359">
        <f t="shared" ca="1" si="415"/>
        <v>0</v>
      </c>
      <c r="DS211" s="359">
        <f t="shared" ca="1" si="416"/>
        <v>0</v>
      </c>
      <c r="DT211" s="359">
        <f t="shared" ca="1" si="435"/>
        <v>0</v>
      </c>
      <c r="DV211" s="362">
        <f t="shared" ca="1" si="469"/>
        <v>322</v>
      </c>
      <c r="DW211" s="362">
        <v>203</v>
      </c>
      <c r="DX211" s="371">
        <f t="shared" ca="1" si="470"/>
        <v>0</v>
      </c>
      <c r="DY211" s="359">
        <f t="shared" ca="1" si="378"/>
        <v>0</v>
      </c>
      <c r="DZ211" s="359">
        <f t="shared" ca="1" si="417"/>
        <v>0</v>
      </c>
      <c r="EA211" s="359">
        <f t="shared" ca="1" si="418"/>
        <v>0</v>
      </c>
      <c r="EB211" s="359">
        <f t="shared" ca="1" si="419"/>
        <v>0</v>
      </c>
      <c r="EC211" s="359">
        <f t="shared" ca="1" si="436"/>
        <v>0</v>
      </c>
      <c r="EE211" s="362">
        <f t="shared" ca="1" si="471"/>
        <v>322</v>
      </c>
      <c r="EF211" s="362">
        <v>203</v>
      </c>
      <c r="EG211" s="371">
        <f t="shared" ca="1" si="472"/>
        <v>0</v>
      </c>
      <c r="EH211" s="359">
        <f t="shared" ca="1" si="379"/>
        <v>0</v>
      </c>
      <c r="EI211" s="359">
        <f t="shared" ca="1" si="420"/>
        <v>0</v>
      </c>
      <c r="EJ211" s="359">
        <f t="shared" ca="1" si="421"/>
        <v>0</v>
      </c>
      <c r="EK211" s="359">
        <f t="shared" ca="1" si="422"/>
        <v>0</v>
      </c>
      <c r="EL211" s="359">
        <f t="shared" ca="1" si="437"/>
        <v>0</v>
      </c>
    </row>
    <row r="212" spans="6:142" x14ac:dyDescent="0.35">
      <c r="F212" s="372">
        <f ca="1">IFERROR(INDEX('Inflation Rates'!$A$16:$H$138,MATCH('IRA Roth'!$H212,'Inflation Rates'!$A$16:$A$138,0),8)/INDEX('Inflation Rates'!$A$16:$H$138,MATCH('IRA Roth'!$H212,'Inflation Rates'!$A$16:$A$138,0)-1,8)-1,F211)</f>
        <v>2.0000000000000018E-2</v>
      </c>
      <c r="G212" s="372">
        <f ca="1">IFERROR(INDEX('Inflation Rates'!$A$16:$H$138,MATCH('IRA Roth'!$H212,'Inflation Rates'!$A$16:$A$138,0),6)/INDEX('Inflation Rates'!$A$16:$H$138,MATCH('IRA Roth'!$H212,'Inflation Rates'!$A$16:$A$138,0)-1,6)-1,G211)</f>
        <v>2.0999999999999908E-2</v>
      </c>
      <c r="H212" s="362">
        <f t="shared" ca="1" si="438"/>
        <v>2223</v>
      </c>
      <c r="I212" s="362">
        <f t="shared" ca="1" si="438"/>
        <v>323</v>
      </c>
      <c r="J212" s="362">
        <v>204</v>
      </c>
      <c r="K212" s="371">
        <f t="shared" ca="1" si="439"/>
        <v>0</v>
      </c>
      <c r="L212" s="359">
        <f t="shared" ca="1" si="380"/>
        <v>0</v>
      </c>
      <c r="M212" s="359">
        <f t="shared" ca="1" si="381"/>
        <v>0</v>
      </c>
      <c r="N212" s="359">
        <f t="shared" ca="1" si="382"/>
        <v>0</v>
      </c>
      <c r="O212" s="359">
        <f t="shared" ca="1" si="440"/>
        <v>0</v>
      </c>
      <c r="P212" s="359">
        <f t="shared" ca="1" si="423"/>
        <v>0</v>
      </c>
      <c r="R212" s="362">
        <f t="shared" ca="1" si="441"/>
        <v>323</v>
      </c>
      <c r="S212" s="362">
        <v>204</v>
      </c>
      <c r="T212" s="371">
        <f t="shared" ca="1" si="442"/>
        <v>0</v>
      </c>
      <c r="U212" s="359">
        <f t="shared" ca="1" si="368"/>
        <v>0</v>
      </c>
      <c r="V212" s="359">
        <f t="shared" ca="1" si="383"/>
        <v>0</v>
      </c>
      <c r="W212" s="359">
        <f t="shared" ca="1" si="384"/>
        <v>0</v>
      </c>
      <c r="X212" s="359">
        <f t="shared" ca="1" si="443"/>
        <v>0</v>
      </c>
      <c r="Y212" s="359">
        <f t="shared" ca="1" si="424"/>
        <v>0</v>
      </c>
      <c r="AA212" s="362">
        <f t="shared" ca="1" si="444"/>
        <v>323</v>
      </c>
      <c r="AB212" s="362">
        <v>204</v>
      </c>
      <c r="AC212" s="371">
        <f t="shared" ca="1" si="445"/>
        <v>0</v>
      </c>
      <c r="AD212" s="359">
        <f t="shared" ca="1" si="473"/>
        <v>0</v>
      </c>
      <c r="AE212" s="359">
        <f t="shared" ca="1" si="386"/>
        <v>0</v>
      </c>
      <c r="AF212" s="359">
        <f t="shared" ca="1" si="387"/>
        <v>0</v>
      </c>
      <c r="AG212" s="359">
        <f t="shared" ca="1" si="446"/>
        <v>0</v>
      </c>
      <c r="AH212" s="359">
        <f t="shared" ca="1" si="425"/>
        <v>0</v>
      </c>
      <c r="AJ212" s="362">
        <f t="shared" ca="1" si="447"/>
        <v>323</v>
      </c>
      <c r="AK212" s="362">
        <v>204</v>
      </c>
      <c r="AL212" s="371">
        <f t="shared" ca="1" si="448"/>
        <v>0</v>
      </c>
      <c r="AM212" s="359">
        <f t="shared" ca="1" si="369"/>
        <v>0</v>
      </c>
      <c r="AN212" s="359">
        <f t="shared" ca="1" si="388"/>
        <v>0</v>
      </c>
      <c r="AO212" s="359">
        <f t="shared" ca="1" si="389"/>
        <v>0</v>
      </c>
      <c r="AP212" s="359">
        <f t="shared" ca="1" si="449"/>
        <v>0</v>
      </c>
      <c r="AQ212" s="359">
        <f t="shared" ca="1" si="426"/>
        <v>0</v>
      </c>
      <c r="AS212" s="362">
        <f t="shared" ca="1" si="450"/>
        <v>323</v>
      </c>
      <c r="AT212" s="362">
        <v>204</v>
      </c>
      <c r="AU212" s="371">
        <f t="shared" ca="1" si="451"/>
        <v>0</v>
      </c>
      <c r="AV212" s="359">
        <f t="shared" ca="1" si="370"/>
        <v>0</v>
      </c>
      <c r="AW212" s="359">
        <f t="shared" ca="1" si="390"/>
        <v>0</v>
      </c>
      <c r="AX212" s="359">
        <f t="shared" ca="1" si="391"/>
        <v>0</v>
      </c>
      <c r="AY212" s="359">
        <f t="shared" ca="1" si="452"/>
        <v>0</v>
      </c>
      <c r="AZ212" s="359">
        <f t="shared" ca="1" si="427"/>
        <v>0</v>
      </c>
      <c r="BB212" s="362">
        <f t="shared" ca="1" si="453"/>
        <v>323</v>
      </c>
      <c r="BC212" s="362">
        <v>204</v>
      </c>
      <c r="BD212" s="371">
        <f t="shared" ca="1" si="454"/>
        <v>0</v>
      </c>
      <c r="BE212" s="359">
        <f t="shared" ca="1" si="371"/>
        <v>0</v>
      </c>
      <c r="BF212" s="359">
        <f t="shared" ca="1" si="392"/>
        <v>0</v>
      </c>
      <c r="BG212" s="359">
        <f t="shared" ca="1" si="393"/>
        <v>0</v>
      </c>
      <c r="BH212" s="359">
        <f t="shared" ca="1" si="394"/>
        <v>0</v>
      </c>
      <c r="BI212" s="359">
        <f t="shared" ca="1" si="428"/>
        <v>0</v>
      </c>
      <c r="BK212" s="362">
        <f t="shared" ca="1" si="455"/>
        <v>323</v>
      </c>
      <c r="BL212" s="362">
        <v>204</v>
      </c>
      <c r="BM212" s="371">
        <f t="shared" ca="1" si="456"/>
        <v>0</v>
      </c>
      <c r="BN212" s="359">
        <f t="shared" ca="1" si="372"/>
        <v>0</v>
      </c>
      <c r="BO212" s="359">
        <f t="shared" ca="1" si="395"/>
        <v>0</v>
      </c>
      <c r="BP212" s="359">
        <f t="shared" ca="1" si="396"/>
        <v>0</v>
      </c>
      <c r="BQ212" s="359">
        <f t="shared" ca="1" si="397"/>
        <v>0</v>
      </c>
      <c r="BR212" s="359">
        <f t="shared" ca="1" si="429"/>
        <v>0</v>
      </c>
      <c r="BT212" s="362">
        <f t="shared" ca="1" si="457"/>
        <v>323</v>
      </c>
      <c r="BU212" s="362">
        <v>204</v>
      </c>
      <c r="BV212" s="371">
        <f t="shared" ca="1" si="458"/>
        <v>0</v>
      </c>
      <c r="BW212" s="359">
        <f t="shared" ca="1" si="373"/>
        <v>0</v>
      </c>
      <c r="BX212" s="359">
        <f t="shared" ca="1" si="398"/>
        <v>0</v>
      </c>
      <c r="BY212" s="359">
        <f t="shared" ca="1" si="399"/>
        <v>0</v>
      </c>
      <c r="BZ212" s="359">
        <f t="shared" ca="1" si="400"/>
        <v>0</v>
      </c>
      <c r="CA212" s="359">
        <f t="shared" ca="1" si="430"/>
        <v>0</v>
      </c>
      <c r="CC212" s="362">
        <f t="shared" ca="1" si="459"/>
        <v>323</v>
      </c>
      <c r="CD212" s="362">
        <v>204</v>
      </c>
      <c r="CE212" s="371">
        <f t="shared" ca="1" si="460"/>
        <v>0</v>
      </c>
      <c r="CF212" s="359">
        <f t="shared" ca="1" si="374"/>
        <v>0</v>
      </c>
      <c r="CG212" s="359">
        <f t="shared" ca="1" si="401"/>
        <v>0</v>
      </c>
      <c r="CH212" s="359">
        <f t="shared" ca="1" si="402"/>
        <v>0</v>
      </c>
      <c r="CI212" s="359">
        <f t="shared" ca="1" si="403"/>
        <v>0</v>
      </c>
      <c r="CJ212" s="359">
        <f t="shared" ca="1" si="431"/>
        <v>0</v>
      </c>
      <c r="CL212" s="362">
        <f t="shared" ca="1" si="461"/>
        <v>323</v>
      </c>
      <c r="CM212" s="362">
        <v>204</v>
      </c>
      <c r="CN212" s="371">
        <f t="shared" ca="1" si="462"/>
        <v>0</v>
      </c>
      <c r="CO212" s="359">
        <f t="shared" ca="1" si="474"/>
        <v>0</v>
      </c>
      <c r="CP212" s="359">
        <f t="shared" ca="1" si="405"/>
        <v>0</v>
      </c>
      <c r="CQ212" s="359">
        <f t="shared" ca="1" si="406"/>
        <v>0</v>
      </c>
      <c r="CR212" s="359">
        <f t="shared" ca="1" si="407"/>
        <v>0</v>
      </c>
      <c r="CS212" s="359">
        <f t="shared" ca="1" si="432"/>
        <v>0</v>
      </c>
      <c r="CU212" s="362">
        <f t="shared" ca="1" si="463"/>
        <v>323</v>
      </c>
      <c r="CV212" s="362">
        <v>204</v>
      </c>
      <c r="CW212" s="371">
        <f t="shared" ca="1" si="464"/>
        <v>0</v>
      </c>
      <c r="CX212" s="359">
        <f t="shared" ca="1" si="375"/>
        <v>0</v>
      </c>
      <c r="CY212" s="359">
        <f t="shared" ca="1" si="408"/>
        <v>0</v>
      </c>
      <c r="CZ212" s="359">
        <f t="shared" ca="1" si="409"/>
        <v>0</v>
      </c>
      <c r="DA212" s="359">
        <f t="shared" ca="1" si="410"/>
        <v>0</v>
      </c>
      <c r="DB212" s="359">
        <f t="shared" ca="1" si="433"/>
        <v>0</v>
      </c>
      <c r="DD212" s="362">
        <f t="shared" ca="1" si="465"/>
        <v>323</v>
      </c>
      <c r="DE212" s="362">
        <v>204</v>
      </c>
      <c r="DF212" s="371">
        <f t="shared" ca="1" si="466"/>
        <v>0</v>
      </c>
      <c r="DG212" s="359">
        <f t="shared" ca="1" si="376"/>
        <v>0</v>
      </c>
      <c r="DH212" s="359">
        <f t="shared" ca="1" si="411"/>
        <v>0</v>
      </c>
      <c r="DI212" s="359">
        <f t="shared" ca="1" si="412"/>
        <v>0</v>
      </c>
      <c r="DJ212" s="359">
        <f t="shared" ca="1" si="413"/>
        <v>0</v>
      </c>
      <c r="DK212" s="359">
        <f t="shared" ca="1" si="434"/>
        <v>0</v>
      </c>
      <c r="DM212" s="362">
        <f t="shared" ca="1" si="467"/>
        <v>323</v>
      </c>
      <c r="DN212" s="362">
        <v>204</v>
      </c>
      <c r="DO212" s="371">
        <f t="shared" ca="1" si="468"/>
        <v>0</v>
      </c>
      <c r="DP212" s="359">
        <f t="shared" ca="1" si="377"/>
        <v>0</v>
      </c>
      <c r="DQ212" s="359">
        <f t="shared" ca="1" si="414"/>
        <v>0</v>
      </c>
      <c r="DR212" s="359">
        <f t="shared" ca="1" si="415"/>
        <v>0</v>
      </c>
      <c r="DS212" s="359">
        <f t="shared" ca="1" si="416"/>
        <v>0</v>
      </c>
      <c r="DT212" s="359">
        <f t="shared" ca="1" si="435"/>
        <v>0</v>
      </c>
      <c r="DV212" s="362">
        <f t="shared" ca="1" si="469"/>
        <v>323</v>
      </c>
      <c r="DW212" s="362">
        <v>204</v>
      </c>
      <c r="DX212" s="371">
        <f t="shared" ca="1" si="470"/>
        <v>0</v>
      </c>
      <c r="DY212" s="359">
        <f t="shared" ca="1" si="378"/>
        <v>0</v>
      </c>
      <c r="DZ212" s="359">
        <f t="shared" ca="1" si="417"/>
        <v>0</v>
      </c>
      <c r="EA212" s="359">
        <f t="shared" ca="1" si="418"/>
        <v>0</v>
      </c>
      <c r="EB212" s="359">
        <f t="shared" ca="1" si="419"/>
        <v>0</v>
      </c>
      <c r="EC212" s="359">
        <f t="shared" ca="1" si="436"/>
        <v>0</v>
      </c>
      <c r="EE212" s="362">
        <f t="shared" ca="1" si="471"/>
        <v>323</v>
      </c>
      <c r="EF212" s="362">
        <v>204</v>
      </c>
      <c r="EG212" s="371">
        <f t="shared" ca="1" si="472"/>
        <v>0</v>
      </c>
      <c r="EH212" s="359">
        <f t="shared" ca="1" si="379"/>
        <v>0</v>
      </c>
      <c r="EI212" s="359">
        <f t="shared" ca="1" si="420"/>
        <v>0</v>
      </c>
      <c r="EJ212" s="359">
        <f t="shared" ca="1" si="421"/>
        <v>0</v>
      </c>
      <c r="EK212" s="359">
        <f t="shared" ca="1" si="422"/>
        <v>0</v>
      </c>
      <c r="EL212" s="359">
        <f t="shared" ca="1" si="437"/>
        <v>0</v>
      </c>
    </row>
    <row r="213" spans="6:142" x14ac:dyDescent="0.35">
      <c r="F213" s="372">
        <f ca="1">IFERROR(INDEX('Inflation Rates'!$A$16:$H$138,MATCH('IRA Roth'!$H213,'Inflation Rates'!$A$16:$A$138,0),8)/INDEX('Inflation Rates'!$A$16:$H$138,MATCH('IRA Roth'!$H213,'Inflation Rates'!$A$16:$A$138,0)-1,8)-1,F212)</f>
        <v>2.0000000000000018E-2</v>
      </c>
      <c r="G213" s="372">
        <f ca="1">IFERROR(INDEX('Inflation Rates'!$A$16:$H$138,MATCH('IRA Roth'!$H213,'Inflation Rates'!$A$16:$A$138,0),6)/INDEX('Inflation Rates'!$A$16:$H$138,MATCH('IRA Roth'!$H213,'Inflation Rates'!$A$16:$A$138,0)-1,6)-1,G212)</f>
        <v>2.0999999999999908E-2</v>
      </c>
      <c r="H213" s="362">
        <f t="shared" ca="1" si="438"/>
        <v>2224</v>
      </c>
      <c r="I213" s="362">
        <f t="shared" ca="1" si="438"/>
        <v>324</v>
      </c>
      <c r="J213" s="362">
        <v>205</v>
      </c>
      <c r="K213" s="371">
        <f t="shared" ca="1" si="439"/>
        <v>0</v>
      </c>
      <c r="L213" s="359">
        <f t="shared" ca="1" si="380"/>
        <v>0</v>
      </c>
      <c r="M213" s="359">
        <f t="shared" ca="1" si="381"/>
        <v>0</v>
      </c>
      <c r="N213" s="359">
        <f t="shared" ca="1" si="382"/>
        <v>0</v>
      </c>
      <c r="O213" s="359">
        <f t="shared" ca="1" si="440"/>
        <v>0</v>
      </c>
      <c r="P213" s="359">
        <f t="shared" ca="1" si="423"/>
        <v>0</v>
      </c>
      <c r="R213" s="362">
        <f t="shared" ca="1" si="441"/>
        <v>324</v>
      </c>
      <c r="S213" s="362">
        <v>205</v>
      </c>
      <c r="T213" s="371">
        <f t="shared" ca="1" si="442"/>
        <v>0</v>
      </c>
      <c r="U213" s="359">
        <f t="shared" ca="1" si="368"/>
        <v>0</v>
      </c>
      <c r="V213" s="359">
        <f t="shared" ca="1" si="383"/>
        <v>0</v>
      </c>
      <c r="W213" s="359">
        <f t="shared" ca="1" si="384"/>
        <v>0</v>
      </c>
      <c r="X213" s="359">
        <f t="shared" ca="1" si="443"/>
        <v>0</v>
      </c>
      <c r="Y213" s="359">
        <f t="shared" ca="1" si="424"/>
        <v>0</v>
      </c>
      <c r="AA213" s="362">
        <f t="shared" ca="1" si="444"/>
        <v>324</v>
      </c>
      <c r="AB213" s="362">
        <v>205</v>
      </c>
      <c r="AC213" s="371">
        <f t="shared" ca="1" si="445"/>
        <v>0</v>
      </c>
      <c r="AD213" s="359">
        <f t="shared" ca="1" si="473"/>
        <v>0</v>
      </c>
      <c r="AE213" s="359">
        <f t="shared" ca="1" si="386"/>
        <v>0</v>
      </c>
      <c r="AF213" s="359">
        <f t="shared" ca="1" si="387"/>
        <v>0</v>
      </c>
      <c r="AG213" s="359">
        <f t="shared" ca="1" si="446"/>
        <v>0</v>
      </c>
      <c r="AH213" s="359">
        <f t="shared" ca="1" si="425"/>
        <v>0</v>
      </c>
      <c r="AJ213" s="362">
        <f t="shared" ca="1" si="447"/>
        <v>324</v>
      </c>
      <c r="AK213" s="362">
        <v>205</v>
      </c>
      <c r="AL213" s="371">
        <f t="shared" ca="1" si="448"/>
        <v>0</v>
      </c>
      <c r="AM213" s="359">
        <f t="shared" ca="1" si="369"/>
        <v>0</v>
      </c>
      <c r="AN213" s="359">
        <f t="shared" ca="1" si="388"/>
        <v>0</v>
      </c>
      <c r="AO213" s="359">
        <f t="shared" ca="1" si="389"/>
        <v>0</v>
      </c>
      <c r="AP213" s="359">
        <f t="shared" ca="1" si="449"/>
        <v>0</v>
      </c>
      <c r="AQ213" s="359">
        <f t="shared" ca="1" si="426"/>
        <v>0</v>
      </c>
      <c r="AS213" s="362">
        <f t="shared" ca="1" si="450"/>
        <v>324</v>
      </c>
      <c r="AT213" s="362">
        <v>205</v>
      </c>
      <c r="AU213" s="371">
        <f t="shared" ca="1" si="451"/>
        <v>0</v>
      </c>
      <c r="AV213" s="359">
        <f t="shared" ca="1" si="370"/>
        <v>0</v>
      </c>
      <c r="AW213" s="359">
        <f t="shared" ca="1" si="390"/>
        <v>0</v>
      </c>
      <c r="AX213" s="359">
        <f t="shared" ca="1" si="391"/>
        <v>0</v>
      </c>
      <c r="AY213" s="359">
        <f t="shared" ca="1" si="452"/>
        <v>0</v>
      </c>
      <c r="AZ213" s="359">
        <f t="shared" ca="1" si="427"/>
        <v>0</v>
      </c>
      <c r="BB213" s="362">
        <f t="shared" ca="1" si="453"/>
        <v>324</v>
      </c>
      <c r="BC213" s="362">
        <v>205</v>
      </c>
      <c r="BD213" s="371">
        <f t="shared" ca="1" si="454"/>
        <v>0</v>
      </c>
      <c r="BE213" s="359">
        <f t="shared" ca="1" si="371"/>
        <v>0</v>
      </c>
      <c r="BF213" s="359">
        <f t="shared" ca="1" si="392"/>
        <v>0</v>
      </c>
      <c r="BG213" s="359">
        <f t="shared" ca="1" si="393"/>
        <v>0</v>
      </c>
      <c r="BH213" s="359">
        <f t="shared" ca="1" si="394"/>
        <v>0</v>
      </c>
      <c r="BI213" s="359">
        <f t="shared" ca="1" si="428"/>
        <v>0</v>
      </c>
      <c r="BK213" s="362">
        <f t="shared" ca="1" si="455"/>
        <v>324</v>
      </c>
      <c r="BL213" s="362">
        <v>205</v>
      </c>
      <c r="BM213" s="371">
        <f t="shared" ca="1" si="456"/>
        <v>0</v>
      </c>
      <c r="BN213" s="359">
        <f t="shared" ca="1" si="372"/>
        <v>0</v>
      </c>
      <c r="BO213" s="359">
        <f t="shared" ca="1" si="395"/>
        <v>0</v>
      </c>
      <c r="BP213" s="359">
        <f t="shared" ca="1" si="396"/>
        <v>0</v>
      </c>
      <c r="BQ213" s="359">
        <f t="shared" ca="1" si="397"/>
        <v>0</v>
      </c>
      <c r="BR213" s="359">
        <f t="shared" ca="1" si="429"/>
        <v>0</v>
      </c>
      <c r="BT213" s="362">
        <f t="shared" ca="1" si="457"/>
        <v>324</v>
      </c>
      <c r="BU213" s="362">
        <v>205</v>
      </c>
      <c r="BV213" s="371">
        <f t="shared" ca="1" si="458"/>
        <v>0</v>
      </c>
      <c r="BW213" s="359">
        <f t="shared" ca="1" si="373"/>
        <v>0</v>
      </c>
      <c r="BX213" s="359">
        <f t="shared" ca="1" si="398"/>
        <v>0</v>
      </c>
      <c r="BY213" s="359">
        <f t="shared" ca="1" si="399"/>
        <v>0</v>
      </c>
      <c r="BZ213" s="359">
        <f t="shared" ca="1" si="400"/>
        <v>0</v>
      </c>
      <c r="CA213" s="359">
        <f t="shared" ca="1" si="430"/>
        <v>0</v>
      </c>
      <c r="CC213" s="362">
        <f t="shared" ca="1" si="459"/>
        <v>324</v>
      </c>
      <c r="CD213" s="362">
        <v>205</v>
      </c>
      <c r="CE213" s="371">
        <f t="shared" ca="1" si="460"/>
        <v>0</v>
      </c>
      <c r="CF213" s="359">
        <f t="shared" ca="1" si="374"/>
        <v>0</v>
      </c>
      <c r="CG213" s="359">
        <f t="shared" ca="1" si="401"/>
        <v>0</v>
      </c>
      <c r="CH213" s="359">
        <f t="shared" ca="1" si="402"/>
        <v>0</v>
      </c>
      <c r="CI213" s="359">
        <f t="shared" ca="1" si="403"/>
        <v>0</v>
      </c>
      <c r="CJ213" s="359">
        <f t="shared" ca="1" si="431"/>
        <v>0</v>
      </c>
      <c r="CL213" s="362">
        <f t="shared" ca="1" si="461"/>
        <v>324</v>
      </c>
      <c r="CM213" s="362">
        <v>205</v>
      </c>
      <c r="CN213" s="371">
        <f t="shared" ca="1" si="462"/>
        <v>0</v>
      </c>
      <c r="CO213" s="359">
        <f t="shared" ca="1" si="474"/>
        <v>0</v>
      </c>
      <c r="CP213" s="359">
        <f t="shared" ca="1" si="405"/>
        <v>0</v>
      </c>
      <c r="CQ213" s="359">
        <f t="shared" ca="1" si="406"/>
        <v>0</v>
      </c>
      <c r="CR213" s="359">
        <f t="shared" ca="1" si="407"/>
        <v>0</v>
      </c>
      <c r="CS213" s="359">
        <f t="shared" ca="1" si="432"/>
        <v>0</v>
      </c>
      <c r="CU213" s="362">
        <f t="shared" ca="1" si="463"/>
        <v>324</v>
      </c>
      <c r="CV213" s="362">
        <v>205</v>
      </c>
      <c r="CW213" s="371">
        <f t="shared" ca="1" si="464"/>
        <v>0</v>
      </c>
      <c r="CX213" s="359">
        <f t="shared" ca="1" si="375"/>
        <v>0</v>
      </c>
      <c r="CY213" s="359">
        <f t="shared" ca="1" si="408"/>
        <v>0</v>
      </c>
      <c r="CZ213" s="359">
        <f t="shared" ca="1" si="409"/>
        <v>0</v>
      </c>
      <c r="DA213" s="359">
        <f t="shared" ca="1" si="410"/>
        <v>0</v>
      </c>
      <c r="DB213" s="359">
        <f t="shared" ca="1" si="433"/>
        <v>0</v>
      </c>
      <c r="DD213" s="362">
        <f t="shared" ca="1" si="465"/>
        <v>324</v>
      </c>
      <c r="DE213" s="362">
        <v>205</v>
      </c>
      <c r="DF213" s="371">
        <f t="shared" ca="1" si="466"/>
        <v>0</v>
      </c>
      <c r="DG213" s="359">
        <f t="shared" ca="1" si="376"/>
        <v>0</v>
      </c>
      <c r="DH213" s="359">
        <f t="shared" ca="1" si="411"/>
        <v>0</v>
      </c>
      <c r="DI213" s="359">
        <f t="shared" ca="1" si="412"/>
        <v>0</v>
      </c>
      <c r="DJ213" s="359">
        <f t="shared" ca="1" si="413"/>
        <v>0</v>
      </c>
      <c r="DK213" s="359">
        <f t="shared" ca="1" si="434"/>
        <v>0</v>
      </c>
      <c r="DM213" s="362">
        <f t="shared" ca="1" si="467"/>
        <v>324</v>
      </c>
      <c r="DN213" s="362">
        <v>205</v>
      </c>
      <c r="DO213" s="371">
        <f t="shared" ca="1" si="468"/>
        <v>0</v>
      </c>
      <c r="DP213" s="359">
        <f t="shared" ca="1" si="377"/>
        <v>0</v>
      </c>
      <c r="DQ213" s="359">
        <f t="shared" ca="1" si="414"/>
        <v>0</v>
      </c>
      <c r="DR213" s="359">
        <f t="shared" ca="1" si="415"/>
        <v>0</v>
      </c>
      <c r="DS213" s="359">
        <f t="shared" ca="1" si="416"/>
        <v>0</v>
      </c>
      <c r="DT213" s="359">
        <f t="shared" ca="1" si="435"/>
        <v>0</v>
      </c>
      <c r="DV213" s="362">
        <f t="shared" ca="1" si="469"/>
        <v>324</v>
      </c>
      <c r="DW213" s="362">
        <v>205</v>
      </c>
      <c r="DX213" s="371">
        <f t="shared" ca="1" si="470"/>
        <v>0</v>
      </c>
      <c r="DY213" s="359">
        <f t="shared" ca="1" si="378"/>
        <v>0</v>
      </c>
      <c r="DZ213" s="359">
        <f t="shared" ca="1" si="417"/>
        <v>0</v>
      </c>
      <c r="EA213" s="359">
        <f t="shared" ca="1" si="418"/>
        <v>0</v>
      </c>
      <c r="EB213" s="359">
        <f t="shared" ca="1" si="419"/>
        <v>0</v>
      </c>
      <c r="EC213" s="359">
        <f t="shared" ca="1" si="436"/>
        <v>0</v>
      </c>
      <c r="EE213" s="362">
        <f t="shared" ca="1" si="471"/>
        <v>324</v>
      </c>
      <c r="EF213" s="362">
        <v>205</v>
      </c>
      <c r="EG213" s="371">
        <f t="shared" ca="1" si="472"/>
        <v>0</v>
      </c>
      <c r="EH213" s="359">
        <f t="shared" ca="1" si="379"/>
        <v>0</v>
      </c>
      <c r="EI213" s="359">
        <f t="shared" ca="1" si="420"/>
        <v>0</v>
      </c>
      <c r="EJ213" s="359">
        <f t="shared" ca="1" si="421"/>
        <v>0</v>
      </c>
      <c r="EK213" s="359">
        <f t="shared" ca="1" si="422"/>
        <v>0</v>
      </c>
      <c r="EL213" s="359">
        <f t="shared" ca="1" si="437"/>
        <v>0</v>
      </c>
    </row>
    <row r="214" spans="6:142" x14ac:dyDescent="0.35">
      <c r="F214" s="372">
        <f ca="1">IFERROR(INDEX('Inflation Rates'!$A$16:$H$138,MATCH('IRA Roth'!$H214,'Inflation Rates'!$A$16:$A$138,0),8)/INDEX('Inflation Rates'!$A$16:$H$138,MATCH('IRA Roth'!$H214,'Inflation Rates'!$A$16:$A$138,0)-1,8)-1,F213)</f>
        <v>2.0000000000000018E-2</v>
      </c>
      <c r="G214" s="372">
        <f ca="1">IFERROR(INDEX('Inflation Rates'!$A$16:$H$138,MATCH('IRA Roth'!$H214,'Inflation Rates'!$A$16:$A$138,0),6)/INDEX('Inflation Rates'!$A$16:$H$138,MATCH('IRA Roth'!$H214,'Inflation Rates'!$A$16:$A$138,0)-1,6)-1,G213)</f>
        <v>2.0999999999999908E-2</v>
      </c>
      <c r="H214" s="362">
        <f t="shared" ca="1" si="438"/>
        <v>2225</v>
      </c>
      <c r="I214" s="362">
        <f t="shared" ca="1" si="438"/>
        <v>325</v>
      </c>
      <c r="J214" s="362">
        <v>206</v>
      </c>
      <c r="K214" s="371">
        <f t="shared" ca="1" si="439"/>
        <v>0</v>
      </c>
      <c r="L214" s="359">
        <f t="shared" ca="1" si="380"/>
        <v>0</v>
      </c>
      <c r="M214" s="359">
        <f t="shared" ca="1" si="381"/>
        <v>0</v>
      </c>
      <c r="N214" s="359">
        <f t="shared" ca="1" si="382"/>
        <v>0</v>
      </c>
      <c r="O214" s="359">
        <f t="shared" ca="1" si="440"/>
        <v>0</v>
      </c>
      <c r="P214" s="359">
        <f t="shared" ca="1" si="423"/>
        <v>0</v>
      </c>
      <c r="R214" s="362">
        <f t="shared" ca="1" si="441"/>
        <v>325</v>
      </c>
      <c r="S214" s="362">
        <v>206</v>
      </c>
      <c r="T214" s="371">
        <f t="shared" ca="1" si="442"/>
        <v>0</v>
      </c>
      <c r="U214" s="359">
        <f t="shared" ca="1" si="368"/>
        <v>0</v>
      </c>
      <c r="V214" s="359">
        <f t="shared" ca="1" si="383"/>
        <v>0</v>
      </c>
      <c r="W214" s="359">
        <f t="shared" ca="1" si="384"/>
        <v>0</v>
      </c>
      <c r="X214" s="359">
        <f t="shared" ca="1" si="443"/>
        <v>0</v>
      </c>
      <c r="Y214" s="359">
        <f t="shared" ca="1" si="424"/>
        <v>0</v>
      </c>
      <c r="AA214" s="362">
        <f t="shared" ca="1" si="444"/>
        <v>325</v>
      </c>
      <c r="AB214" s="362">
        <v>206</v>
      </c>
      <c r="AC214" s="371">
        <f t="shared" ca="1" si="445"/>
        <v>0</v>
      </c>
      <c r="AD214" s="359">
        <f t="shared" ca="1" si="473"/>
        <v>0</v>
      </c>
      <c r="AE214" s="359">
        <f t="shared" ca="1" si="386"/>
        <v>0</v>
      </c>
      <c r="AF214" s="359">
        <f t="shared" ca="1" si="387"/>
        <v>0</v>
      </c>
      <c r="AG214" s="359">
        <f t="shared" ca="1" si="446"/>
        <v>0</v>
      </c>
      <c r="AH214" s="359">
        <f t="shared" ca="1" si="425"/>
        <v>0</v>
      </c>
      <c r="AJ214" s="362">
        <f t="shared" ca="1" si="447"/>
        <v>325</v>
      </c>
      <c r="AK214" s="362">
        <v>206</v>
      </c>
      <c r="AL214" s="371">
        <f t="shared" ca="1" si="448"/>
        <v>0</v>
      </c>
      <c r="AM214" s="359">
        <f t="shared" ca="1" si="369"/>
        <v>0</v>
      </c>
      <c r="AN214" s="359">
        <f t="shared" ca="1" si="388"/>
        <v>0</v>
      </c>
      <c r="AO214" s="359">
        <f t="shared" ca="1" si="389"/>
        <v>0</v>
      </c>
      <c r="AP214" s="359">
        <f t="shared" ca="1" si="449"/>
        <v>0</v>
      </c>
      <c r="AQ214" s="359">
        <f t="shared" ca="1" si="426"/>
        <v>0</v>
      </c>
      <c r="AS214" s="362">
        <f t="shared" ca="1" si="450"/>
        <v>325</v>
      </c>
      <c r="AT214" s="362">
        <v>206</v>
      </c>
      <c r="AU214" s="371">
        <f t="shared" ca="1" si="451"/>
        <v>0</v>
      </c>
      <c r="AV214" s="359">
        <f t="shared" ca="1" si="370"/>
        <v>0</v>
      </c>
      <c r="AW214" s="359">
        <f t="shared" ca="1" si="390"/>
        <v>0</v>
      </c>
      <c r="AX214" s="359">
        <f t="shared" ca="1" si="391"/>
        <v>0</v>
      </c>
      <c r="AY214" s="359">
        <f t="shared" ca="1" si="452"/>
        <v>0</v>
      </c>
      <c r="AZ214" s="359">
        <f t="shared" ca="1" si="427"/>
        <v>0</v>
      </c>
      <c r="BB214" s="362">
        <f t="shared" ca="1" si="453"/>
        <v>325</v>
      </c>
      <c r="BC214" s="362">
        <v>206</v>
      </c>
      <c r="BD214" s="371">
        <f t="shared" ca="1" si="454"/>
        <v>0</v>
      </c>
      <c r="BE214" s="359">
        <f t="shared" ca="1" si="371"/>
        <v>0</v>
      </c>
      <c r="BF214" s="359">
        <f t="shared" ca="1" si="392"/>
        <v>0</v>
      </c>
      <c r="BG214" s="359">
        <f t="shared" ca="1" si="393"/>
        <v>0</v>
      </c>
      <c r="BH214" s="359">
        <f t="shared" ca="1" si="394"/>
        <v>0</v>
      </c>
      <c r="BI214" s="359">
        <f t="shared" ca="1" si="428"/>
        <v>0</v>
      </c>
      <c r="BK214" s="362">
        <f t="shared" ca="1" si="455"/>
        <v>325</v>
      </c>
      <c r="BL214" s="362">
        <v>206</v>
      </c>
      <c r="BM214" s="371">
        <f t="shared" ca="1" si="456"/>
        <v>0</v>
      </c>
      <c r="BN214" s="359">
        <f t="shared" ca="1" si="372"/>
        <v>0</v>
      </c>
      <c r="BO214" s="359">
        <f t="shared" ca="1" si="395"/>
        <v>0</v>
      </c>
      <c r="BP214" s="359">
        <f t="shared" ca="1" si="396"/>
        <v>0</v>
      </c>
      <c r="BQ214" s="359">
        <f t="shared" ca="1" si="397"/>
        <v>0</v>
      </c>
      <c r="BR214" s="359">
        <f t="shared" ca="1" si="429"/>
        <v>0</v>
      </c>
      <c r="BT214" s="362">
        <f t="shared" ca="1" si="457"/>
        <v>325</v>
      </c>
      <c r="BU214" s="362">
        <v>206</v>
      </c>
      <c r="BV214" s="371">
        <f t="shared" ca="1" si="458"/>
        <v>0</v>
      </c>
      <c r="BW214" s="359">
        <f t="shared" ca="1" si="373"/>
        <v>0</v>
      </c>
      <c r="BX214" s="359">
        <f t="shared" ca="1" si="398"/>
        <v>0</v>
      </c>
      <c r="BY214" s="359">
        <f t="shared" ca="1" si="399"/>
        <v>0</v>
      </c>
      <c r="BZ214" s="359">
        <f t="shared" ca="1" si="400"/>
        <v>0</v>
      </c>
      <c r="CA214" s="359">
        <f t="shared" ca="1" si="430"/>
        <v>0</v>
      </c>
      <c r="CC214" s="362">
        <f t="shared" ca="1" si="459"/>
        <v>325</v>
      </c>
      <c r="CD214" s="362">
        <v>206</v>
      </c>
      <c r="CE214" s="371">
        <f t="shared" ca="1" si="460"/>
        <v>0</v>
      </c>
      <c r="CF214" s="359">
        <f t="shared" ca="1" si="374"/>
        <v>0</v>
      </c>
      <c r="CG214" s="359">
        <f t="shared" ca="1" si="401"/>
        <v>0</v>
      </c>
      <c r="CH214" s="359">
        <f t="shared" ca="1" si="402"/>
        <v>0</v>
      </c>
      <c r="CI214" s="359">
        <f t="shared" ca="1" si="403"/>
        <v>0</v>
      </c>
      <c r="CJ214" s="359">
        <f t="shared" ca="1" si="431"/>
        <v>0</v>
      </c>
      <c r="CL214" s="362">
        <f t="shared" ca="1" si="461"/>
        <v>325</v>
      </c>
      <c r="CM214" s="362">
        <v>206</v>
      </c>
      <c r="CN214" s="371">
        <f t="shared" ca="1" si="462"/>
        <v>0</v>
      </c>
      <c r="CO214" s="359">
        <f t="shared" ca="1" si="474"/>
        <v>0</v>
      </c>
      <c r="CP214" s="359">
        <f t="shared" ca="1" si="405"/>
        <v>0</v>
      </c>
      <c r="CQ214" s="359">
        <f t="shared" ca="1" si="406"/>
        <v>0</v>
      </c>
      <c r="CR214" s="359">
        <f t="shared" ca="1" si="407"/>
        <v>0</v>
      </c>
      <c r="CS214" s="359">
        <f t="shared" ca="1" si="432"/>
        <v>0</v>
      </c>
      <c r="CU214" s="362">
        <f t="shared" ca="1" si="463"/>
        <v>325</v>
      </c>
      <c r="CV214" s="362">
        <v>206</v>
      </c>
      <c r="CW214" s="371">
        <f t="shared" ca="1" si="464"/>
        <v>0</v>
      </c>
      <c r="CX214" s="359">
        <f t="shared" ca="1" si="375"/>
        <v>0</v>
      </c>
      <c r="CY214" s="359">
        <f t="shared" ca="1" si="408"/>
        <v>0</v>
      </c>
      <c r="CZ214" s="359">
        <f t="shared" ca="1" si="409"/>
        <v>0</v>
      </c>
      <c r="DA214" s="359">
        <f t="shared" ca="1" si="410"/>
        <v>0</v>
      </c>
      <c r="DB214" s="359">
        <f t="shared" ca="1" si="433"/>
        <v>0</v>
      </c>
      <c r="DD214" s="362">
        <f t="shared" ca="1" si="465"/>
        <v>325</v>
      </c>
      <c r="DE214" s="362">
        <v>206</v>
      </c>
      <c r="DF214" s="371">
        <f t="shared" ca="1" si="466"/>
        <v>0</v>
      </c>
      <c r="DG214" s="359">
        <f t="shared" ca="1" si="376"/>
        <v>0</v>
      </c>
      <c r="DH214" s="359">
        <f t="shared" ca="1" si="411"/>
        <v>0</v>
      </c>
      <c r="DI214" s="359">
        <f t="shared" ca="1" si="412"/>
        <v>0</v>
      </c>
      <c r="DJ214" s="359">
        <f t="shared" ca="1" si="413"/>
        <v>0</v>
      </c>
      <c r="DK214" s="359">
        <f t="shared" ca="1" si="434"/>
        <v>0</v>
      </c>
      <c r="DM214" s="362">
        <f t="shared" ca="1" si="467"/>
        <v>325</v>
      </c>
      <c r="DN214" s="362">
        <v>206</v>
      </c>
      <c r="DO214" s="371">
        <f t="shared" ca="1" si="468"/>
        <v>0</v>
      </c>
      <c r="DP214" s="359">
        <f t="shared" ca="1" si="377"/>
        <v>0</v>
      </c>
      <c r="DQ214" s="359">
        <f t="shared" ca="1" si="414"/>
        <v>0</v>
      </c>
      <c r="DR214" s="359">
        <f t="shared" ca="1" si="415"/>
        <v>0</v>
      </c>
      <c r="DS214" s="359">
        <f t="shared" ca="1" si="416"/>
        <v>0</v>
      </c>
      <c r="DT214" s="359">
        <f t="shared" ca="1" si="435"/>
        <v>0</v>
      </c>
      <c r="DV214" s="362">
        <f t="shared" ca="1" si="469"/>
        <v>325</v>
      </c>
      <c r="DW214" s="362">
        <v>206</v>
      </c>
      <c r="DX214" s="371">
        <f t="shared" ca="1" si="470"/>
        <v>0</v>
      </c>
      <c r="DY214" s="359">
        <f t="shared" ca="1" si="378"/>
        <v>0</v>
      </c>
      <c r="DZ214" s="359">
        <f t="shared" ca="1" si="417"/>
        <v>0</v>
      </c>
      <c r="EA214" s="359">
        <f t="shared" ca="1" si="418"/>
        <v>0</v>
      </c>
      <c r="EB214" s="359">
        <f t="shared" ca="1" si="419"/>
        <v>0</v>
      </c>
      <c r="EC214" s="359">
        <f t="shared" ca="1" si="436"/>
        <v>0</v>
      </c>
      <c r="EE214" s="362">
        <f t="shared" ca="1" si="471"/>
        <v>325</v>
      </c>
      <c r="EF214" s="362">
        <v>206</v>
      </c>
      <c r="EG214" s="371">
        <f t="shared" ca="1" si="472"/>
        <v>0</v>
      </c>
      <c r="EH214" s="359">
        <f t="shared" ca="1" si="379"/>
        <v>0</v>
      </c>
      <c r="EI214" s="359">
        <f t="shared" ca="1" si="420"/>
        <v>0</v>
      </c>
      <c r="EJ214" s="359">
        <f t="shared" ca="1" si="421"/>
        <v>0</v>
      </c>
      <c r="EK214" s="359">
        <f t="shared" ca="1" si="422"/>
        <v>0</v>
      </c>
      <c r="EL214" s="359">
        <f t="shared" ca="1" si="437"/>
        <v>0</v>
      </c>
    </row>
    <row r="215" spans="6:142" x14ac:dyDescent="0.35">
      <c r="F215" s="372">
        <f ca="1">IFERROR(INDEX('Inflation Rates'!$A$16:$H$138,MATCH('IRA Roth'!$H215,'Inflation Rates'!$A$16:$A$138,0),8)/INDEX('Inflation Rates'!$A$16:$H$138,MATCH('IRA Roth'!$H215,'Inflation Rates'!$A$16:$A$138,0)-1,8)-1,F214)</f>
        <v>2.0000000000000018E-2</v>
      </c>
      <c r="G215" s="372">
        <f ca="1">IFERROR(INDEX('Inflation Rates'!$A$16:$H$138,MATCH('IRA Roth'!$H215,'Inflation Rates'!$A$16:$A$138,0),6)/INDEX('Inflation Rates'!$A$16:$H$138,MATCH('IRA Roth'!$H215,'Inflation Rates'!$A$16:$A$138,0)-1,6)-1,G214)</f>
        <v>2.0999999999999908E-2</v>
      </c>
      <c r="H215" s="362">
        <f t="shared" ca="1" si="438"/>
        <v>2226</v>
      </c>
      <c r="I215" s="362">
        <f t="shared" ca="1" si="438"/>
        <v>326</v>
      </c>
      <c r="J215" s="362">
        <v>207</v>
      </c>
      <c r="K215" s="371">
        <f t="shared" ca="1" si="439"/>
        <v>0</v>
      </c>
      <c r="L215" s="359">
        <f t="shared" ca="1" si="380"/>
        <v>0</v>
      </c>
      <c r="M215" s="359">
        <f t="shared" ca="1" si="381"/>
        <v>0</v>
      </c>
      <c r="N215" s="359">
        <f t="shared" ca="1" si="382"/>
        <v>0</v>
      </c>
      <c r="O215" s="359">
        <f t="shared" ca="1" si="440"/>
        <v>0</v>
      </c>
      <c r="P215" s="359">
        <f t="shared" ca="1" si="423"/>
        <v>0</v>
      </c>
      <c r="R215" s="362">
        <f t="shared" ca="1" si="441"/>
        <v>326</v>
      </c>
      <c r="S215" s="362">
        <v>207</v>
      </c>
      <c r="T215" s="371">
        <f t="shared" ca="1" si="442"/>
        <v>0</v>
      </c>
      <c r="U215" s="359">
        <f t="shared" ca="1" si="368"/>
        <v>0</v>
      </c>
      <c r="V215" s="359">
        <f t="shared" ca="1" si="383"/>
        <v>0</v>
      </c>
      <c r="W215" s="359">
        <f t="shared" ca="1" si="384"/>
        <v>0</v>
      </c>
      <c r="X215" s="359">
        <f t="shared" ca="1" si="443"/>
        <v>0</v>
      </c>
      <c r="Y215" s="359">
        <f t="shared" ca="1" si="424"/>
        <v>0</v>
      </c>
      <c r="AA215" s="362">
        <f t="shared" ca="1" si="444"/>
        <v>326</v>
      </c>
      <c r="AB215" s="362">
        <v>207</v>
      </c>
      <c r="AC215" s="371">
        <f t="shared" ca="1" si="445"/>
        <v>0</v>
      </c>
      <c r="AD215" s="359">
        <f t="shared" ca="1" si="473"/>
        <v>0</v>
      </c>
      <c r="AE215" s="359">
        <f t="shared" ca="1" si="386"/>
        <v>0</v>
      </c>
      <c r="AF215" s="359">
        <f t="shared" ca="1" si="387"/>
        <v>0</v>
      </c>
      <c r="AG215" s="359">
        <f t="shared" ca="1" si="446"/>
        <v>0</v>
      </c>
      <c r="AH215" s="359">
        <f t="shared" ca="1" si="425"/>
        <v>0</v>
      </c>
      <c r="AJ215" s="362">
        <f t="shared" ca="1" si="447"/>
        <v>326</v>
      </c>
      <c r="AK215" s="362">
        <v>207</v>
      </c>
      <c r="AL215" s="371">
        <f t="shared" ca="1" si="448"/>
        <v>0</v>
      </c>
      <c r="AM215" s="359">
        <f t="shared" ca="1" si="369"/>
        <v>0</v>
      </c>
      <c r="AN215" s="359">
        <f t="shared" ca="1" si="388"/>
        <v>0</v>
      </c>
      <c r="AO215" s="359">
        <f t="shared" ca="1" si="389"/>
        <v>0</v>
      </c>
      <c r="AP215" s="359">
        <f t="shared" ca="1" si="449"/>
        <v>0</v>
      </c>
      <c r="AQ215" s="359">
        <f t="shared" ca="1" si="426"/>
        <v>0</v>
      </c>
      <c r="AS215" s="362">
        <f t="shared" ca="1" si="450"/>
        <v>326</v>
      </c>
      <c r="AT215" s="362">
        <v>207</v>
      </c>
      <c r="AU215" s="371">
        <f t="shared" ca="1" si="451"/>
        <v>0</v>
      </c>
      <c r="AV215" s="359">
        <f t="shared" ca="1" si="370"/>
        <v>0</v>
      </c>
      <c r="AW215" s="359">
        <f t="shared" ca="1" si="390"/>
        <v>0</v>
      </c>
      <c r="AX215" s="359">
        <f t="shared" ca="1" si="391"/>
        <v>0</v>
      </c>
      <c r="AY215" s="359">
        <f t="shared" ca="1" si="452"/>
        <v>0</v>
      </c>
      <c r="AZ215" s="359">
        <f t="shared" ca="1" si="427"/>
        <v>0</v>
      </c>
      <c r="BB215" s="362">
        <f t="shared" ca="1" si="453"/>
        <v>326</v>
      </c>
      <c r="BC215" s="362">
        <v>207</v>
      </c>
      <c r="BD215" s="371">
        <f t="shared" ca="1" si="454"/>
        <v>0</v>
      </c>
      <c r="BE215" s="359">
        <f t="shared" ca="1" si="371"/>
        <v>0</v>
      </c>
      <c r="BF215" s="359">
        <f t="shared" ca="1" si="392"/>
        <v>0</v>
      </c>
      <c r="BG215" s="359">
        <f t="shared" ca="1" si="393"/>
        <v>0</v>
      </c>
      <c r="BH215" s="359">
        <f t="shared" ca="1" si="394"/>
        <v>0</v>
      </c>
      <c r="BI215" s="359">
        <f t="shared" ca="1" si="428"/>
        <v>0</v>
      </c>
      <c r="BK215" s="362">
        <f t="shared" ca="1" si="455"/>
        <v>326</v>
      </c>
      <c r="BL215" s="362">
        <v>207</v>
      </c>
      <c r="BM215" s="371">
        <f t="shared" ca="1" si="456"/>
        <v>0</v>
      </c>
      <c r="BN215" s="359">
        <f t="shared" ca="1" si="372"/>
        <v>0</v>
      </c>
      <c r="BO215" s="359">
        <f t="shared" ca="1" si="395"/>
        <v>0</v>
      </c>
      <c r="BP215" s="359">
        <f t="shared" ca="1" si="396"/>
        <v>0</v>
      </c>
      <c r="BQ215" s="359">
        <f t="shared" ca="1" si="397"/>
        <v>0</v>
      </c>
      <c r="BR215" s="359">
        <f t="shared" ca="1" si="429"/>
        <v>0</v>
      </c>
      <c r="BT215" s="362">
        <f t="shared" ca="1" si="457"/>
        <v>326</v>
      </c>
      <c r="BU215" s="362">
        <v>207</v>
      </c>
      <c r="BV215" s="371">
        <f t="shared" ca="1" si="458"/>
        <v>0</v>
      </c>
      <c r="BW215" s="359">
        <f t="shared" ca="1" si="373"/>
        <v>0</v>
      </c>
      <c r="BX215" s="359">
        <f t="shared" ca="1" si="398"/>
        <v>0</v>
      </c>
      <c r="BY215" s="359">
        <f t="shared" ca="1" si="399"/>
        <v>0</v>
      </c>
      <c r="BZ215" s="359">
        <f t="shared" ca="1" si="400"/>
        <v>0</v>
      </c>
      <c r="CA215" s="359">
        <f t="shared" ca="1" si="430"/>
        <v>0</v>
      </c>
      <c r="CC215" s="362">
        <f t="shared" ca="1" si="459"/>
        <v>326</v>
      </c>
      <c r="CD215" s="362">
        <v>207</v>
      </c>
      <c r="CE215" s="371">
        <f t="shared" ca="1" si="460"/>
        <v>0</v>
      </c>
      <c r="CF215" s="359">
        <f t="shared" ca="1" si="374"/>
        <v>0</v>
      </c>
      <c r="CG215" s="359">
        <f t="shared" ca="1" si="401"/>
        <v>0</v>
      </c>
      <c r="CH215" s="359">
        <f t="shared" ca="1" si="402"/>
        <v>0</v>
      </c>
      <c r="CI215" s="359">
        <f t="shared" ca="1" si="403"/>
        <v>0</v>
      </c>
      <c r="CJ215" s="359">
        <f t="shared" ca="1" si="431"/>
        <v>0</v>
      </c>
      <c r="CL215" s="362">
        <f t="shared" ca="1" si="461"/>
        <v>326</v>
      </c>
      <c r="CM215" s="362">
        <v>207</v>
      </c>
      <c r="CN215" s="371">
        <f t="shared" ca="1" si="462"/>
        <v>0</v>
      </c>
      <c r="CO215" s="359">
        <f t="shared" ca="1" si="474"/>
        <v>0</v>
      </c>
      <c r="CP215" s="359">
        <f t="shared" ca="1" si="405"/>
        <v>0</v>
      </c>
      <c r="CQ215" s="359">
        <f t="shared" ca="1" si="406"/>
        <v>0</v>
      </c>
      <c r="CR215" s="359">
        <f t="shared" ca="1" si="407"/>
        <v>0</v>
      </c>
      <c r="CS215" s="359">
        <f t="shared" ca="1" si="432"/>
        <v>0</v>
      </c>
      <c r="CU215" s="362">
        <f t="shared" ca="1" si="463"/>
        <v>326</v>
      </c>
      <c r="CV215" s="362">
        <v>207</v>
      </c>
      <c r="CW215" s="371">
        <f t="shared" ca="1" si="464"/>
        <v>0</v>
      </c>
      <c r="CX215" s="359">
        <f t="shared" ca="1" si="375"/>
        <v>0</v>
      </c>
      <c r="CY215" s="359">
        <f t="shared" ca="1" si="408"/>
        <v>0</v>
      </c>
      <c r="CZ215" s="359">
        <f t="shared" ca="1" si="409"/>
        <v>0</v>
      </c>
      <c r="DA215" s="359">
        <f t="shared" ca="1" si="410"/>
        <v>0</v>
      </c>
      <c r="DB215" s="359">
        <f t="shared" ca="1" si="433"/>
        <v>0</v>
      </c>
      <c r="DD215" s="362">
        <f t="shared" ca="1" si="465"/>
        <v>326</v>
      </c>
      <c r="DE215" s="362">
        <v>207</v>
      </c>
      <c r="DF215" s="371">
        <f t="shared" ca="1" si="466"/>
        <v>0</v>
      </c>
      <c r="DG215" s="359">
        <f t="shared" ca="1" si="376"/>
        <v>0</v>
      </c>
      <c r="DH215" s="359">
        <f t="shared" ca="1" si="411"/>
        <v>0</v>
      </c>
      <c r="DI215" s="359">
        <f t="shared" ca="1" si="412"/>
        <v>0</v>
      </c>
      <c r="DJ215" s="359">
        <f t="shared" ca="1" si="413"/>
        <v>0</v>
      </c>
      <c r="DK215" s="359">
        <f t="shared" ca="1" si="434"/>
        <v>0</v>
      </c>
      <c r="DM215" s="362">
        <f t="shared" ca="1" si="467"/>
        <v>326</v>
      </c>
      <c r="DN215" s="362">
        <v>207</v>
      </c>
      <c r="DO215" s="371">
        <f t="shared" ca="1" si="468"/>
        <v>0</v>
      </c>
      <c r="DP215" s="359">
        <f t="shared" ca="1" si="377"/>
        <v>0</v>
      </c>
      <c r="DQ215" s="359">
        <f t="shared" ca="1" si="414"/>
        <v>0</v>
      </c>
      <c r="DR215" s="359">
        <f t="shared" ca="1" si="415"/>
        <v>0</v>
      </c>
      <c r="DS215" s="359">
        <f t="shared" ca="1" si="416"/>
        <v>0</v>
      </c>
      <c r="DT215" s="359">
        <f t="shared" ca="1" si="435"/>
        <v>0</v>
      </c>
      <c r="DV215" s="362">
        <f t="shared" ca="1" si="469"/>
        <v>326</v>
      </c>
      <c r="DW215" s="362">
        <v>207</v>
      </c>
      <c r="DX215" s="371">
        <f t="shared" ca="1" si="470"/>
        <v>0</v>
      </c>
      <c r="DY215" s="359">
        <f t="shared" ca="1" si="378"/>
        <v>0</v>
      </c>
      <c r="DZ215" s="359">
        <f t="shared" ca="1" si="417"/>
        <v>0</v>
      </c>
      <c r="EA215" s="359">
        <f t="shared" ca="1" si="418"/>
        <v>0</v>
      </c>
      <c r="EB215" s="359">
        <f t="shared" ca="1" si="419"/>
        <v>0</v>
      </c>
      <c r="EC215" s="359">
        <f t="shared" ca="1" si="436"/>
        <v>0</v>
      </c>
      <c r="EE215" s="362">
        <f t="shared" ca="1" si="471"/>
        <v>326</v>
      </c>
      <c r="EF215" s="362">
        <v>207</v>
      </c>
      <c r="EG215" s="371">
        <f t="shared" ca="1" si="472"/>
        <v>0</v>
      </c>
      <c r="EH215" s="359">
        <f t="shared" ca="1" si="379"/>
        <v>0</v>
      </c>
      <c r="EI215" s="359">
        <f t="shared" ca="1" si="420"/>
        <v>0</v>
      </c>
      <c r="EJ215" s="359">
        <f t="shared" ca="1" si="421"/>
        <v>0</v>
      </c>
      <c r="EK215" s="359">
        <f t="shared" ca="1" si="422"/>
        <v>0</v>
      </c>
      <c r="EL215" s="359">
        <f t="shared" ca="1" si="437"/>
        <v>0</v>
      </c>
    </row>
    <row r="216" spans="6:142" x14ac:dyDescent="0.35">
      <c r="F216" s="372">
        <f ca="1">IFERROR(INDEX('Inflation Rates'!$A$16:$H$138,MATCH('IRA Roth'!$H216,'Inflation Rates'!$A$16:$A$138,0),8)/INDEX('Inflation Rates'!$A$16:$H$138,MATCH('IRA Roth'!$H216,'Inflation Rates'!$A$16:$A$138,0)-1,8)-1,F215)</f>
        <v>2.0000000000000018E-2</v>
      </c>
      <c r="G216" s="372">
        <f ca="1">IFERROR(INDEX('Inflation Rates'!$A$16:$H$138,MATCH('IRA Roth'!$H216,'Inflation Rates'!$A$16:$A$138,0),6)/INDEX('Inflation Rates'!$A$16:$H$138,MATCH('IRA Roth'!$H216,'Inflation Rates'!$A$16:$A$138,0)-1,6)-1,G215)</f>
        <v>2.0999999999999908E-2</v>
      </c>
      <c r="H216" s="362">
        <f t="shared" ca="1" si="438"/>
        <v>2227</v>
      </c>
      <c r="I216" s="362">
        <f t="shared" ca="1" si="438"/>
        <v>327</v>
      </c>
      <c r="J216" s="362">
        <v>208</v>
      </c>
      <c r="K216" s="371">
        <f t="shared" ca="1" si="439"/>
        <v>0</v>
      </c>
      <c r="L216" s="359">
        <f t="shared" ca="1" si="380"/>
        <v>0</v>
      </c>
      <c r="M216" s="359">
        <f t="shared" ca="1" si="381"/>
        <v>0</v>
      </c>
      <c r="N216" s="359">
        <f t="shared" ca="1" si="382"/>
        <v>0</v>
      </c>
      <c r="O216" s="359">
        <f t="shared" ca="1" si="440"/>
        <v>0</v>
      </c>
      <c r="P216" s="359">
        <f t="shared" ca="1" si="423"/>
        <v>0</v>
      </c>
      <c r="R216" s="362">
        <f t="shared" ca="1" si="441"/>
        <v>327</v>
      </c>
      <c r="S216" s="362">
        <v>208</v>
      </c>
      <c r="T216" s="371">
        <f t="shared" ca="1" si="442"/>
        <v>0</v>
      </c>
      <c r="U216" s="359">
        <f t="shared" ca="1" si="368"/>
        <v>0</v>
      </c>
      <c r="V216" s="359">
        <f t="shared" ca="1" si="383"/>
        <v>0</v>
      </c>
      <c r="W216" s="359">
        <f t="shared" ca="1" si="384"/>
        <v>0</v>
      </c>
      <c r="X216" s="359">
        <f t="shared" ca="1" si="443"/>
        <v>0</v>
      </c>
      <c r="Y216" s="359">
        <f t="shared" ca="1" si="424"/>
        <v>0</v>
      </c>
      <c r="AA216" s="362">
        <f t="shared" ca="1" si="444"/>
        <v>327</v>
      </c>
      <c r="AB216" s="362">
        <v>208</v>
      </c>
      <c r="AC216" s="371">
        <f t="shared" ca="1" si="445"/>
        <v>0</v>
      </c>
      <c r="AD216" s="359">
        <f t="shared" ca="1" si="473"/>
        <v>0</v>
      </c>
      <c r="AE216" s="359">
        <f t="shared" ca="1" si="386"/>
        <v>0</v>
      </c>
      <c r="AF216" s="359">
        <f t="shared" ca="1" si="387"/>
        <v>0</v>
      </c>
      <c r="AG216" s="359">
        <f t="shared" ca="1" si="446"/>
        <v>0</v>
      </c>
      <c r="AH216" s="359">
        <f t="shared" ca="1" si="425"/>
        <v>0</v>
      </c>
      <c r="AJ216" s="362">
        <f t="shared" ca="1" si="447"/>
        <v>327</v>
      </c>
      <c r="AK216" s="362">
        <v>208</v>
      </c>
      <c r="AL216" s="371">
        <f t="shared" ca="1" si="448"/>
        <v>0</v>
      </c>
      <c r="AM216" s="359">
        <f t="shared" ca="1" si="369"/>
        <v>0</v>
      </c>
      <c r="AN216" s="359">
        <f t="shared" ca="1" si="388"/>
        <v>0</v>
      </c>
      <c r="AO216" s="359">
        <f t="shared" ca="1" si="389"/>
        <v>0</v>
      </c>
      <c r="AP216" s="359">
        <f t="shared" ca="1" si="449"/>
        <v>0</v>
      </c>
      <c r="AQ216" s="359">
        <f t="shared" ca="1" si="426"/>
        <v>0</v>
      </c>
      <c r="AS216" s="362">
        <f t="shared" ca="1" si="450"/>
        <v>327</v>
      </c>
      <c r="AT216" s="362">
        <v>208</v>
      </c>
      <c r="AU216" s="371">
        <f t="shared" ca="1" si="451"/>
        <v>0</v>
      </c>
      <c r="AV216" s="359">
        <f t="shared" ca="1" si="370"/>
        <v>0</v>
      </c>
      <c r="AW216" s="359">
        <f t="shared" ca="1" si="390"/>
        <v>0</v>
      </c>
      <c r="AX216" s="359">
        <f t="shared" ca="1" si="391"/>
        <v>0</v>
      </c>
      <c r="AY216" s="359">
        <f t="shared" ca="1" si="452"/>
        <v>0</v>
      </c>
      <c r="AZ216" s="359">
        <f t="shared" ca="1" si="427"/>
        <v>0</v>
      </c>
      <c r="BB216" s="362">
        <f t="shared" ca="1" si="453"/>
        <v>327</v>
      </c>
      <c r="BC216" s="362">
        <v>208</v>
      </c>
      <c r="BD216" s="371">
        <f t="shared" ca="1" si="454"/>
        <v>0</v>
      </c>
      <c r="BE216" s="359">
        <f t="shared" ca="1" si="371"/>
        <v>0</v>
      </c>
      <c r="BF216" s="359">
        <f t="shared" ca="1" si="392"/>
        <v>0</v>
      </c>
      <c r="BG216" s="359">
        <f t="shared" ca="1" si="393"/>
        <v>0</v>
      </c>
      <c r="BH216" s="359">
        <f t="shared" ca="1" si="394"/>
        <v>0</v>
      </c>
      <c r="BI216" s="359">
        <f t="shared" ca="1" si="428"/>
        <v>0</v>
      </c>
      <c r="BK216" s="362">
        <f t="shared" ca="1" si="455"/>
        <v>327</v>
      </c>
      <c r="BL216" s="362">
        <v>208</v>
      </c>
      <c r="BM216" s="371">
        <f t="shared" ca="1" si="456"/>
        <v>0</v>
      </c>
      <c r="BN216" s="359">
        <f t="shared" ca="1" si="372"/>
        <v>0</v>
      </c>
      <c r="BO216" s="359">
        <f t="shared" ca="1" si="395"/>
        <v>0</v>
      </c>
      <c r="BP216" s="359">
        <f t="shared" ca="1" si="396"/>
        <v>0</v>
      </c>
      <c r="BQ216" s="359">
        <f t="shared" ca="1" si="397"/>
        <v>0</v>
      </c>
      <c r="BR216" s="359">
        <f t="shared" ca="1" si="429"/>
        <v>0</v>
      </c>
      <c r="BT216" s="362">
        <f t="shared" ca="1" si="457"/>
        <v>327</v>
      </c>
      <c r="BU216" s="362">
        <v>208</v>
      </c>
      <c r="BV216" s="371">
        <f t="shared" ca="1" si="458"/>
        <v>0</v>
      </c>
      <c r="BW216" s="359">
        <f t="shared" ca="1" si="373"/>
        <v>0</v>
      </c>
      <c r="BX216" s="359">
        <f t="shared" ca="1" si="398"/>
        <v>0</v>
      </c>
      <c r="BY216" s="359">
        <f t="shared" ca="1" si="399"/>
        <v>0</v>
      </c>
      <c r="BZ216" s="359">
        <f t="shared" ca="1" si="400"/>
        <v>0</v>
      </c>
      <c r="CA216" s="359">
        <f t="shared" ca="1" si="430"/>
        <v>0</v>
      </c>
      <c r="CC216" s="362">
        <f t="shared" ca="1" si="459"/>
        <v>327</v>
      </c>
      <c r="CD216" s="362">
        <v>208</v>
      </c>
      <c r="CE216" s="371">
        <f t="shared" ca="1" si="460"/>
        <v>0</v>
      </c>
      <c r="CF216" s="359">
        <f t="shared" ca="1" si="374"/>
        <v>0</v>
      </c>
      <c r="CG216" s="359">
        <f t="shared" ca="1" si="401"/>
        <v>0</v>
      </c>
      <c r="CH216" s="359">
        <f t="shared" ca="1" si="402"/>
        <v>0</v>
      </c>
      <c r="CI216" s="359">
        <f t="shared" ca="1" si="403"/>
        <v>0</v>
      </c>
      <c r="CJ216" s="359">
        <f t="shared" ca="1" si="431"/>
        <v>0</v>
      </c>
      <c r="CL216" s="362">
        <f t="shared" ca="1" si="461"/>
        <v>327</v>
      </c>
      <c r="CM216" s="362">
        <v>208</v>
      </c>
      <c r="CN216" s="371">
        <f t="shared" ca="1" si="462"/>
        <v>0</v>
      </c>
      <c r="CO216" s="359">
        <f t="shared" ca="1" si="474"/>
        <v>0</v>
      </c>
      <c r="CP216" s="359">
        <f t="shared" ca="1" si="405"/>
        <v>0</v>
      </c>
      <c r="CQ216" s="359">
        <f t="shared" ca="1" si="406"/>
        <v>0</v>
      </c>
      <c r="CR216" s="359">
        <f t="shared" ca="1" si="407"/>
        <v>0</v>
      </c>
      <c r="CS216" s="359">
        <f t="shared" ca="1" si="432"/>
        <v>0</v>
      </c>
      <c r="CU216" s="362">
        <f t="shared" ca="1" si="463"/>
        <v>327</v>
      </c>
      <c r="CV216" s="362">
        <v>208</v>
      </c>
      <c r="CW216" s="371">
        <f t="shared" ca="1" si="464"/>
        <v>0</v>
      </c>
      <c r="CX216" s="359">
        <f t="shared" ca="1" si="375"/>
        <v>0</v>
      </c>
      <c r="CY216" s="359">
        <f t="shared" ca="1" si="408"/>
        <v>0</v>
      </c>
      <c r="CZ216" s="359">
        <f t="shared" ca="1" si="409"/>
        <v>0</v>
      </c>
      <c r="DA216" s="359">
        <f t="shared" ca="1" si="410"/>
        <v>0</v>
      </c>
      <c r="DB216" s="359">
        <f t="shared" ca="1" si="433"/>
        <v>0</v>
      </c>
      <c r="DD216" s="362">
        <f t="shared" ca="1" si="465"/>
        <v>327</v>
      </c>
      <c r="DE216" s="362">
        <v>208</v>
      </c>
      <c r="DF216" s="371">
        <f t="shared" ca="1" si="466"/>
        <v>0</v>
      </c>
      <c r="DG216" s="359">
        <f t="shared" ca="1" si="376"/>
        <v>0</v>
      </c>
      <c r="DH216" s="359">
        <f t="shared" ca="1" si="411"/>
        <v>0</v>
      </c>
      <c r="DI216" s="359">
        <f t="shared" ca="1" si="412"/>
        <v>0</v>
      </c>
      <c r="DJ216" s="359">
        <f t="shared" ca="1" si="413"/>
        <v>0</v>
      </c>
      <c r="DK216" s="359">
        <f t="shared" ca="1" si="434"/>
        <v>0</v>
      </c>
      <c r="DM216" s="362">
        <f t="shared" ca="1" si="467"/>
        <v>327</v>
      </c>
      <c r="DN216" s="362">
        <v>208</v>
      </c>
      <c r="DO216" s="371">
        <f t="shared" ca="1" si="468"/>
        <v>0</v>
      </c>
      <c r="DP216" s="359">
        <f t="shared" ca="1" si="377"/>
        <v>0</v>
      </c>
      <c r="DQ216" s="359">
        <f t="shared" ca="1" si="414"/>
        <v>0</v>
      </c>
      <c r="DR216" s="359">
        <f t="shared" ca="1" si="415"/>
        <v>0</v>
      </c>
      <c r="DS216" s="359">
        <f t="shared" ca="1" si="416"/>
        <v>0</v>
      </c>
      <c r="DT216" s="359">
        <f t="shared" ca="1" si="435"/>
        <v>0</v>
      </c>
      <c r="DV216" s="362">
        <f t="shared" ca="1" si="469"/>
        <v>327</v>
      </c>
      <c r="DW216" s="362">
        <v>208</v>
      </c>
      <c r="DX216" s="371">
        <f t="shared" ca="1" si="470"/>
        <v>0</v>
      </c>
      <c r="DY216" s="359">
        <f t="shared" ca="1" si="378"/>
        <v>0</v>
      </c>
      <c r="DZ216" s="359">
        <f t="shared" ca="1" si="417"/>
        <v>0</v>
      </c>
      <c r="EA216" s="359">
        <f t="shared" ca="1" si="418"/>
        <v>0</v>
      </c>
      <c r="EB216" s="359">
        <f t="shared" ca="1" si="419"/>
        <v>0</v>
      </c>
      <c r="EC216" s="359">
        <f t="shared" ca="1" si="436"/>
        <v>0</v>
      </c>
      <c r="EE216" s="362">
        <f t="shared" ca="1" si="471"/>
        <v>327</v>
      </c>
      <c r="EF216" s="362">
        <v>208</v>
      </c>
      <c r="EG216" s="371">
        <f t="shared" ca="1" si="472"/>
        <v>0</v>
      </c>
      <c r="EH216" s="359">
        <f t="shared" ca="1" si="379"/>
        <v>0</v>
      </c>
      <c r="EI216" s="359">
        <f t="shared" ca="1" si="420"/>
        <v>0</v>
      </c>
      <c r="EJ216" s="359">
        <f t="shared" ca="1" si="421"/>
        <v>0</v>
      </c>
      <c r="EK216" s="359">
        <f t="shared" ca="1" si="422"/>
        <v>0</v>
      </c>
      <c r="EL216" s="359">
        <f t="shared" ca="1" si="437"/>
        <v>0</v>
      </c>
    </row>
    <row r="217" spans="6:142" x14ac:dyDescent="0.35">
      <c r="F217" s="372">
        <f ca="1">IFERROR(INDEX('Inflation Rates'!$A$16:$H$138,MATCH('IRA Roth'!$H217,'Inflation Rates'!$A$16:$A$138,0),8)/INDEX('Inflation Rates'!$A$16:$H$138,MATCH('IRA Roth'!$H217,'Inflation Rates'!$A$16:$A$138,0)-1,8)-1,F216)</f>
        <v>2.0000000000000018E-2</v>
      </c>
      <c r="G217" s="372">
        <f ca="1">IFERROR(INDEX('Inflation Rates'!$A$16:$H$138,MATCH('IRA Roth'!$H217,'Inflation Rates'!$A$16:$A$138,0),6)/INDEX('Inflation Rates'!$A$16:$H$138,MATCH('IRA Roth'!$H217,'Inflation Rates'!$A$16:$A$138,0)-1,6)-1,G216)</f>
        <v>2.0999999999999908E-2</v>
      </c>
      <c r="H217" s="362">
        <f t="shared" ca="1" si="438"/>
        <v>2228</v>
      </c>
      <c r="I217" s="362">
        <f t="shared" ca="1" si="438"/>
        <v>328</v>
      </c>
      <c r="J217" s="362">
        <v>209</v>
      </c>
      <c r="K217" s="371">
        <f t="shared" ca="1" si="439"/>
        <v>0</v>
      </c>
      <c r="L217" s="359">
        <f t="shared" ca="1" si="380"/>
        <v>0</v>
      </c>
      <c r="M217" s="359">
        <f t="shared" ca="1" si="381"/>
        <v>0</v>
      </c>
      <c r="N217" s="359">
        <f t="shared" ca="1" si="382"/>
        <v>0</v>
      </c>
      <c r="O217" s="359">
        <f t="shared" ca="1" si="440"/>
        <v>0</v>
      </c>
      <c r="P217" s="359">
        <f t="shared" ca="1" si="423"/>
        <v>0</v>
      </c>
      <c r="R217" s="362">
        <f t="shared" ca="1" si="441"/>
        <v>328</v>
      </c>
      <c r="S217" s="362">
        <v>209</v>
      </c>
      <c r="T217" s="371">
        <f t="shared" ca="1" si="442"/>
        <v>0</v>
      </c>
      <c r="U217" s="359">
        <f t="shared" ca="1" si="368"/>
        <v>0</v>
      </c>
      <c r="V217" s="359">
        <f t="shared" ca="1" si="383"/>
        <v>0</v>
      </c>
      <c r="W217" s="359">
        <f t="shared" ca="1" si="384"/>
        <v>0</v>
      </c>
      <c r="X217" s="359">
        <f t="shared" ca="1" si="443"/>
        <v>0</v>
      </c>
      <c r="Y217" s="359">
        <f t="shared" ca="1" si="424"/>
        <v>0</v>
      </c>
      <c r="AA217" s="362">
        <f t="shared" ca="1" si="444"/>
        <v>328</v>
      </c>
      <c r="AB217" s="362">
        <v>209</v>
      </c>
      <c r="AC217" s="371">
        <f t="shared" ca="1" si="445"/>
        <v>0</v>
      </c>
      <c r="AD217" s="359">
        <f t="shared" ca="1" si="473"/>
        <v>0</v>
      </c>
      <c r="AE217" s="359">
        <f t="shared" ca="1" si="386"/>
        <v>0</v>
      </c>
      <c r="AF217" s="359">
        <f t="shared" ca="1" si="387"/>
        <v>0</v>
      </c>
      <c r="AG217" s="359">
        <f t="shared" ca="1" si="446"/>
        <v>0</v>
      </c>
      <c r="AH217" s="359">
        <f t="shared" ca="1" si="425"/>
        <v>0</v>
      </c>
      <c r="AJ217" s="362">
        <f t="shared" ca="1" si="447"/>
        <v>328</v>
      </c>
      <c r="AK217" s="362">
        <v>209</v>
      </c>
      <c r="AL217" s="371">
        <f t="shared" ca="1" si="448"/>
        <v>0</v>
      </c>
      <c r="AM217" s="359">
        <f t="shared" ca="1" si="369"/>
        <v>0</v>
      </c>
      <c r="AN217" s="359">
        <f t="shared" ca="1" si="388"/>
        <v>0</v>
      </c>
      <c r="AO217" s="359">
        <f t="shared" ca="1" si="389"/>
        <v>0</v>
      </c>
      <c r="AP217" s="359">
        <f t="shared" ca="1" si="449"/>
        <v>0</v>
      </c>
      <c r="AQ217" s="359">
        <f t="shared" ca="1" si="426"/>
        <v>0</v>
      </c>
      <c r="AS217" s="362">
        <f t="shared" ca="1" si="450"/>
        <v>328</v>
      </c>
      <c r="AT217" s="362">
        <v>209</v>
      </c>
      <c r="AU217" s="371">
        <f t="shared" ca="1" si="451"/>
        <v>0</v>
      </c>
      <c r="AV217" s="359">
        <f t="shared" ca="1" si="370"/>
        <v>0</v>
      </c>
      <c r="AW217" s="359">
        <f t="shared" ca="1" si="390"/>
        <v>0</v>
      </c>
      <c r="AX217" s="359">
        <f t="shared" ca="1" si="391"/>
        <v>0</v>
      </c>
      <c r="AY217" s="359">
        <f t="shared" ca="1" si="452"/>
        <v>0</v>
      </c>
      <c r="AZ217" s="359">
        <f t="shared" ca="1" si="427"/>
        <v>0</v>
      </c>
      <c r="BB217" s="362">
        <f t="shared" ca="1" si="453"/>
        <v>328</v>
      </c>
      <c r="BC217" s="362">
        <v>209</v>
      </c>
      <c r="BD217" s="371">
        <f t="shared" ca="1" si="454"/>
        <v>0</v>
      </c>
      <c r="BE217" s="359">
        <f t="shared" ca="1" si="371"/>
        <v>0</v>
      </c>
      <c r="BF217" s="359">
        <f t="shared" ca="1" si="392"/>
        <v>0</v>
      </c>
      <c r="BG217" s="359">
        <f t="shared" ca="1" si="393"/>
        <v>0</v>
      </c>
      <c r="BH217" s="359">
        <f t="shared" ca="1" si="394"/>
        <v>0</v>
      </c>
      <c r="BI217" s="359">
        <f t="shared" ca="1" si="428"/>
        <v>0</v>
      </c>
      <c r="BK217" s="362">
        <f t="shared" ca="1" si="455"/>
        <v>328</v>
      </c>
      <c r="BL217" s="362">
        <v>209</v>
      </c>
      <c r="BM217" s="371">
        <f t="shared" ca="1" si="456"/>
        <v>0</v>
      </c>
      <c r="BN217" s="359">
        <f t="shared" ca="1" si="372"/>
        <v>0</v>
      </c>
      <c r="BO217" s="359">
        <f t="shared" ca="1" si="395"/>
        <v>0</v>
      </c>
      <c r="BP217" s="359">
        <f t="shared" ca="1" si="396"/>
        <v>0</v>
      </c>
      <c r="BQ217" s="359">
        <f t="shared" ca="1" si="397"/>
        <v>0</v>
      </c>
      <c r="BR217" s="359">
        <f t="shared" ca="1" si="429"/>
        <v>0</v>
      </c>
      <c r="BT217" s="362">
        <f t="shared" ca="1" si="457"/>
        <v>328</v>
      </c>
      <c r="BU217" s="362">
        <v>209</v>
      </c>
      <c r="BV217" s="371">
        <f t="shared" ca="1" si="458"/>
        <v>0</v>
      </c>
      <c r="BW217" s="359">
        <f t="shared" ca="1" si="373"/>
        <v>0</v>
      </c>
      <c r="BX217" s="359">
        <f t="shared" ca="1" si="398"/>
        <v>0</v>
      </c>
      <c r="BY217" s="359">
        <f t="shared" ca="1" si="399"/>
        <v>0</v>
      </c>
      <c r="BZ217" s="359">
        <f t="shared" ca="1" si="400"/>
        <v>0</v>
      </c>
      <c r="CA217" s="359">
        <f t="shared" ca="1" si="430"/>
        <v>0</v>
      </c>
      <c r="CC217" s="362">
        <f t="shared" ca="1" si="459"/>
        <v>328</v>
      </c>
      <c r="CD217" s="362">
        <v>209</v>
      </c>
      <c r="CE217" s="371">
        <f t="shared" ca="1" si="460"/>
        <v>0</v>
      </c>
      <c r="CF217" s="359">
        <f t="shared" ca="1" si="374"/>
        <v>0</v>
      </c>
      <c r="CG217" s="359">
        <f t="shared" ca="1" si="401"/>
        <v>0</v>
      </c>
      <c r="CH217" s="359">
        <f t="shared" ca="1" si="402"/>
        <v>0</v>
      </c>
      <c r="CI217" s="359">
        <f t="shared" ca="1" si="403"/>
        <v>0</v>
      </c>
      <c r="CJ217" s="359">
        <f t="shared" ca="1" si="431"/>
        <v>0</v>
      </c>
      <c r="CL217" s="362">
        <f t="shared" ca="1" si="461"/>
        <v>328</v>
      </c>
      <c r="CM217" s="362">
        <v>209</v>
      </c>
      <c r="CN217" s="371">
        <f t="shared" ca="1" si="462"/>
        <v>0</v>
      </c>
      <c r="CO217" s="359">
        <f t="shared" ca="1" si="474"/>
        <v>0</v>
      </c>
      <c r="CP217" s="359">
        <f t="shared" ca="1" si="405"/>
        <v>0</v>
      </c>
      <c r="CQ217" s="359">
        <f t="shared" ca="1" si="406"/>
        <v>0</v>
      </c>
      <c r="CR217" s="359">
        <f t="shared" ca="1" si="407"/>
        <v>0</v>
      </c>
      <c r="CS217" s="359">
        <f t="shared" ca="1" si="432"/>
        <v>0</v>
      </c>
      <c r="CU217" s="362">
        <f t="shared" ca="1" si="463"/>
        <v>328</v>
      </c>
      <c r="CV217" s="362">
        <v>209</v>
      </c>
      <c r="CW217" s="371">
        <f t="shared" ca="1" si="464"/>
        <v>0</v>
      </c>
      <c r="CX217" s="359">
        <f t="shared" ca="1" si="375"/>
        <v>0</v>
      </c>
      <c r="CY217" s="359">
        <f t="shared" ca="1" si="408"/>
        <v>0</v>
      </c>
      <c r="CZ217" s="359">
        <f t="shared" ca="1" si="409"/>
        <v>0</v>
      </c>
      <c r="DA217" s="359">
        <f t="shared" ca="1" si="410"/>
        <v>0</v>
      </c>
      <c r="DB217" s="359">
        <f t="shared" ca="1" si="433"/>
        <v>0</v>
      </c>
      <c r="DD217" s="362">
        <f t="shared" ca="1" si="465"/>
        <v>328</v>
      </c>
      <c r="DE217" s="362">
        <v>209</v>
      </c>
      <c r="DF217" s="371">
        <f t="shared" ca="1" si="466"/>
        <v>0</v>
      </c>
      <c r="DG217" s="359">
        <f t="shared" ca="1" si="376"/>
        <v>0</v>
      </c>
      <c r="DH217" s="359">
        <f t="shared" ca="1" si="411"/>
        <v>0</v>
      </c>
      <c r="DI217" s="359">
        <f t="shared" ca="1" si="412"/>
        <v>0</v>
      </c>
      <c r="DJ217" s="359">
        <f t="shared" ca="1" si="413"/>
        <v>0</v>
      </c>
      <c r="DK217" s="359">
        <f t="shared" ca="1" si="434"/>
        <v>0</v>
      </c>
      <c r="DM217" s="362">
        <f t="shared" ca="1" si="467"/>
        <v>328</v>
      </c>
      <c r="DN217" s="362">
        <v>209</v>
      </c>
      <c r="DO217" s="371">
        <f t="shared" ca="1" si="468"/>
        <v>0</v>
      </c>
      <c r="DP217" s="359">
        <f t="shared" ca="1" si="377"/>
        <v>0</v>
      </c>
      <c r="DQ217" s="359">
        <f t="shared" ca="1" si="414"/>
        <v>0</v>
      </c>
      <c r="DR217" s="359">
        <f t="shared" ca="1" si="415"/>
        <v>0</v>
      </c>
      <c r="DS217" s="359">
        <f t="shared" ca="1" si="416"/>
        <v>0</v>
      </c>
      <c r="DT217" s="359">
        <f t="shared" ca="1" si="435"/>
        <v>0</v>
      </c>
      <c r="DV217" s="362">
        <f t="shared" ca="1" si="469"/>
        <v>328</v>
      </c>
      <c r="DW217" s="362">
        <v>209</v>
      </c>
      <c r="DX217" s="371">
        <f t="shared" ca="1" si="470"/>
        <v>0</v>
      </c>
      <c r="DY217" s="359">
        <f t="shared" ca="1" si="378"/>
        <v>0</v>
      </c>
      <c r="DZ217" s="359">
        <f t="shared" ca="1" si="417"/>
        <v>0</v>
      </c>
      <c r="EA217" s="359">
        <f t="shared" ca="1" si="418"/>
        <v>0</v>
      </c>
      <c r="EB217" s="359">
        <f t="shared" ca="1" si="419"/>
        <v>0</v>
      </c>
      <c r="EC217" s="359">
        <f t="shared" ca="1" si="436"/>
        <v>0</v>
      </c>
      <c r="EE217" s="362">
        <f t="shared" ca="1" si="471"/>
        <v>328</v>
      </c>
      <c r="EF217" s="362">
        <v>209</v>
      </c>
      <c r="EG217" s="371">
        <f t="shared" ca="1" si="472"/>
        <v>0</v>
      </c>
      <c r="EH217" s="359">
        <f t="shared" ca="1" si="379"/>
        <v>0</v>
      </c>
      <c r="EI217" s="359">
        <f t="shared" ca="1" si="420"/>
        <v>0</v>
      </c>
      <c r="EJ217" s="359">
        <f t="shared" ca="1" si="421"/>
        <v>0</v>
      </c>
      <c r="EK217" s="359">
        <f t="shared" ca="1" si="422"/>
        <v>0</v>
      </c>
      <c r="EL217" s="359">
        <f t="shared" ca="1" si="437"/>
        <v>0</v>
      </c>
    </row>
    <row r="218" spans="6:142" x14ac:dyDescent="0.35">
      <c r="F218" s="372">
        <f ca="1">IFERROR(INDEX('Inflation Rates'!$A$16:$H$138,MATCH('IRA Roth'!$H218,'Inflation Rates'!$A$16:$A$138,0),8)/INDEX('Inflation Rates'!$A$16:$H$138,MATCH('IRA Roth'!$H218,'Inflation Rates'!$A$16:$A$138,0)-1,8)-1,F217)</f>
        <v>2.0000000000000018E-2</v>
      </c>
      <c r="G218" s="372">
        <f ca="1">IFERROR(INDEX('Inflation Rates'!$A$16:$H$138,MATCH('IRA Roth'!$H218,'Inflation Rates'!$A$16:$A$138,0),6)/INDEX('Inflation Rates'!$A$16:$H$138,MATCH('IRA Roth'!$H218,'Inflation Rates'!$A$16:$A$138,0)-1,6)-1,G217)</f>
        <v>2.0999999999999908E-2</v>
      </c>
      <c r="H218" s="362">
        <f t="shared" ca="1" si="438"/>
        <v>2229</v>
      </c>
      <c r="I218" s="362">
        <f t="shared" ca="1" si="438"/>
        <v>329</v>
      </c>
      <c r="J218" s="362">
        <v>210</v>
      </c>
      <c r="K218" s="371">
        <f t="shared" ca="1" si="439"/>
        <v>0</v>
      </c>
      <c r="L218" s="359">
        <f t="shared" ca="1" si="380"/>
        <v>0</v>
      </c>
      <c r="M218" s="359">
        <f t="shared" ca="1" si="381"/>
        <v>0</v>
      </c>
      <c r="N218" s="359">
        <f t="shared" ca="1" si="382"/>
        <v>0</v>
      </c>
      <c r="O218" s="359">
        <f t="shared" ca="1" si="440"/>
        <v>0</v>
      </c>
      <c r="P218" s="359">
        <f t="shared" ca="1" si="423"/>
        <v>0</v>
      </c>
      <c r="R218" s="362">
        <f t="shared" ca="1" si="441"/>
        <v>329</v>
      </c>
      <c r="S218" s="362">
        <v>210</v>
      </c>
      <c r="T218" s="371">
        <f t="shared" ca="1" si="442"/>
        <v>0</v>
      </c>
      <c r="U218" s="359">
        <f t="shared" ca="1" si="368"/>
        <v>0</v>
      </c>
      <c r="V218" s="359">
        <f t="shared" ca="1" si="383"/>
        <v>0</v>
      </c>
      <c r="W218" s="359">
        <f t="shared" ca="1" si="384"/>
        <v>0</v>
      </c>
      <c r="X218" s="359">
        <f t="shared" ca="1" si="443"/>
        <v>0</v>
      </c>
      <c r="Y218" s="359">
        <f t="shared" ca="1" si="424"/>
        <v>0</v>
      </c>
      <c r="AA218" s="362">
        <f t="shared" ca="1" si="444"/>
        <v>329</v>
      </c>
      <c r="AB218" s="362">
        <v>210</v>
      </c>
      <c r="AC218" s="371">
        <f t="shared" ca="1" si="445"/>
        <v>0</v>
      </c>
      <c r="AD218" s="359">
        <f t="shared" ca="1" si="473"/>
        <v>0</v>
      </c>
      <c r="AE218" s="359">
        <f t="shared" ca="1" si="386"/>
        <v>0</v>
      </c>
      <c r="AF218" s="359">
        <f t="shared" ca="1" si="387"/>
        <v>0</v>
      </c>
      <c r="AG218" s="359">
        <f t="shared" ca="1" si="446"/>
        <v>0</v>
      </c>
      <c r="AH218" s="359">
        <f t="shared" ca="1" si="425"/>
        <v>0</v>
      </c>
      <c r="AJ218" s="362">
        <f t="shared" ca="1" si="447"/>
        <v>329</v>
      </c>
      <c r="AK218" s="362">
        <v>210</v>
      </c>
      <c r="AL218" s="371">
        <f t="shared" ca="1" si="448"/>
        <v>0</v>
      </c>
      <c r="AM218" s="359">
        <f t="shared" ca="1" si="369"/>
        <v>0</v>
      </c>
      <c r="AN218" s="359">
        <f t="shared" ca="1" si="388"/>
        <v>0</v>
      </c>
      <c r="AO218" s="359">
        <f t="shared" ca="1" si="389"/>
        <v>0</v>
      </c>
      <c r="AP218" s="359">
        <f t="shared" ca="1" si="449"/>
        <v>0</v>
      </c>
      <c r="AQ218" s="359">
        <f t="shared" ca="1" si="426"/>
        <v>0</v>
      </c>
      <c r="AS218" s="362">
        <f t="shared" ca="1" si="450"/>
        <v>329</v>
      </c>
      <c r="AT218" s="362">
        <v>210</v>
      </c>
      <c r="AU218" s="371">
        <f t="shared" ca="1" si="451"/>
        <v>0</v>
      </c>
      <c r="AV218" s="359">
        <f t="shared" ca="1" si="370"/>
        <v>0</v>
      </c>
      <c r="AW218" s="359">
        <f t="shared" ca="1" si="390"/>
        <v>0</v>
      </c>
      <c r="AX218" s="359">
        <f t="shared" ca="1" si="391"/>
        <v>0</v>
      </c>
      <c r="AY218" s="359">
        <f t="shared" ca="1" si="452"/>
        <v>0</v>
      </c>
      <c r="AZ218" s="359">
        <f t="shared" ca="1" si="427"/>
        <v>0</v>
      </c>
      <c r="BB218" s="362">
        <f t="shared" ca="1" si="453"/>
        <v>329</v>
      </c>
      <c r="BC218" s="362">
        <v>210</v>
      </c>
      <c r="BD218" s="371">
        <f t="shared" ca="1" si="454"/>
        <v>0</v>
      </c>
      <c r="BE218" s="359">
        <f t="shared" ca="1" si="371"/>
        <v>0</v>
      </c>
      <c r="BF218" s="359">
        <f t="shared" ca="1" si="392"/>
        <v>0</v>
      </c>
      <c r="BG218" s="359">
        <f t="shared" ca="1" si="393"/>
        <v>0</v>
      </c>
      <c r="BH218" s="359">
        <f t="shared" ca="1" si="394"/>
        <v>0</v>
      </c>
      <c r="BI218" s="359">
        <f t="shared" ca="1" si="428"/>
        <v>0</v>
      </c>
      <c r="BK218" s="362">
        <f t="shared" ca="1" si="455"/>
        <v>329</v>
      </c>
      <c r="BL218" s="362">
        <v>210</v>
      </c>
      <c r="BM218" s="371">
        <f t="shared" ca="1" si="456"/>
        <v>0</v>
      </c>
      <c r="BN218" s="359">
        <f t="shared" ca="1" si="372"/>
        <v>0</v>
      </c>
      <c r="BO218" s="359">
        <f t="shared" ca="1" si="395"/>
        <v>0</v>
      </c>
      <c r="BP218" s="359">
        <f t="shared" ca="1" si="396"/>
        <v>0</v>
      </c>
      <c r="BQ218" s="359">
        <f t="shared" ca="1" si="397"/>
        <v>0</v>
      </c>
      <c r="BR218" s="359">
        <f t="shared" ca="1" si="429"/>
        <v>0</v>
      </c>
      <c r="BT218" s="362">
        <f t="shared" ca="1" si="457"/>
        <v>329</v>
      </c>
      <c r="BU218" s="362">
        <v>210</v>
      </c>
      <c r="BV218" s="371">
        <f t="shared" ca="1" si="458"/>
        <v>0</v>
      </c>
      <c r="BW218" s="359">
        <f t="shared" ca="1" si="373"/>
        <v>0</v>
      </c>
      <c r="BX218" s="359">
        <f t="shared" ca="1" si="398"/>
        <v>0</v>
      </c>
      <c r="BY218" s="359">
        <f t="shared" ca="1" si="399"/>
        <v>0</v>
      </c>
      <c r="BZ218" s="359">
        <f t="shared" ca="1" si="400"/>
        <v>0</v>
      </c>
      <c r="CA218" s="359">
        <f t="shared" ca="1" si="430"/>
        <v>0</v>
      </c>
      <c r="CC218" s="362">
        <f t="shared" ca="1" si="459"/>
        <v>329</v>
      </c>
      <c r="CD218" s="362">
        <v>210</v>
      </c>
      <c r="CE218" s="371">
        <f t="shared" ca="1" si="460"/>
        <v>0</v>
      </c>
      <c r="CF218" s="359">
        <f t="shared" ca="1" si="374"/>
        <v>0</v>
      </c>
      <c r="CG218" s="359">
        <f t="shared" ca="1" si="401"/>
        <v>0</v>
      </c>
      <c r="CH218" s="359">
        <f t="shared" ca="1" si="402"/>
        <v>0</v>
      </c>
      <c r="CI218" s="359">
        <f t="shared" ca="1" si="403"/>
        <v>0</v>
      </c>
      <c r="CJ218" s="359">
        <f t="shared" ca="1" si="431"/>
        <v>0</v>
      </c>
      <c r="CL218" s="362">
        <f t="shared" ca="1" si="461"/>
        <v>329</v>
      </c>
      <c r="CM218" s="362">
        <v>210</v>
      </c>
      <c r="CN218" s="371">
        <f t="shared" ca="1" si="462"/>
        <v>0</v>
      </c>
      <c r="CO218" s="359">
        <f t="shared" ca="1" si="474"/>
        <v>0</v>
      </c>
      <c r="CP218" s="359">
        <f t="shared" ca="1" si="405"/>
        <v>0</v>
      </c>
      <c r="CQ218" s="359">
        <f t="shared" ca="1" si="406"/>
        <v>0</v>
      </c>
      <c r="CR218" s="359">
        <f t="shared" ca="1" si="407"/>
        <v>0</v>
      </c>
      <c r="CS218" s="359">
        <f t="shared" ca="1" si="432"/>
        <v>0</v>
      </c>
      <c r="CU218" s="362">
        <f t="shared" ca="1" si="463"/>
        <v>329</v>
      </c>
      <c r="CV218" s="362">
        <v>210</v>
      </c>
      <c r="CW218" s="371">
        <f t="shared" ca="1" si="464"/>
        <v>0</v>
      </c>
      <c r="CX218" s="359">
        <f t="shared" ca="1" si="375"/>
        <v>0</v>
      </c>
      <c r="CY218" s="359">
        <f t="shared" ca="1" si="408"/>
        <v>0</v>
      </c>
      <c r="CZ218" s="359">
        <f t="shared" ca="1" si="409"/>
        <v>0</v>
      </c>
      <c r="DA218" s="359">
        <f t="shared" ca="1" si="410"/>
        <v>0</v>
      </c>
      <c r="DB218" s="359">
        <f t="shared" ca="1" si="433"/>
        <v>0</v>
      </c>
      <c r="DD218" s="362">
        <f t="shared" ca="1" si="465"/>
        <v>329</v>
      </c>
      <c r="DE218" s="362">
        <v>210</v>
      </c>
      <c r="DF218" s="371">
        <f t="shared" ca="1" si="466"/>
        <v>0</v>
      </c>
      <c r="DG218" s="359">
        <f t="shared" ca="1" si="376"/>
        <v>0</v>
      </c>
      <c r="DH218" s="359">
        <f t="shared" ca="1" si="411"/>
        <v>0</v>
      </c>
      <c r="DI218" s="359">
        <f t="shared" ca="1" si="412"/>
        <v>0</v>
      </c>
      <c r="DJ218" s="359">
        <f t="shared" ca="1" si="413"/>
        <v>0</v>
      </c>
      <c r="DK218" s="359">
        <f t="shared" ca="1" si="434"/>
        <v>0</v>
      </c>
      <c r="DM218" s="362">
        <f t="shared" ca="1" si="467"/>
        <v>329</v>
      </c>
      <c r="DN218" s="362">
        <v>210</v>
      </c>
      <c r="DO218" s="371">
        <f t="shared" ca="1" si="468"/>
        <v>0</v>
      </c>
      <c r="DP218" s="359">
        <f t="shared" ca="1" si="377"/>
        <v>0</v>
      </c>
      <c r="DQ218" s="359">
        <f t="shared" ca="1" si="414"/>
        <v>0</v>
      </c>
      <c r="DR218" s="359">
        <f t="shared" ca="1" si="415"/>
        <v>0</v>
      </c>
      <c r="DS218" s="359">
        <f t="shared" ca="1" si="416"/>
        <v>0</v>
      </c>
      <c r="DT218" s="359">
        <f t="shared" ca="1" si="435"/>
        <v>0</v>
      </c>
      <c r="DV218" s="362">
        <f t="shared" ca="1" si="469"/>
        <v>329</v>
      </c>
      <c r="DW218" s="362">
        <v>210</v>
      </c>
      <c r="DX218" s="371">
        <f t="shared" ca="1" si="470"/>
        <v>0</v>
      </c>
      <c r="DY218" s="359">
        <f t="shared" ca="1" si="378"/>
        <v>0</v>
      </c>
      <c r="DZ218" s="359">
        <f t="shared" ca="1" si="417"/>
        <v>0</v>
      </c>
      <c r="EA218" s="359">
        <f t="shared" ca="1" si="418"/>
        <v>0</v>
      </c>
      <c r="EB218" s="359">
        <f t="shared" ca="1" si="419"/>
        <v>0</v>
      </c>
      <c r="EC218" s="359">
        <f t="shared" ca="1" si="436"/>
        <v>0</v>
      </c>
      <c r="EE218" s="362">
        <f t="shared" ca="1" si="471"/>
        <v>329</v>
      </c>
      <c r="EF218" s="362">
        <v>210</v>
      </c>
      <c r="EG218" s="371">
        <f t="shared" ca="1" si="472"/>
        <v>0</v>
      </c>
      <c r="EH218" s="359">
        <f t="shared" ca="1" si="379"/>
        <v>0</v>
      </c>
      <c r="EI218" s="359">
        <f t="shared" ca="1" si="420"/>
        <v>0</v>
      </c>
      <c r="EJ218" s="359">
        <f t="shared" ca="1" si="421"/>
        <v>0</v>
      </c>
      <c r="EK218" s="359">
        <f t="shared" ca="1" si="422"/>
        <v>0</v>
      </c>
      <c r="EL218" s="359">
        <f t="shared" ca="1" si="437"/>
        <v>0</v>
      </c>
    </row>
    <row r="219" spans="6:142" x14ac:dyDescent="0.35">
      <c r="G219" s="372">
        <f ca="1">IFERROR(INDEX('Inflation Rates'!$A$16:$H$138,MATCH('IRA Roth'!$H219,'Inflation Rates'!$A$16:$A$138,0),6)/INDEX('Inflation Rates'!$A$16:$H$138,MATCH('IRA Roth'!$H219,'Inflation Rates'!$A$16:$A$138,0)-1,6)-1,G218)</f>
        <v>2.0999999999999908E-2</v>
      </c>
      <c r="H219" s="362">
        <f t="shared" ref="H219:I234" ca="1" si="475">H218+1</f>
        <v>2230</v>
      </c>
      <c r="I219" s="362">
        <f t="shared" ca="1" si="475"/>
        <v>330</v>
      </c>
      <c r="J219" s="362">
        <v>211</v>
      </c>
      <c r="K219" s="371">
        <f t="shared" ca="1" si="439"/>
        <v>0</v>
      </c>
      <c r="L219" s="359">
        <f t="shared" ref="L219:L250" ca="1" si="476">IF(I219&lt;P$7,$B$7*((1+$G219)^(J219-1))*$B$2,0)</f>
        <v>0</v>
      </c>
      <c r="M219" s="359">
        <f t="shared" ca="1" si="381"/>
        <v>0</v>
      </c>
      <c r="N219" s="359">
        <f t="shared" ca="1" si="382"/>
        <v>0</v>
      </c>
      <c r="O219" s="359">
        <f t="shared" ca="1" si="440"/>
        <v>0</v>
      </c>
      <c r="P219" s="359">
        <f t="shared" ca="1" si="423"/>
        <v>0</v>
      </c>
      <c r="R219" s="362">
        <f t="shared" ca="1" si="441"/>
        <v>330</v>
      </c>
      <c r="S219" s="362">
        <v>211</v>
      </c>
      <c r="T219" s="371">
        <f t="shared" ca="1" si="442"/>
        <v>0</v>
      </c>
      <c r="U219" s="359">
        <f t="shared" ca="1" si="368"/>
        <v>0</v>
      </c>
      <c r="V219" s="359">
        <f t="shared" ca="1" si="383"/>
        <v>0</v>
      </c>
      <c r="W219" s="359">
        <f t="shared" ca="1" si="384"/>
        <v>0</v>
      </c>
      <c r="X219" s="359">
        <f t="shared" ca="1" si="443"/>
        <v>0</v>
      </c>
      <c r="Y219" s="359">
        <f t="shared" ca="1" si="424"/>
        <v>0</v>
      </c>
      <c r="AA219" s="362">
        <f t="shared" ca="1" si="444"/>
        <v>330</v>
      </c>
      <c r="AB219" s="362">
        <v>211</v>
      </c>
      <c r="AC219" s="371">
        <f t="shared" ca="1" si="445"/>
        <v>0</v>
      </c>
      <c r="AD219" s="359">
        <f t="shared" ca="1" si="473"/>
        <v>0</v>
      </c>
      <c r="AE219" s="359">
        <f t="shared" ca="1" si="386"/>
        <v>0</v>
      </c>
      <c r="AF219" s="359">
        <f t="shared" ca="1" si="387"/>
        <v>0</v>
      </c>
      <c r="AG219" s="359">
        <f t="shared" ca="1" si="446"/>
        <v>0</v>
      </c>
      <c r="AH219" s="359">
        <f t="shared" ca="1" si="425"/>
        <v>0</v>
      </c>
      <c r="AJ219" s="362">
        <f t="shared" ca="1" si="447"/>
        <v>330</v>
      </c>
      <c r="AK219" s="362">
        <v>211</v>
      </c>
      <c r="AL219" s="371">
        <f t="shared" ca="1" si="448"/>
        <v>0</v>
      </c>
      <c r="AM219" s="359">
        <f t="shared" ca="1" si="369"/>
        <v>0</v>
      </c>
      <c r="AN219" s="359">
        <f t="shared" ca="1" si="388"/>
        <v>0</v>
      </c>
      <c r="AO219" s="359">
        <f t="shared" ca="1" si="389"/>
        <v>0</v>
      </c>
      <c r="AP219" s="359">
        <f t="shared" ca="1" si="449"/>
        <v>0</v>
      </c>
      <c r="AQ219" s="359">
        <f t="shared" ca="1" si="426"/>
        <v>0</v>
      </c>
      <c r="AS219" s="362">
        <f t="shared" ca="1" si="450"/>
        <v>330</v>
      </c>
      <c r="AT219" s="362">
        <v>211</v>
      </c>
      <c r="AU219" s="371">
        <f t="shared" ca="1" si="451"/>
        <v>0</v>
      </c>
      <c r="AV219" s="359">
        <f t="shared" ca="1" si="370"/>
        <v>0</v>
      </c>
      <c r="AW219" s="359">
        <f t="shared" ca="1" si="390"/>
        <v>0</v>
      </c>
      <c r="AX219" s="359">
        <f t="shared" ca="1" si="391"/>
        <v>0</v>
      </c>
      <c r="AY219" s="359">
        <f t="shared" ca="1" si="452"/>
        <v>0</v>
      </c>
      <c r="AZ219" s="359">
        <f t="shared" ca="1" si="427"/>
        <v>0</v>
      </c>
      <c r="BB219" s="362">
        <f t="shared" ca="1" si="453"/>
        <v>330</v>
      </c>
      <c r="BC219" s="362">
        <v>211</v>
      </c>
      <c r="BD219" s="371">
        <f t="shared" ca="1" si="454"/>
        <v>0</v>
      </c>
      <c r="BE219" s="359">
        <f t="shared" ca="1" si="371"/>
        <v>0</v>
      </c>
      <c r="BF219" s="359">
        <f t="shared" ca="1" si="392"/>
        <v>0</v>
      </c>
      <c r="BG219" s="359">
        <f t="shared" ca="1" si="393"/>
        <v>0</v>
      </c>
      <c r="BH219" s="359">
        <f t="shared" ca="1" si="394"/>
        <v>0</v>
      </c>
      <c r="BI219" s="359">
        <f t="shared" ca="1" si="428"/>
        <v>0</v>
      </c>
      <c r="BK219" s="362">
        <f t="shared" ca="1" si="455"/>
        <v>330</v>
      </c>
      <c r="BL219" s="362">
        <v>211</v>
      </c>
      <c r="BM219" s="371">
        <f t="shared" ca="1" si="456"/>
        <v>0</v>
      </c>
      <c r="BN219" s="359">
        <f t="shared" ca="1" si="372"/>
        <v>0</v>
      </c>
      <c r="BO219" s="359">
        <f t="shared" ca="1" si="395"/>
        <v>0</v>
      </c>
      <c r="BP219" s="359">
        <f t="shared" ca="1" si="396"/>
        <v>0</v>
      </c>
      <c r="BQ219" s="359">
        <f t="shared" ca="1" si="397"/>
        <v>0</v>
      </c>
      <c r="BR219" s="359">
        <f t="shared" ca="1" si="429"/>
        <v>0</v>
      </c>
      <c r="BT219" s="362">
        <f t="shared" ca="1" si="457"/>
        <v>330</v>
      </c>
      <c r="BU219" s="362">
        <v>211</v>
      </c>
      <c r="BV219" s="371">
        <f t="shared" ca="1" si="458"/>
        <v>0</v>
      </c>
      <c r="BW219" s="359">
        <f t="shared" ca="1" si="373"/>
        <v>0</v>
      </c>
      <c r="BX219" s="359">
        <f t="shared" ca="1" si="398"/>
        <v>0</v>
      </c>
      <c r="BY219" s="359">
        <f t="shared" ca="1" si="399"/>
        <v>0</v>
      </c>
      <c r="BZ219" s="359">
        <f t="shared" ca="1" si="400"/>
        <v>0</v>
      </c>
      <c r="CA219" s="359">
        <f t="shared" ca="1" si="430"/>
        <v>0</v>
      </c>
      <c r="CC219" s="362">
        <f t="shared" ca="1" si="459"/>
        <v>330</v>
      </c>
      <c r="CD219" s="362">
        <v>211</v>
      </c>
      <c r="CE219" s="371">
        <f t="shared" ca="1" si="460"/>
        <v>0</v>
      </c>
      <c r="CF219" s="359">
        <f t="shared" ca="1" si="374"/>
        <v>0</v>
      </c>
      <c r="CG219" s="359">
        <f t="shared" ca="1" si="401"/>
        <v>0</v>
      </c>
      <c r="CH219" s="359">
        <f t="shared" ca="1" si="402"/>
        <v>0</v>
      </c>
      <c r="CI219" s="359">
        <f t="shared" ca="1" si="403"/>
        <v>0</v>
      </c>
      <c r="CJ219" s="359">
        <f t="shared" ca="1" si="431"/>
        <v>0</v>
      </c>
      <c r="CL219" s="362">
        <f t="shared" ca="1" si="461"/>
        <v>330</v>
      </c>
      <c r="CM219" s="362">
        <v>211</v>
      </c>
      <c r="CN219" s="371">
        <f t="shared" ca="1" si="462"/>
        <v>0</v>
      </c>
      <c r="CO219" s="359">
        <f t="shared" ca="1" si="474"/>
        <v>0</v>
      </c>
      <c r="CP219" s="359">
        <f t="shared" ca="1" si="405"/>
        <v>0</v>
      </c>
      <c r="CQ219" s="359">
        <f t="shared" ca="1" si="406"/>
        <v>0</v>
      </c>
      <c r="CR219" s="359">
        <f t="shared" ca="1" si="407"/>
        <v>0</v>
      </c>
      <c r="CS219" s="359">
        <f t="shared" ca="1" si="432"/>
        <v>0</v>
      </c>
      <c r="CU219" s="362">
        <f t="shared" ca="1" si="463"/>
        <v>330</v>
      </c>
      <c r="CV219" s="362">
        <v>211</v>
      </c>
      <c r="CW219" s="371">
        <f t="shared" ca="1" si="464"/>
        <v>0</v>
      </c>
      <c r="CX219" s="359">
        <f t="shared" ca="1" si="375"/>
        <v>0</v>
      </c>
      <c r="CY219" s="359">
        <f t="shared" ca="1" si="408"/>
        <v>0</v>
      </c>
      <c r="CZ219" s="359">
        <f t="shared" ca="1" si="409"/>
        <v>0</v>
      </c>
      <c r="DA219" s="359">
        <f t="shared" ca="1" si="410"/>
        <v>0</v>
      </c>
      <c r="DB219" s="359">
        <f t="shared" ca="1" si="433"/>
        <v>0</v>
      </c>
      <c r="DD219" s="362">
        <f t="shared" ca="1" si="465"/>
        <v>330</v>
      </c>
      <c r="DE219" s="362">
        <v>211</v>
      </c>
      <c r="DF219" s="371">
        <f t="shared" ca="1" si="466"/>
        <v>0</v>
      </c>
      <c r="DG219" s="359">
        <f t="shared" ca="1" si="376"/>
        <v>0</v>
      </c>
      <c r="DH219" s="359">
        <f t="shared" ca="1" si="411"/>
        <v>0</v>
      </c>
      <c r="DI219" s="359">
        <f t="shared" ca="1" si="412"/>
        <v>0</v>
      </c>
      <c r="DJ219" s="359">
        <f t="shared" ca="1" si="413"/>
        <v>0</v>
      </c>
      <c r="DK219" s="359">
        <f t="shared" ca="1" si="434"/>
        <v>0</v>
      </c>
      <c r="DM219" s="362">
        <f t="shared" ca="1" si="467"/>
        <v>330</v>
      </c>
      <c r="DN219" s="362">
        <v>211</v>
      </c>
      <c r="DO219" s="371">
        <f t="shared" ca="1" si="468"/>
        <v>0</v>
      </c>
      <c r="DP219" s="359">
        <f t="shared" ca="1" si="377"/>
        <v>0</v>
      </c>
      <c r="DQ219" s="359">
        <f t="shared" ca="1" si="414"/>
        <v>0</v>
      </c>
      <c r="DR219" s="359">
        <f t="shared" ca="1" si="415"/>
        <v>0</v>
      </c>
      <c r="DS219" s="359">
        <f t="shared" ca="1" si="416"/>
        <v>0</v>
      </c>
      <c r="DT219" s="359">
        <f t="shared" ca="1" si="435"/>
        <v>0</v>
      </c>
      <c r="DV219" s="362">
        <f t="shared" ca="1" si="469"/>
        <v>330</v>
      </c>
      <c r="DW219" s="362">
        <v>211</v>
      </c>
      <c r="DX219" s="371">
        <f t="shared" ca="1" si="470"/>
        <v>0</v>
      </c>
      <c r="DY219" s="359">
        <f t="shared" ca="1" si="378"/>
        <v>0</v>
      </c>
      <c r="DZ219" s="359">
        <f t="shared" ca="1" si="417"/>
        <v>0</v>
      </c>
      <c r="EA219" s="359">
        <f t="shared" ca="1" si="418"/>
        <v>0</v>
      </c>
      <c r="EB219" s="359">
        <f t="shared" ca="1" si="419"/>
        <v>0</v>
      </c>
      <c r="EC219" s="359">
        <f t="shared" ca="1" si="436"/>
        <v>0</v>
      </c>
      <c r="EE219" s="362">
        <f t="shared" ca="1" si="471"/>
        <v>330</v>
      </c>
      <c r="EF219" s="362">
        <v>211</v>
      </c>
      <c r="EG219" s="371">
        <f t="shared" ca="1" si="472"/>
        <v>0</v>
      </c>
      <c r="EH219" s="359">
        <f t="shared" ca="1" si="379"/>
        <v>0</v>
      </c>
      <c r="EI219" s="359">
        <f t="shared" ca="1" si="420"/>
        <v>0</v>
      </c>
      <c r="EJ219" s="359">
        <f t="shared" ca="1" si="421"/>
        <v>0</v>
      </c>
      <c r="EK219" s="359">
        <f t="shared" ca="1" si="422"/>
        <v>0</v>
      </c>
      <c r="EL219" s="359">
        <f t="shared" ca="1" si="437"/>
        <v>0</v>
      </c>
    </row>
    <row r="220" spans="6:142" x14ac:dyDescent="0.35">
      <c r="G220" s="372">
        <f ca="1">IFERROR(INDEX('Inflation Rates'!$A$16:$H$138,MATCH('IRA Roth'!$H220,'Inflation Rates'!$A$16:$A$138,0),6)/INDEX('Inflation Rates'!$A$16:$H$138,MATCH('IRA Roth'!$H220,'Inflation Rates'!$A$16:$A$138,0)-1,6)-1,G219)</f>
        <v>2.0999999999999908E-2</v>
      </c>
      <c r="H220" s="362">
        <f t="shared" ca="1" si="475"/>
        <v>2231</v>
      </c>
      <c r="I220" s="362">
        <f t="shared" ca="1" si="475"/>
        <v>331</v>
      </c>
      <c r="J220" s="362">
        <v>212</v>
      </c>
      <c r="K220" s="371">
        <f t="shared" ca="1" si="439"/>
        <v>0</v>
      </c>
      <c r="L220" s="359">
        <f t="shared" ca="1" si="476"/>
        <v>0</v>
      </c>
      <c r="M220" s="359">
        <f t="shared" ca="1" si="381"/>
        <v>0</v>
      </c>
      <c r="N220" s="359">
        <f t="shared" ca="1" si="382"/>
        <v>0</v>
      </c>
      <c r="O220" s="359">
        <f t="shared" ca="1" si="440"/>
        <v>0</v>
      </c>
      <c r="P220" s="359">
        <f t="shared" ca="1" si="423"/>
        <v>0</v>
      </c>
      <c r="R220" s="362">
        <f t="shared" ca="1" si="441"/>
        <v>331</v>
      </c>
      <c r="S220" s="362">
        <v>212</v>
      </c>
      <c r="T220" s="371">
        <f t="shared" ca="1" si="442"/>
        <v>0</v>
      </c>
      <c r="U220" s="359">
        <f t="shared" ca="1" si="368"/>
        <v>0</v>
      </c>
      <c r="V220" s="359">
        <f t="shared" ca="1" si="383"/>
        <v>0</v>
      </c>
      <c r="W220" s="359">
        <f t="shared" ca="1" si="384"/>
        <v>0</v>
      </c>
      <c r="X220" s="359">
        <f t="shared" ca="1" si="443"/>
        <v>0</v>
      </c>
      <c r="Y220" s="359">
        <f t="shared" ca="1" si="424"/>
        <v>0</v>
      </c>
      <c r="AA220" s="362">
        <f t="shared" ca="1" si="444"/>
        <v>331</v>
      </c>
      <c r="AB220" s="362">
        <v>212</v>
      </c>
      <c r="AC220" s="371">
        <f t="shared" ca="1" si="445"/>
        <v>0</v>
      </c>
      <c r="AD220" s="359">
        <f t="shared" ca="1" si="473"/>
        <v>0</v>
      </c>
      <c r="AE220" s="359">
        <f t="shared" ca="1" si="386"/>
        <v>0</v>
      </c>
      <c r="AF220" s="359">
        <f t="shared" ca="1" si="387"/>
        <v>0</v>
      </c>
      <c r="AG220" s="359">
        <f t="shared" ca="1" si="446"/>
        <v>0</v>
      </c>
      <c r="AH220" s="359">
        <f t="shared" ca="1" si="425"/>
        <v>0</v>
      </c>
      <c r="AJ220" s="362">
        <f t="shared" ca="1" si="447"/>
        <v>331</v>
      </c>
      <c r="AK220" s="362">
        <v>212</v>
      </c>
      <c r="AL220" s="371">
        <f t="shared" ca="1" si="448"/>
        <v>0</v>
      </c>
      <c r="AM220" s="359">
        <f t="shared" ca="1" si="369"/>
        <v>0</v>
      </c>
      <c r="AN220" s="359">
        <f t="shared" ca="1" si="388"/>
        <v>0</v>
      </c>
      <c r="AO220" s="359">
        <f t="shared" ca="1" si="389"/>
        <v>0</v>
      </c>
      <c r="AP220" s="359">
        <f t="shared" ca="1" si="449"/>
        <v>0</v>
      </c>
      <c r="AQ220" s="359">
        <f t="shared" ca="1" si="426"/>
        <v>0</v>
      </c>
      <c r="AS220" s="362">
        <f t="shared" ca="1" si="450"/>
        <v>331</v>
      </c>
      <c r="AT220" s="362">
        <v>212</v>
      </c>
      <c r="AU220" s="371">
        <f t="shared" ca="1" si="451"/>
        <v>0</v>
      </c>
      <c r="AV220" s="359">
        <f t="shared" ca="1" si="370"/>
        <v>0</v>
      </c>
      <c r="AW220" s="359">
        <f t="shared" ca="1" si="390"/>
        <v>0</v>
      </c>
      <c r="AX220" s="359">
        <f t="shared" ca="1" si="391"/>
        <v>0</v>
      </c>
      <c r="AY220" s="359">
        <f t="shared" ca="1" si="452"/>
        <v>0</v>
      </c>
      <c r="AZ220" s="359">
        <f t="shared" ca="1" si="427"/>
        <v>0</v>
      </c>
      <c r="BB220" s="362">
        <f t="shared" ca="1" si="453"/>
        <v>331</v>
      </c>
      <c r="BC220" s="362">
        <v>212</v>
      </c>
      <c r="BD220" s="371">
        <f t="shared" ca="1" si="454"/>
        <v>0</v>
      </c>
      <c r="BE220" s="359">
        <f t="shared" ca="1" si="371"/>
        <v>0</v>
      </c>
      <c r="BF220" s="359">
        <f t="shared" ca="1" si="392"/>
        <v>0</v>
      </c>
      <c r="BG220" s="359">
        <f t="shared" ca="1" si="393"/>
        <v>0</v>
      </c>
      <c r="BH220" s="359">
        <f t="shared" ca="1" si="394"/>
        <v>0</v>
      </c>
      <c r="BI220" s="359">
        <f t="shared" ca="1" si="428"/>
        <v>0</v>
      </c>
      <c r="BK220" s="362">
        <f t="shared" ca="1" si="455"/>
        <v>331</v>
      </c>
      <c r="BL220" s="362">
        <v>212</v>
      </c>
      <c r="BM220" s="371">
        <f t="shared" ca="1" si="456"/>
        <v>0</v>
      </c>
      <c r="BN220" s="359">
        <f t="shared" ca="1" si="372"/>
        <v>0</v>
      </c>
      <c r="BO220" s="359">
        <f t="shared" ca="1" si="395"/>
        <v>0</v>
      </c>
      <c r="BP220" s="359">
        <f t="shared" ca="1" si="396"/>
        <v>0</v>
      </c>
      <c r="BQ220" s="359">
        <f t="shared" ca="1" si="397"/>
        <v>0</v>
      </c>
      <c r="BR220" s="359">
        <f t="shared" ca="1" si="429"/>
        <v>0</v>
      </c>
      <c r="BT220" s="362">
        <f t="shared" ca="1" si="457"/>
        <v>331</v>
      </c>
      <c r="BU220" s="362">
        <v>212</v>
      </c>
      <c r="BV220" s="371">
        <f t="shared" ca="1" si="458"/>
        <v>0</v>
      </c>
      <c r="BW220" s="359">
        <f t="shared" ca="1" si="373"/>
        <v>0</v>
      </c>
      <c r="BX220" s="359">
        <f t="shared" ca="1" si="398"/>
        <v>0</v>
      </c>
      <c r="BY220" s="359">
        <f t="shared" ca="1" si="399"/>
        <v>0</v>
      </c>
      <c r="BZ220" s="359">
        <f t="shared" ca="1" si="400"/>
        <v>0</v>
      </c>
      <c r="CA220" s="359">
        <f t="shared" ca="1" si="430"/>
        <v>0</v>
      </c>
      <c r="CC220" s="362">
        <f t="shared" ca="1" si="459"/>
        <v>331</v>
      </c>
      <c r="CD220" s="362">
        <v>212</v>
      </c>
      <c r="CE220" s="371">
        <f t="shared" ca="1" si="460"/>
        <v>0</v>
      </c>
      <c r="CF220" s="359">
        <f t="shared" ca="1" si="374"/>
        <v>0</v>
      </c>
      <c r="CG220" s="359">
        <f t="shared" ca="1" si="401"/>
        <v>0</v>
      </c>
      <c r="CH220" s="359">
        <f t="shared" ca="1" si="402"/>
        <v>0</v>
      </c>
      <c r="CI220" s="359">
        <f t="shared" ca="1" si="403"/>
        <v>0</v>
      </c>
      <c r="CJ220" s="359">
        <f t="shared" ca="1" si="431"/>
        <v>0</v>
      </c>
      <c r="CL220" s="362">
        <f t="shared" ca="1" si="461"/>
        <v>331</v>
      </c>
      <c r="CM220" s="362">
        <v>212</v>
      </c>
      <c r="CN220" s="371">
        <f t="shared" ca="1" si="462"/>
        <v>0</v>
      </c>
      <c r="CO220" s="359">
        <f t="shared" ca="1" si="474"/>
        <v>0</v>
      </c>
      <c r="CP220" s="359">
        <f t="shared" ca="1" si="405"/>
        <v>0</v>
      </c>
      <c r="CQ220" s="359">
        <f t="shared" ca="1" si="406"/>
        <v>0</v>
      </c>
      <c r="CR220" s="359">
        <f t="shared" ca="1" si="407"/>
        <v>0</v>
      </c>
      <c r="CS220" s="359">
        <f t="shared" ca="1" si="432"/>
        <v>0</v>
      </c>
      <c r="CU220" s="362">
        <f t="shared" ca="1" si="463"/>
        <v>331</v>
      </c>
      <c r="CV220" s="362">
        <v>212</v>
      </c>
      <c r="CW220" s="371">
        <f t="shared" ca="1" si="464"/>
        <v>0</v>
      </c>
      <c r="CX220" s="359">
        <f t="shared" ca="1" si="375"/>
        <v>0</v>
      </c>
      <c r="CY220" s="359">
        <f t="shared" ca="1" si="408"/>
        <v>0</v>
      </c>
      <c r="CZ220" s="359">
        <f t="shared" ca="1" si="409"/>
        <v>0</v>
      </c>
      <c r="DA220" s="359">
        <f t="shared" ca="1" si="410"/>
        <v>0</v>
      </c>
      <c r="DB220" s="359">
        <f t="shared" ca="1" si="433"/>
        <v>0</v>
      </c>
      <c r="DD220" s="362">
        <f t="shared" ca="1" si="465"/>
        <v>331</v>
      </c>
      <c r="DE220" s="362">
        <v>212</v>
      </c>
      <c r="DF220" s="371">
        <f t="shared" ca="1" si="466"/>
        <v>0</v>
      </c>
      <c r="DG220" s="359">
        <f t="shared" ca="1" si="376"/>
        <v>0</v>
      </c>
      <c r="DH220" s="359">
        <f t="shared" ca="1" si="411"/>
        <v>0</v>
      </c>
      <c r="DI220" s="359">
        <f t="shared" ca="1" si="412"/>
        <v>0</v>
      </c>
      <c r="DJ220" s="359">
        <f t="shared" ca="1" si="413"/>
        <v>0</v>
      </c>
      <c r="DK220" s="359">
        <f t="shared" ca="1" si="434"/>
        <v>0</v>
      </c>
      <c r="DM220" s="362">
        <f t="shared" ca="1" si="467"/>
        <v>331</v>
      </c>
      <c r="DN220" s="362">
        <v>212</v>
      </c>
      <c r="DO220" s="371">
        <f t="shared" ca="1" si="468"/>
        <v>0</v>
      </c>
      <c r="DP220" s="359">
        <f t="shared" ca="1" si="377"/>
        <v>0</v>
      </c>
      <c r="DQ220" s="359">
        <f t="shared" ca="1" si="414"/>
        <v>0</v>
      </c>
      <c r="DR220" s="359">
        <f t="shared" ca="1" si="415"/>
        <v>0</v>
      </c>
      <c r="DS220" s="359">
        <f t="shared" ca="1" si="416"/>
        <v>0</v>
      </c>
      <c r="DT220" s="359">
        <f t="shared" ca="1" si="435"/>
        <v>0</v>
      </c>
      <c r="DV220" s="362">
        <f t="shared" ca="1" si="469"/>
        <v>331</v>
      </c>
      <c r="DW220" s="362">
        <v>212</v>
      </c>
      <c r="DX220" s="371">
        <f t="shared" ca="1" si="470"/>
        <v>0</v>
      </c>
      <c r="DY220" s="359">
        <f t="shared" ca="1" si="378"/>
        <v>0</v>
      </c>
      <c r="DZ220" s="359">
        <f t="shared" ca="1" si="417"/>
        <v>0</v>
      </c>
      <c r="EA220" s="359">
        <f t="shared" ca="1" si="418"/>
        <v>0</v>
      </c>
      <c r="EB220" s="359">
        <f t="shared" ca="1" si="419"/>
        <v>0</v>
      </c>
      <c r="EC220" s="359">
        <f t="shared" ca="1" si="436"/>
        <v>0</v>
      </c>
      <c r="EE220" s="362">
        <f t="shared" ca="1" si="471"/>
        <v>331</v>
      </c>
      <c r="EF220" s="362">
        <v>212</v>
      </c>
      <c r="EG220" s="371">
        <f t="shared" ca="1" si="472"/>
        <v>0</v>
      </c>
      <c r="EH220" s="359">
        <f t="shared" ca="1" si="379"/>
        <v>0</v>
      </c>
      <c r="EI220" s="359">
        <f t="shared" ca="1" si="420"/>
        <v>0</v>
      </c>
      <c r="EJ220" s="359">
        <f t="shared" ca="1" si="421"/>
        <v>0</v>
      </c>
      <c r="EK220" s="359">
        <f t="shared" ca="1" si="422"/>
        <v>0</v>
      </c>
      <c r="EL220" s="359">
        <f t="shared" ca="1" si="437"/>
        <v>0</v>
      </c>
    </row>
    <row r="221" spans="6:142" x14ac:dyDescent="0.35">
      <c r="G221" s="372">
        <f ca="1">IFERROR(INDEX('Inflation Rates'!$A$16:$H$138,MATCH('IRA Roth'!$H221,'Inflation Rates'!$A$16:$A$138,0),6)/INDEX('Inflation Rates'!$A$16:$H$138,MATCH('IRA Roth'!$H221,'Inflation Rates'!$A$16:$A$138,0)-1,6)-1,G220)</f>
        <v>2.0999999999999908E-2</v>
      </c>
      <c r="H221" s="362">
        <f t="shared" ca="1" si="475"/>
        <v>2232</v>
      </c>
      <c r="I221" s="362">
        <f t="shared" ca="1" si="475"/>
        <v>332</v>
      </c>
      <c r="J221" s="362">
        <v>213</v>
      </c>
      <c r="K221" s="371">
        <f t="shared" ca="1" si="439"/>
        <v>0</v>
      </c>
      <c r="L221" s="359">
        <f t="shared" ca="1" si="476"/>
        <v>0</v>
      </c>
      <c r="M221" s="359">
        <f t="shared" ca="1" si="381"/>
        <v>0</v>
      </c>
      <c r="N221" s="359">
        <f t="shared" ca="1" si="382"/>
        <v>0</v>
      </c>
      <c r="O221" s="359">
        <f t="shared" ca="1" si="440"/>
        <v>0</v>
      </c>
      <c r="P221" s="359">
        <f t="shared" ca="1" si="423"/>
        <v>0</v>
      </c>
      <c r="R221" s="362">
        <f t="shared" ca="1" si="441"/>
        <v>332</v>
      </c>
      <c r="S221" s="362">
        <v>213</v>
      </c>
      <c r="T221" s="371">
        <f t="shared" ca="1" si="442"/>
        <v>0</v>
      </c>
      <c r="U221" s="359">
        <f t="shared" ca="1" si="368"/>
        <v>0</v>
      </c>
      <c r="V221" s="359">
        <f t="shared" ca="1" si="383"/>
        <v>0</v>
      </c>
      <c r="W221" s="359">
        <f t="shared" ca="1" si="384"/>
        <v>0</v>
      </c>
      <c r="X221" s="359">
        <f t="shared" ca="1" si="443"/>
        <v>0</v>
      </c>
      <c r="Y221" s="359">
        <f t="shared" ca="1" si="424"/>
        <v>0</v>
      </c>
      <c r="AA221" s="362">
        <f t="shared" ca="1" si="444"/>
        <v>332</v>
      </c>
      <c r="AB221" s="362">
        <v>213</v>
      </c>
      <c r="AC221" s="371">
        <f t="shared" ca="1" si="445"/>
        <v>0</v>
      </c>
      <c r="AD221" s="359">
        <f t="shared" ca="1" si="473"/>
        <v>0</v>
      </c>
      <c r="AE221" s="359">
        <f t="shared" ca="1" si="386"/>
        <v>0</v>
      </c>
      <c r="AF221" s="359">
        <f t="shared" ca="1" si="387"/>
        <v>0</v>
      </c>
      <c r="AG221" s="359">
        <f t="shared" ca="1" si="446"/>
        <v>0</v>
      </c>
      <c r="AH221" s="359">
        <f t="shared" ca="1" si="425"/>
        <v>0</v>
      </c>
      <c r="AJ221" s="362">
        <f t="shared" ca="1" si="447"/>
        <v>332</v>
      </c>
      <c r="AK221" s="362">
        <v>213</v>
      </c>
      <c r="AL221" s="371">
        <f t="shared" ca="1" si="448"/>
        <v>0</v>
      </c>
      <c r="AM221" s="359">
        <f t="shared" ca="1" si="369"/>
        <v>0</v>
      </c>
      <c r="AN221" s="359">
        <f t="shared" ca="1" si="388"/>
        <v>0</v>
      </c>
      <c r="AO221" s="359">
        <f t="shared" ca="1" si="389"/>
        <v>0</v>
      </c>
      <c r="AP221" s="359">
        <f t="shared" ca="1" si="449"/>
        <v>0</v>
      </c>
      <c r="AQ221" s="359">
        <f t="shared" ca="1" si="426"/>
        <v>0</v>
      </c>
      <c r="AS221" s="362">
        <f t="shared" ca="1" si="450"/>
        <v>332</v>
      </c>
      <c r="AT221" s="362">
        <v>213</v>
      </c>
      <c r="AU221" s="371">
        <f t="shared" ca="1" si="451"/>
        <v>0</v>
      </c>
      <c r="AV221" s="359">
        <f t="shared" ca="1" si="370"/>
        <v>0</v>
      </c>
      <c r="AW221" s="359">
        <f t="shared" ca="1" si="390"/>
        <v>0</v>
      </c>
      <c r="AX221" s="359">
        <f t="shared" ca="1" si="391"/>
        <v>0</v>
      </c>
      <c r="AY221" s="359">
        <f t="shared" ca="1" si="452"/>
        <v>0</v>
      </c>
      <c r="AZ221" s="359">
        <f t="shared" ca="1" si="427"/>
        <v>0</v>
      </c>
      <c r="BB221" s="362">
        <f t="shared" ca="1" si="453"/>
        <v>332</v>
      </c>
      <c r="BC221" s="362">
        <v>213</v>
      </c>
      <c r="BD221" s="371">
        <f t="shared" ca="1" si="454"/>
        <v>0</v>
      </c>
      <c r="BE221" s="359">
        <f t="shared" ca="1" si="371"/>
        <v>0</v>
      </c>
      <c r="BF221" s="359">
        <f t="shared" ca="1" si="392"/>
        <v>0</v>
      </c>
      <c r="BG221" s="359">
        <f t="shared" ca="1" si="393"/>
        <v>0</v>
      </c>
      <c r="BH221" s="359">
        <f t="shared" ca="1" si="394"/>
        <v>0</v>
      </c>
      <c r="BI221" s="359">
        <f t="shared" ca="1" si="428"/>
        <v>0</v>
      </c>
      <c r="BK221" s="362">
        <f t="shared" ca="1" si="455"/>
        <v>332</v>
      </c>
      <c r="BL221" s="362">
        <v>213</v>
      </c>
      <c r="BM221" s="371">
        <f t="shared" ca="1" si="456"/>
        <v>0</v>
      </c>
      <c r="BN221" s="359">
        <f t="shared" ca="1" si="372"/>
        <v>0</v>
      </c>
      <c r="BO221" s="359">
        <f t="shared" ca="1" si="395"/>
        <v>0</v>
      </c>
      <c r="BP221" s="359">
        <f t="shared" ca="1" si="396"/>
        <v>0</v>
      </c>
      <c r="BQ221" s="359">
        <f t="shared" ca="1" si="397"/>
        <v>0</v>
      </c>
      <c r="BR221" s="359">
        <f t="shared" ca="1" si="429"/>
        <v>0</v>
      </c>
      <c r="BT221" s="362">
        <f t="shared" ca="1" si="457"/>
        <v>332</v>
      </c>
      <c r="BU221" s="362">
        <v>213</v>
      </c>
      <c r="BV221" s="371">
        <f t="shared" ca="1" si="458"/>
        <v>0</v>
      </c>
      <c r="BW221" s="359">
        <f t="shared" ca="1" si="373"/>
        <v>0</v>
      </c>
      <c r="BX221" s="359">
        <f t="shared" ca="1" si="398"/>
        <v>0</v>
      </c>
      <c r="BY221" s="359">
        <f t="shared" ca="1" si="399"/>
        <v>0</v>
      </c>
      <c r="BZ221" s="359">
        <f t="shared" ca="1" si="400"/>
        <v>0</v>
      </c>
      <c r="CA221" s="359">
        <f t="shared" ca="1" si="430"/>
        <v>0</v>
      </c>
      <c r="CC221" s="362">
        <f t="shared" ca="1" si="459"/>
        <v>332</v>
      </c>
      <c r="CD221" s="362">
        <v>213</v>
      </c>
      <c r="CE221" s="371">
        <f t="shared" ca="1" si="460"/>
        <v>0</v>
      </c>
      <c r="CF221" s="359">
        <f t="shared" ca="1" si="374"/>
        <v>0</v>
      </c>
      <c r="CG221" s="359">
        <f t="shared" ca="1" si="401"/>
        <v>0</v>
      </c>
      <c r="CH221" s="359">
        <f t="shared" ca="1" si="402"/>
        <v>0</v>
      </c>
      <c r="CI221" s="359">
        <f t="shared" ca="1" si="403"/>
        <v>0</v>
      </c>
      <c r="CJ221" s="359">
        <f t="shared" ca="1" si="431"/>
        <v>0</v>
      </c>
      <c r="CL221" s="362">
        <f t="shared" ca="1" si="461"/>
        <v>332</v>
      </c>
      <c r="CM221" s="362">
        <v>213</v>
      </c>
      <c r="CN221" s="371">
        <f t="shared" ca="1" si="462"/>
        <v>0</v>
      </c>
      <c r="CO221" s="359">
        <f t="shared" ca="1" si="474"/>
        <v>0</v>
      </c>
      <c r="CP221" s="359">
        <f t="shared" ca="1" si="405"/>
        <v>0</v>
      </c>
      <c r="CQ221" s="359">
        <f t="shared" ca="1" si="406"/>
        <v>0</v>
      </c>
      <c r="CR221" s="359">
        <f t="shared" ca="1" si="407"/>
        <v>0</v>
      </c>
      <c r="CS221" s="359">
        <f t="shared" ca="1" si="432"/>
        <v>0</v>
      </c>
      <c r="CU221" s="362">
        <f t="shared" ca="1" si="463"/>
        <v>332</v>
      </c>
      <c r="CV221" s="362">
        <v>213</v>
      </c>
      <c r="CW221" s="371">
        <f t="shared" ca="1" si="464"/>
        <v>0</v>
      </c>
      <c r="CX221" s="359">
        <f t="shared" ca="1" si="375"/>
        <v>0</v>
      </c>
      <c r="CY221" s="359">
        <f t="shared" ca="1" si="408"/>
        <v>0</v>
      </c>
      <c r="CZ221" s="359">
        <f t="shared" ca="1" si="409"/>
        <v>0</v>
      </c>
      <c r="DA221" s="359">
        <f t="shared" ca="1" si="410"/>
        <v>0</v>
      </c>
      <c r="DB221" s="359">
        <f t="shared" ca="1" si="433"/>
        <v>0</v>
      </c>
      <c r="DD221" s="362">
        <f t="shared" ca="1" si="465"/>
        <v>332</v>
      </c>
      <c r="DE221" s="362">
        <v>213</v>
      </c>
      <c r="DF221" s="371">
        <f t="shared" ca="1" si="466"/>
        <v>0</v>
      </c>
      <c r="DG221" s="359">
        <f t="shared" ca="1" si="376"/>
        <v>0</v>
      </c>
      <c r="DH221" s="359">
        <f t="shared" ca="1" si="411"/>
        <v>0</v>
      </c>
      <c r="DI221" s="359">
        <f t="shared" ca="1" si="412"/>
        <v>0</v>
      </c>
      <c r="DJ221" s="359">
        <f t="shared" ca="1" si="413"/>
        <v>0</v>
      </c>
      <c r="DK221" s="359">
        <f t="shared" ca="1" si="434"/>
        <v>0</v>
      </c>
      <c r="DM221" s="362">
        <f t="shared" ca="1" si="467"/>
        <v>332</v>
      </c>
      <c r="DN221" s="362">
        <v>213</v>
      </c>
      <c r="DO221" s="371">
        <f t="shared" ca="1" si="468"/>
        <v>0</v>
      </c>
      <c r="DP221" s="359">
        <f t="shared" ca="1" si="377"/>
        <v>0</v>
      </c>
      <c r="DQ221" s="359">
        <f t="shared" ca="1" si="414"/>
        <v>0</v>
      </c>
      <c r="DR221" s="359">
        <f t="shared" ca="1" si="415"/>
        <v>0</v>
      </c>
      <c r="DS221" s="359">
        <f t="shared" ca="1" si="416"/>
        <v>0</v>
      </c>
      <c r="DT221" s="359">
        <f t="shared" ca="1" si="435"/>
        <v>0</v>
      </c>
      <c r="DV221" s="362">
        <f t="shared" ca="1" si="469"/>
        <v>332</v>
      </c>
      <c r="DW221" s="362">
        <v>213</v>
      </c>
      <c r="DX221" s="371">
        <f t="shared" ca="1" si="470"/>
        <v>0</v>
      </c>
      <c r="DY221" s="359">
        <f t="shared" ca="1" si="378"/>
        <v>0</v>
      </c>
      <c r="DZ221" s="359">
        <f t="shared" ca="1" si="417"/>
        <v>0</v>
      </c>
      <c r="EA221" s="359">
        <f t="shared" ca="1" si="418"/>
        <v>0</v>
      </c>
      <c r="EB221" s="359">
        <f t="shared" ca="1" si="419"/>
        <v>0</v>
      </c>
      <c r="EC221" s="359">
        <f t="shared" ca="1" si="436"/>
        <v>0</v>
      </c>
      <c r="EE221" s="362">
        <f t="shared" ca="1" si="471"/>
        <v>332</v>
      </c>
      <c r="EF221" s="362">
        <v>213</v>
      </c>
      <c r="EG221" s="371">
        <f t="shared" ca="1" si="472"/>
        <v>0</v>
      </c>
      <c r="EH221" s="359">
        <f t="shared" ca="1" si="379"/>
        <v>0</v>
      </c>
      <c r="EI221" s="359">
        <f t="shared" ca="1" si="420"/>
        <v>0</v>
      </c>
      <c r="EJ221" s="359">
        <f t="shared" ca="1" si="421"/>
        <v>0</v>
      </c>
      <c r="EK221" s="359">
        <f t="shared" ca="1" si="422"/>
        <v>0</v>
      </c>
      <c r="EL221" s="359">
        <f t="shared" ca="1" si="437"/>
        <v>0</v>
      </c>
    </row>
    <row r="222" spans="6:142" x14ac:dyDescent="0.35">
      <c r="G222" s="372">
        <f ca="1">IFERROR(INDEX('Inflation Rates'!$A$16:$H$138,MATCH('IRA Roth'!$H222,'Inflation Rates'!$A$16:$A$138,0),6)/INDEX('Inflation Rates'!$A$16:$H$138,MATCH('IRA Roth'!$H222,'Inflation Rates'!$A$16:$A$138,0)-1,6)-1,G221)</f>
        <v>2.0999999999999908E-2</v>
      </c>
      <c r="H222" s="362">
        <f t="shared" ca="1" si="475"/>
        <v>2233</v>
      </c>
      <c r="I222" s="362">
        <f t="shared" ca="1" si="475"/>
        <v>333</v>
      </c>
      <c r="J222" s="362">
        <v>214</v>
      </c>
      <c r="K222" s="371">
        <f t="shared" ca="1" si="439"/>
        <v>0</v>
      </c>
      <c r="L222" s="359">
        <f t="shared" ca="1" si="476"/>
        <v>0</v>
      </c>
      <c r="M222" s="359">
        <f t="shared" ca="1" si="381"/>
        <v>0</v>
      </c>
      <c r="N222" s="359">
        <f t="shared" ca="1" si="382"/>
        <v>0</v>
      </c>
      <c r="O222" s="359">
        <f t="shared" ca="1" si="440"/>
        <v>0</v>
      </c>
      <c r="P222" s="359">
        <f t="shared" ca="1" si="423"/>
        <v>0</v>
      </c>
      <c r="R222" s="362">
        <f t="shared" ca="1" si="441"/>
        <v>333</v>
      </c>
      <c r="S222" s="362">
        <v>214</v>
      </c>
      <c r="T222" s="371">
        <f t="shared" ca="1" si="442"/>
        <v>0</v>
      </c>
      <c r="U222" s="359">
        <f t="shared" ca="1" si="368"/>
        <v>0</v>
      </c>
      <c r="V222" s="359">
        <f t="shared" ca="1" si="383"/>
        <v>0</v>
      </c>
      <c r="W222" s="359">
        <f t="shared" ca="1" si="384"/>
        <v>0</v>
      </c>
      <c r="X222" s="359">
        <f t="shared" ca="1" si="443"/>
        <v>0</v>
      </c>
      <c r="Y222" s="359">
        <f t="shared" ca="1" si="424"/>
        <v>0</v>
      </c>
      <c r="AA222" s="362">
        <f t="shared" ca="1" si="444"/>
        <v>333</v>
      </c>
      <c r="AB222" s="362">
        <v>214</v>
      </c>
      <c r="AC222" s="371">
        <f t="shared" ca="1" si="445"/>
        <v>0</v>
      </c>
      <c r="AD222" s="359">
        <f t="shared" ca="1" si="473"/>
        <v>0</v>
      </c>
      <c r="AE222" s="359">
        <f t="shared" ca="1" si="386"/>
        <v>0</v>
      </c>
      <c r="AF222" s="359">
        <f t="shared" ca="1" si="387"/>
        <v>0</v>
      </c>
      <c r="AG222" s="359">
        <f t="shared" ca="1" si="446"/>
        <v>0</v>
      </c>
      <c r="AH222" s="359">
        <f t="shared" ca="1" si="425"/>
        <v>0</v>
      </c>
      <c r="AJ222" s="362">
        <f t="shared" ca="1" si="447"/>
        <v>333</v>
      </c>
      <c r="AK222" s="362">
        <v>214</v>
      </c>
      <c r="AL222" s="371">
        <f t="shared" ca="1" si="448"/>
        <v>0</v>
      </c>
      <c r="AM222" s="359">
        <f t="shared" ca="1" si="369"/>
        <v>0</v>
      </c>
      <c r="AN222" s="359">
        <f t="shared" ca="1" si="388"/>
        <v>0</v>
      </c>
      <c r="AO222" s="359">
        <f t="shared" ca="1" si="389"/>
        <v>0</v>
      </c>
      <c r="AP222" s="359">
        <f t="shared" ca="1" si="449"/>
        <v>0</v>
      </c>
      <c r="AQ222" s="359">
        <f t="shared" ca="1" si="426"/>
        <v>0</v>
      </c>
      <c r="AS222" s="362">
        <f t="shared" ca="1" si="450"/>
        <v>333</v>
      </c>
      <c r="AT222" s="362">
        <v>214</v>
      </c>
      <c r="AU222" s="371">
        <f t="shared" ca="1" si="451"/>
        <v>0</v>
      </c>
      <c r="AV222" s="359">
        <f t="shared" ca="1" si="370"/>
        <v>0</v>
      </c>
      <c r="AW222" s="359">
        <f t="shared" ca="1" si="390"/>
        <v>0</v>
      </c>
      <c r="AX222" s="359">
        <f t="shared" ca="1" si="391"/>
        <v>0</v>
      </c>
      <c r="AY222" s="359">
        <f t="shared" ca="1" si="452"/>
        <v>0</v>
      </c>
      <c r="AZ222" s="359">
        <f t="shared" ca="1" si="427"/>
        <v>0</v>
      </c>
      <c r="BB222" s="362">
        <f t="shared" ca="1" si="453"/>
        <v>333</v>
      </c>
      <c r="BC222" s="362">
        <v>214</v>
      </c>
      <c r="BD222" s="371">
        <f t="shared" ca="1" si="454"/>
        <v>0</v>
      </c>
      <c r="BE222" s="359">
        <f t="shared" ca="1" si="371"/>
        <v>0</v>
      </c>
      <c r="BF222" s="359">
        <f t="shared" ca="1" si="392"/>
        <v>0</v>
      </c>
      <c r="BG222" s="359">
        <f t="shared" ca="1" si="393"/>
        <v>0</v>
      </c>
      <c r="BH222" s="359">
        <f t="shared" ca="1" si="394"/>
        <v>0</v>
      </c>
      <c r="BI222" s="359">
        <f t="shared" ca="1" si="428"/>
        <v>0</v>
      </c>
      <c r="BK222" s="362">
        <f t="shared" ca="1" si="455"/>
        <v>333</v>
      </c>
      <c r="BL222" s="362">
        <v>214</v>
      </c>
      <c r="BM222" s="371">
        <f t="shared" ca="1" si="456"/>
        <v>0</v>
      </c>
      <c r="BN222" s="359">
        <f t="shared" ca="1" si="372"/>
        <v>0</v>
      </c>
      <c r="BO222" s="359">
        <f t="shared" ca="1" si="395"/>
        <v>0</v>
      </c>
      <c r="BP222" s="359">
        <f t="shared" ca="1" si="396"/>
        <v>0</v>
      </c>
      <c r="BQ222" s="359">
        <f t="shared" ca="1" si="397"/>
        <v>0</v>
      </c>
      <c r="BR222" s="359">
        <f t="shared" ca="1" si="429"/>
        <v>0</v>
      </c>
      <c r="BT222" s="362">
        <f t="shared" ca="1" si="457"/>
        <v>333</v>
      </c>
      <c r="BU222" s="362">
        <v>214</v>
      </c>
      <c r="BV222" s="371">
        <f t="shared" ca="1" si="458"/>
        <v>0</v>
      </c>
      <c r="BW222" s="359">
        <f t="shared" ca="1" si="373"/>
        <v>0</v>
      </c>
      <c r="BX222" s="359">
        <f t="shared" ca="1" si="398"/>
        <v>0</v>
      </c>
      <c r="BY222" s="359">
        <f t="shared" ca="1" si="399"/>
        <v>0</v>
      </c>
      <c r="BZ222" s="359">
        <f t="shared" ca="1" si="400"/>
        <v>0</v>
      </c>
      <c r="CA222" s="359">
        <f t="shared" ca="1" si="430"/>
        <v>0</v>
      </c>
      <c r="CC222" s="362">
        <f t="shared" ca="1" si="459"/>
        <v>333</v>
      </c>
      <c r="CD222" s="362">
        <v>214</v>
      </c>
      <c r="CE222" s="371">
        <f t="shared" ca="1" si="460"/>
        <v>0</v>
      </c>
      <c r="CF222" s="359">
        <f t="shared" ca="1" si="374"/>
        <v>0</v>
      </c>
      <c r="CG222" s="359">
        <f t="shared" ca="1" si="401"/>
        <v>0</v>
      </c>
      <c r="CH222" s="359">
        <f t="shared" ca="1" si="402"/>
        <v>0</v>
      </c>
      <c r="CI222" s="359">
        <f t="shared" ca="1" si="403"/>
        <v>0</v>
      </c>
      <c r="CJ222" s="359">
        <f t="shared" ca="1" si="431"/>
        <v>0</v>
      </c>
      <c r="CL222" s="362">
        <f t="shared" ca="1" si="461"/>
        <v>333</v>
      </c>
      <c r="CM222" s="362">
        <v>214</v>
      </c>
      <c r="CN222" s="371">
        <f t="shared" ca="1" si="462"/>
        <v>0</v>
      </c>
      <c r="CO222" s="359">
        <f t="shared" ca="1" si="474"/>
        <v>0</v>
      </c>
      <c r="CP222" s="359">
        <f t="shared" ca="1" si="405"/>
        <v>0</v>
      </c>
      <c r="CQ222" s="359">
        <f t="shared" ca="1" si="406"/>
        <v>0</v>
      </c>
      <c r="CR222" s="359">
        <f t="shared" ca="1" si="407"/>
        <v>0</v>
      </c>
      <c r="CS222" s="359">
        <f t="shared" ca="1" si="432"/>
        <v>0</v>
      </c>
      <c r="CU222" s="362">
        <f t="shared" ca="1" si="463"/>
        <v>333</v>
      </c>
      <c r="CV222" s="362">
        <v>214</v>
      </c>
      <c r="CW222" s="371">
        <f t="shared" ca="1" si="464"/>
        <v>0</v>
      </c>
      <c r="CX222" s="359">
        <f t="shared" ca="1" si="375"/>
        <v>0</v>
      </c>
      <c r="CY222" s="359">
        <f t="shared" ca="1" si="408"/>
        <v>0</v>
      </c>
      <c r="CZ222" s="359">
        <f t="shared" ca="1" si="409"/>
        <v>0</v>
      </c>
      <c r="DA222" s="359">
        <f t="shared" ca="1" si="410"/>
        <v>0</v>
      </c>
      <c r="DB222" s="359">
        <f t="shared" ca="1" si="433"/>
        <v>0</v>
      </c>
      <c r="DD222" s="362">
        <f t="shared" ca="1" si="465"/>
        <v>333</v>
      </c>
      <c r="DE222" s="362">
        <v>214</v>
      </c>
      <c r="DF222" s="371">
        <f t="shared" ca="1" si="466"/>
        <v>0</v>
      </c>
      <c r="DG222" s="359">
        <f t="shared" ca="1" si="376"/>
        <v>0</v>
      </c>
      <c r="DH222" s="359">
        <f t="shared" ca="1" si="411"/>
        <v>0</v>
      </c>
      <c r="DI222" s="359">
        <f t="shared" ca="1" si="412"/>
        <v>0</v>
      </c>
      <c r="DJ222" s="359">
        <f t="shared" ca="1" si="413"/>
        <v>0</v>
      </c>
      <c r="DK222" s="359">
        <f t="shared" ca="1" si="434"/>
        <v>0</v>
      </c>
      <c r="DM222" s="362">
        <f t="shared" ca="1" si="467"/>
        <v>333</v>
      </c>
      <c r="DN222" s="362">
        <v>214</v>
      </c>
      <c r="DO222" s="371">
        <f t="shared" ca="1" si="468"/>
        <v>0</v>
      </c>
      <c r="DP222" s="359">
        <f t="shared" ca="1" si="377"/>
        <v>0</v>
      </c>
      <c r="DQ222" s="359">
        <f t="shared" ca="1" si="414"/>
        <v>0</v>
      </c>
      <c r="DR222" s="359">
        <f t="shared" ca="1" si="415"/>
        <v>0</v>
      </c>
      <c r="DS222" s="359">
        <f t="shared" ca="1" si="416"/>
        <v>0</v>
      </c>
      <c r="DT222" s="359">
        <f t="shared" ca="1" si="435"/>
        <v>0</v>
      </c>
      <c r="DV222" s="362">
        <f t="shared" ca="1" si="469"/>
        <v>333</v>
      </c>
      <c r="DW222" s="362">
        <v>214</v>
      </c>
      <c r="DX222" s="371">
        <f t="shared" ca="1" si="470"/>
        <v>0</v>
      </c>
      <c r="DY222" s="359">
        <f t="shared" ca="1" si="378"/>
        <v>0</v>
      </c>
      <c r="DZ222" s="359">
        <f t="shared" ca="1" si="417"/>
        <v>0</v>
      </c>
      <c r="EA222" s="359">
        <f t="shared" ca="1" si="418"/>
        <v>0</v>
      </c>
      <c r="EB222" s="359">
        <f t="shared" ca="1" si="419"/>
        <v>0</v>
      </c>
      <c r="EC222" s="359">
        <f t="shared" ca="1" si="436"/>
        <v>0</v>
      </c>
      <c r="EE222" s="362">
        <f t="shared" ca="1" si="471"/>
        <v>333</v>
      </c>
      <c r="EF222" s="362">
        <v>214</v>
      </c>
      <c r="EG222" s="371">
        <f t="shared" ca="1" si="472"/>
        <v>0</v>
      </c>
      <c r="EH222" s="359">
        <f t="shared" ca="1" si="379"/>
        <v>0</v>
      </c>
      <c r="EI222" s="359">
        <f t="shared" ca="1" si="420"/>
        <v>0</v>
      </c>
      <c r="EJ222" s="359">
        <f t="shared" ca="1" si="421"/>
        <v>0</v>
      </c>
      <c r="EK222" s="359">
        <f t="shared" ca="1" si="422"/>
        <v>0</v>
      </c>
      <c r="EL222" s="359">
        <f t="shared" ca="1" si="437"/>
        <v>0</v>
      </c>
    </row>
    <row r="223" spans="6:142" x14ac:dyDescent="0.35">
      <c r="G223" s="372">
        <f ca="1">IFERROR(INDEX('Inflation Rates'!$A$16:$H$138,MATCH('IRA Roth'!$H223,'Inflation Rates'!$A$16:$A$138,0),6)/INDEX('Inflation Rates'!$A$16:$H$138,MATCH('IRA Roth'!$H223,'Inflation Rates'!$A$16:$A$138,0)-1,6)-1,G222)</f>
        <v>2.0999999999999908E-2</v>
      </c>
      <c r="H223" s="362">
        <f t="shared" ca="1" si="475"/>
        <v>2234</v>
      </c>
      <c r="I223" s="362">
        <f t="shared" ca="1" si="475"/>
        <v>334</v>
      </c>
      <c r="J223" s="362">
        <v>215</v>
      </c>
      <c r="K223" s="371">
        <f t="shared" ca="1" si="439"/>
        <v>0</v>
      </c>
      <c r="L223" s="359">
        <f t="shared" ca="1" si="476"/>
        <v>0</v>
      </c>
      <c r="M223" s="359">
        <f t="shared" ca="1" si="381"/>
        <v>0</v>
      </c>
      <c r="N223" s="359">
        <f t="shared" ca="1" si="382"/>
        <v>0</v>
      </c>
      <c r="O223" s="359">
        <f t="shared" ca="1" si="440"/>
        <v>0</v>
      </c>
      <c r="P223" s="359">
        <f t="shared" ca="1" si="423"/>
        <v>0</v>
      </c>
      <c r="R223" s="362">
        <f t="shared" ca="1" si="441"/>
        <v>334</v>
      </c>
      <c r="S223" s="362">
        <v>215</v>
      </c>
      <c r="T223" s="371">
        <f t="shared" ca="1" si="442"/>
        <v>0</v>
      </c>
      <c r="U223" s="359">
        <f t="shared" ca="1" si="368"/>
        <v>0</v>
      </c>
      <c r="V223" s="359">
        <f t="shared" ca="1" si="383"/>
        <v>0</v>
      </c>
      <c r="W223" s="359">
        <f t="shared" ca="1" si="384"/>
        <v>0</v>
      </c>
      <c r="X223" s="359">
        <f t="shared" ca="1" si="443"/>
        <v>0</v>
      </c>
      <c r="Y223" s="359">
        <f t="shared" ca="1" si="424"/>
        <v>0</v>
      </c>
      <c r="AA223" s="362">
        <f t="shared" ca="1" si="444"/>
        <v>334</v>
      </c>
      <c r="AB223" s="362">
        <v>215</v>
      </c>
      <c r="AC223" s="371">
        <f t="shared" ca="1" si="445"/>
        <v>0</v>
      </c>
      <c r="AD223" s="359">
        <f t="shared" ca="1" si="473"/>
        <v>0</v>
      </c>
      <c r="AE223" s="359">
        <f t="shared" ca="1" si="386"/>
        <v>0</v>
      </c>
      <c r="AF223" s="359">
        <f t="shared" ca="1" si="387"/>
        <v>0</v>
      </c>
      <c r="AG223" s="359">
        <f t="shared" ca="1" si="446"/>
        <v>0</v>
      </c>
      <c r="AH223" s="359">
        <f t="shared" ca="1" si="425"/>
        <v>0</v>
      </c>
      <c r="AJ223" s="362">
        <f t="shared" ca="1" si="447"/>
        <v>334</v>
      </c>
      <c r="AK223" s="362">
        <v>215</v>
      </c>
      <c r="AL223" s="371">
        <f t="shared" ca="1" si="448"/>
        <v>0</v>
      </c>
      <c r="AM223" s="359">
        <f t="shared" ca="1" si="369"/>
        <v>0</v>
      </c>
      <c r="AN223" s="359">
        <f t="shared" ca="1" si="388"/>
        <v>0</v>
      </c>
      <c r="AO223" s="359">
        <f t="shared" ca="1" si="389"/>
        <v>0</v>
      </c>
      <c r="AP223" s="359">
        <f t="shared" ca="1" si="449"/>
        <v>0</v>
      </c>
      <c r="AQ223" s="359">
        <f t="shared" ca="1" si="426"/>
        <v>0</v>
      </c>
      <c r="AS223" s="362">
        <f t="shared" ca="1" si="450"/>
        <v>334</v>
      </c>
      <c r="AT223" s="362">
        <v>215</v>
      </c>
      <c r="AU223" s="371">
        <f t="shared" ca="1" si="451"/>
        <v>0</v>
      </c>
      <c r="AV223" s="359">
        <f t="shared" ca="1" si="370"/>
        <v>0</v>
      </c>
      <c r="AW223" s="359">
        <f t="shared" ca="1" si="390"/>
        <v>0</v>
      </c>
      <c r="AX223" s="359">
        <f t="shared" ca="1" si="391"/>
        <v>0</v>
      </c>
      <c r="AY223" s="359">
        <f t="shared" ca="1" si="452"/>
        <v>0</v>
      </c>
      <c r="AZ223" s="359">
        <f t="shared" ca="1" si="427"/>
        <v>0</v>
      </c>
      <c r="BB223" s="362">
        <f t="shared" ca="1" si="453"/>
        <v>334</v>
      </c>
      <c r="BC223" s="362">
        <v>215</v>
      </c>
      <c r="BD223" s="371">
        <f t="shared" ca="1" si="454"/>
        <v>0</v>
      </c>
      <c r="BE223" s="359">
        <f t="shared" ca="1" si="371"/>
        <v>0</v>
      </c>
      <c r="BF223" s="359">
        <f t="shared" ca="1" si="392"/>
        <v>0</v>
      </c>
      <c r="BG223" s="359">
        <f t="shared" ca="1" si="393"/>
        <v>0</v>
      </c>
      <c r="BH223" s="359">
        <f t="shared" ca="1" si="394"/>
        <v>0</v>
      </c>
      <c r="BI223" s="359">
        <f t="shared" ca="1" si="428"/>
        <v>0</v>
      </c>
      <c r="BK223" s="362">
        <f t="shared" ca="1" si="455"/>
        <v>334</v>
      </c>
      <c r="BL223" s="362">
        <v>215</v>
      </c>
      <c r="BM223" s="371">
        <f t="shared" ca="1" si="456"/>
        <v>0</v>
      </c>
      <c r="BN223" s="359">
        <f t="shared" ca="1" si="372"/>
        <v>0</v>
      </c>
      <c r="BO223" s="359">
        <f t="shared" ca="1" si="395"/>
        <v>0</v>
      </c>
      <c r="BP223" s="359">
        <f t="shared" ca="1" si="396"/>
        <v>0</v>
      </c>
      <c r="BQ223" s="359">
        <f t="shared" ca="1" si="397"/>
        <v>0</v>
      </c>
      <c r="BR223" s="359">
        <f t="shared" ca="1" si="429"/>
        <v>0</v>
      </c>
      <c r="BT223" s="362">
        <f t="shared" ca="1" si="457"/>
        <v>334</v>
      </c>
      <c r="BU223" s="362">
        <v>215</v>
      </c>
      <c r="BV223" s="371">
        <f t="shared" ca="1" si="458"/>
        <v>0</v>
      </c>
      <c r="BW223" s="359">
        <f t="shared" ca="1" si="373"/>
        <v>0</v>
      </c>
      <c r="BX223" s="359">
        <f t="shared" ca="1" si="398"/>
        <v>0</v>
      </c>
      <c r="BY223" s="359">
        <f t="shared" ca="1" si="399"/>
        <v>0</v>
      </c>
      <c r="BZ223" s="359">
        <f t="shared" ca="1" si="400"/>
        <v>0</v>
      </c>
      <c r="CA223" s="359">
        <f t="shared" ca="1" si="430"/>
        <v>0</v>
      </c>
      <c r="CC223" s="362">
        <f t="shared" ca="1" si="459"/>
        <v>334</v>
      </c>
      <c r="CD223" s="362">
        <v>215</v>
      </c>
      <c r="CE223" s="371">
        <f t="shared" ca="1" si="460"/>
        <v>0</v>
      </c>
      <c r="CF223" s="359">
        <f t="shared" ca="1" si="374"/>
        <v>0</v>
      </c>
      <c r="CG223" s="359">
        <f t="shared" ca="1" si="401"/>
        <v>0</v>
      </c>
      <c r="CH223" s="359">
        <f t="shared" ca="1" si="402"/>
        <v>0</v>
      </c>
      <c r="CI223" s="359">
        <f t="shared" ca="1" si="403"/>
        <v>0</v>
      </c>
      <c r="CJ223" s="359">
        <f t="shared" ca="1" si="431"/>
        <v>0</v>
      </c>
      <c r="CL223" s="362">
        <f t="shared" ca="1" si="461"/>
        <v>334</v>
      </c>
      <c r="CM223" s="362">
        <v>215</v>
      </c>
      <c r="CN223" s="371">
        <f t="shared" ca="1" si="462"/>
        <v>0</v>
      </c>
      <c r="CO223" s="359">
        <f t="shared" ca="1" si="474"/>
        <v>0</v>
      </c>
      <c r="CP223" s="359">
        <f t="shared" ca="1" si="405"/>
        <v>0</v>
      </c>
      <c r="CQ223" s="359">
        <f t="shared" ca="1" si="406"/>
        <v>0</v>
      </c>
      <c r="CR223" s="359">
        <f t="shared" ca="1" si="407"/>
        <v>0</v>
      </c>
      <c r="CS223" s="359">
        <f t="shared" ca="1" si="432"/>
        <v>0</v>
      </c>
      <c r="CU223" s="362">
        <f t="shared" ca="1" si="463"/>
        <v>334</v>
      </c>
      <c r="CV223" s="362">
        <v>215</v>
      </c>
      <c r="CW223" s="371">
        <f t="shared" ca="1" si="464"/>
        <v>0</v>
      </c>
      <c r="CX223" s="359">
        <f t="shared" ca="1" si="375"/>
        <v>0</v>
      </c>
      <c r="CY223" s="359">
        <f t="shared" ca="1" si="408"/>
        <v>0</v>
      </c>
      <c r="CZ223" s="359">
        <f t="shared" ca="1" si="409"/>
        <v>0</v>
      </c>
      <c r="DA223" s="359">
        <f t="shared" ca="1" si="410"/>
        <v>0</v>
      </c>
      <c r="DB223" s="359">
        <f t="shared" ca="1" si="433"/>
        <v>0</v>
      </c>
      <c r="DD223" s="362">
        <f t="shared" ca="1" si="465"/>
        <v>334</v>
      </c>
      <c r="DE223" s="362">
        <v>215</v>
      </c>
      <c r="DF223" s="371">
        <f t="shared" ca="1" si="466"/>
        <v>0</v>
      </c>
      <c r="DG223" s="359">
        <f t="shared" ca="1" si="376"/>
        <v>0</v>
      </c>
      <c r="DH223" s="359">
        <f t="shared" ca="1" si="411"/>
        <v>0</v>
      </c>
      <c r="DI223" s="359">
        <f t="shared" ca="1" si="412"/>
        <v>0</v>
      </c>
      <c r="DJ223" s="359">
        <f t="shared" ca="1" si="413"/>
        <v>0</v>
      </c>
      <c r="DK223" s="359">
        <f t="shared" ca="1" si="434"/>
        <v>0</v>
      </c>
      <c r="DM223" s="362">
        <f t="shared" ca="1" si="467"/>
        <v>334</v>
      </c>
      <c r="DN223" s="362">
        <v>215</v>
      </c>
      <c r="DO223" s="371">
        <f t="shared" ca="1" si="468"/>
        <v>0</v>
      </c>
      <c r="DP223" s="359">
        <f t="shared" ca="1" si="377"/>
        <v>0</v>
      </c>
      <c r="DQ223" s="359">
        <f t="shared" ca="1" si="414"/>
        <v>0</v>
      </c>
      <c r="DR223" s="359">
        <f t="shared" ca="1" si="415"/>
        <v>0</v>
      </c>
      <c r="DS223" s="359">
        <f t="shared" ca="1" si="416"/>
        <v>0</v>
      </c>
      <c r="DT223" s="359">
        <f t="shared" ca="1" si="435"/>
        <v>0</v>
      </c>
      <c r="DV223" s="362">
        <f t="shared" ca="1" si="469"/>
        <v>334</v>
      </c>
      <c r="DW223" s="362">
        <v>215</v>
      </c>
      <c r="DX223" s="371">
        <f t="shared" ca="1" si="470"/>
        <v>0</v>
      </c>
      <c r="DY223" s="359">
        <f t="shared" ca="1" si="378"/>
        <v>0</v>
      </c>
      <c r="DZ223" s="359">
        <f t="shared" ca="1" si="417"/>
        <v>0</v>
      </c>
      <c r="EA223" s="359">
        <f t="shared" ca="1" si="418"/>
        <v>0</v>
      </c>
      <c r="EB223" s="359">
        <f t="shared" ca="1" si="419"/>
        <v>0</v>
      </c>
      <c r="EC223" s="359">
        <f t="shared" ca="1" si="436"/>
        <v>0</v>
      </c>
      <c r="EE223" s="362">
        <f t="shared" ca="1" si="471"/>
        <v>334</v>
      </c>
      <c r="EF223" s="362">
        <v>215</v>
      </c>
      <c r="EG223" s="371">
        <f t="shared" ca="1" si="472"/>
        <v>0</v>
      </c>
      <c r="EH223" s="359">
        <f t="shared" ca="1" si="379"/>
        <v>0</v>
      </c>
      <c r="EI223" s="359">
        <f t="shared" ca="1" si="420"/>
        <v>0</v>
      </c>
      <c r="EJ223" s="359">
        <f t="shared" ca="1" si="421"/>
        <v>0</v>
      </c>
      <c r="EK223" s="359">
        <f t="shared" ca="1" si="422"/>
        <v>0</v>
      </c>
      <c r="EL223" s="359">
        <f t="shared" ca="1" si="437"/>
        <v>0</v>
      </c>
    </row>
    <row r="224" spans="6:142" x14ac:dyDescent="0.35">
      <c r="G224" s="372">
        <f ca="1">IFERROR(INDEX('Inflation Rates'!$A$16:$H$138,MATCH('IRA Roth'!$H224,'Inflation Rates'!$A$16:$A$138,0),6)/INDEX('Inflation Rates'!$A$16:$H$138,MATCH('IRA Roth'!$H224,'Inflation Rates'!$A$16:$A$138,0)-1,6)-1,G223)</f>
        <v>2.0999999999999908E-2</v>
      </c>
      <c r="H224" s="362">
        <f t="shared" ca="1" si="475"/>
        <v>2235</v>
      </c>
      <c r="I224" s="362">
        <f t="shared" ca="1" si="475"/>
        <v>335</v>
      </c>
      <c r="J224" s="362">
        <v>216</v>
      </c>
      <c r="K224" s="371">
        <f t="shared" ca="1" si="439"/>
        <v>0</v>
      </c>
      <c r="L224" s="359">
        <f t="shared" ca="1" si="476"/>
        <v>0</v>
      </c>
      <c r="M224" s="359">
        <f t="shared" ca="1" si="381"/>
        <v>0</v>
      </c>
      <c r="N224" s="359">
        <f t="shared" ca="1" si="382"/>
        <v>0</v>
      </c>
      <c r="O224" s="359">
        <f t="shared" ca="1" si="440"/>
        <v>0</v>
      </c>
      <c r="P224" s="359">
        <f t="shared" ca="1" si="423"/>
        <v>0</v>
      </c>
      <c r="R224" s="362">
        <f t="shared" ca="1" si="441"/>
        <v>335</v>
      </c>
      <c r="S224" s="362">
        <v>216</v>
      </c>
      <c r="T224" s="371">
        <f t="shared" ca="1" si="442"/>
        <v>0</v>
      </c>
      <c r="U224" s="359">
        <f t="shared" ca="1" si="368"/>
        <v>0</v>
      </c>
      <c r="V224" s="359">
        <f t="shared" ca="1" si="383"/>
        <v>0</v>
      </c>
      <c r="W224" s="359">
        <f t="shared" ca="1" si="384"/>
        <v>0</v>
      </c>
      <c r="X224" s="359">
        <f t="shared" ca="1" si="443"/>
        <v>0</v>
      </c>
      <c r="Y224" s="359">
        <f t="shared" ca="1" si="424"/>
        <v>0</v>
      </c>
      <c r="AA224" s="362">
        <f t="shared" ca="1" si="444"/>
        <v>335</v>
      </c>
      <c r="AB224" s="362">
        <v>216</v>
      </c>
      <c r="AC224" s="371">
        <f t="shared" ca="1" si="445"/>
        <v>0</v>
      </c>
      <c r="AD224" s="359">
        <f t="shared" ca="1" si="473"/>
        <v>0</v>
      </c>
      <c r="AE224" s="359">
        <f t="shared" ca="1" si="386"/>
        <v>0</v>
      </c>
      <c r="AF224" s="359">
        <f t="shared" ca="1" si="387"/>
        <v>0</v>
      </c>
      <c r="AG224" s="359">
        <f t="shared" ca="1" si="446"/>
        <v>0</v>
      </c>
      <c r="AH224" s="359">
        <f t="shared" ca="1" si="425"/>
        <v>0</v>
      </c>
      <c r="AJ224" s="362">
        <f t="shared" ca="1" si="447"/>
        <v>335</v>
      </c>
      <c r="AK224" s="362">
        <v>216</v>
      </c>
      <c r="AL224" s="371">
        <f t="shared" ca="1" si="448"/>
        <v>0</v>
      </c>
      <c r="AM224" s="359">
        <f t="shared" ca="1" si="369"/>
        <v>0</v>
      </c>
      <c r="AN224" s="359">
        <f t="shared" ca="1" si="388"/>
        <v>0</v>
      </c>
      <c r="AO224" s="359">
        <f t="shared" ca="1" si="389"/>
        <v>0</v>
      </c>
      <c r="AP224" s="359">
        <f t="shared" ca="1" si="449"/>
        <v>0</v>
      </c>
      <c r="AQ224" s="359">
        <f t="shared" ca="1" si="426"/>
        <v>0</v>
      </c>
      <c r="AS224" s="362">
        <f t="shared" ca="1" si="450"/>
        <v>335</v>
      </c>
      <c r="AT224" s="362">
        <v>216</v>
      </c>
      <c r="AU224" s="371">
        <f t="shared" ca="1" si="451"/>
        <v>0</v>
      </c>
      <c r="AV224" s="359">
        <f t="shared" ca="1" si="370"/>
        <v>0</v>
      </c>
      <c r="AW224" s="359">
        <f t="shared" ca="1" si="390"/>
        <v>0</v>
      </c>
      <c r="AX224" s="359">
        <f t="shared" ca="1" si="391"/>
        <v>0</v>
      </c>
      <c r="AY224" s="359">
        <f t="shared" ca="1" si="452"/>
        <v>0</v>
      </c>
      <c r="AZ224" s="359">
        <f t="shared" ca="1" si="427"/>
        <v>0</v>
      </c>
      <c r="BB224" s="362">
        <f t="shared" ca="1" si="453"/>
        <v>335</v>
      </c>
      <c r="BC224" s="362">
        <v>216</v>
      </c>
      <c r="BD224" s="371">
        <f t="shared" ca="1" si="454"/>
        <v>0</v>
      </c>
      <c r="BE224" s="359">
        <f t="shared" ca="1" si="371"/>
        <v>0</v>
      </c>
      <c r="BF224" s="359">
        <f t="shared" ca="1" si="392"/>
        <v>0</v>
      </c>
      <c r="BG224" s="359">
        <f t="shared" ca="1" si="393"/>
        <v>0</v>
      </c>
      <c r="BH224" s="359">
        <f t="shared" ca="1" si="394"/>
        <v>0</v>
      </c>
      <c r="BI224" s="359">
        <f t="shared" ca="1" si="428"/>
        <v>0</v>
      </c>
      <c r="BK224" s="362">
        <f t="shared" ca="1" si="455"/>
        <v>335</v>
      </c>
      <c r="BL224" s="362">
        <v>216</v>
      </c>
      <c r="BM224" s="371">
        <f t="shared" ca="1" si="456"/>
        <v>0</v>
      </c>
      <c r="BN224" s="359">
        <f t="shared" ca="1" si="372"/>
        <v>0</v>
      </c>
      <c r="BO224" s="359">
        <f t="shared" ca="1" si="395"/>
        <v>0</v>
      </c>
      <c r="BP224" s="359">
        <f t="shared" ca="1" si="396"/>
        <v>0</v>
      </c>
      <c r="BQ224" s="359">
        <f t="shared" ca="1" si="397"/>
        <v>0</v>
      </c>
      <c r="BR224" s="359">
        <f t="shared" ca="1" si="429"/>
        <v>0</v>
      </c>
      <c r="BT224" s="362">
        <f t="shared" ca="1" si="457"/>
        <v>335</v>
      </c>
      <c r="BU224" s="362">
        <v>216</v>
      </c>
      <c r="BV224" s="371">
        <f t="shared" ca="1" si="458"/>
        <v>0</v>
      </c>
      <c r="BW224" s="359">
        <f t="shared" ca="1" si="373"/>
        <v>0</v>
      </c>
      <c r="BX224" s="359">
        <f t="shared" ca="1" si="398"/>
        <v>0</v>
      </c>
      <c r="BY224" s="359">
        <f t="shared" ca="1" si="399"/>
        <v>0</v>
      </c>
      <c r="BZ224" s="359">
        <f t="shared" ca="1" si="400"/>
        <v>0</v>
      </c>
      <c r="CA224" s="359">
        <f t="shared" ca="1" si="430"/>
        <v>0</v>
      </c>
      <c r="CC224" s="362">
        <f t="shared" ca="1" si="459"/>
        <v>335</v>
      </c>
      <c r="CD224" s="362">
        <v>216</v>
      </c>
      <c r="CE224" s="371">
        <f t="shared" ca="1" si="460"/>
        <v>0</v>
      </c>
      <c r="CF224" s="359">
        <f t="shared" ca="1" si="374"/>
        <v>0</v>
      </c>
      <c r="CG224" s="359">
        <f t="shared" ca="1" si="401"/>
        <v>0</v>
      </c>
      <c r="CH224" s="359">
        <f t="shared" ca="1" si="402"/>
        <v>0</v>
      </c>
      <c r="CI224" s="359">
        <f t="shared" ca="1" si="403"/>
        <v>0</v>
      </c>
      <c r="CJ224" s="359">
        <f t="shared" ca="1" si="431"/>
        <v>0</v>
      </c>
      <c r="CL224" s="362">
        <f t="shared" ca="1" si="461"/>
        <v>335</v>
      </c>
      <c r="CM224" s="362">
        <v>216</v>
      </c>
      <c r="CN224" s="371">
        <f t="shared" ca="1" si="462"/>
        <v>0</v>
      </c>
      <c r="CO224" s="359">
        <f t="shared" ca="1" si="474"/>
        <v>0</v>
      </c>
      <c r="CP224" s="359">
        <f t="shared" ca="1" si="405"/>
        <v>0</v>
      </c>
      <c r="CQ224" s="359">
        <f t="shared" ca="1" si="406"/>
        <v>0</v>
      </c>
      <c r="CR224" s="359">
        <f t="shared" ca="1" si="407"/>
        <v>0</v>
      </c>
      <c r="CS224" s="359">
        <f t="shared" ca="1" si="432"/>
        <v>0</v>
      </c>
      <c r="CU224" s="362">
        <f t="shared" ca="1" si="463"/>
        <v>335</v>
      </c>
      <c r="CV224" s="362">
        <v>216</v>
      </c>
      <c r="CW224" s="371">
        <f t="shared" ca="1" si="464"/>
        <v>0</v>
      </c>
      <c r="CX224" s="359">
        <f t="shared" ca="1" si="375"/>
        <v>0</v>
      </c>
      <c r="CY224" s="359">
        <f t="shared" ca="1" si="408"/>
        <v>0</v>
      </c>
      <c r="CZ224" s="359">
        <f t="shared" ca="1" si="409"/>
        <v>0</v>
      </c>
      <c r="DA224" s="359">
        <f t="shared" ca="1" si="410"/>
        <v>0</v>
      </c>
      <c r="DB224" s="359">
        <f t="shared" ca="1" si="433"/>
        <v>0</v>
      </c>
      <c r="DD224" s="362">
        <f t="shared" ca="1" si="465"/>
        <v>335</v>
      </c>
      <c r="DE224" s="362">
        <v>216</v>
      </c>
      <c r="DF224" s="371">
        <f t="shared" ca="1" si="466"/>
        <v>0</v>
      </c>
      <c r="DG224" s="359">
        <f t="shared" ca="1" si="376"/>
        <v>0</v>
      </c>
      <c r="DH224" s="359">
        <f t="shared" ca="1" si="411"/>
        <v>0</v>
      </c>
      <c r="DI224" s="359">
        <f t="shared" ca="1" si="412"/>
        <v>0</v>
      </c>
      <c r="DJ224" s="359">
        <f t="shared" ca="1" si="413"/>
        <v>0</v>
      </c>
      <c r="DK224" s="359">
        <f t="shared" ca="1" si="434"/>
        <v>0</v>
      </c>
      <c r="DM224" s="362">
        <f t="shared" ca="1" si="467"/>
        <v>335</v>
      </c>
      <c r="DN224" s="362">
        <v>216</v>
      </c>
      <c r="DO224" s="371">
        <f t="shared" ca="1" si="468"/>
        <v>0</v>
      </c>
      <c r="DP224" s="359">
        <f t="shared" ca="1" si="377"/>
        <v>0</v>
      </c>
      <c r="DQ224" s="359">
        <f t="shared" ca="1" si="414"/>
        <v>0</v>
      </c>
      <c r="DR224" s="359">
        <f t="shared" ca="1" si="415"/>
        <v>0</v>
      </c>
      <c r="DS224" s="359">
        <f t="shared" ca="1" si="416"/>
        <v>0</v>
      </c>
      <c r="DT224" s="359">
        <f t="shared" ca="1" si="435"/>
        <v>0</v>
      </c>
      <c r="DV224" s="362">
        <f t="shared" ca="1" si="469"/>
        <v>335</v>
      </c>
      <c r="DW224" s="362">
        <v>216</v>
      </c>
      <c r="DX224" s="371">
        <f t="shared" ca="1" si="470"/>
        <v>0</v>
      </c>
      <c r="DY224" s="359">
        <f t="shared" ca="1" si="378"/>
        <v>0</v>
      </c>
      <c r="DZ224" s="359">
        <f t="shared" ca="1" si="417"/>
        <v>0</v>
      </c>
      <c r="EA224" s="359">
        <f t="shared" ca="1" si="418"/>
        <v>0</v>
      </c>
      <c r="EB224" s="359">
        <f t="shared" ca="1" si="419"/>
        <v>0</v>
      </c>
      <c r="EC224" s="359">
        <f t="shared" ca="1" si="436"/>
        <v>0</v>
      </c>
      <c r="EE224" s="362">
        <f t="shared" ca="1" si="471"/>
        <v>335</v>
      </c>
      <c r="EF224" s="362">
        <v>216</v>
      </c>
      <c r="EG224" s="371">
        <f t="shared" ca="1" si="472"/>
        <v>0</v>
      </c>
      <c r="EH224" s="359">
        <f t="shared" ca="1" si="379"/>
        <v>0</v>
      </c>
      <c r="EI224" s="359">
        <f t="shared" ca="1" si="420"/>
        <v>0</v>
      </c>
      <c r="EJ224" s="359">
        <f t="shared" ca="1" si="421"/>
        <v>0</v>
      </c>
      <c r="EK224" s="359">
        <f t="shared" ca="1" si="422"/>
        <v>0</v>
      </c>
      <c r="EL224" s="359">
        <f t="shared" ca="1" si="437"/>
        <v>0</v>
      </c>
    </row>
    <row r="225" spans="7:142" x14ac:dyDescent="0.35">
      <c r="G225" s="372">
        <f ca="1">IFERROR(INDEX('Inflation Rates'!$A$16:$H$138,MATCH('IRA Roth'!$H225,'Inflation Rates'!$A$16:$A$138,0),6)/INDEX('Inflation Rates'!$A$16:$H$138,MATCH('IRA Roth'!$H225,'Inflation Rates'!$A$16:$A$138,0)-1,6)-1,G224)</f>
        <v>2.0999999999999908E-2</v>
      </c>
      <c r="H225" s="362">
        <f t="shared" ca="1" si="475"/>
        <v>2236</v>
      </c>
      <c r="I225" s="362">
        <f t="shared" ca="1" si="475"/>
        <v>336</v>
      </c>
      <c r="J225" s="362">
        <v>217</v>
      </c>
      <c r="K225" s="371">
        <f t="shared" ca="1" si="439"/>
        <v>0</v>
      </c>
      <c r="L225" s="359">
        <f t="shared" ca="1" si="476"/>
        <v>0</v>
      </c>
      <c r="M225" s="359">
        <f t="shared" ca="1" si="381"/>
        <v>0</v>
      </c>
      <c r="N225" s="359">
        <f t="shared" ca="1" si="382"/>
        <v>0</v>
      </c>
      <c r="O225" s="359">
        <f t="shared" ca="1" si="440"/>
        <v>0</v>
      </c>
      <c r="P225" s="359">
        <f t="shared" ca="1" si="423"/>
        <v>0</v>
      </c>
      <c r="R225" s="362">
        <f t="shared" ca="1" si="441"/>
        <v>336</v>
      </c>
      <c r="S225" s="362">
        <v>217</v>
      </c>
      <c r="T225" s="371">
        <f t="shared" ca="1" si="442"/>
        <v>0</v>
      </c>
      <c r="U225" s="359">
        <f t="shared" ca="1" si="368"/>
        <v>0</v>
      </c>
      <c r="V225" s="359">
        <f t="shared" ca="1" si="383"/>
        <v>0</v>
      </c>
      <c r="W225" s="359">
        <f t="shared" ca="1" si="384"/>
        <v>0</v>
      </c>
      <c r="X225" s="359">
        <f t="shared" ca="1" si="443"/>
        <v>0</v>
      </c>
      <c r="Y225" s="359">
        <f t="shared" ca="1" si="424"/>
        <v>0</v>
      </c>
      <c r="AA225" s="362">
        <f t="shared" ca="1" si="444"/>
        <v>336</v>
      </c>
      <c r="AB225" s="362">
        <v>217</v>
      </c>
      <c r="AC225" s="371">
        <f t="shared" ca="1" si="445"/>
        <v>0</v>
      </c>
      <c r="AD225" s="359">
        <f t="shared" ca="1" si="473"/>
        <v>0</v>
      </c>
      <c r="AE225" s="359">
        <f t="shared" ca="1" si="386"/>
        <v>0</v>
      </c>
      <c r="AF225" s="359">
        <f t="shared" ca="1" si="387"/>
        <v>0</v>
      </c>
      <c r="AG225" s="359">
        <f t="shared" ca="1" si="446"/>
        <v>0</v>
      </c>
      <c r="AH225" s="359">
        <f t="shared" ca="1" si="425"/>
        <v>0</v>
      </c>
      <c r="AJ225" s="362">
        <f t="shared" ca="1" si="447"/>
        <v>336</v>
      </c>
      <c r="AK225" s="362">
        <v>217</v>
      </c>
      <c r="AL225" s="371">
        <f t="shared" ca="1" si="448"/>
        <v>0</v>
      </c>
      <c r="AM225" s="359">
        <f t="shared" ca="1" si="369"/>
        <v>0</v>
      </c>
      <c r="AN225" s="359">
        <f t="shared" ca="1" si="388"/>
        <v>0</v>
      </c>
      <c r="AO225" s="359">
        <f t="shared" ca="1" si="389"/>
        <v>0</v>
      </c>
      <c r="AP225" s="359">
        <f t="shared" ca="1" si="449"/>
        <v>0</v>
      </c>
      <c r="AQ225" s="359">
        <f t="shared" ca="1" si="426"/>
        <v>0</v>
      </c>
      <c r="AS225" s="362">
        <f t="shared" ca="1" si="450"/>
        <v>336</v>
      </c>
      <c r="AT225" s="362">
        <v>217</v>
      </c>
      <c r="AU225" s="371">
        <f t="shared" ca="1" si="451"/>
        <v>0</v>
      </c>
      <c r="AV225" s="359">
        <f t="shared" ca="1" si="370"/>
        <v>0</v>
      </c>
      <c r="AW225" s="359">
        <f t="shared" ca="1" si="390"/>
        <v>0</v>
      </c>
      <c r="AX225" s="359">
        <f t="shared" ca="1" si="391"/>
        <v>0</v>
      </c>
      <c r="AY225" s="359">
        <f t="shared" ca="1" si="452"/>
        <v>0</v>
      </c>
      <c r="AZ225" s="359">
        <f t="shared" ca="1" si="427"/>
        <v>0</v>
      </c>
      <c r="BB225" s="362">
        <f t="shared" ca="1" si="453"/>
        <v>336</v>
      </c>
      <c r="BC225" s="362">
        <v>217</v>
      </c>
      <c r="BD225" s="371">
        <f t="shared" ca="1" si="454"/>
        <v>0</v>
      </c>
      <c r="BE225" s="359">
        <f t="shared" ca="1" si="371"/>
        <v>0</v>
      </c>
      <c r="BF225" s="359">
        <f t="shared" ca="1" si="392"/>
        <v>0</v>
      </c>
      <c r="BG225" s="359">
        <f t="shared" ca="1" si="393"/>
        <v>0</v>
      </c>
      <c r="BH225" s="359">
        <f t="shared" ca="1" si="394"/>
        <v>0</v>
      </c>
      <c r="BI225" s="359">
        <f t="shared" ca="1" si="428"/>
        <v>0</v>
      </c>
      <c r="BK225" s="362">
        <f t="shared" ca="1" si="455"/>
        <v>336</v>
      </c>
      <c r="BL225" s="362">
        <v>217</v>
      </c>
      <c r="BM225" s="371">
        <f t="shared" ca="1" si="456"/>
        <v>0</v>
      </c>
      <c r="BN225" s="359">
        <f t="shared" ca="1" si="372"/>
        <v>0</v>
      </c>
      <c r="BO225" s="359">
        <f t="shared" ca="1" si="395"/>
        <v>0</v>
      </c>
      <c r="BP225" s="359">
        <f t="shared" ca="1" si="396"/>
        <v>0</v>
      </c>
      <c r="BQ225" s="359">
        <f t="shared" ca="1" si="397"/>
        <v>0</v>
      </c>
      <c r="BR225" s="359">
        <f t="shared" ca="1" si="429"/>
        <v>0</v>
      </c>
      <c r="BT225" s="362">
        <f t="shared" ca="1" si="457"/>
        <v>336</v>
      </c>
      <c r="BU225" s="362">
        <v>217</v>
      </c>
      <c r="BV225" s="371">
        <f t="shared" ca="1" si="458"/>
        <v>0</v>
      </c>
      <c r="BW225" s="359">
        <f t="shared" ca="1" si="373"/>
        <v>0</v>
      </c>
      <c r="BX225" s="359">
        <f t="shared" ca="1" si="398"/>
        <v>0</v>
      </c>
      <c r="BY225" s="359">
        <f t="shared" ca="1" si="399"/>
        <v>0</v>
      </c>
      <c r="BZ225" s="359">
        <f t="shared" ca="1" si="400"/>
        <v>0</v>
      </c>
      <c r="CA225" s="359">
        <f t="shared" ca="1" si="430"/>
        <v>0</v>
      </c>
      <c r="CC225" s="362">
        <f t="shared" ca="1" si="459"/>
        <v>336</v>
      </c>
      <c r="CD225" s="362">
        <v>217</v>
      </c>
      <c r="CE225" s="371">
        <f t="shared" ca="1" si="460"/>
        <v>0</v>
      </c>
      <c r="CF225" s="359">
        <f t="shared" ca="1" si="374"/>
        <v>0</v>
      </c>
      <c r="CG225" s="359">
        <f t="shared" ca="1" si="401"/>
        <v>0</v>
      </c>
      <c r="CH225" s="359">
        <f t="shared" ca="1" si="402"/>
        <v>0</v>
      </c>
      <c r="CI225" s="359">
        <f t="shared" ca="1" si="403"/>
        <v>0</v>
      </c>
      <c r="CJ225" s="359">
        <f t="shared" ca="1" si="431"/>
        <v>0</v>
      </c>
      <c r="CL225" s="362">
        <f t="shared" ca="1" si="461"/>
        <v>336</v>
      </c>
      <c r="CM225" s="362">
        <v>217</v>
      </c>
      <c r="CN225" s="371">
        <f t="shared" ca="1" si="462"/>
        <v>0</v>
      </c>
      <c r="CO225" s="359">
        <f t="shared" ca="1" si="474"/>
        <v>0</v>
      </c>
      <c r="CP225" s="359">
        <f t="shared" ca="1" si="405"/>
        <v>0</v>
      </c>
      <c r="CQ225" s="359">
        <f t="shared" ca="1" si="406"/>
        <v>0</v>
      </c>
      <c r="CR225" s="359">
        <f t="shared" ca="1" si="407"/>
        <v>0</v>
      </c>
      <c r="CS225" s="359">
        <f t="shared" ca="1" si="432"/>
        <v>0</v>
      </c>
      <c r="CU225" s="362">
        <f t="shared" ca="1" si="463"/>
        <v>336</v>
      </c>
      <c r="CV225" s="362">
        <v>217</v>
      </c>
      <c r="CW225" s="371">
        <f t="shared" ca="1" si="464"/>
        <v>0</v>
      </c>
      <c r="CX225" s="359">
        <f t="shared" ca="1" si="375"/>
        <v>0</v>
      </c>
      <c r="CY225" s="359">
        <f t="shared" ca="1" si="408"/>
        <v>0</v>
      </c>
      <c r="CZ225" s="359">
        <f t="shared" ca="1" si="409"/>
        <v>0</v>
      </c>
      <c r="DA225" s="359">
        <f t="shared" ca="1" si="410"/>
        <v>0</v>
      </c>
      <c r="DB225" s="359">
        <f t="shared" ca="1" si="433"/>
        <v>0</v>
      </c>
      <c r="DD225" s="362">
        <f t="shared" ca="1" si="465"/>
        <v>336</v>
      </c>
      <c r="DE225" s="362">
        <v>217</v>
      </c>
      <c r="DF225" s="371">
        <f t="shared" ca="1" si="466"/>
        <v>0</v>
      </c>
      <c r="DG225" s="359">
        <f t="shared" ca="1" si="376"/>
        <v>0</v>
      </c>
      <c r="DH225" s="359">
        <f t="shared" ca="1" si="411"/>
        <v>0</v>
      </c>
      <c r="DI225" s="359">
        <f t="shared" ca="1" si="412"/>
        <v>0</v>
      </c>
      <c r="DJ225" s="359">
        <f t="shared" ca="1" si="413"/>
        <v>0</v>
      </c>
      <c r="DK225" s="359">
        <f t="shared" ca="1" si="434"/>
        <v>0</v>
      </c>
      <c r="DM225" s="362">
        <f t="shared" ca="1" si="467"/>
        <v>336</v>
      </c>
      <c r="DN225" s="362">
        <v>217</v>
      </c>
      <c r="DO225" s="371">
        <f t="shared" ca="1" si="468"/>
        <v>0</v>
      </c>
      <c r="DP225" s="359">
        <f t="shared" ca="1" si="377"/>
        <v>0</v>
      </c>
      <c r="DQ225" s="359">
        <f t="shared" ca="1" si="414"/>
        <v>0</v>
      </c>
      <c r="DR225" s="359">
        <f t="shared" ca="1" si="415"/>
        <v>0</v>
      </c>
      <c r="DS225" s="359">
        <f t="shared" ca="1" si="416"/>
        <v>0</v>
      </c>
      <c r="DT225" s="359">
        <f t="shared" ca="1" si="435"/>
        <v>0</v>
      </c>
      <c r="DV225" s="362">
        <f t="shared" ca="1" si="469"/>
        <v>336</v>
      </c>
      <c r="DW225" s="362">
        <v>217</v>
      </c>
      <c r="DX225" s="371">
        <f t="shared" ca="1" si="470"/>
        <v>0</v>
      </c>
      <c r="DY225" s="359">
        <f t="shared" ca="1" si="378"/>
        <v>0</v>
      </c>
      <c r="DZ225" s="359">
        <f t="shared" ca="1" si="417"/>
        <v>0</v>
      </c>
      <c r="EA225" s="359">
        <f t="shared" ca="1" si="418"/>
        <v>0</v>
      </c>
      <c r="EB225" s="359">
        <f t="shared" ca="1" si="419"/>
        <v>0</v>
      </c>
      <c r="EC225" s="359">
        <f t="shared" ca="1" si="436"/>
        <v>0</v>
      </c>
      <c r="EE225" s="362">
        <f t="shared" ca="1" si="471"/>
        <v>336</v>
      </c>
      <c r="EF225" s="362">
        <v>217</v>
      </c>
      <c r="EG225" s="371">
        <f t="shared" ca="1" si="472"/>
        <v>0</v>
      </c>
      <c r="EH225" s="359">
        <f t="shared" ca="1" si="379"/>
        <v>0</v>
      </c>
      <c r="EI225" s="359">
        <f t="shared" ca="1" si="420"/>
        <v>0</v>
      </c>
      <c r="EJ225" s="359">
        <f t="shared" ca="1" si="421"/>
        <v>0</v>
      </c>
      <c r="EK225" s="359">
        <f t="shared" ca="1" si="422"/>
        <v>0</v>
      </c>
      <c r="EL225" s="359">
        <f t="shared" ca="1" si="437"/>
        <v>0</v>
      </c>
    </row>
    <row r="226" spans="7:142" x14ac:dyDescent="0.35">
      <c r="G226" s="372">
        <f ca="1">IFERROR(INDEX('Inflation Rates'!$A$16:$H$138,MATCH('IRA Roth'!$H226,'Inflation Rates'!$A$16:$A$138,0),6)/INDEX('Inflation Rates'!$A$16:$H$138,MATCH('IRA Roth'!$H226,'Inflation Rates'!$A$16:$A$138,0)-1,6)-1,G225)</f>
        <v>2.0999999999999908E-2</v>
      </c>
      <c r="H226" s="362">
        <f t="shared" ca="1" si="475"/>
        <v>2237</v>
      </c>
      <c r="I226" s="362">
        <f t="shared" ca="1" si="475"/>
        <v>337</v>
      </c>
      <c r="J226" s="362">
        <v>218</v>
      </c>
      <c r="K226" s="371">
        <f t="shared" ca="1" si="439"/>
        <v>0</v>
      </c>
      <c r="L226" s="359">
        <f t="shared" ca="1" si="476"/>
        <v>0</v>
      </c>
      <c r="M226" s="359">
        <f t="shared" ca="1" si="381"/>
        <v>0</v>
      </c>
      <c r="N226" s="359">
        <f t="shared" ca="1" si="382"/>
        <v>0</v>
      </c>
      <c r="O226" s="359">
        <f t="shared" ca="1" si="440"/>
        <v>0</v>
      </c>
      <c r="P226" s="359">
        <f t="shared" ca="1" si="423"/>
        <v>0</v>
      </c>
      <c r="R226" s="362">
        <f t="shared" ca="1" si="441"/>
        <v>337</v>
      </c>
      <c r="S226" s="362">
        <v>218</v>
      </c>
      <c r="T226" s="371">
        <f t="shared" ca="1" si="442"/>
        <v>0</v>
      </c>
      <c r="U226" s="359">
        <f t="shared" ca="1" si="368"/>
        <v>0</v>
      </c>
      <c r="V226" s="359">
        <f t="shared" ca="1" si="383"/>
        <v>0</v>
      </c>
      <c r="W226" s="359">
        <f t="shared" ca="1" si="384"/>
        <v>0</v>
      </c>
      <c r="X226" s="359">
        <f t="shared" ca="1" si="443"/>
        <v>0</v>
      </c>
      <c r="Y226" s="359">
        <f t="shared" ca="1" si="424"/>
        <v>0</v>
      </c>
      <c r="AA226" s="362">
        <f t="shared" ca="1" si="444"/>
        <v>337</v>
      </c>
      <c r="AB226" s="362">
        <v>218</v>
      </c>
      <c r="AC226" s="371">
        <f t="shared" ca="1" si="445"/>
        <v>0</v>
      </c>
      <c r="AD226" s="359">
        <f t="shared" ca="1" si="473"/>
        <v>0</v>
      </c>
      <c r="AE226" s="359">
        <f t="shared" ca="1" si="386"/>
        <v>0</v>
      </c>
      <c r="AF226" s="359">
        <f t="shared" ca="1" si="387"/>
        <v>0</v>
      </c>
      <c r="AG226" s="359">
        <f t="shared" ca="1" si="446"/>
        <v>0</v>
      </c>
      <c r="AH226" s="359">
        <f t="shared" ca="1" si="425"/>
        <v>0</v>
      </c>
      <c r="AJ226" s="362">
        <f t="shared" ca="1" si="447"/>
        <v>337</v>
      </c>
      <c r="AK226" s="362">
        <v>218</v>
      </c>
      <c r="AL226" s="371">
        <f t="shared" ca="1" si="448"/>
        <v>0</v>
      </c>
      <c r="AM226" s="359">
        <f t="shared" ca="1" si="369"/>
        <v>0</v>
      </c>
      <c r="AN226" s="359">
        <f t="shared" ca="1" si="388"/>
        <v>0</v>
      </c>
      <c r="AO226" s="359">
        <f t="shared" ca="1" si="389"/>
        <v>0</v>
      </c>
      <c r="AP226" s="359">
        <f t="shared" ca="1" si="449"/>
        <v>0</v>
      </c>
      <c r="AQ226" s="359">
        <f t="shared" ca="1" si="426"/>
        <v>0</v>
      </c>
      <c r="AS226" s="362">
        <f t="shared" ca="1" si="450"/>
        <v>337</v>
      </c>
      <c r="AT226" s="362">
        <v>218</v>
      </c>
      <c r="AU226" s="371">
        <f t="shared" ca="1" si="451"/>
        <v>0</v>
      </c>
      <c r="AV226" s="359">
        <f t="shared" ca="1" si="370"/>
        <v>0</v>
      </c>
      <c r="AW226" s="359">
        <f t="shared" ca="1" si="390"/>
        <v>0</v>
      </c>
      <c r="AX226" s="359">
        <f t="shared" ca="1" si="391"/>
        <v>0</v>
      </c>
      <c r="AY226" s="359">
        <f t="shared" ca="1" si="452"/>
        <v>0</v>
      </c>
      <c r="AZ226" s="359">
        <f t="shared" ca="1" si="427"/>
        <v>0</v>
      </c>
      <c r="BB226" s="362">
        <f t="shared" ca="1" si="453"/>
        <v>337</v>
      </c>
      <c r="BC226" s="362">
        <v>218</v>
      </c>
      <c r="BD226" s="371">
        <f t="shared" ca="1" si="454"/>
        <v>0</v>
      </c>
      <c r="BE226" s="359">
        <f t="shared" ca="1" si="371"/>
        <v>0</v>
      </c>
      <c r="BF226" s="359">
        <f t="shared" ca="1" si="392"/>
        <v>0</v>
      </c>
      <c r="BG226" s="359">
        <f t="shared" ca="1" si="393"/>
        <v>0</v>
      </c>
      <c r="BH226" s="359">
        <f t="shared" ca="1" si="394"/>
        <v>0</v>
      </c>
      <c r="BI226" s="359">
        <f t="shared" ca="1" si="428"/>
        <v>0</v>
      </c>
      <c r="BK226" s="362">
        <f t="shared" ca="1" si="455"/>
        <v>337</v>
      </c>
      <c r="BL226" s="362">
        <v>218</v>
      </c>
      <c r="BM226" s="371">
        <f t="shared" ca="1" si="456"/>
        <v>0</v>
      </c>
      <c r="BN226" s="359">
        <f t="shared" ca="1" si="372"/>
        <v>0</v>
      </c>
      <c r="BO226" s="359">
        <f t="shared" ca="1" si="395"/>
        <v>0</v>
      </c>
      <c r="BP226" s="359">
        <f t="shared" ca="1" si="396"/>
        <v>0</v>
      </c>
      <c r="BQ226" s="359">
        <f t="shared" ca="1" si="397"/>
        <v>0</v>
      </c>
      <c r="BR226" s="359">
        <f t="shared" ca="1" si="429"/>
        <v>0</v>
      </c>
      <c r="BT226" s="362">
        <f t="shared" ca="1" si="457"/>
        <v>337</v>
      </c>
      <c r="BU226" s="362">
        <v>218</v>
      </c>
      <c r="BV226" s="371">
        <f t="shared" ca="1" si="458"/>
        <v>0</v>
      </c>
      <c r="BW226" s="359">
        <f t="shared" ca="1" si="373"/>
        <v>0</v>
      </c>
      <c r="BX226" s="359">
        <f t="shared" ca="1" si="398"/>
        <v>0</v>
      </c>
      <c r="BY226" s="359">
        <f t="shared" ca="1" si="399"/>
        <v>0</v>
      </c>
      <c r="BZ226" s="359">
        <f t="shared" ca="1" si="400"/>
        <v>0</v>
      </c>
      <c r="CA226" s="359">
        <f t="shared" ca="1" si="430"/>
        <v>0</v>
      </c>
      <c r="CC226" s="362">
        <f t="shared" ca="1" si="459"/>
        <v>337</v>
      </c>
      <c r="CD226" s="362">
        <v>218</v>
      </c>
      <c r="CE226" s="371">
        <f t="shared" ca="1" si="460"/>
        <v>0</v>
      </c>
      <c r="CF226" s="359">
        <f t="shared" ca="1" si="374"/>
        <v>0</v>
      </c>
      <c r="CG226" s="359">
        <f t="shared" ca="1" si="401"/>
        <v>0</v>
      </c>
      <c r="CH226" s="359">
        <f t="shared" ca="1" si="402"/>
        <v>0</v>
      </c>
      <c r="CI226" s="359">
        <f t="shared" ca="1" si="403"/>
        <v>0</v>
      </c>
      <c r="CJ226" s="359">
        <f t="shared" ca="1" si="431"/>
        <v>0</v>
      </c>
      <c r="CL226" s="362">
        <f t="shared" ca="1" si="461"/>
        <v>337</v>
      </c>
      <c r="CM226" s="362">
        <v>218</v>
      </c>
      <c r="CN226" s="371">
        <f t="shared" ca="1" si="462"/>
        <v>0</v>
      </c>
      <c r="CO226" s="359">
        <f t="shared" ca="1" si="474"/>
        <v>0</v>
      </c>
      <c r="CP226" s="359">
        <f t="shared" ca="1" si="405"/>
        <v>0</v>
      </c>
      <c r="CQ226" s="359">
        <f t="shared" ca="1" si="406"/>
        <v>0</v>
      </c>
      <c r="CR226" s="359">
        <f t="shared" ca="1" si="407"/>
        <v>0</v>
      </c>
      <c r="CS226" s="359">
        <f t="shared" ca="1" si="432"/>
        <v>0</v>
      </c>
      <c r="CU226" s="362">
        <f t="shared" ca="1" si="463"/>
        <v>337</v>
      </c>
      <c r="CV226" s="362">
        <v>218</v>
      </c>
      <c r="CW226" s="371">
        <f t="shared" ca="1" si="464"/>
        <v>0</v>
      </c>
      <c r="CX226" s="359">
        <f t="shared" ca="1" si="375"/>
        <v>0</v>
      </c>
      <c r="CY226" s="359">
        <f t="shared" ca="1" si="408"/>
        <v>0</v>
      </c>
      <c r="CZ226" s="359">
        <f t="shared" ca="1" si="409"/>
        <v>0</v>
      </c>
      <c r="DA226" s="359">
        <f t="shared" ca="1" si="410"/>
        <v>0</v>
      </c>
      <c r="DB226" s="359">
        <f t="shared" ca="1" si="433"/>
        <v>0</v>
      </c>
      <c r="DD226" s="362">
        <f t="shared" ca="1" si="465"/>
        <v>337</v>
      </c>
      <c r="DE226" s="362">
        <v>218</v>
      </c>
      <c r="DF226" s="371">
        <f t="shared" ca="1" si="466"/>
        <v>0</v>
      </c>
      <c r="DG226" s="359">
        <f t="shared" ca="1" si="376"/>
        <v>0</v>
      </c>
      <c r="DH226" s="359">
        <f t="shared" ca="1" si="411"/>
        <v>0</v>
      </c>
      <c r="DI226" s="359">
        <f t="shared" ca="1" si="412"/>
        <v>0</v>
      </c>
      <c r="DJ226" s="359">
        <f t="shared" ca="1" si="413"/>
        <v>0</v>
      </c>
      <c r="DK226" s="359">
        <f t="shared" ca="1" si="434"/>
        <v>0</v>
      </c>
      <c r="DM226" s="362">
        <f t="shared" ca="1" si="467"/>
        <v>337</v>
      </c>
      <c r="DN226" s="362">
        <v>218</v>
      </c>
      <c r="DO226" s="371">
        <f t="shared" ca="1" si="468"/>
        <v>0</v>
      </c>
      <c r="DP226" s="359">
        <f t="shared" ca="1" si="377"/>
        <v>0</v>
      </c>
      <c r="DQ226" s="359">
        <f t="shared" ca="1" si="414"/>
        <v>0</v>
      </c>
      <c r="DR226" s="359">
        <f t="shared" ca="1" si="415"/>
        <v>0</v>
      </c>
      <c r="DS226" s="359">
        <f t="shared" ca="1" si="416"/>
        <v>0</v>
      </c>
      <c r="DT226" s="359">
        <f t="shared" ca="1" si="435"/>
        <v>0</v>
      </c>
      <c r="DV226" s="362">
        <f t="shared" ca="1" si="469"/>
        <v>337</v>
      </c>
      <c r="DW226" s="362">
        <v>218</v>
      </c>
      <c r="DX226" s="371">
        <f t="shared" ca="1" si="470"/>
        <v>0</v>
      </c>
      <c r="DY226" s="359">
        <f t="shared" ca="1" si="378"/>
        <v>0</v>
      </c>
      <c r="DZ226" s="359">
        <f t="shared" ca="1" si="417"/>
        <v>0</v>
      </c>
      <c r="EA226" s="359">
        <f t="shared" ca="1" si="418"/>
        <v>0</v>
      </c>
      <c r="EB226" s="359">
        <f t="shared" ca="1" si="419"/>
        <v>0</v>
      </c>
      <c r="EC226" s="359">
        <f t="shared" ca="1" si="436"/>
        <v>0</v>
      </c>
      <c r="EE226" s="362">
        <f t="shared" ca="1" si="471"/>
        <v>337</v>
      </c>
      <c r="EF226" s="362">
        <v>218</v>
      </c>
      <c r="EG226" s="371">
        <f t="shared" ca="1" si="472"/>
        <v>0</v>
      </c>
      <c r="EH226" s="359">
        <f t="shared" ca="1" si="379"/>
        <v>0</v>
      </c>
      <c r="EI226" s="359">
        <f t="shared" ca="1" si="420"/>
        <v>0</v>
      </c>
      <c r="EJ226" s="359">
        <f t="shared" ca="1" si="421"/>
        <v>0</v>
      </c>
      <c r="EK226" s="359">
        <f t="shared" ca="1" si="422"/>
        <v>0</v>
      </c>
      <c r="EL226" s="359">
        <f t="shared" ca="1" si="437"/>
        <v>0</v>
      </c>
    </row>
    <row r="227" spans="7:142" x14ac:dyDescent="0.35">
      <c r="G227" s="372">
        <f ca="1">IFERROR(INDEX('Inflation Rates'!$A$16:$H$138,MATCH('IRA Roth'!$H227,'Inflation Rates'!$A$16:$A$138,0),6)/INDEX('Inflation Rates'!$A$16:$H$138,MATCH('IRA Roth'!$H227,'Inflation Rates'!$A$16:$A$138,0)-1,6)-1,G226)</f>
        <v>2.0999999999999908E-2</v>
      </c>
      <c r="H227" s="362">
        <f t="shared" ca="1" si="475"/>
        <v>2238</v>
      </c>
      <c r="I227" s="362">
        <f t="shared" ca="1" si="475"/>
        <v>338</v>
      </c>
      <c r="J227" s="362">
        <v>219</v>
      </c>
      <c r="K227" s="371">
        <f t="shared" ca="1" si="439"/>
        <v>0</v>
      </c>
      <c r="L227" s="359">
        <f t="shared" ca="1" si="476"/>
        <v>0</v>
      </c>
      <c r="M227" s="359">
        <f t="shared" ca="1" si="381"/>
        <v>0</v>
      </c>
      <c r="N227" s="359">
        <f t="shared" ca="1" si="382"/>
        <v>0</v>
      </c>
      <c r="O227" s="359">
        <f t="shared" ca="1" si="440"/>
        <v>0</v>
      </c>
      <c r="P227" s="359">
        <f t="shared" ca="1" si="423"/>
        <v>0</v>
      </c>
      <c r="R227" s="362">
        <f t="shared" ca="1" si="441"/>
        <v>338</v>
      </c>
      <c r="S227" s="362">
        <v>219</v>
      </c>
      <c r="T227" s="371">
        <f t="shared" ca="1" si="442"/>
        <v>0</v>
      </c>
      <c r="U227" s="359">
        <f t="shared" ca="1" si="368"/>
        <v>0</v>
      </c>
      <c r="V227" s="359">
        <f t="shared" ca="1" si="383"/>
        <v>0</v>
      </c>
      <c r="W227" s="359">
        <f t="shared" ca="1" si="384"/>
        <v>0</v>
      </c>
      <c r="X227" s="359">
        <f t="shared" ca="1" si="443"/>
        <v>0</v>
      </c>
      <c r="Y227" s="359">
        <f t="shared" ca="1" si="424"/>
        <v>0</v>
      </c>
      <c r="AA227" s="362">
        <f t="shared" ca="1" si="444"/>
        <v>338</v>
      </c>
      <c r="AB227" s="362">
        <v>219</v>
      </c>
      <c r="AC227" s="371">
        <f t="shared" ca="1" si="445"/>
        <v>0</v>
      </c>
      <c r="AD227" s="359">
        <f t="shared" ca="1" si="473"/>
        <v>0</v>
      </c>
      <c r="AE227" s="359">
        <f t="shared" ca="1" si="386"/>
        <v>0</v>
      </c>
      <c r="AF227" s="359">
        <f t="shared" ca="1" si="387"/>
        <v>0</v>
      </c>
      <c r="AG227" s="359">
        <f t="shared" ca="1" si="446"/>
        <v>0</v>
      </c>
      <c r="AH227" s="359">
        <f t="shared" ca="1" si="425"/>
        <v>0</v>
      </c>
      <c r="AJ227" s="362">
        <f t="shared" ca="1" si="447"/>
        <v>338</v>
      </c>
      <c r="AK227" s="362">
        <v>219</v>
      </c>
      <c r="AL227" s="371">
        <f t="shared" ca="1" si="448"/>
        <v>0</v>
      </c>
      <c r="AM227" s="359">
        <f t="shared" ca="1" si="369"/>
        <v>0</v>
      </c>
      <c r="AN227" s="359">
        <f t="shared" ca="1" si="388"/>
        <v>0</v>
      </c>
      <c r="AO227" s="359">
        <f t="shared" ca="1" si="389"/>
        <v>0</v>
      </c>
      <c r="AP227" s="359">
        <f t="shared" ca="1" si="449"/>
        <v>0</v>
      </c>
      <c r="AQ227" s="359">
        <f t="shared" ca="1" si="426"/>
        <v>0</v>
      </c>
      <c r="AS227" s="362">
        <f t="shared" ca="1" si="450"/>
        <v>338</v>
      </c>
      <c r="AT227" s="362">
        <v>219</v>
      </c>
      <c r="AU227" s="371">
        <f t="shared" ca="1" si="451"/>
        <v>0</v>
      </c>
      <c r="AV227" s="359">
        <f t="shared" ca="1" si="370"/>
        <v>0</v>
      </c>
      <c r="AW227" s="359">
        <f t="shared" ca="1" si="390"/>
        <v>0</v>
      </c>
      <c r="AX227" s="359">
        <f t="shared" ca="1" si="391"/>
        <v>0</v>
      </c>
      <c r="AY227" s="359">
        <f t="shared" ca="1" si="452"/>
        <v>0</v>
      </c>
      <c r="AZ227" s="359">
        <f t="shared" ca="1" si="427"/>
        <v>0</v>
      </c>
      <c r="BB227" s="362">
        <f t="shared" ca="1" si="453"/>
        <v>338</v>
      </c>
      <c r="BC227" s="362">
        <v>219</v>
      </c>
      <c r="BD227" s="371">
        <f t="shared" ca="1" si="454"/>
        <v>0</v>
      </c>
      <c r="BE227" s="359">
        <f t="shared" ca="1" si="371"/>
        <v>0</v>
      </c>
      <c r="BF227" s="359">
        <f t="shared" ca="1" si="392"/>
        <v>0</v>
      </c>
      <c r="BG227" s="359">
        <f t="shared" ca="1" si="393"/>
        <v>0</v>
      </c>
      <c r="BH227" s="359">
        <f t="shared" ca="1" si="394"/>
        <v>0</v>
      </c>
      <c r="BI227" s="359">
        <f t="shared" ca="1" si="428"/>
        <v>0</v>
      </c>
      <c r="BK227" s="362">
        <f t="shared" ca="1" si="455"/>
        <v>338</v>
      </c>
      <c r="BL227" s="362">
        <v>219</v>
      </c>
      <c r="BM227" s="371">
        <f t="shared" ca="1" si="456"/>
        <v>0</v>
      </c>
      <c r="BN227" s="359">
        <f t="shared" ca="1" si="372"/>
        <v>0</v>
      </c>
      <c r="BO227" s="359">
        <f t="shared" ca="1" si="395"/>
        <v>0</v>
      </c>
      <c r="BP227" s="359">
        <f t="shared" ca="1" si="396"/>
        <v>0</v>
      </c>
      <c r="BQ227" s="359">
        <f t="shared" ca="1" si="397"/>
        <v>0</v>
      </c>
      <c r="BR227" s="359">
        <f t="shared" ca="1" si="429"/>
        <v>0</v>
      </c>
      <c r="BT227" s="362">
        <f t="shared" ca="1" si="457"/>
        <v>338</v>
      </c>
      <c r="BU227" s="362">
        <v>219</v>
      </c>
      <c r="BV227" s="371">
        <f t="shared" ca="1" si="458"/>
        <v>0</v>
      </c>
      <c r="BW227" s="359">
        <f t="shared" ca="1" si="373"/>
        <v>0</v>
      </c>
      <c r="BX227" s="359">
        <f t="shared" ca="1" si="398"/>
        <v>0</v>
      </c>
      <c r="BY227" s="359">
        <f t="shared" ca="1" si="399"/>
        <v>0</v>
      </c>
      <c r="BZ227" s="359">
        <f t="shared" ca="1" si="400"/>
        <v>0</v>
      </c>
      <c r="CA227" s="359">
        <f t="shared" ca="1" si="430"/>
        <v>0</v>
      </c>
      <c r="CC227" s="362">
        <f t="shared" ca="1" si="459"/>
        <v>338</v>
      </c>
      <c r="CD227" s="362">
        <v>219</v>
      </c>
      <c r="CE227" s="371">
        <f t="shared" ca="1" si="460"/>
        <v>0</v>
      </c>
      <c r="CF227" s="359">
        <f t="shared" ca="1" si="374"/>
        <v>0</v>
      </c>
      <c r="CG227" s="359">
        <f t="shared" ca="1" si="401"/>
        <v>0</v>
      </c>
      <c r="CH227" s="359">
        <f t="shared" ca="1" si="402"/>
        <v>0</v>
      </c>
      <c r="CI227" s="359">
        <f t="shared" ca="1" si="403"/>
        <v>0</v>
      </c>
      <c r="CJ227" s="359">
        <f t="shared" ca="1" si="431"/>
        <v>0</v>
      </c>
      <c r="CL227" s="362">
        <f t="shared" ca="1" si="461"/>
        <v>338</v>
      </c>
      <c r="CM227" s="362">
        <v>219</v>
      </c>
      <c r="CN227" s="371">
        <f t="shared" ca="1" si="462"/>
        <v>0</v>
      </c>
      <c r="CO227" s="359">
        <f t="shared" ca="1" si="474"/>
        <v>0</v>
      </c>
      <c r="CP227" s="359">
        <f t="shared" ca="1" si="405"/>
        <v>0</v>
      </c>
      <c r="CQ227" s="359">
        <f t="shared" ca="1" si="406"/>
        <v>0</v>
      </c>
      <c r="CR227" s="359">
        <f t="shared" ca="1" si="407"/>
        <v>0</v>
      </c>
      <c r="CS227" s="359">
        <f t="shared" ca="1" si="432"/>
        <v>0</v>
      </c>
      <c r="CU227" s="362">
        <f t="shared" ca="1" si="463"/>
        <v>338</v>
      </c>
      <c r="CV227" s="362">
        <v>219</v>
      </c>
      <c r="CW227" s="371">
        <f t="shared" ca="1" si="464"/>
        <v>0</v>
      </c>
      <c r="CX227" s="359">
        <f t="shared" ca="1" si="375"/>
        <v>0</v>
      </c>
      <c r="CY227" s="359">
        <f t="shared" ca="1" si="408"/>
        <v>0</v>
      </c>
      <c r="CZ227" s="359">
        <f t="shared" ca="1" si="409"/>
        <v>0</v>
      </c>
      <c r="DA227" s="359">
        <f t="shared" ca="1" si="410"/>
        <v>0</v>
      </c>
      <c r="DB227" s="359">
        <f t="shared" ca="1" si="433"/>
        <v>0</v>
      </c>
      <c r="DD227" s="362">
        <f t="shared" ca="1" si="465"/>
        <v>338</v>
      </c>
      <c r="DE227" s="362">
        <v>219</v>
      </c>
      <c r="DF227" s="371">
        <f t="shared" ca="1" si="466"/>
        <v>0</v>
      </c>
      <c r="DG227" s="359">
        <f t="shared" ca="1" si="376"/>
        <v>0</v>
      </c>
      <c r="DH227" s="359">
        <f t="shared" ca="1" si="411"/>
        <v>0</v>
      </c>
      <c r="DI227" s="359">
        <f t="shared" ca="1" si="412"/>
        <v>0</v>
      </c>
      <c r="DJ227" s="359">
        <f t="shared" ca="1" si="413"/>
        <v>0</v>
      </c>
      <c r="DK227" s="359">
        <f t="shared" ca="1" si="434"/>
        <v>0</v>
      </c>
      <c r="DM227" s="362">
        <f t="shared" ca="1" si="467"/>
        <v>338</v>
      </c>
      <c r="DN227" s="362">
        <v>219</v>
      </c>
      <c r="DO227" s="371">
        <f t="shared" ca="1" si="468"/>
        <v>0</v>
      </c>
      <c r="DP227" s="359">
        <f t="shared" ca="1" si="377"/>
        <v>0</v>
      </c>
      <c r="DQ227" s="359">
        <f t="shared" ca="1" si="414"/>
        <v>0</v>
      </c>
      <c r="DR227" s="359">
        <f t="shared" ca="1" si="415"/>
        <v>0</v>
      </c>
      <c r="DS227" s="359">
        <f t="shared" ca="1" si="416"/>
        <v>0</v>
      </c>
      <c r="DT227" s="359">
        <f t="shared" ca="1" si="435"/>
        <v>0</v>
      </c>
      <c r="DV227" s="362">
        <f t="shared" ca="1" si="469"/>
        <v>338</v>
      </c>
      <c r="DW227" s="362">
        <v>219</v>
      </c>
      <c r="DX227" s="371">
        <f t="shared" ca="1" si="470"/>
        <v>0</v>
      </c>
      <c r="DY227" s="359">
        <f t="shared" ca="1" si="378"/>
        <v>0</v>
      </c>
      <c r="DZ227" s="359">
        <f t="shared" ca="1" si="417"/>
        <v>0</v>
      </c>
      <c r="EA227" s="359">
        <f t="shared" ca="1" si="418"/>
        <v>0</v>
      </c>
      <c r="EB227" s="359">
        <f t="shared" ca="1" si="419"/>
        <v>0</v>
      </c>
      <c r="EC227" s="359">
        <f t="shared" ca="1" si="436"/>
        <v>0</v>
      </c>
      <c r="EE227" s="362">
        <f t="shared" ca="1" si="471"/>
        <v>338</v>
      </c>
      <c r="EF227" s="362">
        <v>219</v>
      </c>
      <c r="EG227" s="371">
        <f t="shared" ca="1" si="472"/>
        <v>0</v>
      </c>
      <c r="EH227" s="359">
        <f t="shared" ca="1" si="379"/>
        <v>0</v>
      </c>
      <c r="EI227" s="359">
        <f t="shared" ca="1" si="420"/>
        <v>0</v>
      </c>
      <c r="EJ227" s="359">
        <f t="shared" ca="1" si="421"/>
        <v>0</v>
      </c>
      <c r="EK227" s="359">
        <f t="shared" ca="1" si="422"/>
        <v>0</v>
      </c>
      <c r="EL227" s="359">
        <f t="shared" ca="1" si="437"/>
        <v>0</v>
      </c>
    </row>
    <row r="228" spans="7:142" x14ac:dyDescent="0.35">
      <c r="G228" s="372">
        <f ca="1">IFERROR(INDEX('Inflation Rates'!$A$16:$H$138,MATCH('IRA Roth'!$H228,'Inflation Rates'!$A$16:$A$138,0),6)/INDEX('Inflation Rates'!$A$16:$H$138,MATCH('IRA Roth'!$H228,'Inflation Rates'!$A$16:$A$138,0)-1,6)-1,G227)</f>
        <v>2.0999999999999908E-2</v>
      </c>
      <c r="H228" s="362">
        <f t="shared" ca="1" si="475"/>
        <v>2239</v>
      </c>
      <c r="I228" s="362">
        <f t="shared" ca="1" si="475"/>
        <v>339</v>
      </c>
      <c r="J228" s="362">
        <v>220</v>
      </c>
      <c r="K228" s="371">
        <f t="shared" ca="1" si="439"/>
        <v>0</v>
      </c>
      <c r="L228" s="359">
        <f t="shared" ca="1" si="476"/>
        <v>0</v>
      </c>
      <c r="M228" s="359">
        <f t="shared" ca="1" si="381"/>
        <v>0</v>
      </c>
      <c r="N228" s="359">
        <f t="shared" ca="1" si="382"/>
        <v>0</v>
      </c>
      <c r="O228" s="359">
        <f t="shared" ca="1" si="440"/>
        <v>0</v>
      </c>
      <c r="P228" s="359">
        <f t="shared" ca="1" si="423"/>
        <v>0</v>
      </c>
      <c r="R228" s="362">
        <f t="shared" ca="1" si="441"/>
        <v>339</v>
      </c>
      <c r="S228" s="362">
        <v>220</v>
      </c>
      <c r="T228" s="371">
        <f t="shared" ca="1" si="442"/>
        <v>0</v>
      </c>
      <c r="U228" s="359">
        <f t="shared" ca="1" si="368"/>
        <v>0</v>
      </c>
      <c r="V228" s="359">
        <f t="shared" ca="1" si="383"/>
        <v>0</v>
      </c>
      <c r="W228" s="359">
        <f t="shared" ca="1" si="384"/>
        <v>0</v>
      </c>
      <c r="X228" s="359">
        <f t="shared" ca="1" si="443"/>
        <v>0</v>
      </c>
      <c r="Y228" s="359">
        <f t="shared" ca="1" si="424"/>
        <v>0</v>
      </c>
      <c r="AA228" s="362">
        <f t="shared" ca="1" si="444"/>
        <v>339</v>
      </c>
      <c r="AB228" s="362">
        <v>220</v>
      </c>
      <c r="AC228" s="371">
        <f t="shared" ca="1" si="445"/>
        <v>0</v>
      </c>
      <c r="AD228" s="359">
        <f t="shared" ca="1" si="473"/>
        <v>0</v>
      </c>
      <c r="AE228" s="359">
        <f t="shared" ca="1" si="386"/>
        <v>0</v>
      </c>
      <c r="AF228" s="359">
        <f t="shared" ca="1" si="387"/>
        <v>0</v>
      </c>
      <c r="AG228" s="359">
        <f t="shared" ca="1" si="446"/>
        <v>0</v>
      </c>
      <c r="AH228" s="359">
        <f t="shared" ca="1" si="425"/>
        <v>0</v>
      </c>
      <c r="AJ228" s="362">
        <f t="shared" ca="1" si="447"/>
        <v>339</v>
      </c>
      <c r="AK228" s="362">
        <v>220</v>
      </c>
      <c r="AL228" s="371">
        <f t="shared" ca="1" si="448"/>
        <v>0</v>
      </c>
      <c r="AM228" s="359">
        <f t="shared" ca="1" si="369"/>
        <v>0</v>
      </c>
      <c r="AN228" s="359">
        <f t="shared" ca="1" si="388"/>
        <v>0</v>
      </c>
      <c r="AO228" s="359">
        <f t="shared" ca="1" si="389"/>
        <v>0</v>
      </c>
      <c r="AP228" s="359">
        <f t="shared" ca="1" si="449"/>
        <v>0</v>
      </c>
      <c r="AQ228" s="359">
        <f t="shared" ca="1" si="426"/>
        <v>0</v>
      </c>
      <c r="AS228" s="362">
        <f t="shared" ca="1" si="450"/>
        <v>339</v>
      </c>
      <c r="AT228" s="362">
        <v>220</v>
      </c>
      <c r="AU228" s="371">
        <f t="shared" ca="1" si="451"/>
        <v>0</v>
      </c>
      <c r="AV228" s="359">
        <f t="shared" ca="1" si="370"/>
        <v>0</v>
      </c>
      <c r="AW228" s="359">
        <f t="shared" ca="1" si="390"/>
        <v>0</v>
      </c>
      <c r="AX228" s="359">
        <f t="shared" ca="1" si="391"/>
        <v>0</v>
      </c>
      <c r="AY228" s="359">
        <f t="shared" ca="1" si="452"/>
        <v>0</v>
      </c>
      <c r="AZ228" s="359">
        <f t="shared" ca="1" si="427"/>
        <v>0</v>
      </c>
      <c r="BB228" s="362">
        <f t="shared" ca="1" si="453"/>
        <v>339</v>
      </c>
      <c r="BC228" s="362">
        <v>220</v>
      </c>
      <c r="BD228" s="371">
        <f t="shared" ca="1" si="454"/>
        <v>0</v>
      </c>
      <c r="BE228" s="359">
        <f t="shared" ca="1" si="371"/>
        <v>0</v>
      </c>
      <c r="BF228" s="359">
        <f t="shared" ca="1" si="392"/>
        <v>0</v>
      </c>
      <c r="BG228" s="359">
        <f t="shared" ca="1" si="393"/>
        <v>0</v>
      </c>
      <c r="BH228" s="359">
        <f t="shared" ca="1" si="394"/>
        <v>0</v>
      </c>
      <c r="BI228" s="359">
        <f t="shared" ca="1" si="428"/>
        <v>0</v>
      </c>
      <c r="BK228" s="362">
        <f t="shared" ca="1" si="455"/>
        <v>339</v>
      </c>
      <c r="BL228" s="362">
        <v>220</v>
      </c>
      <c r="BM228" s="371">
        <f t="shared" ca="1" si="456"/>
        <v>0</v>
      </c>
      <c r="BN228" s="359">
        <f t="shared" ca="1" si="372"/>
        <v>0</v>
      </c>
      <c r="BO228" s="359">
        <f t="shared" ca="1" si="395"/>
        <v>0</v>
      </c>
      <c r="BP228" s="359">
        <f t="shared" ca="1" si="396"/>
        <v>0</v>
      </c>
      <c r="BQ228" s="359">
        <f t="shared" ca="1" si="397"/>
        <v>0</v>
      </c>
      <c r="BR228" s="359">
        <f t="shared" ca="1" si="429"/>
        <v>0</v>
      </c>
      <c r="BT228" s="362">
        <f t="shared" ca="1" si="457"/>
        <v>339</v>
      </c>
      <c r="BU228" s="362">
        <v>220</v>
      </c>
      <c r="BV228" s="371">
        <f t="shared" ca="1" si="458"/>
        <v>0</v>
      </c>
      <c r="BW228" s="359">
        <f t="shared" ca="1" si="373"/>
        <v>0</v>
      </c>
      <c r="BX228" s="359">
        <f t="shared" ca="1" si="398"/>
        <v>0</v>
      </c>
      <c r="BY228" s="359">
        <f t="shared" ca="1" si="399"/>
        <v>0</v>
      </c>
      <c r="BZ228" s="359">
        <f t="shared" ca="1" si="400"/>
        <v>0</v>
      </c>
      <c r="CA228" s="359">
        <f t="shared" ca="1" si="430"/>
        <v>0</v>
      </c>
      <c r="CC228" s="362">
        <f t="shared" ca="1" si="459"/>
        <v>339</v>
      </c>
      <c r="CD228" s="362">
        <v>220</v>
      </c>
      <c r="CE228" s="371">
        <f t="shared" ca="1" si="460"/>
        <v>0</v>
      </c>
      <c r="CF228" s="359">
        <f t="shared" ca="1" si="374"/>
        <v>0</v>
      </c>
      <c r="CG228" s="359">
        <f t="shared" ca="1" si="401"/>
        <v>0</v>
      </c>
      <c r="CH228" s="359">
        <f t="shared" ca="1" si="402"/>
        <v>0</v>
      </c>
      <c r="CI228" s="359">
        <f t="shared" ca="1" si="403"/>
        <v>0</v>
      </c>
      <c r="CJ228" s="359">
        <f t="shared" ca="1" si="431"/>
        <v>0</v>
      </c>
      <c r="CL228" s="362">
        <f t="shared" ca="1" si="461"/>
        <v>339</v>
      </c>
      <c r="CM228" s="362">
        <v>220</v>
      </c>
      <c r="CN228" s="371">
        <f t="shared" ca="1" si="462"/>
        <v>0</v>
      </c>
      <c r="CO228" s="359">
        <f t="shared" ca="1" si="474"/>
        <v>0</v>
      </c>
      <c r="CP228" s="359">
        <f t="shared" ca="1" si="405"/>
        <v>0</v>
      </c>
      <c r="CQ228" s="359">
        <f t="shared" ca="1" si="406"/>
        <v>0</v>
      </c>
      <c r="CR228" s="359">
        <f t="shared" ca="1" si="407"/>
        <v>0</v>
      </c>
      <c r="CS228" s="359">
        <f t="shared" ca="1" si="432"/>
        <v>0</v>
      </c>
      <c r="CU228" s="362">
        <f t="shared" ca="1" si="463"/>
        <v>339</v>
      </c>
      <c r="CV228" s="362">
        <v>220</v>
      </c>
      <c r="CW228" s="371">
        <f t="shared" ca="1" si="464"/>
        <v>0</v>
      </c>
      <c r="CX228" s="359">
        <f t="shared" ca="1" si="375"/>
        <v>0</v>
      </c>
      <c r="CY228" s="359">
        <f t="shared" ca="1" si="408"/>
        <v>0</v>
      </c>
      <c r="CZ228" s="359">
        <f t="shared" ca="1" si="409"/>
        <v>0</v>
      </c>
      <c r="DA228" s="359">
        <f t="shared" ca="1" si="410"/>
        <v>0</v>
      </c>
      <c r="DB228" s="359">
        <f t="shared" ca="1" si="433"/>
        <v>0</v>
      </c>
      <c r="DD228" s="362">
        <f t="shared" ca="1" si="465"/>
        <v>339</v>
      </c>
      <c r="DE228" s="362">
        <v>220</v>
      </c>
      <c r="DF228" s="371">
        <f t="shared" ca="1" si="466"/>
        <v>0</v>
      </c>
      <c r="DG228" s="359">
        <f t="shared" ca="1" si="376"/>
        <v>0</v>
      </c>
      <c r="DH228" s="359">
        <f t="shared" ca="1" si="411"/>
        <v>0</v>
      </c>
      <c r="DI228" s="359">
        <f t="shared" ca="1" si="412"/>
        <v>0</v>
      </c>
      <c r="DJ228" s="359">
        <f t="shared" ca="1" si="413"/>
        <v>0</v>
      </c>
      <c r="DK228" s="359">
        <f t="shared" ca="1" si="434"/>
        <v>0</v>
      </c>
      <c r="DM228" s="362">
        <f t="shared" ca="1" si="467"/>
        <v>339</v>
      </c>
      <c r="DN228" s="362">
        <v>220</v>
      </c>
      <c r="DO228" s="371">
        <f t="shared" ca="1" si="468"/>
        <v>0</v>
      </c>
      <c r="DP228" s="359">
        <f t="shared" ca="1" si="377"/>
        <v>0</v>
      </c>
      <c r="DQ228" s="359">
        <f t="shared" ca="1" si="414"/>
        <v>0</v>
      </c>
      <c r="DR228" s="359">
        <f t="shared" ca="1" si="415"/>
        <v>0</v>
      </c>
      <c r="DS228" s="359">
        <f t="shared" ca="1" si="416"/>
        <v>0</v>
      </c>
      <c r="DT228" s="359">
        <f t="shared" ca="1" si="435"/>
        <v>0</v>
      </c>
      <c r="DV228" s="362">
        <f t="shared" ca="1" si="469"/>
        <v>339</v>
      </c>
      <c r="DW228" s="362">
        <v>220</v>
      </c>
      <c r="DX228" s="371">
        <f t="shared" ca="1" si="470"/>
        <v>0</v>
      </c>
      <c r="DY228" s="359">
        <f t="shared" ca="1" si="378"/>
        <v>0</v>
      </c>
      <c r="DZ228" s="359">
        <f t="shared" ca="1" si="417"/>
        <v>0</v>
      </c>
      <c r="EA228" s="359">
        <f t="shared" ca="1" si="418"/>
        <v>0</v>
      </c>
      <c r="EB228" s="359">
        <f t="shared" ca="1" si="419"/>
        <v>0</v>
      </c>
      <c r="EC228" s="359">
        <f t="shared" ca="1" si="436"/>
        <v>0</v>
      </c>
      <c r="EE228" s="362">
        <f t="shared" ca="1" si="471"/>
        <v>339</v>
      </c>
      <c r="EF228" s="362">
        <v>220</v>
      </c>
      <c r="EG228" s="371">
        <f t="shared" ca="1" si="472"/>
        <v>0</v>
      </c>
      <c r="EH228" s="359">
        <f t="shared" ca="1" si="379"/>
        <v>0</v>
      </c>
      <c r="EI228" s="359">
        <f t="shared" ca="1" si="420"/>
        <v>0</v>
      </c>
      <c r="EJ228" s="359">
        <f t="shared" ca="1" si="421"/>
        <v>0</v>
      </c>
      <c r="EK228" s="359">
        <f t="shared" ca="1" si="422"/>
        <v>0</v>
      </c>
      <c r="EL228" s="359">
        <f t="shared" ca="1" si="437"/>
        <v>0</v>
      </c>
    </row>
    <row r="229" spans="7:142" x14ac:dyDescent="0.35">
      <c r="G229" s="372">
        <f ca="1">IFERROR(INDEX('Inflation Rates'!$A$16:$H$138,MATCH('IRA Roth'!$H229,'Inflation Rates'!$A$16:$A$138,0),6)/INDEX('Inflation Rates'!$A$16:$H$138,MATCH('IRA Roth'!$H229,'Inflation Rates'!$A$16:$A$138,0)-1,6)-1,G228)</f>
        <v>2.0999999999999908E-2</v>
      </c>
      <c r="H229" s="362">
        <f t="shared" ca="1" si="475"/>
        <v>2240</v>
      </c>
      <c r="I229" s="362">
        <f t="shared" ca="1" si="475"/>
        <v>340</v>
      </c>
      <c r="J229" s="362">
        <v>221</v>
      </c>
      <c r="K229" s="371">
        <f t="shared" ca="1" si="439"/>
        <v>0</v>
      </c>
      <c r="L229" s="359">
        <f t="shared" ca="1" si="476"/>
        <v>0</v>
      </c>
      <c r="M229" s="359">
        <f t="shared" ca="1" si="381"/>
        <v>0</v>
      </c>
      <c r="N229" s="359">
        <f t="shared" ca="1" si="382"/>
        <v>0</v>
      </c>
      <c r="O229" s="359">
        <f t="shared" ca="1" si="440"/>
        <v>0</v>
      </c>
      <c r="P229" s="359">
        <f t="shared" ca="1" si="423"/>
        <v>0</v>
      </c>
      <c r="R229" s="362">
        <f t="shared" ca="1" si="441"/>
        <v>340</v>
      </c>
      <c r="S229" s="362">
        <v>221</v>
      </c>
      <c r="T229" s="371">
        <f t="shared" ca="1" si="442"/>
        <v>0</v>
      </c>
      <c r="U229" s="359">
        <f t="shared" ca="1" si="368"/>
        <v>0</v>
      </c>
      <c r="V229" s="359">
        <f t="shared" ca="1" si="383"/>
        <v>0</v>
      </c>
      <c r="W229" s="359">
        <f t="shared" ca="1" si="384"/>
        <v>0</v>
      </c>
      <c r="X229" s="359">
        <f t="shared" ca="1" si="443"/>
        <v>0</v>
      </c>
      <c r="Y229" s="359">
        <f t="shared" ca="1" si="424"/>
        <v>0</v>
      </c>
      <c r="AA229" s="362">
        <f t="shared" ca="1" si="444"/>
        <v>340</v>
      </c>
      <c r="AB229" s="362">
        <v>221</v>
      </c>
      <c r="AC229" s="371">
        <f t="shared" ca="1" si="445"/>
        <v>0</v>
      </c>
      <c r="AD229" s="359">
        <f t="shared" ca="1" si="473"/>
        <v>0</v>
      </c>
      <c r="AE229" s="359">
        <f t="shared" ca="1" si="386"/>
        <v>0</v>
      </c>
      <c r="AF229" s="359">
        <f t="shared" ca="1" si="387"/>
        <v>0</v>
      </c>
      <c r="AG229" s="359">
        <f t="shared" ca="1" si="446"/>
        <v>0</v>
      </c>
      <c r="AH229" s="359">
        <f t="shared" ca="1" si="425"/>
        <v>0</v>
      </c>
      <c r="AJ229" s="362">
        <f t="shared" ca="1" si="447"/>
        <v>340</v>
      </c>
      <c r="AK229" s="362">
        <v>221</v>
      </c>
      <c r="AL229" s="371">
        <f t="shared" ca="1" si="448"/>
        <v>0</v>
      </c>
      <c r="AM229" s="359">
        <f t="shared" ca="1" si="369"/>
        <v>0</v>
      </c>
      <c r="AN229" s="359">
        <f t="shared" ca="1" si="388"/>
        <v>0</v>
      </c>
      <c r="AO229" s="359">
        <f t="shared" ca="1" si="389"/>
        <v>0</v>
      </c>
      <c r="AP229" s="359">
        <f t="shared" ca="1" si="449"/>
        <v>0</v>
      </c>
      <c r="AQ229" s="359">
        <f t="shared" ca="1" si="426"/>
        <v>0</v>
      </c>
      <c r="AS229" s="362">
        <f t="shared" ca="1" si="450"/>
        <v>340</v>
      </c>
      <c r="AT229" s="362">
        <v>221</v>
      </c>
      <c r="AU229" s="371">
        <f t="shared" ca="1" si="451"/>
        <v>0</v>
      </c>
      <c r="AV229" s="359">
        <f t="shared" ca="1" si="370"/>
        <v>0</v>
      </c>
      <c r="AW229" s="359">
        <f t="shared" ca="1" si="390"/>
        <v>0</v>
      </c>
      <c r="AX229" s="359">
        <f t="shared" ca="1" si="391"/>
        <v>0</v>
      </c>
      <c r="AY229" s="359">
        <f t="shared" ca="1" si="452"/>
        <v>0</v>
      </c>
      <c r="AZ229" s="359">
        <f t="shared" ca="1" si="427"/>
        <v>0</v>
      </c>
      <c r="BB229" s="362">
        <f t="shared" ca="1" si="453"/>
        <v>340</v>
      </c>
      <c r="BC229" s="362">
        <v>221</v>
      </c>
      <c r="BD229" s="371">
        <f t="shared" ca="1" si="454"/>
        <v>0</v>
      </c>
      <c r="BE229" s="359">
        <f t="shared" ca="1" si="371"/>
        <v>0</v>
      </c>
      <c r="BF229" s="359">
        <f t="shared" ca="1" si="392"/>
        <v>0</v>
      </c>
      <c r="BG229" s="359">
        <f t="shared" ca="1" si="393"/>
        <v>0</v>
      </c>
      <c r="BH229" s="359">
        <f t="shared" ca="1" si="394"/>
        <v>0</v>
      </c>
      <c r="BI229" s="359">
        <f t="shared" ca="1" si="428"/>
        <v>0</v>
      </c>
      <c r="BK229" s="362">
        <f t="shared" ca="1" si="455"/>
        <v>340</v>
      </c>
      <c r="BL229" s="362">
        <v>221</v>
      </c>
      <c r="BM229" s="371">
        <f t="shared" ca="1" si="456"/>
        <v>0</v>
      </c>
      <c r="BN229" s="359">
        <f t="shared" ca="1" si="372"/>
        <v>0</v>
      </c>
      <c r="BO229" s="359">
        <f t="shared" ca="1" si="395"/>
        <v>0</v>
      </c>
      <c r="BP229" s="359">
        <f t="shared" ca="1" si="396"/>
        <v>0</v>
      </c>
      <c r="BQ229" s="359">
        <f t="shared" ca="1" si="397"/>
        <v>0</v>
      </c>
      <c r="BR229" s="359">
        <f t="shared" ca="1" si="429"/>
        <v>0</v>
      </c>
      <c r="BT229" s="362">
        <f t="shared" ca="1" si="457"/>
        <v>340</v>
      </c>
      <c r="BU229" s="362">
        <v>221</v>
      </c>
      <c r="BV229" s="371">
        <f t="shared" ca="1" si="458"/>
        <v>0</v>
      </c>
      <c r="BW229" s="359">
        <f t="shared" ca="1" si="373"/>
        <v>0</v>
      </c>
      <c r="BX229" s="359">
        <f t="shared" ca="1" si="398"/>
        <v>0</v>
      </c>
      <c r="BY229" s="359">
        <f t="shared" ca="1" si="399"/>
        <v>0</v>
      </c>
      <c r="BZ229" s="359">
        <f t="shared" ca="1" si="400"/>
        <v>0</v>
      </c>
      <c r="CA229" s="359">
        <f t="shared" ca="1" si="430"/>
        <v>0</v>
      </c>
      <c r="CC229" s="362">
        <f t="shared" ca="1" si="459"/>
        <v>340</v>
      </c>
      <c r="CD229" s="362">
        <v>221</v>
      </c>
      <c r="CE229" s="371">
        <f t="shared" ca="1" si="460"/>
        <v>0</v>
      </c>
      <c r="CF229" s="359">
        <f t="shared" ca="1" si="374"/>
        <v>0</v>
      </c>
      <c r="CG229" s="359">
        <f t="shared" ca="1" si="401"/>
        <v>0</v>
      </c>
      <c r="CH229" s="359">
        <f t="shared" ca="1" si="402"/>
        <v>0</v>
      </c>
      <c r="CI229" s="359">
        <f t="shared" ca="1" si="403"/>
        <v>0</v>
      </c>
      <c r="CJ229" s="359">
        <f t="shared" ca="1" si="431"/>
        <v>0</v>
      </c>
      <c r="CL229" s="362">
        <f t="shared" ca="1" si="461"/>
        <v>340</v>
      </c>
      <c r="CM229" s="362">
        <v>221</v>
      </c>
      <c r="CN229" s="371">
        <f t="shared" ca="1" si="462"/>
        <v>0</v>
      </c>
      <c r="CO229" s="359">
        <f t="shared" ca="1" si="474"/>
        <v>0</v>
      </c>
      <c r="CP229" s="359">
        <f t="shared" ca="1" si="405"/>
        <v>0</v>
      </c>
      <c r="CQ229" s="359">
        <f t="shared" ca="1" si="406"/>
        <v>0</v>
      </c>
      <c r="CR229" s="359">
        <f t="shared" ca="1" si="407"/>
        <v>0</v>
      </c>
      <c r="CS229" s="359">
        <f t="shared" ca="1" si="432"/>
        <v>0</v>
      </c>
      <c r="CU229" s="362">
        <f t="shared" ca="1" si="463"/>
        <v>340</v>
      </c>
      <c r="CV229" s="362">
        <v>221</v>
      </c>
      <c r="CW229" s="371">
        <f t="shared" ca="1" si="464"/>
        <v>0</v>
      </c>
      <c r="CX229" s="359">
        <f t="shared" ca="1" si="375"/>
        <v>0</v>
      </c>
      <c r="CY229" s="359">
        <f t="shared" ca="1" si="408"/>
        <v>0</v>
      </c>
      <c r="CZ229" s="359">
        <f t="shared" ca="1" si="409"/>
        <v>0</v>
      </c>
      <c r="DA229" s="359">
        <f t="shared" ca="1" si="410"/>
        <v>0</v>
      </c>
      <c r="DB229" s="359">
        <f t="shared" ca="1" si="433"/>
        <v>0</v>
      </c>
      <c r="DD229" s="362">
        <f t="shared" ca="1" si="465"/>
        <v>340</v>
      </c>
      <c r="DE229" s="362">
        <v>221</v>
      </c>
      <c r="DF229" s="371">
        <f t="shared" ca="1" si="466"/>
        <v>0</v>
      </c>
      <c r="DG229" s="359">
        <f t="shared" ca="1" si="376"/>
        <v>0</v>
      </c>
      <c r="DH229" s="359">
        <f t="shared" ca="1" si="411"/>
        <v>0</v>
      </c>
      <c r="DI229" s="359">
        <f t="shared" ca="1" si="412"/>
        <v>0</v>
      </c>
      <c r="DJ229" s="359">
        <f t="shared" ca="1" si="413"/>
        <v>0</v>
      </c>
      <c r="DK229" s="359">
        <f t="shared" ca="1" si="434"/>
        <v>0</v>
      </c>
      <c r="DM229" s="362">
        <f t="shared" ca="1" si="467"/>
        <v>340</v>
      </c>
      <c r="DN229" s="362">
        <v>221</v>
      </c>
      <c r="DO229" s="371">
        <f t="shared" ca="1" si="468"/>
        <v>0</v>
      </c>
      <c r="DP229" s="359">
        <f t="shared" ca="1" si="377"/>
        <v>0</v>
      </c>
      <c r="DQ229" s="359">
        <f t="shared" ca="1" si="414"/>
        <v>0</v>
      </c>
      <c r="DR229" s="359">
        <f t="shared" ca="1" si="415"/>
        <v>0</v>
      </c>
      <c r="DS229" s="359">
        <f t="shared" ca="1" si="416"/>
        <v>0</v>
      </c>
      <c r="DT229" s="359">
        <f t="shared" ca="1" si="435"/>
        <v>0</v>
      </c>
      <c r="DV229" s="362">
        <f t="shared" ca="1" si="469"/>
        <v>340</v>
      </c>
      <c r="DW229" s="362">
        <v>221</v>
      </c>
      <c r="DX229" s="371">
        <f t="shared" ca="1" si="470"/>
        <v>0</v>
      </c>
      <c r="DY229" s="359">
        <f t="shared" ca="1" si="378"/>
        <v>0</v>
      </c>
      <c r="DZ229" s="359">
        <f t="shared" ca="1" si="417"/>
        <v>0</v>
      </c>
      <c r="EA229" s="359">
        <f t="shared" ca="1" si="418"/>
        <v>0</v>
      </c>
      <c r="EB229" s="359">
        <f t="shared" ca="1" si="419"/>
        <v>0</v>
      </c>
      <c r="EC229" s="359">
        <f t="shared" ca="1" si="436"/>
        <v>0</v>
      </c>
      <c r="EE229" s="362">
        <f t="shared" ca="1" si="471"/>
        <v>340</v>
      </c>
      <c r="EF229" s="362">
        <v>221</v>
      </c>
      <c r="EG229" s="371">
        <f t="shared" ca="1" si="472"/>
        <v>0</v>
      </c>
      <c r="EH229" s="359">
        <f t="shared" ca="1" si="379"/>
        <v>0</v>
      </c>
      <c r="EI229" s="359">
        <f t="shared" ca="1" si="420"/>
        <v>0</v>
      </c>
      <c r="EJ229" s="359">
        <f t="shared" ca="1" si="421"/>
        <v>0</v>
      </c>
      <c r="EK229" s="359">
        <f t="shared" ca="1" si="422"/>
        <v>0</v>
      </c>
      <c r="EL229" s="359">
        <f t="shared" ca="1" si="437"/>
        <v>0</v>
      </c>
    </row>
    <row r="230" spans="7:142" x14ac:dyDescent="0.35">
      <c r="G230" s="372">
        <f ca="1">IFERROR(INDEX('Inflation Rates'!$A$16:$H$138,MATCH('IRA Roth'!$H230,'Inflation Rates'!$A$16:$A$138,0),6)/INDEX('Inflation Rates'!$A$16:$H$138,MATCH('IRA Roth'!$H230,'Inflation Rates'!$A$16:$A$138,0)-1,6)-1,G229)</f>
        <v>2.0999999999999908E-2</v>
      </c>
      <c r="H230" s="362">
        <f t="shared" ca="1" si="475"/>
        <v>2241</v>
      </c>
      <c r="I230" s="362">
        <f t="shared" ca="1" si="475"/>
        <v>341</v>
      </c>
      <c r="J230" s="362">
        <v>222</v>
      </c>
      <c r="K230" s="371">
        <f t="shared" ca="1" si="439"/>
        <v>0</v>
      </c>
      <c r="L230" s="359">
        <f t="shared" ca="1" si="476"/>
        <v>0</v>
      </c>
      <c r="M230" s="359">
        <f t="shared" ca="1" si="381"/>
        <v>0</v>
      </c>
      <c r="N230" s="359">
        <f t="shared" ca="1" si="382"/>
        <v>0</v>
      </c>
      <c r="O230" s="359">
        <f t="shared" ca="1" si="440"/>
        <v>0</v>
      </c>
      <c r="P230" s="359">
        <f t="shared" ca="1" si="423"/>
        <v>0</v>
      </c>
      <c r="R230" s="362">
        <f t="shared" ca="1" si="441"/>
        <v>341</v>
      </c>
      <c r="S230" s="362">
        <v>222</v>
      </c>
      <c r="T230" s="371">
        <f t="shared" ca="1" si="442"/>
        <v>0</v>
      </c>
      <c r="U230" s="359">
        <f t="shared" ref="U230:U261" ca="1" si="477">IF(R230&lt;Y$7,$B$7*((1+$G230)^(S230-1))*$B$2,0)</f>
        <v>0</v>
      </c>
      <c r="V230" s="359">
        <f t="shared" ca="1" si="383"/>
        <v>0</v>
      </c>
      <c r="W230" s="359">
        <f t="shared" ca="1" si="384"/>
        <v>0</v>
      </c>
      <c r="X230" s="359">
        <f t="shared" ca="1" si="443"/>
        <v>0</v>
      </c>
      <c r="Y230" s="359">
        <f t="shared" ca="1" si="424"/>
        <v>0</v>
      </c>
      <c r="AA230" s="362">
        <f t="shared" ca="1" si="444"/>
        <v>341</v>
      </c>
      <c r="AB230" s="362">
        <v>222</v>
      </c>
      <c r="AC230" s="371">
        <f t="shared" ca="1" si="445"/>
        <v>0</v>
      </c>
      <c r="AD230" s="359">
        <f t="shared" ca="1" si="473"/>
        <v>0</v>
      </c>
      <c r="AE230" s="359">
        <f t="shared" ca="1" si="386"/>
        <v>0</v>
      </c>
      <c r="AF230" s="359">
        <f t="shared" ca="1" si="387"/>
        <v>0</v>
      </c>
      <c r="AG230" s="359">
        <f t="shared" ca="1" si="446"/>
        <v>0</v>
      </c>
      <c r="AH230" s="359">
        <f t="shared" ca="1" si="425"/>
        <v>0</v>
      </c>
      <c r="AJ230" s="362">
        <f t="shared" ca="1" si="447"/>
        <v>341</v>
      </c>
      <c r="AK230" s="362">
        <v>222</v>
      </c>
      <c r="AL230" s="371">
        <f t="shared" ca="1" si="448"/>
        <v>0</v>
      </c>
      <c r="AM230" s="359">
        <f t="shared" ref="AM230:AM261" ca="1" si="478">IF(AJ230&lt;AQ$7,$B$7*((1+$G230)^(AK230-1))*$B$2,0)</f>
        <v>0</v>
      </c>
      <c r="AN230" s="359">
        <f t="shared" ca="1" si="388"/>
        <v>0</v>
      </c>
      <c r="AO230" s="359">
        <f t="shared" ca="1" si="389"/>
        <v>0</v>
      </c>
      <c r="AP230" s="359">
        <f t="shared" ca="1" si="449"/>
        <v>0</v>
      </c>
      <c r="AQ230" s="359">
        <f t="shared" ca="1" si="426"/>
        <v>0</v>
      </c>
      <c r="AS230" s="362">
        <f t="shared" ca="1" si="450"/>
        <v>341</v>
      </c>
      <c r="AT230" s="362">
        <v>222</v>
      </c>
      <c r="AU230" s="371">
        <f t="shared" ca="1" si="451"/>
        <v>0</v>
      </c>
      <c r="AV230" s="359">
        <f t="shared" ref="AV230:AV261" ca="1" si="479">IF(AS230&lt;AZ$7,$B$7*((1+$G230)^(AT230-1))*$B$2,0)</f>
        <v>0</v>
      </c>
      <c r="AW230" s="359">
        <f t="shared" ca="1" si="390"/>
        <v>0</v>
      </c>
      <c r="AX230" s="359">
        <f t="shared" ca="1" si="391"/>
        <v>0</v>
      </c>
      <c r="AY230" s="359">
        <f t="shared" ca="1" si="452"/>
        <v>0</v>
      </c>
      <c r="AZ230" s="359">
        <f t="shared" ca="1" si="427"/>
        <v>0</v>
      </c>
      <c r="BB230" s="362">
        <f t="shared" ca="1" si="453"/>
        <v>341</v>
      </c>
      <c r="BC230" s="362">
        <v>222</v>
      </c>
      <c r="BD230" s="371">
        <f t="shared" ca="1" si="454"/>
        <v>0</v>
      </c>
      <c r="BE230" s="359">
        <f t="shared" ref="BE230:BE261" ca="1" si="480">IF(BB230&lt;BI$7,$B$7*((1+$G230)^(BC230-1))*$B$2,0)</f>
        <v>0</v>
      </c>
      <c r="BF230" s="359">
        <f t="shared" ca="1" si="392"/>
        <v>0</v>
      </c>
      <c r="BG230" s="359">
        <f t="shared" ca="1" si="393"/>
        <v>0</v>
      </c>
      <c r="BH230" s="359">
        <f t="shared" ca="1" si="394"/>
        <v>0</v>
      </c>
      <c r="BI230" s="359">
        <f t="shared" ca="1" si="428"/>
        <v>0</v>
      </c>
      <c r="BK230" s="362">
        <f t="shared" ca="1" si="455"/>
        <v>341</v>
      </c>
      <c r="BL230" s="362">
        <v>222</v>
      </c>
      <c r="BM230" s="371">
        <f t="shared" ca="1" si="456"/>
        <v>0</v>
      </c>
      <c r="BN230" s="359">
        <f t="shared" ref="BN230:BN261" ca="1" si="481">IF(BK230&lt;BR$7,$B$7*((1+$G230)^(BL230-1))*$B$2,0)</f>
        <v>0</v>
      </c>
      <c r="BO230" s="359">
        <f t="shared" ca="1" si="395"/>
        <v>0</v>
      </c>
      <c r="BP230" s="359">
        <f t="shared" ca="1" si="396"/>
        <v>0</v>
      </c>
      <c r="BQ230" s="359">
        <f t="shared" ca="1" si="397"/>
        <v>0</v>
      </c>
      <c r="BR230" s="359">
        <f t="shared" ca="1" si="429"/>
        <v>0</v>
      </c>
      <c r="BT230" s="362">
        <f t="shared" ca="1" si="457"/>
        <v>341</v>
      </c>
      <c r="BU230" s="362">
        <v>222</v>
      </c>
      <c r="BV230" s="371">
        <f t="shared" ca="1" si="458"/>
        <v>0</v>
      </c>
      <c r="BW230" s="359">
        <f t="shared" ref="BW230:BW261" ca="1" si="482">IF(BT230&lt;CA$7,$B$7*((1+$G230)^(BU230-1))*$B$2,0)</f>
        <v>0</v>
      </c>
      <c r="BX230" s="359">
        <f t="shared" ca="1" si="398"/>
        <v>0</v>
      </c>
      <c r="BY230" s="359">
        <f t="shared" ca="1" si="399"/>
        <v>0</v>
      </c>
      <c r="BZ230" s="359">
        <f t="shared" ca="1" si="400"/>
        <v>0</v>
      </c>
      <c r="CA230" s="359">
        <f t="shared" ca="1" si="430"/>
        <v>0</v>
      </c>
      <c r="CC230" s="362">
        <f t="shared" ca="1" si="459"/>
        <v>341</v>
      </c>
      <c r="CD230" s="362">
        <v>222</v>
      </c>
      <c r="CE230" s="371">
        <f t="shared" ca="1" si="460"/>
        <v>0</v>
      </c>
      <c r="CF230" s="359">
        <f t="shared" ref="CF230:CF261" ca="1" si="483">IF(CC230&lt;CJ$7,$B$7*((1+$G230)^(CD230-1))*$B$2,0)</f>
        <v>0</v>
      </c>
      <c r="CG230" s="359">
        <f t="shared" ca="1" si="401"/>
        <v>0</v>
      </c>
      <c r="CH230" s="359">
        <f t="shared" ca="1" si="402"/>
        <v>0</v>
      </c>
      <c r="CI230" s="359">
        <f t="shared" ca="1" si="403"/>
        <v>0</v>
      </c>
      <c r="CJ230" s="359">
        <f t="shared" ca="1" si="431"/>
        <v>0</v>
      </c>
      <c r="CL230" s="362">
        <f t="shared" ca="1" si="461"/>
        <v>341</v>
      </c>
      <c r="CM230" s="362">
        <v>222</v>
      </c>
      <c r="CN230" s="371">
        <f t="shared" ca="1" si="462"/>
        <v>0</v>
      </c>
      <c r="CO230" s="359">
        <f t="shared" ca="1" si="474"/>
        <v>0</v>
      </c>
      <c r="CP230" s="359">
        <f t="shared" ca="1" si="405"/>
        <v>0</v>
      </c>
      <c r="CQ230" s="359">
        <f t="shared" ca="1" si="406"/>
        <v>0</v>
      </c>
      <c r="CR230" s="359">
        <f t="shared" ca="1" si="407"/>
        <v>0</v>
      </c>
      <c r="CS230" s="359">
        <f t="shared" ca="1" si="432"/>
        <v>0</v>
      </c>
      <c r="CU230" s="362">
        <f t="shared" ca="1" si="463"/>
        <v>341</v>
      </c>
      <c r="CV230" s="362">
        <v>222</v>
      </c>
      <c r="CW230" s="371">
        <f t="shared" ca="1" si="464"/>
        <v>0</v>
      </c>
      <c r="CX230" s="359">
        <f t="shared" ref="CX230:CX261" ca="1" si="484">IF(CU230&lt;DB$7,$B$7*((1+$G230)^(CV230-1))*$B$2,0)</f>
        <v>0</v>
      </c>
      <c r="CY230" s="359">
        <f t="shared" ca="1" si="408"/>
        <v>0</v>
      </c>
      <c r="CZ230" s="359">
        <f t="shared" ca="1" si="409"/>
        <v>0</v>
      </c>
      <c r="DA230" s="359">
        <f t="shared" ca="1" si="410"/>
        <v>0</v>
      </c>
      <c r="DB230" s="359">
        <f t="shared" ca="1" si="433"/>
        <v>0</v>
      </c>
      <c r="DD230" s="362">
        <f t="shared" ca="1" si="465"/>
        <v>341</v>
      </c>
      <c r="DE230" s="362">
        <v>222</v>
      </c>
      <c r="DF230" s="371">
        <f t="shared" ca="1" si="466"/>
        <v>0</v>
      </c>
      <c r="DG230" s="359">
        <f t="shared" ref="DG230:DG261" ca="1" si="485">IF(DD230&lt;DK$7,$B$7*((1+$G230)^(DE230-1))*$B$2,0)</f>
        <v>0</v>
      </c>
      <c r="DH230" s="359">
        <f t="shared" ca="1" si="411"/>
        <v>0</v>
      </c>
      <c r="DI230" s="359">
        <f t="shared" ca="1" si="412"/>
        <v>0</v>
      </c>
      <c r="DJ230" s="359">
        <f t="shared" ca="1" si="413"/>
        <v>0</v>
      </c>
      <c r="DK230" s="359">
        <f t="shared" ca="1" si="434"/>
        <v>0</v>
      </c>
      <c r="DM230" s="362">
        <f t="shared" ca="1" si="467"/>
        <v>341</v>
      </c>
      <c r="DN230" s="362">
        <v>222</v>
      </c>
      <c r="DO230" s="371">
        <f t="shared" ca="1" si="468"/>
        <v>0</v>
      </c>
      <c r="DP230" s="359">
        <f t="shared" ref="DP230:DP261" ca="1" si="486">IF(DM230&lt;DT$7,$B$7*((1+$G230)^(DN230-1))*$B$2,0)</f>
        <v>0</v>
      </c>
      <c r="DQ230" s="359">
        <f t="shared" ca="1" si="414"/>
        <v>0</v>
      </c>
      <c r="DR230" s="359">
        <f t="shared" ca="1" si="415"/>
        <v>0</v>
      </c>
      <c r="DS230" s="359">
        <f t="shared" ca="1" si="416"/>
        <v>0</v>
      </c>
      <c r="DT230" s="359">
        <f t="shared" ca="1" si="435"/>
        <v>0</v>
      </c>
      <c r="DV230" s="362">
        <f t="shared" ca="1" si="469"/>
        <v>341</v>
      </c>
      <c r="DW230" s="362">
        <v>222</v>
      </c>
      <c r="DX230" s="371">
        <f t="shared" ca="1" si="470"/>
        <v>0</v>
      </c>
      <c r="DY230" s="359">
        <f t="shared" ref="DY230:DY261" ca="1" si="487">IF(DV230&lt;EC$7,$B$7*((1+$G230)^(DW230-1))*$B$2,0)</f>
        <v>0</v>
      </c>
      <c r="DZ230" s="359">
        <f t="shared" ca="1" si="417"/>
        <v>0</v>
      </c>
      <c r="EA230" s="359">
        <f t="shared" ca="1" si="418"/>
        <v>0</v>
      </c>
      <c r="EB230" s="359">
        <f t="shared" ca="1" si="419"/>
        <v>0</v>
      </c>
      <c r="EC230" s="359">
        <f t="shared" ca="1" si="436"/>
        <v>0</v>
      </c>
      <c r="EE230" s="362">
        <f t="shared" ca="1" si="471"/>
        <v>341</v>
      </c>
      <c r="EF230" s="362">
        <v>222</v>
      </c>
      <c r="EG230" s="371">
        <f t="shared" ca="1" si="472"/>
        <v>0</v>
      </c>
      <c r="EH230" s="359">
        <f t="shared" ref="EH230:EH261" ca="1" si="488">IF(EE230&lt;EL$7,$B$7*((1+$G230)^(EF230-1))*$B$2,0)</f>
        <v>0</v>
      </c>
      <c r="EI230" s="359">
        <f t="shared" ca="1" si="420"/>
        <v>0</v>
      </c>
      <c r="EJ230" s="359">
        <f t="shared" ca="1" si="421"/>
        <v>0</v>
      </c>
      <c r="EK230" s="359">
        <f t="shared" ca="1" si="422"/>
        <v>0</v>
      </c>
      <c r="EL230" s="359">
        <f t="shared" ca="1" si="437"/>
        <v>0</v>
      </c>
    </row>
    <row r="231" spans="7:142" x14ac:dyDescent="0.35">
      <c r="G231" s="372">
        <f ca="1">IFERROR(INDEX('Inflation Rates'!$A$16:$H$138,MATCH('IRA Roth'!$H231,'Inflation Rates'!$A$16:$A$138,0),6)/INDEX('Inflation Rates'!$A$16:$H$138,MATCH('IRA Roth'!$H231,'Inflation Rates'!$A$16:$A$138,0)-1,6)-1,G230)</f>
        <v>2.0999999999999908E-2</v>
      </c>
      <c r="H231" s="362">
        <f t="shared" ca="1" si="475"/>
        <v>2242</v>
      </c>
      <c r="I231" s="362">
        <f t="shared" ca="1" si="475"/>
        <v>342</v>
      </c>
      <c r="J231" s="362">
        <v>223</v>
      </c>
      <c r="K231" s="371">
        <f t="shared" ca="1" si="439"/>
        <v>0</v>
      </c>
      <c r="L231" s="359">
        <f t="shared" ca="1" si="476"/>
        <v>0</v>
      </c>
      <c r="M231" s="359">
        <f t="shared" ca="1" si="381"/>
        <v>0</v>
      </c>
      <c r="N231" s="359">
        <f t="shared" ca="1" si="382"/>
        <v>0</v>
      </c>
      <c r="O231" s="359">
        <f t="shared" ca="1" si="440"/>
        <v>0</v>
      </c>
      <c r="P231" s="359">
        <f t="shared" ca="1" si="423"/>
        <v>0</v>
      </c>
      <c r="R231" s="362">
        <f t="shared" ca="1" si="441"/>
        <v>342</v>
      </c>
      <c r="S231" s="362">
        <v>223</v>
      </c>
      <c r="T231" s="371">
        <f t="shared" ca="1" si="442"/>
        <v>0</v>
      </c>
      <c r="U231" s="359">
        <f t="shared" ca="1" si="477"/>
        <v>0</v>
      </c>
      <c r="V231" s="359">
        <f t="shared" ca="1" si="383"/>
        <v>0</v>
      </c>
      <c r="W231" s="359">
        <f t="shared" ca="1" si="384"/>
        <v>0</v>
      </c>
      <c r="X231" s="359">
        <f t="shared" ca="1" si="443"/>
        <v>0</v>
      </c>
      <c r="Y231" s="359">
        <f t="shared" ca="1" si="424"/>
        <v>0</v>
      </c>
      <c r="AA231" s="362">
        <f t="shared" ca="1" si="444"/>
        <v>342</v>
      </c>
      <c r="AB231" s="362">
        <v>223</v>
      </c>
      <c r="AC231" s="371">
        <f t="shared" ca="1" si="445"/>
        <v>0</v>
      </c>
      <c r="AD231" s="359">
        <f t="shared" ca="1" si="473"/>
        <v>0</v>
      </c>
      <c r="AE231" s="359">
        <f t="shared" ca="1" si="386"/>
        <v>0</v>
      </c>
      <c r="AF231" s="359">
        <f t="shared" ca="1" si="387"/>
        <v>0</v>
      </c>
      <c r="AG231" s="359">
        <f t="shared" ca="1" si="446"/>
        <v>0</v>
      </c>
      <c r="AH231" s="359">
        <f t="shared" ca="1" si="425"/>
        <v>0</v>
      </c>
      <c r="AJ231" s="362">
        <f t="shared" ca="1" si="447"/>
        <v>342</v>
      </c>
      <c r="AK231" s="362">
        <v>223</v>
      </c>
      <c r="AL231" s="371">
        <f t="shared" ca="1" si="448"/>
        <v>0</v>
      </c>
      <c r="AM231" s="359">
        <f t="shared" ca="1" si="478"/>
        <v>0</v>
      </c>
      <c r="AN231" s="359">
        <f t="shared" ca="1" si="388"/>
        <v>0</v>
      </c>
      <c r="AO231" s="359">
        <f t="shared" ca="1" si="389"/>
        <v>0</v>
      </c>
      <c r="AP231" s="359">
        <f t="shared" ca="1" si="449"/>
        <v>0</v>
      </c>
      <c r="AQ231" s="359">
        <f t="shared" ca="1" si="426"/>
        <v>0</v>
      </c>
      <c r="AS231" s="362">
        <f t="shared" ca="1" si="450"/>
        <v>342</v>
      </c>
      <c r="AT231" s="362">
        <v>223</v>
      </c>
      <c r="AU231" s="371">
        <f t="shared" ca="1" si="451"/>
        <v>0</v>
      </c>
      <c r="AV231" s="359">
        <f t="shared" ca="1" si="479"/>
        <v>0</v>
      </c>
      <c r="AW231" s="359">
        <f t="shared" ca="1" si="390"/>
        <v>0</v>
      </c>
      <c r="AX231" s="359">
        <f t="shared" ca="1" si="391"/>
        <v>0</v>
      </c>
      <c r="AY231" s="359">
        <f t="shared" ca="1" si="452"/>
        <v>0</v>
      </c>
      <c r="AZ231" s="359">
        <f t="shared" ca="1" si="427"/>
        <v>0</v>
      </c>
      <c r="BB231" s="362">
        <f t="shared" ca="1" si="453"/>
        <v>342</v>
      </c>
      <c r="BC231" s="362">
        <v>223</v>
      </c>
      <c r="BD231" s="371">
        <f t="shared" ca="1" si="454"/>
        <v>0</v>
      </c>
      <c r="BE231" s="359">
        <f t="shared" ca="1" si="480"/>
        <v>0</v>
      </c>
      <c r="BF231" s="359">
        <f t="shared" ca="1" si="392"/>
        <v>0</v>
      </c>
      <c r="BG231" s="359">
        <f t="shared" ca="1" si="393"/>
        <v>0</v>
      </c>
      <c r="BH231" s="359">
        <f t="shared" ca="1" si="394"/>
        <v>0</v>
      </c>
      <c r="BI231" s="359">
        <f t="shared" ca="1" si="428"/>
        <v>0</v>
      </c>
      <c r="BK231" s="362">
        <f t="shared" ca="1" si="455"/>
        <v>342</v>
      </c>
      <c r="BL231" s="362">
        <v>223</v>
      </c>
      <c r="BM231" s="371">
        <f t="shared" ca="1" si="456"/>
        <v>0</v>
      </c>
      <c r="BN231" s="359">
        <f t="shared" ca="1" si="481"/>
        <v>0</v>
      </c>
      <c r="BO231" s="359">
        <f t="shared" ca="1" si="395"/>
        <v>0</v>
      </c>
      <c r="BP231" s="359">
        <f t="shared" ca="1" si="396"/>
        <v>0</v>
      </c>
      <c r="BQ231" s="359">
        <f t="shared" ca="1" si="397"/>
        <v>0</v>
      </c>
      <c r="BR231" s="359">
        <f t="shared" ca="1" si="429"/>
        <v>0</v>
      </c>
      <c r="BT231" s="362">
        <f t="shared" ca="1" si="457"/>
        <v>342</v>
      </c>
      <c r="BU231" s="362">
        <v>223</v>
      </c>
      <c r="BV231" s="371">
        <f t="shared" ca="1" si="458"/>
        <v>0</v>
      </c>
      <c r="BW231" s="359">
        <f t="shared" ca="1" si="482"/>
        <v>0</v>
      </c>
      <c r="BX231" s="359">
        <f t="shared" ca="1" si="398"/>
        <v>0</v>
      </c>
      <c r="BY231" s="359">
        <f t="shared" ca="1" si="399"/>
        <v>0</v>
      </c>
      <c r="BZ231" s="359">
        <f t="shared" ca="1" si="400"/>
        <v>0</v>
      </c>
      <c r="CA231" s="359">
        <f t="shared" ca="1" si="430"/>
        <v>0</v>
      </c>
      <c r="CC231" s="362">
        <f t="shared" ca="1" si="459"/>
        <v>342</v>
      </c>
      <c r="CD231" s="362">
        <v>223</v>
      </c>
      <c r="CE231" s="371">
        <f t="shared" ca="1" si="460"/>
        <v>0</v>
      </c>
      <c r="CF231" s="359">
        <f t="shared" ca="1" si="483"/>
        <v>0</v>
      </c>
      <c r="CG231" s="359">
        <f t="shared" ca="1" si="401"/>
        <v>0</v>
      </c>
      <c r="CH231" s="359">
        <f t="shared" ca="1" si="402"/>
        <v>0</v>
      </c>
      <c r="CI231" s="359">
        <f t="shared" ca="1" si="403"/>
        <v>0</v>
      </c>
      <c r="CJ231" s="359">
        <f t="shared" ca="1" si="431"/>
        <v>0</v>
      </c>
      <c r="CL231" s="362">
        <f t="shared" ca="1" si="461"/>
        <v>342</v>
      </c>
      <c r="CM231" s="362">
        <v>223</v>
      </c>
      <c r="CN231" s="371">
        <f t="shared" ca="1" si="462"/>
        <v>0</v>
      </c>
      <c r="CO231" s="359">
        <f t="shared" ca="1" si="474"/>
        <v>0</v>
      </c>
      <c r="CP231" s="359">
        <f t="shared" ca="1" si="405"/>
        <v>0</v>
      </c>
      <c r="CQ231" s="359">
        <f t="shared" ca="1" si="406"/>
        <v>0</v>
      </c>
      <c r="CR231" s="359">
        <f t="shared" ca="1" si="407"/>
        <v>0</v>
      </c>
      <c r="CS231" s="359">
        <f t="shared" ca="1" si="432"/>
        <v>0</v>
      </c>
      <c r="CU231" s="362">
        <f t="shared" ca="1" si="463"/>
        <v>342</v>
      </c>
      <c r="CV231" s="362">
        <v>223</v>
      </c>
      <c r="CW231" s="371">
        <f t="shared" ca="1" si="464"/>
        <v>0</v>
      </c>
      <c r="CX231" s="359">
        <f t="shared" ca="1" si="484"/>
        <v>0</v>
      </c>
      <c r="CY231" s="359">
        <f t="shared" ca="1" si="408"/>
        <v>0</v>
      </c>
      <c r="CZ231" s="359">
        <f t="shared" ca="1" si="409"/>
        <v>0</v>
      </c>
      <c r="DA231" s="359">
        <f t="shared" ca="1" si="410"/>
        <v>0</v>
      </c>
      <c r="DB231" s="359">
        <f t="shared" ca="1" si="433"/>
        <v>0</v>
      </c>
      <c r="DD231" s="362">
        <f t="shared" ca="1" si="465"/>
        <v>342</v>
      </c>
      <c r="DE231" s="362">
        <v>223</v>
      </c>
      <c r="DF231" s="371">
        <f t="shared" ca="1" si="466"/>
        <v>0</v>
      </c>
      <c r="DG231" s="359">
        <f t="shared" ca="1" si="485"/>
        <v>0</v>
      </c>
      <c r="DH231" s="359">
        <f t="shared" ca="1" si="411"/>
        <v>0</v>
      </c>
      <c r="DI231" s="359">
        <f t="shared" ca="1" si="412"/>
        <v>0</v>
      </c>
      <c r="DJ231" s="359">
        <f t="shared" ca="1" si="413"/>
        <v>0</v>
      </c>
      <c r="DK231" s="359">
        <f t="shared" ca="1" si="434"/>
        <v>0</v>
      </c>
      <c r="DM231" s="362">
        <f t="shared" ca="1" si="467"/>
        <v>342</v>
      </c>
      <c r="DN231" s="362">
        <v>223</v>
      </c>
      <c r="DO231" s="371">
        <f t="shared" ca="1" si="468"/>
        <v>0</v>
      </c>
      <c r="DP231" s="359">
        <f t="shared" ca="1" si="486"/>
        <v>0</v>
      </c>
      <c r="DQ231" s="359">
        <f t="shared" ca="1" si="414"/>
        <v>0</v>
      </c>
      <c r="DR231" s="359">
        <f t="shared" ca="1" si="415"/>
        <v>0</v>
      </c>
      <c r="DS231" s="359">
        <f t="shared" ca="1" si="416"/>
        <v>0</v>
      </c>
      <c r="DT231" s="359">
        <f t="shared" ca="1" si="435"/>
        <v>0</v>
      </c>
      <c r="DV231" s="362">
        <f t="shared" ca="1" si="469"/>
        <v>342</v>
      </c>
      <c r="DW231" s="362">
        <v>223</v>
      </c>
      <c r="DX231" s="371">
        <f t="shared" ca="1" si="470"/>
        <v>0</v>
      </c>
      <c r="DY231" s="359">
        <f t="shared" ca="1" si="487"/>
        <v>0</v>
      </c>
      <c r="DZ231" s="359">
        <f t="shared" ca="1" si="417"/>
        <v>0</v>
      </c>
      <c r="EA231" s="359">
        <f t="shared" ca="1" si="418"/>
        <v>0</v>
      </c>
      <c r="EB231" s="359">
        <f t="shared" ca="1" si="419"/>
        <v>0</v>
      </c>
      <c r="EC231" s="359">
        <f t="shared" ca="1" si="436"/>
        <v>0</v>
      </c>
      <c r="EE231" s="362">
        <f t="shared" ca="1" si="471"/>
        <v>342</v>
      </c>
      <c r="EF231" s="362">
        <v>223</v>
      </c>
      <c r="EG231" s="371">
        <f t="shared" ca="1" si="472"/>
        <v>0</v>
      </c>
      <c r="EH231" s="359">
        <f t="shared" ca="1" si="488"/>
        <v>0</v>
      </c>
      <c r="EI231" s="359">
        <f t="shared" ca="1" si="420"/>
        <v>0</v>
      </c>
      <c r="EJ231" s="359">
        <f t="shared" ca="1" si="421"/>
        <v>0</v>
      </c>
      <c r="EK231" s="359">
        <f t="shared" ca="1" si="422"/>
        <v>0</v>
      </c>
      <c r="EL231" s="359">
        <f t="shared" ca="1" si="437"/>
        <v>0</v>
      </c>
    </row>
    <row r="232" spans="7:142" x14ac:dyDescent="0.35">
      <c r="G232" s="372">
        <f ca="1">IFERROR(INDEX('Inflation Rates'!$A$16:$H$138,MATCH('IRA Roth'!$H232,'Inflation Rates'!$A$16:$A$138,0),6)/INDEX('Inflation Rates'!$A$16:$H$138,MATCH('IRA Roth'!$H232,'Inflation Rates'!$A$16:$A$138,0)-1,6)-1,G231)</f>
        <v>2.0999999999999908E-2</v>
      </c>
      <c r="H232" s="362">
        <f t="shared" ca="1" si="475"/>
        <v>2243</v>
      </c>
      <c r="I232" s="362">
        <f t="shared" ca="1" si="475"/>
        <v>343</v>
      </c>
      <c r="J232" s="362">
        <v>224</v>
      </c>
      <c r="K232" s="371">
        <f t="shared" ca="1" si="439"/>
        <v>0</v>
      </c>
      <c r="L232" s="359">
        <f t="shared" ca="1" si="476"/>
        <v>0</v>
      </c>
      <c r="M232" s="359">
        <f t="shared" ca="1" si="381"/>
        <v>0</v>
      </c>
      <c r="N232" s="359">
        <f t="shared" ca="1" si="382"/>
        <v>0</v>
      </c>
      <c r="O232" s="359">
        <f t="shared" ca="1" si="440"/>
        <v>0</v>
      </c>
      <c r="P232" s="359">
        <f t="shared" ca="1" si="423"/>
        <v>0</v>
      </c>
      <c r="R232" s="362">
        <f t="shared" ca="1" si="441"/>
        <v>343</v>
      </c>
      <c r="S232" s="362">
        <v>224</v>
      </c>
      <c r="T232" s="371">
        <f t="shared" ca="1" si="442"/>
        <v>0</v>
      </c>
      <c r="U232" s="359">
        <f t="shared" ca="1" si="477"/>
        <v>0</v>
      </c>
      <c r="V232" s="359">
        <f t="shared" ca="1" si="383"/>
        <v>0</v>
      </c>
      <c r="W232" s="359">
        <f t="shared" ca="1" si="384"/>
        <v>0</v>
      </c>
      <c r="X232" s="359">
        <f t="shared" ca="1" si="443"/>
        <v>0</v>
      </c>
      <c r="Y232" s="359">
        <f t="shared" ca="1" si="424"/>
        <v>0</v>
      </c>
      <c r="AA232" s="362">
        <f t="shared" ca="1" si="444"/>
        <v>343</v>
      </c>
      <c r="AB232" s="362">
        <v>224</v>
      </c>
      <c r="AC232" s="371">
        <f t="shared" ca="1" si="445"/>
        <v>0</v>
      </c>
      <c r="AD232" s="359">
        <f t="shared" ca="1" si="473"/>
        <v>0</v>
      </c>
      <c r="AE232" s="359">
        <f t="shared" ca="1" si="386"/>
        <v>0</v>
      </c>
      <c r="AF232" s="359">
        <f t="shared" ca="1" si="387"/>
        <v>0</v>
      </c>
      <c r="AG232" s="359">
        <f t="shared" ca="1" si="446"/>
        <v>0</v>
      </c>
      <c r="AH232" s="359">
        <f t="shared" ca="1" si="425"/>
        <v>0</v>
      </c>
      <c r="AJ232" s="362">
        <f t="shared" ca="1" si="447"/>
        <v>343</v>
      </c>
      <c r="AK232" s="362">
        <v>224</v>
      </c>
      <c r="AL232" s="371">
        <f t="shared" ca="1" si="448"/>
        <v>0</v>
      </c>
      <c r="AM232" s="359">
        <f t="shared" ca="1" si="478"/>
        <v>0</v>
      </c>
      <c r="AN232" s="359">
        <f t="shared" ca="1" si="388"/>
        <v>0</v>
      </c>
      <c r="AO232" s="359">
        <f t="shared" ca="1" si="389"/>
        <v>0</v>
      </c>
      <c r="AP232" s="359">
        <f t="shared" ca="1" si="449"/>
        <v>0</v>
      </c>
      <c r="AQ232" s="359">
        <f t="shared" ca="1" si="426"/>
        <v>0</v>
      </c>
      <c r="AS232" s="362">
        <f t="shared" ca="1" si="450"/>
        <v>343</v>
      </c>
      <c r="AT232" s="362">
        <v>224</v>
      </c>
      <c r="AU232" s="371">
        <f t="shared" ca="1" si="451"/>
        <v>0</v>
      </c>
      <c r="AV232" s="359">
        <f t="shared" ca="1" si="479"/>
        <v>0</v>
      </c>
      <c r="AW232" s="359">
        <f t="shared" ca="1" si="390"/>
        <v>0</v>
      </c>
      <c r="AX232" s="359">
        <f t="shared" ca="1" si="391"/>
        <v>0</v>
      </c>
      <c r="AY232" s="359">
        <f t="shared" ca="1" si="452"/>
        <v>0</v>
      </c>
      <c r="AZ232" s="359">
        <f t="shared" ca="1" si="427"/>
        <v>0</v>
      </c>
      <c r="BB232" s="362">
        <f t="shared" ca="1" si="453"/>
        <v>343</v>
      </c>
      <c r="BC232" s="362">
        <v>224</v>
      </c>
      <c r="BD232" s="371">
        <f t="shared" ca="1" si="454"/>
        <v>0</v>
      </c>
      <c r="BE232" s="359">
        <f t="shared" ca="1" si="480"/>
        <v>0</v>
      </c>
      <c r="BF232" s="359">
        <f t="shared" ca="1" si="392"/>
        <v>0</v>
      </c>
      <c r="BG232" s="359">
        <f t="shared" ca="1" si="393"/>
        <v>0</v>
      </c>
      <c r="BH232" s="359">
        <f t="shared" ca="1" si="394"/>
        <v>0</v>
      </c>
      <c r="BI232" s="359">
        <f t="shared" ca="1" si="428"/>
        <v>0</v>
      </c>
      <c r="BK232" s="362">
        <f t="shared" ca="1" si="455"/>
        <v>343</v>
      </c>
      <c r="BL232" s="362">
        <v>224</v>
      </c>
      <c r="BM232" s="371">
        <f t="shared" ca="1" si="456"/>
        <v>0</v>
      </c>
      <c r="BN232" s="359">
        <f t="shared" ca="1" si="481"/>
        <v>0</v>
      </c>
      <c r="BO232" s="359">
        <f t="shared" ca="1" si="395"/>
        <v>0</v>
      </c>
      <c r="BP232" s="359">
        <f t="shared" ca="1" si="396"/>
        <v>0</v>
      </c>
      <c r="BQ232" s="359">
        <f t="shared" ca="1" si="397"/>
        <v>0</v>
      </c>
      <c r="BR232" s="359">
        <f t="shared" ca="1" si="429"/>
        <v>0</v>
      </c>
      <c r="BT232" s="362">
        <f t="shared" ca="1" si="457"/>
        <v>343</v>
      </c>
      <c r="BU232" s="362">
        <v>224</v>
      </c>
      <c r="BV232" s="371">
        <f t="shared" ca="1" si="458"/>
        <v>0</v>
      </c>
      <c r="BW232" s="359">
        <f t="shared" ca="1" si="482"/>
        <v>0</v>
      </c>
      <c r="BX232" s="359">
        <f t="shared" ca="1" si="398"/>
        <v>0</v>
      </c>
      <c r="BY232" s="359">
        <f t="shared" ca="1" si="399"/>
        <v>0</v>
      </c>
      <c r="BZ232" s="359">
        <f t="shared" ca="1" si="400"/>
        <v>0</v>
      </c>
      <c r="CA232" s="359">
        <f t="shared" ca="1" si="430"/>
        <v>0</v>
      </c>
      <c r="CC232" s="362">
        <f t="shared" ca="1" si="459"/>
        <v>343</v>
      </c>
      <c r="CD232" s="362">
        <v>224</v>
      </c>
      <c r="CE232" s="371">
        <f t="shared" ca="1" si="460"/>
        <v>0</v>
      </c>
      <c r="CF232" s="359">
        <f t="shared" ca="1" si="483"/>
        <v>0</v>
      </c>
      <c r="CG232" s="359">
        <f t="shared" ca="1" si="401"/>
        <v>0</v>
      </c>
      <c r="CH232" s="359">
        <f t="shared" ca="1" si="402"/>
        <v>0</v>
      </c>
      <c r="CI232" s="359">
        <f t="shared" ca="1" si="403"/>
        <v>0</v>
      </c>
      <c r="CJ232" s="359">
        <f t="shared" ca="1" si="431"/>
        <v>0</v>
      </c>
      <c r="CL232" s="362">
        <f t="shared" ca="1" si="461"/>
        <v>343</v>
      </c>
      <c r="CM232" s="362">
        <v>224</v>
      </c>
      <c r="CN232" s="371">
        <f t="shared" ca="1" si="462"/>
        <v>0</v>
      </c>
      <c r="CO232" s="359">
        <f t="shared" ca="1" si="474"/>
        <v>0</v>
      </c>
      <c r="CP232" s="359">
        <f t="shared" ca="1" si="405"/>
        <v>0</v>
      </c>
      <c r="CQ232" s="359">
        <f t="shared" ca="1" si="406"/>
        <v>0</v>
      </c>
      <c r="CR232" s="359">
        <f t="shared" ca="1" si="407"/>
        <v>0</v>
      </c>
      <c r="CS232" s="359">
        <f t="shared" ca="1" si="432"/>
        <v>0</v>
      </c>
      <c r="CU232" s="362">
        <f t="shared" ca="1" si="463"/>
        <v>343</v>
      </c>
      <c r="CV232" s="362">
        <v>224</v>
      </c>
      <c r="CW232" s="371">
        <f t="shared" ca="1" si="464"/>
        <v>0</v>
      </c>
      <c r="CX232" s="359">
        <f t="shared" ca="1" si="484"/>
        <v>0</v>
      </c>
      <c r="CY232" s="359">
        <f t="shared" ca="1" si="408"/>
        <v>0</v>
      </c>
      <c r="CZ232" s="359">
        <f t="shared" ca="1" si="409"/>
        <v>0</v>
      </c>
      <c r="DA232" s="359">
        <f t="shared" ca="1" si="410"/>
        <v>0</v>
      </c>
      <c r="DB232" s="359">
        <f t="shared" ca="1" si="433"/>
        <v>0</v>
      </c>
      <c r="DD232" s="362">
        <f t="shared" ca="1" si="465"/>
        <v>343</v>
      </c>
      <c r="DE232" s="362">
        <v>224</v>
      </c>
      <c r="DF232" s="371">
        <f t="shared" ca="1" si="466"/>
        <v>0</v>
      </c>
      <c r="DG232" s="359">
        <f t="shared" ca="1" si="485"/>
        <v>0</v>
      </c>
      <c r="DH232" s="359">
        <f t="shared" ca="1" si="411"/>
        <v>0</v>
      </c>
      <c r="DI232" s="359">
        <f t="shared" ca="1" si="412"/>
        <v>0</v>
      </c>
      <c r="DJ232" s="359">
        <f t="shared" ca="1" si="413"/>
        <v>0</v>
      </c>
      <c r="DK232" s="359">
        <f t="shared" ca="1" si="434"/>
        <v>0</v>
      </c>
      <c r="DM232" s="362">
        <f t="shared" ca="1" si="467"/>
        <v>343</v>
      </c>
      <c r="DN232" s="362">
        <v>224</v>
      </c>
      <c r="DO232" s="371">
        <f t="shared" ca="1" si="468"/>
        <v>0</v>
      </c>
      <c r="DP232" s="359">
        <f t="shared" ca="1" si="486"/>
        <v>0</v>
      </c>
      <c r="DQ232" s="359">
        <f t="shared" ca="1" si="414"/>
        <v>0</v>
      </c>
      <c r="DR232" s="359">
        <f t="shared" ca="1" si="415"/>
        <v>0</v>
      </c>
      <c r="DS232" s="359">
        <f t="shared" ca="1" si="416"/>
        <v>0</v>
      </c>
      <c r="DT232" s="359">
        <f t="shared" ca="1" si="435"/>
        <v>0</v>
      </c>
      <c r="DV232" s="362">
        <f t="shared" ca="1" si="469"/>
        <v>343</v>
      </c>
      <c r="DW232" s="362">
        <v>224</v>
      </c>
      <c r="DX232" s="371">
        <f t="shared" ca="1" si="470"/>
        <v>0</v>
      </c>
      <c r="DY232" s="359">
        <f t="shared" ca="1" si="487"/>
        <v>0</v>
      </c>
      <c r="DZ232" s="359">
        <f t="shared" ca="1" si="417"/>
        <v>0</v>
      </c>
      <c r="EA232" s="359">
        <f t="shared" ca="1" si="418"/>
        <v>0</v>
      </c>
      <c r="EB232" s="359">
        <f t="shared" ca="1" si="419"/>
        <v>0</v>
      </c>
      <c r="EC232" s="359">
        <f t="shared" ca="1" si="436"/>
        <v>0</v>
      </c>
      <c r="EE232" s="362">
        <f t="shared" ca="1" si="471"/>
        <v>343</v>
      </c>
      <c r="EF232" s="362">
        <v>224</v>
      </c>
      <c r="EG232" s="371">
        <f t="shared" ca="1" si="472"/>
        <v>0</v>
      </c>
      <c r="EH232" s="359">
        <f t="shared" ca="1" si="488"/>
        <v>0</v>
      </c>
      <c r="EI232" s="359">
        <f t="shared" ca="1" si="420"/>
        <v>0</v>
      </c>
      <c r="EJ232" s="359">
        <f t="shared" ca="1" si="421"/>
        <v>0</v>
      </c>
      <c r="EK232" s="359">
        <f t="shared" ca="1" si="422"/>
        <v>0</v>
      </c>
      <c r="EL232" s="359">
        <f t="shared" ca="1" si="437"/>
        <v>0</v>
      </c>
    </row>
    <row r="233" spans="7:142" x14ac:dyDescent="0.35">
      <c r="G233" s="372">
        <f ca="1">IFERROR(INDEX('Inflation Rates'!$A$16:$H$138,MATCH('IRA Roth'!$H233,'Inflation Rates'!$A$16:$A$138,0),6)/INDEX('Inflation Rates'!$A$16:$H$138,MATCH('IRA Roth'!$H233,'Inflation Rates'!$A$16:$A$138,0)-1,6)-1,G232)</f>
        <v>2.0999999999999908E-2</v>
      </c>
      <c r="H233" s="362">
        <f t="shared" ca="1" si="475"/>
        <v>2244</v>
      </c>
      <c r="I233" s="362">
        <f t="shared" ca="1" si="475"/>
        <v>344</v>
      </c>
      <c r="J233" s="362">
        <v>225</v>
      </c>
      <c r="K233" s="371">
        <f t="shared" ca="1" si="439"/>
        <v>0</v>
      </c>
      <c r="L233" s="359">
        <f t="shared" ca="1" si="476"/>
        <v>0</v>
      </c>
      <c r="M233" s="359">
        <f t="shared" ca="1" si="381"/>
        <v>0</v>
      </c>
      <c r="N233" s="359">
        <f t="shared" ca="1" si="382"/>
        <v>0</v>
      </c>
      <c r="O233" s="359">
        <f t="shared" ca="1" si="440"/>
        <v>0</v>
      </c>
      <c r="P233" s="359">
        <f t="shared" ca="1" si="423"/>
        <v>0</v>
      </c>
      <c r="R233" s="362">
        <f t="shared" ca="1" si="441"/>
        <v>344</v>
      </c>
      <c r="S233" s="362">
        <v>225</v>
      </c>
      <c r="T233" s="371">
        <f t="shared" ca="1" si="442"/>
        <v>0</v>
      </c>
      <c r="U233" s="359">
        <f t="shared" ca="1" si="477"/>
        <v>0</v>
      </c>
      <c r="V233" s="359">
        <f t="shared" ca="1" si="383"/>
        <v>0</v>
      </c>
      <c r="W233" s="359">
        <f t="shared" ca="1" si="384"/>
        <v>0</v>
      </c>
      <c r="X233" s="359">
        <f t="shared" ca="1" si="443"/>
        <v>0</v>
      </c>
      <c r="Y233" s="359">
        <f t="shared" ca="1" si="424"/>
        <v>0</v>
      </c>
      <c r="AA233" s="362">
        <f t="shared" ca="1" si="444"/>
        <v>344</v>
      </c>
      <c r="AB233" s="362">
        <v>225</v>
      </c>
      <c r="AC233" s="371">
        <f t="shared" ca="1" si="445"/>
        <v>0</v>
      </c>
      <c r="AD233" s="359">
        <f t="shared" ca="1" si="473"/>
        <v>0</v>
      </c>
      <c r="AE233" s="359">
        <f t="shared" ca="1" si="386"/>
        <v>0</v>
      </c>
      <c r="AF233" s="359">
        <f t="shared" ca="1" si="387"/>
        <v>0</v>
      </c>
      <c r="AG233" s="359">
        <f t="shared" ca="1" si="446"/>
        <v>0</v>
      </c>
      <c r="AH233" s="359">
        <f t="shared" ca="1" si="425"/>
        <v>0</v>
      </c>
      <c r="AJ233" s="362">
        <f t="shared" ca="1" si="447"/>
        <v>344</v>
      </c>
      <c r="AK233" s="362">
        <v>225</v>
      </c>
      <c r="AL233" s="371">
        <f t="shared" ca="1" si="448"/>
        <v>0</v>
      </c>
      <c r="AM233" s="359">
        <f t="shared" ca="1" si="478"/>
        <v>0</v>
      </c>
      <c r="AN233" s="359">
        <f t="shared" ca="1" si="388"/>
        <v>0</v>
      </c>
      <c r="AO233" s="359">
        <f t="shared" ca="1" si="389"/>
        <v>0</v>
      </c>
      <c r="AP233" s="359">
        <f t="shared" ca="1" si="449"/>
        <v>0</v>
      </c>
      <c r="AQ233" s="359">
        <f t="shared" ca="1" si="426"/>
        <v>0</v>
      </c>
      <c r="AS233" s="362">
        <f t="shared" ca="1" si="450"/>
        <v>344</v>
      </c>
      <c r="AT233" s="362">
        <v>225</v>
      </c>
      <c r="AU233" s="371">
        <f t="shared" ca="1" si="451"/>
        <v>0</v>
      </c>
      <c r="AV233" s="359">
        <f t="shared" ca="1" si="479"/>
        <v>0</v>
      </c>
      <c r="AW233" s="359">
        <f t="shared" ca="1" si="390"/>
        <v>0</v>
      </c>
      <c r="AX233" s="359">
        <f t="shared" ca="1" si="391"/>
        <v>0</v>
      </c>
      <c r="AY233" s="359">
        <f t="shared" ca="1" si="452"/>
        <v>0</v>
      </c>
      <c r="AZ233" s="359">
        <f t="shared" ca="1" si="427"/>
        <v>0</v>
      </c>
      <c r="BB233" s="362">
        <f t="shared" ca="1" si="453"/>
        <v>344</v>
      </c>
      <c r="BC233" s="362">
        <v>225</v>
      </c>
      <c r="BD233" s="371">
        <f t="shared" ca="1" si="454"/>
        <v>0</v>
      </c>
      <c r="BE233" s="359">
        <f t="shared" ca="1" si="480"/>
        <v>0</v>
      </c>
      <c r="BF233" s="359">
        <f t="shared" ca="1" si="392"/>
        <v>0</v>
      </c>
      <c r="BG233" s="359">
        <f t="shared" ca="1" si="393"/>
        <v>0</v>
      </c>
      <c r="BH233" s="359">
        <f t="shared" ca="1" si="394"/>
        <v>0</v>
      </c>
      <c r="BI233" s="359">
        <f t="shared" ca="1" si="428"/>
        <v>0</v>
      </c>
      <c r="BK233" s="362">
        <f t="shared" ca="1" si="455"/>
        <v>344</v>
      </c>
      <c r="BL233" s="362">
        <v>225</v>
      </c>
      <c r="BM233" s="371">
        <f t="shared" ca="1" si="456"/>
        <v>0</v>
      </c>
      <c r="BN233" s="359">
        <f t="shared" ca="1" si="481"/>
        <v>0</v>
      </c>
      <c r="BO233" s="359">
        <f t="shared" ca="1" si="395"/>
        <v>0</v>
      </c>
      <c r="BP233" s="359">
        <f t="shared" ca="1" si="396"/>
        <v>0</v>
      </c>
      <c r="BQ233" s="359">
        <f t="shared" ca="1" si="397"/>
        <v>0</v>
      </c>
      <c r="BR233" s="359">
        <f t="shared" ca="1" si="429"/>
        <v>0</v>
      </c>
      <c r="BT233" s="362">
        <f t="shared" ca="1" si="457"/>
        <v>344</v>
      </c>
      <c r="BU233" s="362">
        <v>225</v>
      </c>
      <c r="BV233" s="371">
        <f t="shared" ca="1" si="458"/>
        <v>0</v>
      </c>
      <c r="BW233" s="359">
        <f t="shared" ca="1" si="482"/>
        <v>0</v>
      </c>
      <c r="BX233" s="359">
        <f t="shared" ca="1" si="398"/>
        <v>0</v>
      </c>
      <c r="BY233" s="359">
        <f t="shared" ca="1" si="399"/>
        <v>0</v>
      </c>
      <c r="BZ233" s="359">
        <f t="shared" ca="1" si="400"/>
        <v>0</v>
      </c>
      <c r="CA233" s="359">
        <f t="shared" ca="1" si="430"/>
        <v>0</v>
      </c>
      <c r="CC233" s="362">
        <f t="shared" ca="1" si="459"/>
        <v>344</v>
      </c>
      <c r="CD233" s="362">
        <v>225</v>
      </c>
      <c r="CE233" s="371">
        <f t="shared" ca="1" si="460"/>
        <v>0</v>
      </c>
      <c r="CF233" s="359">
        <f t="shared" ca="1" si="483"/>
        <v>0</v>
      </c>
      <c r="CG233" s="359">
        <f t="shared" ca="1" si="401"/>
        <v>0</v>
      </c>
      <c r="CH233" s="359">
        <f t="shared" ca="1" si="402"/>
        <v>0</v>
      </c>
      <c r="CI233" s="359">
        <f t="shared" ca="1" si="403"/>
        <v>0</v>
      </c>
      <c r="CJ233" s="359">
        <f t="shared" ca="1" si="431"/>
        <v>0</v>
      </c>
      <c r="CL233" s="362">
        <f t="shared" ca="1" si="461"/>
        <v>344</v>
      </c>
      <c r="CM233" s="362">
        <v>225</v>
      </c>
      <c r="CN233" s="371">
        <f t="shared" ca="1" si="462"/>
        <v>0</v>
      </c>
      <c r="CO233" s="359">
        <f t="shared" ca="1" si="474"/>
        <v>0</v>
      </c>
      <c r="CP233" s="359">
        <f t="shared" ca="1" si="405"/>
        <v>0</v>
      </c>
      <c r="CQ233" s="359">
        <f t="shared" ca="1" si="406"/>
        <v>0</v>
      </c>
      <c r="CR233" s="359">
        <f t="shared" ca="1" si="407"/>
        <v>0</v>
      </c>
      <c r="CS233" s="359">
        <f t="shared" ca="1" si="432"/>
        <v>0</v>
      </c>
      <c r="CU233" s="362">
        <f t="shared" ca="1" si="463"/>
        <v>344</v>
      </c>
      <c r="CV233" s="362">
        <v>225</v>
      </c>
      <c r="CW233" s="371">
        <f t="shared" ca="1" si="464"/>
        <v>0</v>
      </c>
      <c r="CX233" s="359">
        <f t="shared" ca="1" si="484"/>
        <v>0</v>
      </c>
      <c r="CY233" s="359">
        <f t="shared" ca="1" si="408"/>
        <v>0</v>
      </c>
      <c r="CZ233" s="359">
        <f t="shared" ca="1" si="409"/>
        <v>0</v>
      </c>
      <c r="DA233" s="359">
        <f t="shared" ca="1" si="410"/>
        <v>0</v>
      </c>
      <c r="DB233" s="359">
        <f t="shared" ca="1" si="433"/>
        <v>0</v>
      </c>
      <c r="DD233" s="362">
        <f t="shared" ca="1" si="465"/>
        <v>344</v>
      </c>
      <c r="DE233" s="362">
        <v>225</v>
      </c>
      <c r="DF233" s="371">
        <f t="shared" ca="1" si="466"/>
        <v>0</v>
      </c>
      <c r="DG233" s="359">
        <f t="shared" ca="1" si="485"/>
        <v>0</v>
      </c>
      <c r="DH233" s="359">
        <f t="shared" ca="1" si="411"/>
        <v>0</v>
      </c>
      <c r="DI233" s="359">
        <f t="shared" ca="1" si="412"/>
        <v>0</v>
      </c>
      <c r="DJ233" s="359">
        <f t="shared" ca="1" si="413"/>
        <v>0</v>
      </c>
      <c r="DK233" s="359">
        <f t="shared" ca="1" si="434"/>
        <v>0</v>
      </c>
      <c r="DM233" s="362">
        <f t="shared" ca="1" si="467"/>
        <v>344</v>
      </c>
      <c r="DN233" s="362">
        <v>225</v>
      </c>
      <c r="DO233" s="371">
        <f t="shared" ca="1" si="468"/>
        <v>0</v>
      </c>
      <c r="DP233" s="359">
        <f t="shared" ca="1" si="486"/>
        <v>0</v>
      </c>
      <c r="DQ233" s="359">
        <f t="shared" ca="1" si="414"/>
        <v>0</v>
      </c>
      <c r="DR233" s="359">
        <f t="shared" ca="1" si="415"/>
        <v>0</v>
      </c>
      <c r="DS233" s="359">
        <f t="shared" ca="1" si="416"/>
        <v>0</v>
      </c>
      <c r="DT233" s="359">
        <f t="shared" ca="1" si="435"/>
        <v>0</v>
      </c>
      <c r="DV233" s="362">
        <f t="shared" ca="1" si="469"/>
        <v>344</v>
      </c>
      <c r="DW233" s="362">
        <v>225</v>
      </c>
      <c r="DX233" s="371">
        <f t="shared" ca="1" si="470"/>
        <v>0</v>
      </c>
      <c r="DY233" s="359">
        <f t="shared" ca="1" si="487"/>
        <v>0</v>
      </c>
      <c r="DZ233" s="359">
        <f t="shared" ca="1" si="417"/>
        <v>0</v>
      </c>
      <c r="EA233" s="359">
        <f t="shared" ca="1" si="418"/>
        <v>0</v>
      </c>
      <c r="EB233" s="359">
        <f t="shared" ca="1" si="419"/>
        <v>0</v>
      </c>
      <c r="EC233" s="359">
        <f t="shared" ca="1" si="436"/>
        <v>0</v>
      </c>
      <c r="EE233" s="362">
        <f t="shared" ca="1" si="471"/>
        <v>344</v>
      </c>
      <c r="EF233" s="362">
        <v>225</v>
      </c>
      <c r="EG233" s="371">
        <f t="shared" ca="1" si="472"/>
        <v>0</v>
      </c>
      <c r="EH233" s="359">
        <f t="shared" ca="1" si="488"/>
        <v>0</v>
      </c>
      <c r="EI233" s="359">
        <f t="shared" ca="1" si="420"/>
        <v>0</v>
      </c>
      <c r="EJ233" s="359">
        <f t="shared" ca="1" si="421"/>
        <v>0</v>
      </c>
      <c r="EK233" s="359">
        <f t="shared" ca="1" si="422"/>
        <v>0</v>
      </c>
      <c r="EL233" s="359">
        <f t="shared" ca="1" si="437"/>
        <v>0</v>
      </c>
    </row>
    <row r="234" spans="7:142" x14ac:dyDescent="0.35">
      <c r="G234" s="372">
        <f ca="1">IFERROR(INDEX('Inflation Rates'!$A$16:$H$138,MATCH('IRA Roth'!$H234,'Inflation Rates'!$A$16:$A$138,0),6)/INDEX('Inflation Rates'!$A$16:$H$138,MATCH('IRA Roth'!$H234,'Inflation Rates'!$A$16:$A$138,0)-1,6)-1,G233)</f>
        <v>2.0999999999999908E-2</v>
      </c>
      <c r="H234" s="362">
        <f t="shared" ca="1" si="475"/>
        <v>2245</v>
      </c>
      <c r="I234" s="362">
        <f t="shared" ca="1" si="475"/>
        <v>345</v>
      </c>
      <c r="J234" s="362">
        <v>226</v>
      </c>
      <c r="K234" s="371">
        <f t="shared" ca="1" si="439"/>
        <v>0</v>
      </c>
      <c r="L234" s="359">
        <f t="shared" ca="1" si="476"/>
        <v>0</v>
      </c>
      <c r="M234" s="359">
        <f t="shared" ca="1" si="381"/>
        <v>0</v>
      </c>
      <c r="N234" s="359">
        <f t="shared" ca="1" si="382"/>
        <v>0</v>
      </c>
      <c r="O234" s="359">
        <f t="shared" ca="1" si="440"/>
        <v>0</v>
      </c>
      <c r="P234" s="359">
        <f t="shared" ca="1" si="423"/>
        <v>0</v>
      </c>
      <c r="R234" s="362">
        <f t="shared" ca="1" si="441"/>
        <v>345</v>
      </c>
      <c r="S234" s="362">
        <v>226</v>
      </c>
      <c r="T234" s="371">
        <f t="shared" ca="1" si="442"/>
        <v>0</v>
      </c>
      <c r="U234" s="359">
        <f t="shared" ca="1" si="477"/>
        <v>0</v>
      </c>
      <c r="V234" s="359">
        <f t="shared" ca="1" si="383"/>
        <v>0</v>
      </c>
      <c r="W234" s="359">
        <f t="shared" ca="1" si="384"/>
        <v>0</v>
      </c>
      <c r="X234" s="359">
        <f t="shared" ca="1" si="443"/>
        <v>0</v>
      </c>
      <c r="Y234" s="359">
        <f t="shared" ca="1" si="424"/>
        <v>0</v>
      </c>
      <c r="AA234" s="362">
        <f t="shared" ca="1" si="444"/>
        <v>345</v>
      </c>
      <c r="AB234" s="362">
        <v>226</v>
      </c>
      <c r="AC234" s="371">
        <f t="shared" ca="1" si="445"/>
        <v>0</v>
      </c>
      <c r="AD234" s="359">
        <f t="shared" ca="1" si="473"/>
        <v>0</v>
      </c>
      <c r="AE234" s="359">
        <f t="shared" ca="1" si="386"/>
        <v>0</v>
      </c>
      <c r="AF234" s="359">
        <f t="shared" ca="1" si="387"/>
        <v>0</v>
      </c>
      <c r="AG234" s="359">
        <f t="shared" ca="1" si="446"/>
        <v>0</v>
      </c>
      <c r="AH234" s="359">
        <f t="shared" ca="1" si="425"/>
        <v>0</v>
      </c>
      <c r="AJ234" s="362">
        <f t="shared" ca="1" si="447"/>
        <v>345</v>
      </c>
      <c r="AK234" s="362">
        <v>226</v>
      </c>
      <c r="AL234" s="371">
        <f t="shared" ca="1" si="448"/>
        <v>0</v>
      </c>
      <c r="AM234" s="359">
        <f t="shared" ca="1" si="478"/>
        <v>0</v>
      </c>
      <c r="AN234" s="359">
        <f t="shared" ca="1" si="388"/>
        <v>0</v>
      </c>
      <c r="AO234" s="359">
        <f t="shared" ca="1" si="389"/>
        <v>0</v>
      </c>
      <c r="AP234" s="359">
        <f t="shared" ca="1" si="449"/>
        <v>0</v>
      </c>
      <c r="AQ234" s="359">
        <f t="shared" ca="1" si="426"/>
        <v>0</v>
      </c>
      <c r="AS234" s="362">
        <f t="shared" ca="1" si="450"/>
        <v>345</v>
      </c>
      <c r="AT234" s="362">
        <v>226</v>
      </c>
      <c r="AU234" s="371">
        <f t="shared" ca="1" si="451"/>
        <v>0</v>
      </c>
      <c r="AV234" s="359">
        <f t="shared" ca="1" si="479"/>
        <v>0</v>
      </c>
      <c r="AW234" s="359">
        <f t="shared" ca="1" si="390"/>
        <v>0</v>
      </c>
      <c r="AX234" s="359">
        <f t="shared" ca="1" si="391"/>
        <v>0</v>
      </c>
      <c r="AY234" s="359">
        <f t="shared" ca="1" si="452"/>
        <v>0</v>
      </c>
      <c r="AZ234" s="359">
        <f t="shared" ca="1" si="427"/>
        <v>0</v>
      </c>
      <c r="BB234" s="362">
        <f t="shared" ca="1" si="453"/>
        <v>345</v>
      </c>
      <c r="BC234" s="362">
        <v>226</v>
      </c>
      <c r="BD234" s="371">
        <f t="shared" ca="1" si="454"/>
        <v>0</v>
      </c>
      <c r="BE234" s="359">
        <f t="shared" ca="1" si="480"/>
        <v>0</v>
      </c>
      <c r="BF234" s="359">
        <f t="shared" ca="1" si="392"/>
        <v>0</v>
      </c>
      <c r="BG234" s="359">
        <f t="shared" ca="1" si="393"/>
        <v>0</v>
      </c>
      <c r="BH234" s="359">
        <f t="shared" ca="1" si="394"/>
        <v>0</v>
      </c>
      <c r="BI234" s="359">
        <f t="shared" ca="1" si="428"/>
        <v>0</v>
      </c>
      <c r="BK234" s="362">
        <f t="shared" ca="1" si="455"/>
        <v>345</v>
      </c>
      <c r="BL234" s="362">
        <v>226</v>
      </c>
      <c r="BM234" s="371">
        <f t="shared" ca="1" si="456"/>
        <v>0</v>
      </c>
      <c r="BN234" s="359">
        <f t="shared" ca="1" si="481"/>
        <v>0</v>
      </c>
      <c r="BO234" s="359">
        <f t="shared" ca="1" si="395"/>
        <v>0</v>
      </c>
      <c r="BP234" s="359">
        <f t="shared" ca="1" si="396"/>
        <v>0</v>
      </c>
      <c r="BQ234" s="359">
        <f t="shared" ca="1" si="397"/>
        <v>0</v>
      </c>
      <c r="BR234" s="359">
        <f t="shared" ca="1" si="429"/>
        <v>0</v>
      </c>
      <c r="BT234" s="362">
        <f t="shared" ca="1" si="457"/>
        <v>345</v>
      </c>
      <c r="BU234" s="362">
        <v>226</v>
      </c>
      <c r="BV234" s="371">
        <f t="shared" ca="1" si="458"/>
        <v>0</v>
      </c>
      <c r="BW234" s="359">
        <f t="shared" ca="1" si="482"/>
        <v>0</v>
      </c>
      <c r="BX234" s="359">
        <f t="shared" ca="1" si="398"/>
        <v>0</v>
      </c>
      <c r="BY234" s="359">
        <f t="shared" ca="1" si="399"/>
        <v>0</v>
      </c>
      <c r="BZ234" s="359">
        <f t="shared" ca="1" si="400"/>
        <v>0</v>
      </c>
      <c r="CA234" s="359">
        <f t="shared" ca="1" si="430"/>
        <v>0</v>
      </c>
      <c r="CC234" s="362">
        <f t="shared" ca="1" si="459"/>
        <v>345</v>
      </c>
      <c r="CD234" s="362">
        <v>226</v>
      </c>
      <c r="CE234" s="371">
        <f t="shared" ca="1" si="460"/>
        <v>0</v>
      </c>
      <c r="CF234" s="359">
        <f t="shared" ca="1" si="483"/>
        <v>0</v>
      </c>
      <c r="CG234" s="359">
        <f t="shared" ca="1" si="401"/>
        <v>0</v>
      </c>
      <c r="CH234" s="359">
        <f t="shared" ca="1" si="402"/>
        <v>0</v>
      </c>
      <c r="CI234" s="359">
        <f t="shared" ca="1" si="403"/>
        <v>0</v>
      </c>
      <c r="CJ234" s="359">
        <f t="shared" ca="1" si="431"/>
        <v>0</v>
      </c>
      <c r="CL234" s="362">
        <f t="shared" ca="1" si="461"/>
        <v>345</v>
      </c>
      <c r="CM234" s="362">
        <v>226</v>
      </c>
      <c r="CN234" s="371">
        <f t="shared" ca="1" si="462"/>
        <v>0</v>
      </c>
      <c r="CO234" s="359">
        <f t="shared" ca="1" si="474"/>
        <v>0</v>
      </c>
      <c r="CP234" s="359">
        <f t="shared" ca="1" si="405"/>
        <v>0</v>
      </c>
      <c r="CQ234" s="359">
        <f t="shared" ca="1" si="406"/>
        <v>0</v>
      </c>
      <c r="CR234" s="359">
        <f t="shared" ca="1" si="407"/>
        <v>0</v>
      </c>
      <c r="CS234" s="359">
        <f t="shared" ca="1" si="432"/>
        <v>0</v>
      </c>
      <c r="CU234" s="362">
        <f t="shared" ca="1" si="463"/>
        <v>345</v>
      </c>
      <c r="CV234" s="362">
        <v>226</v>
      </c>
      <c r="CW234" s="371">
        <f t="shared" ca="1" si="464"/>
        <v>0</v>
      </c>
      <c r="CX234" s="359">
        <f t="shared" ca="1" si="484"/>
        <v>0</v>
      </c>
      <c r="CY234" s="359">
        <f t="shared" ca="1" si="408"/>
        <v>0</v>
      </c>
      <c r="CZ234" s="359">
        <f t="shared" ca="1" si="409"/>
        <v>0</v>
      </c>
      <c r="DA234" s="359">
        <f t="shared" ca="1" si="410"/>
        <v>0</v>
      </c>
      <c r="DB234" s="359">
        <f t="shared" ca="1" si="433"/>
        <v>0</v>
      </c>
      <c r="DD234" s="362">
        <f t="shared" ca="1" si="465"/>
        <v>345</v>
      </c>
      <c r="DE234" s="362">
        <v>226</v>
      </c>
      <c r="DF234" s="371">
        <f t="shared" ca="1" si="466"/>
        <v>0</v>
      </c>
      <c r="DG234" s="359">
        <f t="shared" ca="1" si="485"/>
        <v>0</v>
      </c>
      <c r="DH234" s="359">
        <f t="shared" ca="1" si="411"/>
        <v>0</v>
      </c>
      <c r="DI234" s="359">
        <f t="shared" ca="1" si="412"/>
        <v>0</v>
      </c>
      <c r="DJ234" s="359">
        <f t="shared" ca="1" si="413"/>
        <v>0</v>
      </c>
      <c r="DK234" s="359">
        <f t="shared" ca="1" si="434"/>
        <v>0</v>
      </c>
      <c r="DM234" s="362">
        <f t="shared" ca="1" si="467"/>
        <v>345</v>
      </c>
      <c r="DN234" s="362">
        <v>226</v>
      </c>
      <c r="DO234" s="371">
        <f t="shared" ca="1" si="468"/>
        <v>0</v>
      </c>
      <c r="DP234" s="359">
        <f t="shared" ca="1" si="486"/>
        <v>0</v>
      </c>
      <c r="DQ234" s="359">
        <f t="shared" ca="1" si="414"/>
        <v>0</v>
      </c>
      <c r="DR234" s="359">
        <f t="shared" ca="1" si="415"/>
        <v>0</v>
      </c>
      <c r="DS234" s="359">
        <f t="shared" ca="1" si="416"/>
        <v>0</v>
      </c>
      <c r="DT234" s="359">
        <f t="shared" ca="1" si="435"/>
        <v>0</v>
      </c>
      <c r="DV234" s="362">
        <f t="shared" ca="1" si="469"/>
        <v>345</v>
      </c>
      <c r="DW234" s="362">
        <v>226</v>
      </c>
      <c r="DX234" s="371">
        <f t="shared" ca="1" si="470"/>
        <v>0</v>
      </c>
      <c r="DY234" s="359">
        <f t="shared" ca="1" si="487"/>
        <v>0</v>
      </c>
      <c r="DZ234" s="359">
        <f t="shared" ca="1" si="417"/>
        <v>0</v>
      </c>
      <c r="EA234" s="359">
        <f t="shared" ca="1" si="418"/>
        <v>0</v>
      </c>
      <c r="EB234" s="359">
        <f t="shared" ca="1" si="419"/>
        <v>0</v>
      </c>
      <c r="EC234" s="359">
        <f t="shared" ca="1" si="436"/>
        <v>0</v>
      </c>
      <c r="EE234" s="362">
        <f t="shared" ca="1" si="471"/>
        <v>345</v>
      </c>
      <c r="EF234" s="362">
        <v>226</v>
      </c>
      <c r="EG234" s="371">
        <f t="shared" ca="1" si="472"/>
        <v>0</v>
      </c>
      <c r="EH234" s="359">
        <f t="shared" ca="1" si="488"/>
        <v>0</v>
      </c>
      <c r="EI234" s="359">
        <f t="shared" ca="1" si="420"/>
        <v>0</v>
      </c>
      <c r="EJ234" s="359">
        <f t="shared" ca="1" si="421"/>
        <v>0</v>
      </c>
      <c r="EK234" s="359">
        <f t="shared" ca="1" si="422"/>
        <v>0</v>
      </c>
      <c r="EL234" s="359">
        <f t="shared" ca="1" si="437"/>
        <v>0</v>
      </c>
    </row>
    <row r="235" spans="7:142" x14ac:dyDescent="0.35">
      <c r="G235" s="372">
        <f ca="1">IFERROR(INDEX('Inflation Rates'!$A$16:$H$138,MATCH('IRA Roth'!$H235,'Inflation Rates'!$A$16:$A$138,0),6)/INDEX('Inflation Rates'!$A$16:$H$138,MATCH('IRA Roth'!$H235,'Inflation Rates'!$A$16:$A$138,0)-1,6)-1,G234)</f>
        <v>2.0999999999999908E-2</v>
      </c>
      <c r="H235" s="362">
        <f t="shared" ref="H235:I250" ca="1" si="489">H234+1</f>
        <v>2246</v>
      </c>
      <c r="I235" s="362">
        <f t="shared" ca="1" si="489"/>
        <v>346</v>
      </c>
      <c r="J235" s="362">
        <v>227</v>
      </c>
      <c r="K235" s="371">
        <f t="shared" ca="1" si="439"/>
        <v>0</v>
      </c>
      <c r="L235" s="359">
        <f t="shared" ca="1" si="476"/>
        <v>0</v>
      </c>
      <c r="M235" s="359">
        <f t="shared" ca="1" si="381"/>
        <v>0</v>
      </c>
      <c r="N235" s="359">
        <f t="shared" ca="1" si="382"/>
        <v>0</v>
      </c>
      <c r="O235" s="359">
        <f t="shared" ca="1" si="440"/>
        <v>0</v>
      </c>
      <c r="P235" s="359">
        <f t="shared" ca="1" si="423"/>
        <v>0</v>
      </c>
      <c r="R235" s="362">
        <f t="shared" ca="1" si="441"/>
        <v>346</v>
      </c>
      <c r="S235" s="362">
        <v>227</v>
      </c>
      <c r="T235" s="371">
        <f t="shared" ca="1" si="442"/>
        <v>0</v>
      </c>
      <c r="U235" s="359">
        <f t="shared" ca="1" si="477"/>
        <v>0</v>
      </c>
      <c r="V235" s="359">
        <f t="shared" ca="1" si="383"/>
        <v>0</v>
      </c>
      <c r="W235" s="359">
        <f t="shared" ca="1" si="384"/>
        <v>0</v>
      </c>
      <c r="X235" s="359">
        <f t="shared" ca="1" si="443"/>
        <v>0</v>
      </c>
      <c r="Y235" s="359">
        <f t="shared" ca="1" si="424"/>
        <v>0</v>
      </c>
      <c r="AA235" s="362">
        <f t="shared" ca="1" si="444"/>
        <v>346</v>
      </c>
      <c r="AB235" s="362">
        <v>227</v>
      </c>
      <c r="AC235" s="371">
        <f t="shared" ca="1" si="445"/>
        <v>0</v>
      </c>
      <c r="AD235" s="359">
        <f t="shared" ca="1" si="473"/>
        <v>0</v>
      </c>
      <c r="AE235" s="359">
        <f t="shared" ca="1" si="386"/>
        <v>0</v>
      </c>
      <c r="AF235" s="359">
        <f t="shared" ca="1" si="387"/>
        <v>0</v>
      </c>
      <c r="AG235" s="359">
        <f t="shared" ca="1" si="446"/>
        <v>0</v>
      </c>
      <c r="AH235" s="359">
        <f t="shared" ca="1" si="425"/>
        <v>0</v>
      </c>
      <c r="AJ235" s="362">
        <f t="shared" ca="1" si="447"/>
        <v>346</v>
      </c>
      <c r="AK235" s="362">
        <v>227</v>
      </c>
      <c r="AL235" s="371">
        <f t="shared" ca="1" si="448"/>
        <v>0</v>
      </c>
      <c r="AM235" s="359">
        <f t="shared" ca="1" si="478"/>
        <v>0</v>
      </c>
      <c r="AN235" s="359">
        <f t="shared" ca="1" si="388"/>
        <v>0</v>
      </c>
      <c r="AO235" s="359">
        <f t="shared" ca="1" si="389"/>
        <v>0</v>
      </c>
      <c r="AP235" s="359">
        <f t="shared" ca="1" si="449"/>
        <v>0</v>
      </c>
      <c r="AQ235" s="359">
        <f t="shared" ca="1" si="426"/>
        <v>0</v>
      </c>
      <c r="AS235" s="362">
        <f t="shared" ca="1" si="450"/>
        <v>346</v>
      </c>
      <c r="AT235" s="362">
        <v>227</v>
      </c>
      <c r="AU235" s="371">
        <f t="shared" ca="1" si="451"/>
        <v>0</v>
      </c>
      <c r="AV235" s="359">
        <f t="shared" ca="1" si="479"/>
        <v>0</v>
      </c>
      <c r="AW235" s="359">
        <f t="shared" ca="1" si="390"/>
        <v>0</v>
      </c>
      <c r="AX235" s="359">
        <f t="shared" ca="1" si="391"/>
        <v>0</v>
      </c>
      <c r="AY235" s="359">
        <f t="shared" ca="1" si="452"/>
        <v>0</v>
      </c>
      <c r="AZ235" s="359">
        <f t="shared" ca="1" si="427"/>
        <v>0</v>
      </c>
      <c r="BB235" s="362">
        <f t="shared" ca="1" si="453"/>
        <v>346</v>
      </c>
      <c r="BC235" s="362">
        <v>227</v>
      </c>
      <c r="BD235" s="371">
        <f t="shared" ca="1" si="454"/>
        <v>0</v>
      </c>
      <c r="BE235" s="359">
        <f t="shared" ca="1" si="480"/>
        <v>0</v>
      </c>
      <c r="BF235" s="359">
        <f t="shared" ca="1" si="392"/>
        <v>0</v>
      </c>
      <c r="BG235" s="359">
        <f t="shared" ca="1" si="393"/>
        <v>0</v>
      </c>
      <c r="BH235" s="359">
        <f t="shared" ca="1" si="394"/>
        <v>0</v>
      </c>
      <c r="BI235" s="359">
        <f t="shared" ca="1" si="428"/>
        <v>0</v>
      </c>
      <c r="BK235" s="362">
        <f t="shared" ca="1" si="455"/>
        <v>346</v>
      </c>
      <c r="BL235" s="362">
        <v>227</v>
      </c>
      <c r="BM235" s="371">
        <f t="shared" ca="1" si="456"/>
        <v>0</v>
      </c>
      <c r="BN235" s="359">
        <f t="shared" ca="1" si="481"/>
        <v>0</v>
      </c>
      <c r="BO235" s="359">
        <f t="shared" ca="1" si="395"/>
        <v>0</v>
      </c>
      <c r="BP235" s="359">
        <f t="shared" ca="1" si="396"/>
        <v>0</v>
      </c>
      <c r="BQ235" s="359">
        <f t="shared" ca="1" si="397"/>
        <v>0</v>
      </c>
      <c r="BR235" s="359">
        <f t="shared" ca="1" si="429"/>
        <v>0</v>
      </c>
      <c r="BT235" s="362">
        <f t="shared" ca="1" si="457"/>
        <v>346</v>
      </c>
      <c r="BU235" s="362">
        <v>227</v>
      </c>
      <c r="BV235" s="371">
        <f t="shared" ca="1" si="458"/>
        <v>0</v>
      </c>
      <c r="BW235" s="359">
        <f t="shared" ca="1" si="482"/>
        <v>0</v>
      </c>
      <c r="BX235" s="359">
        <f t="shared" ca="1" si="398"/>
        <v>0</v>
      </c>
      <c r="BY235" s="359">
        <f t="shared" ca="1" si="399"/>
        <v>0</v>
      </c>
      <c r="BZ235" s="359">
        <f t="shared" ca="1" si="400"/>
        <v>0</v>
      </c>
      <c r="CA235" s="359">
        <f t="shared" ca="1" si="430"/>
        <v>0</v>
      </c>
      <c r="CC235" s="362">
        <f t="shared" ca="1" si="459"/>
        <v>346</v>
      </c>
      <c r="CD235" s="362">
        <v>227</v>
      </c>
      <c r="CE235" s="371">
        <f t="shared" ca="1" si="460"/>
        <v>0</v>
      </c>
      <c r="CF235" s="359">
        <f t="shared" ca="1" si="483"/>
        <v>0</v>
      </c>
      <c r="CG235" s="359">
        <f t="shared" ca="1" si="401"/>
        <v>0</v>
      </c>
      <c r="CH235" s="359">
        <f t="shared" ca="1" si="402"/>
        <v>0</v>
      </c>
      <c r="CI235" s="359">
        <f t="shared" ca="1" si="403"/>
        <v>0</v>
      </c>
      <c r="CJ235" s="359">
        <f t="shared" ca="1" si="431"/>
        <v>0</v>
      </c>
      <c r="CL235" s="362">
        <f t="shared" ca="1" si="461"/>
        <v>346</v>
      </c>
      <c r="CM235" s="362">
        <v>227</v>
      </c>
      <c r="CN235" s="371">
        <f t="shared" ca="1" si="462"/>
        <v>0</v>
      </c>
      <c r="CO235" s="359">
        <f t="shared" ca="1" si="474"/>
        <v>0</v>
      </c>
      <c r="CP235" s="359">
        <f t="shared" ca="1" si="405"/>
        <v>0</v>
      </c>
      <c r="CQ235" s="359">
        <f t="shared" ca="1" si="406"/>
        <v>0</v>
      </c>
      <c r="CR235" s="359">
        <f t="shared" ca="1" si="407"/>
        <v>0</v>
      </c>
      <c r="CS235" s="359">
        <f t="shared" ca="1" si="432"/>
        <v>0</v>
      </c>
      <c r="CU235" s="362">
        <f t="shared" ca="1" si="463"/>
        <v>346</v>
      </c>
      <c r="CV235" s="362">
        <v>227</v>
      </c>
      <c r="CW235" s="371">
        <f t="shared" ca="1" si="464"/>
        <v>0</v>
      </c>
      <c r="CX235" s="359">
        <f t="shared" ca="1" si="484"/>
        <v>0</v>
      </c>
      <c r="CY235" s="359">
        <f t="shared" ca="1" si="408"/>
        <v>0</v>
      </c>
      <c r="CZ235" s="359">
        <f t="shared" ca="1" si="409"/>
        <v>0</v>
      </c>
      <c r="DA235" s="359">
        <f t="shared" ca="1" si="410"/>
        <v>0</v>
      </c>
      <c r="DB235" s="359">
        <f t="shared" ca="1" si="433"/>
        <v>0</v>
      </c>
      <c r="DD235" s="362">
        <f t="shared" ca="1" si="465"/>
        <v>346</v>
      </c>
      <c r="DE235" s="362">
        <v>227</v>
      </c>
      <c r="DF235" s="371">
        <f t="shared" ca="1" si="466"/>
        <v>0</v>
      </c>
      <c r="DG235" s="359">
        <f t="shared" ca="1" si="485"/>
        <v>0</v>
      </c>
      <c r="DH235" s="359">
        <f t="shared" ca="1" si="411"/>
        <v>0</v>
      </c>
      <c r="DI235" s="359">
        <f t="shared" ca="1" si="412"/>
        <v>0</v>
      </c>
      <c r="DJ235" s="359">
        <f t="shared" ca="1" si="413"/>
        <v>0</v>
      </c>
      <c r="DK235" s="359">
        <f t="shared" ca="1" si="434"/>
        <v>0</v>
      </c>
      <c r="DM235" s="362">
        <f t="shared" ca="1" si="467"/>
        <v>346</v>
      </c>
      <c r="DN235" s="362">
        <v>227</v>
      </c>
      <c r="DO235" s="371">
        <f t="shared" ca="1" si="468"/>
        <v>0</v>
      </c>
      <c r="DP235" s="359">
        <f t="shared" ca="1" si="486"/>
        <v>0</v>
      </c>
      <c r="DQ235" s="359">
        <f t="shared" ca="1" si="414"/>
        <v>0</v>
      </c>
      <c r="DR235" s="359">
        <f t="shared" ca="1" si="415"/>
        <v>0</v>
      </c>
      <c r="DS235" s="359">
        <f t="shared" ca="1" si="416"/>
        <v>0</v>
      </c>
      <c r="DT235" s="359">
        <f t="shared" ca="1" si="435"/>
        <v>0</v>
      </c>
      <c r="DV235" s="362">
        <f t="shared" ca="1" si="469"/>
        <v>346</v>
      </c>
      <c r="DW235" s="362">
        <v>227</v>
      </c>
      <c r="DX235" s="371">
        <f t="shared" ca="1" si="470"/>
        <v>0</v>
      </c>
      <c r="DY235" s="359">
        <f t="shared" ca="1" si="487"/>
        <v>0</v>
      </c>
      <c r="DZ235" s="359">
        <f t="shared" ca="1" si="417"/>
        <v>0</v>
      </c>
      <c r="EA235" s="359">
        <f t="shared" ca="1" si="418"/>
        <v>0</v>
      </c>
      <c r="EB235" s="359">
        <f t="shared" ca="1" si="419"/>
        <v>0</v>
      </c>
      <c r="EC235" s="359">
        <f t="shared" ca="1" si="436"/>
        <v>0</v>
      </c>
      <c r="EE235" s="362">
        <f t="shared" ca="1" si="471"/>
        <v>346</v>
      </c>
      <c r="EF235" s="362">
        <v>227</v>
      </c>
      <c r="EG235" s="371">
        <f t="shared" ca="1" si="472"/>
        <v>0</v>
      </c>
      <c r="EH235" s="359">
        <f t="shared" ca="1" si="488"/>
        <v>0</v>
      </c>
      <c r="EI235" s="359">
        <f t="shared" ca="1" si="420"/>
        <v>0</v>
      </c>
      <c r="EJ235" s="359">
        <f t="shared" ca="1" si="421"/>
        <v>0</v>
      </c>
      <c r="EK235" s="359">
        <f t="shared" ca="1" si="422"/>
        <v>0</v>
      </c>
      <c r="EL235" s="359">
        <f t="shared" ca="1" si="437"/>
        <v>0</v>
      </c>
    </row>
    <row r="236" spans="7:142" x14ac:dyDescent="0.35">
      <c r="G236" s="372">
        <f ca="1">IFERROR(INDEX('Inflation Rates'!$A$16:$H$138,MATCH('IRA Roth'!$H236,'Inflation Rates'!$A$16:$A$138,0),6)/INDEX('Inflation Rates'!$A$16:$H$138,MATCH('IRA Roth'!$H236,'Inflation Rates'!$A$16:$A$138,0)-1,6)-1,G235)</f>
        <v>2.0999999999999908E-2</v>
      </c>
      <c r="H236" s="362">
        <f t="shared" ca="1" si="489"/>
        <v>2247</v>
      </c>
      <c r="I236" s="362">
        <f t="shared" ca="1" si="489"/>
        <v>347</v>
      </c>
      <c r="J236" s="362">
        <v>228</v>
      </c>
      <c r="K236" s="371">
        <f t="shared" ca="1" si="439"/>
        <v>0</v>
      </c>
      <c r="L236" s="359">
        <f t="shared" ca="1" si="476"/>
        <v>0</v>
      </c>
      <c r="M236" s="359">
        <f t="shared" ca="1" si="381"/>
        <v>0</v>
      </c>
      <c r="N236" s="359">
        <f t="shared" ca="1" si="382"/>
        <v>0</v>
      </c>
      <c r="O236" s="359">
        <f t="shared" ca="1" si="440"/>
        <v>0</v>
      </c>
      <c r="P236" s="359">
        <f t="shared" ca="1" si="423"/>
        <v>0</v>
      </c>
      <c r="R236" s="362">
        <f t="shared" ca="1" si="441"/>
        <v>347</v>
      </c>
      <c r="S236" s="362">
        <v>228</v>
      </c>
      <c r="T236" s="371">
        <f t="shared" ca="1" si="442"/>
        <v>0</v>
      </c>
      <c r="U236" s="359">
        <f t="shared" ca="1" si="477"/>
        <v>0</v>
      </c>
      <c r="V236" s="359">
        <f t="shared" ca="1" si="383"/>
        <v>0</v>
      </c>
      <c r="W236" s="359">
        <f t="shared" ca="1" si="384"/>
        <v>0</v>
      </c>
      <c r="X236" s="359">
        <f t="shared" ca="1" si="443"/>
        <v>0</v>
      </c>
      <c r="Y236" s="359">
        <f t="shared" ca="1" si="424"/>
        <v>0</v>
      </c>
      <c r="AA236" s="362">
        <f t="shared" ca="1" si="444"/>
        <v>347</v>
      </c>
      <c r="AB236" s="362">
        <v>228</v>
      </c>
      <c r="AC236" s="371">
        <f t="shared" ca="1" si="445"/>
        <v>0</v>
      </c>
      <c r="AD236" s="359">
        <f t="shared" ca="1" si="473"/>
        <v>0</v>
      </c>
      <c r="AE236" s="359">
        <f t="shared" ca="1" si="386"/>
        <v>0</v>
      </c>
      <c r="AF236" s="359">
        <f t="shared" ca="1" si="387"/>
        <v>0</v>
      </c>
      <c r="AG236" s="359">
        <f t="shared" ca="1" si="446"/>
        <v>0</v>
      </c>
      <c r="AH236" s="359">
        <f t="shared" ca="1" si="425"/>
        <v>0</v>
      </c>
      <c r="AJ236" s="362">
        <f t="shared" ca="1" si="447"/>
        <v>347</v>
      </c>
      <c r="AK236" s="362">
        <v>228</v>
      </c>
      <c r="AL236" s="371">
        <f t="shared" ca="1" si="448"/>
        <v>0</v>
      </c>
      <c r="AM236" s="359">
        <f t="shared" ca="1" si="478"/>
        <v>0</v>
      </c>
      <c r="AN236" s="359">
        <f t="shared" ca="1" si="388"/>
        <v>0</v>
      </c>
      <c r="AO236" s="359">
        <f t="shared" ca="1" si="389"/>
        <v>0</v>
      </c>
      <c r="AP236" s="359">
        <f t="shared" ca="1" si="449"/>
        <v>0</v>
      </c>
      <c r="AQ236" s="359">
        <f t="shared" ca="1" si="426"/>
        <v>0</v>
      </c>
      <c r="AS236" s="362">
        <f t="shared" ca="1" si="450"/>
        <v>347</v>
      </c>
      <c r="AT236" s="362">
        <v>228</v>
      </c>
      <c r="AU236" s="371">
        <f t="shared" ca="1" si="451"/>
        <v>0</v>
      </c>
      <c r="AV236" s="359">
        <f t="shared" ca="1" si="479"/>
        <v>0</v>
      </c>
      <c r="AW236" s="359">
        <f t="shared" ca="1" si="390"/>
        <v>0</v>
      </c>
      <c r="AX236" s="359">
        <f t="shared" ca="1" si="391"/>
        <v>0</v>
      </c>
      <c r="AY236" s="359">
        <f t="shared" ca="1" si="452"/>
        <v>0</v>
      </c>
      <c r="AZ236" s="359">
        <f t="shared" ca="1" si="427"/>
        <v>0</v>
      </c>
      <c r="BB236" s="362">
        <f t="shared" ca="1" si="453"/>
        <v>347</v>
      </c>
      <c r="BC236" s="362">
        <v>228</v>
      </c>
      <c r="BD236" s="371">
        <f t="shared" ca="1" si="454"/>
        <v>0</v>
      </c>
      <c r="BE236" s="359">
        <f t="shared" ca="1" si="480"/>
        <v>0</v>
      </c>
      <c r="BF236" s="359">
        <f t="shared" ca="1" si="392"/>
        <v>0</v>
      </c>
      <c r="BG236" s="359">
        <f t="shared" ca="1" si="393"/>
        <v>0</v>
      </c>
      <c r="BH236" s="359">
        <f t="shared" ca="1" si="394"/>
        <v>0</v>
      </c>
      <c r="BI236" s="359">
        <f t="shared" ca="1" si="428"/>
        <v>0</v>
      </c>
      <c r="BK236" s="362">
        <f t="shared" ca="1" si="455"/>
        <v>347</v>
      </c>
      <c r="BL236" s="362">
        <v>228</v>
      </c>
      <c r="BM236" s="371">
        <f t="shared" ca="1" si="456"/>
        <v>0</v>
      </c>
      <c r="BN236" s="359">
        <f t="shared" ca="1" si="481"/>
        <v>0</v>
      </c>
      <c r="BO236" s="359">
        <f t="shared" ca="1" si="395"/>
        <v>0</v>
      </c>
      <c r="BP236" s="359">
        <f t="shared" ca="1" si="396"/>
        <v>0</v>
      </c>
      <c r="BQ236" s="359">
        <f t="shared" ca="1" si="397"/>
        <v>0</v>
      </c>
      <c r="BR236" s="359">
        <f t="shared" ca="1" si="429"/>
        <v>0</v>
      </c>
      <c r="BT236" s="362">
        <f t="shared" ca="1" si="457"/>
        <v>347</v>
      </c>
      <c r="BU236" s="362">
        <v>228</v>
      </c>
      <c r="BV236" s="371">
        <f t="shared" ca="1" si="458"/>
        <v>0</v>
      </c>
      <c r="BW236" s="359">
        <f t="shared" ca="1" si="482"/>
        <v>0</v>
      </c>
      <c r="BX236" s="359">
        <f t="shared" ca="1" si="398"/>
        <v>0</v>
      </c>
      <c r="BY236" s="359">
        <f t="shared" ca="1" si="399"/>
        <v>0</v>
      </c>
      <c r="BZ236" s="359">
        <f t="shared" ca="1" si="400"/>
        <v>0</v>
      </c>
      <c r="CA236" s="359">
        <f t="shared" ca="1" si="430"/>
        <v>0</v>
      </c>
      <c r="CC236" s="362">
        <f t="shared" ca="1" si="459"/>
        <v>347</v>
      </c>
      <c r="CD236" s="362">
        <v>228</v>
      </c>
      <c r="CE236" s="371">
        <f t="shared" ca="1" si="460"/>
        <v>0</v>
      </c>
      <c r="CF236" s="359">
        <f t="shared" ca="1" si="483"/>
        <v>0</v>
      </c>
      <c r="CG236" s="359">
        <f t="shared" ca="1" si="401"/>
        <v>0</v>
      </c>
      <c r="CH236" s="359">
        <f t="shared" ca="1" si="402"/>
        <v>0</v>
      </c>
      <c r="CI236" s="359">
        <f t="shared" ca="1" si="403"/>
        <v>0</v>
      </c>
      <c r="CJ236" s="359">
        <f t="shared" ca="1" si="431"/>
        <v>0</v>
      </c>
      <c r="CL236" s="362">
        <f t="shared" ca="1" si="461"/>
        <v>347</v>
      </c>
      <c r="CM236" s="362">
        <v>228</v>
      </c>
      <c r="CN236" s="371">
        <f t="shared" ca="1" si="462"/>
        <v>0</v>
      </c>
      <c r="CO236" s="359">
        <f t="shared" ca="1" si="474"/>
        <v>0</v>
      </c>
      <c r="CP236" s="359">
        <f t="shared" ca="1" si="405"/>
        <v>0</v>
      </c>
      <c r="CQ236" s="359">
        <f t="shared" ca="1" si="406"/>
        <v>0</v>
      </c>
      <c r="CR236" s="359">
        <f t="shared" ca="1" si="407"/>
        <v>0</v>
      </c>
      <c r="CS236" s="359">
        <f t="shared" ca="1" si="432"/>
        <v>0</v>
      </c>
      <c r="CU236" s="362">
        <f t="shared" ca="1" si="463"/>
        <v>347</v>
      </c>
      <c r="CV236" s="362">
        <v>228</v>
      </c>
      <c r="CW236" s="371">
        <f t="shared" ca="1" si="464"/>
        <v>0</v>
      </c>
      <c r="CX236" s="359">
        <f t="shared" ca="1" si="484"/>
        <v>0</v>
      </c>
      <c r="CY236" s="359">
        <f t="shared" ca="1" si="408"/>
        <v>0</v>
      </c>
      <c r="CZ236" s="359">
        <f t="shared" ca="1" si="409"/>
        <v>0</v>
      </c>
      <c r="DA236" s="359">
        <f t="shared" ca="1" si="410"/>
        <v>0</v>
      </c>
      <c r="DB236" s="359">
        <f t="shared" ca="1" si="433"/>
        <v>0</v>
      </c>
      <c r="DD236" s="362">
        <f t="shared" ca="1" si="465"/>
        <v>347</v>
      </c>
      <c r="DE236" s="362">
        <v>228</v>
      </c>
      <c r="DF236" s="371">
        <f t="shared" ca="1" si="466"/>
        <v>0</v>
      </c>
      <c r="DG236" s="359">
        <f t="shared" ca="1" si="485"/>
        <v>0</v>
      </c>
      <c r="DH236" s="359">
        <f t="shared" ca="1" si="411"/>
        <v>0</v>
      </c>
      <c r="DI236" s="359">
        <f t="shared" ca="1" si="412"/>
        <v>0</v>
      </c>
      <c r="DJ236" s="359">
        <f t="shared" ca="1" si="413"/>
        <v>0</v>
      </c>
      <c r="DK236" s="359">
        <f t="shared" ca="1" si="434"/>
        <v>0</v>
      </c>
      <c r="DM236" s="362">
        <f t="shared" ca="1" si="467"/>
        <v>347</v>
      </c>
      <c r="DN236" s="362">
        <v>228</v>
      </c>
      <c r="DO236" s="371">
        <f t="shared" ca="1" si="468"/>
        <v>0</v>
      </c>
      <c r="DP236" s="359">
        <f t="shared" ca="1" si="486"/>
        <v>0</v>
      </c>
      <c r="DQ236" s="359">
        <f t="shared" ca="1" si="414"/>
        <v>0</v>
      </c>
      <c r="DR236" s="359">
        <f t="shared" ca="1" si="415"/>
        <v>0</v>
      </c>
      <c r="DS236" s="359">
        <f t="shared" ca="1" si="416"/>
        <v>0</v>
      </c>
      <c r="DT236" s="359">
        <f t="shared" ca="1" si="435"/>
        <v>0</v>
      </c>
      <c r="DV236" s="362">
        <f t="shared" ca="1" si="469"/>
        <v>347</v>
      </c>
      <c r="DW236" s="362">
        <v>228</v>
      </c>
      <c r="DX236" s="371">
        <f t="shared" ca="1" si="470"/>
        <v>0</v>
      </c>
      <c r="DY236" s="359">
        <f t="shared" ca="1" si="487"/>
        <v>0</v>
      </c>
      <c r="DZ236" s="359">
        <f t="shared" ca="1" si="417"/>
        <v>0</v>
      </c>
      <c r="EA236" s="359">
        <f t="shared" ca="1" si="418"/>
        <v>0</v>
      </c>
      <c r="EB236" s="359">
        <f t="shared" ca="1" si="419"/>
        <v>0</v>
      </c>
      <c r="EC236" s="359">
        <f t="shared" ca="1" si="436"/>
        <v>0</v>
      </c>
      <c r="EE236" s="362">
        <f t="shared" ca="1" si="471"/>
        <v>347</v>
      </c>
      <c r="EF236" s="362">
        <v>228</v>
      </c>
      <c r="EG236" s="371">
        <f t="shared" ca="1" si="472"/>
        <v>0</v>
      </c>
      <c r="EH236" s="359">
        <f t="shared" ca="1" si="488"/>
        <v>0</v>
      </c>
      <c r="EI236" s="359">
        <f t="shared" ca="1" si="420"/>
        <v>0</v>
      </c>
      <c r="EJ236" s="359">
        <f t="shared" ca="1" si="421"/>
        <v>0</v>
      </c>
      <c r="EK236" s="359">
        <f t="shared" ca="1" si="422"/>
        <v>0</v>
      </c>
      <c r="EL236" s="359">
        <f t="shared" ca="1" si="437"/>
        <v>0</v>
      </c>
    </row>
    <row r="237" spans="7:142" x14ac:dyDescent="0.35">
      <c r="G237" s="372">
        <f ca="1">IFERROR(INDEX('Inflation Rates'!$A$16:$H$138,MATCH('IRA Roth'!$H237,'Inflation Rates'!$A$16:$A$138,0),6)/INDEX('Inflation Rates'!$A$16:$H$138,MATCH('IRA Roth'!$H237,'Inflation Rates'!$A$16:$A$138,0)-1,6)-1,G236)</f>
        <v>2.0999999999999908E-2</v>
      </c>
      <c r="H237" s="362">
        <f t="shared" ca="1" si="489"/>
        <v>2248</v>
      </c>
      <c r="I237" s="362">
        <f t="shared" ca="1" si="489"/>
        <v>348</v>
      </c>
      <c r="J237" s="362">
        <v>229</v>
      </c>
      <c r="K237" s="371">
        <f t="shared" ca="1" si="439"/>
        <v>0</v>
      </c>
      <c r="L237" s="359">
        <f t="shared" ca="1" si="476"/>
        <v>0</v>
      </c>
      <c r="M237" s="359">
        <f t="shared" ca="1" si="381"/>
        <v>0</v>
      </c>
      <c r="N237" s="359">
        <f t="shared" ca="1" si="382"/>
        <v>0</v>
      </c>
      <c r="O237" s="359">
        <f t="shared" ca="1" si="440"/>
        <v>0</v>
      </c>
      <c r="P237" s="359">
        <f t="shared" ca="1" si="423"/>
        <v>0</v>
      </c>
      <c r="R237" s="362">
        <f t="shared" ca="1" si="441"/>
        <v>348</v>
      </c>
      <c r="S237" s="362">
        <v>229</v>
      </c>
      <c r="T237" s="371">
        <f t="shared" ca="1" si="442"/>
        <v>0</v>
      </c>
      <c r="U237" s="359">
        <f t="shared" ca="1" si="477"/>
        <v>0</v>
      </c>
      <c r="V237" s="359">
        <f t="shared" ca="1" si="383"/>
        <v>0</v>
      </c>
      <c r="W237" s="359">
        <f t="shared" ca="1" si="384"/>
        <v>0</v>
      </c>
      <c r="X237" s="359">
        <f t="shared" ca="1" si="443"/>
        <v>0</v>
      </c>
      <c r="Y237" s="359">
        <f t="shared" ca="1" si="424"/>
        <v>0</v>
      </c>
      <c r="AA237" s="362">
        <f t="shared" ca="1" si="444"/>
        <v>348</v>
      </c>
      <c r="AB237" s="362">
        <v>229</v>
      </c>
      <c r="AC237" s="371">
        <f t="shared" ca="1" si="445"/>
        <v>0</v>
      </c>
      <c r="AD237" s="359">
        <f t="shared" ca="1" si="473"/>
        <v>0</v>
      </c>
      <c r="AE237" s="359">
        <f t="shared" ca="1" si="386"/>
        <v>0</v>
      </c>
      <c r="AF237" s="359">
        <f t="shared" ca="1" si="387"/>
        <v>0</v>
      </c>
      <c r="AG237" s="359">
        <f t="shared" ca="1" si="446"/>
        <v>0</v>
      </c>
      <c r="AH237" s="359">
        <f t="shared" ca="1" si="425"/>
        <v>0</v>
      </c>
      <c r="AJ237" s="362">
        <f t="shared" ca="1" si="447"/>
        <v>348</v>
      </c>
      <c r="AK237" s="362">
        <v>229</v>
      </c>
      <c r="AL237" s="371">
        <f t="shared" ca="1" si="448"/>
        <v>0</v>
      </c>
      <c r="AM237" s="359">
        <f t="shared" ca="1" si="478"/>
        <v>0</v>
      </c>
      <c r="AN237" s="359">
        <f t="shared" ca="1" si="388"/>
        <v>0</v>
      </c>
      <c r="AO237" s="359">
        <f t="shared" ca="1" si="389"/>
        <v>0</v>
      </c>
      <c r="AP237" s="359">
        <f t="shared" ca="1" si="449"/>
        <v>0</v>
      </c>
      <c r="AQ237" s="359">
        <f t="shared" ca="1" si="426"/>
        <v>0</v>
      </c>
      <c r="AS237" s="362">
        <f t="shared" ca="1" si="450"/>
        <v>348</v>
      </c>
      <c r="AT237" s="362">
        <v>229</v>
      </c>
      <c r="AU237" s="371">
        <f t="shared" ca="1" si="451"/>
        <v>0</v>
      </c>
      <c r="AV237" s="359">
        <f t="shared" ca="1" si="479"/>
        <v>0</v>
      </c>
      <c r="AW237" s="359">
        <f t="shared" ca="1" si="390"/>
        <v>0</v>
      </c>
      <c r="AX237" s="359">
        <f t="shared" ca="1" si="391"/>
        <v>0</v>
      </c>
      <c r="AY237" s="359">
        <f t="shared" ca="1" si="452"/>
        <v>0</v>
      </c>
      <c r="AZ237" s="359">
        <f t="shared" ca="1" si="427"/>
        <v>0</v>
      </c>
      <c r="BB237" s="362">
        <f t="shared" ca="1" si="453"/>
        <v>348</v>
      </c>
      <c r="BC237" s="362">
        <v>229</v>
      </c>
      <c r="BD237" s="371">
        <f t="shared" ca="1" si="454"/>
        <v>0</v>
      </c>
      <c r="BE237" s="359">
        <f t="shared" ca="1" si="480"/>
        <v>0</v>
      </c>
      <c r="BF237" s="359">
        <f t="shared" ca="1" si="392"/>
        <v>0</v>
      </c>
      <c r="BG237" s="359">
        <f t="shared" ca="1" si="393"/>
        <v>0</v>
      </c>
      <c r="BH237" s="359">
        <f t="shared" ca="1" si="394"/>
        <v>0</v>
      </c>
      <c r="BI237" s="359">
        <f t="shared" ca="1" si="428"/>
        <v>0</v>
      </c>
      <c r="BK237" s="362">
        <f t="shared" ca="1" si="455"/>
        <v>348</v>
      </c>
      <c r="BL237" s="362">
        <v>229</v>
      </c>
      <c r="BM237" s="371">
        <f t="shared" ca="1" si="456"/>
        <v>0</v>
      </c>
      <c r="BN237" s="359">
        <f t="shared" ca="1" si="481"/>
        <v>0</v>
      </c>
      <c r="BO237" s="359">
        <f t="shared" ca="1" si="395"/>
        <v>0</v>
      </c>
      <c r="BP237" s="359">
        <f t="shared" ca="1" si="396"/>
        <v>0</v>
      </c>
      <c r="BQ237" s="359">
        <f t="shared" ca="1" si="397"/>
        <v>0</v>
      </c>
      <c r="BR237" s="359">
        <f t="shared" ca="1" si="429"/>
        <v>0</v>
      </c>
      <c r="BT237" s="362">
        <f t="shared" ca="1" si="457"/>
        <v>348</v>
      </c>
      <c r="BU237" s="362">
        <v>229</v>
      </c>
      <c r="BV237" s="371">
        <f t="shared" ca="1" si="458"/>
        <v>0</v>
      </c>
      <c r="BW237" s="359">
        <f t="shared" ca="1" si="482"/>
        <v>0</v>
      </c>
      <c r="BX237" s="359">
        <f t="shared" ca="1" si="398"/>
        <v>0</v>
      </c>
      <c r="BY237" s="359">
        <f t="shared" ca="1" si="399"/>
        <v>0</v>
      </c>
      <c r="BZ237" s="359">
        <f t="shared" ca="1" si="400"/>
        <v>0</v>
      </c>
      <c r="CA237" s="359">
        <f t="shared" ca="1" si="430"/>
        <v>0</v>
      </c>
      <c r="CC237" s="362">
        <f t="shared" ca="1" si="459"/>
        <v>348</v>
      </c>
      <c r="CD237" s="362">
        <v>229</v>
      </c>
      <c r="CE237" s="371">
        <f t="shared" ca="1" si="460"/>
        <v>0</v>
      </c>
      <c r="CF237" s="359">
        <f t="shared" ca="1" si="483"/>
        <v>0</v>
      </c>
      <c r="CG237" s="359">
        <f t="shared" ca="1" si="401"/>
        <v>0</v>
      </c>
      <c r="CH237" s="359">
        <f t="shared" ca="1" si="402"/>
        <v>0</v>
      </c>
      <c r="CI237" s="359">
        <f t="shared" ca="1" si="403"/>
        <v>0</v>
      </c>
      <c r="CJ237" s="359">
        <f t="shared" ca="1" si="431"/>
        <v>0</v>
      </c>
      <c r="CL237" s="362">
        <f t="shared" ca="1" si="461"/>
        <v>348</v>
      </c>
      <c r="CM237" s="362">
        <v>229</v>
      </c>
      <c r="CN237" s="371">
        <f t="shared" ca="1" si="462"/>
        <v>0</v>
      </c>
      <c r="CO237" s="359">
        <f t="shared" ca="1" si="474"/>
        <v>0</v>
      </c>
      <c r="CP237" s="359">
        <f t="shared" ca="1" si="405"/>
        <v>0</v>
      </c>
      <c r="CQ237" s="359">
        <f t="shared" ca="1" si="406"/>
        <v>0</v>
      </c>
      <c r="CR237" s="359">
        <f t="shared" ca="1" si="407"/>
        <v>0</v>
      </c>
      <c r="CS237" s="359">
        <f t="shared" ca="1" si="432"/>
        <v>0</v>
      </c>
      <c r="CU237" s="362">
        <f t="shared" ca="1" si="463"/>
        <v>348</v>
      </c>
      <c r="CV237" s="362">
        <v>229</v>
      </c>
      <c r="CW237" s="371">
        <f t="shared" ca="1" si="464"/>
        <v>0</v>
      </c>
      <c r="CX237" s="359">
        <f t="shared" ca="1" si="484"/>
        <v>0</v>
      </c>
      <c r="CY237" s="359">
        <f t="shared" ca="1" si="408"/>
        <v>0</v>
      </c>
      <c r="CZ237" s="359">
        <f t="shared" ca="1" si="409"/>
        <v>0</v>
      </c>
      <c r="DA237" s="359">
        <f t="shared" ca="1" si="410"/>
        <v>0</v>
      </c>
      <c r="DB237" s="359">
        <f t="shared" ca="1" si="433"/>
        <v>0</v>
      </c>
      <c r="DD237" s="362">
        <f t="shared" ca="1" si="465"/>
        <v>348</v>
      </c>
      <c r="DE237" s="362">
        <v>229</v>
      </c>
      <c r="DF237" s="371">
        <f t="shared" ca="1" si="466"/>
        <v>0</v>
      </c>
      <c r="DG237" s="359">
        <f t="shared" ca="1" si="485"/>
        <v>0</v>
      </c>
      <c r="DH237" s="359">
        <f t="shared" ca="1" si="411"/>
        <v>0</v>
      </c>
      <c r="DI237" s="359">
        <f t="shared" ca="1" si="412"/>
        <v>0</v>
      </c>
      <c r="DJ237" s="359">
        <f t="shared" ca="1" si="413"/>
        <v>0</v>
      </c>
      <c r="DK237" s="359">
        <f t="shared" ca="1" si="434"/>
        <v>0</v>
      </c>
      <c r="DM237" s="362">
        <f t="shared" ca="1" si="467"/>
        <v>348</v>
      </c>
      <c r="DN237" s="362">
        <v>229</v>
      </c>
      <c r="DO237" s="371">
        <f t="shared" ca="1" si="468"/>
        <v>0</v>
      </c>
      <c r="DP237" s="359">
        <f t="shared" ca="1" si="486"/>
        <v>0</v>
      </c>
      <c r="DQ237" s="359">
        <f t="shared" ca="1" si="414"/>
        <v>0</v>
      </c>
      <c r="DR237" s="359">
        <f t="shared" ca="1" si="415"/>
        <v>0</v>
      </c>
      <c r="DS237" s="359">
        <f t="shared" ca="1" si="416"/>
        <v>0</v>
      </c>
      <c r="DT237" s="359">
        <f t="shared" ca="1" si="435"/>
        <v>0</v>
      </c>
      <c r="DV237" s="362">
        <f t="shared" ca="1" si="469"/>
        <v>348</v>
      </c>
      <c r="DW237" s="362">
        <v>229</v>
      </c>
      <c r="DX237" s="371">
        <f t="shared" ca="1" si="470"/>
        <v>0</v>
      </c>
      <c r="DY237" s="359">
        <f t="shared" ca="1" si="487"/>
        <v>0</v>
      </c>
      <c r="DZ237" s="359">
        <f t="shared" ca="1" si="417"/>
        <v>0</v>
      </c>
      <c r="EA237" s="359">
        <f t="shared" ca="1" si="418"/>
        <v>0</v>
      </c>
      <c r="EB237" s="359">
        <f t="shared" ca="1" si="419"/>
        <v>0</v>
      </c>
      <c r="EC237" s="359">
        <f t="shared" ca="1" si="436"/>
        <v>0</v>
      </c>
      <c r="EE237" s="362">
        <f t="shared" ca="1" si="471"/>
        <v>348</v>
      </c>
      <c r="EF237" s="362">
        <v>229</v>
      </c>
      <c r="EG237" s="371">
        <f t="shared" ca="1" si="472"/>
        <v>0</v>
      </c>
      <c r="EH237" s="359">
        <f t="shared" ca="1" si="488"/>
        <v>0</v>
      </c>
      <c r="EI237" s="359">
        <f t="shared" ca="1" si="420"/>
        <v>0</v>
      </c>
      <c r="EJ237" s="359">
        <f t="shared" ca="1" si="421"/>
        <v>0</v>
      </c>
      <c r="EK237" s="359">
        <f t="shared" ca="1" si="422"/>
        <v>0</v>
      </c>
      <c r="EL237" s="359">
        <f t="shared" ca="1" si="437"/>
        <v>0</v>
      </c>
    </row>
    <row r="238" spans="7:142" x14ac:dyDescent="0.35">
      <c r="G238" s="372">
        <f ca="1">IFERROR(INDEX('Inflation Rates'!$A$16:$H$138,MATCH('IRA Roth'!$H238,'Inflation Rates'!$A$16:$A$138,0),6)/INDEX('Inflation Rates'!$A$16:$H$138,MATCH('IRA Roth'!$H238,'Inflation Rates'!$A$16:$A$138,0)-1,6)-1,G237)</f>
        <v>2.0999999999999908E-2</v>
      </c>
      <c r="H238" s="362">
        <f t="shared" ca="1" si="489"/>
        <v>2249</v>
      </c>
      <c r="I238" s="362">
        <f t="shared" ca="1" si="489"/>
        <v>349</v>
      </c>
      <c r="J238" s="362">
        <v>230</v>
      </c>
      <c r="K238" s="371">
        <f t="shared" ca="1" si="439"/>
        <v>0</v>
      </c>
      <c r="L238" s="359">
        <f t="shared" ca="1" si="476"/>
        <v>0</v>
      </c>
      <c r="M238" s="359">
        <f t="shared" ca="1" si="381"/>
        <v>0</v>
      </c>
      <c r="N238" s="359">
        <f t="shared" ca="1" si="382"/>
        <v>0</v>
      </c>
      <c r="O238" s="359">
        <f t="shared" ca="1" si="440"/>
        <v>0</v>
      </c>
      <c r="P238" s="359">
        <f t="shared" ca="1" si="423"/>
        <v>0</v>
      </c>
      <c r="R238" s="362">
        <f t="shared" ca="1" si="441"/>
        <v>349</v>
      </c>
      <c r="S238" s="362">
        <v>230</v>
      </c>
      <c r="T238" s="371">
        <f t="shared" ca="1" si="442"/>
        <v>0</v>
      </c>
      <c r="U238" s="359">
        <f t="shared" ca="1" si="477"/>
        <v>0</v>
      </c>
      <c r="V238" s="359">
        <f t="shared" ca="1" si="383"/>
        <v>0</v>
      </c>
      <c r="W238" s="359">
        <f t="shared" ca="1" si="384"/>
        <v>0</v>
      </c>
      <c r="X238" s="359">
        <f t="shared" ca="1" si="443"/>
        <v>0</v>
      </c>
      <c r="Y238" s="359">
        <f t="shared" ca="1" si="424"/>
        <v>0</v>
      </c>
      <c r="AA238" s="362">
        <f t="shared" ca="1" si="444"/>
        <v>349</v>
      </c>
      <c r="AB238" s="362">
        <v>230</v>
      </c>
      <c r="AC238" s="371">
        <f t="shared" ca="1" si="445"/>
        <v>0</v>
      </c>
      <c r="AD238" s="359">
        <f t="shared" ca="1" si="473"/>
        <v>0</v>
      </c>
      <c r="AE238" s="359">
        <f t="shared" ca="1" si="386"/>
        <v>0</v>
      </c>
      <c r="AF238" s="359">
        <f t="shared" ca="1" si="387"/>
        <v>0</v>
      </c>
      <c r="AG238" s="359">
        <f t="shared" ca="1" si="446"/>
        <v>0</v>
      </c>
      <c r="AH238" s="359">
        <f t="shared" ca="1" si="425"/>
        <v>0</v>
      </c>
      <c r="AJ238" s="362">
        <f t="shared" ca="1" si="447"/>
        <v>349</v>
      </c>
      <c r="AK238" s="362">
        <v>230</v>
      </c>
      <c r="AL238" s="371">
        <f t="shared" ca="1" si="448"/>
        <v>0</v>
      </c>
      <c r="AM238" s="359">
        <f t="shared" ca="1" si="478"/>
        <v>0</v>
      </c>
      <c r="AN238" s="359">
        <f t="shared" ca="1" si="388"/>
        <v>0</v>
      </c>
      <c r="AO238" s="359">
        <f t="shared" ca="1" si="389"/>
        <v>0</v>
      </c>
      <c r="AP238" s="359">
        <f t="shared" ca="1" si="449"/>
        <v>0</v>
      </c>
      <c r="AQ238" s="359">
        <f t="shared" ca="1" si="426"/>
        <v>0</v>
      </c>
      <c r="AS238" s="362">
        <f t="shared" ca="1" si="450"/>
        <v>349</v>
      </c>
      <c r="AT238" s="362">
        <v>230</v>
      </c>
      <c r="AU238" s="371">
        <f t="shared" ca="1" si="451"/>
        <v>0</v>
      </c>
      <c r="AV238" s="359">
        <f t="shared" ca="1" si="479"/>
        <v>0</v>
      </c>
      <c r="AW238" s="359">
        <f t="shared" ca="1" si="390"/>
        <v>0</v>
      </c>
      <c r="AX238" s="359">
        <f t="shared" ca="1" si="391"/>
        <v>0</v>
      </c>
      <c r="AY238" s="359">
        <f t="shared" ca="1" si="452"/>
        <v>0</v>
      </c>
      <c r="AZ238" s="359">
        <f t="shared" ca="1" si="427"/>
        <v>0</v>
      </c>
      <c r="BB238" s="362">
        <f t="shared" ca="1" si="453"/>
        <v>349</v>
      </c>
      <c r="BC238" s="362">
        <v>230</v>
      </c>
      <c r="BD238" s="371">
        <f t="shared" ca="1" si="454"/>
        <v>0</v>
      </c>
      <c r="BE238" s="359">
        <f t="shared" ca="1" si="480"/>
        <v>0</v>
      </c>
      <c r="BF238" s="359">
        <f t="shared" ca="1" si="392"/>
        <v>0</v>
      </c>
      <c r="BG238" s="359">
        <f t="shared" ca="1" si="393"/>
        <v>0</v>
      </c>
      <c r="BH238" s="359">
        <f t="shared" ca="1" si="394"/>
        <v>0</v>
      </c>
      <c r="BI238" s="359">
        <f t="shared" ca="1" si="428"/>
        <v>0</v>
      </c>
      <c r="BK238" s="362">
        <f t="shared" ca="1" si="455"/>
        <v>349</v>
      </c>
      <c r="BL238" s="362">
        <v>230</v>
      </c>
      <c r="BM238" s="371">
        <f t="shared" ca="1" si="456"/>
        <v>0</v>
      </c>
      <c r="BN238" s="359">
        <f t="shared" ca="1" si="481"/>
        <v>0</v>
      </c>
      <c r="BO238" s="359">
        <f t="shared" ca="1" si="395"/>
        <v>0</v>
      </c>
      <c r="BP238" s="359">
        <f t="shared" ca="1" si="396"/>
        <v>0</v>
      </c>
      <c r="BQ238" s="359">
        <f t="shared" ca="1" si="397"/>
        <v>0</v>
      </c>
      <c r="BR238" s="359">
        <f t="shared" ca="1" si="429"/>
        <v>0</v>
      </c>
      <c r="BT238" s="362">
        <f t="shared" ca="1" si="457"/>
        <v>349</v>
      </c>
      <c r="BU238" s="362">
        <v>230</v>
      </c>
      <c r="BV238" s="371">
        <f t="shared" ca="1" si="458"/>
        <v>0</v>
      </c>
      <c r="BW238" s="359">
        <f t="shared" ca="1" si="482"/>
        <v>0</v>
      </c>
      <c r="BX238" s="359">
        <f t="shared" ca="1" si="398"/>
        <v>0</v>
      </c>
      <c r="BY238" s="359">
        <f t="shared" ca="1" si="399"/>
        <v>0</v>
      </c>
      <c r="BZ238" s="359">
        <f t="shared" ca="1" si="400"/>
        <v>0</v>
      </c>
      <c r="CA238" s="359">
        <f t="shared" ca="1" si="430"/>
        <v>0</v>
      </c>
      <c r="CC238" s="362">
        <f t="shared" ca="1" si="459"/>
        <v>349</v>
      </c>
      <c r="CD238" s="362">
        <v>230</v>
      </c>
      <c r="CE238" s="371">
        <f t="shared" ca="1" si="460"/>
        <v>0</v>
      </c>
      <c r="CF238" s="359">
        <f t="shared" ca="1" si="483"/>
        <v>0</v>
      </c>
      <c r="CG238" s="359">
        <f t="shared" ca="1" si="401"/>
        <v>0</v>
      </c>
      <c r="CH238" s="359">
        <f t="shared" ca="1" si="402"/>
        <v>0</v>
      </c>
      <c r="CI238" s="359">
        <f t="shared" ca="1" si="403"/>
        <v>0</v>
      </c>
      <c r="CJ238" s="359">
        <f t="shared" ca="1" si="431"/>
        <v>0</v>
      </c>
      <c r="CL238" s="362">
        <f t="shared" ca="1" si="461"/>
        <v>349</v>
      </c>
      <c r="CM238" s="362">
        <v>230</v>
      </c>
      <c r="CN238" s="371">
        <f t="shared" ca="1" si="462"/>
        <v>0</v>
      </c>
      <c r="CO238" s="359">
        <f t="shared" ca="1" si="474"/>
        <v>0</v>
      </c>
      <c r="CP238" s="359">
        <f t="shared" ca="1" si="405"/>
        <v>0</v>
      </c>
      <c r="CQ238" s="359">
        <f t="shared" ca="1" si="406"/>
        <v>0</v>
      </c>
      <c r="CR238" s="359">
        <f t="shared" ca="1" si="407"/>
        <v>0</v>
      </c>
      <c r="CS238" s="359">
        <f t="shared" ca="1" si="432"/>
        <v>0</v>
      </c>
      <c r="CU238" s="362">
        <f t="shared" ca="1" si="463"/>
        <v>349</v>
      </c>
      <c r="CV238" s="362">
        <v>230</v>
      </c>
      <c r="CW238" s="371">
        <f t="shared" ca="1" si="464"/>
        <v>0</v>
      </c>
      <c r="CX238" s="359">
        <f t="shared" ca="1" si="484"/>
        <v>0</v>
      </c>
      <c r="CY238" s="359">
        <f t="shared" ca="1" si="408"/>
        <v>0</v>
      </c>
      <c r="CZ238" s="359">
        <f t="shared" ca="1" si="409"/>
        <v>0</v>
      </c>
      <c r="DA238" s="359">
        <f t="shared" ca="1" si="410"/>
        <v>0</v>
      </c>
      <c r="DB238" s="359">
        <f t="shared" ca="1" si="433"/>
        <v>0</v>
      </c>
      <c r="DD238" s="362">
        <f t="shared" ca="1" si="465"/>
        <v>349</v>
      </c>
      <c r="DE238" s="362">
        <v>230</v>
      </c>
      <c r="DF238" s="371">
        <f t="shared" ca="1" si="466"/>
        <v>0</v>
      </c>
      <c r="DG238" s="359">
        <f t="shared" ca="1" si="485"/>
        <v>0</v>
      </c>
      <c r="DH238" s="359">
        <f t="shared" ca="1" si="411"/>
        <v>0</v>
      </c>
      <c r="DI238" s="359">
        <f t="shared" ca="1" si="412"/>
        <v>0</v>
      </c>
      <c r="DJ238" s="359">
        <f t="shared" ca="1" si="413"/>
        <v>0</v>
      </c>
      <c r="DK238" s="359">
        <f t="shared" ca="1" si="434"/>
        <v>0</v>
      </c>
      <c r="DM238" s="362">
        <f t="shared" ca="1" si="467"/>
        <v>349</v>
      </c>
      <c r="DN238" s="362">
        <v>230</v>
      </c>
      <c r="DO238" s="371">
        <f t="shared" ca="1" si="468"/>
        <v>0</v>
      </c>
      <c r="DP238" s="359">
        <f t="shared" ca="1" si="486"/>
        <v>0</v>
      </c>
      <c r="DQ238" s="359">
        <f t="shared" ca="1" si="414"/>
        <v>0</v>
      </c>
      <c r="DR238" s="359">
        <f t="shared" ca="1" si="415"/>
        <v>0</v>
      </c>
      <c r="DS238" s="359">
        <f t="shared" ca="1" si="416"/>
        <v>0</v>
      </c>
      <c r="DT238" s="359">
        <f t="shared" ca="1" si="435"/>
        <v>0</v>
      </c>
      <c r="DV238" s="362">
        <f t="shared" ca="1" si="469"/>
        <v>349</v>
      </c>
      <c r="DW238" s="362">
        <v>230</v>
      </c>
      <c r="DX238" s="371">
        <f t="shared" ca="1" si="470"/>
        <v>0</v>
      </c>
      <c r="DY238" s="359">
        <f t="shared" ca="1" si="487"/>
        <v>0</v>
      </c>
      <c r="DZ238" s="359">
        <f t="shared" ca="1" si="417"/>
        <v>0</v>
      </c>
      <c r="EA238" s="359">
        <f t="shared" ca="1" si="418"/>
        <v>0</v>
      </c>
      <c r="EB238" s="359">
        <f t="shared" ca="1" si="419"/>
        <v>0</v>
      </c>
      <c r="EC238" s="359">
        <f t="shared" ca="1" si="436"/>
        <v>0</v>
      </c>
      <c r="EE238" s="362">
        <f t="shared" ca="1" si="471"/>
        <v>349</v>
      </c>
      <c r="EF238" s="362">
        <v>230</v>
      </c>
      <c r="EG238" s="371">
        <f t="shared" ca="1" si="472"/>
        <v>0</v>
      </c>
      <c r="EH238" s="359">
        <f t="shared" ca="1" si="488"/>
        <v>0</v>
      </c>
      <c r="EI238" s="359">
        <f t="shared" ca="1" si="420"/>
        <v>0</v>
      </c>
      <c r="EJ238" s="359">
        <f t="shared" ca="1" si="421"/>
        <v>0</v>
      </c>
      <c r="EK238" s="359">
        <f t="shared" ca="1" si="422"/>
        <v>0</v>
      </c>
      <c r="EL238" s="359">
        <f t="shared" ca="1" si="437"/>
        <v>0</v>
      </c>
    </row>
    <row r="239" spans="7:142" x14ac:dyDescent="0.35">
      <c r="G239" s="372">
        <f ca="1">IFERROR(INDEX('Inflation Rates'!$A$16:$H$138,MATCH('IRA Roth'!$H239,'Inflation Rates'!$A$16:$A$138,0),6)/INDEX('Inflation Rates'!$A$16:$H$138,MATCH('IRA Roth'!$H239,'Inflation Rates'!$A$16:$A$138,0)-1,6)-1,G238)</f>
        <v>2.0999999999999908E-2</v>
      </c>
      <c r="H239" s="362">
        <f t="shared" ca="1" si="489"/>
        <v>2250</v>
      </c>
      <c r="I239" s="362">
        <f t="shared" ca="1" si="489"/>
        <v>350</v>
      </c>
      <c r="J239" s="362">
        <v>231</v>
      </c>
      <c r="K239" s="371">
        <f t="shared" ca="1" si="439"/>
        <v>0</v>
      </c>
      <c r="L239" s="359">
        <f t="shared" ca="1" si="476"/>
        <v>0</v>
      </c>
      <c r="M239" s="359">
        <f t="shared" ca="1" si="381"/>
        <v>0</v>
      </c>
      <c r="N239" s="359">
        <f t="shared" ca="1" si="382"/>
        <v>0</v>
      </c>
      <c r="O239" s="359">
        <f t="shared" ca="1" si="440"/>
        <v>0</v>
      </c>
      <c r="P239" s="359">
        <f t="shared" ca="1" si="423"/>
        <v>0</v>
      </c>
      <c r="R239" s="362">
        <f t="shared" ca="1" si="441"/>
        <v>350</v>
      </c>
      <c r="S239" s="362">
        <v>231</v>
      </c>
      <c r="T239" s="371">
        <f t="shared" ca="1" si="442"/>
        <v>0</v>
      </c>
      <c r="U239" s="359">
        <f t="shared" ca="1" si="477"/>
        <v>0</v>
      </c>
      <c r="V239" s="359">
        <f t="shared" ca="1" si="383"/>
        <v>0</v>
      </c>
      <c r="W239" s="359">
        <f t="shared" ca="1" si="384"/>
        <v>0</v>
      </c>
      <c r="X239" s="359">
        <f t="shared" ca="1" si="443"/>
        <v>0</v>
      </c>
      <c r="Y239" s="359">
        <f t="shared" ca="1" si="424"/>
        <v>0</v>
      </c>
      <c r="AA239" s="362">
        <f t="shared" ca="1" si="444"/>
        <v>350</v>
      </c>
      <c r="AB239" s="362">
        <v>231</v>
      </c>
      <c r="AC239" s="371">
        <f t="shared" ca="1" si="445"/>
        <v>0</v>
      </c>
      <c r="AD239" s="359">
        <f t="shared" ca="1" si="473"/>
        <v>0</v>
      </c>
      <c r="AE239" s="359">
        <f t="shared" ca="1" si="386"/>
        <v>0</v>
      </c>
      <c r="AF239" s="359">
        <f t="shared" ca="1" si="387"/>
        <v>0</v>
      </c>
      <c r="AG239" s="359">
        <f t="shared" ca="1" si="446"/>
        <v>0</v>
      </c>
      <c r="AH239" s="359">
        <f t="shared" ca="1" si="425"/>
        <v>0</v>
      </c>
      <c r="AJ239" s="362">
        <f t="shared" ca="1" si="447"/>
        <v>350</v>
      </c>
      <c r="AK239" s="362">
        <v>231</v>
      </c>
      <c r="AL239" s="371">
        <f t="shared" ca="1" si="448"/>
        <v>0</v>
      </c>
      <c r="AM239" s="359">
        <f t="shared" ca="1" si="478"/>
        <v>0</v>
      </c>
      <c r="AN239" s="359">
        <f t="shared" ca="1" si="388"/>
        <v>0</v>
      </c>
      <c r="AO239" s="359">
        <f t="shared" ca="1" si="389"/>
        <v>0</v>
      </c>
      <c r="AP239" s="359">
        <f t="shared" ca="1" si="449"/>
        <v>0</v>
      </c>
      <c r="AQ239" s="359">
        <f t="shared" ca="1" si="426"/>
        <v>0</v>
      </c>
      <c r="AS239" s="362">
        <f t="shared" ca="1" si="450"/>
        <v>350</v>
      </c>
      <c r="AT239" s="362">
        <v>231</v>
      </c>
      <c r="AU239" s="371">
        <f t="shared" ca="1" si="451"/>
        <v>0</v>
      </c>
      <c r="AV239" s="359">
        <f t="shared" ca="1" si="479"/>
        <v>0</v>
      </c>
      <c r="AW239" s="359">
        <f t="shared" ca="1" si="390"/>
        <v>0</v>
      </c>
      <c r="AX239" s="359">
        <f t="shared" ca="1" si="391"/>
        <v>0</v>
      </c>
      <c r="AY239" s="359">
        <f t="shared" ca="1" si="452"/>
        <v>0</v>
      </c>
      <c r="AZ239" s="359">
        <f t="shared" ca="1" si="427"/>
        <v>0</v>
      </c>
      <c r="BB239" s="362">
        <f t="shared" ca="1" si="453"/>
        <v>350</v>
      </c>
      <c r="BC239" s="362">
        <v>231</v>
      </c>
      <c r="BD239" s="371">
        <f t="shared" ca="1" si="454"/>
        <v>0</v>
      </c>
      <c r="BE239" s="359">
        <f t="shared" ca="1" si="480"/>
        <v>0</v>
      </c>
      <c r="BF239" s="359">
        <f t="shared" ca="1" si="392"/>
        <v>0</v>
      </c>
      <c r="BG239" s="359">
        <f t="shared" ca="1" si="393"/>
        <v>0</v>
      </c>
      <c r="BH239" s="359">
        <f t="shared" ca="1" si="394"/>
        <v>0</v>
      </c>
      <c r="BI239" s="359">
        <f t="shared" ca="1" si="428"/>
        <v>0</v>
      </c>
      <c r="BK239" s="362">
        <f t="shared" ca="1" si="455"/>
        <v>350</v>
      </c>
      <c r="BL239" s="362">
        <v>231</v>
      </c>
      <c r="BM239" s="371">
        <f t="shared" ca="1" si="456"/>
        <v>0</v>
      </c>
      <c r="BN239" s="359">
        <f t="shared" ca="1" si="481"/>
        <v>0</v>
      </c>
      <c r="BO239" s="359">
        <f t="shared" ca="1" si="395"/>
        <v>0</v>
      </c>
      <c r="BP239" s="359">
        <f t="shared" ca="1" si="396"/>
        <v>0</v>
      </c>
      <c r="BQ239" s="359">
        <f t="shared" ca="1" si="397"/>
        <v>0</v>
      </c>
      <c r="BR239" s="359">
        <f t="shared" ca="1" si="429"/>
        <v>0</v>
      </c>
      <c r="BT239" s="362">
        <f t="shared" ca="1" si="457"/>
        <v>350</v>
      </c>
      <c r="BU239" s="362">
        <v>231</v>
      </c>
      <c r="BV239" s="371">
        <f t="shared" ca="1" si="458"/>
        <v>0</v>
      </c>
      <c r="BW239" s="359">
        <f t="shared" ca="1" si="482"/>
        <v>0</v>
      </c>
      <c r="BX239" s="359">
        <f t="shared" ca="1" si="398"/>
        <v>0</v>
      </c>
      <c r="BY239" s="359">
        <f t="shared" ca="1" si="399"/>
        <v>0</v>
      </c>
      <c r="BZ239" s="359">
        <f t="shared" ca="1" si="400"/>
        <v>0</v>
      </c>
      <c r="CA239" s="359">
        <f t="shared" ca="1" si="430"/>
        <v>0</v>
      </c>
      <c r="CC239" s="362">
        <f t="shared" ca="1" si="459"/>
        <v>350</v>
      </c>
      <c r="CD239" s="362">
        <v>231</v>
      </c>
      <c r="CE239" s="371">
        <f t="shared" ca="1" si="460"/>
        <v>0</v>
      </c>
      <c r="CF239" s="359">
        <f t="shared" ca="1" si="483"/>
        <v>0</v>
      </c>
      <c r="CG239" s="359">
        <f t="shared" ca="1" si="401"/>
        <v>0</v>
      </c>
      <c r="CH239" s="359">
        <f t="shared" ca="1" si="402"/>
        <v>0</v>
      </c>
      <c r="CI239" s="359">
        <f t="shared" ca="1" si="403"/>
        <v>0</v>
      </c>
      <c r="CJ239" s="359">
        <f t="shared" ca="1" si="431"/>
        <v>0</v>
      </c>
      <c r="CL239" s="362">
        <f t="shared" ca="1" si="461"/>
        <v>350</v>
      </c>
      <c r="CM239" s="362">
        <v>231</v>
      </c>
      <c r="CN239" s="371">
        <f t="shared" ca="1" si="462"/>
        <v>0</v>
      </c>
      <c r="CO239" s="359">
        <f t="shared" ca="1" si="474"/>
        <v>0</v>
      </c>
      <c r="CP239" s="359">
        <f t="shared" ca="1" si="405"/>
        <v>0</v>
      </c>
      <c r="CQ239" s="359">
        <f t="shared" ca="1" si="406"/>
        <v>0</v>
      </c>
      <c r="CR239" s="359">
        <f t="shared" ca="1" si="407"/>
        <v>0</v>
      </c>
      <c r="CS239" s="359">
        <f t="shared" ca="1" si="432"/>
        <v>0</v>
      </c>
      <c r="CU239" s="362">
        <f t="shared" ca="1" si="463"/>
        <v>350</v>
      </c>
      <c r="CV239" s="362">
        <v>231</v>
      </c>
      <c r="CW239" s="371">
        <f t="shared" ca="1" si="464"/>
        <v>0</v>
      </c>
      <c r="CX239" s="359">
        <f t="shared" ca="1" si="484"/>
        <v>0</v>
      </c>
      <c r="CY239" s="359">
        <f t="shared" ca="1" si="408"/>
        <v>0</v>
      </c>
      <c r="CZ239" s="359">
        <f t="shared" ca="1" si="409"/>
        <v>0</v>
      </c>
      <c r="DA239" s="359">
        <f t="shared" ca="1" si="410"/>
        <v>0</v>
      </c>
      <c r="DB239" s="359">
        <f t="shared" ca="1" si="433"/>
        <v>0</v>
      </c>
      <c r="DD239" s="362">
        <f t="shared" ca="1" si="465"/>
        <v>350</v>
      </c>
      <c r="DE239" s="362">
        <v>231</v>
      </c>
      <c r="DF239" s="371">
        <f t="shared" ca="1" si="466"/>
        <v>0</v>
      </c>
      <c r="DG239" s="359">
        <f t="shared" ca="1" si="485"/>
        <v>0</v>
      </c>
      <c r="DH239" s="359">
        <f t="shared" ca="1" si="411"/>
        <v>0</v>
      </c>
      <c r="DI239" s="359">
        <f t="shared" ca="1" si="412"/>
        <v>0</v>
      </c>
      <c r="DJ239" s="359">
        <f t="shared" ca="1" si="413"/>
        <v>0</v>
      </c>
      <c r="DK239" s="359">
        <f t="shared" ca="1" si="434"/>
        <v>0</v>
      </c>
      <c r="DM239" s="362">
        <f t="shared" ca="1" si="467"/>
        <v>350</v>
      </c>
      <c r="DN239" s="362">
        <v>231</v>
      </c>
      <c r="DO239" s="371">
        <f t="shared" ca="1" si="468"/>
        <v>0</v>
      </c>
      <c r="DP239" s="359">
        <f t="shared" ca="1" si="486"/>
        <v>0</v>
      </c>
      <c r="DQ239" s="359">
        <f t="shared" ca="1" si="414"/>
        <v>0</v>
      </c>
      <c r="DR239" s="359">
        <f t="shared" ca="1" si="415"/>
        <v>0</v>
      </c>
      <c r="DS239" s="359">
        <f t="shared" ca="1" si="416"/>
        <v>0</v>
      </c>
      <c r="DT239" s="359">
        <f t="shared" ca="1" si="435"/>
        <v>0</v>
      </c>
      <c r="DV239" s="362">
        <f t="shared" ca="1" si="469"/>
        <v>350</v>
      </c>
      <c r="DW239" s="362">
        <v>231</v>
      </c>
      <c r="DX239" s="371">
        <f t="shared" ca="1" si="470"/>
        <v>0</v>
      </c>
      <c r="DY239" s="359">
        <f t="shared" ca="1" si="487"/>
        <v>0</v>
      </c>
      <c r="DZ239" s="359">
        <f t="shared" ca="1" si="417"/>
        <v>0</v>
      </c>
      <c r="EA239" s="359">
        <f t="shared" ca="1" si="418"/>
        <v>0</v>
      </c>
      <c r="EB239" s="359">
        <f t="shared" ca="1" si="419"/>
        <v>0</v>
      </c>
      <c r="EC239" s="359">
        <f t="shared" ca="1" si="436"/>
        <v>0</v>
      </c>
      <c r="EE239" s="362">
        <f t="shared" ca="1" si="471"/>
        <v>350</v>
      </c>
      <c r="EF239" s="362">
        <v>231</v>
      </c>
      <c r="EG239" s="371">
        <f t="shared" ca="1" si="472"/>
        <v>0</v>
      </c>
      <c r="EH239" s="359">
        <f t="shared" ca="1" si="488"/>
        <v>0</v>
      </c>
      <c r="EI239" s="359">
        <f t="shared" ca="1" si="420"/>
        <v>0</v>
      </c>
      <c r="EJ239" s="359">
        <f t="shared" ca="1" si="421"/>
        <v>0</v>
      </c>
      <c r="EK239" s="359">
        <f t="shared" ca="1" si="422"/>
        <v>0</v>
      </c>
      <c r="EL239" s="359">
        <f t="shared" ca="1" si="437"/>
        <v>0</v>
      </c>
    </row>
    <row r="240" spans="7:142" x14ac:dyDescent="0.35">
      <c r="G240" s="372">
        <f ca="1">IFERROR(INDEX('Inflation Rates'!$A$16:$H$138,MATCH('IRA Roth'!$H240,'Inflation Rates'!$A$16:$A$138,0),6)/INDEX('Inflation Rates'!$A$16:$H$138,MATCH('IRA Roth'!$H240,'Inflation Rates'!$A$16:$A$138,0)-1,6)-1,G239)</f>
        <v>2.0999999999999908E-2</v>
      </c>
      <c r="H240" s="362">
        <f t="shared" ca="1" si="489"/>
        <v>2251</v>
      </c>
      <c r="I240" s="362">
        <f t="shared" ca="1" si="489"/>
        <v>351</v>
      </c>
      <c r="J240" s="362">
        <v>232</v>
      </c>
      <c r="K240" s="371">
        <f t="shared" ca="1" si="439"/>
        <v>0</v>
      </c>
      <c r="L240" s="359">
        <f t="shared" ca="1" si="476"/>
        <v>0</v>
      </c>
      <c r="M240" s="359">
        <f t="shared" ca="1" si="381"/>
        <v>0</v>
      </c>
      <c r="N240" s="359">
        <f t="shared" ca="1" si="382"/>
        <v>0</v>
      </c>
      <c r="O240" s="359">
        <f t="shared" ca="1" si="440"/>
        <v>0</v>
      </c>
      <c r="P240" s="359">
        <f t="shared" ca="1" si="423"/>
        <v>0</v>
      </c>
      <c r="R240" s="362">
        <f t="shared" ca="1" si="441"/>
        <v>351</v>
      </c>
      <c r="S240" s="362">
        <v>232</v>
      </c>
      <c r="T240" s="371">
        <f t="shared" ca="1" si="442"/>
        <v>0</v>
      </c>
      <c r="U240" s="359">
        <f t="shared" ca="1" si="477"/>
        <v>0</v>
      </c>
      <c r="V240" s="359">
        <f t="shared" ca="1" si="383"/>
        <v>0</v>
      </c>
      <c r="W240" s="359">
        <f t="shared" ca="1" si="384"/>
        <v>0</v>
      </c>
      <c r="X240" s="359">
        <f t="shared" ca="1" si="443"/>
        <v>0</v>
      </c>
      <c r="Y240" s="359">
        <f t="shared" ca="1" si="424"/>
        <v>0</v>
      </c>
      <c r="AA240" s="362">
        <f t="shared" ca="1" si="444"/>
        <v>351</v>
      </c>
      <c r="AB240" s="362">
        <v>232</v>
      </c>
      <c r="AC240" s="371">
        <f t="shared" ca="1" si="445"/>
        <v>0</v>
      </c>
      <c r="AD240" s="359">
        <f t="shared" ca="1" si="473"/>
        <v>0</v>
      </c>
      <c r="AE240" s="359">
        <f t="shared" ca="1" si="386"/>
        <v>0</v>
      </c>
      <c r="AF240" s="359">
        <f t="shared" ca="1" si="387"/>
        <v>0</v>
      </c>
      <c r="AG240" s="359">
        <f t="shared" ca="1" si="446"/>
        <v>0</v>
      </c>
      <c r="AH240" s="359">
        <f t="shared" ca="1" si="425"/>
        <v>0</v>
      </c>
      <c r="AJ240" s="362">
        <f t="shared" ca="1" si="447"/>
        <v>351</v>
      </c>
      <c r="AK240" s="362">
        <v>232</v>
      </c>
      <c r="AL240" s="371">
        <f t="shared" ca="1" si="448"/>
        <v>0</v>
      </c>
      <c r="AM240" s="359">
        <f t="shared" ca="1" si="478"/>
        <v>0</v>
      </c>
      <c r="AN240" s="359">
        <f t="shared" ca="1" si="388"/>
        <v>0</v>
      </c>
      <c r="AO240" s="359">
        <f t="shared" ca="1" si="389"/>
        <v>0</v>
      </c>
      <c r="AP240" s="359">
        <f t="shared" ca="1" si="449"/>
        <v>0</v>
      </c>
      <c r="AQ240" s="359">
        <f t="shared" ca="1" si="426"/>
        <v>0</v>
      </c>
      <c r="AS240" s="362">
        <f t="shared" ca="1" si="450"/>
        <v>351</v>
      </c>
      <c r="AT240" s="362">
        <v>232</v>
      </c>
      <c r="AU240" s="371">
        <f t="shared" ca="1" si="451"/>
        <v>0</v>
      </c>
      <c r="AV240" s="359">
        <f t="shared" ca="1" si="479"/>
        <v>0</v>
      </c>
      <c r="AW240" s="359">
        <f t="shared" ca="1" si="390"/>
        <v>0</v>
      </c>
      <c r="AX240" s="359">
        <f t="shared" ca="1" si="391"/>
        <v>0</v>
      </c>
      <c r="AY240" s="359">
        <f t="shared" ca="1" si="452"/>
        <v>0</v>
      </c>
      <c r="AZ240" s="359">
        <f t="shared" ca="1" si="427"/>
        <v>0</v>
      </c>
      <c r="BB240" s="362">
        <f t="shared" ca="1" si="453"/>
        <v>351</v>
      </c>
      <c r="BC240" s="362">
        <v>232</v>
      </c>
      <c r="BD240" s="371">
        <f t="shared" ca="1" si="454"/>
        <v>0</v>
      </c>
      <c r="BE240" s="359">
        <f t="shared" ca="1" si="480"/>
        <v>0</v>
      </c>
      <c r="BF240" s="359">
        <f t="shared" ca="1" si="392"/>
        <v>0</v>
      </c>
      <c r="BG240" s="359">
        <f t="shared" ca="1" si="393"/>
        <v>0</v>
      </c>
      <c r="BH240" s="359">
        <f t="shared" ca="1" si="394"/>
        <v>0</v>
      </c>
      <c r="BI240" s="359">
        <f t="shared" ca="1" si="428"/>
        <v>0</v>
      </c>
      <c r="BK240" s="362">
        <f t="shared" ca="1" si="455"/>
        <v>351</v>
      </c>
      <c r="BL240" s="362">
        <v>232</v>
      </c>
      <c r="BM240" s="371">
        <f t="shared" ca="1" si="456"/>
        <v>0</v>
      </c>
      <c r="BN240" s="359">
        <f t="shared" ca="1" si="481"/>
        <v>0</v>
      </c>
      <c r="BO240" s="359">
        <f t="shared" ca="1" si="395"/>
        <v>0</v>
      </c>
      <c r="BP240" s="359">
        <f t="shared" ca="1" si="396"/>
        <v>0</v>
      </c>
      <c r="BQ240" s="359">
        <f t="shared" ca="1" si="397"/>
        <v>0</v>
      </c>
      <c r="BR240" s="359">
        <f t="shared" ca="1" si="429"/>
        <v>0</v>
      </c>
      <c r="BT240" s="362">
        <f t="shared" ca="1" si="457"/>
        <v>351</v>
      </c>
      <c r="BU240" s="362">
        <v>232</v>
      </c>
      <c r="BV240" s="371">
        <f t="shared" ca="1" si="458"/>
        <v>0</v>
      </c>
      <c r="BW240" s="359">
        <f t="shared" ca="1" si="482"/>
        <v>0</v>
      </c>
      <c r="BX240" s="359">
        <f t="shared" ca="1" si="398"/>
        <v>0</v>
      </c>
      <c r="BY240" s="359">
        <f t="shared" ca="1" si="399"/>
        <v>0</v>
      </c>
      <c r="BZ240" s="359">
        <f t="shared" ca="1" si="400"/>
        <v>0</v>
      </c>
      <c r="CA240" s="359">
        <f t="shared" ca="1" si="430"/>
        <v>0</v>
      </c>
      <c r="CC240" s="362">
        <f t="shared" ca="1" si="459"/>
        <v>351</v>
      </c>
      <c r="CD240" s="362">
        <v>232</v>
      </c>
      <c r="CE240" s="371">
        <f t="shared" ca="1" si="460"/>
        <v>0</v>
      </c>
      <c r="CF240" s="359">
        <f t="shared" ca="1" si="483"/>
        <v>0</v>
      </c>
      <c r="CG240" s="359">
        <f t="shared" ca="1" si="401"/>
        <v>0</v>
      </c>
      <c r="CH240" s="359">
        <f t="shared" ca="1" si="402"/>
        <v>0</v>
      </c>
      <c r="CI240" s="359">
        <f t="shared" ca="1" si="403"/>
        <v>0</v>
      </c>
      <c r="CJ240" s="359">
        <f t="shared" ca="1" si="431"/>
        <v>0</v>
      </c>
      <c r="CL240" s="362">
        <f t="shared" ca="1" si="461"/>
        <v>351</v>
      </c>
      <c r="CM240" s="362">
        <v>232</v>
      </c>
      <c r="CN240" s="371">
        <f t="shared" ca="1" si="462"/>
        <v>0</v>
      </c>
      <c r="CO240" s="359">
        <f t="shared" ca="1" si="474"/>
        <v>0</v>
      </c>
      <c r="CP240" s="359">
        <f t="shared" ca="1" si="405"/>
        <v>0</v>
      </c>
      <c r="CQ240" s="359">
        <f t="shared" ca="1" si="406"/>
        <v>0</v>
      </c>
      <c r="CR240" s="359">
        <f t="shared" ca="1" si="407"/>
        <v>0</v>
      </c>
      <c r="CS240" s="359">
        <f t="shared" ca="1" si="432"/>
        <v>0</v>
      </c>
      <c r="CU240" s="362">
        <f t="shared" ca="1" si="463"/>
        <v>351</v>
      </c>
      <c r="CV240" s="362">
        <v>232</v>
      </c>
      <c r="CW240" s="371">
        <f t="shared" ca="1" si="464"/>
        <v>0</v>
      </c>
      <c r="CX240" s="359">
        <f t="shared" ca="1" si="484"/>
        <v>0</v>
      </c>
      <c r="CY240" s="359">
        <f t="shared" ca="1" si="408"/>
        <v>0</v>
      </c>
      <c r="CZ240" s="359">
        <f t="shared" ca="1" si="409"/>
        <v>0</v>
      </c>
      <c r="DA240" s="359">
        <f t="shared" ca="1" si="410"/>
        <v>0</v>
      </c>
      <c r="DB240" s="359">
        <f t="shared" ca="1" si="433"/>
        <v>0</v>
      </c>
      <c r="DD240" s="362">
        <f t="shared" ca="1" si="465"/>
        <v>351</v>
      </c>
      <c r="DE240" s="362">
        <v>232</v>
      </c>
      <c r="DF240" s="371">
        <f t="shared" ca="1" si="466"/>
        <v>0</v>
      </c>
      <c r="DG240" s="359">
        <f t="shared" ca="1" si="485"/>
        <v>0</v>
      </c>
      <c r="DH240" s="359">
        <f t="shared" ca="1" si="411"/>
        <v>0</v>
      </c>
      <c r="DI240" s="359">
        <f t="shared" ca="1" si="412"/>
        <v>0</v>
      </c>
      <c r="DJ240" s="359">
        <f t="shared" ca="1" si="413"/>
        <v>0</v>
      </c>
      <c r="DK240" s="359">
        <f t="shared" ca="1" si="434"/>
        <v>0</v>
      </c>
      <c r="DM240" s="362">
        <f t="shared" ca="1" si="467"/>
        <v>351</v>
      </c>
      <c r="DN240" s="362">
        <v>232</v>
      </c>
      <c r="DO240" s="371">
        <f t="shared" ca="1" si="468"/>
        <v>0</v>
      </c>
      <c r="DP240" s="359">
        <f t="shared" ca="1" si="486"/>
        <v>0</v>
      </c>
      <c r="DQ240" s="359">
        <f t="shared" ca="1" si="414"/>
        <v>0</v>
      </c>
      <c r="DR240" s="359">
        <f t="shared" ca="1" si="415"/>
        <v>0</v>
      </c>
      <c r="DS240" s="359">
        <f t="shared" ca="1" si="416"/>
        <v>0</v>
      </c>
      <c r="DT240" s="359">
        <f t="shared" ca="1" si="435"/>
        <v>0</v>
      </c>
      <c r="DV240" s="362">
        <f t="shared" ca="1" si="469"/>
        <v>351</v>
      </c>
      <c r="DW240" s="362">
        <v>232</v>
      </c>
      <c r="DX240" s="371">
        <f t="shared" ca="1" si="470"/>
        <v>0</v>
      </c>
      <c r="DY240" s="359">
        <f t="shared" ca="1" si="487"/>
        <v>0</v>
      </c>
      <c r="DZ240" s="359">
        <f t="shared" ca="1" si="417"/>
        <v>0</v>
      </c>
      <c r="EA240" s="359">
        <f t="shared" ca="1" si="418"/>
        <v>0</v>
      </c>
      <c r="EB240" s="359">
        <f t="shared" ca="1" si="419"/>
        <v>0</v>
      </c>
      <c r="EC240" s="359">
        <f t="shared" ca="1" si="436"/>
        <v>0</v>
      </c>
      <c r="EE240" s="362">
        <f t="shared" ca="1" si="471"/>
        <v>351</v>
      </c>
      <c r="EF240" s="362">
        <v>232</v>
      </c>
      <c r="EG240" s="371">
        <f t="shared" ca="1" si="472"/>
        <v>0</v>
      </c>
      <c r="EH240" s="359">
        <f t="shared" ca="1" si="488"/>
        <v>0</v>
      </c>
      <c r="EI240" s="359">
        <f t="shared" ca="1" si="420"/>
        <v>0</v>
      </c>
      <c r="EJ240" s="359">
        <f t="shared" ca="1" si="421"/>
        <v>0</v>
      </c>
      <c r="EK240" s="359">
        <f t="shared" ca="1" si="422"/>
        <v>0</v>
      </c>
      <c r="EL240" s="359">
        <f t="shared" ca="1" si="437"/>
        <v>0</v>
      </c>
    </row>
    <row r="241" spans="7:142" x14ac:dyDescent="0.35">
      <c r="G241" s="372">
        <f ca="1">IFERROR(INDEX('Inflation Rates'!$A$16:$H$138,MATCH('IRA Roth'!$H241,'Inflation Rates'!$A$16:$A$138,0),6)/INDEX('Inflation Rates'!$A$16:$H$138,MATCH('IRA Roth'!$H241,'Inflation Rates'!$A$16:$A$138,0)-1,6)-1,G240)</f>
        <v>2.0999999999999908E-2</v>
      </c>
      <c r="H241" s="362">
        <f t="shared" ca="1" si="489"/>
        <v>2252</v>
      </c>
      <c r="I241" s="362">
        <f t="shared" ca="1" si="489"/>
        <v>352</v>
      </c>
      <c r="J241" s="362">
        <v>233</v>
      </c>
      <c r="K241" s="371">
        <f t="shared" ca="1" si="439"/>
        <v>0</v>
      </c>
      <c r="L241" s="359">
        <f t="shared" ca="1" si="476"/>
        <v>0</v>
      </c>
      <c r="M241" s="359">
        <f t="shared" ca="1" si="381"/>
        <v>0</v>
      </c>
      <c r="N241" s="359">
        <f t="shared" ca="1" si="382"/>
        <v>0</v>
      </c>
      <c r="O241" s="359">
        <f t="shared" ca="1" si="440"/>
        <v>0</v>
      </c>
      <c r="P241" s="359">
        <f t="shared" ca="1" si="423"/>
        <v>0</v>
      </c>
      <c r="R241" s="362">
        <f t="shared" ca="1" si="441"/>
        <v>352</v>
      </c>
      <c r="S241" s="362">
        <v>233</v>
      </c>
      <c r="T241" s="371">
        <f t="shared" ca="1" si="442"/>
        <v>0</v>
      </c>
      <c r="U241" s="359">
        <f t="shared" ca="1" si="477"/>
        <v>0</v>
      </c>
      <c r="V241" s="359">
        <f t="shared" ca="1" si="383"/>
        <v>0</v>
      </c>
      <c r="W241" s="359">
        <f t="shared" ca="1" si="384"/>
        <v>0</v>
      </c>
      <c r="X241" s="359">
        <f t="shared" ca="1" si="443"/>
        <v>0</v>
      </c>
      <c r="Y241" s="359">
        <f t="shared" ca="1" si="424"/>
        <v>0</v>
      </c>
      <c r="AA241" s="362">
        <f t="shared" ca="1" si="444"/>
        <v>352</v>
      </c>
      <c r="AB241" s="362">
        <v>233</v>
      </c>
      <c r="AC241" s="371">
        <f t="shared" ca="1" si="445"/>
        <v>0</v>
      </c>
      <c r="AD241" s="359">
        <f t="shared" ref="AD241:AD272" ca="1" si="490">IF(AA241&lt;AH$7,$B$7*((1+$G241)^(AB241-1))*$B$2,0)</f>
        <v>0</v>
      </c>
      <c r="AE241" s="359">
        <f t="shared" ca="1" si="386"/>
        <v>0</v>
      </c>
      <c r="AF241" s="359">
        <f t="shared" ca="1" si="387"/>
        <v>0</v>
      </c>
      <c r="AG241" s="359">
        <f t="shared" ca="1" si="446"/>
        <v>0</v>
      </c>
      <c r="AH241" s="359">
        <f t="shared" ca="1" si="425"/>
        <v>0</v>
      </c>
      <c r="AJ241" s="362">
        <f t="shared" ca="1" si="447"/>
        <v>352</v>
      </c>
      <c r="AK241" s="362">
        <v>233</v>
      </c>
      <c r="AL241" s="371">
        <f t="shared" ca="1" si="448"/>
        <v>0</v>
      </c>
      <c r="AM241" s="359">
        <f t="shared" ca="1" si="478"/>
        <v>0</v>
      </c>
      <c r="AN241" s="359">
        <f t="shared" ca="1" si="388"/>
        <v>0</v>
      </c>
      <c r="AO241" s="359">
        <f t="shared" ca="1" si="389"/>
        <v>0</v>
      </c>
      <c r="AP241" s="359">
        <f t="shared" ca="1" si="449"/>
        <v>0</v>
      </c>
      <c r="AQ241" s="359">
        <f t="shared" ca="1" si="426"/>
        <v>0</v>
      </c>
      <c r="AS241" s="362">
        <f t="shared" ca="1" si="450"/>
        <v>352</v>
      </c>
      <c r="AT241" s="362">
        <v>233</v>
      </c>
      <c r="AU241" s="371">
        <f t="shared" ca="1" si="451"/>
        <v>0</v>
      </c>
      <c r="AV241" s="359">
        <f t="shared" ca="1" si="479"/>
        <v>0</v>
      </c>
      <c r="AW241" s="359">
        <f t="shared" ca="1" si="390"/>
        <v>0</v>
      </c>
      <c r="AX241" s="359">
        <f t="shared" ca="1" si="391"/>
        <v>0</v>
      </c>
      <c r="AY241" s="359">
        <f t="shared" ca="1" si="452"/>
        <v>0</v>
      </c>
      <c r="AZ241" s="359">
        <f t="shared" ca="1" si="427"/>
        <v>0</v>
      </c>
      <c r="BB241" s="362">
        <f t="shared" ca="1" si="453"/>
        <v>352</v>
      </c>
      <c r="BC241" s="362">
        <v>233</v>
      </c>
      <c r="BD241" s="371">
        <f t="shared" ca="1" si="454"/>
        <v>0</v>
      </c>
      <c r="BE241" s="359">
        <f t="shared" ca="1" si="480"/>
        <v>0</v>
      </c>
      <c r="BF241" s="359">
        <f t="shared" ca="1" si="392"/>
        <v>0</v>
      </c>
      <c r="BG241" s="359">
        <f t="shared" ca="1" si="393"/>
        <v>0</v>
      </c>
      <c r="BH241" s="359">
        <f t="shared" ca="1" si="394"/>
        <v>0</v>
      </c>
      <c r="BI241" s="359">
        <f t="shared" ca="1" si="428"/>
        <v>0</v>
      </c>
      <c r="BK241" s="362">
        <f t="shared" ca="1" si="455"/>
        <v>352</v>
      </c>
      <c r="BL241" s="362">
        <v>233</v>
      </c>
      <c r="BM241" s="371">
        <f t="shared" ca="1" si="456"/>
        <v>0</v>
      </c>
      <c r="BN241" s="359">
        <f t="shared" ca="1" si="481"/>
        <v>0</v>
      </c>
      <c r="BO241" s="359">
        <f t="shared" ca="1" si="395"/>
        <v>0</v>
      </c>
      <c r="BP241" s="359">
        <f t="shared" ca="1" si="396"/>
        <v>0</v>
      </c>
      <c r="BQ241" s="359">
        <f t="shared" ca="1" si="397"/>
        <v>0</v>
      </c>
      <c r="BR241" s="359">
        <f t="shared" ca="1" si="429"/>
        <v>0</v>
      </c>
      <c r="BT241" s="362">
        <f t="shared" ca="1" si="457"/>
        <v>352</v>
      </c>
      <c r="BU241" s="362">
        <v>233</v>
      </c>
      <c r="BV241" s="371">
        <f t="shared" ca="1" si="458"/>
        <v>0</v>
      </c>
      <c r="BW241" s="359">
        <f t="shared" ca="1" si="482"/>
        <v>0</v>
      </c>
      <c r="BX241" s="359">
        <f t="shared" ca="1" si="398"/>
        <v>0</v>
      </c>
      <c r="BY241" s="359">
        <f t="shared" ca="1" si="399"/>
        <v>0</v>
      </c>
      <c r="BZ241" s="359">
        <f t="shared" ca="1" si="400"/>
        <v>0</v>
      </c>
      <c r="CA241" s="359">
        <f t="shared" ca="1" si="430"/>
        <v>0</v>
      </c>
      <c r="CC241" s="362">
        <f t="shared" ca="1" si="459"/>
        <v>352</v>
      </c>
      <c r="CD241" s="362">
        <v>233</v>
      </c>
      <c r="CE241" s="371">
        <f t="shared" ca="1" si="460"/>
        <v>0</v>
      </c>
      <c r="CF241" s="359">
        <f t="shared" ca="1" si="483"/>
        <v>0</v>
      </c>
      <c r="CG241" s="359">
        <f t="shared" ca="1" si="401"/>
        <v>0</v>
      </c>
      <c r="CH241" s="359">
        <f t="shared" ca="1" si="402"/>
        <v>0</v>
      </c>
      <c r="CI241" s="359">
        <f t="shared" ca="1" si="403"/>
        <v>0</v>
      </c>
      <c r="CJ241" s="359">
        <f t="shared" ca="1" si="431"/>
        <v>0</v>
      </c>
      <c r="CL241" s="362">
        <f t="shared" ca="1" si="461"/>
        <v>352</v>
      </c>
      <c r="CM241" s="362">
        <v>233</v>
      </c>
      <c r="CN241" s="371">
        <f t="shared" ca="1" si="462"/>
        <v>0</v>
      </c>
      <c r="CO241" s="359">
        <f t="shared" ref="CO241:CO272" ca="1" si="491">IF(CL241&lt;CS$7,$B$7*((1+$G241)^(CM241-1))*$B$2,0)</f>
        <v>0</v>
      </c>
      <c r="CP241" s="359">
        <f t="shared" ca="1" si="405"/>
        <v>0</v>
      </c>
      <c r="CQ241" s="359">
        <f t="shared" ca="1" si="406"/>
        <v>0</v>
      </c>
      <c r="CR241" s="359">
        <f t="shared" ca="1" si="407"/>
        <v>0</v>
      </c>
      <c r="CS241" s="359">
        <f t="shared" ca="1" si="432"/>
        <v>0</v>
      </c>
      <c r="CU241" s="362">
        <f t="shared" ca="1" si="463"/>
        <v>352</v>
      </c>
      <c r="CV241" s="362">
        <v>233</v>
      </c>
      <c r="CW241" s="371">
        <f t="shared" ca="1" si="464"/>
        <v>0</v>
      </c>
      <c r="CX241" s="359">
        <f t="shared" ca="1" si="484"/>
        <v>0</v>
      </c>
      <c r="CY241" s="359">
        <f t="shared" ca="1" si="408"/>
        <v>0</v>
      </c>
      <c r="CZ241" s="359">
        <f t="shared" ca="1" si="409"/>
        <v>0</v>
      </c>
      <c r="DA241" s="359">
        <f t="shared" ca="1" si="410"/>
        <v>0</v>
      </c>
      <c r="DB241" s="359">
        <f t="shared" ca="1" si="433"/>
        <v>0</v>
      </c>
      <c r="DD241" s="362">
        <f t="shared" ca="1" si="465"/>
        <v>352</v>
      </c>
      <c r="DE241" s="362">
        <v>233</v>
      </c>
      <c r="DF241" s="371">
        <f t="shared" ca="1" si="466"/>
        <v>0</v>
      </c>
      <c r="DG241" s="359">
        <f t="shared" ca="1" si="485"/>
        <v>0</v>
      </c>
      <c r="DH241" s="359">
        <f t="shared" ca="1" si="411"/>
        <v>0</v>
      </c>
      <c r="DI241" s="359">
        <f t="shared" ca="1" si="412"/>
        <v>0</v>
      </c>
      <c r="DJ241" s="359">
        <f t="shared" ca="1" si="413"/>
        <v>0</v>
      </c>
      <c r="DK241" s="359">
        <f t="shared" ca="1" si="434"/>
        <v>0</v>
      </c>
      <c r="DM241" s="362">
        <f t="shared" ca="1" si="467"/>
        <v>352</v>
      </c>
      <c r="DN241" s="362">
        <v>233</v>
      </c>
      <c r="DO241" s="371">
        <f t="shared" ca="1" si="468"/>
        <v>0</v>
      </c>
      <c r="DP241" s="359">
        <f t="shared" ca="1" si="486"/>
        <v>0</v>
      </c>
      <c r="DQ241" s="359">
        <f t="shared" ca="1" si="414"/>
        <v>0</v>
      </c>
      <c r="DR241" s="359">
        <f t="shared" ca="1" si="415"/>
        <v>0</v>
      </c>
      <c r="DS241" s="359">
        <f t="shared" ca="1" si="416"/>
        <v>0</v>
      </c>
      <c r="DT241" s="359">
        <f t="shared" ca="1" si="435"/>
        <v>0</v>
      </c>
      <c r="DV241" s="362">
        <f t="shared" ca="1" si="469"/>
        <v>352</v>
      </c>
      <c r="DW241" s="362">
        <v>233</v>
      </c>
      <c r="DX241" s="371">
        <f t="shared" ca="1" si="470"/>
        <v>0</v>
      </c>
      <c r="DY241" s="359">
        <f t="shared" ca="1" si="487"/>
        <v>0</v>
      </c>
      <c r="DZ241" s="359">
        <f t="shared" ca="1" si="417"/>
        <v>0</v>
      </c>
      <c r="EA241" s="359">
        <f t="shared" ca="1" si="418"/>
        <v>0</v>
      </c>
      <c r="EB241" s="359">
        <f t="shared" ca="1" si="419"/>
        <v>0</v>
      </c>
      <c r="EC241" s="359">
        <f t="shared" ca="1" si="436"/>
        <v>0</v>
      </c>
      <c r="EE241" s="362">
        <f t="shared" ca="1" si="471"/>
        <v>352</v>
      </c>
      <c r="EF241" s="362">
        <v>233</v>
      </c>
      <c r="EG241" s="371">
        <f t="shared" ca="1" si="472"/>
        <v>0</v>
      </c>
      <c r="EH241" s="359">
        <f t="shared" ca="1" si="488"/>
        <v>0</v>
      </c>
      <c r="EI241" s="359">
        <f t="shared" ca="1" si="420"/>
        <v>0</v>
      </c>
      <c r="EJ241" s="359">
        <f t="shared" ca="1" si="421"/>
        <v>0</v>
      </c>
      <c r="EK241" s="359">
        <f t="shared" ca="1" si="422"/>
        <v>0</v>
      </c>
      <c r="EL241" s="359">
        <f t="shared" ca="1" si="437"/>
        <v>0</v>
      </c>
    </row>
    <row r="242" spans="7:142" x14ac:dyDescent="0.35">
      <c r="G242" s="372">
        <f ca="1">IFERROR(INDEX('Inflation Rates'!$A$16:$H$138,MATCH('IRA Roth'!$H242,'Inflation Rates'!$A$16:$A$138,0),6)/INDEX('Inflation Rates'!$A$16:$H$138,MATCH('IRA Roth'!$H242,'Inflation Rates'!$A$16:$A$138,0)-1,6)-1,G241)</f>
        <v>2.0999999999999908E-2</v>
      </c>
      <c r="H242" s="362">
        <f t="shared" ca="1" si="489"/>
        <v>2253</v>
      </c>
      <c r="I242" s="362">
        <f t="shared" ca="1" si="489"/>
        <v>353</v>
      </c>
      <c r="J242" s="362">
        <v>234</v>
      </c>
      <c r="K242" s="371">
        <f t="shared" ca="1" si="439"/>
        <v>0</v>
      </c>
      <c r="L242" s="359">
        <f t="shared" ca="1" si="476"/>
        <v>0</v>
      </c>
      <c r="M242" s="359">
        <f t="shared" ca="1" si="381"/>
        <v>0</v>
      </c>
      <c r="N242" s="359">
        <f t="shared" ca="1" si="382"/>
        <v>0</v>
      </c>
      <c r="O242" s="359">
        <f t="shared" ca="1" si="440"/>
        <v>0</v>
      </c>
      <c r="P242" s="359">
        <f t="shared" ca="1" si="423"/>
        <v>0</v>
      </c>
      <c r="R242" s="362">
        <f t="shared" ca="1" si="441"/>
        <v>353</v>
      </c>
      <c r="S242" s="362">
        <v>234</v>
      </c>
      <c r="T242" s="371">
        <f t="shared" ca="1" si="442"/>
        <v>0</v>
      </c>
      <c r="U242" s="359">
        <f t="shared" ca="1" si="477"/>
        <v>0</v>
      </c>
      <c r="V242" s="359">
        <f t="shared" ca="1" si="383"/>
        <v>0</v>
      </c>
      <c r="W242" s="359">
        <f t="shared" ca="1" si="384"/>
        <v>0</v>
      </c>
      <c r="X242" s="359">
        <f t="shared" ca="1" si="443"/>
        <v>0</v>
      </c>
      <c r="Y242" s="359">
        <f t="shared" ca="1" si="424"/>
        <v>0</v>
      </c>
      <c r="AA242" s="362">
        <f t="shared" ca="1" si="444"/>
        <v>353</v>
      </c>
      <c r="AB242" s="362">
        <v>234</v>
      </c>
      <c r="AC242" s="371">
        <f t="shared" ca="1" si="445"/>
        <v>0</v>
      </c>
      <c r="AD242" s="359">
        <f t="shared" ca="1" si="490"/>
        <v>0</v>
      </c>
      <c r="AE242" s="359">
        <f t="shared" ca="1" si="386"/>
        <v>0</v>
      </c>
      <c r="AF242" s="359">
        <f t="shared" ca="1" si="387"/>
        <v>0</v>
      </c>
      <c r="AG242" s="359">
        <f t="shared" ca="1" si="446"/>
        <v>0</v>
      </c>
      <c r="AH242" s="359">
        <f t="shared" ca="1" si="425"/>
        <v>0</v>
      </c>
      <c r="AJ242" s="362">
        <f t="shared" ca="1" si="447"/>
        <v>353</v>
      </c>
      <c r="AK242" s="362">
        <v>234</v>
      </c>
      <c r="AL242" s="371">
        <f t="shared" ca="1" si="448"/>
        <v>0</v>
      </c>
      <c r="AM242" s="359">
        <f t="shared" ca="1" si="478"/>
        <v>0</v>
      </c>
      <c r="AN242" s="359">
        <f t="shared" ca="1" si="388"/>
        <v>0</v>
      </c>
      <c r="AO242" s="359">
        <f t="shared" ca="1" si="389"/>
        <v>0</v>
      </c>
      <c r="AP242" s="359">
        <f t="shared" ca="1" si="449"/>
        <v>0</v>
      </c>
      <c r="AQ242" s="359">
        <f t="shared" ca="1" si="426"/>
        <v>0</v>
      </c>
      <c r="AS242" s="362">
        <f t="shared" ca="1" si="450"/>
        <v>353</v>
      </c>
      <c r="AT242" s="362">
        <v>234</v>
      </c>
      <c r="AU242" s="371">
        <f t="shared" ca="1" si="451"/>
        <v>0</v>
      </c>
      <c r="AV242" s="359">
        <f t="shared" ca="1" si="479"/>
        <v>0</v>
      </c>
      <c r="AW242" s="359">
        <f t="shared" ca="1" si="390"/>
        <v>0</v>
      </c>
      <c r="AX242" s="359">
        <f t="shared" ca="1" si="391"/>
        <v>0</v>
      </c>
      <c r="AY242" s="359">
        <f t="shared" ca="1" si="452"/>
        <v>0</v>
      </c>
      <c r="AZ242" s="359">
        <f t="shared" ca="1" si="427"/>
        <v>0</v>
      </c>
      <c r="BB242" s="362">
        <f t="shared" ca="1" si="453"/>
        <v>353</v>
      </c>
      <c r="BC242" s="362">
        <v>234</v>
      </c>
      <c r="BD242" s="371">
        <f t="shared" ca="1" si="454"/>
        <v>0</v>
      </c>
      <c r="BE242" s="359">
        <f t="shared" ca="1" si="480"/>
        <v>0</v>
      </c>
      <c r="BF242" s="359">
        <f t="shared" ca="1" si="392"/>
        <v>0</v>
      </c>
      <c r="BG242" s="359">
        <f t="shared" ca="1" si="393"/>
        <v>0</v>
      </c>
      <c r="BH242" s="359">
        <f t="shared" ca="1" si="394"/>
        <v>0</v>
      </c>
      <c r="BI242" s="359">
        <f t="shared" ca="1" si="428"/>
        <v>0</v>
      </c>
      <c r="BK242" s="362">
        <f t="shared" ca="1" si="455"/>
        <v>353</v>
      </c>
      <c r="BL242" s="362">
        <v>234</v>
      </c>
      <c r="BM242" s="371">
        <f t="shared" ca="1" si="456"/>
        <v>0</v>
      </c>
      <c r="BN242" s="359">
        <f t="shared" ca="1" si="481"/>
        <v>0</v>
      </c>
      <c r="BO242" s="359">
        <f t="shared" ca="1" si="395"/>
        <v>0</v>
      </c>
      <c r="BP242" s="359">
        <f t="shared" ca="1" si="396"/>
        <v>0</v>
      </c>
      <c r="BQ242" s="359">
        <f t="shared" ca="1" si="397"/>
        <v>0</v>
      </c>
      <c r="BR242" s="359">
        <f t="shared" ca="1" si="429"/>
        <v>0</v>
      </c>
      <c r="BT242" s="362">
        <f t="shared" ca="1" si="457"/>
        <v>353</v>
      </c>
      <c r="BU242" s="362">
        <v>234</v>
      </c>
      <c r="BV242" s="371">
        <f t="shared" ca="1" si="458"/>
        <v>0</v>
      </c>
      <c r="BW242" s="359">
        <f t="shared" ca="1" si="482"/>
        <v>0</v>
      </c>
      <c r="BX242" s="359">
        <f t="shared" ca="1" si="398"/>
        <v>0</v>
      </c>
      <c r="BY242" s="359">
        <f t="shared" ca="1" si="399"/>
        <v>0</v>
      </c>
      <c r="BZ242" s="359">
        <f t="shared" ca="1" si="400"/>
        <v>0</v>
      </c>
      <c r="CA242" s="359">
        <f t="shared" ca="1" si="430"/>
        <v>0</v>
      </c>
      <c r="CC242" s="362">
        <f t="shared" ca="1" si="459"/>
        <v>353</v>
      </c>
      <c r="CD242" s="362">
        <v>234</v>
      </c>
      <c r="CE242" s="371">
        <f t="shared" ca="1" si="460"/>
        <v>0</v>
      </c>
      <c r="CF242" s="359">
        <f t="shared" ca="1" si="483"/>
        <v>0</v>
      </c>
      <c r="CG242" s="359">
        <f t="shared" ca="1" si="401"/>
        <v>0</v>
      </c>
      <c r="CH242" s="359">
        <f t="shared" ca="1" si="402"/>
        <v>0</v>
      </c>
      <c r="CI242" s="359">
        <f t="shared" ca="1" si="403"/>
        <v>0</v>
      </c>
      <c r="CJ242" s="359">
        <f t="shared" ca="1" si="431"/>
        <v>0</v>
      </c>
      <c r="CL242" s="362">
        <f t="shared" ca="1" si="461"/>
        <v>353</v>
      </c>
      <c r="CM242" s="362">
        <v>234</v>
      </c>
      <c r="CN242" s="371">
        <f t="shared" ca="1" si="462"/>
        <v>0</v>
      </c>
      <c r="CO242" s="359">
        <f t="shared" ca="1" si="491"/>
        <v>0</v>
      </c>
      <c r="CP242" s="359">
        <f t="shared" ca="1" si="405"/>
        <v>0</v>
      </c>
      <c r="CQ242" s="359">
        <f t="shared" ca="1" si="406"/>
        <v>0</v>
      </c>
      <c r="CR242" s="359">
        <f t="shared" ca="1" si="407"/>
        <v>0</v>
      </c>
      <c r="CS242" s="359">
        <f t="shared" ca="1" si="432"/>
        <v>0</v>
      </c>
      <c r="CU242" s="362">
        <f t="shared" ca="1" si="463"/>
        <v>353</v>
      </c>
      <c r="CV242" s="362">
        <v>234</v>
      </c>
      <c r="CW242" s="371">
        <f t="shared" ca="1" si="464"/>
        <v>0</v>
      </c>
      <c r="CX242" s="359">
        <f t="shared" ca="1" si="484"/>
        <v>0</v>
      </c>
      <c r="CY242" s="359">
        <f t="shared" ca="1" si="408"/>
        <v>0</v>
      </c>
      <c r="CZ242" s="359">
        <f t="shared" ca="1" si="409"/>
        <v>0</v>
      </c>
      <c r="DA242" s="359">
        <f t="shared" ca="1" si="410"/>
        <v>0</v>
      </c>
      <c r="DB242" s="359">
        <f t="shared" ca="1" si="433"/>
        <v>0</v>
      </c>
      <c r="DD242" s="362">
        <f t="shared" ca="1" si="465"/>
        <v>353</v>
      </c>
      <c r="DE242" s="362">
        <v>234</v>
      </c>
      <c r="DF242" s="371">
        <f t="shared" ca="1" si="466"/>
        <v>0</v>
      </c>
      <c r="DG242" s="359">
        <f t="shared" ca="1" si="485"/>
        <v>0</v>
      </c>
      <c r="DH242" s="359">
        <f t="shared" ca="1" si="411"/>
        <v>0</v>
      </c>
      <c r="DI242" s="359">
        <f t="shared" ca="1" si="412"/>
        <v>0</v>
      </c>
      <c r="DJ242" s="359">
        <f t="shared" ca="1" si="413"/>
        <v>0</v>
      </c>
      <c r="DK242" s="359">
        <f t="shared" ca="1" si="434"/>
        <v>0</v>
      </c>
      <c r="DM242" s="362">
        <f t="shared" ca="1" si="467"/>
        <v>353</v>
      </c>
      <c r="DN242" s="362">
        <v>234</v>
      </c>
      <c r="DO242" s="371">
        <f t="shared" ca="1" si="468"/>
        <v>0</v>
      </c>
      <c r="DP242" s="359">
        <f t="shared" ca="1" si="486"/>
        <v>0</v>
      </c>
      <c r="DQ242" s="359">
        <f t="shared" ca="1" si="414"/>
        <v>0</v>
      </c>
      <c r="DR242" s="359">
        <f t="shared" ca="1" si="415"/>
        <v>0</v>
      </c>
      <c r="DS242" s="359">
        <f t="shared" ca="1" si="416"/>
        <v>0</v>
      </c>
      <c r="DT242" s="359">
        <f t="shared" ca="1" si="435"/>
        <v>0</v>
      </c>
      <c r="DV242" s="362">
        <f t="shared" ca="1" si="469"/>
        <v>353</v>
      </c>
      <c r="DW242" s="362">
        <v>234</v>
      </c>
      <c r="DX242" s="371">
        <f t="shared" ca="1" si="470"/>
        <v>0</v>
      </c>
      <c r="DY242" s="359">
        <f t="shared" ca="1" si="487"/>
        <v>0</v>
      </c>
      <c r="DZ242" s="359">
        <f t="shared" ca="1" si="417"/>
        <v>0</v>
      </c>
      <c r="EA242" s="359">
        <f t="shared" ca="1" si="418"/>
        <v>0</v>
      </c>
      <c r="EB242" s="359">
        <f t="shared" ca="1" si="419"/>
        <v>0</v>
      </c>
      <c r="EC242" s="359">
        <f t="shared" ca="1" si="436"/>
        <v>0</v>
      </c>
      <c r="EE242" s="362">
        <f t="shared" ca="1" si="471"/>
        <v>353</v>
      </c>
      <c r="EF242" s="362">
        <v>234</v>
      </c>
      <c r="EG242" s="371">
        <f t="shared" ca="1" si="472"/>
        <v>0</v>
      </c>
      <c r="EH242" s="359">
        <f t="shared" ca="1" si="488"/>
        <v>0</v>
      </c>
      <c r="EI242" s="359">
        <f t="shared" ca="1" si="420"/>
        <v>0</v>
      </c>
      <c r="EJ242" s="359">
        <f t="shared" ca="1" si="421"/>
        <v>0</v>
      </c>
      <c r="EK242" s="359">
        <f t="shared" ca="1" si="422"/>
        <v>0</v>
      </c>
      <c r="EL242" s="359">
        <f t="shared" ca="1" si="437"/>
        <v>0</v>
      </c>
    </row>
    <row r="243" spans="7:142" x14ac:dyDescent="0.35">
      <c r="G243" s="372">
        <f ca="1">IFERROR(INDEX('Inflation Rates'!$A$16:$H$138,MATCH('IRA Roth'!$H243,'Inflation Rates'!$A$16:$A$138,0),6)/INDEX('Inflation Rates'!$A$16:$H$138,MATCH('IRA Roth'!$H243,'Inflation Rates'!$A$16:$A$138,0)-1,6)-1,G242)</f>
        <v>2.0999999999999908E-2</v>
      </c>
      <c r="H243" s="362">
        <f t="shared" ca="1" si="489"/>
        <v>2254</v>
      </c>
      <c r="I243" s="362">
        <f t="shared" ca="1" si="489"/>
        <v>354</v>
      </c>
      <c r="J243" s="362">
        <v>235</v>
      </c>
      <c r="K243" s="371">
        <f t="shared" ca="1" si="439"/>
        <v>0</v>
      </c>
      <c r="L243" s="359">
        <f t="shared" ca="1" si="476"/>
        <v>0</v>
      </c>
      <c r="M243" s="359">
        <f t="shared" ca="1" si="381"/>
        <v>0</v>
      </c>
      <c r="N243" s="359">
        <f t="shared" ca="1" si="382"/>
        <v>0</v>
      </c>
      <c r="O243" s="359">
        <f t="shared" ca="1" si="440"/>
        <v>0</v>
      </c>
      <c r="P243" s="359">
        <f t="shared" ca="1" si="423"/>
        <v>0</v>
      </c>
      <c r="R243" s="362">
        <f t="shared" ca="1" si="441"/>
        <v>354</v>
      </c>
      <c r="S243" s="362">
        <v>235</v>
      </c>
      <c r="T243" s="371">
        <f t="shared" ca="1" si="442"/>
        <v>0</v>
      </c>
      <c r="U243" s="359">
        <f t="shared" ca="1" si="477"/>
        <v>0</v>
      </c>
      <c r="V243" s="359">
        <f t="shared" ca="1" si="383"/>
        <v>0</v>
      </c>
      <c r="W243" s="359">
        <f t="shared" ca="1" si="384"/>
        <v>0</v>
      </c>
      <c r="X243" s="359">
        <f t="shared" ca="1" si="443"/>
        <v>0</v>
      </c>
      <c r="Y243" s="359">
        <f t="shared" ca="1" si="424"/>
        <v>0</v>
      </c>
      <c r="AA243" s="362">
        <f t="shared" ca="1" si="444"/>
        <v>354</v>
      </c>
      <c r="AB243" s="362">
        <v>235</v>
      </c>
      <c r="AC243" s="371">
        <f t="shared" ca="1" si="445"/>
        <v>0</v>
      </c>
      <c r="AD243" s="359">
        <f t="shared" ca="1" si="490"/>
        <v>0</v>
      </c>
      <c r="AE243" s="359">
        <f t="shared" ca="1" si="386"/>
        <v>0</v>
      </c>
      <c r="AF243" s="359">
        <f t="shared" ca="1" si="387"/>
        <v>0</v>
      </c>
      <c r="AG243" s="359">
        <f t="shared" ca="1" si="446"/>
        <v>0</v>
      </c>
      <c r="AH243" s="359">
        <f t="shared" ca="1" si="425"/>
        <v>0</v>
      </c>
      <c r="AJ243" s="362">
        <f t="shared" ca="1" si="447"/>
        <v>354</v>
      </c>
      <c r="AK243" s="362">
        <v>235</v>
      </c>
      <c r="AL243" s="371">
        <f t="shared" ca="1" si="448"/>
        <v>0</v>
      </c>
      <c r="AM243" s="359">
        <f t="shared" ca="1" si="478"/>
        <v>0</v>
      </c>
      <c r="AN243" s="359">
        <f t="shared" ca="1" si="388"/>
        <v>0</v>
      </c>
      <c r="AO243" s="359">
        <f t="shared" ca="1" si="389"/>
        <v>0</v>
      </c>
      <c r="AP243" s="359">
        <f t="shared" ca="1" si="449"/>
        <v>0</v>
      </c>
      <c r="AQ243" s="359">
        <f t="shared" ca="1" si="426"/>
        <v>0</v>
      </c>
      <c r="AS243" s="362">
        <f t="shared" ca="1" si="450"/>
        <v>354</v>
      </c>
      <c r="AT243" s="362">
        <v>235</v>
      </c>
      <c r="AU243" s="371">
        <f t="shared" ca="1" si="451"/>
        <v>0</v>
      </c>
      <c r="AV243" s="359">
        <f t="shared" ca="1" si="479"/>
        <v>0</v>
      </c>
      <c r="AW243" s="359">
        <f t="shared" ca="1" si="390"/>
        <v>0</v>
      </c>
      <c r="AX243" s="359">
        <f t="shared" ca="1" si="391"/>
        <v>0</v>
      </c>
      <c r="AY243" s="359">
        <f t="shared" ca="1" si="452"/>
        <v>0</v>
      </c>
      <c r="AZ243" s="359">
        <f t="shared" ca="1" si="427"/>
        <v>0</v>
      </c>
      <c r="BB243" s="362">
        <f t="shared" ca="1" si="453"/>
        <v>354</v>
      </c>
      <c r="BC243" s="362">
        <v>235</v>
      </c>
      <c r="BD243" s="371">
        <f t="shared" ca="1" si="454"/>
        <v>0</v>
      </c>
      <c r="BE243" s="359">
        <f t="shared" ca="1" si="480"/>
        <v>0</v>
      </c>
      <c r="BF243" s="359">
        <f t="shared" ca="1" si="392"/>
        <v>0</v>
      </c>
      <c r="BG243" s="359">
        <f t="shared" ca="1" si="393"/>
        <v>0</v>
      </c>
      <c r="BH243" s="359">
        <f t="shared" ca="1" si="394"/>
        <v>0</v>
      </c>
      <c r="BI243" s="359">
        <f t="shared" ca="1" si="428"/>
        <v>0</v>
      </c>
      <c r="BK243" s="362">
        <f t="shared" ca="1" si="455"/>
        <v>354</v>
      </c>
      <c r="BL243" s="362">
        <v>235</v>
      </c>
      <c r="BM243" s="371">
        <f t="shared" ca="1" si="456"/>
        <v>0</v>
      </c>
      <c r="BN243" s="359">
        <f t="shared" ca="1" si="481"/>
        <v>0</v>
      </c>
      <c r="BO243" s="359">
        <f t="shared" ca="1" si="395"/>
        <v>0</v>
      </c>
      <c r="BP243" s="359">
        <f t="shared" ca="1" si="396"/>
        <v>0</v>
      </c>
      <c r="BQ243" s="359">
        <f t="shared" ca="1" si="397"/>
        <v>0</v>
      </c>
      <c r="BR243" s="359">
        <f t="shared" ca="1" si="429"/>
        <v>0</v>
      </c>
      <c r="BT243" s="362">
        <f t="shared" ca="1" si="457"/>
        <v>354</v>
      </c>
      <c r="BU243" s="362">
        <v>235</v>
      </c>
      <c r="BV243" s="371">
        <f t="shared" ca="1" si="458"/>
        <v>0</v>
      </c>
      <c r="BW243" s="359">
        <f t="shared" ca="1" si="482"/>
        <v>0</v>
      </c>
      <c r="BX243" s="359">
        <f t="shared" ca="1" si="398"/>
        <v>0</v>
      </c>
      <c r="BY243" s="359">
        <f t="shared" ca="1" si="399"/>
        <v>0</v>
      </c>
      <c r="BZ243" s="359">
        <f t="shared" ca="1" si="400"/>
        <v>0</v>
      </c>
      <c r="CA243" s="359">
        <f t="shared" ca="1" si="430"/>
        <v>0</v>
      </c>
      <c r="CC243" s="362">
        <f t="shared" ca="1" si="459"/>
        <v>354</v>
      </c>
      <c r="CD243" s="362">
        <v>235</v>
      </c>
      <c r="CE243" s="371">
        <f t="shared" ca="1" si="460"/>
        <v>0</v>
      </c>
      <c r="CF243" s="359">
        <f t="shared" ca="1" si="483"/>
        <v>0</v>
      </c>
      <c r="CG243" s="359">
        <f t="shared" ca="1" si="401"/>
        <v>0</v>
      </c>
      <c r="CH243" s="359">
        <f t="shared" ca="1" si="402"/>
        <v>0</v>
      </c>
      <c r="CI243" s="359">
        <f t="shared" ca="1" si="403"/>
        <v>0</v>
      </c>
      <c r="CJ243" s="359">
        <f t="shared" ca="1" si="431"/>
        <v>0</v>
      </c>
      <c r="CL243" s="362">
        <f t="shared" ca="1" si="461"/>
        <v>354</v>
      </c>
      <c r="CM243" s="362">
        <v>235</v>
      </c>
      <c r="CN243" s="371">
        <f t="shared" ca="1" si="462"/>
        <v>0</v>
      </c>
      <c r="CO243" s="359">
        <f t="shared" ca="1" si="491"/>
        <v>0</v>
      </c>
      <c r="CP243" s="359">
        <f t="shared" ca="1" si="405"/>
        <v>0</v>
      </c>
      <c r="CQ243" s="359">
        <f t="shared" ca="1" si="406"/>
        <v>0</v>
      </c>
      <c r="CR243" s="359">
        <f t="shared" ca="1" si="407"/>
        <v>0</v>
      </c>
      <c r="CS243" s="359">
        <f t="shared" ca="1" si="432"/>
        <v>0</v>
      </c>
      <c r="CU243" s="362">
        <f t="shared" ca="1" si="463"/>
        <v>354</v>
      </c>
      <c r="CV243" s="362">
        <v>235</v>
      </c>
      <c r="CW243" s="371">
        <f t="shared" ca="1" si="464"/>
        <v>0</v>
      </c>
      <c r="CX243" s="359">
        <f t="shared" ca="1" si="484"/>
        <v>0</v>
      </c>
      <c r="CY243" s="359">
        <f t="shared" ca="1" si="408"/>
        <v>0</v>
      </c>
      <c r="CZ243" s="359">
        <f t="shared" ca="1" si="409"/>
        <v>0</v>
      </c>
      <c r="DA243" s="359">
        <f t="shared" ca="1" si="410"/>
        <v>0</v>
      </c>
      <c r="DB243" s="359">
        <f t="shared" ca="1" si="433"/>
        <v>0</v>
      </c>
      <c r="DD243" s="362">
        <f t="shared" ca="1" si="465"/>
        <v>354</v>
      </c>
      <c r="DE243" s="362">
        <v>235</v>
      </c>
      <c r="DF243" s="371">
        <f t="shared" ca="1" si="466"/>
        <v>0</v>
      </c>
      <c r="DG243" s="359">
        <f t="shared" ca="1" si="485"/>
        <v>0</v>
      </c>
      <c r="DH243" s="359">
        <f t="shared" ca="1" si="411"/>
        <v>0</v>
      </c>
      <c r="DI243" s="359">
        <f t="shared" ca="1" si="412"/>
        <v>0</v>
      </c>
      <c r="DJ243" s="359">
        <f t="shared" ca="1" si="413"/>
        <v>0</v>
      </c>
      <c r="DK243" s="359">
        <f t="shared" ca="1" si="434"/>
        <v>0</v>
      </c>
      <c r="DM243" s="362">
        <f t="shared" ca="1" si="467"/>
        <v>354</v>
      </c>
      <c r="DN243" s="362">
        <v>235</v>
      </c>
      <c r="DO243" s="371">
        <f t="shared" ca="1" si="468"/>
        <v>0</v>
      </c>
      <c r="DP243" s="359">
        <f t="shared" ca="1" si="486"/>
        <v>0</v>
      </c>
      <c r="DQ243" s="359">
        <f t="shared" ca="1" si="414"/>
        <v>0</v>
      </c>
      <c r="DR243" s="359">
        <f t="shared" ca="1" si="415"/>
        <v>0</v>
      </c>
      <c r="DS243" s="359">
        <f t="shared" ca="1" si="416"/>
        <v>0</v>
      </c>
      <c r="DT243" s="359">
        <f t="shared" ca="1" si="435"/>
        <v>0</v>
      </c>
      <c r="DV243" s="362">
        <f t="shared" ca="1" si="469"/>
        <v>354</v>
      </c>
      <c r="DW243" s="362">
        <v>235</v>
      </c>
      <c r="DX243" s="371">
        <f t="shared" ca="1" si="470"/>
        <v>0</v>
      </c>
      <c r="DY243" s="359">
        <f t="shared" ca="1" si="487"/>
        <v>0</v>
      </c>
      <c r="DZ243" s="359">
        <f t="shared" ca="1" si="417"/>
        <v>0</v>
      </c>
      <c r="EA243" s="359">
        <f t="shared" ca="1" si="418"/>
        <v>0</v>
      </c>
      <c r="EB243" s="359">
        <f t="shared" ca="1" si="419"/>
        <v>0</v>
      </c>
      <c r="EC243" s="359">
        <f t="shared" ca="1" si="436"/>
        <v>0</v>
      </c>
      <c r="EE243" s="362">
        <f t="shared" ca="1" si="471"/>
        <v>354</v>
      </c>
      <c r="EF243" s="362">
        <v>235</v>
      </c>
      <c r="EG243" s="371">
        <f t="shared" ca="1" si="472"/>
        <v>0</v>
      </c>
      <c r="EH243" s="359">
        <f t="shared" ca="1" si="488"/>
        <v>0</v>
      </c>
      <c r="EI243" s="359">
        <f t="shared" ca="1" si="420"/>
        <v>0</v>
      </c>
      <c r="EJ243" s="359">
        <f t="shared" ca="1" si="421"/>
        <v>0</v>
      </c>
      <c r="EK243" s="359">
        <f t="shared" ca="1" si="422"/>
        <v>0</v>
      </c>
      <c r="EL243" s="359">
        <f t="shared" ca="1" si="437"/>
        <v>0</v>
      </c>
    </row>
    <row r="244" spans="7:142" x14ac:dyDescent="0.35">
      <c r="G244" s="372">
        <f ca="1">IFERROR(INDEX('Inflation Rates'!$A$16:$H$138,MATCH('IRA Roth'!$H244,'Inflation Rates'!$A$16:$A$138,0),6)/INDEX('Inflation Rates'!$A$16:$H$138,MATCH('IRA Roth'!$H244,'Inflation Rates'!$A$16:$A$138,0)-1,6)-1,G243)</f>
        <v>2.0999999999999908E-2</v>
      </c>
      <c r="H244" s="362">
        <f t="shared" ca="1" si="489"/>
        <v>2255</v>
      </c>
      <c r="I244" s="362">
        <f t="shared" ca="1" si="489"/>
        <v>355</v>
      </c>
      <c r="J244" s="362">
        <v>236</v>
      </c>
      <c r="K244" s="371">
        <f t="shared" ca="1" si="439"/>
        <v>0</v>
      </c>
      <c r="L244" s="359">
        <f t="shared" ca="1" si="476"/>
        <v>0</v>
      </c>
      <c r="M244" s="359">
        <f t="shared" ca="1" si="381"/>
        <v>0</v>
      </c>
      <c r="N244" s="359">
        <f t="shared" ca="1" si="382"/>
        <v>0</v>
      </c>
      <c r="O244" s="359">
        <f t="shared" ca="1" si="440"/>
        <v>0</v>
      </c>
      <c r="P244" s="359">
        <f t="shared" ca="1" si="423"/>
        <v>0</v>
      </c>
      <c r="R244" s="362">
        <f t="shared" ca="1" si="441"/>
        <v>355</v>
      </c>
      <c r="S244" s="362">
        <v>236</v>
      </c>
      <c r="T244" s="371">
        <f t="shared" ca="1" si="442"/>
        <v>0</v>
      </c>
      <c r="U244" s="359">
        <f t="shared" ca="1" si="477"/>
        <v>0</v>
      </c>
      <c r="V244" s="359">
        <f t="shared" ca="1" si="383"/>
        <v>0</v>
      </c>
      <c r="W244" s="359">
        <f t="shared" ca="1" si="384"/>
        <v>0</v>
      </c>
      <c r="X244" s="359">
        <f t="shared" ca="1" si="443"/>
        <v>0</v>
      </c>
      <c r="Y244" s="359">
        <f t="shared" ca="1" si="424"/>
        <v>0</v>
      </c>
      <c r="AA244" s="362">
        <f t="shared" ca="1" si="444"/>
        <v>355</v>
      </c>
      <c r="AB244" s="362">
        <v>236</v>
      </c>
      <c r="AC244" s="371">
        <f t="shared" ca="1" si="445"/>
        <v>0</v>
      </c>
      <c r="AD244" s="359">
        <f t="shared" ca="1" si="490"/>
        <v>0</v>
      </c>
      <c r="AE244" s="359">
        <f t="shared" ca="1" si="386"/>
        <v>0</v>
      </c>
      <c r="AF244" s="359">
        <f t="shared" ca="1" si="387"/>
        <v>0</v>
      </c>
      <c r="AG244" s="359">
        <f t="shared" ca="1" si="446"/>
        <v>0</v>
      </c>
      <c r="AH244" s="359">
        <f t="shared" ca="1" si="425"/>
        <v>0</v>
      </c>
      <c r="AJ244" s="362">
        <f t="shared" ca="1" si="447"/>
        <v>355</v>
      </c>
      <c r="AK244" s="362">
        <v>236</v>
      </c>
      <c r="AL244" s="371">
        <f t="shared" ca="1" si="448"/>
        <v>0</v>
      </c>
      <c r="AM244" s="359">
        <f t="shared" ca="1" si="478"/>
        <v>0</v>
      </c>
      <c r="AN244" s="359">
        <f t="shared" ca="1" si="388"/>
        <v>0</v>
      </c>
      <c r="AO244" s="359">
        <f t="shared" ca="1" si="389"/>
        <v>0</v>
      </c>
      <c r="AP244" s="359">
        <f t="shared" ca="1" si="449"/>
        <v>0</v>
      </c>
      <c r="AQ244" s="359">
        <f t="shared" ca="1" si="426"/>
        <v>0</v>
      </c>
      <c r="AS244" s="362">
        <f t="shared" ca="1" si="450"/>
        <v>355</v>
      </c>
      <c r="AT244" s="362">
        <v>236</v>
      </c>
      <c r="AU244" s="371">
        <f t="shared" ca="1" si="451"/>
        <v>0</v>
      </c>
      <c r="AV244" s="359">
        <f t="shared" ca="1" si="479"/>
        <v>0</v>
      </c>
      <c r="AW244" s="359">
        <f t="shared" ca="1" si="390"/>
        <v>0</v>
      </c>
      <c r="AX244" s="359">
        <f t="shared" ca="1" si="391"/>
        <v>0</v>
      </c>
      <c r="AY244" s="359">
        <f t="shared" ca="1" si="452"/>
        <v>0</v>
      </c>
      <c r="AZ244" s="359">
        <f t="shared" ca="1" si="427"/>
        <v>0</v>
      </c>
      <c r="BB244" s="362">
        <f t="shared" ca="1" si="453"/>
        <v>355</v>
      </c>
      <c r="BC244" s="362">
        <v>236</v>
      </c>
      <c r="BD244" s="371">
        <f t="shared" ca="1" si="454"/>
        <v>0</v>
      </c>
      <c r="BE244" s="359">
        <f t="shared" ca="1" si="480"/>
        <v>0</v>
      </c>
      <c r="BF244" s="359">
        <f t="shared" ca="1" si="392"/>
        <v>0</v>
      </c>
      <c r="BG244" s="359">
        <f t="shared" ca="1" si="393"/>
        <v>0</v>
      </c>
      <c r="BH244" s="359">
        <f t="shared" ca="1" si="394"/>
        <v>0</v>
      </c>
      <c r="BI244" s="359">
        <f t="shared" ca="1" si="428"/>
        <v>0</v>
      </c>
      <c r="BK244" s="362">
        <f t="shared" ca="1" si="455"/>
        <v>355</v>
      </c>
      <c r="BL244" s="362">
        <v>236</v>
      </c>
      <c r="BM244" s="371">
        <f t="shared" ca="1" si="456"/>
        <v>0</v>
      </c>
      <c r="BN244" s="359">
        <f t="shared" ca="1" si="481"/>
        <v>0</v>
      </c>
      <c r="BO244" s="359">
        <f t="shared" ca="1" si="395"/>
        <v>0</v>
      </c>
      <c r="BP244" s="359">
        <f t="shared" ca="1" si="396"/>
        <v>0</v>
      </c>
      <c r="BQ244" s="359">
        <f t="shared" ca="1" si="397"/>
        <v>0</v>
      </c>
      <c r="BR244" s="359">
        <f t="shared" ca="1" si="429"/>
        <v>0</v>
      </c>
      <c r="BT244" s="362">
        <f t="shared" ca="1" si="457"/>
        <v>355</v>
      </c>
      <c r="BU244" s="362">
        <v>236</v>
      </c>
      <c r="BV244" s="371">
        <f t="shared" ca="1" si="458"/>
        <v>0</v>
      </c>
      <c r="BW244" s="359">
        <f t="shared" ca="1" si="482"/>
        <v>0</v>
      </c>
      <c r="BX244" s="359">
        <f t="shared" ca="1" si="398"/>
        <v>0</v>
      </c>
      <c r="BY244" s="359">
        <f t="shared" ca="1" si="399"/>
        <v>0</v>
      </c>
      <c r="BZ244" s="359">
        <f t="shared" ca="1" si="400"/>
        <v>0</v>
      </c>
      <c r="CA244" s="359">
        <f t="shared" ca="1" si="430"/>
        <v>0</v>
      </c>
      <c r="CC244" s="362">
        <f t="shared" ca="1" si="459"/>
        <v>355</v>
      </c>
      <c r="CD244" s="362">
        <v>236</v>
      </c>
      <c r="CE244" s="371">
        <f t="shared" ca="1" si="460"/>
        <v>0</v>
      </c>
      <c r="CF244" s="359">
        <f t="shared" ca="1" si="483"/>
        <v>0</v>
      </c>
      <c r="CG244" s="359">
        <f t="shared" ca="1" si="401"/>
        <v>0</v>
      </c>
      <c r="CH244" s="359">
        <f t="shared" ca="1" si="402"/>
        <v>0</v>
      </c>
      <c r="CI244" s="359">
        <f t="shared" ca="1" si="403"/>
        <v>0</v>
      </c>
      <c r="CJ244" s="359">
        <f t="shared" ca="1" si="431"/>
        <v>0</v>
      </c>
      <c r="CL244" s="362">
        <f t="shared" ca="1" si="461"/>
        <v>355</v>
      </c>
      <c r="CM244" s="362">
        <v>236</v>
      </c>
      <c r="CN244" s="371">
        <f t="shared" ca="1" si="462"/>
        <v>0</v>
      </c>
      <c r="CO244" s="359">
        <f t="shared" ca="1" si="491"/>
        <v>0</v>
      </c>
      <c r="CP244" s="359">
        <f t="shared" ca="1" si="405"/>
        <v>0</v>
      </c>
      <c r="CQ244" s="359">
        <f t="shared" ca="1" si="406"/>
        <v>0</v>
      </c>
      <c r="CR244" s="359">
        <f t="shared" ca="1" si="407"/>
        <v>0</v>
      </c>
      <c r="CS244" s="359">
        <f t="shared" ca="1" si="432"/>
        <v>0</v>
      </c>
      <c r="CU244" s="362">
        <f t="shared" ca="1" si="463"/>
        <v>355</v>
      </c>
      <c r="CV244" s="362">
        <v>236</v>
      </c>
      <c r="CW244" s="371">
        <f t="shared" ca="1" si="464"/>
        <v>0</v>
      </c>
      <c r="CX244" s="359">
        <f t="shared" ca="1" si="484"/>
        <v>0</v>
      </c>
      <c r="CY244" s="359">
        <f t="shared" ca="1" si="408"/>
        <v>0</v>
      </c>
      <c r="CZ244" s="359">
        <f t="shared" ca="1" si="409"/>
        <v>0</v>
      </c>
      <c r="DA244" s="359">
        <f t="shared" ca="1" si="410"/>
        <v>0</v>
      </c>
      <c r="DB244" s="359">
        <f t="shared" ca="1" si="433"/>
        <v>0</v>
      </c>
      <c r="DD244" s="362">
        <f t="shared" ca="1" si="465"/>
        <v>355</v>
      </c>
      <c r="DE244" s="362">
        <v>236</v>
      </c>
      <c r="DF244" s="371">
        <f t="shared" ca="1" si="466"/>
        <v>0</v>
      </c>
      <c r="DG244" s="359">
        <f t="shared" ca="1" si="485"/>
        <v>0</v>
      </c>
      <c r="DH244" s="359">
        <f t="shared" ca="1" si="411"/>
        <v>0</v>
      </c>
      <c r="DI244" s="359">
        <f t="shared" ca="1" si="412"/>
        <v>0</v>
      </c>
      <c r="DJ244" s="359">
        <f t="shared" ca="1" si="413"/>
        <v>0</v>
      </c>
      <c r="DK244" s="359">
        <f t="shared" ca="1" si="434"/>
        <v>0</v>
      </c>
      <c r="DM244" s="362">
        <f t="shared" ca="1" si="467"/>
        <v>355</v>
      </c>
      <c r="DN244" s="362">
        <v>236</v>
      </c>
      <c r="DO244" s="371">
        <f t="shared" ca="1" si="468"/>
        <v>0</v>
      </c>
      <c r="DP244" s="359">
        <f t="shared" ca="1" si="486"/>
        <v>0</v>
      </c>
      <c r="DQ244" s="359">
        <f t="shared" ca="1" si="414"/>
        <v>0</v>
      </c>
      <c r="DR244" s="359">
        <f t="shared" ca="1" si="415"/>
        <v>0</v>
      </c>
      <c r="DS244" s="359">
        <f t="shared" ca="1" si="416"/>
        <v>0</v>
      </c>
      <c r="DT244" s="359">
        <f t="shared" ca="1" si="435"/>
        <v>0</v>
      </c>
      <c r="DV244" s="362">
        <f t="shared" ca="1" si="469"/>
        <v>355</v>
      </c>
      <c r="DW244" s="362">
        <v>236</v>
      </c>
      <c r="DX244" s="371">
        <f t="shared" ca="1" si="470"/>
        <v>0</v>
      </c>
      <c r="DY244" s="359">
        <f t="shared" ca="1" si="487"/>
        <v>0</v>
      </c>
      <c r="DZ244" s="359">
        <f t="shared" ca="1" si="417"/>
        <v>0</v>
      </c>
      <c r="EA244" s="359">
        <f t="shared" ca="1" si="418"/>
        <v>0</v>
      </c>
      <c r="EB244" s="359">
        <f t="shared" ca="1" si="419"/>
        <v>0</v>
      </c>
      <c r="EC244" s="359">
        <f t="shared" ca="1" si="436"/>
        <v>0</v>
      </c>
      <c r="EE244" s="362">
        <f t="shared" ca="1" si="471"/>
        <v>355</v>
      </c>
      <c r="EF244" s="362">
        <v>236</v>
      </c>
      <c r="EG244" s="371">
        <f t="shared" ca="1" si="472"/>
        <v>0</v>
      </c>
      <c r="EH244" s="359">
        <f t="shared" ca="1" si="488"/>
        <v>0</v>
      </c>
      <c r="EI244" s="359">
        <f t="shared" ca="1" si="420"/>
        <v>0</v>
      </c>
      <c r="EJ244" s="359">
        <f t="shared" ca="1" si="421"/>
        <v>0</v>
      </c>
      <c r="EK244" s="359">
        <f t="shared" ca="1" si="422"/>
        <v>0</v>
      </c>
      <c r="EL244" s="359">
        <f t="shared" ca="1" si="437"/>
        <v>0</v>
      </c>
    </row>
    <row r="245" spans="7:142" x14ac:dyDescent="0.35">
      <c r="G245" s="372">
        <f ca="1">IFERROR(INDEX('Inflation Rates'!$A$16:$H$138,MATCH('IRA Roth'!$H245,'Inflation Rates'!$A$16:$A$138,0),6)/INDEX('Inflation Rates'!$A$16:$H$138,MATCH('IRA Roth'!$H245,'Inflation Rates'!$A$16:$A$138,0)-1,6)-1,G244)</f>
        <v>2.0999999999999908E-2</v>
      </c>
      <c r="H245" s="362">
        <f t="shared" ca="1" si="489"/>
        <v>2256</v>
      </c>
      <c r="I245" s="362">
        <f t="shared" ca="1" si="489"/>
        <v>356</v>
      </c>
      <c r="J245" s="362">
        <v>237</v>
      </c>
      <c r="K245" s="371">
        <f t="shared" ca="1" si="439"/>
        <v>0</v>
      </c>
      <c r="L245" s="359">
        <f t="shared" ca="1" si="476"/>
        <v>0</v>
      </c>
      <c r="M245" s="359">
        <f t="shared" ca="1" si="381"/>
        <v>0</v>
      </c>
      <c r="N245" s="359">
        <f t="shared" ca="1" si="382"/>
        <v>0</v>
      </c>
      <c r="O245" s="359">
        <f t="shared" ca="1" si="440"/>
        <v>0</v>
      </c>
      <c r="P245" s="359">
        <f t="shared" ca="1" si="423"/>
        <v>0</v>
      </c>
      <c r="R245" s="362">
        <f t="shared" ca="1" si="441"/>
        <v>356</v>
      </c>
      <c r="S245" s="362">
        <v>237</v>
      </c>
      <c r="T245" s="371">
        <f t="shared" ca="1" si="442"/>
        <v>0</v>
      </c>
      <c r="U245" s="359">
        <f t="shared" ca="1" si="477"/>
        <v>0</v>
      </c>
      <c r="V245" s="359">
        <f t="shared" ca="1" si="383"/>
        <v>0</v>
      </c>
      <c r="W245" s="359">
        <f t="shared" ca="1" si="384"/>
        <v>0</v>
      </c>
      <c r="X245" s="359">
        <f t="shared" ca="1" si="443"/>
        <v>0</v>
      </c>
      <c r="Y245" s="359">
        <f t="shared" ca="1" si="424"/>
        <v>0</v>
      </c>
      <c r="AA245" s="362">
        <f t="shared" ca="1" si="444"/>
        <v>356</v>
      </c>
      <c r="AB245" s="362">
        <v>237</v>
      </c>
      <c r="AC245" s="371">
        <f t="shared" ca="1" si="445"/>
        <v>0</v>
      </c>
      <c r="AD245" s="359">
        <f t="shared" ca="1" si="490"/>
        <v>0</v>
      </c>
      <c r="AE245" s="359">
        <f t="shared" ca="1" si="386"/>
        <v>0</v>
      </c>
      <c r="AF245" s="359">
        <f t="shared" ca="1" si="387"/>
        <v>0</v>
      </c>
      <c r="AG245" s="359">
        <f t="shared" ca="1" si="446"/>
        <v>0</v>
      </c>
      <c r="AH245" s="359">
        <f t="shared" ca="1" si="425"/>
        <v>0</v>
      </c>
      <c r="AJ245" s="362">
        <f t="shared" ca="1" si="447"/>
        <v>356</v>
      </c>
      <c r="AK245" s="362">
        <v>237</v>
      </c>
      <c r="AL245" s="371">
        <f t="shared" ca="1" si="448"/>
        <v>0</v>
      </c>
      <c r="AM245" s="359">
        <f t="shared" ca="1" si="478"/>
        <v>0</v>
      </c>
      <c r="AN245" s="359">
        <f t="shared" ca="1" si="388"/>
        <v>0</v>
      </c>
      <c r="AO245" s="359">
        <f t="shared" ca="1" si="389"/>
        <v>0</v>
      </c>
      <c r="AP245" s="359">
        <f t="shared" ca="1" si="449"/>
        <v>0</v>
      </c>
      <c r="AQ245" s="359">
        <f t="shared" ca="1" si="426"/>
        <v>0</v>
      </c>
      <c r="AS245" s="362">
        <f t="shared" ca="1" si="450"/>
        <v>356</v>
      </c>
      <c r="AT245" s="362">
        <v>237</v>
      </c>
      <c r="AU245" s="371">
        <f t="shared" ca="1" si="451"/>
        <v>0</v>
      </c>
      <c r="AV245" s="359">
        <f t="shared" ca="1" si="479"/>
        <v>0</v>
      </c>
      <c r="AW245" s="359">
        <f t="shared" ca="1" si="390"/>
        <v>0</v>
      </c>
      <c r="AX245" s="359">
        <f t="shared" ca="1" si="391"/>
        <v>0</v>
      </c>
      <c r="AY245" s="359">
        <f t="shared" ca="1" si="452"/>
        <v>0</v>
      </c>
      <c r="AZ245" s="359">
        <f t="shared" ca="1" si="427"/>
        <v>0</v>
      </c>
      <c r="BB245" s="362">
        <f t="shared" ca="1" si="453"/>
        <v>356</v>
      </c>
      <c r="BC245" s="362">
        <v>237</v>
      </c>
      <c r="BD245" s="371">
        <f t="shared" ca="1" si="454"/>
        <v>0</v>
      </c>
      <c r="BE245" s="359">
        <f t="shared" ca="1" si="480"/>
        <v>0</v>
      </c>
      <c r="BF245" s="359">
        <f t="shared" ca="1" si="392"/>
        <v>0</v>
      </c>
      <c r="BG245" s="359">
        <f t="shared" ca="1" si="393"/>
        <v>0</v>
      </c>
      <c r="BH245" s="359">
        <f t="shared" ca="1" si="394"/>
        <v>0</v>
      </c>
      <c r="BI245" s="359">
        <f t="shared" ca="1" si="428"/>
        <v>0</v>
      </c>
      <c r="BK245" s="362">
        <f t="shared" ca="1" si="455"/>
        <v>356</v>
      </c>
      <c r="BL245" s="362">
        <v>237</v>
      </c>
      <c r="BM245" s="371">
        <f t="shared" ca="1" si="456"/>
        <v>0</v>
      </c>
      <c r="BN245" s="359">
        <f t="shared" ca="1" si="481"/>
        <v>0</v>
      </c>
      <c r="BO245" s="359">
        <f t="shared" ca="1" si="395"/>
        <v>0</v>
      </c>
      <c r="BP245" s="359">
        <f t="shared" ca="1" si="396"/>
        <v>0</v>
      </c>
      <c r="BQ245" s="359">
        <f t="shared" ca="1" si="397"/>
        <v>0</v>
      </c>
      <c r="BR245" s="359">
        <f t="shared" ca="1" si="429"/>
        <v>0</v>
      </c>
      <c r="BT245" s="362">
        <f t="shared" ca="1" si="457"/>
        <v>356</v>
      </c>
      <c r="BU245" s="362">
        <v>237</v>
      </c>
      <c r="BV245" s="371">
        <f t="shared" ca="1" si="458"/>
        <v>0</v>
      </c>
      <c r="BW245" s="359">
        <f t="shared" ca="1" si="482"/>
        <v>0</v>
      </c>
      <c r="BX245" s="359">
        <f t="shared" ca="1" si="398"/>
        <v>0</v>
      </c>
      <c r="BY245" s="359">
        <f t="shared" ca="1" si="399"/>
        <v>0</v>
      </c>
      <c r="BZ245" s="359">
        <f t="shared" ca="1" si="400"/>
        <v>0</v>
      </c>
      <c r="CA245" s="359">
        <f t="shared" ca="1" si="430"/>
        <v>0</v>
      </c>
      <c r="CC245" s="362">
        <f t="shared" ca="1" si="459"/>
        <v>356</v>
      </c>
      <c r="CD245" s="362">
        <v>237</v>
      </c>
      <c r="CE245" s="371">
        <f t="shared" ca="1" si="460"/>
        <v>0</v>
      </c>
      <c r="CF245" s="359">
        <f t="shared" ca="1" si="483"/>
        <v>0</v>
      </c>
      <c r="CG245" s="359">
        <f t="shared" ca="1" si="401"/>
        <v>0</v>
      </c>
      <c r="CH245" s="359">
        <f t="shared" ca="1" si="402"/>
        <v>0</v>
      </c>
      <c r="CI245" s="359">
        <f t="shared" ca="1" si="403"/>
        <v>0</v>
      </c>
      <c r="CJ245" s="359">
        <f t="shared" ca="1" si="431"/>
        <v>0</v>
      </c>
      <c r="CL245" s="362">
        <f t="shared" ca="1" si="461"/>
        <v>356</v>
      </c>
      <c r="CM245" s="362">
        <v>237</v>
      </c>
      <c r="CN245" s="371">
        <f t="shared" ca="1" si="462"/>
        <v>0</v>
      </c>
      <c r="CO245" s="359">
        <f t="shared" ca="1" si="491"/>
        <v>0</v>
      </c>
      <c r="CP245" s="359">
        <f t="shared" ca="1" si="405"/>
        <v>0</v>
      </c>
      <c r="CQ245" s="359">
        <f t="shared" ca="1" si="406"/>
        <v>0</v>
      </c>
      <c r="CR245" s="359">
        <f t="shared" ca="1" si="407"/>
        <v>0</v>
      </c>
      <c r="CS245" s="359">
        <f t="shared" ca="1" si="432"/>
        <v>0</v>
      </c>
      <c r="CU245" s="362">
        <f t="shared" ca="1" si="463"/>
        <v>356</v>
      </c>
      <c r="CV245" s="362">
        <v>237</v>
      </c>
      <c r="CW245" s="371">
        <f t="shared" ca="1" si="464"/>
        <v>0</v>
      </c>
      <c r="CX245" s="359">
        <f t="shared" ca="1" si="484"/>
        <v>0</v>
      </c>
      <c r="CY245" s="359">
        <f t="shared" ca="1" si="408"/>
        <v>0</v>
      </c>
      <c r="CZ245" s="359">
        <f t="shared" ca="1" si="409"/>
        <v>0</v>
      </c>
      <c r="DA245" s="359">
        <f t="shared" ca="1" si="410"/>
        <v>0</v>
      </c>
      <c r="DB245" s="359">
        <f t="shared" ca="1" si="433"/>
        <v>0</v>
      </c>
      <c r="DD245" s="362">
        <f t="shared" ca="1" si="465"/>
        <v>356</v>
      </c>
      <c r="DE245" s="362">
        <v>237</v>
      </c>
      <c r="DF245" s="371">
        <f t="shared" ca="1" si="466"/>
        <v>0</v>
      </c>
      <c r="DG245" s="359">
        <f t="shared" ca="1" si="485"/>
        <v>0</v>
      </c>
      <c r="DH245" s="359">
        <f t="shared" ca="1" si="411"/>
        <v>0</v>
      </c>
      <c r="DI245" s="359">
        <f t="shared" ca="1" si="412"/>
        <v>0</v>
      </c>
      <c r="DJ245" s="359">
        <f t="shared" ca="1" si="413"/>
        <v>0</v>
      </c>
      <c r="DK245" s="359">
        <f t="shared" ca="1" si="434"/>
        <v>0</v>
      </c>
      <c r="DM245" s="362">
        <f t="shared" ca="1" si="467"/>
        <v>356</v>
      </c>
      <c r="DN245" s="362">
        <v>237</v>
      </c>
      <c r="DO245" s="371">
        <f t="shared" ca="1" si="468"/>
        <v>0</v>
      </c>
      <c r="DP245" s="359">
        <f t="shared" ca="1" si="486"/>
        <v>0</v>
      </c>
      <c r="DQ245" s="359">
        <f t="shared" ca="1" si="414"/>
        <v>0</v>
      </c>
      <c r="DR245" s="359">
        <f t="shared" ca="1" si="415"/>
        <v>0</v>
      </c>
      <c r="DS245" s="359">
        <f t="shared" ca="1" si="416"/>
        <v>0</v>
      </c>
      <c r="DT245" s="359">
        <f t="shared" ca="1" si="435"/>
        <v>0</v>
      </c>
      <c r="DV245" s="362">
        <f t="shared" ca="1" si="469"/>
        <v>356</v>
      </c>
      <c r="DW245" s="362">
        <v>237</v>
      </c>
      <c r="DX245" s="371">
        <f t="shared" ca="1" si="470"/>
        <v>0</v>
      </c>
      <c r="DY245" s="359">
        <f t="shared" ca="1" si="487"/>
        <v>0</v>
      </c>
      <c r="DZ245" s="359">
        <f t="shared" ca="1" si="417"/>
        <v>0</v>
      </c>
      <c r="EA245" s="359">
        <f t="shared" ca="1" si="418"/>
        <v>0</v>
      </c>
      <c r="EB245" s="359">
        <f t="shared" ca="1" si="419"/>
        <v>0</v>
      </c>
      <c r="EC245" s="359">
        <f t="shared" ca="1" si="436"/>
        <v>0</v>
      </c>
      <c r="EE245" s="362">
        <f t="shared" ca="1" si="471"/>
        <v>356</v>
      </c>
      <c r="EF245" s="362">
        <v>237</v>
      </c>
      <c r="EG245" s="371">
        <f t="shared" ca="1" si="472"/>
        <v>0</v>
      </c>
      <c r="EH245" s="359">
        <f t="shared" ca="1" si="488"/>
        <v>0</v>
      </c>
      <c r="EI245" s="359">
        <f t="shared" ca="1" si="420"/>
        <v>0</v>
      </c>
      <c r="EJ245" s="359">
        <f t="shared" ca="1" si="421"/>
        <v>0</v>
      </c>
      <c r="EK245" s="359">
        <f t="shared" ca="1" si="422"/>
        <v>0</v>
      </c>
      <c r="EL245" s="359">
        <f t="shared" ca="1" si="437"/>
        <v>0</v>
      </c>
    </row>
    <row r="246" spans="7:142" x14ac:dyDescent="0.35">
      <c r="G246" s="372">
        <f ca="1">IFERROR(INDEX('Inflation Rates'!$A$16:$H$138,MATCH('IRA Roth'!$H246,'Inflation Rates'!$A$16:$A$138,0),6)/INDEX('Inflation Rates'!$A$16:$H$138,MATCH('IRA Roth'!$H246,'Inflation Rates'!$A$16:$A$138,0)-1,6)-1,G245)</f>
        <v>2.0999999999999908E-2</v>
      </c>
      <c r="H246" s="362">
        <f t="shared" ca="1" si="489"/>
        <v>2257</v>
      </c>
      <c r="I246" s="362">
        <f t="shared" ca="1" si="489"/>
        <v>357</v>
      </c>
      <c r="J246" s="362">
        <v>238</v>
      </c>
      <c r="K246" s="371">
        <f t="shared" ca="1" si="439"/>
        <v>0</v>
      </c>
      <c r="L246" s="359">
        <f t="shared" ca="1" si="476"/>
        <v>0</v>
      </c>
      <c r="M246" s="359">
        <f t="shared" ca="1" si="381"/>
        <v>0</v>
      </c>
      <c r="N246" s="359">
        <f t="shared" ca="1" si="382"/>
        <v>0</v>
      </c>
      <c r="O246" s="359">
        <f t="shared" ca="1" si="440"/>
        <v>0</v>
      </c>
      <c r="P246" s="359">
        <f t="shared" ca="1" si="423"/>
        <v>0</v>
      </c>
      <c r="R246" s="362">
        <f t="shared" ca="1" si="441"/>
        <v>357</v>
      </c>
      <c r="S246" s="362">
        <v>238</v>
      </c>
      <c r="T246" s="371">
        <f t="shared" ca="1" si="442"/>
        <v>0</v>
      </c>
      <c r="U246" s="359">
        <f t="shared" ca="1" si="477"/>
        <v>0</v>
      </c>
      <c r="V246" s="359">
        <f t="shared" ca="1" si="383"/>
        <v>0</v>
      </c>
      <c r="W246" s="359">
        <f t="shared" ca="1" si="384"/>
        <v>0</v>
      </c>
      <c r="X246" s="359">
        <f t="shared" ca="1" si="443"/>
        <v>0</v>
      </c>
      <c r="Y246" s="359">
        <f t="shared" ca="1" si="424"/>
        <v>0</v>
      </c>
      <c r="AA246" s="362">
        <f t="shared" ca="1" si="444"/>
        <v>357</v>
      </c>
      <c r="AB246" s="362">
        <v>238</v>
      </c>
      <c r="AC246" s="371">
        <f t="shared" ca="1" si="445"/>
        <v>0</v>
      </c>
      <c r="AD246" s="359">
        <f t="shared" ca="1" si="490"/>
        <v>0</v>
      </c>
      <c r="AE246" s="359">
        <f t="shared" ca="1" si="386"/>
        <v>0</v>
      </c>
      <c r="AF246" s="359">
        <f t="shared" ca="1" si="387"/>
        <v>0</v>
      </c>
      <c r="AG246" s="359">
        <f t="shared" ca="1" si="446"/>
        <v>0</v>
      </c>
      <c r="AH246" s="359">
        <f t="shared" ca="1" si="425"/>
        <v>0</v>
      </c>
      <c r="AJ246" s="362">
        <f t="shared" ca="1" si="447"/>
        <v>357</v>
      </c>
      <c r="AK246" s="362">
        <v>238</v>
      </c>
      <c r="AL246" s="371">
        <f t="shared" ca="1" si="448"/>
        <v>0</v>
      </c>
      <c r="AM246" s="359">
        <f t="shared" ca="1" si="478"/>
        <v>0</v>
      </c>
      <c r="AN246" s="359">
        <f t="shared" ca="1" si="388"/>
        <v>0</v>
      </c>
      <c r="AO246" s="359">
        <f t="shared" ca="1" si="389"/>
        <v>0</v>
      </c>
      <c r="AP246" s="359">
        <f t="shared" ca="1" si="449"/>
        <v>0</v>
      </c>
      <c r="AQ246" s="359">
        <f t="shared" ca="1" si="426"/>
        <v>0</v>
      </c>
      <c r="AS246" s="362">
        <f t="shared" ca="1" si="450"/>
        <v>357</v>
      </c>
      <c r="AT246" s="362">
        <v>238</v>
      </c>
      <c r="AU246" s="371">
        <f t="shared" ca="1" si="451"/>
        <v>0</v>
      </c>
      <c r="AV246" s="359">
        <f t="shared" ca="1" si="479"/>
        <v>0</v>
      </c>
      <c r="AW246" s="359">
        <f t="shared" ca="1" si="390"/>
        <v>0</v>
      </c>
      <c r="AX246" s="359">
        <f t="shared" ca="1" si="391"/>
        <v>0</v>
      </c>
      <c r="AY246" s="359">
        <f t="shared" ca="1" si="452"/>
        <v>0</v>
      </c>
      <c r="AZ246" s="359">
        <f t="shared" ca="1" si="427"/>
        <v>0</v>
      </c>
      <c r="BB246" s="362">
        <f t="shared" ca="1" si="453"/>
        <v>357</v>
      </c>
      <c r="BC246" s="362">
        <v>238</v>
      </c>
      <c r="BD246" s="371">
        <f t="shared" ca="1" si="454"/>
        <v>0</v>
      </c>
      <c r="BE246" s="359">
        <f t="shared" ca="1" si="480"/>
        <v>0</v>
      </c>
      <c r="BF246" s="359">
        <f t="shared" ca="1" si="392"/>
        <v>0</v>
      </c>
      <c r="BG246" s="359">
        <f t="shared" ca="1" si="393"/>
        <v>0</v>
      </c>
      <c r="BH246" s="359">
        <f t="shared" ca="1" si="394"/>
        <v>0</v>
      </c>
      <c r="BI246" s="359">
        <f t="shared" ca="1" si="428"/>
        <v>0</v>
      </c>
      <c r="BK246" s="362">
        <f t="shared" ca="1" si="455"/>
        <v>357</v>
      </c>
      <c r="BL246" s="362">
        <v>238</v>
      </c>
      <c r="BM246" s="371">
        <f t="shared" ca="1" si="456"/>
        <v>0</v>
      </c>
      <c r="BN246" s="359">
        <f t="shared" ca="1" si="481"/>
        <v>0</v>
      </c>
      <c r="BO246" s="359">
        <f t="shared" ca="1" si="395"/>
        <v>0</v>
      </c>
      <c r="BP246" s="359">
        <f t="shared" ca="1" si="396"/>
        <v>0</v>
      </c>
      <c r="BQ246" s="359">
        <f t="shared" ca="1" si="397"/>
        <v>0</v>
      </c>
      <c r="BR246" s="359">
        <f t="shared" ca="1" si="429"/>
        <v>0</v>
      </c>
      <c r="BT246" s="362">
        <f t="shared" ca="1" si="457"/>
        <v>357</v>
      </c>
      <c r="BU246" s="362">
        <v>238</v>
      </c>
      <c r="BV246" s="371">
        <f t="shared" ca="1" si="458"/>
        <v>0</v>
      </c>
      <c r="BW246" s="359">
        <f t="shared" ca="1" si="482"/>
        <v>0</v>
      </c>
      <c r="BX246" s="359">
        <f t="shared" ca="1" si="398"/>
        <v>0</v>
      </c>
      <c r="BY246" s="359">
        <f t="shared" ca="1" si="399"/>
        <v>0</v>
      </c>
      <c r="BZ246" s="359">
        <f t="shared" ca="1" si="400"/>
        <v>0</v>
      </c>
      <c r="CA246" s="359">
        <f t="shared" ca="1" si="430"/>
        <v>0</v>
      </c>
      <c r="CC246" s="362">
        <f t="shared" ca="1" si="459"/>
        <v>357</v>
      </c>
      <c r="CD246" s="362">
        <v>238</v>
      </c>
      <c r="CE246" s="371">
        <f t="shared" ca="1" si="460"/>
        <v>0</v>
      </c>
      <c r="CF246" s="359">
        <f t="shared" ca="1" si="483"/>
        <v>0</v>
      </c>
      <c r="CG246" s="359">
        <f t="shared" ca="1" si="401"/>
        <v>0</v>
      </c>
      <c r="CH246" s="359">
        <f t="shared" ca="1" si="402"/>
        <v>0</v>
      </c>
      <c r="CI246" s="359">
        <f t="shared" ca="1" si="403"/>
        <v>0</v>
      </c>
      <c r="CJ246" s="359">
        <f t="shared" ca="1" si="431"/>
        <v>0</v>
      </c>
      <c r="CL246" s="362">
        <f t="shared" ca="1" si="461"/>
        <v>357</v>
      </c>
      <c r="CM246" s="362">
        <v>238</v>
      </c>
      <c r="CN246" s="371">
        <f t="shared" ca="1" si="462"/>
        <v>0</v>
      </c>
      <c r="CO246" s="359">
        <f t="shared" ca="1" si="491"/>
        <v>0</v>
      </c>
      <c r="CP246" s="359">
        <f t="shared" ca="1" si="405"/>
        <v>0</v>
      </c>
      <c r="CQ246" s="359">
        <f t="shared" ca="1" si="406"/>
        <v>0</v>
      </c>
      <c r="CR246" s="359">
        <f t="shared" ca="1" si="407"/>
        <v>0</v>
      </c>
      <c r="CS246" s="359">
        <f t="shared" ca="1" si="432"/>
        <v>0</v>
      </c>
      <c r="CU246" s="362">
        <f t="shared" ca="1" si="463"/>
        <v>357</v>
      </c>
      <c r="CV246" s="362">
        <v>238</v>
      </c>
      <c r="CW246" s="371">
        <f t="shared" ca="1" si="464"/>
        <v>0</v>
      </c>
      <c r="CX246" s="359">
        <f t="shared" ca="1" si="484"/>
        <v>0</v>
      </c>
      <c r="CY246" s="359">
        <f t="shared" ca="1" si="408"/>
        <v>0</v>
      </c>
      <c r="CZ246" s="359">
        <f t="shared" ca="1" si="409"/>
        <v>0</v>
      </c>
      <c r="DA246" s="359">
        <f t="shared" ca="1" si="410"/>
        <v>0</v>
      </c>
      <c r="DB246" s="359">
        <f t="shared" ca="1" si="433"/>
        <v>0</v>
      </c>
      <c r="DD246" s="362">
        <f t="shared" ca="1" si="465"/>
        <v>357</v>
      </c>
      <c r="DE246" s="362">
        <v>238</v>
      </c>
      <c r="DF246" s="371">
        <f t="shared" ca="1" si="466"/>
        <v>0</v>
      </c>
      <c r="DG246" s="359">
        <f t="shared" ca="1" si="485"/>
        <v>0</v>
      </c>
      <c r="DH246" s="359">
        <f t="shared" ca="1" si="411"/>
        <v>0</v>
      </c>
      <c r="DI246" s="359">
        <f t="shared" ca="1" si="412"/>
        <v>0</v>
      </c>
      <c r="DJ246" s="359">
        <f t="shared" ca="1" si="413"/>
        <v>0</v>
      </c>
      <c r="DK246" s="359">
        <f t="shared" ca="1" si="434"/>
        <v>0</v>
      </c>
      <c r="DM246" s="362">
        <f t="shared" ca="1" si="467"/>
        <v>357</v>
      </c>
      <c r="DN246" s="362">
        <v>238</v>
      </c>
      <c r="DO246" s="371">
        <f t="shared" ca="1" si="468"/>
        <v>0</v>
      </c>
      <c r="DP246" s="359">
        <f t="shared" ca="1" si="486"/>
        <v>0</v>
      </c>
      <c r="DQ246" s="359">
        <f t="shared" ca="1" si="414"/>
        <v>0</v>
      </c>
      <c r="DR246" s="359">
        <f t="shared" ca="1" si="415"/>
        <v>0</v>
      </c>
      <c r="DS246" s="359">
        <f t="shared" ca="1" si="416"/>
        <v>0</v>
      </c>
      <c r="DT246" s="359">
        <f t="shared" ca="1" si="435"/>
        <v>0</v>
      </c>
      <c r="DV246" s="362">
        <f t="shared" ca="1" si="469"/>
        <v>357</v>
      </c>
      <c r="DW246" s="362">
        <v>238</v>
      </c>
      <c r="DX246" s="371">
        <f t="shared" ca="1" si="470"/>
        <v>0</v>
      </c>
      <c r="DY246" s="359">
        <f t="shared" ca="1" si="487"/>
        <v>0</v>
      </c>
      <c r="DZ246" s="359">
        <f t="shared" ca="1" si="417"/>
        <v>0</v>
      </c>
      <c r="EA246" s="359">
        <f t="shared" ca="1" si="418"/>
        <v>0</v>
      </c>
      <c r="EB246" s="359">
        <f t="shared" ca="1" si="419"/>
        <v>0</v>
      </c>
      <c r="EC246" s="359">
        <f t="shared" ca="1" si="436"/>
        <v>0</v>
      </c>
      <c r="EE246" s="362">
        <f t="shared" ca="1" si="471"/>
        <v>357</v>
      </c>
      <c r="EF246" s="362">
        <v>238</v>
      </c>
      <c r="EG246" s="371">
        <f t="shared" ca="1" si="472"/>
        <v>0</v>
      </c>
      <c r="EH246" s="359">
        <f t="shared" ca="1" si="488"/>
        <v>0</v>
      </c>
      <c r="EI246" s="359">
        <f t="shared" ca="1" si="420"/>
        <v>0</v>
      </c>
      <c r="EJ246" s="359">
        <f t="shared" ca="1" si="421"/>
        <v>0</v>
      </c>
      <c r="EK246" s="359">
        <f t="shared" ca="1" si="422"/>
        <v>0</v>
      </c>
      <c r="EL246" s="359">
        <f t="shared" ca="1" si="437"/>
        <v>0</v>
      </c>
    </row>
    <row r="247" spans="7:142" x14ac:dyDescent="0.35">
      <c r="G247" s="372">
        <f ca="1">IFERROR(INDEX('Inflation Rates'!$A$16:$H$138,MATCH('IRA Roth'!$H247,'Inflation Rates'!$A$16:$A$138,0),6)/INDEX('Inflation Rates'!$A$16:$H$138,MATCH('IRA Roth'!$H247,'Inflation Rates'!$A$16:$A$138,0)-1,6)-1,G246)</f>
        <v>2.0999999999999908E-2</v>
      </c>
      <c r="H247" s="362">
        <f t="shared" ca="1" si="489"/>
        <v>2258</v>
      </c>
      <c r="I247" s="362">
        <f t="shared" ca="1" si="489"/>
        <v>358</v>
      </c>
      <c r="J247" s="362">
        <v>239</v>
      </c>
      <c r="K247" s="371">
        <f t="shared" ca="1" si="439"/>
        <v>0</v>
      </c>
      <c r="L247" s="359">
        <f t="shared" ca="1" si="476"/>
        <v>0</v>
      </c>
      <c r="M247" s="359">
        <f t="shared" ca="1" si="381"/>
        <v>0</v>
      </c>
      <c r="N247" s="359">
        <f t="shared" ca="1" si="382"/>
        <v>0</v>
      </c>
      <c r="O247" s="359">
        <f t="shared" ca="1" si="440"/>
        <v>0</v>
      </c>
      <c r="P247" s="359">
        <f t="shared" ca="1" si="423"/>
        <v>0</v>
      </c>
      <c r="R247" s="362">
        <f t="shared" ca="1" si="441"/>
        <v>358</v>
      </c>
      <c r="S247" s="362">
        <v>239</v>
      </c>
      <c r="T247" s="371">
        <f t="shared" ca="1" si="442"/>
        <v>0</v>
      </c>
      <c r="U247" s="359">
        <f t="shared" ca="1" si="477"/>
        <v>0</v>
      </c>
      <c r="V247" s="359">
        <f t="shared" ca="1" si="383"/>
        <v>0</v>
      </c>
      <c r="W247" s="359">
        <f t="shared" ca="1" si="384"/>
        <v>0</v>
      </c>
      <c r="X247" s="359">
        <f t="shared" ca="1" si="443"/>
        <v>0</v>
      </c>
      <c r="Y247" s="359">
        <f t="shared" ca="1" si="424"/>
        <v>0</v>
      </c>
      <c r="AA247" s="362">
        <f t="shared" ca="1" si="444"/>
        <v>358</v>
      </c>
      <c r="AB247" s="362">
        <v>239</v>
      </c>
      <c r="AC247" s="371">
        <f t="shared" ca="1" si="445"/>
        <v>0</v>
      </c>
      <c r="AD247" s="359">
        <f t="shared" ca="1" si="490"/>
        <v>0</v>
      </c>
      <c r="AE247" s="359">
        <f t="shared" ca="1" si="386"/>
        <v>0</v>
      </c>
      <c r="AF247" s="359">
        <f t="shared" ca="1" si="387"/>
        <v>0</v>
      </c>
      <c r="AG247" s="359">
        <f t="shared" ca="1" si="446"/>
        <v>0</v>
      </c>
      <c r="AH247" s="359">
        <f t="shared" ca="1" si="425"/>
        <v>0</v>
      </c>
      <c r="AJ247" s="362">
        <f t="shared" ca="1" si="447"/>
        <v>358</v>
      </c>
      <c r="AK247" s="362">
        <v>239</v>
      </c>
      <c r="AL247" s="371">
        <f t="shared" ca="1" si="448"/>
        <v>0</v>
      </c>
      <c r="AM247" s="359">
        <f t="shared" ca="1" si="478"/>
        <v>0</v>
      </c>
      <c r="AN247" s="359">
        <f t="shared" ca="1" si="388"/>
        <v>0</v>
      </c>
      <c r="AO247" s="359">
        <f t="shared" ca="1" si="389"/>
        <v>0</v>
      </c>
      <c r="AP247" s="359">
        <f t="shared" ca="1" si="449"/>
        <v>0</v>
      </c>
      <c r="AQ247" s="359">
        <f t="shared" ca="1" si="426"/>
        <v>0</v>
      </c>
      <c r="AS247" s="362">
        <f t="shared" ca="1" si="450"/>
        <v>358</v>
      </c>
      <c r="AT247" s="362">
        <v>239</v>
      </c>
      <c r="AU247" s="371">
        <f t="shared" ca="1" si="451"/>
        <v>0</v>
      </c>
      <c r="AV247" s="359">
        <f t="shared" ca="1" si="479"/>
        <v>0</v>
      </c>
      <c r="AW247" s="359">
        <f t="shared" ca="1" si="390"/>
        <v>0</v>
      </c>
      <c r="AX247" s="359">
        <f t="shared" ca="1" si="391"/>
        <v>0</v>
      </c>
      <c r="AY247" s="359">
        <f t="shared" ca="1" si="452"/>
        <v>0</v>
      </c>
      <c r="AZ247" s="359">
        <f t="shared" ca="1" si="427"/>
        <v>0</v>
      </c>
      <c r="BB247" s="362">
        <f t="shared" ca="1" si="453"/>
        <v>358</v>
      </c>
      <c r="BC247" s="362">
        <v>239</v>
      </c>
      <c r="BD247" s="371">
        <f t="shared" ca="1" si="454"/>
        <v>0</v>
      </c>
      <c r="BE247" s="359">
        <f t="shared" ca="1" si="480"/>
        <v>0</v>
      </c>
      <c r="BF247" s="359">
        <f t="shared" ca="1" si="392"/>
        <v>0</v>
      </c>
      <c r="BG247" s="359">
        <f t="shared" ca="1" si="393"/>
        <v>0</v>
      </c>
      <c r="BH247" s="359">
        <f t="shared" ca="1" si="394"/>
        <v>0</v>
      </c>
      <c r="BI247" s="359">
        <f t="shared" ca="1" si="428"/>
        <v>0</v>
      </c>
      <c r="BK247" s="362">
        <f t="shared" ca="1" si="455"/>
        <v>358</v>
      </c>
      <c r="BL247" s="362">
        <v>239</v>
      </c>
      <c r="BM247" s="371">
        <f t="shared" ca="1" si="456"/>
        <v>0</v>
      </c>
      <c r="BN247" s="359">
        <f t="shared" ca="1" si="481"/>
        <v>0</v>
      </c>
      <c r="BO247" s="359">
        <f t="shared" ca="1" si="395"/>
        <v>0</v>
      </c>
      <c r="BP247" s="359">
        <f t="shared" ca="1" si="396"/>
        <v>0</v>
      </c>
      <c r="BQ247" s="359">
        <f t="shared" ca="1" si="397"/>
        <v>0</v>
      </c>
      <c r="BR247" s="359">
        <f t="shared" ca="1" si="429"/>
        <v>0</v>
      </c>
      <c r="BT247" s="362">
        <f t="shared" ca="1" si="457"/>
        <v>358</v>
      </c>
      <c r="BU247" s="362">
        <v>239</v>
      </c>
      <c r="BV247" s="371">
        <f t="shared" ca="1" si="458"/>
        <v>0</v>
      </c>
      <c r="BW247" s="359">
        <f t="shared" ca="1" si="482"/>
        <v>0</v>
      </c>
      <c r="BX247" s="359">
        <f t="shared" ca="1" si="398"/>
        <v>0</v>
      </c>
      <c r="BY247" s="359">
        <f t="shared" ca="1" si="399"/>
        <v>0</v>
      </c>
      <c r="BZ247" s="359">
        <f t="shared" ca="1" si="400"/>
        <v>0</v>
      </c>
      <c r="CA247" s="359">
        <f t="shared" ca="1" si="430"/>
        <v>0</v>
      </c>
      <c r="CC247" s="362">
        <f t="shared" ca="1" si="459"/>
        <v>358</v>
      </c>
      <c r="CD247" s="362">
        <v>239</v>
      </c>
      <c r="CE247" s="371">
        <f t="shared" ca="1" si="460"/>
        <v>0</v>
      </c>
      <c r="CF247" s="359">
        <f t="shared" ca="1" si="483"/>
        <v>0</v>
      </c>
      <c r="CG247" s="359">
        <f t="shared" ca="1" si="401"/>
        <v>0</v>
      </c>
      <c r="CH247" s="359">
        <f t="shared" ca="1" si="402"/>
        <v>0</v>
      </c>
      <c r="CI247" s="359">
        <f t="shared" ca="1" si="403"/>
        <v>0</v>
      </c>
      <c r="CJ247" s="359">
        <f t="shared" ca="1" si="431"/>
        <v>0</v>
      </c>
      <c r="CL247" s="362">
        <f t="shared" ca="1" si="461"/>
        <v>358</v>
      </c>
      <c r="CM247" s="362">
        <v>239</v>
      </c>
      <c r="CN247" s="371">
        <f t="shared" ca="1" si="462"/>
        <v>0</v>
      </c>
      <c r="CO247" s="359">
        <f t="shared" ca="1" si="491"/>
        <v>0</v>
      </c>
      <c r="CP247" s="359">
        <f t="shared" ca="1" si="405"/>
        <v>0</v>
      </c>
      <c r="CQ247" s="359">
        <f t="shared" ca="1" si="406"/>
        <v>0</v>
      </c>
      <c r="CR247" s="359">
        <f t="shared" ca="1" si="407"/>
        <v>0</v>
      </c>
      <c r="CS247" s="359">
        <f t="shared" ca="1" si="432"/>
        <v>0</v>
      </c>
      <c r="CU247" s="362">
        <f t="shared" ca="1" si="463"/>
        <v>358</v>
      </c>
      <c r="CV247" s="362">
        <v>239</v>
      </c>
      <c r="CW247" s="371">
        <f t="shared" ca="1" si="464"/>
        <v>0</v>
      </c>
      <c r="CX247" s="359">
        <f t="shared" ca="1" si="484"/>
        <v>0</v>
      </c>
      <c r="CY247" s="359">
        <f t="shared" ca="1" si="408"/>
        <v>0</v>
      </c>
      <c r="CZ247" s="359">
        <f t="shared" ca="1" si="409"/>
        <v>0</v>
      </c>
      <c r="DA247" s="359">
        <f t="shared" ca="1" si="410"/>
        <v>0</v>
      </c>
      <c r="DB247" s="359">
        <f t="shared" ca="1" si="433"/>
        <v>0</v>
      </c>
      <c r="DD247" s="362">
        <f t="shared" ca="1" si="465"/>
        <v>358</v>
      </c>
      <c r="DE247" s="362">
        <v>239</v>
      </c>
      <c r="DF247" s="371">
        <f t="shared" ca="1" si="466"/>
        <v>0</v>
      </c>
      <c r="DG247" s="359">
        <f t="shared" ca="1" si="485"/>
        <v>0</v>
      </c>
      <c r="DH247" s="359">
        <f t="shared" ca="1" si="411"/>
        <v>0</v>
      </c>
      <c r="DI247" s="359">
        <f t="shared" ca="1" si="412"/>
        <v>0</v>
      </c>
      <c r="DJ247" s="359">
        <f t="shared" ca="1" si="413"/>
        <v>0</v>
      </c>
      <c r="DK247" s="359">
        <f t="shared" ca="1" si="434"/>
        <v>0</v>
      </c>
      <c r="DM247" s="362">
        <f t="shared" ca="1" si="467"/>
        <v>358</v>
      </c>
      <c r="DN247" s="362">
        <v>239</v>
      </c>
      <c r="DO247" s="371">
        <f t="shared" ca="1" si="468"/>
        <v>0</v>
      </c>
      <c r="DP247" s="359">
        <f t="shared" ca="1" si="486"/>
        <v>0</v>
      </c>
      <c r="DQ247" s="359">
        <f t="shared" ca="1" si="414"/>
        <v>0</v>
      </c>
      <c r="DR247" s="359">
        <f t="shared" ca="1" si="415"/>
        <v>0</v>
      </c>
      <c r="DS247" s="359">
        <f t="shared" ca="1" si="416"/>
        <v>0</v>
      </c>
      <c r="DT247" s="359">
        <f t="shared" ca="1" si="435"/>
        <v>0</v>
      </c>
      <c r="DV247" s="362">
        <f t="shared" ca="1" si="469"/>
        <v>358</v>
      </c>
      <c r="DW247" s="362">
        <v>239</v>
      </c>
      <c r="DX247" s="371">
        <f t="shared" ca="1" si="470"/>
        <v>0</v>
      </c>
      <c r="DY247" s="359">
        <f t="shared" ca="1" si="487"/>
        <v>0</v>
      </c>
      <c r="DZ247" s="359">
        <f t="shared" ca="1" si="417"/>
        <v>0</v>
      </c>
      <c r="EA247" s="359">
        <f t="shared" ca="1" si="418"/>
        <v>0</v>
      </c>
      <c r="EB247" s="359">
        <f t="shared" ca="1" si="419"/>
        <v>0</v>
      </c>
      <c r="EC247" s="359">
        <f t="shared" ca="1" si="436"/>
        <v>0</v>
      </c>
      <c r="EE247" s="362">
        <f t="shared" ca="1" si="471"/>
        <v>358</v>
      </c>
      <c r="EF247" s="362">
        <v>239</v>
      </c>
      <c r="EG247" s="371">
        <f t="shared" ca="1" si="472"/>
        <v>0</v>
      </c>
      <c r="EH247" s="359">
        <f t="shared" ca="1" si="488"/>
        <v>0</v>
      </c>
      <c r="EI247" s="359">
        <f t="shared" ca="1" si="420"/>
        <v>0</v>
      </c>
      <c r="EJ247" s="359">
        <f t="shared" ca="1" si="421"/>
        <v>0</v>
      </c>
      <c r="EK247" s="359">
        <f t="shared" ca="1" si="422"/>
        <v>0</v>
      </c>
      <c r="EL247" s="359">
        <f t="shared" ca="1" si="437"/>
        <v>0</v>
      </c>
    </row>
    <row r="248" spans="7:142" x14ac:dyDescent="0.35">
      <c r="G248" s="372">
        <f ca="1">IFERROR(INDEX('Inflation Rates'!$A$16:$H$138,MATCH('IRA Roth'!$H248,'Inflation Rates'!$A$16:$A$138,0),6)/INDEX('Inflation Rates'!$A$16:$H$138,MATCH('IRA Roth'!$H248,'Inflation Rates'!$A$16:$A$138,0)-1,6)-1,G247)</f>
        <v>2.0999999999999908E-2</v>
      </c>
      <c r="H248" s="362">
        <f t="shared" ca="1" si="489"/>
        <v>2259</v>
      </c>
      <c r="I248" s="362">
        <f t="shared" ca="1" si="489"/>
        <v>359</v>
      </c>
      <c r="J248" s="362">
        <v>240</v>
      </c>
      <c r="K248" s="371">
        <f t="shared" ca="1" si="439"/>
        <v>0</v>
      </c>
      <c r="L248" s="359">
        <f t="shared" ca="1" si="476"/>
        <v>0</v>
      </c>
      <c r="M248" s="359">
        <f t="shared" ca="1" si="381"/>
        <v>0</v>
      </c>
      <c r="N248" s="359">
        <f t="shared" ca="1" si="382"/>
        <v>0</v>
      </c>
      <c r="O248" s="359">
        <f t="shared" ca="1" si="440"/>
        <v>0</v>
      </c>
      <c r="P248" s="359">
        <f t="shared" ca="1" si="423"/>
        <v>0</v>
      </c>
      <c r="R248" s="362">
        <f t="shared" ca="1" si="441"/>
        <v>359</v>
      </c>
      <c r="S248" s="362">
        <v>240</v>
      </c>
      <c r="T248" s="371">
        <f t="shared" ca="1" si="442"/>
        <v>0</v>
      </c>
      <c r="U248" s="359">
        <f t="shared" ca="1" si="477"/>
        <v>0</v>
      </c>
      <c r="V248" s="359">
        <f t="shared" ca="1" si="383"/>
        <v>0</v>
      </c>
      <c r="W248" s="359">
        <f t="shared" ca="1" si="384"/>
        <v>0</v>
      </c>
      <c r="X248" s="359">
        <f t="shared" ca="1" si="443"/>
        <v>0</v>
      </c>
      <c r="Y248" s="359">
        <f t="shared" ca="1" si="424"/>
        <v>0</v>
      </c>
      <c r="AA248" s="362">
        <f t="shared" ca="1" si="444"/>
        <v>359</v>
      </c>
      <c r="AB248" s="362">
        <v>240</v>
      </c>
      <c r="AC248" s="371">
        <f t="shared" ca="1" si="445"/>
        <v>0</v>
      </c>
      <c r="AD248" s="359">
        <f t="shared" ca="1" si="490"/>
        <v>0</v>
      </c>
      <c r="AE248" s="359">
        <f t="shared" ca="1" si="386"/>
        <v>0</v>
      </c>
      <c r="AF248" s="359">
        <f t="shared" ca="1" si="387"/>
        <v>0</v>
      </c>
      <c r="AG248" s="359">
        <f t="shared" ca="1" si="446"/>
        <v>0</v>
      </c>
      <c r="AH248" s="359">
        <f t="shared" ca="1" si="425"/>
        <v>0</v>
      </c>
      <c r="AJ248" s="362">
        <f t="shared" ca="1" si="447"/>
        <v>359</v>
      </c>
      <c r="AK248" s="362">
        <v>240</v>
      </c>
      <c r="AL248" s="371">
        <f t="shared" ca="1" si="448"/>
        <v>0</v>
      </c>
      <c r="AM248" s="359">
        <f t="shared" ca="1" si="478"/>
        <v>0</v>
      </c>
      <c r="AN248" s="359">
        <f t="shared" ca="1" si="388"/>
        <v>0</v>
      </c>
      <c r="AO248" s="359">
        <f t="shared" ca="1" si="389"/>
        <v>0</v>
      </c>
      <c r="AP248" s="359">
        <f t="shared" ca="1" si="449"/>
        <v>0</v>
      </c>
      <c r="AQ248" s="359">
        <f t="shared" ca="1" si="426"/>
        <v>0</v>
      </c>
      <c r="AS248" s="362">
        <f t="shared" ca="1" si="450"/>
        <v>359</v>
      </c>
      <c r="AT248" s="362">
        <v>240</v>
      </c>
      <c r="AU248" s="371">
        <f t="shared" ca="1" si="451"/>
        <v>0</v>
      </c>
      <c r="AV248" s="359">
        <f t="shared" ca="1" si="479"/>
        <v>0</v>
      </c>
      <c r="AW248" s="359">
        <f t="shared" ca="1" si="390"/>
        <v>0</v>
      </c>
      <c r="AX248" s="359">
        <f t="shared" ca="1" si="391"/>
        <v>0</v>
      </c>
      <c r="AY248" s="359">
        <f t="shared" ca="1" si="452"/>
        <v>0</v>
      </c>
      <c r="AZ248" s="359">
        <f t="shared" ca="1" si="427"/>
        <v>0</v>
      </c>
      <c r="BB248" s="362">
        <f t="shared" ca="1" si="453"/>
        <v>359</v>
      </c>
      <c r="BC248" s="362">
        <v>240</v>
      </c>
      <c r="BD248" s="371">
        <f t="shared" ca="1" si="454"/>
        <v>0</v>
      </c>
      <c r="BE248" s="359">
        <f t="shared" ca="1" si="480"/>
        <v>0</v>
      </c>
      <c r="BF248" s="359">
        <f t="shared" ca="1" si="392"/>
        <v>0</v>
      </c>
      <c r="BG248" s="359">
        <f t="shared" ca="1" si="393"/>
        <v>0</v>
      </c>
      <c r="BH248" s="359">
        <f t="shared" ca="1" si="394"/>
        <v>0</v>
      </c>
      <c r="BI248" s="359">
        <f t="shared" ca="1" si="428"/>
        <v>0</v>
      </c>
      <c r="BK248" s="362">
        <f t="shared" ca="1" si="455"/>
        <v>359</v>
      </c>
      <c r="BL248" s="362">
        <v>240</v>
      </c>
      <c r="BM248" s="371">
        <f t="shared" ca="1" si="456"/>
        <v>0</v>
      </c>
      <c r="BN248" s="359">
        <f t="shared" ca="1" si="481"/>
        <v>0</v>
      </c>
      <c r="BO248" s="359">
        <f t="shared" ca="1" si="395"/>
        <v>0</v>
      </c>
      <c r="BP248" s="359">
        <f t="shared" ca="1" si="396"/>
        <v>0</v>
      </c>
      <c r="BQ248" s="359">
        <f t="shared" ca="1" si="397"/>
        <v>0</v>
      </c>
      <c r="BR248" s="359">
        <f t="shared" ca="1" si="429"/>
        <v>0</v>
      </c>
      <c r="BT248" s="362">
        <f t="shared" ca="1" si="457"/>
        <v>359</v>
      </c>
      <c r="BU248" s="362">
        <v>240</v>
      </c>
      <c r="BV248" s="371">
        <f t="shared" ca="1" si="458"/>
        <v>0</v>
      </c>
      <c r="BW248" s="359">
        <f t="shared" ca="1" si="482"/>
        <v>0</v>
      </c>
      <c r="BX248" s="359">
        <f t="shared" ca="1" si="398"/>
        <v>0</v>
      </c>
      <c r="BY248" s="359">
        <f t="shared" ca="1" si="399"/>
        <v>0</v>
      </c>
      <c r="BZ248" s="359">
        <f t="shared" ca="1" si="400"/>
        <v>0</v>
      </c>
      <c r="CA248" s="359">
        <f t="shared" ca="1" si="430"/>
        <v>0</v>
      </c>
      <c r="CC248" s="362">
        <f t="shared" ca="1" si="459"/>
        <v>359</v>
      </c>
      <c r="CD248" s="362">
        <v>240</v>
      </c>
      <c r="CE248" s="371">
        <f t="shared" ca="1" si="460"/>
        <v>0</v>
      </c>
      <c r="CF248" s="359">
        <f t="shared" ca="1" si="483"/>
        <v>0</v>
      </c>
      <c r="CG248" s="359">
        <f t="shared" ca="1" si="401"/>
        <v>0</v>
      </c>
      <c r="CH248" s="359">
        <f t="shared" ca="1" si="402"/>
        <v>0</v>
      </c>
      <c r="CI248" s="359">
        <f t="shared" ca="1" si="403"/>
        <v>0</v>
      </c>
      <c r="CJ248" s="359">
        <f t="shared" ca="1" si="431"/>
        <v>0</v>
      </c>
      <c r="CL248" s="362">
        <f t="shared" ca="1" si="461"/>
        <v>359</v>
      </c>
      <c r="CM248" s="362">
        <v>240</v>
      </c>
      <c r="CN248" s="371">
        <f t="shared" ca="1" si="462"/>
        <v>0</v>
      </c>
      <c r="CO248" s="359">
        <f t="shared" ca="1" si="491"/>
        <v>0</v>
      </c>
      <c r="CP248" s="359">
        <f t="shared" ca="1" si="405"/>
        <v>0</v>
      </c>
      <c r="CQ248" s="359">
        <f t="shared" ca="1" si="406"/>
        <v>0</v>
      </c>
      <c r="CR248" s="359">
        <f t="shared" ca="1" si="407"/>
        <v>0</v>
      </c>
      <c r="CS248" s="359">
        <f t="shared" ca="1" si="432"/>
        <v>0</v>
      </c>
      <c r="CU248" s="362">
        <f t="shared" ca="1" si="463"/>
        <v>359</v>
      </c>
      <c r="CV248" s="362">
        <v>240</v>
      </c>
      <c r="CW248" s="371">
        <f t="shared" ca="1" si="464"/>
        <v>0</v>
      </c>
      <c r="CX248" s="359">
        <f t="shared" ca="1" si="484"/>
        <v>0</v>
      </c>
      <c r="CY248" s="359">
        <f t="shared" ca="1" si="408"/>
        <v>0</v>
      </c>
      <c r="CZ248" s="359">
        <f t="shared" ca="1" si="409"/>
        <v>0</v>
      </c>
      <c r="DA248" s="359">
        <f t="shared" ca="1" si="410"/>
        <v>0</v>
      </c>
      <c r="DB248" s="359">
        <f t="shared" ca="1" si="433"/>
        <v>0</v>
      </c>
      <c r="DD248" s="362">
        <f t="shared" ca="1" si="465"/>
        <v>359</v>
      </c>
      <c r="DE248" s="362">
        <v>240</v>
      </c>
      <c r="DF248" s="371">
        <f t="shared" ca="1" si="466"/>
        <v>0</v>
      </c>
      <c r="DG248" s="359">
        <f t="shared" ca="1" si="485"/>
        <v>0</v>
      </c>
      <c r="DH248" s="359">
        <f t="shared" ca="1" si="411"/>
        <v>0</v>
      </c>
      <c r="DI248" s="359">
        <f t="shared" ca="1" si="412"/>
        <v>0</v>
      </c>
      <c r="DJ248" s="359">
        <f t="shared" ca="1" si="413"/>
        <v>0</v>
      </c>
      <c r="DK248" s="359">
        <f t="shared" ca="1" si="434"/>
        <v>0</v>
      </c>
      <c r="DM248" s="362">
        <f t="shared" ca="1" si="467"/>
        <v>359</v>
      </c>
      <c r="DN248" s="362">
        <v>240</v>
      </c>
      <c r="DO248" s="371">
        <f t="shared" ca="1" si="468"/>
        <v>0</v>
      </c>
      <c r="DP248" s="359">
        <f t="shared" ca="1" si="486"/>
        <v>0</v>
      </c>
      <c r="DQ248" s="359">
        <f t="shared" ca="1" si="414"/>
        <v>0</v>
      </c>
      <c r="DR248" s="359">
        <f t="shared" ca="1" si="415"/>
        <v>0</v>
      </c>
      <c r="DS248" s="359">
        <f t="shared" ca="1" si="416"/>
        <v>0</v>
      </c>
      <c r="DT248" s="359">
        <f t="shared" ca="1" si="435"/>
        <v>0</v>
      </c>
      <c r="DV248" s="362">
        <f t="shared" ca="1" si="469"/>
        <v>359</v>
      </c>
      <c r="DW248" s="362">
        <v>240</v>
      </c>
      <c r="DX248" s="371">
        <f t="shared" ca="1" si="470"/>
        <v>0</v>
      </c>
      <c r="DY248" s="359">
        <f t="shared" ca="1" si="487"/>
        <v>0</v>
      </c>
      <c r="DZ248" s="359">
        <f t="shared" ca="1" si="417"/>
        <v>0</v>
      </c>
      <c r="EA248" s="359">
        <f t="shared" ca="1" si="418"/>
        <v>0</v>
      </c>
      <c r="EB248" s="359">
        <f t="shared" ca="1" si="419"/>
        <v>0</v>
      </c>
      <c r="EC248" s="359">
        <f t="shared" ca="1" si="436"/>
        <v>0</v>
      </c>
      <c r="EE248" s="362">
        <f t="shared" ca="1" si="471"/>
        <v>359</v>
      </c>
      <c r="EF248" s="362">
        <v>240</v>
      </c>
      <c r="EG248" s="371">
        <f t="shared" ca="1" si="472"/>
        <v>0</v>
      </c>
      <c r="EH248" s="359">
        <f t="shared" ca="1" si="488"/>
        <v>0</v>
      </c>
      <c r="EI248" s="359">
        <f t="shared" ca="1" si="420"/>
        <v>0</v>
      </c>
      <c r="EJ248" s="359">
        <f t="shared" ca="1" si="421"/>
        <v>0</v>
      </c>
      <c r="EK248" s="359">
        <f t="shared" ca="1" si="422"/>
        <v>0</v>
      </c>
      <c r="EL248" s="359">
        <f t="shared" ca="1" si="437"/>
        <v>0</v>
      </c>
    </row>
    <row r="249" spans="7:142" x14ac:dyDescent="0.35">
      <c r="G249" s="372">
        <f ca="1">IFERROR(INDEX('Inflation Rates'!$A$16:$H$138,MATCH('IRA Roth'!$H249,'Inflation Rates'!$A$16:$A$138,0),6)/INDEX('Inflation Rates'!$A$16:$H$138,MATCH('IRA Roth'!$H249,'Inflation Rates'!$A$16:$A$138,0)-1,6)-1,G248)</f>
        <v>2.0999999999999908E-2</v>
      </c>
      <c r="H249" s="362">
        <f t="shared" ca="1" si="489"/>
        <v>2260</v>
      </c>
      <c r="I249" s="362">
        <f t="shared" ca="1" si="489"/>
        <v>360</v>
      </c>
      <c r="J249" s="362">
        <v>241</v>
      </c>
      <c r="K249" s="371">
        <f t="shared" ca="1" si="439"/>
        <v>0</v>
      </c>
      <c r="L249" s="359">
        <f t="shared" ca="1" si="476"/>
        <v>0</v>
      </c>
      <c r="M249" s="359">
        <f t="shared" ca="1" si="381"/>
        <v>0</v>
      </c>
      <c r="N249" s="359">
        <f t="shared" ca="1" si="382"/>
        <v>0</v>
      </c>
      <c r="O249" s="359">
        <f t="shared" ca="1" si="440"/>
        <v>0</v>
      </c>
      <c r="P249" s="359">
        <f t="shared" ca="1" si="423"/>
        <v>0</v>
      </c>
      <c r="R249" s="362">
        <f t="shared" ca="1" si="441"/>
        <v>360</v>
      </c>
      <c r="S249" s="362">
        <v>241</v>
      </c>
      <c r="T249" s="371">
        <f t="shared" ca="1" si="442"/>
        <v>0</v>
      </c>
      <c r="U249" s="359">
        <f t="shared" ca="1" si="477"/>
        <v>0</v>
      </c>
      <c r="V249" s="359">
        <f t="shared" ca="1" si="383"/>
        <v>0</v>
      </c>
      <c r="W249" s="359">
        <f t="shared" ca="1" si="384"/>
        <v>0</v>
      </c>
      <c r="X249" s="359">
        <f t="shared" ca="1" si="443"/>
        <v>0</v>
      </c>
      <c r="Y249" s="359">
        <f t="shared" ca="1" si="424"/>
        <v>0</v>
      </c>
      <c r="AA249" s="362">
        <f t="shared" ca="1" si="444"/>
        <v>360</v>
      </c>
      <c r="AB249" s="362">
        <v>241</v>
      </c>
      <c r="AC249" s="371">
        <f t="shared" ca="1" si="445"/>
        <v>0</v>
      </c>
      <c r="AD249" s="359">
        <f t="shared" ca="1" si="490"/>
        <v>0</v>
      </c>
      <c r="AE249" s="359">
        <f t="shared" ca="1" si="386"/>
        <v>0</v>
      </c>
      <c r="AF249" s="359">
        <f t="shared" ca="1" si="387"/>
        <v>0</v>
      </c>
      <c r="AG249" s="359">
        <f t="shared" ca="1" si="446"/>
        <v>0</v>
      </c>
      <c r="AH249" s="359">
        <f t="shared" ca="1" si="425"/>
        <v>0</v>
      </c>
      <c r="AJ249" s="362">
        <f t="shared" ca="1" si="447"/>
        <v>360</v>
      </c>
      <c r="AK249" s="362">
        <v>241</v>
      </c>
      <c r="AL249" s="371">
        <f t="shared" ca="1" si="448"/>
        <v>0</v>
      </c>
      <c r="AM249" s="359">
        <f t="shared" ca="1" si="478"/>
        <v>0</v>
      </c>
      <c r="AN249" s="359">
        <f t="shared" ca="1" si="388"/>
        <v>0</v>
      </c>
      <c r="AO249" s="359">
        <f t="shared" ca="1" si="389"/>
        <v>0</v>
      </c>
      <c r="AP249" s="359">
        <f t="shared" ca="1" si="449"/>
        <v>0</v>
      </c>
      <c r="AQ249" s="359">
        <f t="shared" ca="1" si="426"/>
        <v>0</v>
      </c>
      <c r="AS249" s="362">
        <f t="shared" ca="1" si="450"/>
        <v>360</v>
      </c>
      <c r="AT249" s="362">
        <v>241</v>
      </c>
      <c r="AU249" s="371">
        <f t="shared" ca="1" si="451"/>
        <v>0</v>
      </c>
      <c r="AV249" s="359">
        <f t="shared" ca="1" si="479"/>
        <v>0</v>
      </c>
      <c r="AW249" s="359">
        <f t="shared" ca="1" si="390"/>
        <v>0</v>
      </c>
      <c r="AX249" s="359">
        <f t="shared" ca="1" si="391"/>
        <v>0</v>
      </c>
      <c r="AY249" s="359">
        <f t="shared" ca="1" si="452"/>
        <v>0</v>
      </c>
      <c r="AZ249" s="359">
        <f t="shared" ca="1" si="427"/>
        <v>0</v>
      </c>
      <c r="BB249" s="362">
        <f t="shared" ca="1" si="453"/>
        <v>360</v>
      </c>
      <c r="BC249" s="362">
        <v>241</v>
      </c>
      <c r="BD249" s="371">
        <f t="shared" ca="1" si="454"/>
        <v>0</v>
      </c>
      <c r="BE249" s="359">
        <f t="shared" ca="1" si="480"/>
        <v>0</v>
      </c>
      <c r="BF249" s="359">
        <f t="shared" ca="1" si="392"/>
        <v>0</v>
      </c>
      <c r="BG249" s="359">
        <f t="shared" ca="1" si="393"/>
        <v>0</v>
      </c>
      <c r="BH249" s="359">
        <f t="shared" ca="1" si="394"/>
        <v>0</v>
      </c>
      <c r="BI249" s="359">
        <f t="shared" ca="1" si="428"/>
        <v>0</v>
      </c>
      <c r="BK249" s="362">
        <f t="shared" ca="1" si="455"/>
        <v>360</v>
      </c>
      <c r="BL249" s="362">
        <v>241</v>
      </c>
      <c r="BM249" s="371">
        <f t="shared" ca="1" si="456"/>
        <v>0</v>
      </c>
      <c r="BN249" s="359">
        <f t="shared" ca="1" si="481"/>
        <v>0</v>
      </c>
      <c r="BO249" s="359">
        <f t="shared" ca="1" si="395"/>
        <v>0</v>
      </c>
      <c r="BP249" s="359">
        <f t="shared" ca="1" si="396"/>
        <v>0</v>
      </c>
      <c r="BQ249" s="359">
        <f t="shared" ca="1" si="397"/>
        <v>0</v>
      </c>
      <c r="BR249" s="359">
        <f t="shared" ca="1" si="429"/>
        <v>0</v>
      </c>
      <c r="BT249" s="362">
        <f t="shared" ca="1" si="457"/>
        <v>360</v>
      </c>
      <c r="BU249" s="362">
        <v>241</v>
      </c>
      <c r="BV249" s="371">
        <f t="shared" ca="1" si="458"/>
        <v>0</v>
      </c>
      <c r="BW249" s="359">
        <f t="shared" ca="1" si="482"/>
        <v>0</v>
      </c>
      <c r="BX249" s="359">
        <f t="shared" ca="1" si="398"/>
        <v>0</v>
      </c>
      <c r="BY249" s="359">
        <f t="shared" ca="1" si="399"/>
        <v>0</v>
      </c>
      <c r="BZ249" s="359">
        <f t="shared" ca="1" si="400"/>
        <v>0</v>
      </c>
      <c r="CA249" s="359">
        <f t="shared" ca="1" si="430"/>
        <v>0</v>
      </c>
      <c r="CC249" s="362">
        <f t="shared" ca="1" si="459"/>
        <v>360</v>
      </c>
      <c r="CD249" s="362">
        <v>241</v>
      </c>
      <c r="CE249" s="371">
        <f t="shared" ca="1" si="460"/>
        <v>0</v>
      </c>
      <c r="CF249" s="359">
        <f t="shared" ca="1" si="483"/>
        <v>0</v>
      </c>
      <c r="CG249" s="359">
        <f t="shared" ca="1" si="401"/>
        <v>0</v>
      </c>
      <c r="CH249" s="359">
        <f t="shared" ca="1" si="402"/>
        <v>0</v>
      </c>
      <c r="CI249" s="359">
        <f t="shared" ca="1" si="403"/>
        <v>0</v>
      </c>
      <c r="CJ249" s="359">
        <f t="shared" ca="1" si="431"/>
        <v>0</v>
      </c>
      <c r="CL249" s="362">
        <f t="shared" ca="1" si="461"/>
        <v>360</v>
      </c>
      <c r="CM249" s="362">
        <v>241</v>
      </c>
      <c r="CN249" s="371">
        <f t="shared" ca="1" si="462"/>
        <v>0</v>
      </c>
      <c r="CO249" s="359">
        <f t="shared" ca="1" si="491"/>
        <v>0</v>
      </c>
      <c r="CP249" s="359">
        <f t="shared" ca="1" si="405"/>
        <v>0</v>
      </c>
      <c r="CQ249" s="359">
        <f t="shared" ca="1" si="406"/>
        <v>0</v>
      </c>
      <c r="CR249" s="359">
        <f t="shared" ca="1" si="407"/>
        <v>0</v>
      </c>
      <c r="CS249" s="359">
        <f t="shared" ca="1" si="432"/>
        <v>0</v>
      </c>
      <c r="CU249" s="362">
        <f t="shared" ca="1" si="463"/>
        <v>360</v>
      </c>
      <c r="CV249" s="362">
        <v>241</v>
      </c>
      <c r="CW249" s="371">
        <f t="shared" ca="1" si="464"/>
        <v>0</v>
      </c>
      <c r="CX249" s="359">
        <f t="shared" ca="1" si="484"/>
        <v>0</v>
      </c>
      <c r="CY249" s="359">
        <f t="shared" ca="1" si="408"/>
        <v>0</v>
      </c>
      <c r="CZ249" s="359">
        <f t="shared" ca="1" si="409"/>
        <v>0</v>
      </c>
      <c r="DA249" s="359">
        <f t="shared" ca="1" si="410"/>
        <v>0</v>
      </c>
      <c r="DB249" s="359">
        <f t="shared" ca="1" si="433"/>
        <v>0</v>
      </c>
      <c r="DD249" s="362">
        <f t="shared" ca="1" si="465"/>
        <v>360</v>
      </c>
      <c r="DE249" s="362">
        <v>241</v>
      </c>
      <c r="DF249" s="371">
        <f t="shared" ca="1" si="466"/>
        <v>0</v>
      </c>
      <c r="DG249" s="359">
        <f t="shared" ca="1" si="485"/>
        <v>0</v>
      </c>
      <c r="DH249" s="359">
        <f t="shared" ca="1" si="411"/>
        <v>0</v>
      </c>
      <c r="DI249" s="359">
        <f t="shared" ca="1" si="412"/>
        <v>0</v>
      </c>
      <c r="DJ249" s="359">
        <f t="shared" ca="1" si="413"/>
        <v>0</v>
      </c>
      <c r="DK249" s="359">
        <f t="shared" ca="1" si="434"/>
        <v>0</v>
      </c>
      <c r="DM249" s="362">
        <f t="shared" ca="1" si="467"/>
        <v>360</v>
      </c>
      <c r="DN249" s="362">
        <v>241</v>
      </c>
      <c r="DO249" s="371">
        <f t="shared" ca="1" si="468"/>
        <v>0</v>
      </c>
      <c r="DP249" s="359">
        <f t="shared" ca="1" si="486"/>
        <v>0</v>
      </c>
      <c r="DQ249" s="359">
        <f t="shared" ca="1" si="414"/>
        <v>0</v>
      </c>
      <c r="DR249" s="359">
        <f t="shared" ca="1" si="415"/>
        <v>0</v>
      </c>
      <c r="DS249" s="359">
        <f t="shared" ca="1" si="416"/>
        <v>0</v>
      </c>
      <c r="DT249" s="359">
        <f t="shared" ca="1" si="435"/>
        <v>0</v>
      </c>
      <c r="DV249" s="362">
        <f t="shared" ca="1" si="469"/>
        <v>360</v>
      </c>
      <c r="DW249" s="362">
        <v>241</v>
      </c>
      <c r="DX249" s="371">
        <f t="shared" ca="1" si="470"/>
        <v>0</v>
      </c>
      <c r="DY249" s="359">
        <f t="shared" ca="1" si="487"/>
        <v>0</v>
      </c>
      <c r="DZ249" s="359">
        <f t="shared" ca="1" si="417"/>
        <v>0</v>
      </c>
      <c r="EA249" s="359">
        <f t="shared" ca="1" si="418"/>
        <v>0</v>
      </c>
      <c r="EB249" s="359">
        <f t="shared" ca="1" si="419"/>
        <v>0</v>
      </c>
      <c r="EC249" s="359">
        <f t="shared" ca="1" si="436"/>
        <v>0</v>
      </c>
      <c r="EE249" s="362">
        <f t="shared" ca="1" si="471"/>
        <v>360</v>
      </c>
      <c r="EF249" s="362">
        <v>241</v>
      </c>
      <c r="EG249" s="371">
        <f t="shared" ca="1" si="472"/>
        <v>0</v>
      </c>
      <c r="EH249" s="359">
        <f t="shared" ca="1" si="488"/>
        <v>0</v>
      </c>
      <c r="EI249" s="359">
        <f t="shared" ca="1" si="420"/>
        <v>0</v>
      </c>
      <c r="EJ249" s="359">
        <f t="shared" ca="1" si="421"/>
        <v>0</v>
      </c>
      <c r="EK249" s="359">
        <f t="shared" ca="1" si="422"/>
        <v>0</v>
      </c>
      <c r="EL249" s="359">
        <f t="shared" ca="1" si="437"/>
        <v>0</v>
      </c>
    </row>
    <row r="250" spans="7:142" x14ac:dyDescent="0.35">
      <c r="G250" s="372">
        <f ca="1">IFERROR(INDEX('Inflation Rates'!$A$16:$H$138,MATCH('IRA Roth'!$H250,'Inflation Rates'!$A$16:$A$138,0),6)/INDEX('Inflation Rates'!$A$16:$H$138,MATCH('IRA Roth'!$H250,'Inflation Rates'!$A$16:$A$138,0)-1,6)-1,G249)</f>
        <v>2.0999999999999908E-2</v>
      </c>
      <c r="H250" s="362">
        <f t="shared" ca="1" si="489"/>
        <v>2261</v>
      </c>
      <c r="I250" s="362">
        <f t="shared" ca="1" si="489"/>
        <v>361</v>
      </c>
      <c r="J250" s="362">
        <v>242</v>
      </c>
      <c r="K250" s="371">
        <f t="shared" ca="1" si="439"/>
        <v>0</v>
      </c>
      <c r="L250" s="359">
        <f t="shared" ca="1" si="476"/>
        <v>0</v>
      </c>
      <c r="M250" s="359">
        <f t="shared" ca="1" si="381"/>
        <v>0</v>
      </c>
      <c r="N250" s="359">
        <f t="shared" ca="1" si="382"/>
        <v>0</v>
      </c>
      <c r="O250" s="359">
        <f t="shared" ca="1" si="440"/>
        <v>0</v>
      </c>
      <c r="P250" s="359">
        <f t="shared" ca="1" si="423"/>
        <v>0</v>
      </c>
      <c r="R250" s="362">
        <f t="shared" ca="1" si="441"/>
        <v>361</v>
      </c>
      <c r="S250" s="362">
        <v>242</v>
      </c>
      <c r="T250" s="371">
        <f t="shared" ca="1" si="442"/>
        <v>0</v>
      </c>
      <c r="U250" s="359">
        <f t="shared" ca="1" si="477"/>
        <v>0</v>
      </c>
      <c r="V250" s="359">
        <f t="shared" ca="1" si="383"/>
        <v>0</v>
      </c>
      <c r="W250" s="359">
        <f t="shared" ca="1" si="384"/>
        <v>0</v>
      </c>
      <c r="X250" s="359">
        <f t="shared" ca="1" si="443"/>
        <v>0</v>
      </c>
      <c r="Y250" s="359">
        <f t="shared" ca="1" si="424"/>
        <v>0</v>
      </c>
      <c r="AA250" s="362">
        <f t="shared" ca="1" si="444"/>
        <v>361</v>
      </c>
      <c r="AB250" s="362">
        <v>242</v>
      </c>
      <c r="AC250" s="371">
        <f t="shared" ca="1" si="445"/>
        <v>0</v>
      </c>
      <c r="AD250" s="359">
        <f t="shared" ca="1" si="490"/>
        <v>0</v>
      </c>
      <c r="AE250" s="359">
        <f t="shared" ca="1" si="386"/>
        <v>0</v>
      </c>
      <c r="AF250" s="359">
        <f t="shared" ca="1" si="387"/>
        <v>0</v>
      </c>
      <c r="AG250" s="359">
        <f t="shared" ca="1" si="446"/>
        <v>0</v>
      </c>
      <c r="AH250" s="359">
        <f t="shared" ca="1" si="425"/>
        <v>0</v>
      </c>
      <c r="AJ250" s="362">
        <f t="shared" ca="1" si="447"/>
        <v>361</v>
      </c>
      <c r="AK250" s="362">
        <v>242</v>
      </c>
      <c r="AL250" s="371">
        <f t="shared" ca="1" si="448"/>
        <v>0</v>
      </c>
      <c r="AM250" s="359">
        <f t="shared" ca="1" si="478"/>
        <v>0</v>
      </c>
      <c r="AN250" s="359">
        <f t="shared" ca="1" si="388"/>
        <v>0</v>
      </c>
      <c r="AO250" s="359">
        <f t="shared" ca="1" si="389"/>
        <v>0</v>
      </c>
      <c r="AP250" s="359">
        <f t="shared" ca="1" si="449"/>
        <v>0</v>
      </c>
      <c r="AQ250" s="359">
        <f t="shared" ca="1" si="426"/>
        <v>0</v>
      </c>
      <c r="AS250" s="362">
        <f t="shared" ca="1" si="450"/>
        <v>361</v>
      </c>
      <c r="AT250" s="362">
        <v>242</v>
      </c>
      <c r="AU250" s="371">
        <f t="shared" ca="1" si="451"/>
        <v>0</v>
      </c>
      <c r="AV250" s="359">
        <f t="shared" ca="1" si="479"/>
        <v>0</v>
      </c>
      <c r="AW250" s="359">
        <f t="shared" ca="1" si="390"/>
        <v>0</v>
      </c>
      <c r="AX250" s="359">
        <f t="shared" ca="1" si="391"/>
        <v>0</v>
      </c>
      <c r="AY250" s="359">
        <f t="shared" ca="1" si="452"/>
        <v>0</v>
      </c>
      <c r="AZ250" s="359">
        <f t="shared" ca="1" si="427"/>
        <v>0</v>
      </c>
      <c r="BB250" s="362">
        <f t="shared" ca="1" si="453"/>
        <v>361</v>
      </c>
      <c r="BC250" s="362">
        <v>242</v>
      </c>
      <c r="BD250" s="371">
        <f t="shared" ca="1" si="454"/>
        <v>0</v>
      </c>
      <c r="BE250" s="359">
        <f t="shared" ca="1" si="480"/>
        <v>0</v>
      </c>
      <c r="BF250" s="359">
        <f t="shared" ca="1" si="392"/>
        <v>0</v>
      </c>
      <c r="BG250" s="359">
        <f t="shared" ca="1" si="393"/>
        <v>0</v>
      </c>
      <c r="BH250" s="359">
        <f t="shared" ca="1" si="394"/>
        <v>0</v>
      </c>
      <c r="BI250" s="359">
        <f t="shared" ca="1" si="428"/>
        <v>0</v>
      </c>
      <c r="BK250" s="362">
        <f t="shared" ca="1" si="455"/>
        <v>361</v>
      </c>
      <c r="BL250" s="362">
        <v>242</v>
      </c>
      <c r="BM250" s="371">
        <f t="shared" ca="1" si="456"/>
        <v>0</v>
      </c>
      <c r="BN250" s="359">
        <f t="shared" ca="1" si="481"/>
        <v>0</v>
      </c>
      <c r="BO250" s="359">
        <f t="shared" ca="1" si="395"/>
        <v>0</v>
      </c>
      <c r="BP250" s="359">
        <f t="shared" ca="1" si="396"/>
        <v>0</v>
      </c>
      <c r="BQ250" s="359">
        <f t="shared" ca="1" si="397"/>
        <v>0</v>
      </c>
      <c r="BR250" s="359">
        <f t="shared" ca="1" si="429"/>
        <v>0</v>
      </c>
      <c r="BT250" s="362">
        <f t="shared" ca="1" si="457"/>
        <v>361</v>
      </c>
      <c r="BU250" s="362">
        <v>242</v>
      </c>
      <c r="BV250" s="371">
        <f t="shared" ca="1" si="458"/>
        <v>0</v>
      </c>
      <c r="BW250" s="359">
        <f t="shared" ca="1" si="482"/>
        <v>0</v>
      </c>
      <c r="BX250" s="359">
        <f t="shared" ca="1" si="398"/>
        <v>0</v>
      </c>
      <c r="BY250" s="359">
        <f t="shared" ca="1" si="399"/>
        <v>0</v>
      </c>
      <c r="BZ250" s="359">
        <f t="shared" ca="1" si="400"/>
        <v>0</v>
      </c>
      <c r="CA250" s="359">
        <f t="shared" ca="1" si="430"/>
        <v>0</v>
      </c>
      <c r="CC250" s="362">
        <f t="shared" ca="1" si="459"/>
        <v>361</v>
      </c>
      <c r="CD250" s="362">
        <v>242</v>
      </c>
      <c r="CE250" s="371">
        <f t="shared" ca="1" si="460"/>
        <v>0</v>
      </c>
      <c r="CF250" s="359">
        <f t="shared" ca="1" si="483"/>
        <v>0</v>
      </c>
      <c r="CG250" s="359">
        <f t="shared" ca="1" si="401"/>
        <v>0</v>
      </c>
      <c r="CH250" s="359">
        <f t="shared" ca="1" si="402"/>
        <v>0</v>
      </c>
      <c r="CI250" s="359">
        <f t="shared" ca="1" si="403"/>
        <v>0</v>
      </c>
      <c r="CJ250" s="359">
        <f t="shared" ca="1" si="431"/>
        <v>0</v>
      </c>
      <c r="CL250" s="362">
        <f t="shared" ca="1" si="461"/>
        <v>361</v>
      </c>
      <c r="CM250" s="362">
        <v>242</v>
      </c>
      <c r="CN250" s="371">
        <f t="shared" ca="1" si="462"/>
        <v>0</v>
      </c>
      <c r="CO250" s="359">
        <f t="shared" ca="1" si="491"/>
        <v>0</v>
      </c>
      <c r="CP250" s="359">
        <f t="shared" ca="1" si="405"/>
        <v>0</v>
      </c>
      <c r="CQ250" s="359">
        <f t="shared" ca="1" si="406"/>
        <v>0</v>
      </c>
      <c r="CR250" s="359">
        <f t="shared" ca="1" si="407"/>
        <v>0</v>
      </c>
      <c r="CS250" s="359">
        <f t="shared" ca="1" si="432"/>
        <v>0</v>
      </c>
      <c r="CU250" s="362">
        <f t="shared" ca="1" si="463"/>
        <v>361</v>
      </c>
      <c r="CV250" s="362">
        <v>242</v>
      </c>
      <c r="CW250" s="371">
        <f t="shared" ca="1" si="464"/>
        <v>0</v>
      </c>
      <c r="CX250" s="359">
        <f t="shared" ca="1" si="484"/>
        <v>0</v>
      </c>
      <c r="CY250" s="359">
        <f t="shared" ca="1" si="408"/>
        <v>0</v>
      </c>
      <c r="CZ250" s="359">
        <f t="shared" ca="1" si="409"/>
        <v>0</v>
      </c>
      <c r="DA250" s="359">
        <f t="shared" ca="1" si="410"/>
        <v>0</v>
      </c>
      <c r="DB250" s="359">
        <f t="shared" ca="1" si="433"/>
        <v>0</v>
      </c>
      <c r="DD250" s="362">
        <f t="shared" ca="1" si="465"/>
        <v>361</v>
      </c>
      <c r="DE250" s="362">
        <v>242</v>
      </c>
      <c r="DF250" s="371">
        <f t="shared" ca="1" si="466"/>
        <v>0</v>
      </c>
      <c r="DG250" s="359">
        <f t="shared" ca="1" si="485"/>
        <v>0</v>
      </c>
      <c r="DH250" s="359">
        <f t="shared" ca="1" si="411"/>
        <v>0</v>
      </c>
      <c r="DI250" s="359">
        <f t="shared" ca="1" si="412"/>
        <v>0</v>
      </c>
      <c r="DJ250" s="359">
        <f t="shared" ca="1" si="413"/>
        <v>0</v>
      </c>
      <c r="DK250" s="359">
        <f t="shared" ca="1" si="434"/>
        <v>0</v>
      </c>
      <c r="DM250" s="362">
        <f t="shared" ca="1" si="467"/>
        <v>361</v>
      </c>
      <c r="DN250" s="362">
        <v>242</v>
      </c>
      <c r="DO250" s="371">
        <f t="shared" ca="1" si="468"/>
        <v>0</v>
      </c>
      <c r="DP250" s="359">
        <f t="shared" ca="1" si="486"/>
        <v>0</v>
      </c>
      <c r="DQ250" s="359">
        <f t="shared" ca="1" si="414"/>
        <v>0</v>
      </c>
      <c r="DR250" s="359">
        <f t="shared" ca="1" si="415"/>
        <v>0</v>
      </c>
      <c r="DS250" s="359">
        <f t="shared" ca="1" si="416"/>
        <v>0</v>
      </c>
      <c r="DT250" s="359">
        <f t="shared" ca="1" si="435"/>
        <v>0</v>
      </c>
      <c r="DV250" s="362">
        <f t="shared" ca="1" si="469"/>
        <v>361</v>
      </c>
      <c r="DW250" s="362">
        <v>242</v>
      </c>
      <c r="DX250" s="371">
        <f t="shared" ca="1" si="470"/>
        <v>0</v>
      </c>
      <c r="DY250" s="359">
        <f t="shared" ca="1" si="487"/>
        <v>0</v>
      </c>
      <c r="DZ250" s="359">
        <f t="shared" ca="1" si="417"/>
        <v>0</v>
      </c>
      <c r="EA250" s="359">
        <f t="shared" ca="1" si="418"/>
        <v>0</v>
      </c>
      <c r="EB250" s="359">
        <f t="shared" ca="1" si="419"/>
        <v>0</v>
      </c>
      <c r="EC250" s="359">
        <f t="shared" ca="1" si="436"/>
        <v>0</v>
      </c>
      <c r="EE250" s="362">
        <f t="shared" ca="1" si="471"/>
        <v>361</v>
      </c>
      <c r="EF250" s="362">
        <v>242</v>
      </c>
      <c r="EG250" s="371">
        <f t="shared" ca="1" si="472"/>
        <v>0</v>
      </c>
      <c r="EH250" s="359">
        <f t="shared" ca="1" si="488"/>
        <v>0</v>
      </c>
      <c r="EI250" s="359">
        <f t="shared" ca="1" si="420"/>
        <v>0</v>
      </c>
      <c r="EJ250" s="359">
        <f t="shared" ca="1" si="421"/>
        <v>0</v>
      </c>
      <c r="EK250" s="359">
        <f t="shared" ca="1" si="422"/>
        <v>0</v>
      </c>
      <c r="EL250" s="359">
        <f t="shared" ca="1" si="437"/>
        <v>0</v>
      </c>
    </row>
    <row r="251" spans="7:142" x14ac:dyDescent="0.35">
      <c r="G251" s="372">
        <f ca="1">IFERROR(INDEX('Inflation Rates'!$A$16:$H$138,MATCH('IRA Roth'!$H251,'Inflation Rates'!$A$16:$A$138,0),6)/INDEX('Inflation Rates'!$A$16:$H$138,MATCH('IRA Roth'!$H251,'Inflation Rates'!$A$16:$A$138,0)-1,6)-1,G250)</f>
        <v>2.0999999999999908E-2</v>
      </c>
      <c r="H251" s="362">
        <f t="shared" ref="H251:I266" ca="1" si="492">H250+1</f>
        <v>2262</v>
      </c>
      <c r="I251" s="362">
        <f t="shared" ca="1" si="492"/>
        <v>362</v>
      </c>
      <c r="J251" s="362">
        <v>243</v>
      </c>
      <c r="K251" s="371">
        <f t="shared" ca="1" si="439"/>
        <v>0</v>
      </c>
      <c r="L251" s="359">
        <f t="shared" ref="L251:L280" ca="1" si="493">IF(I251&lt;P$7,$B$7*((1+$G251)^(J251-1))*$B$2,0)</f>
        <v>0</v>
      </c>
      <c r="M251" s="359">
        <f t="shared" ca="1" si="381"/>
        <v>0</v>
      </c>
      <c r="N251" s="359">
        <f t="shared" ca="1" si="382"/>
        <v>0</v>
      </c>
      <c r="O251" s="359">
        <f t="shared" ca="1" si="440"/>
        <v>0</v>
      </c>
      <c r="P251" s="359">
        <f t="shared" ca="1" si="423"/>
        <v>0</v>
      </c>
      <c r="R251" s="362">
        <f t="shared" ca="1" si="441"/>
        <v>362</v>
      </c>
      <c r="S251" s="362">
        <v>243</v>
      </c>
      <c r="T251" s="371">
        <f t="shared" ca="1" si="442"/>
        <v>0</v>
      </c>
      <c r="U251" s="359">
        <f t="shared" ca="1" si="477"/>
        <v>0</v>
      </c>
      <c r="V251" s="359">
        <f t="shared" ca="1" si="383"/>
        <v>0</v>
      </c>
      <c r="W251" s="359">
        <f t="shared" ca="1" si="384"/>
        <v>0</v>
      </c>
      <c r="X251" s="359">
        <f t="shared" ca="1" si="443"/>
        <v>0</v>
      </c>
      <c r="Y251" s="359">
        <f t="shared" ca="1" si="424"/>
        <v>0</v>
      </c>
      <c r="AA251" s="362">
        <f t="shared" ca="1" si="444"/>
        <v>362</v>
      </c>
      <c r="AB251" s="362">
        <v>243</v>
      </c>
      <c r="AC251" s="371">
        <f t="shared" ca="1" si="445"/>
        <v>0</v>
      </c>
      <c r="AD251" s="359">
        <f t="shared" ca="1" si="490"/>
        <v>0</v>
      </c>
      <c r="AE251" s="359">
        <f t="shared" ca="1" si="386"/>
        <v>0</v>
      </c>
      <c r="AF251" s="359">
        <f t="shared" ca="1" si="387"/>
        <v>0</v>
      </c>
      <c r="AG251" s="359">
        <f t="shared" ca="1" si="446"/>
        <v>0</v>
      </c>
      <c r="AH251" s="359">
        <f t="shared" ca="1" si="425"/>
        <v>0</v>
      </c>
      <c r="AJ251" s="362">
        <f t="shared" ca="1" si="447"/>
        <v>362</v>
      </c>
      <c r="AK251" s="362">
        <v>243</v>
      </c>
      <c r="AL251" s="371">
        <f t="shared" ca="1" si="448"/>
        <v>0</v>
      </c>
      <c r="AM251" s="359">
        <f t="shared" ca="1" si="478"/>
        <v>0</v>
      </c>
      <c r="AN251" s="359">
        <f t="shared" ca="1" si="388"/>
        <v>0</v>
      </c>
      <c r="AO251" s="359">
        <f t="shared" ca="1" si="389"/>
        <v>0</v>
      </c>
      <c r="AP251" s="359">
        <f t="shared" ca="1" si="449"/>
        <v>0</v>
      </c>
      <c r="AQ251" s="359">
        <f t="shared" ca="1" si="426"/>
        <v>0</v>
      </c>
      <c r="AS251" s="362">
        <f t="shared" ca="1" si="450"/>
        <v>362</v>
      </c>
      <c r="AT251" s="362">
        <v>243</v>
      </c>
      <c r="AU251" s="371">
        <f t="shared" ca="1" si="451"/>
        <v>0</v>
      </c>
      <c r="AV251" s="359">
        <f t="shared" ca="1" si="479"/>
        <v>0</v>
      </c>
      <c r="AW251" s="359">
        <f t="shared" ca="1" si="390"/>
        <v>0</v>
      </c>
      <c r="AX251" s="359">
        <f t="shared" ca="1" si="391"/>
        <v>0</v>
      </c>
      <c r="AY251" s="359">
        <f t="shared" ca="1" si="452"/>
        <v>0</v>
      </c>
      <c r="AZ251" s="359">
        <f t="shared" ca="1" si="427"/>
        <v>0</v>
      </c>
      <c r="BB251" s="362">
        <f t="shared" ca="1" si="453"/>
        <v>362</v>
      </c>
      <c r="BC251" s="362">
        <v>243</v>
      </c>
      <c r="BD251" s="371">
        <f t="shared" ca="1" si="454"/>
        <v>0</v>
      </c>
      <c r="BE251" s="359">
        <f t="shared" ca="1" si="480"/>
        <v>0</v>
      </c>
      <c r="BF251" s="359">
        <f t="shared" ca="1" si="392"/>
        <v>0</v>
      </c>
      <c r="BG251" s="359">
        <f t="shared" ca="1" si="393"/>
        <v>0</v>
      </c>
      <c r="BH251" s="359">
        <f t="shared" ca="1" si="394"/>
        <v>0</v>
      </c>
      <c r="BI251" s="359">
        <f t="shared" ca="1" si="428"/>
        <v>0</v>
      </c>
      <c r="BK251" s="362">
        <f t="shared" ca="1" si="455"/>
        <v>362</v>
      </c>
      <c r="BL251" s="362">
        <v>243</v>
      </c>
      <c r="BM251" s="371">
        <f t="shared" ca="1" si="456"/>
        <v>0</v>
      </c>
      <c r="BN251" s="359">
        <f t="shared" ca="1" si="481"/>
        <v>0</v>
      </c>
      <c r="BO251" s="359">
        <f t="shared" ca="1" si="395"/>
        <v>0</v>
      </c>
      <c r="BP251" s="359">
        <f t="shared" ca="1" si="396"/>
        <v>0</v>
      </c>
      <c r="BQ251" s="359">
        <f t="shared" ca="1" si="397"/>
        <v>0</v>
      </c>
      <c r="BR251" s="359">
        <f t="shared" ca="1" si="429"/>
        <v>0</v>
      </c>
      <c r="BT251" s="362">
        <f t="shared" ca="1" si="457"/>
        <v>362</v>
      </c>
      <c r="BU251" s="362">
        <v>243</v>
      </c>
      <c r="BV251" s="371">
        <f t="shared" ca="1" si="458"/>
        <v>0</v>
      </c>
      <c r="BW251" s="359">
        <f t="shared" ca="1" si="482"/>
        <v>0</v>
      </c>
      <c r="BX251" s="359">
        <f t="shared" ca="1" si="398"/>
        <v>0</v>
      </c>
      <c r="BY251" s="359">
        <f t="shared" ca="1" si="399"/>
        <v>0</v>
      </c>
      <c r="BZ251" s="359">
        <f t="shared" ca="1" si="400"/>
        <v>0</v>
      </c>
      <c r="CA251" s="359">
        <f t="shared" ca="1" si="430"/>
        <v>0</v>
      </c>
      <c r="CC251" s="362">
        <f t="shared" ca="1" si="459"/>
        <v>362</v>
      </c>
      <c r="CD251" s="362">
        <v>243</v>
      </c>
      <c r="CE251" s="371">
        <f t="shared" ca="1" si="460"/>
        <v>0</v>
      </c>
      <c r="CF251" s="359">
        <f t="shared" ca="1" si="483"/>
        <v>0</v>
      </c>
      <c r="CG251" s="359">
        <f t="shared" ca="1" si="401"/>
        <v>0</v>
      </c>
      <c r="CH251" s="359">
        <f t="shared" ca="1" si="402"/>
        <v>0</v>
      </c>
      <c r="CI251" s="359">
        <f t="shared" ca="1" si="403"/>
        <v>0</v>
      </c>
      <c r="CJ251" s="359">
        <f t="shared" ca="1" si="431"/>
        <v>0</v>
      </c>
      <c r="CL251" s="362">
        <f t="shared" ca="1" si="461"/>
        <v>362</v>
      </c>
      <c r="CM251" s="362">
        <v>243</v>
      </c>
      <c r="CN251" s="371">
        <f t="shared" ca="1" si="462"/>
        <v>0</v>
      </c>
      <c r="CO251" s="359">
        <f t="shared" ca="1" si="491"/>
        <v>0</v>
      </c>
      <c r="CP251" s="359">
        <f t="shared" ca="1" si="405"/>
        <v>0</v>
      </c>
      <c r="CQ251" s="359">
        <f t="shared" ca="1" si="406"/>
        <v>0</v>
      </c>
      <c r="CR251" s="359">
        <f t="shared" ca="1" si="407"/>
        <v>0</v>
      </c>
      <c r="CS251" s="359">
        <f t="shared" ca="1" si="432"/>
        <v>0</v>
      </c>
      <c r="CU251" s="362">
        <f t="shared" ca="1" si="463"/>
        <v>362</v>
      </c>
      <c r="CV251" s="362">
        <v>243</v>
      </c>
      <c r="CW251" s="371">
        <f t="shared" ca="1" si="464"/>
        <v>0</v>
      </c>
      <c r="CX251" s="359">
        <f t="shared" ca="1" si="484"/>
        <v>0</v>
      </c>
      <c r="CY251" s="359">
        <f t="shared" ca="1" si="408"/>
        <v>0</v>
      </c>
      <c r="CZ251" s="359">
        <f t="shared" ca="1" si="409"/>
        <v>0</v>
      </c>
      <c r="DA251" s="359">
        <f t="shared" ca="1" si="410"/>
        <v>0</v>
      </c>
      <c r="DB251" s="359">
        <f t="shared" ca="1" si="433"/>
        <v>0</v>
      </c>
      <c r="DD251" s="362">
        <f t="shared" ca="1" si="465"/>
        <v>362</v>
      </c>
      <c r="DE251" s="362">
        <v>243</v>
      </c>
      <c r="DF251" s="371">
        <f t="shared" ca="1" si="466"/>
        <v>0</v>
      </c>
      <c r="DG251" s="359">
        <f t="shared" ca="1" si="485"/>
        <v>0</v>
      </c>
      <c r="DH251" s="359">
        <f t="shared" ca="1" si="411"/>
        <v>0</v>
      </c>
      <c r="DI251" s="359">
        <f t="shared" ca="1" si="412"/>
        <v>0</v>
      </c>
      <c r="DJ251" s="359">
        <f t="shared" ca="1" si="413"/>
        <v>0</v>
      </c>
      <c r="DK251" s="359">
        <f t="shared" ca="1" si="434"/>
        <v>0</v>
      </c>
      <c r="DM251" s="362">
        <f t="shared" ca="1" si="467"/>
        <v>362</v>
      </c>
      <c r="DN251" s="362">
        <v>243</v>
      </c>
      <c r="DO251" s="371">
        <f t="shared" ca="1" si="468"/>
        <v>0</v>
      </c>
      <c r="DP251" s="359">
        <f t="shared" ca="1" si="486"/>
        <v>0</v>
      </c>
      <c r="DQ251" s="359">
        <f t="shared" ca="1" si="414"/>
        <v>0</v>
      </c>
      <c r="DR251" s="359">
        <f t="shared" ca="1" si="415"/>
        <v>0</v>
      </c>
      <c r="DS251" s="359">
        <f t="shared" ca="1" si="416"/>
        <v>0</v>
      </c>
      <c r="DT251" s="359">
        <f t="shared" ca="1" si="435"/>
        <v>0</v>
      </c>
      <c r="DV251" s="362">
        <f t="shared" ca="1" si="469"/>
        <v>362</v>
      </c>
      <c r="DW251" s="362">
        <v>243</v>
      </c>
      <c r="DX251" s="371">
        <f t="shared" ca="1" si="470"/>
        <v>0</v>
      </c>
      <c r="DY251" s="359">
        <f t="shared" ca="1" si="487"/>
        <v>0</v>
      </c>
      <c r="DZ251" s="359">
        <f t="shared" ca="1" si="417"/>
        <v>0</v>
      </c>
      <c r="EA251" s="359">
        <f t="shared" ca="1" si="418"/>
        <v>0</v>
      </c>
      <c r="EB251" s="359">
        <f t="shared" ca="1" si="419"/>
        <v>0</v>
      </c>
      <c r="EC251" s="359">
        <f t="shared" ca="1" si="436"/>
        <v>0</v>
      </c>
      <c r="EE251" s="362">
        <f t="shared" ca="1" si="471"/>
        <v>362</v>
      </c>
      <c r="EF251" s="362">
        <v>243</v>
      </c>
      <c r="EG251" s="371">
        <f t="shared" ca="1" si="472"/>
        <v>0</v>
      </c>
      <c r="EH251" s="359">
        <f t="shared" ca="1" si="488"/>
        <v>0</v>
      </c>
      <c r="EI251" s="359">
        <f t="shared" ca="1" si="420"/>
        <v>0</v>
      </c>
      <c r="EJ251" s="359">
        <f t="shared" ca="1" si="421"/>
        <v>0</v>
      </c>
      <c r="EK251" s="359">
        <f t="shared" ca="1" si="422"/>
        <v>0</v>
      </c>
      <c r="EL251" s="359">
        <f t="shared" ca="1" si="437"/>
        <v>0</v>
      </c>
    </row>
    <row r="252" spans="7:142" x14ac:dyDescent="0.35">
      <c r="G252" s="372">
        <f ca="1">IFERROR(INDEX('Inflation Rates'!$A$16:$H$138,MATCH('IRA Roth'!$H252,'Inflation Rates'!$A$16:$A$138,0),6)/INDEX('Inflation Rates'!$A$16:$H$138,MATCH('IRA Roth'!$H252,'Inflation Rates'!$A$16:$A$138,0)-1,6)-1,G251)</f>
        <v>2.0999999999999908E-2</v>
      </c>
      <c r="H252" s="362">
        <f t="shared" ca="1" si="492"/>
        <v>2263</v>
      </c>
      <c r="I252" s="362">
        <f t="shared" ca="1" si="492"/>
        <v>363</v>
      </c>
      <c r="J252" s="362">
        <v>244</v>
      </c>
      <c r="K252" s="371">
        <f t="shared" ca="1" si="439"/>
        <v>0</v>
      </c>
      <c r="L252" s="359">
        <f t="shared" ca="1" si="493"/>
        <v>0</v>
      </c>
      <c r="M252" s="359">
        <f t="shared" ca="1" si="381"/>
        <v>0</v>
      </c>
      <c r="N252" s="359">
        <f t="shared" ca="1" si="382"/>
        <v>0</v>
      </c>
      <c r="O252" s="359">
        <f t="shared" ca="1" si="440"/>
        <v>0</v>
      </c>
      <c r="P252" s="359">
        <f t="shared" ca="1" si="423"/>
        <v>0</v>
      </c>
      <c r="R252" s="362">
        <f t="shared" ca="1" si="441"/>
        <v>363</v>
      </c>
      <c r="S252" s="362">
        <v>244</v>
      </c>
      <c r="T252" s="371">
        <f t="shared" ca="1" si="442"/>
        <v>0</v>
      </c>
      <c r="U252" s="359">
        <f t="shared" ca="1" si="477"/>
        <v>0</v>
      </c>
      <c r="V252" s="359">
        <f t="shared" ca="1" si="383"/>
        <v>0</v>
      </c>
      <c r="W252" s="359">
        <f t="shared" ca="1" si="384"/>
        <v>0</v>
      </c>
      <c r="X252" s="359">
        <f t="shared" ca="1" si="443"/>
        <v>0</v>
      </c>
      <c r="Y252" s="359">
        <f t="shared" ca="1" si="424"/>
        <v>0</v>
      </c>
      <c r="AA252" s="362">
        <f t="shared" ca="1" si="444"/>
        <v>363</v>
      </c>
      <c r="AB252" s="362">
        <v>244</v>
      </c>
      <c r="AC252" s="371">
        <f t="shared" ca="1" si="445"/>
        <v>0</v>
      </c>
      <c r="AD252" s="359">
        <f t="shared" ca="1" si="490"/>
        <v>0</v>
      </c>
      <c r="AE252" s="359">
        <f t="shared" ca="1" si="386"/>
        <v>0</v>
      </c>
      <c r="AF252" s="359">
        <f t="shared" ca="1" si="387"/>
        <v>0</v>
      </c>
      <c r="AG252" s="359">
        <f t="shared" ca="1" si="446"/>
        <v>0</v>
      </c>
      <c r="AH252" s="359">
        <f t="shared" ca="1" si="425"/>
        <v>0</v>
      </c>
      <c r="AJ252" s="362">
        <f t="shared" ca="1" si="447"/>
        <v>363</v>
      </c>
      <c r="AK252" s="362">
        <v>244</v>
      </c>
      <c r="AL252" s="371">
        <f t="shared" ca="1" si="448"/>
        <v>0</v>
      </c>
      <c r="AM252" s="359">
        <f t="shared" ca="1" si="478"/>
        <v>0</v>
      </c>
      <c r="AN252" s="359">
        <f t="shared" ca="1" si="388"/>
        <v>0</v>
      </c>
      <c r="AO252" s="359">
        <f t="shared" ca="1" si="389"/>
        <v>0</v>
      </c>
      <c r="AP252" s="359">
        <f t="shared" ca="1" si="449"/>
        <v>0</v>
      </c>
      <c r="AQ252" s="359">
        <f t="shared" ca="1" si="426"/>
        <v>0</v>
      </c>
      <c r="AS252" s="362">
        <f t="shared" ca="1" si="450"/>
        <v>363</v>
      </c>
      <c r="AT252" s="362">
        <v>244</v>
      </c>
      <c r="AU252" s="371">
        <f t="shared" ca="1" si="451"/>
        <v>0</v>
      </c>
      <c r="AV252" s="359">
        <f t="shared" ca="1" si="479"/>
        <v>0</v>
      </c>
      <c r="AW252" s="359">
        <f t="shared" ca="1" si="390"/>
        <v>0</v>
      </c>
      <c r="AX252" s="359">
        <f t="shared" ca="1" si="391"/>
        <v>0</v>
      </c>
      <c r="AY252" s="359">
        <f t="shared" ca="1" si="452"/>
        <v>0</v>
      </c>
      <c r="AZ252" s="359">
        <f t="shared" ca="1" si="427"/>
        <v>0</v>
      </c>
      <c r="BB252" s="362">
        <f t="shared" ca="1" si="453"/>
        <v>363</v>
      </c>
      <c r="BC252" s="362">
        <v>244</v>
      </c>
      <c r="BD252" s="371">
        <f t="shared" ca="1" si="454"/>
        <v>0</v>
      </c>
      <c r="BE252" s="359">
        <f t="shared" ca="1" si="480"/>
        <v>0</v>
      </c>
      <c r="BF252" s="359">
        <f t="shared" ca="1" si="392"/>
        <v>0</v>
      </c>
      <c r="BG252" s="359">
        <f t="shared" ca="1" si="393"/>
        <v>0</v>
      </c>
      <c r="BH252" s="359">
        <f t="shared" ca="1" si="394"/>
        <v>0</v>
      </c>
      <c r="BI252" s="359">
        <f t="shared" ca="1" si="428"/>
        <v>0</v>
      </c>
      <c r="BK252" s="362">
        <f t="shared" ca="1" si="455"/>
        <v>363</v>
      </c>
      <c r="BL252" s="362">
        <v>244</v>
      </c>
      <c r="BM252" s="371">
        <f t="shared" ca="1" si="456"/>
        <v>0</v>
      </c>
      <c r="BN252" s="359">
        <f t="shared" ca="1" si="481"/>
        <v>0</v>
      </c>
      <c r="BO252" s="359">
        <f t="shared" ca="1" si="395"/>
        <v>0</v>
      </c>
      <c r="BP252" s="359">
        <f t="shared" ca="1" si="396"/>
        <v>0</v>
      </c>
      <c r="BQ252" s="359">
        <f t="shared" ca="1" si="397"/>
        <v>0</v>
      </c>
      <c r="BR252" s="359">
        <f t="shared" ca="1" si="429"/>
        <v>0</v>
      </c>
      <c r="BT252" s="362">
        <f t="shared" ca="1" si="457"/>
        <v>363</v>
      </c>
      <c r="BU252" s="362">
        <v>244</v>
      </c>
      <c r="BV252" s="371">
        <f t="shared" ca="1" si="458"/>
        <v>0</v>
      </c>
      <c r="BW252" s="359">
        <f t="shared" ca="1" si="482"/>
        <v>0</v>
      </c>
      <c r="BX252" s="359">
        <f t="shared" ca="1" si="398"/>
        <v>0</v>
      </c>
      <c r="BY252" s="359">
        <f t="shared" ca="1" si="399"/>
        <v>0</v>
      </c>
      <c r="BZ252" s="359">
        <f t="shared" ca="1" si="400"/>
        <v>0</v>
      </c>
      <c r="CA252" s="359">
        <f t="shared" ca="1" si="430"/>
        <v>0</v>
      </c>
      <c r="CC252" s="362">
        <f t="shared" ca="1" si="459"/>
        <v>363</v>
      </c>
      <c r="CD252" s="362">
        <v>244</v>
      </c>
      <c r="CE252" s="371">
        <f t="shared" ca="1" si="460"/>
        <v>0</v>
      </c>
      <c r="CF252" s="359">
        <f t="shared" ca="1" si="483"/>
        <v>0</v>
      </c>
      <c r="CG252" s="359">
        <f t="shared" ca="1" si="401"/>
        <v>0</v>
      </c>
      <c r="CH252" s="359">
        <f t="shared" ca="1" si="402"/>
        <v>0</v>
      </c>
      <c r="CI252" s="359">
        <f t="shared" ca="1" si="403"/>
        <v>0</v>
      </c>
      <c r="CJ252" s="359">
        <f t="shared" ca="1" si="431"/>
        <v>0</v>
      </c>
      <c r="CL252" s="362">
        <f t="shared" ca="1" si="461"/>
        <v>363</v>
      </c>
      <c r="CM252" s="362">
        <v>244</v>
      </c>
      <c r="CN252" s="371">
        <f t="shared" ca="1" si="462"/>
        <v>0</v>
      </c>
      <c r="CO252" s="359">
        <f t="shared" ca="1" si="491"/>
        <v>0</v>
      </c>
      <c r="CP252" s="359">
        <f t="shared" ca="1" si="405"/>
        <v>0</v>
      </c>
      <c r="CQ252" s="359">
        <f t="shared" ca="1" si="406"/>
        <v>0</v>
      </c>
      <c r="CR252" s="359">
        <f t="shared" ca="1" si="407"/>
        <v>0</v>
      </c>
      <c r="CS252" s="359">
        <f t="shared" ca="1" si="432"/>
        <v>0</v>
      </c>
      <c r="CU252" s="362">
        <f t="shared" ca="1" si="463"/>
        <v>363</v>
      </c>
      <c r="CV252" s="362">
        <v>244</v>
      </c>
      <c r="CW252" s="371">
        <f t="shared" ca="1" si="464"/>
        <v>0</v>
      </c>
      <c r="CX252" s="359">
        <f t="shared" ca="1" si="484"/>
        <v>0</v>
      </c>
      <c r="CY252" s="359">
        <f t="shared" ca="1" si="408"/>
        <v>0</v>
      </c>
      <c r="CZ252" s="359">
        <f t="shared" ca="1" si="409"/>
        <v>0</v>
      </c>
      <c r="DA252" s="359">
        <f t="shared" ca="1" si="410"/>
        <v>0</v>
      </c>
      <c r="DB252" s="359">
        <f t="shared" ca="1" si="433"/>
        <v>0</v>
      </c>
      <c r="DD252" s="362">
        <f t="shared" ca="1" si="465"/>
        <v>363</v>
      </c>
      <c r="DE252" s="362">
        <v>244</v>
      </c>
      <c r="DF252" s="371">
        <f t="shared" ca="1" si="466"/>
        <v>0</v>
      </c>
      <c r="DG252" s="359">
        <f t="shared" ca="1" si="485"/>
        <v>0</v>
      </c>
      <c r="DH252" s="359">
        <f t="shared" ca="1" si="411"/>
        <v>0</v>
      </c>
      <c r="DI252" s="359">
        <f t="shared" ca="1" si="412"/>
        <v>0</v>
      </c>
      <c r="DJ252" s="359">
        <f t="shared" ca="1" si="413"/>
        <v>0</v>
      </c>
      <c r="DK252" s="359">
        <f t="shared" ca="1" si="434"/>
        <v>0</v>
      </c>
      <c r="DM252" s="362">
        <f t="shared" ca="1" si="467"/>
        <v>363</v>
      </c>
      <c r="DN252" s="362">
        <v>244</v>
      </c>
      <c r="DO252" s="371">
        <f t="shared" ca="1" si="468"/>
        <v>0</v>
      </c>
      <c r="DP252" s="359">
        <f t="shared" ca="1" si="486"/>
        <v>0</v>
      </c>
      <c r="DQ252" s="359">
        <f t="shared" ca="1" si="414"/>
        <v>0</v>
      </c>
      <c r="DR252" s="359">
        <f t="shared" ca="1" si="415"/>
        <v>0</v>
      </c>
      <c r="DS252" s="359">
        <f t="shared" ca="1" si="416"/>
        <v>0</v>
      </c>
      <c r="DT252" s="359">
        <f t="shared" ca="1" si="435"/>
        <v>0</v>
      </c>
      <c r="DV252" s="362">
        <f t="shared" ca="1" si="469"/>
        <v>363</v>
      </c>
      <c r="DW252" s="362">
        <v>244</v>
      </c>
      <c r="DX252" s="371">
        <f t="shared" ca="1" si="470"/>
        <v>0</v>
      </c>
      <c r="DY252" s="359">
        <f t="shared" ca="1" si="487"/>
        <v>0</v>
      </c>
      <c r="DZ252" s="359">
        <f t="shared" ca="1" si="417"/>
        <v>0</v>
      </c>
      <c r="EA252" s="359">
        <f t="shared" ca="1" si="418"/>
        <v>0</v>
      </c>
      <c r="EB252" s="359">
        <f t="shared" ca="1" si="419"/>
        <v>0</v>
      </c>
      <c r="EC252" s="359">
        <f t="shared" ca="1" si="436"/>
        <v>0</v>
      </c>
      <c r="EE252" s="362">
        <f t="shared" ca="1" si="471"/>
        <v>363</v>
      </c>
      <c r="EF252" s="362">
        <v>244</v>
      </c>
      <c r="EG252" s="371">
        <f t="shared" ca="1" si="472"/>
        <v>0</v>
      </c>
      <c r="EH252" s="359">
        <f t="shared" ca="1" si="488"/>
        <v>0</v>
      </c>
      <c r="EI252" s="359">
        <f t="shared" ca="1" si="420"/>
        <v>0</v>
      </c>
      <c r="EJ252" s="359">
        <f t="shared" ca="1" si="421"/>
        <v>0</v>
      </c>
      <c r="EK252" s="359">
        <f t="shared" ca="1" si="422"/>
        <v>0</v>
      </c>
      <c r="EL252" s="359">
        <f t="shared" ca="1" si="437"/>
        <v>0</v>
      </c>
    </row>
    <row r="253" spans="7:142" x14ac:dyDescent="0.35">
      <c r="G253" s="372">
        <f ca="1">IFERROR(INDEX('Inflation Rates'!$A$16:$H$138,MATCH('IRA Roth'!$H253,'Inflation Rates'!$A$16:$A$138,0),6)/INDEX('Inflation Rates'!$A$16:$H$138,MATCH('IRA Roth'!$H253,'Inflation Rates'!$A$16:$A$138,0)-1,6)-1,G252)</f>
        <v>2.0999999999999908E-2</v>
      </c>
      <c r="H253" s="362">
        <f t="shared" ca="1" si="492"/>
        <v>2264</v>
      </c>
      <c r="I253" s="362">
        <f t="shared" ca="1" si="492"/>
        <v>364</v>
      </c>
      <c r="J253" s="362">
        <v>245</v>
      </c>
      <c r="K253" s="371">
        <f t="shared" ca="1" si="439"/>
        <v>0</v>
      </c>
      <c r="L253" s="359">
        <f t="shared" ca="1" si="493"/>
        <v>0</v>
      </c>
      <c r="M253" s="359">
        <f t="shared" ca="1" si="381"/>
        <v>0</v>
      </c>
      <c r="N253" s="359">
        <f t="shared" ca="1" si="382"/>
        <v>0</v>
      </c>
      <c r="O253" s="359">
        <f t="shared" ca="1" si="440"/>
        <v>0</v>
      </c>
      <c r="P253" s="359">
        <f t="shared" ca="1" si="423"/>
        <v>0</v>
      </c>
      <c r="R253" s="362">
        <f t="shared" ca="1" si="441"/>
        <v>364</v>
      </c>
      <c r="S253" s="362">
        <v>245</v>
      </c>
      <c r="T253" s="371">
        <f t="shared" ca="1" si="442"/>
        <v>0</v>
      </c>
      <c r="U253" s="359">
        <f t="shared" ca="1" si="477"/>
        <v>0</v>
      </c>
      <c r="V253" s="359">
        <f t="shared" ca="1" si="383"/>
        <v>0</v>
      </c>
      <c r="W253" s="359">
        <f t="shared" ca="1" si="384"/>
        <v>0</v>
      </c>
      <c r="X253" s="359">
        <f t="shared" ca="1" si="443"/>
        <v>0</v>
      </c>
      <c r="Y253" s="359">
        <f t="shared" ca="1" si="424"/>
        <v>0</v>
      </c>
      <c r="AA253" s="362">
        <f t="shared" ca="1" si="444"/>
        <v>364</v>
      </c>
      <c r="AB253" s="362">
        <v>245</v>
      </c>
      <c r="AC253" s="371">
        <f t="shared" ca="1" si="445"/>
        <v>0</v>
      </c>
      <c r="AD253" s="359">
        <f t="shared" ca="1" si="490"/>
        <v>0</v>
      </c>
      <c r="AE253" s="359">
        <f t="shared" ca="1" si="386"/>
        <v>0</v>
      </c>
      <c r="AF253" s="359">
        <f t="shared" ca="1" si="387"/>
        <v>0</v>
      </c>
      <c r="AG253" s="359">
        <f t="shared" ca="1" si="446"/>
        <v>0</v>
      </c>
      <c r="AH253" s="359">
        <f t="shared" ca="1" si="425"/>
        <v>0</v>
      </c>
      <c r="AJ253" s="362">
        <f t="shared" ca="1" si="447"/>
        <v>364</v>
      </c>
      <c r="AK253" s="362">
        <v>245</v>
      </c>
      <c r="AL253" s="371">
        <f t="shared" ca="1" si="448"/>
        <v>0</v>
      </c>
      <c r="AM253" s="359">
        <f t="shared" ca="1" si="478"/>
        <v>0</v>
      </c>
      <c r="AN253" s="359">
        <f t="shared" ca="1" si="388"/>
        <v>0</v>
      </c>
      <c r="AO253" s="359">
        <f t="shared" ca="1" si="389"/>
        <v>0</v>
      </c>
      <c r="AP253" s="359">
        <f t="shared" ca="1" si="449"/>
        <v>0</v>
      </c>
      <c r="AQ253" s="359">
        <f t="shared" ca="1" si="426"/>
        <v>0</v>
      </c>
      <c r="AS253" s="362">
        <f t="shared" ca="1" si="450"/>
        <v>364</v>
      </c>
      <c r="AT253" s="362">
        <v>245</v>
      </c>
      <c r="AU253" s="371">
        <f t="shared" ca="1" si="451"/>
        <v>0</v>
      </c>
      <c r="AV253" s="359">
        <f t="shared" ca="1" si="479"/>
        <v>0</v>
      </c>
      <c r="AW253" s="359">
        <f t="shared" ca="1" si="390"/>
        <v>0</v>
      </c>
      <c r="AX253" s="359">
        <f t="shared" ca="1" si="391"/>
        <v>0</v>
      </c>
      <c r="AY253" s="359">
        <f t="shared" ca="1" si="452"/>
        <v>0</v>
      </c>
      <c r="AZ253" s="359">
        <f t="shared" ca="1" si="427"/>
        <v>0</v>
      </c>
      <c r="BB253" s="362">
        <f t="shared" ca="1" si="453"/>
        <v>364</v>
      </c>
      <c r="BC253" s="362">
        <v>245</v>
      </c>
      <c r="BD253" s="371">
        <f t="shared" ca="1" si="454"/>
        <v>0</v>
      </c>
      <c r="BE253" s="359">
        <f t="shared" ca="1" si="480"/>
        <v>0</v>
      </c>
      <c r="BF253" s="359">
        <f t="shared" ca="1" si="392"/>
        <v>0</v>
      </c>
      <c r="BG253" s="359">
        <f t="shared" ca="1" si="393"/>
        <v>0</v>
      </c>
      <c r="BH253" s="359">
        <f t="shared" ca="1" si="394"/>
        <v>0</v>
      </c>
      <c r="BI253" s="359">
        <f t="shared" ca="1" si="428"/>
        <v>0</v>
      </c>
      <c r="BK253" s="362">
        <f t="shared" ca="1" si="455"/>
        <v>364</v>
      </c>
      <c r="BL253" s="362">
        <v>245</v>
      </c>
      <c r="BM253" s="371">
        <f t="shared" ca="1" si="456"/>
        <v>0</v>
      </c>
      <c r="BN253" s="359">
        <f t="shared" ca="1" si="481"/>
        <v>0</v>
      </c>
      <c r="BO253" s="359">
        <f t="shared" ca="1" si="395"/>
        <v>0</v>
      </c>
      <c r="BP253" s="359">
        <f t="shared" ca="1" si="396"/>
        <v>0</v>
      </c>
      <c r="BQ253" s="359">
        <f t="shared" ca="1" si="397"/>
        <v>0</v>
      </c>
      <c r="BR253" s="359">
        <f t="shared" ca="1" si="429"/>
        <v>0</v>
      </c>
      <c r="BT253" s="362">
        <f t="shared" ca="1" si="457"/>
        <v>364</v>
      </c>
      <c r="BU253" s="362">
        <v>245</v>
      </c>
      <c r="BV253" s="371">
        <f t="shared" ca="1" si="458"/>
        <v>0</v>
      </c>
      <c r="BW253" s="359">
        <f t="shared" ca="1" si="482"/>
        <v>0</v>
      </c>
      <c r="BX253" s="359">
        <f t="shared" ca="1" si="398"/>
        <v>0</v>
      </c>
      <c r="BY253" s="359">
        <f t="shared" ca="1" si="399"/>
        <v>0</v>
      </c>
      <c r="BZ253" s="359">
        <f t="shared" ca="1" si="400"/>
        <v>0</v>
      </c>
      <c r="CA253" s="359">
        <f t="shared" ca="1" si="430"/>
        <v>0</v>
      </c>
      <c r="CC253" s="362">
        <f t="shared" ca="1" si="459"/>
        <v>364</v>
      </c>
      <c r="CD253" s="362">
        <v>245</v>
      </c>
      <c r="CE253" s="371">
        <f t="shared" ca="1" si="460"/>
        <v>0</v>
      </c>
      <c r="CF253" s="359">
        <f t="shared" ca="1" si="483"/>
        <v>0</v>
      </c>
      <c r="CG253" s="359">
        <f t="shared" ca="1" si="401"/>
        <v>0</v>
      </c>
      <c r="CH253" s="359">
        <f t="shared" ca="1" si="402"/>
        <v>0</v>
      </c>
      <c r="CI253" s="359">
        <f t="shared" ca="1" si="403"/>
        <v>0</v>
      </c>
      <c r="CJ253" s="359">
        <f t="shared" ca="1" si="431"/>
        <v>0</v>
      </c>
      <c r="CL253" s="362">
        <f t="shared" ca="1" si="461"/>
        <v>364</v>
      </c>
      <c r="CM253" s="362">
        <v>245</v>
      </c>
      <c r="CN253" s="371">
        <f t="shared" ca="1" si="462"/>
        <v>0</v>
      </c>
      <c r="CO253" s="359">
        <f t="shared" ca="1" si="491"/>
        <v>0</v>
      </c>
      <c r="CP253" s="359">
        <f t="shared" ca="1" si="405"/>
        <v>0</v>
      </c>
      <c r="CQ253" s="359">
        <f t="shared" ca="1" si="406"/>
        <v>0</v>
      </c>
      <c r="CR253" s="359">
        <f t="shared" ca="1" si="407"/>
        <v>0</v>
      </c>
      <c r="CS253" s="359">
        <f t="shared" ca="1" si="432"/>
        <v>0</v>
      </c>
      <c r="CU253" s="362">
        <f t="shared" ca="1" si="463"/>
        <v>364</v>
      </c>
      <c r="CV253" s="362">
        <v>245</v>
      </c>
      <c r="CW253" s="371">
        <f t="shared" ca="1" si="464"/>
        <v>0</v>
      </c>
      <c r="CX253" s="359">
        <f t="shared" ca="1" si="484"/>
        <v>0</v>
      </c>
      <c r="CY253" s="359">
        <f t="shared" ca="1" si="408"/>
        <v>0</v>
      </c>
      <c r="CZ253" s="359">
        <f t="shared" ca="1" si="409"/>
        <v>0</v>
      </c>
      <c r="DA253" s="359">
        <f t="shared" ca="1" si="410"/>
        <v>0</v>
      </c>
      <c r="DB253" s="359">
        <f t="shared" ca="1" si="433"/>
        <v>0</v>
      </c>
      <c r="DD253" s="362">
        <f t="shared" ca="1" si="465"/>
        <v>364</v>
      </c>
      <c r="DE253" s="362">
        <v>245</v>
      </c>
      <c r="DF253" s="371">
        <f t="shared" ca="1" si="466"/>
        <v>0</v>
      </c>
      <c r="DG253" s="359">
        <f t="shared" ca="1" si="485"/>
        <v>0</v>
      </c>
      <c r="DH253" s="359">
        <f t="shared" ca="1" si="411"/>
        <v>0</v>
      </c>
      <c r="DI253" s="359">
        <f t="shared" ca="1" si="412"/>
        <v>0</v>
      </c>
      <c r="DJ253" s="359">
        <f t="shared" ca="1" si="413"/>
        <v>0</v>
      </c>
      <c r="DK253" s="359">
        <f t="shared" ca="1" si="434"/>
        <v>0</v>
      </c>
      <c r="DM253" s="362">
        <f t="shared" ca="1" si="467"/>
        <v>364</v>
      </c>
      <c r="DN253" s="362">
        <v>245</v>
      </c>
      <c r="DO253" s="371">
        <f t="shared" ca="1" si="468"/>
        <v>0</v>
      </c>
      <c r="DP253" s="359">
        <f t="shared" ca="1" si="486"/>
        <v>0</v>
      </c>
      <c r="DQ253" s="359">
        <f t="shared" ca="1" si="414"/>
        <v>0</v>
      </c>
      <c r="DR253" s="359">
        <f t="shared" ca="1" si="415"/>
        <v>0</v>
      </c>
      <c r="DS253" s="359">
        <f t="shared" ca="1" si="416"/>
        <v>0</v>
      </c>
      <c r="DT253" s="359">
        <f t="shared" ca="1" si="435"/>
        <v>0</v>
      </c>
      <c r="DV253" s="362">
        <f t="shared" ca="1" si="469"/>
        <v>364</v>
      </c>
      <c r="DW253" s="362">
        <v>245</v>
      </c>
      <c r="DX253" s="371">
        <f t="shared" ca="1" si="470"/>
        <v>0</v>
      </c>
      <c r="DY253" s="359">
        <f t="shared" ca="1" si="487"/>
        <v>0</v>
      </c>
      <c r="DZ253" s="359">
        <f t="shared" ca="1" si="417"/>
        <v>0</v>
      </c>
      <c r="EA253" s="359">
        <f t="shared" ca="1" si="418"/>
        <v>0</v>
      </c>
      <c r="EB253" s="359">
        <f t="shared" ca="1" si="419"/>
        <v>0</v>
      </c>
      <c r="EC253" s="359">
        <f t="shared" ca="1" si="436"/>
        <v>0</v>
      </c>
      <c r="EE253" s="362">
        <f t="shared" ca="1" si="471"/>
        <v>364</v>
      </c>
      <c r="EF253" s="362">
        <v>245</v>
      </c>
      <c r="EG253" s="371">
        <f t="shared" ca="1" si="472"/>
        <v>0</v>
      </c>
      <c r="EH253" s="359">
        <f t="shared" ca="1" si="488"/>
        <v>0</v>
      </c>
      <c r="EI253" s="359">
        <f t="shared" ca="1" si="420"/>
        <v>0</v>
      </c>
      <c r="EJ253" s="359">
        <f t="shared" ca="1" si="421"/>
        <v>0</v>
      </c>
      <c r="EK253" s="359">
        <f t="shared" ca="1" si="422"/>
        <v>0</v>
      </c>
      <c r="EL253" s="359">
        <f t="shared" ca="1" si="437"/>
        <v>0</v>
      </c>
    </row>
    <row r="254" spans="7:142" x14ac:dyDescent="0.35">
      <c r="G254" s="372">
        <f ca="1">IFERROR(INDEX('Inflation Rates'!$A$16:$H$138,MATCH('IRA Roth'!$H254,'Inflation Rates'!$A$16:$A$138,0),6)/INDEX('Inflation Rates'!$A$16:$H$138,MATCH('IRA Roth'!$H254,'Inflation Rates'!$A$16:$A$138,0)-1,6)-1,G253)</f>
        <v>2.0999999999999908E-2</v>
      </c>
      <c r="H254" s="362">
        <f t="shared" ca="1" si="492"/>
        <v>2265</v>
      </c>
      <c r="I254" s="362">
        <f t="shared" ca="1" si="492"/>
        <v>365</v>
      </c>
      <c r="J254" s="362">
        <v>246</v>
      </c>
      <c r="K254" s="371">
        <f t="shared" ca="1" si="439"/>
        <v>0</v>
      </c>
      <c r="L254" s="359">
        <f t="shared" ca="1" si="493"/>
        <v>0</v>
      </c>
      <c r="M254" s="359">
        <f t="shared" ca="1" si="381"/>
        <v>0</v>
      </c>
      <c r="N254" s="359">
        <f t="shared" ca="1" si="382"/>
        <v>0</v>
      </c>
      <c r="O254" s="359">
        <f t="shared" ca="1" si="440"/>
        <v>0</v>
      </c>
      <c r="P254" s="359">
        <f t="shared" ca="1" si="423"/>
        <v>0</v>
      </c>
      <c r="R254" s="362">
        <f t="shared" ca="1" si="441"/>
        <v>365</v>
      </c>
      <c r="S254" s="362">
        <v>246</v>
      </c>
      <c r="T254" s="371">
        <f t="shared" ca="1" si="442"/>
        <v>0</v>
      </c>
      <c r="U254" s="359">
        <f t="shared" ca="1" si="477"/>
        <v>0</v>
      </c>
      <c r="V254" s="359">
        <f t="shared" ca="1" si="383"/>
        <v>0</v>
      </c>
      <c r="W254" s="359">
        <f t="shared" ca="1" si="384"/>
        <v>0</v>
      </c>
      <c r="X254" s="359">
        <f t="shared" ca="1" si="443"/>
        <v>0</v>
      </c>
      <c r="Y254" s="359">
        <f t="shared" ca="1" si="424"/>
        <v>0</v>
      </c>
      <c r="AA254" s="362">
        <f t="shared" ca="1" si="444"/>
        <v>365</v>
      </c>
      <c r="AB254" s="362">
        <v>246</v>
      </c>
      <c r="AC254" s="371">
        <f t="shared" ca="1" si="445"/>
        <v>0</v>
      </c>
      <c r="AD254" s="359">
        <f t="shared" ca="1" si="490"/>
        <v>0</v>
      </c>
      <c r="AE254" s="359">
        <f t="shared" ca="1" si="386"/>
        <v>0</v>
      </c>
      <c r="AF254" s="359">
        <f t="shared" ca="1" si="387"/>
        <v>0</v>
      </c>
      <c r="AG254" s="359">
        <f t="shared" ca="1" si="446"/>
        <v>0</v>
      </c>
      <c r="AH254" s="359">
        <f t="shared" ca="1" si="425"/>
        <v>0</v>
      </c>
      <c r="AJ254" s="362">
        <f t="shared" ca="1" si="447"/>
        <v>365</v>
      </c>
      <c r="AK254" s="362">
        <v>246</v>
      </c>
      <c r="AL254" s="371">
        <f t="shared" ca="1" si="448"/>
        <v>0</v>
      </c>
      <c r="AM254" s="359">
        <f t="shared" ca="1" si="478"/>
        <v>0</v>
      </c>
      <c r="AN254" s="359">
        <f t="shared" ca="1" si="388"/>
        <v>0</v>
      </c>
      <c r="AO254" s="359">
        <f t="shared" ca="1" si="389"/>
        <v>0</v>
      </c>
      <c r="AP254" s="359">
        <f t="shared" ca="1" si="449"/>
        <v>0</v>
      </c>
      <c r="AQ254" s="359">
        <f t="shared" ca="1" si="426"/>
        <v>0</v>
      </c>
      <c r="AS254" s="362">
        <f t="shared" ca="1" si="450"/>
        <v>365</v>
      </c>
      <c r="AT254" s="362">
        <v>246</v>
      </c>
      <c r="AU254" s="371">
        <f t="shared" ca="1" si="451"/>
        <v>0</v>
      </c>
      <c r="AV254" s="359">
        <f t="shared" ca="1" si="479"/>
        <v>0</v>
      </c>
      <c r="AW254" s="359">
        <f t="shared" ca="1" si="390"/>
        <v>0</v>
      </c>
      <c r="AX254" s="359">
        <f t="shared" ca="1" si="391"/>
        <v>0</v>
      </c>
      <c r="AY254" s="359">
        <f t="shared" ca="1" si="452"/>
        <v>0</v>
      </c>
      <c r="AZ254" s="359">
        <f t="shared" ca="1" si="427"/>
        <v>0</v>
      </c>
      <c r="BB254" s="362">
        <f t="shared" ca="1" si="453"/>
        <v>365</v>
      </c>
      <c r="BC254" s="362">
        <v>246</v>
      </c>
      <c r="BD254" s="371">
        <f t="shared" ca="1" si="454"/>
        <v>0</v>
      </c>
      <c r="BE254" s="359">
        <f t="shared" ca="1" si="480"/>
        <v>0</v>
      </c>
      <c r="BF254" s="359">
        <f t="shared" ca="1" si="392"/>
        <v>0</v>
      </c>
      <c r="BG254" s="359">
        <f t="shared" ca="1" si="393"/>
        <v>0</v>
      </c>
      <c r="BH254" s="359">
        <f t="shared" ca="1" si="394"/>
        <v>0</v>
      </c>
      <c r="BI254" s="359">
        <f t="shared" ca="1" si="428"/>
        <v>0</v>
      </c>
      <c r="BK254" s="362">
        <f t="shared" ca="1" si="455"/>
        <v>365</v>
      </c>
      <c r="BL254" s="362">
        <v>246</v>
      </c>
      <c r="BM254" s="371">
        <f t="shared" ca="1" si="456"/>
        <v>0</v>
      </c>
      <c r="BN254" s="359">
        <f t="shared" ca="1" si="481"/>
        <v>0</v>
      </c>
      <c r="BO254" s="359">
        <f t="shared" ca="1" si="395"/>
        <v>0</v>
      </c>
      <c r="BP254" s="359">
        <f t="shared" ca="1" si="396"/>
        <v>0</v>
      </c>
      <c r="BQ254" s="359">
        <f t="shared" ca="1" si="397"/>
        <v>0</v>
      </c>
      <c r="BR254" s="359">
        <f t="shared" ca="1" si="429"/>
        <v>0</v>
      </c>
      <c r="BT254" s="362">
        <f t="shared" ca="1" si="457"/>
        <v>365</v>
      </c>
      <c r="BU254" s="362">
        <v>246</v>
      </c>
      <c r="BV254" s="371">
        <f t="shared" ca="1" si="458"/>
        <v>0</v>
      </c>
      <c r="BW254" s="359">
        <f t="shared" ca="1" si="482"/>
        <v>0</v>
      </c>
      <c r="BX254" s="359">
        <f t="shared" ca="1" si="398"/>
        <v>0</v>
      </c>
      <c r="BY254" s="359">
        <f t="shared" ca="1" si="399"/>
        <v>0</v>
      </c>
      <c r="BZ254" s="359">
        <f t="shared" ca="1" si="400"/>
        <v>0</v>
      </c>
      <c r="CA254" s="359">
        <f t="shared" ca="1" si="430"/>
        <v>0</v>
      </c>
      <c r="CC254" s="362">
        <f t="shared" ca="1" si="459"/>
        <v>365</v>
      </c>
      <c r="CD254" s="362">
        <v>246</v>
      </c>
      <c r="CE254" s="371">
        <f t="shared" ca="1" si="460"/>
        <v>0</v>
      </c>
      <c r="CF254" s="359">
        <f t="shared" ca="1" si="483"/>
        <v>0</v>
      </c>
      <c r="CG254" s="359">
        <f t="shared" ca="1" si="401"/>
        <v>0</v>
      </c>
      <c r="CH254" s="359">
        <f t="shared" ca="1" si="402"/>
        <v>0</v>
      </c>
      <c r="CI254" s="359">
        <f t="shared" ca="1" si="403"/>
        <v>0</v>
      </c>
      <c r="CJ254" s="359">
        <f t="shared" ca="1" si="431"/>
        <v>0</v>
      </c>
      <c r="CL254" s="362">
        <f t="shared" ca="1" si="461"/>
        <v>365</v>
      </c>
      <c r="CM254" s="362">
        <v>246</v>
      </c>
      <c r="CN254" s="371">
        <f t="shared" ca="1" si="462"/>
        <v>0</v>
      </c>
      <c r="CO254" s="359">
        <f t="shared" ca="1" si="491"/>
        <v>0</v>
      </c>
      <c r="CP254" s="359">
        <f t="shared" ca="1" si="405"/>
        <v>0</v>
      </c>
      <c r="CQ254" s="359">
        <f t="shared" ca="1" si="406"/>
        <v>0</v>
      </c>
      <c r="CR254" s="359">
        <f t="shared" ca="1" si="407"/>
        <v>0</v>
      </c>
      <c r="CS254" s="359">
        <f t="shared" ca="1" si="432"/>
        <v>0</v>
      </c>
      <c r="CU254" s="362">
        <f t="shared" ca="1" si="463"/>
        <v>365</v>
      </c>
      <c r="CV254" s="362">
        <v>246</v>
      </c>
      <c r="CW254" s="371">
        <f t="shared" ca="1" si="464"/>
        <v>0</v>
      </c>
      <c r="CX254" s="359">
        <f t="shared" ca="1" si="484"/>
        <v>0</v>
      </c>
      <c r="CY254" s="359">
        <f t="shared" ca="1" si="408"/>
        <v>0</v>
      </c>
      <c r="CZ254" s="359">
        <f t="shared" ca="1" si="409"/>
        <v>0</v>
      </c>
      <c r="DA254" s="359">
        <f t="shared" ca="1" si="410"/>
        <v>0</v>
      </c>
      <c r="DB254" s="359">
        <f t="shared" ca="1" si="433"/>
        <v>0</v>
      </c>
      <c r="DD254" s="362">
        <f t="shared" ca="1" si="465"/>
        <v>365</v>
      </c>
      <c r="DE254" s="362">
        <v>246</v>
      </c>
      <c r="DF254" s="371">
        <f t="shared" ca="1" si="466"/>
        <v>0</v>
      </c>
      <c r="DG254" s="359">
        <f t="shared" ca="1" si="485"/>
        <v>0</v>
      </c>
      <c r="DH254" s="359">
        <f t="shared" ca="1" si="411"/>
        <v>0</v>
      </c>
      <c r="DI254" s="359">
        <f t="shared" ca="1" si="412"/>
        <v>0</v>
      </c>
      <c r="DJ254" s="359">
        <f t="shared" ca="1" si="413"/>
        <v>0</v>
      </c>
      <c r="DK254" s="359">
        <f t="shared" ca="1" si="434"/>
        <v>0</v>
      </c>
      <c r="DM254" s="362">
        <f t="shared" ca="1" si="467"/>
        <v>365</v>
      </c>
      <c r="DN254" s="362">
        <v>246</v>
      </c>
      <c r="DO254" s="371">
        <f t="shared" ca="1" si="468"/>
        <v>0</v>
      </c>
      <c r="DP254" s="359">
        <f t="shared" ca="1" si="486"/>
        <v>0</v>
      </c>
      <c r="DQ254" s="359">
        <f t="shared" ca="1" si="414"/>
        <v>0</v>
      </c>
      <c r="DR254" s="359">
        <f t="shared" ca="1" si="415"/>
        <v>0</v>
      </c>
      <c r="DS254" s="359">
        <f t="shared" ca="1" si="416"/>
        <v>0</v>
      </c>
      <c r="DT254" s="359">
        <f t="shared" ca="1" si="435"/>
        <v>0</v>
      </c>
      <c r="DV254" s="362">
        <f t="shared" ca="1" si="469"/>
        <v>365</v>
      </c>
      <c r="DW254" s="362">
        <v>246</v>
      </c>
      <c r="DX254" s="371">
        <f t="shared" ca="1" si="470"/>
        <v>0</v>
      </c>
      <c r="DY254" s="359">
        <f t="shared" ca="1" si="487"/>
        <v>0</v>
      </c>
      <c r="DZ254" s="359">
        <f t="shared" ca="1" si="417"/>
        <v>0</v>
      </c>
      <c r="EA254" s="359">
        <f t="shared" ca="1" si="418"/>
        <v>0</v>
      </c>
      <c r="EB254" s="359">
        <f t="shared" ca="1" si="419"/>
        <v>0</v>
      </c>
      <c r="EC254" s="359">
        <f t="shared" ca="1" si="436"/>
        <v>0</v>
      </c>
      <c r="EE254" s="362">
        <f t="shared" ca="1" si="471"/>
        <v>365</v>
      </c>
      <c r="EF254" s="362">
        <v>246</v>
      </c>
      <c r="EG254" s="371">
        <f t="shared" ca="1" si="472"/>
        <v>0</v>
      </c>
      <c r="EH254" s="359">
        <f t="shared" ca="1" si="488"/>
        <v>0</v>
      </c>
      <c r="EI254" s="359">
        <f t="shared" ca="1" si="420"/>
        <v>0</v>
      </c>
      <c r="EJ254" s="359">
        <f t="shared" ca="1" si="421"/>
        <v>0</v>
      </c>
      <c r="EK254" s="359">
        <f t="shared" ca="1" si="422"/>
        <v>0</v>
      </c>
      <c r="EL254" s="359">
        <f t="shared" ca="1" si="437"/>
        <v>0</v>
      </c>
    </row>
    <row r="255" spans="7:142" x14ac:dyDescent="0.35">
      <c r="G255" s="372">
        <f ca="1">IFERROR(INDEX('Inflation Rates'!$A$16:$H$138,MATCH('IRA Roth'!$H255,'Inflation Rates'!$A$16:$A$138,0),6)/INDEX('Inflation Rates'!$A$16:$H$138,MATCH('IRA Roth'!$H255,'Inflation Rates'!$A$16:$A$138,0)-1,6)-1,G254)</f>
        <v>2.0999999999999908E-2</v>
      </c>
      <c r="H255" s="362">
        <f t="shared" ca="1" si="492"/>
        <v>2266</v>
      </c>
      <c r="I255" s="362">
        <f t="shared" ca="1" si="492"/>
        <v>366</v>
      </c>
      <c r="J255" s="362">
        <v>247</v>
      </c>
      <c r="K255" s="371">
        <f t="shared" ca="1" si="439"/>
        <v>0</v>
      </c>
      <c r="L255" s="359">
        <f t="shared" ca="1" si="493"/>
        <v>0</v>
      </c>
      <c r="M255" s="359">
        <f t="shared" ca="1" si="381"/>
        <v>0</v>
      </c>
      <c r="N255" s="359">
        <f t="shared" ca="1" si="382"/>
        <v>0</v>
      </c>
      <c r="O255" s="359">
        <f t="shared" ca="1" si="440"/>
        <v>0</v>
      </c>
      <c r="P255" s="359">
        <f t="shared" ca="1" si="423"/>
        <v>0</v>
      </c>
      <c r="R255" s="362">
        <f t="shared" ca="1" si="441"/>
        <v>366</v>
      </c>
      <c r="S255" s="362">
        <v>247</v>
      </c>
      <c r="T255" s="371">
        <f t="shared" ca="1" si="442"/>
        <v>0</v>
      </c>
      <c r="U255" s="359">
        <f t="shared" ca="1" si="477"/>
        <v>0</v>
      </c>
      <c r="V255" s="359">
        <f t="shared" ca="1" si="383"/>
        <v>0</v>
      </c>
      <c r="W255" s="359">
        <f t="shared" ca="1" si="384"/>
        <v>0</v>
      </c>
      <c r="X255" s="359">
        <f t="shared" ca="1" si="443"/>
        <v>0</v>
      </c>
      <c r="Y255" s="359">
        <f t="shared" ca="1" si="424"/>
        <v>0</v>
      </c>
      <c r="AA255" s="362">
        <f t="shared" ca="1" si="444"/>
        <v>366</v>
      </c>
      <c r="AB255" s="362">
        <v>247</v>
      </c>
      <c r="AC255" s="371">
        <f t="shared" ca="1" si="445"/>
        <v>0</v>
      </c>
      <c r="AD255" s="359">
        <f t="shared" ca="1" si="490"/>
        <v>0</v>
      </c>
      <c r="AE255" s="359">
        <f t="shared" ca="1" si="386"/>
        <v>0</v>
      </c>
      <c r="AF255" s="359">
        <f t="shared" ca="1" si="387"/>
        <v>0</v>
      </c>
      <c r="AG255" s="359">
        <f t="shared" ca="1" si="446"/>
        <v>0</v>
      </c>
      <c r="AH255" s="359">
        <f t="shared" ca="1" si="425"/>
        <v>0</v>
      </c>
      <c r="AJ255" s="362">
        <f t="shared" ca="1" si="447"/>
        <v>366</v>
      </c>
      <c r="AK255" s="362">
        <v>247</v>
      </c>
      <c r="AL255" s="371">
        <f t="shared" ca="1" si="448"/>
        <v>0</v>
      </c>
      <c r="AM255" s="359">
        <f t="shared" ca="1" si="478"/>
        <v>0</v>
      </c>
      <c r="AN255" s="359">
        <f t="shared" ca="1" si="388"/>
        <v>0</v>
      </c>
      <c r="AO255" s="359">
        <f t="shared" ca="1" si="389"/>
        <v>0</v>
      </c>
      <c r="AP255" s="359">
        <f t="shared" ca="1" si="449"/>
        <v>0</v>
      </c>
      <c r="AQ255" s="359">
        <f t="shared" ca="1" si="426"/>
        <v>0</v>
      </c>
      <c r="AS255" s="362">
        <f t="shared" ca="1" si="450"/>
        <v>366</v>
      </c>
      <c r="AT255" s="362">
        <v>247</v>
      </c>
      <c r="AU255" s="371">
        <f t="shared" ca="1" si="451"/>
        <v>0</v>
      </c>
      <c r="AV255" s="359">
        <f t="shared" ca="1" si="479"/>
        <v>0</v>
      </c>
      <c r="AW255" s="359">
        <f t="shared" ca="1" si="390"/>
        <v>0</v>
      </c>
      <c r="AX255" s="359">
        <f t="shared" ca="1" si="391"/>
        <v>0</v>
      </c>
      <c r="AY255" s="359">
        <f t="shared" ca="1" si="452"/>
        <v>0</v>
      </c>
      <c r="AZ255" s="359">
        <f t="shared" ca="1" si="427"/>
        <v>0</v>
      </c>
      <c r="BB255" s="362">
        <f t="shared" ca="1" si="453"/>
        <v>366</v>
      </c>
      <c r="BC255" s="362">
        <v>247</v>
      </c>
      <c r="BD255" s="371">
        <f t="shared" ca="1" si="454"/>
        <v>0</v>
      </c>
      <c r="BE255" s="359">
        <f t="shared" ca="1" si="480"/>
        <v>0</v>
      </c>
      <c r="BF255" s="359">
        <f t="shared" ca="1" si="392"/>
        <v>0</v>
      </c>
      <c r="BG255" s="359">
        <f t="shared" ca="1" si="393"/>
        <v>0</v>
      </c>
      <c r="BH255" s="359">
        <f t="shared" ca="1" si="394"/>
        <v>0</v>
      </c>
      <c r="BI255" s="359">
        <f t="shared" ca="1" si="428"/>
        <v>0</v>
      </c>
      <c r="BK255" s="362">
        <f t="shared" ca="1" si="455"/>
        <v>366</v>
      </c>
      <c r="BL255" s="362">
        <v>247</v>
      </c>
      <c r="BM255" s="371">
        <f t="shared" ca="1" si="456"/>
        <v>0</v>
      </c>
      <c r="BN255" s="359">
        <f t="shared" ca="1" si="481"/>
        <v>0</v>
      </c>
      <c r="BO255" s="359">
        <f t="shared" ca="1" si="395"/>
        <v>0</v>
      </c>
      <c r="BP255" s="359">
        <f t="shared" ca="1" si="396"/>
        <v>0</v>
      </c>
      <c r="BQ255" s="359">
        <f t="shared" ca="1" si="397"/>
        <v>0</v>
      </c>
      <c r="BR255" s="359">
        <f t="shared" ca="1" si="429"/>
        <v>0</v>
      </c>
      <c r="BT255" s="362">
        <f t="shared" ca="1" si="457"/>
        <v>366</v>
      </c>
      <c r="BU255" s="362">
        <v>247</v>
      </c>
      <c r="BV255" s="371">
        <f t="shared" ca="1" si="458"/>
        <v>0</v>
      </c>
      <c r="BW255" s="359">
        <f t="shared" ca="1" si="482"/>
        <v>0</v>
      </c>
      <c r="BX255" s="359">
        <f t="shared" ca="1" si="398"/>
        <v>0</v>
      </c>
      <c r="BY255" s="359">
        <f t="shared" ca="1" si="399"/>
        <v>0</v>
      </c>
      <c r="BZ255" s="359">
        <f t="shared" ca="1" si="400"/>
        <v>0</v>
      </c>
      <c r="CA255" s="359">
        <f t="shared" ca="1" si="430"/>
        <v>0</v>
      </c>
      <c r="CC255" s="362">
        <f t="shared" ca="1" si="459"/>
        <v>366</v>
      </c>
      <c r="CD255" s="362">
        <v>247</v>
      </c>
      <c r="CE255" s="371">
        <f t="shared" ca="1" si="460"/>
        <v>0</v>
      </c>
      <c r="CF255" s="359">
        <f t="shared" ca="1" si="483"/>
        <v>0</v>
      </c>
      <c r="CG255" s="359">
        <f t="shared" ca="1" si="401"/>
        <v>0</v>
      </c>
      <c r="CH255" s="359">
        <f t="shared" ca="1" si="402"/>
        <v>0</v>
      </c>
      <c r="CI255" s="359">
        <f t="shared" ca="1" si="403"/>
        <v>0</v>
      </c>
      <c r="CJ255" s="359">
        <f t="shared" ca="1" si="431"/>
        <v>0</v>
      </c>
      <c r="CL255" s="362">
        <f t="shared" ca="1" si="461"/>
        <v>366</v>
      </c>
      <c r="CM255" s="362">
        <v>247</v>
      </c>
      <c r="CN255" s="371">
        <f t="shared" ca="1" si="462"/>
        <v>0</v>
      </c>
      <c r="CO255" s="359">
        <f t="shared" ca="1" si="491"/>
        <v>0</v>
      </c>
      <c r="CP255" s="359">
        <f t="shared" ca="1" si="405"/>
        <v>0</v>
      </c>
      <c r="CQ255" s="359">
        <f t="shared" ca="1" si="406"/>
        <v>0</v>
      </c>
      <c r="CR255" s="359">
        <f t="shared" ca="1" si="407"/>
        <v>0</v>
      </c>
      <c r="CS255" s="359">
        <f t="shared" ca="1" si="432"/>
        <v>0</v>
      </c>
      <c r="CU255" s="362">
        <f t="shared" ca="1" si="463"/>
        <v>366</v>
      </c>
      <c r="CV255" s="362">
        <v>247</v>
      </c>
      <c r="CW255" s="371">
        <f t="shared" ca="1" si="464"/>
        <v>0</v>
      </c>
      <c r="CX255" s="359">
        <f t="shared" ca="1" si="484"/>
        <v>0</v>
      </c>
      <c r="CY255" s="359">
        <f t="shared" ca="1" si="408"/>
        <v>0</v>
      </c>
      <c r="CZ255" s="359">
        <f t="shared" ca="1" si="409"/>
        <v>0</v>
      </c>
      <c r="DA255" s="359">
        <f t="shared" ca="1" si="410"/>
        <v>0</v>
      </c>
      <c r="DB255" s="359">
        <f t="shared" ca="1" si="433"/>
        <v>0</v>
      </c>
      <c r="DD255" s="362">
        <f t="shared" ca="1" si="465"/>
        <v>366</v>
      </c>
      <c r="DE255" s="362">
        <v>247</v>
      </c>
      <c r="DF255" s="371">
        <f t="shared" ca="1" si="466"/>
        <v>0</v>
      </c>
      <c r="DG255" s="359">
        <f t="shared" ca="1" si="485"/>
        <v>0</v>
      </c>
      <c r="DH255" s="359">
        <f t="shared" ca="1" si="411"/>
        <v>0</v>
      </c>
      <c r="DI255" s="359">
        <f t="shared" ca="1" si="412"/>
        <v>0</v>
      </c>
      <c r="DJ255" s="359">
        <f t="shared" ca="1" si="413"/>
        <v>0</v>
      </c>
      <c r="DK255" s="359">
        <f t="shared" ca="1" si="434"/>
        <v>0</v>
      </c>
      <c r="DM255" s="362">
        <f t="shared" ca="1" si="467"/>
        <v>366</v>
      </c>
      <c r="DN255" s="362">
        <v>247</v>
      </c>
      <c r="DO255" s="371">
        <f t="shared" ca="1" si="468"/>
        <v>0</v>
      </c>
      <c r="DP255" s="359">
        <f t="shared" ca="1" si="486"/>
        <v>0</v>
      </c>
      <c r="DQ255" s="359">
        <f t="shared" ca="1" si="414"/>
        <v>0</v>
      </c>
      <c r="DR255" s="359">
        <f t="shared" ca="1" si="415"/>
        <v>0</v>
      </c>
      <c r="DS255" s="359">
        <f t="shared" ca="1" si="416"/>
        <v>0</v>
      </c>
      <c r="DT255" s="359">
        <f t="shared" ca="1" si="435"/>
        <v>0</v>
      </c>
      <c r="DV255" s="362">
        <f t="shared" ca="1" si="469"/>
        <v>366</v>
      </c>
      <c r="DW255" s="362">
        <v>247</v>
      </c>
      <c r="DX255" s="371">
        <f t="shared" ca="1" si="470"/>
        <v>0</v>
      </c>
      <c r="DY255" s="359">
        <f t="shared" ca="1" si="487"/>
        <v>0</v>
      </c>
      <c r="DZ255" s="359">
        <f t="shared" ca="1" si="417"/>
        <v>0</v>
      </c>
      <c r="EA255" s="359">
        <f t="shared" ca="1" si="418"/>
        <v>0</v>
      </c>
      <c r="EB255" s="359">
        <f t="shared" ca="1" si="419"/>
        <v>0</v>
      </c>
      <c r="EC255" s="359">
        <f t="shared" ca="1" si="436"/>
        <v>0</v>
      </c>
      <c r="EE255" s="362">
        <f t="shared" ca="1" si="471"/>
        <v>366</v>
      </c>
      <c r="EF255" s="362">
        <v>247</v>
      </c>
      <c r="EG255" s="371">
        <f t="shared" ca="1" si="472"/>
        <v>0</v>
      </c>
      <c r="EH255" s="359">
        <f t="shared" ca="1" si="488"/>
        <v>0</v>
      </c>
      <c r="EI255" s="359">
        <f t="shared" ca="1" si="420"/>
        <v>0</v>
      </c>
      <c r="EJ255" s="359">
        <f t="shared" ca="1" si="421"/>
        <v>0</v>
      </c>
      <c r="EK255" s="359">
        <f t="shared" ca="1" si="422"/>
        <v>0</v>
      </c>
      <c r="EL255" s="359">
        <f t="shared" ca="1" si="437"/>
        <v>0</v>
      </c>
    </row>
    <row r="256" spans="7:142" x14ac:dyDescent="0.35">
      <c r="G256" s="372">
        <f ca="1">IFERROR(INDEX('Inflation Rates'!$A$16:$H$138,MATCH('IRA Roth'!$H256,'Inflation Rates'!$A$16:$A$138,0),6)/INDEX('Inflation Rates'!$A$16:$H$138,MATCH('IRA Roth'!$H256,'Inflation Rates'!$A$16:$A$138,0)-1,6)-1,G255)</f>
        <v>2.0999999999999908E-2</v>
      </c>
      <c r="H256" s="362">
        <f t="shared" ca="1" si="492"/>
        <v>2267</v>
      </c>
      <c r="I256" s="362">
        <f t="shared" ca="1" si="492"/>
        <v>367</v>
      </c>
      <c r="J256" s="362">
        <v>248</v>
      </c>
      <c r="K256" s="371">
        <f t="shared" ca="1" si="439"/>
        <v>0</v>
      </c>
      <c r="L256" s="359">
        <f t="shared" ca="1" si="493"/>
        <v>0</v>
      </c>
      <c r="M256" s="359">
        <f t="shared" ca="1" si="381"/>
        <v>0</v>
      </c>
      <c r="N256" s="359">
        <f t="shared" ca="1" si="382"/>
        <v>0</v>
      </c>
      <c r="O256" s="359">
        <f t="shared" ca="1" si="440"/>
        <v>0</v>
      </c>
      <c r="P256" s="359">
        <f t="shared" ca="1" si="423"/>
        <v>0</v>
      </c>
      <c r="R256" s="362">
        <f t="shared" ca="1" si="441"/>
        <v>367</v>
      </c>
      <c r="S256" s="362">
        <v>248</v>
      </c>
      <c r="T256" s="371">
        <f t="shared" ca="1" si="442"/>
        <v>0</v>
      </c>
      <c r="U256" s="359">
        <f t="shared" ca="1" si="477"/>
        <v>0</v>
      </c>
      <c r="V256" s="359">
        <f t="shared" ca="1" si="383"/>
        <v>0</v>
      </c>
      <c r="W256" s="359">
        <f t="shared" ca="1" si="384"/>
        <v>0</v>
      </c>
      <c r="X256" s="359">
        <f t="shared" ca="1" si="443"/>
        <v>0</v>
      </c>
      <c r="Y256" s="359">
        <f t="shared" ca="1" si="424"/>
        <v>0</v>
      </c>
      <c r="AA256" s="362">
        <f t="shared" ca="1" si="444"/>
        <v>367</v>
      </c>
      <c r="AB256" s="362">
        <v>248</v>
      </c>
      <c r="AC256" s="371">
        <f t="shared" ca="1" si="445"/>
        <v>0</v>
      </c>
      <c r="AD256" s="359">
        <f t="shared" ca="1" si="490"/>
        <v>0</v>
      </c>
      <c r="AE256" s="359">
        <f t="shared" ca="1" si="386"/>
        <v>0</v>
      </c>
      <c r="AF256" s="359">
        <f t="shared" ca="1" si="387"/>
        <v>0</v>
      </c>
      <c r="AG256" s="359">
        <f t="shared" ca="1" si="446"/>
        <v>0</v>
      </c>
      <c r="AH256" s="359">
        <f t="shared" ca="1" si="425"/>
        <v>0</v>
      </c>
      <c r="AJ256" s="362">
        <f t="shared" ca="1" si="447"/>
        <v>367</v>
      </c>
      <c r="AK256" s="362">
        <v>248</v>
      </c>
      <c r="AL256" s="371">
        <f t="shared" ca="1" si="448"/>
        <v>0</v>
      </c>
      <c r="AM256" s="359">
        <f t="shared" ca="1" si="478"/>
        <v>0</v>
      </c>
      <c r="AN256" s="359">
        <f t="shared" ca="1" si="388"/>
        <v>0</v>
      </c>
      <c r="AO256" s="359">
        <f t="shared" ca="1" si="389"/>
        <v>0</v>
      </c>
      <c r="AP256" s="359">
        <f t="shared" ca="1" si="449"/>
        <v>0</v>
      </c>
      <c r="AQ256" s="359">
        <f t="shared" ca="1" si="426"/>
        <v>0</v>
      </c>
      <c r="AS256" s="362">
        <f t="shared" ca="1" si="450"/>
        <v>367</v>
      </c>
      <c r="AT256" s="362">
        <v>248</v>
      </c>
      <c r="AU256" s="371">
        <f t="shared" ca="1" si="451"/>
        <v>0</v>
      </c>
      <c r="AV256" s="359">
        <f t="shared" ca="1" si="479"/>
        <v>0</v>
      </c>
      <c r="AW256" s="359">
        <f t="shared" ca="1" si="390"/>
        <v>0</v>
      </c>
      <c r="AX256" s="359">
        <f t="shared" ca="1" si="391"/>
        <v>0</v>
      </c>
      <c r="AY256" s="359">
        <f t="shared" ca="1" si="452"/>
        <v>0</v>
      </c>
      <c r="AZ256" s="359">
        <f t="shared" ca="1" si="427"/>
        <v>0</v>
      </c>
      <c r="BB256" s="362">
        <f t="shared" ca="1" si="453"/>
        <v>367</v>
      </c>
      <c r="BC256" s="362">
        <v>248</v>
      </c>
      <c r="BD256" s="371">
        <f t="shared" ca="1" si="454"/>
        <v>0</v>
      </c>
      <c r="BE256" s="359">
        <f t="shared" ca="1" si="480"/>
        <v>0</v>
      </c>
      <c r="BF256" s="359">
        <f t="shared" ca="1" si="392"/>
        <v>0</v>
      </c>
      <c r="BG256" s="359">
        <f t="shared" ca="1" si="393"/>
        <v>0</v>
      </c>
      <c r="BH256" s="359">
        <f t="shared" ca="1" si="394"/>
        <v>0</v>
      </c>
      <c r="BI256" s="359">
        <f t="shared" ca="1" si="428"/>
        <v>0</v>
      </c>
      <c r="BK256" s="362">
        <f t="shared" ca="1" si="455"/>
        <v>367</v>
      </c>
      <c r="BL256" s="362">
        <v>248</v>
      </c>
      <c r="BM256" s="371">
        <f t="shared" ca="1" si="456"/>
        <v>0</v>
      </c>
      <c r="BN256" s="359">
        <f t="shared" ca="1" si="481"/>
        <v>0</v>
      </c>
      <c r="BO256" s="359">
        <f t="shared" ca="1" si="395"/>
        <v>0</v>
      </c>
      <c r="BP256" s="359">
        <f t="shared" ca="1" si="396"/>
        <v>0</v>
      </c>
      <c r="BQ256" s="359">
        <f t="shared" ca="1" si="397"/>
        <v>0</v>
      </c>
      <c r="BR256" s="359">
        <f t="shared" ca="1" si="429"/>
        <v>0</v>
      </c>
      <c r="BT256" s="362">
        <f t="shared" ca="1" si="457"/>
        <v>367</v>
      </c>
      <c r="BU256" s="362">
        <v>248</v>
      </c>
      <c r="BV256" s="371">
        <f t="shared" ca="1" si="458"/>
        <v>0</v>
      </c>
      <c r="BW256" s="359">
        <f t="shared" ca="1" si="482"/>
        <v>0</v>
      </c>
      <c r="BX256" s="359">
        <f t="shared" ca="1" si="398"/>
        <v>0</v>
      </c>
      <c r="BY256" s="359">
        <f t="shared" ca="1" si="399"/>
        <v>0</v>
      </c>
      <c r="BZ256" s="359">
        <f t="shared" ca="1" si="400"/>
        <v>0</v>
      </c>
      <c r="CA256" s="359">
        <f t="shared" ca="1" si="430"/>
        <v>0</v>
      </c>
      <c r="CC256" s="362">
        <f t="shared" ca="1" si="459"/>
        <v>367</v>
      </c>
      <c r="CD256" s="362">
        <v>248</v>
      </c>
      <c r="CE256" s="371">
        <f t="shared" ca="1" si="460"/>
        <v>0</v>
      </c>
      <c r="CF256" s="359">
        <f t="shared" ca="1" si="483"/>
        <v>0</v>
      </c>
      <c r="CG256" s="359">
        <f t="shared" ca="1" si="401"/>
        <v>0</v>
      </c>
      <c r="CH256" s="359">
        <f t="shared" ca="1" si="402"/>
        <v>0</v>
      </c>
      <c r="CI256" s="359">
        <f t="shared" ca="1" si="403"/>
        <v>0</v>
      </c>
      <c r="CJ256" s="359">
        <f t="shared" ca="1" si="431"/>
        <v>0</v>
      </c>
      <c r="CL256" s="362">
        <f t="shared" ca="1" si="461"/>
        <v>367</v>
      </c>
      <c r="CM256" s="362">
        <v>248</v>
      </c>
      <c r="CN256" s="371">
        <f t="shared" ca="1" si="462"/>
        <v>0</v>
      </c>
      <c r="CO256" s="359">
        <f t="shared" ca="1" si="491"/>
        <v>0</v>
      </c>
      <c r="CP256" s="359">
        <f t="shared" ca="1" si="405"/>
        <v>0</v>
      </c>
      <c r="CQ256" s="359">
        <f t="shared" ca="1" si="406"/>
        <v>0</v>
      </c>
      <c r="CR256" s="359">
        <f t="shared" ca="1" si="407"/>
        <v>0</v>
      </c>
      <c r="CS256" s="359">
        <f t="shared" ca="1" si="432"/>
        <v>0</v>
      </c>
      <c r="CU256" s="362">
        <f t="shared" ca="1" si="463"/>
        <v>367</v>
      </c>
      <c r="CV256" s="362">
        <v>248</v>
      </c>
      <c r="CW256" s="371">
        <f t="shared" ca="1" si="464"/>
        <v>0</v>
      </c>
      <c r="CX256" s="359">
        <f t="shared" ca="1" si="484"/>
        <v>0</v>
      </c>
      <c r="CY256" s="359">
        <f t="shared" ca="1" si="408"/>
        <v>0</v>
      </c>
      <c r="CZ256" s="359">
        <f t="shared" ca="1" si="409"/>
        <v>0</v>
      </c>
      <c r="DA256" s="359">
        <f t="shared" ca="1" si="410"/>
        <v>0</v>
      </c>
      <c r="DB256" s="359">
        <f t="shared" ca="1" si="433"/>
        <v>0</v>
      </c>
      <c r="DD256" s="362">
        <f t="shared" ca="1" si="465"/>
        <v>367</v>
      </c>
      <c r="DE256" s="362">
        <v>248</v>
      </c>
      <c r="DF256" s="371">
        <f t="shared" ca="1" si="466"/>
        <v>0</v>
      </c>
      <c r="DG256" s="359">
        <f t="shared" ca="1" si="485"/>
        <v>0</v>
      </c>
      <c r="DH256" s="359">
        <f t="shared" ca="1" si="411"/>
        <v>0</v>
      </c>
      <c r="DI256" s="359">
        <f t="shared" ca="1" si="412"/>
        <v>0</v>
      </c>
      <c r="DJ256" s="359">
        <f t="shared" ca="1" si="413"/>
        <v>0</v>
      </c>
      <c r="DK256" s="359">
        <f t="shared" ca="1" si="434"/>
        <v>0</v>
      </c>
      <c r="DM256" s="362">
        <f t="shared" ca="1" si="467"/>
        <v>367</v>
      </c>
      <c r="DN256" s="362">
        <v>248</v>
      </c>
      <c r="DO256" s="371">
        <f t="shared" ca="1" si="468"/>
        <v>0</v>
      </c>
      <c r="DP256" s="359">
        <f t="shared" ca="1" si="486"/>
        <v>0</v>
      </c>
      <c r="DQ256" s="359">
        <f t="shared" ca="1" si="414"/>
        <v>0</v>
      </c>
      <c r="DR256" s="359">
        <f t="shared" ca="1" si="415"/>
        <v>0</v>
      </c>
      <c r="DS256" s="359">
        <f t="shared" ca="1" si="416"/>
        <v>0</v>
      </c>
      <c r="DT256" s="359">
        <f t="shared" ca="1" si="435"/>
        <v>0</v>
      </c>
      <c r="DV256" s="362">
        <f t="shared" ca="1" si="469"/>
        <v>367</v>
      </c>
      <c r="DW256" s="362">
        <v>248</v>
      </c>
      <c r="DX256" s="371">
        <f t="shared" ca="1" si="470"/>
        <v>0</v>
      </c>
      <c r="DY256" s="359">
        <f t="shared" ca="1" si="487"/>
        <v>0</v>
      </c>
      <c r="DZ256" s="359">
        <f t="shared" ca="1" si="417"/>
        <v>0</v>
      </c>
      <c r="EA256" s="359">
        <f t="shared" ca="1" si="418"/>
        <v>0</v>
      </c>
      <c r="EB256" s="359">
        <f t="shared" ca="1" si="419"/>
        <v>0</v>
      </c>
      <c r="EC256" s="359">
        <f t="shared" ca="1" si="436"/>
        <v>0</v>
      </c>
      <c r="EE256" s="362">
        <f t="shared" ca="1" si="471"/>
        <v>367</v>
      </c>
      <c r="EF256" s="362">
        <v>248</v>
      </c>
      <c r="EG256" s="371">
        <f t="shared" ca="1" si="472"/>
        <v>0</v>
      </c>
      <c r="EH256" s="359">
        <f t="shared" ca="1" si="488"/>
        <v>0</v>
      </c>
      <c r="EI256" s="359">
        <f t="shared" ca="1" si="420"/>
        <v>0</v>
      </c>
      <c r="EJ256" s="359">
        <f t="shared" ca="1" si="421"/>
        <v>0</v>
      </c>
      <c r="EK256" s="359">
        <f t="shared" ca="1" si="422"/>
        <v>0</v>
      </c>
      <c r="EL256" s="359">
        <f t="shared" ca="1" si="437"/>
        <v>0</v>
      </c>
    </row>
    <row r="257" spans="7:142" x14ac:dyDescent="0.35">
      <c r="G257" s="372">
        <f ca="1">IFERROR(INDEX('Inflation Rates'!$A$16:$H$138,MATCH('IRA Roth'!$H257,'Inflation Rates'!$A$16:$A$138,0),6)/INDEX('Inflation Rates'!$A$16:$H$138,MATCH('IRA Roth'!$H257,'Inflation Rates'!$A$16:$A$138,0)-1,6)-1,G256)</f>
        <v>2.0999999999999908E-2</v>
      </c>
      <c r="H257" s="362">
        <f t="shared" ca="1" si="492"/>
        <v>2268</v>
      </c>
      <c r="I257" s="362">
        <f t="shared" ca="1" si="492"/>
        <v>368</v>
      </c>
      <c r="J257" s="362">
        <v>249</v>
      </c>
      <c r="K257" s="371">
        <f t="shared" ca="1" si="439"/>
        <v>0</v>
      </c>
      <c r="L257" s="359">
        <f t="shared" ca="1" si="493"/>
        <v>0</v>
      </c>
      <c r="M257" s="359">
        <f t="shared" ca="1" si="381"/>
        <v>0</v>
      </c>
      <c r="N257" s="359">
        <f t="shared" ca="1" si="382"/>
        <v>0</v>
      </c>
      <c r="O257" s="359">
        <f t="shared" ca="1" si="440"/>
        <v>0</v>
      </c>
      <c r="P257" s="359">
        <f t="shared" ca="1" si="423"/>
        <v>0</v>
      </c>
      <c r="R257" s="362">
        <f t="shared" ca="1" si="441"/>
        <v>368</v>
      </c>
      <c r="S257" s="362">
        <v>249</v>
      </c>
      <c r="T257" s="371">
        <f t="shared" ca="1" si="442"/>
        <v>0</v>
      </c>
      <c r="U257" s="359">
        <f t="shared" ca="1" si="477"/>
        <v>0</v>
      </c>
      <c r="V257" s="359">
        <f t="shared" ca="1" si="383"/>
        <v>0</v>
      </c>
      <c r="W257" s="359">
        <f t="shared" ca="1" si="384"/>
        <v>0</v>
      </c>
      <c r="X257" s="359">
        <f t="shared" ca="1" si="443"/>
        <v>0</v>
      </c>
      <c r="Y257" s="359">
        <f t="shared" ca="1" si="424"/>
        <v>0</v>
      </c>
      <c r="AA257" s="362">
        <f t="shared" ca="1" si="444"/>
        <v>368</v>
      </c>
      <c r="AB257" s="362">
        <v>249</v>
      </c>
      <c r="AC257" s="371">
        <f t="shared" ca="1" si="445"/>
        <v>0</v>
      </c>
      <c r="AD257" s="359">
        <f t="shared" ca="1" si="490"/>
        <v>0</v>
      </c>
      <c r="AE257" s="359">
        <f t="shared" ca="1" si="386"/>
        <v>0</v>
      </c>
      <c r="AF257" s="359">
        <f t="shared" ca="1" si="387"/>
        <v>0</v>
      </c>
      <c r="AG257" s="359">
        <f t="shared" ca="1" si="446"/>
        <v>0</v>
      </c>
      <c r="AH257" s="359">
        <f t="shared" ca="1" si="425"/>
        <v>0</v>
      </c>
      <c r="AJ257" s="362">
        <f t="shared" ca="1" si="447"/>
        <v>368</v>
      </c>
      <c r="AK257" s="362">
        <v>249</v>
      </c>
      <c r="AL257" s="371">
        <f t="shared" ca="1" si="448"/>
        <v>0</v>
      </c>
      <c r="AM257" s="359">
        <f t="shared" ca="1" si="478"/>
        <v>0</v>
      </c>
      <c r="AN257" s="359">
        <f t="shared" ca="1" si="388"/>
        <v>0</v>
      </c>
      <c r="AO257" s="359">
        <f t="shared" ca="1" si="389"/>
        <v>0</v>
      </c>
      <c r="AP257" s="359">
        <f t="shared" ca="1" si="449"/>
        <v>0</v>
      </c>
      <c r="AQ257" s="359">
        <f t="shared" ca="1" si="426"/>
        <v>0</v>
      </c>
      <c r="AS257" s="362">
        <f t="shared" ca="1" si="450"/>
        <v>368</v>
      </c>
      <c r="AT257" s="362">
        <v>249</v>
      </c>
      <c r="AU257" s="371">
        <f t="shared" ca="1" si="451"/>
        <v>0</v>
      </c>
      <c r="AV257" s="359">
        <f t="shared" ca="1" si="479"/>
        <v>0</v>
      </c>
      <c r="AW257" s="359">
        <f t="shared" ca="1" si="390"/>
        <v>0</v>
      </c>
      <c r="AX257" s="359">
        <f t="shared" ca="1" si="391"/>
        <v>0</v>
      </c>
      <c r="AY257" s="359">
        <f t="shared" ca="1" si="452"/>
        <v>0</v>
      </c>
      <c r="AZ257" s="359">
        <f t="shared" ca="1" si="427"/>
        <v>0</v>
      </c>
      <c r="BB257" s="362">
        <f t="shared" ca="1" si="453"/>
        <v>368</v>
      </c>
      <c r="BC257" s="362">
        <v>249</v>
      </c>
      <c r="BD257" s="371">
        <f t="shared" ca="1" si="454"/>
        <v>0</v>
      </c>
      <c r="BE257" s="359">
        <f t="shared" ca="1" si="480"/>
        <v>0</v>
      </c>
      <c r="BF257" s="359">
        <f t="shared" ca="1" si="392"/>
        <v>0</v>
      </c>
      <c r="BG257" s="359">
        <f t="shared" ca="1" si="393"/>
        <v>0</v>
      </c>
      <c r="BH257" s="359">
        <f t="shared" ca="1" si="394"/>
        <v>0</v>
      </c>
      <c r="BI257" s="359">
        <f t="shared" ca="1" si="428"/>
        <v>0</v>
      </c>
      <c r="BK257" s="362">
        <f t="shared" ca="1" si="455"/>
        <v>368</v>
      </c>
      <c r="BL257" s="362">
        <v>249</v>
      </c>
      <c r="BM257" s="371">
        <f t="shared" ca="1" si="456"/>
        <v>0</v>
      </c>
      <c r="BN257" s="359">
        <f t="shared" ca="1" si="481"/>
        <v>0</v>
      </c>
      <c r="BO257" s="359">
        <f t="shared" ca="1" si="395"/>
        <v>0</v>
      </c>
      <c r="BP257" s="359">
        <f t="shared" ca="1" si="396"/>
        <v>0</v>
      </c>
      <c r="BQ257" s="359">
        <f t="shared" ca="1" si="397"/>
        <v>0</v>
      </c>
      <c r="BR257" s="359">
        <f t="shared" ca="1" si="429"/>
        <v>0</v>
      </c>
      <c r="BT257" s="362">
        <f t="shared" ca="1" si="457"/>
        <v>368</v>
      </c>
      <c r="BU257" s="362">
        <v>249</v>
      </c>
      <c r="BV257" s="371">
        <f t="shared" ca="1" si="458"/>
        <v>0</v>
      </c>
      <c r="BW257" s="359">
        <f t="shared" ca="1" si="482"/>
        <v>0</v>
      </c>
      <c r="BX257" s="359">
        <f t="shared" ca="1" si="398"/>
        <v>0</v>
      </c>
      <c r="BY257" s="359">
        <f t="shared" ca="1" si="399"/>
        <v>0</v>
      </c>
      <c r="BZ257" s="359">
        <f t="shared" ca="1" si="400"/>
        <v>0</v>
      </c>
      <c r="CA257" s="359">
        <f t="shared" ca="1" si="430"/>
        <v>0</v>
      </c>
      <c r="CC257" s="362">
        <f t="shared" ca="1" si="459"/>
        <v>368</v>
      </c>
      <c r="CD257" s="362">
        <v>249</v>
      </c>
      <c r="CE257" s="371">
        <f t="shared" ca="1" si="460"/>
        <v>0</v>
      </c>
      <c r="CF257" s="359">
        <f t="shared" ca="1" si="483"/>
        <v>0</v>
      </c>
      <c r="CG257" s="359">
        <f t="shared" ca="1" si="401"/>
        <v>0</v>
      </c>
      <c r="CH257" s="359">
        <f t="shared" ca="1" si="402"/>
        <v>0</v>
      </c>
      <c r="CI257" s="359">
        <f t="shared" ca="1" si="403"/>
        <v>0</v>
      </c>
      <c r="CJ257" s="359">
        <f t="shared" ca="1" si="431"/>
        <v>0</v>
      </c>
      <c r="CL257" s="362">
        <f t="shared" ca="1" si="461"/>
        <v>368</v>
      </c>
      <c r="CM257" s="362">
        <v>249</v>
      </c>
      <c r="CN257" s="371">
        <f t="shared" ca="1" si="462"/>
        <v>0</v>
      </c>
      <c r="CO257" s="359">
        <f t="shared" ca="1" si="491"/>
        <v>0</v>
      </c>
      <c r="CP257" s="359">
        <f t="shared" ca="1" si="405"/>
        <v>0</v>
      </c>
      <c r="CQ257" s="359">
        <f t="shared" ca="1" si="406"/>
        <v>0</v>
      </c>
      <c r="CR257" s="359">
        <f t="shared" ca="1" si="407"/>
        <v>0</v>
      </c>
      <c r="CS257" s="359">
        <f t="shared" ca="1" si="432"/>
        <v>0</v>
      </c>
      <c r="CU257" s="362">
        <f t="shared" ca="1" si="463"/>
        <v>368</v>
      </c>
      <c r="CV257" s="362">
        <v>249</v>
      </c>
      <c r="CW257" s="371">
        <f t="shared" ca="1" si="464"/>
        <v>0</v>
      </c>
      <c r="CX257" s="359">
        <f t="shared" ca="1" si="484"/>
        <v>0</v>
      </c>
      <c r="CY257" s="359">
        <f t="shared" ca="1" si="408"/>
        <v>0</v>
      </c>
      <c r="CZ257" s="359">
        <f t="shared" ca="1" si="409"/>
        <v>0</v>
      </c>
      <c r="DA257" s="359">
        <f t="shared" ca="1" si="410"/>
        <v>0</v>
      </c>
      <c r="DB257" s="359">
        <f t="shared" ca="1" si="433"/>
        <v>0</v>
      </c>
      <c r="DD257" s="362">
        <f t="shared" ca="1" si="465"/>
        <v>368</v>
      </c>
      <c r="DE257" s="362">
        <v>249</v>
      </c>
      <c r="DF257" s="371">
        <f t="shared" ca="1" si="466"/>
        <v>0</v>
      </c>
      <c r="DG257" s="359">
        <f t="shared" ca="1" si="485"/>
        <v>0</v>
      </c>
      <c r="DH257" s="359">
        <f t="shared" ca="1" si="411"/>
        <v>0</v>
      </c>
      <c r="DI257" s="359">
        <f t="shared" ca="1" si="412"/>
        <v>0</v>
      </c>
      <c r="DJ257" s="359">
        <f t="shared" ca="1" si="413"/>
        <v>0</v>
      </c>
      <c r="DK257" s="359">
        <f t="shared" ca="1" si="434"/>
        <v>0</v>
      </c>
      <c r="DM257" s="362">
        <f t="shared" ca="1" si="467"/>
        <v>368</v>
      </c>
      <c r="DN257" s="362">
        <v>249</v>
      </c>
      <c r="DO257" s="371">
        <f t="shared" ca="1" si="468"/>
        <v>0</v>
      </c>
      <c r="DP257" s="359">
        <f t="shared" ca="1" si="486"/>
        <v>0</v>
      </c>
      <c r="DQ257" s="359">
        <f t="shared" ca="1" si="414"/>
        <v>0</v>
      </c>
      <c r="DR257" s="359">
        <f t="shared" ca="1" si="415"/>
        <v>0</v>
      </c>
      <c r="DS257" s="359">
        <f t="shared" ca="1" si="416"/>
        <v>0</v>
      </c>
      <c r="DT257" s="359">
        <f t="shared" ca="1" si="435"/>
        <v>0</v>
      </c>
      <c r="DV257" s="362">
        <f t="shared" ca="1" si="469"/>
        <v>368</v>
      </c>
      <c r="DW257" s="362">
        <v>249</v>
      </c>
      <c r="DX257" s="371">
        <f t="shared" ca="1" si="470"/>
        <v>0</v>
      </c>
      <c r="DY257" s="359">
        <f t="shared" ca="1" si="487"/>
        <v>0</v>
      </c>
      <c r="DZ257" s="359">
        <f t="shared" ca="1" si="417"/>
        <v>0</v>
      </c>
      <c r="EA257" s="359">
        <f t="shared" ca="1" si="418"/>
        <v>0</v>
      </c>
      <c r="EB257" s="359">
        <f t="shared" ca="1" si="419"/>
        <v>0</v>
      </c>
      <c r="EC257" s="359">
        <f t="shared" ca="1" si="436"/>
        <v>0</v>
      </c>
      <c r="EE257" s="362">
        <f t="shared" ca="1" si="471"/>
        <v>368</v>
      </c>
      <c r="EF257" s="362">
        <v>249</v>
      </c>
      <c r="EG257" s="371">
        <f t="shared" ca="1" si="472"/>
        <v>0</v>
      </c>
      <c r="EH257" s="359">
        <f t="shared" ca="1" si="488"/>
        <v>0</v>
      </c>
      <c r="EI257" s="359">
        <f t="shared" ca="1" si="420"/>
        <v>0</v>
      </c>
      <c r="EJ257" s="359">
        <f t="shared" ca="1" si="421"/>
        <v>0</v>
      </c>
      <c r="EK257" s="359">
        <f t="shared" ca="1" si="422"/>
        <v>0</v>
      </c>
      <c r="EL257" s="359">
        <f t="shared" ca="1" si="437"/>
        <v>0</v>
      </c>
    </row>
    <row r="258" spans="7:142" x14ac:dyDescent="0.35">
      <c r="G258" s="372">
        <f ca="1">IFERROR(INDEX('Inflation Rates'!$A$16:$H$138,MATCH('IRA Roth'!$H258,'Inflation Rates'!$A$16:$A$138,0),6)/INDEX('Inflation Rates'!$A$16:$H$138,MATCH('IRA Roth'!$H258,'Inflation Rates'!$A$16:$A$138,0)-1,6)-1,G257)</f>
        <v>2.0999999999999908E-2</v>
      </c>
      <c r="H258" s="362">
        <f t="shared" ca="1" si="492"/>
        <v>2269</v>
      </c>
      <c r="I258" s="362">
        <f t="shared" ca="1" si="492"/>
        <v>369</v>
      </c>
      <c r="J258" s="362">
        <v>250</v>
      </c>
      <c r="K258" s="371">
        <f t="shared" ca="1" si="439"/>
        <v>0</v>
      </c>
      <c r="L258" s="359">
        <f t="shared" ca="1" si="493"/>
        <v>0</v>
      </c>
      <c r="M258" s="359">
        <f t="shared" ca="1" si="381"/>
        <v>0</v>
      </c>
      <c r="N258" s="359">
        <f t="shared" ca="1" si="382"/>
        <v>0</v>
      </c>
      <c r="O258" s="359">
        <f t="shared" ca="1" si="440"/>
        <v>0</v>
      </c>
      <c r="P258" s="359">
        <f t="shared" ca="1" si="423"/>
        <v>0</v>
      </c>
      <c r="R258" s="362">
        <f t="shared" ca="1" si="441"/>
        <v>369</v>
      </c>
      <c r="S258" s="362">
        <v>250</v>
      </c>
      <c r="T258" s="371">
        <f t="shared" ca="1" si="442"/>
        <v>0</v>
      </c>
      <c r="U258" s="359">
        <f t="shared" ca="1" si="477"/>
        <v>0</v>
      </c>
      <c r="V258" s="359">
        <f t="shared" ca="1" si="383"/>
        <v>0</v>
      </c>
      <c r="W258" s="359">
        <f t="shared" ca="1" si="384"/>
        <v>0</v>
      </c>
      <c r="X258" s="359">
        <f t="shared" ca="1" si="443"/>
        <v>0</v>
      </c>
      <c r="Y258" s="359">
        <f t="shared" ca="1" si="424"/>
        <v>0</v>
      </c>
      <c r="AA258" s="362">
        <f t="shared" ca="1" si="444"/>
        <v>369</v>
      </c>
      <c r="AB258" s="362">
        <v>250</v>
      </c>
      <c r="AC258" s="371">
        <f t="shared" ca="1" si="445"/>
        <v>0</v>
      </c>
      <c r="AD258" s="359">
        <f t="shared" ca="1" si="490"/>
        <v>0</v>
      </c>
      <c r="AE258" s="359">
        <f t="shared" ca="1" si="386"/>
        <v>0</v>
      </c>
      <c r="AF258" s="359">
        <f t="shared" ca="1" si="387"/>
        <v>0</v>
      </c>
      <c r="AG258" s="359">
        <f t="shared" ca="1" si="446"/>
        <v>0</v>
      </c>
      <c r="AH258" s="359">
        <f t="shared" ca="1" si="425"/>
        <v>0</v>
      </c>
      <c r="AJ258" s="362">
        <f t="shared" ca="1" si="447"/>
        <v>369</v>
      </c>
      <c r="AK258" s="362">
        <v>250</v>
      </c>
      <c r="AL258" s="371">
        <f t="shared" ca="1" si="448"/>
        <v>0</v>
      </c>
      <c r="AM258" s="359">
        <f t="shared" ca="1" si="478"/>
        <v>0</v>
      </c>
      <c r="AN258" s="359">
        <f t="shared" ca="1" si="388"/>
        <v>0</v>
      </c>
      <c r="AO258" s="359">
        <f t="shared" ca="1" si="389"/>
        <v>0</v>
      </c>
      <c r="AP258" s="359">
        <f t="shared" ca="1" si="449"/>
        <v>0</v>
      </c>
      <c r="AQ258" s="359">
        <f t="shared" ca="1" si="426"/>
        <v>0</v>
      </c>
      <c r="AS258" s="362">
        <f t="shared" ca="1" si="450"/>
        <v>369</v>
      </c>
      <c r="AT258" s="362">
        <v>250</v>
      </c>
      <c r="AU258" s="371">
        <f t="shared" ca="1" si="451"/>
        <v>0</v>
      </c>
      <c r="AV258" s="359">
        <f t="shared" ca="1" si="479"/>
        <v>0</v>
      </c>
      <c r="AW258" s="359">
        <f t="shared" ca="1" si="390"/>
        <v>0</v>
      </c>
      <c r="AX258" s="359">
        <f t="shared" ca="1" si="391"/>
        <v>0</v>
      </c>
      <c r="AY258" s="359">
        <f t="shared" ca="1" si="452"/>
        <v>0</v>
      </c>
      <c r="AZ258" s="359">
        <f t="shared" ca="1" si="427"/>
        <v>0</v>
      </c>
      <c r="BB258" s="362">
        <f t="shared" ca="1" si="453"/>
        <v>369</v>
      </c>
      <c r="BC258" s="362">
        <v>250</v>
      </c>
      <c r="BD258" s="371">
        <f t="shared" ca="1" si="454"/>
        <v>0</v>
      </c>
      <c r="BE258" s="359">
        <f t="shared" ca="1" si="480"/>
        <v>0</v>
      </c>
      <c r="BF258" s="359">
        <f t="shared" ca="1" si="392"/>
        <v>0</v>
      </c>
      <c r="BG258" s="359">
        <f t="shared" ca="1" si="393"/>
        <v>0</v>
      </c>
      <c r="BH258" s="359">
        <f t="shared" ca="1" si="394"/>
        <v>0</v>
      </c>
      <c r="BI258" s="359">
        <f t="shared" ca="1" si="428"/>
        <v>0</v>
      </c>
      <c r="BK258" s="362">
        <f t="shared" ca="1" si="455"/>
        <v>369</v>
      </c>
      <c r="BL258" s="362">
        <v>250</v>
      </c>
      <c r="BM258" s="371">
        <f t="shared" ca="1" si="456"/>
        <v>0</v>
      </c>
      <c r="BN258" s="359">
        <f t="shared" ca="1" si="481"/>
        <v>0</v>
      </c>
      <c r="BO258" s="359">
        <f t="shared" ca="1" si="395"/>
        <v>0</v>
      </c>
      <c r="BP258" s="359">
        <f t="shared" ca="1" si="396"/>
        <v>0</v>
      </c>
      <c r="BQ258" s="359">
        <f t="shared" ca="1" si="397"/>
        <v>0</v>
      </c>
      <c r="BR258" s="359">
        <f t="shared" ca="1" si="429"/>
        <v>0</v>
      </c>
      <c r="BT258" s="362">
        <f t="shared" ca="1" si="457"/>
        <v>369</v>
      </c>
      <c r="BU258" s="362">
        <v>250</v>
      </c>
      <c r="BV258" s="371">
        <f t="shared" ca="1" si="458"/>
        <v>0</v>
      </c>
      <c r="BW258" s="359">
        <f t="shared" ca="1" si="482"/>
        <v>0</v>
      </c>
      <c r="BX258" s="359">
        <f t="shared" ca="1" si="398"/>
        <v>0</v>
      </c>
      <c r="BY258" s="359">
        <f t="shared" ca="1" si="399"/>
        <v>0</v>
      </c>
      <c r="BZ258" s="359">
        <f t="shared" ca="1" si="400"/>
        <v>0</v>
      </c>
      <c r="CA258" s="359">
        <f t="shared" ca="1" si="430"/>
        <v>0</v>
      </c>
      <c r="CC258" s="362">
        <f t="shared" ca="1" si="459"/>
        <v>369</v>
      </c>
      <c r="CD258" s="362">
        <v>250</v>
      </c>
      <c r="CE258" s="371">
        <f t="shared" ca="1" si="460"/>
        <v>0</v>
      </c>
      <c r="CF258" s="359">
        <f t="shared" ca="1" si="483"/>
        <v>0</v>
      </c>
      <c r="CG258" s="359">
        <f t="shared" ca="1" si="401"/>
        <v>0</v>
      </c>
      <c r="CH258" s="359">
        <f t="shared" ca="1" si="402"/>
        <v>0</v>
      </c>
      <c r="CI258" s="359">
        <f t="shared" ca="1" si="403"/>
        <v>0</v>
      </c>
      <c r="CJ258" s="359">
        <f t="shared" ca="1" si="431"/>
        <v>0</v>
      </c>
      <c r="CL258" s="362">
        <f t="shared" ca="1" si="461"/>
        <v>369</v>
      </c>
      <c r="CM258" s="362">
        <v>250</v>
      </c>
      <c r="CN258" s="371">
        <f t="shared" ca="1" si="462"/>
        <v>0</v>
      </c>
      <c r="CO258" s="359">
        <f t="shared" ca="1" si="491"/>
        <v>0</v>
      </c>
      <c r="CP258" s="359">
        <f t="shared" ca="1" si="405"/>
        <v>0</v>
      </c>
      <c r="CQ258" s="359">
        <f t="shared" ca="1" si="406"/>
        <v>0</v>
      </c>
      <c r="CR258" s="359">
        <f t="shared" ca="1" si="407"/>
        <v>0</v>
      </c>
      <c r="CS258" s="359">
        <f t="shared" ca="1" si="432"/>
        <v>0</v>
      </c>
      <c r="CU258" s="362">
        <f t="shared" ca="1" si="463"/>
        <v>369</v>
      </c>
      <c r="CV258" s="362">
        <v>250</v>
      </c>
      <c r="CW258" s="371">
        <f t="shared" ca="1" si="464"/>
        <v>0</v>
      </c>
      <c r="CX258" s="359">
        <f t="shared" ca="1" si="484"/>
        <v>0</v>
      </c>
      <c r="CY258" s="359">
        <f t="shared" ca="1" si="408"/>
        <v>0</v>
      </c>
      <c r="CZ258" s="359">
        <f t="shared" ca="1" si="409"/>
        <v>0</v>
      </c>
      <c r="DA258" s="359">
        <f t="shared" ca="1" si="410"/>
        <v>0</v>
      </c>
      <c r="DB258" s="359">
        <f t="shared" ca="1" si="433"/>
        <v>0</v>
      </c>
      <c r="DD258" s="362">
        <f t="shared" ca="1" si="465"/>
        <v>369</v>
      </c>
      <c r="DE258" s="362">
        <v>250</v>
      </c>
      <c r="DF258" s="371">
        <f t="shared" ca="1" si="466"/>
        <v>0</v>
      </c>
      <c r="DG258" s="359">
        <f t="shared" ca="1" si="485"/>
        <v>0</v>
      </c>
      <c r="DH258" s="359">
        <f t="shared" ca="1" si="411"/>
        <v>0</v>
      </c>
      <c r="DI258" s="359">
        <f t="shared" ca="1" si="412"/>
        <v>0</v>
      </c>
      <c r="DJ258" s="359">
        <f t="shared" ca="1" si="413"/>
        <v>0</v>
      </c>
      <c r="DK258" s="359">
        <f t="shared" ca="1" si="434"/>
        <v>0</v>
      </c>
      <c r="DM258" s="362">
        <f t="shared" ca="1" si="467"/>
        <v>369</v>
      </c>
      <c r="DN258" s="362">
        <v>250</v>
      </c>
      <c r="DO258" s="371">
        <f t="shared" ca="1" si="468"/>
        <v>0</v>
      </c>
      <c r="DP258" s="359">
        <f t="shared" ca="1" si="486"/>
        <v>0</v>
      </c>
      <c r="DQ258" s="359">
        <f t="shared" ca="1" si="414"/>
        <v>0</v>
      </c>
      <c r="DR258" s="359">
        <f t="shared" ca="1" si="415"/>
        <v>0</v>
      </c>
      <c r="DS258" s="359">
        <f t="shared" ca="1" si="416"/>
        <v>0</v>
      </c>
      <c r="DT258" s="359">
        <f t="shared" ca="1" si="435"/>
        <v>0</v>
      </c>
      <c r="DV258" s="362">
        <f t="shared" ca="1" si="469"/>
        <v>369</v>
      </c>
      <c r="DW258" s="362">
        <v>250</v>
      </c>
      <c r="DX258" s="371">
        <f t="shared" ca="1" si="470"/>
        <v>0</v>
      </c>
      <c r="DY258" s="359">
        <f t="shared" ca="1" si="487"/>
        <v>0</v>
      </c>
      <c r="DZ258" s="359">
        <f t="shared" ca="1" si="417"/>
        <v>0</v>
      </c>
      <c r="EA258" s="359">
        <f t="shared" ca="1" si="418"/>
        <v>0</v>
      </c>
      <c r="EB258" s="359">
        <f t="shared" ca="1" si="419"/>
        <v>0</v>
      </c>
      <c r="EC258" s="359">
        <f t="shared" ca="1" si="436"/>
        <v>0</v>
      </c>
      <c r="EE258" s="362">
        <f t="shared" ca="1" si="471"/>
        <v>369</v>
      </c>
      <c r="EF258" s="362">
        <v>250</v>
      </c>
      <c r="EG258" s="371">
        <f t="shared" ca="1" si="472"/>
        <v>0</v>
      </c>
      <c r="EH258" s="359">
        <f t="shared" ca="1" si="488"/>
        <v>0</v>
      </c>
      <c r="EI258" s="359">
        <f t="shared" ca="1" si="420"/>
        <v>0</v>
      </c>
      <c r="EJ258" s="359">
        <f t="shared" ca="1" si="421"/>
        <v>0</v>
      </c>
      <c r="EK258" s="359">
        <f t="shared" ca="1" si="422"/>
        <v>0</v>
      </c>
      <c r="EL258" s="359">
        <f t="shared" ca="1" si="437"/>
        <v>0</v>
      </c>
    </row>
    <row r="259" spans="7:142" x14ac:dyDescent="0.35">
      <c r="G259" s="372">
        <f ca="1">IFERROR(INDEX('Inflation Rates'!$A$16:$H$138,MATCH('IRA Roth'!$H259,'Inflation Rates'!$A$16:$A$138,0),6)/INDEX('Inflation Rates'!$A$16:$H$138,MATCH('IRA Roth'!$H259,'Inflation Rates'!$A$16:$A$138,0)-1,6)-1,G258)</f>
        <v>2.0999999999999908E-2</v>
      </c>
      <c r="H259" s="362">
        <f t="shared" ca="1" si="492"/>
        <v>2270</v>
      </c>
      <c r="I259" s="362">
        <f t="shared" ca="1" si="492"/>
        <v>370</v>
      </c>
      <c r="J259" s="362">
        <v>251</v>
      </c>
      <c r="K259" s="371">
        <f t="shared" ca="1" si="439"/>
        <v>0</v>
      </c>
      <c r="L259" s="359">
        <f t="shared" ca="1" si="493"/>
        <v>0</v>
      </c>
      <c r="M259" s="359">
        <f t="shared" ca="1" si="381"/>
        <v>0</v>
      </c>
      <c r="N259" s="359">
        <f t="shared" ca="1" si="382"/>
        <v>0</v>
      </c>
      <c r="O259" s="359">
        <f t="shared" ca="1" si="440"/>
        <v>0</v>
      </c>
      <c r="P259" s="359">
        <f t="shared" ca="1" si="423"/>
        <v>0</v>
      </c>
      <c r="R259" s="362">
        <f t="shared" ca="1" si="441"/>
        <v>370</v>
      </c>
      <c r="S259" s="362">
        <v>251</v>
      </c>
      <c r="T259" s="371">
        <f t="shared" ca="1" si="442"/>
        <v>0</v>
      </c>
      <c r="U259" s="359">
        <f t="shared" ca="1" si="477"/>
        <v>0</v>
      </c>
      <c r="V259" s="359">
        <f t="shared" ca="1" si="383"/>
        <v>0</v>
      </c>
      <c r="W259" s="359">
        <f t="shared" ca="1" si="384"/>
        <v>0</v>
      </c>
      <c r="X259" s="359">
        <f t="shared" ca="1" si="443"/>
        <v>0</v>
      </c>
      <c r="Y259" s="359">
        <f t="shared" ca="1" si="424"/>
        <v>0</v>
      </c>
      <c r="AA259" s="362">
        <f t="shared" ca="1" si="444"/>
        <v>370</v>
      </c>
      <c r="AB259" s="362">
        <v>251</v>
      </c>
      <c r="AC259" s="371">
        <f t="shared" ca="1" si="445"/>
        <v>0</v>
      </c>
      <c r="AD259" s="359">
        <f t="shared" ca="1" si="490"/>
        <v>0</v>
      </c>
      <c r="AE259" s="359">
        <f t="shared" ca="1" si="386"/>
        <v>0</v>
      </c>
      <c r="AF259" s="359">
        <f t="shared" ca="1" si="387"/>
        <v>0</v>
      </c>
      <c r="AG259" s="359">
        <f t="shared" ca="1" si="446"/>
        <v>0</v>
      </c>
      <c r="AH259" s="359">
        <f t="shared" ca="1" si="425"/>
        <v>0</v>
      </c>
      <c r="AJ259" s="362">
        <f t="shared" ca="1" si="447"/>
        <v>370</v>
      </c>
      <c r="AK259" s="362">
        <v>251</v>
      </c>
      <c r="AL259" s="371">
        <f t="shared" ca="1" si="448"/>
        <v>0</v>
      </c>
      <c r="AM259" s="359">
        <f t="shared" ca="1" si="478"/>
        <v>0</v>
      </c>
      <c r="AN259" s="359">
        <f t="shared" ca="1" si="388"/>
        <v>0</v>
      </c>
      <c r="AO259" s="359">
        <f t="shared" ca="1" si="389"/>
        <v>0</v>
      </c>
      <c r="AP259" s="359">
        <f t="shared" ca="1" si="449"/>
        <v>0</v>
      </c>
      <c r="AQ259" s="359">
        <f t="shared" ca="1" si="426"/>
        <v>0</v>
      </c>
      <c r="AS259" s="362">
        <f t="shared" ca="1" si="450"/>
        <v>370</v>
      </c>
      <c r="AT259" s="362">
        <v>251</v>
      </c>
      <c r="AU259" s="371">
        <f t="shared" ca="1" si="451"/>
        <v>0</v>
      </c>
      <c r="AV259" s="359">
        <f t="shared" ca="1" si="479"/>
        <v>0</v>
      </c>
      <c r="AW259" s="359">
        <f t="shared" ca="1" si="390"/>
        <v>0</v>
      </c>
      <c r="AX259" s="359">
        <f t="shared" ca="1" si="391"/>
        <v>0</v>
      </c>
      <c r="AY259" s="359">
        <f t="shared" ca="1" si="452"/>
        <v>0</v>
      </c>
      <c r="AZ259" s="359">
        <f t="shared" ca="1" si="427"/>
        <v>0</v>
      </c>
      <c r="BB259" s="362">
        <f t="shared" ca="1" si="453"/>
        <v>370</v>
      </c>
      <c r="BC259" s="362">
        <v>251</v>
      </c>
      <c r="BD259" s="371">
        <f t="shared" ca="1" si="454"/>
        <v>0</v>
      </c>
      <c r="BE259" s="359">
        <f t="shared" ca="1" si="480"/>
        <v>0</v>
      </c>
      <c r="BF259" s="359">
        <f t="shared" ca="1" si="392"/>
        <v>0</v>
      </c>
      <c r="BG259" s="359">
        <f t="shared" ca="1" si="393"/>
        <v>0</v>
      </c>
      <c r="BH259" s="359">
        <f t="shared" ca="1" si="394"/>
        <v>0</v>
      </c>
      <c r="BI259" s="359">
        <f t="shared" ca="1" si="428"/>
        <v>0</v>
      </c>
      <c r="BK259" s="362">
        <f t="shared" ca="1" si="455"/>
        <v>370</v>
      </c>
      <c r="BL259" s="362">
        <v>251</v>
      </c>
      <c r="BM259" s="371">
        <f t="shared" ca="1" si="456"/>
        <v>0</v>
      </c>
      <c r="BN259" s="359">
        <f t="shared" ca="1" si="481"/>
        <v>0</v>
      </c>
      <c r="BO259" s="359">
        <f t="shared" ca="1" si="395"/>
        <v>0</v>
      </c>
      <c r="BP259" s="359">
        <f t="shared" ca="1" si="396"/>
        <v>0</v>
      </c>
      <c r="BQ259" s="359">
        <f t="shared" ca="1" si="397"/>
        <v>0</v>
      </c>
      <c r="BR259" s="359">
        <f t="shared" ca="1" si="429"/>
        <v>0</v>
      </c>
      <c r="BT259" s="362">
        <f t="shared" ca="1" si="457"/>
        <v>370</v>
      </c>
      <c r="BU259" s="362">
        <v>251</v>
      </c>
      <c r="BV259" s="371">
        <f t="shared" ca="1" si="458"/>
        <v>0</v>
      </c>
      <c r="BW259" s="359">
        <f t="shared" ca="1" si="482"/>
        <v>0</v>
      </c>
      <c r="BX259" s="359">
        <f t="shared" ca="1" si="398"/>
        <v>0</v>
      </c>
      <c r="BY259" s="359">
        <f t="shared" ca="1" si="399"/>
        <v>0</v>
      </c>
      <c r="BZ259" s="359">
        <f t="shared" ca="1" si="400"/>
        <v>0</v>
      </c>
      <c r="CA259" s="359">
        <f t="shared" ca="1" si="430"/>
        <v>0</v>
      </c>
      <c r="CC259" s="362">
        <f t="shared" ca="1" si="459"/>
        <v>370</v>
      </c>
      <c r="CD259" s="362">
        <v>251</v>
      </c>
      <c r="CE259" s="371">
        <f t="shared" ca="1" si="460"/>
        <v>0</v>
      </c>
      <c r="CF259" s="359">
        <f t="shared" ca="1" si="483"/>
        <v>0</v>
      </c>
      <c r="CG259" s="359">
        <f t="shared" ca="1" si="401"/>
        <v>0</v>
      </c>
      <c r="CH259" s="359">
        <f t="shared" ca="1" si="402"/>
        <v>0</v>
      </c>
      <c r="CI259" s="359">
        <f t="shared" ca="1" si="403"/>
        <v>0</v>
      </c>
      <c r="CJ259" s="359">
        <f t="shared" ca="1" si="431"/>
        <v>0</v>
      </c>
      <c r="CL259" s="362">
        <f t="shared" ca="1" si="461"/>
        <v>370</v>
      </c>
      <c r="CM259" s="362">
        <v>251</v>
      </c>
      <c r="CN259" s="371">
        <f t="shared" ca="1" si="462"/>
        <v>0</v>
      </c>
      <c r="CO259" s="359">
        <f t="shared" ca="1" si="491"/>
        <v>0</v>
      </c>
      <c r="CP259" s="359">
        <f t="shared" ca="1" si="405"/>
        <v>0</v>
      </c>
      <c r="CQ259" s="359">
        <f t="shared" ca="1" si="406"/>
        <v>0</v>
      </c>
      <c r="CR259" s="359">
        <f t="shared" ca="1" si="407"/>
        <v>0</v>
      </c>
      <c r="CS259" s="359">
        <f t="shared" ca="1" si="432"/>
        <v>0</v>
      </c>
      <c r="CU259" s="362">
        <f t="shared" ca="1" si="463"/>
        <v>370</v>
      </c>
      <c r="CV259" s="362">
        <v>251</v>
      </c>
      <c r="CW259" s="371">
        <f t="shared" ca="1" si="464"/>
        <v>0</v>
      </c>
      <c r="CX259" s="359">
        <f t="shared" ca="1" si="484"/>
        <v>0</v>
      </c>
      <c r="CY259" s="359">
        <f t="shared" ca="1" si="408"/>
        <v>0</v>
      </c>
      <c r="CZ259" s="359">
        <f t="shared" ca="1" si="409"/>
        <v>0</v>
      </c>
      <c r="DA259" s="359">
        <f t="shared" ca="1" si="410"/>
        <v>0</v>
      </c>
      <c r="DB259" s="359">
        <f t="shared" ca="1" si="433"/>
        <v>0</v>
      </c>
      <c r="DD259" s="362">
        <f t="shared" ca="1" si="465"/>
        <v>370</v>
      </c>
      <c r="DE259" s="362">
        <v>251</v>
      </c>
      <c r="DF259" s="371">
        <f t="shared" ca="1" si="466"/>
        <v>0</v>
      </c>
      <c r="DG259" s="359">
        <f t="shared" ca="1" si="485"/>
        <v>0</v>
      </c>
      <c r="DH259" s="359">
        <f t="shared" ca="1" si="411"/>
        <v>0</v>
      </c>
      <c r="DI259" s="359">
        <f t="shared" ca="1" si="412"/>
        <v>0</v>
      </c>
      <c r="DJ259" s="359">
        <f t="shared" ca="1" si="413"/>
        <v>0</v>
      </c>
      <c r="DK259" s="359">
        <f t="shared" ca="1" si="434"/>
        <v>0</v>
      </c>
      <c r="DM259" s="362">
        <f t="shared" ca="1" si="467"/>
        <v>370</v>
      </c>
      <c r="DN259" s="362">
        <v>251</v>
      </c>
      <c r="DO259" s="371">
        <f t="shared" ca="1" si="468"/>
        <v>0</v>
      </c>
      <c r="DP259" s="359">
        <f t="shared" ca="1" si="486"/>
        <v>0</v>
      </c>
      <c r="DQ259" s="359">
        <f t="shared" ca="1" si="414"/>
        <v>0</v>
      </c>
      <c r="DR259" s="359">
        <f t="shared" ca="1" si="415"/>
        <v>0</v>
      </c>
      <c r="DS259" s="359">
        <f t="shared" ca="1" si="416"/>
        <v>0</v>
      </c>
      <c r="DT259" s="359">
        <f t="shared" ca="1" si="435"/>
        <v>0</v>
      </c>
      <c r="DV259" s="362">
        <f t="shared" ca="1" si="469"/>
        <v>370</v>
      </c>
      <c r="DW259" s="362">
        <v>251</v>
      </c>
      <c r="DX259" s="371">
        <f t="shared" ca="1" si="470"/>
        <v>0</v>
      </c>
      <c r="DY259" s="359">
        <f t="shared" ca="1" si="487"/>
        <v>0</v>
      </c>
      <c r="DZ259" s="359">
        <f t="shared" ca="1" si="417"/>
        <v>0</v>
      </c>
      <c r="EA259" s="359">
        <f t="shared" ca="1" si="418"/>
        <v>0</v>
      </c>
      <c r="EB259" s="359">
        <f t="shared" ca="1" si="419"/>
        <v>0</v>
      </c>
      <c r="EC259" s="359">
        <f t="shared" ca="1" si="436"/>
        <v>0</v>
      </c>
      <c r="EE259" s="362">
        <f t="shared" ca="1" si="471"/>
        <v>370</v>
      </c>
      <c r="EF259" s="362">
        <v>251</v>
      </c>
      <c r="EG259" s="371">
        <f t="shared" ca="1" si="472"/>
        <v>0</v>
      </c>
      <c r="EH259" s="359">
        <f t="shared" ca="1" si="488"/>
        <v>0</v>
      </c>
      <c r="EI259" s="359">
        <f t="shared" ca="1" si="420"/>
        <v>0</v>
      </c>
      <c r="EJ259" s="359">
        <f t="shared" ca="1" si="421"/>
        <v>0</v>
      </c>
      <c r="EK259" s="359">
        <f t="shared" ca="1" si="422"/>
        <v>0</v>
      </c>
      <c r="EL259" s="359">
        <f t="shared" ca="1" si="437"/>
        <v>0</v>
      </c>
    </row>
    <row r="260" spans="7:142" x14ac:dyDescent="0.35">
      <c r="G260" s="372">
        <f ca="1">IFERROR(INDEX('Inflation Rates'!$A$16:$H$138,MATCH('IRA Roth'!$H260,'Inflation Rates'!$A$16:$A$138,0),6)/INDEX('Inflation Rates'!$A$16:$H$138,MATCH('IRA Roth'!$H260,'Inflation Rates'!$A$16:$A$138,0)-1,6)-1,G259)</f>
        <v>2.0999999999999908E-2</v>
      </c>
      <c r="H260" s="362">
        <f t="shared" ca="1" si="492"/>
        <v>2271</v>
      </c>
      <c r="I260" s="362">
        <f t="shared" ca="1" si="492"/>
        <v>371</v>
      </c>
      <c r="J260" s="362">
        <v>252</v>
      </c>
      <c r="K260" s="371">
        <f t="shared" ca="1" si="439"/>
        <v>0</v>
      </c>
      <c r="L260" s="359">
        <f t="shared" ca="1" si="493"/>
        <v>0</v>
      </c>
      <c r="M260" s="359">
        <f t="shared" ca="1" si="381"/>
        <v>0</v>
      </c>
      <c r="N260" s="359">
        <f t="shared" ca="1" si="382"/>
        <v>0</v>
      </c>
      <c r="O260" s="359">
        <f t="shared" ca="1" si="440"/>
        <v>0</v>
      </c>
      <c r="P260" s="359">
        <f t="shared" ca="1" si="423"/>
        <v>0</v>
      </c>
      <c r="R260" s="362">
        <f t="shared" ca="1" si="441"/>
        <v>371</v>
      </c>
      <c r="S260" s="362">
        <v>252</v>
      </c>
      <c r="T260" s="371">
        <f t="shared" ca="1" si="442"/>
        <v>0</v>
      </c>
      <c r="U260" s="359">
        <f t="shared" ca="1" si="477"/>
        <v>0</v>
      </c>
      <c r="V260" s="359">
        <f t="shared" ca="1" si="383"/>
        <v>0</v>
      </c>
      <c r="W260" s="359">
        <f t="shared" ca="1" si="384"/>
        <v>0</v>
      </c>
      <c r="X260" s="359">
        <f t="shared" ca="1" si="443"/>
        <v>0</v>
      </c>
      <c r="Y260" s="359">
        <f t="shared" ca="1" si="424"/>
        <v>0</v>
      </c>
      <c r="AA260" s="362">
        <f t="shared" ca="1" si="444"/>
        <v>371</v>
      </c>
      <c r="AB260" s="362">
        <v>252</v>
      </c>
      <c r="AC260" s="371">
        <f t="shared" ca="1" si="445"/>
        <v>0</v>
      </c>
      <c r="AD260" s="359">
        <f t="shared" ca="1" si="490"/>
        <v>0</v>
      </c>
      <c r="AE260" s="359">
        <f t="shared" ca="1" si="386"/>
        <v>0</v>
      </c>
      <c r="AF260" s="359">
        <f t="shared" ca="1" si="387"/>
        <v>0</v>
      </c>
      <c r="AG260" s="359">
        <f t="shared" ca="1" si="446"/>
        <v>0</v>
      </c>
      <c r="AH260" s="359">
        <f t="shared" ca="1" si="425"/>
        <v>0</v>
      </c>
      <c r="AJ260" s="362">
        <f t="shared" ca="1" si="447"/>
        <v>371</v>
      </c>
      <c r="AK260" s="362">
        <v>252</v>
      </c>
      <c r="AL260" s="371">
        <f t="shared" ca="1" si="448"/>
        <v>0</v>
      </c>
      <c r="AM260" s="359">
        <f t="shared" ca="1" si="478"/>
        <v>0</v>
      </c>
      <c r="AN260" s="359">
        <f t="shared" ca="1" si="388"/>
        <v>0</v>
      </c>
      <c r="AO260" s="359">
        <f t="shared" ca="1" si="389"/>
        <v>0</v>
      </c>
      <c r="AP260" s="359">
        <f t="shared" ca="1" si="449"/>
        <v>0</v>
      </c>
      <c r="AQ260" s="359">
        <f t="shared" ca="1" si="426"/>
        <v>0</v>
      </c>
      <c r="AS260" s="362">
        <f t="shared" ca="1" si="450"/>
        <v>371</v>
      </c>
      <c r="AT260" s="362">
        <v>252</v>
      </c>
      <c r="AU260" s="371">
        <f t="shared" ca="1" si="451"/>
        <v>0</v>
      </c>
      <c r="AV260" s="359">
        <f t="shared" ca="1" si="479"/>
        <v>0</v>
      </c>
      <c r="AW260" s="359">
        <f t="shared" ca="1" si="390"/>
        <v>0</v>
      </c>
      <c r="AX260" s="359">
        <f t="shared" ca="1" si="391"/>
        <v>0</v>
      </c>
      <c r="AY260" s="359">
        <f t="shared" ca="1" si="452"/>
        <v>0</v>
      </c>
      <c r="AZ260" s="359">
        <f t="shared" ca="1" si="427"/>
        <v>0</v>
      </c>
      <c r="BB260" s="362">
        <f t="shared" ca="1" si="453"/>
        <v>371</v>
      </c>
      <c r="BC260" s="362">
        <v>252</v>
      </c>
      <c r="BD260" s="371">
        <f t="shared" ca="1" si="454"/>
        <v>0</v>
      </c>
      <c r="BE260" s="359">
        <f t="shared" ca="1" si="480"/>
        <v>0</v>
      </c>
      <c r="BF260" s="359">
        <f t="shared" ca="1" si="392"/>
        <v>0</v>
      </c>
      <c r="BG260" s="359">
        <f t="shared" ca="1" si="393"/>
        <v>0</v>
      </c>
      <c r="BH260" s="359">
        <f t="shared" ca="1" si="394"/>
        <v>0</v>
      </c>
      <c r="BI260" s="359">
        <f t="shared" ca="1" si="428"/>
        <v>0</v>
      </c>
      <c r="BK260" s="362">
        <f t="shared" ca="1" si="455"/>
        <v>371</v>
      </c>
      <c r="BL260" s="362">
        <v>252</v>
      </c>
      <c r="BM260" s="371">
        <f t="shared" ca="1" si="456"/>
        <v>0</v>
      </c>
      <c r="BN260" s="359">
        <f t="shared" ca="1" si="481"/>
        <v>0</v>
      </c>
      <c r="BO260" s="359">
        <f t="shared" ca="1" si="395"/>
        <v>0</v>
      </c>
      <c r="BP260" s="359">
        <f t="shared" ca="1" si="396"/>
        <v>0</v>
      </c>
      <c r="BQ260" s="359">
        <f t="shared" ca="1" si="397"/>
        <v>0</v>
      </c>
      <c r="BR260" s="359">
        <f t="shared" ca="1" si="429"/>
        <v>0</v>
      </c>
      <c r="BT260" s="362">
        <f t="shared" ca="1" si="457"/>
        <v>371</v>
      </c>
      <c r="BU260" s="362">
        <v>252</v>
      </c>
      <c r="BV260" s="371">
        <f t="shared" ca="1" si="458"/>
        <v>0</v>
      </c>
      <c r="BW260" s="359">
        <f t="shared" ca="1" si="482"/>
        <v>0</v>
      </c>
      <c r="BX260" s="359">
        <f t="shared" ca="1" si="398"/>
        <v>0</v>
      </c>
      <c r="BY260" s="359">
        <f t="shared" ca="1" si="399"/>
        <v>0</v>
      </c>
      <c r="BZ260" s="359">
        <f t="shared" ca="1" si="400"/>
        <v>0</v>
      </c>
      <c r="CA260" s="359">
        <f t="shared" ca="1" si="430"/>
        <v>0</v>
      </c>
      <c r="CC260" s="362">
        <f t="shared" ca="1" si="459"/>
        <v>371</v>
      </c>
      <c r="CD260" s="362">
        <v>252</v>
      </c>
      <c r="CE260" s="371">
        <f t="shared" ca="1" si="460"/>
        <v>0</v>
      </c>
      <c r="CF260" s="359">
        <f t="shared" ca="1" si="483"/>
        <v>0</v>
      </c>
      <c r="CG260" s="359">
        <f t="shared" ca="1" si="401"/>
        <v>0</v>
      </c>
      <c r="CH260" s="359">
        <f t="shared" ca="1" si="402"/>
        <v>0</v>
      </c>
      <c r="CI260" s="359">
        <f t="shared" ca="1" si="403"/>
        <v>0</v>
      </c>
      <c r="CJ260" s="359">
        <f t="shared" ca="1" si="431"/>
        <v>0</v>
      </c>
      <c r="CL260" s="362">
        <f t="shared" ca="1" si="461"/>
        <v>371</v>
      </c>
      <c r="CM260" s="362">
        <v>252</v>
      </c>
      <c r="CN260" s="371">
        <f t="shared" ca="1" si="462"/>
        <v>0</v>
      </c>
      <c r="CO260" s="359">
        <f t="shared" ca="1" si="491"/>
        <v>0</v>
      </c>
      <c r="CP260" s="359">
        <f t="shared" ca="1" si="405"/>
        <v>0</v>
      </c>
      <c r="CQ260" s="359">
        <f t="shared" ca="1" si="406"/>
        <v>0</v>
      </c>
      <c r="CR260" s="359">
        <f t="shared" ca="1" si="407"/>
        <v>0</v>
      </c>
      <c r="CS260" s="359">
        <f t="shared" ca="1" si="432"/>
        <v>0</v>
      </c>
      <c r="CU260" s="362">
        <f t="shared" ca="1" si="463"/>
        <v>371</v>
      </c>
      <c r="CV260" s="362">
        <v>252</v>
      </c>
      <c r="CW260" s="371">
        <f t="shared" ca="1" si="464"/>
        <v>0</v>
      </c>
      <c r="CX260" s="359">
        <f t="shared" ca="1" si="484"/>
        <v>0</v>
      </c>
      <c r="CY260" s="359">
        <f t="shared" ca="1" si="408"/>
        <v>0</v>
      </c>
      <c r="CZ260" s="359">
        <f t="shared" ca="1" si="409"/>
        <v>0</v>
      </c>
      <c r="DA260" s="359">
        <f t="shared" ca="1" si="410"/>
        <v>0</v>
      </c>
      <c r="DB260" s="359">
        <f t="shared" ca="1" si="433"/>
        <v>0</v>
      </c>
      <c r="DD260" s="362">
        <f t="shared" ca="1" si="465"/>
        <v>371</v>
      </c>
      <c r="DE260" s="362">
        <v>252</v>
      </c>
      <c r="DF260" s="371">
        <f t="shared" ca="1" si="466"/>
        <v>0</v>
      </c>
      <c r="DG260" s="359">
        <f t="shared" ca="1" si="485"/>
        <v>0</v>
      </c>
      <c r="DH260" s="359">
        <f t="shared" ca="1" si="411"/>
        <v>0</v>
      </c>
      <c r="DI260" s="359">
        <f t="shared" ca="1" si="412"/>
        <v>0</v>
      </c>
      <c r="DJ260" s="359">
        <f t="shared" ca="1" si="413"/>
        <v>0</v>
      </c>
      <c r="DK260" s="359">
        <f t="shared" ca="1" si="434"/>
        <v>0</v>
      </c>
      <c r="DM260" s="362">
        <f t="shared" ca="1" si="467"/>
        <v>371</v>
      </c>
      <c r="DN260" s="362">
        <v>252</v>
      </c>
      <c r="DO260" s="371">
        <f t="shared" ca="1" si="468"/>
        <v>0</v>
      </c>
      <c r="DP260" s="359">
        <f t="shared" ca="1" si="486"/>
        <v>0</v>
      </c>
      <c r="DQ260" s="359">
        <f t="shared" ca="1" si="414"/>
        <v>0</v>
      </c>
      <c r="DR260" s="359">
        <f t="shared" ca="1" si="415"/>
        <v>0</v>
      </c>
      <c r="DS260" s="359">
        <f t="shared" ca="1" si="416"/>
        <v>0</v>
      </c>
      <c r="DT260" s="359">
        <f t="shared" ca="1" si="435"/>
        <v>0</v>
      </c>
      <c r="DV260" s="362">
        <f t="shared" ca="1" si="469"/>
        <v>371</v>
      </c>
      <c r="DW260" s="362">
        <v>252</v>
      </c>
      <c r="DX260" s="371">
        <f t="shared" ca="1" si="470"/>
        <v>0</v>
      </c>
      <c r="DY260" s="359">
        <f t="shared" ca="1" si="487"/>
        <v>0</v>
      </c>
      <c r="DZ260" s="359">
        <f t="shared" ca="1" si="417"/>
        <v>0</v>
      </c>
      <c r="EA260" s="359">
        <f t="shared" ca="1" si="418"/>
        <v>0</v>
      </c>
      <c r="EB260" s="359">
        <f t="shared" ca="1" si="419"/>
        <v>0</v>
      </c>
      <c r="EC260" s="359">
        <f t="shared" ca="1" si="436"/>
        <v>0</v>
      </c>
      <c r="EE260" s="362">
        <f t="shared" ca="1" si="471"/>
        <v>371</v>
      </c>
      <c r="EF260" s="362">
        <v>252</v>
      </c>
      <c r="EG260" s="371">
        <f t="shared" ca="1" si="472"/>
        <v>0</v>
      </c>
      <c r="EH260" s="359">
        <f t="shared" ca="1" si="488"/>
        <v>0</v>
      </c>
      <c r="EI260" s="359">
        <f t="shared" ca="1" si="420"/>
        <v>0</v>
      </c>
      <c r="EJ260" s="359">
        <f t="shared" ca="1" si="421"/>
        <v>0</v>
      </c>
      <c r="EK260" s="359">
        <f t="shared" ca="1" si="422"/>
        <v>0</v>
      </c>
      <c r="EL260" s="359">
        <f t="shared" ca="1" si="437"/>
        <v>0</v>
      </c>
    </row>
    <row r="261" spans="7:142" x14ac:dyDescent="0.35">
      <c r="G261" s="372">
        <f ca="1">IFERROR(INDEX('Inflation Rates'!$A$16:$H$138,MATCH('IRA Roth'!$H261,'Inflation Rates'!$A$16:$A$138,0),6)/INDEX('Inflation Rates'!$A$16:$H$138,MATCH('IRA Roth'!$H261,'Inflation Rates'!$A$16:$A$138,0)-1,6)-1,G260)</f>
        <v>2.0999999999999908E-2</v>
      </c>
      <c r="H261" s="362">
        <f t="shared" ca="1" si="492"/>
        <v>2272</v>
      </c>
      <c r="I261" s="362">
        <f t="shared" ca="1" si="492"/>
        <v>372</v>
      </c>
      <c r="J261" s="362">
        <v>253</v>
      </c>
      <c r="K261" s="371">
        <f t="shared" ca="1" si="439"/>
        <v>0</v>
      </c>
      <c r="L261" s="359">
        <f t="shared" ca="1" si="493"/>
        <v>0</v>
      </c>
      <c r="M261" s="359">
        <f t="shared" ca="1" si="381"/>
        <v>0</v>
      </c>
      <c r="N261" s="359">
        <f t="shared" ca="1" si="382"/>
        <v>0</v>
      </c>
      <c r="O261" s="359">
        <f t="shared" ca="1" si="440"/>
        <v>0</v>
      </c>
      <c r="P261" s="359">
        <f t="shared" ca="1" si="423"/>
        <v>0</v>
      </c>
      <c r="R261" s="362">
        <f t="shared" ca="1" si="441"/>
        <v>372</v>
      </c>
      <c r="S261" s="362">
        <v>253</v>
      </c>
      <c r="T261" s="371">
        <f t="shared" ca="1" si="442"/>
        <v>0</v>
      </c>
      <c r="U261" s="359">
        <f t="shared" ca="1" si="477"/>
        <v>0</v>
      </c>
      <c r="V261" s="359">
        <f t="shared" ca="1" si="383"/>
        <v>0</v>
      </c>
      <c r="W261" s="359">
        <f t="shared" ca="1" si="384"/>
        <v>0</v>
      </c>
      <c r="X261" s="359">
        <f t="shared" ca="1" si="443"/>
        <v>0</v>
      </c>
      <c r="Y261" s="359">
        <f t="shared" ca="1" si="424"/>
        <v>0</v>
      </c>
      <c r="AA261" s="362">
        <f t="shared" ca="1" si="444"/>
        <v>372</v>
      </c>
      <c r="AB261" s="362">
        <v>253</v>
      </c>
      <c r="AC261" s="371">
        <f t="shared" ca="1" si="445"/>
        <v>0</v>
      </c>
      <c r="AD261" s="359">
        <f t="shared" ca="1" si="490"/>
        <v>0</v>
      </c>
      <c r="AE261" s="359">
        <f t="shared" ca="1" si="386"/>
        <v>0</v>
      </c>
      <c r="AF261" s="359">
        <f t="shared" ca="1" si="387"/>
        <v>0</v>
      </c>
      <c r="AG261" s="359">
        <f t="shared" ca="1" si="446"/>
        <v>0</v>
      </c>
      <c r="AH261" s="359">
        <f t="shared" ca="1" si="425"/>
        <v>0</v>
      </c>
      <c r="AJ261" s="362">
        <f t="shared" ca="1" si="447"/>
        <v>372</v>
      </c>
      <c r="AK261" s="362">
        <v>253</v>
      </c>
      <c r="AL261" s="371">
        <f t="shared" ca="1" si="448"/>
        <v>0</v>
      </c>
      <c r="AM261" s="359">
        <f t="shared" ca="1" si="478"/>
        <v>0</v>
      </c>
      <c r="AN261" s="359">
        <f t="shared" ca="1" si="388"/>
        <v>0</v>
      </c>
      <c r="AO261" s="359">
        <f t="shared" ca="1" si="389"/>
        <v>0</v>
      </c>
      <c r="AP261" s="359">
        <f t="shared" ca="1" si="449"/>
        <v>0</v>
      </c>
      <c r="AQ261" s="359">
        <f t="shared" ca="1" si="426"/>
        <v>0</v>
      </c>
      <c r="AS261" s="362">
        <f t="shared" ca="1" si="450"/>
        <v>372</v>
      </c>
      <c r="AT261" s="362">
        <v>253</v>
      </c>
      <c r="AU261" s="371">
        <f t="shared" ca="1" si="451"/>
        <v>0</v>
      </c>
      <c r="AV261" s="359">
        <f t="shared" ca="1" si="479"/>
        <v>0</v>
      </c>
      <c r="AW261" s="359">
        <f t="shared" ca="1" si="390"/>
        <v>0</v>
      </c>
      <c r="AX261" s="359">
        <f t="shared" ca="1" si="391"/>
        <v>0</v>
      </c>
      <c r="AY261" s="359">
        <f t="shared" ca="1" si="452"/>
        <v>0</v>
      </c>
      <c r="AZ261" s="359">
        <f t="shared" ca="1" si="427"/>
        <v>0</v>
      </c>
      <c r="BB261" s="362">
        <f t="shared" ca="1" si="453"/>
        <v>372</v>
      </c>
      <c r="BC261" s="362">
        <v>253</v>
      </c>
      <c r="BD261" s="371">
        <f t="shared" ca="1" si="454"/>
        <v>0</v>
      </c>
      <c r="BE261" s="359">
        <f t="shared" ca="1" si="480"/>
        <v>0</v>
      </c>
      <c r="BF261" s="359">
        <f t="shared" ca="1" si="392"/>
        <v>0</v>
      </c>
      <c r="BG261" s="359">
        <f t="shared" ca="1" si="393"/>
        <v>0</v>
      </c>
      <c r="BH261" s="359">
        <f t="shared" ca="1" si="394"/>
        <v>0</v>
      </c>
      <c r="BI261" s="359">
        <f t="shared" ca="1" si="428"/>
        <v>0</v>
      </c>
      <c r="BK261" s="362">
        <f t="shared" ca="1" si="455"/>
        <v>372</v>
      </c>
      <c r="BL261" s="362">
        <v>253</v>
      </c>
      <c r="BM261" s="371">
        <f t="shared" ca="1" si="456"/>
        <v>0</v>
      </c>
      <c r="BN261" s="359">
        <f t="shared" ca="1" si="481"/>
        <v>0</v>
      </c>
      <c r="BO261" s="359">
        <f t="shared" ca="1" si="395"/>
        <v>0</v>
      </c>
      <c r="BP261" s="359">
        <f t="shared" ca="1" si="396"/>
        <v>0</v>
      </c>
      <c r="BQ261" s="359">
        <f t="shared" ca="1" si="397"/>
        <v>0</v>
      </c>
      <c r="BR261" s="359">
        <f t="shared" ca="1" si="429"/>
        <v>0</v>
      </c>
      <c r="BT261" s="362">
        <f t="shared" ca="1" si="457"/>
        <v>372</v>
      </c>
      <c r="BU261" s="362">
        <v>253</v>
      </c>
      <c r="BV261" s="371">
        <f t="shared" ca="1" si="458"/>
        <v>0</v>
      </c>
      <c r="BW261" s="359">
        <f t="shared" ca="1" si="482"/>
        <v>0</v>
      </c>
      <c r="BX261" s="359">
        <f t="shared" ca="1" si="398"/>
        <v>0</v>
      </c>
      <c r="BY261" s="359">
        <f t="shared" ca="1" si="399"/>
        <v>0</v>
      </c>
      <c r="BZ261" s="359">
        <f t="shared" ca="1" si="400"/>
        <v>0</v>
      </c>
      <c r="CA261" s="359">
        <f t="shared" ca="1" si="430"/>
        <v>0</v>
      </c>
      <c r="CC261" s="362">
        <f t="shared" ca="1" si="459"/>
        <v>372</v>
      </c>
      <c r="CD261" s="362">
        <v>253</v>
      </c>
      <c r="CE261" s="371">
        <f t="shared" ca="1" si="460"/>
        <v>0</v>
      </c>
      <c r="CF261" s="359">
        <f t="shared" ca="1" si="483"/>
        <v>0</v>
      </c>
      <c r="CG261" s="359">
        <f t="shared" ca="1" si="401"/>
        <v>0</v>
      </c>
      <c r="CH261" s="359">
        <f t="shared" ca="1" si="402"/>
        <v>0</v>
      </c>
      <c r="CI261" s="359">
        <f t="shared" ca="1" si="403"/>
        <v>0</v>
      </c>
      <c r="CJ261" s="359">
        <f t="shared" ca="1" si="431"/>
        <v>0</v>
      </c>
      <c r="CL261" s="362">
        <f t="shared" ca="1" si="461"/>
        <v>372</v>
      </c>
      <c r="CM261" s="362">
        <v>253</v>
      </c>
      <c r="CN261" s="371">
        <f t="shared" ca="1" si="462"/>
        <v>0</v>
      </c>
      <c r="CO261" s="359">
        <f t="shared" ca="1" si="491"/>
        <v>0</v>
      </c>
      <c r="CP261" s="359">
        <f t="shared" ca="1" si="405"/>
        <v>0</v>
      </c>
      <c r="CQ261" s="359">
        <f t="shared" ca="1" si="406"/>
        <v>0</v>
      </c>
      <c r="CR261" s="359">
        <f t="shared" ca="1" si="407"/>
        <v>0</v>
      </c>
      <c r="CS261" s="359">
        <f t="shared" ca="1" si="432"/>
        <v>0</v>
      </c>
      <c r="CU261" s="362">
        <f t="shared" ca="1" si="463"/>
        <v>372</v>
      </c>
      <c r="CV261" s="362">
        <v>253</v>
      </c>
      <c r="CW261" s="371">
        <f t="shared" ca="1" si="464"/>
        <v>0</v>
      </c>
      <c r="CX261" s="359">
        <f t="shared" ca="1" si="484"/>
        <v>0</v>
      </c>
      <c r="CY261" s="359">
        <f t="shared" ca="1" si="408"/>
        <v>0</v>
      </c>
      <c r="CZ261" s="359">
        <f t="shared" ca="1" si="409"/>
        <v>0</v>
      </c>
      <c r="DA261" s="359">
        <f t="shared" ca="1" si="410"/>
        <v>0</v>
      </c>
      <c r="DB261" s="359">
        <f t="shared" ca="1" si="433"/>
        <v>0</v>
      </c>
      <c r="DD261" s="362">
        <f t="shared" ca="1" si="465"/>
        <v>372</v>
      </c>
      <c r="DE261" s="362">
        <v>253</v>
      </c>
      <c r="DF261" s="371">
        <f t="shared" ca="1" si="466"/>
        <v>0</v>
      </c>
      <c r="DG261" s="359">
        <f t="shared" ca="1" si="485"/>
        <v>0</v>
      </c>
      <c r="DH261" s="359">
        <f t="shared" ca="1" si="411"/>
        <v>0</v>
      </c>
      <c r="DI261" s="359">
        <f t="shared" ca="1" si="412"/>
        <v>0</v>
      </c>
      <c r="DJ261" s="359">
        <f t="shared" ca="1" si="413"/>
        <v>0</v>
      </c>
      <c r="DK261" s="359">
        <f t="shared" ca="1" si="434"/>
        <v>0</v>
      </c>
      <c r="DM261" s="362">
        <f t="shared" ca="1" si="467"/>
        <v>372</v>
      </c>
      <c r="DN261" s="362">
        <v>253</v>
      </c>
      <c r="DO261" s="371">
        <f t="shared" ca="1" si="468"/>
        <v>0</v>
      </c>
      <c r="DP261" s="359">
        <f t="shared" ca="1" si="486"/>
        <v>0</v>
      </c>
      <c r="DQ261" s="359">
        <f t="shared" ca="1" si="414"/>
        <v>0</v>
      </c>
      <c r="DR261" s="359">
        <f t="shared" ca="1" si="415"/>
        <v>0</v>
      </c>
      <c r="DS261" s="359">
        <f t="shared" ca="1" si="416"/>
        <v>0</v>
      </c>
      <c r="DT261" s="359">
        <f t="shared" ca="1" si="435"/>
        <v>0</v>
      </c>
      <c r="DV261" s="362">
        <f t="shared" ca="1" si="469"/>
        <v>372</v>
      </c>
      <c r="DW261" s="362">
        <v>253</v>
      </c>
      <c r="DX261" s="371">
        <f t="shared" ca="1" si="470"/>
        <v>0</v>
      </c>
      <c r="DY261" s="359">
        <f t="shared" ca="1" si="487"/>
        <v>0</v>
      </c>
      <c r="DZ261" s="359">
        <f t="shared" ca="1" si="417"/>
        <v>0</v>
      </c>
      <c r="EA261" s="359">
        <f t="shared" ca="1" si="418"/>
        <v>0</v>
      </c>
      <c r="EB261" s="359">
        <f t="shared" ca="1" si="419"/>
        <v>0</v>
      </c>
      <c r="EC261" s="359">
        <f t="shared" ca="1" si="436"/>
        <v>0</v>
      </c>
      <c r="EE261" s="362">
        <f t="shared" ca="1" si="471"/>
        <v>372</v>
      </c>
      <c r="EF261" s="362">
        <v>253</v>
      </c>
      <c r="EG261" s="371">
        <f t="shared" ca="1" si="472"/>
        <v>0</v>
      </c>
      <c r="EH261" s="359">
        <f t="shared" ca="1" si="488"/>
        <v>0</v>
      </c>
      <c r="EI261" s="359">
        <f t="shared" ca="1" si="420"/>
        <v>0</v>
      </c>
      <c r="EJ261" s="359">
        <f t="shared" ca="1" si="421"/>
        <v>0</v>
      </c>
      <c r="EK261" s="359">
        <f t="shared" ca="1" si="422"/>
        <v>0</v>
      </c>
      <c r="EL261" s="359">
        <f t="shared" ca="1" si="437"/>
        <v>0</v>
      </c>
    </row>
    <row r="262" spans="7:142" x14ac:dyDescent="0.35">
      <c r="G262" s="372">
        <f ca="1">IFERROR(INDEX('Inflation Rates'!$A$16:$H$138,MATCH('IRA Roth'!$H262,'Inflation Rates'!$A$16:$A$138,0),6)/INDEX('Inflation Rates'!$A$16:$H$138,MATCH('IRA Roth'!$H262,'Inflation Rates'!$A$16:$A$138,0)-1,6)-1,G261)</f>
        <v>2.0999999999999908E-2</v>
      </c>
      <c r="H262" s="362">
        <f t="shared" ca="1" si="492"/>
        <v>2273</v>
      </c>
      <c r="I262" s="362">
        <f t="shared" ca="1" si="492"/>
        <v>373</v>
      </c>
      <c r="J262" s="362">
        <v>254</v>
      </c>
      <c r="K262" s="371">
        <f t="shared" ca="1" si="439"/>
        <v>0</v>
      </c>
      <c r="L262" s="359">
        <f t="shared" ca="1" si="493"/>
        <v>0</v>
      </c>
      <c r="M262" s="359">
        <f t="shared" ca="1" si="381"/>
        <v>0</v>
      </c>
      <c r="N262" s="359">
        <f t="shared" ca="1" si="382"/>
        <v>0</v>
      </c>
      <c r="O262" s="359">
        <f t="shared" ca="1" si="440"/>
        <v>0</v>
      </c>
      <c r="P262" s="359">
        <f t="shared" ca="1" si="423"/>
        <v>0</v>
      </c>
      <c r="R262" s="362">
        <f t="shared" ca="1" si="441"/>
        <v>373</v>
      </c>
      <c r="S262" s="362">
        <v>254</v>
      </c>
      <c r="T262" s="371">
        <f t="shared" ca="1" si="442"/>
        <v>0</v>
      </c>
      <c r="U262" s="359">
        <f t="shared" ref="U262:U280" ca="1" si="494">IF(R262&lt;Y$7,$B$7*((1+$G262)^(S262-1))*$B$2,0)</f>
        <v>0</v>
      </c>
      <c r="V262" s="359">
        <f t="shared" ca="1" si="383"/>
        <v>0</v>
      </c>
      <c r="W262" s="359">
        <f t="shared" ca="1" si="384"/>
        <v>0</v>
      </c>
      <c r="X262" s="359">
        <f t="shared" ca="1" si="443"/>
        <v>0</v>
      </c>
      <c r="Y262" s="359">
        <f t="shared" ca="1" si="424"/>
        <v>0</v>
      </c>
      <c r="AA262" s="362">
        <f t="shared" ca="1" si="444"/>
        <v>373</v>
      </c>
      <c r="AB262" s="362">
        <v>254</v>
      </c>
      <c r="AC262" s="371">
        <f t="shared" ca="1" si="445"/>
        <v>0</v>
      </c>
      <c r="AD262" s="359">
        <f t="shared" ca="1" si="490"/>
        <v>0</v>
      </c>
      <c r="AE262" s="359">
        <f t="shared" ca="1" si="386"/>
        <v>0</v>
      </c>
      <c r="AF262" s="359">
        <f t="shared" ca="1" si="387"/>
        <v>0</v>
      </c>
      <c r="AG262" s="359">
        <f t="shared" ca="1" si="446"/>
        <v>0</v>
      </c>
      <c r="AH262" s="359">
        <f t="shared" ca="1" si="425"/>
        <v>0</v>
      </c>
      <c r="AJ262" s="362">
        <f t="shared" ca="1" si="447"/>
        <v>373</v>
      </c>
      <c r="AK262" s="362">
        <v>254</v>
      </c>
      <c r="AL262" s="371">
        <f t="shared" ca="1" si="448"/>
        <v>0</v>
      </c>
      <c r="AM262" s="359">
        <f t="shared" ref="AM262:AM280" ca="1" si="495">IF(AJ262&lt;AQ$7,$B$7*((1+$G262)^(AK262-1))*$B$2,0)</f>
        <v>0</v>
      </c>
      <c r="AN262" s="359">
        <f t="shared" ca="1" si="388"/>
        <v>0</v>
      </c>
      <c r="AO262" s="359">
        <f t="shared" ca="1" si="389"/>
        <v>0</v>
      </c>
      <c r="AP262" s="359">
        <f t="shared" ca="1" si="449"/>
        <v>0</v>
      </c>
      <c r="AQ262" s="359">
        <f t="shared" ca="1" si="426"/>
        <v>0</v>
      </c>
      <c r="AS262" s="362">
        <f t="shared" ca="1" si="450"/>
        <v>373</v>
      </c>
      <c r="AT262" s="362">
        <v>254</v>
      </c>
      <c r="AU262" s="371">
        <f t="shared" ca="1" si="451"/>
        <v>0</v>
      </c>
      <c r="AV262" s="359">
        <f t="shared" ref="AV262:AV280" ca="1" si="496">IF(AS262&lt;AZ$7,$B$7*((1+$G262)^(AT262-1))*$B$2,0)</f>
        <v>0</v>
      </c>
      <c r="AW262" s="359">
        <f t="shared" ca="1" si="390"/>
        <v>0</v>
      </c>
      <c r="AX262" s="359">
        <f t="shared" ca="1" si="391"/>
        <v>0</v>
      </c>
      <c r="AY262" s="359">
        <f t="shared" ca="1" si="452"/>
        <v>0</v>
      </c>
      <c r="AZ262" s="359">
        <f t="shared" ca="1" si="427"/>
        <v>0</v>
      </c>
      <c r="BB262" s="362">
        <f t="shared" ca="1" si="453"/>
        <v>373</v>
      </c>
      <c r="BC262" s="362">
        <v>254</v>
      </c>
      <c r="BD262" s="371">
        <f t="shared" ca="1" si="454"/>
        <v>0</v>
      </c>
      <c r="BE262" s="359">
        <f t="shared" ref="BE262:BE280" ca="1" si="497">IF(BB262&lt;BI$7,$B$7*((1+$G262)^(BC262-1))*$B$2,0)</f>
        <v>0</v>
      </c>
      <c r="BF262" s="359">
        <f t="shared" ca="1" si="392"/>
        <v>0</v>
      </c>
      <c r="BG262" s="359">
        <f t="shared" ca="1" si="393"/>
        <v>0</v>
      </c>
      <c r="BH262" s="359">
        <f t="shared" ca="1" si="394"/>
        <v>0</v>
      </c>
      <c r="BI262" s="359">
        <f t="shared" ca="1" si="428"/>
        <v>0</v>
      </c>
      <c r="BK262" s="362">
        <f t="shared" ca="1" si="455"/>
        <v>373</v>
      </c>
      <c r="BL262" s="362">
        <v>254</v>
      </c>
      <c r="BM262" s="371">
        <f t="shared" ca="1" si="456"/>
        <v>0</v>
      </c>
      <c r="BN262" s="359">
        <f t="shared" ref="BN262:BN280" ca="1" si="498">IF(BK262&lt;BR$7,$B$7*((1+$G262)^(BL262-1))*$B$2,0)</f>
        <v>0</v>
      </c>
      <c r="BO262" s="359">
        <f t="shared" ca="1" si="395"/>
        <v>0</v>
      </c>
      <c r="BP262" s="359">
        <f t="shared" ca="1" si="396"/>
        <v>0</v>
      </c>
      <c r="BQ262" s="359">
        <f t="shared" ca="1" si="397"/>
        <v>0</v>
      </c>
      <c r="BR262" s="359">
        <f t="shared" ca="1" si="429"/>
        <v>0</v>
      </c>
      <c r="BT262" s="362">
        <f t="shared" ca="1" si="457"/>
        <v>373</v>
      </c>
      <c r="BU262" s="362">
        <v>254</v>
      </c>
      <c r="BV262" s="371">
        <f t="shared" ca="1" si="458"/>
        <v>0</v>
      </c>
      <c r="BW262" s="359">
        <f t="shared" ref="BW262:BW280" ca="1" si="499">IF(BT262&lt;CA$7,$B$7*((1+$G262)^(BU262-1))*$B$2,0)</f>
        <v>0</v>
      </c>
      <c r="BX262" s="359">
        <f t="shared" ca="1" si="398"/>
        <v>0</v>
      </c>
      <c r="BY262" s="359">
        <f t="shared" ca="1" si="399"/>
        <v>0</v>
      </c>
      <c r="BZ262" s="359">
        <f t="shared" ca="1" si="400"/>
        <v>0</v>
      </c>
      <c r="CA262" s="359">
        <f t="shared" ca="1" si="430"/>
        <v>0</v>
      </c>
      <c r="CC262" s="362">
        <f t="shared" ca="1" si="459"/>
        <v>373</v>
      </c>
      <c r="CD262" s="362">
        <v>254</v>
      </c>
      <c r="CE262" s="371">
        <f t="shared" ca="1" si="460"/>
        <v>0</v>
      </c>
      <c r="CF262" s="359">
        <f t="shared" ref="CF262:CF280" ca="1" si="500">IF(CC262&lt;CJ$7,$B$7*((1+$G262)^(CD262-1))*$B$2,0)</f>
        <v>0</v>
      </c>
      <c r="CG262" s="359">
        <f t="shared" ca="1" si="401"/>
        <v>0</v>
      </c>
      <c r="CH262" s="359">
        <f t="shared" ca="1" si="402"/>
        <v>0</v>
      </c>
      <c r="CI262" s="359">
        <f t="shared" ca="1" si="403"/>
        <v>0</v>
      </c>
      <c r="CJ262" s="359">
        <f t="shared" ca="1" si="431"/>
        <v>0</v>
      </c>
      <c r="CL262" s="362">
        <f t="shared" ca="1" si="461"/>
        <v>373</v>
      </c>
      <c r="CM262" s="362">
        <v>254</v>
      </c>
      <c r="CN262" s="371">
        <f t="shared" ca="1" si="462"/>
        <v>0</v>
      </c>
      <c r="CO262" s="359">
        <f t="shared" ca="1" si="491"/>
        <v>0</v>
      </c>
      <c r="CP262" s="359">
        <f t="shared" ca="1" si="405"/>
        <v>0</v>
      </c>
      <c r="CQ262" s="359">
        <f t="shared" ca="1" si="406"/>
        <v>0</v>
      </c>
      <c r="CR262" s="359">
        <f t="shared" ca="1" si="407"/>
        <v>0</v>
      </c>
      <c r="CS262" s="359">
        <f t="shared" ca="1" si="432"/>
        <v>0</v>
      </c>
      <c r="CU262" s="362">
        <f t="shared" ca="1" si="463"/>
        <v>373</v>
      </c>
      <c r="CV262" s="362">
        <v>254</v>
      </c>
      <c r="CW262" s="371">
        <f t="shared" ca="1" si="464"/>
        <v>0</v>
      </c>
      <c r="CX262" s="359">
        <f t="shared" ref="CX262:CX280" ca="1" si="501">IF(CU262&lt;DB$7,$B$7*((1+$G262)^(CV262-1))*$B$2,0)</f>
        <v>0</v>
      </c>
      <c r="CY262" s="359">
        <f t="shared" ca="1" si="408"/>
        <v>0</v>
      </c>
      <c r="CZ262" s="359">
        <f t="shared" ca="1" si="409"/>
        <v>0</v>
      </c>
      <c r="DA262" s="359">
        <f t="shared" ca="1" si="410"/>
        <v>0</v>
      </c>
      <c r="DB262" s="359">
        <f t="shared" ca="1" si="433"/>
        <v>0</v>
      </c>
      <c r="DD262" s="362">
        <f t="shared" ca="1" si="465"/>
        <v>373</v>
      </c>
      <c r="DE262" s="362">
        <v>254</v>
      </c>
      <c r="DF262" s="371">
        <f t="shared" ca="1" si="466"/>
        <v>0</v>
      </c>
      <c r="DG262" s="359">
        <f t="shared" ref="DG262:DG280" ca="1" si="502">IF(DD262&lt;DK$7,$B$7*((1+$G262)^(DE262-1))*$B$2,0)</f>
        <v>0</v>
      </c>
      <c r="DH262" s="359">
        <f t="shared" ca="1" si="411"/>
        <v>0</v>
      </c>
      <c r="DI262" s="359">
        <f t="shared" ca="1" si="412"/>
        <v>0</v>
      </c>
      <c r="DJ262" s="359">
        <f t="shared" ca="1" si="413"/>
        <v>0</v>
      </c>
      <c r="DK262" s="359">
        <f t="shared" ca="1" si="434"/>
        <v>0</v>
      </c>
      <c r="DM262" s="362">
        <f t="shared" ca="1" si="467"/>
        <v>373</v>
      </c>
      <c r="DN262" s="362">
        <v>254</v>
      </c>
      <c r="DO262" s="371">
        <f t="shared" ca="1" si="468"/>
        <v>0</v>
      </c>
      <c r="DP262" s="359">
        <f t="shared" ref="DP262:DP280" ca="1" si="503">IF(DM262&lt;DT$7,$B$7*((1+$G262)^(DN262-1))*$B$2,0)</f>
        <v>0</v>
      </c>
      <c r="DQ262" s="359">
        <f t="shared" ca="1" si="414"/>
        <v>0</v>
      </c>
      <c r="DR262" s="359">
        <f t="shared" ca="1" si="415"/>
        <v>0</v>
      </c>
      <c r="DS262" s="359">
        <f t="shared" ca="1" si="416"/>
        <v>0</v>
      </c>
      <c r="DT262" s="359">
        <f t="shared" ca="1" si="435"/>
        <v>0</v>
      </c>
      <c r="DV262" s="362">
        <f t="shared" ca="1" si="469"/>
        <v>373</v>
      </c>
      <c r="DW262" s="362">
        <v>254</v>
      </c>
      <c r="DX262" s="371">
        <f t="shared" ca="1" si="470"/>
        <v>0</v>
      </c>
      <c r="DY262" s="359">
        <f t="shared" ref="DY262:DY280" ca="1" si="504">IF(DV262&lt;EC$7,$B$7*((1+$G262)^(DW262-1))*$B$2,0)</f>
        <v>0</v>
      </c>
      <c r="DZ262" s="359">
        <f t="shared" ca="1" si="417"/>
        <v>0</v>
      </c>
      <c r="EA262" s="359">
        <f t="shared" ca="1" si="418"/>
        <v>0</v>
      </c>
      <c r="EB262" s="359">
        <f t="shared" ca="1" si="419"/>
        <v>0</v>
      </c>
      <c r="EC262" s="359">
        <f t="shared" ca="1" si="436"/>
        <v>0</v>
      </c>
      <c r="EE262" s="362">
        <f t="shared" ca="1" si="471"/>
        <v>373</v>
      </c>
      <c r="EF262" s="362">
        <v>254</v>
      </c>
      <c r="EG262" s="371">
        <f t="shared" ca="1" si="472"/>
        <v>0</v>
      </c>
      <c r="EH262" s="359">
        <f t="shared" ref="EH262:EH280" ca="1" si="505">IF(EE262&lt;EL$7,$B$7*((1+$G262)^(EF262-1))*$B$2,0)</f>
        <v>0</v>
      </c>
      <c r="EI262" s="359">
        <f t="shared" ca="1" si="420"/>
        <v>0</v>
      </c>
      <c r="EJ262" s="359">
        <f t="shared" ca="1" si="421"/>
        <v>0</v>
      </c>
      <c r="EK262" s="359">
        <f t="shared" ca="1" si="422"/>
        <v>0</v>
      </c>
      <c r="EL262" s="359">
        <f t="shared" ca="1" si="437"/>
        <v>0</v>
      </c>
    </row>
    <row r="263" spans="7:142" x14ac:dyDescent="0.35">
      <c r="G263" s="372">
        <f ca="1">IFERROR(INDEX('Inflation Rates'!$A$16:$H$138,MATCH('IRA Roth'!$H263,'Inflation Rates'!$A$16:$A$138,0),6)/INDEX('Inflation Rates'!$A$16:$H$138,MATCH('IRA Roth'!$H263,'Inflation Rates'!$A$16:$A$138,0)-1,6)-1,G262)</f>
        <v>2.0999999999999908E-2</v>
      </c>
      <c r="H263" s="362">
        <f t="shared" ca="1" si="492"/>
        <v>2274</v>
      </c>
      <c r="I263" s="362">
        <f t="shared" ca="1" si="492"/>
        <v>374</v>
      </c>
      <c r="J263" s="362">
        <v>255</v>
      </c>
      <c r="K263" s="371">
        <f t="shared" ca="1" si="439"/>
        <v>0</v>
      </c>
      <c r="L263" s="359">
        <f t="shared" ca="1" si="493"/>
        <v>0</v>
      </c>
      <c r="M263" s="359">
        <f t="shared" ca="1" si="381"/>
        <v>0</v>
      </c>
      <c r="N263" s="359">
        <f t="shared" ca="1" si="382"/>
        <v>0</v>
      </c>
      <c r="O263" s="359">
        <f t="shared" ca="1" si="440"/>
        <v>0</v>
      </c>
      <c r="P263" s="359">
        <f t="shared" ca="1" si="423"/>
        <v>0</v>
      </c>
      <c r="R263" s="362">
        <f t="shared" ca="1" si="441"/>
        <v>374</v>
      </c>
      <c r="S263" s="362">
        <v>255</v>
      </c>
      <c r="T263" s="371">
        <f t="shared" ca="1" si="442"/>
        <v>0</v>
      </c>
      <c r="U263" s="359">
        <f t="shared" ca="1" si="494"/>
        <v>0</v>
      </c>
      <c r="V263" s="359">
        <f t="shared" ca="1" si="383"/>
        <v>0</v>
      </c>
      <c r="W263" s="359">
        <f t="shared" ca="1" si="384"/>
        <v>0</v>
      </c>
      <c r="X263" s="359">
        <f t="shared" ca="1" si="443"/>
        <v>0</v>
      </c>
      <c r="Y263" s="359">
        <f t="shared" ca="1" si="424"/>
        <v>0</v>
      </c>
      <c r="AA263" s="362">
        <f t="shared" ca="1" si="444"/>
        <v>374</v>
      </c>
      <c r="AB263" s="362">
        <v>255</v>
      </c>
      <c r="AC263" s="371">
        <f t="shared" ca="1" si="445"/>
        <v>0</v>
      </c>
      <c r="AD263" s="359">
        <f t="shared" ca="1" si="490"/>
        <v>0</v>
      </c>
      <c r="AE263" s="359">
        <f t="shared" ca="1" si="386"/>
        <v>0</v>
      </c>
      <c r="AF263" s="359">
        <f t="shared" ca="1" si="387"/>
        <v>0</v>
      </c>
      <c r="AG263" s="359">
        <f t="shared" ca="1" si="446"/>
        <v>0</v>
      </c>
      <c r="AH263" s="359">
        <f t="shared" ca="1" si="425"/>
        <v>0</v>
      </c>
      <c r="AJ263" s="362">
        <f t="shared" ca="1" si="447"/>
        <v>374</v>
      </c>
      <c r="AK263" s="362">
        <v>255</v>
      </c>
      <c r="AL263" s="371">
        <f t="shared" ca="1" si="448"/>
        <v>0</v>
      </c>
      <c r="AM263" s="359">
        <f t="shared" ca="1" si="495"/>
        <v>0</v>
      </c>
      <c r="AN263" s="359">
        <f t="shared" ca="1" si="388"/>
        <v>0</v>
      </c>
      <c r="AO263" s="359">
        <f t="shared" ca="1" si="389"/>
        <v>0</v>
      </c>
      <c r="AP263" s="359">
        <f t="shared" ca="1" si="449"/>
        <v>0</v>
      </c>
      <c r="AQ263" s="359">
        <f t="shared" ca="1" si="426"/>
        <v>0</v>
      </c>
      <c r="AS263" s="362">
        <f t="shared" ca="1" si="450"/>
        <v>374</v>
      </c>
      <c r="AT263" s="362">
        <v>255</v>
      </c>
      <c r="AU263" s="371">
        <f t="shared" ca="1" si="451"/>
        <v>0</v>
      </c>
      <c r="AV263" s="359">
        <f t="shared" ca="1" si="496"/>
        <v>0</v>
      </c>
      <c r="AW263" s="359">
        <f t="shared" ca="1" si="390"/>
        <v>0</v>
      </c>
      <c r="AX263" s="359">
        <f t="shared" ca="1" si="391"/>
        <v>0</v>
      </c>
      <c r="AY263" s="359">
        <f t="shared" ca="1" si="452"/>
        <v>0</v>
      </c>
      <c r="AZ263" s="359">
        <f t="shared" ca="1" si="427"/>
        <v>0</v>
      </c>
      <c r="BB263" s="362">
        <f t="shared" ca="1" si="453"/>
        <v>374</v>
      </c>
      <c r="BC263" s="362">
        <v>255</v>
      </c>
      <c r="BD263" s="371">
        <f t="shared" ca="1" si="454"/>
        <v>0</v>
      </c>
      <c r="BE263" s="359">
        <f t="shared" ca="1" si="497"/>
        <v>0</v>
      </c>
      <c r="BF263" s="359">
        <f t="shared" ca="1" si="392"/>
        <v>0</v>
      </c>
      <c r="BG263" s="359">
        <f t="shared" ca="1" si="393"/>
        <v>0</v>
      </c>
      <c r="BH263" s="359">
        <f t="shared" ca="1" si="394"/>
        <v>0</v>
      </c>
      <c r="BI263" s="359">
        <f t="shared" ca="1" si="428"/>
        <v>0</v>
      </c>
      <c r="BK263" s="362">
        <f t="shared" ca="1" si="455"/>
        <v>374</v>
      </c>
      <c r="BL263" s="362">
        <v>255</v>
      </c>
      <c r="BM263" s="371">
        <f t="shared" ca="1" si="456"/>
        <v>0</v>
      </c>
      <c r="BN263" s="359">
        <f t="shared" ca="1" si="498"/>
        <v>0</v>
      </c>
      <c r="BO263" s="359">
        <f t="shared" ca="1" si="395"/>
        <v>0</v>
      </c>
      <c r="BP263" s="359">
        <f t="shared" ca="1" si="396"/>
        <v>0</v>
      </c>
      <c r="BQ263" s="359">
        <f t="shared" ca="1" si="397"/>
        <v>0</v>
      </c>
      <c r="BR263" s="359">
        <f t="shared" ca="1" si="429"/>
        <v>0</v>
      </c>
      <c r="BT263" s="362">
        <f t="shared" ca="1" si="457"/>
        <v>374</v>
      </c>
      <c r="BU263" s="362">
        <v>255</v>
      </c>
      <c r="BV263" s="371">
        <f t="shared" ca="1" si="458"/>
        <v>0</v>
      </c>
      <c r="BW263" s="359">
        <f t="shared" ca="1" si="499"/>
        <v>0</v>
      </c>
      <c r="BX263" s="359">
        <f t="shared" ca="1" si="398"/>
        <v>0</v>
      </c>
      <c r="BY263" s="359">
        <f t="shared" ca="1" si="399"/>
        <v>0</v>
      </c>
      <c r="BZ263" s="359">
        <f t="shared" ca="1" si="400"/>
        <v>0</v>
      </c>
      <c r="CA263" s="359">
        <f t="shared" ca="1" si="430"/>
        <v>0</v>
      </c>
      <c r="CC263" s="362">
        <f t="shared" ca="1" si="459"/>
        <v>374</v>
      </c>
      <c r="CD263" s="362">
        <v>255</v>
      </c>
      <c r="CE263" s="371">
        <f t="shared" ca="1" si="460"/>
        <v>0</v>
      </c>
      <c r="CF263" s="359">
        <f t="shared" ca="1" si="500"/>
        <v>0</v>
      </c>
      <c r="CG263" s="359">
        <f t="shared" ca="1" si="401"/>
        <v>0</v>
      </c>
      <c r="CH263" s="359">
        <f t="shared" ca="1" si="402"/>
        <v>0</v>
      </c>
      <c r="CI263" s="359">
        <f t="shared" ca="1" si="403"/>
        <v>0</v>
      </c>
      <c r="CJ263" s="359">
        <f t="shared" ca="1" si="431"/>
        <v>0</v>
      </c>
      <c r="CL263" s="362">
        <f t="shared" ca="1" si="461"/>
        <v>374</v>
      </c>
      <c r="CM263" s="362">
        <v>255</v>
      </c>
      <c r="CN263" s="371">
        <f t="shared" ca="1" si="462"/>
        <v>0</v>
      </c>
      <c r="CO263" s="359">
        <f t="shared" ca="1" si="491"/>
        <v>0</v>
      </c>
      <c r="CP263" s="359">
        <f t="shared" ca="1" si="405"/>
        <v>0</v>
      </c>
      <c r="CQ263" s="359">
        <f t="shared" ca="1" si="406"/>
        <v>0</v>
      </c>
      <c r="CR263" s="359">
        <f t="shared" ca="1" si="407"/>
        <v>0</v>
      </c>
      <c r="CS263" s="359">
        <f t="shared" ca="1" si="432"/>
        <v>0</v>
      </c>
      <c r="CU263" s="362">
        <f t="shared" ca="1" si="463"/>
        <v>374</v>
      </c>
      <c r="CV263" s="362">
        <v>255</v>
      </c>
      <c r="CW263" s="371">
        <f t="shared" ca="1" si="464"/>
        <v>0</v>
      </c>
      <c r="CX263" s="359">
        <f t="shared" ca="1" si="501"/>
        <v>0</v>
      </c>
      <c r="CY263" s="359">
        <f t="shared" ca="1" si="408"/>
        <v>0</v>
      </c>
      <c r="CZ263" s="359">
        <f t="shared" ca="1" si="409"/>
        <v>0</v>
      </c>
      <c r="DA263" s="359">
        <f t="shared" ca="1" si="410"/>
        <v>0</v>
      </c>
      <c r="DB263" s="359">
        <f t="shared" ca="1" si="433"/>
        <v>0</v>
      </c>
      <c r="DD263" s="362">
        <f t="shared" ca="1" si="465"/>
        <v>374</v>
      </c>
      <c r="DE263" s="362">
        <v>255</v>
      </c>
      <c r="DF263" s="371">
        <f t="shared" ca="1" si="466"/>
        <v>0</v>
      </c>
      <c r="DG263" s="359">
        <f t="shared" ca="1" si="502"/>
        <v>0</v>
      </c>
      <c r="DH263" s="359">
        <f t="shared" ca="1" si="411"/>
        <v>0</v>
      </c>
      <c r="DI263" s="359">
        <f t="shared" ca="1" si="412"/>
        <v>0</v>
      </c>
      <c r="DJ263" s="359">
        <f t="shared" ca="1" si="413"/>
        <v>0</v>
      </c>
      <c r="DK263" s="359">
        <f t="shared" ca="1" si="434"/>
        <v>0</v>
      </c>
      <c r="DM263" s="362">
        <f t="shared" ca="1" si="467"/>
        <v>374</v>
      </c>
      <c r="DN263" s="362">
        <v>255</v>
      </c>
      <c r="DO263" s="371">
        <f t="shared" ca="1" si="468"/>
        <v>0</v>
      </c>
      <c r="DP263" s="359">
        <f t="shared" ca="1" si="503"/>
        <v>0</v>
      </c>
      <c r="DQ263" s="359">
        <f t="shared" ca="1" si="414"/>
        <v>0</v>
      </c>
      <c r="DR263" s="359">
        <f t="shared" ca="1" si="415"/>
        <v>0</v>
      </c>
      <c r="DS263" s="359">
        <f t="shared" ca="1" si="416"/>
        <v>0</v>
      </c>
      <c r="DT263" s="359">
        <f t="shared" ca="1" si="435"/>
        <v>0</v>
      </c>
      <c r="DV263" s="362">
        <f t="shared" ca="1" si="469"/>
        <v>374</v>
      </c>
      <c r="DW263" s="362">
        <v>255</v>
      </c>
      <c r="DX263" s="371">
        <f t="shared" ca="1" si="470"/>
        <v>0</v>
      </c>
      <c r="DY263" s="359">
        <f t="shared" ca="1" si="504"/>
        <v>0</v>
      </c>
      <c r="DZ263" s="359">
        <f t="shared" ca="1" si="417"/>
        <v>0</v>
      </c>
      <c r="EA263" s="359">
        <f t="shared" ca="1" si="418"/>
        <v>0</v>
      </c>
      <c r="EB263" s="359">
        <f t="shared" ca="1" si="419"/>
        <v>0</v>
      </c>
      <c r="EC263" s="359">
        <f t="shared" ca="1" si="436"/>
        <v>0</v>
      </c>
      <c r="EE263" s="362">
        <f t="shared" ca="1" si="471"/>
        <v>374</v>
      </c>
      <c r="EF263" s="362">
        <v>255</v>
      </c>
      <c r="EG263" s="371">
        <f t="shared" ca="1" si="472"/>
        <v>0</v>
      </c>
      <c r="EH263" s="359">
        <f t="shared" ca="1" si="505"/>
        <v>0</v>
      </c>
      <c r="EI263" s="359">
        <f t="shared" ca="1" si="420"/>
        <v>0</v>
      </c>
      <c r="EJ263" s="359">
        <f t="shared" ca="1" si="421"/>
        <v>0</v>
      </c>
      <c r="EK263" s="359">
        <f t="shared" ca="1" si="422"/>
        <v>0</v>
      </c>
      <c r="EL263" s="359">
        <f t="shared" ca="1" si="437"/>
        <v>0</v>
      </c>
    </row>
    <row r="264" spans="7:142" x14ac:dyDescent="0.35">
      <c r="G264" s="372">
        <f ca="1">IFERROR(INDEX('Inflation Rates'!$A$16:$H$138,MATCH('IRA Roth'!$H264,'Inflation Rates'!$A$16:$A$138,0),6)/INDEX('Inflation Rates'!$A$16:$H$138,MATCH('IRA Roth'!$H264,'Inflation Rates'!$A$16:$A$138,0)-1,6)-1,G263)</f>
        <v>2.0999999999999908E-2</v>
      </c>
      <c r="H264" s="362">
        <f t="shared" ca="1" si="492"/>
        <v>2275</v>
      </c>
      <c r="I264" s="362">
        <f t="shared" ca="1" si="492"/>
        <v>375</v>
      </c>
      <c r="J264" s="362">
        <v>256</v>
      </c>
      <c r="K264" s="371">
        <f t="shared" ca="1" si="439"/>
        <v>0</v>
      </c>
      <c r="L264" s="359">
        <f t="shared" ca="1" si="493"/>
        <v>0</v>
      </c>
      <c r="M264" s="359">
        <f t="shared" ca="1" si="381"/>
        <v>0</v>
      </c>
      <c r="N264" s="359">
        <f t="shared" ca="1" si="382"/>
        <v>0</v>
      </c>
      <c r="O264" s="359">
        <f t="shared" ca="1" si="440"/>
        <v>0</v>
      </c>
      <c r="P264" s="359">
        <f t="shared" ca="1" si="423"/>
        <v>0</v>
      </c>
      <c r="R264" s="362">
        <f t="shared" ca="1" si="441"/>
        <v>375</v>
      </c>
      <c r="S264" s="362">
        <v>256</v>
      </c>
      <c r="T264" s="371">
        <f t="shared" ca="1" si="442"/>
        <v>0</v>
      </c>
      <c r="U264" s="359">
        <f t="shared" ca="1" si="494"/>
        <v>0</v>
      </c>
      <c r="V264" s="359">
        <f t="shared" ca="1" si="383"/>
        <v>0</v>
      </c>
      <c r="W264" s="359">
        <f t="shared" ca="1" si="384"/>
        <v>0</v>
      </c>
      <c r="X264" s="359">
        <f t="shared" ca="1" si="443"/>
        <v>0</v>
      </c>
      <c r="Y264" s="359">
        <f t="shared" ca="1" si="424"/>
        <v>0</v>
      </c>
      <c r="AA264" s="362">
        <f t="shared" ca="1" si="444"/>
        <v>375</v>
      </c>
      <c r="AB264" s="362">
        <v>256</v>
      </c>
      <c r="AC264" s="371">
        <f t="shared" ca="1" si="445"/>
        <v>0</v>
      </c>
      <c r="AD264" s="359">
        <f t="shared" ca="1" si="490"/>
        <v>0</v>
      </c>
      <c r="AE264" s="359">
        <f t="shared" ca="1" si="386"/>
        <v>0</v>
      </c>
      <c r="AF264" s="359">
        <f t="shared" ca="1" si="387"/>
        <v>0</v>
      </c>
      <c r="AG264" s="359">
        <f t="shared" ca="1" si="446"/>
        <v>0</v>
      </c>
      <c r="AH264" s="359">
        <f t="shared" ca="1" si="425"/>
        <v>0</v>
      </c>
      <c r="AJ264" s="362">
        <f t="shared" ca="1" si="447"/>
        <v>375</v>
      </c>
      <c r="AK264" s="362">
        <v>256</v>
      </c>
      <c r="AL264" s="371">
        <f t="shared" ca="1" si="448"/>
        <v>0</v>
      </c>
      <c r="AM264" s="359">
        <f t="shared" ca="1" si="495"/>
        <v>0</v>
      </c>
      <c r="AN264" s="359">
        <f t="shared" ca="1" si="388"/>
        <v>0</v>
      </c>
      <c r="AO264" s="359">
        <f t="shared" ca="1" si="389"/>
        <v>0</v>
      </c>
      <c r="AP264" s="359">
        <f t="shared" ca="1" si="449"/>
        <v>0</v>
      </c>
      <c r="AQ264" s="359">
        <f t="shared" ca="1" si="426"/>
        <v>0</v>
      </c>
      <c r="AS264" s="362">
        <f t="shared" ca="1" si="450"/>
        <v>375</v>
      </c>
      <c r="AT264" s="362">
        <v>256</v>
      </c>
      <c r="AU264" s="371">
        <f t="shared" ca="1" si="451"/>
        <v>0</v>
      </c>
      <c r="AV264" s="359">
        <f t="shared" ca="1" si="496"/>
        <v>0</v>
      </c>
      <c r="AW264" s="359">
        <f t="shared" ca="1" si="390"/>
        <v>0</v>
      </c>
      <c r="AX264" s="359">
        <f t="shared" ca="1" si="391"/>
        <v>0</v>
      </c>
      <c r="AY264" s="359">
        <f t="shared" ca="1" si="452"/>
        <v>0</v>
      </c>
      <c r="AZ264" s="359">
        <f t="shared" ca="1" si="427"/>
        <v>0</v>
      </c>
      <c r="BB264" s="362">
        <f t="shared" ca="1" si="453"/>
        <v>375</v>
      </c>
      <c r="BC264" s="362">
        <v>256</v>
      </c>
      <c r="BD264" s="371">
        <f t="shared" ca="1" si="454"/>
        <v>0</v>
      </c>
      <c r="BE264" s="359">
        <f t="shared" ca="1" si="497"/>
        <v>0</v>
      </c>
      <c r="BF264" s="359">
        <f t="shared" ca="1" si="392"/>
        <v>0</v>
      </c>
      <c r="BG264" s="359">
        <f t="shared" ca="1" si="393"/>
        <v>0</v>
      </c>
      <c r="BH264" s="359">
        <f t="shared" ca="1" si="394"/>
        <v>0</v>
      </c>
      <c r="BI264" s="359">
        <f t="shared" ca="1" si="428"/>
        <v>0</v>
      </c>
      <c r="BK264" s="362">
        <f t="shared" ca="1" si="455"/>
        <v>375</v>
      </c>
      <c r="BL264" s="362">
        <v>256</v>
      </c>
      <c r="BM264" s="371">
        <f t="shared" ca="1" si="456"/>
        <v>0</v>
      </c>
      <c r="BN264" s="359">
        <f t="shared" ca="1" si="498"/>
        <v>0</v>
      </c>
      <c r="BO264" s="359">
        <f t="shared" ca="1" si="395"/>
        <v>0</v>
      </c>
      <c r="BP264" s="359">
        <f t="shared" ca="1" si="396"/>
        <v>0</v>
      </c>
      <c r="BQ264" s="359">
        <f t="shared" ca="1" si="397"/>
        <v>0</v>
      </c>
      <c r="BR264" s="359">
        <f t="shared" ca="1" si="429"/>
        <v>0</v>
      </c>
      <c r="BT264" s="362">
        <f t="shared" ca="1" si="457"/>
        <v>375</v>
      </c>
      <c r="BU264" s="362">
        <v>256</v>
      </c>
      <c r="BV264" s="371">
        <f t="shared" ca="1" si="458"/>
        <v>0</v>
      </c>
      <c r="BW264" s="359">
        <f t="shared" ca="1" si="499"/>
        <v>0</v>
      </c>
      <c r="BX264" s="359">
        <f t="shared" ca="1" si="398"/>
        <v>0</v>
      </c>
      <c r="BY264" s="359">
        <f t="shared" ca="1" si="399"/>
        <v>0</v>
      </c>
      <c r="BZ264" s="359">
        <f t="shared" ca="1" si="400"/>
        <v>0</v>
      </c>
      <c r="CA264" s="359">
        <f t="shared" ca="1" si="430"/>
        <v>0</v>
      </c>
      <c r="CC264" s="362">
        <f t="shared" ca="1" si="459"/>
        <v>375</v>
      </c>
      <c r="CD264" s="362">
        <v>256</v>
      </c>
      <c r="CE264" s="371">
        <f t="shared" ca="1" si="460"/>
        <v>0</v>
      </c>
      <c r="CF264" s="359">
        <f t="shared" ca="1" si="500"/>
        <v>0</v>
      </c>
      <c r="CG264" s="359">
        <f t="shared" ca="1" si="401"/>
        <v>0</v>
      </c>
      <c r="CH264" s="359">
        <f t="shared" ca="1" si="402"/>
        <v>0</v>
      </c>
      <c r="CI264" s="359">
        <f t="shared" ca="1" si="403"/>
        <v>0</v>
      </c>
      <c r="CJ264" s="359">
        <f t="shared" ca="1" si="431"/>
        <v>0</v>
      </c>
      <c r="CL264" s="362">
        <f t="shared" ca="1" si="461"/>
        <v>375</v>
      </c>
      <c r="CM264" s="362">
        <v>256</v>
      </c>
      <c r="CN264" s="371">
        <f t="shared" ca="1" si="462"/>
        <v>0</v>
      </c>
      <c r="CO264" s="359">
        <f t="shared" ca="1" si="491"/>
        <v>0</v>
      </c>
      <c r="CP264" s="359">
        <f t="shared" ca="1" si="405"/>
        <v>0</v>
      </c>
      <c r="CQ264" s="359">
        <f t="shared" ca="1" si="406"/>
        <v>0</v>
      </c>
      <c r="CR264" s="359">
        <f t="shared" ca="1" si="407"/>
        <v>0</v>
      </c>
      <c r="CS264" s="359">
        <f t="shared" ca="1" si="432"/>
        <v>0</v>
      </c>
      <c r="CU264" s="362">
        <f t="shared" ca="1" si="463"/>
        <v>375</v>
      </c>
      <c r="CV264" s="362">
        <v>256</v>
      </c>
      <c r="CW264" s="371">
        <f t="shared" ca="1" si="464"/>
        <v>0</v>
      </c>
      <c r="CX264" s="359">
        <f t="shared" ca="1" si="501"/>
        <v>0</v>
      </c>
      <c r="CY264" s="359">
        <f t="shared" ca="1" si="408"/>
        <v>0</v>
      </c>
      <c r="CZ264" s="359">
        <f t="shared" ca="1" si="409"/>
        <v>0</v>
      </c>
      <c r="DA264" s="359">
        <f t="shared" ca="1" si="410"/>
        <v>0</v>
      </c>
      <c r="DB264" s="359">
        <f t="shared" ca="1" si="433"/>
        <v>0</v>
      </c>
      <c r="DD264" s="362">
        <f t="shared" ca="1" si="465"/>
        <v>375</v>
      </c>
      <c r="DE264" s="362">
        <v>256</v>
      </c>
      <c r="DF264" s="371">
        <f t="shared" ca="1" si="466"/>
        <v>0</v>
      </c>
      <c r="DG264" s="359">
        <f t="shared" ca="1" si="502"/>
        <v>0</v>
      </c>
      <c r="DH264" s="359">
        <f t="shared" ca="1" si="411"/>
        <v>0</v>
      </c>
      <c r="DI264" s="359">
        <f t="shared" ca="1" si="412"/>
        <v>0</v>
      </c>
      <c r="DJ264" s="359">
        <f t="shared" ca="1" si="413"/>
        <v>0</v>
      </c>
      <c r="DK264" s="359">
        <f t="shared" ca="1" si="434"/>
        <v>0</v>
      </c>
      <c r="DM264" s="362">
        <f t="shared" ca="1" si="467"/>
        <v>375</v>
      </c>
      <c r="DN264" s="362">
        <v>256</v>
      </c>
      <c r="DO264" s="371">
        <f t="shared" ca="1" si="468"/>
        <v>0</v>
      </c>
      <c r="DP264" s="359">
        <f t="shared" ca="1" si="503"/>
        <v>0</v>
      </c>
      <c r="DQ264" s="359">
        <f t="shared" ca="1" si="414"/>
        <v>0</v>
      </c>
      <c r="DR264" s="359">
        <f t="shared" ca="1" si="415"/>
        <v>0</v>
      </c>
      <c r="DS264" s="359">
        <f t="shared" ca="1" si="416"/>
        <v>0</v>
      </c>
      <c r="DT264" s="359">
        <f t="shared" ca="1" si="435"/>
        <v>0</v>
      </c>
      <c r="DV264" s="362">
        <f t="shared" ca="1" si="469"/>
        <v>375</v>
      </c>
      <c r="DW264" s="362">
        <v>256</v>
      </c>
      <c r="DX264" s="371">
        <f t="shared" ca="1" si="470"/>
        <v>0</v>
      </c>
      <c r="DY264" s="359">
        <f t="shared" ca="1" si="504"/>
        <v>0</v>
      </c>
      <c r="DZ264" s="359">
        <f t="shared" ca="1" si="417"/>
        <v>0</v>
      </c>
      <c r="EA264" s="359">
        <f t="shared" ca="1" si="418"/>
        <v>0</v>
      </c>
      <c r="EB264" s="359">
        <f t="shared" ca="1" si="419"/>
        <v>0</v>
      </c>
      <c r="EC264" s="359">
        <f t="shared" ca="1" si="436"/>
        <v>0</v>
      </c>
      <c r="EE264" s="362">
        <f t="shared" ca="1" si="471"/>
        <v>375</v>
      </c>
      <c r="EF264" s="362">
        <v>256</v>
      </c>
      <c r="EG264" s="371">
        <f t="shared" ca="1" si="472"/>
        <v>0</v>
      </c>
      <c r="EH264" s="359">
        <f t="shared" ca="1" si="505"/>
        <v>0</v>
      </c>
      <c r="EI264" s="359">
        <f t="shared" ca="1" si="420"/>
        <v>0</v>
      </c>
      <c r="EJ264" s="359">
        <f t="shared" ca="1" si="421"/>
        <v>0</v>
      </c>
      <c r="EK264" s="359">
        <f t="shared" ca="1" si="422"/>
        <v>0</v>
      </c>
      <c r="EL264" s="359">
        <f t="shared" ca="1" si="437"/>
        <v>0</v>
      </c>
    </row>
    <row r="265" spans="7:142" x14ac:dyDescent="0.35">
      <c r="G265" s="372">
        <f ca="1">IFERROR(INDEX('Inflation Rates'!$A$16:$H$138,MATCH('IRA Roth'!$H265,'Inflation Rates'!$A$16:$A$138,0),6)/INDEX('Inflation Rates'!$A$16:$H$138,MATCH('IRA Roth'!$H265,'Inflation Rates'!$A$16:$A$138,0)-1,6)-1,G264)</f>
        <v>2.0999999999999908E-2</v>
      </c>
      <c r="H265" s="362">
        <f t="shared" ca="1" si="492"/>
        <v>2276</v>
      </c>
      <c r="I265" s="362">
        <f t="shared" ca="1" si="492"/>
        <v>376</v>
      </c>
      <c r="J265" s="362">
        <v>257</v>
      </c>
      <c r="K265" s="371">
        <f t="shared" ca="1" si="439"/>
        <v>0</v>
      </c>
      <c r="L265" s="359">
        <f t="shared" ca="1" si="493"/>
        <v>0</v>
      </c>
      <c r="M265" s="359">
        <f t="shared" ref="M265:M280" ca="1" si="506">IF(I265&lt;P$7,($B$12+IF($B$3&gt;$B$14,0.04,IF($B$3&gt;$B$13,($B$13+($B$3-$B$13)*0.5),$B$3)))*$B$7*(1+$G265)^(J265-1),0)</f>
        <v>0</v>
      </c>
      <c r="N265" s="359">
        <f t="shared" ref="N265:N280" ca="1" si="507">(K265+(L265+M265)*0.5)*$B$6</f>
        <v>0</v>
      </c>
      <c r="O265" s="359">
        <f t="shared" ca="1" si="440"/>
        <v>0</v>
      </c>
      <c r="P265" s="359">
        <f t="shared" ca="1" si="423"/>
        <v>0</v>
      </c>
      <c r="R265" s="362">
        <f t="shared" ca="1" si="441"/>
        <v>376</v>
      </c>
      <c r="S265" s="362">
        <v>257</v>
      </c>
      <c r="T265" s="371">
        <f t="shared" ca="1" si="442"/>
        <v>0</v>
      </c>
      <c r="U265" s="359">
        <f t="shared" ca="1" si="494"/>
        <v>0</v>
      </c>
      <c r="V265" s="359">
        <f t="shared" ref="V265:V280" ca="1" si="508">IF(R265&lt;Y$7,($B$12+IF($B$3&gt;$B$14,0.04,IF($B$3&gt;$B$13,($B$13+($B$3-$B$13)*0.5),$B$3)))*$B$7*(1+$G265)^(S265-1),0)</f>
        <v>0</v>
      </c>
      <c r="W265" s="359">
        <f t="shared" ref="W265:W280" ca="1" si="509">(T265+(U265+V265)*0.5)*$B$6</f>
        <v>0</v>
      </c>
      <c r="X265" s="359">
        <f t="shared" ca="1" si="443"/>
        <v>0</v>
      </c>
      <c r="Y265" s="359">
        <f t="shared" ca="1" si="424"/>
        <v>0</v>
      </c>
      <c r="AA265" s="362">
        <f t="shared" ca="1" si="444"/>
        <v>376</v>
      </c>
      <c r="AB265" s="362">
        <v>257</v>
      </c>
      <c r="AC265" s="371">
        <f t="shared" ca="1" si="445"/>
        <v>0</v>
      </c>
      <c r="AD265" s="359">
        <f t="shared" ca="1" si="490"/>
        <v>0</v>
      </c>
      <c r="AE265" s="359">
        <f t="shared" ref="AE265:AE280" ca="1" si="510">IF(AA265&lt;AH$7,($B$12+IF($B$3&gt;$B$14,0.04,IF($B$3&gt;$B$13,($B$13+($B$3-$B$13)*0.5),$B$3)))*$B$7*(1+$G265)^(AB265-1),0)</f>
        <v>0</v>
      </c>
      <c r="AF265" s="359">
        <f t="shared" ref="AF265:AF280" ca="1" si="511">(AC265+(AD265+AE265)*0.5)*$B$6</f>
        <v>0</v>
      </c>
      <c r="AG265" s="359">
        <f t="shared" ca="1" si="446"/>
        <v>0</v>
      </c>
      <c r="AH265" s="359">
        <f t="shared" ca="1" si="425"/>
        <v>0</v>
      </c>
      <c r="AJ265" s="362">
        <f t="shared" ca="1" si="447"/>
        <v>376</v>
      </c>
      <c r="AK265" s="362">
        <v>257</v>
      </c>
      <c r="AL265" s="371">
        <f t="shared" ca="1" si="448"/>
        <v>0</v>
      </c>
      <c r="AM265" s="359">
        <f t="shared" ca="1" si="495"/>
        <v>0</v>
      </c>
      <c r="AN265" s="359">
        <f t="shared" ref="AN265:AN280" ca="1" si="512">IF(AJ265&lt;AQ$7,($B$12+IF($B$3&gt;$B$14,0.04,IF($B$3&gt;$B$13,($B$13+($B$3-$B$13)*0.5),$B$3)))*$B$7*(1+$G265)^(AK265-1),0)</f>
        <v>0</v>
      </c>
      <c r="AO265" s="359">
        <f t="shared" ref="AO265:AO280" ca="1" si="513">(AL265+(AM265+AN265)*0.5)*$B$6</f>
        <v>0</v>
      </c>
      <c r="AP265" s="359">
        <f t="shared" ca="1" si="449"/>
        <v>0</v>
      </c>
      <c r="AQ265" s="359">
        <f t="shared" ca="1" si="426"/>
        <v>0</v>
      </c>
      <c r="AS265" s="362">
        <f t="shared" ca="1" si="450"/>
        <v>376</v>
      </c>
      <c r="AT265" s="362">
        <v>257</v>
      </c>
      <c r="AU265" s="371">
        <f t="shared" ca="1" si="451"/>
        <v>0</v>
      </c>
      <c r="AV265" s="359">
        <f t="shared" ca="1" si="496"/>
        <v>0</v>
      </c>
      <c r="AW265" s="359">
        <f t="shared" ref="AW265:AW280" ca="1" si="514">IF(AS265&lt;AZ$7,($B$12+IF($B$3&gt;$B$14,0.04,IF($B$3&gt;$B$13,($B$13+($B$3-$B$13)*0.5),$B$3)))*$B$7*(1+$G265)^(AT265-1),0)</f>
        <v>0</v>
      </c>
      <c r="AX265" s="359">
        <f t="shared" ref="AX265:AX280" ca="1" si="515">(AU265+(AV265+AW265)*0.5)*$B$6</f>
        <v>0</v>
      </c>
      <c r="AY265" s="359">
        <f t="shared" ca="1" si="452"/>
        <v>0</v>
      </c>
      <c r="AZ265" s="359">
        <f t="shared" ca="1" si="427"/>
        <v>0</v>
      </c>
      <c r="BB265" s="362">
        <f t="shared" ca="1" si="453"/>
        <v>376</v>
      </c>
      <c r="BC265" s="362">
        <v>257</v>
      </c>
      <c r="BD265" s="371">
        <f t="shared" ca="1" si="454"/>
        <v>0</v>
      </c>
      <c r="BE265" s="359">
        <f t="shared" ca="1" si="497"/>
        <v>0</v>
      </c>
      <c r="BF265" s="359">
        <f t="shared" ref="BF265:BF280" ca="1" si="516">IF(BB265&lt;BI$7,($B$12+IF($B$3&gt;$B$14,0.04,IF($B$3&gt;$B$13,($B$13+($B$3-$B$13)*0.5),$B$3)))*$B$7*(1+$G265)^(BC265-1),0)</f>
        <v>0</v>
      </c>
      <c r="BG265" s="359">
        <f t="shared" ref="BG265:BG280" ca="1" si="517">(BD265+(BE265+BF265)*0.5)*$B$6</f>
        <v>0</v>
      </c>
      <c r="BH265" s="359">
        <f t="shared" ref="BH265:BH280" ca="1" si="518">IF(BI264=0,0,IFERROR(IF(BB265=BI$7,-$B$8*BD265,-ABS(BH264*(1+$F265))),0))</f>
        <v>0</v>
      </c>
      <c r="BI265" s="359">
        <f t="shared" ca="1" si="428"/>
        <v>0</v>
      </c>
      <c r="BK265" s="362">
        <f t="shared" ca="1" si="455"/>
        <v>376</v>
      </c>
      <c r="BL265" s="362">
        <v>257</v>
      </c>
      <c r="BM265" s="371">
        <f t="shared" ca="1" si="456"/>
        <v>0</v>
      </c>
      <c r="BN265" s="359">
        <f t="shared" ca="1" si="498"/>
        <v>0</v>
      </c>
      <c r="BO265" s="359">
        <f t="shared" ref="BO265:BO280" ca="1" si="519">IF(BK265&lt;BR$7,($B$12+IF($B$3&gt;$B$14,0.04,IF($B$3&gt;$B$13,($B$13+($B$3-$B$13)*0.5),$B$3)))*$B$7*(1+$G265)^(BL265-1),0)</f>
        <v>0</v>
      </c>
      <c r="BP265" s="359">
        <f t="shared" ref="BP265:BP280" ca="1" si="520">(BM265+(BN265+BO265)*0.5)*$B$6</f>
        <v>0</v>
      </c>
      <c r="BQ265" s="359">
        <f t="shared" ref="BQ265:BQ280" ca="1" si="521">IF(BR264=0,0,IFERROR(IF(BK265=BR$7,-$B$8*BM265,-ABS(BQ264*(1+$F265))),0))</f>
        <v>0</v>
      </c>
      <c r="BR265" s="359">
        <f t="shared" ca="1" si="429"/>
        <v>0</v>
      </c>
      <c r="BT265" s="362">
        <f t="shared" ca="1" si="457"/>
        <v>376</v>
      </c>
      <c r="BU265" s="362">
        <v>257</v>
      </c>
      <c r="BV265" s="371">
        <f t="shared" ca="1" si="458"/>
        <v>0</v>
      </c>
      <c r="BW265" s="359">
        <f t="shared" ca="1" si="499"/>
        <v>0</v>
      </c>
      <c r="BX265" s="359">
        <f t="shared" ref="BX265:BX280" ca="1" si="522">IF(BT265&lt;CA$7,($B$12+IF($B$3&gt;$B$14,0.04,IF($B$3&gt;$B$13,($B$13+($B$3-$B$13)*0.5),$B$3)))*$B$7*(1+$G265)^(BU265-1),0)</f>
        <v>0</v>
      </c>
      <c r="BY265" s="359">
        <f t="shared" ref="BY265:BY280" ca="1" si="523">(BV265+(BW265+BX265)*0.5)*$B$6</f>
        <v>0</v>
      </c>
      <c r="BZ265" s="359">
        <f t="shared" ref="BZ265:BZ280" ca="1" si="524">IF(CA264=0,0,IFERROR(IF(BT265=CA$7,-$B$8*BV265,-ABS(BZ264*(1+$F265))),0))</f>
        <v>0</v>
      </c>
      <c r="CA265" s="359">
        <f t="shared" ca="1" si="430"/>
        <v>0</v>
      </c>
      <c r="CC265" s="362">
        <f t="shared" ca="1" si="459"/>
        <v>376</v>
      </c>
      <c r="CD265" s="362">
        <v>257</v>
      </c>
      <c r="CE265" s="371">
        <f t="shared" ca="1" si="460"/>
        <v>0</v>
      </c>
      <c r="CF265" s="359">
        <f t="shared" ca="1" si="500"/>
        <v>0</v>
      </c>
      <c r="CG265" s="359">
        <f t="shared" ref="CG265:CG280" ca="1" si="525">IF(CC265&lt;CJ$7,($B$12+IF($B$3&gt;$B$14,0.04,IF($B$3&gt;$B$13,($B$13+($B$3-$B$13)*0.5),$B$3)))*$B$7*(1+$G265)^(CD265-1),0)</f>
        <v>0</v>
      </c>
      <c r="CH265" s="359">
        <f t="shared" ref="CH265:CH280" ca="1" si="526">(CE265+(CF265+CG265)*0.5)*$B$6</f>
        <v>0</v>
      </c>
      <c r="CI265" s="359">
        <f t="shared" ref="CI265:CI280" ca="1" si="527">IF(CJ264=0,0,IFERROR(IF(CC265=CJ$7,-$B$8*CE265,-ABS(CI264*(1+$F265))),0))</f>
        <v>0</v>
      </c>
      <c r="CJ265" s="359">
        <f t="shared" ca="1" si="431"/>
        <v>0</v>
      </c>
      <c r="CL265" s="362">
        <f t="shared" ca="1" si="461"/>
        <v>376</v>
      </c>
      <c r="CM265" s="362">
        <v>257</v>
      </c>
      <c r="CN265" s="371">
        <f t="shared" ca="1" si="462"/>
        <v>0</v>
      </c>
      <c r="CO265" s="359">
        <f t="shared" ca="1" si="491"/>
        <v>0</v>
      </c>
      <c r="CP265" s="359">
        <f t="shared" ref="CP265:CP280" ca="1" si="528">IF(CL265&lt;CS$7,($B$12+IF($B$3&gt;$B$14,0.04,IF($B$3&gt;$B$13,($B$13+($B$3-$B$13)*0.5),$B$3)))*$B$7*(1+$G265)^(CM265-1),0)</f>
        <v>0</v>
      </c>
      <c r="CQ265" s="359">
        <f t="shared" ref="CQ265:CQ280" ca="1" si="529">(CN265+(CO265+CP265)*0.5)*$B$6</f>
        <v>0</v>
      </c>
      <c r="CR265" s="359">
        <f t="shared" ref="CR265:CR280" ca="1" si="530">IF(CS264=0,0,IFERROR(IF(CL265=CS$7,-$B$8*CN265,-ABS(CR264*(1+$F265))),0))</f>
        <v>0</v>
      </c>
      <c r="CS265" s="359">
        <f t="shared" ca="1" si="432"/>
        <v>0</v>
      </c>
      <c r="CU265" s="362">
        <f t="shared" ca="1" si="463"/>
        <v>376</v>
      </c>
      <c r="CV265" s="362">
        <v>257</v>
      </c>
      <c r="CW265" s="371">
        <f t="shared" ca="1" si="464"/>
        <v>0</v>
      </c>
      <c r="CX265" s="359">
        <f t="shared" ca="1" si="501"/>
        <v>0</v>
      </c>
      <c r="CY265" s="359">
        <f t="shared" ref="CY265:CY280" ca="1" si="531">IF(CU265&lt;DB$7,($B$12+IF($B$3&gt;$B$14,0.04,IF($B$3&gt;$B$13,($B$13+($B$3-$B$13)*0.5),$B$3)))*$B$7*(1+$G265)^(CV265-1),0)</f>
        <v>0</v>
      </c>
      <c r="CZ265" s="359">
        <f t="shared" ref="CZ265:CZ280" ca="1" si="532">(CW265+(CX265+CY265)*0.5)*$B$6</f>
        <v>0</v>
      </c>
      <c r="DA265" s="359">
        <f t="shared" ref="DA265:DA280" ca="1" si="533">IF(DB264=0,0,IFERROR(IF(CU265=DB$7,-$B$8*CW265,-ABS(DA264*(1+$F265))),0))</f>
        <v>0</v>
      </c>
      <c r="DB265" s="359">
        <f t="shared" ca="1" si="433"/>
        <v>0</v>
      </c>
      <c r="DD265" s="362">
        <f t="shared" ca="1" si="465"/>
        <v>376</v>
      </c>
      <c r="DE265" s="362">
        <v>257</v>
      </c>
      <c r="DF265" s="371">
        <f t="shared" ca="1" si="466"/>
        <v>0</v>
      </c>
      <c r="DG265" s="359">
        <f t="shared" ca="1" si="502"/>
        <v>0</v>
      </c>
      <c r="DH265" s="359">
        <f t="shared" ref="DH265:DH280" ca="1" si="534">IF(DD265&lt;DK$7,($B$12+IF($B$3&gt;$B$14,0.04,IF($B$3&gt;$B$13,($B$13+($B$3-$B$13)*0.5),$B$3)))*$B$7*(1+$G265)^(DE265-1),0)</f>
        <v>0</v>
      </c>
      <c r="DI265" s="359">
        <f t="shared" ref="DI265:DI280" ca="1" si="535">(DF265+(DG265+DH265)*0.5)*$B$6</f>
        <v>0</v>
      </c>
      <c r="DJ265" s="359">
        <f t="shared" ref="DJ265:DJ280" ca="1" si="536">IF(DK264=0,0,IFERROR(IF(DD265=DK$7,-$B$8*DF265,-ABS(DJ264*(1+$F265))),0))</f>
        <v>0</v>
      </c>
      <c r="DK265" s="359">
        <f t="shared" ca="1" si="434"/>
        <v>0</v>
      </c>
      <c r="DM265" s="362">
        <f t="shared" ca="1" si="467"/>
        <v>376</v>
      </c>
      <c r="DN265" s="362">
        <v>257</v>
      </c>
      <c r="DO265" s="371">
        <f t="shared" ca="1" si="468"/>
        <v>0</v>
      </c>
      <c r="DP265" s="359">
        <f t="shared" ca="1" si="503"/>
        <v>0</v>
      </c>
      <c r="DQ265" s="359">
        <f t="shared" ref="DQ265:DQ280" ca="1" si="537">IF(DM265&lt;DT$7,($B$12+IF($B$3&gt;$B$14,0.04,IF($B$3&gt;$B$13,($B$13+($B$3-$B$13)*0.5),$B$3)))*$B$7*(1+$G265)^(DN265-1),0)</f>
        <v>0</v>
      </c>
      <c r="DR265" s="359">
        <f t="shared" ref="DR265:DR280" ca="1" si="538">(DO265+(DP265+DQ265)*0.5)*$B$6</f>
        <v>0</v>
      </c>
      <c r="DS265" s="359">
        <f t="shared" ref="DS265:DS280" ca="1" si="539">IF(DT264=0,0,IFERROR(IF(DM265=DT$7,-$B$8*DO265,-ABS(DS264*(1+$F265))),0))</f>
        <v>0</v>
      </c>
      <c r="DT265" s="359">
        <f t="shared" ca="1" si="435"/>
        <v>0</v>
      </c>
      <c r="DV265" s="362">
        <f t="shared" ca="1" si="469"/>
        <v>376</v>
      </c>
      <c r="DW265" s="362">
        <v>257</v>
      </c>
      <c r="DX265" s="371">
        <f t="shared" ca="1" si="470"/>
        <v>0</v>
      </c>
      <c r="DY265" s="359">
        <f t="shared" ca="1" si="504"/>
        <v>0</v>
      </c>
      <c r="DZ265" s="359">
        <f t="shared" ref="DZ265:DZ280" ca="1" si="540">IF(DV265&lt;EC$7,($B$12+IF($B$3&gt;$B$14,0.04,IF($B$3&gt;$B$13,($B$13+($B$3-$B$13)*0.5),$B$3)))*$B$7*(1+$G265)^(DW265-1),0)</f>
        <v>0</v>
      </c>
      <c r="EA265" s="359">
        <f t="shared" ref="EA265:EA280" ca="1" si="541">(DX265+(DY265+DZ265)*0.5)*$B$6</f>
        <v>0</v>
      </c>
      <c r="EB265" s="359">
        <f t="shared" ref="EB265:EB280" ca="1" si="542">IF(EC264=0,0,IFERROR(IF(DV265=EC$7,-$B$8*DX265,-ABS(EB264*(1+$F265))),0))</f>
        <v>0</v>
      </c>
      <c r="EC265" s="359">
        <f t="shared" ca="1" si="436"/>
        <v>0</v>
      </c>
      <c r="EE265" s="362">
        <f t="shared" ca="1" si="471"/>
        <v>376</v>
      </c>
      <c r="EF265" s="362">
        <v>257</v>
      </c>
      <c r="EG265" s="371">
        <f t="shared" ca="1" si="472"/>
        <v>0</v>
      </c>
      <c r="EH265" s="359">
        <f t="shared" ca="1" si="505"/>
        <v>0</v>
      </c>
      <c r="EI265" s="359">
        <f t="shared" ref="EI265:EI280" ca="1" si="543">IF(EE265&lt;EL$7,($B$12+IF($B$3&gt;$B$14,0.04,IF($B$3&gt;$B$13,($B$13+($B$3-$B$13)*0.5),$B$3)))*$B$7*(1+$G265)^(EF265-1),0)</f>
        <v>0</v>
      </c>
      <c r="EJ265" s="359">
        <f t="shared" ref="EJ265:EJ280" ca="1" si="544">(EG265+(EH265+EI265)*0.5)*$B$6</f>
        <v>0</v>
      </c>
      <c r="EK265" s="359">
        <f t="shared" ref="EK265:EK280" ca="1" si="545">IF(EL264=0,0,IFERROR(IF(EE265=EL$7,-$B$8*EG265,-ABS(EK264*(1+$F265))),0))</f>
        <v>0</v>
      </c>
      <c r="EL265" s="359">
        <f t="shared" ca="1" si="437"/>
        <v>0</v>
      </c>
    </row>
    <row r="266" spans="7:142" x14ac:dyDescent="0.35">
      <c r="G266" s="372">
        <f ca="1">IFERROR(INDEX('Inflation Rates'!$A$16:$H$138,MATCH('IRA Roth'!$H266,'Inflation Rates'!$A$16:$A$138,0),6)/INDEX('Inflation Rates'!$A$16:$H$138,MATCH('IRA Roth'!$H266,'Inflation Rates'!$A$16:$A$138,0)-1,6)-1,G265)</f>
        <v>2.0999999999999908E-2</v>
      </c>
      <c r="H266" s="362">
        <f t="shared" ca="1" si="492"/>
        <v>2277</v>
      </c>
      <c r="I266" s="362">
        <f t="shared" ca="1" si="492"/>
        <v>377</v>
      </c>
      <c r="J266" s="362">
        <v>258</v>
      </c>
      <c r="K266" s="371">
        <f t="shared" ca="1" si="439"/>
        <v>0</v>
      </c>
      <c r="L266" s="359">
        <f t="shared" ca="1" si="493"/>
        <v>0</v>
      </c>
      <c r="M266" s="359">
        <f t="shared" ca="1" si="506"/>
        <v>0</v>
      </c>
      <c r="N266" s="359">
        <f t="shared" ca="1" si="507"/>
        <v>0</v>
      </c>
      <c r="O266" s="359">
        <f t="shared" ca="1" si="440"/>
        <v>0</v>
      </c>
      <c r="P266" s="359">
        <f t="shared" ref="P266:P280" ca="1" si="546">IF(SUM(K266:O266)&lt;0,0,SUM(K266:O266))</f>
        <v>0</v>
      </c>
      <c r="R266" s="362">
        <f t="shared" ca="1" si="441"/>
        <v>377</v>
      </c>
      <c r="S266" s="362">
        <v>258</v>
      </c>
      <c r="T266" s="371">
        <f t="shared" ca="1" si="442"/>
        <v>0</v>
      </c>
      <c r="U266" s="359">
        <f t="shared" ca="1" si="494"/>
        <v>0</v>
      </c>
      <c r="V266" s="359">
        <f t="shared" ca="1" si="508"/>
        <v>0</v>
      </c>
      <c r="W266" s="359">
        <f t="shared" ca="1" si="509"/>
        <v>0</v>
      </c>
      <c r="X266" s="359">
        <f t="shared" ca="1" si="443"/>
        <v>0</v>
      </c>
      <c r="Y266" s="359">
        <f t="shared" ref="Y266:Y280" ca="1" si="547">IF(SUM(T266:X266)&lt;0,0,SUM(T266:X266))</f>
        <v>0</v>
      </c>
      <c r="AA266" s="362">
        <f t="shared" ca="1" si="444"/>
        <v>377</v>
      </c>
      <c r="AB266" s="362">
        <v>258</v>
      </c>
      <c r="AC266" s="371">
        <f t="shared" ca="1" si="445"/>
        <v>0</v>
      </c>
      <c r="AD266" s="359">
        <f t="shared" ca="1" si="490"/>
        <v>0</v>
      </c>
      <c r="AE266" s="359">
        <f t="shared" ca="1" si="510"/>
        <v>0</v>
      </c>
      <c r="AF266" s="359">
        <f t="shared" ca="1" si="511"/>
        <v>0</v>
      </c>
      <c r="AG266" s="359">
        <f t="shared" ca="1" si="446"/>
        <v>0</v>
      </c>
      <c r="AH266" s="359">
        <f t="shared" ref="AH266:AH280" ca="1" si="548">IF(SUM(AC266:AG266)&lt;0,0,SUM(AC266:AG266))</f>
        <v>0</v>
      </c>
      <c r="AJ266" s="362">
        <f t="shared" ca="1" si="447"/>
        <v>377</v>
      </c>
      <c r="AK266" s="362">
        <v>258</v>
      </c>
      <c r="AL266" s="371">
        <f t="shared" ca="1" si="448"/>
        <v>0</v>
      </c>
      <c r="AM266" s="359">
        <f t="shared" ca="1" si="495"/>
        <v>0</v>
      </c>
      <c r="AN266" s="359">
        <f t="shared" ca="1" si="512"/>
        <v>0</v>
      </c>
      <c r="AO266" s="359">
        <f t="shared" ca="1" si="513"/>
        <v>0</v>
      </c>
      <c r="AP266" s="359">
        <f t="shared" ca="1" si="449"/>
        <v>0</v>
      </c>
      <c r="AQ266" s="359">
        <f t="shared" ref="AQ266:AQ280" ca="1" si="549">IF(SUM(AL266:AP266)&lt;0,0,SUM(AL266:AP266))</f>
        <v>0</v>
      </c>
      <c r="AS266" s="362">
        <f t="shared" ca="1" si="450"/>
        <v>377</v>
      </c>
      <c r="AT266" s="362">
        <v>258</v>
      </c>
      <c r="AU266" s="371">
        <f t="shared" ca="1" si="451"/>
        <v>0</v>
      </c>
      <c r="AV266" s="359">
        <f t="shared" ca="1" si="496"/>
        <v>0</v>
      </c>
      <c r="AW266" s="359">
        <f t="shared" ca="1" si="514"/>
        <v>0</v>
      </c>
      <c r="AX266" s="359">
        <f t="shared" ca="1" si="515"/>
        <v>0</v>
      </c>
      <c r="AY266" s="359">
        <f t="shared" ca="1" si="452"/>
        <v>0</v>
      </c>
      <c r="AZ266" s="359">
        <f t="shared" ref="AZ266:AZ280" ca="1" si="550">IF(SUM(AU266:AY266)&lt;0,0,SUM(AU266:AY266))</f>
        <v>0</v>
      </c>
      <c r="BB266" s="362">
        <f t="shared" ca="1" si="453"/>
        <v>377</v>
      </c>
      <c r="BC266" s="362">
        <v>258</v>
      </c>
      <c r="BD266" s="371">
        <f t="shared" ca="1" si="454"/>
        <v>0</v>
      </c>
      <c r="BE266" s="359">
        <f t="shared" ca="1" si="497"/>
        <v>0</v>
      </c>
      <c r="BF266" s="359">
        <f t="shared" ca="1" si="516"/>
        <v>0</v>
      </c>
      <c r="BG266" s="359">
        <f t="shared" ca="1" si="517"/>
        <v>0</v>
      </c>
      <c r="BH266" s="359">
        <f t="shared" ca="1" si="518"/>
        <v>0</v>
      </c>
      <c r="BI266" s="359">
        <f t="shared" ref="BI266:BI280" ca="1" si="551">IF(SUM(BD266:BH266)&lt;0,0,SUM(BD266:BH266))</f>
        <v>0</v>
      </c>
      <c r="BK266" s="362">
        <f t="shared" ca="1" si="455"/>
        <v>377</v>
      </c>
      <c r="BL266" s="362">
        <v>258</v>
      </c>
      <c r="BM266" s="371">
        <f t="shared" ca="1" si="456"/>
        <v>0</v>
      </c>
      <c r="BN266" s="359">
        <f t="shared" ca="1" si="498"/>
        <v>0</v>
      </c>
      <c r="BO266" s="359">
        <f t="shared" ca="1" si="519"/>
        <v>0</v>
      </c>
      <c r="BP266" s="359">
        <f t="shared" ca="1" si="520"/>
        <v>0</v>
      </c>
      <c r="BQ266" s="359">
        <f t="shared" ca="1" si="521"/>
        <v>0</v>
      </c>
      <c r="BR266" s="359">
        <f t="shared" ref="BR266:BR280" ca="1" si="552">IF(SUM(BM266:BQ266)&lt;0,0,SUM(BM266:BQ266))</f>
        <v>0</v>
      </c>
      <c r="BT266" s="362">
        <f t="shared" ca="1" si="457"/>
        <v>377</v>
      </c>
      <c r="BU266" s="362">
        <v>258</v>
      </c>
      <c r="BV266" s="371">
        <f t="shared" ca="1" si="458"/>
        <v>0</v>
      </c>
      <c r="BW266" s="359">
        <f t="shared" ca="1" si="499"/>
        <v>0</v>
      </c>
      <c r="BX266" s="359">
        <f t="shared" ca="1" si="522"/>
        <v>0</v>
      </c>
      <c r="BY266" s="359">
        <f t="shared" ca="1" si="523"/>
        <v>0</v>
      </c>
      <c r="BZ266" s="359">
        <f t="shared" ca="1" si="524"/>
        <v>0</v>
      </c>
      <c r="CA266" s="359">
        <f t="shared" ref="CA266:CA280" ca="1" si="553">IF(SUM(BV266:BZ266)&lt;0,0,SUM(BV266:BZ266))</f>
        <v>0</v>
      </c>
      <c r="CC266" s="362">
        <f t="shared" ca="1" si="459"/>
        <v>377</v>
      </c>
      <c r="CD266" s="362">
        <v>258</v>
      </c>
      <c r="CE266" s="371">
        <f t="shared" ca="1" si="460"/>
        <v>0</v>
      </c>
      <c r="CF266" s="359">
        <f t="shared" ca="1" si="500"/>
        <v>0</v>
      </c>
      <c r="CG266" s="359">
        <f t="shared" ca="1" si="525"/>
        <v>0</v>
      </c>
      <c r="CH266" s="359">
        <f t="shared" ca="1" si="526"/>
        <v>0</v>
      </c>
      <c r="CI266" s="359">
        <f t="shared" ca="1" si="527"/>
        <v>0</v>
      </c>
      <c r="CJ266" s="359">
        <f t="shared" ref="CJ266:CJ280" ca="1" si="554">IF(SUM(CE266:CI266)&lt;0,0,SUM(CE266:CI266))</f>
        <v>0</v>
      </c>
      <c r="CL266" s="362">
        <f t="shared" ca="1" si="461"/>
        <v>377</v>
      </c>
      <c r="CM266" s="362">
        <v>258</v>
      </c>
      <c r="CN266" s="371">
        <f t="shared" ca="1" si="462"/>
        <v>0</v>
      </c>
      <c r="CO266" s="359">
        <f t="shared" ca="1" si="491"/>
        <v>0</v>
      </c>
      <c r="CP266" s="359">
        <f t="shared" ca="1" si="528"/>
        <v>0</v>
      </c>
      <c r="CQ266" s="359">
        <f t="shared" ca="1" si="529"/>
        <v>0</v>
      </c>
      <c r="CR266" s="359">
        <f t="shared" ca="1" si="530"/>
        <v>0</v>
      </c>
      <c r="CS266" s="359">
        <f t="shared" ref="CS266:CS280" ca="1" si="555">IF(SUM(CN266:CR266)&lt;0,0,SUM(CN266:CR266))</f>
        <v>0</v>
      </c>
      <c r="CU266" s="362">
        <f t="shared" ca="1" si="463"/>
        <v>377</v>
      </c>
      <c r="CV266" s="362">
        <v>258</v>
      </c>
      <c r="CW266" s="371">
        <f t="shared" ca="1" si="464"/>
        <v>0</v>
      </c>
      <c r="CX266" s="359">
        <f t="shared" ca="1" si="501"/>
        <v>0</v>
      </c>
      <c r="CY266" s="359">
        <f t="shared" ca="1" si="531"/>
        <v>0</v>
      </c>
      <c r="CZ266" s="359">
        <f t="shared" ca="1" si="532"/>
        <v>0</v>
      </c>
      <c r="DA266" s="359">
        <f t="shared" ca="1" si="533"/>
        <v>0</v>
      </c>
      <c r="DB266" s="359">
        <f t="shared" ref="DB266:DB280" ca="1" si="556">IF(SUM(CW266:DA266)&lt;0,0,SUM(CW266:DA266))</f>
        <v>0</v>
      </c>
      <c r="DD266" s="362">
        <f t="shared" ca="1" si="465"/>
        <v>377</v>
      </c>
      <c r="DE266" s="362">
        <v>258</v>
      </c>
      <c r="DF266" s="371">
        <f t="shared" ca="1" si="466"/>
        <v>0</v>
      </c>
      <c r="DG266" s="359">
        <f t="shared" ca="1" si="502"/>
        <v>0</v>
      </c>
      <c r="DH266" s="359">
        <f t="shared" ca="1" si="534"/>
        <v>0</v>
      </c>
      <c r="DI266" s="359">
        <f t="shared" ca="1" si="535"/>
        <v>0</v>
      </c>
      <c r="DJ266" s="359">
        <f t="shared" ca="1" si="536"/>
        <v>0</v>
      </c>
      <c r="DK266" s="359">
        <f t="shared" ref="DK266:DK280" ca="1" si="557">IF(SUM(DF266:DJ266)&lt;0,0,SUM(DF266:DJ266))</f>
        <v>0</v>
      </c>
      <c r="DM266" s="362">
        <f t="shared" ca="1" si="467"/>
        <v>377</v>
      </c>
      <c r="DN266" s="362">
        <v>258</v>
      </c>
      <c r="DO266" s="371">
        <f t="shared" ca="1" si="468"/>
        <v>0</v>
      </c>
      <c r="DP266" s="359">
        <f t="shared" ca="1" si="503"/>
        <v>0</v>
      </c>
      <c r="DQ266" s="359">
        <f t="shared" ca="1" si="537"/>
        <v>0</v>
      </c>
      <c r="DR266" s="359">
        <f t="shared" ca="1" si="538"/>
        <v>0</v>
      </c>
      <c r="DS266" s="359">
        <f t="shared" ca="1" si="539"/>
        <v>0</v>
      </c>
      <c r="DT266" s="359">
        <f t="shared" ref="DT266:DT280" ca="1" si="558">IF(SUM(DO266:DS266)&lt;0,0,SUM(DO266:DS266))</f>
        <v>0</v>
      </c>
      <c r="DV266" s="362">
        <f t="shared" ca="1" si="469"/>
        <v>377</v>
      </c>
      <c r="DW266" s="362">
        <v>258</v>
      </c>
      <c r="DX266" s="371">
        <f t="shared" ca="1" si="470"/>
        <v>0</v>
      </c>
      <c r="DY266" s="359">
        <f t="shared" ca="1" si="504"/>
        <v>0</v>
      </c>
      <c r="DZ266" s="359">
        <f t="shared" ca="1" si="540"/>
        <v>0</v>
      </c>
      <c r="EA266" s="359">
        <f t="shared" ca="1" si="541"/>
        <v>0</v>
      </c>
      <c r="EB266" s="359">
        <f t="shared" ca="1" si="542"/>
        <v>0</v>
      </c>
      <c r="EC266" s="359">
        <f t="shared" ref="EC266:EC280" ca="1" si="559">IF(SUM(DX266:EB266)&lt;0,0,SUM(DX266:EB266))</f>
        <v>0</v>
      </c>
      <c r="EE266" s="362">
        <f t="shared" ca="1" si="471"/>
        <v>377</v>
      </c>
      <c r="EF266" s="362">
        <v>258</v>
      </c>
      <c r="EG266" s="371">
        <f t="shared" ca="1" si="472"/>
        <v>0</v>
      </c>
      <c r="EH266" s="359">
        <f t="shared" ca="1" si="505"/>
        <v>0</v>
      </c>
      <c r="EI266" s="359">
        <f t="shared" ca="1" si="543"/>
        <v>0</v>
      </c>
      <c r="EJ266" s="359">
        <f t="shared" ca="1" si="544"/>
        <v>0</v>
      </c>
      <c r="EK266" s="359">
        <f t="shared" ca="1" si="545"/>
        <v>0</v>
      </c>
      <c r="EL266" s="359">
        <f t="shared" ref="EL266:EL280" ca="1" si="560">IF(SUM(EG266:EK266)&lt;0,0,SUM(EG266:EK266))</f>
        <v>0</v>
      </c>
    </row>
    <row r="267" spans="7:142" x14ac:dyDescent="0.35">
      <c r="G267" s="372">
        <f ca="1">IFERROR(INDEX('Inflation Rates'!$A$16:$H$138,MATCH('IRA Roth'!$H267,'Inflation Rates'!$A$16:$A$138,0),6)/INDEX('Inflation Rates'!$A$16:$H$138,MATCH('IRA Roth'!$H267,'Inflation Rates'!$A$16:$A$138,0)-1,6)-1,G266)</f>
        <v>2.0999999999999908E-2</v>
      </c>
      <c r="H267" s="362">
        <f t="shared" ref="H267:I280" ca="1" si="561">H266+1</f>
        <v>2278</v>
      </c>
      <c r="I267" s="362">
        <f t="shared" ca="1" si="561"/>
        <v>378</v>
      </c>
      <c r="J267" s="362">
        <v>259</v>
      </c>
      <c r="K267" s="371">
        <f t="shared" ref="K267:K280" ca="1" si="562">P266</f>
        <v>0</v>
      </c>
      <c r="L267" s="359">
        <f t="shared" ca="1" si="493"/>
        <v>0</v>
      </c>
      <c r="M267" s="359">
        <f t="shared" ca="1" si="506"/>
        <v>0</v>
      </c>
      <c r="N267" s="359">
        <f t="shared" ca="1" si="507"/>
        <v>0</v>
      </c>
      <c r="O267" s="359">
        <f t="shared" ref="O267:O280" ca="1" si="563">IF(P266=0,0,IFERROR(IF(I267=60,-$B$8*K267,-ABS(O266*(1+$F267))),0))</f>
        <v>0</v>
      </c>
      <c r="P267" s="359">
        <f t="shared" ca="1" si="546"/>
        <v>0</v>
      </c>
      <c r="R267" s="362">
        <f t="shared" ref="R267:R280" ca="1" si="564">R266+1</f>
        <v>378</v>
      </c>
      <c r="S267" s="362">
        <v>259</v>
      </c>
      <c r="T267" s="371">
        <f t="shared" ref="T267:T280" ca="1" si="565">Y266</f>
        <v>0</v>
      </c>
      <c r="U267" s="359">
        <f t="shared" ca="1" si="494"/>
        <v>0</v>
      </c>
      <c r="V267" s="359">
        <f t="shared" ca="1" si="508"/>
        <v>0</v>
      </c>
      <c r="W267" s="359">
        <f t="shared" ca="1" si="509"/>
        <v>0</v>
      </c>
      <c r="X267" s="359">
        <f t="shared" ref="X267:X280" ca="1" si="566">IF(Y266=0,0,IFERROR(IF(R267=60,-$B$8*T267,-ABS(X266*(1+$F267))),0))</f>
        <v>0</v>
      </c>
      <c r="Y267" s="359">
        <f t="shared" ca="1" si="547"/>
        <v>0</v>
      </c>
      <c r="AA267" s="362">
        <f t="shared" ref="AA267:AA280" ca="1" si="567">AA266+1</f>
        <v>378</v>
      </c>
      <c r="AB267" s="362">
        <v>259</v>
      </c>
      <c r="AC267" s="371">
        <f t="shared" ref="AC267:AC280" ca="1" si="568">AH266</f>
        <v>0</v>
      </c>
      <c r="AD267" s="359">
        <f t="shared" ca="1" si="490"/>
        <v>0</v>
      </c>
      <c r="AE267" s="359">
        <f t="shared" ca="1" si="510"/>
        <v>0</v>
      </c>
      <c r="AF267" s="359">
        <f t="shared" ca="1" si="511"/>
        <v>0</v>
      </c>
      <c r="AG267" s="359">
        <f t="shared" ref="AG267:AG280" ca="1" si="569">IF(AH266=0,0,IFERROR(IF(AA267=60,-$B$8*AC267,-ABS(AG266*(1+$F267))),0))</f>
        <v>0</v>
      </c>
      <c r="AH267" s="359">
        <f t="shared" ca="1" si="548"/>
        <v>0</v>
      </c>
      <c r="AJ267" s="362">
        <f t="shared" ref="AJ267:AJ280" ca="1" si="570">AJ266+1</f>
        <v>378</v>
      </c>
      <c r="AK267" s="362">
        <v>259</v>
      </c>
      <c r="AL267" s="371">
        <f t="shared" ref="AL267:AL280" ca="1" si="571">AQ266</f>
        <v>0</v>
      </c>
      <c r="AM267" s="359">
        <f t="shared" ca="1" si="495"/>
        <v>0</v>
      </c>
      <c r="AN267" s="359">
        <f t="shared" ca="1" si="512"/>
        <v>0</v>
      </c>
      <c r="AO267" s="359">
        <f t="shared" ca="1" si="513"/>
        <v>0</v>
      </c>
      <c r="AP267" s="359">
        <f t="shared" ref="AP267:AP280" ca="1" si="572">IF(AQ266=0,0,IFERROR(IF(AJ267=60,-$B$8*AL267,-ABS(AP266*(1+$F267))),0))</f>
        <v>0</v>
      </c>
      <c r="AQ267" s="359">
        <f t="shared" ca="1" si="549"/>
        <v>0</v>
      </c>
      <c r="AS267" s="362">
        <f t="shared" ref="AS267:AS280" ca="1" si="573">AS266+1</f>
        <v>378</v>
      </c>
      <c r="AT267" s="362">
        <v>259</v>
      </c>
      <c r="AU267" s="371">
        <f t="shared" ref="AU267:AU280" ca="1" si="574">AZ266</f>
        <v>0</v>
      </c>
      <c r="AV267" s="359">
        <f t="shared" ca="1" si="496"/>
        <v>0</v>
      </c>
      <c r="AW267" s="359">
        <f t="shared" ca="1" si="514"/>
        <v>0</v>
      </c>
      <c r="AX267" s="359">
        <f t="shared" ca="1" si="515"/>
        <v>0</v>
      </c>
      <c r="AY267" s="359">
        <f t="shared" ref="AY267:AY280" ca="1" si="575">IF(AZ266=0,0,IFERROR(IF(AS267=60,-$B$8*AU267,-ABS(AY266*(1+$F267))),0))</f>
        <v>0</v>
      </c>
      <c r="AZ267" s="359">
        <f t="shared" ca="1" si="550"/>
        <v>0</v>
      </c>
      <c r="BB267" s="362">
        <f t="shared" ref="BB267:BB280" ca="1" si="576">BB266+1</f>
        <v>378</v>
      </c>
      <c r="BC267" s="362">
        <v>259</v>
      </c>
      <c r="BD267" s="371">
        <f t="shared" ref="BD267:BD280" ca="1" si="577">BI266</f>
        <v>0</v>
      </c>
      <c r="BE267" s="359">
        <f t="shared" ca="1" si="497"/>
        <v>0</v>
      </c>
      <c r="BF267" s="359">
        <f t="shared" ca="1" si="516"/>
        <v>0</v>
      </c>
      <c r="BG267" s="359">
        <f t="shared" ca="1" si="517"/>
        <v>0</v>
      </c>
      <c r="BH267" s="359">
        <f t="shared" ca="1" si="518"/>
        <v>0</v>
      </c>
      <c r="BI267" s="359">
        <f t="shared" ca="1" si="551"/>
        <v>0</v>
      </c>
      <c r="BK267" s="362">
        <f t="shared" ref="BK267:BK280" ca="1" si="578">BK266+1</f>
        <v>378</v>
      </c>
      <c r="BL267" s="362">
        <v>259</v>
      </c>
      <c r="BM267" s="371">
        <f t="shared" ref="BM267:BM280" ca="1" si="579">BR266</f>
        <v>0</v>
      </c>
      <c r="BN267" s="359">
        <f t="shared" ca="1" si="498"/>
        <v>0</v>
      </c>
      <c r="BO267" s="359">
        <f t="shared" ca="1" si="519"/>
        <v>0</v>
      </c>
      <c r="BP267" s="359">
        <f t="shared" ca="1" si="520"/>
        <v>0</v>
      </c>
      <c r="BQ267" s="359">
        <f t="shared" ca="1" si="521"/>
        <v>0</v>
      </c>
      <c r="BR267" s="359">
        <f t="shared" ca="1" si="552"/>
        <v>0</v>
      </c>
      <c r="BT267" s="362">
        <f t="shared" ref="BT267:BT280" ca="1" si="580">BT266+1</f>
        <v>378</v>
      </c>
      <c r="BU267" s="362">
        <v>259</v>
      </c>
      <c r="BV267" s="371">
        <f t="shared" ref="BV267:BV280" ca="1" si="581">CA266</f>
        <v>0</v>
      </c>
      <c r="BW267" s="359">
        <f t="shared" ca="1" si="499"/>
        <v>0</v>
      </c>
      <c r="BX267" s="359">
        <f t="shared" ca="1" si="522"/>
        <v>0</v>
      </c>
      <c r="BY267" s="359">
        <f t="shared" ca="1" si="523"/>
        <v>0</v>
      </c>
      <c r="BZ267" s="359">
        <f t="shared" ca="1" si="524"/>
        <v>0</v>
      </c>
      <c r="CA267" s="359">
        <f t="shared" ca="1" si="553"/>
        <v>0</v>
      </c>
      <c r="CC267" s="362">
        <f t="shared" ref="CC267:CC280" ca="1" si="582">CC266+1</f>
        <v>378</v>
      </c>
      <c r="CD267" s="362">
        <v>259</v>
      </c>
      <c r="CE267" s="371">
        <f t="shared" ref="CE267:CE280" ca="1" si="583">CJ266</f>
        <v>0</v>
      </c>
      <c r="CF267" s="359">
        <f t="shared" ca="1" si="500"/>
        <v>0</v>
      </c>
      <c r="CG267" s="359">
        <f t="shared" ca="1" si="525"/>
        <v>0</v>
      </c>
      <c r="CH267" s="359">
        <f t="shared" ca="1" si="526"/>
        <v>0</v>
      </c>
      <c r="CI267" s="359">
        <f t="shared" ca="1" si="527"/>
        <v>0</v>
      </c>
      <c r="CJ267" s="359">
        <f t="shared" ca="1" si="554"/>
        <v>0</v>
      </c>
      <c r="CL267" s="362">
        <f t="shared" ref="CL267:CL280" ca="1" si="584">CL266+1</f>
        <v>378</v>
      </c>
      <c r="CM267" s="362">
        <v>259</v>
      </c>
      <c r="CN267" s="371">
        <f t="shared" ref="CN267:CN280" ca="1" si="585">CS266</f>
        <v>0</v>
      </c>
      <c r="CO267" s="359">
        <f t="shared" ca="1" si="491"/>
        <v>0</v>
      </c>
      <c r="CP267" s="359">
        <f t="shared" ca="1" si="528"/>
        <v>0</v>
      </c>
      <c r="CQ267" s="359">
        <f t="shared" ca="1" si="529"/>
        <v>0</v>
      </c>
      <c r="CR267" s="359">
        <f t="shared" ca="1" si="530"/>
        <v>0</v>
      </c>
      <c r="CS267" s="359">
        <f t="shared" ca="1" si="555"/>
        <v>0</v>
      </c>
      <c r="CU267" s="362">
        <f t="shared" ref="CU267:CU280" ca="1" si="586">CU266+1</f>
        <v>378</v>
      </c>
      <c r="CV267" s="362">
        <v>259</v>
      </c>
      <c r="CW267" s="371">
        <f t="shared" ref="CW267:CW280" ca="1" si="587">DB266</f>
        <v>0</v>
      </c>
      <c r="CX267" s="359">
        <f t="shared" ca="1" si="501"/>
        <v>0</v>
      </c>
      <c r="CY267" s="359">
        <f t="shared" ca="1" si="531"/>
        <v>0</v>
      </c>
      <c r="CZ267" s="359">
        <f t="shared" ca="1" si="532"/>
        <v>0</v>
      </c>
      <c r="DA267" s="359">
        <f t="shared" ca="1" si="533"/>
        <v>0</v>
      </c>
      <c r="DB267" s="359">
        <f t="shared" ca="1" si="556"/>
        <v>0</v>
      </c>
      <c r="DD267" s="362">
        <f t="shared" ref="DD267:DD280" ca="1" si="588">DD266+1</f>
        <v>378</v>
      </c>
      <c r="DE267" s="362">
        <v>259</v>
      </c>
      <c r="DF267" s="371">
        <f t="shared" ref="DF267:DF280" ca="1" si="589">DK266</f>
        <v>0</v>
      </c>
      <c r="DG267" s="359">
        <f t="shared" ca="1" si="502"/>
        <v>0</v>
      </c>
      <c r="DH267" s="359">
        <f t="shared" ca="1" si="534"/>
        <v>0</v>
      </c>
      <c r="DI267" s="359">
        <f t="shared" ca="1" si="535"/>
        <v>0</v>
      </c>
      <c r="DJ267" s="359">
        <f t="shared" ca="1" si="536"/>
        <v>0</v>
      </c>
      <c r="DK267" s="359">
        <f t="shared" ca="1" si="557"/>
        <v>0</v>
      </c>
      <c r="DM267" s="362">
        <f t="shared" ref="DM267:DM280" ca="1" si="590">DM266+1</f>
        <v>378</v>
      </c>
      <c r="DN267" s="362">
        <v>259</v>
      </c>
      <c r="DO267" s="371">
        <f t="shared" ref="DO267:DO280" ca="1" si="591">DT266</f>
        <v>0</v>
      </c>
      <c r="DP267" s="359">
        <f t="shared" ca="1" si="503"/>
        <v>0</v>
      </c>
      <c r="DQ267" s="359">
        <f t="shared" ca="1" si="537"/>
        <v>0</v>
      </c>
      <c r="DR267" s="359">
        <f t="shared" ca="1" si="538"/>
        <v>0</v>
      </c>
      <c r="DS267" s="359">
        <f t="shared" ca="1" si="539"/>
        <v>0</v>
      </c>
      <c r="DT267" s="359">
        <f t="shared" ca="1" si="558"/>
        <v>0</v>
      </c>
      <c r="DV267" s="362">
        <f t="shared" ref="DV267:DV280" ca="1" si="592">DV266+1</f>
        <v>378</v>
      </c>
      <c r="DW267" s="362">
        <v>259</v>
      </c>
      <c r="DX267" s="371">
        <f t="shared" ref="DX267:DX280" ca="1" si="593">EC266</f>
        <v>0</v>
      </c>
      <c r="DY267" s="359">
        <f t="shared" ca="1" si="504"/>
        <v>0</v>
      </c>
      <c r="DZ267" s="359">
        <f t="shared" ca="1" si="540"/>
        <v>0</v>
      </c>
      <c r="EA267" s="359">
        <f t="shared" ca="1" si="541"/>
        <v>0</v>
      </c>
      <c r="EB267" s="359">
        <f t="shared" ca="1" si="542"/>
        <v>0</v>
      </c>
      <c r="EC267" s="359">
        <f t="shared" ca="1" si="559"/>
        <v>0</v>
      </c>
      <c r="EE267" s="362">
        <f t="shared" ref="EE267:EE280" ca="1" si="594">EE266+1</f>
        <v>378</v>
      </c>
      <c r="EF267" s="362">
        <v>259</v>
      </c>
      <c r="EG267" s="371">
        <f t="shared" ref="EG267:EG280" ca="1" si="595">EL266</f>
        <v>0</v>
      </c>
      <c r="EH267" s="359">
        <f t="shared" ca="1" si="505"/>
        <v>0</v>
      </c>
      <c r="EI267" s="359">
        <f t="shared" ca="1" si="543"/>
        <v>0</v>
      </c>
      <c r="EJ267" s="359">
        <f t="shared" ca="1" si="544"/>
        <v>0</v>
      </c>
      <c r="EK267" s="359">
        <f t="shared" ca="1" si="545"/>
        <v>0</v>
      </c>
      <c r="EL267" s="359">
        <f t="shared" ca="1" si="560"/>
        <v>0</v>
      </c>
    </row>
    <row r="268" spans="7:142" x14ac:dyDescent="0.35">
      <c r="G268" s="372">
        <f ca="1">IFERROR(INDEX('Inflation Rates'!$A$16:$H$138,MATCH('IRA Roth'!$H268,'Inflation Rates'!$A$16:$A$138,0),6)/INDEX('Inflation Rates'!$A$16:$H$138,MATCH('IRA Roth'!$H268,'Inflation Rates'!$A$16:$A$138,0)-1,6)-1,G267)</f>
        <v>2.0999999999999908E-2</v>
      </c>
      <c r="H268" s="362">
        <f t="shared" ca="1" si="561"/>
        <v>2279</v>
      </c>
      <c r="I268" s="362">
        <f t="shared" ca="1" si="561"/>
        <v>379</v>
      </c>
      <c r="J268" s="362">
        <v>260</v>
      </c>
      <c r="K268" s="371">
        <f t="shared" ca="1" si="562"/>
        <v>0</v>
      </c>
      <c r="L268" s="359">
        <f t="shared" ca="1" si="493"/>
        <v>0</v>
      </c>
      <c r="M268" s="359">
        <f t="shared" ca="1" si="506"/>
        <v>0</v>
      </c>
      <c r="N268" s="359">
        <f t="shared" ca="1" si="507"/>
        <v>0</v>
      </c>
      <c r="O268" s="359">
        <f t="shared" ca="1" si="563"/>
        <v>0</v>
      </c>
      <c r="P268" s="359">
        <f t="shared" ca="1" si="546"/>
        <v>0</v>
      </c>
      <c r="R268" s="362">
        <f t="shared" ca="1" si="564"/>
        <v>379</v>
      </c>
      <c r="S268" s="362">
        <v>260</v>
      </c>
      <c r="T268" s="371">
        <f t="shared" ca="1" si="565"/>
        <v>0</v>
      </c>
      <c r="U268" s="359">
        <f t="shared" ca="1" si="494"/>
        <v>0</v>
      </c>
      <c r="V268" s="359">
        <f t="shared" ca="1" si="508"/>
        <v>0</v>
      </c>
      <c r="W268" s="359">
        <f t="shared" ca="1" si="509"/>
        <v>0</v>
      </c>
      <c r="X268" s="359">
        <f t="shared" ca="1" si="566"/>
        <v>0</v>
      </c>
      <c r="Y268" s="359">
        <f t="shared" ca="1" si="547"/>
        <v>0</v>
      </c>
      <c r="AA268" s="362">
        <f t="shared" ca="1" si="567"/>
        <v>379</v>
      </c>
      <c r="AB268" s="362">
        <v>260</v>
      </c>
      <c r="AC268" s="371">
        <f t="shared" ca="1" si="568"/>
        <v>0</v>
      </c>
      <c r="AD268" s="359">
        <f t="shared" ca="1" si="490"/>
        <v>0</v>
      </c>
      <c r="AE268" s="359">
        <f t="shared" ca="1" si="510"/>
        <v>0</v>
      </c>
      <c r="AF268" s="359">
        <f t="shared" ca="1" si="511"/>
        <v>0</v>
      </c>
      <c r="AG268" s="359">
        <f t="shared" ca="1" si="569"/>
        <v>0</v>
      </c>
      <c r="AH268" s="359">
        <f t="shared" ca="1" si="548"/>
        <v>0</v>
      </c>
      <c r="AJ268" s="362">
        <f t="shared" ca="1" si="570"/>
        <v>379</v>
      </c>
      <c r="AK268" s="362">
        <v>260</v>
      </c>
      <c r="AL268" s="371">
        <f t="shared" ca="1" si="571"/>
        <v>0</v>
      </c>
      <c r="AM268" s="359">
        <f t="shared" ca="1" si="495"/>
        <v>0</v>
      </c>
      <c r="AN268" s="359">
        <f t="shared" ca="1" si="512"/>
        <v>0</v>
      </c>
      <c r="AO268" s="359">
        <f t="shared" ca="1" si="513"/>
        <v>0</v>
      </c>
      <c r="AP268" s="359">
        <f t="shared" ca="1" si="572"/>
        <v>0</v>
      </c>
      <c r="AQ268" s="359">
        <f t="shared" ca="1" si="549"/>
        <v>0</v>
      </c>
      <c r="AS268" s="362">
        <f t="shared" ca="1" si="573"/>
        <v>379</v>
      </c>
      <c r="AT268" s="362">
        <v>260</v>
      </c>
      <c r="AU268" s="371">
        <f t="shared" ca="1" si="574"/>
        <v>0</v>
      </c>
      <c r="AV268" s="359">
        <f t="shared" ca="1" si="496"/>
        <v>0</v>
      </c>
      <c r="AW268" s="359">
        <f t="shared" ca="1" si="514"/>
        <v>0</v>
      </c>
      <c r="AX268" s="359">
        <f t="shared" ca="1" si="515"/>
        <v>0</v>
      </c>
      <c r="AY268" s="359">
        <f t="shared" ca="1" si="575"/>
        <v>0</v>
      </c>
      <c r="AZ268" s="359">
        <f t="shared" ca="1" si="550"/>
        <v>0</v>
      </c>
      <c r="BB268" s="362">
        <f t="shared" ca="1" si="576"/>
        <v>379</v>
      </c>
      <c r="BC268" s="362">
        <v>260</v>
      </c>
      <c r="BD268" s="371">
        <f t="shared" ca="1" si="577"/>
        <v>0</v>
      </c>
      <c r="BE268" s="359">
        <f t="shared" ca="1" si="497"/>
        <v>0</v>
      </c>
      <c r="BF268" s="359">
        <f t="shared" ca="1" si="516"/>
        <v>0</v>
      </c>
      <c r="BG268" s="359">
        <f t="shared" ca="1" si="517"/>
        <v>0</v>
      </c>
      <c r="BH268" s="359">
        <f t="shared" ca="1" si="518"/>
        <v>0</v>
      </c>
      <c r="BI268" s="359">
        <f t="shared" ca="1" si="551"/>
        <v>0</v>
      </c>
      <c r="BK268" s="362">
        <f t="shared" ca="1" si="578"/>
        <v>379</v>
      </c>
      <c r="BL268" s="362">
        <v>260</v>
      </c>
      <c r="BM268" s="371">
        <f t="shared" ca="1" si="579"/>
        <v>0</v>
      </c>
      <c r="BN268" s="359">
        <f t="shared" ca="1" si="498"/>
        <v>0</v>
      </c>
      <c r="BO268" s="359">
        <f t="shared" ca="1" si="519"/>
        <v>0</v>
      </c>
      <c r="BP268" s="359">
        <f t="shared" ca="1" si="520"/>
        <v>0</v>
      </c>
      <c r="BQ268" s="359">
        <f t="shared" ca="1" si="521"/>
        <v>0</v>
      </c>
      <c r="BR268" s="359">
        <f t="shared" ca="1" si="552"/>
        <v>0</v>
      </c>
      <c r="BT268" s="362">
        <f t="shared" ca="1" si="580"/>
        <v>379</v>
      </c>
      <c r="BU268" s="362">
        <v>260</v>
      </c>
      <c r="BV268" s="371">
        <f t="shared" ca="1" si="581"/>
        <v>0</v>
      </c>
      <c r="BW268" s="359">
        <f t="shared" ca="1" si="499"/>
        <v>0</v>
      </c>
      <c r="BX268" s="359">
        <f t="shared" ca="1" si="522"/>
        <v>0</v>
      </c>
      <c r="BY268" s="359">
        <f t="shared" ca="1" si="523"/>
        <v>0</v>
      </c>
      <c r="BZ268" s="359">
        <f t="shared" ca="1" si="524"/>
        <v>0</v>
      </c>
      <c r="CA268" s="359">
        <f t="shared" ca="1" si="553"/>
        <v>0</v>
      </c>
      <c r="CC268" s="362">
        <f t="shared" ca="1" si="582"/>
        <v>379</v>
      </c>
      <c r="CD268" s="362">
        <v>260</v>
      </c>
      <c r="CE268" s="371">
        <f t="shared" ca="1" si="583"/>
        <v>0</v>
      </c>
      <c r="CF268" s="359">
        <f t="shared" ca="1" si="500"/>
        <v>0</v>
      </c>
      <c r="CG268" s="359">
        <f t="shared" ca="1" si="525"/>
        <v>0</v>
      </c>
      <c r="CH268" s="359">
        <f t="shared" ca="1" si="526"/>
        <v>0</v>
      </c>
      <c r="CI268" s="359">
        <f t="shared" ca="1" si="527"/>
        <v>0</v>
      </c>
      <c r="CJ268" s="359">
        <f t="shared" ca="1" si="554"/>
        <v>0</v>
      </c>
      <c r="CL268" s="362">
        <f t="shared" ca="1" si="584"/>
        <v>379</v>
      </c>
      <c r="CM268" s="362">
        <v>260</v>
      </c>
      <c r="CN268" s="371">
        <f t="shared" ca="1" si="585"/>
        <v>0</v>
      </c>
      <c r="CO268" s="359">
        <f t="shared" ca="1" si="491"/>
        <v>0</v>
      </c>
      <c r="CP268" s="359">
        <f t="shared" ca="1" si="528"/>
        <v>0</v>
      </c>
      <c r="CQ268" s="359">
        <f t="shared" ca="1" si="529"/>
        <v>0</v>
      </c>
      <c r="CR268" s="359">
        <f t="shared" ca="1" si="530"/>
        <v>0</v>
      </c>
      <c r="CS268" s="359">
        <f t="shared" ca="1" si="555"/>
        <v>0</v>
      </c>
      <c r="CU268" s="362">
        <f t="shared" ca="1" si="586"/>
        <v>379</v>
      </c>
      <c r="CV268" s="362">
        <v>260</v>
      </c>
      <c r="CW268" s="371">
        <f t="shared" ca="1" si="587"/>
        <v>0</v>
      </c>
      <c r="CX268" s="359">
        <f t="shared" ca="1" si="501"/>
        <v>0</v>
      </c>
      <c r="CY268" s="359">
        <f t="shared" ca="1" si="531"/>
        <v>0</v>
      </c>
      <c r="CZ268" s="359">
        <f t="shared" ca="1" si="532"/>
        <v>0</v>
      </c>
      <c r="DA268" s="359">
        <f t="shared" ca="1" si="533"/>
        <v>0</v>
      </c>
      <c r="DB268" s="359">
        <f t="shared" ca="1" si="556"/>
        <v>0</v>
      </c>
      <c r="DD268" s="362">
        <f t="shared" ca="1" si="588"/>
        <v>379</v>
      </c>
      <c r="DE268" s="362">
        <v>260</v>
      </c>
      <c r="DF268" s="371">
        <f t="shared" ca="1" si="589"/>
        <v>0</v>
      </c>
      <c r="DG268" s="359">
        <f t="shared" ca="1" si="502"/>
        <v>0</v>
      </c>
      <c r="DH268" s="359">
        <f t="shared" ca="1" si="534"/>
        <v>0</v>
      </c>
      <c r="DI268" s="359">
        <f t="shared" ca="1" si="535"/>
        <v>0</v>
      </c>
      <c r="DJ268" s="359">
        <f t="shared" ca="1" si="536"/>
        <v>0</v>
      </c>
      <c r="DK268" s="359">
        <f t="shared" ca="1" si="557"/>
        <v>0</v>
      </c>
      <c r="DM268" s="362">
        <f t="shared" ca="1" si="590"/>
        <v>379</v>
      </c>
      <c r="DN268" s="362">
        <v>260</v>
      </c>
      <c r="DO268" s="371">
        <f t="shared" ca="1" si="591"/>
        <v>0</v>
      </c>
      <c r="DP268" s="359">
        <f t="shared" ca="1" si="503"/>
        <v>0</v>
      </c>
      <c r="DQ268" s="359">
        <f t="shared" ca="1" si="537"/>
        <v>0</v>
      </c>
      <c r="DR268" s="359">
        <f t="shared" ca="1" si="538"/>
        <v>0</v>
      </c>
      <c r="DS268" s="359">
        <f t="shared" ca="1" si="539"/>
        <v>0</v>
      </c>
      <c r="DT268" s="359">
        <f t="shared" ca="1" si="558"/>
        <v>0</v>
      </c>
      <c r="DV268" s="362">
        <f t="shared" ca="1" si="592"/>
        <v>379</v>
      </c>
      <c r="DW268" s="362">
        <v>260</v>
      </c>
      <c r="DX268" s="371">
        <f t="shared" ca="1" si="593"/>
        <v>0</v>
      </c>
      <c r="DY268" s="359">
        <f t="shared" ca="1" si="504"/>
        <v>0</v>
      </c>
      <c r="DZ268" s="359">
        <f t="shared" ca="1" si="540"/>
        <v>0</v>
      </c>
      <c r="EA268" s="359">
        <f t="shared" ca="1" si="541"/>
        <v>0</v>
      </c>
      <c r="EB268" s="359">
        <f t="shared" ca="1" si="542"/>
        <v>0</v>
      </c>
      <c r="EC268" s="359">
        <f t="shared" ca="1" si="559"/>
        <v>0</v>
      </c>
      <c r="EE268" s="362">
        <f t="shared" ca="1" si="594"/>
        <v>379</v>
      </c>
      <c r="EF268" s="362">
        <v>260</v>
      </c>
      <c r="EG268" s="371">
        <f t="shared" ca="1" si="595"/>
        <v>0</v>
      </c>
      <c r="EH268" s="359">
        <f t="shared" ca="1" si="505"/>
        <v>0</v>
      </c>
      <c r="EI268" s="359">
        <f t="shared" ca="1" si="543"/>
        <v>0</v>
      </c>
      <c r="EJ268" s="359">
        <f t="shared" ca="1" si="544"/>
        <v>0</v>
      </c>
      <c r="EK268" s="359">
        <f t="shared" ca="1" si="545"/>
        <v>0</v>
      </c>
      <c r="EL268" s="359">
        <f t="shared" ca="1" si="560"/>
        <v>0</v>
      </c>
    </row>
    <row r="269" spans="7:142" x14ac:dyDescent="0.35">
      <c r="G269" s="372">
        <f ca="1">IFERROR(INDEX('Inflation Rates'!$A$16:$H$138,MATCH('IRA Roth'!$H269,'Inflation Rates'!$A$16:$A$138,0),6)/INDEX('Inflation Rates'!$A$16:$H$138,MATCH('IRA Roth'!$H269,'Inflation Rates'!$A$16:$A$138,0)-1,6)-1,G268)</f>
        <v>2.0999999999999908E-2</v>
      </c>
      <c r="H269" s="362">
        <f t="shared" ca="1" si="561"/>
        <v>2280</v>
      </c>
      <c r="I269" s="362">
        <f t="shared" ca="1" si="561"/>
        <v>380</v>
      </c>
      <c r="J269" s="362">
        <v>261</v>
      </c>
      <c r="K269" s="371">
        <f t="shared" ca="1" si="562"/>
        <v>0</v>
      </c>
      <c r="L269" s="359">
        <f t="shared" ca="1" si="493"/>
        <v>0</v>
      </c>
      <c r="M269" s="359">
        <f t="shared" ca="1" si="506"/>
        <v>0</v>
      </c>
      <c r="N269" s="359">
        <f t="shared" ca="1" si="507"/>
        <v>0</v>
      </c>
      <c r="O269" s="359">
        <f t="shared" ca="1" si="563"/>
        <v>0</v>
      </c>
      <c r="P269" s="359">
        <f t="shared" ca="1" si="546"/>
        <v>0</v>
      </c>
      <c r="R269" s="362">
        <f t="shared" ca="1" si="564"/>
        <v>380</v>
      </c>
      <c r="S269" s="362">
        <v>261</v>
      </c>
      <c r="T269" s="371">
        <f t="shared" ca="1" si="565"/>
        <v>0</v>
      </c>
      <c r="U269" s="359">
        <f t="shared" ca="1" si="494"/>
        <v>0</v>
      </c>
      <c r="V269" s="359">
        <f t="shared" ca="1" si="508"/>
        <v>0</v>
      </c>
      <c r="W269" s="359">
        <f t="shared" ca="1" si="509"/>
        <v>0</v>
      </c>
      <c r="X269" s="359">
        <f t="shared" ca="1" si="566"/>
        <v>0</v>
      </c>
      <c r="Y269" s="359">
        <f t="shared" ca="1" si="547"/>
        <v>0</v>
      </c>
      <c r="AA269" s="362">
        <f t="shared" ca="1" si="567"/>
        <v>380</v>
      </c>
      <c r="AB269" s="362">
        <v>261</v>
      </c>
      <c r="AC269" s="371">
        <f t="shared" ca="1" si="568"/>
        <v>0</v>
      </c>
      <c r="AD269" s="359">
        <f t="shared" ca="1" si="490"/>
        <v>0</v>
      </c>
      <c r="AE269" s="359">
        <f t="shared" ca="1" si="510"/>
        <v>0</v>
      </c>
      <c r="AF269" s="359">
        <f t="shared" ca="1" si="511"/>
        <v>0</v>
      </c>
      <c r="AG269" s="359">
        <f t="shared" ca="1" si="569"/>
        <v>0</v>
      </c>
      <c r="AH269" s="359">
        <f t="shared" ca="1" si="548"/>
        <v>0</v>
      </c>
      <c r="AJ269" s="362">
        <f t="shared" ca="1" si="570"/>
        <v>380</v>
      </c>
      <c r="AK269" s="362">
        <v>261</v>
      </c>
      <c r="AL269" s="371">
        <f t="shared" ca="1" si="571"/>
        <v>0</v>
      </c>
      <c r="AM269" s="359">
        <f t="shared" ca="1" si="495"/>
        <v>0</v>
      </c>
      <c r="AN269" s="359">
        <f t="shared" ca="1" si="512"/>
        <v>0</v>
      </c>
      <c r="AO269" s="359">
        <f t="shared" ca="1" si="513"/>
        <v>0</v>
      </c>
      <c r="AP269" s="359">
        <f t="shared" ca="1" si="572"/>
        <v>0</v>
      </c>
      <c r="AQ269" s="359">
        <f t="shared" ca="1" si="549"/>
        <v>0</v>
      </c>
      <c r="AS269" s="362">
        <f t="shared" ca="1" si="573"/>
        <v>380</v>
      </c>
      <c r="AT269" s="362">
        <v>261</v>
      </c>
      <c r="AU269" s="371">
        <f t="shared" ca="1" si="574"/>
        <v>0</v>
      </c>
      <c r="AV269" s="359">
        <f t="shared" ca="1" si="496"/>
        <v>0</v>
      </c>
      <c r="AW269" s="359">
        <f t="shared" ca="1" si="514"/>
        <v>0</v>
      </c>
      <c r="AX269" s="359">
        <f t="shared" ca="1" si="515"/>
        <v>0</v>
      </c>
      <c r="AY269" s="359">
        <f t="shared" ca="1" si="575"/>
        <v>0</v>
      </c>
      <c r="AZ269" s="359">
        <f t="shared" ca="1" si="550"/>
        <v>0</v>
      </c>
      <c r="BB269" s="362">
        <f t="shared" ca="1" si="576"/>
        <v>380</v>
      </c>
      <c r="BC269" s="362">
        <v>261</v>
      </c>
      <c r="BD269" s="371">
        <f t="shared" ca="1" si="577"/>
        <v>0</v>
      </c>
      <c r="BE269" s="359">
        <f t="shared" ca="1" si="497"/>
        <v>0</v>
      </c>
      <c r="BF269" s="359">
        <f t="shared" ca="1" si="516"/>
        <v>0</v>
      </c>
      <c r="BG269" s="359">
        <f t="shared" ca="1" si="517"/>
        <v>0</v>
      </c>
      <c r="BH269" s="359">
        <f t="shared" ca="1" si="518"/>
        <v>0</v>
      </c>
      <c r="BI269" s="359">
        <f t="shared" ca="1" si="551"/>
        <v>0</v>
      </c>
      <c r="BK269" s="362">
        <f t="shared" ca="1" si="578"/>
        <v>380</v>
      </c>
      <c r="BL269" s="362">
        <v>261</v>
      </c>
      <c r="BM269" s="371">
        <f t="shared" ca="1" si="579"/>
        <v>0</v>
      </c>
      <c r="BN269" s="359">
        <f t="shared" ca="1" si="498"/>
        <v>0</v>
      </c>
      <c r="BO269" s="359">
        <f t="shared" ca="1" si="519"/>
        <v>0</v>
      </c>
      <c r="BP269" s="359">
        <f t="shared" ca="1" si="520"/>
        <v>0</v>
      </c>
      <c r="BQ269" s="359">
        <f t="shared" ca="1" si="521"/>
        <v>0</v>
      </c>
      <c r="BR269" s="359">
        <f t="shared" ca="1" si="552"/>
        <v>0</v>
      </c>
      <c r="BT269" s="362">
        <f t="shared" ca="1" si="580"/>
        <v>380</v>
      </c>
      <c r="BU269" s="362">
        <v>261</v>
      </c>
      <c r="BV269" s="371">
        <f t="shared" ca="1" si="581"/>
        <v>0</v>
      </c>
      <c r="BW269" s="359">
        <f t="shared" ca="1" si="499"/>
        <v>0</v>
      </c>
      <c r="BX269" s="359">
        <f t="shared" ca="1" si="522"/>
        <v>0</v>
      </c>
      <c r="BY269" s="359">
        <f t="shared" ca="1" si="523"/>
        <v>0</v>
      </c>
      <c r="BZ269" s="359">
        <f t="shared" ca="1" si="524"/>
        <v>0</v>
      </c>
      <c r="CA269" s="359">
        <f t="shared" ca="1" si="553"/>
        <v>0</v>
      </c>
      <c r="CC269" s="362">
        <f t="shared" ca="1" si="582"/>
        <v>380</v>
      </c>
      <c r="CD269" s="362">
        <v>261</v>
      </c>
      <c r="CE269" s="371">
        <f t="shared" ca="1" si="583"/>
        <v>0</v>
      </c>
      <c r="CF269" s="359">
        <f t="shared" ca="1" si="500"/>
        <v>0</v>
      </c>
      <c r="CG269" s="359">
        <f t="shared" ca="1" si="525"/>
        <v>0</v>
      </c>
      <c r="CH269" s="359">
        <f t="shared" ca="1" si="526"/>
        <v>0</v>
      </c>
      <c r="CI269" s="359">
        <f t="shared" ca="1" si="527"/>
        <v>0</v>
      </c>
      <c r="CJ269" s="359">
        <f t="shared" ca="1" si="554"/>
        <v>0</v>
      </c>
      <c r="CL269" s="362">
        <f t="shared" ca="1" si="584"/>
        <v>380</v>
      </c>
      <c r="CM269" s="362">
        <v>261</v>
      </c>
      <c r="CN269" s="371">
        <f t="shared" ca="1" si="585"/>
        <v>0</v>
      </c>
      <c r="CO269" s="359">
        <f t="shared" ca="1" si="491"/>
        <v>0</v>
      </c>
      <c r="CP269" s="359">
        <f t="shared" ca="1" si="528"/>
        <v>0</v>
      </c>
      <c r="CQ269" s="359">
        <f t="shared" ca="1" si="529"/>
        <v>0</v>
      </c>
      <c r="CR269" s="359">
        <f t="shared" ca="1" si="530"/>
        <v>0</v>
      </c>
      <c r="CS269" s="359">
        <f t="shared" ca="1" si="555"/>
        <v>0</v>
      </c>
      <c r="CU269" s="362">
        <f t="shared" ca="1" si="586"/>
        <v>380</v>
      </c>
      <c r="CV269" s="362">
        <v>261</v>
      </c>
      <c r="CW269" s="371">
        <f t="shared" ca="1" si="587"/>
        <v>0</v>
      </c>
      <c r="CX269" s="359">
        <f t="shared" ca="1" si="501"/>
        <v>0</v>
      </c>
      <c r="CY269" s="359">
        <f t="shared" ca="1" si="531"/>
        <v>0</v>
      </c>
      <c r="CZ269" s="359">
        <f t="shared" ca="1" si="532"/>
        <v>0</v>
      </c>
      <c r="DA269" s="359">
        <f t="shared" ca="1" si="533"/>
        <v>0</v>
      </c>
      <c r="DB269" s="359">
        <f t="shared" ca="1" si="556"/>
        <v>0</v>
      </c>
      <c r="DD269" s="362">
        <f t="shared" ca="1" si="588"/>
        <v>380</v>
      </c>
      <c r="DE269" s="362">
        <v>261</v>
      </c>
      <c r="DF269" s="371">
        <f t="shared" ca="1" si="589"/>
        <v>0</v>
      </c>
      <c r="DG269" s="359">
        <f t="shared" ca="1" si="502"/>
        <v>0</v>
      </c>
      <c r="DH269" s="359">
        <f t="shared" ca="1" si="534"/>
        <v>0</v>
      </c>
      <c r="DI269" s="359">
        <f t="shared" ca="1" si="535"/>
        <v>0</v>
      </c>
      <c r="DJ269" s="359">
        <f t="shared" ca="1" si="536"/>
        <v>0</v>
      </c>
      <c r="DK269" s="359">
        <f t="shared" ca="1" si="557"/>
        <v>0</v>
      </c>
      <c r="DM269" s="362">
        <f t="shared" ca="1" si="590"/>
        <v>380</v>
      </c>
      <c r="DN269" s="362">
        <v>261</v>
      </c>
      <c r="DO269" s="371">
        <f t="shared" ca="1" si="591"/>
        <v>0</v>
      </c>
      <c r="DP269" s="359">
        <f t="shared" ca="1" si="503"/>
        <v>0</v>
      </c>
      <c r="DQ269" s="359">
        <f t="shared" ca="1" si="537"/>
        <v>0</v>
      </c>
      <c r="DR269" s="359">
        <f t="shared" ca="1" si="538"/>
        <v>0</v>
      </c>
      <c r="DS269" s="359">
        <f t="shared" ca="1" si="539"/>
        <v>0</v>
      </c>
      <c r="DT269" s="359">
        <f t="shared" ca="1" si="558"/>
        <v>0</v>
      </c>
      <c r="DV269" s="362">
        <f t="shared" ca="1" si="592"/>
        <v>380</v>
      </c>
      <c r="DW269" s="362">
        <v>261</v>
      </c>
      <c r="DX269" s="371">
        <f t="shared" ca="1" si="593"/>
        <v>0</v>
      </c>
      <c r="DY269" s="359">
        <f t="shared" ca="1" si="504"/>
        <v>0</v>
      </c>
      <c r="DZ269" s="359">
        <f t="shared" ca="1" si="540"/>
        <v>0</v>
      </c>
      <c r="EA269" s="359">
        <f t="shared" ca="1" si="541"/>
        <v>0</v>
      </c>
      <c r="EB269" s="359">
        <f t="shared" ca="1" si="542"/>
        <v>0</v>
      </c>
      <c r="EC269" s="359">
        <f t="shared" ca="1" si="559"/>
        <v>0</v>
      </c>
      <c r="EE269" s="362">
        <f t="shared" ca="1" si="594"/>
        <v>380</v>
      </c>
      <c r="EF269" s="362">
        <v>261</v>
      </c>
      <c r="EG269" s="371">
        <f t="shared" ca="1" si="595"/>
        <v>0</v>
      </c>
      <c r="EH269" s="359">
        <f t="shared" ca="1" si="505"/>
        <v>0</v>
      </c>
      <c r="EI269" s="359">
        <f t="shared" ca="1" si="543"/>
        <v>0</v>
      </c>
      <c r="EJ269" s="359">
        <f t="shared" ca="1" si="544"/>
        <v>0</v>
      </c>
      <c r="EK269" s="359">
        <f t="shared" ca="1" si="545"/>
        <v>0</v>
      </c>
      <c r="EL269" s="359">
        <f t="shared" ca="1" si="560"/>
        <v>0</v>
      </c>
    </row>
    <row r="270" spans="7:142" x14ac:dyDescent="0.35">
      <c r="G270" s="372">
        <f ca="1">IFERROR(INDEX('Inflation Rates'!$A$16:$H$138,MATCH('IRA Roth'!$H270,'Inflation Rates'!$A$16:$A$138,0),6)/INDEX('Inflation Rates'!$A$16:$H$138,MATCH('IRA Roth'!$H270,'Inflation Rates'!$A$16:$A$138,0)-1,6)-1,G269)</f>
        <v>2.0999999999999908E-2</v>
      </c>
      <c r="H270" s="362">
        <f t="shared" ca="1" si="561"/>
        <v>2281</v>
      </c>
      <c r="I270" s="362">
        <f t="shared" ca="1" si="561"/>
        <v>381</v>
      </c>
      <c r="J270" s="362">
        <v>262</v>
      </c>
      <c r="K270" s="371">
        <f t="shared" ca="1" si="562"/>
        <v>0</v>
      </c>
      <c r="L270" s="359">
        <f t="shared" ca="1" si="493"/>
        <v>0</v>
      </c>
      <c r="M270" s="359">
        <f t="shared" ca="1" si="506"/>
        <v>0</v>
      </c>
      <c r="N270" s="359">
        <f t="shared" ca="1" si="507"/>
        <v>0</v>
      </c>
      <c r="O270" s="359">
        <f t="shared" ca="1" si="563"/>
        <v>0</v>
      </c>
      <c r="P270" s="359">
        <f t="shared" ca="1" si="546"/>
        <v>0</v>
      </c>
      <c r="R270" s="362">
        <f t="shared" ca="1" si="564"/>
        <v>381</v>
      </c>
      <c r="S270" s="362">
        <v>262</v>
      </c>
      <c r="T270" s="371">
        <f t="shared" ca="1" si="565"/>
        <v>0</v>
      </c>
      <c r="U270" s="359">
        <f t="shared" ca="1" si="494"/>
        <v>0</v>
      </c>
      <c r="V270" s="359">
        <f t="shared" ca="1" si="508"/>
        <v>0</v>
      </c>
      <c r="W270" s="359">
        <f t="shared" ca="1" si="509"/>
        <v>0</v>
      </c>
      <c r="X270" s="359">
        <f t="shared" ca="1" si="566"/>
        <v>0</v>
      </c>
      <c r="Y270" s="359">
        <f t="shared" ca="1" si="547"/>
        <v>0</v>
      </c>
      <c r="AA270" s="362">
        <f t="shared" ca="1" si="567"/>
        <v>381</v>
      </c>
      <c r="AB270" s="362">
        <v>262</v>
      </c>
      <c r="AC270" s="371">
        <f t="shared" ca="1" si="568"/>
        <v>0</v>
      </c>
      <c r="AD270" s="359">
        <f t="shared" ca="1" si="490"/>
        <v>0</v>
      </c>
      <c r="AE270" s="359">
        <f t="shared" ca="1" si="510"/>
        <v>0</v>
      </c>
      <c r="AF270" s="359">
        <f t="shared" ca="1" si="511"/>
        <v>0</v>
      </c>
      <c r="AG270" s="359">
        <f t="shared" ca="1" si="569"/>
        <v>0</v>
      </c>
      <c r="AH270" s="359">
        <f t="shared" ca="1" si="548"/>
        <v>0</v>
      </c>
      <c r="AJ270" s="362">
        <f t="shared" ca="1" si="570"/>
        <v>381</v>
      </c>
      <c r="AK270" s="362">
        <v>262</v>
      </c>
      <c r="AL270" s="371">
        <f t="shared" ca="1" si="571"/>
        <v>0</v>
      </c>
      <c r="AM270" s="359">
        <f t="shared" ca="1" si="495"/>
        <v>0</v>
      </c>
      <c r="AN270" s="359">
        <f t="shared" ca="1" si="512"/>
        <v>0</v>
      </c>
      <c r="AO270" s="359">
        <f t="shared" ca="1" si="513"/>
        <v>0</v>
      </c>
      <c r="AP270" s="359">
        <f t="shared" ca="1" si="572"/>
        <v>0</v>
      </c>
      <c r="AQ270" s="359">
        <f t="shared" ca="1" si="549"/>
        <v>0</v>
      </c>
      <c r="AS270" s="362">
        <f t="shared" ca="1" si="573"/>
        <v>381</v>
      </c>
      <c r="AT270" s="362">
        <v>262</v>
      </c>
      <c r="AU270" s="371">
        <f t="shared" ca="1" si="574"/>
        <v>0</v>
      </c>
      <c r="AV270" s="359">
        <f t="shared" ca="1" si="496"/>
        <v>0</v>
      </c>
      <c r="AW270" s="359">
        <f t="shared" ca="1" si="514"/>
        <v>0</v>
      </c>
      <c r="AX270" s="359">
        <f t="shared" ca="1" si="515"/>
        <v>0</v>
      </c>
      <c r="AY270" s="359">
        <f t="shared" ca="1" si="575"/>
        <v>0</v>
      </c>
      <c r="AZ270" s="359">
        <f t="shared" ca="1" si="550"/>
        <v>0</v>
      </c>
      <c r="BB270" s="362">
        <f t="shared" ca="1" si="576"/>
        <v>381</v>
      </c>
      <c r="BC270" s="362">
        <v>262</v>
      </c>
      <c r="BD270" s="371">
        <f t="shared" ca="1" si="577"/>
        <v>0</v>
      </c>
      <c r="BE270" s="359">
        <f t="shared" ca="1" si="497"/>
        <v>0</v>
      </c>
      <c r="BF270" s="359">
        <f t="shared" ca="1" si="516"/>
        <v>0</v>
      </c>
      <c r="BG270" s="359">
        <f t="shared" ca="1" si="517"/>
        <v>0</v>
      </c>
      <c r="BH270" s="359">
        <f t="shared" ca="1" si="518"/>
        <v>0</v>
      </c>
      <c r="BI270" s="359">
        <f t="shared" ca="1" si="551"/>
        <v>0</v>
      </c>
      <c r="BK270" s="362">
        <f t="shared" ca="1" si="578"/>
        <v>381</v>
      </c>
      <c r="BL270" s="362">
        <v>262</v>
      </c>
      <c r="BM270" s="371">
        <f t="shared" ca="1" si="579"/>
        <v>0</v>
      </c>
      <c r="BN270" s="359">
        <f t="shared" ca="1" si="498"/>
        <v>0</v>
      </c>
      <c r="BO270" s="359">
        <f t="shared" ca="1" si="519"/>
        <v>0</v>
      </c>
      <c r="BP270" s="359">
        <f t="shared" ca="1" si="520"/>
        <v>0</v>
      </c>
      <c r="BQ270" s="359">
        <f t="shared" ca="1" si="521"/>
        <v>0</v>
      </c>
      <c r="BR270" s="359">
        <f t="shared" ca="1" si="552"/>
        <v>0</v>
      </c>
      <c r="BT270" s="362">
        <f t="shared" ca="1" si="580"/>
        <v>381</v>
      </c>
      <c r="BU270" s="362">
        <v>262</v>
      </c>
      <c r="BV270" s="371">
        <f t="shared" ca="1" si="581"/>
        <v>0</v>
      </c>
      <c r="BW270" s="359">
        <f t="shared" ca="1" si="499"/>
        <v>0</v>
      </c>
      <c r="BX270" s="359">
        <f t="shared" ca="1" si="522"/>
        <v>0</v>
      </c>
      <c r="BY270" s="359">
        <f t="shared" ca="1" si="523"/>
        <v>0</v>
      </c>
      <c r="BZ270" s="359">
        <f t="shared" ca="1" si="524"/>
        <v>0</v>
      </c>
      <c r="CA270" s="359">
        <f t="shared" ca="1" si="553"/>
        <v>0</v>
      </c>
      <c r="CC270" s="362">
        <f t="shared" ca="1" si="582"/>
        <v>381</v>
      </c>
      <c r="CD270" s="362">
        <v>262</v>
      </c>
      <c r="CE270" s="371">
        <f t="shared" ca="1" si="583"/>
        <v>0</v>
      </c>
      <c r="CF270" s="359">
        <f t="shared" ca="1" si="500"/>
        <v>0</v>
      </c>
      <c r="CG270" s="359">
        <f t="shared" ca="1" si="525"/>
        <v>0</v>
      </c>
      <c r="CH270" s="359">
        <f t="shared" ca="1" si="526"/>
        <v>0</v>
      </c>
      <c r="CI270" s="359">
        <f t="shared" ca="1" si="527"/>
        <v>0</v>
      </c>
      <c r="CJ270" s="359">
        <f t="shared" ca="1" si="554"/>
        <v>0</v>
      </c>
      <c r="CL270" s="362">
        <f t="shared" ca="1" si="584"/>
        <v>381</v>
      </c>
      <c r="CM270" s="362">
        <v>262</v>
      </c>
      <c r="CN270" s="371">
        <f t="shared" ca="1" si="585"/>
        <v>0</v>
      </c>
      <c r="CO270" s="359">
        <f t="shared" ca="1" si="491"/>
        <v>0</v>
      </c>
      <c r="CP270" s="359">
        <f t="shared" ca="1" si="528"/>
        <v>0</v>
      </c>
      <c r="CQ270" s="359">
        <f t="shared" ca="1" si="529"/>
        <v>0</v>
      </c>
      <c r="CR270" s="359">
        <f t="shared" ca="1" si="530"/>
        <v>0</v>
      </c>
      <c r="CS270" s="359">
        <f t="shared" ca="1" si="555"/>
        <v>0</v>
      </c>
      <c r="CU270" s="362">
        <f t="shared" ca="1" si="586"/>
        <v>381</v>
      </c>
      <c r="CV270" s="362">
        <v>262</v>
      </c>
      <c r="CW270" s="371">
        <f t="shared" ca="1" si="587"/>
        <v>0</v>
      </c>
      <c r="CX270" s="359">
        <f t="shared" ca="1" si="501"/>
        <v>0</v>
      </c>
      <c r="CY270" s="359">
        <f t="shared" ca="1" si="531"/>
        <v>0</v>
      </c>
      <c r="CZ270" s="359">
        <f t="shared" ca="1" si="532"/>
        <v>0</v>
      </c>
      <c r="DA270" s="359">
        <f t="shared" ca="1" si="533"/>
        <v>0</v>
      </c>
      <c r="DB270" s="359">
        <f t="shared" ca="1" si="556"/>
        <v>0</v>
      </c>
      <c r="DD270" s="362">
        <f t="shared" ca="1" si="588"/>
        <v>381</v>
      </c>
      <c r="DE270" s="362">
        <v>262</v>
      </c>
      <c r="DF270" s="371">
        <f t="shared" ca="1" si="589"/>
        <v>0</v>
      </c>
      <c r="DG270" s="359">
        <f t="shared" ca="1" si="502"/>
        <v>0</v>
      </c>
      <c r="DH270" s="359">
        <f t="shared" ca="1" si="534"/>
        <v>0</v>
      </c>
      <c r="DI270" s="359">
        <f t="shared" ca="1" si="535"/>
        <v>0</v>
      </c>
      <c r="DJ270" s="359">
        <f t="shared" ca="1" si="536"/>
        <v>0</v>
      </c>
      <c r="DK270" s="359">
        <f t="shared" ca="1" si="557"/>
        <v>0</v>
      </c>
      <c r="DM270" s="362">
        <f t="shared" ca="1" si="590"/>
        <v>381</v>
      </c>
      <c r="DN270" s="362">
        <v>262</v>
      </c>
      <c r="DO270" s="371">
        <f t="shared" ca="1" si="591"/>
        <v>0</v>
      </c>
      <c r="DP270" s="359">
        <f t="shared" ca="1" si="503"/>
        <v>0</v>
      </c>
      <c r="DQ270" s="359">
        <f t="shared" ca="1" si="537"/>
        <v>0</v>
      </c>
      <c r="DR270" s="359">
        <f t="shared" ca="1" si="538"/>
        <v>0</v>
      </c>
      <c r="DS270" s="359">
        <f t="shared" ca="1" si="539"/>
        <v>0</v>
      </c>
      <c r="DT270" s="359">
        <f t="shared" ca="1" si="558"/>
        <v>0</v>
      </c>
      <c r="DV270" s="362">
        <f t="shared" ca="1" si="592"/>
        <v>381</v>
      </c>
      <c r="DW270" s="362">
        <v>262</v>
      </c>
      <c r="DX270" s="371">
        <f t="shared" ca="1" si="593"/>
        <v>0</v>
      </c>
      <c r="DY270" s="359">
        <f t="shared" ca="1" si="504"/>
        <v>0</v>
      </c>
      <c r="DZ270" s="359">
        <f t="shared" ca="1" si="540"/>
        <v>0</v>
      </c>
      <c r="EA270" s="359">
        <f t="shared" ca="1" si="541"/>
        <v>0</v>
      </c>
      <c r="EB270" s="359">
        <f t="shared" ca="1" si="542"/>
        <v>0</v>
      </c>
      <c r="EC270" s="359">
        <f t="shared" ca="1" si="559"/>
        <v>0</v>
      </c>
      <c r="EE270" s="362">
        <f t="shared" ca="1" si="594"/>
        <v>381</v>
      </c>
      <c r="EF270" s="362">
        <v>262</v>
      </c>
      <c r="EG270" s="371">
        <f t="shared" ca="1" si="595"/>
        <v>0</v>
      </c>
      <c r="EH270" s="359">
        <f t="shared" ca="1" si="505"/>
        <v>0</v>
      </c>
      <c r="EI270" s="359">
        <f t="shared" ca="1" si="543"/>
        <v>0</v>
      </c>
      <c r="EJ270" s="359">
        <f t="shared" ca="1" si="544"/>
        <v>0</v>
      </c>
      <c r="EK270" s="359">
        <f t="shared" ca="1" si="545"/>
        <v>0</v>
      </c>
      <c r="EL270" s="359">
        <f t="shared" ca="1" si="560"/>
        <v>0</v>
      </c>
    </row>
    <row r="271" spans="7:142" x14ac:dyDescent="0.35">
      <c r="G271" s="372">
        <f ca="1">IFERROR(INDEX('Inflation Rates'!$A$16:$H$138,MATCH('IRA Roth'!$H271,'Inflation Rates'!$A$16:$A$138,0),6)/INDEX('Inflation Rates'!$A$16:$H$138,MATCH('IRA Roth'!$H271,'Inflation Rates'!$A$16:$A$138,0)-1,6)-1,G270)</f>
        <v>2.0999999999999908E-2</v>
      </c>
      <c r="H271" s="362">
        <f t="shared" ca="1" si="561"/>
        <v>2282</v>
      </c>
      <c r="I271" s="362">
        <f t="shared" ca="1" si="561"/>
        <v>382</v>
      </c>
      <c r="J271" s="362">
        <v>263</v>
      </c>
      <c r="K271" s="371">
        <f t="shared" ca="1" si="562"/>
        <v>0</v>
      </c>
      <c r="L271" s="359">
        <f t="shared" ca="1" si="493"/>
        <v>0</v>
      </c>
      <c r="M271" s="359">
        <f t="shared" ca="1" si="506"/>
        <v>0</v>
      </c>
      <c r="N271" s="359">
        <f t="shared" ca="1" si="507"/>
        <v>0</v>
      </c>
      <c r="O271" s="359">
        <f t="shared" ca="1" si="563"/>
        <v>0</v>
      </c>
      <c r="P271" s="359">
        <f t="shared" ca="1" si="546"/>
        <v>0</v>
      </c>
      <c r="R271" s="362">
        <f t="shared" ca="1" si="564"/>
        <v>382</v>
      </c>
      <c r="S271" s="362">
        <v>263</v>
      </c>
      <c r="T271" s="371">
        <f t="shared" ca="1" si="565"/>
        <v>0</v>
      </c>
      <c r="U271" s="359">
        <f t="shared" ca="1" si="494"/>
        <v>0</v>
      </c>
      <c r="V271" s="359">
        <f t="shared" ca="1" si="508"/>
        <v>0</v>
      </c>
      <c r="W271" s="359">
        <f t="shared" ca="1" si="509"/>
        <v>0</v>
      </c>
      <c r="X271" s="359">
        <f t="shared" ca="1" si="566"/>
        <v>0</v>
      </c>
      <c r="Y271" s="359">
        <f t="shared" ca="1" si="547"/>
        <v>0</v>
      </c>
      <c r="AA271" s="362">
        <f t="shared" ca="1" si="567"/>
        <v>382</v>
      </c>
      <c r="AB271" s="362">
        <v>263</v>
      </c>
      <c r="AC271" s="371">
        <f t="shared" ca="1" si="568"/>
        <v>0</v>
      </c>
      <c r="AD271" s="359">
        <f t="shared" ca="1" si="490"/>
        <v>0</v>
      </c>
      <c r="AE271" s="359">
        <f t="shared" ca="1" si="510"/>
        <v>0</v>
      </c>
      <c r="AF271" s="359">
        <f t="shared" ca="1" si="511"/>
        <v>0</v>
      </c>
      <c r="AG271" s="359">
        <f t="shared" ca="1" si="569"/>
        <v>0</v>
      </c>
      <c r="AH271" s="359">
        <f t="shared" ca="1" si="548"/>
        <v>0</v>
      </c>
      <c r="AJ271" s="362">
        <f t="shared" ca="1" si="570"/>
        <v>382</v>
      </c>
      <c r="AK271" s="362">
        <v>263</v>
      </c>
      <c r="AL271" s="371">
        <f t="shared" ca="1" si="571"/>
        <v>0</v>
      </c>
      <c r="AM271" s="359">
        <f t="shared" ca="1" si="495"/>
        <v>0</v>
      </c>
      <c r="AN271" s="359">
        <f t="shared" ca="1" si="512"/>
        <v>0</v>
      </c>
      <c r="AO271" s="359">
        <f t="shared" ca="1" si="513"/>
        <v>0</v>
      </c>
      <c r="AP271" s="359">
        <f t="shared" ca="1" si="572"/>
        <v>0</v>
      </c>
      <c r="AQ271" s="359">
        <f t="shared" ca="1" si="549"/>
        <v>0</v>
      </c>
      <c r="AS271" s="362">
        <f t="shared" ca="1" si="573"/>
        <v>382</v>
      </c>
      <c r="AT271" s="362">
        <v>263</v>
      </c>
      <c r="AU271" s="371">
        <f t="shared" ca="1" si="574"/>
        <v>0</v>
      </c>
      <c r="AV271" s="359">
        <f t="shared" ca="1" si="496"/>
        <v>0</v>
      </c>
      <c r="AW271" s="359">
        <f t="shared" ca="1" si="514"/>
        <v>0</v>
      </c>
      <c r="AX271" s="359">
        <f t="shared" ca="1" si="515"/>
        <v>0</v>
      </c>
      <c r="AY271" s="359">
        <f t="shared" ca="1" si="575"/>
        <v>0</v>
      </c>
      <c r="AZ271" s="359">
        <f t="shared" ca="1" si="550"/>
        <v>0</v>
      </c>
      <c r="BB271" s="362">
        <f t="shared" ca="1" si="576"/>
        <v>382</v>
      </c>
      <c r="BC271" s="362">
        <v>263</v>
      </c>
      <c r="BD271" s="371">
        <f t="shared" ca="1" si="577"/>
        <v>0</v>
      </c>
      <c r="BE271" s="359">
        <f t="shared" ca="1" si="497"/>
        <v>0</v>
      </c>
      <c r="BF271" s="359">
        <f t="shared" ca="1" si="516"/>
        <v>0</v>
      </c>
      <c r="BG271" s="359">
        <f t="shared" ca="1" si="517"/>
        <v>0</v>
      </c>
      <c r="BH271" s="359">
        <f t="shared" ca="1" si="518"/>
        <v>0</v>
      </c>
      <c r="BI271" s="359">
        <f t="shared" ca="1" si="551"/>
        <v>0</v>
      </c>
      <c r="BK271" s="362">
        <f t="shared" ca="1" si="578"/>
        <v>382</v>
      </c>
      <c r="BL271" s="362">
        <v>263</v>
      </c>
      <c r="BM271" s="371">
        <f t="shared" ca="1" si="579"/>
        <v>0</v>
      </c>
      <c r="BN271" s="359">
        <f t="shared" ca="1" si="498"/>
        <v>0</v>
      </c>
      <c r="BO271" s="359">
        <f t="shared" ca="1" si="519"/>
        <v>0</v>
      </c>
      <c r="BP271" s="359">
        <f t="shared" ca="1" si="520"/>
        <v>0</v>
      </c>
      <c r="BQ271" s="359">
        <f t="shared" ca="1" si="521"/>
        <v>0</v>
      </c>
      <c r="BR271" s="359">
        <f t="shared" ca="1" si="552"/>
        <v>0</v>
      </c>
      <c r="BT271" s="362">
        <f t="shared" ca="1" si="580"/>
        <v>382</v>
      </c>
      <c r="BU271" s="362">
        <v>263</v>
      </c>
      <c r="BV271" s="371">
        <f t="shared" ca="1" si="581"/>
        <v>0</v>
      </c>
      <c r="BW271" s="359">
        <f t="shared" ca="1" si="499"/>
        <v>0</v>
      </c>
      <c r="BX271" s="359">
        <f t="shared" ca="1" si="522"/>
        <v>0</v>
      </c>
      <c r="BY271" s="359">
        <f t="shared" ca="1" si="523"/>
        <v>0</v>
      </c>
      <c r="BZ271" s="359">
        <f t="shared" ca="1" si="524"/>
        <v>0</v>
      </c>
      <c r="CA271" s="359">
        <f t="shared" ca="1" si="553"/>
        <v>0</v>
      </c>
      <c r="CC271" s="362">
        <f t="shared" ca="1" si="582"/>
        <v>382</v>
      </c>
      <c r="CD271" s="362">
        <v>263</v>
      </c>
      <c r="CE271" s="371">
        <f t="shared" ca="1" si="583"/>
        <v>0</v>
      </c>
      <c r="CF271" s="359">
        <f t="shared" ca="1" si="500"/>
        <v>0</v>
      </c>
      <c r="CG271" s="359">
        <f t="shared" ca="1" si="525"/>
        <v>0</v>
      </c>
      <c r="CH271" s="359">
        <f t="shared" ca="1" si="526"/>
        <v>0</v>
      </c>
      <c r="CI271" s="359">
        <f t="shared" ca="1" si="527"/>
        <v>0</v>
      </c>
      <c r="CJ271" s="359">
        <f t="shared" ca="1" si="554"/>
        <v>0</v>
      </c>
      <c r="CL271" s="362">
        <f t="shared" ca="1" si="584"/>
        <v>382</v>
      </c>
      <c r="CM271" s="362">
        <v>263</v>
      </c>
      <c r="CN271" s="371">
        <f t="shared" ca="1" si="585"/>
        <v>0</v>
      </c>
      <c r="CO271" s="359">
        <f t="shared" ca="1" si="491"/>
        <v>0</v>
      </c>
      <c r="CP271" s="359">
        <f t="shared" ca="1" si="528"/>
        <v>0</v>
      </c>
      <c r="CQ271" s="359">
        <f t="shared" ca="1" si="529"/>
        <v>0</v>
      </c>
      <c r="CR271" s="359">
        <f t="shared" ca="1" si="530"/>
        <v>0</v>
      </c>
      <c r="CS271" s="359">
        <f t="shared" ca="1" si="555"/>
        <v>0</v>
      </c>
      <c r="CU271" s="362">
        <f t="shared" ca="1" si="586"/>
        <v>382</v>
      </c>
      <c r="CV271" s="362">
        <v>263</v>
      </c>
      <c r="CW271" s="371">
        <f t="shared" ca="1" si="587"/>
        <v>0</v>
      </c>
      <c r="CX271" s="359">
        <f t="shared" ca="1" si="501"/>
        <v>0</v>
      </c>
      <c r="CY271" s="359">
        <f t="shared" ca="1" si="531"/>
        <v>0</v>
      </c>
      <c r="CZ271" s="359">
        <f t="shared" ca="1" si="532"/>
        <v>0</v>
      </c>
      <c r="DA271" s="359">
        <f t="shared" ca="1" si="533"/>
        <v>0</v>
      </c>
      <c r="DB271" s="359">
        <f t="shared" ca="1" si="556"/>
        <v>0</v>
      </c>
      <c r="DD271" s="362">
        <f t="shared" ca="1" si="588"/>
        <v>382</v>
      </c>
      <c r="DE271" s="362">
        <v>263</v>
      </c>
      <c r="DF271" s="371">
        <f t="shared" ca="1" si="589"/>
        <v>0</v>
      </c>
      <c r="DG271" s="359">
        <f t="shared" ca="1" si="502"/>
        <v>0</v>
      </c>
      <c r="DH271" s="359">
        <f t="shared" ca="1" si="534"/>
        <v>0</v>
      </c>
      <c r="DI271" s="359">
        <f t="shared" ca="1" si="535"/>
        <v>0</v>
      </c>
      <c r="DJ271" s="359">
        <f t="shared" ca="1" si="536"/>
        <v>0</v>
      </c>
      <c r="DK271" s="359">
        <f t="shared" ca="1" si="557"/>
        <v>0</v>
      </c>
      <c r="DM271" s="362">
        <f t="shared" ca="1" si="590"/>
        <v>382</v>
      </c>
      <c r="DN271" s="362">
        <v>263</v>
      </c>
      <c r="DO271" s="371">
        <f t="shared" ca="1" si="591"/>
        <v>0</v>
      </c>
      <c r="DP271" s="359">
        <f t="shared" ca="1" si="503"/>
        <v>0</v>
      </c>
      <c r="DQ271" s="359">
        <f t="shared" ca="1" si="537"/>
        <v>0</v>
      </c>
      <c r="DR271" s="359">
        <f t="shared" ca="1" si="538"/>
        <v>0</v>
      </c>
      <c r="DS271" s="359">
        <f t="shared" ca="1" si="539"/>
        <v>0</v>
      </c>
      <c r="DT271" s="359">
        <f t="shared" ca="1" si="558"/>
        <v>0</v>
      </c>
      <c r="DV271" s="362">
        <f t="shared" ca="1" si="592"/>
        <v>382</v>
      </c>
      <c r="DW271" s="362">
        <v>263</v>
      </c>
      <c r="DX271" s="371">
        <f t="shared" ca="1" si="593"/>
        <v>0</v>
      </c>
      <c r="DY271" s="359">
        <f t="shared" ca="1" si="504"/>
        <v>0</v>
      </c>
      <c r="DZ271" s="359">
        <f t="shared" ca="1" si="540"/>
        <v>0</v>
      </c>
      <c r="EA271" s="359">
        <f t="shared" ca="1" si="541"/>
        <v>0</v>
      </c>
      <c r="EB271" s="359">
        <f t="shared" ca="1" si="542"/>
        <v>0</v>
      </c>
      <c r="EC271" s="359">
        <f t="shared" ca="1" si="559"/>
        <v>0</v>
      </c>
      <c r="EE271" s="362">
        <f t="shared" ca="1" si="594"/>
        <v>382</v>
      </c>
      <c r="EF271" s="362">
        <v>263</v>
      </c>
      <c r="EG271" s="371">
        <f t="shared" ca="1" si="595"/>
        <v>0</v>
      </c>
      <c r="EH271" s="359">
        <f t="shared" ca="1" si="505"/>
        <v>0</v>
      </c>
      <c r="EI271" s="359">
        <f t="shared" ca="1" si="543"/>
        <v>0</v>
      </c>
      <c r="EJ271" s="359">
        <f t="shared" ca="1" si="544"/>
        <v>0</v>
      </c>
      <c r="EK271" s="359">
        <f t="shared" ca="1" si="545"/>
        <v>0</v>
      </c>
      <c r="EL271" s="359">
        <f t="shared" ca="1" si="560"/>
        <v>0</v>
      </c>
    </row>
    <row r="272" spans="7:142" x14ac:dyDescent="0.35">
      <c r="G272" s="372">
        <f ca="1">IFERROR(INDEX('Inflation Rates'!$A$16:$H$138,MATCH('IRA Roth'!$H272,'Inflation Rates'!$A$16:$A$138,0),6)/INDEX('Inflation Rates'!$A$16:$H$138,MATCH('IRA Roth'!$H272,'Inflation Rates'!$A$16:$A$138,0)-1,6)-1,G271)</f>
        <v>2.0999999999999908E-2</v>
      </c>
      <c r="H272" s="362">
        <f t="shared" ca="1" si="561"/>
        <v>2283</v>
      </c>
      <c r="I272" s="362">
        <f t="shared" ca="1" si="561"/>
        <v>383</v>
      </c>
      <c r="J272" s="362">
        <v>264</v>
      </c>
      <c r="K272" s="371">
        <f t="shared" ca="1" si="562"/>
        <v>0</v>
      </c>
      <c r="L272" s="359">
        <f t="shared" ca="1" si="493"/>
        <v>0</v>
      </c>
      <c r="M272" s="359">
        <f t="shared" ca="1" si="506"/>
        <v>0</v>
      </c>
      <c r="N272" s="359">
        <f t="shared" ca="1" si="507"/>
        <v>0</v>
      </c>
      <c r="O272" s="359">
        <f t="shared" ca="1" si="563"/>
        <v>0</v>
      </c>
      <c r="P272" s="359">
        <f t="shared" ca="1" si="546"/>
        <v>0</v>
      </c>
      <c r="R272" s="362">
        <f t="shared" ca="1" si="564"/>
        <v>383</v>
      </c>
      <c r="S272" s="362">
        <v>264</v>
      </c>
      <c r="T272" s="371">
        <f t="shared" ca="1" si="565"/>
        <v>0</v>
      </c>
      <c r="U272" s="359">
        <f t="shared" ca="1" si="494"/>
        <v>0</v>
      </c>
      <c r="V272" s="359">
        <f t="shared" ca="1" si="508"/>
        <v>0</v>
      </c>
      <c r="W272" s="359">
        <f t="shared" ca="1" si="509"/>
        <v>0</v>
      </c>
      <c r="X272" s="359">
        <f t="shared" ca="1" si="566"/>
        <v>0</v>
      </c>
      <c r="Y272" s="359">
        <f t="shared" ca="1" si="547"/>
        <v>0</v>
      </c>
      <c r="AA272" s="362">
        <f t="shared" ca="1" si="567"/>
        <v>383</v>
      </c>
      <c r="AB272" s="362">
        <v>264</v>
      </c>
      <c r="AC272" s="371">
        <f t="shared" ca="1" si="568"/>
        <v>0</v>
      </c>
      <c r="AD272" s="359">
        <f t="shared" ca="1" si="490"/>
        <v>0</v>
      </c>
      <c r="AE272" s="359">
        <f t="shared" ca="1" si="510"/>
        <v>0</v>
      </c>
      <c r="AF272" s="359">
        <f t="shared" ca="1" si="511"/>
        <v>0</v>
      </c>
      <c r="AG272" s="359">
        <f t="shared" ca="1" si="569"/>
        <v>0</v>
      </c>
      <c r="AH272" s="359">
        <f t="shared" ca="1" si="548"/>
        <v>0</v>
      </c>
      <c r="AJ272" s="362">
        <f t="shared" ca="1" si="570"/>
        <v>383</v>
      </c>
      <c r="AK272" s="362">
        <v>264</v>
      </c>
      <c r="AL272" s="371">
        <f t="shared" ca="1" si="571"/>
        <v>0</v>
      </c>
      <c r="AM272" s="359">
        <f t="shared" ca="1" si="495"/>
        <v>0</v>
      </c>
      <c r="AN272" s="359">
        <f t="shared" ca="1" si="512"/>
        <v>0</v>
      </c>
      <c r="AO272" s="359">
        <f t="shared" ca="1" si="513"/>
        <v>0</v>
      </c>
      <c r="AP272" s="359">
        <f t="shared" ca="1" si="572"/>
        <v>0</v>
      </c>
      <c r="AQ272" s="359">
        <f t="shared" ca="1" si="549"/>
        <v>0</v>
      </c>
      <c r="AS272" s="362">
        <f t="shared" ca="1" si="573"/>
        <v>383</v>
      </c>
      <c r="AT272" s="362">
        <v>264</v>
      </c>
      <c r="AU272" s="371">
        <f t="shared" ca="1" si="574"/>
        <v>0</v>
      </c>
      <c r="AV272" s="359">
        <f t="shared" ca="1" si="496"/>
        <v>0</v>
      </c>
      <c r="AW272" s="359">
        <f t="shared" ca="1" si="514"/>
        <v>0</v>
      </c>
      <c r="AX272" s="359">
        <f t="shared" ca="1" si="515"/>
        <v>0</v>
      </c>
      <c r="AY272" s="359">
        <f t="shared" ca="1" si="575"/>
        <v>0</v>
      </c>
      <c r="AZ272" s="359">
        <f t="shared" ca="1" si="550"/>
        <v>0</v>
      </c>
      <c r="BB272" s="362">
        <f t="shared" ca="1" si="576"/>
        <v>383</v>
      </c>
      <c r="BC272" s="362">
        <v>264</v>
      </c>
      <c r="BD272" s="371">
        <f t="shared" ca="1" si="577"/>
        <v>0</v>
      </c>
      <c r="BE272" s="359">
        <f t="shared" ca="1" si="497"/>
        <v>0</v>
      </c>
      <c r="BF272" s="359">
        <f t="shared" ca="1" si="516"/>
        <v>0</v>
      </c>
      <c r="BG272" s="359">
        <f t="shared" ca="1" si="517"/>
        <v>0</v>
      </c>
      <c r="BH272" s="359">
        <f t="shared" ca="1" si="518"/>
        <v>0</v>
      </c>
      <c r="BI272" s="359">
        <f t="shared" ca="1" si="551"/>
        <v>0</v>
      </c>
      <c r="BK272" s="362">
        <f t="shared" ca="1" si="578"/>
        <v>383</v>
      </c>
      <c r="BL272" s="362">
        <v>264</v>
      </c>
      <c r="BM272" s="371">
        <f t="shared" ca="1" si="579"/>
        <v>0</v>
      </c>
      <c r="BN272" s="359">
        <f t="shared" ca="1" si="498"/>
        <v>0</v>
      </c>
      <c r="BO272" s="359">
        <f t="shared" ca="1" si="519"/>
        <v>0</v>
      </c>
      <c r="BP272" s="359">
        <f t="shared" ca="1" si="520"/>
        <v>0</v>
      </c>
      <c r="BQ272" s="359">
        <f t="shared" ca="1" si="521"/>
        <v>0</v>
      </c>
      <c r="BR272" s="359">
        <f t="shared" ca="1" si="552"/>
        <v>0</v>
      </c>
      <c r="BT272" s="362">
        <f t="shared" ca="1" si="580"/>
        <v>383</v>
      </c>
      <c r="BU272" s="362">
        <v>264</v>
      </c>
      <c r="BV272" s="371">
        <f t="shared" ca="1" si="581"/>
        <v>0</v>
      </c>
      <c r="BW272" s="359">
        <f t="shared" ca="1" si="499"/>
        <v>0</v>
      </c>
      <c r="BX272" s="359">
        <f t="shared" ca="1" si="522"/>
        <v>0</v>
      </c>
      <c r="BY272" s="359">
        <f t="shared" ca="1" si="523"/>
        <v>0</v>
      </c>
      <c r="BZ272" s="359">
        <f t="shared" ca="1" si="524"/>
        <v>0</v>
      </c>
      <c r="CA272" s="359">
        <f t="shared" ca="1" si="553"/>
        <v>0</v>
      </c>
      <c r="CC272" s="362">
        <f t="shared" ca="1" si="582"/>
        <v>383</v>
      </c>
      <c r="CD272" s="362">
        <v>264</v>
      </c>
      <c r="CE272" s="371">
        <f t="shared" ca="1" si="583"/>
        <v>0</v>
      </c>
      <c r="CF272" s="359">
        <f t="shared" ca="1" si="500"/>
        <v>0</v>
      </c>
      <c r="CG272" s="359">
        <f t="shared" ca="1" si="525"/>
        <v>0</v>
      </c>
      <c r="CH272" s="359">
        <f t="shared" ca="1" si="526"/>
        <v>0</v>
      </c>
      <c r="CI272" s="359">
        <f t="shared" ca="1" si="527"/>
        <v>0</v>
      </c>
      <c r="CJ272" s="359">
        <f t="shared" ca="1" si="554"/>
        <v>0</v>
      </c>
      <c r="CL272" s="362">
        <f t="shared" ca="1" si="584"/>
        <v>383</v>
      </c>
      <c r="CM272" s="362">
        <v>264</v>
      </c>
      <c r="CN272" s="371">
        <f t="shared" ca="1" si="585"/>
        <v>0</v>
      </c>
      <c r="CO272" s="359">
        <f t="shared" ca="1" si="491"/>
        <v>0</v>
      </c>
      <c r="CP272" s="359">
        <f t="shared" ca="1" si="528"/>
        <v>0</v>
      </c>
      <c r="CQ272" s="359">
        <f t="shared" ca="1" si="529"/>
        <v>0</v>
      </c>
      <c r="CR272" s="359">
        <f t="shared" ca="1" si="530"/>
        <v>0</v>
      </c>
      <c r="CS272" s="359">
        <f t="shared" ca="1" si="555"/>
        <v>0</v>
      </c>
      <c r="CU272" s="362">
        <f t="shared" ca="1" si="586"/>
        <v>383</v>
      </c>
      <c r="CV272" s="362">
        <v>264</v>
      </c>
      <c r="CW272" s="371">
        <f t="shared" ca="1" si="587"/>
        <v>0</v>
      </c>
      <c r="CX272" s="359">
        <f t="shared" ca="1" si="501"/>
        <v>0</v>
      </c>
      <c r="CY272" s="359">
        <f t="shared" ca="1" si="531"/>
        <v>0</v>
      </c>
      <c r="CZ272" s="359">
        <f t="shared" ca="1" si="532"/>
        <v>0</v>
      </c>
      <c r="DA272" s="359">
        <f t="shared" ca="1" si="533"/>
        <v>0</v>
      </c>
      <c r="DB272" s="359">
        <f t="shared" ca="1" si="556"/>
        <v>0</v>
      </c>
      <c r="DD272" s="362">
        <f t="shared" ca="1" si="588"/>
        <v>383</v>
      </c>
      <c r="DE272" s="362">
        <v>264</v>
      </c>
      <c r="DF272" s="371">
        <f t="shared" ca="1" si="589"/>
        <v>0</v>
      </c>
      <c r="DG272" s="359">
        <f t="shared" ca="1" si="502"/>
        <v>0</v>
      </c>
      <c r="DH272" s="359">
        <f t="shared" ca="1" si="534"/>
        <v>0</v>
      </c>
      <c r="DI272" s="359">
        <f t="shared" ca="1" si="535"/>
        <v>0</v>
      </c>
      <c r="DJ272" s="359">
        <f t="shared" ca="1" si="536"/>
        <v>0</v>
      </c>
      <c r="DK272" s="359">
        <f t="shared" ca="1" si="557"/>
        <v>0</v>
      </c>
      <c r="DM272" s="362">
        <f t="shared" ca="1" si="590"/>
        <v>383</v>
      </c>
      <c r="DN272" s="362">
        <v>264</v>
      </c>
      <c r="DO272" s="371">
        <f t="shared" ca="1" si="591"/>
        <v>0</v>
      </c>
      <c r="DP272" s="359">
        <f t="shared" ca="1" si="503"/>
        <v>0</v>
      </c>
      <c r="DQ272" s="359">
        <f t="shared" ca="1" si="537"/>
        <v>0</v>
      </c>
      <c r="DR272" s="359">
        <f t="shared" ca="1" si="538"/>
        <v>0</v>
      </c>
      <c r="DS272" s="359">
        <f t="shared" ca="1" si="539"/>
        <v>0</v>
      </c>
      <c r="DT272" s="359">
        <f t="shared" ca="1" si="558"/>
        <v>0</v>
      </c>
      <c r="DV272" s="362">
        <f t="shared" ca="1" si="592"/>
        <v>383</v>
      </c>
      <c r="DW272" s="362">
        <v>264</v>
      </c>
      <c r="DX272" s="371">
        <f t="shared" ca="1" si="593"/>
        <v>0</v>
      </c>
      <c r="DY272" s="359">
        <f t="shared" ca="1" si="504"/>
        <v>0</v>
      </c>
      <c r="DZ272" s="359">
        <f t="shared" ca="1" si="540"/>
        <v>0</v>
      </c>
      <c r="EA272" s="359">
        <f t="shared" ca="1" si="541"/>
        <v>0</v>
      </c>
      <c r="EB272" s="359">
        <f t="shared" ca="1" si="542"/>
        <v>0</v>
      </c>
      <c r="EC272" s="359">
        <f t="shared" ca="1" si="559"/>
        <v>0</v>
      </c>
      <c r="EE272" s="362">
        <f t="shared" ca="1" si="594"/>
        <v>383</v>
      </c>
      <c r="EF272" s="362">
        <v>264</v>
      </c>
      <c r="EG272" s="371">
        <f t="shared" ca="1" si="595"/>
        <v>0</v>
      </c>
      <c r="EH272" s="359">
        <f t="shared" ca="1" si="505"/>
        <v>0</v>
      </c>
      <c r="EI272" s="359">
        <f t="shared" ca="1" si="543"/>
        <v>0</v>
      </c>
      <c r="EJ272" s="359">
        <f t="shared" ca="1" si="544"/>
        <v>0</v>
      </c>
      <c r="EK272" s="359">
        <f t="shared" ca="1" si="545"/>
        <v>0</v>
      </c>
      <c r="EL272" s="359">
        <f t="shared" ca="1" si="560"/>
        <v>0</v>
      </c>
    </row>
    <row r="273" spans="7:142" x14ac:dyDescent="0.35">
      <c r="G273" s="372">
        <f ca="1">IFERROR(INDEX('Inflation Rates'!$A$16:$H$138,MATCH('IRA Roth'!$H273,'Inflation Rates'!$A$16:$A$138,0),6)/INDEX('Inflation Rates'!$A$16:$H$138,MATCH('IRA Roth'!$H273,'Inflation Rates'!$A$16:$A$138,0)-1,6)-1,G272)</f>
        <v>2.0999999999999908E-2</v>
      </c>
      <c r="H273" s="362">
        <f t="shared" ca="1" si="561"/>
        <v>2284</v>
      </c>
      <c r="I273" s="362">
        <f t="shared" ca="1" si="561"/>
        <v>384</v>
      </c>
      <c r="J273" s="362">
        <v>265</v>
      </c>
      <c r="K273" s="371">
        <f t="shared" ca="1" si="562"/>
        <v>0</v>
      </c>
      <c r="L273" s="359">
        <f t="shared" ca="1" si="493"/>
        <v>0</v>
      </c>
      <c r="M273" s="359">
        <f t="shared" ca="1" si="506"/>
        <v>0</v>
      </c>
      <c r="N273" s="359">
        <f t="shared" ca="1" si="507"/>
        <v>0</v>
      </c>
      <c r="O273" s="359">
        <f t="shared" ca="1" si="563"/>
        <v>0</v>
      </c>
      <c r="P273" s="359">
        <f t="shared" ca="1" si="546"/>
        <v>0</v>
      </c>
      <c r="R273" s="362">
        <f t="shared" ca="1" si="564"/>
        <v>384</v>
      </c>
      <c r="S273" s="362">
        <v>265</v>
      </c>
      <c r="T273" s="371">
        <f t="shared" ca="1" si="565"/>
        <v>0</v>
      </c>
      <c r="U273" s="359">
        <f t="shared" ca="1" si="494"/>
        <v>0</v>
      </c>
      <c r="V273" s="359">
        <f t="shared" ca="1" si="508"/>
        <v>0</v>
      </c>
      <c r="W273" s="359">
        <f t="shared" ca="1" si="509"/>
        <v>0</v>
      </c>
      <c r="X273" s="359">
        <f t="shared" ca="1" si="566"/>
        <v>0</v>
      </c>
      <c r="Y273" s="359">
        <f t="shared" ca="1" si="547"/>
        <v>0</v>
      </c>
      <c r="AA273" s="362">
        <f t="shared" ca="1" si="567"/>
        <v>384</v>
      </c>
      <c r="AB273" s="362">
        <v>265</v>
      </c>
      <c r="AC273" s="371">
        <f t="shared" ca="1" si="568"/>
        <v>0</v>
      </c>
      <c r="AD273" s="359">
        <f t="shared" ref="AD273:AD280" ca="1" si="596">IF(AA273&lt;AH$7,$B$7*((1+$G273)^(AB273-1))*$B$2,0)</f>
        <v>0</v>
      </c>
      <c r="AE273" s="359">
        <f t="shared" ca="1" si="510"/>
        <v>0</v>
      </c>
      <c r="AF273" s="359">
        <f t="shared" ca="1" si="511"/>
        <v>0</v>
      </c>
      <c r="AG273" s="359">
        <f t="shared" ca="1" si="569"/>
        <v>0</v>
      </c>
      <c r="AH273" s="359">
        <f t="shared" ca="1" si="548"/>
        <v>0</v>
      </c>
      <c r="AJ273" s="362">
        <f t="shared" ca="1" si="570"/>
        <v>384</v>
      </c>
      <c r="AK273" s="362">
        <v>265</v>
      </c>
      <c r="AL273" s="371">
        <f t="shared" ca="1" si="571"/>
        <v>0</v>
      </c>
      <c r="AM273" s="359">
        <f t="shared" ca="1" si="495"/>
        <v>0</v>
      </c>
      <c r="AN273" s="359">
        <f t="shared" ca="1" si="512"/>
        <v>0</v>
      </c>
      <c r="AO273" s="359">
        <f t="shared" ca="1" si="513"/>
        <v>0</v>
      </c>
      <c r="AP273" s="359">
        <f t="shared" ca="1" si="572"/>
        <v>0</v>
      </c>
      <c r="AQ273" s="359">
        <f t="shared" ca="1" si="549"/>
        <v>0</v>
      </c>
      <c r="AS273" s="362">
        <f t="shared" ca="1" si="573"/>
        <v>384</v>
      </c>
      <c r="AT273" s="362">
        <v>265</v>
      </c>
      <c r="AU273" s="371">
        <f t="shared" ca="1" si="574"/>
        <v>0</v>
      </c>
      <c r="AV273" s="359">
        <f t="shared" ca="1" si="496"/>
        <v>0</v>
      </c>
      <c r="AW273" s="359">
        <f t="shared" ca="1" si="514"/>
        <v>0</v>
      </c>
      <c r="AX273" s="359">
        <f t="shared" ca="1" si="515"/>
        <v>0</v>
      </c>
      <c r="AY273" s="359">
        <f t="shared" ca="1" si="575"/>
        <v>0</v>
      </c>
      <c r="AZ273" s="359">
        <f t="shared" ca="1" si="550"/>
        <v>0</v>
      </c>
      <c r="BB273" s="362">
        <f t="shared" ca="1" si="576"/>
        <v>384</v>
      </c>
      <c r="BC273" s="362">
        <v>265</v>
      </c>
      <c r="BD273" s="371">
        <f t="shared" ca="1" si="577"/>
        <v>0</v>
      </c>
      <c r="BE273" s="359">
        <f t="shared" ca="1" si="497"/>
        <v>0</v>
      </c>
      <c r="BF273" s="359">
        <f t="shared" ca="1" si="516"/>
        <v>0</v>
      </c>
      <c r="BG273" s="359">
        <f t="shared" ca="1" si="517"/>
        <v>0</v>
      </c>
      <c r="BH273" s="359">
        <f t="shared" ca="1" si="518"/>
        <v>0</v>
      </c>
      <c r="BI273" s="359">
        <f t="shared" ca="1" si="551"/>
        <v>0</v>
      </c>
      <c r="BK273" s="362">
        <f t="shared" ca="1" si="578"/>
        <v>384</v>
      </c>
      <c r="BL273" s="362">
        <v>265</v>
      </c>
      <c r="BM273" s="371">
        <f t="shared" ca="1" si="579"/>
        <v>0</v>
      </c>
      <c r="BN273" s="359">
        <f t="shared" ca="1" si="498"/>
        <v>0</v>
      </c>
      <c r="BO273" s="359">
        <f t="shared" ca="1" si="519"/>
        <v>0</v>
      </c>
      <c r="BP273" s="359">
        <f t="shared" ca="1" si="520"/>
        <v>0</v>
      </c>
      <c r="BQ273" s="359">
        <f t="shared" ca="1" si="521"/>
        <v>0</v>
      </c>
      <c r="BR273" s="359">
        <f t="shared" ca="1" si="552"/>
        <v>0</v>
      </c>
      <c r="BT273" s="362">
        <f t="shared" ca="1" si="580"/>
        <v>384</v>
      </c>
      <c r="BU273" s="362">
        <v>265</v>
      </c>
      <c r="BV273" s="371">
        <f t="shared" ca="1" si="581"/>
        <v>0</v>
      </c>
      <c r="BW273" s="359">
        <f t="shared" ca="1" si="499"/>
        <v>0</v>
      </c>
      <c r="BX273" s="359">
        <f t="shared" ca="1" si="522"/>
        <v>0</v>
      </c>
      <c r="BY273" s="359">
        <f t="shared" ca="1" si="523"/>
        <v>0</v>
      </c>
      <c r="BZ273" s="359">
        <f t="shared" ca="1" si="524"/>
        <v>0</v>
      </c>
      <c r="CA273" s="359">
        <f t="shared" ca="1" si="553"/>
        <v>0</v>
      </c>
      <c r="CC273" s="362">
        <f t="shared" ca="1" si="582"/>
        <v>384</v>
      </c>
      <c r="CD273" s="362">
        <v>265</v>
      </c>
      <c r="CE273" s="371">
        <f t="shared" ca="1" si="583"/>
        <v>0</v>
      </c>
      <c r="CF273" s="359">
        <f t="shared" ca="1" si="500"/>
        <v>0</v>
      </c>
      <c r="CG273" s="359">
        <f t="shared" ca="1" si="525"/>
        <v>0</v>
      </c>
      <c r="CH273" s="359">
        <f t="shared" ca="1" si="526"/>
        <v>0</v>
      </c>
      <c r="CI273" s="359">
        <f t="shared" ca="1" si="527"/>
        <v>0</v>
      </c>
      <c r="CJ273" s="359">
        <f t="shared" ca="1" si="554"/>
        <v>0</v>
      </c>
      <c r="CL273" s="362">
        <f t="shared" ca="1" si="584"/>
        <v>384</v>
      </c>
      <c r="CM273" s="362">
        <v>265</v>
      </c>
      <c r="CN273" s="371">
        <f t="shared" ca="1" si="585"/>
        <v>0</v>
      </c>
      <c r="CO273" s="359">
        <f t="shared" ref="CO273:CO280" ca="1" si="597">IF(CL273&lt;CS$7,$B$7*((1+$G273)^(CM273-1))*$B$2,0)</f>
        <v>0</v>
      </c>
      <c r="CP273" s="359">
        <f t="shared" ca="1" si="528"/>
        <v>0</v>
      </c>
      <c r="CQ273" s="359">
        <f t="shared" ca="1" si="529"/>
        <v>0</v>
      </c>
      <c r="CR273" s="359">
        <f t="shared" ca="1" si="530"/>
        <v>0</v>
      </c>
      <c r="CS273" s="359">
        <f t="shared" ca="1" si="555"/>
        <v>0</v>
      </c>
      <c r="CU273" s="362">
        <f t="shared" ca="1" si="586"/>
        <v>384</v>
      </c>
      <c r="CV273" s="362">
        <v>265</v>
      </c>
      <c r="CW273" s="371">
        <f t="shared" ca="1" si="587"/>
        <v>0</v>
      </c>
      <c r="CX273" s="359">
        <f t="shared" ca="1" si="501"/>
        <v>0</v>
      </c>
      <c r="CY273" s="359">
        <f t="shared" ca="1" si="531"/>
        <v>0</v>
      </c>
      <c r="CZ273" s="359">
        <f t="shared" ca="1" si="532"/>
        <v>0</v>
      </c>
      <c r="DA273" s="359">
        <f t="shared" ca="1" si="533"/>
        <v>0</v>
      </c>
      <c r="DB273" s="359">
        <f t="shared" ca="1" si="556"/>
        <v>0</v>
      </c>
      <c r="DD273" s="362">
        <f t="shared" ca="1" si="588"/>
        <v>384</v>
      </c>
      <c r="DE273" s="362">
        <v>265</v>
      </c>
      <c r="DF273" s="371">
        <f t="shared" ca="1" si="589"/>
        <v>0</v>
      </c>
      <c r="DG273" s="359">
        <f t="shared" ca="1" si="502"/>
        <v>0</v>
      </c>
      <c r="DH273" s="359">
        <f t="shared" ca="1" si="534"/>
        <v>0</v>
      </c>
      <c r="DI273" s="359">
        <f t="shared" ca="1" si="535"/>
        <v>0</v>
      </c>
      <c r="DJ273" s="359">
        <f t="shared" ca="1" si="536"/>
        <v>0</v>
      </c>
      <c r="DK273" s="359">
        <f t="shared" ca="1" si="557"/>
        <v>0</v>
      </c>
      <c r="DM273" s="362">
        <f t="shared" ca="1" si="590"/>
        <v>384</v>
      </c>
      <c r="DN273" s="362">
        <v>265</v>
      </c>
      <c r="DO273" s="371">
        <f t="shared" ca="1" si="591"/>
        <v>0</v>
      </c>
      <c r="DP273" s="359">
        <f t="shared" ca="1" si="503"/>
        <v>0</v>
      </c>
      <c r="DQ273" s="359">
        <f t="shared" ca="1" si="537"/>
        <v>0</v>
      </c>
      <c r="DR273" s="359">
        <f t="shared" ca="1" si="538"/>
        <v>0</v>
      </c>
      <c r="DS273" s="359">
        <f t="shared" ca="1" si="539"/>
        <v>0</v>
      </c>
      <c r="DT273" s="359">
        <f t="shared" ca="1" si="558"/>
        <v>0</v>
      </c>
      <c r="DV273" s="362">
        <f t="shared" ca="1" si="592"/>
        <v>384</v>
      </c>
      <c r="DW273" s="362">
        <v>265</v>
      </c>
      <c r="DX273" s="371">
        <f t="shared" ca="1" si="593"/>
        <v>0</v>
      </c>
      <c r="DY273" s="359">
        <f t="shared" ca="1" si="504"/>
        <v>0</v>
      </c>
      <c r="DZ273" s="359">
        <f t="shared" ca="1" si="540"/>
        <v>0</v>
      </c>
      <c r="EA273" s="359">
        <f t="shared" ca="1" si="541"/>
        <v>0</v>
      </c>
      <c r="EB273" s="359">
        <f t="shared" ca="1" si="542"/>
        <v>0</v>
      </c>
      <c r="EC273" s="359">
        <f t="shared" ca="1" si="559"/>
        <v>0</v>
      </c>
      <c r="EE273" s="362">
        <f t="shared" ca="1" si="594"/>
        <v>384</v>
      </c>
      <c r="EF273" s="362">
        <v>265</v>
      </c>
      <c r="EG273" s="371">
        <f t="shared" ca="1" si="595"/>
        <v>0</v>
      </c>
      <c r="EH273" s="359">
        <f t="shared" ca="1" si="505"/>
        <v>0</v>
      </c>
      <c r="EI273" s="359">
        <f t="shared" ca="1" si="543"/>
        <v>0</v>
      </c>
      <c r="EJ273" s="359">
        <f t="shared" ca="1" si="544"/>
        <v>0</v>
      </c>
      <c r="EK273" s="359">
        <f t="shared" ca="1" si="545"/>
        <v>0</v>
      </c>
      <c r="EL273" s="359">
        <f t="shared" ca="1" si="560"/>
        <v>0</v>
      </c>
    </row>
    <row r="274" spans="7:142" x14ac:dyDescent="0.35">
      <c r="G274" s="372">
        <f ca="1">IFERROR(INDEX('Inflation Rates'!$A$16:$H$138,MATCH('IRA Roth'!$H274,'Inflation Rates'!$A$16:$A$138,0),6)/INDEX('Inflation Rates'!$A$16:$H$138,MATCH('IRA Roth'!$H274,'Inflation Rates'!$A$16:$A$138,0)-1,6)-1,G273)</f>
        <v>2.0999999999999908E-2</v>
      </c>
      <c r="H274" s="362">
        <f t="shared" ca="1" si="561"/>
        <v>2285</v>
      </c>
      <c r="I274" s="362">
        <f t="shared" ca="1" si="561"/>
        <v>385</v>
      </c>
      <c r="J274" s="362">
        <v>266</v>
      </c>
      <c r="K274" s="371">
        <f t="shared" ca="1" si="562"/>
        <v>0</v>
      </c>
      <c r="L274" s="359">
        <f t="shared" ca="1" si="493"/>
        <v>0</v>
      </c>
      <c r="M274" s="359">
        <f t="shared" ca="1" si="506"/>
        <v>0</v>
      </c>
      <c r="N274" s="359">
        <f t="shared" ca="1" si="507"/>
        <v>0</v>
      </c>
      <c r="O274" s="359">
        <f t="shared" ca="1" si="563"/>
        <v>0</v>
      </c>
      <c r="P274" s="359">
        <f t="shared" ca="1" si="546"/>
        <v>0</v>
      </c>
      <c r="R274" s="362">
        <f t="shared" ca="1" si="564"/>
        <v>385</v>
      </c>
      <c r="S274" s="362">
        <v>266</v>
      </c>
      <c r="T274" s="371">
        <f t="shared" ca="1" si="565"/>
        <v>0</v>
      </c>
      <c r="U274" s="359">
        <f t="shared" ca="1" si="494"/>
        <v>0</v>
      </c>
      <c r="V274" s="359">
        <f t="shared" ca="1" si="508"/>
        <v>0</v>
      </c>
      <c r="W274" s="359">
        <f t="shared" ca="1" si="509"/>
        <v>0</v>
      </c>
      <c r="X274" s="359">
        <f t="shared" ca="1" si="566"/>
        <v>0</v>
      </c>
      <c r="Y274" s="359">
        <f t="shared" ca="1" si="547"/>
        <v>0</v>
      </c>
      <c r="AA274" s="362">
        <f t="shared" ca="1" si="567"/>
        <v>385</v>
      </c>
      <c r="AB274" s="362">
        <v>266</v>
      </c>
      <c r="AC274" s="371">
        <f t="shared" ca="1" si="568"/>
        <v>0</v>
      </c>
      <c r="AD274" s="359">
        <f t="shared" ca="1" si="596"/>
        <v>0</v>
      </c>
      <c r="AE274" s="359">
        <f t="shared" ca="1" si="510"/>
        <v>0</v>
      </c>
      <c r="AF274" s="359">
        <f t="shared" ca="1" si="511"/>
        <v>0</v>
      </c>
      <c r="AG274" s="359">
        <f t="shared" ca="1" si="569"/>
        <v>0</v>
      </c>
      <c r="AH274" s="359">
        <f t="shared" ca="1" si="548"/>
        <v>0</v>
      </c>
      <c r="AJ274" s="362">
        <f t="shared" ca="1" si="570"/>
        <v>385</v>
      </c>
      <c r="AK274" s="362">
        <v>266</v>
      </c>
      <c r="AL274" s="371">
        <f t="shared" ca="1" si="571"/>
        <v>0</v>
      </c>
      <c r="AM274" s="359">
        <f t="shared" ca="1" si="495"/>
        <v>0</v>
      </c>
      <c r="AN274" s="359">
        <f t="shared" ca="1" si="512"/>
        <v>0</v>
      </c>
      <c r="AO274" s="359">
        <f t="shared" ca="1" si="513"/>
        <v>0</v>
      </c>
      <c r="AP274" s="359">
        <f t="shared" ca="1" si="572"/>
        <v>0</v>
      </c>
      <c r="AQ274" s="359">
        <f t="shared" ca="1" si="549"/>
        <v>0</v>
      </c>
      <c r="AS274" s="362">
        <f t="shared" ca="1" si="573"/>
        <v>385</v>
      </c>
      <c r="AT274" s="362">
        <v>266</v>
      </c>
      <c r="AU274" s="371">
        <f t="shared" ca="1" si="574"/>
        <v>0</v>
      </c>
      <c r="AV274" s="359">
        <f t="shared" ca="1" si="496"/>
        <v>0</v>
      </c>
      <c r="AW274" s="359">
        <f t="shared" ca="1" si="514"/>
        <v>0</v>
      </c>
      <c r="AX274" s="359">
        <f t="shared" ca="1" si="515"/>
        <v>0</v>
      </c>
      <c r="AY274" s="359">
        <f t="shared" ca="1" si="575"/>
        <v>0</v>
      </c>
      <c r="AZ274" s="359">
        <f t="shared" ca="1" si="550"/>
        <v>0</v>
      </c>
      <c r="BB274" s="362">
        <f t="shared" ca="1" si="576"/>
        <v>385</v>
      </c>
      <c r="BC274" s="362">
        <v>266</v>
      </c>
      <c r="BD274" s="371">
        <f t="shared" ca="1" si="577"/>
        <v>0</v>
      </c>
      <c r="BE274" s="359">
        <f t="shared" ca="1" si="497"/>
        <v>0</v>
      </c>
      <c r="BF274" s="359">
        <f t="shared" ca="1" si="516"/>
        <v>0</v>
      </c>
      <c r="BG274" s="359">
        <f t="shared" ca="1" si="517"/>
        <v>0</v>
      </c>
      <c r="BH274" s="359">
        <f t="shared" ca="1" si="518"/>
        <v>0</v>
      </c>
      <c r="BI274" s="359">
        <f t="shared" ca="1" si="551"/>
        <v>0</v>
      </c>
      <c r="BK274" s="362">
        <f t="shared" ca="1" si="578"/>
        <v>385</v>
      </c>
      <c r="BL274" s="362">
        <v>266</v>
      </c>
      <c r="BM274" s="371">
        <f t="shared" ca="1" si="579"/>
        <v>0</v>
      </c>
      <c r="BN274" s="359">
        <f t="shared" ca="1" si="498"/>
        <v>0</v>
      </c>
      <c r="BO274" s="359">
        <f t="shared" ca="1" si="519"/>
        <v>0</v>
      </c>
      <c r="BP274" s="359">
        <f t="shared" ca="1" si="520"/>
        <v>0</v>
      </c>
      <c r="BQ274" s="359">
        <f t="shared" ca="1" si="521"/>
        <v>0</v>
      </c>
      <c r="BR274" s="359">
        <f t="shared" ca="1" si="552"/>
        <v>0</v>
      </c>
      <c r="BT274" s="362">
        <f t="shared" ca="1" si="580"/>
        <v>385</v>
      </c>
      <c r="BU274" s="362">
        <v>266</v>
      </c>
      <c r="BV274" s="371">
        <f t="shared" ca="1" si="581"/>
        <v>0</v>
      </c>
      <c r="BW274" s="359">
        <f t="shared" ca="1" si="499"/>
        <v>0</v>
      </c>
      <c r="BX274" s="359">
        <f t="shared" ca="1" si="522"/>
        <v>0</v>
      </c>
      <c r="BY274" s="359">
        <f t="shared" ca="1" si="523"/>
        <v>0</v>
      </c>
      <c r="BZ274" s="359">
        <f t="shared" ca="1" si="524"/>
        <v>0</v>
      </c>
      <c r="CA274" s="359">
        <f t="shared" ca="1" si="553"/>
        <v>0</v>
      </c>
      <c r="CC274" s="362">
        <f t="shared" ca="1" si="582"/>
        <v>385</v>
      </c>
      <c r="CD274" s="362">
        <v>266</v>
      </c>
      <c r="CE274" s="371">
        <f t="shared" ca="1" si="583"/>
        <v>0</v>
      </c>
      <c r="CF274" s="359">
        <f t="shared" ca="1" si="500"/>
        <v>0</v>
      </c>
      <c r="CG274" s="359">
        <f t="shared" ca="1" si="525"/>
        <v>0</v>
      </c>
      <c r="CH274" s="359">
        <f t="shared" ca="1" si="526"/>
        <v>0</v>
      </c>
      <c r="CI274" s="359">
        <f t="shared" ca="1" si="527"/>
        <v>0</v>
      </c>
      <c r="CJ274" s="359">
        <f t="shared" ca="1" si="554"/>
        <v>0</v>
      </c>
      <c r="CL274" s="362">
        <f t="shared" ca="1" si="584"/>
        <v>385</v>
      </c>
      <c r="CM274" s="362">
        <v>266</v>
      </c>
      <c r="CN274" s="371">
        <f t="shared" ca="1" si="585"/>
        <v>0</v>
      </c>
      <c r="CO274" s="359">
        <f t="shared" ca="1" si="597"/>
        <v>0</v>
      </c>
      <c r="CP274" s="359">
        <f t="shared" ca="1" si="528"/>
        <v>0</v>
      </c>
      <c r="CQ274" s="359">
        <f t="shared" ca="1" si="529"/>
        <v>0</v>
      </c>
      <c r="CR274" s="359">
        <f t="shared" ca="1" si="530"/>
        <v>0</v>
      </c>
      <c r="CS274" s="359">
        <f t="shared" ca="1" si="555"/>
        <v>0</v>
      </c>
      <c r="CU274" s="362">
        <f t="shared" ca="1" si="586"/>
        <v>385</v>
      </c>
      <c r="CV274" s="362">
        <v>266</v>
      </c>
      <c r="CW274" s="371">
        <f t="shared" ca="1" si="587"/>
        <v>0</v>
      </c>
      <c r="CX274" s="359">
        <f t="shared" ca="1" si="501"/>
        <v>0</v>
      </c>
      <c r="CY274" s="359">
        <f t="shared" ca="1" si="531"/>
        <v>0</v>
      </c>
      <c r="CZ274" s="359">
        <f t="shared" ca="1" si="532"/>
        <v>0</v>
      </c>
      <c r="DA274" s="359">
        <f t="shared" ca="1" si="533"/>
        <v>0</v>
      </c>
      <c r="DB274" s="359">
        <f t="shared" ca="1" si="556"/>
        <v>0</v>
      </c>
      <c r="DD274" s="362">
        <f t="shared" ca="1" si="588"/>
        <v>385</v>
      </c>
      <c r="DE274" s="362">
        <v>266</v>
      </c>
      <c r="DF274" s="371">
        <f t="shared" ca="1" si="589"/>
        <v>0</v>
      </c>
      <c r="DG274" s="359">
        <f t="shared" ca="1" si="502"/>
        <v>0</v>
      </c>
      <c r="DH274" s="359">
        <f t="shared" ca="1" si="534"/>
        <v>0</v>
      </c>
      <c r="DI274" s="359">
        <f t="shared" ca="1" si="535"/>
        <v>0</v>
      </c>
      <c r="DJ274" s="359">
        <f t="shared" ca="1" si="536"/>
        <v>0</v>
      </c>
      <c r="DK274" s="359">
        <f t="shared" ca="1" si="557"/>
        <v>0</v>
      </c>
      <c r="DM274" s="362">
        <f t="shared" ca="1" si="590"/>
        <v>385</v>
      </c>
      <c r="DN274" s="362">
        <v>266</v>
      </c>
      <c r="DO274" s="371">
        <f t="shared" ca="1" si="591"/>
        <v>0</v>
      </c>
      <c r="DP274" s="359">
        <f t="shared" ca="1" si="503"/>
        <v>0</v>
      </c>
      <c r="DQ274" s="359">
        <f t="shared" ca="1" si="537"/>
        <v>0</v>
      </c>
      <c r="DR274" s="359">
        <f t="shared" ca="1" si="538"/>
        <v>0</v>
      </c>
      <c r="DS274" s="359">
        <f t="shared" ca="1" si="539"/>
        <v>0</v>
      </c>
      <c r="DT274" s="359">
        <f t="shared" ca="1" si="558"/>
        <v>0</v>
      </c>
      <c r="DV274" s="362">
        <f t="shared" ca="1" si="592"/>
        <v>385</v>
      </c>
      <c r="DW274" s="362">
        <v>266</v>
      </c>
      <c r="DX274" s="371">
        <f t="shared" ca="1" si="593"/>
        <v>0</v>
      </c>
      <c r="DY274" s="359">
        <f t="shared" ca="1" si="504"/>
        <v>0</v>
      </c>
      <c r="DZ274" s="359">
        <f t="shared" ca="1" si="540"/>
        <v>0</v>
      </c>
      <c r="EA274" s="359">
        <f t="shared" ca="1" si="541"/>
        <v>0</v>
      </c>
      <c r="EB274" s="359">
        <f t="shared" ca="1" si="542"/>
        <v>0</v>
      </c>
      <c r="EC274" s="359">
        <f t="shared" ca="1" si="559"/>
        <v>0</v>
      </c>
      <c r="EE274" s="362">
        <f t="shared" ca="1" si="594"/>
        <v>385</v>
      </c>
      <c r="EF274" s="362">
        <v>266</v>
      </c>
      <c r="EG274" s="371">
        <f t="shared" ca="1" si="595"/>
        <v>0</v>
      </c>
      <c r="EH274" s="359">
        <f t="shared" ca="1" si="505"/>
        <v>0</v>
      </c>
      <c r="EI274" s="359">
        <f t="shared" ca="1" si="543"/>
        <v>0</v>
      </c>
      <c r="EJ274" s="359">
        <f t="shared" ca="1" si="544"/>
        <v>0</v>
      </c>
      <c r="EK274" s="359">
        <f t="shared" ca="1" si="545"/>
        <v>0</v>
      </c>
      <c r="EL274" s="359">
        <f t="shared" ca="1" si="560"/>
        <v>0</v>
      </c>
    </row>
    <row r="275" spans="7:142" x14ac:dyDescent="0.35">
      <c r="G275" s="372">
        <f ca="1">IFERROR(INDEX('Inflation Rates'!$A$16:$H$138,MATCH('IRA Roth'!$H275,'Inflation Rates'!$A$16:$A$138,0),6)/INDEX('Inflation Rates'!$A$16:$H$138,MATCH('IRA Roth'!$H275,'Inflation Rates'!$A$16:$A$138,0)-1,6)-1,G274)</f>
        <v>2.0999999999999908E-2</v>
      </c>
      <c r="H275" s="362">
        <f t="shared" ca="1" si="561"/>
        <v>2286</v>
      </c>
      <c r="I275" s="362">
        <f t="shared" ca="1" si="561"/>
        <v>386</v>
      </c>
      <c r="J275" s="362">
        <v>267</v>
      </c>
      <c r="K275" s="371">
        <f t="shared" ca="1" si="562"/>
        <v>0</v>
      </c>
      <c r="L275" s="359">
        <f t="shared" ca="1" si="493"/>
        <v>0</v>
      </c>
      <c r="M275" s="359">
        <f t="shared" ca="1" si="506"/>
        <v>0</v>
      </c>
      <c r="N275" s="359">
        <f t="shared" ca="1" si="507"/>
        <v>0</v>
      </c>
      <c r="O275" s="359">
        <f t="shared" ca="1" si="563"/>
        <v>0</v>
      </c>
      <c r="P275" s="359">
        <f t="shared" ca="1" si="546"/>
        <v>0</v>
      </c>
      <c r="R275" s="362">
        <f t="shared" ca="1" si="564"/>
        <v>386</v>
      </c>
      <c r="S275" s="362">
        <v>267</v>
      </c>
      <c r="T275" s="371">
        <f t="shared" ca="1" si="565"/>
        <v>0</v>
      </c>
      <c r="U275" s="359">
        <f t="shared" ca="1" si="494"/>
        <v>0</v>
      </c>
      <c r="V275" s="359">
        <f t="shared" ca="1" si="508"/>
        <v>0</v>
      </c>
      <c r="W275" s="359">
        <f t="shared" ca="1" si="509"/>
        <v>0</v>
      </c>
      <c r="X275" s="359">
        <f t="shared" ca="1" si="566"/>
        <v>0</v>
      </c>
      <c r="Y275" s="359">
        <f t="shared" ca="1" si="547"/>
        <v>0</v>
      </c>
      <c r="AA275" s="362">
        <f t="shared" ca="1" si="567"/>
        <v>386</v>
      </c>
      <c r="AB275" s="362">
        <v>267</v>
      </c>
      <c r="AC275" s="371">
        <f t="shared" ca="1" si="568"/>
        <v>0</v>
      </c>
      <c r="AD275" s="359">
        <f t="shared" ca="1" si="596"/>
        <v>0</v>
      </c>
      <c r="AE275" s="359">
        <f t="shared" ca="1" si="510"/>
        <v>0</v>
      </c>
      <c r="AF275" s="359">
        <f t="shared" ca="1" si="511"/>
        <v>0</v>
      </c>
      <c r="AG275" s="359">
        <f t="shared" ca="1" si="569"/>
        <v>0</v>
      </c>
      <c r="AH275" s="359">
        <f t="shared" ca="1" si="548"/>
        <v>0</v>
      </c>
      <c r="AJ275" s="362">
        <f t="shared" ca="1" si="570"/>
        <v>386</v>
      </c>
      <c r="AK275" s="362">
        <v>267</v>
      </c>
      <c r="AL275" s="371">
        <f t="shared" ca="1" si="571"/>
        <v>0</v>
      </c>
      <c r="AM275" s="359">
        <f t="shared" ca="1" si="495"/>
        <v>0</v>
      </c>
      <c r="AN275" s="359">
        <f t="shared" ca="1" si="512"/>
        <v>0</v>
      </c>
      <c r="AO275" s="359">
        <f t="shared" ca="1" si="513"/>
        <v>0</v>
      </c>
      <c r="AP275" s="359">
        <f t="shared" ca="1" si="572"/>
        <v>0</v>
      </c>
      <c r="AQ275" s="359">
        <f t="shared" ca="1" si="549"/>
        <v>0</v>
      </c>
      <c r="AS275" s="362">
        <f t="shared" ca="1" si="573"/>
        <v>386</v>
      </c>
      <c r="AT275" s="362">
        <v>267</v>
      </c>
      <c r="AU275" s="371">
        <f t="shared" ca="1" si="574"/>
        <v>0</v>
      </c>
      <c r="AV275" s="359">
        <f t="shared" ca="1" si="496"/>
        <v>0</v>
      </c>
      <c r="AW275" s="359">
        <f t="shared" ca="1" si="514"/>
        <v>0</v>
      </c>
      <c r="AX275" s="359">
        <f t="shared" ca="1" si="515"/>
        <v>0</v>
      </c>
      <c r="AY275" s="359">
        <f t="shared" ca="1" si="575"/>
        <v>0</v>
      </c>
      <c r="AZ275" s="359">
        <f t="shared" ca="1" si="550"/>
        <v>0</v>
      </c>
      <c r="BB275" s="362">
        <f t="shared" ca="1" si="576"/>
        <v>386</v>
      </c>
      <c r="BC275" s="362">
        <v>267</v>
      </c>
      <c r="BD275" s="371">
        <f t="shared" ca="1" si="577"/>
        <v>0</v>
      </c>
      <c r="BE275" s="359">
        <f t="shared" ca="1" si="497"/>
        <v>0</v>
      </c>
      <c r="BF275" s="359">
        <f t="shared" ca="1" si="516"/>
        <v>0</v>
      </c>
      <c r="BG275" s="359">
        <f t="shared" ca="1" si="517"/>
        <v>0</v>
      </c>
      <c r="BH275" s="359">
        <f t="shared" ca="1" si="518"/>
        <v>0</v>
      </c>
      <c r="BI275" s="359">
        <f t="shared" ca="1" si="551"/>
        <v>0</v>
      </c>
      <c r="BK275" s="362">
        <f t="shared" ca="1" si="578"/>
        <v>386</v>
      </c>
      <c r="BL275" s="362">
        <v>267</v>
      </c>
      <c r="BM275" s="371">
        <f t="shared" ca="1" si="579"/>
        <v>0</v>
      </c>
      <c r="BN275" s="359">
        <f t="shared" ca="1" si="498"/>
        <v>0</v>
      </c>
      <c r="BO275" s="359">
        <f t="shared" ca="1" si="519"/>
        <v>0</v>
      </c>
      <c r="BP275" s="359">
        <f t="shared" ca="1" si="520"/>
        <v>0</v>
      </c>
      <c r="BQ275" s="359">
        <f t="shared" ca="1" si="521"/>
        <v>0</v>
      </c>
      <c r="BR275" s="359">
        <f t="shared" ca="1" si="552"/>
        <v>0</v>
      </c>
      <c r="BT275" s="362">
        <f t="shared" ca="1" si="580"/>
        <v>386</v>
      </c>
      <c r="BU275" s="362">
        <v>267</v>
      </c>
      <c r="BV275" s="371">
        <f t="shared" ca="1" si="581"/>
        <v>0</v>
      </c>
      <c r="BW275" s="359">
        <f t="shared" ca="1" si="499"/>
        <v>0</v>
      </c>
      <c r="BX275" s="359">
        <f t="shared" ca="1" si="522"/>
        <v>0</v>
      </c>
      <c r="BY275" s="359">
        <f t="shared" ca="1" si="523"/>
        <v>0</v>
      </c>
      <c r="BZ275" s="359">
        <f t="shared" ca="1" si="524"/>
        <v>0</v>
      </c>
      <c r="CA275" s="359">
        <f t="shared" ca="1" si="553"/>
        <v>0</v>
      </c>
      <c r="CC275" s="362">
        <f t="shared" ca="1" si="582"/>
        <v>386</v>
      </c>
      <c r="CD275" s="362">
        <v>267</v>
      </c>
      <c r="CE275" s="371">
        <f t="shared" ca="1" si="583"/>
        <v>0</v>
      </c>
      <c r="CF275" s="359">
        <f t="shared" ca="1" si="500"/>
        <v>0</v>
      </c>
      <c r="CG275" s="359">
        <f t="shared" ca="1" si="525"/>
        <v>0</v>
      </c>
      <c r="CH275" s="359">
        <f t="shared" ca="1" si="526"/>
        <v>0</v>
      </c>
      <c r="CI275" s="359">
        <f t="shared" ca="1" si="527"/>
        <v>0</v>
      </c>
      <c r="CJ275" s="359">
        <f t="shared" ca="1" si="554"/>
        <v>0</v>
      </c>
      <c r="CL275" s="362">
        <f t="shared" ca="1" si="584"/>
        <v>386</v>
      </c>
      <c r="CM275" s="362">
        <v>267</v>
      </c>
      <c r="CN275" s="371">
        <f t="shared" ca="1" si="585"/>
        <v>0</v>
      </c>
      <c r="CO275" s="359">
        <f t="shared" ca="1" si="597"/>
        <v>0</v>
      </c>
      <c r="CP275" s="359">
        <f t="shared" ca="1" si="528"/>
        <v>0</v>
      </c>
      <c r="CQ275" s="359">
        <f t="shared" ca="1" si="529"/>
        <v>0</v>
      </c>
      <c r="CR275" s="359">
        <f t="shared" ca="1" si="530"/>
        <v>0</v>
      </c>
      <c r="CS275" s="359">
        <f t="shared" ca="1" si="555"/>
        <v>0</v>
      </c>
      <c r="CU275" s="362">
        <f t="shared" ca="1" si="586"/>
        <v>386</v>
      </c>
      <c r="CV275" s="362">
        <v>267</v>
      </c>
      <c r="CW275" s="371">
        <f t="shared" ca="1" si="587"/>
        <v>0</v>
      </c>
      <c r="CX275" s="359">
        <f t="shared" ca="1" si="501"/>
        <v>0</v>
      </c>
      <c r="CY275" s="359">
        <f t="shared" ca="1" si="531"/>
        <v>0</v>
      </c>
      <c r="CZ275" s="359">
        <f t="shared" ca="1" si="532"/>
        <v>0</v>
      </c>
      <c r="DA275" s="359">
        <f t="shared" ca="1" si="533"/>
        <v>0</v>
      </c>
      <c r="DB275" s="359">
        <f t="shared" ca="1" si="556"/>
        <v>0</v>
      </c>
      <c r="DD275" s="362">
        <f t="shared" ca="1" si="588"/>
        <v>386</v>
      </c>
      <c r="DE275" s="362">
        <v>267</v>
      </c>
      <c r="DF275" s="371">
        <f t="shared" ca="1" si="589"/>
        <v>0</v>
      </c>
      <c r="DG275" s="359">
        <f t="shared" ca="1" si="502"/>
        <v>0</v>
      </c>
      <c r="DH275" s="359">
        <f t="shared" ca="1" si="534"/>
        <v>0</v>
      </c>
      <c r="DI275" s="359">
        <f t="shared" ca="1" si="535"/>
        <v>0</v>
      </c>
      <c r="DJ275" s="359">
        <f t="shared" ca="1" si="536"/>
        <v>0</v>
      </c>
      <c r="DK275" s="359">
        <f t="shared" ca="1" si="557"/>
        <v>0</v>
      </c>
      <c r="DM275" s="362">
        <f t="shared" ca="1" si="590"/>
        <v>386</v>
      </c>
      <c r="DN275" s="362">
        <v>267</v>
      </c>
      <c r="DO275" s="371">
        <f t="shared" ca="1" si="591"/>
        <v>0</v>
      </c>
      <c r="DP275" s="359">
        <f t="shared" ca="1" si="503"/>
        <v>0</v>
      </c>
      <c r="DQ275" s="359">
        <f t="shared" ca="1" si="537"/>
        <v>0</v>
      </c>
      <c r="DR275" s="359">
        <f t="shared" ca="1" si="538"/>
        <v>0</v>
      </c>
      <c r="DS275" s="359">
        <f t="shared" ca="1" si="539"/>
        <v>0</v>
      </c>
      <c r="DT275" s="359">
        <f t="shared" ca="1" si="558"/>
        <v>0</v>
      </c>
      <c r="DV275" s="362">
        <f t="shared" ca="1" si="592"/>
        <v>386</v>
      </c>
      <c r="DW275" s="362">
        <v>267</v>
      </c>
      <c r="DX275" s="371">
        <f t="shared" ca="1" si="593"/>
        <v>0</v>
      </c>
      <c r="DY275" s="359">
        <f t="shared" ca="1" si="504"/>
        <v>0</v>
      </c>
      <c r="DZ275" s="359">
        <f t="shared" ca="1" si="540"/>
        <v>0</v>
      </c>
      <c r="EA275" s="359">
        <f t="shared" ca="1" si="541"/>
        <v>0</v>
      </c>
      <c r="EB275" s="359">
        <f t="shared" ca="1" si="542"/>
        <v>0</v>
      </c>
      <c r="EC275" s="359">
        <f t="shared" ca="1" si="559"/>
        <v>0</v>
      </c>
      <c r="EE275" s="362">
        <f t="shared" ca="1" si="594"/>
        <v>386</v>
      </c>
      <c r="EF275" s="362">
        <v>267</v>
      </c>
      <c r="EG275" s="371">
        <f t="shared" ca="1" si="595"/>
        <v>0</v>
      </c>
      <c r="EH275" s="359">
        <f t="shared" ca="1" si="505"/>
        <v>0</v>
      </c>
      <c r="EI275" s="359">
        <f t="shared" ca="1" si="543"/>
        <v>0</v>
      </c>
      <c r="EJ275" s="359">
        <f t="shared" ca="1" si="544"/>
        <v>0</v>
      </c>
      <c r="EK275" s="359">
        <f t="shared" ca="1" si="545"/>
        <v>0</v>
      </c>
      <c r="EL275" s="359">
        <f t="shared" ca="1" si="560"/>
        <v>0</v>
      </c>
    </row>
    <row r="276" spans="7:142" x14ac:dyDescent="0.35">
      <c r="G276" s="372">
        <f ca="1">IFERROR(INDEX('Inflation Rates'!$A$16:$H$138,MATCH('IRA Roth'!$H276,'Inflation Rates'!$A$16:$A$138,0),6)/INDEX('Inflation Rates'!$A$16:$H$138,MATCH('IRA Roth'!$H276,'Inflation Rates'!$A$16:$A$138,0)-1,6)-1,G275)</f>
        <v>2.0999999999999908E-2</v>
      </c>
      <c r="H276" s="362">
        <f t="shared" ca="1" si="561"/>
        <v>2287</v>
      </c>
      <c r="I276" s="362">
        <f t="shared" ca="1" si="561"/>
        <v>387</v>
      </c>
      <c r="J276" s="362">
        <v>268</v>
      </c>
      <c r="K276" s="371">
        <f t="shared" ca="1" si="562"/>
        <v>0</v>
      </c>
      <c r="L276" s="359">
        <f t="shared" ca="1" si="493"/>
        <v>0</v>
      </c>
      <c r="M276" s="359">
        <f t="shared" ca="1" si="506"/>
        <v>0</v>
      </c>
      <c r="N276" s="359">
        <f t="shared" ca="1" si="507"/>
        <v>0</v>
      </c>
      <c r="O276" s="359">
        <f t="shared" ca="1" si="563"/>
        <v>0</v>
      </c>
      <c r="P276" s="359">
        <f t="shared" ca="1" si="546"/>
        <v>0</v>
      </c>
      <c r="R276" s="362">
        <f t="shared" ca="1" si="564"/>
        <v>387</v>
      </c>
      <c r="S276" s="362">
        <v>268</v>
      </c>
      <c r="T276" s="371">
        <f t="shared" ca="1" si="565"/>
        <v>0</v>
      </c>
      <c r="U276" s="359">
        <f t="shared" ca="1" si="494"/>
        <v>0</v>
      </c>
      <c r="V276" s="359">
        <f t="shared" ca="1" si="508"/>
        <v>0</v>
      </c>
      <c r="W276" s="359">
        <f t="shared" ca="1" si="509"/>
        <v>0</v>
      </c>
      <c r="X276" s="359">
        <f t="shared" ca="1" si="566"/>
        <v>0</v>
      </c>
      <c r="Y276" s="359">
        <f t="shared" ca="1" si="547"/>
        <v>0</v>
      </c>
      <c r="AA276" s="362">
        <f t="shared" ca="1" si="567"/>
        <v>387</v>
      </c>
      <c r="AB276" s="362">
        <v>268</v>
      </c>
      <c r="AC276" s="371">
        <f t="shared" ca="1" si="568"/>
        <v>0</v>
      </c>
      <c r="AD276" s="359">
        <f t="shared" ca="1" si="596"/>
        <v>0</v>
      </c>
      <c r="AE276" s="359">
        <f t="shared" ca="1" si="510"/>
        <v>0</v>
      </c>
      <c r="AF276" s="359">
        <f t="shared" ca="1" si="511"/>
        <v>0</v>
      </c>
      <c r="AG276" s="359">
        <f t="shared" ca="1" si="569"/>
        <v>0</v>
      </c>
      <c r="AH276" s="359">
        <f t="shared" ca="1" si="548"/>
        <v>0</v>
      </c>
      <c r="AJ276" s="362">
        <f t="shared" ca="1" si="570"/>
        <v>387</v>
      </c>
      <c r="AK276" s="362">
        <v>268</v>
      </c>
      <c r="AL276" s="371">
        <f t="shared" ca="1" si="571"/>
        <v>0</v>
      </c>
      <c r="AM276" s="359">
        <f t="shared" ca="1" si="495"/>
        <v>0</v>
      </c>
      <c r="AN276" s="359">
        <f t="shared" ca="1" si="512"/>
        <v>0</v>
      </c>
      <c r="AO276" s="359">
        <f t="shared" ca="1" si="513"/>
        <v>0</v>
      </c>
      <c r="AP276" s="359">
        <f t="shared" ca="1" si="572"/>
        <v>0</v>
      </c>
      <c r="AQ276" s="359">
        <f t="shared" ca="1" si="549"/>
        <v>0</v>
      </c>
      <c r="AS276" s="362">
        <f t="shared" ca="1" si="573"/>
        <v>387</v>
      </c>
      <c r="AT276" s="362">
        <v>268</v>
      </c>
      <c r="AU276" s="371">
        <f t="shared" ca="1" si="574"/>
        <v>0</v>
      </c>
      <c r="AV276" s="359">
        <f t="shared" ca="1" si="496"/>
        <v>0</v>
      </c>
      <c r="AW276" s="359">
        <f t="shared" ca="1" si="514"/>
        <v>0</v>
      </c>
      <c r="AX276" s="359">
        <f t="shared" ca="1" si="515"/>
        <v>0</v>
      </c>
      <c r="AY276" s="359">
        <f t="shared" ca="1" si="575"/>
        <v>0</v>
      </c>
      <c r="AZ276" s="359">
        <f t="shared" ca="1" si="550"/>
        <v>0</v>
      </c>
      <c r="BB276" s="362">
        <f t="shared" ca="1" si="576"/>
        <v>387</v>
      </c>
      <c r="BC276" s="362">
        <v>268</v>
      </c>
      <c r="BD276" s="371">
        <f t="shared" ca="1" si="577"/>
        <v>0</v>
      </c>
      <c r="BE276" s="359">
        <f t="shared" ca="1" si="497"/>
        <v>0</v>
      </c>
      <c r="BF276" s="359">
        <f t="shared" ca="1" si="516"/>
        <v>0</v>
      </c>
      <c r="BG276" s="359">
        <f t="shared" ca="1" si="517"/>
        <v>0</v>
      </c>
      <c r="BH276" s="359">
        <f t="shared" ca="1" si="518"/>
        <v>0</v>
      </c>
      <c r="BI276" s="359">
        <f t="shared" ca="1" si="551"/>
        <v>0</v>
      </c>
      <c r="BK276" s="362">
        <f t="shared" ca="1" si="578"/>
        <v>387</v>
      </c>
      <c r="BL276" s="362">
        <v>268</v>
      </c>
      <c r="BM276" s="371">
        <f t="shared" ca="1" si="579"/>
        <v>0</v>
      </c>
      <c r="BN276" s="359">
        <f t="shared" ca="1" si="498"/>
        <v>0</v>
      </c>
      <c r="BO276" s="359">
        <f t="shared" ca="1" si="519"/>
        <v>0</v>
      </c>
      <c r="BP276" s="359">
        <f t="shared" ca="1" si="520"/>
        <v>0</v>
      </c>
      <c r="BQ276" s="359">
        <f t="shared" ca="1" si="521"/>
        <v>0</v>
      </c>
      <c r="BR276" s="359">
        <f t="shared" ca="1" si="552"/>
        <v>0</v>
      </c>
      <c r="BT276" s="362">
        <f t="shared" ca="1" si="580"/>
        <v>387</v>
      </c>
      <c r="BU276" s="362">
        <v>268</v>
      </c>
      <c r="BV276" s="371">
        <f t="shared" ca="1" si="581"/>
        <v>0</v>
      </c>
      <c r="BW276" s="359">
        <f t="shared" ca="1" si="499"/>
        <v>0</v>
      </c>
      <c r="BX276" s="359">
        <f t="shared" ca="1" si="522"/>
        <v>0</v>
      </c>
      <c r="BY276" s="359">
        <f t="shared" ca="1" si="523"/>
        <v>0</v>
      </c>
      <c r="BZ276" s="359">
        <f t="shared" ca="1" si="524"/>
        <v>0</v>
      </c>
      <c r="CA276" s="359">
        <f t="shared" ca="1" si="553"/>
        <v>0</v>
      </c>
      <c r="CC276" s="362">
        <f t="shared" ca="1" si="582"/>
        <v>387</v>
      </c>
      <c r="CD276" s="362">
        <v>268</v>
      </c>
      <c r="CE276" s="371">
        <f t="shared" ca="1" si="583"/>
        <v>0</v>
      </c>
      <c r="CF276" s="359">
        <f t="shared" ca="1" si="500"/>
        <v>0</v>
      </c>
      <c r="CG276" s="359">
        <f t="shared" ca="1" si="525"/>
        <v>0</v>
      </c>
      <c r="CH276" s="359">
        <f t="shared" ca="1" si="526"/>
        <v>0</v>
      </c>
      <c r="CI276" s="359">
        <f t="shared" ca="1" si="527"/>
        <v>0</v>
      </c>
      <c r="CJ276" s="359">
        <f t="shared" ca="1" si="554"/>
        <v>0</v>
      </c>
      <c r="CL276" s="362">
        <f t="shared" ca="1" si="584"/>
        <v>387</v>
      </c>
      <c r="CM276" s="362">
        <v>268</v>
      </c>
      <c r="CN276" s="371">
        <f t="shared" ca="1" si="585"/>
        <v>0</v>
      </c>
      <c r="CO276" s="359">
        <f t="shared" ca="1" si="597"/>
        <v>0</v>
      </c>
      <c r="CP276" s="359">
        <f t="shared" ca="1" si="528"/>
        <v>0</v>
      </c>
      <c r="CQ276" s="359">
        <f t="shared" ca="1" si="529"/>
        <v>0</v>
      </c>
      <c r="CR276" s="359">
        <f t="shared" ca="1" si="530"/>
        <v>0</v>
      </c>
      <c r="CS276" s="359">
        <f t="shared" ca="1" si="555"/>
        <v>0</v>
      </c>
      <c r="CU276" s="362">
        <f t="shared" ca="1" si="586"/>
        <v>387</v>
      </c>
      <c r="CV276" s="362">
        <v>268</v>
      </c>
      <c r="CW276" s="371">
        <f t="shared" ca="1" si="587"/>
        <v>0</v>
      </c>
      <c r="CX276" s="359">
        <f t="shared" ca="1" si="501"/>
        <v>0</v>
      </c>
      <c r="CY276" s="359">
        <f t="shared" ca="1" si="531"/>
        <v>0</v>
      </c>
      <c r="CZ276" s="359">
        <f t="shared" ca="1" si="532"/>
        <v>0</v>
      </c>
      <c r="DA276" s="359">
        <f t="shared" ca="1" si="533"/>
        <v>0</v>
      </c>
      <c r="DB276" s="359">
        <f t="shared" ca="1" si="556"/>
        <v>0</v>
      </c>
      <c r="DD276" s="362">
        <f t="shared" ca="1" si="588"/>
        <v>387</v>
      </c>
      <c r="DE276" s="362">
        <v>268</v>
      </c>
      <c r="DF276" s="371">
        <f t="shared" ca="1" si="589"/>
        <v>0</v>
      </c>
      <c r="DG276" s="359">
        <f t="shared" ca="1" si="502"/>
        <v>0</v>
      </c>
      <c r="DH276" s="359">
        <f t="shared" ca="1" si="534"/>
        <v>0</v>
      </c>
      <c r="DI276" s="359">
        <f t="shared" ca="1" si="535"/>
        <v>0</v>
      </c>
      <c r="DJ276" s="359">
        <f t="shared" ca="1" si="536"/>
        <v>0</v>
      </c>
      <c r="DK276" s="359">
        <f t="shared" ca="1" si="557"/>
        <v>0</v>
      </c>
      <c r="DM276" s="362">
        <f t="shared" ca="1" si="590"/>
        <v>387</v>
      </c>
      <c r="DN276" s="362">
        <v>268</v>
      </c>
      <c r="DO276" s="371">
        <f t="shared" ca="1" si="591"/>
        <v>0</v>
      </c>
      <c r="DP276" s="359">
        <f t="shared" ca="1" si="503"/>
        <v>0</v>
      </c>
      <c r="DQ276" s="359">
        <f t="shared" ca="1" si="537"/>
        <v>0</v>
      </c>
      <c r="DR276" s="359">
        <f t="shared" ca="1" si="538"/>
        <v>0</v>
      </c>
      <c r="DS276" s="359">
        <f t="shared" ca="1" si="539"/>
        <v>0</v>
      </c>
      <c r="DT276" s="359">
        <f t="shared" ca="1" si="558"/>
        <v>0</v>
      </c>
      <c r="DV276" s="362">
        <f t="shared" ca="1" si="592"/>
        <v>387</v>
      </c>
      <c r="DW276" s="362">
        <v>268</v>
      </c>
      <c r="DX276" s="371">
        <f t="shared" ca="1" si="593"/>
        <v>0</v>
      </c>
      <c r="DY276" s="359">
        <f t="shared" ca="1" si="504"/>
        <v>0</v>
      </c>
      <c r="DZ276" s="359">
        <f t="shared" ca="1" si="540"/>
        <v>0</v>
      </c>
      <c r="EA276" s="359">
        <f t="shared" ca="1" si="541"/>
        <v>0</v>
      </c>
      <c r="EB276" s="359">
        <f t="shared" ca="1" si="542"/>
        <v>0</v>
      </c>
      <c r="EC276" s="359">
        <f t="shared" ca="1" si="559"/>
        <v>0</v>
      </c>
      <c r="EE276" s="362">
        <f t="shared" ca="1" si="594"/>
        <v>387</v>
      </c>
      <c r="EF276" s="362">
        <v>268</v>
      </c>
      <c r="EG276" s="371">
        <f t="shared" ca="1" si="595"/>
        <v>0</v>
      </c>
      <c r="EH276" s="359">
        <f t="shared" ca="1" si="505"/>
        <v>0</v>
      </c>
      <c r="EI276" s="359">
        <f t="shared" ca="1" si="543"/>
        <v>0</v>
      </c>
      <c r="EJ276" s="359">
        <f t="shared" ca="1" si="544"/>
        <v>0</v>
      </c>
      <c r="EK276" s="359">
        <f t="shared" ca="1" si="545"/>
        <v>0</v>
      </c>
      <c r="EL276" s="359">
        <f t="shared" ca="1" si="560"/>
        <v>0</v>
      </c>
    </row>
    <row r="277" spans="7:142" x14ac:dyDescent="0.35">
      <c r="G277" s="372">
        <f ca="1">IFERROR(INDEX('Inflation Rates'!$A$16:$H$138,MATCH('IRA Roth'!$H277,'Inflation Rates'!$A$16:$A$138,0),6)/INDEX('Inflation Rates'!$A$16:$H$138,MATCH('IRA Roth'!$H277,'Inflation Rates'!$A$16:$A$138,0)-1,6)-1,G276)</f>
        <v>2.0999999999999908E-2</v>
      </c>
      <c r="H277" s="362">
        <f t="shared" ca="1" si="561"/>
        <v>2288</v>
      </c>
      <c r="I277" s="362">
        <f t="shared" ca="1" si="561"/>
        <v>388</v>
      </c>
      <c r="J277" s="362">
        <v>269</v>
      </c>
      <c r="K277" s="371">
        <f t="shared" ca="1" si="562"/>
        <v>0</v>
      </c>
      <c r="L277" s="359">
        <f t="shared" ca="1" si="493"/>
        <v>0</v>
      </c>
      <c r="M277" s="359">
        <f t="shared" ca="1" si="506"/>
        <v>0</v>
      </c>
      <c r="N277" s="359">
        <f t="shared" ca="1" si="507"/>
        <v>0</v>
      </c>
      <c r="O277" s="359">
        <f t="shared" ca="1" si="563"/>
        <v>0</v>
      </c>
      <c r="P277" s="359">
        <f t="shared" ca="1" si="546"/>
        <v>0</v>
      </c>
      <c r="R277" s="362">
        <f t="shared" ca="1" si="564"/>
        <v>388</v>
      </c>
      <c r="S277" s="362">
        <v>269</v>
      </c>
      <c r="T277" s="371">
        <f t="shared" ca="1" si="565"/>
        <v>0</v>
      </c>
      <c r="U277" s="359">
        <f t="shared" ca="1" si="494"/>
        <v>0</v>
      </c>
      <c r="V277" s="359">
        <f t="shared" ca="1" si="508"/>
        <v>0</v>
      </c>
      <c r="W277" s="359">
        <f t="shared" ca="1" si="509"/>
        <v>0</v>
      </c>
      <c r="X277" s="359">
        <f t="shared" ca="1" si="566"/>
        <v>0</v>
      </c>
      <c r="Y277" s="359">
        <f t="shared" ca="1" si="547"/>
        <v>0</v>
      </c>
      <c r="AA277" s="362">
        <f t="shared" ca="1" si="567"/>
        <v>388</v>
      </c>
      <c r="AB277" s="362">
        <v>269</v>
      </c>
      <c r="AC277" s="371">
        <f t="shared" ca="1" si="568"/>
        <v>0</v>
      </c>
      <c r="AD277" s="359">
        <f t="shared" ca="1" si="596"/>
        <v>0</v>
      </c>
      <c r="AE277" s="359">
        <f t="shared" ca="1" si="510"/>
        <v>0</v>
      </c>
      <c r="AF277" s="359">
        <f t="shared" ca="1" si="511"/>
        <v>0</v>
      </c>
      <c r="AG277" s="359">
        <f t="shared" ca="1" si="569"/>
        <v>0</v>
      </c>
      <c r="AH277" s="359">
        <f t="shared" ca="1" si="548"/>
        <v>0</v>
      </c>
      <c r="AJ277" s="362">
        <f t="shared" ca="1" si="570"/>
        <v>388</v>
      </c>
      <c r="AK277" s="362">
        <v>269</v>
      </c>
      <c r="AL277" s="371">
        <f t="shared" ca="1" si="571"/>
        <v>0</v>
      </c>
      <c r="AM277" s="359">
        <f t="shared" ca="1" si="495"/>
        <v>0</v>
      </c>
      <c r="AN277" s="359">
        <f t="shared" ca="1" si="512"/>
        <v>0</v>
      </c>
      <c r="AO277" s="359">
        <f t="shared" ca="1" si="513"/>
        <v>0</v>
      </c>
      <c r="AP277" s="359">
        <f t="shared" ca="1" si="572"/>
        <v>0</v>
      </c>
      <c r="AQ277" s="359">
        <f t="shared" ca="1" si="549"/>
        <v>0</v>
      </c>
      <c r="AS277" s="362">
        <f t="shared" ca="1" si="573"/>
        <v>388</v>
      </c>
      <c r="AT277" s="362">
        <v>269</v>
      </c>
      <c r="AU277" s="371">
        <f t="shared" ca="1" si="574"/>
        <v>0</v>
      </c>
      <c r="AV277" s="359">
        <f t="shared" ca="1" si="496"/>
        <v>0</v>
      </c>
      <c r="AW277" s="359">
        <f t="shared" ca="1" si="514"/>
        <v>0</v>
      </c>
      <c r="AX277" s="359">
        <f t="shared" ca="1" si="515"/>
        <v>0</v>
      </c>
      <c r="AY277" s="359">
        <f t="shared" ca="1" si="575"/>
        <v>0</v>
      </c>
      <c r="AZ277" s="359">
        <f t="shared" ca="1" si="550"/>
        <v>0</v>
      </c>
      <c r="BB277" s="362">
        <f t="shared" ca="1" si="576"/>
        <v>388</v>
      </c>
      <c r="BC277" s="362">
        <v>269</v>
      </c>
      <c r="BD277" s="371">
        <f t="shared" ca="1" si="577"/>
        <v>0</v>
      </c>
      <c r="BE277" s="359">
        <f t="shared" ca="1" si="497"/>
        <v>0</v>
      </c>
      <c r="BF277" s="359">
        <f t="shared" ca="1" si="516"/>
        <v>0</v>
      </c>
      <c r="BG277" s="359">
        <f t="shared" ca="1" si="517"/>
        <v>0</v>
      </c>
      <c r="BH277" s="359">
        <f t="shared" ca="1" si="518"/>
        <v>0</v>
      </c>
      <c r="BI277" s="359">
        <f t="shared" ca="1" si="551"/>
        <v>0</v>
      </c>
      <c r="BK277" s="362">
        <f t="shared" ca="1" si="578"/>
        <v>388</v>
      </c>
      <c r="BL277" s="362">
        <v>269</v>
      </c>
      <c r="BM277" s="371">
        <f t="shared" ca="1" si="579"/>
        <v>0</v>
      </c>
      <c r="BN277" s="359">
        <f t="shared" ca="1" si="498"/>
        <v>0</v>
      </c>
      <c r="BO277" s="359">
        <f t="shared" ca="1" si="519"/>
        <v>0</v>
      </c>
      <c r="BP277" s="359">
        <f t="shared" ca="1" si="520"/>
        <v>0</v>
      </c>
      <c r="BQ277" s="359">
        <f t="shared" ca="1" si="521"/>
        <v>0</v>
      </c>
      <c r="BR277" s="359">
        <f t="shared" ca="1" si="552"/>
        <v>0</v>
      </c>
      <c r="BT277" s="362">
        <f t="shared" ca="1" si="580"/>
        <v>388</v>
      </c>
      <c r="BU277" s="362">
        <v>269</v>
      </c>
      <c r="BV277" s="371">
        <f t="shared" ca="1" si="581"/>
        <v>0</v>
      </c>
      <c r="BW277" s="359">
        <f t="shared" ca="1" si="499"/>
        <v>0</v>
      </c>
      <c r="BX277" s="359">
        <f t="shared" ca="1" si="522"/>
        <v>0</v>
      </c>
      <c r="BY277" s="359">
        <f t="shared" ca="1" si="523"/>
        <v>0</v>
      </c>
      <c r="BZ277" s="359">
        <f t="shared" ca="1" si="524"/>
        <v>0</v>
      </c>
      <c r="CA277" s="359">
        <f t="shared" ca="1" si="553"/>
        <v>0</v>
      </c>
      <c r="CC277" s="362">
        <f t="shared" ca="1" si="582"/>
        <v>388</v>
      </c>
      <c r="CD277" s="362">
        <v>269</v>
      </c>
      <c r="CE277" s="371">
        <f t="shared" ca="1" si="583"/>
        <v>0</v>
      </c>
      <c r="CF277" s="359">
        <f t="shared" ca="1" si="500"/>
        <v>0</v>
      </c>
      <c r="CG277" s="359">
        <f t="shared" ca="1" si="525"/>
        <v>0</v>
      </c>
      <c r="CH277" s="359">
        <f t="shared" ca="1" si="526"/>
        <v>0</v>
      </c>
      <c r="CI277" s="359">
        <f t="shared" ca="1" si="527"/>
        <v>0</v>
      </c>
      <c r="CJ277" s="359">
        <f t="shared" ca="1" si="554"/>
        <v>0</v>
      </c>
      <c r="CL277" s="362">
        <f t="shared" ca="1" si="584"/>
        <v>388</v>
      </c>
      <c r="CM277" s="362">
        <v>269</v>
      </c>
      <c r="CN277" s="371">
        <f t="shared" ca="1" si="585"/>
        <v>0</v>
      </c>
      <c r="CO277" s="359">
        <f t="shared" ca="1" si="597"/>
        <v>0</v>
      </c>
      <c r="CP277" s="359">
        <f t="shared" ca="1" si="528"/>
        <v>0</v>
      </c>
      <c r="CQ277" s="359">
        <f t="shared" ca="1" si="529"/>
        <v>0</v>
      </c>
      <c r="CR277" s="359">
        <f t="shared" ca="1" si="530"/>
        <v>0</v>
      </c>
      <c r="CS277" s="359">
        <f t="shared" ca="1" si="555"/>
        <v>0</v>
      </c>
      <c r="CU277" s="362">
        <f t="shared" ca="1" si="586"/>
        <v>388</v>
      </c>
      <c r="CV277" s="362">
        <v>269</v>
      </c>
      <c r="CW277" s="371">
        <f t="shared" ca="1" si="587"/>
        <v>0</v>
      </c>
      <c r="CX277" s="359">
        <f t="shared" ca="1" si="501"/>
        <v>0</v>
      </c>
      <c r="CY277" s="359">
        <f t="shared" ca="1" si="531"/>
        <v>0</v>
      </c>
      <c r="CZ277" s="359">
        <f t="shared" ca="1" si="532"/>
        <v>0</v>
      </c>
      <c r="DA277" s="359">
        <f t="shared" ca="1" si="533"/>
        <v>0</v>
      </c>
      <c r="DB277" s="359">
        <f t="shared" ca="1" si="556"/>
        <v>0</v>
      </c>
      <c r="DD277" s="362">
        <f t="shared" ca="1" si="588"/>
        <v>388</v>
      </c>
      <c r="DE277" s="362">
        <v>269</v>
      </c>
      <c r="DF277" s="371">
        <f t="shared" ca="1" si="589"/>
        <v>0</v>
      </c>
      <c r="DG277" s="359">
        <f t="shared" ca="1" si="502"/>
        <v>0</v>
      </c>
      <c r="DH277" s="359">
        <f t="shared" ca="1" si="534"/>
        <v>0</v>
      </c>
      <c r="DI277" s="359">
        <f t="shared" ca="1" si="535"/>
        <v>0</v>
      </c>
      <c r="DJ277" s="359">
        <f t="shared" ca="1" si="536"/>
        <v>0</v>
      </c>
      <c r="DK277" s="359">
        <f t="shared" ca="1" si="557"/>
        <v>0</v>
      </c>
      <c r="DM277" s="362">
        <f t="shared" ca="1" si="590"/>
        <v>388</v>
      </c>
      <c r="DN277" s="362">
        <v>269</v>
      </c>
      <c r="DO277" s="371">
        <f t="shared" ca="1" si="591"/>
        <v>0</v>
      </c>
      <c r="DP277" s="359">
        <f t="shared" ca="1" si="503"/>
        <v>0</v>
      </c>
      <c r="DQ277" s="359">
        <f t="shared" ca="1" si="537"/>
        <v>0</v>
      </c>
      <c r="DR277" s="359">
        <f t="shared" ca="1" si="538"/>
        <v>0</v>
      </c>
      <c r="DS277" s="359">
        <f t="shared" ca="1" si="539"/>
        <v>0</v>
      </c>
      <c r="DT277" s="359">
        <f t="shared" ca="1" si="558"/>
        <v>0</v>
      </c>
      <c r="DV277" s="362">
        <f t="shared" ca="1" si="592"/>
        <v>388</v>
      </c>
      <c r="DW277" s="362">
        <v>269</v>
      </c>
      <c r="DX277" s="371">
        <f t="shared" ca="1" si="593"/>
        <v>0</v>
      </c>
      <c r="DY277" s="359">
        <f t="shared" ca="1" si="504"/>
        <v>0</v>
      </c>
      <c r="DZ277" s="359">
        <f t="shared" ca="1" si="540"/>
        <v>0</v>
      </c>
      <c r="EA277" s="359">
        <f t="shared" ca="1" si="541"/>
        <v>0</v>
      </c>
      <c r="EB277" s="359">
        <f t="shared" ca="1" si="542"/>
        <v>0</v>
      </c>
      <c r="EC277" s="359">
        <f t="shared" ca="1" si="559"/>
        <v>0</v>
      </c>
      <c r="EE277" s="362">
        <f t="shared" ca="1" si="594"/>
        <v>388</v>
      </c>
      <c r="EF277" s="362">
        <v>269</v>
      </c>
      <c r="EG277" s="371">
        <f t="shared" ca="1" si="595"/>
        <v>0</v>
      </c>
      <c r="EH277" s="359">
        <f t="shared" ca="1" si="505"/>
        <v>0</v>
      </c>
      <c r="EI277" s="359">
        <f t="shared" ca="1" si="543"/>
        <v>0</v>
      </c>
      <c r="EJ277" s="359">
        <f t="shared" ca="1" si="544"/>
        <v>0</v>
      </c>
      <c r="EK277" s="359">
        <f t="shared" ca="1" si="545"/>
        <v>0</v>
      </c>
      <c r="EL277" s="359">
        <f t="shared" ca="1" si="560"/>
        <v>0</v>
      </c>
    </row>
    <row r="278" spans="7:142" x14ac:dyDescent="0.35">
      <c r="G278" s="372">
        <f ca="1">IFERROR(INDEX('Inflation Rates'!$A$16:$H$138,MATCH('IRA Roth'!$H278,'Inflation Rates'!$A$16:$A$138,0),6)/INDEX('Inflation Rates'!$A$16:$H$138,MATCH('IRA Roth'!$H278,'Inflation Rates'!$A$16:$A$138,0)-1,6)-1,G277)</f>
        <v>2.0999999999999908E-2</v>
      </c>
      <c r="H278" s="362">
        <f t="shared" ca="1" si="561"/>
        <v>2289</v>
      </c>
      <c r="I278" s="362">
        <f t="shared" ca="1" si="561"/>
        <v>389</v>
      </c>
      <c r="J278" s="362">
        <v>270</v>
      </c>
      <c r="K278" s="371">
        <f t="shared" ca="1" si="562"/>
        <v>0</v>
      </c>
      <c r="L278" s="359">
        <f t="shared" ca="1" si="493"/>
        <v>0</v>
      </c>
      <c r="M278" s="359">
        <f t="shared" ca="1" si="506"/>
        <v>0</v>
      </c>
      <c r="N278" s="359">
        <f t="shared" ca="1" si="507"/>
        <v>0</v>
      </c>
      <c r="O278" s="359">
        <f t="shared" ca="1" si="563"/>
        <v>0</v>
      </c>
      <c r="P278" s="359">
        <f t="shared" ca="1" si="546"/>
        <v>0</v>
      </c>
      <c r="R278" s="362">
        <f t="shared" ca="1" si="564"/>
        <v>389</v>
      </c>
      <c r="S278" s="362">
        <v>270</v>
      </c>
      <c r="T278" s="371">
        <f t="shared" ca="1" si="565"/>
        <v>0</v>
      </c>
      <c r="U278" s="359">
        <f t="shared" ca="1" si="494"/>
        <v>0</v>
      </c>
      <c r="V278" s="359">
        <f t="shared" ca="1" si="508"/>
        <v>0</v>
      </c>
      <c r="W278" s="359">
        <f t="shared" ca="1" si="509"/>
        <v>0</v>
      </c>
      <c r="X278" s="359">
        <f t="shared" ca="1" si="566"/>
        <v>0</v>
      </c>
      <c r="Y278" s="359">
        <f t="shared" ca="1" si="547"/>
        <v>0</v>
      </c>
      <c r="AA278" s="362">
        <f t="shared" ca="1" si="567"/>
        <v>389</v>
      </c>
      <c r="AB278" s="362">
        <v>270</v>
      </c>
      <c r="AC278" s="371">
        <f t="shared" ca="1" si="568"/>
        <v>0</v>
      </c>
      <c r="AD278" s="359">
        <f t="shared" ca="1" si="596"/>
        <v>0</v>
      </c>
      <c r="AE278" s="359">
        <f t="shared" ca="1" si="510"/>
        <v>0</v>
      </c>
      <c r="AF278" s="359">
        <f t="shared" ca="1" si="511"/>
        <v>0</v>
      </c>
      <c r="AG278" s="359">
        <f t="shared" ca="1" si="569"/>
        <v>0</v>
      </c>
      <c r="AH278" s="359">
        <f t="shared" ca="1" si="548"/>
        <v>0</v>
      </c>
      <c r="AJ278" s="362">
        <f t="shared" ca="1" si="570"/>
        <v>389</v>
      </c>
      <c r="AK278" s="362">
        <v>270</v>
      </c>
      <c r="AL278" s="371">
        <f t="shared" ca="1" si="571"/>
        <v>0</v>
      </c>
      <c r="AM278" s="359">
        <f t="shared" ca="1" si="495"/>
        <v>0</v>
      </c>
      <c r="AN278" s="359">
        <f t="shared" ca="1" si="512"/>
        <v>0</v>
      </c>
      <c r="AO278" s="359">
        <f t="shared" ca="1" si="513"/>
        <v>0</v>
      </c>
      <c r="AP278" s="359">
        <f t="shared" ca="1" si="572"/>
        <v>0</v>
      </c>
      <c r="AQ278" s="359">
        <f t="shared" ca="1" si="549"/>
        <v>0</v>
      </c>
      <c r="AS278" s="362">
        <f t="shared" ca="1" si="573"/>
        <v>389</v>
      </c>
      <c r="AT278" s="362">
        <v>270</v>
      </c>
      <c r="AU278" s="371">
        <f t="shared" ca="1" si="574"/>
        <v>0</v>
      </c>
      <c r="AV278" s="359">
        <f t="shared" ca="1" si="496"/>
        <v>0</v>
      </c>
      <c r="AW278" s="359">
        <f t="shared" ca="1" si="514"/>
        <v>0</v>
      </c>
      <c r="AX278" s="359">
        <f t="shared" ca="1" si="515"/>
        <v>0</v>
      </c>
      <c r="AY278" s="359">
        <f t="shared" ca="1" si="575"/>
        <v>0</v>
      </c>
      <c r="AZ278" s="359">
        <f t="shared" ca="1" si="550"/>
        <v>0</v>
      </c>
      <c r="BB278" s="362">
        <f t="shared" ca="1" si="576"/>
        <v>389</v>
      </c>
      <c r="BC278" s="362">
        <v>270</v>
      </c>
      <c r="BD278" s="371">
        <f t="shared" ca="1" si="577"/>
        <v>0</v>
      </c>
      <c r="BE278" s="359">
        <f t="shared" ca="1" si="497"/>
        <v>0</v>
      </c>
      <c r="BF278" s="359">
        <f t="shared" ca="1" si="516"/>
        <v>0</v>
      </c>
      <c r="BG278" s="359">
        <f t="shared" ca="1" si="517"/>
        <v>0</v>
      </c>
      <c r="BH278" s="359">
        <f t="shared" ca="1" si="518"/>
        <v>0</v>
      </c>
      <c r="BI278" s="359">
        <f t="shared" ca="1" si="551"/>
        <v>0</v>
      </c>
      <c r="BK278" s="362">
        <f t="shared" ca="1" si="578"/>
        <v>389</v>
      </c>
      <c r="BL278" s="362">
        <v>270</v>
      </c>
      <c r="BM278" s="371">
        <f t="shared" ca="1" si="579"/>
        <v>0</v>
      </c>
      <c r="BN278" s="359">
        <f t="shared" ca="1" si="498"/>
        <v>0</v>
      </c>
      <c r="BO278" s="359">
        <f t="shared" ca="1" si="519"/>
        <v>0</v>
      </c>
      <c r="BP278" s="359">
        <f t="shared" ca="1" si="520"/>
        <v>0</v>
      </c>
      <c r="BQ278" s="359">
        <f t="shared" ca="1" si="521"/>
        <v>0</v>
      </c>
      <c r="BR278" s="359">
        <f t="shared" ca="1" si="552"/>
        <v>0</v>
      </c>
      <c r="BT278" s="362">
        <f t="shared" ca="1" si="580"/>
        <v>389</v>
      </c>
      <c r="BU278" s="362">
        <v>270</v>
      </c>
      <c r="BV278" s="371">
        <f t="shared" ca="1" si="581"/>
        <v>0</v>
      </c>
      <c r="BW278" s="359">
        <f t="shared" ca="1" si="499"/>
        <v>0</v>
      </c>
      <c r="BX278" s="359">
        <f t="shared" ca="1" si="522"/>
        <v>0</v>
      </c>
      <c r="BY278" s="359">
        <f t="shared" ca="1" si="523"/>
        <v>0</v>
      </c>
      <c r="BZ278" s="359">
        <f t="shared" ca="1" si="524"/>
        <v>0</v>
      </c>
      <c r="CA278" s="359">
        <f t="shared" ca="1" si="553"/>
        <v>0</v>
      </c>
      <c r="CC278" s="362">
        <f t="shared" ca="1" si="582"/>
        <v>389</v>
      </c>
      <c r="CD278" s="362">
        <v>270</v>
      </c>
      <c r="CE278" s="371">
        <f t="shared" ca="1" si="583"/>
        <v>0</v>
      </c>
      <c r="CF278" s="359">
        <f t="shared" ca="1" si="500"/>
        <v>0</v>
      </c>
      <c r="CG278" s="359">
        <f t="shared" ca="1" si="525"/>
        <v>0</v>
      </c>
      <c r="CH278" s="359">
        <f t="shared" ca="1" si="526"/>
        <v>0</v>
      </c>
      <c r="CI278" s="359">
        <f t="shared" ca="1" si="527"/>
        <v>0</v>
      </c>
      <c r="CJ278" s="359">
        <f t="shared" ca="1" si="554"/>
        <v>0</v>
      </c>
      <c r="CL278" s="362">
        <f t="shared" ca="1" si="584"/>
        <v>389</v>
      </c>
      <c r="CM278" s="362">
        <v>270</v>
      </c>
      <c r="CN278" s="371">
        <f t="shared" ca="1" si="585"/>
        <v>0</v>
      </c>
      <c r="CO278" s="359">
        <f t="shared" ca="1" si="597"/>
        <v>0</v>
      </c>
      <c r="CP278" s="359">
        <f t="shared" ca="1" si="528"/>
        <v>0</v>
      </c>
      <c r="CQ278" s="359">
        <f t="shared" ca="1" si="529"/>
        <v>0</v>
      </c>
      <c r="CR278" s="359">
        <f t="shared" ca="1" si="530"/>
        <v>0</v>
      </c>
      <c r="CS278" s="359">
        <f t="shared" ca="1" si="555"/>
        <v>0</v>
      </c>
      <c r="CU278" s="362">
        <f t="shared" ca="1" si="586"/>
        <v>389</v>
      </c>
      <c r="CV278" s="362">
        <v>270</v>
      </c>
      <c r="CW278" s="371">
        <f t="shared" ca="1" si="587"/>
        <v>0</v>
      </c>
      <c r="CX278" s="359">
        <f t="shared" ca="1" si="501"/>
        <v>0</v>
      </c>
      <c r="CY278" s="359">
        <f t="shared" ca="1" si="531"/>
        <v>0</v>
      </c>
      <c r="CZ278" s="359">
        <f t="shared" ca="1" si="532"/>
        <v>0</v>
      </c>
      <c r="DA278" s="359">
        <f t="shared" ca="1" si="533"/>
        <v>0</v>
      </c>
      <c r="DB278" s="359">
        <f t="shared" ca="1" si="556"/>
        <v>0</v>
      </c>
      <c r="DD278" s="362">
        <f t="shared" ca="1" si="588"/>
        <v>389</v>
      </c>
      <c r="DE278" s="362">
        <v>270</v>
      </c>
      <c r="DF278" s="371">
        <f t="shared" ca="1" si="589"/>
        <v>0</v>
      </c>
      <c r="DG278" s="359">
        <f t="shared" ca="1" si="502"/>
        <v>0</v>
      </c>
      <c r="DH278" s="359">
        <f t="shared" ca="1" si="534"/>
        <v>0</v>
      </c>
      <c r="DI278" s="359">
        <f t="shared" ca="1" si="535"/>
        <v>0</v>
      </c>
      <c r="DJ278" s="359">
        <f t="shared" ca="1" si="536"/>
        <v>0</v>
      </c>
      <c r="DK278" s="359">
        <f t="shared" ca="1" si="557"/>
        <v>0</v>
      </c>
      <c r="DM278" s="362">
        <f t="shared" ca="1" si="590"/>
        <v>389</v>
      </c>
      <c r="DN278" s="362">
        <v>270</v>
      </c>
      <c r="DO278" s="371">
        <f t="shared" ca="1" si="591"/>
        <v>0</v>
      </c>
      <c r="DP278" s="359">
        <f t="shared" ca="1" si="503"/>
        <v>0</v>
      </c>
      <c r="DQ278" s="359">
        <f t="shared" ca="1" si="537"/>
        <v>0</v>
      </c>
      <c r="DR278" s="359">
        <f t="shared" ca="1" si="538"/>
        <v>0</v>
      </c>
      <c r="DS278" s="359">
        <f t="shared" ca="1" si="539"/>
        <v>0</v>
      </c>
      <c r="DT278" s="359">
        <f t="shared" ca="1" si="558"/>
        <v>0</v>
      </c>
      <c r="DV278" s="362">
        <f t="shared" ca="1" si="592"/>
        <v>389</v>
      </c>
      <c r="DW278" s="362">
        <v>270</v>
      </c>
      <c r="DX278" s="371">
        <f t="shared" ca="1" si="593"/>
        <v>0</v>
      </c>
      <c r="DY278" s="359">
        <f t="shared" ca="1" si="504"/>
        <v>0</v>
      </c>
      <c r="DZ278" s="359">
        <f t="shared" ca="1" si="540"/>
        <v>0</v>
      </c>
      <c r="EA278" s="359">
        <f t="shared" ca="1" si="541"/>
        <v>0</v>
      </c>
      <c r="EB278" s="359">
        <f t="shared" ca="1" si="542"/>
        <v>0</v>
      </c>
      <c r="EC278" s="359">
        <f t="shared" ca="1" si="559"/>
        <v>0</v>
      </c>
      <c r="EE278" s="362">
        <f t="shared" ca="1" si="594"/>
        <v>389</v>
      </c>
      <c r="EF278" s="362">
        <v>270</v>
      </c>
      <c r="EG278" s="371">
        <f t="shared" ca="1" si="595"/>
        <v>0</v>
      </c>
      <c r="EH278" s="359">
        <f t="shared" ca="1" si="505"/>
        <v>0</v>
      </c>
      <c r="EI278" s="359">
        <f t="shared" ca="1" si="543"/>
        <v>0</v>
      </c>
      <c r="EJ278" s="359">
        <f t="shared" ca="1" si="544"/>
        <v>0</v>
      </c>
      <c r="EK278" s="359">
        <f t="shared" ca="1" si="545"/>
        <v>0</v>
      </c>
      <c r="EL278" s="359">
        <f t="shared" ca="1" si="560"/>
        <v>0</v>
      </c>
    </row>
    <row r="279" spans="7:142" x14ac:dyDescent="0.35">
      <c r="G279" s="372">
        <f ca="1">IFERROR(INDEX('Inflation Rates'!$A$16:$H$138,MATCH('IRA Roth'!$H279,'Inflation Rates'!$A$16:$A$138,0),6)/INDEX('Inflation Rates'!$A$16:$H$138,MATCH('IRA Roth'!$H279,'Inflation Rates'!$A$16:$A$138,0)-1,6)-1,G278)</f>
        <v>2.0999999999999908E-2</v>
      </c>
      <c r="H279" s="362">
        <f t="shared" ca="1" si="561"/>
        <v>2290</v>
      </c>
      <c r="I279" s="362">
        <f t="shared" ca="1" si="561"/>
        <v>390</v>
      </c>
      <c r="J279" s="362">
        <v>271</v>
      </c>
      <c r="K279" s="371">
        <f t="shared" ca="1" si="562"/>
        <v>0</v>
      </c>
      <c r="L279" s="359">
        <f t="shared" ca="1" si="493"/>
        <v>0</v>
      </c>
      <c r="M279" s="359">
        <f t="shared" ca="1" si="506"/>
        <v>0</v>
      </c>
      <c r="N279" s="359">
        <f t="shared" ca="1" si="507"/>
        <v>0</v>
      </c>
      <c r="O279" s="359">
        <f t="shared" ca="1" si="563"/>
        <v>0</v>
      </c>
      <c r="P279" s="359">
        <f t="shared" ca="1" si="546"/>
        <v>0</v>
      </c>
      <c r="R279" s="362">
        <f t="shared" ca="1" si="564"/>
        <v>390</v>
      </c>
      <c r="S279" s="362">
        <v>271</v>
      </c>
      <c r="T279" s="371">
        <f t="shared" ca="1" si="565"/>
        <v>0</v>
      </c>
      <c r="U279" s="359">
        <f t="shared" ca="1" si="494"/>
        <v>0</v>
      </c>
      <c r="V279" s="359">
        <f t="shared" ca="1" si="508"/>
        <v>0</v>
      </c>
      <c r="W279" s="359">
        <f t="shared" ca="1" si="509"/>
        <v>0</v>
      </c>
      <c r="X279" s="359">
        <f t="shared" ca="1" si="566"/>
        <v>0</v>
      </c>
      <c r="Y279" s="359">
        <f t="shared" ca="1" si="547"/>
        <v>0</v>
      </c>
      <c r="AA279" s="362">
        <f t="shared" ca="1" si="567"/>
        <v>390</v>
      </c>
      <c r="AB279" s="362">
        <v>271</v>
      </c>
      <c r="AC279" s="371">
        <f t="shared" ca="1" si="568"/>
        <v>0</v>
      </c>
      <c r="AD279" s="359">
        <f t="shared" ca="1" si="596"/>
        <v>0</v>
      </c>
      <c r="AE279" s="359">
        <f t="shared" ca="1" si="510"/>
        <v>0</v>
      </c>
      <c r="AF279" s="359">
        <f t="shared" ca="1" si="511"/>
        <v>0</v>
      </c>
      <c r="AG279" s="359">
        <f t="shared" ca="1" si="569"/>
        <v>0</v>
      </c>
      <c r="AH279" s="359">
        <f t="shared" ca="1" si="548"/>
        <v>0</v>
      </c>
      <c r="AJ279" s="362">
        <f t="shared" ca="1" si="570"/>
        <v>390</v>
      </c>
      <c r="AK279" s="362">
        <v>271</v>
      </c>
      <c r="AL279" s="371">
        <f t="shared" ca="1" si="571"/>
        <v>0</v>
      </c>
      <c r="AM279" s="359">
        <f t="shared" ca="1" si="495"/>
        <v>0</v>
      </c>
      <c r="AN279" s="359">
        <f t="shared" ca="1" si="512"/>
        <v>0</v>
      </c>
      <c r="AO279" s="359">
        <f t="shared" ca="1" si="513"/>
        <v>0</v>
      </c>
      <c r="AP279" s="359">
        <f t="shared" ca="1" si="572"/>
        <v>0</v>
      </c>
      <c r="AQ279" s="359">
        <f t="shared" ca="1" si="549"/>
        <v>0</v>
      </c>
      <c r="AS279" s="362">
        <f t="shared" ca="1" si="573"/>
        <v>390</v>
      </c>
      <c r="AT279" s="362">
        <v>271</v>
      </c>
      <c r="AU279" s="371">
        <f t="shared" ca="1" si="574"/>
        <v>0</v>
      </c>
      <c r="AV279" s="359">
        <f t="shared" ca="1" si="496"/>
        <v>0</v>
      </c>
      <c r="AW279" s="359">
        <f t="shared" ca="1" si="514"/>
        <v>0</v>
      </c>
      <c r="AX279" s="359">
        <f t="shared" ca="1" si="515"/>
        <v>0</v>
      </c>
      <c r="AY279" s="359">
        <f t="shared" ca="1" si="575"/>
        <v>0</v>
      </c>
      <c r="AZ279" s="359">
        <f t="shared" ca="1" si="550"/>
        <v>0</v>
      </c>
      <c r="BB279" s="362">
        <f t="shared" ca="1" si="576"/>
        <v>390</v>
      </c>
      <c r="BC279" s="362">
        <v>271</v>
      </c>
      <c r="BD279" s="371">
        <f t="shared" ca="1" si="577"/>
        <v>0</v>
      </c>
      <c r="BE279" s="359">
        <f t="shared" ca="1" si="497"/>
        <v>0</v>
      </c>
      <c r="BF279" s="359">
        <f t="shared" ca="1" si="516"/>
        <v>0</v>
      </c>
      <c r="BG279" s="359">
        <f t="shared" ca="1" si="517"/>
        <v>0</v>
      </c>
      <c r="BH279" s="359">
        <f t="shared" ca="1" si="518"/>
        <v>0</v>
      </c>
      <c r="BI279" s="359">
        <f t="shared" ca="1" si="551"/>
        <v>0</v>
      </c>
      <c r="BK279" s="362">
        <f t="shared" ca="1" si="578"/>
        <v>390</v>
      </c>
      <c r="BL279" s="362">
        <v>271</v>
      </c>
      <c r="BM279" s="371">
        <f t="shared" ca="1" si="579"/>
        <v>0</v>
      </c>
      <c r="BN279" s="359">
        <f t="shared" ca="1" si="498"/>
        <v>0</v>
      </c>
      <c r="BO279" s="359">
        <f t="shared" ca="1" si="519"/>
        <v>0</v>
      </c>
      <c r="BP279" s="359">
        <f t="shared" ca="1" si="520"/>
        <v>0</v>
      </c>
      <c r="BQ279" s="359">
        <f t="shared" ca="1" si="521"/>
        <v>0</v>
      </c>
      <c r="BR279" s="359">
        <f t="shared" ca="1" si="552"/>
        <v>0</v>
      </c>
      <c r="BT279" s="362">
        <f t="shared" ca="1" si="580"/>
        <v>390</v>
      </c>
      <c r="BU279" s="362">
        <v>271</v>
      </c>
      <c r="BV279" s="371">
        <f t="shared" ca="1" si="581"/>
        <v>0</v>
      </c>
      <c r="BW279" s="359">
        <f t="shared" ca="1" si="499"/>
        <v>0</v>
      </c>
      <c r="BX279" s="359">
        <f t="shared" ca="1" si="522"/>
        <v>0</v>
      </c>
      <c r="BY279" s="359">
        <f t="shared" ca="1" si="523"/>
        <v>0</v>
      </c>
      <c r="BZ279" s="359">
        <f t="shared" ca="1" si="524"/>
        <v>0</v>
      </c>
      <c r="CA279" s="359">
        <f t="shared" ca="1" si="553"/>
        <v>0</v>
      </c>
      <c r="CC279" s="362">
        <f t="shared" ca="1" si="582"/>
        <v>390</v>
      </c>
      <c r="CD279" s="362">
        <v>271</v>
      </c>
      <c r="CE279" s="371">
        <f t="shared" ca="1" si="583"/>
        <v>0</v>
      </c>
      <c r="CF279" s="359">
        <f t="shared" ca="1" si="500"/>
        <v>0</v>
      </c>
      <c r="CG279" s="359">
        <f t="shared" ca="1" si="525"/>
        <v>0</v>
      </c>
      <c r="CH279" s="359">
        <f t="shared" ca="1" si="526"/>
        <v>0</v>
      </c>
      <c r="CI279" s="359">
        <f t="shared" ca="1" si="527"/>
        <v>0</v>
      </c>
      <c r="CJ279" s="359">
        <f t="shared" ca="1" si="554"/>
        <v>0</v>
      </c>
      <c r="CL279" s="362">
        <f t="shared" ca="1" si="584"/>
        <v>390</v>
      </c>
      <c r="CM279" s="362">
        <v>271</v>
      </c>
      <c r="CN279" s="371">
        <f t="shared" ca="1" si="585"/>
        <v>0</v>
      </c>
      <c r="CO279" s="359">
        <f t="shared" ca="1" si="597"/>
        <v>0</v>
      </c>
      <c r="CP279" s="359">
        <f t="shared" ca="1" si="528"/>
        <v>0</v>
      </c>
      <c r="CQ279" s="359">
        <f t="shared" ca="1" si="529"/>
        <v>0</v>
      </c>
      <c r="CR279" s="359">
        <f t="shared" ca="1" si="530"/>
        <v>0</v>
      </c>
      <c r="CS279" s="359">
        <f t="shared" ca="1" si="555"/>
        <v>0</v>
      </c>
      <c r="CU279" s="362">
        <f t="shared" ca="1" si="586"/>
        <v>390</v>
      </c>
      <c r="CV279" s="362">
        <v>271</v>
      </c>
      <c r="CW279" s="371">
        <f t="shared" ca="1" si="587"/>
        <v>0</v>
      </c>
      <c r="CX279" s="359">
        <f t="shared" ca="1" si="501"/>
        <v>0</v>
      </c>
      <c r="CY279" s="359">
        <f t="shared" ca="1" si="531"/>
        <v>0</v>
      </c>
      <c r="CZ279" s="359">
        <f t="shared" ca="1" si="532"/>
        <v>0</v>
      </c>
      <c r="DA279" s="359">
        <f t="shared" ca="1" si="533"/>
        <v>0</v>
      </c>
      <c r="DB279" s="359">
        <f t="shared" ca="1" si="556"/>
        <v>0</v>
      </c>
      <c r="DD279" s="362">
        <f t="shared" ca="1" si="588"/>
        <v>390</v>
      </c>
      <c r="DE279" s="362">
        <v>271</v>
      </c>
      <c r="DF279" s="371">
        <f t="shared" ca="1" si="589"/>
        <v>0</v>
      </c>
      <c r="DG279" s="359">
        <f t="shared" ca="1" si="502"/>
        <v>0</v>
      </c>
      <c r="DH279" s="359">
        <f t="shared" ca="1" si="534"/>
        <v>0</v>
      </c>
      <c r="DI279" s="359">
        <f t="shared" ca="1" si="535"/>
        <v>0</v>
      </c>
      <c r="DJ279" s="359">
        <f t="shared" ca="1" si="536"/>
        <v>0</v>
      </c>
      <c r="DK279" s="359">
        <f t="shared" ca="1" si="557"/>
        <v>0</v>
      </c>
      <c r="DM279" s="362">
        <f t="shared" ca="1" si="590"/>
        <v>390</v>
      </c>
      <c r="DN279" s="362">
        <v>271</v>
      </c>
      <c r="DO279" s="371">
        <f t="shared" ca="1" si="591"/>
        <v>0</v>
      </c>
      <c r="DP279" s="359">
        <f t="shared" ca="1" si="503"/>
        <v>0</v>
      </c>
      <c r="DQ279" s="359">
        <f t="shared" ca="1" si="537"/>
        <v>0</v>
      </c>
      <c r="DR279" s="359">
        <f t="shared" ca="1" si="538"/>
        <v>0</v>
      </c>
      <c r="DS279" s="359">
        <f t="shared" ca="1" si="539"/>
        <v>0</v>
      </c>
      <c r="DT279" s="359">
        <f t="shared" ca="1" si="558"/>
        <v>0</v>
      </c>
      <c r="DV279" s="362">
        <f t="shared" ca="1" si="592"/>
        <v>390</v>
      </c>
      <c r="DW279" s="362">
        <v>271</v>
      </c>
      <c r="DX279" s="371">
        <f t="shared" ca="1" si="593"/>
        <v>0</v>
      </c>
      <c r="DY279" s="359">
        <f t="shared" ca="1" si="504"/>
        <v>0</v>
      </c>
      <c r="DZ279" s="359">
        <f t="shared" ca="1" si="540"/>
        <v>0</v>
      </c>
      <c r="EA279" s="359">
        <f t="shared" ca="1" si="541"/>
        <v>0</v>
      </c>
      <c r="EB279" s="359">
        <f t="shared" ca="1" si="542"/>
        <v>0</v>
      </c>
      <c r="EC279" s="359">
        <f t="shared" ca="1" si="559"/>
        <v>0</v>
      </c>
      <c r="EE279" s="362">
        <f t="shared" ca="1" si="594"/>
        <v>390</v>
      </c>
      <c r="EF279" s="362">
        <v>271</v>
      </c>
      <c r="EG279" s="371">
        <f t="shared" ca="1" si="595"/>
        <v>0</v>
      </c>
      <c r="EH279" s="359">
        <f t="shared" ca="1" si="505"/>
        <v>0</v>
      </c>
      <c r="EI279" s="359">
        <f t="shared" ca="1" si="543"/>
        <v>0</v>
      </c>
      <c r="EJ279" s="359">
        <f t="shared" ca="1" si="544"/>
        <v>0</v>
      </c>
      <c r="EK279" s="359">
        <f t="shared" ca="1" si="545"/>
        <v>0</v>
      </c>
      <c r="EL279" s="359">
        <f t="shared" ca="1" si="560"/>
        <v>0</v>
      </c>
    </row>
    <row r="280" spans="7:142" x14ac:dyDescent="0.35">
      <c r="G280" s="372">
        <f ca="1">IFERROR(INDEX('Inflation Rates'!$A$16:$H$138,MATCH('IRA Roth'!$H280,'Inflation Rates'!$A$16:$A$138,0),6)/INDEX('Inflation Rates'!$A$16:$H$138,MATCH('IRA Roth'!$H280,'Inflation Rates'!$A$16:$A$138,0)-1,6)-1,G279)</f>
        <v>2.0999999999999908E-2</v>
      </c>
      <c r="H280" s="362">
        <f t="shared" ca="1" si="561"/>
        <v>2291</v>
      </c>
      <c r="I280" s="362">
        <f t="shared" ca="1" si="561"/>
        <v>391</v>
      </c>
      <c r="J280" s="362">
        <v>272</v>
      </c>
      <c r="K280" s="371">
        <f t="shared" ca="1" si="562"/>
        <v>0</v>
      </c>
      <c r="L280" s="359">
        <f t="shared" ca="1" si="493"/>
        <v>0</v>
      </c>
      <c r="M280" s="359">
        <f t="shared" ca="1" si="506"/>
        <v>0</v>
      </c>
      <c r="N280" s="359">
        <f t="shared" ca="1" si="507"/>
        <v>0</v>
      </c>
      <c r="O280" s="359">
        <f t="shared" ca="1" si="563"/>
        <v>0</v>
      </c>
      <c r="P280" s="359">
        <f t="shared" ca="1" si="546"/>
        <v>0</v>
      </c>
      <c r="R280" s="362">
        <f t="shared" ca="1" si="564"/>
        <v>391</v>
      </c>
      <c r="S280" s="362">
        <v>272</v>
      </c>
      <c r="T280" s="371">
        <f t="shared" ca="1" si="565"/>
        <v>0</v>
      </c>
      <c r="U280" s="359">
        <f t="shared" ca="1" si="494"/>
        <v>0</v>
      </c>
      <c r="V280" s="359">
        <f t="shared" ca="1" si="508"/>
        <v>0</v>
      </c>
      <c r="W280" s="359">
        <f t="shared" ca="1" si="509"/>
        <v>0</v>
      </c>
      <c r="X280" s="359">
        <f t="shared" ca="1" si="566"/>
        <v>0</v>
      </c>
      <c r="Y280" s="359">
        <f t="shared" ca="1" si="547"/>
        <v>0</v>
      </c>
      <c r="AA280" s="362">
        <f t="shared" ca="1" si="567"/>
        <v>391</v>
      </c>
      <c r="AB280" s="362">
        <v>272</v>
      </c>
      <c r="AC280" s="371">
        <f t="shared" ca="1" si="568"/>
        <v>0</v>
      </c>
      <c r="AD280" s="359">
        <f t="shared" ca="1" si="596"/>
        <v>0</v>
      </c>
      <c r="AE280" s="359">
        <f t="shared" ca="1" si="510"/>
        <v>0</v>
      </c>
      <c r="AF280" s="359">
        <f t="shared" ca="1" si="511"/>
        <v>0</v>
      </c>
      <c r="AG280" s="359">
        <f t="shared" ca="1" si="569"/>
        <v>0</v>
      </c>
      <c r="AH280" s="359">
        <f t="shared" ca="1" si="548"/>
        <v>0</v>
      </c>
      <c r="AJ280" s="362">
        <f t="shared" ca="1" si="570"/>
        <v>391</v>
      </c>
      <c r="AK280" s="362">
        <v>272</v>
      </c>
      <c r="AL280" s="371">
        <f t="shared" ca="1" si="571"/>
        <v>0</v>
      </c>
      <c r="AM280" s="359">
        <f t="shared" ca="1" si="495"/>
        <v>0</v>
      </c>
      <c r="AN280" s="359">
        <f t="shared" ca="1" si="512"/>
        <v>0</v>
      </c>
      <c r="AO280" s="359">
        <f t="shared" ca="1" si="513"/>
        <v>0</v>
      </c>
      <c r="AP280" s="359">
        <f t="shared" ca="1" si="572"/>
        <v>0</v>
      </c>
      <c r="AQ280" s="359">
        <f t="shared" ca="1" si="549"/>
        <v>0</v>
      </c>
      <c r="AS280" s="362">
        <f t="shared" ca="1" si="573"/>
        <v>391</v>
      </c>
      <c r="AT280" s="362">
        <v>272</v>
      </c>
      <c r="AU280" s="371">
        <f t="shared" ca="1" si="574"/>
        <v>0</v>
      </c>
      <c r="AV280" s="359">
        <f t="shared" ca="1" si="496"/>
        <v>0</v>
      </c>
      <c r="AW280" s="359">
        <f t="shared" ca="1" si="514"/>
        <v>0</v>
      </c>
      <c r="AX280" s="359">
        <f t="shared" ca="1" si="515"/>
        <v>0</v>
      </c>
      <c r="AY280" s="359">
        <f t="shared" ca="1" si="575"/>
        <v>0</v>
      </c>
      <c r="AZ280" s="359">
        <f t="shared" ca="1" si="550"/>
        <v>0</v>
      </c>
      <c r="BB280" s="362">
        <f t="shared" ca="1" si="576"/>
        <v>391</v>
      </c>
      <c r="BC280" s="362">
        <v>272</v>
      </c>
      <c r="BD280" s="371">
        <f t="shared" ca="1" si="577"/>
        <v>0</v>
      </c>
      <c r="BE280" s="359">
        <f t="shared" ca="1" si="497"/>
        <v>0</v>
      </c>
      <c r="BF280" s="359">
        <f t="shared" ca="1" si="516"/>
        <v>0</v>
      </c>
      <c r="BG280" s="359">
        <f t="shared" ca="1" si="517"/>
        <v>0</v>
      </c>
      <c r="BH280" s="359">
        <f t="shared" ca="1" si="518"/>
        <v>0</v>
      </c>
      <c r="BI280" s="359">
        <f t="shared" ca="1" si="551"/>
        <v>0</v>
      </c>
      <c r="BK280" s="362">
        <f t="shared" ca="1" si="578"/>
        <v>391</v>
      </c>
      <c r="BL280" s="362">
        <v>272</v>
      </c>
      <c r="BM280" s="371">
        <f t="shared" ca="1" si="579"/>
        <v>0</v>
      </c>
      <c r="BN280" s="359">
        <f t="shared" ca="1" si="498"/>
        <v>0</v>
      </c>
      <c r="BO280" s="359">
        <f t="shared" ca="1" si="519"/>
        <v>0</v>
      </c>
      <c r="BP280" s="359">
        <f t="shared" ca="1" si="520"/>
        <v>0</v>
      </c>
      <c r="BQ280" s="359">
        <f t="shared" ca="1" si="521"/>
        <v>0</v>
      </c>
      <c r="BR280" s="359">
        <f t="shared" ca="1" si="552"/>
        <v>0</v>
      </c>
      <c r="BT280" s="362">
        <f t="shared" ca="1" si="580"/>
        <v>391</v>
      </c>
      <c r="BU280" s="362">
        <v>272</v>
      </c>
      <c r="BV280" s="371">
        <f t="shared" ca="1" si="581"/>
        <v>0</v>
      </c>
      <c r="BW280" s="359">
        <f t="shared" ca="1" si="499"/>
        <v>0</v>
      </c>
      <c r="BX280" s="359">
        <f t="shared" ca="1" si="522"/>
        <v>0</v>
      </c>
      <c r="BY280" s="359">
        <f t="shared" ca="1" si="523"/>
        <v>0</v>
      </c>
      <c r="BZ280" s="359">
        <f t="shared" ca="1" si="524"/>
        <v>0</v>
      </c>
      <c r="CA280" s="359">
        <f t="shared" ca="1" si="553"/>
        <v>0</v>
      </c>
      <c r="CC280" s="362">
        <f t="shared" ca="1" si="582"/>
        <v>391</v>
      </c>
      <c r="CD280" s="362">
        <v>272</v>
      </c>
      <c r="CE280" s="371">
        <f t="shared" ca="1" si="583"/>
        <v>0</v>
      </c>
      <c r="CF280" s="359">
        <f t="shared" ca="1" si="500"/>
        <v>0</v>
      </c>
      <c r="CG280" s="359">
        <f t="shared" ca="1" si="525"/>
        <v>0</v>
      </c>
      <c r="CH280" s="359">
        <f t="shared" ca="1" si="526"/>
        <v>0</v>
      </c>
      <c r="CI280" s="359">
        <f t="shared" ca="1" si="527"/>
        <v>0</v>
      </c>
      <c r="CJ280" s="359">
        <f t="shared" ca="1" si="554"/>
        <v>0</v>
      </c>
      <c r="CL280" s="362">
        <f t="shared" ca="1" si="584"/>
        <v>391</v>
      </c>
      <c r="CM280" s="362">
        <v>272</v>
      </c>
      <c r="CN280" s="371">
        <f t="shared" ca="1" si="585"/>
        <v>0</v>
      </c>
      <c r="CO280" s="359">
        <f t="shared" ca="1" si="597"/>
        <v>0</v>
      </c>
      <c r="CP280" s="359">
        <f t="shared" ca="1" si="528"/>
        <v>0</v>
      </c>
      <c r="CQ280" s="359">
        <f t="shared" ca="1" si="529"/>
        <v>0</v>
      </c>
      <c r="CR280" s="359">
        <f t="shared" ca="1" si="530"/>
        <v>0</v>
      </c>
      <c r="CS280" s="359">
        <f t="shared" ca="1" si="555"/>
        <v>0</v>
      </c>
      <c r="CU280" s="362">
        <f t="shared" ca="1" si="586"/>
        <v>391</v>
      </c>
      <c r="CV280" s="362">
        <v>272</v>
      </c>
      <c r="CW280" s="371">
        <f t="shared" ca="1" si="587"/>
        <v>0</v>
      </c>
      <c r="CX280" s="359">
        <f t="shared" ca="1" si="501"/>
        <v>0</v>
      </c>
      <c r="CY280" s="359">
        <f t="shared" ca="1" si="531"/>
        <v>0</v>
      </c>
      <c r="CZ280" s="359">
        <f t="shared" ca="1" si="532"/>
        <v>0</v>
      </c>
      <c r="DA280" s="359">
        <f t="shared" ca="1" si="533"/>
        <v>0</v>
      </c>
      <c r="DB280" s="359">
        <f t="shared" ca="1" si="556"/>
        <v>0</v>
      </c>
      <c r="DD280" s="362">
        <f t="shared" ca="1" si="588"/>
        <v>391</v>
      </c>
      <c r="DE280" s="362">
        <v>272</v>
      </c>
      <c r="DF280" s="371">
        <f t="shared" ca="1" si="589"/>
        <v>0</v>
      </c>
      <c r="DG280" s="359">
        <f t="shared" ca="1" si="502"/>
        <v>0</v>
      </c>
      <c r="DH280" s="359">
        <f t="shared" ca="1" si="534"/>
        <v>0</v>
      </c>
      <c r="DI280" s="359">
        <f t="shared" ca="1" si="535"/>
        <v>0</v>
      </c>
      <c r="DJ280" s="359">
        <f t="shared" ca="1" si="536"/>
        <v>0</v>
      </c>
      <c r="DK280" s="359">
        <f t="shared" ca="1" si="557"/>
        <v>0</v>
      </c>
      <c r="DM280" s="362">
        <f t="shared" ca="1" si="590"/>
        <v>391</v>
      </c>
      <c r="DN280" s="362">
        <v>272</v>
      </c>
      <c r="DO280" s="371">
        <f t="shared" ca="1" si="591"/>
        <v>0</v>
      </c>
      <c r="DP280" s="359">
        <f t="shared" ca="1" si="503"/>
        <v>0</v>
      </c>
      <c r="DQ280" s="359">
        <f t="shared" ca="1" si="537"/>
        <v>0</v>
      </c>
      <c r="DR280" s="359">
        <f t="shared" ca="1" si="538"/>
        <v>0</v>
      </c>
      <c r="DS280" s="359">
        <f t="shared" ca="1" si="539"/>
        <v>0</v>
      </c>
      <c r="DT280" s="359">
        <f t="shared" ca="1" si="558"/>
        <v>0</v>
      </c>
      <c r="DV280" s="362">
        <f t="shared" ca="1" si="592"/>
        <v>391</v>
      </c>
      <c r="DW280" s="362">
        <v>272</v>
      </c>
      <c r="DX280" s="371">
        <f t="shared" ca="1" si="593"/>
        <v>0</v>
      </c>
      <c r="DY280" s="359">
        <f t="shared" ca="1" si="504"/>
        <v>0</v>
      </c>
      <c r="DZ280" s="359">
        <f t="shared" ca="1" si="540"/>
        <v>0</v>
      </c>
      <c r="EA280" s="359">
        <f t="shared" ca="1" si="541"/>
        <v>0</v>
      </c>
      <c r="EB280" s="359">
        <f t="shared" ca="1" si="542"/>
        <v>0</v>
      </c>
      <c r="EC280" s="359">
        <f t="shared" ca="1" si="559"/>
        <v>0</v>
      </c>
      <c r="EE280" s="362">
        <f t="shared" ca="1" si="594"/>
        <v>391</v>
      </c>
      <c r="EF280" s="362">
        <v>272</v>
      </c>
      <c r="EG280" s="371">
        <f t="shared" ca="1" si="595"/>
        <v>0</v>
      </c>
      <c r="EH280" s="359">
        <f t="shared" ca="1" si="505"/>
        <v>0</v>
      </c>
      <c r="EI280" s="359">
        <f t="shared" ca="1" si="543"/>
        <v>0</v>
      </c>
      <c r="EJ280" s="359">
        <f t="shared" ca="1" si="544"/>
        <v>0</v>
      </c>
      <c r="EK280" s="359">
        <f t="shared" ca="1" si="545"/>
        <v>0</v>
      </c>
      <c r="EL280" s="359">
        <f t="shared" ca="1" si="560"/>
        <v>0</v>
      </c>
    </row>
  </sheetData>
  <sheetProtection sheet="1" objects="1" scenarios="1"/>
  <mergeCells count="1">
    <mergeCell ref="A1:B1"/>
  </mergeCells>
  <pageMargins left="0.7" right="0.7" top="0.75" bottom="0.75" header="0.3" footer="0.3"/>
  <pageSetup orientation="portrait" horizontalDpi="1200" verticalDpi="12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BE280"/>
  <sheetViews>
    <sheetView zoomScaleNormal="100" workbookViewId="0">
      <pane ySplit="8" topLeftCell="A9" activePane="bottomLeft" state="frozen"/>
      <selection pane="bottomLeft" sqref="A1:B1"/>
    </sheetView>
  </sheetViews>
  <sheetFormatPr defaultColWidth="9.1796875" defaultRowHeight="14.5" x14ac:dyDescent="0.35"/>
  <cols>
    <col min="1" max="1" width="30.1796875" style="362" bestFit="1" customWidth="1"/>
    <col min="2" max="2" width="16.1796875" style="362" customWidth="1"/>
    <col min="3" max="3" width="0" style="362" hidden="1" customWidth="1"/>
    <col min="4" max="4" width="9.1796875" style="362" hidden="1" customWidth="1"/>
    <col min="5" max="5" width="16.54296875" style="362" hidden="1" customWidth="1"/>
    <col min="6" max="6" width="11.54296875" style="362" customWidth="1"/>
    <col min="7" max="7" width="13.1796875" style="362" bestFit="1" customWidth="1"/>
    <col min="8" max="8" width="9.1796875" style="362"/>
    <col min="9" max="9" width="16.1796875" style="362" bestFit="1" customWidth="1"/>
    <col min="10" max="10" width="11.54296875" style="362" bestFit="1" customWidth="1"/>
    <col min="11" max="11" width="20" style="362" bestFit="1" customWidth="1"/>
    <col min="12" max="13" width="15" style="362" bestFit="1" customWidth="1"/>
    <col min="14" max="14" width="19.453125" style="362" bestFit="1" customWidth="1"/>
    <col min="15" max="15" width="16.7265625" style="362" customWidth="1"/>
    <col min="16" max="16" width="15" style="362" customWidth="1"/>
    <col min="17" max="17" width="18.81640625" style="362" customWidth="1"/>
    <col min="18" max="18" width="12.26953125" style="362" bestFit="1" customWidth="1"/>
    <col min="19" max="19" width="21.1796875" style="362" customWidth="1"/>
    <col min="20" max="20" width="16.1796875" style="362" customWidth="1"/>
    <col min="21" max="23" width="9.1796875" style="362"/>
    <col min="24" max="24" width="15.81640625" style="362" bestFit="1" customWidth="1"/>
    <col min="25" max="25" width="11.26953125" style="362" bestFit="1" customWidth="1"/>
    <col min="26" max="26" width="14" style="362" customWidth="1"/>
    <col min="27" max="27" width="15.81640625" style="362" customWidth="1"/>
    <col min="28" max="28" width="15.7265625" style="362" customWidth="1"/>
    <col min="29" max="29" width="20.1796875" style="362" bestFit="1" customWidth="1"/>
    <col min="30" max="30" width="9.1796875" style="362"/>
    <col min="31" max="31" width="0" style="362" hidden="1" customWidth="1"/>
    <col min="32" max="32" width="11.26953125" style="362" hidden="1" customWidth="1"/>
    <col min="33" max="33" width="23.26953125" style="362" customWidth="1"/>
    <col min="34" max="34" width="16" style="362" customWidth="1"/>
    <col min="35" max="35" width="9.1796875" style="362"/>
    <col min="36" max="36" width="16.7265625" style="362" customWidth="1"/>
    <col min="37" max="37" width="10.54296875" style="362" bestFit="1" customWidth="1"/>
    <col min="38" max="38" width="15.81640625" style="362" bestFit="1" customWidth="1"/>
    <col min="39" max="39" width="10.453125" style="362" customWidth="1"/>
    <col min="40" max="40" width="10.81640625" style="362" customWidth="1"/>
    <col min="41" max="41" width="15.81640625" style="362" customWidth="1"/>
    <col min="42" max="42" width="16" style="362" customWidth="1"/>
    <col min="43" max="43" width="16.7265625" style="362" customWidth="1"/>
    <col min="44" max="44" width="9.1796875" style="362"/>
    <col min="45" max="46" width="0" style="362" hidden="1" customWidth="1"/>
    <col min="47" max="47" width="29.54296875" style="362" customWidth="1"/>
    <col min="48" max="48" width="16.453125" style="362" customWidth="1"/>
    <col min="49" max="51" width="9.1796875" style="362"/>
    <col min="52" max="52" width="15.81640625" style="362" bestFit="1" customWidth="1"/>
    <col min="53" max="53" width="15.54296875" style="362" bestFit="1" customWidth="1"/>
    <col min="54" max="54" width="9.54296875" style="362" bestFit="1" customWidth="1"/>
    <col min="55" max="55" width="21.453125" style="362" bestFit="1" customWidth="1"/>
    <col min="56" max="56" width="16.453125" style="362" customWidth="1"/>
    <col min="57" max="57" width="17.54296875" style="362" customWidth="1"/>
    <col min="58" max="16384" width="9.1796875" style="362"/>
  </cols>
  <sheetData>
    <row r="1" spans="1:57" x14ac:dyDescent="0.35">
      <c r="A1" s="556" t="s">
        <v>103</v>
      </c>
      <c r="B1" s="557"/>
      <c r="I1" s="367" t="s">
        <v>189</v>
      </c>
      <c r="J1" s="367"/>
      <c r="K1" s="367"/>
      <c r="L1" s="367"/>
      <c r="M1" s="367"/>
      <c r="N1" s="367"/>
      <c r="O1" s="367"/>
      <c r="P1" s="367"/>
      <c r="Q1" s="367"/>
      <c r="S1" s="556" t="s">
        <v>103</v>
      </c>
      <c r="T1" s="557"/>
      <c r="X1" s="367" t="s">
        <v>190</v>
      </c>
      <c r="Y1" s="367"/>
      <c r="Z1" s="367"/>
      <c r="AA1" s="367"/>
      <c r="AB1" s="367"/>
      <c r="AC1" s="367"/>
      <c r="AG1" s="556" t="s">
        <v>103</v>
      </c>
      <c r="AH1" s="557"/>
      <c r="AJ1" s="367" t="s">
        <v>187</v>
      </c>
      <c r="AK1" s="367"/>
      <c r="AL1" s="367"/>
      <c r="AM1" s="367"/>
      <c r="AN1" s="367"/>
      <c r="AO1" s="367"/>
      <c r="AP1" s="367"/>
      <c r="AQ1" s="367"/>
      <c r="AU1" s="556" t="s">
        <v>103</v>
      </c>
      <c r="AV1" s="557"/>
      <c r="AX1" s="367" t="s">
        <v>188</v>
      </c>
      <c r="AY1" s="367"/>
      <c r="AZ1" s="367"/>
      <c r="BA1" s="367"/>
      <c r="BB1" s="367"/>
      <c r="BC1" s="367"/>
      <c r="BD1" s="367"/>
      <c r="BE1" s="367"/>
    </row>
    <row r="2" spans="1:57" x14ac:dyDescent="0.35">
      <c r="A2" s="374" t="s">
        <v>111</v>
      </c>
      <c r="B2" s="360" t="e">
        <f>(Inputs!B25+Inputs!B26)/Inputs!B9</f>
        <v>#DIV/0!</v>
      </c>
      <c r="F2" s="359"/>
      <c r="J2" s="368"/>
      <c r="S2" s="374" t="s">
        <v>111</v>
      </c>
      <c r="T2" s="360" t="e">
        <f>(Inputs!$B$27+Inputs!$B$28)/Inputs!$B$9</f>
        <v>#DIV/0!</v>
      </c>
      <c r="U2" s="359"/>
      <c r="AG2" s="374" t="s">
        <v>148</v>
      </c>
      <c r="AH2" s="375">
        <f>Inputs!$B$31</f>
        <v>0</v>
      </c>
      <c r="AK2" s="368"/>
      <c r="AU2" s="374" t="s">
        <v>148</v>
      </c>
      <c r="AV2" s="375">
        <f>Inputs!$B$32</f>
        <v>0</v>
      </c>
      <c r="AY2" s="368"/>
    </row>
    <row r="3" spans="1:57" x14ac:dyDescent="0.35">
      <c r="A3" s="374" t="s">
        <v>132</v>
      </c>
      <c r="B3" s="360" t="e">
        <f>$B$12+IF((Inputs!$B$25+Inputs!$B$26+Inputs!$B$27+Inputs!$B$28)/Inputs!$B$9&gt;$B$14,0.04,IF((Inputs!$B$25+Inputs!$B$26+Inputs!$B$27+Inputs!$B$28)/Inputs!$B$9&gt;$B$13,($B$13+((Inputs!$B$25+Inputs!$B$26+Inputs!$B$27+Inputs!$B$28)/Inputs!$B$9-$B$13)*0.5),(Inputs!$B$25+Inputs!$B$26+Inputs!$B$27+Inputs!$B$28)/Inputs!$B$9))</f>
        <v>#DIV/0!</v>
      </c>
      <c r="F3" s="359"/>
      <c r="J3" s="369"/>
      <c r="K3" s="369"/>
      <c r="L3" s="369"/>
      <c r="M3" s="369"/>
      <c r="N3" s="369"/>
      <c r="O3" s="369"/>
      <c r="P3" s="369"/>
      <c r="Q3" s="369"/>
      <c r="S3" s="374" t="s">
        <v>112</v>
      </c>
      <c r="T3" s="361">
        <f ca="1">Inputs!$AA$7</f>
        <v>120</v>
      </c>
      <c r="U3" s="359"/>
      <c r="Y3" s="369"/>
      <c r="Z3" s="369"/>
      <c r="AA3" s="369"/>
      <c r="AB3" s="369"/>
      <c r="AC3" s="369"/>
      <c r="AG3" s="374" t="s">
        <v>132</v>
      </c>
      <c r="AH3" s="360">
        <v>0</v>
      </c>
      <c r="AK3" s="369"/>
      <c r="AL3" s="369"/>
      <c r="AM3" s="369"/>
      <c r="AN3" s="369"/>
      <c r="AO3" s="369"/>
      <c r="AP3" s="369"/>
      <c r="AQ3" s="369"/>
      <c r="AU3" s="374" t="s">
        <v>132</v>
      </c>
      <c r="AV3" s="360">
        <v>0</v>
      </c>
      <c r="AY3" s="369"/>
      <c r="AZ3" s="369"/>
      <c r="BA3" s="369"/>
      <c r="BB3" s="369"/>
      <c r="BC3" s="369"/>
      <c r="BD3" s="369"/>
      <c r="BE3" s="369"/>
    </row>
    <row r="4" spans="1:57" x14ac:dyDescent="0.35">
      <c r="A4" s="374" t="s">
        <v>112</v>
      </c>
      <c r="B4" s="361">
        <f ca="1">Inputs!AA7</f>
        <v>120</v>
      </c>
      <c r="J4" s="369"/>
      <c r="K4" s="369"/>
      <c r="L4" s="369"/>
      <c r="M4" s="369"/>
      <c r="N4" s="369"/>
      <c r="O4" s="369"/>
      <c r="P4" s="369"/>
      <c r="Q4" s="369"/>
      <c r="S4" s="374" t="s">
        <v>102</v>
      </c>
      <c r="T4" s="364">
        <f>Inputs!$B$40</f>
        <v>0</v>
      </c>
      <c r="Y4" s="369"/>
      <c r="Z4" s="369"/>
      <c r="AA4" s="369"/>
      <c r="AB4" s="369"/>
      <c r="AC4" s="369"/>
      <c r="AG4" s="374" t="s">
        <v>112</v>
      </c>
      <c r="AH4" s="361">
        <f ca="1">Inputs!$AA$7</f>
        <v>120</v>
      </c>
      <c r="AK4" s="369"/>
      <c r="AL4" s="369"/>
      <c r="AM4" s="369"/>
      <c r="AN4" s="369"/>
      <c r="AO4" s="369"/>
      <c r="AP4" s="369"/>
      <c r="AQ4" s="369"/>
      <c r="AU4" s="374" t="s">
        <v>112</v>
      </c>
      <c r="AV4" s="361">
        <f ca="1">Inputs!$AA$7</f>
        <v>120</v>
      </c>
      <c r="AY4" s="369"/>
      <c r="AZ4" s="369"/>
      <c r="BA4" s="369"/>
      <c r="BB4" s="369"/>
      <c r="BC4" s="369"/>
      <c r="BD4" s="369"/>
      <c r="BE4" s="369"/>
    </row>
    <row r="5" spans="1:57" x14ac:dyDescent="0.35">
      <c r="A5" s="374" t="s">
        <v>102</v>
      </c>
      <c r="B5" s="364">
        <f>Inputs!B39</f>
        <v>0</v>
      </c>
      <c r="I5" s="362" t="s">
        <v>121</v>
      </c>
      <c r="J5" s="362" t="str">
        <f ca="1">IFERROR(MATCH(0,Q9:Q280,0)+I9-1,"No end date expected")</f>
        <v>No end date expected</v>
      </c>
      <c r="K5" s="370"/>
      <c r="L5" s="370"/>
      <c r="M5" s="370"/>
      <c r="N5" s="370"/>
      <c r="O5" s="370"/>
      <c r="P5" s="370"/>
      <c r="Q5" s="370"/>
      <c r="S5" s="374" t="s">
        <v>115</v>
      </c>
      <c r="T5" s="365">
        <f>IF(ISBLANK(Inputs!$B$44),0.05,Inputs!$B$44)</f>
        <v>0.05</v>
      </c>
      <c r="X5" s="362" t="s">
        <v>126</v>
      </c>
      <c r="Y5" s="362">
        <f>IF(Inputs!B27+Inputs!B28+Inputs!B40=0,0,IFERROR(MATCH(0,AC9:AC280,0)+V9-1,"No end date expected"))</f>
        <v>0</v>
      </c>
      <c r="Z5" s="370"/>
      <c r="AA5" s="370"/>
      <c r="AB5" s="370"/>
      <c r="AC5" s="370"/>
      <c r="AG5" s="374" t="s">
        <v>147</v>
      </c>
      <c r="AH5" s="364">
        <f>Inputs!$B$41</f>
        <v>0</v>
      </c>
      <c r="AJ5" s="362" t="s">
        <v>126</v>
      </c>
      <c r="AK5" s="362">
        <f>IF(Inputs!B31+Inputs!B41=0,0,IFERROR(MATCH(0,AQ9:AQ280,0)+AJ9-1,"No end date expected"))</f>
        <v>0</v>
      </c>
      <c r="AL5" s="370"/>
      <c r="AM5" s="370"/>
      <c r="AN5" s="370"/>
      <c r="AO5" s="370"/>
      <c r="AP5" s="370"/>
      <c r="AQ5" s="370"/>
      <c r="AU5" s="374" t="s">
        <v>147</v>
      </c>
      <c r="AV5" s="364">
        <f>Inputs!$B$42</f>
        <v>0</v>
      </c>
      <c r="AX5" s="362" t="s">
        <v>126</v>
      </c>
      <c r="AY5" s="362">
        <f>IF(Inputs!B42+Inputs!B32=0,0,IFERROR(MATCH(0,BE9:BE280,0)+AX9-1,"No end date expected"))</f>
        <v>0</v>
      </c>
      <c r="AZ5" s="370"/>
      <c r="BA5" s="370"/>
      <c r="BB5" s="370"/>
      <c r="BC5" s="370"/>
      <c r="BD5" s="370"/>
      <c r="BE5" s="370"/>
    </row>
    <row r="6" spans="1:57" x14ac:dyDescent="0.35">
      <c r="A6" s="374" t="s">
        <v>115</v>
      </c>
      <c r="B6" s="365">
        <f>IF(ISBLANK(Inputs!B44),0.05,Inputs!B44)</f>
        <v>0.05</v>
      </c>
      <c r="Q6" s="359"/>
      <c r="S6" s="374" t="s">
        <v>116</v>
      </c>
      <c r="T6" s="366">
        <f>Inputs!$B$12</f>
        <v>0</v>
      </c>
      <c r="AC6" s="359"/>
      <c r="AG6" s="374" t="s">
        <v>115</v>
      </c>
      <c r="AH6" s="365">
        <f>IF(ISBLANK(Inputs!$B$44),0.05,Inputs!$B$44)</f>
        <v>0.05</v>
      </c>
      <c r="AQ6" s="359"/>
      <c r="AU6" s="374" t="s">
        <v>115</v>
      </c>
      <c r="AV6" s="365">
        <f>IF(ISBLANK(Inputs!$B$44),0.05,Inputs!$B$44)</f>
        <v>0.05</v>
      </c>
      <c r="BE6" s="359"/>
    </row>
    <row r="7" spans="1:57" x14ac:dyDescent="0.35">
      <c r="A7" s="374" t="s">
        <v>116</v>
      </c>
      <c r="B7" s="364">
        <f>Inputs!B12</f>
        <v>0</v>
      </c>
      <c r="P7" s="362" t="s">
        <v>120</v>
      </c>
      <c r="S7" s="362" t="s">
        <v>119</v>
      </c>
      <c r="T7" s="365">
        <f>IF(ISBLANK(Inputs!$B$46),0.04,Inputs!$B$46)</f>
        <v>0.04</v>
      </c>
      <c r="Z7" s="362" t="str">
        <f ca="1">IFERROR(MATCH(0,AC9:AC280,0)+V9-1,"No end date expected")</f>
        <v>No end date expected</v>
      </c>
      <c r="AB7" s="362" t="s">
        <v>120</v>
      </c>
      <c r="AG7" s="362" t="s">
        <v>119</v>
      </c>
      <c r="AH7" s="365">
        <f>IF(ISBLANK(Inputs!$B$45),0.04,Inputs!$B$45)</f>
        <v>0.04</v>
      </c>
      <c r="AM7" s="362" t="s">
        <v>121</v>
      </c>
      <c r="AN7" s="362">
        <f ca="1">IFERROR(MATCH(0,AQ9:AQ280,0)+AJ9-1,"No end date expected")</f>
        <v>120</v>
      </c>
      <c r="AP7" s="362" t="s">
        <v>120</v>
      </c>
      <c r="AU7" s="362" t="s">
        <v>119</v>
      </c>
      <c r="AV7" s="365">
        <f>IF(ISBLANK(Inputs!$B$46),0.04,Inputs!$B$46)</f>
        <v>0.04</v>
      </c>
      <c r="BA7" s="362" t="s">
        <v>121</v>
      </c>
      <c r="BB7" s="362">
        <f ca="1">IFERROR(MATCH(0,BE9:BE280,0)+AX9-1,"No end date expected")</f>
        <v>120</v>
      </c>
    </row>
    <row r="8" spans="1:57" x14ac:dyDescent="0.35">
      <c r="A8" s="362" t="s">
        <v>119</v>
      </c>
      <c r="B8" s="365">
        <f>IF(ISBLANK(Inputs!B45),0.04,Inputs!B45)</f>
        <v>0.04</v>
      </c>
      <c r="F8" s="376" t="s">
        <v>127</v>
      </c>
      <c r="G8" s="376" t="s">
        <v>129</v>
      </c>
      <c r="H8" s="362" t="s">
        <v>64</v>
      </c>
      <c r="I8" s="362" t="s">
        <v>104</v>
      </c>
      <c r="J8" s="362" t="s">
        <v>64</v>
      </c>
      <c r="K8" s="362" t="s">
        <v>105</v>
      </c>
      <c r="L8" s="362" t="s">
        <v>106</v>
      </c>
      <c r="M8" s="362" t="s">
        <v>107</v>
      </c>
      <c r="N8" s="376" t="s">
        <v>108</v>
      </c>
      <c r="O8" s="362" t="s">
        <v>128</v>
      </c>
      <c r="P8" s="362" t="s">
        <v>184</v>
      </c>
      <c r="Q8" s="362" t="s">
        <v>109</v>
      </c>
      <c r="S8" s="362" t="s">
        <v>127</v>
      </c>
      <c r="T8" s="362" t="s">
        <v>129</v>
      </c>
      <c r="U8" s="362" t="s">
        <v>64</v>
      </c>
      <c r="V8" s="362" t="s">
        <v>104</v>
      </c>
      <c r="W8" s="362" t="s">
        <v>64</v>
      </c>
      <c r="X8" s="362" t="s">
        <v>105</v>
      </c>
      <c r="Y8" s="362" t="s">
        <v>106</v>
      </c>
      <c r="Z8" s="362" t="s">
        <v>107</v>
      </c>
      <c r="AA8" s="362" t="s">
        <v>108</v>
      </c>
      <c r="AB8" s="362" t="s">
        <v>118</v>
      </c>
      <c r="AC8" s="362" t="s">
        <v>109</v>
      </c>
      <c r="AG8" s="362" t="s">
        <v>127</v>
      </c>
      <c r="AH8" s="362" t="s">
        <v>129</v>
      </c>
      <c r="AI8" s="362" t="s">
        <v>64</v>
      </c>
      <c r="AJ8" s="362" t="s">
        <v>104</v>
      </c>
      <c r="AK8" s="362" t="s">
        <v>64</v>
      </c>
      <c r="AL8" s="362" t="s">
        <v>105</v>
      </c>
      <c r="AM8" s="362" t="s">
        <v>106</v>
      </c>
      <c r="AN8" s="362" t="s">
        <v>107</v>
      </c>
      <c r="AO8" s="362" t="s">
        <v>108</v>
      </c>
      <c r="AP8" s="362" t="s">
        <v>128</v>
      </c>
      <c r="AQ8" s="362" t="s">
        <v>109</v>
      </c>
      <c r="AU8" s="362" t="s">
        <v>127</v>
      </c>
      <c r="AV8" s="362" t="s">
        <v>129</v>
      </c>
      <c r="AW8" s="362" t="s">
        <v>64</v>
      </c>
      <c r="AX8" s="362" t="s">
        <v>104</v>
      </c>
      <c r="AY8" s="362" t="s">
        <v>64</v>
      </c>
      <c r="AZ8" s="362" t="s">
        <v>105</v>
      </c>
      <c r="BA8" s="362" t="s">
        <v>106</v>
      </c>
      <c r="BB8" s="362" t="s">
        <v>107</v>
      </c>
      <c r="BC8" s="362" t="s">
        <v>108</v>
      </c>
      <c r="BD8" s="362" t="s">
        <v>128</v>
      </c>
      <c r="BE8" s="362" t="s">
        <v>109</v>
      </c>
    </row>
    <row r="9" spans="1:57" x14ac:dyDescent="0.35">
      <c r="F9" s="372">
        <f ca="1">IFERROR(INDEX('Inflation Rates'!$A$16:$H$138,MATCH('Scenario Calculations'!$H9,'Inflation Rates'!$A$16:$A$138,0),8)/INDEX('Inflation Rates'!$A$16:$H$138,MATCH('Scenario Calculations'!$H9,'Inflation Rates'!$A$16:$A$138,0)-1,8)-1,F8)</f>
        <v>2.0000000000000018E-2</v>
      </c>
      <c r="G9" s="372">
        <f ca="1">IFERROR(INDEX('Inflation Rates'!$A$16:$H$138,MATCH('Scenario Calculations'!$H9,'Inflation Rates'!$A$16:$A$138,0),6)/INDEX('Inflation Rates'!$A$16:$H$138,MATCH('Scenario Calculations'!$H9,'Inflation Rates'!$A$16:$A$138,0)-1,6)-1,G8)</f>
        <v>2.7700000000000058E-2</v>
      </c>
      <c r="H9" s="362">
        <f ca="1">YEAR(TodaysDate)</f>
        <v>2020</v>
      </c>
      <c r="I9" s="373">
        <f ca="1">$B4</f>
        <v>120</v>
      </c>
      <c r="J9" s="362">
        <v>1</v>
      </c>
      <c r="K9" s="359">
        <f>$B5</f>
        <v>0</v>
      </c>
      <c r="L9" s="359" t="e">
        <f ca="1">IF(I9&lt;'Scenario Inputs (SI)'!$D$5,$B$7*((1+$G9)^(J9-1))*$B$2,0)</f>
        <v>#DIV/0!</v>
      </c>
      <c r="M9" s="359" t="e">
        <f ca="1">IF(I9&lt;'Scenario Inputs (SI)'!$D$5,$B$3*$B$7*(1+$G9)^(J9-1),0)</f>
        <v>#DIV/0!</v>
      </c>
      <c r="N9" s="359" t="e">
        <f t="shared" ref="N9:N72" ca="1" si="0">(K9+(L9+M9)*0.5)*$B$6</f>
        <v>#DIV/0!</v>
      </c>
      <c r="O9" s="359">
        <f>IF(K9&lt;=0,0,-ABS(IF('Scenario Inputs (SI)'!$D$5&gt;'Scenario Calculations'!I9,0,IF('Scenario Inputs (SI)'!$D$5='Scenario Calculations'!I9,'Scenario Calculations'!K9*'Scenario Calculations'!$B$8,'Scenario Calculations'!O8*(1+'Scenario Calculations'!F9)))))</f>
        <v>0</v>
      </c>
      <c r="P9" s="359">
        <f ca="1">IF('Scenario Inputs (SI)'!$D$7="No",0,-IF(I9&lt;'Scenario Inputs (SI)'!$D$5,0,IF('Scenario Inputs (SI)'!$D$6&gt;'Scenario Calculations'!I9,INDEX(Inputs!$D$2:$R$30,29,MATCH('Scenario Calculations'!I9,Inputs!$D$2:$R$2,0)),0))*12)</f>
        <v>0</v>
      </c>
      <c r="Q9" s="359" t="e">
        <f ca="1">IF(SUM(K9:P9)&lt;0,0,SUM(K9:P9))</f>
        <v>#DIV/0!</v>
      </c>
      <c r="S9" s="372">
        <f ca="1">IFERROR(INDEX('Inflation Rates'!$A$16:$H$138,MATCH('TSP Traditional'!$H10,'Inflation Rates'!$A$16:$A$138,0),8)/INDEX('Inflation Rates'!$A$16:$H$138,MATCH('TSP Traditional'!$H10,'Inflation Rates'!$A$16:$A$138,0)-1,8)-1,S8)</f>
        <v>2.0000000000000018E-2</v>
      </c>
      <c r="T9" s="372">
        <f ca="1">IFERROR(INDEX('Inflation Rates'!$A$16:$H$138,MATCH('TSP Traditional'!$H10,'Inflation Rates'!$A$16:$A$138,0),6)/INDEX('Inflation Rates'!$A$16:$H$138,MATCH('TSP Traditional'!$H10,'Inflation Rates'!$A$16:$A$138,0)-1,6)-1,T8)</f>
        <v>1.5770000000000062E-2</v>
      </c>
      <c r="U9" s="362">
        <f ca="1">YEAR(TodaysDate)</f>
        <v>2020</v>
      </c>
      <c r="V9" s="373">
        <f ca="1">I9</f>
        <v>120</v>
      </c>
      <c r="W9" s="362">
        <v>1</v>
      </c>
      <c r="X9" s="359">
        <f>T4</f>
        <v>0</v>
      </c>
      <c r="Y9" s="359" t="e">
        <f ca="1">IF(V9&lt;'Scenario Inputs (SI)'!$D$5,$B$7*((1+$G9)^(W9-1))*$T$2,0)</f>
        <v>#DIV/0!</v>
      </c>
      <c r="Z9" s="359">
        <v>0</v>
      </c>
      <c r="AA9" s="359" t="e">
        <f t="shared" ref="AA9:AA72" ca="1" si="1">(X9+(Y9+Z9)*0.5)*$T$5</f>
        <v>#DIV/0!</v>
      </c>
      <c r="AB9" s="359">
        <f>IF(X9&lt;=0,0,-ABS(IF('Scenario Inputs (SI)'!$D$5&gt;'Scenario Calculations'!V9,0,IF('Scenario Inputs (SI)'!$D$5='Scenario Calculations'!V9,'Scenario Calculations'!X9*'Scenario Calculations'!$B$8,'Scenario Calculations'!AB8*(1+'Scenario Calculations'!S9)))))</f>
        <v>0</v>
      </c>
      <c r="AC9" s="359" t="e">
        <f t="shared" ref="AC9:AC72" ca="1" si="2">IF(SUM(X9:AB9)&lt;0,0,SUM(X9:AB9))</f>
        <v>#DIV/0!</v>
      </c>
      <c r="AG9" s="372">
        <f>IFERROR(INDEX('Inflation Rates'!$A$16:$H$138,MATCH('IRA Traditional'!$H10,'Inflation Rates'!$A$16:$A$138,0),8)/INDEX('Inflation Rates'!$A$16:$H$138,MATCH('IRA Traditional'!$H10,'Inflation Rates'!$A$16:$A$138,0)-1,8)-1,AG8)</f>
        <v>2.0000000000000018E-2</v>
      </c>
      <c r="AH9" s="372">
        <f>IFERROR(INDEX('Inflation Rates'!$A$16:$H$138,MATCH('IRA Traditional'!$H10,'Inflation Rates'!$A$16:$A$138,0),6)/INDEX('Inflation Rates'!$A$16:$H$138,MATCH('IRA Traditional'!$H10,'Inflation Rates'!$A$16:$A$138,0)-1,6)-1,AH8)</f>
        <v>1.5770000000000062E-2</v>
      </c>
      <c r="AI9" s="362">
        <f ca="1">YEAR(TodaysDate)</f>
        <v>2020</v>
      </c>
      <c r="AJ9" s="373">
        <f ca="1">$B4</f>
        <v>120</v>
      </c>
      <c r="AK9" s="362">
        <v>1</v>
      </c>
      <c r="AL9" s="359">
        <f>AH5</f>
        <v>0</v>
      </c>
      <c r="AM9" s="359">
        <f ca="1">IF(AJ9&lt;'Scenario Inputs (SI)'!$D$5,$AH$2,0)</f>
        <v>0</v>
      </c>
      <c r="AN9" s="359">
        <v>0</v>
      </c>
      <c r="AO9" s="359">
        <f t="shared" ref="AO9:AO72" ca="1" si="3">(AL9+(AM9+AN9)*0.5)*$B$6</f>
        <v>0</v>
      </c>
      <c r="AP9" s="359">
        <f>IF(AL9&lt;=0,0,IF(AJ9&lt;60,0,IF(AJ9=60,IF('Scenario Inputs (SI)'!$D$5&lt;=60,-AL9*$AH$7,0),IF(AJ9&lt;'Scenario Inputs (SI)'!$D$5,0,IF(AJ9='Scenario Inputs (SI)'!$D$5,-$AH$7*'Scenario Calculations'!AL9,AP8*(1+AG9))))))</f>
        <v>0</v>
      </c>
      <c r="AQ9" s="359">
        <f ca="1">IF(SUM(AL9:AP9)&lt;0,0,SUM(AL9:AP9))</f>
        <v>0</v>
      </c>
      <c r="AU9" s="372">
        <f ca="1">IFERROR(INDEX('Inflation Rates'!$A$16:$H$138,MATCH('IRA Roth'!$H9,'Inflation Rates'!$A$16:$A$138,0),8)/INDEX('Inflation Rates'!$A$16:$H$138,MATCH('IRA Roth'!$H9,'Inflation Rates'!$A$16:$A$138,0)-1,8)-1,AU8)</f>
        <v>2.0000000000000018E-2</v>
      </c>
      <c r="AV9" s="372">
        <f ca="1">IFERROR(INDEX('Inflation Rates'!$A$16:$H$138,MATCH('IRA Roth'!$H9,'Inflation Rates'!$A$16:$A$138,0),6)/INDEX('Inflation Rates'!$A$16:$H$138,MATCH('IRA Roth'!$H9,'Inflation Rates'!$A$16:$A$138,0)-1,6)-1,AV8)</f>
        <v>2.7700000000000058E-2</v>
      </c>
      <c r="AW9" s="362">
        <f ca="1">YEAR(TodaysDate)</f>
        <v>2020</v>
      </c>
      <c r="AX9" s="373">
        <f ca="1">$B4</f>
        <v>120</v>
      </c>
      <c r="AY9" s="362">
        <v>1</v>
      </c>
      <c r="AZ9" s="359">
        <f>AV5</f>
        <v>0</v>
      </c>
      <c r="BA9" s="359">
        <f ca="1">IF(AX9&lt;'Scenario Inputs (SI)'!$D$5,$AV$2,0)</f>
        <v>0</v>
      </c>
      <c r="BB9" s="359">
        <f ca="1">IF(AX9&lt;BE$7+1,($B$12+IF($B$3&gt;$B$14,0.04,IF($B$3&gt;$B$13,($B$13+($B$3-$B$13)*0.5),$B$3)))*$B$7*(1+$G9)^(AY9-1),0)</f>
        <v>0</v>
      </c>
      <c r="BC9" s="359">
        <f ca="1">(AZ9+(BA9+BB9)*0.5)*$AV$6</f>
        <v>0</v>
      </c>
      <c r="BD9" s="359">
        <f>IF(AZ9&lt;=0,0,IF(AX9&lt;60,0,IF(AX9=60,IF('Scenario Inputs (SI)'!$D$5&lt;=60,-AZ9*$AV$7,0),IF(AX9&lt;'Scenario Inputs (SI)'!$D$5,0,IF(AX9='Scenario Inputs (SI)'!$D$5,-$AV$7*'Scenario Calculations'!AZ9,BD8*(1+AU9))))))</f>
        <v>0</v>
      </c>
      <c r="BE9" s="359">
        <f ca="1">IF(SUM(AZ9:BD9)&lt;0,0,SUM(AZ9:BD9))</f>
        <v>0</v>
      </c>
    </row>
    <row r="10" spans="1:57" x14ac:dyDescent="0.35">
      <c r="F10" s="372">
        <f ca="1">IFERROR(INDEX('Inflation Rates'!$A$16:$H$138,MATCH('Scenario Calculations'!$H10,'Inflation Rates'!$A$16:$A$138,0),8)/INDEX('Inflation Rates'!$A$16:$H$138,MATCH('Scenario Calculations'!$H10,'Inflation Rates'!$A$16:$A$138,0)-1,8)-1,F9)</f>
        <v>2.0000000000000018E-2</v>
      </c>
      <c r="G10" s="372">
        <f ca="1">IFERROR(INDEX('Inflation Rates'!$A$16:$H$138,MATCH('Scenario Calculations'!$H10,'Inflation Rates'!$A$16:$A$138,0),6)/INDEX('Inflation Rates'!$A$16:$H$138,MATCH('Scenario Calculations'!$H10,'Inflation Rates'!$A$16:$A$138,0)-1,6)-1,G9)</f>
        <v>1.5770000000000062E-2</v>
      </c>
      <c r="H10" s="362">
        <f ca="1">H9+1</f>
        <v>2021</v>
      </c>
      <c r="I10" s="362">
        <f ca="1">I9+1</f>
        <v>121</v>
      </c>
      <c r="J10" s="362">
        <v>2</v>
      </c>
      <c r="K10" s="371" t="e">
        <f ca="1">Q9</f>
        <v>#DIV/0!</v>
      </c>
      <c r="L10" s="359" t="e">
        <f ca="1">IF(I10&lt;'Scenario Inputs (SI)'!$D$5,$B$7*((1+$G10)^(J10-1))*$B$2,0)</f>
        <v>#DIV/0!</v>
      </c>
      <c r="M10" s="359" t="e">
        <f ca="1">IF(I10&lt;'Scenario Inputs (SI)'!$D$5,$B$3*$B$7*(1+$G10)^(J10-1),0)</f>
        <v>#DIV/0!</v>
      </c>
      <c r="N10" s="359" t="e">
        <f t="shared" ca="1" si="0"/>
        <v>#DIV/0!</v>
      </c>
      <c r="O10" s="359" t="e">
        <f ca="1">IF(K10&lt;=0,0,-ABS(IF('Scenario Inputs (SI)'!$D$5&gt;'Scenario Calculations'!I10,0,IF('Scenario Inputs (SI)'!$D$5='Scenario Calculations'!I10,'Scenario Calculations'!K10*'Scenario Calculations'!$B$8,'Scenario Calculations'!O9*(1+'Scenario Calculations'!F10)))))</f>
        <v>#DIV/0!</v>
      </c>
      <c r="P10" s="359">
        <f ca="1">IF('Scenario Inputs (SI)'!$D$7="No",0,-IF(I10&lt;'Scenario Inputs (SI)'!$D$5,0,IF('Scenario Inputs (SI)'!$D$6&gt;'Scenario Calculations'!I10,INDEX(Inputs!$D$2:$R$30,29,MATCH('Scenario Calculations'!I10,Inputs!$D$2:$R$2,0)),0))*12)</f>
        <v>0</v>
      </c>
      <c r="Q10" s="359" t="e">
        <f t="shared" ref="Q10:Q73" ca="1" si="4">IF(SUM(K10:P10)&lt;0,0,SUM(K10:P10))</f>
        <v>#DIV/0!</v>
      </c>
      <c r="S10" s="372">
        <f ca="1">IFERROR(INDEX('Inflation Rates'!$A$16:$H$138,MATCH('TSP Traditional'!$H11,'Inflation Rates'!$A$16:$A$138,0),8)/INDEX('Inflation Rates'!$A$16:$H$138,MATCH('TSP Traditional'!$H11,'Inflation Rates'!$A$16:$A$138,0)-1,8)-1,S9)</f>
        <v>2.0000000000000018E-2</v>
      </c>
      <c r="T10" s="372">
        <f ca="1">IFERROR(INDEX('Inflation Rates'!$A$16:$H$138,MATCH('TSP Traditional'!$H11,'Inflation Rates'!$A$16:$A$138,0),6)/INDEX('Inflation Rates'!$A$16:$H$138,MATCH('TSP Traditional'!$H11,'Inflation Rates'!$A$16:$A$138,0)-1,6)-1,T9)</f>
        <v>1.7980000000000107E-2</v>
      </c>
      <c r="U10" s="362">
        <f ca="1">U9+1</f>
        <v>2021</v>
      </c>
      <c r="V10" s="362">
        <f ca="1">V9+1</f>
        <v>121</v>
      </c>
      <c r="W10" s="362">
        <v>2</v>
      </c>
      <c r="X10" s="371" t="e">
        <f ca="1">AC9</f>
        <v>#DIV/0!</v>
      </c>
      <c r="Y10" s="359" t="e">
        <f ca="1">IF(V10&lt;'Scenario Inputs (SI)'!$D$5,$B$7*((1+$G10)^(W10-1))*$T$2,0)</f>
        <v>#DIV/0!</v>
      </c>
      <c r="Z10" s="359">
        <v>0</v>
      </c>
      <c r="AA10" s="359" t="e">
        <f t="shared" ca="1" si="1"/>
        <v>#DIV/0!</v>
      </c>
      <c r="AB10" s="359" t="e">
        <f ca="1">IF(X10&lt;=0,0,-ABS(IF('Scenario Inputs (SI)'!$D$5&gt;'Scenario Calculations'!V10,0,IF('Scenario Inputs (SI)'!$D$5='Scenario Calculations'!V10,'Scenario Calculations'!X10*'Scenario Calculations'!$B$8,'Scenario Calculations'!AB9*(1+'Scenario Calculations'!S10)))))</f>
        <v>#DIV/0!</v>
      </c>
      <c r="AC10" s="359" t="e">
        <f t="shared" ca="1" si="2"/>
        <v>#DIV/0!</v>
      </c>
      <c r="AE10" s="362" t="s">
        <v>122</v>
      </c>
      <c r="AG10" s="372">
        <f>IFERROR(INDEX('Inflation Rates'!$A$16:$H$138,MATCH('IRA Traditional'!$H11,'Inflation Rates'!$A$16:$A$138,0),8)/INDEX('Inflation Rates'!$A$16:$H$138,MATCH('IRA Traditional'!$H11,'Inflation Rates'!$A$16:$A$138,0)-1,8)-1,AG9)</f>
        <v>2.0000000000000018E-2</v>
      </c>
      <c r="AH10" s="372">
        <f>IFERROR(INDEX('Inflation Rates'!$A$16:$H$138,MATCH('IRA Traditional'!$H11,'Inflation Rates'!$A$16:$A$138,0),6)/INDEX('Inflation Rates'!$A$16:$H$138,MATCH('IRA Traditional'!$H11,'Inflation Rates'!$A$16:$A$138,0)-1,6)-1,AH9)</f>
        <v>1.7980000000000107E-2</v>
      </c>
      <c r="AI10" s="362">
        <f ca="1">AI9+1</f>
        <v>2021</v>
      </c>
      <c r="AJ10" s="362">
        <f ca="1">AJ9+1</f>
        <v>121</v>
      </c>
      <c r="AK10" s="362">
        <v>2</v>
      </c>
      <c r="AL10" s="371">
        <f ca="1">AQ9</f>
        <v>0</v>
      </c>
      <c r="AM10" s="359">
        <f ca="1">IF(AJ10&lt;'Scenario Inputs (SI)'!$D$5,$AH$2,0)</f>
        <v>0</v>
      </c>
      <c r="AN10" s="359">
        <v>0</v>
      </c>
      <c r="AO10" s="359">
        <f t="shared" ca="1" si="3"/>
        <v>0</v>
      </c>
      <c r="AP10" s="359">
        <f ca="1">IF(AL10&lt;=0,0,IF(AJ10&lt;60,0,IF(AJ10=60,IF('Scenario Inputs (SI)'!$D$5&lt;=60,-AL10*$AH$7,0),IF(AJ10&lt;'Scenario Inputs (SI)'!$D$5,0,IF(AJ10='Scenario Inputs (SI)'!$D$5,-$AH$7*'Scenario Calculations'!AL10,AP9*(1+AG10))))))</f>
        <v>0</v>
      </c>
      <c r="AQ10" s="359">
        <f t="shared" ref="AQ10:AQ73" ca="1" si="5">IF(SUM(AL10:AP10)&lt;0,0,SUM(AL10:AP10))</f>
        <v>0</v>
      </c>
      <c r="AS10" s="362" t="s">
        <v>122</v>
      </c>
      <c r="AU10" s="372">
        <f ca="1">IFERROR(INDEX('Inflation Rates'!$A$16:$H$138,MATCH('IRA Roth'!$H10,'Inflation Rates'!$A$16:$A$138,0),8)/INDEX('Inflation Rates'!$A$16:$H$138,MATCH('IRA Roth'!$H10,'Inflation Rates'!$A$16:$A$138,0)-1,8)-1,AU9)</f>
        <v>2.0000000000000018E-2</v>
      </c>
      <c r="AV10" s="372">
        <f ca="1">IFERROR(INDEX('Inflation Rates'!$A$16:$H$138,MATCH('IRA Roth'!$H10,'Inflation Rates'!$A$16:$A$138,0),6)/INDEX('Inflation Rates'!$A$16:$H$138,MATCH('IRA Roth'!$H10,'Inflation Rates'!$A$16:$A$138,0)-1,6)-1,AV9)</f>
        <v>1.5770000000000062E-2</v>
      </c>
      <c r="AW10" s="362">
        <f ca="1">AW9+1</f>
        <v>2021</v>
      </c>
      <c r="AX10" s="362">
        <f ca="1">AX9+1</f>
        <v>121</v>
      </c>
      <c r="AY10" s="362">
        <v>2</v>
      </c>
      <c r="AZ10" s="371">
        <f ca="1">BE9</f>
        <v>0</v>
      </c>
      <c r="BA10" s="359">
        <f ca="1">IF(AX10&lt;'Scenario Inputs (SI)'!$D$5,$AV$2,0)</f>
        <v>0</v>
      </c>
      <c r="BB10" s="359">
        <f t="shared" ref="BB10:BB73" ca="1" si="6">IF(AX10&lt;BE$7+1,($B$12+IF($B$3&gt;$B$14,0.04,IF($B$3&gt;$B$13,($B$13+($B$3-$B$13)*0.5),$B$3)))*$B$7*(1+$G10)^(AY10-1),0)</f>
        <v>0</v>
      </c>
      <c r="BC10" s="359">
        <f t="shared" ref="BC10:BC73" ca="1" si="7">(AZ10+(BA10+BB10)*0.5)*$AV$6</f>
        <v>0</v>
      </c>
      <c r="BD10" s="359">
        <f ca="1">IF(AZ10&lt;=0,0,IF(AX10&lt;60,0,IF(AX10=60,IF('Scenario Inputs (SI)'!$D$5&lt;=60,-AZ10*$AV$7,0),IF(AX10&lt;'Scenario Inputs (SI)'!$D$5,0,IF(AX10='Scenario Inputs (SI)'!$D$5,-$AV$7*'Scenario Calculations'!AZ10,BD9*(1+AU10))))))</f>
        <v>0</v>
      </c>
      <c r="BE10" s="359">
        <f t="shared" ref="BE10:BE73" ca="1" si="8">IF(SUM(AZ10:BD10)&lt;0,0,SUM(AZ10:BD10))</f>
        <v>0</v>
      </c>
    </row>
    <row r="11" spans="1:57" x14ac:dyDescent="0.35">
      <c r="A11" s="362" t="s">
        <v>122</v>
      </c>
      <c r="F11" s="372">
        <f ca="1">IFERROR(INDEX('Inflation Rates'!$A$16:$H$138,MATCH('Scenario Calculations'!$H11,'Inflation Rates'!$A$16:$A$138,0),8)/INDEX('Inflation Rates'!$A$16:$H$138,MATCH('Scenario Calculations'!$H11,'Inflation Rates'!$A$16:$A$138,0)-1,8)-1,F10)</f>
        <v>2.0000000000000018E-2</v>
      </c>
      <c r="G11" s="372">
        <f ca="1">IFERROR(INDEX('Inflation Rates'!$A$16:$H$138,MATCH('Scenario Calculations'!$H11,'Inflation Rates'!$A$16:$A$138,0),6)/INDEX('Inflation Rates'!$A$16:$H$138,MATCH('Scenario Calculations'!$H11,'Inflation Rates'!$A$16:$A$138,0)-1,6)-1,G10)</f>
        <v>1.7980000000000107E-2</v>
      </c>
      <c r="H11" s="362">
        <f t="shared" ref="H11:I26" ca="1" si="9">H10+1</f>
        <v>2022</v>
      </c>
      <c r="I11" s="362">
        <f t="shared" ca="1" si="9"/>
        <v>122</v>
      </c>
      <c r="J11" s="362">
        <v>3</v>
      </c>
      <c r="K11" s="371" t="e">
        <f t="shared" ref="K11:K74" ca="1" si="10">Q10</f>
        <v>#DIV/0!</v>
      </c>
      <c r="L11" s="359" t="e">
        <f ca="1">IF(I11&lt;'Scenario Inputs (SI)'!$D$5,$B$7*((1+$G11)^(J11-1))*$B$2,0)</f>
        <v>#DIV/0!</v>
      </c>
      <c r="M11" s="359" t="e">
        <f ca="1">IF(I11&lt;'Scenario Inputs (SI)'!$D$5,$B$3*$B$7*(1+$G11)^(J11-1),0)</f>
        <v>#DIV/0!</v>
      </c>
      <c r="N11" s="359" t="e">
        <f t="shared" ca="1" si="0"/>
        <v>#DIV/0!</v>
      </c>
      <c r="O11" s="359" t="e">
        <f ca="1">IF(K11&lt;=0,0,-ABS(IF('Scenario Inputs (SI)'!$D$5&gt;'Scenario Calculations'!I11,0,IF('Scenario Inputs (SI)'!$D$5='Scenario Calculations'!I11,'Scenario Calculations'!K11*'Scenario Calculations'!$B$8,'Scenario Calculations'!O10*(1+'Scenario Calculations'!F11)))))</f>
        <v>#DIV/0!</v>
      </c>
      <c r="P11" s="359">
        <f ca="1">IF('Scenario Inputs (SI)'!$D$7="No",0,-IF(I11&lt;'Scenario Inputs (SI)'!$D$5,0,IF('Scenario Inputs (SI)'!$D$6&gt;'Scenario Calculations'!I11,INDEX(Inputs!$D$2:$R$30,29,MATCH('Scenario Calculations'!I11,Inputs!$D$2:$R$2,0)),0))*12)</f>
        <v>0</v>
      </c>
      <c r="Q11" s="359" t="e">
        <f t="shared" ca="1" si="4"/>
        <v>#DIV/0!</v>
      </c>
      <c r="S11" s="372">
        <f ca="1">IFERROR(INDEX('Inflation Rates'!$A$16:$H$138,MATCH('TSP Traditional'!$H12,'Inflation Rates'!$A$16:$A$138,0),8)/INDEX('Inflation Rates'!$A$16:$H$138,MATCH('TSP Traditional'!$H12,'Inflation Rates'!$A$16:$A$138,0)-1,8)-1,S10)</f>
        <v>2.0000000000000018E-2</v>
      </c>
      <c r="T11" s="372">
        <f ca="1">IFERROR(INDEX('Inflation Rates'!$A$16:$H$138,MATCH('TSP Traditional'!$H12,'Inflation Rates'!$A$16:$A$138,0),6)/INDEX('Inflation Rates'!$A$16:$H$138,MATCH('TSP Traditional'!$H12,'Inflation Rates'!$A$16:$A$138,0)-1,6)-1,T10)</f>
        <v>2.0999999999999908E-2</v>
      </c>
      <c r="U11" s="362">
        <f t="shared" ref="U11:V26" ca="1" si="11">U10+1</f>
        <v>2022</v>
      </c>
      <c r="V11" s="362">
        <f t="shared" ca="1" si="11"/>
        <v>122</v>
      </c>
      <c r="W11" s="362">
        <v>3</v>
      </c>
      <c r="X11" s="371" t="e">
        <f t="shared" ref="X11:X74" ca="1" si="12">AC10</f>
        <v>#DIV/0!</v>
      </c>
      <c r="Y11" s="359" t="e">
        <f ca="1">IF(V11&lt;'Scenario Inputs (SI)'!$D$5,$B$7*((1+$G11)^(W11-1))*$T$2,0)</f>
        <v>#DIV/0!</v>
      </c>
      <c r="Z11" s="359">
        <v>0</v>
      </c>
      <c r="AA11" s="359" t="e">
        <f t="shared" ca="1" si="1"/>
        <v>#DIV/0!</v>
      </c>
      <c r="AB11" s="359" t="e">
        <f ca="1">IF(X11&lt;=0,0,-ABS(IF('Scenario Inputs (SI)'!$D$5&gt;'Scenario Calculations'!V11,0,IF('Scenario Inputs (SI)'!$D$5='Scenario Calculations'!V11,'Scenario Calculations'!X11*'Scenario Calculations'!$B$8,'Scenario Calculations'!AB10*(1+'Scenario Calculations'!S11)))))</f>
        <v>#DIV/0!</v>
      </c>
      <c r="AC11" s="359" t="e">
        <f t="shared" ca="1" si="2"/>
        <v>#DIV/0!</v>
      </c>
      <c r="AE11" s="362" t="s">
        <v>123</v>
      </c>
      <c r="AF11" s="363">
        <v>0</v>
      </c>
      <c r="AG11" s="372">
        <f>IFERROR(INDEX('Inflation Rates'!$A$16:$H$138,MATCH('IRA Traditional'!$H12,'Inflation Rates'!$A$16:$A$138,0),8)/INDEX('Inflation Rates'!$A$16:$H$138,MATCH('IRA Traditional'!$H12,'Inflation Rates'!$A$16:$A$138,0)-1,8)-1,AG10)</f>
        <v>2.0000000000000018E-2</v>
      </c>
      <c r="AH11" s="372">
        <f>IFERROR(INDEX('Inflation Rates'!$A$16:$H$138,MATCH('IRA Traditional'!$H12,'Inflation Rates'!$A$16:$A$138,0),6)/INDEX('Inflation Rates'!$A$16:$H$138,MATCH('IRA Traditional'!$H12,'Inflation Rates'!$A$16:$A$138,0)-1,6)-1,AH10)</f>
        <v>2.0999999999999908E-2</v>
      </c>
      <c r="AI11" s="362">
        <f t="shared" ref="AI11:AJ26" ca="1" si="13">AI10+1</f>
        <v>2022</v>
      </c>
      <c r="AJ11" s="362">
        <f t="shared" ca="1" si="13"/>
        <v>122</v>
      </c>
      <c r="AK11" s="362">
        <v>3</v>
      </c>
      <c r="AL11" s="371">
        <f t="shared" ref="AL11:AL74" ca="1" si="14">AQ10</f>
        <v>0</v>
      </c>
      <c r="AM11" s="359">
        <f ca="1">IF(AJ11&lt;'Scenario Inputs (SI)'!$D$5,$AH$2,0)</f>
        <v>0</v>
      </c>
      <c r="AN11" s="359">
        <v>0</v>
      </c>
      <c r="AO11" s="359">
        <f t="shared" ca="1" si="3"/>
        <v>0</v>
      </c>
      <c r="AP11" s="359">
        <f ca="1">IF(AL11&lt;=0,0,IF(AJ11&lt;60,0,IF(AJ11=60,IF('Scenario Inputs (SI)'!$D$5&lt;=60,-AL11*$AH$7,0),IF(AJ11&lt;'Scenario Inputs (SI)'!$D$5,0,IF(AJ11='Scenario Inputs (SI)'!$D$5,-$AH$7*'Scenario Calculations'!AL11,AP10*(1+AG11))))))</f>
        <v>0</v>
      </c>
      <c r="AQ11" s="359">
        <f t="shared" ca="1" si="5"/>
        <v>0</v>
      </c>
      <c r="AS11" s="362" t="s">
        <v>123</v>
      </c>
      <c r="AT11" s="363">
        <v>0</v>
      </c>
      <c r="AU11" s="372">
        <f ca="1">IFERROR(INDEX('Inflation Rates'!$A$16:$H$138,MATCH('IRA Roth'!$H11,'Inflation Rates'!$A$16:$A$138,0),8)/INDEX('Inflation Rates'!$A$16:$H$138,MATCH('IRA Roth'!$H11,'Inflation Rates'!$A$16:$A$138,0)-1,8)-1,AU10)</f>
        <v>2.0000000000000018E-2</v>
      </c>
      <c r="AV11" s="372">
        <f ca="1">IFERROR(INDEX('Inflation Rates'!$A$16:$H$138,MATCH('IRA Roth'!$H11,'Inflation Rates'!$A$16:$A$138,0),6)/INDEX('Inflation Rates'!$A$16:$H$138,MATCH('IRA Roth'!$H11,'Inflation Rates'!$A$16:$A$138,0)-1,6)-1,AV10)</f>
        <v>1.7980000000000107E-2</v>
      </c>
      <c r="AW11" s="362">
        <f t="shared" ref="AW11:AX26" ca="1" si="15">AW10+1</f>
        <v>2022</v>
      </c>
      <c r="AX11" s="362">
        <f t="shared" ca="1" si="15"/>
        <v>122</v>
      </c>
      <c r="AY11" s="362">
        <v>3</v>
      </c>
      <c r="AZ11" s="371">
        <f t="shared" ref="AZ11:AZ74" ca="1" si="16">BE10</f>
        <v>0</v>
      </c>
      <c r="BA11" s="359">
        <f ca="1">IF(AX11&lt;'Scenario Inputs (SI)'!$D$5,$AV$2,0)</f>
        <v>0</v>
      </c>
      <c r="BB11" s="359">
        <f t="shared" ca="1" si="6"/>
        <v>0</v>
      </c>
      <c r="BC11" s="359">
        <f t="shared" ca="1" si="7"/>
        <v>0</v>
      </c>
      <c r="BD11" s="359">
        <f ca="1">IF(AZ11&lt;=0,0,IF(AX11&lt;60,0,IF(AX11=60,IF('Scenario Inputs (SI)'!$D$5&lt;=60,-AZ11*$AV$7,0),IF(AX11&lt;'Scenario Inputs (SI)'!$D$5,0,IF(AX11='Scenario Inputs (SI)'!$D$5,-$AV$7*'Scenario Calculations'!AZ11,BD10*(1+AU11))))))</f>
        <v>0</v>
      </c>
      <c r="BE11" s="359">
        <f t="shared" ca="1" si="8"/>
        <v>0</v>
      </c>
    </row>
    <row r="12" spans="1:57" x14ac:dyDescent="0.35">
      <c r="A12" s="362" t="s">
        <v>123</v>
      </c>
      <c r="B12" s="363">
        <v>0.01</v>
      </c>
      <c r="F12" s="372">
        <f ca="1">IFERROR(INDEX('Inflation Rates'!$A$16:$H$138,MATCH('Scenario Calculations'!$H12,'Inflation Rates'!$A$16:$A$138,0),8)/INDEX('Inflation Rates'!$A$16:$H$138,MATCH('Scenario Calculations'!$H12,'Inflation Rates'!$A$16:$A$138,0)-1,8)-1,F11)</f>
        <v>2.0000000000000018E-2</v>
      </c>
      <c r="G12" s="372">
        <f ca="1">IFERROR(INDEX('Inflation Rates'!$A$16:$H$138,MATCH('Scenario Calculations'!$H12,'Inflation Rates'!$A$16:$A$138,0),6)/INDEX('Inflation Rates'!$A$16:$H$138,MATCH('Scenario Calculations'!$H12,'Inflation Rates'!$A$16:$A$138,0)-1,6)-1,G11)</f>
        <v>2.0999999999999908E-2</v>
      </c>
      <c r="H12" s="362">
        <f t="shared" ca="1" si="9"/>
        <v>2023</v>
      </c>
      <c r="I12" s="362">
        <f t="shared" ca="1" si="9"/>
        <v>123</v>
      </c>
      <c r="J12" s="362">
        <v>4</v>
      </c>
      <c r="K12" s="371" t="e">
        <f t="shared" ca="1" si="10"/>
        <v>#DIV/0!</v>
      </c>
      <c r="L12" s="359" t="e">
        <f ca="1">IF(I12&lt;'Scenario Inputs (SI)'!$D$5,$B$7*((1+$G12)^(J12-1))*$B$2,0)</f>
        <v>#DIV/0!</v>
      </c>
      <c r="M12" s="359" t="e">
        <f ca="1">IF(I12&lt;'Scenario Inputs (SI)'!$D$5,$B$3*$B$7*(1+$G12)^(J12-1),0)</f>
        <v>#DIV/0!</v>
      </c>
      <c r="N12" s="359" t="e">
        <f t="shared" ca="1" si="0"/>
        <v>#DIV/0!</v>
      </c>
      <c r="O12" s="359" t="e">
        <f ca="1">IF(K12&lt;=0,0,-ABS(IF('Scenario Inputs (SI)'!$D$5&gt;'Scenario Calculations'!I12,0,IF('Scenario Inputs (SI)'!$D$5='Scenario Calculations'!I12,'Scenario Calculations'!K12*'Scenario Calculations'!$B$8,'Scenario Calculations'!O11*(1+'Scenario Calculations'!F12)))))</f>
        <v>#DIV/0!</v>
      </c>
      <c r="P12" s="359">
        <f ca="1">IF('Scenario Inputs (SI)'!$D$7="No",0,-IF(I12&lt;'Scenario Inputs (SI)'!$D$5,0,IF('Scenario Inputs (SI)'!$D$6&gt;'Scenario Calculations'!I12,INDEX(Inputs!$D$2:$R$30,29,MATCH('Scenario Calculations'!I12,Inputs!$D$2:$R$2,0)),0))*12)</f>
        <v>0</v>
      </c>
      <c r="Q12" s="359" t="e">
        <f t="shared" ca="1" si="4"/>
        <v>#DIV/0!</v>
      </c>
      <c r="S12" s="372">
        <f ca="1">IFERROR(INDEX('Inflation Rates'!$A$16:$H$138,MATCH('TSP Traditional'!$H13,'Inflation Rates'!$A$16:$A$138,0),8)/INDEX('Inflation Rates'!$A$16:$H$138,MATCH('TSP Traditional'!$H13,'Inflation Rates'!$A$16:$A$138,0)-1,8)-1,S11)</f>
        <v>2.0000000000000018E-2</v>
      </c>
      <c r="T12" s="372">
        <f ca="1">IFERROR(INDEX('Inflation Rates'!$A$16:$H$138,MATCH('TSP Traditional'!$H13,'Inflation Rates'!$A$16:$A$138,0),6)/INDEX('Inflation Rates'!$A$16:$H$138,MATCH('TSP Traditional'!$H13,'Inflation Rates'!$A$16:$A$138,0)-1,6)-1,T11)</f>
        <v>2.0999999999999908E-2</v>
      </c>
      <c r="U12" s="362">
        <f t="shared" ca="1" si="11"/>
        <v>2023</v>
      </c>
      <c r="V12" s="362">
        <f t="shared" ca="1" si="11"/>
        <v>123</v>
      </c>
      <c r="W12" s="362">
        <v>4</v>
      </c>
      <c r="X12" s="371" t="e">
        <f t="shared" ca="1" si="12"/>
        <v>#DIV/0!</v>
      </c>
      <c r="Y12" s="359" t="e">
        <f ca="1">IF(V12&lt;'Scenario Inputs (SI)'!$D$5,$B$7*((1+$G12)^(W12-1))*$T$2,0)</f>
        <v>#DIV/0!</v>
      </c>
      <c r="Z12" s="359">
        <v>0</v>
      </c>
      <c r="AA12" s="359" t="e">
        <f t="shared" ca="1" si="1"/>
        <v>#DIV/0!</v>
      </c>
      <c r="AB12" s="359" t="e">
        <f ca="1">IF(X12&lt;=0,0,-ABS(IF('Scenario Inputs (SI)'!$D$5&gt;'Scenario Calculations'!V12,0,IF('Scenario Inputs (SI)'!$D$5='Scenario Calculations'!V12,'Scenario Calculations'!X12*'Scenario Calculations'!$B$8,'Scenario Calculations'!AB11*(1+'Scenario Calculations'!S12)))))</f>
        <v>#DIV/0!</v>
      </c>
      <c r="AC12" s="359" t="e">
        <f t="shared" ca="1" si="2"/>
        <v>#DIV/0!</v>
      </c>
      <c r="AE12" s="362" t="s">
        <v>124</v>
      </c>
      <c r="AF12" s="363">
        <v>0</v>
      </c>
      <c r="AG12" s="372">
        <f>IFERROR(INDEX('Inflation Rates'!$A$16:$H$138,MATCH('IRA Traditional'!$H13,'Inflation Rates'!$A$16:$A$138,0),8)/INDEX('Inflation Rates'!$A$16:$H$138,MATCH('IRA Traditional'!$H13,'Inflation Rates'!$A$16:$A$138,0)-1,8)-1,AG11)</f>
        <v>2.0000000000000018E-2</v>
      </c>
      <c r="AH12" s="372">
        <f>IFERROR(INDEX('Inflation Rates'!$A$16:$H$138,MATCH('IRA Traditional'!$H13,'Inflation Rates'!$A$16:$A$138,0),6)/INDEX('Inflation Rates'!$A$16:$H$138,MATCH('IRA Traditional'!$H13,'Inflation Rates'!$A$16:$A$138,0)-1,6)-1,AH11)</f>
        <v>2.0999999999999908E-2</v>
      </c>
      <c r="AI12" s="362">
        <f t="shared" ca="1" si="13"/>
        <v>2023</v>
      </c>
      <c r="AJ12" s="362">
        <f t="shared" ca="1" si="13"/>
        <v>123</v>
      </c>
      <c r="AK12" s="362">
        <v>4</v>
      </c>
      <c r="AL12" s="371">
        <f t="shared" ca="1" si="14"/>
        <v>0</v>
      </c>
      <c r="AM12" s="359">
        <f ca="1">IF(AJ12&lt;'Scenario Inputs (SI)'!$D$5,$AH$2,0)</f>
        <v>0</v>
      </c>
      <c r="AN12" s="359">
        <v>0</v>
      </c>
      <c r="AO12" s="359">
        <f t="shared" ca="1" si="3"/>
        <v>0</v>
      </c>
      <c r="AP12" s="359">
        <f ca="1">IF(AL12&lt;=0,0,IF(AJ12&lt;60,0,IF(AJ12=60,IF('Scenario Inputs (SI)'!$D$5&lt;=60,-AL12*$AH$7,0),IF(AJ12&lt;'Scenario Inputs (SI)'!$D$5,0,IF(AJ12='Scenario Inputs (SI)'!$D$5,-$AH$7*'Scenario Calculations'!AL12,AP11*(1+AG12))))))</f>
        <v>0</v>
      </c>
      <c r="AQ12" s="359">
        <f t="shared" ca="1" si="5"/>
        <v>0</v>
      </c>
      <c r="AS12" s="362" t="s">
        <v>124</v>
      </c>
      <c r="AT12" s="363">
        <v>0</v>
      </c>
      <c r="AU12" s="372">
        <f ca="1">IFERROR(INDEX('Inflation Rates'!$A$16:$H$138,MATCH('IRA Roth'!$H12,'Inflation Rates'!$A$16:$A$138,0),8)/INDEX('Inflation Rates'!$A$16:$H$138,MATCH('IRA Roth'!$H12,'Inflation Rates'!$A$16:$A$138,0)-1,8)-1,AU11)</f>
        <v>2.0000000000000018E-2</v>
      </c>
      <c r="AV12" s="372">
        <f ca="1">IFERROR(INDEX('Inflation Rates'!$A$16:$H$138,MATCH('IRA Roth'!$H12,'Inflation Rates'!$A$16:$A$138,0),6)/INDEX('Inflation Rates'!$A$16:$H$138,MATCH('IRA Roth'!$H12,'Inflation Rates'!$A$16:$A$138,0)-1,6)-1,AV11)</f>
        <v>2.0999999999999908E-2</v>
      </c>
      <c r="AW12" s="362">
        <f t="shared" ca="1" si="15"/>
        <v>2023</v>
      </c>
      <c r="AX12" s="362">
        <f t="shared" ca="1" si="15"/>
        <v>123</v>
      </c>
      <c r="AY12" s="362">
        <v>4</v>
      </c>
      <c r="AZ12" s="371">
        <f t="shared" ca="1" si="16"/>
        <v>0</v>
      </c>
      <c r="BA12" s="359">
        <f ca="1">IF(AX12&lt;'Scenario Inputs (SI)'!$D$5,$AV$2,0)</f>
        <v>0</v>
      </c>
      <c r="BB12" s="359">
        <f t="shared" ca="1" si="6"/>
        <v>0</v>
      </c>
      <c r="BC12" s="359">
        <f t="shared" ca="1" si="7"/>
        <v>0</v>
      </c>
      <c r="BD12" s="359">
        <f ca="1">IF(AZ12&lt;=0,0,IF(AX12&lt;60,0,IF(AX12=60,IF('Scenario Inputs (SI)'!$D$5&lt;=60,-AZ12*$AV$7,0),IF(AX12&lt;'Scenario Inputs (SI)'!$D$5,0,IF(AX12='Scenario Inputs (SI)'!$D$5,-$AV$7*'Scenario Calculations'!AZ12,BD11*(1+AU12))))))</f>
        <v>0</v>
      </c>
      <c r="BE12" s="359">
        <f t="shared" ca="1" si="8"/>
        <v>0</v>
      </c>
    </row>
    <row r="13" spans="1:57" x14ac:dyDescent="0.35">
      <c r="A13" s="362" t="s">
        <v>124</v>
      </c>
      <c r="B13" s="363">
        <v>0.03</v>
      </c>
      <c r="F13" s="372">
        <f ca="1">IFERROR(INDEX('Inflation Rates'!$A$16:$H$138,MATCH('Scenario Calculations'!$H13,'Inflation Rates'!$A$16:$A$138,0),8)/INDEX('Inflation Rates'!$A$16:$H$138,MATCH('Scenario Calculations'!$H13,'Inflation Rates'!$A$16:$A$138,0)-1,8)-1,F12)</f>
        <v>2.0000000000000018E-2</v>
      </c>
      <c r="G13" s="372">
        <f ca="1">IFERROR(INDEX('Inflation Rates'!$A$16:$H$138,MATCH('Scenario Calculations'!$H13,'Inflation Rates'!$A$16:$A$138,0),6)/INDEX('Inflation Rates'!$A$16:$H$138,MATCH('Scenario Calculations'!$H13,'Inflation Rates'!$A$16:$A$138,0)-1,6)-1,G12)</f>
        <v>2.0999999999999908E-2</v>
      </c>
      <c r="H13" s="362">
        <f t="shared" ca="1" si="9"/>
        <v>2024</v>
      </c>
      <c r="I13" s="362">
        <f t="shared" ca="1" si="9"/>
        <v>124</v>
      </c>
      <c r="J13" s="362">
        <v>5</v>
      </c>
      <c r="K13" s="371" t="e">
        <f t="shared" ca="1" si="10"/>
        <v>#DIV/0!</v>
      </c>
      <c r="L13" s="359" t="e">
        <f ca="1">IF(I13&lt;'Scenario Inputs (SI)'!$D$5,$B$7*((1+$G13)^(J13-1))*$B$2,0)</f>
        <v>#DIV/0!</v>
      </c>
      <c r="M13" s="359" t="e">
        <f ca="1">IF(I13&lt;'Scenario Inputs (SI)'!$D$5,$B$3*$B$7*(1+$G13)^(J13-1),0)</f>
        <v>#DIV/0!</v>
      </c>
      <c r="N13" s="359" t="e">
        <f t="shared" ca="1" si="0"/>
        <v>#DIV/0!</v>
      </c>
      <c r="O13" s="359" t="e">
        <f ca="1">IF(K13&lt;=0,0,-ABS(IF('Scenario Inputs (SI)'!$D$5&gt;'Scenario Calculations'!I13,0,IF('Scenario Inputs (SI)'!$D$5='Scenario Calculations'!I13,'Scenario Calculations'!K13*'Scenario Calculations'!$B$8,'Scenario Calculations'!O12*(1+'Scenario Calculations'!F13)))))</f>
        <v>#DIV/0!</v>
      </c>
      <c r="P13" s="359">
        <f ca="1">IF('Scenario Inputs (SI)'!$D$7="No",0,-IF(I13&lt;'Scenario Inputs (SI)'!$D$5,0,IF('Scenario Inputs (SI)'!$D$6&gt;'Scenario Calculations'!I13,INDEX(Inputs!$D$2:$R$30,29,MATCH('Scenario Calculations'!I13,Inputs!$D$2:$R$2,0)),0))*12)</f>
        <v>0</v>
      </c>
      <c r="Q13" s="359" t="e">
        <f t="shared" ca="1" si="4"/>
        <v>#DIV/0!</v>
      </c>
      <c r="S13" s="372">
        <f ca="1">IFERROR(INDEX('Inflation Rates'!$A$16:$H$138,MATCH('TSP Traditional'!$H14,'Inflation Rates'!$A$16:$A$138,0),8)/INDEX('Inflation Rates'!$A$16:$H$138,MATCH('TSP Traditional'!$H14,'Inflation Rates'!$A$16:$A$138,0)-1,8)-1,S12)</f>
        <v>2.0000000000000018E-2</v>
      </c>
      <c r="T13" s="372">
        <f ca="1">IFERROR(INDEX('Inflation Rates'!$A$16:$H$138,MATCH('TSP Traditional'!$H14,'Inflation Rates'!$A$16:$A$138,0),6)/INDEX('Inflation Rates'!$A$16:$H$138,MATCH('TSP Traditional'!$H14,'Inflation Rates'!$A$16:$A$138,0)-1,6)-1,T12)</f>
        <v>2.0999999999999908E-2</v>
      </c>
      <c r="U13" s="362">
        <f t="shared" ca="1" si="11"/>
        <v>2024</v>
      </c>
      <c r="V13" s="362">
        <f t="shared" ca="1" si="11"/>
        <v>124</v>
      </c>
      <c r="W13" s="362">
        <v>5</v>
      </c>
      <c r="X13" s="371" t="e">
        <f t="shared" ca="1" si="12"/>
        <v>#DIV/0!</v>
      </c>
      <c r="Y13" s="359" t="e">
        <f ca="1">IF(V13&lt;'Scenario Inputs (SI)'!$D$5,$B$7*((1+$G13)^(W13-1))*$T$2,0)</f>
        <v>#DIV/0!</v>
      </c>
      <c r="Z13" s="359">
        <v>0</v>
      </c>
      <c r="AA13" s="359" t="e">
        <f t="shared" ca="1" si="1"/>
        <v>#DIV/0!</v>
      </c>
      <c r="AB13" s="359" t="e">
        <f ca="1">IF(X13&lt;=0,0,-ABS(IF('Scenario Inputs (SI)'!$D$5&gt;'Scenario Calculations'!V13,0,IF('Scenario Inputs (SI)'!$D$5='Scenario Calculations'!V13,'Scenario Calculations'!X13*'Scenario Calculations'!$B$8,'Scenario Calculations'!AB12*(1+'Scenario Calculations'!S13)))))</f>
        <v>#DIV/0!</v>
      </c>
      <c r="AC13" s="359" t="e">
        <f t="shared" ca="1" si="2"/>
        <v>#DIV/0!</v>
      </c>
      <c r="AE13" s="362" t="s">
        <v>125</v>
      </c>
      <c r="AF13" s="363">
        <v>0</v>
      </c>
      <c r="AG13" s="372">
        <f>IFERROR(INDEX('Inflation Rates'!$A$16:$H$138,MATCH('IRA Traditional'!$H14,'Inflation Rates'!$A$16:$A$138,0),8)/INDEX('Inflation Rates'!$A$16:$H$138,MATCH('IRA Traditional'!$H14,'Inflation Rates'!$A$16:$A$138,0)-1,8)-1,AG12)</f>
        <v>2.0000000000000018E-2</v>
      </c>
      <c r="AH13" s="372">
        <f>IFERROR(INDEX('Inflation Rates'!$A$16:$H$138,MATCH('IRA Traditional'!$H14,'Inflation Rates'!$A$16:$A$138,0),6)/INDEX('Inflation Rates'!$A$16:$H$138,MATCH('IRA Traditional'!$H14,'Inflation Rates'!$A$16:$A$138,0)-1,6)-1,AH12)</f>
        <v>2.0999999999999908E-2</v>
      </c>
      <c r="AI13" s="362">
        <f t="shared" ca="1" si="13"/>
        <v>2024</v>
      </c>
      <c r="AJ13" s="362">
        <f t="shared" ca="1" si="13"/>
        <v>124</v>
      </c>
      <c r="AK13" s="362">
        <v>5</v>
      </c>
      <c r="AL13" s="371">
        <f t="shared" ca="1" si="14"/>
        <v>0</v>
      </c>
      <c r="AM13" s="359">
        <f ca="1">IF(AJ13&lt;'Scenario Inputs (SI)'!$D$5,$AH$2,0)</f>
        <v>0</v>
      </c>
      <c r="AN13" s="359">
        <v>0</v>
      </c>
      <c r="AO13" s="359">
        <f t="shared" ca="1" si="3"/>
        <v>0</v>
      </c>
      <c r="AP13" s="359">
        <f ca="1">IF(AL13&lt;=0,0,IF(AJ13&lt;60,0,IF(AJ13=60,IF('Scenario Inputs (SI)'!$D$5&lt;=60,-AL13*$AH$7,0),IF(AJ13&lt;'Scenario Inputs (SI)'!$D$5,0,IF(AJ13='Scenario Inputs (SI)'!$D$5,-$AH$7*'Scenario Calculations'!AL13,AP12*(1+AG13))))))</f>
        <v>0</v>
      </c>
      <c r="AQ13" s="359">
        <f t="shared" ca="1" si="5"/>
        <v>0</v>
      </c>
      <c r="AS13" s="362" t="s">
        <v>125</v>
      </c>
      <c r="AT13" s="363">
        <v>0</v>
      </c>
      <c r="AU13" s="372">
        <f ca="1">IFERROR(INDEX('Inflation Rates'!$A$16:$H$138,MATCH('IRA Roth'!$H13,'Inflation Rates'!$A$16:$A$138,0),8)/INDEX('Inflation Rates'!$A$16:$H$138,MATCH('IRA Roth'!$H13,'Inflation Rates'!$A$16:$A$138,0)-1,8)-1,AU12)</f>
        <v>2.0000000000000018E-2</v>
      </c>
      <c r="AV13" s="372">
        <f ca="1">IFERROR(INDEX('Inflation Rates'!$A$16:$H$138,MATCH('IRA Roth'!$H13,'Inflation Rates'!$A$16:$A$138,0),6)/INDEX('Inflation Rates'!$A$16:$H$138,MATCH('IRA Roth'!$H13,'Inflation Rates'!$A$16:$A$138,0)-1,6)-1,AV12)</f>
        <v>2.0999999999999908E-2</v>
      </c>
      <c r="AW13" s="362">
        <f t="shared" ca="1" si="15"/>
        <v>2024</v>
      </c>
      <c r="AX13" s="362">
        <f t="shared" ca="1" si="15"/>
        <v>124</v>
      </c>
      <c r="AY13" s="362">
        <v>5</v>
      </c>
      <c r="AZ13" s="371">
        <f t="shared" ca="1" si="16"/>
        <v>0</v>
      </c>
      <c r="BA13" s="359">
        <f ca="1">IF(AX13&lt;'Scenario Inputs (SI)'!$D$5,$AV$2,0)</f>
        <v>0</v>
      </c>
      <c r="BB13" s="359">
        <f t="shared" ca="1" si="6"/>
        <v>0</v>
      </c>
      <c r="BC13" s="359">
        <f t="shared" ca="1" si="7"/>
        <v>0</v>
      </c>
      <c r="BD13" s="359">
        <f ca="1">IF(AZ13&lt;=0,0,IF(AX13&lt;60,0,IF(AX13=60,IF('Scenario Inputs (SI)'!$D$5&lt;=60,-AZ13*$AV$7,0),IF(AX13&lt;'Scenario Inputs (SI)'!$D$5,0,IF(AX13='Scenario Inputs (SI)'!$D$5,-$AV$7*'Scenario Calculations'!AZ13,BD12*(1+AU13))))))</f>
        <v>0</v>
      </c>
      <c r="BE13" s="359">
        <f t="shared" ca="1" si="8"/>
        <v>0</v>
      </c>
    </row>
    <row r="14" spans="1:57" x14ac:dyDescent="0.35">
      <c r="A14" s="362" t="s">
        <v>125</v>
      </c>
      <c r="B14" s="363">
        <v>0.05</v>
      </c>
      <c r="F14" s="372">
        <f ca="1">IFERROR(INDEX('Inflation Rates'!$A$16:$H$138,MATCH('Scenario Calculations'!$H14,'Inflation Rates'!$A$16:$A$138,0),8)/INDEX('Inflation Rates'!$A$16:$H$138,MATCH('Scenario Calculations'!$H14,'Inflation Rates'!$A$16:$A$138,0)-1,8)-1,F13)</f>
        <v>2.0000000000000018E-2</v>
      </c>
      <c r="G14" s="372">
        <f ca="1">IFERROR(INDEX('Inflation Rates'!$A$16:$H$138,MATCH('Scenario Calculations'!$H14,'Inflation Rates'!$A$16:$A$138,0),6)/INDEX('Inflation Rates'!$A$16:$H$138,MATCH('Scenario Calculations'!$H14,'Inflation Rates'!$A$16:$A$138,0)-1,6)-1,G13)</f>
        <v>2.0999999999999908E-2</v>
      </c>
      <c r="H14" s="362">
        <f t="shared" ca="1" si="9"/>
        <v>2025</v>
      </c>
      <c r="I14" s="362">
        <f t="shared" ca="1" si="9"/>
        <v>125</v>
      </c>
      <c r="J14" s="362">
        <v>6</v>
      </c>
      <c r="K14" s="371" t="e">
        <f t="shared" ca="1" si="10"/>
        <v>#DIV/0!</v>
      </c>
      <c r="L14" s="359" t="e">
        <f ca="1">IF(I14&lt;'Scenario Inputs (SI)'!$D$5,$B$7*((1+$G14)^(J14-1))*$B$2,0)</f>
        <v>#DIV/0!</v>
      </c>
      <c r="M14" s="359" t="e">
        <f ca="1">IF(I14&lt;'Scenario Inputs (SI)'!$D$5,$B$3*$B$7*(1+$G14)^(J14-1),0)</f>
        <v>#DIV/0!</v>
      </c>
      <c r="N14" s="359" t="e">
        <f t="shared" ca="1" si="0"/>
        <v>#DIV/0!</v>
      </c>
      <c r="O14" s="359" t="e">
        <f ca="1">IF(K14&lt;=0,0,-ABS(IF('Scenario Inputs (SI)'!$D$5&gt;'Scenario Calculations'!I14,0,IF('Scenario Inputs (SI)'!$D$5='Scenario Calculations'!I14,'Scenario Calculations'!K14*'Scenario Calculations'!$B$8,'Scenario Calculations'!O13*(1+'Scenario Calculations'!F14)))))</f>
        <v>#DIV/0!</v>
      </c>
      <c r="P14" s="359">
        <f ca="1">IF('Scenario Inputs (SI)'!$D$7="No",0,-IF(I14&lt;'Scenario Inputs (SI)'!$D$5,0,IF('Scenario Inputs (SI)'!$D$6&gt;'Scenario Calculations'!I14,INDEX(Inputs!$D$2:$R$30,29,MATCH('Scenario Calculations'!I14,Inputs!$D$2:$R$2,0)),0))*12)</f>
        <v>0</v>
      </c>
      <c r="Q14" s="359" t="e">
        <f t="shared" ca="1" si="4"/>
        <v>#DIV/0!</v>
      </c>
      <c r="S14" s="372">
        <f ca="1">IFERROR(INDEX('Inflation Rates'!$A$16:$H$138,MATCH('TSP Traditional'!$H15,'Inflation Rates'!$A$16:$A$138,0),8)/INDEX('Inflation Rates'!$A$16:$H$138,MATCH('TSP Traditional'!$H15,'Inflation Rates'!$A$16:$A$138,0)-1,8)-1,S13)</f>
        <v>2.0000000000000018E-2</v>
      </c>
      <c r="T14" s="372">
        <f ca="1">IFERROR(INDEX('Inflation Rates'!$A$16:$H$138,MATCH('TSP Traditional'!$H15,'Inflation Rates'!$A$16:$A$138,0),6)/INDEX('Inflation Rates'!$A$16:$H$138,MATCH('TSP Traditional'!$H15,'Inflation Rates'!$A$16:$A$138,0)-1,6)-1,T13)</f>
        <v>2.0999999999999908E-2</v>
      </c>
      <c r="U14" s="362">
        <f t="shared" ca="1" si="11"/>
        <v>2025</v>
      </c>
      <c r="V14" s="362">
        <f t="shared" ca="1" si="11"/>
        <v>125</v>
      </c>
      <c r="W14" s="362">
        <v>6</v>
      </c>
      <c r="X14" s="371" t="e">
        <f t="shared" ca="1" si="12"/>
        <v>#DIV/0!</v>
      </c>
      <c r="Y14" s="359" t="e">
        <f ca="1">IF(V14&lt;'Scenario Inputs (SI)'!$D$5,$B$7*((1+$G14)^(W14-1))*$T$2,0)</f>
        <v>#DIV/0!</v>
      </c>
      <c r="Z14" s="359">
        <v>0</v>
      </c>
      <c r="AA14" s="359" t="e">
        <f t="shared" ca="1" si="1"/>
        <v>#DIV/0!</v>
      </c>
      <c r="AB14" s="359" t="e">
        <f ca="1">IF(X14&lt;=0,0,-ABS(IF('Scenario Inputs (SI)'!$D$5&gt;'Scenario Calculations'!V14,0,IF('Scenario Inputs (SI)'!$D$5='Scenario Calculations'!V14,'Scenario Calculations'!X14*'Scenario Calculations'!$B$8,'Scenario Calculations'!AB13*(1+'Scenario Calculations'!S14)))))</f>
        <v>#DIV/0!</v>
      </c>
      <c r="AC14" s="359" t="e">
        <f t="shared" ca="1" si="2"/>
        <v>#DIV/0!</v>
      </c>
      <c r="AG14" s="372">
        <f>IFERROR(INDEX('Inflation Rates'!$A$16:$H$138,MATCH('IRA Traditional'!$H15,'Inflation Rates'!$A$16:$A$138,0),8)/INDEX('Inflation Rates'!$A$16:$H$138,MATCH('IRA Traditional'!$H15,'Inflation Rates'!$A$16:$A$138,0)-1,8)-1,AG13)</f>
        <v>2.0000000000000018E-2</v>
      </c>
      <c r="AH14" s="372">
        <f>IFERROR(INDEX('Inflation Rates'!$A$16:$H$138,MATCH('IRA Traditional'!$H15,'Inflation Rates'!$A$16:$A$138,0),6)/INDEX('Inflation Rates'!$A$16:$H$138,MATCH('IRA Traditional'!$H15,'Inflation Rates'!$A$16:$A$138,0)-1,6)-1,AH13)</f>
        <v>2.0999999999999908E-2</v>
      </c>
      <c r="AI14" s="362">
        <f t="shared" ca="1" si="13"/>
        <v>2025</v>
      </c>
      <c r="AJ14" s="362">
        <f t="shared" ca="1" si="13"/>
        <v>125</v>
      </c>
      <c r="AK14" s="362">
        <v>6</v>
      </c>
      <c r="AL14" s="371">
        <f t="shared" ca="1" si="14"/>
        <v>0</v>
      </c>
      <c r="AM14" s="359">
        <f ca="1">IF(AJ14&lt;'Scenario Inputs (SI)'!$D$5,$AH$2,0)</f>
        <v>0</v>
      </c>
      <c r="AN14" s="359">
        <v>0</v>
      </c>
      <c r="AO14" s="359">
        <f t="shared" ca="1" si="3"/>
        <v>0</v>
      </c>
      <c r="AP14" s="359">
        <f ca="1">IF(AL14&lt;=0,0,IF(AJ14&lt;60,0,IF(AJ14=60,IF('Scenario Inputs (SI)'!$D$5&lt;=60,-AL14*$AH$7,0),IF(AJ14&lt;'Scenario Inputs (SI)'!$D$5,0,IF(AJ14='Scenario Inputs (SI)'!$D$5,-$AH$7*'Scenario Calculations'!AL14,AP13*(1+AG14))))))</f>
        <v>0</v>
      </c>
      <c r="AQ14" s="359">
        <f t="shared" ca="1" si="5"/>
        <v>0</v>
      </c>
      <c r="AU14" s="372">
        <f ca="1">IFERROR(INDEX('Inflation Rates'!$A$16:$H$138,MATCH('IRA Roth'!$H14,'Inflation Rates'!$A$16:$A$138,0),8)/INDEX('Inflation Rates'!$A$16:$H$138,MATCH('IRA Roth'!$H14,'Inflation Rates'!$A$16:$A$138,0)-1,8)-1,AU13)</f>
        <v>2.0000000000000018E-2</v>
      </c>
      <c r="AV14" s="372">
        <f ca="1">IFERROR(INDEX('Inflation Rates'!$A$16:$H$138,MATCH('IRA Roth'!$H14,'Inflation Rates'!$A$16:$A$138,0),6)/INDEX('Inflation Rates'!$A$16:$H$138,MATCH('IRA Roth'!$H14,'Inflation Rates'!$A$16:$A$138,0)-1,6)-1,AV13)</f>
        <v>2.0999999999999908E-2</v>
      </c>
      <c r="AW14" s="362">
        <f t="shared" ca="1" si="15"/>
        <v>2025</v>
      </c>
      <c r="AX14" s="362">
        <f t="shared" ca="1" si="15"/>
        <v>125</v>
      </c>
      <c r="AY14" s="362">
        <v>6</v>
      </c>
      <c r="AZ14" s="371">
        <f t="shared" ca="1" si="16"/>
        <v>0</v>
      </c>
      <c r="BA14" s="359">
        <f ca="1">IF(AX14&lt;'Scenario Inputs (SI)'!$D$5,$AV$2,0)</f>
        <v>0</v>
      </c>
      <c r="BB14" s="359">
        <f t="shared" ca="1" si="6"/>
        <v>0</v>
      </c>
      <c r="BC14" s="359">
        <f t="shared" ca="1" si="7"/>
        <v>0</v>
      </c>
      <c r="BD14" s="359">
        <f ca="1">IF(AZ14&lt;=0,0,IF(AX14&lt;60,0,IF(AX14=60,IF('Scenario Inputs (SI)'!$D$5&lt;=60,-AZ14*$AV$7,0),IF(AX14&lt;'Scenario Inputs (SI)'!$D$5,0,IF(AX14='Scenario Inputs (SI)'!$D$5,-$AV$7*'Scenario Calculations'!AZ14,BD13*(1+AU14))))))</f>
        <v>0</v>
      </c>
      <c r="BE14" s="359">
        <f t="shared" ca="1" si="8"/>
        <v>0</v>
      </c>
    </row>
    <row r="15" spans="1:57" x14ac:dyDescent="0.35">
      <c r="F15" s="372">
        <f ca="1">IFERROR(INDEX('Inflation Rates'!$A$16:$H$138,MATCH('Scenario Calculations'!$H15,'Inflation Rates'!$A$16:$A$138,0),8)/INDEX('Inflation Rates'!$A$16:$H$138,MATCH('Scenario Calculations'!$H15,'Inflation Rates'!$A$16:$A$138,0)-1,8)-1,F14)</f>
        <v>2.0000000000000018E-2</v>
      </c>
      <c r="G15" s="372">
        <f ca="1">IFERROR(INDEX('Inflation Rates'!$A$16:$H$138,MATCH('Scenario Calculations'!$H15,'Inflation Rates'!$A$16:$A$138,0),6)/INDEX('Inflation Rates'!$A$16:$H$138,MATCH('Scenario Calculations'!$H15,'Inflation Rates'!$A$16:$A$138,0)-1,6)-1,G14)</f>
        <v>2.0999999999999908E-2</v>
      </c>
      <c r="H15" s="362">
        <f t="shared" ca="1" si="9"/>
        <v>2026</v>
      </c>
      <c r="I15" s="362">
        <f t="shared" ca="1" si="9"/>
        <v>126</v>
      </c>
      <c r="J15" s="362">
        <v>7</v>
      </c>
      <c r="K15" s="371" t="e">
        <f t="shared" ca="1" si="10"/>
        <v>#DIV/0!</v>
      </c>
      <c r="L15" s="359" t="e">
        <f ca="1">IF(I15&lt;'Scenario Inputs (SI)'!$D$5,$B$7*((1+$G15)^(J15-1))*$B$2,0)</f>
        <v>#DIV/0!</v>
      </c>
      <c r="M15" s="359" t="e">
        <f ca="1">IF(I15&lt;'Scenario Inputs (SI)'!$D$5,$B$3*$B$7*(1+$G15)^(J15-1),0)</f>
        <v>#DIV/0!</v>
      </c>
      <c r="N15" s="359" t="e">
        <f t="shared" ca="1" si="0"/>
        <v>#DIV/0!</v>
      </c>
      <c r="O15" s="359" t="e">
        <f ca="1">IF(K15&lt;=0,0,-ABS(IF('Scenario Inputs (SI)'!$D$5&gt;'Scenario Calculations'!I15,0,IF('Scenario Inputs (SI)'!$D$5='Scenario Calculations'!I15,'Scenario Calculations'!K15*'Scenario Calculations'!$B$8,'Scenario Calculations'!O14*(1+'Scenario Calculations'!F15)))))</f>
        <v>#DIV/0!</v>
      </c>
      <c r="P15" s="359">
        <f ca="1">IF('Scenario Inputs (SI)'!$D$7="No",0,-IF(I15&lt;'Scenario Inputs (SI)'!$D$5,0,IF('Scenario Inputs (SI)'!$D$6&gt;'Scenario Calculations'!I15,INDEX(Inputs!$D$2:$R$30,29,MATCH('Scenario Calculations'!I15,Inputs!$D$2:$R$2,0)),0))*12)</f>
        <v>0</v>
      </c>
      <c r="Q15" s="359" t="e">
        <f t="shared" ca="1" si="4"/>
        <v>#DIV/0!</v>
      </c>
      <c r="S15" s="372">
        <f ca="1">IFERROR(INDEX('Inflation Rates'!$A$16:$H$138,MATCH('TSP Traditional'!$H16,'Inflation Rates'!$A$16:$A$138,0),8)/INDEX('Inflation Rates'!$A$16:$H$138,MATCH('TSP Traditional'!$H16,'Inflation Rates'!$A$16:$A$138,0)-1,8)-1,S14)</f>
        <v>2.0000000000000018E-2</v>
      </c>
      <c r="T15" s="372">
        <f ca="1">IFERROR(INDEX('Inflation Rates'!$A$16:$H$138,MATCH('TSP Traditional'!$H16,'Inflation Rates'!$A$16:$A$138,0),6)/INDEX('Inflation Rates'!$A$16:$H$138,MATCH('TSP Traditional'!$H16,'Inflation Rates'!$A$16:$A$138,0)-1,6)-1,T14)</f>
        <v>2.0999999999999908E-2</v>
      </c>
      <c r="U15" s="362">
        <f t="shared" ca="1" si="11"/>
        <v>2026</v>
      </c>
      <c r="V15" s="362">
        <f t="shared" ca="1" si="11"/>
        <v>126</v>
      </c>
      <c r="W15" s="362">
        <v>7</v>
      </c>
      <c r="X15" s="371" t="e">
        <f t="shared" ca="1" si="12"/>
        <v>#DIV/0!</v>
      </c>
      <c r="Y15" s="359" t="e">
        <f ca="1">IF(V15&lt;'Scenario Inputs (SI)'!$D$5,$B$7*((1+$G15)^(W15-1))*$T$2,0)</f>
        <v>#DIV/0!</v>
      </c>
      <c r="Z15" s="359">
        <v>0</v>
      </c>
      <c r="AA15" s="359" t="e">
        <f t="shared" ca="1" si="1"/>
        <v>#DIV/0!</v>
      </c>
      <c r="AB15" s="359" t="e">
        <f ca="1">IF(X15&lt;=0,0,-ABS(IF('Scenario Inputs (SI)'!$D$5&gt;'Scenario Calculations'!V15,0,IF('Scenario Inputs (SI)'!$D$5='Scenario Calculations'!V15,'Scenario Calculations'!X15*'Scenario Calculations'!$B$8,'Scenario Calculations'!AB14*(1+'Scenario Calculations'!S15)))))</f>
        <v>#DIV/0!</v>
      </c>
      <c r="AC15" s="359" t="e">
        <f t="shared" ca="1" si="2"/>
        <v>#DIV/0!</v>
      </c>
      <c r="AG15" s="372">
        <f>IFERROR(INDEX('Inflation Rates'!$A$16:$H$138,MATCH('IRA Traditional'!$H16,'Inflation Rates'!$A$16:$A$138,0),8)/INDEX('Inflation Rates'!$A$16:$H$138,MATCH('IRA Traditional'!$H16,'Inflation Rates'!$A$16:$A$138,0)-1,8)-1,AG14)</f>
        <v>2.0000000000000018E-2</v>
      </c>
      <c r="AH15" s="372">
        <f>IFERROR(INDEX('Inflation Rates'!$A$16:$H$138,MATCH('IRA Traditional'!$H16,'Inflation Rates'!$A$16:$A$138,0),6)/INDEX('Inflation Rates'!$A$16:$H$138,MATCH('IRA Traditional'!$H16,'Inflation Rates'!$A$16:$A$138,0)-1,6)-1,AH14)</f>
        <v>2.0999999999999908E-2</v>
      </c>
      <c r="AI15" s="362">
        <f t="shared" ca="1" si="13"/>
        <v>2026</v>
      </c>
      <c r="AJ15" s="362">
        <f t="shared" ca="1" si="13"/>
        <v>126</v>
      </c>
      <c r="AK15" s="362">
        <v>7</v>
      </c>
      <c r="AL15" s="371">
        <f t="shared" ca="1" si="14"/>
        <v>0</v>
      </c>
      <c r="AM15" s="359">
        <f ca="1">IF(AJ15&lt;'Scenario Inputs (SI)'!$D$5,$AH$2,0)</f>
        <v>0</v>
      </c>
      <c r="AN15" s="359">
        <v>0</v>
      </c>
      <c r="AO15" s="359">
        <f t="shared" ca="1" si="3"/>
        <v>0</v>
      </c>
      <c r="AP15" s="359">
        <f ca="1">IF(AL15&lt;=0,0,IF(AJ15&lt;60,0,IF(AJ15=60,IF('Scenario Inputs (SI)'!$D$5&lt;=60,-AL15*$AH$7,0),IF(AJ15&lt;'Scenario Inputs (SI)'!$D$5,0,IF(AJ15='Scenario Inputs (SI)'!$D$5,-$AH$7*'Scenario Calculations'!AL15,AP14*(1+AG15))))))</f>
        <v>0</v>
      </c>
      <c r="AQ15" s="359">
        <f t="shared" ca="1" si="5"/>
        <v>0</v>
      </c>
      <c r="AU15" s="372">
        <f ca="1">IFERROR(INDEX('Inflation Rates'!$A$16:$H$138,MATCH('IRA Roth'!$H15,'Inflation Rates'!$A$16:$A$138,0),8)/INDEX('Inflation Rates'!$A$16:$H$138,MATCH('IRA Roth'!$H15,'Inflation Rates'!$A$16:$A$138,0)-1,8)-1,AU14)</f>
        <v>2.0000000000000018E-2</v>
      </c>
      <c r="AV15" s="372">
        <f ca="1">IFERROR(INDEX('Inflation Rates'!$A$16:$H$138,MATCH('IRA Roth'!$H15,'Inflation Rates'!$A$16:$A$138,0),6)/INDEX('Inflation Rates'!$A$16:$H$138,MATCH('IRA Roth'!$H15,'Inflation Rates'!$A$16:$A$138,0)-1,6)-1,AV14)</f>
        <v>2.0999999999999908E-2</v>
      </c>
      <c r="AW15" s="362">
        <f t="shared" ca="1" si="15"/>
        <v>2026</v>
      </c>
      <c r="AX15" s="362">
        <f t="shared" ca="1" si="15"/>
        <v>126</v>
      </c>
      <c r="AY15" s="362">
        <v>7</v>
      </c>
      <c r="AZ15" s="371">
        <f t="shared" ca="1" si="16"/>
        <v>0</v>
      </c>
      <c r="BA15" s="359">
        <f ca="1">IF(AX15&lt;'Scenario Inputs (SI)'!$D$5,$AV$2,0)</f>
        <v>0</v>
      </c>
      <c r="BB15" s="359">
        <f t="shared" ca="1" si="6"/>
        <v>0</v>
      </c>
      <c r="BC15" s="359">
        <f t="shared" ca="1" si="7"/>
        <v>0</v>
      </c>
      <c r="BD15" s="359">
        <f ca="1">IF(AZ15&lt;=0,0,IF(AX15&lt;60,0,IF(AX15=60,IF('Scenario Inputs (SI)'!$D$5&lt;=60,-AZ15*$AV$7,0),IF(AX15&lt;'Scenario Inputs (SI)'!$D$5,0,IF(AX15='Scenario Inputs (SI)'!$D$5,-$AV$7*'Scenario Calculations'!AZ15,BD14*(1+AU15))))))</f>
        <v>0</v>
      </c>
      <c r="BE15" s="359">
        <f t="shared" ca="1" si="8"/>
        <v>0</v>
      </c>
    </row>
    <row r="16" spans="1:57" x14ac:dyDescent="0.35">
      <c r="F16" s="372">
        <f ca="1">IFERROR(INDEX('Inflation Rates'!$A$16:$H$138,MATCH('Scenario Calculations'!$H16,'Inflation Rates'!$A$16:$A$138,0),8)/INDEX('Inflation Rates'!$A$16:$H$138,MATCH('Scenario Calculations'!$H16,'Inflation Rates'!$A$16:$A$138,0)-1,8)-1,F15)</f>
        <v>2.0000000000000018E-2</v>
      </c>
      <c r="G16" s="372">
        <f ca="1">IFERROR(INDEX('Inflation Rates'!$A$16:$H$138,MATCH('Scenario Calculations'!$H16,'Inflation Rates'!$A$16:$A$138,0),6)/INDEX('Inflation Rates'!$A$16:$H$138,MATCH('Scenario Calculations'!$H16,'Inflation Rates'!$A$16:$A$138,0)-1,6)-1,G15)</f>
        <v>2.0999999999999908E-2</v>
      </c>
      <c r="H16" s="362">
        <f t="shared" ca="1" si="9"/>
        <v>2027</v>
      </c>
      <c r="I16" s="362">
        <f t="shared" ca="1" si="9"/>
        <v>127</v>
      </c>
      <c r="J16" s="362">
        <v>8</v>
      </c>
      <c r="K16" s="371" t="e">
        <f t="shared" ca="1" si="10"/>
        <v>#DIV/0!</v>
      </c>
      <c r="L16" s="359" t="e">
        <f ca="1">IF(I16&lt;'Scenario Inputs (SI)'!$D$5,$B$7*((1+$G16)^(J16-1))*$B$2,0)</f>
        <v>#DIV/0!</v>
      </c>
      <c r="M16" s="359" t="e">
        <f ca="1">IF(I16&lt;'Scenario Inputs (SI)'!$D$5,$B$3*$B$7*(1+$G16)^(J16-1),0)</f>
        <v>#DIV/0!</v>
      </c>
      <c r="N16" s="359" t="e">
        <f t="shared" ca="1" si="0"/>
        <v>#DIV/0!</v>
      </c>
      <c r="O16" s="359" t="e">
        <f ca="1">IF(K16&lt;=0,0,-ABS(IF('Scenario Inputs (SI)'!$D$5&gt;'Scenario Calculations'!I16,0,IF('Scenario Inputs (SI)'!$D$5='Scenario Calculations'!I16,'Scenario Calculations'!K16*'Scenario Calculations'!$B$8,'Scenario Calculations'!O15*(1+'Scenario Calculations'!F16)))))</f>
        <v>#DIV/0!</v>
      </c>
      <c r="P16" s="359">
        <f ca="1">IF('Scenario Inputs (SI)'!$D$7="No",0,-IF(I16&lt;'Scenario Inputs (SI)'!$D$5,0,IF('Scenario Inputs (SI)'!$D$6&gt;'Scenario Calculations'!I16,INDEX(Inputs!$D$2:$R$30,29,MATCH('Scenario Calculations'!I16,Inputs!$D$2:$R$2,0)),0))*12)</f>
        <v>0</v>
      </c>
      <c r="Q16" s="359" t="e">
        <f t="shared" ca="1" si="4"/>
        <v>#DIV/0!</v>
      </c>
      <c r="S16" s="372">
        <f ca="1">IFERROR(INDEX('Inflation Rates'!$A$16:$H$138,MATCH('TSP Traditional'!$H17,'Inflation Rates'!$A$16:$A$138,0),8)/INDEX('Inflation Rates'!$A$16:$H$138,MATCH('TSP Traditional'!$H17,'Inflation Rates'!$A$16:$A$138,0)-1,8)-1,S15)</f>
        <v>2.0000000000000018E-2</v>
      </c>
      <c r="T16" s="372">
        <f ca="1">IFERROR(INDEX('Inflation Rates'!$A$16:$H$138,MATCH('TSP Traditional'!$H17,'Inflation Rates'!$A$16:$A$138,0),6)/INDEX('Inflation Rates'!$A$16:$H$138,MATCH('TSP Traditional'!$H17,'Inflation Rates'!$A$16:$A$138,0)-1,6)-1,T15)</f>
        <v>2.0999999999999908E-2</v>
      </c>
      <c r="U16" s="362">
        <f t="shared" ca="1" si="11"/>
        <v>2027</v>
      </c>
      <c r="V16" s="362">
        <f t="shared" ca="1" si="11"/>
        <v>127</v>
      </c>
      <c r="W16" s="362">
        <v>8</v>
      </c>
      <c r="X16" s="371" t="e">
        <f t="shared" ca="1" si="12"/>
        <v>#DIV/0!</v>
      </c>
      <c r="Y16" s="359" t="e">
        <f ca="1">IF(V16&lt;'Scenario Inputs (SI)'!$D$5,$B$7*((1+$G16)^(W16-1))*$T$2,0)</f>
        <v>#DIV/0!</v>
      </c>
      <c r="Z16" s="359">
        <v>0</v>
      </c>
      <c r="AA16" s="359" t="e">
        <f t="shared" ca="1" si="1"/>
        <v>#DIV/0!</v>
      </c>
      <c r="AB16" s="359" t="e">
        <f ca="1">IF(X16&lt;=0,0,-ABS(IF('Scenario Inputs (SI)'!$D$5&gt;'Scenario Calculations'!V16,0,IF('Scenario Inputs (SI)'!$D$5='Scenario Calculations'!V16,'Scenario Calculations'!X16*'Scenario Calculations'!$B$8,'Scenario Calculations'!AB15*(1+'Scenario Calculations'!S16)))))</f>
        <v>#DIV/0!</v>
      </c>
      <c r="AC16" s="359" t="e">
        <f t="shared" ca="1" si="2"/>
        <v>#DIV/0!</v>
      </c>
      <c r="AG16" s="372">
        <f>IFERROR(INDEX('Inflation Rates'!$A$16:$H$138,MATCH('IRA Traditional'!$H17,'Inflation Rates'!$A$16:$A$138,0),8)/INDEX('Inflation Rates'!$A$16:$H$138,MATCH('IRA Traditional'!$H17,'Inflation Rates'!$A$16:$A$138,0)-1,8)-1,AG15)</f>
        <v>2.0000000000000018E-2</v>
      </c>
      <c r="AH16" s="372">
        <f>IFERROR(INDEX('Inflation Rates'!$A$16:$H$138,MATCH('IRA Traditional'!$H17,'Inflation Rates'!$A$16:$A$138,0),6)/INDEX('Inflation Rates'!$A$16:$H$138,MATCH('IRA Traditional'!$H17,'Inflation Rates'!$A$16:$A$138,0)-1,6)-1,AH15)</f>
        <v>2.0999999999999908E-2</v>
      </c>
      <c r="AI16" s="362">
        <f t="shared" ca="1" si="13"/>
        <v>2027</v>
      </c>
      <c r="AJ16" s="362">
        <f t="shared" ca="1" si="13"/>
        <v>127</v>
      </c>
      <c r="AK16" s="362">
        <v>8</v>
      </c>
      <c r="AL16" s="371">
        <f t="shared" ca="1" si="14"/>
        <v>0</v>
      </c>
      <c r="AM16" s="359">
        <f ca="1">IF(AJ16&lt;'Scenario Inputs (SI)'!$D$5,$AH$2,0)</f>
        <v>0</v>
      </c>
      <c r="AN16" s="359">
        <v>0</v>
      </c>
      <c r="AO16" s="359">
        <f t="shared" ca="1" si="3"/>
        <v>0</v>
      </c>
      <c r="AP16" s="359">
        <f ca="1">IF(AL16&lt;=0,0,IF(AJ16&lt;60,0,IF(AJ16=60,IF('Scenario Inputs (SI)'!$D$5&lt;=60,-AL16*$AH$7,0),IF(AJ16&lt;'Scenario Inputs (SI)'!$D$5,0,IF(AJ16='Scenario Inputs (SI)'!$D$5,-$AH$7*'Scenario Calculations'!AL16,AP15*(1+AG16))))))</f>
        <v>0</v>
      </c>
      <c r="AQ16" s="359">
        <f t="shared" ca="1" si="5"/>
        <v>0</v>
      </c>
      <c r="AU16" s="372">
        <f ca="1">IFERROR(INDEX('Inflation Rates'!$A$16:$H$138,MATCH('IRA Roth'!$H16,'Inflation Rates'!$A$16:$A$138,0),8)/INDEX('Inflation Rates'!$A$16:$H$138,MATCH('IRA Roth'!$H16,'Inflation Rates'!$A$16:$A$138,0)-1,8)-1,AU15)</f>
        <v>2.0000000000000018E-2</v>
      </c>
      <c r="AV16" s="372">
        <f ca="1">IFERROR(INDEX('Inflation Rates'!$A$16:$H$138,MATCH('IRA Roth'!$H16,'Inflation Rates'!$A$16:$A$138,0),6)/INDEX('Inflation Rates'!$A$16:$H$138,MATCH('IRA Roth'!$H16,'Inflation Rates'!$A$16:$A$138,0)-1,6)-1,AV15)</f>
        <v>2.0999999999999908E-2</v>
      </c>
      <c r="AW16" s="362">
        <f t="shared" ca="1" si="15"/>
        <v>2027</v>
      </c>
      <c r="AX16" s="362">
        <f t="shared" ca="1" si="15"/>
        <v>127</v>
      </c>
      <c r="AY16" s="362">
        <v>8</v>
      </c>
      <c r="AZ16" s="371">
        <f t="shared" ca="1" si="16"/>
        <v>0</v>
      </c>
      <c r="BA16" s="359">
        <f ca="1">IF(AX16&lt;'Scenario Inputs (SI)'!$D$5,$AV$2,0)</f>
        <v>0</v>
      </c>
      <c r="BB16" s="359">
        <f t="shared" ca="1" si="6"/>
        <v>0</v>
      </c>
      <c r="BC16" s="359">
        <f t="shared" ca="1" si="7"/>
        <v>0</v>
      </c>
      <c r="BD16" s="359">
        <f ca="1">IF(AZ16&lt;=0,0,IF(AX16&lt;60,0,IF(AX16=60,IF('Scenario Inputs (SI)'!$D$5&lt;=60,-AZ16*$AV$7,0),IF(AX16&lt;'Scenario Inputs (SI)'!$D$5,0,IF(AX16='Scenario Inputs (SI)'!$D$5,-$AV$7*'Scenario Calculations'!AZ16,BD15*(1+AU16))))))</f>
        <v>0</v>
      </c>
      <c r="BE16" s="359">
        <f t="shared" ca="1" si="8"/>
        <v>0</v>
      </c>
    </row>
    <row r="17" spans="6:57" x14ac:dyDescent="0.35">
      <c r="F17" s="372">
        <f ca="1">IFERROR(INDEX('Inflation Rates'!$A$16:$H$138,MATCH('Scenario Calculations'!$H17,'Inflation Rates'!$A$16:$A$138,0),8)/INDEX('Inflation Rates'!$A$16:$H$138,MATCH('Scenario Calculations'!$H17,'Inflation Rates'!$A$16:$A$138,0)-1,8)-1,F16)</f>
        <v>2.0000000000000018E-2</v>
      </c>
      <c r="G17" s="372">
        <f ca="1">IFERROR(INDEX('Inflation Rates'!$A$16:$H$138,MATCH('Scenario Calculations'!$H17,'Inflation Rates'!$A$16:$A$138,0),6)/INDEX('Inflation Rates'!$A$16:$H$138,MATCH('Scenario Calculations'!$H17,'Inflation Rates'!$A$16:$A$138,0)-1,6)-1,G16)</f>
        <v>2.0999999999999908E-2</v>
      </c>
      <c r="H17" s="362">
        <f t="shared" ca="1" si="9"/>
        <v>2028</v>
      </c>
      <c r="I17" s="362">
        <f t="shared" ca="1" si="9"/>
        <v>128</v>
      </c>
      <c r="J17" s="362">
        <v>9</v>
      </c>
      <c r="K17" s="371" t="e">
        <f t="shared" ca="1" si="10"/>
        <v>#DIV/0!</v>
      </c>
      <c r="L17" s="359" t="e">
        <f ca="1">IF(I17&lt;'Scenario Inputs (SI)'!$D$5,$B$7*((1+$G17)^(J17-1))*$B$2,0)</f>
        <v>#DIV/0!</v>
      </c>
      <c r="M17" s="359" t="e">
        <f ca="1">IF(I17&lt;'Scenario Inputs (SI)'!$D$5,$B$3*$B$7*(1+$G17)^(J17-1),0)</f>
        <v>#DIV/0!</v>
      </c>
      <c r="N17" s="359" t="e">
        <f t="shared" ca="1" si="0"/>
        <v>#DIV/0!</v>
      </c>
      <c r="O17" s="359" t="e">
        <f ca="1">IF(K17&lt;=0,0,-ABS(IF('Scenario Inputs (SI)'!$D$5&gt;'Scenario Calculations'!I17,0,IF('Scenario Inputs (SI)'!$D$5='Scenario Calculations'!I17,'Scenario Calculations'!K17*'Scenario Calculations'!$B$8,'Scenario Calculations'!O16*(1+'Scenario Calculations'!F17)))))</f>
        <v>#DIV/0!</v>
      </c>
      <c r="P17" s="359">
        <f ca="1">IF('Scenario Inputs (SI)'!$D$7="No",0,-IF(I17&lt;'Scenario Inputs (SI)'!$D$5,0,IF('Scenario Inputs (SI)'!$D$6&gt;'Scenario Calculations'!I17,INDEX(Inputs!$D$2:$R$30,29,MATCH('Scenario Calculations'!I17,Inputs!$D$2:$R$2,0)),0))*12)</f>
        <v>0</v>
      </c>
      <c r="Q17" s="359" t="e">
        <f t="shared" ca="1" si="4"/>
        <v>#DIV/0!</v>
      </c>
      <c r="S17" s="372">
        <f ca="1">IFERROR(INDEX('Inflation Rates'!$A$16:$H$138,MATCH('TSP Traditional'!$H18,'Inflation Rates'!$A$16:$A$138,0),8)/INDEX('Inflation Rates'!$A$16:$H$138,MATCH('TSP Traditional'!$H18,'Inflation Rates'!$A$16:$A$138,0)-1,8)-1,S16)</f>
        <v>2.0000000000000018E-2</v>
      </c>
      <c r="T17" s="372">
        <f ca="1">IFERROR(INDEX('Inflation Rates'!$A$16:$H$138,MATCH('TSP Traditional'!$H18,'Inflation Rates'!$A$16:$A$138,0),6)/INDEX('Inflation Rates'!$A$16:$H$138,MATCH('TSP Traditional'!$H18,'Inflation Rates'!$A$16:$A$138,0)-1,6)-1,T16)</f>
        <v>2.0999999999999908E-2</v>
      </c>
      <c r="U17" s="362">
        <f t="shared" ca="1" si="11"/>
        <v>2028</v>
      </c>
      <c r="V17" s="362">
        <f t="shared" ca="1" si="11"/>
        <v>128</v>
      </c>
      <c r="W17" s="362">
        <v>9</v>
      </c>
      <c r="X17" s="371" t="e">
        <f t="shared" ca="1" si="12"/>
        <v>#DIV/0!</v>
      </c>
      <c r="Y17" s="359" t="e">
        <f ca="1">IF(V17&lt;'Scenario Inputs (SI)'!$D$5,$B$7*((1+$G17)^(W17-1))*$T$2,0)</f>
        <v>#DIV/0!</v>
      </c>
      <c r="Z17" s="359">
        <v>0</v>
      </c>
      <c r="AA17" s="359" t="e">
        <f t="shared" ca="1" si="1"/>
        <v>#DIV/0!</v>
      </c>
      <c r="AB17" s="359" t="e">
        <f ca="1">IF(X17&lt;=0,0,-ABS(IF('Scenario Inputs (SI)'!$D$5&gt;'Scenario Calculations'!V17,0,IF('Scenario Inputs (SI)'!$D$5='Scenario Calculations'!V17,'Scenario Calculations'!X17*'Scenario Calculations'!$B$8,'Scenario Calculations'!AB16*(1+'Scenario Calculations'!S17)))))</f>
        <v>#DIV/0!</v>
      </c>
      <c r="AC17" s="359" t="e">
        <f t="shared" ca="1" si="2"/>
        <v>#DIV/0!</v>
      </c>
      <c r="AG17" s="372">
        <f>IFERROR(INDEX('Inflation Rates'!$A$16:$H$138,MATCH('IRA Traditional'!$H18,'Inflation Rates'!$A$16:$A$138,0),8)/INDEX('Inflation Rates'!$A$16:$H$138,MATCH('IRA Traditional'!$H18,'Inflation Rates'!$A$16:$A$138,0)-1,8)-1,AG16)</f>
        <v>2.0000000000000018E-2</v>
      </c>
      <c r="AH17" s="372">
        <f>IFERROR(INDEX('Inflation Rates'!$A$16:$H$138,MATCH('IRA Traditional'!$H18,'Inflation Rates'!$A$16:$A$138,0),6)/INDEX('Inflation Rates'!$A$16:$H$138,MATCH('IRA Traditional'!$H18,'Inflation Rates'!$A$16:$A$138,0)-1,6)-1,AH16)</f>
        <v>2.0999999999999908E-2</v>
      </c>
      <c r="AI17" s="362">
        <f t="shared" ca="1" si="13"/>
        <v>2028</v>
      </c>
      <c r="AJ17" s="362">
        <f t="shared" ca="1" si="13"/>
        <v>128</v>
      </c>
      <c r="AK17" s="362">
        <v>9</v>
      </c>
      <c r="AL17" s="371">
        <f t="shared" ca="1" si="14"/>
        <v>0</v>
      </c>
      <c r="AM17" s="359">
        <f ca="1">IF(AJ17&lt;'Scenario Inputs (SI)'!$D$5,$AH$2,0)</f>
        <v>0</v>
      </c>
      <c r="AN17" s="359">
        <v>0</v>
      </c>
      <c r="AO17" s="359">
        <f t="shared" ca="1" si="3"/>
        <v>0</v>
      </c>
      <c r="AP17" s="359">
        <f ca="1">IF(AL17&lt;=0,0,IF(AJ17&lt;60,0,IF(AJ17=60,IF('Scenario Inputs (SI)'!$D$5&lt;=60,-AL17*$AH$7,0),IF(AJ17&lt;'Scenario Inputs (SI)'!$D$5,0,IF(AJ17='Scenario Inputs (SI)'!$D$5,-$AH$7*'Scenario Calculations'!AL17,AP16*(1+AG17))))))</f>
        <v>0</v>
      </c>
      <c r="AQ17" s="359">
        <f t="shared" ca="1" si="5"/>
        <v>0</v>
      </c>
      <c r="AU17" s="372">
        <f ca="1">IFERROR(INDEX('Inflation Rates'!$A$16:$H$138,MATCH('IRA Roth'!$H17,'Inflation Rates'!$A$16:$A$138,0),8)/INDEX('Inflation Rates'!$A$16:$H$138,MATCH('IRA Roth'!$H17,'Inflation Rates'!$A$16:$A$138,0)-1,8)-1,AU16)</f>
        <v>2.0000000000000018E-2</v>
      </c>
      <c r="AV17" s="372">
        <f ca="1">IFERROR(INDEX('Inflation Rates'!$A$16:$H$138,MATCH('IRA Roth'!$H17,'Inflation Rates'!$A$16:$A$138,0),6)/INDEX('Inflation Rates'!$A$16:$H$138,MATCH('IRA Roth'!$H17,'Inflation Rates'!$A$16:$A$138,0)-1,6)-1,AV16)</f>
        <v>2.0999999999999908E-2</v>
      </c>
      <c r="AW17" s="362">
        <f t="shared" ca="1" si="15"/>
        <v>2028</v>
      </c>
      <c r="AX17" s="362">
        <f t="shared" ca="1" si="15"/>
        <v>128</v>
      </c>
      <c r="AY17" s="362">
        <v>9</v>
      </c>
      <c r="AZ17" s="371">
        <f t="shared" ca="1" si="16"/>
        <v>0</v>
      </c>
      <c r="BA17" s="359">
        <f ca="1">IF(AX17&lt;'Scenario Inputs (SI)'!$D$5,$AV$2,0)</f>
        <v>0</v>
      </c>
      <c r="BB17" s="359">
        <f t="shared" ca="1" si="6"/>
        <v>0</v>
      </c>
      <c r="BC17" s="359">
        <f t="shared" ca="1" si="7"/>
        <v>0</v>
      </c>
      <c r="BD17" s="359">
        <f ca="1">IF(AZ17&lt;=0,0,IF(AX17&lt;60,0,IF(AX17=60,IF('Scenario Inputs (SI)'!$D$5&lt;=60,-AZ17*$AV$7,0),IF(AX17&lt;'Scenario Inputs (SI)'!$D$5,0,IF(AX17='Scenario Inputs (SI)'!$D$5,-$AV$7*'Scenario Calculations'!AZ17,BD16*(1+AU17))))))</f>
        <v>0</v>
      </c>
      <c r="BE17" s="359">
        <f t="shared" ca="1" si="8"/>
        <v>0</v>
      </c>
    </row>
    <row r="18" spans="6:57" x14ac:dyDescent="0.35">
      <c r="F18" s="372">
        <f ca="1">IFERROR(INDEX('Inflation Rates'!$A$16:$H$138,MATCH('Scenario Calculations'!$H18,'Inflation Rates'!$A$16:$A$138,0),8)/INDEX('Inflation Rates'!$A$16:$H$138,MATCH('Scenario Calculations'!$H18,'Inflation Rates'!$A$16:$A$138,0)-1,8)-1,F17)</f>
        <v>2.0000000000000018E-2</v>
      </c>
      <c r="G18" s="372">
        <f ca="1">IFERROR(INDEX('Inflation Rates'!$A$16:$H$138,MATCH('Scenario Calculations'!$H18,'Inflation Rates'!$A$16:$A$138,0),6)/INDEX('Inflation Rates'!$A$16:$H$138,MATCH('Scenario Calculations'!$H18,'Inflation Rates'!$A$16:$A$138,0)-1,6)-1,G17)</f>
        <v>2.0999999999999908E-2</v>
      </c>
      <c r="H18" s="362">
        <f t="shared" ca="1" si="9"/>
        <v>2029</v>
      </c>
      <c r="I18" s="362">
        <f t="shared" ca="1" si="9"/>
        <v>129</v>
      </c>
      <c r="J18" s="362">
        <v>10</v>
      </c>
      <c r="K18" s="371" t="e">
        <f t="shared" ca="1" si="10"/>
        <v>#DIV/0!</v>
      </c>
      <c r="L18" s="359" t="e">
        <f ca="1">IF(I18&lt;'Scenario Inputs (SI)'!$D$5,$B$7*((1+$G18)^(J18-1))*$B$2,0)</f>
        <v>#DIV/0!</v>
      </c>
      <c r="M18" s="359" t="e">
        <f ca="1">IF(I18&lt;'Scenario Inputs (SI)'!$D$5,$B$3*$B$7*(1+$G18)^(J18-1),0)</f>
        <v>#DIV/0!</v>
      </c>
      <c r="N18" s="359" t="e">
        <f t="shared" ca="1" si="0"/>
        <v>#DIV/0!</v>
      </c>
      <c r="O18" s="359" t="e">
        <f ca="1">IF(K18&lt;=0,0,-ABS(IF('Scenario Inputs (SI)'!$D$5&gt;'Scenario Calculations'!I18,0,IF('Scenario Inputs (SI)'!$D$5='Scenario Calculations'!I18,'Scenario Calculations'!K18*'Scenario Calculations'!$B$8,'Scenario Calculations'!O17*(1+'Scenario Calculations'!F18)))))</f>
        <v>#DIV/0!</v>
      </c>
      <c r="P18" s="359">
        <f ca="1">IF('Scenario Inputs (SI)'!$D$7="No",0,-IF(I18&lt;'Scenario Inputs (SI)'!$D$5,0,IF('Scenario Inputs (SI)'!$D$6&gt;'Scenario Calculations'!I18,INDEX(Inputs!$D$2:$R$30,29,MATCH('Scenario Calculations'!I18,Inputs!$D$2:$R$2,0)),0))*12)</f>
        <v>0</v>
      </c>
      <c r="Q18" s="359" t="e">
        <f t="shared" ca="1" si="4"/>
        <v>#DIV/0!</v>
      </c>
      <c r="S18" s="372">
        <f ca="1">IFERROR(INDEX('Inflation Rates'!$A$16:$H$138,MATCH('TSP Traditional'!$H19,'Inflation Rates'!$A$16:$A$138,0),8)/INDEX('Inflation Rates'!$A$16:$H$138,MATCH('TSP Traditional'!$H19,'Inflation Rates'!$A$16:$A$138,0)-1,8)-1,S17)</f>
        <v>2.0000000000000018E-2</v>
      </c>
      <c r="T18" s="372">
        <f ca="1">IFERROR(INDEX('Inflation Rates'!$A$16:$H$138,MATCH('TSP Traditional'!$H19,'Inflation Rates'!$A$16:$A$138,0),6)/INDEX('Inflation Rates'!$A$16:$H$138,MATCH('TSP Traditional'!$H19,'Inflation Rates'!$A$16:$A$138,0)-1,6)-1,T17)</f>
        <v>2.0999999999999908E-2</v>
      </c>
      <c r="U18" s="362">
        <f t="shared" ca="1" si="11"/>
        <v>2029</v>
      </c>
      <c r="V18" s="362">
        <f t="shared" ca="1" si="11"/>
        <v>129</v>
      </c>
      <c r="W18" s="362">
        <v>10</v>
      </c>
      <c r="X18" s="371" t="e">
        <f t="shared" ca="1" si="12"/>
        <v>#DIV/0!</v>
      </c>
      <c r="Y18" s="359" t="e">
        <f ca="1">IF(V18&lt;'Scenario Inputs (SI)'!$D$5,$B$7*((1+$G18)^(W18-1))*$T$2,0)</f>
        <v>#DIV/0!</v>
      </c>
      <c r="Z18" s="359">
        <v>0</v>
      </c>
      <c r="AA18" s="359" t="e">
        <f t="shared" ca="1" si="1"/>
        <v>#DIV/0!</v>
      </c>
      <c r="AB18" s="359" t="e">
        <f ca="1">IF(X18&lt;=0,0,-ABS(IF('Scenario Inputs (SI)'!$D$5&gt;'Scenario Calculations'!V18,0,IF('Scenario Inputs (SI)'!$D$5='Scenario Calculations'!V18,'Scenario Calculations'!X18*'Scenario Calculations'!$B$8,'Scenario Calculations'!AB17*(1+'Scenario Calculations'!S18)))))</f>
        <v>#DIV/0!</v>
      </c>
      <c r="AC18" s="359" t="e">
        <f t="shared" ca="1" si="2"/>
        <v>#DIV/0!</v>
      </c>
      <c r="AG18" s="372">
        <f>IFERROR(INDEX('Inflation Rates'!$A$16:$H$138,MATCH('IRA Traditional'!$H19,'Inflation Rates'!$A$16:$A$138,0),8)/INDEX('Inflation Rates'!$A$16:$H$138,MATCH('IRA Traditional'!$H19,'Inflation Rates'!$A$16:$A$138,0)-1,8)-1,AG17)</f>
        <v>2.0000000000000018E-2</v>
      </c>
      <c r="AH18" s="372">
        <f>IFERROR(INDEX('Inflation Rates'!$A$16:$H$138,MATCH('IRA Traditional'!$H19,'Inflation Rates'!$A$16:$A$138,0),6)/INDEX('Inflation Rates'!$A$16:$H$138,MATCH('IRA Traditional'!$H19,'Inflation Rates'!$A$16:$A$138,0)-1,6)-1,AH17)</f>
        <v>2.0999999999999908E-2</v>
      </c>
      <c r="AI18" s="362">
        <f t="shared" ca="1" si="13"/>
        <v>2029</v>
      </c>
      <c r="AJ18" s="362">
        <f t="shared" ca="1" si="13"/>
        <v>129</v>
      </c>
      <c r="AK18" s="362">
        <v>10</v>
      </c>
      <c r="AL18" s="371">
        <f t="shared" ca="1" si="14"/>
        <v>0</v>
      </c>
      <c r="AM18" s="359">
        <f ca="1">IF(AJ18&lt;'Scenario Inputs (SI)'!$D$5,$AH$2,0)</f>
        <v>0</v>
      </c>
      <c r="AN18" s="359">
        <v>0</v>
      </c>
      <c r="AO18" s="359">
        <f t="shared" ca="1" si="3"/>
        <v>0</v>
      </c>
      <c r="AP18" s="359">
        <f ca="1">IF(AL18&lt;=0,0,IF(AJ18&lt;60,0,IF(AJ18=60,IF('Scenario Inputs (SI)'!$D$5&lt;=60,-AL18*$AH$7,0),IF(AJ18&lt;'Scenario Inputs (SI)'!$D$5,0,IF(AJ18='Scenario Inputs (SI)'!$D$5,-$AH$7*'Scenario Calculations'!AL18,AP17*(1+AG18))))))</f>
        <v>0</v>
      </c>
      <c r="AQ18" s="359">
        <f t="shared" ca="1" si="5"/>
        <v>0</v>
      </c>
      <c r="AU18" s="372">
        <f ca="1">IFERROR(INDEX('Inflation Rates'!$A$16:$H$138,MATCH('IRA Roth'!$H18,'Inflation Rates'!$A$16:$A$138,0),8)/INDEX('Inflation Rates'!$A$16:$H$138,MATCH('IRA Roth'!$H18,'Inflation Rates'!$A$16:$A$138,0)-1,8)-1,AU17)</f>
        <v>2.0000000000000018E-2</v>
      </c>
      <c r="AV18" s="372">
        <f ca="1">IFERROR(INDEX('Inflation Rates'!$A$16:$H$138,MATCH('IRA Roth'!$H18,'Inflation Rates'!$A$16:$A$138,0),6)/INDEX('Inflation Rates'!$A$16:$H$138,MATCH('IRA Roth'!$H18,'Inflation Rates'!$A$16:$A$138,0)-1,6)-1,AV17)</f>
        <v>2.0999999999999908E-2</v>
      </c>
      <c r="AW18" s="362">
        <f t="shared" ca="1" si="15"/>
        <v>2029</v>
      </c>
      <c r="AX18" s="362">
        <f t="shared" ca="1" si="15"/>
        <v>129</v>
      </c>
      <c r="AY18" s="362">
        <v>10</v>
      </c>
      <c r="AZ18" s="371">
        <f t="shared" ca="1" si="16"/>
        <v>0</v>
      </c>
      <c r="BA18" s="359">
        <f ca="1">IF(AX18&lt;'Scenario Inputs (SI)'!$D$5,$AV$2,0)</f>
        <v>0</v>
      </c>
      <c r="BB18" s="359">
        <f t="shared" ca="1" si="6"/>
        <v>0</v>
      </c>
      <c r="BC18" s="359">
        <f t="shared" ca="1" si="7"/>
        <v>0</v>
      </c>
      <c r="BD18" s="359">
        <f ca="1">IF(AZ18&lt;=0,0,IF(AX18&lt;60,0,IF(AX18=60,IF('Scenario Inputs (SI)'!$D$5&lt;=60,-AZ18*$AV$7,0),IF(AX18&lt;'Scenario Inputs (SI)'!$D$5,0,IF(AX18='Scenario Inputs (SI)'!$D$5,-$AV$7*'Scenario Calculations'!AZ18,BD17*(1+AU18))))))</f>
        <v>0</v>
      </c>
      <c r="BE18" s="359">
        <f t="shared" ca="1" si="8"/>
        <v>0</v>
      </c>
    </row>
    <row r="19" spans="6:57" x14ac:dyDescent="0.35">
      <c r="F19" s="372">
        <f ca="1">IFERROR(INDEX('Inflation Rates'!$A$16:$H$138,MATCH('Scenario Calculations'!$H19,'Inflation Rates'!$A$16:$A$138,0),8)/INDEX('Inflation Rates'!$A$16:$H$138,MATCH('Scenario Calculations'!$H19,'Inflation Rates'!$A$16:$A$138,0)-1,8)-1,F18)</f>
        <v>2.0000000000000018E-2</v>
      </c>
      <c r="G19" s="372">
        <f ca="1">IFERROR(INDEX('Inflation Rates'!$A$16:$H$138,MATCH('Scenario Calculations'!$H19,'Inflation Rates'!$A$16:$A$138,0),6)/INDEX('Inflation Rates'!$A$16:$H$138,MATCH('Scenario Calculations'!$H19,'Inflation Rates'!$A$16:$A$138,0)-1,6)-1,G18)</f>
        <v>2.0999999999999908E-2</v>
      </c>
      <c r="H19" s="362">
        <f t="shared" ca="1" si="9"/>
        <v>2030</v>
      </c>
      <c r="I19" s="362">
        <f t="shared" ca="1" si="9"/>
        <v>130</v>
      </c>
      <c r="J19" s="362">
        <v>11</v>
      </c>
      <c r="K19" s="371" t="e">
        <f t="shared" ca="1" si="10"/>
        <v>#DIV/0!</v>
      </c>
      <c r="L19" s="359" t="e">
        <f ca="1">IF(I19&lt;'Scenario Inputs (SI)'!$D$5,$B$7*((1+$G19)^(J19-1))*$B$2,0)</f>
        <v>#DIV/0!</v>
      </c>
      <c r="M19" s="359" t="e">
        <f ca="1">IF(I19&lt;'Scenario Inputs (SI)'!$D$5,$B$3*$B$7*(1+$G19)^(J19-1),0)</f>
        <v>#DIV/0!</v>
      </c>
      <c r="N19" s="359" t="e">
        <f t="shared" ca="1" si="0"/>
        <v>#DIV/0!</v>
      </c>
      <c r="O19" s="359" t="e">
        <f ca="1">IF(K19&lt;=0,0,-ABS(IF('Scenario Inputs (SI)'!$D$5&gt;'Scenario Calculations'!I19,0,IF('Scenario Inputs (SI)'!$D$5='Scenario Calculations'!I19,'Scenario Calculations'!K19*'Scenario Calculations'!$B$8,'Scenario Calculations'!O18*(1+'Scenario Calculations'!F19)))))</f>
        <v>#DIV/0!</v>
      </c>
      <c r="P19" s="359">
        <f ca="1">IF('Scenario Inputs (SI)'!$D$7="No",0,-IF(I19&lt;'Scenario Inputs (SI)'!$D$5,0,IF('Scenario Inputs (SI)'!$D$6&gt;'Scenario Calculations'!I19,INDEX(Inputs!$D$2:$R$30,29,MATCH('Scenario Calculations'!I19,Inputs!$D$2:$R$2,0)),0))*12)</f>
        <v>0</v>
      </c>
      <c r="Q19" s="359" t="e">
        <f t="shared" ca="1" si="4"/>
        <v>#DIV/0!</v>
      </c>
      <c r="S19" s="372">
        <f ca="1">IFERROR(INDEX('Inflation Rates'!$A$16:$H$138,MATCH('TSP Traditional'!$H20,'Inflation Rates'!$A$16:$A$138,0),8)/INDEX('Inflation Rates'!$A$16:$H$138,MATCH('TSP Traditional'!$H20,'Inflation Rates'!$A$16:$A$138,0)-1,8)-1,S18)</f>
        <v>2.0000000000000018E-2</v>
      </c>
      <c r="T19" s="372">
        <f ca="1">IFERROR(INDEX('Inflation Rates'!$A$16:$H$138,MATCH('TSP Traditional'!$H20,'Inflation Rates'!$A$16:$A$138,0),6)/INDEX('Inflation Rates'!$A$16:$H$138,MATCH('TSP Traditional'!$H20,'Inflation Rates'!$A$16:$A$138,0)-1,6)-1,T18)</f>
        <v>2.0999999999999908E-2</v>
      </c>
      <c r="U19" s="362">
        <f t="shared" ca="1" si="11"/>
        <v>2030</v>
      </c>
      <c r="V19" s="362">
        <f t="shared" ca="1" si="11"/>
        <v>130</v>
      </c>
      <c r="W19" s="362">
        <v>11</v>
      </c>
      <c r="X19" s="371" t="e">
        <f t="shared" ca="1" si="12"/>
        <v>#DIV/0!</v>
      </c>
      <c r="Y19" s="359" t="e">
        <f ca="1">IF(V19&lt;'Scenario Inputs (SI)'!$D$5,$B$7*((1+$G19)^(W19-1))*$T$2,0)</f>
        <v>#DIV/0!</v>
      </c>
      <c r="Z19" s="359">
        <v>0</v>
      </c>
      <c r="AA19" s="359" t="e">
        <f t="shared" ca="1" si="1"/>
        <v>#DIV/0!</v>
      </c>
      <c r="AB19" s="359" t="e">
        <f ca="1">IF(X19&lt;=0,0,-ABS(IF('Scenario Inputs (SI)'!$D$5&gt;'Scenario Calculations'!V19,0,IF('Scenario Inputs (SI)'!$D$5='Scenario Calculations'!V19,'Scenario Calculations'!X19*'Scenario Calculations'!$B$8,'Scenario Calculations'!AB18*(1+'Scenario Calculations'!S19)))))</f>
        <v>#DIV/0!</v>
      </c>
      <c r="AC19" s="359" t="e">
        <f t="shared" ca="1" si="2"/>
        <v>#DIV/0!</v>
      </c>
      <c r="AG19" s="372">
        <f>IFERROR(INDEX('Inflation Rates'!$A$16:$H$138,MATCH('IRA Traditional'!$H20,'Inflation Rates'!$A$16:$A$138,0),8)/INDEX('Inflation Rates'!$A$16:$H$138,MATCH('IRA Traditional'!$H20,'Inflation Rates'!$A$16:$A$138,0)-1,8)-1,AG18)</f>
        <v>2.0000000000000018E-2</v>
      </c>
      <c r="AH19" s="372">
        <f>IFERROR(INDEX('Inflation Rates'!$A$16:$H$138,MATCH('IRA Traditional'!$H20,'Inflation Rates'!$A$16:$A$138,0),6)/INDEX('Inflation Rates'!$A$16:$H$138,MATCH('IRA Traditional'!$H20,'Inflation Rates'!$A$16:$A$138,0)-1,6)-1,AH18)</f>
        <v>2.0999999999999908E-2</v>
      </c>
      <c r="AI19" s="362">
        <f t="shared" ca="1" si="13"/>
        <v>2030</v>
      </c>
      <c r="AJ19" s="362">
        <f t="shared" ca="1" si="13"/>
        <v>130</v>
      </c>
      <c r="AK19" s="362">
        <v>11</v>
      </c>
      <c r="AL19" s="371">
        <f t="shared" ca="1" si="14"/>
        <v>0</v>
      </c>
      <c r="AM19" s="359">
        <f ca="1">IF(AJ19&lt;'Scenario Inputs (SI)'!$D$5,$AH$2,0)</f>
        <v>0</v>
      </c>
      <c r="AN19" s="359">
        <v>0</v>
      </c>
      <c r="AO19" s="359">
        <f t="shared" ca="1" si="3"/>
        <v>0</v>
      </c>
      <c r="AP19" s="359">
        <f ca="1">IF(AL19&lt;=0,0,IF(AJ19&lt;60,0,IF(AJ19=60,IF('Scenario Inputs (SI)'!$D$5&lt;=60,-AL19*$AH$7,0),IF(AJ19&lt;'Scenario Inputs (SI)'!$D$5,0,IF(AJ19='Scenario Inputs (SI)'!$D$5,-$AH$7*'Scenario Calculations'!AL19,AP18*(1+AG19))))))</f>
        <v>0</v>
      </c>
      <c r="AQ19" s="359">
        <f t="shared" ca="1" si="5"/>
        <v>0</v>
      </c>
      <c r="AU19" s="372">
        <f ca="1">IFERROR(INDEX('Inflation Rates'!$A$16:$H$138,MATCH('IRA Roth'!$H19,'Inflation Rates'!$A$16:$A$138,0),8)/INDEX('Inflation Rates'!$A$16:$H$138,MATCH('IRA Roth'!$H19,'Inflation Rates'!$A$16:$A$138,0)-1,8)-1,AU18)</f>
        <v>2.0000000000000018E-2</v>
      </c>
      <c r="AV19" s="372">
        <f ca="1">IFERROR(INDEX('Inflation Rates'!$A$16:$H$138,MATCH('IRA Roth'!$H19,'Inflation Rates'!$A$16:$A$138,0),6)/INDEX('Inflation Rates'!$A$16:$H$138,MATCH('IRA Roth'!$H19,'Inflation Rates'!$A$16:$A$138,0)-1,6)-1,AV18)</f>
        <v>2.0999999999999908E-2</v>
      </c>
      <c r="AW19" s="362">
        <f t="shared" ca="1" si="15"/>
        <v>2030</v>
      </c>
      <c r="AX19" s="362">
        <f t="shared" ca="1" si="15"/>
        <v>130</v>
      </c>
      <c r="AY19" s="362">
        <v>11</v>
      </c>
      <c r="AZ19" s="371">
        <f t="shared" ca="1" si="16"/>
        <v>0</v>
      </c>
      <c r="BA19" s="359">
        <f ca="1">IF(AX19&lt;'Scenario Inputs (SI)'!$D$5,$AV$2,0)</f>
        <v>0</v>
      </c>
      <c r="BB19" s="359">
        <f t="shared" ca="1" si="6"/>
        <v>0</v>
      </c>
      <c r="BC19" s="359">
        <f t="shared" ca="1" si="7"/>
        <v>0</v>
      </c>
      <c r="BD19" s="359">
        <f ca="1">IF(AZ19&lt;=0,0,IF(AX19&lt;60,0,IF(AX19=60,IF('Scenario Inputs (SI)'!$D$5&lt;=60,-AZ19*$AV$7,0),IF(AX19&lt;'Scenario Inputs (SI)'!$D$5,0,IF(AX19='Scenario Inputs (SI)'!$D$5,-$AV$7*'Scenario Calculations'!AZ19,BD18*(1+AU19))))))</f>
        <v>0</v>
      </c>
      <c r="BE19" s="359">
        <f t="shared" ca="1" si="8"/>
        <v>0</v>
      </c>
    </row>
    <row r="20" spans="6:57" x14ac:dyDescent="0.35">
      <c r="F20" s="372">
        <f ca="1">IFERROR(INDEX('Inflation Rates'!$A$16:$H$138,MATCH('Scenario Calculations'!$H20,'Inflation Rates'!$A$16:$A$138,0),8)/INDEX('Inflation Rates'!$A$16:$H$138,MATCH('Scenario Calculations'!$H20,'Inflation Rates'!$A$16:$A$138,0)-1,8)-1,F19)</f>
        <v>2.0000000000000018E-2</v>
      </c>
      <c r="G20" s="372">
        <f ca="1">IFERROR(INDEX('Inflation Rates'!$A$16:$H$138,MATCH('Scenario Calculations'!$H20,'Inflation Rates'!$A$16:$A$138,0),6)/INDEX('Inflation Rates'!$A$16:$H$138,MATCH('Scenario Calculations'!$H20,'Inflation Rates'!$A$16:$A$138,0)-1,6)-1,G19)</f>
        <v>2.0999999999999908E-2</v>
      </c>
      <c r="H20" s="362">
        <f t="shared" ca="1" si="9"/>
        <v>2031</v>
      </c>
      <c r="I20" s="362">
        <f t="shared" ca="1" si="9"/>
        <v>131</v>
      </c>
      <c r="J20" s="362">
        <v>12</v>
      </c>
      <c r="K20" s="371" t="e">
        <f t="shared" ca="1" si="10"/>
        <v>#DIV/0!</v>
      </c>
      <c r="L20" s="359" t="e">
        <f ca="1">IF(I20&lt;'Scenario Inputs (SI)'!$D$5,$B$7*((1+$G20)^(J20-1))*$B$2,0)</f>
        <v>#DIV/0!</v>
      </c>
      <c r="M20" s="359" t="e">
        <f ca="1">IF(I20&lt;'Scenario Inputs (SI)'!$D$5,$B$3*$B$7*(1+$G20)^(J20-1),0)</f>
        <v>#DIV/0!</v>
      </c>
      <c r="N20" s="359" t="e">
        <f t="shared" ca="1" si="0"/>
        <v>#DIV/0!</v>
      </c>
      <c r="O20" s="359" t="e">
        <f ca="1">IF(K20&lt;=0,0,-ABS(IF('Scenario Inputs (SI)'!$D$5&gt;'Scenario Calculations'!I20,0,IF('Scenario Inputs (SI)'!$D$5='Scenario Calculations'!I20,'Scenario Calculations'!K20*'Scenario Calculations'!$B$8,'Scenario Calculations'!O19*(1+'Scenario Calculations'!F20)))))</f>
        <v>#DIV/0!</v>
      </c>
      <c r="P20" s="359">
        <f ca="1">IF('Scenario Inputs (SI)'!$D$7="No",0,-IF(I20&lt;'Scenario Inputs (SI)'!$D$5,0,IF('Scenario Inputs (SI)'!$D$6&gt;'Scenario Calculations'!I20,INDEX(Inputs!$D$2:$R$30,29,MATCH('Scenario Calculations'!I20,Inputs!$D$2:$R$2,0)),0))*12)</f>
        <v>0</v>
      </c>
      <c r="Q20" s="359" t="e">
        <f t="shared" ca="1" si="4"/>
        <v>#DIV/0!</v>
      </c>
      <c r="S20" s="372">
        <f ca="1">IFERROR(INDEX('Inflation Rates'!$A$16:$H$138,MATCH('TSP Traditional'!$H21,'Inflation Rates'!$A$16:$A$138,0),8)/INDEX('Inflation Rates'!$A$16:$H$138,MATCH('TSP Traditional'!$H21,'Inflation Rates'!$A$16:$A$138,0)-1,8)-1,S19)</f>
        <v>2.0000000000000018E-2</v>
      </c>
      <c r="T20" s="372">
        <f ca="1">IFERROR(INDEX('Inflation Rates'!$A$16:$H$138,MATCH('TSP Traditional'!$H21,'Inflation Rates'!$A$16:$A$138,0),6)/INDEX('Inflation Rates'!$A$16:$H$138,MATCH('TSP Traditional'!$H21,'Inflation Rates'!$A$16:$A$138,0)-1,6)-1,T19)</f>
        <v>2.0999999999999908E-2</v>
      </c>
      <c r="U20" s="362">
        <f t="shared" ca="1" si="11"/>
        <v>2031</v>
      </c>
      <c r="V20" s="362">
        <f t="shared" ca="1" si="11"/>
        <v>131</v>
      </c>
      <c r="W20" s="362">
        <v>12</v>
      </c>
      <c r="X20" s="371" t="e">
        <f t="shared" ca="1" si="12"/>
        <v>#DIV/0!</v>
      </c>
      <c r="Y20" s="359" t="e">
        <f ca="1">IF(V20&lt;'Scenario Inputs (SI)'!$D$5,$B$7*((1+$G20)^(W20-1))*$T$2,0)</f>
        <v>#DIV/0!</v>
      </c>
      <c r="Z20" s="359">
        <v>0</v>
      </c>
      <c r="AA20" s="359" t="e">
        <f t="shared" ca="1" si="1"/>
        <v>#DIV/0!</v>
      </c>
      <c r="AB20" s="359" t="e">
        <f ca="1">IF(X20&lt;=0,0,-ABS(IF('Scenario Inputs (SI)'!$D$5&gt;'Scenario Calculations'!V20,0,IF('Scenario Inputs (SI)'!$D$5='Scenario Calculations'!V20,'Scenario Calculations'!X20*'Scenario Calculations'!$B$8,'Scenario Calculations'!AB19*(1+'Scenario Calculations'!S20)))))</f>
        <v>#DIV/0!</v>
      </c>
      <c r="AC20" s="359" t="e">
        <f t="shared" ca="1" si="2"/>
        <v>#DIV/0!</v>
      </c>
      <c r="AG20" s="372">
        <f>IFERROR(INDEX('Inflation Rates'!$A$16:$H$138,MATCH('IRA Traditional'!$H21,'Inflation Rates'!$A$16:$A$138,0),8)/INDEX('Inflation Rates'!$A$16:$H$138,MATCH('IRA Traditional'!$H21,'Inflation Rates'!$A$16:$A$138,0)-1,8)-1,AG19)</f>
        <v>2.0000000000000018E-2</v>
      </c>
      <c r="AH20" s="372">
        <f>IFERROR(INDEX('Inflation Rates'!$A$16:$H$138,MATCH('IRA Traditional'!$H21,'Inflation Rates'!$A$16:$A$138,0),6)/INDEX('Inflation Rates'!$A$16:$H$138,MATCH('IRA Traditional'!$H21,'Inflation Rates'!$A$16:$A$138,0)-1,6)-1,AH19)</f>
        <v>2.0999999999999908E-2</v>
      </c>
      <c r="AI20" s="362">
        <f t="shared" ca="1" si="13"/>
        <v>2031</v>
      </c>
      <c r="AJ20" s="362">
        <f t="shared" ca="1" si="13"/>
        <v>131</v>
      </c>
      <c r="AK20" s="362">
        <v>12</v>
      </c>
      <c r="AL20" s="371">
        <f t="shared" ca="1" si="14"/>
        <v>0</v>
      </c>
      <c r="AM20" s="359">
        <f ca="1">IF(AJ20&lt;'Scenario Inputs (SI)'!$D$5,$AH$2,0)</f>
        <v>0</v>
      </c>
      <c r="AN20" s="359">
        <v>0</v>
      </c>
      <c r="AO20" s="359">
        <f t="shared" ca="1" si="3"/>
        <v>0</v>
      </c>
      <c r="AP20" s="359">
        <f ca="1">IF(AL20&lt;=0,0,IF(AJ20&lt;60,0,IF(AJ20=60,IF('Scenario Inputs (SI)'!$D$5&lt;=60,-AL20*$AH$7,0),IF(AJ20&lt;'Scenario Inputs (SI)'!$D$5,0,IF(AJ20='Scenario Inputs (SI)'!$D$5,-$AH$7*'Scenario Calculations'!AL20,AP19*(1+AG20))))))</f>
        <v>0</v>
      </c>
      <c r="AQ20" s="359">
        <f t="shared" ca="1" si="5"/>
        <v>0</v>
      </c>
      <c r="AU20" s="372">
        <f ca="1">IFERROR(INDEX('Inflation Rates'!$A$16:$H$138,MATCH('IRA Roth'!$H20,'Inflation Rates'!$A$16:$A$138,0),8)/INDEX('Inflation Rates'!$A$16:$H$138,MATCH('IRA Roth'!$H20,'Inflation Rates'!$A$16:$A$138,0)-1,8)-1,AU19)</f>
        <v>2.0000000000000018E-2</v>
      </c>
      <c r="AV20" s="372">
        <f ca="1">IFERROR(INDEX('Inflation Rates'!$A$16:$H$138,MATCH('IRA Roth'!$H20,'Inflation Rates'!$A$16:$A$138,0),6)/INDEX('Inflation Rates'!$A$16:$H$138,MATCH('IRA Roth'!$H20,'Inflation Rates'!$A$16:$A$138,0)-1,6)-1,AV19)</f>
        <v>2.0999999999999908E-2</v>
      </c>
      <c r="AW20" s="362">
        <f t="shared" ca="1" si="15"/>
        <v>2031</v>
      </c>
      <c r="AX20" s="362">
        <f t="shared" ca="1" si="15"/>
        <v>131</v>
      </c>
      <c r="AY20" s="362">
        <v>12</v>
      </c>
      <c r="AZ20" s="371">
        <f t="shared" ca="1" si="16"/>
        <v>0</v>
      </c>
      <c r="BA20" s="359">
        <f ca="1">IF(AX20&lt;'Scenario Inputs (SI)'!$D$5,$AV$2,0)</f>
        <v>0</v>
      </c>
      <c r="BB20" s="359">
        <f t="shared" ca="1" si="6"/>
        <v>0</v>
      </c>
      <c r="BC20" s="359">
        <f t="shared" ca="1" si="7"/>
        <v>0</v>
      </c>
      <c r="BD20" s="359">
        <f ca="1">IF(AZ20&lt;=0,0,IF(AX20&lt;60,0,IF(AX20=60,IF('Scenario Inputs (SI)'!$D$5&lt;=60,-AZ20*$AV$7,0),IF(AX20&lt;'Scenario Inputs (SI)'!$D$5,0,IF(AX20='Scenario Inputs (SI)'!$D$5,-$AV$7*'Scenario Calculations'!AZ20,BD19*(1+AU20))))))</f>
        <v>0</v>
      </c>
      <c r="BE20" s="359">
        <f t="shared" ca="1" si="8"/>
        <v>0</v>
      </c>
    </row>
    <row r="21" spans="6:57" x14ac:dyDescent="0.35">
      <c r="F21" s="372">
        <f ca="1">IFERROR(INDEX('Inflation Rates'!$A$16:$H$138,MATCH('Scenario Calculations'!$H21,'Inflation Rates'!$A$16:$A$138,0),8)/INDEX('Inflation Rates'!$A$16:$H$138,MATCH('Scenario Calculations'!$H21,'Inflation Rates'!$A$16:$A$138,0)-1,8)-1,F20)</f>
        <v>2.0000000000000018E-2</v>
      </c>
      <c r="G21" s="372">
        <f ca="1">IFERROR(INDEX('Inflation Rates'!$A$16:$H$138,MATCH('Scenario Calculations'!$H21,'Inflation Rates'!$A$16:$A$138,0),6)/INDEX('Inflation Rates'!$A$16:$H$138,MATCH('Scenario Calculations'!$H21,'Inflation Rates'!$A$16:$A$138,0)-1,6)-1,G20)</f>
        <v>2.0999999999999908E-2</v>
      </c>
      <c r="H21" s="362">
        <f t="shared" ca="1" si="9"/>
        <v>2032</v>
      </c>
      <c r="I21" s="362">
        <f t="shared" ca="1" si="9"/>
        <v>132</v>
      </c>
      <c r="J21" s="362">
        <v>13</v>
      </c>
      <c r="K21" s="371" t="e">
        <f t="shared" ca="1" si="10"/>
        <v>#DIV/0!</v>
      </c>
      <c r="L21" s="359" t="e">
        <f ca="1">IF(I21&lt;'Scenario Inputs (SI)'!$D$5,$B$7*((1+$G21)^(J21-1))*$B$2,0)</f>
        <v>#DIV/0!</v>
      </c>
      <c r="M21" s="359" t="e">
        <f ca="1">IF(I21&lt;'Scenario Inputs (SI)'!$D$5,$B$3*$B$7*(1+$G21)^(J21-1),0)</f>
        <v>#DIV/0!</v>
      </c>
      <c r="N21" s="359" t="e">
        <f t="shared" ca="1" si="0"/>
        <v>#DIV/0!</v>
      </c>
      <c r="O21" s="359" t="e">
        <f ca="1">IF(K21&lt;=0,0,-ABS(IF('Scenario Inputs (SI)'!$D$5&gt;'Scenario Calculations'!I21,0,IF('Scenario Inputs (SI)'!$D$5='Scenario Calculations'!I21,'Scenario Calculations'!K21*'Scenario Calculations'!$B$8,'Scenario Calculations'!O20*(1+'Scenario Calculations'!F21)))))</f>
        <v>#DIV/0!</v>
      </c>
      <c r="P21" s="359">
        <f ca="1">IF('Scenario Inputs (SI)'!$D$7="No",0,-IF(I21&lt;'Scenario Inputs (SI)'!$D$5,0,IF('Scenario Inputs (SI)'!$D$6&gt;'Scenario Calculations'!I21,INDEX(Inputs!$D$2:$R$30,29,MATCH('Scenario Calculations'!I21,Inputs!$D$2:$R$2,0)),0))*12)</f>
        <v>0</v>
      </c>
      <c r="Q21" s="359" t="e">
        <f t="shared" ca="1" si="4"/>
        <v>#DIV/0!</v>
      </c>
      <c r="S21" s="372">
        <f ca="1">IFERROR(INDEX('Inflation Rates'!$A$16:$H$138,MATCH('TSP Traditional'!$H22,'Inflation Rates'!$A$16:$A$138,0),8)/INDEX('Inflation Rates'!$A$16:$H$138,MATCH('TSP Traditional'!$H22,'Inflation Rates'!$A$16:$A$138,0)-1,8)-1,S20)</f>
        <v>2.0000000000000018E-2</v>
      </c>
      <c r="T21" s="372">
        <f ca="1">IFERROR(INDEX('Inflation Rates'!$A$16:$H$138,MATCH('TSP Traditional'!$H22,'Inflation Rates'!$A$16:$A$138,0),6)/INDEX('Inflation Rates'!$A$16:$H$138,MATCH('TSP Traditional'!$H22,'Inflation Rates'!$A$16:$A$138,0)-1,6)-1,T20)</f>
        <v>2.0999999999999908E-2</v>
      </c>
      <c r="U21" s="362">
        <f t="shared" ca="1" si="11"/>
        <v>2032</v>
      </c>
      <c r="V21" s="362">
        <f t="shared" ca="1" si="11"/>
        <v>132</v>
      </c>
      <c r="W21" s="362">
        <v>13</v>
      </c>
      <c r="X21" s="371" t="e">
        <f t="shared" ca="1" si="12"/>
        <v>#DIV/0!</v>
      </c>
      <c r="Y21" s="359" t="e">
        <f ca="1">IF(V21&lt;'Scenario Inputs (SI)'!$D$5,$B$7*((1+$G21)^(W21-1))*$T$2,0)</f>
        <v>#DIV/0!</v>
      </c>
      <c r="Z21" s="359">
        <v>0</v>
      </c>
      <c r="AA21" s="359" t="e">
        <f t="shared" ca="1" si="1"/>
        <v>#DIV/0!</v>
      </c>
      <c r="AB21" s="359" t="e">
        <f ca="1">IF(X21&lt;=0,0,-ABS(IF('Scenario Inputs (SI)'!$D$5&gt;'Scenario Calculations'!V21,0,IF('Scenario Inputs (SI)'!$D$5='Scenario Calculations'!V21,'Scenario Calculations'!X21*'Scenario Calculations'!$B$8,'Scenario Calculations'!AB20*(1+'Scenario Calculations'!S21)))))</f>
        <v>#DIV/0!</v>
      </c>
      <c r="AC21" s="359" t="e">
        <f t="shared" ca="1" si="2"/>
        <v>#DIV/0!</v>
      </c>
      <c r="AG21" s="372">
        <f>IFERROR(INDEX('Inflation Rates'!$A$16:$H$138,MATCH('IRA Traditional'!$H22,'Inflation Rates'!$A$16:$A$138,0),8)/INDEX('Inflation Rates'!$A$16:$H$138,MATCH('IRA Traditional'!$H22,'Inflation Rates'!$A$16:$A$138,0)-1,8)-1,AG20)</f>
        <v>2.0000000000000018E-2</v>
      </c>
      <c r="AH21" s="372">
        <f>IFERROR(INDEX('Inflation Rates'!$A$16:$H$138,MATCH('IRA Traditional'!$H22,'Inflation Rates'!$A$16:$A$138,0),6)/INDEX('Inflation Rates'!$A$16:$H$138,MATCH('IRA Traditional'!$H22,'Inflation Rates'!$A$16:$A$138,0)-1,6)-1,AH20)</f>
        <v>2.0999999999999908E-2</v>
      </c>
      <c r="AI21" s="362">
        <f t="shared" ca="1" si="13"/>
        <v>2032</v>
      </c>
      <c r="AJ21" s="362">
        <f t="shared" ca="1" si="13"/>
        <v>132</v>
      </c>
      <c r="AK21" s="362">
        <v>13</v>
      </c>
      <c r="AL21" s="371">
        <f t="shared" ca="1" si="14"/>
        <v>0</v>
      </c>
      <c r="AM21" s="359">
        <f ca="1">IF(AJ21&lt;'Scenario Inputs (SI)'!$D$5,$AH$2,0)</f>
        <v>0</v>
      </c>
      <c r="AN21" s="359">
        <v>0</v>
      </c>
      <c r="AO21" s="359">
        <f t="shared" ca="1" si="3"/>
        <v>0</v>
      </c>
      <c r="AP21" s="359">
        <f ca="1">IF(AL21&lt;=0,0,IF(AJ21&lt;60,0,IF(AJ21=60,IF('Scenario Inputs (SI)'!$D$5&lt;=60,-AL21*$AH$7,0),IF(AJ21&lt;'Scenario Inputs (SI)'!$D$5,0,IF(AJ21='Scenario Inputs (SI)'!$D$5,-$AH$7*'Scenario Calculations'!AL21,AP20*(1+AG21))))))</f>
        <v>0</v>
      </c>
      <c r="AQ21" s="359">
        <f t="shared" ca="1" si="5"/>
        <v>0</v>
      </c>
      <c r="AU21" s="372">
        <f ca="1">IFERROR(INDEX('Inflation Rates'!$A$16:$H$138,MATCH('IRA Roth'!$H21,'Inflation Rates'!$A$16:$A$138,0),8)/INDEX('Inflation Rates'!$A$16:$H$138,MATCH('IRA Roth'!$H21,'Inflation Rates'!$A$16:$A$138,0)-1,8)-1,AU20)</f>
        <v>2.0000000000000018E-2</v>
      </c>
      <c r="AV21" s="372">
        <f ca="1">IFERROR(INDEX('Inflation Rates'!$A$16:$H$138,MATCH('IRA Roth'!$H21,'Inflation Rates'!$A$16:$A$138,0),6)/INDEX('Inflation Rates'!$A$16:$H$138,MATCH('IRA Roth'!$H21,'Inflation Rates'!$A$16:$A$138,0)-1,6)-1,AV20)</f>
        <v>2.0999999999999908E-2</v>
      </c>
      <c r="AW21" s="362">
        <f t="shared" ca="1" si="15"/>
        <v>2032</v>
      </c>
      <c r="AX21" s="362">
        <f t="shared" ca="1" si="15"/>
        <v>132</v>
      </c>
      <c r="AY21" s="362">
        <v>13</v>
      </c>
      <c r="AZ21" s="371">
        <f t="shared" ca="1" si="16"/>
        <v>0</v>
      </c>
      <c r="BA21" s="359">
        <f ca="1">IF(AX21&lt;'Scenario Inputs (SI)'!$D$5,$AV$2,0)</f>
        <v>0</v>
      </c>
      <c r="BB21" s="359">
        <f t="shared" ca="1" si="6"/>
        <v>0</v>
      </c>
      <c r="BC21" s="359">
        <f t="shared" ca="1" si="7"/>
        <v>0</v>
      </c>
      <c r="BD21" s="359">
        <f ca="1">IF(AZ21&lt;=0,0,IF(AX21&lt;60,0,IF(AX21=60,IF('Scenario Inputs (SI)'!$D$5&lt;=60,-AZ21*$AV$7,0),IF(AX21&lt;'Scenario Inputs (SI)'!$D$5,0,IF(AX21='Scenario Inputs (SI)'!$D$5,-$AV$7*'Scenario Calculations'!AZ21,BD20*(1+AU21))))))</f>
        <v>0</v>
      </c>
      <c r="BE21" s="359">
        <f t="shared" ca="1" si="8"/>
        <v>0</v>
      </c>
    </row>
    <row r="22" spans="6:57" x14ac:dyDescent="0.35">
      <c r="F22" s="372">
        <f ca="1">IFERROR(INDEX('Inflation Rates'!$A$16:$H$138,MATCH('Scenario Calculations'!$H22,'Inflation Rates'!$A$16:$A$138,0),8)/INDEX('Inflation Rates'!$A$16:$H$138,MATCH('Scenario Calculations'!$H22,'Inflation Rates'!$A$16:$A$138,0)-1,8)-1,F21)</f>
        <v>2.0000000000000018E-2</v>
      </c>
      <c r="G22" s="372">
        <f ca="1">IFERROR(INDEX('Inflation Rates'!$A$16:$H$138,MATCH('Scenario Calculations'!$H22,'Inflation Rates'!$A$16:$A$138,0),6)/INDEX('Inflation Rates'!$A$16:$H$138,MATCH('Scenario Calculations'!$H22,'Inflation Rates'!$A$16:$A$138,0)-1,6)-1,G21)</f>
        <v>2.0999999999999908E-2</v>
      </c>
      <c r="H22" s="362">
        <f t="shared" ca="1" si="9"/>
        <v>2033</v>
      </c>
      <c r="I22" s="362">
        <f t="shared" ca="1" si="9"/>
        <v>133</v>
      </c>
      <c r="J22" s="362">
        <v>14</v>
      </c>
      <c r="K22" s="371" t="e">
        <f t="shared" ca="1" si="10"/>
        <v>#DIV/0!</v>
      </c>
      <c r="L22" s="359" t="e">
        <f ca="1">IF(I22&lt;'Scenario Inputs (SI)'!$D$5,$B$7*((1+$G22)^(J22-1))*$B$2,0)</f>
        <v>#DIV/0!</v>
      </c>
      <c r="M22" s="359" t="e">
        <f ca="1">IF(I22&lt;'Scenario Inputs (SI)'!$D$5,$B$3*$B$7*(1+$G22)^(J22-1),0)</f>
        <v>#DIV/0!</v>
      </c>
      <c r="N22" s="359" t="e">
        <f t="shared" ca="1" si="0"/>
        <v>#DIV/0!</v>
      </c>
      <c r="O22" s="359" t="e">
        <f ca="1">IF(K22&lt;=0,0,-ABS(IF('Scenario Inputs (SI)'!$D$5&gt;'Scenario Calculations'!I22,0,IF('Scenario Inputs (SI)'!$D$5='Scenario Calculations'!I22,'Scenario Calculations'!K22*'Scenario Calculations'!$B$8,'Scenario Calculations'!O21*(1+'Scenario Calculations'!F22)))))</f>
        <v>#DIV/0!</v>
      </c>
      <c r="P22" s="359">
        <f ca="1">IF('Scenario Inputs (SI)'!$D$7="No",0,-IF(I22&lt;'Scenario Inputs (SI)'!$D$5,0,IF('Scenario Inputs (SI)'!$D$6&gt;'Scenario Calculations'!I22,INDEX(Inputs!$D$2:$R$30,29,MATCH('Scenario Calculations'!I22,Inputs!$D$2:$R$2,0)),0))*12)</f>
        <v>0</v>
      </c>
      <c r="Q22" s="359" t="e">
        <f t="shared" ca="1" si="4"/>
        <v>#DIV/0!</v>
      </c>
      <c r="S22" s="372">
        <f ca="1">IFERROR(INDEX('Inflation Rates'!$A$16:$H$138,MATCH('TSP Traditional'!$H23,'Inflation Rates'!$A$16:$A$138,0),8)/INDEX('Inflation Rates'!$A$16:$H$138,MATCH('TSP Traditional'!$H23,'Inflation Rates'!$A$16:$A$138,0)-1,8)-1,S21)</f>
        <v>2.0000000000000018E-2</v>
      </c>
      <c r="T22" s="372">
        <f ca="1">IFERROR(INDEX('Inflation Rates'!$A$16:$H$138,MATCH('TSP Traditional'!$H23,'Inflation Rates'!$A$16:$A$138,0),6)/INDEX('Inflation Rates'!$A$16:$H$138,MATCH('TSP Traditional'!$H23,'Inflation Rates'!$A$16:$A$138,0)-1,6)-1,T21)</f>
        <v>2.0999999999999908E-2</v>
      </c>
      <c r="U22" s="362">
        <f t="shared" ca="1" si="11"/>
        <v>2033</v>
      </c>
      <c r="V22" s="362">
        <f t="shared" ca="1" si="11"/>
        <v>133</v>
      </c>
      <c r="W22" s="362">
        <v>14</v>
      </c>
      <c r="X22" s="371" t="e">
        <f t="shared" ca="1" si="12"/>
        <v>#DIV/0!</v>
      </c>
      <c r="Y22" s="359" t="e">
        <f ca="1">IF(V22&lt;'Scenario Inputs (SI)'!$D$5,$B$7*((1+$G22)^(W22-1))*$T$2,0)</f>
        <v>#DIV/0!</v>
      </c>
      <c r="Z22" s="359">
        <v>0</v>
      </c>
      <c r="AA22" s="359" t="e">
        <f t="shared" ca="1" si="1"/>
        <v>#DIV/0!</v>
      </c>
      <c r="AB22" s="359" t="e">
        <f ca="1">IF(X22&lt;=0,0,-ABS(IF('Scenario Inputs (SI)'!$D$5&gt;'Scenario Calculations'!V22,0,IF('Scenario Inputs (SI)'!$D$5='Scenario Calculations'!V22,'Scenario Calculations'!X22*'Scenario Calculations'!$B$8,'Scenario Calculations'!AB21*(1+'Scenario Calculations'!S22)))))</f>
        <v>#DIV/0!</v>
      </c>
      <c r="AC22" s="359" t="e">
        <f t="shared" ca="1" si="2"/>
        <v>#DIV/0!</v>
      </c>
      <c r="AG22" s="372">
        <f>IFERROR(INDEX('Inflation Rates'!$A$16:$H$138,MATCH('IRA Traditional'!$H23,'Inflation Rates'!$A$16:$A$138,0),8)/INDEX('Inflation Rates'!$A$16:$H$138,MATCH('IRA Traditional'!$H23,'Inflation Rates'!$A$16:$A$138,0)-1,8)-1,AG21)</f>
        <v>2.0000000000000018E-2</v>
      </c>
      <c r="AH22" s="372">
        <f>IFERROR(INDEX('Inflation Rates'!$A$16:$H$138,MATCH('IRA Traditional'!$H23,'Inflation Rates'!$A$16:$A$138,0),6)/INDEX('Inflation Rates'!$A$16:$H$138,MATCH('IRA Traditional'!$H23,'Inflation Rates'!$A$16:$A$138,0)-1,6)-1,AH21)</f>
        <v>2.0999999999999908E-2</v>
      </c>
      <c r="AI22" s="362">
        <f t="shared" ca="1" si="13"/>
        <v>2033</v>
      </c>
      <c r="AJ22" s="362">
        <f t="shared" ca="1" si="13"/>
        <v>133</v>
      </c>
      <c r="AK22" s="362">
        <v>14</v>
      </c>
      <c r="AL22" s="371">
        <f t="shared" ca="1" si="14"/>
        <v>0</v>
      </c>
      <c r="AM22" s="359">
        <f ca="1">IF(AJ22&lt;'Scenario Inputs (SI)'!$D$5,$AH$2,0)</f>
        <v>0</v>
      </c>
      <c r="AN22" s="359">
        <v>0</v>
      </c>
      <c r="AO22" s="359">
        <f t="shared" ca="1" si="3"/>
        <v>0</v>
      </c>
      <c r="AP22" s="359">
        <f ca="1">IF(AL22&lt;=0,0,IF(AJ22&lt;60,0,IF(AJ22=60,IF('Scenario Inputs (SI)'!$D$5&lt;=60,-AL22*$AH$7,0),IF(AJ22&lt;'Scenario Inputs (SI)'!$D$5,0,IF(AJ22='Scenario Inputs (SI)'!$D$5,-$AH$7*'Scenario Calculations'!AL22,AP21*(1+AG22))))))</f>
        <v>0</v>
      </c>
      <c r="AQ22" s="359">
        <f t="shared" ca="1" si="5"/>
        <v>0</v>
      </c>
      <c r="AU22" s="372">
        <f ca="1">IFERROR(INDEX('Inflation Rates'!$A$16:$H$138,MATCH('IRA Roth'!$H22,'Inflation Rates'!$A$16:$A$138,0),8)/INDEX('Inflation Rates'!$A$16:$H$138,MATCH('IRA Roth'!$H22,'Inflation Rates'!$A$16:$A$138,0)-1,8)-1,AU21)</f>
        <v>2.0000000000000018E-2</v>
      </c>
      <c r="AV22" s="372">
        <f ca="1">IFERROR(INDEX('Inflation Rates'!$A$16:$H$138,MATCH('IRA Roth'!$H22,'Inflation Rates'!$A$16:$A$138,0),6)/INDEX('Inflation Rates'!$A$16:$H$138,MATCH('IRA Roth'!$H22,'Inflation Rates'!$A$16:$A$138,0)-1,6)-1,AV21)</f>
        <v>2.0999999999999908E-2</v>
      </c>
      <c r="AW22" s="362">
        <f t="shared" ca="1" si="15"/>
        <v>2033</v>
      </c>
      <c r="AX22" s="362">
        <f t="shared" ca="1" si="15"/>
        <v>133</v>
      </c>
      <c r="AY22" s="362">
        <v>14</v>
      </c>
      <c r="AZ22" s="371">
        <f t="shared" ca="1" si="16"/>
        <v>0</v>
      </c>
      <c r="BA22" s="359">
        <f ca="1">IF(AX22&lt;'Scenario Inputs (SI)'!$D$5,$AV$2,0)</f>
        <v>0</v>
      </c>
      <c r="BB22" s="359">
        <f t="shared" ca="1" si="6"/>
        <v>0</v>
      </c>
      <c r="BC22" s="359">
        <f t="shared" ca="1" si="7"/>
        <v>0</v>
      </c>
      <c r="BD22" s="359">
        <f ca="1">IF(AZ22&lt;=0,0,IF(AX22&lt;60,0,IF(AX22=60,IF('Scenario Inputs (SI)'!$D$5&lt;=60,-AZ22*$AV$7,0),IF(AX22&lt;'Scenario Inputs (SI)'!$D$5,0,IF(AX22='Scenario Inputs (SI)'!$D$5,-$AV$7*'Scenario Calculations'!AZ22,BD21*(1+AU22))))))</f>
        <v>0</v>
      </c>
      <c r="BE22" s="359">
        <f t="shared" ca="1" si="8"/>
        <v>0</v>
      </c>
    </row>
    <row r="23" spans="6:57" x14ac:dyDescent="0.35">
      <c r="F23" s="372">
        <f ca="1">IFERROR(INDEX('Inflation Rates'!$A$16:$H$138,MATCH('Scenario Calculations'!$H23,'Inflation Rates'!$A$16:$A$138,0),8)/INDEX('Inflation Rates'!$A$16:$H$138,MATCH('Scenario Calculations'!$H23,'Inflation Rates'!$A$16:$A$138,0)-1,8)-1,F22)</f>
        <v>2.0000000000000018E-2</v>
      </c>
      <c r="G23" s="372">
        <f ca="1">IFERROR(INDEX('Inflation Rates'!$A$16:$H$138,MATCH('Scenario Calculations'!$H23,'Inflation Rates'!$A$16:$A$138,0),6)/INDEX('Inflation Rates'!$A$16:$H$138,MATCH('Scenario Calculations'!$H23,'Inflation Rates'!$A$16:$A$138,0)-1,6)-1,G22)</f>
        <v>2.0999999999999908E-2</v>
      </c>
      <c r="H23" s="362">
        <f t="shared" ca="1" si="9"/>
        <v>2034</v>
      </c>
      <c r="I23" s="362">
        <f t="shared" ca="1" si="9"/>
        <v>134</v>
      </c>
      <c r="J23" s="362">
        <v>15</v>
      </c>
      <c r="K23" s="371" t="e">
        <f t="shared" ca="1" si="10"/>
        <v>#DIV/0!</v>
      </c>
      <c r="L23" s="359" t="e">
        <f ca="1">IF(I23&lt;'Scenario Inputs (SI)'!$D$5,$B$7*((1+$G23)^(J23-1))*$B$2,0)</f>
        <v>#DIV/0!</v>
      </c>
      <c r="M23" s="359" t="e">
        <f ca="1">IF(I23&lt;'Scenario Inputs (SI)'!$D$5,$B$3*$B$7*(1+$G23)^(J23-1),0)</f>
        <v>#DIV/0!</v>
      </c>
      <c r="N23" s="359" t="e">
        <f t="shared" ca="1" si="0"/>
        <v>#DIV/0!</v>
      </c>
      <c r="O23" s="359" t="e">
        <f ca="1">IF(K23&lt;=0,0,-ABS(IF('Scenario Inputs (SI)'!$D$5&gt;'Scenario Calculations'!I23,0,IF('Scenario Inputs (SI)'!$D$5='Scenario Calculations'!I23,'Scenario Calculations'!K23*'Scenario Calculations'!$B$8,'Scenario Calculations'!O22*(1+'Scenario Calculations'!F23)))))</f>
        <v>#DIV/0!</v>
      </c>
      <c r="P23" s="359">
        <f ca="1">IF('Scenario Inputs (SI)'!$D$7="No",0,-IF(I23&lt;'Scenario Inputs (SI)'!$D$5,0,IF('Scenario Inputs (SI)'!$D$6&gt;'Scenario Calculations'!I23,INDEX(Inputs!$D$2:$R$30,29,MATCH('Scenario Calculations'!I23,Inputs!$D$2:$R$2,0)),0))*12)</f>
        <v>0</v>
      </c>
      <c r="Q23" s="359" t="e">
        <f t="shared" ca="1" si="4"/>
        <v>#DIV/0!</v>
      </c>
      <c r="S23" s="372">
        <f ca="1">IFERROR(INDEX('Inflation Rates'!$A$16:$H$138,MATCH('TSP Traditional'!$H24,'Inflation Rates'!$A$16:$A$138,0),8)/INDEX('Inflation Rates'!$A$16:$H$138,MATCH('TSP Traditional'!$H24,'Inflation Rates'!$A$16:$A$138,0)-1,8)-1,S22)</f>
        <v>2.0000000000000018E-2</v>
      </c>
      <c r="T23" s="372">
        <f ca="1">IFERROR(INDEX('Inflation Rates'!$A$16:$H$138,MATCH('TSP Traditional'!$H24,'Inflation Rates'!$A$16:$A$138,0),6)/INDEX('Inflation Rates'!$A$16:$H$138,MATCH('TSP Traditional'!$H24,'Inflation Rates'!$A$16:$A$138,0)-1,6)-1,T22)</f>
        <v>2.0999999999999908E-2</v>
      </c>
      <c r="U23" s="362">
        <f t="shared" ca="1" si="11"/>
        <v>2034</v>
      </c>
      <c r="V23" s="362">
        <f t="shared" ca="1" si="11"/>
        <v>134</v>
      </c>
      <c r="W23" s="362">
        <v>15</v>
      </c>
      <c r="X23" s="371" t="e">
        <f t="shared" ca="1" si="12"/>
        <v>#DIV/0!</v>
      </c>
      <c r="Y23" s="359" t="e">
        <f ca="1">IF(V23&lt;'Scenario Inputs (SI)'!$D$5,$B$7*((1+$G23)^(W23-1))*$T$2,0)</f>
        <v>#DIV/0!</v>
      </c>
      <c r="Z23" s="359">
        <v>0</v>
      </c>
      <c r="AA23" s="359" t="e">
        <f t="shared" ca="1" si="1"/>
        <v>#DIV/0!</v>
      </c>
      <c r="AB23" s="359" t="e">
        <f ca="1">IF(X23&lt;=0,0,-ABS(IF('Scenario Inputs (SI)'!$D$5&gt;'Scenario Calculations'!V23,0,IF('Scenario Inputs (SI)'!$D$5='Scenario Calculations'!V23,'Scenario Calculations'!X23*'Scenario Calculations'!$B$8,'Scenario Calculations'!AB22*(1+'Scenario Calculations'!S23)))))</f>
        <v>#DIV/0!</v>
      </c>
      <c r="AC23" s="359" t="e">
        <f t="shared" ca="1" si="2"/>
        <v>#DIV/0!</v>
      </c>
      <c r="AG23" s="372">
        <f>IFERROR(INDEX('Inflation Rates'!$A$16:$H$138,MATCH('IRA Traditional'!$H24,'Inflation Rates'!$A$16:$A$138,0),8)/INDEX('Inflation Rates'!$A$16:$H$138,MATCH('IRA Traditional'!$H24,'Inflation Rates'!$A$16:$A$138,0)-1,8)-1,AG22)</f>
        <v>2.0000000000000018E-2</v>
      </c>
      <c r="AH23" s="372">
        <f>IFERROR(INDEX('Inflation Rates'!$A$16:$H$138,MATCH('IRA Traditional'!$H24,'Inflation Rates'!$A$16:$A$138,0),6)/INDEX('Inflation Rates'!$A$16:$H$138,MATCH('IRA Traditional'!$H24,'Inflation Rates'!$A$16:$A$138,0)-1,6)-1,AH22)</f>
        <v>2.0999999999999908E-2</v>
      </c>
      <c r="AI23" s="362">
        <f t="shared" ca="1" si="13"/>
        <v>2034</v>
      </c>
      <c r="AJ23" s="362">
        <f t="shared" ca="1" si="13"/>
        <v>134</v>
      </c>
      <c r="AK23" s="362">
        <v>15</v>
      </c>
      <c r="AL23" s="371">
        <f t="shared" ca="1" si="14"/>
        <v>0</v>
      </c>
      <c r="AM23" s="359">
        <f ca="1">IF(AJ23&lt;'Scenario Inputs (SI)'!$D$5,$AH$2,0)</f>
        <v>0</v>
      </c>
      <c r="AN23" s="359">
        <v>0</v>
      </c>
      <c r="AO23" s="359">
        <f t="shared" ca="1" si="3"/>
        <v>0</v>
      </c>
      <c r="AP23" s="359">
        <f ca="1">IF(AL23&lt;=0,0,IF(AJ23&lt;60,0,IF(AJ23=60,IF('Scenario Inputs (SI)'!$D$5&lt;=60,-AL23*$AH$7,0),IF(AJ23&lt;'Scenario Inputs (SI)'!$D$5,0,IF(AJ23='Scenario Inputs (SI)'!$D$5,-$AH$7*'Scenario Calculations'!AL23,AP22*(1+AG23))))))</f>
        <v>0</v>
      </c>
      <c r="AQ23" s="359">
        <f t="shared" ca="1" si="5"/>
        <v>0</v>
      </c>
      <c r="AU23" s="372">
        <f ca="1">IFERROR(INDEX('Inflation Rates'!$A$16:$H$138,MATCH('IRA Roth'!$H23,'Inflation Rates'!$A$16:$A$138,0),8)/INDEX('Inflation Rates'!$A$16:$H$138,MATCH('IRA Roth'!$H23,'Inflation Rates'!$A$16:$A$138,0)-1,8)-1,AU22)</f>
        <v>2.0000000000000018E-2</v>
      </c>
      <c r="AV23" s="372">
        <f ca="1">IFERROR(INDEX('Inflation Rates'!$A$16:$H$138,MATCH('IRA Roth'!$H23,'Inflation Rates'!$A$16:$A$138,0),6)/INDEX('Inflation Rates'!$A$16:$H$138,MATCH('IRA Roth'!$H23,'Inflation Rates'!$A$16:$A$138,0)-1,6)-1,AV22)</f>
        <v>2.0999999999999908E-2</v>
      </c>
      <c r="AW23" s="362">
        <f t="shared" ca="1" si="15"/>
        <v>2034</v>
      </c>
      <c r="AX23" s="362">
        <f t="shared" ca="1" si="15"/>
        <v>134</v>
      </c>
      <c r="AY23" s="362">
        <v>15</v>
      </c>
      <c r="AZ23" s="371">
        <f t="shared" ca="1" si="16"/>
        <v>0</v>
      </c>
      <c r="BA23" s="359">
        <f ca="1">IF(AX23&lt;'Scenario Inputs (SI)'!$D$5,$AV$2,0)</f>
        <v>0</v>
      </c>
      <c r="BB23" s="359">
        <f t="shared" ca="1" si="6"/>
        <v>0</v>
      </c>
      <c r="BC23" s="359">
        <f t="shared" ca="1" si="7"/>
        <v>0</v>
      </c>
      <c r="BD23" s="359">
        <f ca="1">IF(AZ23&lt;=0,0,IF(AX23&lt;60,0,IF(AX23=60,IF('Scenario Inputs (SI)'!$D$5&lt;=60,-AZ23*$AV$7,0),IF(AX23&lt;'Scenario Inputs (SI)'!$D$5,0,IF(AX23='Scenario Inputs (SI)'!$D$5,-$AV$7*'Scenario Calculations'!AZ23,BD22*(1+AU23))))))</f>
        <v>0</v>
      </c>
      <c r="BE23" s="359">
        <f t="shared" ca="1" si="8"/>
        <v>0</v>
      </c>
    </row>
    <row r="24" spans="6:57" x14ac:dyDescent="0.35">
      <c r="F24" s="372">
        <f ca="1">IFERROR(INDEX('Inflation Rates'!$A$16:$H$138,MATCH('Scenario Calculations'!$H24,'Inflation Rates'!$A$16:$A$138,0),8)/INDEX('Inflation Rates'!$A$16:$H$138,MATCH('Scenario Calculations'!$H24,'Inflation Rates'!$A$16:$A$138,0)-1,8)-1,F23)</f>
        <v>2.0000000000000018E-2</v>
      </c>
      <c r="G24" s="372">
        <f ca="1">IFERROR(INDEX('Inflation Rates'!$A$16:$H$138,MATCH('Scenario Calculations'!$H24,'Inflation Rates'!$A$16:$A$138,0),6)/INDEX('Inflation Rates'!$A$16:$H$138,MATCH('Scenario Calculations'!$H24,'Inflation Rates'!$A$16:$A$138,0)-1,6)-1,G23)</f>
        <v>2.0999999999999908E-2</v>
      </c>
      <c r="H24" s="362">
        <f t="shared" ca="1" si="9"/>
        <v>2035</v>
      </c>
      <c r="I24" s="362">
        <f t="shared" ca="1" si="9"/>
        <v>135</v>
      </c>
      <c r="J24" s="362">
        <v>16</v>
      </c>
      <c r="K24" s="371" t="e">
        <f t="shared" ca="1" si="10"/>
        <v>#DIV/0!</v>
      </c>
      <c r="L24" s="359" t="e">
        <f ca="1">IF(I24&lt;'Scenario Inputs (SI)'!$D$5,$B$7*((1+$G24)^(J24-1))*$B$2,0)</f>
        <v>#DIV/0!</v>
      </c>
      <c r="M24" s="359" t="e">
        <f ca="1">IF(I24&lt;'Scenario Inputs (SI)'!$D$5,$B$3*$B$7*(1+$G24)^(J24-1),0)</f>
        <v>#DIV/0!</v>
      </c>
      <c r="N24" s="359" t="e">
        <f t="shared" ca="1" si="0"/>
        <v>#DIV/0!</v>
      </c>
      <c r="O24" s="359" t="e">
        <f ca="1">IF(K24&lt;=0,0,-ABS(IF('Scenario Inputs (SI)'!$D$5&gt;'Scenario Calculations'!I24,0,IF('Scenario Inputs (SI)'!$D$5='Scenario Calculations'!I24,'Scenario Calculations'!K24*'Scenario Calculations'!$B$8,'Scenario Calculations'!O23*(1+'Scenario Calculations'!F24)))))</f>
        <v>#DIV/0!</v>
      </c>
      <c r="P24" s="359">
        <f ca="1">IF('Scenario Inputs (SI)'!$D$7="No",0,-IF(I24&lt;'Scenario Inputs (SI)'!$D$5,0,IF('Scenario Inputs (SI)'!$D$6&gt;'Scenario Calculations'!I24,INDEX(Inputs!$D$2:$R$30,29,MATCH('Scenario Calculations'!I24,Inputs!$D$2:$R$2,0)),0))*12)</f>
        <v>0</v>
      </c>
      <c r="Q24" s="359" t="e">
        <f t="shared" ca="1" si="4"/>
        <v>#DIV/0!</v>
      </c>
      <c r="S24" s="372">
        <f ca="1">IFERROR(INDEX('Inflation Rates'!$A$16:$H$138,MATCH('TSP Traditional'!$H25,'Inflation Rates'!$A$16:$A$138,0),8)/INDEX('Inflation Rates'!$A$16:$H$138,MATCH('TSP Traditional'!$H25,'Inflation Rates'!$A$16:$A$138,0)-1,8)-1,S23)</f>
        <v>2.0000000000000018E-2</v>
      </c>
      <c r="T24" s="372">
        <f ca="1">IFERROR(INDEX('Inflation Rates'!$A$16:$H$138,MATCH('TSP Traditional'!$H25,'Inflation Rates'!$A$16:$A$138,0),6)/INDEX('Inflation Rates'!$A$16:$H$138,MATCH('TSP Traditional'!$H25,'Inflation Rates'!$A$16:$A$138,0)-1,6)-1,T23)</f>
        <v>2.0999999999999908E-2</v>
      </c>
      <c r="U24" s="362">
        <f t="shared" ca="1" si="11"/>
        <v>2035</v>
      </c>
      <c r="V24" s="362">
        <f t="shared" ca="1" si="11"/>
        <v>135</v>
      </c>
      <c r="W24" s="362">
        <v>16</v>
      </c>
      <c r="X24" s="371" t="e">
        <f t="shared" ca="1" si="12"/>
        <v>#DIV/0!</v>
      </c>
      <c r="Y24" s="359" t="e">
        <f ca="1">IF(V24&lt;'Scenario Inputs (SI)'!$D$5,$B$7*((1+$G24)^(W24-1))*$T$2,0)</f>
        <v>#DIV/0!</v>
      </c>
      <c r="Z24" s="359">
        <v>0</v>
      </c>
      <c r="AA24" s="359" t="e">
        <f t="shared" ca="1" si="1"/>
        <v>#DIV/0!</v>
      </c>
      <c r="AB24" s="359" t="e">
        <f ca="1">IF(X24&lt;=0,0,-ABS(IF('Scenario Inputs (SI)'!$D$5&gt;'Scenario Calculations'!V24,0,IF('Scenario Inputs (SI)'!$D$5='Scenario Calculations'!V24,'Scenario Calculations'!X24*'Scenario Calculations'!$B$8,'Scenario Calculations'!AB23*(1+'Scenario Calculations'!S24)))))</f>
        <v>#DIV/0!</v>
      </c>
      <c r="AC24" s="359" t="e">
        <f t="shared" ca="1" si="2"/>
        <v>#DIV/0!</v>
      </c>
      <c r="AG24" s="372">
        <f>IFERROR(INDEX('Inflation Rates'!$A$16:$H$138,MATCH('IRA Traditional'!$H25,'Inflation Rates'!$A$16:$A$138,0),8)/INDEX('Inflation Rates'!$A$16:$H$138,MATCH('IRA Traditional'!$H25,'Inflation Rates'!$A$16:$A$138,0)-1,8)-1,AG23)</f>
        <v>2.0000000000000018E-2</v>
      </c>
      <c r="AH24" s="372">
        <f>IFERROR(INDEX('Inflation Rates'!$A$16:$H$138,MATCH('IRA Traditional'!$H25,'Inflation Rates'!$A$16:$A$138,0),6)/INDEX('Inflation Rates'!$A$16:$H$138,MATCH('IRA Traditional'!$H25,'Inflation Rates'!$A$16:$A$138,0)-1,6)-1,AH23)</f>
        <v>2.0999999999999908E-2</v>
      </c>
      <c r="AI24" s="362">
        <f t="shared" ca="1" si="13"/>
        <v>2035</v>
      </c>
      <c r="AJ24" s="362">
        <f t="shared" ca="1" si="13"/>
        <v>135</v>
      </c>
      <c r="AK24" s="362">
        <v>16</v>
      </c>
      <c r="AL24" s="371">
        <f t="shared" ca="1" si="14"/>
        <v>0</v>
      </c>
      <c r="AM24" s="359">
        <f ca="1">IF(AJ24&lt;'Scenario Inputs (SI)'!$D$5,$AH$2,0)</f>
        <v>0</v>
      </c>
      <c r="AN24" s="359">
        <v>0</v>
      </c>
      <c r="AO24" s="359">
        <f t="shared" ca="1" si="3"/>
        <v>0</v>
      </c>
      <c r="AP24" s="359">
        <f ca="1">IF(AL24&lt;=0,0,IF(AJ24&lt;60,0,IF(AJ24=60,IF('Scenario Inputs (SI)'!$D$5&lt;=60,-AL24*$AH$7,0),IF(AJ24&lt;'Scenario Inputs (SI)'!$D$5,0,IF(AJ24='Scenario Inputs (SI)'!$D$5,-$AH$7*'Scenario Calculations'!AL24,AP23*(1+AG24))))))</f>
        <v>0</v>
      </c>
      <c r="AQ24" s="359">
        <f t="shared" ca="1" si="5"/>
        <v>0</v>
      </c>
      <c r="AU24" s="372">
        <f ca="1">IFERROR(INDEX('Inflation Rates'!$A$16:$H$138,MATCH('IRA Roth'!$H24,'Inflation Rates'!$A$16:$A$138,0),8)/INDEX('Inflation Rates'!$A$16:$H$138,MATCH('IRA Roth'!$H24,'Inflation Rates'!$A$16:$A$138,0)-1,8)-1,AU23)</f>
        <v>2.0000000000000018E-2</v>
      </c>
      <c r="AV24" s="372">
        <f ca="1">IFERROR(INDEX('Inflation Rates'!$A$16:$H$138,MATCH('IRA Roth'!$H24,'Inflation Rates'!$A$16:$A$138,0),6)/INDEX('Inflation Rates'!$A$16:$H$138,MATCH('IRA Roth'!$H24,'Inflation Rates'!$A$16:$A$138,0)-1,6)-1,AV23)</f>
        <v>2.0999999999999908E-2</v>
      </c>
      <c r="AW24" s="362">
        <f t="shared" ca="1" si="15"/>
        <v>2035</v>
      </c>
      <c r="AX24" s="362">
        <f t="shared" ca="1" si="15"/>
        <v>135</v>
      </c>
      <c r="AY24" s="362">
        <v>16</v>
      </c>
      <c r="AZ24" s="371">
        <f t="shared" ca="1" si="16"/>
        <v>0</v>
      </c>
      <c r="BA24" s="359">
        <f ca="1">IF(AX24&lt;'Scenario Inputs (SI)'!$D$5,$AV$2,0)</f>
        <v>0</v>
      </c>
      <c r="BB24" s="359">
        <f t="shared" ca="1" si="6"/>
        <v>0</v>
      </c>
      <c r="BC24" s="359">
        <f t="shared" ca="1" si="7"/>
        <v>0</v>
      </c>
      <c r="BD24" s="359">
        <f ca="1">IF(AZ24&lt;=0,0,IF(AX24&lt;60,0,IF(AX24=60,IF('Scenario Inputs (SI)'!$D$5&lt;=60,-AZ24*$AV$7,0),IF(AX24&lt;'Scenario Inputs (SI)'!$D$5,0,IF(AX24='Scenario Inputs (SI)'!$D$5,-$AV$7*'Scenario Calculations'!AZ24,BD23*(1+AU24))))))</f>
        <v>0</v>
      </c>
      <c r="BE24" s="359">
        <f t="shared" ca="1" si="8"/>
        <v>0</v>
      </c>
    </row>
    <row r="25" spans="6:57" x14ac:dyDescent="0.35">
      <c r="F25" s="372">
        <f ca="1">IFERROR(INDEX('Inflation Rates'!$A$16:$H$138,MATCH('Scenario Calculations'!$H25,'Inflation Rates'!$A$16:$A$138,0),8)/INDEX('Inflation Rates'!$A$16:$H$138,MATCH('Scenario Calculations'!$H25,'Inflation Rates'!$A$16:$A$138,0)-1,8)-1,F24)</f>
        <v>2.0000000000000018E-2</v>
      </c>
      <c r="G25" s="372">
        <f ca="1">IFERROR(INDEX('Inflation Rates'!$A$16:$H$138,MATCH('Scenario Calculations'!$H25,'Inflation Rates'!$A$16:$A$138,0),6)/INDEX('Inflation Rates'!$A$16:$H$138,MATCH('Scenario Calculations'!$H25,'Inflation Rates'!$A$16:$A$138,0)-1,6)-1,G24)</f>
        <v>2.0999999999999908E-2</v>
      </c>
      <c r="H25" s="362">
        <f t="shared" ca="1" si="9"/>
        <v>2036</v>
      </c>
      <c r="I25" s="362">
        <f t="shared" ca="1" si="9"/>
        <v>136</v>
      </c>
      <c r="J25" s="362">
        <v>17</v>
      </c>
      <c r="K25" s="371" t="e">
        <f t="shared" ca="1" si="10"/>
        <v>#DIV/0!</v>
      </c>
      <c r="L25" s="359" t="e">
        <f ca="1">IF(I25&lt;'Scenario Inputs (SI)'!$D$5,$B$7*((1+$G25)^(J25-1))*$B$2,0)</f>
        <v>#DIV/0!</v>
      </c>
      <c r="M25" s="359" t="e">
        <f ca="1">IF(I25&lt;'Scenario Inputs (SI)'!$D$5,$B$3*$B$7*(1+$G25)^(J25-1),0)</f>
        <v>#DIV/0!</v>
      </c>
      <c r="N25" s="359" t="e">
        <f t="shared" ca="1" si="0"/>
        <v>#DIV/0!</v>
      </c>
      <c r="O25" s="359" t="e">
        <f ca="1">IF(K25&lt;=0,0,-ABS(IF('Scenario Inputs (SI)'!$D$5&gt;'Scenario Calculations'!I25,0,IF('Scenario Inputs (SI)'!$D$5='Scenario Calculations'!I25,'Scenario Calculations'!K25*'Scenario Calculations'!$B$8,'Scenario Calculations'!O24*(1+'Scenario Calculations'!F25)))))</f>
        <v>#DIV/0!</v>
      </c>
      <c r="P25" s="359">
        <f ca="1">IF('Scenario Inputs (SI)'!$D$7="No",0,-IF(I25&lt;'Scenario Inputs (SI)'!$D$5,0,IF('Scenario Inputs (SI)'!$D$6&gt;'Scenario Calculations'!I25,INDEX(Inputs!$D$2:$R$30,29,MATCH('Scenario Calculations'!I25,Inputs!$D$2:$R$2,0)),0))*12)</f>
        <v>0</v>
      </c>
      <c r="Q25" s="359" t="e">
        <f t="shared" ca="1" si="4"/>
        <v>#DIV/0!</v>
      </c>
      <c r="S25" s="372">
        <f ca="1">IFERROR(INDEX('Inflation Rates'!$A$16:$H$138,MATCH('TSP Traditional'!$H26,'Inflation Rates'!$A$16:$A$138,0),8)/INDEX('Inflation Rates'!$A$16:$H$138,MATCH('TSP Traditional'!$H26,'Inflation Rates'!$A$16:$A$138,0)-1,8)-1,S24)</f>
        <v>2.0000000000000018E-2</v>
      </c>
      <c r="T25" s="372">
        <f ca="1">IFERROR(INDEX('Inflation Rates'!$A$16:$H$138,MATCH('TSP Traditional'!$H26,'Inflation Rates'!$A$16:$A$138,0),6)/INDEX('Inflation Rates'!$A$16:$H$138,MATCH('TSP Traditional'!$H26,'Inflation Rates'!$A$16:$A$138,0)-1,6)-1,T24)</f>
        <v>2.0999999999999908E-2</v>
      </c>
      <c r="U25" s="362">
        <f t="shared" ca="1" si="11"/>
        <v>2036</v>
      </c>
      <c r="V25" s="362">
        <f t="shared" ca="1" si="11"/>
        <v>136</v>
      </c>
      <c r="W25" s="362">
        <v>17</v>
      </c>
      <c r="X25" s="371" t="e">
        <f t="shared" ca="1" si="12"/>
        <v>#DIV/0!</v>
      </c>
      <c r="Y25" s="359" t="e">
        <f ca="1">IF(V25&lt;'Scenario Inputs (SI)'!$D$5,$B$7*((1+$G25)^(W25-1))*$T$2,0)</f>
        <v>#DIV/0!</v>
      </c>
      <c r="Z25" s="359">
        <v>0</v>
      </c>
      <c r="AA25" s="359" t="e">
        <f t="shared" ca="1" si="1"/>
        <v>#DIV/0!</v>
      </c>
      <c r="AB25" s="359" t="e">
        <f ca="1">IF(X25&lt;=0,0,-ABS(IF('Scenario Inputs (SI)'!$D$5&gt;'Scenario Calculations'!V25,0,IF('Scenario Inputs (SI)'!$D$5='Scenario Calculations'!V25,'Scenario Calculations'!X25*'Scenario Calculations'!$B$8,'Scenario Calculations'!AB24*(1+'Scenario Calculations'!S25)))))</f>
        <v>#DIV/0!</v>
      </c>
      <c r="AC25" s="359" t="e">
        <f t="shared" ca="1" si="2"/>
        <v>#DIV/0!</v>
      </c>
      <c r="AG25" s="372">
        <f>IFERROR(INDEX('Inflation Rates'!$A$16:$H$138,MATCH('IRA Traditional'!$H26,'Inflation Rates'!$A$16:$A$138,0),8)/INDEX('Inflation Rates'!$A$16:$H$138,MATCH('IRA Traditional'!$H26,'Inflation Rates'!$A$16:$A$138,0)-1,8)-1,AG24)</f>
        <v>2.0000000000000018E-2</v>
      </c>
      <c r="AH25" s="372">
        <f>IFERROR(INDEX('Inflation Rates'!$A$16:$H$138,MATCH('IRA Traditional'!$H26,'Inflation Rates'!$A$16:$A$138,0),6)/INDEX('Inflation Rates'!$A$16:$H$138,MATCH('IRA Traditional'!$H26,'Inflation Rates'!$A$16:$A$138,0)-1,6)-1,AH24)</f>
        <v>2.0999999999999908E-2</v>
      </c>
      <c r="AI25" s="362">
        <f t="shared" ca="1" si="13"/>
        <v>2036</v>
      </c>
      <c r="AJ25" s="362">
        <f t="shared" ca="1" si="13"/>
        <v>136</v>
      </c>
      <c r="AK25" s="362">
        <v>17</v>
      </c>
      <c r="AL25" s="371">
        <f t="shared" ca="1" si="14"/>
        <v>0</v>
      </c>
      <c r="AM25" s="359">
        <f ca="1">IF(AJ25&lt;'Scenario Inputs (SI)'!$D$5,$AH$2,0)</f>
        <v>0</v>
      </c>
      <c r="AN25" s="359">
        <v>0</v>
      </c>
      <c r="AO25" s="359">
        <f t="shared" ca="1" si="3"/>
        <v>0</v>
      </c>
      <c r="AP25" s="359">
        <f ca="1">IF(AL25&lt;=0,0,IF(AJ25&lt;60,0,IF(AJ25=60,IF('Scenario Inputs (SI)'!$D$5&lt;=60,-AL25*$AH$7,0),IF(AJ25&lt;'Scenario Inputs (SI)'!$D$5,0,IF(AJ25='Scenario Inputs (SI)'!$D$5,-$AH$7*'Scenario Calculations'!AL25,AP24*(1+AG25))))))</f>
        <v>0</v>
      </c>
      <c r="AQ25" s="359">
        <f t="shared" ca="1" si="5"/>
        <v>0</v>
      </c>
      <c r="AU25" s="372">
        <f ca="1">IFERROR(INDEX('Inflation Rates'!$A$16:$H$138,MATCH('IRA Roth'!$H25,'Inflation Rates'!$A$16:$A$138,0),8)/INDEX('Inflation Rates'!$A$16:$H$138,MATCH('IRA Roth'!$H25,'Inflation Rates'!$A$16:$A$138,0)-1,8)-1,AU24)</f>
        <v>2.0000000000000018E-2</v>
      </c>
      <c r="AV25" s="372">
        <f ca="1">IFERROR(INDEX('Inflation Rates'!$A$16:$H$138,MATCH('IRA Roth'!$H25,'Inflation Rates'!$A$16:$A$138,0),6)/INDEX('Inflation Rates'!$A$16:$H$138,MATCH('IRA Roth'!$H25,'Inflation Rates'!$A$16:$A$138,0)-1,6)-1,AV24)</f>
        <v>2.0999999999999908E-2</v>
      </c>
      <c r="AW25" s="362">
        <f t="shared" ca="1" si="15"/>
        <v>2036</v>
      </c>
      <c r="AX25" s="362">
        <f t="shared" ca="1" si="15"/>
        <v>136</v>
      </c>
      <c r="AY25" s="362">
        <v>17</v>
      </c>
      <c r="AZ25" s="371">
        <f t="shared" ca="1" si="16"/>
        <v>0</v>
      </c>
      <c r="BA25" s="359">
        <f ca="1">IF(AX25&lt;'Scenario Inputs (SI)'!$D$5,$AV$2,0)</f>
        <v>0</v>
      </c>
      <c r="BB25" s="359">
        <f t="shared" ca="1" si="6"/>
        <v>0</v>
      </c>
      <c r="BC25" s="359">
        <f t="shared" ca="1" si="7"/>
        <v>0</v>
      </c>
      <c r="BD25" s="359">
        <f ca="1">IF(AZ25&lt;=0,0,IF(AX25&lt;60,0,IF(AX25=60,IF('Scenario Inputs (SI)'!$D$5&lt;=60,-AZ25*$AV$7,0),IF(AX25&lt;'Scenario Inputs (SI)'!$D$5,0,IF(AX25='Scenario Inputs (SI)'!$D$5,-$AV$7*'Scenario Calculations'!AZ25,BD24*(1+AU25))))))</f>
        <v>0</v>
      </c>
      <c r="BE25" s="359">
        <f t="shared" ca="1" si="8"/>
        <v>0</v>
      </c>
    </row>
    <row r="26" spans="6:57" x14ac:dyDescent="0.35">
      <c r="F26" s="372">
        <f ca="1">IFERROR(INDEX('Inflation Rates'!$A$16:$H$138,MATCH('Scenario Calculations'!$H26,'Inflation Rates'!$A$16:$A$138,0),8)/INDEX('Inflation Rates'!$A$16:$H$138,MATCH('Scenario Calculations'!$H26,'Inflation Rates'!$A$16:$A$138,0)-1,8)-1,F25)</f>
        <v>2.0000000000000018E-2</v>
      </c>
      <c r="G26" s="372">
        <f ca="1">IFERROR(INDEX('Inflation Rates'!$A$16:$H$138,MATCH('Scenario Calculations'!$H26,'Inflation Rates'!$A$16:$A$138,0),6)/INDEX('Inflation Rates'!$A$16:$H$138,MATCH('Scenario Calculations'!$H26,'Inflation Rates'!$A$16:$A$138,0)-1,6)-1,G25)</f>
        <v>2.0999999999999908E-2</v>
      </c>
      <c r="H26" s="362">
        <f t="shared" ca="1" si="9"/>
        <v>2037</v>
      </c>
      <c r="I26" s="362">
        <f t="shared" ca="1" si="9"/>
        <v>137</v>
      </c>
      <c r="J26" s="362">
        <v>18</v>
      </c>
      <c r="K26" s="371" t="e">
        <f t="shared" ca="1" si="10"/>
        <v>#DIV/0!</v>
      </c>
      <c r="L26" s="359" t="e">
        <f ca="1">IF(I26&lt;'Scenario Inputs (SI)'!$D$5,$B$7*((1+$G26)^(J26-1))*$B$2,0)</f>
        <v>#DIV/0!</v>
      </c>
      <c r="M26" s="359" t="e">
        <f ca="1">IF(I26&lt;'Scenario Inputs (SI)'!$D$5,$B$3*$B$7*(1+$G26)^(J26-1),0)</f>
        <v>#DIV/0!</v>
      </c>
      <c r="N26" s="359" t="e">
        <f t="shared" ca="1" si="0"/>
        <v>#DIV/0!</v>
      </c>
      <c r="O26" s="359" t="e">
        <f ca="1">IF(K26&lt;=0,0,-ABS(IF('Scenario Inputs (SI)'!$D$5&gt;'Scenario Calculations'!I26,0,IF('Scenario Inputs (SI)'!$D$5='Scenario Calculations'!I26,'Scenario Calculations'!K26*'Scenario Calculations'!$B$8,'Scenario Calculations'!O25*(1+'Scenario Calculations'!F26)))))</f>
        <v>#DIV/0!</v>
      </c>
      <c r="P26" s="359">
        <f ca="1">IF('Scenario Inputs (SI)'!$D$7="No",0,-IF(I26&lt;'Scenario Inputs (SI)'!$D$5,0,IF('Scenario Inputs (SI)'!$D$6&gt;'Scenario Calculations'!I26,INDEX(Inputs!$D$2:$R$30,29,MATCH('Scenario Calculations'!I26,Inputs!$D$2:$R$2,0)),0))*12)</f>
        <v>0</v>
      </c>
      <c r="Q26" s="359" t="e">
        <f t="shared" ca="1" si="4"/>
        <v>#DIV/0!</v>
      </c>
      <c r="S26" s="372">
        <f ca="1">IFERROR(INDEX('Inflation Rates'!$A$16:$H$138,MATCH('TSP Traditional'!$H27,'Inflation Rates'!$A$16:$A$138,0),8)/INDEX('Inflation Rates'!$A$16:$H$138,MATCH('TSP Traditional'!$H27,'Inflation Rates'!$A$16:$A$138,0)-1,8)-1,S25)</f>
        <v>2.0000000000000018E-2</v>
      </c>
      <c r="T26" s="372">
        <f ca="1">IFERROR(INDEX('Inflation Rates'!$A$16:$H$138,MATCH('TSP Traditional'!$H27,'Inflation Rates'!$A$16:$A$138,0),6)/INDEX('Inflation Rates'!$A$16:$H$138,MATCH('TSP Traditional'!$H27,'Inflation Rates'!$A$16:$A$138,0)-1,6)-1,T25)</f>
        <v>2.0999999999999908E-2</v>
      </c>
      <c r="U26" s="362">
        <f t="shared" ca="1" si="11"/>
        <v>2037</v>
      </c>
      <c r="V26" s="362">
        <f t="shared" ca="1" si="11"/>
        <v>137</v>
      </c>
      <c r="W26" s="362">
        <v>18</v>
      </c>
      <c r="X26" s="371" t="e">
        <f t="shared" ca="1" si="12"/>
        <v>#DIV/0!</v>
      </c>
      <c r="Y26" s="359" t="e">
        <f ca="1">IF(V26&lt;'Scenario Inputs (SI)'!$D$5,$B$7*((1+$G26)^(W26-1))*$T$2,0)</f>
        <v>#DIV/0!</v>
      </c>
      <c r="Z26" s="359">
        <v>0</v>
      </c>
      <c r="AA26" s="359" t="e">
        <f t="shared" ca="1" si="1"/>
        <v>#DIV/0!</v>
      </c>
      <c r="AB26" s="359" t="e">
        <f ca="1">IF(X26&lt;=0,0,-ABS(IF('Scenario Inputs (SI)'!$D$5&gt;'Scenario Calculations'!V26,0,IF('Scenario Inputs (SI)'!$D$5='Scenario Calculations'!V26,'Scenario Calculations'!X26*'Scenario Calculations'!$B$8,'Scenario Calculations'!AB25*(1+'Scenario Calculations'!S26)))))</f>
        <v>#DIV/0!</v>
      </c>
      <c r="AC26" s="359" t="e">
        <f t="shared" ca="1" si="2"/>
        <v>#DIV/0!</v>
      </c>
      <c r="AG26" s="372">
        <f>IFERROR(INDEX('Inflation Rates'!$A$16:$H$138,MATCH('IRA Traditional'!$H27,'Inflation Rates'!$A$16:$A$138,0),8)/INDEX('Inflation Rates'!$A$16:$H$138,MATCH('IRA Traditional'!$H27,'Inflation Rates'!$A$16:$A$138,0)-1,8)-1,AG25)</f>
        <v>2.0000000000000018E-2</v>
      </c>
      <c r="AH26" s="372">
        <f>IFERROR(INDEX('Inflation Rates'!$A$16:$H$138,MATCH('IRA Traditional'!$H27,'Inflation Rates'!$A$16:$A$138,0),6)/INDEX('Inflation Rates'!$A$16:$H$138,MATCH('IRA Traditional'!$H27,'Inflation Rates'!$A$16:$A$138,0)-1,6)-1,AH25)</f>
        <v>2.0999999999999908E-2</v>
      </c>
      <c r="AI26" s="362">
        <f t="shared" ca="1" si="13"/>
        <v>2037</v>
      </c>
      <c r="AJ26" s="362">
        <f t="shared" ca="1" si="13"/>
        <v>137</v>
      </c>
      <c r="AK26" s="362">
        <v>18</v>
      </c>
      <c r="AL26" s="371">
        <f t="shared" ca="1" si="14"/>
        <v>0</v>
      </c>
      <c r="AM26" s="359">
        <f ca="1">IF(AJ26&lt;'Scenario Inputs (SI)'!$D$5,$AH$2,0)</f>
        <v>0</v>
      </c>
      <c r="AN26" s="359">
        <v>0</v>
      </c>
      <c r="AO26" s="359">
        <f t="shared" ca="1" si="3"/>
        <v>0</v>
      </c>
      <c r="AP26" s="359">
        <f ca="1">IF(AL26&lt;=0,0,IF(AJ26&lt;60,0,IF(AJ26=60,IF('Scenario Inputs (SI)'!$D$5&lt;=60,-AL26*$AH$7,0),IF(AJ26&lt;'Scenario Inputs (SI)'!$D$5,0,IF(AJ26='Scenario Inputs (SI)'!$D$5,-$AH$7*'Scenario Calculations'!AL26,AP25*(1+AG26))))))</f>
        <v>0</v>
      </c>
      <c r="AQ26" s="359">
        <f t="shared" ca="1" si="5"/>
        <v>0</v>
      </c>
      <c r="AU26" s="372">
        <f ca="1">IFERROR(INDEX('Inflation Rates'!$A$16:$H$138,MATCH('IRA Roth'!$H26,'Inflation Rates'!$A$16:$A$138,0),8)/INDEX('Inflation Rates'!$A$16:$H$138,MATCH('IRA Roth'!$H26,'Inflation Rates'!$A$16:$A$138,0)-1,8)-1,AU25)</f>
        <v>2.0000000000000018E-2</v>
      </c>
      <c r="AV26" s="372">
        <f ca="1">IFERROR(INDEX('Inflation Rates'!$A$16:$H$138,MATCH('IRA Roth'!$H26,'Inflation Rates'!$A$16:$A$138,0),6)/INDEX('Inflation Rates'!$A$16:$H$138,MATCH('IRA Roth'!$H26,'Inflation Rates'!$A$16:$A$138,0)-1,6)-1,AV25)</f>
        <v>2.0999999999999908E-2</v>
      </c>
      <c r="AW26" s="362">
        <f t="shared" ca="1" si="15"/>
        <v>2037</v>
      </c>
      <c r="AX26" s="362">
        <f t="shared" ca="1" si="15"/>
        <v>137</v>
      </c>
      <c r="AY26" s="362">
        <v>18</v>
      </c>
      <c r="AZ26" s="371">
        <f t="shared" ca="1" si="16"/>
        <v>0</v>
      </c>
      <c r="BA26" s="359">
        <f ca="1">IF(AX26&lt;'Scenario Inputs (SI)'!$D$5,$AV$2,0)</f>
        <v>0</v>
      </c>
      <c r="BB26" s="359">
        <f t="shared" ca="1" si="6"/>
        <v>0</v>
      </c>
      <c r="BC26" s="359">
        <f t="shared" ca="1" si="7"/>
        <v>0</v>
      </c>
      <c r="BD26" s="359">
        <f ca="1">IF(AZ26&lt;=0,0,IF(AX26&lt;60,0,IF(AX26=60,IF('Scenario Inputs (SI)'!$D$5&lt;=60,-AZ26*$AV$7,0),IF(AX26&lt;'Scenario Inputs (SI)'!$D$5,0,IF(AX26='Scenario Inputs (SI)'!$D$5,-$AV$7*'Scenario Calculations'!AZ26,BD25*(1+AU26))))))</f>
        <v>0</v>
      </c>
      <c r="BE26" s="359">
        <f t="shared" ca="1" si="8"/>
        <v>0</v>
      </c>
    </row>
    <row r="27" spans="6:57" x14ac:dyDescent="0.35">
      <c r="F27" s="372">
        <f ca="1">IFERROR(INDEX('Inflation Rates'!$A$16:$H$138,MATCH('Scenario Calculations'!$H27,'Inflation Rates'!$A$16:$A$138,0),8)/INDEX('Inflation Rates'!$A$16:$H$138,MATCH('Scenario Calculations'!$H27,'Inflation Rates'!$A$16:$A$138,0)-1,8)-1,F26)</f>
        <v>2.0000000000000018E-2</v>
      </c>
      <c r="G27" s="372">
        <f ca="1">IFERROR(INDEX('Inflation Rates'!$A$16:$H$138,MATCH('Scenario Calculations'!$H27,'Inflation Rates'!$A$16:$A$138,0),6)/INDEX('Inflation Rates'!$A$16:$H$138,MATCH('Scenario Calculations'!$H27,'Inflation Rates'!$A$16:$A$138,0)-1,6)-1,G26)</f>
        <v>2.0999999999999908E-2</v>
      </c>
      <c r="H27" s="362">
        <f t="shared" ref="H27:I42" ca="1" si="17">H26+1</f>
        <v>2038</v>
      </c>
      <c r="I27" s="362">
        <f t="shared" ca="1" si="17"/>
        <v>138</v>
      </c>
      <c r="J27" s="362">
        <v>19</v>
      </c>
      <c r="K27" s="371" t="e">
        <f t="shared" ca="1" si="10"/>
        <v>#DIV/0!</v>
      </c>
      <c r="L27" s="359" t="e">
        <f ca="1">IF(I27&lt;'Scenario Inputs (SI)'!$D$5,$B$7*((1+$G27)^(J27-1))*$B$2,0)</f>
        <v>#DIV/0!</v>
      </c>
      <c r="M27" s="359" t="e">
        <f ca="1">IF(I27&lt;'Scenario Inputs (SI)'!$D$5,$B$3*$B$7*(1+$G27)^(J27-1),0)</f>
        <v>#DIV/0!</v>
      </c>
      <c r="N27" s="359" t="e">
        <f t="shared" ca="1" si="0"/>
        <v>#DIV/0!</v>
      </c>
      <c r="O27" s="359" t="e">
        <f ca="1">IF(K27&lt;=0,0,-ABS(IF('Scenario Inputs (SI)'!$D$5&gt;'Scenario Calculations'!I27,0,IF('Scenario Inputs (SI)'!$D$5='Scenario Calculations'!I27,'Scenario Calculations'!K27*'Scenario Calculations'!$B$8,'Scenario Calculations'!O26*(1+'Scenario Calculations'!F27)))))</f>
        <v>#DIV/0!</v>
      </c>
      <c r="P27" s="359">
        <f ca="1">IF('Scenario Inputs (SI)'!$D$7="No",0,-IF(I27&lt;'Scenario Inputs (SI)'!$D$5,0,IF('Scenario Inputs (SI)'!$D$6&gt;'Scenario Calculations'!I27,INDEX(Inputs!$D$2:$R$30,29,MATCH('Scenario Calculations'!I27,Inputs!$D$2:$R$2,0)),0))*12)</f>
        <v>0</v>
      </c>
      <c r="Q27" s="359" t="e">
        <f t="shared" ca="1" si="4"/>
        <v>#DIV/0!</v>
      </c>
      <c r="S27" s="372">
        <f ca="1">IFERROR(INDEX('Inflation Rates'!$A$16:$H$138,MATCH('TSP Traditional'!$H28,'Inflation Rates'!$A$16:$A$138,0),8)/INDEX('Inflation Rates'!$A$16:$H$138,MATCH('TSP Traditional'!$H28,'Inflation Rates'!$A$16:$A$138,0)-1,8)-1,S26)</f>
        <v>2.0000000000000018E-2</v>
      </c>
      <c r="T27" s="372">
        <f ca="1">IFERROR(INDEX('Inflation Rates'!$A$16:$H$138,MATCH('TSP Traditional'!$H28,'Inflation Rates'!$A$16:$A$138,0),6)/INDEX('Inflation Rates'!$A$16:$H$138,MATCH('TSP Traditional'!$H28,'Inflation Rates'!$A$16:$A$138,0)-1,6)-1,T26)</f>
        <v>2.0999999999999908E-2</v>
      </c>
      <c r="U27" s="362">
        <f t="shared" ref="U27:V42" ca="1" si="18">U26+1</f>
        <v>2038</v>
      </c>
      <c r="V27" s="362">
        <f t="shared" ca="1" si="18"/>
        <v>138</v>
      </c>
      <c r="W27" s="362">
        <v>19</v>
      </c>
      <c r="X27" s="371" t="e">
        <f t="shared" ca="1" si="12"/>
        <v>#DIV/0!</v>
      </c>
      <c r="Y27" s="359" t="e">
        <f ca="1">IF(V27&lt;'Scenario Inputs (SI)'!$D$5,$B$7*((1+$G27)^(W27-1))*$T$2,0)</f>
        <v>#DIV/0!</v>
      </c>
      <c r="Z27" s="359">
        <v>0</v>
      </c>
      <c r="AA27" s="359" t="e">
        <f t="shared" ca="1" si="1"/>
        <v>#DIV/0!</v>
      </c>
      <c r="AB27" s="359" t="e">
        <f ca="1">IF(X27&lt;=0,0,-ABS(IF('Scenario Inputs (SI)'!$D$5&gt;'Scenario Calculations'!V27,0,IF('Scenario Inputs (SI)'!$D$5='Scenario Calculations'!V27,'Scenario Calculations'!X27*'Scenario Calculations'!$B$8,'Scenario Calculations'!AB26*(1+'Scenario Calculations'!S27)))))</f>
        <v>#DIV/0!</v>
      </c>
      <c r="AC27" s="359" t="e">
        <f t="shared" ca="1" si="2"/>
        <v>#DIV/0!</v>
      </c>
      <c r="AG27" s="372">
        <f>IFERROR(INDEX('Inflation Rates'!$A$16:$H$138,MATCH('IRA Traditional'!$H28,'Inflation Rates'!$A$16:$A$138,0),8)/INDEX('Inflation Rates'!$A$16:$H$138,MATCH('IRA Traditional'!$H28,'Inflation Rates'!$A$16:$A$138,0)-1,8)-1,AG26)</f>
        <v>2.0000000000000018E-2</v>
      </c>
      <c r="AH27" s="372">
        <f>IFERROR(INDEX('Inflation Rates'!$A$16:$H$138,MATCH('IRA Traditional'!$H28,'Inflation Rates'!$A$16:$A$138,0),6)/INDEX('Inflation Rates'!$A$16:$H$138,MATCH('IRA Traditional'!$H28,'Inflation Rates'!$A$16:$A$138,0)-1,6)-1,AH26)</f>
        <v>2.0999999999999908E-2</v>
      </c>
      <c r="AI27" s="362">
        <f t="shared" ref="AI27:AJ42" ca="1" si="19">AI26+1</f>
        <v>2038</v>
      </c>
      <c r="AJ27" s="362">
        <f t="shared" ca="1" si="19"/>
        <v>138</v>
      </c>
      <c r="AK27" s="362">
        <v>19</v>
      </c>
      <c r="AL27" s="371">
        <f t="shared" ca="1" si="14"/>
        <v>0</v>
      </c>
      <c r="AM27" s="359">
        <f ca="1">IF(AJ27&lt;'Scenario Inputs (SI)'!$D$5,$AH$2,0)</f>
        <v>0</v>
      </c>
      <c r="AN27" s="359">
        <v>0</v>
      </c>
      <c r="AO27" s="359">
        <f t="shared" ca="1" si="3"/>
        <v>0</v>
      </c>
      <c r="AP27" s="359">
        <f ca="1">IF(AL27&lt;=0,0,IF(AJ27&lt;60,0,IF(AJ27=60,IF('Scenario Inputs (SI)'!$D$5&lt;=60,-AL27*$AH$7,0),IF(AJ27&lt;'Scenario Inputs (SI)'!$D$5,0,IF(AJ27='Scenario Inputs (SI)'!$D$5,-$AH$7*'Scenario Calculations'!AL27,AP26*(1+AG27))))))</f>
        <v>0</v>
      </c>
      <c r="AQ27" s="359">
        <f t="shared" ca="1" si="5"/>
        <v>0</v>
      </c>
      <c r="AU27" s="372">
        <f ca="1">IFERROR(INDEX('Inflation Rates'!$A$16:$H$138,MATCH('IRA Roth'!$H27,'Inflation Rates'!$A$16:$A$138,0),8)/INDEX('Inflation Rates'!$A$16:$H$138,MATCH('IRA Roth'!$H27,'Inflation Rates'!$A$16:$A$138,0)-1,8)-1,AU26)</f>
        <v>2.0000000000000018E-2</v>
      </c>
      <c r="AV27" s="372">
        <f ca="1">IFERROR(INDEX('Inflation Rates'!$A$16:$H$138,MATCH('IRA Roth'!$H27,'Inflation Rates'!$A$16:$A$138,0),6)/INDEX('Inflation Rates'!$A$16:$H$138,MATCH('IRA Roth'!$H27,'Inflation Rates'!$A$16:$A$138,0)-1,6)-1,AV26)</f>
        <v>2.0999999999999908E-2</v>
      </c>
      <c r="AW27" s="362">
        <f t="shared" ref="AW27:AX42" ca="1" si="20">AW26+1</f>
        <v>2038</v>
      </c>
      <c r="AX27" s="362">
        <f t="shared" ca="1" si="20"/>
        <v>138</v>
      </c>
      <c r="AY27" s="362">
        <v>19</v>
      </c>
      <c r="AZ27" s="371">
        <f t="shared" ca="1" si="16"/>
        <v>0</v>
      </c>
      <c r="BA27" s="359">
        <f ca="1">IF(AX27&lt;'Scenario Inputs (SI)'!$D$5,$AV$2,0)</f>
        <v>0</v>
      </c>
      <c r="BB27" s="359">
        <f t="shared" ca="1" si="6"/>
        <v>0</v>
      </c>
      <c r="BC27" s="359">
        <f t="shared" ca="1" si="7"/>
        <v>0</v>
      </c>
      <c r="BD27" s="359">
        <f ca="1">IF(AZ27&lt;=0,0,IF(AX27&lt;60,0,IF(AX27=60,IF('Scenario Inputs (SI)'!$D$5&lt;=60,-AZ27*$AV$7,0),IF(AX27&lt;'Scenario Inputs (SI)'!$D$5,0,IF(AX27='Scenario Inputs (SI)'!$D$5,-$AV$7*'Scenario Calculations'!AZ27,BD26*(1+AU27))))))</f>
        <v>0</v>
      </c>
      <c r="BE27" s="359">
        <f t="shared" ca="1" si="8"/>
        <v>0</v>
      </c>
    </row>
    <row r="28" spans="6:57" x14ac:dyDescent="0.35">
      <c r="F28" s="372">
        <f ca="1">IFERROR(INDEX('Inflation Rates'!$A$16:$H$138,MATCH('Scenario Calculations'!$H28,'Inflation Rates'!$A$16:$A$138,0),8)/INDEX('Inflation Rates'!$A$16:$H$138,MATCH('Scenario Calculations'!$H28,'Inflation Rates'!$A$16:$A$138,0)-1,8)-1,F27)</f>
        <v>2.0000000000000018E-2</v>
      </c>
      <c r="G28" s="372">
        <f ca="1">IFERROR(INDEX('Inflation Rates'!$A$16:$H$138,MATCH('Scenario Calculations'!$H28,'Inflation Rates'!$A$16:$A$138,0),6)/INDEX('Inflation Rates'!$A$16:$H$138,MATCH('Scenario Calculations'!$H28,'Inflation Rates'!$A$16:$A$138,0)-1,6)-1,G27)</f>
        <v>2.0999999999999908E-2</v>
      </c>
      <c r="H28" s="362">
        <f t="shared" ca="1" si="17"/>
        <v>2039</v>
      </c>
      <c r="I28" s="362">
        <f t="shared" ca="1" si="17"/>
        <v>139</v>
      </c>
      <c r="J28" s="362">
        <v>20</v>
      </c>
      <c r="K28" s="371" t="e">
        <f t="shared" ca="1" si="10"/>
        <v>#DIV/0!</v>
      </c>
      <c r="L28" s="359" t="e">
        <f ca="1">IF(I28&lt;'Scenario Inputs (SI)'!$D$5,$B$7*((1+$G28)^(J28-1))*$B$2,0)</f>
        <v>#DIV/0!</v>
      </c>
      <c r="M28" s="359" t="e">
        <f ca="1">IF(I28&lt;'Scenario Inputs (SI)'!$D$5,$B$3*$B$7*(1+$G28)^(J28-1),0)</f>
        <v>#DIV/0!</v>
      </c>
      <c r="N28" s="359" t="e">
        <f t="shared" ca="1" si="0"/>
        <v>#DIV/0!</v>
      </c>
      <c r="O28" s="359" t="e">
        <f ca="1">IF(K28&lt;=0,0,-ABS(IF('Scenario Inputs (SI)'!$D$5&gt;'Scenario Calculations'!I28,0,IF('Scenario Inputs (SI)'!$D$5='Scenario Calculations'!I28,'Scenario Calculations'!K28*'Scenario Calculations'!$B$8,'Scenario Calculations'!O27*(1+'Scenario Calculations'!F28)))))</f>
        <v>#DIV/0!</v>
      </c>
      <c r="P28" s="359">
        <f ca="1">IF('Scenario Inputs (SI)'!$D$7="No",0,-IF(I28&lt;'Scenario Inputs (SI)'!$D$5,0,IF('Scenario Inputs (SI)'!$D$6&gt;'Scenario Calculations'!I28,INDEX(Inputs!$D$2:$R$30,29,MATCH('Scenario Calculations'!I28,Inputs!$D$2:$R$2,0)),0))*12)</f>
        <v>0</v>
      </c>
      <c r="Q28" s="359" t="e">
        <f t="shared" ca="1" si="4"/>
        <v>#DIV/0!</v>
      </c>
      <c r="S28" s="372">
        <f ca="1">IFERROR(INDEX('Inflation Rates'!$A$16:$H$138,MATCH('TSP Traditional'!$H29,'Inflation Rates'!$A$16:$A$138,0),8)/INDEX('Inflation Rates'!$A$16:$H$138,MATCH('TSP Traditional'!$H29,'Inflation Rates'!$A$16:$A$138,0)-1,8)-1,S27)</f>
        <v>2.0000000000000018E-2</v>
      </c>
      <c r="T28" s="372">
        <f ca="1">IFERROR(INDEX('Inflation Rates'!$A$16:$H$138,MATCH('TSP Traditional'!$H29,'Inflation Rates'!$A$16:$A$138,0),6)/INDEX('Inflation Rates'!$A$16:$H$138,MATCH('TSP Traditional'!$H29,'Inflation Rates'!$A$16:$A$138,0)-1,6)-1,T27)</f>
        <v>2.0999999999999908E-2</v>
      </c>
      <c r="U28" s="362">
        <f t="shared" ca="1" si="18"/>
        <v>2039</v>
      </c>
      <c r="V28" s="362">
        <f t="shared" ca="1" si="18"/>
        <v>139</v>
      </c>
      <c r="W28" s="362">
        <v>20</v>
      </c>
      <c r="X28" s="371" t="e">
        <f t="shared" ca="1" si="12"/>
        <v>#DIV/0!</v>
      </c>
      <c r="Y28" s="359" t="e">
        <f ca="1">IF(V28&lt;'Scenario Inputs (SI)'!$D$5,$B$7*((1+$G28)^(W28-1))*$T$2,0)</f>
        <v>#DIV/0!</v>
      </c>
      <c r="Z28" s="359">
        <v>0</v>
      </c>
      <c r="AA28" s="359" t="e">
        <f t="shared" ca="1" si="1"/>
        <v>#DIV/0!</v>
      </c>
      <c r="AB28" s="359" t="e">
        <f ca="1">IF(X28&lt;=0,0,-ABS(IF('Scenario Inputs (SI)'!$D$5&gt;'Scenario Calculations'!V28,0,IF('Scenario Inputs (SI)'!$D$5='Scenario Calculations'!V28,'Scenario Calculations'!X28*'Scenario Calculations'!$B$8,'Scenario Calculations'!AB27*(1+'Scenario Calculations'!S28)))))</f>
        <v>#DIV/0!</v>
      </c>
      <c r="AC28" s="359" t="e">
        <f t="shared" ca="1" si="2"/>
        <v>#DIV/0!</v>
      </c>
      <c r="AG28" s="372">
        <f>IFERROR(INDEX('Inflation Rates'!$A$16:$H$138,MATCH('IRA Traditional'!$H29,'Inflation Rates'!$A$16:$A$138,0),8)/INDEX('Inflation Rates'!$A$16:$H$138,MATCH('IRA Traditional'!$H29,'Inflation Rates'!$A$16:$A$138,0)-1,8)-1,AG27)</f>
        <v>2.0000000000000018E-2</v>
      </c>
      <c r="AH28" s="372">
        <f>IFERROR(INDEX('Inflation Rates'!$A$16:$H$138,MATCH('IRA Traditional'!$H29,'Inflation Rates'!$A$16:$A$138,0),6)/INDEX('Inflation Rates'!$A$16:$H$138,MATCH('IRA Traditional'!$H29,'Inflation Rates'!$A$16:$A$138,0)-1,6)-1,AH27)</f>
        <v>2.0999999999999908E-2</v>
      </c>
      <c r="AI28" s="362">
        <f t="shared" ca="1" si="19"/>
        <v>2039</v>
      </c>
      <c r="AJ28" s="362">
        <f t="shared" ca="1" si="19"/>
        <v>139</v>
      </c>
      <c r="AK28" s="362">
        <v>20</v>
      </c>
      <c r="AL28" s="371">
        <f t="shared" ca="1" si="14"/>
        <v>0</v>
      </c>
      <c r="AM28" s="359">
        <f ca="1">IF(AJ28&lt;'Scenario Inputs (SI)'!$D$5,$AH$2,0)</f>
        <v>0</v>
      </c>
      <c r="AN28" s="359">
        <v>0</v>
      </c>
      <c r="AO28" s="359">
        <f t="shared" ca="1" si="3"/>
        <v>0</v>
      </c>
      <c r="AP28" s="359">
        <f ca="1">IF(AL28&lt;=0,0,IF(AJ28&lt;60,0,IF(AJ28=60,IF('Scenario Inputs (SI)'!$D$5&lt;=60,-AL28*$AH$7,0),IF(AJ28&lt;'Scenario Inputs (SI)'!$D$5,0,IF(AJ28='Scenario Inputs (SI)'!$D$5,-$AH$7*'Scenario Calculations'!AL28,AP27*(1+AG28))))))</f>
        <v>0</v>
      </c>
      <c r="AQ28" s="359">
        <f t="shared" ca="1" si="5"/>
        <v>0</v>
      </c>
      <c r="AU28" s="372">
        <f ca="1">IFERROR(INDEX('Inflation Rates'!$A$16:$H$138,MATCH('IRA Roth'!$H28,'Inflation Rates'!$A$16:$A$138,0),8)/INDEX('Inflation Rates'!$A$16:$H$138,MATCH('IRA Roth'!$H28,'Inflation Rates'!$A$16:$A$138,0)-1,8)-1,AU27)</f>
        <v>2.0000000000000018E-2</v>
      </c>
      <c r="AV28" s="372">
        <f ca="1">IFERROR(INDEX('Inflation Rates'!$A$16:$H$138,MATCH('IRA Roth'!$H28,'Inflation Rates'!$A$16:$A$138,0),6)/INDEX('Inflation Rates'!$A$16:$H$138,MATCH('IRA Roth'!$H28,'Inflation Rates'!$A$16:$A$138,0)-1,6)-1,AV27)</f>
        <v>2.0999999999999908E-2</v>
      </c>
      <c r="AW28" s="362">
        <f t="shared" ca="1" si="20"/>
        <v>2039</v>
      </c>
      <c r="AX28" s="362">
        <f t="shared" ca="1" si="20"/>
        <v>139</v>
      </c>
      <c r="AY28" s="362">
        <v>20</v>
      </c>
      <c r="AZ28" s="371">
        <f t="shared" ca="1" si="16"/>
        <v>0</v>
      </c>
      <c r="BA28" s="359">
        <f ca="1">IF(AX28&lt;'Scenario Inputs (SI)'!$D$5,$AV$2,0)</f>
        <v>0</v>
      </c>
      <c r="BB28" s="359">
        <f t="shared" ca="1" si="6"/>
        <v>0</v>
      </c>
      <c r="BC28" s="359">
        <f t="shared" ca="1" si="7"/>
        <v>0</v>
      </c>
      <c r="BD28" s="359">
        <f ca="1">IF(AZ28&lt;=0,0,IF(AX28&lt;60,0,IF(AX28=60,IF('Scenario Inputs (SI)'!$D$5&lt;=60,-AZ28*$AV$7,0),IF(AX28&lt;'Scenario Inputs (SI)'!$D$5,0,IF(AX28='Scenario Inputs (SI)'!$D$5,-$AV$7*'Scenario Calculations'!AZ28,BD27*(1+AU28))))))</f>
        <v>0</v>
      </c>
      <c r="BE28" s="359">
        <f t="shared" ca="1" si="8"/>
        <v>0</v>
      </c>
    </row>
    <row r="29" spans="6:57" x14ac:dyDescent="0.35">
      <c r="F29" s="372">
        <f ca="1">IFERROR(INDEX('Inflation Rates'!$A$16:$H$138,MATCH('Scenario Calculations'!$H29,'Inflation Rates'!$A$16:$A$138,0),8)/INDEX('Inflation Rates'!$A$16:$H$138,MATCH('Scenario Calculations'!$H29,'Inflation Rates'!$A$16:$A$138,0)-1,8)-1,F28)</f>
        <v>2.0000000000000018E-2</v>
      </c>
      <c r="G29" s="372">
        <f ca="1">IFERROR(INDEX('Inflation Rates'!$A$16:$H$138,MATCH('Scenario Calculations'!$H29,'Inflation Rates'!$A$16:$A$138,0),6)/INDEX('Inflation Rates'!$A$16:$H$138,MATCH('Scenario Calculations'!$H29,'Inflation Rates'!$A$16:$A$138,0)-1,6)-1,G28)</f>
        <v>2.0999999999999908E-2</v>
      </c>
      <c r="H29" s="362">
        <f t="shared" ca="1" si="17"/>
        <v>2040</v>
      </c>
      <c r="I29" s="362">
        <f t="shared" ca="1" si="17"/>
        <v>140</v>
      </c>
      <c r="J29" s="362">
        <v>21</v>
      </c>
      <c r="K29" s="371" t="e">
        <f t="shared" ca="1" si="10"/>
        <v>#DIV/0!</v>
      </c>
      <c r="L29" s="359" t="e">
        <f ca="1">IF(I29&lt;'Scenario Inputs (SI)'!$D$5,$B$7*((1+$G29)^(J29-1))*$B$2,0)</f>
        <v>#DIV/0!</v>
      </c>
      <c r="M29" s="359" t="e">
        <f ca="1">IF(I29&lt;'Scenario Inputs (SI)'!$D$5,$B$3*$B$7*(1+$G29)^(J29-1),0)</f>
        <v>#DIV/0!</v>
      </c>
      <c r="N29" s="359" t="e">
        <f t="shared" ca="1" si="0"/>
        <v>#DIV/0!</v>
      </c>
      <c r="O29" s="359" t="e">
        <f ca="1">IF(K29&lt;=0,0,-ABS(IF('Scenario Inputs (SI)'!$D$5&gt;'Scenario Calculations'!I29,0,IF('Scenario Inputs (SI)'!$D$5='Scenario Calculations'!I29,'Scenario Calculations'!K29*'Scenario Calculations'!$B$8,'Scenario Calculations'!O28*(1+'Scenario Calculations'!F29)))))</f>
        <v>#DIV/0!</v>
      </c>
      <c r="P29" s="359">
        <f ca="1">IF('Scenario Inputs (SI)'!$D$7="No",0,-IF(I29&lt;'Scenario Inputs (SI)'!$D$5,0,IF('Scenario Inputs (SI)'!$D$6&gt;'Scenario Calculations'!I29,INDEX(Inputs!$D$2:$R$30,29,MATCH('Scenario Calculations'!I29,Inputs!$D$2:$R$2,0)),0))*12)</f>
        <v>0</v>
      </c>
      <c r="Q29" s="359" t="e">
        <f t="shared" ca="1" si="4"/>
        <v>#DIV/0!</v>
      </c>
      <c r="S29" s="372">
        <f ca="1">IFERROR(INDEX('Inflation Rates'!$A$16:$H$138,MATCH('TSP Traditional'!$H30,'Inflation Rates'!$A$16:$A$138,0),8)/INDEX('Inflation Rates'!$A$16:$H$138,MATCH('TSP Traditional'!$H30,'Inflation Rates'!$A$16:$A$138,0)-1,8)-1,S28)</f>
        <v>2.0000000000000018E-2</v>
      </c>
      <c r="T29" s="372">
        <f ca="1">IFERROR(INDEX('Inflation Rates'!$A$16:$H$138,MATCH('TSP Traditional'!$H30,'Inflation Rates'!$A$16:$A$138,0),6)/INDEX('Inflation Rates'!$A$16:$H$138,MATCH('TSP Traditional'!$H30,'Inflation Rates'!$A$16:$A$138,0)-1,6)-1,T28)</f>
        <v>2.0999999999999908E-2</v>
      </c>
      <c r="U29" s="362">
        <f t="shared" ca="1" si="18"/>
        <v>2040</v>
      </c>
      <c r="V29" s="362">
        <f t="shared" ca="1" si="18"/>
        <v>140</v>
      </c>
      <c r="W29" s="362">
        <v>21</v>
      </c>
      <c r="X29" s="371" t="e">
        <f t="shared" ca="1" si="12"/>
        <v>#DIV/0!</v>
      </c>
      <c r="Y29" s="359" t="e">
        <f ca="1">IF(V29&lt;'Scenario Inputs (SI)'!$D$5,$B$7*((1+$G29)^(W29-1))*$T$2,0)</f>
        <v>#DIV/0!</v>
      </c>
      <c r="Z29" s="359">
        <v>0</v>
      </c>
      <c r="AA29" s="359" t="e">
        <f t="shared" ca="1" si="1"/>
        <v>#DIV/0!</v>
      </c>
      <c r="AB29" s="359" t="e">
        <f ca="1">IF(X29&lt;=0,0,-ABS(IF('Scenario Inputs (SI)'!$D$5&gt;'Scenario Calculations'!V29,0,IF('Scenario Inputs (SI)'!$D$5='Scenario Calculations'!V29,'Scenario Calculations'!X29*'Scenario Calculations'!$B$8,'Scenario Calculations'!AB28*(1+'Scenario Calculations'!S29)))))</f>
        <v>#DIV/0!</v>
      </c>
      <c r="AC29" s="359" t="e">
        <f t="shared" ca="1" si="2"/>
        <v>#DIV/0!</v>
      </c>
      <c r="AG29" s="372">
        <f>IFERROR(INDEX('Inflation Rates'!$A$16:$H$138,MATCH('IRA Traditional'!$H30,'Inflation Rates'!$A$16:$A$138,0),8)/INDEX('Inflation Rates'!$A$16:$H$138,MATCH('IRA Traditional'!$H30,'Inflation Rates'!$A$16:$A$138,0)-1,8)-1,AG28)</f>
        <v>2.0000000000000018E-2</v>
      </c>
      <c r="AH29" s="372">
        <f>IFERROR(INDEX('Inflation Rates'!$A$16:$H$138,MATCH('IRA Traditional'!$H30,'Inflation Rates'!$A$16:$A$138,0),6)/INDEX('Inflation Rates'!$A$16:$H$138,MATCH('IRA Traditional'!$H30,'Inflation Rates'!$A$16:$A$138,0)-1,6)-1,AH28)</f>
        <v>2.0999999999999908E-2</v>
      </c>
      <c r="AI29" s="362">
        <f t="shared" ca="1" si="19"/>
        <v>2040</v>
      </c>
      <c r="AJ29" s="362">
        <f t="shared" ca="1" si="19"/>
        <v>140</v>
      </c>
      <c r="AK29" s="362">
        <v>21</v>
      </c>
      <c r="AL29" s="371">
        <f t="shared" ca="1" si="14"/>
        <v>0</v>
      </c>
      <c r="AM29" s="359">
        <f ca="1">IF(AJ29&lt;'Scenario Inputs (SI)'!$D$5,$AH$2,0)</f>
        <v>0</v>
      </c>
      <c r="AN29" s="359">
        <v>0</v>
      </c>
      <c r="AO29" s="359">
        <f t="shared" ca="1" si="3"/>
        <v>0</v>
      </c>
      <c r="AP29" s="359">
        <f ca="1">IF(AL29&lt;=0,0,IF(AJ29&lt;60,0,IF(AJ29=60,IF('Scenario Inputs (SI)'!$D$5&lt;=60,-AL29*$AH$7,0),IF(AJ29&lt;'Scenario Inputs (SI)'!$D$5,0,IF(AJ29='Scenario Inputs (SI)'!$D$5,-$AH$7*'Scenario Calculations'!AL29,AP28*(1+AG29))))))</f>
        <v>0</v>
      </c>
      <c r="AQ29" s="359">
        <f t="shared" ca="1" si="5"/>
        <v>0</v>
      </c>
      <c r="AU29" s="372">
        <f ca="1">IFERROR(INDEX('Inflation Rates'!$A$16:$H$138,MATCH('IRA Roth'!$H29,'Inflation Rates'!$A$16:$A$138,0),8)/INDEX('Inflation Rates'!$A$16:$H$138,MATCH('IRA Roth'!$H29,'Inflation Rates'!$A$16:$A$138,0)-1,8)-1,AU28)</f>
        <v>2.0000000000000018E-2</v>
      </c>
      <c r="AV29" s="372">
        <f ca="1">IFERROR(INDEX('Inflation Rates'!$A$16:$H$138,MATCH('IRA Roth'!$H29,'Inflation Rates'!$A$16:$A$138,0),6)/INDEX('Inflation Rates'!$A$16:$H$138,MATCH('IRA Roth'!$H29,'Inflation Rates'!$A$16:$A$138,0)-1,6)-1,AV28)</f>
        <v>2.0999999999999908E-2</v>
      </c>
      <c r="AW29" s="362">
        <f t="shared" ca="1" si="20"/>
        <v>2040</v>
      </c>
      <c r="AX29" s="362">
        <f t="shared" ca="1" si="20"/>
        <v>140</v>
      </c>
      <c r="AY29" s="362">
        <v>21</v>
      </c>
      <c r="AZ29" s="371">
        <f t="shared" ca="1" si="16"/>
        <v>0</v>
      </c>
      <c r="BA29" s="359">
        <f ca="1">IF(AX29&lt;'Scenario Inputs (SI)'!$D$5,$AV$2,0)</f>
        <v>0</v>
      </c>
      <c r="BB29" s="359">
        <f t="shared" ca="1" si="6"/>
        <v>0</v>
      </c>
      <c r="BC29" s="359">
        <f t="shared" ca="1" si="7"/>
        <v>0</v>
      </c>
      <c r="BD29" s="359">
        <f ca="1">IF(AZ29&lt;=0,0,IF(AX29&lt;60,0,IF(AX29=60,IF('Scenario Inputs (SI)'!$D$5&lt;=60,-AZ29*$AV$7,0),IF(AX29&lt;'Scenario Inputs (SI)'!$D$5,0,IF(AX29='Scenario Inputs (SI)'!$D$5,-$AV$7*'Scenario Calculations'!AZ29,BD28*(1+AU29))))))</f>
        <v>0</v>
      </c>
      <c r="BE29" s="359">
        <f t="shared" ca="1" si="8"/>
        <v>0</v>
      </c>
    </row>
    <row r="30" spans="6:57" x14ac:dyDescent="0.35">
      <c r="F30" s="372">
        <f ca="1">IFERROR(INDEX('Inflation Rates'!$A$16:$H$138,MATCH('Scenario Calculations'!$H30,'Inflation Rates'!$A$16:$A$138,0),8)/INDEX('Inflation Rates'!$A$16:$H$138,MATCH('Scenario Calculations'!$H30,'Inflation Rates'!$A$16:$A$138,0)-1,8)-1,F29)</f>
        <v>2.0000000000000018E-2</v>
      </c>
      <c r="G30" s="372">
        <f ca="1">IFERROR(INDEX('Inflation Rates'!$A$16:$H$138,MATCH('Scenario Calculations'!$H30,'Inflation Rates'!$A$16:$A$138,0),6)/INDEX('Inflation Rates'!$A$16:$H$138,MATCH('Scenario Calculations'!$H30,'Inflation Rates'!$A$16:$A$138,0)-1,6)-1,G29)</f>
        <v>2.0999999999999908E-2</v>
      </c>
      <c r="H30" s="362">
        <f t="shared" ca="1" si="17"/>
        <v>2041</v>
      </c>
      <c r="I30" s="362">
        <f t="shared" ca="1" si="17"/>
        <v>141</v>
      </c>
      <c r="J30" s="362">
        <v>22</v>
      </c>
      <c r="K30" s="371" t="e">
        <f t="shared" ca="1" si="10"/>
        <v>#DIV/0!</v>
      </c>
      <c r="L30" s="359" t="e">
        <f ca="1">IF(I30&lt;'Scenario Inputs (SI)'!$D$5,$B$7*((1+$G30)^(J30-1))*$B$2,0)</f>
        <v>#DIV/0!</v>
      </c>
      <c r="M30" s="359" t="e">
        <f ca="1">IF(I30&lt;'Scenario Inputs (SI)'!$D$5,$B$3*$B$7*(1+$G30)^(J30-1),0)</f>
        <v>#DIV/0!</v>
      </c>
      <c r="N30" s="359" t="e">
        <f t="shared" ca="1" si="0"/>
        <v>#DIV/0!</v>
      </c>
      <c r="O30" s="359" t="e">
        <f ca="1">IF(K30&lt;=0,0,-ABS(IF('Scenario Inputs (SI)'!$D$5&gt;'Scenario Calculations'!I30,0,IF('Scenario Inputs (SI)'!$D$5='Scenario Calculations'!I30,'Scenario Calculations'!K30*'Scenario Calculations'!$B$8,'Scenario Calculations'!O29*(1+'Scenario Calculations'!F30)))))</f>
        <v>#DIV/0!</v>
      </c>
      <c r="P30" s="359">
        <f ca="1">IF('Scenario Inputs (SI)'!$D$7="No",0,-IF(I30&lt;'Scenario Inputs (SI)'!$D$5,0,IF('Scenario Inputs (SI)'!$D$6&gt;'Scenario Calculations'!I30,INDEX(Inputs!$D$2:$R$30,29,MATCH('Scenario Calculations'!I30,Inputs!$D$2:$R$2,0)),0))*12)</f>
        <v>0</v>
      </c>
      <c r="Q30" s="359" t="e">
        <f t="shared" ca="1" si="4"/>
        <v>#DIV/0!</v>
      </c>
      <c r="S30" s="372">
        <f ca="1">IFERROR(INDEX('Inflation Rates'!$A$16:$H$138,MATCH('TSP Traditional'!$H31,'Inflation Rates'!$A$16:$A$138,0),8)/INDEX('Inflation Rates'!$A$16:$H$138,MATCH('TSP Traditional'!$H31,'Inflation Rates'!$A$16:$A$138,0)-1,8)-1,S29)</f>
        <v>2.0000000000000018E-2</v>
      </c>
      <c r="T30" s="372">
        <f ca="1">IFERROR(INDEX('Inflation Rates'!$A$16:$H$138,MATCH('TSP Traditional'!$H31,'Inflation Rates'!$A$16:$A$138,0),6)/INDEX('Inflation Rates'!$A$16:$H$138,MATCH('TSP Traditional'!$H31,'Inflation Rates'!$A$16:$A$138,0)-1,6)-1,T29)</f>
        <v>2.0999999999999908E-2</v>
      </c>
      <c r="U30" s="362">
        <f t="shared" ca="1" si="18"/>
        <v>2041</v>
      </c>
      <c r="V30" s="362">
        <f t="shared" ca="1" si="18"/>
        <v>141</v>
      </c>
      <c r="W30" s="362">
        <v>22</v>
      </c>
      <c r="X30" s="371" t="e">
        <f t="shared" ca="1" si="12"/>
        <v>#DIV/0!</v>
      </c>
      <c r="Y30" s="359" t="e">
        <f ca="1">IF(V30&lt;'Scenario Inputs (SI)'!$D$5,$B$7*((1+$G30)^(W30-1))*$T$2,0)</f>
        <v>#DIV/0!</v>
      </c>
      <c r="Z30" s="359">
        <v>0</v>
      </c>
      <c r="AA30" s="359" t="e">
        <f t="shared" ca="1" si="1"/>
        <v>#DIV/0!</v>
      </c>
      <c r="AB30" s="359" t="e">
        <f ca="1">IF(X30&lt;=0,0,-ABS(IF('Scenario Inputs (SI)'!$D$5&gt;'Scenario Calculations'!V30,0,IF('Scenario Inputs (SI)'!$D$5='Scenario Calculations'!V30,'Scenario Calculations'!X30*'Scenario Calculations'!$B$8,'Scenario Calculations'!AB29*(1+'Scenario Calculations'!S30)))))</f>
        <v>#DIV/0!</v>
      </c>
      <c r="AC30" s="359" t="e">
        <f t="shared" ca="1" si="2"/>
        <v>#DIV/0!</v>
      </c>
      <c r="AG30" s="372">
        <f>IFERROR(INDEX('Inflation Rates'!$A$16:$H$138,MATCH('IRA Traditional'!$H31,'Inflation Rates'!$A$16:$A$138,0),8)/INDEX('Inflation Rates'!$A$16:$H$138,MATCH('IRA Traditional'!$H31,'Inflation Rates'!$A$16:$A$138,0)-1,8)-1,AG29)</f>
        <v>2.0000000000000018E-2</v>
      </c>
      <c r="AH30" s="372">
        <f>IFERROR(INDEX('Inflation Rates'!$A$16:$H$138,MATCH('IRA Traditional'!$H31,'Inflation Rates'!$A$16:$A$138,0),6)/INDEX('Inflation Rates'!$A$16:$H$138,MATCH('IRA Traditional'!$H31,'Inflation Rates'!$A$16:$A$138,0)-1,6)-1,AH29)</f>
        <v>2.0999999999999908E-2</v>
      </c>
      <c r="AI30" s="362">
        <f t="shared" ca="1" si="19"/>
        <v>2041</v>
      </c>
      <c r="AJ30" s="362">
        <f t="shared" ca="1" si="19"/>
        <v>141</v>
      </c>
      <c r="AK30" s="362">
        <v>22</v>
      </c>
      <c r="AL30" s="371">
        <f t="shared" ca="1" si="14"/>
        <v>0</v>
      </c>
      <c r="AM30" s="359">
        <f ca="1">IF(AJ30&lt;'Scenario Inputs (SI)'!$D$5,$AH$2,0)</f>
        <v>0</v>
      </c>
      <c r="AN30" s="359">
        <v>0</v>
      </c>
      <c r="AO30" s="359">
        <f t="shared" ca="1" si="3"/>
        <v>0</v>
      </c>
      <c r="AP30" s="359">
        <f ca="1">IF(AL30&lt;=0,0,IF(AJ30&lt;60,0,IF(AJ30=60,IF('Scenario Inputs (SI)'!$D$5&lt;=60,-AL30*$AH$7,0),IF(AJ30&lt;'Scenario Inputs (SI)'!$D$5,0,IF(AJ30='Scenario Inputs (SI)'!$D$5,-$AH$7*'Scenario Calculations'!AL30,AP29*(1+AG30))))))</f>
        <v>0</v>
      </c>
      <c r="AQ30" s="359">
        <f t="shared" ca="1" si="5"/>
        <v>0</v>
      </c>
      <c r="AU30" s="372">
        <f ca="1">IFERROR(INDEX('Inflation Rates'!$A$16:$H$138,MATCH('IRA Roth'!$H30,'Inflation Rates'!$A$16:$A$138,0),8)/INDEX('Inflation Rates'!$A$16:$H$138,MATCH('IRA Roth'!$H30,'Inflation Rates'!$A$16:$A$138,0)-1,8)-1,AU29)</f>
        <v>2.0000000000000018E-2</v>
      </c>
      <c r="AV30" s="372">
        <f ca="1">IFERROR(INDEX('Inflation Rates'!$A$16:$H$138,MATCH('IRA Roth'!$H30,'Inflation Rates'!$A$16:$A$138,0),6)/INDEX('Inflation Rates'!$A$16:$H$138,MATCH('IRA Roth'!$H30,'Inflation Rates'!$A$16:$A$138,0)-1,6)-1,AV29)</f>
        <v>2.0999999999999908E-2</v>
      </c>
      <c r="AW30" s="362">
        <f t="shared" ca="1" si="20"/>
        <v>2041</v>
      </c>
      <c r="AX30" s="362">
        <f t="shared" ca="1" si="20"/>
        <v>141</v>
      </c>
      <c r="AY30" s="362">
        <v>22</v>
      </c>
      <c r="AZ30" s="371">
        <f t="shared" ca="1" si="16"/>
        <v>0</v>
      </c>
      <c r="BA30" s="359">
        <f ca="1">IF(AX30&lt;'Scenario Inputs (SI)'!$D$5,$AV$2,0)</f>
        <v>0</v>
      </c>
      <c r="BB30" s="359">
        <f t="shared" ca="1" si="6"/>
        <v>0</v>
      </c>
      <c r="BC30" s="359">
        <f t="shared" ca="1" si="7"/>
        <v>0</v>
      </c>
      <c r="BD30" s="359">
        <f ca="1">IF(AZ30&lt;=0,0,IF(AX30&lt;60,0,IF(AX30=60,IF('Scenario Inputs (SI)'!$D$5&lt;=60,-AZ30*$AV$7,0),IF(AX30&lt;'Scenario Inputs (SI)'!$D$5,0,IF(AX30='Scenario Inputs (SI)'!$D$5,-$AV$7*'Scenario Calculations'!AZ30,BD29*(1+AU30))))))</f>
        <v>0</v>
      </c>
      <c r="BE30" s="359">
        <f t="shared" ca="1" si="8"/>
        <v>0</v>
      </c>
    </row>
    <row r="31" spans="6:57" x14ac:dyDescent="0.35">
      <c r="F31" s="372">
        <f ca="1">IFERROR(INDEX('Inflation Rates'!$A$16:$H$138,MATCH('Scenario Calculations'!$H31,'Inflation Rates'!$A$16:$A$138,0),8)/INDEX('Inflation Rates'!$A$16:$H$138,MATCH('Scenario Calculations'!$H31,'Inflation Rates'!$A$16:$A$138,0)-1,8)-1,F30)</f>
        <v>2.0000000000000018E-2</v>
      </c>
      <c r="G31" s="372">
        <f ca="1">IFERROR(INDEX('Inflation Rates'!$A$16:$H$138,MATCH('Scenario Calculations'!$H31,'Inflation Rates'!$A$16:$A$138,0),6)/INDEX('Inflation Rates'!$A$16:$H$138,MATCH('Scenario Calculations'!$H31,'Inflation Rates'!$A$16:$A$138,0)-1,6)-1,G30)</f>
        <v>2.0999999999999908E-2</v>
      </c>
      <c r="H31" s="362">
        <f t="shared" ca="1" si="17"/>
        <v>2042</v>
      </c>
      <c r="I31" s="362">
        <f t="shared" ca="1" si="17"/>
        <v>142</v>
      </c>
      <c r="J31" s="362">
        <v>23</v>
      </c>
      <c r="K31" s="371" t="e">
        <f t="shared" ca="1" si="10"/>
        <v>#DIV/0!</v>
      </c>
      <c r="L31" s="359" t="e">
        <f ca="1">IF(I31&lt;'Scenario Inputs (SI)'!$D$5,$B$7*((1+$G31)^(J31-1))*$B$2,0)</f>
        <v>#DIV/0!</v>
      </c>
      <c r="M31" s="359" t="e">
        <f ca="1">IF(I31&lt;'Scenario Inputs (SI)'!$D$5,$B$3*$B$7*(1+$G31)^(J31-1),0)</f>
        <v>#DIV/0!</v>
      </c>
      <c r="N31" s="359" t="e">
        <f t="shared" ca="1" si="0"/>
        <v>#DIV/0!</v>
      </c>
      <c r="O31" s="359" t="e">
        <f ca="1">IF(K31&lt;=0,0,-ABS(IF('Scenario Inputs (SI)'!$D$5&gt;'Scenario Calculations'!I31,0,IF('Scenario Inputs (SI)'!$D$5='Scenario Calculations'!I31,'Scenario Calculations'!K31*'Scenario Calculations'!$B$8,'Scenario Calculations'!O30*(1+'Scenario Calculations'!F31)))))</f>
        <v>#DIV/0!</v>
      </c>
      <c r="P31" s="359">
        <f ca="1">IF('Scenario Inputs (SI)'!$D$7="No",0,-IF(I31&lt;'Scenario Inputs (SI)'!$D$5,0,IF('Scenario Inputs (SI)'!$D$6&gt;'Scenario Calculations'!I31,INDEX(Inputs!$D$2:$R$30,29,MATCH('Scenario Calculations'!I31,Inputs!$D$2:$R$2,0)),0))*12)</f>
        <v>0</v>
      </c>
      <c r="Q31" s="359" t="e">
        <f t="shared" ca="1" si="4"/>
        <v>#DIV/0!</v>
      </c>
      <c r="S31" s="372">
        <f ca="1">IFERROR(INDEX('Inflation Rates'!$A$16:$H$138,MATCH('TSP Traditional'!$H32,'Inflation Rates'!$A$16:$A$138,0),8)/INDEX('Inflation Rates'!$A$16:$H$138,MATCH('TSP Traditional'!$H32,'Inflation Rates'!$A$16:$A$138,0)-1,8)-1,S30)</f>
        <v>2.0000000000000018E-2</v>
      </c>
      <c r="T31" s="372">
        <f ca="1">IFERROR(INDEX('Inflation Rates'!$A$16:$H$138,MATCH('TSP Traditional'!$H32,'Inflation Rates'!$A$16:$A$138,0),6)/INDEX('Inflation Rates'!$A$16:$H$138,MATCH('TSP Traditional'!$H32,'Inflation Rates'!$A$16:$A$138,0)-1,6)-1,T30)</f>
        <v>2.0999999999999908E-2</v>
      </c>
      <c r="U31" s="362">
        <f t="shared" ca="1" si="18"/>
        <v>2042</v>
      </c>
      <c r="V31" s="362">
        <f t="shared" ca="1" si="18"/>
        <v>142</v>
      </c>
      <c r="W31" s="362">
        <v>23</v>
      </c>
      <c r="X31" s="371" t="e">
        <f t="shared" ca="1" si="12"/>
        <v>#DIV/0!</v>
      </c>
      <c r="Y31" s="359" t="e">
        <f ca="1">IF(V31&lt;'Scenario Inputs (SI)'!$D$5,$B$7*((1+$G31)^(W31-1))*$T$2,0)</f>
        <v>#DIV/0!</v>
      </c>
      <c r="Z31" s="359">
        <v>0</v>
      </c>
      <c r="AA31" s="359" t="e">
        <f t="shared" ca="1" si="1"/>
        <v>#DIV/0!</v>
      </c>
      <c r="AB31" s="359" t="e">
        <f ca="1">IF(X31&lt;=0,0,-ABS(IF('Scenario Inputs (SI)'!$D$5&gt;'Scenario Calculations'!V31,0,IF('Scenario Inputs (SI)'!$D$5='Scenario Calculations'!V31,'Scenario Calculations'!X31*'Scenario Calculations'!$B$8,'Scenario Calculations'!AB30*(1+'Scenario Calculations'!S31)))))</f>
        <v>#DIV/0!</v>
      </c>
      <c r="AC31" s="359" t="e">
        <f t="shared" ca="1" si="2"/>
        <v>#DIV/0!</v>
      </c>
      <c r="AG31" s="372">
        <f>IFERROR(INDEX('Inflation Rates'!$A$16:$H$138,MATCH('IRA Traditional'!$H32,'Inflation Rates'!$A$16:$A$138,0),8)/INDEX('Inflation Rates'!$A$16:$H$138,MATCH('IRA Traditional'!$H32,'Inflation Rates'!$A$16:$A$138,0)-1,8)-1,AG30)</f>
        <v>2.0000000000000018E-2</v>
      </c>
      <c r="AH31" s="372">
        <f>IFERROR(INDEX('Inflation Rates'!$A$16:$H$138,MATCH('IRA Traditional'!$H32,'Inflation Rates'!$A$16:$A$138,0),6)/INDEX('Inflation Rates'!$A$16:$H$138,MATCH('IRA Traditional'!$H32,'Inflation Rates'!$A$16:$A$138,0)-1,6)-1,AH30)</f>
        <v>2.0999999999999908E-2</v>
      </c>
      <c r="AI31" s="362">
        <f t="shared" ca="1" si="19"/>
        <v>2042</v>
      </c>
      <c r="AJ31" s="362">
        <f t="shared" ca="1" si="19"/>
        <v>142</v>
      </c>
      <c r="AK31" s="362">
        <v>23</v>
      </c>
      <c r="AL31" s="371">
        <f t="shared" ca="1" si="14"/>
        <v>0</v>
      </c>
      <c r="AM31" s="359">
        <f ca="1">IF(AJ31&lt;'Scenario Inputs (SI)'!$D$5,$AH$2,0)</f>
        <v>0</v>
      </c>
      <c r="AN31" s="359">
        <v>0</v>
      </c>
      <c r="AO31" s="359">
        <f t="shared" ca="1" si="3"/>
        <v>0</v>
      </c>
      <c r="AP31" s="359">
        <f ca="1">IF(AL31&lt;=0,0,IF(AJ31&lt;60,0,IF(AJ31=60,IF('Scenario Inputs (SI)'!$D$5&lt;=60,-AL31*$AH$7,0),IF(AJ31&lt;'Scenario Inputs (SI)'!$D$5,0,IF(AJ31='Scenario Inputs (SI)'!$D$5,-$AH$7*'Scenario Calculations'!AL31,AP30*(1+AG31))))))</f>
        <v>0</v>
      </c>
      <c r="AQ31" s="359">
        <f t="shared" ca="1" si="5"/>
        <v>0</v>
      </c>
      <c r="AU31" s="372">
        <f ca="1">IFERROR(INDEX('Inflation Rates'!$A$16:$H$138,MATCH('IRA Roth'!$H31,'Inflation Rates'!$A$16:$A$138,0),8)/INDEX('Inflation Rates'!$A$16:$H$138,MATCH('IRA Roth'!$H31,'Inflation Rates'!$A$16:$A$138,0)-1,8)-1,AU30)</f>
        <v>2.0000000000000018E-2</v>
      </c>
      <c r="AV31" s="372">
        <f ca="1">IFERROR(INDEX('Inflation Rates'!$A$16:$H$138,MATCH('IRA Roth'!$H31,'Inflation Rates'!$A$16:$A$138,0),6)/INDEX('Inflation Rates'!$A$16:$H$138,MATCH('IRA Roth'!$H31,'Inflation Rates'!$A$16:$A$138,0)-1,6)-1,AV30)</f>
        <v>2.0999999999999908E-2</v>
      </c>
      <c r="AW31" s="362">
        <f t="shared" ca="1" si="20"/>
        <v>2042</v>
      </c>
      <c r="AX31" s="362">
        <f t="shared" ca="1" si="20"/>
        <v>142</v>
      </c>
      <c r="AY31" s="362">
        <v>23</v>
      </c>
      <c r="AZ31" s="371">
        <f t="shared" ca="1" si="16"/>
        <v>0</v>
      </c>
      <c r="BA31" s="359">
        <f ca="1">IF(AX31&lt;'Scenario Inputs (SI)'!$D$5,$AV$2,0)</f>
        <v>0</v>
      </c>
      <c r="BB31" s="359">
        <f t="shared" ca="1" si="6"/>
        <v>0</v>
      </c>
      <c r="BC31" s="359">
        <f t="shared" ca="1" si="7"/>
        <v>0</v>
      </c>
      <c r="BD31" s="359">
        <f ca="1">IF(AZ31&lt;=0,0,IF(AX31&lt;60,0,IF(AX31=60,IF('Scenario Inputs (SI)'!$D$5&lt;=60,-AZ31*$AV$7,0),IF(AX31&lt;'Scenario Inputs (SI)'!$D$5,0,IF(AX31='Scenario Inputs (SI)'!$D$5,-$AV$7*'Scenario Calculations'!AZ31,BD30*(1+AU31))))))</f>
        <v>0</v>
      </c>
      <c r="BE31" s="359">
        <f t="shared" ca="1" si="8"/>
        <v>0</v>
      </c>
    </row>
    <row r="32" spans="6:57" x14ac:dyDescent="0.35">
      <c r="F32" s="372">
        <f ca="1">IFERROR(INDEX('Inflation Rates'!$A$16:$H$138,MATCH('Scenario Calculations'!$H32,'Inflation Rates'!$A$16:$A$138,0),8)/INDEX('Inflation Rates'!$A$16:$H$138,MATCH('Scenario Calculations'!$H32,'Inflation Rates'!$A$16:$A$138,0)-1,8)-1,F31)</f>
        <v>2.0000000000000018E-2</v>
      </c>
      <c r="G32" s="372">
        <f ca="1">IFERROR(INDEX('Inflation Rates'!$A$16:$H$138,MATCH('Scenario Calculations'!$H32,'Inflation Rates'!$A$16:$A$138,0),6)/INDEX('Inflation Rates'!$A$16:$H$138,MATCH('Scenario Calculations'!$H32,'Inflation Rates'!$A$16:$A$138,0)-1,6)-1,G31)</f>
        <v>2.0999999999999908E-2</v>
      </c>
      <c r="H32" s="362">
        <f t="shared" ca="1" si="17"/>
        <v>2043</v>
      </c>
      <c r="I32" s="362">
        <f t="shared" ca="1" si="17"/>
        <v>143</v>
      </c>
      <c r="J32" s="362">
        <v>24</v>
      </c>
      <c r="K32" s="371" t="e">
        <f t="shared" ca="1" si="10"/>
        <v>#DIV/0!</v>
      </c>
      <c r="L32" s="359" t="e">
        <f ca="1">IF(I32&lt;'Scenario Inputs (SI)'!$D$5,$B$7*((1+$G32)^(J32-1))*$B$2,0)</f>
        <v>#DIV/0!</v>
      </c>
      <c r="M32" s="359" t="e">
        <f ca="1">IF(I32&lt;'Scenario Inputs (SI)'!$D$5,$B$3*$B$7*(1+$G32)^(J32-1),0)</f>
        <v>#DIV/0!</v>
      </c>
      <c r="N32" s="359" t="e">
        <f t="shared" ca="1" si="0"/>
        <v>#DIV/0!</v>
      </c>
      <c r="O32" s="359" t="e">
        <f ca="1">IF(K32&lt;=0,0,-ABS(IF('Scenario Inputs (SI)'!$D$5&gt;'Scenario Calculations'!I32,0,IF('Scenario Inputs (SI)'!$D$5='Scenario Calculations'!I32,'Scenario Calculations'!K32*'Scenario Calculations'!$B$8,'Scenario Calculations'!O31*(1+'Scenario Calculations'!F32)))))</f>
        <v>#DIV/0!</v>
      </c>
      <c r="P32" s="359">
        <f ca="1">IF('Scenario Inputs (SI)'!$D$7="No",0,-IF(I32&lt;'Scenario Inputs (SI)'!$D$5,0,IF('Scenario Inputs (SI)'!$D$6&gt;'Scenario Calculations'!I32,INDEX(Inputs!$D$2:$R$30,29,MATCH('Scenario Calculations'!I32,Inputs!$D$2:$R$2,0)),0))*12)</f>
        <v>0</v>
      </c>
      <c r="Q32" s="359" t="e">
        <f t="shared" ca="1" si="4"/>
        <v>#DIV/0!</v>
      </c>
      <c r="R32" s="371"/>
      <c r="S32" s="372">
        <f ca="1">IFERROR(INDEX('Inflation Rates'!$A$16:$H$138,MATCH('TSP Traditional'!$H33,'Inflation Rates'!$A$16:$A$138,0),8)/INDEX('Inflation Rates'!$A$16:$H$138,MATCH('TSP Traditional'!$H33,'Inflation Rates'!$A$16:$A$138,0)-1,8)-1,S31)</f>
        <v>2.0000000000000018E-2</v>
      </c>
      <c r="T32" s="372">
        <f ca="1">IFERROR(INDEX('Inflation Rates'!$A$16:$H$138,MATCH('TSP Traditional'!$H33,'Inflation Rates'!$A$16:$A$138,0),6)/INDEX('Inflation Rates'!$A$16:$H$138,MATCH('TSP Traditional'!$H33,'Inflation Rates'!$A$16:$A$138,0)-1,6)-1,T31)</f>
        <v>2.0999999999999908E-2</v>
      </c>
      <c r="U32" s="362">
        <f t="shared" ca="1" si="18"/>
        <v>2043</v>
      </c>
      <c r="V32" s="362">
        <f t="shared" ca="1" si="18"/>
        <v>143</v>
      </c>
      <c r="W32" s="362">
        <v>24</v>
      </c>
      <c r="X32" s="371" t="e">
        <f t="shared" ca="1" si="12"/>
        <v>#DIV/0!</v>
      </c>
      <c r="Y32" s="359" t="e">
        <f ca="1">IF(V32&lt;'Scenario Inputs (SI)'!$D$5,$B$7*((1+$G32)^(W32-1))*$T$2,0)</f>
        <v>#DIV/0!</v>
      </c>
      <c r="Z32" s="359">
        <v>0</v>
      </c>
      <c r="AA32" s="359" t="e">
        <f t="shared" ca="1" si="1"/>
        <v>#DIV/0!</v>
      </c>
      <c r="AB32" s="359" t="e">
        <f ca="1">IF(X32&lt;=0,0,-ABS(IF('Scenario Inputs (SI)'!$D$5&gt;'Scenario Calculations'!V32,0,IF('Scenario Inputs (SI)'!$D$5='Scenario Calculations'!V32,'Scenario Calculations'!X32*'Scenario Calculations'!$B$8,'Scenario Calculations'!AB31*(1+'Scenario Calculations'!S32)))))</f>
        <v>#DIV/0!</v>
      </c>
      <c r="AC32" s="359" t="e">
        <f t="shared" ca="1" si="2"/>
        <v>#DIV/0!</v>
      </c>
      <c r="AG32" s="372">
        <f>IFERROR(INDEX('Inflation Rates'!$A$16:$H$138,MATCH('IRA Traditional'!$H33,'Inflation Rates'!$A$16:$A$138,0),8)/INDEX('Inflation Rates'!$A$16:$H$138,MATCH('IRA Traditional'!$H33,'Inflation Rates'!$A$16:$A$138,0)-1,8)-1,AG31)</f>
        <v>2.0000000000000018E-2</v>
      </c>
      <c r="AH32" s="372">
        <f>IFERROR(INDEX('Inflation Rates'!$A$16:$H$138,MATCH('IRA Traditional'!$H33,'Inflation Rates'!$A$16:$A$138,0),6)/INDEX('Inflation Rates'!$A$16:$H$138,MATCH('IRA Traditional'!$H33,'Inflation Rates'!$A$16:$A$138,0)-1,6)-1,AH31)</f>
        <v>2.0999999999999908E-2</v>
      </c>
      <c r="AI32" s="362">
        <f t="shared" ca="1" si="19"/>
        <v>2043</v>
      </c>
      <c r="AJ32" s="362">
        <f t="shared" ca="1" si="19"/>
        <v>143</v>
      </c>
      <c r="AK32" s="362">
        <v>24</v>
      </c>
      <c r="AL32" s="371">
        <f t="shared" ca="1" si="14"/>
        <v>0</v>
      </c>
      <c r="AM32" s="359">
        <f ca="1">IF(AJ32&lt;'Scenario Inputs (SI)'!$D$5,$AH$2,0)</f>
        <v>0</v>
      </c>
      <c r="AN32" s="359">
        <v>0</v>
      </c>
      <c r="AO32" s="359">
        <f t="shared" ca="1" si="3"/>
        <v>0</v>
      </c>
      <c r="AP32" s="359">
        <f ca="1">IF(AL32&lt;=0,0,IF(AJ32&lt;60,0,IF(AJ32=60,IF('Scenario Inputs (SI)'!$D$5&lt;=60,-AL32*$AH$7,0),IF(AJ32&lt;'Scenario Inputs (SI)'!$D$5,0,IF(AJ32='Scenario Inputs (SI)'!$D$5,-$AH$7*'Scenario Calculations'!AL32,AP31*(1+AG32))))))</f>
        <v>0</v>
      </c>
      <c r="AQ32" s="359">
        <f t="shared" ca="1" si="5"/>
        <v>0</v>
      </c>
      <c r="AU32" s="372">
        <f ca="1">IFERROR(INDEX('Inflation Rates'!$A$16:$H$138,MATCH('IRA Roth'!$H32,'Inflation Rates'!$A$16:$A$138,0),8)/INDEX('Inflation Rates'!$A$16:$H$138,MATCH('IRA Roth'!$H32,'Inflation Rates'!$A$16:$A$138,0)-1,8)-1,AU31)</f>
        <v>2.0000000000000018E-2</v>
      </c>
      <c r="AV32" s="372">
        <f ca="1">IFERROR(INDEX('Inflation Rates'!$A$16:$H$138,MATCH('IRA Roth'!$H32,'Inflation Rates'!$A$16:$A$138,0),6)/INDEX('Inflation Rates'!$A$16:$H$138,MATCH('IRA Roth'!$H32,'Inflation Rates'!$A$16:$A$138,0)-1,6)-1,AV31)</f>
        <v>2.0999999999999908E-2</v>
      </c>
      <c r="AW32" s="362">
        <f t="shared" ca="1" si="20"/>
        <v>2043</v>
      </c>
      <c r="AX32" s="362">
        <f t="shared" ca="1" si="20"/>
        <v>143</v>
      </c>
      <c r="AY32" s="362">
        <v>24</v>
      </c>
      <c r="AZ32" s="371">
        <f t="shared" ca="1" si="16"/>
        <v>0</v>
      </c>
      <c r="BA32" s="359">
        <f ca="1">IF(AX32&lt;'Scenario Inputs (SI)'!$D$5,$AV$2,0)</f>
        <v>0</v>
      </c>
      <c r="BB32" s="359">
        <f t="shared" ca="1" si="6"/>
        <v>0</v>
      </c>
      <c r="BC32" s="359">
        <f t="shared" ca="1" si="7"/>
        <v>0</v>
      </c>
      <c r="BD32" s="359">
        <f ca="1">IF(AZ32&lt;=0,0,IF(AX32&lt;60,0,IF(AX32=60,IF('Scenario Inputs (SI)'!$D$5&lt;=60,-AZ32*$AV$7,0),IF(AX32&lt;'Scenario Inputs (SI)'!$D$5,0,IF(AX32='Scenario Inputs (SI)'!$D$5,-$AV$7*'Scenario Calculations'!AZ32,BD31*(1+AU32))))))</f>
        <v>0</v>
      </c>
      <c r="BE32" s="359">
        <f t="shared" ca="1" si="8"/>
        <v>0</v>
      </c>
    </row>
    <row r="33" spans="6:57" x14ac:dyDescent="0.35">
      <c r="F33" s="372">
        <f ca="1">IFERROR(INDEX('Inflation Rates'!$A$16:$H$138,MATCH('Scenario Calculations'!$H33,'Inflation Rates'!$A$16:$A$138,0),8)/INDEX('Inflation Rates'!$A$16:$H$138,MATCH('Scenario Calculations'!$H33,'Inflation Rates'!$A$16:$A$138,0)-1,8)-1,F32)</f>
        <v>2.0000000000000018E-2</v>
      </c>
      <c r="G33" s="372">
        <f ca="1">IFERROR(INDEX('Inflation Rates'!$A$16:$H$138,MATCH('Scenario Calculations'!$H33,'Inflation Rates'!$A$16:$A$138,0),6)/INDEX('Inflation Rates'!$A$16:$H$138,MATCH('Scenario Calculations'!$H33,'Inflation Rates'!$A$16:$A$138,0)-1,6)-1,G32)</f>
        <v>2.0999999999999908E-2</v>
      </c>
      <c r="H33" s="362">
        <f t="shared" ca="1" si="17"/>
        <v>2044</v>
      </c>
      <c r="I33" s="362">
        <f t="shared" ca="1" si="17"/>
        <v>144</v>
      </c>
      <c r="J33" s="362">
        <v>25</v>
      </c>
      <c r="K33" s="371" t="e">
        <f t="shared" ca="1" si="10"/>
        <v>#DIV/0!</v>
      </c>
      <c r="L33" s="359" t="e">
        <f ca="1">IF(I33&lt;'Scenario Inputs (SI)'!$D$5,$B$7*((1+$G33)^(J33-1))*$B$2,0)</f>
        <v>#DIV/0!</v>
      </c>
      <c r="M33" s="359" t="e">
        <f ca="1">IF(I33&lt;'Scenario Inputs (SI)'!$D$5,$B$3*$B$7*(1+$G33)^(J33-1),0)</f>
        <v>#DIV/0!</v>
      </c>
      <c r="N33" s="359" t="e">
        <f t="shared" ca="1" si="0"/>
        <v>#DIV/0!</v>
      </c>
      <c r="O33" s="359" t="e">
        <f ca="1">IF(K33&lt;=0,0,-ABS(IF('Scenario Inputs (SI)'!$D$5&gt;'Scenario Calculations'!I33,0,IF('Scenario Inputs (SI)'!$D$5='Scenario Calculations'!I33,'Scenario Calculations'!K33*'Scenario Calculations'!$B$8,'Scenario Calculations'!O32*(1+'Scenario Calculations'!F33)))))</f>
        <v>#DIV/0!</v>
      </c>
      <c r="P33" s="359">
        <f ca="1">IF('Scenario Inputs (SI)'!$D$7="No",0,-IF(I33&lt;'Scenario Inputs (SI)'!$D$5,0,IF('Scenario Inputs (SI)'!$D$6&gt;'Scenario Calculations'!I33,INDEX(Inputs!$D$2:$R$30,29,MATCH('Scenario Calculations'!I33,Inputs!$D$2:$R$2,0)),0))*12)</f>
        <v>0</v>
      </c>
      <c r="Q33" s="359" t="e">
        <f t="shared" ca="1" si="4"/>
        <v>#DIV/0!</v>
      </c>
      <c r="S33" s="372">
        <f ca="1">IFERROR(INDEX('Inflation Rates'!$A$16:$H$138,MATCH('TSP Traditional'!$H34,'Inflation Rates'!$A$16:$A$138,0),8)/INDEX('Inflation Rates'!$A$16:$H$138,MATCH('TSP Traditional'!$H34,'Inflation Rates'!$A$16:$A$138,0)-1,8)-1,S32)</f>
        <v>2.0000000000000018E-2</v>
      </c>
      <c r="T33" s="372">
        <f ca="1">IFERROR(INDEX('Inflation Rates'!$A$16:$H$138,MATCH('TSP Traditional'!$H34,'Inflation Rates'!$A$16:$A$138,0),6)/INDEX('Inflation Rates'!$A$16:$H$138,MATCH('TSP Traditional'!$H34,'Inflation Rates'!$A$16:$A$138,0)-1,6)-1,T32)</f>
        <v>2.0999999999999908E-2</v>
      </c>
      <c r="U33" s="362">
        <f t="shared" ca="1" si="18"/>
        <v>2044</v>
      </c>
      <c r="V33" s="362">
        <f t="shared" ca="1" si="18"/>
        <v>144</v>
      </c>
      <c r="W33" s="362">
        <v>25</v>
      </c>
      <c r="X33" s="371" t="e">
        <f t="shared" ca="1" si="12"/>
        <v>#DIV/0!</v>
      </c>
      <c r="Y33" s="359" t="e">
        <f ca="1">IF(V33&lt;'Scenario Inputs (SI)'!$D$5,$B$7*((1+$G33)^(W33-1))*$T$2,0)</f>
        <v>#DIV/0!</v>
      </c>
      <c r="Z33" s="359">
        <v>0</v>
      </c>
      <c r="AA33" s="359" t="e">
        <f t="shared" ca="1" si="1"/>
        <v>#DIV/0!</v>
      </c>
      <c r="AB33" s="359" t="e">
        <f ca="1">IF(X33&lt;=0,0,-ABS(IF('Scenario Inputs (SI)'!$D$5&gt;'Scenario Calculations'!V33,0,IF('Scenario Inputs (SI)'!$D$5='Scenario Calculations'!V33,'Scenario Calculations'!X33*'Scenario Calculations'!$B$8,'Scenario Calculations'!AB32*(1+'Scenario Calculations'!S33)))))</f>
        <v>#DIV/0!</v>
      </c>
      <c r="AC33" s="359" t="e">
        <f t="shared" ca="1" si="2"/>
        <v>#DIV/0!</v>
      </c>
      <c r="AG33" s="372">
        <f>IFERROR(INDEX('Inflation Rates'!$A$16:$H$138,MATCH('IRA Traditional'!$H34,'Inflation Rates'!$A$16:$A$138,0),8)/INDEX('Inflation Rates'!$A$16:$H$138,MATCH('IRA Traditional'!$H34,'Inflation Rates'!$A$16:$A$138,0)-1,8)-1,AG32)</f>
        <v>2.0000000000000018E-2</v>
      </c>
      <c r="AH33" s="372">
        <f>IFERROR(INDEX('Inflation Rates'!$A$16:$H$138,MATCH('IRA Traditional'!$H34,'Inflation Rates'!$A$16:$A$138,0),6)/INDEX('Inflation Rates'!$A$16:$H$138,MATCH('IRA Traditional'!$H34,'Inflation Rates'!$A$16:$A$138,0)-1,6)-1,AH32)</f>
        <v>2.0999999999999908E-2</v>
      </c>
      <c r="AI33" s="362">
        <f t="shared" ca="1" si="19"/>
        <v>2044</v>
      </c>
      <c r="AJ33" s="362">
        <f t="shared" ca="1" si="19"/>
        <v>144</v>
      </c>
      <c r="AK33" s="362">
        <v>25</v>
      </c>
      <c r="AL33" s="371">
        <f t="shared" ca="1" si="14"/>
        <v>0</v>
      </c>
      <c r="AM33" s="359">
        <f ca="1">IF(AJ33&lt;'Scenario Inputs (SI)'!$D$5,$AH$2,0)</f>
        <v>0</v>
      </c>
      <c r="AN33" s="359">
        <v>0</v>
      </c>
      <c r="AO33" s="359">
        <f t="shared" ca="1" si="3"/>
        <v>0</v>
      </c>
      <c r="AP33" s="359">
        <f ca="1">IF(AL33&lt;=0,0,IF(AJ33&lt;60,0,IF(AJ33=60,IF('Scenario Inputs (SI)'!$D$5&lt;=60,-AL33*$AH$7,0),IF(AJ33&lt;'Scenario Inputs (SI)'!$D$5,0,IF(AJ33='Scenario Inputs (SI)'!$D$5,-$AH$7*'Scenario Calculations'!AL33,AP32*(1+AG33))))))</f>
        <v>0</v>
      </c>
      <c r="AQ33" s="359">
        <f t="shared" ca="1" si="5"/>
        <v>0</v>
      </c>
      <c r="AU33" s="372">
        <f ca="1">IFERROR(INDEX('Inflation Rates'!$A$16:$H$138,MATCH('IRA Roth'!$H33,'Inflation Rates'!$A$16:$A$138,0),8)/INDEX('Inflation Rates'!$A$16:$H$138,MATCH('IRA Roth'!$H33,'Inflation Rates'!$A$16:$A$138,0)-1,8)-1,AU32)</f>
        <v>2.0000000000000018E-2</v>
      </c>
      <c r="AV33" s="372">
        <f ca="1">IFERROR(INDEX('Inflation Rates'!$A$16:$H$138,MATCH('IRA Roth'!$H33,'Inflation Rates'!$A$16:$A$138,0),6)/INDEX('Inflation Rates'!$A$16:$H$138,MATCH('IRA Roth'!$H33,'Inflation Rates'!$A$16:$A$138,0)-1,6)-1,AV32)</f>
        <v>2.0999999999999908E-2</v>
      </c>
      <c r="AW33" s="362">
        <f t="shared" ca="1" si="20"/>
        <v>2044</v>
      </c>
      <c r="AX33" s="362">
        <f t="shared" ca="1" si="20"/>
        <v>144</v>
      </c>
      <c r="AY33" s="362">
        <v>25</v>
      </c>
      <c r="AZ33" s="371">
        <f t="shared" ca="1" si="16"/>
        <v>0</v>
      </c>
      <c r="BA33" s="359">
        <f ca="1">IF(AX33&lt;'Scenario Inputs (SI)'!$D$5,$AV$2,0)</f>
        <v>0</v>
      </c>
      <c r="BB33" s="359">
        <f t="shared" ca="1" si="6"/>
        <v>0</v>
      </c>
      <c r="BC33" s="359">
        <f t="shared" ca="1" si="7"/>
        <v>0</v>
      </c>
      <c r="BD33" s="359">
        <f ca="1">IF(AZ33&lt;=0,0,IF(AX33&lt;60,0,IF(AX33=60,IF('Scenario Inputs (SI)'!$D$5&lt;=60,-AZ33*$AV$7,0),IF(AX33&lt;'Scenario Inputs (SI)'!$D$5,0,IF(AX33='Scenario Inputs (SI)'!$D$5,-$AV$7*'Scenario Calculations'!AZ33,BD32*(1+AU33))))))</f>
        <v>0</v>
      </c>
      <c r="BE33" s="359">
        <f t="shared" ca="1" si="8"/>
        <v>0</v>
      </c>
    </row>
    <row r="34" spans="6:57" x14ac:dyDescent="0.35">
      <c r="F34" s="372">
        <f ca="1">IFERROR(INDEX('Inflation Rates'!$A$16:$H$138,MATCH('Scenario Calculations'!$H34,'Inflation Rates'!$A$16:$A$138,0),8)/INDEX('Inflation Rates'!$A$16:$H$138,MATCH('Scenario Calculations'!$H34,'Inflation Rates'!$A$16:$A$138,0)-1,8)-1,F33)</f>
        <v>2.0000000000000018E-2</v>
      </c>
      <c r="G34" s="372">
        <f ca="1">IFERROR(INDEX('Inflation Rates'!$A$16:$H$138,MATCH('Scenario Calculations'!$H34,'Inflation Rates'!$A$16:$A$138,0),6)/INDEX('Inflation Rates'!$A$16:$H$138,MATCH('Scenario Calculations'!$H34,'Inflation Rates'!$A$16:$A$138,0)-1,6)-1,G33)</f>
        <v>2.0999999999999908E-2</v>
      </c>
      <c r="H34" s="362">
        <f t="shared" ca="1" si="17"/>
        <v>2045</v>
      </c>
      <c r="I34" s="362">
        <f t="shared" ca="1" si="17"/>
        <v>145</v>
      </c>
      <c r="J34" s="362">
        <v>26</v>
      </c>
      <c r="K34" s="371" t="e">
        <f t="shared" ca="1" si="10"/>
        <v>#DIV/0!</v>
      </c>
      <c r="L34" s="359" t="e">
        <f ca="1">IF(I34&lt;'Scenario Inputs (SI)'!$D$5,$B$7*((1+$G34)^(J34-1))*$B$2,0)</f>
        <v>#DIV/0!</v>
      </c>
      <c r="M34" s="359" t="e">
        <f ca="1">IF(I34&lt;'Scenario Inputs (SI)'!$D$5,$B$3*$B$7*(1+$G34)^(J34-1),0)</f>
        <v>#DIV/0!</v>
      </c>
      <c r="N34" s="359" t="e">
        <f t="shared" ca="1" si="0"/>
        <v>#DIV/0!</v>
      </c>
      <c r="O34" s="359" t="e">
        <f ca="1">IF(K34&lt;=0,0,-ABS(IF('Scenario Inputs (SI)'!$D$5&gt;'Scenario Calculations'!I34,0,IF('Scenario Inputs (SI)'!$D$5='Scenario Calculations'!I34,'Scenario Calculations'!K34*'Scenario Calculations'!$B$8,'Scenario Calculations'!O33*(1+'Scenario Calculations'!F34)))))</f>
        <v>#DIV/0!</v>
      </c>
      <c r="P34" s="359">
        <f ca="1">IF('Scenario Inputs (SI)'!$D$7="No",0,-IF(I34&lt;'Scenario Inputs (SI)'!$D$5,0,IF('Scenario Inputs (SI)'!$D$6&gt;'Scenario Calculations'!I34,INDEX(Inputs!$D$2:$R$30,29,MATCH('Scenario Calculations'!I34,Inputs!$D$2:$R$2,0)),0))*12)</f>
        <v>0</v>
      </c>
      <c r="Q34" s="359" t="e">
        <f t="shared" ca="1" si="4"/>
        <v>#DIV/0!</v>
      </c>
      <c r="S34" s="372">
        <f ca="1">IFERROR(INDEX('Inflation Rates'!$A$16:$H$138,MATCH('TSP Traditional'!$H35,'Inflation Rates'!$A$16:$A$138,0),8)/INDEX('Inflation Rates'!$A$16:$H$138,MATCH('TSP Traditional'!$H35,'Inflation Rates'!$A$16:$A$138,0)-1,8)-1,S33)</f>
        <v>2.0000000000000018E-2</v>
      </c>
      <c r="T34" s="372">
        <f ca="1">IFERROR(INDEX('Inflation Rates'!$A$16:$H$138,MATCH('TSP Traditional'!$H35,'Inflation Rates'!$A$16:$A$138,0),6)/INDEX('Inflation Rates'!$A$16:$H$138,MATCH('TSP Traditional'!$H35,'Inflation Rates'!$A$16:$A$138,0)-1,6)-1,T33)</f>
        <v>2.0999999999999908E-2</v>
      </c>
      <c r="U34" s="362">
        <f t="shared" ca="1" si="18"/>
        <v>2045</v>
      </c>
      <c r="V34" s="362">
        <f t="shared" ca="1" si="18"/>
        <v>145</v>
      </c>
      <c r="W34" s="362">
        <v>26</v>
      </c>
      <c r="X34" s="371" t="e">
        <f t="shared" ca="1" si="12"/>
        <v>#DIV/0!</v>
      </c>
      <c r="Y34" s="359" t="e">
        <f ca="1">IF(V34&lt;'Scenario Inputs (SI)'!$D$5,$B$7*((1+$G34)^(W34-1))*$T$2,0)</f>
        <v>#DIV/0!</v>
      </c>
      <c r="Z34" s="359">
        <v>0</v>
      </c>
      <c r="AA34" s="359" t="e">
        <f t="shared" ca="1" si="1"/>
        <v>#DIV/0!</v>
      </c>
      <c r="AB34" s="359" t="e">
        <f ca="1">IF(X34&lt;=0,0,-ABS(IF('Scenario Inputs (SI)'!$D$5&gt;'Scenario Calculations'!V34,0,IF('Scenario Inputs (SI)'!$D$5='Scenario Calculations'!V34,'Scenario Calculations'!X34*'Scenario Calculations'!$B$8,'Scenario Calculations'!AB33*(1+'Scenario Calculations'!S34)))))</f>
        <v>#DIV/0!</v>
      </c>
      <c r="AC34" s="359" t="e">
        <f t="shared" ca="1" si="2"/>
        <v>#DIV/0!</v>
      </c>
      <c r="AG34" s="372">
        <f>IFERROR(INDEX('Inflation Rates'!$A$16:$H$138,MATCH('IRA Traditional'!$H35,'Inflation Rates'!$A$16:$A$138,0),8)/INDEX('Inflation Rates'!$A$16:$H$138,MATCH('IRA Traditional'!$H35,'Inflation Rates'!$A$16:$A$138,0)-1,8)-1,AG33)</f>
        <v>2.0000000000000018E-2</v>
      </c>
      <c r="AH34" s="372">
        <f>IFERROR(INDEX('Inflation Rates'!$A$16:$H$138,MATCH('IRA Traditional'!$H35,'Inflation Rates'!$A$16:$A$138,0),6)/INDEX('Inflation Rates'!$A$16:$H$138,MATCH('IRA Traditional'!$H35,'Inflation Rates'!$A$16:$A$138,0)-1,6)-1,AH33)</f>
        <v>2.0999999999999908E-2</v>
      </c>
      <c r="AI34" s="362">
        <f t="shared" ca="1" si="19"/>
        <v>2045</v>
      </c>
      <c r="AJ34" s="362">
        <f t="shared" ca="1" si="19"/>
        <v>145</v>
      </c>
      <c r="AK34" s="362">
        <v>26</v>
      </c>
      <c r="AL34" s="371">
        <f t="shared" ca="1" si="14"/>
        <v>0</v>
      </c>
      <c r="AM34" s="359">
        <f ca="1">IF(AJ34&lt;'Scenario Inputs (SI)'!$D$5,$AH$2,0)</f>
        <v>0</v>
      </c>
      <c r="AN34" s="359">
        <v>0</v>
      </c>
      <c r="AO34" s="359">
        <f t="shared" ca="1" si="3"/>
        <v>0</v>
      </c>
      <c r="AP34" s="359">
        <f ca="1">IF(AL34&lt;=0,0,IF(AJ34&lt;60,0,IF(AJ34=60,IF('Scenario Inputs (SI)'!$D$5&lt;=60,-AL34*$AH$7,0),IF(AJ34&lt;'Scenario Inputs (SI)'!$D$5,0,IF(AJ34='Scenario Inputs (SI)'!$D$5,-$AH$7*'Scenario Calculations'!AL34,AP33*(1+AG34))))))</f>
        <v>0</v>
      </c>
      <c r="AQ34" s="359">
        <f t="shared" ca="1" si="5"/>
        <v>0</v>
      </c>
      <c r="AU34" s="372">
        <f ca="1">IFERROR(INDEX('Inflation Rates'!$A$16:$H$138,MATCH('IRA Roth'!$H34,'Inflation Rates'!$A$16:$A$138,0),8)/INDEX('Inflation Rates'!$A$16:$H$138,MATCH('IRA Roth'!$H34,'Inflation Rates'!$A$16:$A$138,0)-1,8)-1,AU33)</f>
        <v>2.0000000000000018E-2</v>
      </c>
      <c r="AV34" s="372">
        <f ca="1">IFERROR(INDEX('Inflation Rates'!$A$16:$H$138,MATCH('IRA Roth'!$H34,'Inflation Rates'!$A$16:$A$138,0),6)/INDEX('Inflation Rates'!$A$16:$H$138,MATCH('IRA Roth'!$H34,'Inflation Rates'!$A$16:$A$138,0)-1,6)-1,AV33)</f>
        <v>2.0999999999999908E-2</v>
      </c>
      <c r="AW34" s="362">
        <f t="shared" ca="1" si="20"/>
        <v>2045</v>
      </c>
      <c r="AX34" s="362">
        <f t="shared" ca="1" si="20"/>
        <v>145</v>
      </c>
      <c r="AY34" s="362">
        <v>26</v>
      </c>
      <c r="AZ34" s="371">
        <f t="shared" ca="1" si="16"/>
        <v>0</v>
      </c>
      <c r="BA34" s="359">
        <f ca="1">IF(AX34&lt;'Scenario Inputs (SI)'!$D$5,$AV$2,0)</f>
        <v>0</v>
      </c>
      <c r="BB34" s="359">
        <f t="shared" ca="1" si="6"/>
        <v>0</v>
      </c>
      <c r="BC34" s="359">
        <f t="shared" ca="1" si="7"/>
        <v>0</v>
      </c>
      <c r="BD34" s="359">
        <f ca="1">IF(AZ34&lt;=0,0,IF(AX34&lt;60,0,IF(AX34=60,IF('Scenario Inputs (SI)'!$D$5&lt;=60,-AZ34*$AV$7,0),IF(AX34&lt;'Scenario Inputs (SI)'!$D$5,0,IF(AX34='Scenario Inputs (SI)'!$D$5,-$AV$7*'Scenario Calculations'!AZ34,BD33*(1+AU34))))))</f>
        <v>0</v>
      </c>
      <c r="BE34" s="359">
        <f t="shared" ca="1" si="8"/>
        <v>0</v>
      </c>
    </row>
    <row r="35" spans="6:57" x14ac:dyDescent="0.35">
      <c r="F35" s="372">
        <f ca="1">IFERROR(INDEX('Inflation Rates'!$A$16:$H$138,MATCH('Scenario Calculations'!$H35,'Inflation Rates'!$A$16:$A$138,0),8)/INDEX('Inflation Rates'!$A$16:$H$138,MATCH('Scenario Calculations'!$H35,'Inflation Rates'!$A$16:$A$138,0)-1,8)-1,F34)</f>
        <v>2.0000000000000018E-2</v>
      </c>
      <c r="G35" s="372">
        <f ca="1">IFERROR(INDEX('Inflation Rates'!$A$16:$H$138,MATCH('Scenario Calculations'!$H35,'Inflation Rates'!$A$16:$A$138,0),6)/INDEX('Inflation Rates'!$A$16:$H$138,MATCH('Scenario Calculations'!$H35,'Inflation Rates'!$A$16:$A$138,0)-1,6)-1,G34)</f>
        <v>2.0999999999999908E-2</v>
      </c>
      <c r="H35" s="362">
        <f t="shared" ca="1" si="17"/>
        <v>2046</v>
      </c>
      <c r="I35" s="362">
        <f t="shared" ca="1" si="17"/>
        <v>146</v>
      </c>
      <c r="J35" s="362">
        <v>27</v>
      </c>
      <c r="K35" s="371" t="e">
        <f t="shared" ca="1" si="10"/>
        <v>#DIV/0!</v>
      </c>
      <c r="L35" s="359" t="e">
        <f ca="1">IF(I35&lt;'Scenario Inputs (SI)'!$D$5,$B$7*((1+$G35)^(J35-1))*$B$2,0)</f>
        <v>#DIV/0!</v>
      </c>
      <c r="M35" s="359" t="e">
        <f ca="1">IF(I35&lt;'Scenario Inputs (SI)'!$D$5,$B$3*$B$7*(1+$G35)^(J35-1),0)</f>
        <v>#DIV/0!</v>
      </c>
      <c r="N35" s="359" t="e">
        <f t="shared" ca="1" si="0"/>
        <v>#DIV/0!</v>
      </c>
      <c r="O35" s="359" t="e">
        <f ca="1">IF(K35&lt;=0,0,-ABS(IF('Scenario Inputs (SI)'!$D$5&gt;'Scenario Calculations'!I35,0,IF('Scenario Inputs (SI)'!$D$5='Scenario Calculations'!I35,'Scenario Calculations'!K35*'Scenario Calculations'!$B$8,'Scenario Calculations'!O34*(1+'Scenario Calculations'!F35)))))</f>
        <v>#DIV/0!</v>
      </c>
      <c r="P35" s="359">
        <f ca="1">IF('Scenario Inputs (SI)'!$D$7="No",0,-IF(I35&lt;'Scenario Inputs (SI)'!$D$5,0,IF('Scenario Inputs (SI)'!$D$6&gt;'Scenario Calculations'!I35,INDEX(Inputs!$D$2:$R$30,29,MATCH('Scenario Calculations'!I35,Inputs!$D$2:$R$2,0)),0))*12)</f>
        <v>0</v>
      </c>
      <c r="Q35" s="359" t="e">
        <f t="shared" ca="1" si="4"/>
        <v>#DIV/0!</v>
      </c>
      <c r="S35" s="372">
        <f ca="1">IFERROR(INDEX('Inflation Rates'!$A$16:$H$138,MATCH('TSP Traditional'!$H36,'Inflation Rates'!$A$16:$A$138,0),8)/INDEX('Inflation Rates'!$A$16:$H$138,MATCH('TSP Traditional'!$H36,'Inflation Rates'!$A$16:$A$138,0)-1,8)-1,S34)</f>
        <v>2.0000000000000018E-2</v>
      </c>
      <c r="T35" s="372">
        <f ca="1">IFERROR(INDEX('Inflation Rates'!$A$16:$H$138,MATCH('TSP Traditional'!$H36,'Inflation Rates'!$A$16:$A$138,0),6)/INDEX('Inflation Rates'!$A$16:$H$138,MATCH('TSP Traditional'!$H36,'Inflation Rates'!$A$16:$A$138,0)-1,6)-1,T34)</f>
        <v>2.0999999999999908E-2</v>
      </c>
      <c r="U35" s="362">
        <f t="shared" ca="1" si="18"/>
        <v>2046</v>
      </c>
      <c r="V35" s="362">
        <f t="shared" ca="1" si="18"/>
        <v>146</v>
      </c>
      <c r="W35" s="362">
        <v>27</v>
      </c>
      <c r="X35" s="371" t="e">
        <f t="shared" ca="1" si="12"/>
        <v>#DIV/0!</v>
      </c>
      <c r="Y35" s="359" t="e">
        <f ca="1">IF(V35&lt;'Scenario Inputs (SI)'!$D$5,$B$7*((1+$G35)^(W35-1))*$T$2,0)</f>
        <v>#DIV/0!</v>
      </c>
      <c r="Z35" s="359">
        <v>0</v>
      </c>
      <c r="AA35" s="359" t="e">
        <f t="shared" ca="1" si="1"/>
        <v>#DIV/0!</v>
      </c>
      <c r="AB35" s="359" t="e">
        <f ca="1">IF(X35&lt;=0,0,-ABS(IF('Scenario Inputs (SI)'!$D$5&gt;'Scenario Calculations'!V35,0,IF('Scenario Inputs (SI)'!$D$5='Scenario Calculations'!V35,'Scenario Calculations'!X35*'Scenario Calculations'!$B$8,'Scenario Calculations'!AB34*(1+'Scenario Calculations'!S35)))))</f>
        <v>#DIV/0!</v>
      </c>
      <c r="AC35" s="359" t="e">
        <f t="shared" ca="1" si="2"/>
        <v>#DIV/0!</v>
      </c>
      <c r="AG35" s="372">
        <f>IFERROR(INDEX('Inflation Rates'!$A$16:$H$138,MATCH('IRA Traditional'!$H36,'Inflation Rates'!$A$16:$A$138,0),8)/INDEX('Inflation Rates'!$A$16:$H$138,MATCH('IRA Traditional'!$H36,'Inflation Rates'!$A$16:$A$138,0)-1,8)-1,AG34)</f>
        <v>2.0000000000000018E-2</v>
      </c>
      <c r="AH35" s="372">
        <f>IFERROR(INDEX('Inflation Rates'!$A$16:$H$138,MATCH('IRA Traditional'!$H36,'Inflation Rates'!$A$16:$A$138,0),6)/INDEX('Inflation Rates'!$A$16:$H$138,MATCH('IRA Traditional'!$H36,'Inflation Rates'!$A$16:$A$138,0)-1,6)-1,AH34)</f>
        <v>2.0999999999999908E-2</v>
      </c>
      <c r="AI35" s="362">
        <f t="shared" ca="1" si="19"/>
        <v>2046</v>
      </c>
      <c r="AJ35" s="362">
        <f t="shared" ca="1" si="19"/>
        <v>146</v>
      </c>
      <c r="AK35" s="362">
        <v>27</v>
      </c>
      <c r="AL35" s="371">
        <f t="shared" ca="1" si="14"/>
        <v>0</v>
      </c>
      <c r="AM35" s="359">
        <f ca="1">IF(AJ35&lt;'Scenario Inputs (SI)'!$D$5,$AH$2,0)</f>
        <v>0</v>
      </c>
      <c r="AN35" s="359">
        <v>0</v>
      </c>
      <c r="AO35" s="359">
        <f t="shared" ca="1" si="3"/>
        <v>0</v>
      </c>
      <c r="AP35" s="359">
        <f ca="1">IF(AL35&lt;=0,0,IF(AJ35&lt;60,0,IF(AJ35=60,IF('Scenario Inputs (SI)'!$D$5&lt;=60,-AL35*$AH$7,0),IF(AJ35&lt;'Scenario Inputs (SI)'!$D$5,0,IF(AJ35='Scenario Inputs (SI)'!$D$5,-$AH$7*'Scenario Calculations'!AL35,AP34*(1+AG35))))))</f>
        <v>0</v>
      </c>
      <c r="AQ35" s="359">
        <f t="shared" ca="1" si="5"/>
        <v>0</v>
      </c>
      <c r="AU35" s="372">
        <f ca="1">IFERROR(INDEX('Inflation Rates'!$A$16:$H$138,MATCH('IRA Roth'!$H35,'Inflation Rates'!$A$16:$A$138,0),8)/INDEX('Inflation Rates'!$A$16:$H$138,MATCH('IRA Roth'!$H35,'Inflation Rates'!$A$16:$A$138,0)-1,8)-1,AU34)</f>
        <v>2.0000000000000018E-2</v>
      </c>
      <c r="AV35" s="372">
        <f ca="1">IFERROR(INDEX('Inflation Rates'!$A$16:$H$138,MATCH('IRA Roth'!$H35,'Inflation Rates'!$A$16:$A$138,0),6)/INDEX('Inflation Rates'!$A$16:$H$138,MATCH('IRA Roth'!$H35,'Inflation Rates'!$A$16:$A$138,0)-1,6)-1,AV34)</f>
        <v>2.0999999999999908E-2</v>
      </c>
      <c r="AW35" s="362">
        <f t="shared" ca="1" si="20"/>
        <v>2046</v>
      </c>
      <c r="AX35" s="362">
        <f t="shared" ca="1" si="20"/>
        <v>146</v>
      </c>
      <c r="AY35" s="362">
        <v>27</v>
      </c>
      <c r="AZ35" s="371">
        <f t="shared" ca="1" si="16"/>
        <v>0</v>
      </c>
      <c r="BA35" s="359">
        <f ca="1">IF(AX35&lt;'Scenario Inputs (SI)'!$D$5,$AV$2,0)</f>
        <v>0</v>
      </c>
      <c r="BB35" s="359">
        <f t="shared" ca="1" si="6"/>
        <v>0</v>
      </c>
      <c r="BC35" s="359">
        <f t="shared" ca="1" si="7"/>
        <v>0</v>
      </c>
      <c r="BD35" s="359">
        <f ca="1">IF(AZ35&lt;=0,0,IF(AX35&lt;60,0,IF(AX35=60,IF('Scenario Inputs (SI)'!$D$5&lt;=60,-AZ35*$AV$7,0),IF(AX35&lt;'Scenario Inputs (SI)'!$D$5,0,IF(AX35='Scenario Inputs (SI)'!$D$5,-$AV$7*'Scenario Calculations'!AZ35,BD34*(1+AU35))))))</f>
        <v>0</v>
      </c>
      <c r="BE35" s="359">
        <f t="shared" ca="1" si="8"/>
        <v>0</v>
      </c>
    </row>
    <row r="36" spans="6:57" x14ac:dyDescent="0.35">
      <c r="F36" s="372">
        <f ca="1">IFERROR(INDEX('Inflation Rates'!$A$16:$H$138,MATCH('Scenario Calculations'!$H36,'Inflation Rates'!$A$16:$A$138,0),8)/INDEX('Inflation Rates'!$A$16:$H$138,MATCH('Scenario Calculations'!$H36,'Inflation Rates'!$A$16:$A$138,0)-1,8)-1,F35)</f>
        <v>2.0000000000000018E-2</v>
      </c>
      <c r="G36" s="372">
        <f ca="1">IFERROR(INDEX('Inflation Rates'!$A$16:$H$138,MATCH('Scenario Calculations'!$H36,'Inflation Rates'!$A$16:$A$138,0),6)/INDEX('Inflation Rates'!$A$16:$H$138,MATCH('Scenario Calculations'!$H36,'Inflation Rates'!$A$16:$A$138,0)-1,6)-1,G35)</f>
        <v>2.0999999999999908E-2</v>
      </c>
      <c r="H36" s="362">
        <f t="shared" ca="1" si="17"/>
        <v>2047</v>
      </c>
      <c r="I36" s="362">
        <f t="shared" ca="1" si="17"/>
        <v>147</v>
      </c>
      <c r="J36" s="362">
        <v>28</v>
      </c>
      <c r="K36" s="371" t="e">
        <f t="shared" ca="1" si="10"/>
        <v>#DIV/0!</v>
      </c>
      <c r="L36" s="359" t="e">
        <f ca="1">IF(I36&lt;'Scenario Inputs (SI)'!$D$5,$B$7*((1+$G36)^(J36-1))*$B$2,0)</f>
        <v>#DIV/0!</v>
      </c>
      <c r="M36" s="359" t="e">
        <f ca="1">IF(I36&lt;'Scenario Inputs (SI)'!$D$5,$B$3*$B$7*(1+$G36)^(J36-1),0)</f>
        <v>#DIV/0!</v>
      </c>
      <c r="N36" s="359" t="e">
        <f t="shared" ca="1" si="0"/>
        <v>#DIV/0!</v>
      </c>
      <c r="O36" s="359" t="e">
        <f ca="1">IF(K36&lt;=0,0,-ABS(IF('Scenario Inputs (SI)'!$D$5&gt;'Scenario Calculations'!I36,0,IF('Scenario Inputs (SI)'!$D$5='Scenario Calculations'!I36,'Scenario Calculations'!K36*'Scenario Calculations'!$B$8,'Scenario Calculations'!O35*(1+'Scenario Calculations'!F36)))))</f>
        <v>#DIV/0!</v>
      </c>
      <c r="P36" s="359">
        <f ca="1">IF('Scenario Inputs (SI)'!$D$7="No",0,-IF(I36&lt;'Scenario Inputs (SI)'!$D$5,0,IF('Scenario Inputs (SI)'!$D$6&gt;'Scenario Calculations'!I36,INDEX(Inputs!$D$2:$R$30,29,MATCH('Scenario Calculations'!I36,Inputs!$D$2:$R$2,0)),0))*12)</f>
        <v>0</v>
      </c>
      <c r="Q36" s="359" t="e">
        <f t="shared" ca="1" si="4"/>
        <v>#DIV/0!</v>
      </c>
      <c r="S36" s="372">
        <f ca="1">IFERROR(INDEX('Inflation Rates'!$A$16:$H$138,MATCH('TSP Traditional'!$H37,'Inflation Rates'!$A$16:$A$138,0),8)/INDEX('Inflation Rates'!$A$16:$H$138,MATCH('TSP Traditional'!$H37,'Inflation Rates'!$A$16:$A$138,0)-1,8)-1,S35)</f>
        <v>2.0000000000000018E-2</v>
      </c>
      <c r="T36" s="372">
        <f ca="1">IFERROR(INDEX('Inflation Rates'!$A$16:$H$138,MATCH('TSP Traditional'!$H37,'Inflation Rates'!$A$16:$A$138,0),6)/INDEX('Inflation Rates'!$A$16:$H$138,MATCH('TSP Traditional'!$H37,'Inflation Rates'!$A$16:$A$138,0)-1,6)-1,T35)</f>
        <v>2.0999999999999908E-2</v>
      </c>
      <c r="U36" s="362">
        <f t="shared" ca="1" si="18"/>
        <v>2047</v>
      </c>
      <c r="V36" s="362">
        <f t="shared" ca="1" si="18"/>
        <v>147</v>
      </c>
      <c r="W36" s="362">
        <v>28</v>
      </c>
      <c r="X36" s="371" t="e">
        <f t="shared" ca="1" si="12"/>
        <v>#DIV/0!</v>
      </c>
      <c r="Y36" s="359" t="e">
        <f ca="1">IF(V36&lt;'Scenario Inputs (SI)'!$D$5,$B$7*((1+$G36)^(W36-1))*$T$2,0)</f>
        <v>#DIV/0!</v>
      </c>
      <c r="Z36" s="359">
        <v>0</v>
      </c>
      <c r="AA36" s="359" t="e">
        <f t="shared" ca="1" si="1"/>
        <v>#DIV/0!</v>
      </c>
      <c r="AB36" s="359" t="e">
        <f ca="1">IF(X36&lt;=0,0,-ABS(IF('Scenario Inputs (SI)'!$D$5&gt;'Scenario Calculations'!V36,0,IF('Scenario Inputs (SI)'!$D$5='Scenario Calculations'!V36,'Scenario Calculations'!X36*'Scenario Calculations'!$B$8,'Scenario Calculations'!AB35*(1+'Scenario Calculations'!S36)))))</f>
        <v>#DIV/0!</v>
      </c>
      <c r="AC36" s="359" t="e">
        <f t="shared" ca="1" si="2"/>
        <v>#DIV/0!</v>
      </c>
      <c r="AG36" s="372">
        <f>IFERROR(INDEX('Inflation Rates'!$A$16:$H$138,MATCH('IRA Traditional'!$H37,'Inflation Rates'!$A$16:$A$138,0),8)/INDEX('Inflation Rates'!$A$16:$H$138,MATCH('IRA Traditional'!$H37,'Inflation Rates'!$A$16:$A$138,0)-1,8)-1,AG35)</f>
        <v>2.0000000000000018E-2</v>
      </c>
      <c r="AH36" s="372">
        <f>IFERROR(INDEX('Inflation Rates'!$A$16:$H$138,MATCH('IRA Traditional'!$H37,'Inflation Rates'!$A$16:$A$138,0),6)/INDEX('Inflation Rates'!$A$16:$H$138,MATCH('IRA Traditional'!$H37,'Inflation Rates'!$A$16:$A$138,0)-1,6)-1,AH35)</f>
        <v>2.0999999999999908E-2</v>
      </c>
      <c r="AI36" s="362">
        <f t="shared" ca="1" si="19"/>
        <v>2047</v>
      </c>
      <c r="AJ36" s="362">
        <f t="shared" ca="1" si="19"/>
        <v>147</v>
      </c>
      <c r="AK36" s="362">
        <v>28</v>
      </c>
      <c r="AL36" s="371">
        <f t="shared" ca="1" si="14"/>
        <v>0</v>
      </c>
      <c r="AM36" s="359">
        <f ca="1">IF(AJ36&lt;'Scenario Inputs (SI)'!$D$5,$AH$2,0)</f>
        <v>0</v>
      </c>
      <c r="AN36" s="359">
        <v>0</v>
      </c>
      <c r="AO36" s="359">
        <f t="shared" ca="1" si="3"/>
        <v>0</v>
      </c>
      <c r="AP36" s="359">
        <f ca="1">IF(AL36&lt;=0,0,IF(AJ36&lt;60,0,IF(AJ36=60,IF('Scenario Inputs (SI)'!$D$5&lt;=60,-AL36*$AH$7,0),IF(AJ36&lt;'Scenario Inputs (SI)'!$D$5,0,IF(AJ36='Scenario Inputs (SI)'!$D$5,-$AH$7*'Scenario Calculations'!AL36,AP35*(1+AG36))))))</f>
        <v>0</v>
      </c>
      <c r="AQ36" s="359">
        <f t="shared" ca="1" si="5"/>
        <v>0</v>
      </c>
      <c r="AU36" s="372">
        <f ca="1">IFERROR(INDEX('Inflation Rates'!$A$16:$H$138,MATCH('IRA Roth'!$H36,'Inflation Rates'!$A$16:$A$138,0),8)/INDEX('Inflation Rates'!$A$16:$H$138,MATCH('IRA Roth'!$H36,'Inflation Rates'!$A$16:$A$138,0)-1,8)-1,AU35)</f>
        <v>2.0000000000000018E-2</v>
      </c>
      <c r="AV36" s="372">
        <f ca="1">IFERROR(INDEX('Inflation Rates'!$A$16:$H$138,MATCH('IRA Roth'!$H36,'Inflation Rates'!$A$16:$A$138,0),6)/INDEX('Inflation Rates'!$A$16:$H$138,MATCH('IRA Roth'!$H36,'Inflation Rates'!$A$16:$A$138,0)-1,6)-1,AV35)</f>
        <v>2.0999999999999908E-2</v>
      </c>
      <c r="AW36" s="362">
        <f t="shared" ca="1" si="20"/>
        <v>2047</v>
      </c>
      <c r="AX36" s="362">
        <f t="shared" ca="1" si="20"/>
        <v>147</v>
      </c>
      <c r="AY36" s="362">
        <v>28</v>
      </c>
      <c r="AZ36" s="371">
        <f t="shared" ca="1" si="16"/>
        <v>0</v>
      </c>
      <c r="BA36" s="359">
        <f ca="1">IF(AX36&lt;'Scenario Inputs (SI)'!$D$5,$AV$2,0)</f>
        <v>0</v>
      </c>
      <c r="BB36" s="359">
        <f t="shared" ca="1" si="6"/>
        <v>0</v>
      </c>
      <c r="BC36" s="359">
        <f t="shared" ca="1" si="7"/>
        <v>0</v>
      </c>
      <c r="BD36" s="359">
        <f ca="1">IF(AZ36&lt;=0,0,IF(AX36&lt;60,0,IF(AX36=60,IF('Scenario Inputs (SI)'!$D$5&lt;=60,-AZ36*$AV$7,0),IF(AX36&lt;'Scenario Inputs (SI)'!$D$5,0,IF(AX36='Scenario Inputs (SI)'!$D$5,-$AV$7*'Scenario Calculations'!AZ36,BD35*(1+AU36))))))</f>
        <v>0</v>
      </c>
      <c r="BE36" s="359">
        <f t="shared" ca="1" si="8"/>
        <v>0</v>
      </c>
    </row>
    <row r="37" spans="6:57" x14ac:dyDescent="0.35">
      <c r="F37" s="372">
        <f ca="1">IFERROR(INDEX('Inflation Rates'!$A$16:$H$138,MATCH('Scenario Calculations'!$H37,'Inflation Rates'!$A$16:$A$138,0),8)/INDEX('Inflation Rates'!$A$16:$H$138,MATCH('Scenario Calculations'!$H37,'Inflation Rates'!$A$16:$A$138,0)-1,8)-1,F36)</f>
        <v>2.0000000000000018E-2</v>
      </c>
      <c r="G37" s="372">
        <f ca="1">IFERROR(INDEX('Inflation Rates'!$A$16:$H$138,MATCH('Scenario Calculations'!$H37,'Inflation Rates'!$A$16:$A$138,0),6)/INDEX('Inflation Rates'!$A$16:$H$138,MATCH('Scenario Calculations'!$H37,'Inflation Rates'!$A$16:$A$138,0)-1,6)-1,G36)</f>
        <v>2.0999999999999908E-2</v>
      </c>
      <c r="H37" s="362">
        <f t="shared" ca="1" si="17"/>
        <v>2048</v>
      </c>
      <c r="I37" s="362">
        <f t="shared" ca="1" si="17"/>
        <v>148</v>
      </c>
      <c r="J37" s="362">
        <v>29</v>
      </c>
      <c r="K37" s="371" t="e">
        <f t="shared" ca="1" si="10"/>
        <v>#DIV/0!</v>
      </c>
      <c r="L37" s="359" t="e">
        <f ca="1">IF(I37&lt;'Scenario Inputs (SI)'!$D$5,$B$7*((1+$G37)^(J37-1))*$B$2,0)</f>
        <v>#DIV/0!</v>
      </c>
      <c r="M37" s="359" t="e">
        <f ca="1">IF(I37&lt;'Scenario Inputs (SI)'!$D$5,$B$3*$B$7*(1+$G37)^(J37-1),0)</f>
        <v>#DIV/0!</v>
      </c>
      <c r="N37" s="359" t="e">
        <f t="shared" ca="1" si="0"/>
        <v>#DIV/0!</v>
      </c>
      <c r="O37" s="359" t="e">
        <f ca="1">IF(K37&lt;=0,0,-ABS(IF('Scenario Inputs (SI)'!$D$5&gt;'Scenario Calculations'!I37,0,IF('Scenario Inputs (SI)'!$D$5='Scenario Calculations'!I37,'Scenario Calculations'!K37*'Scenario Calculations'!$B$8,'Scenario Calculations'!O36*(1+'Scenario Calculations'!F37)))))</f>
        <v>#DIV/0!</v>
      </c>
      <c r="P37" s="359">
        <f ca="1">IF('Scenario Inputs (SI)'!$D$7="No",0,-IF(I37&lt;'Scenario Inputs (SI)'!$D$5,0,IF('Scenario Inputs (SI)'!$D$6&gt;'Scenario Calculations'!I37,INDEX(Inputs!$D$2:$R$30,29,MATCH('Scenario Calculations'!I37,Inputs!$D$2:$R$2,0)),0))*12)</f>
        <v>0</v>
      </c>
      <c r="Q37" s="359" t="e">
        <f t="shared" ca="1" si="4"/>
        <v>#DIV/0!</v>
      </c>
      <c r="S37" s="372">
        <f ca="1">IFERROR(INDEX('Inflation Rates'!$A$16:$H$138,MATCH('TSP Traditional'!$H38,'Inflation Rates'!$A$16:$A$138,0),8)/INDEX('Inflation Rates'!$A$16:$H$138,MATCH('TSP Traditional'!$H38,'Inflation Rates'!$A$16:$A$138,0)-1,8)-1,S36)</f>
        <v>2.0000000000000018E-2</v>
      </c>
      <c r="T37" s="372">
        <f ca="1">IFERROR(INDEX('Inflation Rates'!$A$16:$H$138,MATCH('TSP Traditional'!$H38,'Inflation Rates'!$A$16:$A$138,0),6)/INDEX('Inflation Rates'!$A$16:$H$138,MATCH('TSP Traditional'!$H38,'Inflation Rates'!$A$16:$A$138,0)-1,6)-1,T36)</f>
        <v>2.0999999999999908E-2</v>
      </c>
      <c r="U37" s="362">
        <f t="shared" ca="1" si="18"/>
        <v>2048</v>
      </c>
      <c r="V37" s="362">
        <f t="shared" ca="1" si="18"/>
        <v>148</v>
      </c>
      <c r="W37" s="362">
        <v>29</v>
      </c>
      <c r="X37" s="371" t="e">
        <f t="shared" ca="1" si="12"/>
        <v>#DIV/0!</v>
      </c>
      <c r="Y37" s="359" t="e">
        <f ca="1">IF(V37&lt;'Scenario Inputs (SI)'!$D$5,$B$7*((1+$G37)^(W37-1))*$T$2,0)</f>
        <v>#DIV/0!</v>
      </c>
      <c r="Z37" s="359">
        <v>0</v>
      </c>
      <c r="AA37" s="359" t="e">
        <f t="shared" ca="1" si="1"/>
        <v>#DIV/0!</v>
      </c>
      <c r="AB37" s="359" t="e">
        <f ca="1">IF(X37&lt;=0,0,-ABS(IF('Scenario Inputs (SI)'!$D$5&gt;'Scenario Calculations'!V37,0,IF('Scenario Inputs (SI)'!$D$5='Scenario Calculations'!V37,'Scenario Calculations'!X37*'Scenario Calculations'!$B$8,'Scenario Calculations'!AB36*(1+'Scenario Calculations'!S37)))))</f>
        <v>#DIV/0!</v>
      </c>
      <c r="AC37" s="359" t="e">
        <f t="shared" ca="1" si="2"/>
        <v>#DIV/0!</v>
      </c>
      <c r="AG37" s="372">
        <f>IFERROR(INDEX('Inflation Rates'!$A$16:$H$138,MATCH('IRA Traditional'!$H38,'Inflation Rates'!$A$16:$A$138,0),8)/INDEX('Inflation Rates'!$A$16:$H$138,MATCH('IRA Traditional'!$H38,'Inflation Rates'!$A$16:$A$138,0)-1,8)-1,AG36)</f>
        <v>2.0000000000000018E-2</v>
      </c>
      <c r="AH37" s="372">
        <f>IFERROR(INDEX('Inflation Rates'!$A$16:$H$138,MATCH('IRA Traditional'!$H38,'Inflation Rates'!$A$16:$A$138,0),6)/INDEX('Inflation Rates'!$A$16:$H$138,MATCH('IRA Traditional'!$H38,'Inflation Rates'!$A$16:$A$138,0)-1,6)-1,AH36)</f>
        <v>2.0999999999999908E-2</v>
      </c>
      <c r="AI37" s="362">
        <f t="shared" ca="1" si="19"/>
        <v>2048</v>
      </c>
      <c r="AJ37" s="362">
        <f t="shared" ca="1" si="19"/>
        <v>148</v>
      </c>
      <c r="AK37" s="362">
        <v>29</v>
      </c>
      <c r="AL37" s="371">
        <f t="shared" ca="1" si="14"/>
        <v>0</v>
      </c>
      <c r="AM37" s="359">
        <f ca="1">IF(AJ37&lt;'Scenario Inputs (SI)'!$D$5,$AH$2,0)</f>
        <v>0</v>
      </c>
      <c r="AN37" s="359">
        <v>0</v>
      </c>
      <c r="AO37" s="359">
        <f t="shared" ca="1" si="3"/>
        <v>0</v>
      </c>
      <c r="AP37" s="359">
        <f ca="1">IF(AL37&lt;=0,0,IF(AJ37&lt;60,0,IF(AJ37=60,IF('Scenario Inputs (SI)'!$D$5&lt;=60,-AL37*$AH$7,0),IF(AJ37&lt;'Scenario Inputs (SI)'!$D$5,0,IF(AJ37='Scenario Inputs (SI)'!$D$5,-$AH$7*'Scenario Calculations'!AL37,AP36*(1+AG37))))))</f>
        <v>0</v>
      </c>
      <c r="AQ37" s="359">
        <f t="shared" ca="1" si="5"/>
        <v>0</v>
      </c>
      <c r="AU37" s="372">
        <f ca="1">IFERROR(INDEX('Inflation Rates'!$A$16:$H$138,MATCH('IRA Roth'!$H37,'Inflation Rates'!$A$16:$A$138,0),8)/INDEX('Inflation Rates'!$A$16:$H$138,MATCH('IRA Roth'!$H37,'Inflation Rates'!$A$16:$A$138,0)-1,8)-1,AU36)</f>
        <v>2.0000000000000018E-2</v>
      </c>
      <c r="AV37" s="372">
        <f ca="1">IFERROR(INDEX('Inflation Rates'!$A$16:$H$138,MATCH('IRA Roth'!$H37,'Inflation Rates'!$A$16:$A$138,0),6)/INDEX('Inflation Rates'!$A$16:$H$138,MATCH('IRA Roth'!$H37,'Inflation Rates'!$A$16:$A$138,0)-1,6)-1,AV36)</f>
        <v>2.0999999999999908E-2</v>
      </c>
      <c r="AW37" s="362">
        <f t="shared" ca="1" si="20"/>
        <v>2048</v>
      </c>
      <c r="AX37" s="362">
        <f t="shared" ca="1" si="20"/>
        <v>148</v>
      </c>
      <c r="AY37" s="362">
        <v>29</v>
      </c>
      <c r="AZ37" s="371">
        <f t="shared" ca="1" si="16"/>
        <v>0</v>
      </c>
      <c r="BA37" s="359">
        <f ca="1">IF(AX37&lt;'Scenario Inputs (SI)'!$D$5,$AV$2,0)</f>
        <v>0</v>
      </c>
      <c r="BB37" s="359">
        <f t="shared" ca="1" si="6"/>
        <v>0</v>
      </c>
      <c r="BC37" s="359">
        <f t="shared" ca="1" si="7"/>
        <v>0</v>
      </c>
      <c r="BD37" s="359">
        <f ca="1">IF(AZ37&lt;=0,0,IF(AX37&lt;60,0,IF(AX37=60,IF('Scenario Inputs (SI)'!$D$5&lt;=60,-AZ37*$AV$7,0),IF(AX37&lt;'Scenario Inputs (SI)'!$D$5,0,IF(AX37='Scenario Inputs (SI)'!$D$5,-$AV$7*'Scenario Calculations'!AZ37,BD36*(1+AU37))))))</f>
        <v>0</v>
      </c>
      <c r="BE37" s="359">
        <f t="shared" ca="1" si="8"/>
        <v>0</v>
      </c>
    </row>
    <row r="38" spans="6:57" x14ac:dyDescent="0.35">
      <c r="F38" s="372">
        <f ca="1">IFERROR(INDEX('Inflation Rates'!$A$16:$H$138,MATCH('Scenario Calculations'!$H38,'Inflation Rates'!$A$16:$A$138,0),8)/INDEX('Inflation Rates'!$A$16:$H$138,MATCH('Scenario Calculations'!$H38,'Inflation Rates'!$A$16:$A$138,0)-1,8)-1,F37)</f>
        <v>2.0000000000000018E-2</v>
      </c>
      <c r="G38" s="372">
        <f ca="1">IFERROR(INDEX('Inflation Rates'!$A$16:$H$138,MATCH('Scenario Calculations'!$H38,'Inflation Rates'!$A$16:$A$138,0),6)/INDEX('Inflation Rates'!$A$16:$H$138,MATCH('Scenario Calculations'!$H38,'Inflation Rates'!$A$16:$A$138,0)-1,6)-1,G37)</f>
        <v>2.0999999999999908E-2</v>
      </c>
      <c r="H38" s="362">
        <f t="shared" ca="1" si="17"/>
        <v>2049</v>
      </c>
      <c r="I38" s="362">
        <f t="shared" ca="1" si="17"/>
        <v>149</v>
      </c>
      <c r="J38" s="362">
        <v>30</v>
      </c>
      <c r="K38" s="371" t="e">
        <f t="shared" ca="1" si="10"/>
        <v>#DIV/0!</v>
      </c>
      <c r="L38" s="359" t="e">
        <f ca="1">IF(I38&lt;'Scenario Inputs (SI)'!$D$5,$B$7*((1+$G38)^(J38-1))*$B$2,0)</f>
        <v>#DIV/0!</v>
      </c>
      <c r="M38" s="359" t="e">
        <f ca="1">IF(I38&lt;'Scenario Inputs (SI)'!$D$5,$B$3*$B$7*(1+$G38)^(J38-1),0)</f>
        <v>#DIV/0!</v>
      </c>
      <c r="N38" s="359" t="e">
        <f t="shared" ca="1" si="0"/>
        <v>#DIV/0!</v>
      </c>
      <c r="O38" s="359" t="e">
        <f ca="1">IF(K38&lt;=0,0,-ABS(IF('Scenario Inputs (SI)'!$D$5&gt;'Scenario Calculations'!I38,0,IF('Scenario Inputs (SI)'!$D$5='Scenario Calculations'!I38,'Scenario Calculations'!K38*'Scenario Calculations'!$B$8,'Scenario Calculations'!O37*(1+'Scenario Calculations'!F38)))))</f>
        <v>#DIV/0!</v>
      </c>
      <c r="P38" s="359">
        <f ca="1">IF('Scenario Inputs (SI)'!$D$7="No",0,-IF(I38&lt;'Scenario Inputs (SI)'!$D$5,0,IF('Scenario Inputs (SI)'!$D$6&gt;'Scenario Calculations'!I38,INDEX(Inputs!$D$2:$R$30,29,MATCH('Scenario Calculations'!I38,Inputs!$D$2:$R$2,0)),0))*12)</f>
        <v>0</v>
      </c>
      <c r="Q38" s="359" t="e">
        <f t="shared" ca="1" si="4"/>
        <v>#DIV/0!</v>
      </c>
      <c r="S38" s="372">
        <f ca="1">IFERROR(INDEX('Inflation Rates'!$A$16:$H$138,MATCH('TSP Traditional'!$H39,'Inflation Rates'!$A$16:$A$138,0),8)/INDEX('Inflation Rates'!$A$16:$H$138,MATCH('TSP Traditional'!$H39,'Inflation Rates'!$A$16:$A$138,0)-1,8)-1,S37)</f>
        <v>2.0000000000000018E-2</v>
      </c>
      <c r="T38" s="372">
        <f ca="1">IFERROR(INDEX('Inflation Rates'!$A$16:$H$138,MATCH('TSP Traditional'!$H39,'Inflation Rates'!$A$16:$A$138,0),6)/INDEX('Inflation Rates'!$A$16:$H$138,MATCH('TSP Traditional'!$H39,'Inflation Rates'!$A$16:$A$138,0)-1,6)-1,T37)</f>
        <v>2.0999999999999908E-2</v>
      </c>
      <c r="U38" s="362">
        <f t="shared" ca="1" si="18"/>
        <v>2049</v>
      </c>
      <c r="V38" s="362">
        <f t="shared" ca="1" si="18"/>
        <v>149</v>
      </c>
      <c r="W38" s="362">
        <v>30</v>
      </c>
      <c r="X38" s="371" t="e">
        <f t="shared" ca="1" si="12"/>
        <v>#DIV/0!</v>
      </c>
      <c r="Y38" s="359" t="e">
        <f ca="1">IF(V38&lt;'Scenario Inputs (SI)'!$D$5,$B$7*((1+$G38)^(W38-1))*$T$2,0)</f>
        <v>#DIV/0!</v>
      </c>
      <c r="Z38" s="359">
        <v>0</v>
      </c>
      <c r="AA38" s="359" t="e">
        <f t="shared" ca="1" si="1"/>
        <v>#DIV/0!</v>
      </c>
      <c r="AB38" s="359" t="e">
        <f ca="1">IF(X38&lt;=0,0,-ABS(IF('Scenario Inputs (SI)'!$D$5&gt;'Scenario Calculations'!V38,0,IF('Scenario Inputs (SI)'!$D$5='Scenario Calculations'!V38,'Scenario Calculations'!X38*'Scenario Calculations'!$B$8,'Scenario Calculations'!AB37*(1+'Scenario Calculations'!S38)))))</f>
        <v>#DIV/0!</v>
      </c>
      <c r="AC38" s="359" t="e">
        <f t="shared" ca="1" si="2"/>
        <v>#DIV/0!</v>
      </c>
      <c r="AG38" s="372">
        <f>IFERROR(INDEX('Inflation Rates'!$A$16:$H$138,MATCH('IRA Traditional'!$H39,'Inflation Rates'!$A$16:$A$138,0),8)/INDEX('Inflation Rates'!$A$16:$H$138,MATCH('IRA Traditional'!$H39,'Inflation Rates'!$A$16:$A$138,0)-1,8)-1,AG37)</f>
        <v>2.0000000000000018E-2</v>
      </c>
      <c r="AH38" s="372">
        <f>IFERROR(INDEX('Inflation Rates'!$A$16:$H$138,MATCH('IRA Traditional'!$H39,'Inflation Rates'!$A$16:$A$138,0),6)/INDEX('Inflation Rates'!$A$16:$H$138,MATCH('IRA Traditional'!$H39,'Inflation Rates'!$A$16:$A$138,0)-1,6)-1,AH37)</f>
        <v>2.0999999999999908E-2</v>
      </c>
      <c r="AI38" s="362">
        <f t="shared" ca="1" si="19"/>
        <v>2049</v>
      </c>
      <c r="AJ38" s="362">
        <f t="shared" ca="1" si="19"/>
        <v>149</v>
      </c>
      <c r="AK38" s="362">
        <v>30</v>
      </c>
      <c r="AL38" s="371">
        <f t="shared" ca="1" si="14"/>
        <v>0</v>
      </c>
      <c r="AM38" s="359">
        <f ca="1">IF(AJ38&lt;'Scenario Inputs (SI)'!$D$5,$AH$2,0)</f>
        <v>0</v>
      </c>
      <c r="AN38" s="359">
        <v>0</v>
      </c>
      <c r="AO38" s="359">
        <f t="shared" ca="1" si="3"/>
        <v>0</v>
      </c>
      <c r="AP38" s="359">
        <f ca="1">IF(AL38&lt;=0,0,IF(AJ38&lt;60,0,IF(AJ38=60,IF('Scenario Inputs (SI)'!$D$5&lt;=60,-AL38*$AH$7,0),IF(AJ38&lt;'Scenario Inputs (SI)'!$D$5,0,IF(AJ38='Scenario Inputs (SI)'!$D$5,-$AH$7*'Scenario Calculations'!AL38,AP37*(1+AG38))))))</f>
        <v>0</v>
      </c>
      <c r="AQ38" s="359">
        <f t="shared" ca="1" si="5"/>
        <v>0</v>
      </c>
      <c r="AU38" s="372">
        <f ca="1">IFERROR(INDEX('Inflation Rates'!$A$16:$H$138,MATCH('IRA Roth'!$H38,'Inflation Rates'!$A$16:$A$138,0),8)/INDEX('Inflation Rates'!$A$16:$H$138,MATCH('IRA Roth'!$H38,'Inflation Rates'!$A$16:$A$138,0)-1,8)-1,AU37)</f>
        <v>2.0000000000000018E-2</v>
      </c>
      <c r="AV38" s="372">
        <f ca="1">IFERROR(INDEX('Inflation Rates'!$A$16:$H$138,MATCH('IRA Roth'!$H38,'Inflation Rates'!$A$16:$A$138,0),6)/INDEX('Inflation Rates'!$A$16:$H$138,MATCH('IRA Roth'!$H38,'Inflation Rates'!$A$16:$A$138,0)-1,6)-1,AV37)</f>
        <v>2.0999999999999908E-2</v>
      </c>
      <c r="AW38" s="362">
        <f t="shared" ca="1" si="20"/>
        <v>2049</v>
      </c>
      <c r="AX38" s="362">
        <f t="shared" ca="1" si="20"/>
        <v>149</v>
      </c>
      <c r="AY38" s="362">
        <v>30</v>
      </c>
      <c r="AZ38" s="371">
        <f t="shared" ca="1" si="16"/>
        <v>0</v>
      </c>
      <c r="BA38" s="359">
        <f ca="1">IF(AX38&lt;'Scenario Inputs (SI)'!$D$5,$AV$2,0)</f>
        <v>0</v>
      </c>
      <c r="BB38" s="359">
        <f t="shared" ca="1" si="6"/>
        <v>0</v>
      </c>
      <c r="BC38" s="359">
        <f t="shared" ca="1" si="7"/>
        <v>0</v>
      </c>
      <c r="BD38" s="359">
        <f ca="1">IF(AZ38&lt;=0,0,IF(AX38&lt;60,0,IF(AX38=60,IF('Scenario Inputs (SI)'!$D$5&lt;=60,-AZ38*$AV$7,0),IF(AX38&lt;'Scenario Inputs (SI)'!$D$5,0,IF(AX38='Scenario Inputs (SI)'!$D$5,-$AV$7*'Scenario Calculations'!AZ38,BD37*(1+AU38))))))</f>
        <v>0</v>
      </c>
      <c r="BE38" s="359">
        <f t="shared" ca="1" si="8"/>
        <v>0</v>
      </c>
    </row>
    <row r="39" spans="6:57" x14ac:dyDescent="0.35">
      <c r="F39" s="372">
        <f ca="1">IFERROR(INDEX('Inflation Rates'!$A$16:$H$138,MATCH('Scenario Calculations'!$H39,'Inflation Rates'!$A$16:$A$138,0),8)/INDEX('Inflation Rates'!$A$16:$H$138,MATCH('Scenario Calculations'!$H39,'Inflation Rates'!$A$16:$A$138,0)-1,8)-1,F38)</f>
        <v>2.0000000000000018E-2</v>
      </c>
      <c r="G39" s="372">
        <f ca="1">IFERROR(INDEX('Inflation Rates'!$A$16:$H$138,MATCH('Scenario Calculations'!$H39,'Inflation Rates'!$A$16:$A$138,0),6)/INDEX('Inflation Rates'!$A$16:$H$138,MATCH('Scenario Calculations'!$H39,'Inflation Rates'!$A$16:$A$138,0)-1,6)-1,G38)</f>
        <v>2.0999999999999908E-2</v>
      </c>
      <c r="H39" s="362">
        <f t="shared" ca="1" si="17"/>
        <v>2050</v>
      </c>
      <c r="I39" s="362">
        <f t="shared" ca="1" si="17"/>
        <v>150</v>
      </c>
      <c r="J39" s="362">
        <v>31</v>
      </c>
      <c r="K39" s="371" t="e">
        <f t="shared" ca="1" si="10"/>
        <v>#DIV/0!</v>
      </c>
      <c r="L39" s="359" t="e">
        <f ca="1">IF(I39&lt;'Scenario Inputs (SI)'!$D$5,$B$7*((1+$G39)^(J39-1))*$B$2,0)</f>
        <v>#DIV/0!</v>
      </c>
      <c r="M39" s="359" t="e">
        <f ca="1">IF(I39&lt;'Scenario Inputs (SI)'!$D$5,$B$3*$B$7*(1+$G39)^(J39-1),0)</f>
        <v>#DIV/0!</v>
      </c>
      <c r="N39" s="359" t="e">
        <f t="shared" ca="1" si="0"/>
        <v>#DIV/0!</v>
      </c>
      <c r="O39" s="359" t="e">
        <f ca="1">IF(K39&lt;=0,0,-ABS(IF('Scenario Inputs (SI)'!$D$5&gt;'Scenario Calculations'!I39,0,IF('Scenario Inputs (SI)'!$D$5='Scenario Calculations'!I39,'Scenario Calculations'!K39*'Scenario Calculations'!$B$8,'Scenario Calculations'!O38*(1+'Scenario Calculations'!F39)))))</f>
        <v>#DIV/0!</v>
      </c>
      <c r="P39" s="359">
        <f ca="1">IF('Scenario Inputs (SI)'!$D$7="No",0,-IF(I39&lt;'Scenario Inputs (SI)'!$D$5,0,IF('Scenario Inputs (SI)'!$D$6&gt;'Scenario Calculations'!I39,INDEX(Inputs!$D$2:$R$30,29,MATCH('Scenario Calculations'!I39,Inputs!$D$2:$R$2,0)),0))*12)</f>
        <v>0</v>
      </c>
      <c r="Q39" s="359" t="e">
        <f t="shared" ca="1" si="4"/>
        <v>#DIV/0!</v>
      </c>
      <c r="S39" s="372">
        <f ca="1">IFERROR(INDEX('Inflation Rates'!$A$16:$H$138,MATCH('TSP Traditional'!$H40,'Inflation Rates'!$A$16:$A$138,0),8)/INDEX('Inflation Rates'!$A$16:$H$138,MATCH('TSP Traditional'!$H40,'Inflation Rates'!$A$16:$A$138,0)-1,8)-1,S38)</f>
        <v>2.0000000000000018E-2</v>
      </c>
      <c r="T39" s="372">
        <f ca="1">IFERROR(INDEX('Inflation Rates'!$A$16:$H$138,MATCH('TSP Traditional'!$H40,'Inflation Rates'!$A$16:$A$138,0),6)/INDEX('Inflation Rates'!$A$16:$H$138,MATCH('TSP Traditional'!$H40,'Inflation Rates'!$A$16:$A$138,0)-1,6)-1,T38)</f>
        <v>2.0999999999999908E-2</v>
      </c>
      <c r="U39" s="362">
        <f t="shared" ca="1" si="18"/>
        <v>2050</v>
      </c>
      <c r="V39" s="362">
        <f t="shared" ca="1" si="18"/>
        <v>150</v>
      </c>
      <c r="W39" s="362">
        <v>31</v>
      </c>
      <c r="X39" s="371" t="e">
        <f t="shared" ca="1" si="12"/>
        <v>#DIV/0!</v>
      </c>
      <c r="Y39" s="359" t="e">
        <f ca="1">IF(V39&lt;'Scenario Inputs (SI)'!$D$5,$B$7*((1+$G39)^(W39-1))*$T$2,0)</f>
        <v>#DIV/0!</v>
      </c>
      <c r="Z39" s="359">
        <v>0</v>
      </c>
      <c r="AA39" s="359" t="e">
        <f t="shared" ca="1" si="1"/>
        <v>#DIV/0!</v>
      </c>
      <c r="AB39" s="359" t="e">
        <f ca="1">IF(X39&lt;=0,0,-ABS(IF('Scenario Inputs (SI)'!$D$5&gt;'Scenario Calculations'!V39,0,IF('Scenario Inputs (SI)'!$D$5='Scenario Calculations'!V39,'Scenario Calculations'!X39*'Scenario Calculations'!$B$8,'Scenario Calculations'!AB38*(1+'Scenario Calculations'!S39)))))</f>
        <v>#DIV/0!</v>
      </c>
      <c r="AC39" s="359" t="e">
        <f t="shared" ca="1" si="2"/>
        <v>#DIV/0!</v>
      </c>
      <c r="AG39" s="372">
        <f>IFERROR(INDEX('Inflation Rates'!$A$16:$H$138,MATCH('IRA Traditional'!$H40,'Inflation Rates'!$A$16:$A$138,0),8)/INDEX('Inflation Rates'!$A$16:$H$138,MATCH('IRA Traditional'!$H40,'Inflation Rates'!$A$16:$A$138,0)-1,8)-1,AG38)</f>
        <v>2.0000000000000018E-2</v>
      </c>
      <c r="AH39" s="372">
        <f>IFERROR(INDEX('Inflation Rates'!$A$16:$H$138,MATCH('IRA Traditional'!$H40,'Inflation Rates'!$A$16:$A$138,0),6)/INDEX('Inflation Rates'!$A$16:$H$138,MATCH('IRA Traditional'!$H40,'Inflation Rates'!$A$16:$A$138,0)-1,6)-1,AH38)</f>
        <v>2.0999999999999908E-2</v>
      </c>
      <c r="AI39" s="362">
        <f t="shared" ca="1" si="19"/>
        <v>2050</v>
      </c>
      <c r="AJ39" s="362">
        <f t="shared" ca="1" si="19"/>
        <v>150</v>
      </c>
      <c r="AK39" s="362">
        <v>31</v>
      </c>
      <c r="AL39" s="371">
        <f t="shared" ca="1" si="14"/>
        <v>0</v>
      </c>
      <c r="AM39" s="359">
        <f ca="1">IF(AJ39&lt;'Scenario Inputs (SI)'!$D$5,$AH$2,0)</f>
        <v>0</v>
      </c>
      <c r="AN39" s="359">
        <v>0</v>
      </c>
      <c r="AO39" s="359">
        <f t="shared" ca="1" si="3"/>
        <v>0</v>
      </c>
      <c r="AP39" s="359">
        <f ca="1">IF(AL39&lt;=0,0,IF(AJ39&lt;60,0,IF(AJ39=60,IF('Scenario Inputs (SI)'!$D$5&lt;=60,-AL39*$AH$7,0),IF(AJ39&lt;'Scenario Inputs (SI)'!$D$5,0,IF(AJ39='Scenario Inputs (SI)'!$D$5,-$AH$7*'Scenario Calculations'!AL39,AP38*(1+AG39))))))</f>
        <v>0</v>
      </c>
      <c r="AQ39" s="359">
        <f t="shared" ca="1" si="5"/>
        <v>0</v>
      </c>
      <c r="AU39" s="372">
        <f ca="1">IFERROR(INDEX('Inflation Rates'!$A$16:$H$138,MATCH('IRA Roth'!$H39,'Inflation Rates'!$A$16:$A$138,0),8)/INDEX('Inflation Rates'!$A$16:$H$138,MATCH('IRA Roth'!$H39,'Inflation Rates'!$A$16:$A$138,0)-1,8)-1,AU38)</f>
        <v>2.0000000000000018E-2</v>
      </c>
      <c r="AV39" s="372">
        <f ca="1">IFERROR(INDEX('Inflation Rates'!$A$16:$H$138,MATCH('IRA Roth'!$H39,'Inflation Rates'!$A$16:$A$138,0),6)/INDEX('Inflation Rates'!$A$16:$H$138,MATCH('IRA Roth'!$H39,'Inflation Rates'!$A$16:$A$138,0)-1,6)-1,AV38)</f>
        <v>2.0999999999999908E-2</v>
      </c>
      <c r="AW39" s="362">
        <f t="shared" ca="1" si="20"/>
        <v>2050</v>
      </c>
      <c r="AX39" s="362">
        <f t="shared" ca="1" si="20"/>
        <v>150</v>
      </c>
      <c r="AY39" s="362">
        <v>31</v>
      </c>
      <c r="AZ39" s="371">
        <f t="shared" ca="1" si="16"/>
        <v>0</v>
      </c>
      <c r="BA39" s="359">
        <f ca="1">IF(AX39&lt;'Scenario Inputs (SI)'!$D$5,$AV$2,0)</f>
        <v>0</v>
      </c>
      <c r="BB39" s="359">
        <f t="shared" ca="1" si="6"/>
        <v>0</v>
      </c>
      <c r="BC39" s="359">
        <f t="shared" ca="1" si="7"/>
        <v>0</v>
      </c>
      <c r="BD39" s="359">
        <f ca="1">IF(AZ39&lt;=0,0,IF(AX39&lt;60,0,IF(AX39=60,IF('Scenario Inputs (SI)'!$D$5&lt;=60,-AZ39*$AV$7,0),IF(AX39&lt;'Scenario Inputs (SI)'!$D$5,0,IF(AX39='Scenario Inputs (SI)'!$D$5,-$AV$7*'Scenario Calculations'!AZ39,BD38*(1+AU39))))))</f>
        <v>0</v>
      </c>
      <c r="BE39" s="359">
        <f t="shared" ca="1" si="8"/>
        <v>0</v>
      </c>
    </row>
    <row r="40" spans="6:57" x14ac:dyDescent="0.35">
      <c r="F40" s="372">
        <f ca="1">IFERROR(INDEX('Inflation Rates'!$A$16:$H$138,MATCH('Scenario Calculations'!$H40,'Inflation Rates'!$A$16:$A$138,0),8)/INDEX('Inflation Rates'!$A$16:$H$138,MATCH('Scenario Calculations'!$H40,'Inflation Rates'!$A$16:$A$138,0)-1,8)-1,F39)</f>
        <v>2.0000000000000018E-2</v>
      </c>
      <c r="G40" s="372">
        <f ca="1">IFERROR(INDEX('Inflation Rates'!$A$16:$H$138,MATCH('Scenario Calculations'!$H40,'Inflation Rates'!$A$16:$A$138,0),6)/INDEX('Inflation Rates'!$A$16:$H$138,MATCH('Scenario Calculations'!$H40,'Inflation Rates'!$A$16:$A$138,0)-1,6)-1,G39)</f>
        <v>2.0999999999999908E-2</v>
      </c>
      <c r="H40" s="362">
        <f t="shared" ca="1" si="17"/>
        <v>2051</v>
      </c>
      <c r="I40" s="362">
        <f t="shared" ca="1" si="17"/>
        <v>151</v>
      </c>
      <c r="J40" s="362">
        <v>32</v>
      </c>
      <c r="K40" s="371" t="e">
        <f t="shared" ca="1" si="10"/>
        <v>#DIV/0!</v>
      </c>
      <c r="L40" s="359" t="e">
        <f ca="1">IF(I40&lt;'Scenario Inputs (SI)'!$D$5,$B$7*((1+$G40)^(J40-1))*$B$2,0)</f>
        <v>#DIV/0!</v>
      </c>
      <c r="M40" s="359" t="e">
        <f ca="1">IF(I40&lt;'Scenario Inputs (SI)'!$D$5,$B$3*$B$7*(1+$G40)^(J40-1),0)</f>
        <v>#DIV/0!</v>
      </c>
      <c r="N40" s="359" t="e">
        <f t="shared" ca="1" si="0"/>
        <v>#DIV/0!</v>
      </c>
      <c r="O40" s="359" t="e">
        <f ca="1">IF(K40&lt;=0,0,-ABS(IF('Scenario Inputs (SI)'!$D$5&gt;'Scenario Calculations'!I40,0,IF('Scenario Inputs (SI)'!$D$5='Scenario Calculations'!I40,'Scenario Calculations'!K40*'Scenario Calculations'!$B$8,'Scenario Calculations'!O39*(1+'Scenario Calculations'!F40)))))</f>
        <v>#DIV/0!</v>
      </c>
      <c r="P40" s="359">
        <f ca="1">IF('Scenario Inputs (SI)'!$D$7="No",0,-IF(I40&lt;'Scenario Inputs (SI)'!$D$5,0,IF('Scenario Inputs (SI)'!$D$6&gt;'Scenario Calculations'!I40,INDEX(Inputs!$D$2:$R$30,29,MATCH('Scenario Calculations'!I40,Inputs!$D$2:$R$2,0)),0))*12)</f>
        <v>0</v>
      </c>
      <c r="Q40" s="359" t="e">
        <f t="shared" ca="1" si="4"/>
        <v>#DIV/0!</v>
      </c>
      <c r="S40" s="372">
        <f ca="1">IFERROR(INDEX('Inflation Rates'!$A$16:$H$138,MATCH('TSP Traditional'!$H41,'Inflation Rates'!$A$16:$A$138,0),8)/INDEX('Inflation Rates'!$A$16:$H$138,MATCH('TSP Traditional'!$H41,'Inflation Rates'!$A$16:$A$138,0)-1,8)-1,S39)</f>
        <v>2.0000000000000018E-2</v>
      </c>
      <c r="T40" s="372">
        <f ca="1">IFERROR(INDEX('Inflation Rates'!$A$16:$H$138,MATCH('TSP Traditional'!$H41,'Inflation Rates'!$A$16:$A$138,0),6)/INDEX('Inflation Rates'!$A$16:$H$138,MATCH('TSP Traditional'!$H41,'Inflation Rates'!$A$16:$A$138,0)-1,6)-1,T39)</f>
        <v>2.0999999999999908E-2</v>
      </c>
      <c r="U40" s="362">
        <f t="shared" ca="1" si="18"/>
        <v>2051</v>
      </c>
      <c r="V40" s="362">
        <f t="shared" ca="1" si="18"/>
        <v>151</v>
      </c>
      <c r="W40" s="362">
        <v>32</v>
      </c>
      <c r="X40" s="371" t="e">
        <f t="shared" ca="1" si="12"/>
        <v>#DIV/0!</v>
      </c>
      <c r="Y40" s="359" t="e">
        <f ca="1">IF(V40&lt;'Scenario Inputs (SI)'!$D$5,$B$7*((1+$G40)^(W40-1))*$T$2,0)</f>
        <v>#DIV/0!</v>
      </c>
      <c r="Z40" s="359">
        <v>0</v>
      </c>
      <c r="AA40" s="359" t="e">
        <f t="shared" ca="1" si="1"/>
        <v>#DIV/0!</v>
      </c>
      <c r="AB40" s="359" t="e">
        <f ca="1">IF(X40&lt;=0,0,-ABS(IF('Scenario Inputs (SI)'!$D$5&gt;'Scenario Calculations'!V40,0,IF('Scenario Inputs (SI)'!$D$5='Scenario Calculations'!V40,'Scenario Calculations'!X40*'Scenario Calculations'!$B$8,'Scenario Calculations'!AB39*(1+'Scenario Calculations'!S40)))))</f>
        <v>#DIV/0!</v>
      </c>
      <c r="AC40" s="359" t="e">
        <f t="shared" ca="1" si="2"/>
        <v>#DIV/0!</v>
      </c>
      <c r="AG40" s="372">
        <f>IFERROR(INDEX('Inflation Rates'!$A$16:$H$138,MATCH('IRA Traditional'!$H41,'Inflation Rates'!$A$16:$A$138,0),8)/INDEX('Inflation Rates'!$A$16:$H$138,MATCH('IRA Traditional'!$H41,'Inflation Rates'!$A$16:$A$138,0)-1,8)-1,AG39)</f>
        <v>2.0000000000000018E-2</v>
      </c>
      <c r="AH40" s="372">
        <f>IFERROR(INDEX('Inflation Rates'!$A$16:$H$138,MATCH('IRA Traditional'!$H41,'Inflation Rates'!$A$16:$A$138,0),6)/INDEX('Inflation Rates'!$A$16:$H$138,MATCH('IRA Traditional'!$H41,'Inflation Rates'!$A$16:$A$138,0)-1,6)-1,AH39)</f>
        <v>2.0999999999999908E-2</v>
      </c>
      <c r="AI40" s="362">
        <f t="shared" ca="1" si="19"/>
        <v>2051</v>
      </c>
      <c r="AJ40" s="362">
        <f t="shared" ca="1" si="19"/>
        <v>151</v>
      </c>
      <c r="AK40" s="362">
        <v>32</v>
      </c>
      <c r="AL40" s="371">
        <f t="shared" ca="1" si="14"/>
        <v>0</v>
      </c>
      <c r="AM40" s="359">
        <f ca="1">IF(AJ40&lt;'Scenario Inputs (SI)'!$D$5,$AH$2,0)</f>
        <v>0</v>
      </c>
      <c r="AN40" s="359">
        <v>0</v>
      </c>
      <c r="AO40" s="359">
        <f t="shared" ca="1" si="3"/>
        <v>0</v>
      </c>
      <c r="AP40" s="359">
        <f ca="1">IF(AL40&lt;=0,0,IF(AJ40&lt;60,0,IF(AJ40=60,IF('Scenario Inputs (SI)'!$D$5&lt;=60,-AL40*$AH$7,0),IF(AJ40&lt;'Scenario Inputs (SI)'!$D$5,0,IF(AJ40='Scenario Inputs (SI)'!$D$5,-$AH$7*'Scenario Calculations'!AL40,AP39*(1+AG40))))))</f>
        <v>0</v>
      </c>
      <c r="AQ40" s="359">
        <f t="shared" ca="1" si="5"/>
        <v>0</v>
      </c>
      <c r="AU40" s="372">
        <f ca="1">IFERROR(INDEX('Inflation Rates'!$A$16:$H$138,MATCH('IRA Roth'!$H40,'Inflation Rates'!$A$16:$A$138,0),8)/INDEX('Inflation Rates'!$A$16:$H$138,MATCH('IRA Roth'!$H40,'Inflation Rates'!$A$16:$A$138,0)-1,8)-1,AU39)</f>
        <v>2.0000000000000018E-2</v>
      </c>
      <c r="AV40" s="372">
        <f ca="1">IFERROR(INDEX('Inflation Rates'!$A$16:$H$138,MATCH('IRA Roth'!$H40,'Inflation Rates'!$A$16:$A$138,0),6)/INDEX('Inflation Rates'!$A$16:$H$138,MATCH('IRA Roth'!$H40,'Inflation Rates'!$A$16:$A$138,0)-1,6)-1,AV39)</f>
        <v>2.0999999999999908E-2</v>
      </c>
      <c r="AW40" s="362">
        <f t="shared" ca="1" si="20"/>
        <v>2051</v>
      </c>
      <c r="AX40" s="362">
        <f t="shared" ca="1" si="20"/>
        <v>151</v>
      </c>
      <c r="AY40" s="362">
        <v>32</v>
      </c>
      <c r="AZ40" s="371">
        <f t="shared" ca="1" si="16"/>
        <v>0</v>
      </c>
      <c r="BA40" s="359">
        <f ca="1">IF(AX40&lt;'Scenario Inputs (SI)'!$D$5,$AV$2,0)</f>
        <v>0</v>
      </c>
      <c r="BB40" s="359">
        <f t="shared" ca="1" si="6"/>
        <v>0</v>
      </c>
      <c r="BC40" s="359">
        <f t="shared" ca="1" si="7"/>
        <v>0</v>
      </c>
      <c r="BD40" s="359">
        <f ca="1">IF(AZ40&lt;=0,0,IF(AX40&lt;60,0,IF(AX40=60,IF('Scenario Inputs (SI)'!$D$5&lt;=60,-AZ40*$AV$7,0),IF(AX40&lt;'Scenario Inputs (SI)'!$D$5,0,IF(AX40='Scenario Inputs (SI)'!$D$5,-$AV$7*'Scenario Calculations'!AZ40,BD39*(1+AU40))))))</f>
        <v>0</v>
      </c>
      <c r="BE40" s="359">
        <f t="shared" ca="1" si="8"/>
        <v>0</v>
      </c>
    </row>
    <row r="41" spans="6:57" x14ac:dyDescent="0.35">
      <c r="F41" s="372">
        <f ca="1">IFERROR(INDEX('Inflation Rates'!$A$16:$H$138,MATCH('Scenario Calculations'!$H41,'Inflation Rates'!$A$16:$A$138,0),8)/INDEX('Inflation Rates'!$A$16:$H$138,MATCH('Scenario Calculations'!$H41,'Inflation Rates'!$A$16:$A$138,0)-1,8)-1,F40)</f>
        <v>2.0000000000000018E-2</v>
      </c>
      <c r="G41" s="372">
        <f ca="1">IFERROR(INDEX('Inflation Rates'!$A$16:$H$138,MATCH('Scenario Calculations'!$H41,'Inflation Rates'!$A$16:$A$138,0),6)/INDEX('Inflation Rates'!$A$16:$H$138,MATCH('Scenario Calculations'!$H41,'Inflation Rates'!$A$16:$A$138,0)-1,6)-1,G40)</f>
        <v>2.0999999999999908E-2</v>
      </c>
      <c r="H41" s="362">
        <f t="shared" ca="1" si="17"/>
        <v>2052</v>
      </c>
      <c r="I41" s="362">
        <f t="shared" ca="1" si="17"/>
        <v>152</v>
      </c>
      <c r="J41" s="362">
        <v>33</v>
      </c>
      <c r="K41" s="371" t="e">
        <f t="shared" ca="1" si="10"/>
        <v>#DIV/0!</v>
      </c>
      <c r="L41" s="359" t="e">
        <f ca="1">IF(I41&lt;'Scenario Inputs (SI)'!$D$5,$B$7*((1+$G41)^(J41-1))*$B$2,0)</f>
        <v>#DIV/0!</v>
      </c>
      <c r="M41" s="359" t="e">
        <f ca="1">IF(I41&lt;'Scenario Inputs (SI)'!$D$5,$B$3*$B$7*(1+$G41)^(J41-1),0)</f>
        <v>#DIV/0!</v>
      </c>
      <c r="N41" s="359" t="e">
        <f t="shared" ca="1" si="0"/>
        <v>#DIV/0!</v>
      </c>
      <c r="O41" s="359" t="e">
        <f ca="1">IF(K41&lt;=0,0,-ABS(IF('Scenario Inputs (SI)'!$D$5&gt;'Scenario Calculations'!I41,0,IF('Scenario Inputs (SI)'!$D$5='Scenario Calculations'!I41,'Scenario Calculations'!K41*'Scenario Calculations'!$B$8,'Scenario Calculations'!O40*(1+'Scenario Calculations'!F41)))))</f>
        <v>#DIV/0!</v>
      </c>
      <c r="P41" s="359">
        <f ca="1">IF('Scenario Inputs (SI)'!$D$7="No",0,-IF(I41&lt;'Scenario Inputs (SI)'!$D$5,0,IF('Scenario Inputs (SI)'!$D$6&gt;'Scenario Calculations'!I41,INDEX(Inputs!$D$2:$R$30,29,MATCH('Scenario Calculations'!I41,Inputs!$D$2:$R$2,0)),0))*12)</f>
        <v>0</v>
      </c>
      <c r="Q41" s="359" t="e">
        <f t="shared" ca="1" si="4"/>
        <v>#DIV/0!</v>
      </c>
      <c r="S41" s="372">
        <f ca="1">IFERROR(INDEX('Inflation Rates'!$A$16:$H$138,MATCH('TSP Traditional'!$H42,'Inflation Rates'!$A$16:$A$138,0),8)/INDEX('Inflation Rates'!$A$16:$H$138,MATCH('TSP Traditional'!$H42,'Inflation Rates'!$A$16:$A$138,0)-1,8)-1,S40)</f>
        <v>2.0000000000000018E-2</v>
      </c>
      <c r="T41" s="372">
        <f ca="1">IFERROR(INDEX('Inflation Rates'!$A$16:$H$138,MATCH('TSP Traditional'!$H42,'Inflation Rates'!$A$16:$A$138,0),6)/INDEX('Inflation Rates'!$A$16:$H$138,MATCH('TSP Traditional'!$H42,'Inflation Rates'!$A$16:$A$138,0)-1,6)-1,T40)</f>
        <v>2.0999999999999908E-2</v>
      </c>
      <c r="U41" s="362">
        <f t="shared" ca="1" si="18"/>
        <v>2052</v>
      </c>
      <c r="V41" s="362">
        <f t="shared" ca="1" si="18"/>
        <v>152</v>
      </c>
      <c r="W41" s="362">
        <v>33</v>
      </c>
      <c r="X41" s="371" t="e">
        <f t="shared" ca="1" si="12"/>
        <v>#DIV/0!</v>
      </c>
      <c r="Y41" s="359" t="e">
        <f ca="1">IF(V41&lt;'Scenario Inputs (SI)'!$D$5,$B$7*((1+$G41)^(W41-1))*$T$2,0)</f>
        <v>#DIV/0!</v>
      </c>
      <c r="Z41" s="359">
        <v>0</v>
      </c>
      <c r="AA41" s="359" t="e">
        <f t="shared" ca="1" si="1"/>
        <v>#DIV/0!</v>
      </c>
      <c r="AB41" s="359" t="e">
        <f ca="1">IF(X41&lt;=0,0,-ABS(IF('Scenario Inputs (SI)'!$D$5&gt;'Scenario Calculations'!V41,0,IF('Scenario Inputs (SI)'!$D$5='Scenario Calculations'!V41,'Scenario Calculations'!X41*'Scenario Calculations'!$B$8,'Scenario Calculations'!AB40*(1+'Scenario Calculations'!S41)))))</f>
        <v>#DIV/0!</v>
      </c>
      <c r="AC41" s="359" t="e">
        <f t="shared" ca="1" si="2"/>
        <v>#DIV/0!</v>
      </c>
      <c r="AG41" s="372">
        <f>IFERROR(INDEX('Inflation Rates'!$A$16:$H$138,MATCH('IRA Traditional'!$H42,'Inflation Rates'!$A$16:$A$138,0),8)/INDEX('Inflation Rates'!$A$16:$H$138,MATCH('IRA Traditional'!$H42,'Inflation Rates'!$A$16:$A$138,0)-1,8)-1,AG40)</f>
        <v>2.0000000000000018E-2</v>
      </c>
      <c r="AH41" s="372">
        <f>IFERROR(INDEX('Inflation Rates'!$A$16:$H$138,MATCH('IRA Traditional'!$H42,'Inflation Rates'!$A$16:$A$138,0),6)/INDEX('Inflation Rates'!$A$16:$H$138,MATCH('IRA Traditional'!$H42,'Inflation Rates'!$A$16:$A$138,0)-1,6)-1,AH40)</f>
        <v>2.0999999999999908E-2</v>
      </c>
      <c r="AI41" s="362">
        <f t="shared" ca="1" si="19"/>
        <v>2052</v>
      </c>
      <c r="AJ41" s="362">
        <f t="shared" ca="1" si="19"/>
        <v>152</v>
      </c>
      <c r="AK41" s="362">
        <v>33</v>
      </c>
      <c r="AL41" s="371">
        <f t="shared" ca="1" si="14"/>
        <v>0</v>
      </c>
      <c r="AM41" s="359">
        <f ca="1">IF(AJ41&lt;'Scenario Inputs (SI)'!$D$5,$AH$2,0)</f>
        <v>0</v>
      </c>
      <c r="AN41" s="359">
        <v>0</v>
      </c>
      <c r="AO41" s="359">
        <f t="shared" ca="1" si="3"/>
        <v>0</v>
      </c>
      <c r="AP41" s="359">
        <f ca="1">IF(AL41&lt;=0,0,IF(AJ41&lt;60,0,IF(AJ41=60,IF('Scenario Inputs (SI)'!$D$5&lt;=60,-AL41*$AH$7,0),IF(AJ41&lt;'Scenario Inputs (SI)'!$D$5,0,IF(AJ41='Scenario Inputs (SI)'!$D$5,-$AH$7*'Scenario Calculations'!AL41,AP40*(1+AG41))))))</f>
        <v>0</v>
      </c>
      <c r="AQ41" s="359">
        <f t="shared" ca="1" si="5"/>
        <v>0</v>
      </c>
      <c r="AU41" s="372">
        <f ca="1">IFERROR(INDEX('Inflation Rates'!$A$16:$H$138,MATCH('IRA Roth'!$H41,'Inflation Rates'!$A$16:$A$138,0),8)/INDEX('Inflation Rates'!$A$16:$H$138,MATCH('IRA Roth'!$H41,'Inflation Rates'!$A$16:$A$138,0)-1,8)-1,AU40)</f>
        <v>2.0000000000000018E-2</v>
      </c>
      <c r="AV41" s="372">
        <f ca="1">IFERROR(INDEX('Inflation Rates'!$A$16:$H$138,MATCH('IRA Roth'!$H41,'Inflation Rates'!$A$16:$A$138,0),6)/INDEX('Inflation Rates'!$A$16:$H$138,MATCH('IRA Roth'!$H41,'Inflation Rates'!$A$16:$A$138,0)-1,6)-1,AV40)</f>
        <v>2.0999999999999908E-2</v>
      </c>
      <c r="AW41" s="362">
        <f t="shared" ca="1" si="20"/>
        <v>2052</v>
      </c>
      <c r="AX41" s="362">
        <f t="shared" ca="1" si="20"/>
        <v>152</v>
      </c>
      <c r="AY41" s="362">
        <v>33</v>
      </c>
      <c r="AZ41" s="371">
        <f t="shared" ca="1" si="16"/>
        <v>0</v>
      </c>
      <c r="BA41" s="359">
        <f ca="1">IF(AX41&lt;'Scenario Inputs (SI)'!$D$5,$AV$2,0)</f>
        <v>0</v>
      </c>
      <c r="BB41" s="359">
        <f t="shared" ca="1" si="6"/>
        <v>0</v>
      </c>
      <c r="BC41" s="359">
        <f t="shared" ca="1" si="7"/>
        <v>0</v>
      </c>
      <c r="BD41" s="359">
        <f ca="1">IF(AZ41&lt;=0,0,IF(AX41&lt;60,0,IF(AX41=60,IF('Scenario Inputs (SI)'!$D$5&lt;=60,-AZ41*$AV$7,0),IF(AX41&lt;'Scenario Inputs (SI)'!$D$5,0,IF(AX41='Scenario Inputs (SI)'!$D$5,-$AV$7*'Scenario Calculations'!AZ41,BD40*(1+AU41))))))</f>
        <v>0</v>
      </c>
      <c r="BE41" s="359">
        <f t="shared" ca="1" si="8"/>
        <v>0</v>
      </c>
    </row>
    <row r="42" spans="6:57" x14ac:dyDescent="0.35">
      <c r="F42" s="372">
        <f ca="1">IFERROR(INDEX('Inflation Rates'!$A$16:$H$138,MATCH('Scenario Calculations'!$H42,'Inflation Rates'!$A$16:$A$138,0),8)/INDEX('Inflation Rates'!$A$16:$H$138,MATCH('Scenario Calculations'!$H42,'Inflation Rates'!$A$16:$A$138,0)-1,8)-1,F41)</f>
        <v>2.0000000000000018E-2</v>
      </c>
      <c r="G42" s="372">
        <f ca="1">IFERROR(INDEX('Inflation Rates'!$A$16:$H$138,MATCH('Scenario Calculations'!$H42,'Inflation Rates'!$A$16:$A$138,0),6)/INDEX('Inflation Rates'!$A$16:$H$138,MATCH('Scenario Calculations'!$H42,'Inflation Rates'!$A$16:$A$138,0)-1,6)-1,G41)</f>
        <v>2.0999999999999908E-2</v>
      </c>
      <c r="H42" s="362">
        <f t="shared" ca="1" si="17"/>
        <v>2053</v>
      </c>
      <c r="I42" s="362">
        <f t="shared" ca="1" si="17"/>
        <v>153</v>
      </c>
      <c r="J42" s="362">
        <v>34</v>
      </c>
      <c r="K42" s="371" t="e">
        <f t="shared" ca="1" si="10"/>
        <v>#DIV/0!</v>
      </c>
      <c r="L42" s="359" t="e">
        <f ca="1">IF(I42&lt;'Scenario Inputs (SI)'!$D$5,$B$7*((1+$G42)^(J42-1))*$B$2,0)</f>
        <v>#DIV/0!</v>
      </c>
      <c r="M42" s="359" t="e">
        <f ca="1">IF(I42&lt;'Scenario Inputs (SI)'!$D$5,$B$3*$B$7*(1+$G42)^(J42-1),0)</f>
        <v>#DIV/0!</v>
      </c>
      <c r="N42" s="359" t="e">
        <f t="shared" ca="1" si="0"/>
        <v>#DIV/0!</v>
      </c>
      <c r="O42" s="359" t="e">
        <f ca="1">IF(K42&lt;=0,0,-ABS(IF('Scenario Inputs (SI)'!$D$5&gt;'Scenario Calculations'!I42,0,IF('Scenario Inputs (SI)'!$D$5='Scenario Calculations'!I42,'Scenario Calculations'!K42*'Scenario Calculations'!$B$8,'Scenario Calculations'!O41*(1+'Scenario Calculations'!F42)))))</f>
        <v>#DIV/0!</v>
      </c>
      <c r="P42" s="359">
        <f ca="1">IF('Scenario Inputs (SI)'!$D$7="No",0,-IF(I42&lt;'Scenario Inputs (SI)'!$D$5,0,IF('Scenario Inputs (SI)'!$D$6&gt;'Scenario Calculations'!I42,INDEX(Inputs!$D$2:$R$30,29,MATCH('Scenario Calculations'!I42,Inputs!$D$2:$R$2,0)),0))*12)</f>
        <v>0</v>
      </c>
      <c r="Q42" s="359" t="e">
        <f t="shared" ca="1" si="4"/>
        <v>#DIV/0!</v>
      </c>
      <c r="S42" s="372">
        <f ca="1">IFERROR(INDEX('Inflation Rates'!$A$16:$H$138,MATCH('TSP Traditional'!$H43,'Inflation Rates'!$A$16:$A$138,0),8)/INDEX('Inflation Rates'!$A$16:$H$138,MATCH('TSP Traditional'!$H43,'Inflation Rates'!$A$16:$A$138,0)-1,8)-1,S41)</f>
        <v>2.0000000000000018E-2</v>
      </c>
      <c r="T42" s="372">
        <f ca="1">IFERROR(INDEX('Inflation Rates'!$A$16:$H$138,MATCH('TSP Traditional'!$H43,'Inflation Rates'!$A$16:$A$138,0),6)/INDEX('Inflation Rates'!$A$16:$H$138,MATCH('TSP Traditional'!$H43,'Inflation Rates'!$A$16:$A$138,0)-1,6)-1,T41)</f>
        <v>2.0999999999999908E-2</v>
      </c>
      <c r="U42" s="362">
        <f t="shared" ca="1" si="18"/>
        <v>2053</v>
      </c>
      <c r="V42" s="362">
        <f t="shared" ca="1" si="18"/>
        <v>153</v>
      </c>
      <c r="W42" s="362">
        <v>34</v>
      </c>
      <c r="X42" s="371" t="e">
        <f t="shared" ca="1" si="12"/>
        <v>#DIV/0!</v>
      </c>
      <c r="Y42" s="359" t="e">
        <f ca="1">IF(V42&lt;'Scenario Inputs (SI)'!$D$5,$B$7*((1+$G42)^(W42-1))*$T$2,0)</f>
        <v>#DIV/0!</v>
      </c>
      <c r="Z42" s="359">
        <v>0</v>
      </c>
      <c r="AA42" s="359" t="e">
        <f t="shared" ca="1" si="1"/>
        <v>#DIV/0!</v>
      </c>
      <c r="AB42" s="359" t="e">
        <f ca="1">IF(X42&lt;=0,0,-ABS(IF('Scenario Inputs (SI)'!$D$5&gt;'Scenario Calculations'!V42,0,IF('Scenario Inputs (SI)'!$D$5='Scenario Calculations'!V42,'Scenario Calculations'!X42*'Scenario Calculations'!$B$8,'Scenario Calculations'!AB41*(1+'Scenario Calculations'!S42)))))</f>
        <v>#DIV/0!</v>
      </c>
      <c r="AC42" s="359" t="e">
        <f t="shared" ca="1" si="2"/>
        <v>#DIV/0!</v>
      </c>
      <c r="AG42" s="372">
        <f>IFERROR(INDEX('Inflation Rates'!$A$16:$H$138,MATCH('IRA Traditional'!$H43,'Inflation Rates'!$A$16:$A$138,0),8)/INDEX('Inflation Rates'!$A$16:$H$138,MATCH('IRA Traditional'!$H43,'Inflation Rates'!$A$16:$A$138,0)-1,8)-1,AG41)</f>
        <v>2.0000000000000018E-2</v>
      </c>
      <c r="AH42" s="372">
        <f>IFERROR(INDEX('Inflation Rates'!$A$16:$H$138,MATCH('IRA Traditional'!$H43,'Inflation Rates'!$A$16:$A$138,0),6)/INDEX('Inflation Rates'!$A$16:$H$138,MATCH('IRA Traditional'!$H43,'Inflation Rates'!$A$16:$A$138,0)-1,6)-1,AH41)</f>
        <v>2.0999999999999908E-2</v>
      </c>
      <c r="AI42" s="362">
        <f t="shared" ca="1" si="19"/>
        <v>2053</v>
      </c>
      <c r="AJ42" s="362">
        <f t="shared" ca="1" si="19"/>
        <v>153</v>
      </c>
      <c r="AK42" s="362">
        <v>34</v>
      </c>
      <c r="AL42" s="371">
        <f t="shared" ca="1" si="14"/>
        <v>0</v>
      </c>
      <c r="AM42" s="359">
        <f ca="1">IF(AJ42&lt;'Scenario Inputs (SI)'!$D$5,$AH$2,0)</f>
        <v>0</v>
      </c>
      <c r="AN42" s="359">
        <v>0</v>
      </c>
      <c r="AO42" s="359">
        <f t="shared" ca="1" si="3"/>
        <v>0</v>
      </c>
      <c r="AP42" s="359">
        <f ca="1">IF(AL42&lt;=0,0,IF(AJ42&lt;60,0,IF(AJ42=60,IF('Scenario Inputs (SI)'!$D$5&lt;=60,-AL42*$AH$7,0),IF(AJ42&lt;'Scenario Inputs (SI)'!$D$5,0,IF(AJ42='Scenario Inputs (SI)'!$D$5,-$AH$7*'Scenario Calculations'!AL42,AP41*(1+AG42))))))</f>
        <v>0</v>
      </c>
      <c r="AQ42" s="359">
        <f t="shared" ca="1" si="5"/>
        <v>0</v>
      </c>
      <c r="AU42" s="372">
        <f ca="1">IFERROR(INDEX('Inflation Rates'!$A$16:$H$138,MATCH('IRA Roth'!$H42,'Inflation Rates'!$A$16:$A$138,0),8)/INDEX('Inflation Rates'!$A$16:$H$138,MATCH('IRA Roth'!$H42,'Inflation Rates'!$A$16:$A$138,0)-1,8)-1,AU41)</f>
        <v>2.0000000000000018E-2</v>
      </c>
      <c r="AV42" s="372">
        <f ca="1">IFERROR(INDEX('Inflation Rates'!$A$16:$H$138,MATCH('IRA Roth'!$H42,'Inflation Rates'!$A$16:$A$138,0),6)/INDEX('Inflation Rates'!$A$16:$H$138,MATCH('IRA Roth'!$H42,'Inflation Rates'!$A$16:$A$138,0)-1,6)-1,AV41)</f>
        <v>2.0999999999999908E-2</v>
      </c>
      <c r="AW42" s="362">
        <f t="shared" ca="1" si="20"/>
        <v>2053</v>
      </c>
      <c r="AX42" s="362">
        <f t="shared" ca="1" si="20"/>
        <v>153</v>
      </c>
      <c r="AY42" s="362">
        <v>34</v>
      </c>
      <c r="AZ42" s="371">
        <f t="shared" ca="1" si="16"/>
        <v>0</v>
      </c>
      <c r="BA42" s="359">
        <f ca="1">IF(AX42&lt;'Scenario Inputs (SI)'!$D$5,$AV$2,0)</f>
        <v>0</v>
      </c>
      <c r="BB42" s="359">
        <f t="shared" ca="1" si="6"/>
        <v>0</v>
      </c>
      <c r="BC42" s="359">
        <f t="shared" ca="1" si="7"/>
        <v>0</v>
      </c>
      <c r="BD42" s="359">
        <f ca="1">IF(AZ42&lt;=0,0,IF(AX42&lt;60,0,IF(AX42=60,IF('Scenario Inputs (SI)'!$D$5&lt;=60,-AZ42*$AV$7,0),IF(AX42&lt;'Scenario Inputs (SI)'!$D$5,0,IF(AX42='Scenario Inputs (SI)'!$D$5,-$AV$7*'Scenario Calculations'!AZ42,BD41*(1+AU42))))))</f>
        <v>0</v>
      </c>
      <c r="BE42" s="359">
        <f t="shared" ca="1" si="8"/>
        <v>0</v>
      </c>
    </row>
    <row r="43" spans="6:57" x14ac:dyDescent="0.35">
      <c r="F43" s="372">
        <f ca="1">IFERROR(INDEX('Inflation Rates'!$A$16:$H$138,MATCH('Scenario Calculations'!$H43,'Inflation Rates'!$A$16:$A$138,0),8)/INDEX('Inflation Rates'!$A$16:$H$138,MATCH('Scenario Calculations'!$H43,'Inflation Rates'!$A$16:$A$138,0)-1,8)-1,F42)</f>
        <v>2.0000000000000018E-2</v>
      </c>
      <c r="G43" s="372">
        <f ca="1">IFERROR(INDEX('Inflation Rates'!$A$16:$H$138,MATCH('Scenario Calculations'!$H43,'Inflation Rates'!$A$16:$A$138,0),6)/INDEX('Inflation Rates'!$A$16:$H$138,MATCH('Scenario Calculations'!$H43,'Inflation Rates'!$A$16:$A$138,0)-1,6)-1,G42)</f>
        <v>2.0999999999999908E-2</v>
      </c>
      <c r="H43" s="362">
        <f t="shared" ref="H43:I58" ca="1" si="21">H42+1</f>
        <v>2054</v>
      </c>
      <c r="I43" s="362">
        <f t="shared" ca="1" si="21"/>
        <v>154</v>
      </c>
      <c r="J43" s="362">
        <v>35</v>
      </c>
      <c r="K43" s="371" t="e">
        <f t="shared" ca="1" si="10"/>
        <v>#DIV/0!</v>
      </c>
      <c r="L43" s="359" t="e">
        <f ca="1">IF(I43&lt;'Scenario Inputs (SI)'!$D$5,$B$7*((1+$G43)^(J43-1))*$B$2,0)</f>
        <v>#DIV/0!</v>
      </c>
      <c r="M43" s="359" t="e">
        <f ca="1">IF(I43&lt;'Scenario Inputs (SI)'!$D$5,$B$3*$B$7*(1+$G43)^(J43-1),0)</f>
        <v>#DIV/0!</v>
      </c>
      <c r="N43" s="359" t="e">
        <f t="shared" ca="1" si="0"/>
        <v>#DIV/0!</v>
      </c>
      <c r="O43" s="359" t="e">
        <f ca="1">IF(K43&lt;=0,0,-ABS(IF('Scenario Inputs (SI)'!$D$5&gt;'Scenario Calculations'!I43,0,IF('Scenario Inputs (SI)'!$D$5='Scenario Calculations'!I43,'Scenario Calculations'!K43*'Scenario Calculations'!$B$8,'Scenario Calculations'!O42*(1+'Scenario Calculations'!F43)))))</f>
        <v>#DIV/0!</v>
      </c>
      <c r="P43" s="359">
        <f ca="1">IF('Scenario Inputs (SI)'!$D$7="No",0,-IF(I43&lt;'Scenario Inputs (SI)'!$D$5,0,IF('Scenario Inputs (SI)'!$D$6&gt;'Scenario Calculations'!I43,INDEX(Inputs!$D$2:$R$30,29,MATCH('Scenario Calculations'!I43,Inputs!$D$2:$R$2,0)),0))*12)</f>
        <v>0</v>
      </c>
      <c r="Q43" s="359" t="e">
        <f t="shared" ca="1" si="4"/>
        <v>#DIV/0!</v>
      </c>
      <c r="S43" s="372">
        <f ca="1">IFERROR(INDEX('Inflation Rates'!$A$16:$H$138,MATCH('TSP Traditional'!$H44,'Inflation Rates'!$A$16:$A$138,0),8)/INDEX('Inflation Rates'!$A$16:$H$138,MATCH('TSP Traditional'!$H44,'Inflation Rates'!$A$16:$A$138,0)-1,8)-1,S42)</f>
        <v>2.0000000000000018E-2</v>
      </c>
      <c r="T43" s="372">
        <f ca="1">IFERROR(INDEX('Inflation Rates'!$A$16:$H$138,MATCH('TSP Traditional'!$H44,'Inflation Rates'!$A$16:$A$138,0),6)/INDEX('Inflation Rates'!$A$16:$H$138,MATCH('TSP Traditional'!$H44,'Inflation Rates'!$A$16:$A$138,0)-1,6)-1,T42)</f>
        <v>2.0999999999999908E-2</v>
      </c>
      <c r="U43" s="362">
        <f t="shared" ref="U43:V58" ca="1" si="22">U42+1</f>
        <v>2054</v>
      </c>
      <c r="V43" s="362">
        <f t="shared" ca="1" si="22"/>
        <v>154</v>
      </c>
      <c r="W43" s="362">
        <v>35</v>
      </c>
      <c r="X43" s="371" t="e">
        <f t="shared" ca="1" si="12"/>
        <v>#DIV/0!</v>
      </c>
      <c r="Y43" s="359" t="e">
        <f ca="1">IF(V43&lt;'Scenario Inputs (SI)'!$D$5,$B$7*((1+$G43)^(W43-1))*$T$2,0)</f>
        <v>#DIV/0!</v>
      </c>
      <c r="Z43" s="359">
        <v>0</v>
      </c>
      <c r="AA43" s="359" t="e">
        <f t="shared" ca="1" si="1"/>
        <v>#DIV/0!</v>
      </c>
      <c r="AB43" s="359" t="e">
        <f ca="1">IF(X43&lt;=0,0,-ABS(IF('Scenario Inputs (SI)'!$D$5&gt;'Scenario Calculations'!V43,0,IF('Scenario Inputs (SI)'!$D$5='Scenario Calculations'!V43,'Scenario Calculations'!X43*'Scenario Calculations'!$B$8,'Scenario Calculations'!AB42*(1+'Scenario Calculations'!S43)))))</f>
        <v>#DIV/0!</v>
      </c>
      <c r="AC43" s="359" t="e">
        <f t="shared" ca="1" si="2"/>
        <v>#DIV/0!</v>
      </c>
      <c r="AG43" s="372">
        <f>IFERROR(INDEX('Inflation Rates'!$A$16:$H$138,MATCH('IRA Traditional'!$H44,'Inflation Rates'!$A$16:$A$138,0),8)/INDEX('Inflation Rates'!$A$16:$H$138,MATCH('IRA Traditional'!$H44,'Inflation Rates'!$A$16:$A$138,0)-1,8)-1,AG42)</f>
        <v>2.0000000000000018E-2</v>
      </c>
      <c r="AH43" s="372">
        <f>IFERROR(INDEX('Inflation Rates'!$A$16:$H$138,MATCH('IRA Traditional'!$H44,'Inflation Rates'!$A$16:$A$138,0),6)/INDEX('Inflation Rates'!$A$16:$H$138,MATCH('IRA Traditional'!$H44,'Inflation Rates'!$A$16:$A$138,0)-1,6)-1,AH42)</f>
        <v>2.0999999999999908E-2</v>
      </c>
      <c r="AI43" s="362">
        <f t="shared" ref="AI43:AJ58" ca="1" si="23">AI42+1</f>
        <v>2054</v>
      </c>
      <c r="AJ43" s="362">
        <f t="shared" ca="1" si="23"/>
        <v>154</v>
      </c>
      <c r="AK43" s="362">
        <v>35</v>
      </c>
      <c r="AL43" s="371">
        <f t="shared" ca="1" si="14"/>
        <v>0</v>
      </c>
      <c r="AM43" s="359">
        <f ca="1">IF(AJ43&lt;'Scenario Inputs (SI)'!$D$5,$AH$2,0)</f>
        <v>0</v>
      </c>
      <c r="AN43" s="359">
        <v>0</v>
      </c>
      <c r="AO43" s="359">
        <f t="shared" ca="1" si="3"/>
        <v>0</v>
      </c>
      <c r="AP43" s="359">
        <f ca="1">IF(AL43&lt;=0,0,IF(AJ43&lt;60,0,IF(AJ43=60,IF('Scenario Inputs (SI)'!$D$5&lt;=60,-AL43*$AH$7,0),IF(AJ43&lt;'Scenario Inputs (SI)'!$D$5,0,IF(AJ43='Scenario Inputs (SI)'!$D$5,-$AH$7*'Scenario Calculations'!AL43,AP42*(1+AG43))))))</f>
        <v>0</v>
      </c>
      <c r="AQ43" s="359">
        <f t="shared" ca="1" si="5"/>
        <v>0</v>
      </c>
      <c r="AU43" s="372">
        <f ca="1">IFERROR(INDEX('Inflation Rates'!$A$16:$H$138,MATCH('IRA Roth'!$H43,'Inflation Rates'!$A$16:$A$138,0),8)/INDEX('Inflation Rates'!$A$16:$H$138,MATCH('IRA Roth'!$H43,'Inflation Rates'!$A$16:$A$138,0)-1,8)-1,AU42)</f>
        <v>2.0000000000000018E-2</v>
      </c>
      <c r="AV43" s="372">
        <f ca="1">IFERROR(INDEX('Inflation Rates'!$A$16:$H$138,MATCH('IRA Roth'!$H43,'Inflation Rates'!$A$16:$A$138,0),6)/INDEX('Inflation Rates'!$A$16:$H$138,MATCH('IRA Roth'!$H43,'Inflation Rates'!$A$16:$A$138,0)-1,6)-1,AV42)</f>
        <v>2.0999999999999908E-2</v>
      </c>
      <c r="AW43" s="362">
        <f t="shared" ref="AW43:AX58" ca="1" si="24">AW42+1</f>
        <v>2054</v>
      </c>
      <c r="AX43" s="362">
        <f t="shared" ca="1" si="24"/>
        <v>154</v>
      </c>
      <c r="AY43" s="362">
        <v>35</v>
      </c>
      <c r="AZ43" s="371">
        <f t="shared" ca="1" si="16"/>
        <v>0</v>
      </c>
      <c r="BA43" s="359">
        <f ca="1">IF(AX43&lt;'Scenario Inputs (SI)'!$D$5,$AV$2,0)</f>
        <v>0</v>
      </c>
      <c r="BB43" s="359">
        <f t="shared" ca="1" si="6"/>
        <v>0</v>
      </c>
      <c r="BC43" s="359">
        <f t="shared" ca="1" si="7"/>
        <v>0</v>
      </c>
      <c r="BD43" s="359">
        <f ca="1">IF(AZ43&lt;=0,0,IF(AX43&lt;60,0,IF(AX43=60,IF('Scenario Inputs (SI)'!$D$5&lt;=60,-AZ43*$AV$7,0),IF(AX43&lt;'Scenario Inputs (SI)'!$D$5,0,IF(AX43='Scenario Inputs (SI)'!$D$5,-$AV$7*'Scenario Calculations'!AZ43,BD42*(1+AU43))))))</f>
        <v>0</v>
      </c>
      <c r="BE43" s="359">
        <f t="shared" ca="1" si="8"/>
        <v>0</v>
      </c>
    </row>
    <row r="44" spans="6:57" x14ac:dyDescent="0.35">
      <c r="F44" s="372">
        <f ca="1">IFERROR(INDEX('Inflation Rates'!$A$16:$H$138,MATCH('Scenario Calculations'!$H44,'Inflation Rates'!$A$16:$A$138,0),8)/INDEX('Inflation Rates'!$A$16:$H$138,MATCH('Scenario Calculations'!$H44,'Inflation Rates'!$A$16:$A$138,0)-1,8)-1,F43)</f>
        <v>2.0000000000000018E-2</v>
      </c>
      <c r="G44" s="372">
        <f ca="1">IFERROR(INDEX('Inflation Rates'!$A$16:$H$138,MATCH('Scenario Calculations'!$H44,'Inflation Rates'!$A$16:$A$138,0),6)/INDEX('Inflation Rates'!$A$16:$H$138,MATCH('Scenario Calculations'!$H44,'Inflation Rates'!$A$16:$A$138,0)-1,6)-1,G43)</f>
        <v>2.0999999999999908E-2</v>
      </c>
      <c r="H44" s="362">
        <f t="shared" ca="1" si="21"/>
        <v>2055</v>
      </c>
      <c r="I44" s="362">
        <f t="shared" ca="1" si="21"/>
        <v>155</v>
      </c>
      <c r="J44" s="362">
        <v>36</v>
      </c>
      <c r="K44" s="371" t="e">
        <f t="shared" ca="1" si="10"/>
        <v>#DIV/0!</v>
      </c>
      <c r="L44" s="359" t="e">
        <f ca="1">IF(I44&lt;'Scenario Inputs (SI)'!$D$5,$B$7*((1+$G44)^(J44-1))*$B$2,0)</f>
        <v>#DIV/0!</v>
      </c>
      <c r="M44" s="359" t="e">
        <f ca="1">IF(I44&lt;'Scenario Inputs (SI)'!$D$5,$B$3*$B$7*(1+$G44)^(J44-1),0)</f>
        <v>#DIV/0!</v>
      </c>
      <c r="N44" s="359" t="e">
        <f t="shared" ca="1" si="0"/>
        <v>#DIV/0!</v>
      </c>
      <c r="O44" s="359" t="e">
        <f ca="1">IF(K44&lt;=0,0,-ABS(IF('Scenario Inputs (SI)'!$D$5&gt;'Scenario Calculations'!I44,0,IF('Scenario Inputs (SI)'!$D$5='Scenario Calculations'!I44,'Scenario Calculations'!K44*'Scenario Calculations'!$B$8,'Scenario Calculations'!O43*(1+'Scenario Calculations'!F44)))))</f>
        <v>#DIV/0!</v>
      </c>
      <c r="P44" s="359">
        <f ca="1">IF('Scenario Inputs (SI)'!$D$7="No",0,-IF(I44&lt;'Scenario Inputs (SI)'!$D$5,0,IF('Scenario Inputs (SI)'!$D$6&gt;'Scenario Calculations'!I44,INDEX(Inputs!$D$2:$R$30,29,MATCH('Scenario Calculations'!I44,Inputs!$D$2:$R$2,0)),0))*12)</f>
        <v>0</v>
      </c>
      <c r="Q44" s="359" t="e">
        <f t="shared" ca="1" si="4"/>
        <v>#DIV/0!</v>
      </c>
      <c r="S44" s="372">
        <f ca="1">IFERROR(INDEX('Inflation Rates'!$A$16:$H$138,MATCH('TSP Traditional'!$H45,'Inflation Rates'!$A$16:$A$138,0),8)/INDEX('Inflation Rates'!$A$16:$H$138,MATCH('TSP Traditional'!$H45,'Inflation Rates'!$A$16:$A$138,0)-1,8)-1,S43)</f>
        <v>2.0000000000000018E-2</v>
      </c>
      <c r="T44" s="372">
        <f ca="1">IFERROR(INDEX('Inflation Rates'!$A$16:$H$138,MATCH('TSP Traditional'!$H45,'Inflation Rates'!$A$16:$A$138,0),6)/INDEX('Inflation Rates'!$A$16:$H$138,MATCH('TSP Traditional'!$H45,'Inflation Rates'!$A$16:$A$138,0)-1,6)-1,T43)</f>
        <v>2.0999999999999908E-2</v>
      </c>
      <c r="U44" s="362">
        <f t="shared" ca="1" si="22"/>
        <v>2055</v>
      </c>
      <c r="V44" s="362">
        <f t="shared" ca="1" si="22"/>
        <v>155</v>
      </c>
      <c r="W44" s="362">
        <v>36</v>
      </c>
      <c r="X44" s="371" t="e">
        <f t="shared" ca="1" si="12"/>
        <v>#DIV/0!</v>
      </c>
      <c r="Y44" s="359" t="e">
        <f ca="1">IF(V44&lt;'Scenario Inputs (SI)'!$D$5,$B$7*((1+$G44)^(W44-1))*$T$2,0)</f>
        <v>#DIV/0!</v>
      </c>
      <c r="Z44" s="359">
        <v>0</v>
      </c>
      <c r="AA44" s="359" t="e">
        <f t="shared" ca="1" si="1"/>
        <v>#DIV/0!</v>
      </c>
      <c r="AB44" s="359" t="e">
        <f ca="1">IF(X44&lt;=0,0,-ABS(IF('Scenario Inputs (SI)'!$D$5&gt;'Scenario Calculations'!V44,0,IF('Scenario Inputs (SI)'!$D$5='Scenario Calculations'!V44,'Scenario Calculations'!X44*'Scenario Calculations'!$B$8,'Scenario Calculations'!AB43*(1+'Scenario Calculations'!S44)))))</f>
        <v>#DIV/0!</v>
      </c>
      <c r="AC44" s="359" t="e">
        <f t="shared" ca="1" si="2"/>
        <v>#DIV/0!</v>
      </c>
      <c r="AG44" s="372">
        <f>IFERROR(INDEX('Inflation Rates'!$A$16:$H$138,MATCH('IRA Traditional'!$H45,'Inflation Rates'!$A$16:$A$138,0),8)/INDEX('Inflation Rates'!$A$16:$H$138,MATCH('IRA Traditional'!$H45,'Inflation Rates'!$A$16:$A$138,0)-1,8)-1,AG43)</f>
        <v>2.0000000000000018E-2</v>
      </c>
      <c r="AH44" s="372">
        <f>IFERROR(INDEX('Inflation Rates'!$A$16:$H$138,MATCH('IRA Traditional'!$H45,'Inflation Rates'!$A$16:$A$138,0),6)/INDEX('Inflation Rates'!$A$16:$H$138,MATCH('IRA Traditional'!$H45,'Inflation Rates'!$A$16:$A$138,0)-1,6)-1,AH43)</f>
        <v>2.0999999999999908E-2</v>
      </c>
      <c r="AI44" s="362">
        <f t="shared" ca="1" si="23"/>
        <v>2055</v>
      </c>
      <c r="AJ44" s="362">
        <f t="shared" ca="1" si="23"/>
        <v>155</v>
      </c>
      <c r="AK44" s="362">
        <v>36</v>
      </c>
      <c r="AL44" s="371">
        <f t="shared" ca="1" si="14"/>
        <v>0</v>
      </c>
      <c r="AM44" s="359">
        <f ca="1">IF(AJ44&lt;'Scenario Inputs (SI)'!$D$5,$AH$2,0)</f>
        <v>0</v>
      </c>
      <c r="AN44" s="359">
        <v>0</v>
      </c>
      <c r="AO44" s="359">
        <f t="shared" ca="1" si="3"/>
        <v>0</v>
      </c>
      <c r="AP44" s="359">
        <f ca="1">IF(AL44&lt;=0,0,IF(AJ44&lt;60,0,IF(AJ44=60,IF('Scenario Inputs (SI)'!$D$5&lt;=60,-AL44*$AH$7,0),IF(AJ44&lt;'Scenario Inputs (SI)'!$D$5,0,IF(AJ44='Scenario Inputs (SI)'!$D$5,-$AH$7*'Scenario Calculations'!AL44,AP43*(1+AG44))))))</f>
        <v>0</v>
      </c>
      <c r="AQ44" s="359">
        <f t="shared" ca="1" si="5"/>
        <v>0</v>
      </c>
      <c r="AU44" s="372">
        <f ca="1">IFERROR(INDEX('Inflation Rates'!$A$16:$H$138,MATCH('IRA Roth'!$H44,'Inflation Rates'!$A$16:$A$138,0),8)/INDEX('Inflation Rates'!$A$16:$H$138,MATCH('IRA Roth'!$H44,'Inflation Rates'!$A$16:$A$138,0)-1,8)-1,AU43)</f>
        <v>2.0000000000000018E-2</v>
      </c>
      <c r="AV44" s="372">
        <f ca="1">IFERROR(INDEX('Inflation Rates'!$A$16:$H$138,MATCH('IRA Roth'!$H44,'Inflation Rates'!$A$16:$A$138,0),6)/INDEX('Inflation Rates'!$A$16:$H$138,MATCH('IRA Roth'!$H44,'Inflation Rates'!$A$16:$A$138,0)-1,6)-1,AV43)</f>
        <v>2.0999999999999908E-2</v>
      </c>
      <c r="AW44" s="362">
        <f t="shared" ca="1" si="24"/>
        <v>2055</v>
      </c>
      <c r="AX44" s="362">
        <f t="shared" ca="1" si="24"/>
        <v>155</v>
      </c>
      <c r="AY44" s="362">
        <v>36</v>
      </c>
      <c r="AZ44" s="371">
        <f t="shared" ca="1" si="16"/>
        <v>0</v>
      </c>
      <c r="BA44" s="359">
        <f ca="1">IF(AX44&lt;'Scenario Inputs (SI)'!$D$5,$AV$2,0)</f>
        <v>0</v>
      </c>
      <c r="BB44" s="359">
        <f t="shared" ca="1" si="6"/>
        <v>0</v>
      </c>
      <c r="BC44" s="359">
        <f t="shared" ca="1" si="7"/>
        <v>0</v>
      </c>
      <c r="BD44" s="359">
        <f ca="1">IF(AZ44&lt;=0,0,IF(AX44&lt;60,0,IF(AX44=60,IF('Scenario Inputs (SI)'!$D$5&lt;=60,-AZ44*$AV$7,0),IF(AX44&lt;'Scenario Inputs (SI)'!$D$5,0,IF(AX44='Scenario Inputs (SI)'!$D$5,-$AV$7*'Scenario Calculations'!AZ44,BD43*(1+AU44))))))</f>
        <v>0</v>
      </c>
      <c r="BE44" s="359">
        <f t="shared" ca="1" si="8"/>
        <v>0</v>
      </c>
    </row>
    <row r="45" spans="6:57" x14ac:dyDescent="0.35">
      <c r="F45" s="372">
        <f ca="1">IFERROR(INDEX('Inflation Rates'!$A$16:$H$138,MATCH('Scenario Calculations'!$H45,'Inflation Rates'!$A$16:$A$138,0),8)/INDEX('Inflation Rates'!$A$16:$H$138,MATCH('Scenario Calculations'!$H45,'Inflation Rates'!$A$16:$A$138,0)-1,8)-1,F44)</f>
        <v>2.0000000000000018E-2</v>
      </c>
      <c r="G45" s="372">
        <f ca="1">IFERROR(INDEX('Inflation Rates'!$A$16:$H$138,MATCH('Scenario Calculations'!$H45,'Inflation Rates'!$A$16:$A$138,0),6)/INDEX('Inflation Rates'!$A$16:$H$138,MATCH('Scenario Calculations'!$H45,'Inflation Rates'!$A$16:$A$138,0)-1,6)-1,G44)</f>
        <v>2.0999999999999908E-2</v>
      </c>
      <c r="H45" s="362">
        <f t="shared" ca="1" si="21"/>
        <v>2056</v>
      </c>
      <c r="I45" s="362">
        <f t="shared" ca="1" si="21"/>
        <v>156</v>
      </c>
      <c r="J45" s="362">
        <v>37</v>
      </c>
      <c r="K45" s="371" t="e">
        <f t="shared" ca="1" si="10"/>
        <v>#DIV/0!</v>
      </c>
      <c r="L45" s="359" t="e">
        <f ca="1">IF(I45&lt;'Scenario Inputs (SI)'!$D$5,$B$7*((1+$G45)^(J45-1))*$B$2,0)</f>
        <v>#DIV/0!</v>
      </c>
      <c r="M45" s="359" t="e">
        <f ca="1">IF(I45&lt;'Scenario Inputs (SI)'!$D$5,$B$3*$B$7*(1+$G45)^(J45-1),0)</f>
        <v>#DIV/0!</v>
      </c>
      <c r="N45" s="359" t="e">
        <f t="shared" ca="1" si="0"/>
        <v>#DIV/0!</v>
      </c>
      <c r="O45" s="359" t="e">
        <f ca="1">IF(K45&lt;=0,0,-ABS(IF('Scenario Inputs (SI)'!$D$5&gt;'Scenario Calculations'!I45,0,IF('Scenario Inputs (SI)'!$D$5='Scenario Calculations'!I45,'Scenario Calculations'!K45*'Scenario Calculations'!$B$8,'Scenario Calculations'!O44*(1+'Scenario Calculations'!F45)))))</f>
        <v>#DIV/0!</v>
      </c>
      <c r="P45" s="359">
        <f ca="1">IF('Scenario Inputs (SI)'!$D$7="No",0,-IF(I45&lt;'Scenario Inputs (SI)'!$D$5,0,IF('Scenario Inputs (SI)'!$D$6&gt;'Scenario Calculations'!I45,INDEX(Inputs!$D$2:$R$30,29,MATCH('Scenario Calculations'!I45,Inputs!$D$2:$R$2,0)),0))*12)</f>
        <v>0</v>
      </c>
      <c r="Q45" s="359" t="e">
        <f t="shared" ca="1" si="4"/>
        <v>#DIV/0!</v>
      </c>
      <c r="S45" s="372">
        <f ca="1">IFERROR(INDEX('Inflation Rates'!$A$16:$H$138,MATCH('TSP Traditional'!$H46,'Inflation Rates'!$A$16:$A$138,0),8)/INDEX('Inflation Rates'!$A$16:$H$138,MATCH('TSP Traditional'!$H46,'Inflation Rates'!$A$16:$A$138,0)-1,8)-1,S44)</f>
        <v>2.0000000000000018E-2</v>
      </c>
      <c r="T45" s="372">
        <f ca="1">IFERROR(INDEX('Inflation Rates'!$A$16:$H$138,MATCH('TSP Traditional'!$H46,'Inflation Rates'!$A$16:$A$138,0),6)/INDEX('Inflation Rates'!$A$16:$H$138,MATCH('TSP Traditional'!$H46,'Inflation Rates'!$A$16:$A$138,0)-1,6)-1,T44)</f>
        <v>2.0999999999999908E-2</v>
      </c>
      <c r="U45" s="362">
        <f t="shared" ca="1" si="22"/>
        <v>2056</v>
      </c>
      <c r="V45" s="362">
        <f t="shared" ca="1" si="22"/>
        <v>156</v>
      </c>
      <c r="W45" s="362">
        <v>37</v>
      </c>
      <c r="X45" s="371" t="e">
        <f t="shared" ca="1" si="12"/>
        <v>#DIV/0!</v>
      </c>
      <c r="Y45" s="359" t="e">
        <f ca="1">IF(V45&lt;'Scenario Inputs (SI)'!$D$5,$B$7*((1+$G45)^(W45-1))*$T$2,0)</f>
        <v>#DIV/0!</v>
      </c>
      <c r="Z45" s="359">
        <v>0</v>
      </c>
      <c r="AA45" s="359" t="e">
        <f t="shared" ca="1" si="1"/>
        <v>#DIV/0!</v>
      </c>
      <c r="AB45" s="359" t="e">
        <f ca="1">IF(X45&lt;=0,0,-ABS(IF('Scenario Inputs (SI)'!$D$5&gt;'Scenario Calculations'!V45,0,IF('Scenario Inputs (SI)'!$D$5='Scenario Calculations'!V45,'Scenario Calculations'!X45*'Scenario Calculations'!$B$8,'Scenario Calculations'!AB44*(1+'Scenario Calculations'!S45)))))</f>
        <v>#DIV/0!</v>
      </c>
      <c r="AC45" s="359" t="e">
        <f t="shared" ca="1" si="2"/>
        <v>#DIV/0!</v>
      </c>
      <c r="AG45" s="372">
        <f>IFERROR(INDEX('Inflation Rates'!$A$16:$H$138,MATCH('IRA Traditional'!$H46,'Inflation Rates'!$A$16:$A$138,0),8)/INDEX('Inflation Rates'!$A$16:$H$138,MATCH('IRA Traditional'!$H46,'Inflation Rates'!$A$16:$A$138,0)-1,8)-1,AG44)</f>
        <v>2.0000000000000018E-2</v>
      </c>
      <c r="AH45" s="372">
        <f>IFERROR(INDEX('Inflation Rates'!$A$16:$H$138,MATCH('IRA Traditional'!$H46,'Inflation Rates'!$A$16:$A$138,0),6)/INDEX('Inflation Rates'!$A$16:$H$138,MATCH('IRA Traditional'!$H46,'Inflation Rates'!$A$16:$A$138,0)-1,6)-1,AH44)</f>
        <v>2.0999999999999908E-2</v>
      </c>
      <c r="AI45" s="362">
        <f t="shared" ca="1" si="23"/>
        <v>2056</v>
      </c>
      <c r="AJ45" s="362">
        <f t="shared" ca="1" si="23"/>
        <v>156</v>
      </c>
      <c r="AK45" s="362">
        <v>37</v>
      </c>
      <c r="AL45" s="371">
        <f t="shared" ca="1" si="14"/>
        <v>0</v>
      </c>
      <c r="AM45" s="359">
        <f ca="1">IF(AJ45&lt;'Scenario Inputs (SI)'!$D$5,$AH$2,0)</f>
        <v>0</v>
      </c>
      <c r="AN45" s="359">
        <v>0</v>
      </c>
      <c r="AO45" s="359">
        <f t="shared" ca="1" si="3"/>
        <v>0</v>
      </c>
      <c r="AP45" s="359">
        <f ca="1">IF(AL45&lt;=0,0,IF(AJ45&lt;60,0,IF(AJ45=60,IF('Scenario Inputs (SI)'!$D$5&lt;=60,-AL45*$AH$7,0),IF(AJ45&lt;'Scenario Inputs (SI)'!$D$5,0,IF(AJ45='Scenario Inputs (SI)'!$D$5,-$AH$7*'Scenario Calculations'!AL45,AP44*(1+AG45))))))</f>
        <v>0</v>
      </c>
      <c r="AQ45" s="359">
        <f t="shared" ca="1" si="5"/>
        <v>0</v>
      </c>
      <c r="AU45" s="372">
        <f ca="1">IFERROR(INDEX('Inflation Rates'!$A$16:$H$138,MATCH('IRA Roth'!$H45,'Inflation Rates'!$A$16:$A$138,0),8)/INDEX('Inflation Rates'!$A$16:$H$138,MATCH('IRA Roth'!$H45,'Inflation Rates'!$A$16:$A$138,0)-1,8)-1,AU44)</f>
        <v>2.0000000000000018E-2</v>
      </c>
      <c r="AV45" s="372">
        <f ca="1">IFERROR(INDEX('Inflation Rates'!$A$16:$H$138,MATCH('IRA Roth'!$H45,'Inflation Rates'!$A$16:$A$138,0),6)/INDEX('Inflation Rates'!$A$16:$H$138,MATCH('IRA Roth'!$H45,'Inflation Rates'!$A$16:$A$138,0)-1,6)-1,AV44)</f>
        <v>2.0999999999999908E-2</v>
      </c>
      <c r="AW45" s="362">
        <f t="shared" ca="1" si="24"/>
        <v>2056</v>
      </c>
      <c r="AX45" s="362">
        <f t="shared" ca="1" si="24"/>
        <v>156</v>
      </c>
      <c r="AY45" s="362">
        <v>37</v>
      </c>
      <c r="AZ45" s="371">
        <f t="shared" ca="1" si="16"/>
        <v>0</v>
      </c>
      <c r="BA45" s="359">
        <f ca="1">IF(AX45&lt;'Scenario Inputs (SI)'!$D$5,$AV$2,0)</f>
        <v>0</v>
      </c>
      <c r="BB45" s="359">
        <f t="shared" ca="1" si="6"/>
        <v>0</v>
      </c>
      <c r="BC45" s="359">
        <f t="shared" ca="1" si="7"/>
        <v>0</v>
      </c>
      <c r="BD45" s="359">
        <f ca="1">IF(AZ45&lt;=0,0,IF(AX45&lt;60,0,IF(AX45=60,IF('Scenario Inputs (SI)'!$D$5&lt;=60,-AZ45*$AV$7,0),IF(AX45&lt;'Scenario Inputs (SI)'!$D$5,0,IF(AX45='Scenario Inputs (SI)'!$D$5,-$AV$7*'Scenario Calculations'!AZ45,BD44*(1+AU45))))))</f>
        <v>0</v>
      </c>
      <c r="BE45" s="359">
        <f t="shared" ca="1" si="8"/>
        <v>0</v>
      </c>
    </row>
    <row r="46" spans="6:57" x14ac:dyDescent="0.35">
      <c r="F46" s="372">
        <f ca="1">IFERROR(INDEX('Inflation Rates'!$A$16:$H$138,MATCH('Scenario Calculations'!$H46,'Inflation Rates'!$A$16:$A$138,0),8)/INDEX('Inflation Rates'!$A$16:$H$138,MATCH('Scenario Calculations'!$H46,'Inflation Rates'!$A$16:$A$138,0)-1,8)-1,F45)</f>
        <v>2.0000000000000018E-2</v>
      </c>
      <c r="G46" s="372">
        <f ca="1">IFERROR(INDEX('Inflation Rates'!$A$16:$H$138,MATCH('Scenario Calculations'!$H46,'Inflation Rates'!$A$16:$A$138,0),6)/INDEX('Inflation Rates'!$A$16:$H$138,MATCH('Scenario Calculations'!$H46,'Inflation Rates'!$A$16:$A$138,0)-1,6)-1,G45)</f>
        <v>2.0999999999999908E-2</v>
      </c>
      <c r="H46" s="362">
        <f t="shared" ca="1" si="21"/>
        <v>2057</v>
      </c>
      <c r="I46" s="362">
        <f t="shared" ca="1" si="21"/>
        <v>157</v>
      </c>
      <c r="J46" s="362">
        <v>38</v>
      </c>
      <c r="K46" s="371" t="e">
        <f t="shared" ca="1" si="10"/>
        <v>#DIV/0!</v>
      </c>
      <c r="L46" s="359" t="e">
        <f ca="1">IF(I46&lt;'Scenario Inputs (SI)'!$D$5,$B$7*((1+$G46)^(J46-1))*$B$2,0)</f>
        <v>#DIV/0!</v>
      </c>
      <c r="M46" s="359" t="e">
        <f ca="1">IF(I46&lt;'Scenario Inputs (SI)'!$D$5,$B$3*$B$7*(1+$G46)^(J46-1),0)</f>
        <v>#DIV/0!</v>
      </c>
      <c r="N46" s="359" t="e">
        <f t="shared" ca="1" si="0"/>
        <v>#DIV/0!</v>
      </c>
      <c r="O46" s="359" t="e">
        <f ca="1">IF(K46&lt;=0,0,-ABS(IF('Scenario Inputs (SI)'!$D$5&gt;'Scenario Calculations'!I46,0,IF('Scenario Inputs (SI)'!$D$5='Scenario Calculations'!I46,'Scenario Calculations'!K46*'Scenario Calculations'!$B$8,'Scenario Calculations'!O45*(1+'Scenario Calculations'!F46)))))</f>
        <v>#DIV/0!</v>
      </c>
      <c r="P46" s="359">
        <f ca="1">IF('Scenario Inputs (SI)'!$D$7="No",0,-IF(I46&lt;'Scenario Inputs (SI)'!$D$5,0,IF('Scenario Inputs (SI)'!$D$6&gt;'Scenario Calculations'!I46,INDEX(Inputs!$D$2:$R$30,29,MATCH('Scenario Calculations'!I46,Inputs!$D$2:$R$2,0)),0))*12)</f>
        <v>0</v>
      </c>
      <c r="Q46" s="359" t="e">
        <f t="shared" ca="1" si="4"/>
        <v>#DIV/0!</v>
      </c>
      <c r="S46" s="372">
        <f ca="1">IFERROR(INDEX('Inflation Rates'!$A$16:$H$138,MATCH('TSP Traditional'!$H47,'Inflation Rates'!$A$16:$A$138,0),8)/INDEX('Inflation Rates'!$A$16:$H$138,MATCH('TSP Traditional'!$H47,'Inflation Rates'!$A$16:$A$138,0)-1,8)-1,S45)</f>
        <v>2.0000000000000018E-2</v>
      </c>
      <c r="T46" s="372">
        <f ca="1">IFERROR(INDEX('Inflation Rates'!$A$16:$H$138,MATCH('TSP Traditional'!$H47,'Inflation Rates'!$A$16:$A$138,0),6)/INDEX('Inflation Rates'!$A$16:$H$138,MATCH('TSP Traditional'!$H47,'Inflation Rates'!$A$16:$A$138,0)-1,6)-1,T45)</f>
        <v>2.0999999999999908E-2</v>
      </c>
      <c r="U46" s="362">
        <f t="shared" ca="1" si="22"/>
        <v>2057</v>
      </c>
      <c r="V46" s="362">
        <f t="shared" ca="1" si="22"/>
        <v>157</v>
      </c>
      <c r="W46" s="362">
        <v>38</v>
      </c>
      <c r="X46" s="371" t="e">
        <f t="shared" ca="1" si="12"/>
        <v>#DIV/0!</v>
      </c>
      <c r="Y46" s="359" t="e">
        <f ca="1">IF(V46&lt;'Scenario Inputs (SI)'!$D$5,$B$7*((1+$G46)^(W46-1))*$T$2,0)</f>
        <v>#DIV/0!</v>
      </c>
      <c r="Z46" s="359">
        <v>0</v>
      </c>
      <c r="AA46" s="359" t="e">
        <f t="shared" ca="1" si="1"/>
        <v>#DIV/0!</v>
      </c>
      <c r="AB46" s="359" t="e">
        <f ca="1">IF(X46&lt;=0,0,-ABS(IF('Scenario Inputs (SI)'!$D$5&gt;'Scenario Calculations'!V46,0,IF('Scenario Inputs (SI)'!$D$5='Scenario Calculations'!V46,'Scenario Calculations'!X46*'Scenario Calculations'!$B$8,'Scenario Calculations'!AB45*(1+'Scenario Calculations'!S46)))))</f>
        <v>#DIV/0!</v>
      </c>
      <c r="AC46" s="359" t="e">
        <f t="shared" ca="1" si="2"/>
        <v>#DIV/0!</v>
      </c>
      <c r="AG46" s="372">
        <f>IFERROR(INDEX('Inflation Rates'!$A$16:$H$138,MATCH('IRA Traditional'!$H47,'Inflation Rates'!$A$16:$A$138,0),8)/INDEX('Inflation Rates'!$A$16:$H$138,MATCH('IRA Traditional'!$H47,'Inflation Rates'!$A$16:$A$138,0)-1,8)-1,AG45)</f>
        <v>2.0000000000000018E-2</v>
      </c>
      <c r="AH46" s="372">
        <f>IFERROR(INDEX('Inflation Rates'!$A$16:$H$138,MATCH('IRA Traditional'!$H47,'Inflation Rates'!$A$16:$A$138,0),6)/INDEX('Inflation Rates'!$A$16:$H$138,MATCH('IRA Traditional'!$H47,'Inflation Rates'!$A$16:$A$138,0)-1,6)-1,AH45)</f>
        <v>2.0999999999999908E-2</v>
      </c>
      <c r="AI46" s="362">
        <f t="shared" ca="1" si="23"/>
        <v>2057</v>
      </c>
      <c r="AJ46" s="362">
        <f t="shared" ca="1" si="23"/>
        <v>157</v>
      </c>
      <c r="AK46" s="362">
        <v>38</v>
      </c>
      <c r="AL46" s="371">
        <f t="shared" ca="1" si="14"/>
        <v>0</v>
      </c>
      <c r="AM46" s="359">
        <f ca="1">IF(AJ46&lt;'Scenario Inputs (SI)'!$D$5,$AH$2,0)</f>
        <v>0</v>
      </c>
      <c r="AN46" s="359">
        <v>0</v>
      </c>
      <c r="AO46" s="359">
        <f t="shared" ca="1" si="3"/>
        <v>0</v>
      </c>
      <c r="AP46" s="359">
        <f ca="1">IF(AL46&lt;=0,0,IF(AJ46&lt;60,0,IF(AJ46=60,IF('Scenario Inputs (SI)'!$D$5&lt;=60,-AL46*$AH$7,0),IF(AJ46&lt;'Scenario Inputs (SI)'!$D$5,0,IF(AJ46='Scenario Inputs (SI)'!$D$5,-$AH$7*'Scenario Calculations'!AL46,AP45*(1+AG46))))))</f>
        <v>0</v>
      </c>
      <c r="AQ46" s="359">
        <f t="shared" ca="1" si="5"/>
        <v>0</v>
      </c>
      <c r="AU46" s="372">
        <f ca="1">IFERROR(INDEX('Inflation Rates'!$A$16:$H$138,MATCH('IRA Roth'!$H46,'Inflation Rates'!$A$16:$A$138,0),8)/INDEX('Inflation Rates'!$A$16:$H$138,MATCH('IRA Roth'!$H46,'Inflation Rates'!$A$16:$A$138,0)-1,8)-1,AU45)</f>
        <v>2.0000000000000018E-2</v>
      </c>
      <c r="AV46" s="372">
        <f ca="1">IFERROR(INDEX('Inflation Rates'!$A$16:$H$138,MATCH('IRA Roth'!$H46,'Inflation Rates'!$A$16:$A$138,0),6)/INDEX('Inflation Rates'!$A$16:$H$138,MATCH('IRA Roth'!$H46,'Inflation Rates'!$A$16:$A$138,0)-1,6)-1,AV45)</f>
        <v>2.0999999999999908E-2</v>
      </c>
      <c r="AW46" s="362">
        <f t="shared" ca="1" si="24"/>
        <v>2057</v>
      </c>
      <c r="AX46" s="362">
        <f t="shared" ca="1" si="24"/>
        <v>157</v>
      </c>
      <c r="AY46" s="362">
        <v>38</v>
      </c>
      <c r="AZ46" s="371">
        <f t="shared" ca="1" si="16"/>
        <v>0</v>
      </c>
      <c r="BA46" s="359">
        <f ca="1">IF(AX46&lt;'Scenario Inputs (SI)'!$D$5,$AV$2,0)</f>
        <v>0</v>
      </c>
      <c r="BB46" s="359">
        <f t="shared" ca="1" si="6"/>
        <v>0</v>
      </c>
      <c r="BC46" s="359">
        <f t="shared" ca="1" si="7"/>
        <v>0</v>
      </c>
      <c r="BD46" s="359">
        <f ca="1">IF(AZ46&lt;=0,0,IF(AX46&lt;60,0,IF(AX46=60,IF('Scenario Inputs (SI)'!$D$5&lt;=60,-AZ46*$AV$7,0),IF(AX46&lt;'Scenario Inputs (SI)'!$D$5,0,IF(AX46='Scenario Inputs (SI)'!$D$5,-$AV$7*'Scenario Calculations'!AZ46,BD45*(1+AU46))))))</f>
        <v>0</v>
      </c>
      <c r="BE46" s="359">
        <f t="shared" ca="1" si="8"/>
        <v>0</v>
      </c>
    </row>
    <row r="47" spans="6:57" x14ac:dyDescent="0.35">
      <c r="F47" s="372">
        <f ca="1">IFERROR(INDEX('Inflation Rates'!$A$16:$H$138,MATCH('Scenario Calculations'!$H47,'Inflation Rates'!$A$16:$A$138,0),8)/INDEX('Inflation Rates'!$A$16:$H$138,MATCH('Scenario Calculations'!$H47,'Inflation Rates'!$A$16:$A$138,0)-1,8)-1,F46)</f>
        <v>2.0000000000000018E-2</v>
      </c>
      <c r="G47" s="372">
        <f ca="1">IFERROR(INDEX('Inflation Rates'!$A$16:$H$138,MATCH('Scenario Calculations'!$H47,'Inflation Rates'!$A$16:$A$138,0),6)/INDEX('Inflation Rates'!$A$16:$H$138,MATCH('Scenario Calculations'!$H47,'Inflation Rates'!$A$16:$A$138,0)-1,6)-1,G46)</f>
        <v>2.0999999999999908E-2</v>
      </c>
      <c r="H47" s="362">
        <f t="shared" ca="1" si="21"/>
        <v>2058</v>
      </c>
      <c r="I47" s="362">
        <f t="shared" ca="1" si="21"/>
        <v>158</v>
      </c>
      <c r="J47" s="362">
        <v>39</v>
      </c>
      <c r="K47" s="371" t="e">
        <f t="shared" ca="1" si="10"/>
        <v>#DIV/0!</v>
      </c>
      <c r="L47" s="359" t="e">
        <f ca="1">IF(I47&lt;'Scenario Inputs (SI)'!$D$5,$B$7*((1+$G47)^(J47-1))*$B$2,0)</f>
        <v>#DIV/0!</v>
      </c>
      <c r="M47" s="359" t="e">
        <f ca="1">IF(I47&lt;'Scenario Inputs (SI)'!$D$5,$B$3*$B$7*(1+$G47)^(J47-1),0)</f>
        <v>#DIV/0!</v>
      </c>
      <c r="N47" s="359" t="e">
        <f t="shared" ca="1" si="0"/>
        <v>#DIV/0!</v>
      </c>
      <c r="O47" s="359" t="e">
        <f ca="1">IF(K47&lt;=0,0,-ABS(IF('Scenario Inputs (SI)'!$D$5&gt;'Scenario Calculations'!I47,0,IF('Scenario Inputs (SI)'!$D$5='Scenario Calculations'!I47,'Scenario Calculations'!K47*'Scenario Calculations'!$B$8,'Scenario Calculations'!O46*(1+'Scenario Calculations'!F47)))))</f>
        <v>#DIV/0!</v>
      </c>
      <c r="P47" s="359">
        <f ca="1">IF('Scenario Inputs (SI)'!$D$7="No",0,-IF(I47&lt;'Scenario Inputs (SI)'!$D$5,0,IF('Scenario Inputs (SI)'!$D$6&gt;'Scenario Calculations'!I47,INDEX(Inputs!$D$2:$R$30,29,MATCH('Scenario Calculations'!I47,Inputs!$D$2:$R$2,0)),0))*12)</f>
        <v>0</v>
      </c>
      <c r="Q47" s="359" t="e">
        <f t="shared" ca="1" si="4"/>
        <v>#DIV/0!</v>
      </c>
      <c r="S47" s="372">
        <f ca="1">IFERROR(INDEX('Inflation Rates'!$A$16:$H$138,MATCH('TSP Traditional'!$H48,'Inflation Rates'!$A$16:$A$138,0),8)/INDEX('Inflation Rates'!$A$16:$H$138,MATCH('TSP Traditional'!$H48,'Inflation Rates'!$A$16:$A$138,0)-1,8)-1,S46)</f>
        <v>2.0000000000000018E-2</v>
      </c>
      <c r="T47" s="372">
        <f ca="1">IFERROR(INDEX('Inflation Rates'!$A$16:$H$138,MATCH('TSP Traditional'!$H48,'Inflation Rates'!$A$16:$A$138,0),6)/INDEX('Inflation Rates'!$A$16:$H$138,MATCH('TSP Traditional'!$H48,'Inflation Rates'!$A$16:$A$138,0)-1,6)-1,T46)</f>
        <v>2.0999999999999908E-2</v>
      </c>
      <c r="U47" s="362">
        <f t="shared" ca="1" si="22"/>
        <v>2058</v>
      </c>
      <c r="V47" s="362">
        <f t="shared" ca="1" si="22"/>
        <v>158</v>
      </c>
      <c r="W47" s="362">
        <v>39</v>
      </c>
      <c r="X47" s="371" t="e">
        <f t="shared" ca="1" si="12"/>
        <v>#DIV/0!</v>
      </c>
      <c r="Y47" s="359" t="e">
        <f ca="1">IF(V47&lt;'Scenario Inputs (SI)'!$D$5,$B$7*((1+$G47)^(W47-1))*$T$2,0)</f>
        <v>#DIV/0!</v>
      </c>
      <c r="Z47" s="359">
        <v>0</v>
      </c>
      <c r="AA47" s="359" t="e">
        <f t="shared" ca="1" si="1"/>
        <v>#DIV/0!</v>
      </c>
      <c r="AB47" s="359" t="e">
        <f ca="1">IF(X47&lt;=0,0,-ABS(IF('Scenario Inputs (SI)'!$D$5&gt;'Scenario Calculations'!V47,0,IF('Scenario Inputs (SI)'!$D$5='Scenario Calculations'!V47,'Scenario Calculations'!X47*'Scenario Calculations'!$B$8,'Scenario Calculations'!AB46*(1+'Scenario Calculations'!S47)))))</f>
        <v>#DIV/0!</v>
      </c>
      <c r="AC47" s="359" t="e">
        <f t="shared" ca="1" si="2"/>
        <v>#DIV/0!</v>
      </c>
      <c r="AG47" s="372">
        <f>IFERROR(INDEX('Inflation Rates'!$A$16:$H$138,MATCH('IRA Traditional'!$H48,'Inflation Rates'!$A$16:$A$138,0),8)/INDEX('Inflation Rates'!$A$16:$H$138,MATCH('IRA Traditional'!$H48,'Inflation Rates'!$A$16:$A$138,0)-1,8)-1,AG46)</f>
        <v>2.0000000000000018E-2</v>
      </c>
      <c r="AH47" s="372">
        <f>IFERROR(INDEX('Inflation Rates'!$A$16:$H$138,MATCH('IRA Traditional'!$H48,'Inflation Rates'!$A$16:$A$138,0),6)/INDEX('Inflation Rates'!$A$16:$H$138,MATCH('IRA Traditional'!$H48,'Inflation Rates'!$A$16:$A$138,0)-1,6)-1,AH46)</f>
        <v>2.0999999999999908E-2</v>
      </c>
      <c r="AI47" s="362">
        <f t="shared" ca="1" si="23"/>
        <v>2058</v>
      </c>
      <c r="AJ47" s="362">
        <f t="shared" ca="1" si="23"/>
        <v>158</v>
      </c>
      <c r="AK47" s="362">
        <v>39</v>
      </c>
      <c r="AL47" s="371">
        <f t="shared" ca="1" si="14"/>
        <v>0</v>
      </c>
      <c r="AM47" s="359">
        <f ca="1">IF(AJ47&lt;'Scenario Inputs (SI)'!$D$5,$AH$2,0)</f>
        <v>0</v>
      </c>
      <c r="AN47" s="359">
        <v>0</v>
      </c>
      <c r="AO47" s="359">
        <f t="shared" ca="1" si="3"/>
        <v>0</v>
      </c>
      <c r="AP47" s="359">
        <f ca="1">IF(AL47&lt;=0,0,IF(AJ47&lt;60,0,IF(AJ47=60,IF('Scenario Inputs (SI)'!$D$5&lt;=60,-AL47*$AH$7,0),IF(AJ47&lt;'Scenario Inputs (SI)'!$D$5,0,IF(AJ47='Scenario Inputs (SI)'!$D$5,-$AH$7*'Scenario Calculations'!AL47,AP46*(1+AG47))))))</f>
        <v>0</v>
      </c>
      <c r="AQ47" s="359">
        <f t="shared" ca="1" si="5"/>
        <v>0</v>
      </c>
      <c r="AU47" s="372">
        <f ca="1">IFERROR(INDEX('Inflation Rates'!$A$16:$H$138,MATCH('IRA Roth'!$H47,'Inflation Rates'!$A$16:$A$138,0),8)/INDEX('Inflation Rates'!$A$16:$H$138,MATCH('IRA Roth'!$H47,'Inflation Rates'!$A$16:$A$138,0)-1,8)-1,AU46)</f>
        <v>2.0000000000000018E-2</v>
      </c>
      <c r="AV47" s="372">
        <f ca="1">IFERROR(INDEX('Inflation Rates'!$A$16:$H$138,MATCH('IRA Roth'!$H47,'Inflation Rates'!$A$16:$A$138,0),6)/INDEX('Inflation Rates'!$A$16:$H$138,MATCH('IRA Roth'!$H47,'Inflation Rates'!$A$16:$A$138,0)-1,6)-1,AV46)</f>
        <v>2.0999999999999908E-2</v>
      </c>
      <c r="AW47" s="362">
        <f t="shared" ca="1" si="24"/>
        <v>2058</v>
      </c>
      <c r="AX47" s="362">
        <f t="shared" ca="1" si="24"/>
        <v>158</v>
      </c>
      <c r="AY47" s="362">
        <v>39</v>
      </c>
      <c r="AZ47" s="371">
        <f t="shared" ca="1" si="16"/>
        <v>0</v>
      </c>
      <c r="BA47" s="359">
        <f ca="1">IF(AX47&lt;'Scenario Inputs (SI)'!$D$5,$AV$2,0)</f>
        <v>0</v>
      </c>
      <c r="BB47" s="359">
        <f t="shared" ca="1" si="6"/>
        <v>0</v>
      </c>
      <c r="BC47" s="359">
        <f t="shared" ca="1" si="7"/>
        <v>0</v>
      </c>
      <c r="BD47" s="359">
        <f ca="1">IF(AZ47&lt;=0,0,IF(AX47&lt;60,0,IF(AX47=60,IF('Scenario Inputs (SI)'!$D$5&lt;=60,-AZ47*$AV$7,0),IF(AX47&lt;'Scenario Inputs (SI)'!$D$5,0,IF(AX47='Scenario Inputs (SI)'!$D$5,-$AV$7*'Scenario Calculations'!AZ47,BD46*(1+AU47))))))</f>
        <v>0</v>
      </c>
      <c r="BE47" s="359">
        <f t="shared" ca="1" si="8"/>
        <v>0</v>
      </c>
    </row>
    <row r="48" spans="6:57" x14ac:dyDescent="0.35">
      <c r="F48" s="372">
        <f ca="1">IFERROR(INDEX('Inflation Rates'!$A$16:$H$138,MATCH('Scenario Calculations'!$H48,'Inflation Rates'!$A$16:$A$138,0),8)/INDEX('Inflation Rates'!$A$16:$H$138,MATCH('Scenario Calculations'!$H48,'Inflation Rates'!$A$16:$A$138,0)-1,8)-1,F47)</f>
        <v>2.0000000000000018E-2</v>
      </c>
      <c r="G48" s="372">
        <f ca="1">IFERROR(INDEX('Inflation Rates'!$A$16:$H$138,MATCH('Scenario Calculations'!$H48,'Inflation Rates'!$A$16:$A$138,0),6)/INDEX('Inflation Rates'!$A$16:$H$138,MATCH('Scenario Calculations'!$H48,'Inflation Rates'!$A$16:$A$138,0)-1,6)-1,G47)</f>
        <v>2.0999999999999908E-2</v>
      </c>
      <c r="H48" s="362">
        <f t="shared" ca="1" si="21"/>
        <v>2059</v>
      </c>
      <c r="I48" s="362">
        <f t="shared" ca="1" si="21"/>
        <v>159</v>
      </c>
      <c r="J48" s="362">
        <v>40</v>
      </c>
      <c r="K48" s="371" t="e">
        <f t="shared" ca="1" si="10"/>
        <v>#DIV/0!</v>
      </c>
      <c r="L48" s="359" t="e">
        <f ca="1">IF(I48&lt;'Scenario Inputs (SI)'!$D$5,$B$7*((1+$G48)^(J48-1))*$B$2,0)</f>
        <v>#DIV/0!</v>
      </c>
      <c r="M48" s="359" t="e">
        <f ca="1">IF(I48&lt;'Scenario Inputs (SI)'!$D$5,$B$3*$B$7*(1+$G48)^(J48-1),0)</f>
        <v>#DIV/0!</v>
      </c>
      <c r="N48" s="359" t="e">
        <f t="shared" ca="1" si="0"/>
        <v>#DIV/0!</v>
      </c>
      <c r="O48" s="359" t="e">
        <f ca="1">IF(K48&lt;=0,0,-ABS(IF('Scenario Inputs (SI)'!$D$5&gt;'Scenario Calculations'!I48,0,IF('Scenario Inputs (SI)'!$D$5='Scenario Calculations'!I48,'Scenario Calculations'!K48*'Scenario Calculations'!$B$8,'Scenario Calculations'!O47*(1+'Scenario Calculations'!F48)))))</f>
        <v>#DIV/0!</v>
      </c>
      <c r="P48" s="359">
        <f ca="1">IF('Scenario Inputs (SI)'!$D$7="No",0,-IF(I48&lt;'Scenario Inputs (SI)'!$D$5,0,IF('Scenario Inputs (SI)'!$D$6&gt;'Scenario Calculations'!I48,INDEX(Inputs!$D$2:$R$30,29,MATCH('Scenario Calculations'!I48,Inputs!$D$2:$R$2,0)),0))*12)</f>
        <v>0</v>
      </c>
      <c r="Q48" s="359" t="e">
        <f t="shared" ca="1" si="4"/>
        <v>#DIV/0!</v>
      </c>
      <c r="S48" s="372">
        <f ca="1">IFERROR(INDEX('Inflation Rates'!$A$16:$H$138,MATCH('TSP Traditional'!$H49,'Inflation Rates'!$A$16:$A$138,0),8)/INDEX('Inflation Rates'!$A$16:$H$138,MATCH('TSP Traditional'!$H49,'Inflation Rates'!$A$16:$A$138,0)-1,8)-1,S47)</f>
        <v>2.0000000000000018E-2</v>
      </c>
      <c r="T48" s="372">
        <f ca="1">IFERROR(INDEX('Inflation Rates'!$A$16:$H$138,MATCH('TSP Traditional'!$H49,'Inflation Rates'!$A$16:$A$138,0),6)/INDEX('Inflation Rates'!$A$16:$H$138,MATCH('TSP Traditional'!$H49,'Inflation Rates'!$A$16:$A$138,0)-1,6)-1,T47)</f>
        <v>2.0999999999999908E-2</v>
      </c>
      <c r="U48" s="362">
        <f t="shared" ca="1" si="22"/>
        <v>2059</v>
      </c>
      <c r="V48" s="362">
        <f t="shared" ca="1" si="22"/>
        <v>159</v>
      </c>
      <c r="W48" s="362">
        <v>40</v>
      </c>
      <c r="X48" s="371" t="e">
        <f t="shared" ca="1" si="12"/>
        <v>#DIV/0!</v>
      </c>
      <c r="Y48" s="359" t="e">
        <f ca="1">IF(V48&lt;'Scenario Inputs (SI)'!$D$5,$B$7*((1+$G48)^(W48-1))*$T$2,0)</f>
        <v>#DIV/0!</v>
      </c>
      <c r="Z48" s="359">
        <v>0</v>
      </c>
      <c r="AA48" s="359" t="e">
        <f t="shared" ca="1" si="1"/>
        <v>#DIV/0!</v>
      </c>
      <c r="AB48" s="359" t="e">
        <f ca="1">IF(X48&lt;=0,0,-ABS(IF('Scenario Inputs (SI)'!$D$5&gt;'Scenario Calculations'!V48,0,IF('Scenario Inputs (SI)'!$D$5='Scenario Calculations'!V48,'Scenario Calculations'!X48*'Scenario Calculations'!$B$8,'Scenario Calculations'!AB47*(1+'Scenario Calculations'!S48)))))</f>
        <v>#DIV/0!</v>
      </c>
      <c r="AC48" s="359" t="e">
        <f t="shared" ca="1" si="2"/>
        <v>#DIV/0!</v>
      </c>
      <c r="AG48" s="372">
        <f>IFERROR(INDEX('Inflation Rates'!$A$16:$H$138,MATCH('IRA Traditional'!$H49,'Inflation Rates'!$A$16:$A$138,0),8)/INDEX('Inflation Rates'!$A$16:$H$138,MATCH('IRA Traditional'!$H49,'Inflation Rates'!$A$16:$A$138,0)-1,8)-1,AG47)</f>
        <v>2.0000000000000018E-2</v>
      </c>
      <c r="AH48" s="372">
        <f>IFERROR(INDEX('Inflation Rates'!$A$16:$H$138,MATCH('IRA Traditional'!$H49,'Inflation Rates'!$A$16:$A$138,0),6)/INDEX('Inflation Rates'!$A$16:$H$138,MATCH('IRA Traditional'!$H49,'Inflation Rates'!$A$16:$A$138,0)-1,6)-1,AH47)</f>
        <v>2.0999999999999908E-2</v>
      </c>
      <c r="AI48" s="362">
        <f t="shared" ca="1" si="23"/>
        <v>2059</v>
      </c>
      <c r="AJ48" s="362">
        <f t="shared" ca="1" si="23"/>
        <v>159</v>
      </c>
      <c r="AK48" s="362">
        <v>40</v>
      </c>
      <c r="AL48" s="371">
        <f t="shared" ca="1" si="14"/>
        <v>0</v>
      </c>
      <c r="AM48" s="359">
        <f ca="1">IF(AJ48&lt;'Scenario Inputs (SI)'!$D$5,$AH$2,0)</f>
        <v>0</v>
      </c>
      <c r="AN48" s="359">
        <v>0</v>
      </c>
      <c r="AO48" s="359">
        <f t="shared" ca="1" si="3"/>
        <v>0</v>
      </c>
      <c r="AP48" s="359">
        <f ca="1">IF(AL48&lt;=0,0,IF(AJ48&lt;60,0,IF(AJ48=60,IF('Scenario Inputs (SI)'!$D$5&lt;=60,-AL48*$AH$7,0),IF(AJ48&lt;'Scenario Inputs (SI)'!$D$5,0,IF(AJ48='Scenario Inputs (SI)'!$D$5,-$AH$7*'Scenario Calculations'!AL48,AP47*(1+AG48))))))</f>
        <v>0</v>
      </c>
      <c r="AQ48" s="359">
        <f t="shared" ca="1" si="5"/>
        <v>0</v>
      </c>
      <c r="AU48" s="372">
        <f ca="1">IFERROR(INDEX('Inflation Rates'!$A$16:$H$138,MATCH('IRA Roth'!$H48,'Inflation Rates'!$A$16:$A$138,0),8)/INDEX('Inflation Rates'!$A$16:$H$138,MATCH('IRA Roth'!$H48,'Inflation Rates'!$A$16:$A$138,0)-1,8)-1,AU47)</f>
        <v>2.0000000000000018E-2</v>
      </c>
      <c r="AV48" s="372">
        <f ca="1">IFERROR(INDEX('Inflation Rates'!$A$16:$H$138,MATCH('IRA Roth'!$H48,'Inflation Rates'!$A$16:$A$138,0),6)/INDEX('Inflation Rates'!$A$16:$H$138,MATCH('IRA Roth'!$H48,'Inflation Rates'!$A$16:$A$138,0)-1,6)-1,AV47)</f>
        <v>2.0999999999999908E-2</v>
      </c>
      <c r="AW48" s="362">
        <f t="shared" ca="1" si="24"/>
        <v>2059</v>
      </c>
      <c r="AX48" s="362">
        <f t="shared" ca="1" si="24"/>
        <v>159</v>
      </c>
      <c r="AY48" s="362">
        <v>40</v>
      </c>
      <c r="AZ48" s="371">
        <f t="shared" ca="1" si="16"/>
        <v>0</v>
      </c>
      <c r="BA48" s="359">
        <f ca="1">IF(AX48&lt;'Scenario Inputs (SI)'!$D$5,$AV$2,0)</f>
        <v>0</v>
      </c>
      <c r="BB48" s="359">
        <f t="shared" ca="1" si="6"/>
        <v>0</v>
      </c>
      <c r="BC48" s="359">
        <f t="shared" ca="1" si="7"/>
        <v>0</v>
      </c>
      <c r="BD48" s="359">
        <f ca="1">IF(AZ48&lt;=0,0,IF(AX48&lt;60,0,IF(AX48=60,IF('Scenario Inputs (SI)'!$D$5&lt;=60,-AZ48*$AV$7,0),IF(AX48&lt;'Scenario Inputs (SI)'!$D$5,0,IF(AX48='Scenario Inputs (SI)'!$D$5,-$AV$7*'Scenario Calculations'!AZ48,BD47*(1+AU48))))))</f>
        <v>0</v>
      </c>
      <c r="BE48" s="359">
        <f t="shared" ca="1" si="8"/>
        <v>0</v>
      </c>
    </row>
    <row r="49" spans="6:57" x14ac:dyDescent="0.35">
      <c r="F49" s="372">
        <f ca="1">IFERROR(INDEX('Inflation Rates'!$A$16:$H$138,MATCH('Scenario Calculations'!$H49,'Inflation Rates'!$A$16:$A$138,0),8)/INDEX('Inflation Rates'!$A$16:$H$138,MATCH('Scenario Calculations'!$H49,'Inflation Rates'!$A$16:$A$138,0)-1,8)-1,F48)</f>
        <v>2.0000000000000018E-2</v>
      </c>
      <c r="G49" s="372">
        <f ca="1">IFERROR(INDEX('Inflation Rates'!$A$16:$H$138,MATCH('Scenario Calculations'!$H49,'Inflation Rates'!$A$16:$A$138,0),6)/INDEX('Inflation Rates'!$A$16:$H$138,MATCH('Scenario Calculations'!$H49,'Inflation Rates'!$A$16:$A$138,0)-1,6)-1,G48)</f>
        <v>2.0999999999999908E-2</v>
      </c>
      <c r="H49" s="362">
        <f t="shared" ca="1" si="21"/>
        <v>2060</v>
      </c>
      <c r="I49" s="362">
        <f t="shared" ca="1" si="21"/>
        <v>160</v>
      </c>
      <c r="J49" s="362">
        <v>41</v>
      </c>
      <c r="K49" s="371" t="e">
        <f t="shared" ca="1" si="10"/>
        <v>#DIV/0!</v>
      </c>
      <c r="L49" s="359" t="e">
        <f ca="1">IF(I49&lt;'Scenario Inputs (SI)'!$D$5,$B$7*((1+$G49)^(J49-1))*$B$2,0)</f>
        <v>#DIV/0!</v>
      </c>
      <c r="M49" s="359" t="e">
        <f ca="1">IF(I49&lt;'Scenario Inputs (SI)'!$D$5,$B$3*$B$7*(1+$G49)^(J49-1),0)</f>
        <v>#DIV/0!</v>
      </c>
      <c r="N49" s="359" t="e">
        <f t="shared" ca="1" si="0"/>
        <v>#DIV/0!</v>
      </c>
      <c r="O49" s="359" t="e">
        <f ca="1">IF(K49&lt;=0,0,-ABS(IF('Scenario Inputs (SI)'!$D$5&gt;'Scenario Calculations'!I49,0,IF('Scenario Inputs (SI)'!$D$5='Scenario Calculations'!I49,'Scenario Calculations'!K49*'Scenario Calculations'!$B$8,'Scenario Calculations'!O48*(1+'Scenario Calculations'!F49)))))</f>
        <v>#DIV/0!</v>
      </c>
      <c r="P49" s="359">
        <f ca="1">IF('Scenario Inputs (SI)'!$D$7="No",0,-IF(I49&lt;'Scenario Inputs (SI)'!$D$5,0,IF('Scenario Inputs (SI)'!$D$6&gt;'Scenario Calculations'!I49,INDEX(Inputs!$D$2:$R$30,29,MATCH('Scenario Calculations'!I49,Inputs!$D$2:$R$2,0)),0))*12)</f>
        <v>0</v>
      </c>
      <c r="Q49" s="359" t="e">
        <f t="shared" ca="1" si="4"/>
        <v>#DIV/0!</v>
      </c>
      <c r="S49" s="372">
        <f ca="1">IFERROR(INDEX('Inflation Rates'!$A$16:$H$138,MATCH('TSP Traditional'!$H50,'Inflation Rates'!$A$16:$A$138,0),8)/INDEX('Inflation Rates'!$A$16:$H$138,MATCH('TSP Traditional'!$H50,'Inflation Rates'!$A$16:$A$138,0)-1,8)-1,S48)</f>
        <v>2.0000000000000018E-2</v>
      </c>
      <c r="T49" s="372">
        <f ca="1">IFERROR(INDEX('Inflation Rates'!$A$16:$H$138,MATCH('TSP Traditional'!$H50,'Inflation Rates'!$A$16:$A$138,0),6)/INDEX('Inflation Rates'!$A$16:$H$138,MATCH('TSP Traditional'!$H50,'Inflation Rates'!$A$16:$A$138,0)-1,6)-1,T48)</f>
        <v>2.0999999999999908E-2</v>
      </c>
      <c r="U49" s="362">
        <f t="shared" ca="1" si="22"/>
        <v>2060</v>
      </c>
      <c r="V49" s="362">
        <f t="shared" ca="1" si="22"/>
        <v>160</v>
      </c>
      <c r="W49" s="362">
        <v>41</v>
      </c>
      <c r="X49" s="371" t="e">
        <f t="shared" ca="1" si="12"/>
        <v>#DIV/0!</v>
      </c>
      <c r="Y49" s="359" t="e">
        <f ca="1">IF(V49&lt;'Scenario Inputs (SI)'!$D$5,$B$7*((1+$G49)^(W49-1))*$T$2,0)</f>
        <v>#DIV/0!</v>
      </c>
      <c r="Z49" s="359">
        <v>0</v>
      </c>
      <c r="AA49" s="359" t="e">
        <f t="shared" ca="1" si="1"/>
        <v>#DIV/0!</v>
      </c>
      <c r="AB49" s="359" t="e">
        <f ca="1">IF(X49&lt;=0,0,-ABS(IF('Scenario Inputs (SI)'!$D$5&gt;'Scenario Calculations'!V49,0,IF('Scenario Inputs (SI)'!$D$5='Scenario Calculations'!V49,'Scenario Calculations'!X49*'Scenario Calculations'!$B$8,'Scenario Calculations'!AB48*(1+'Scenario Calculations'!S49)))))</f>
        <v>#DIV/0!</v>
      </c>
      <c r="AC49" s="359" t="e">
        <f t="shared" ca="1" si="2"/>
        <v>#DIV/0!</v>
      </c>
      <c r="AG49" s="372">
        <f>IFERROR(INDEX('Inflation Rates'!$A$16:$H$138,MATCH('IRA Traditional'!$H50,'Inflation Rates'!$A$16:$A$138,0),8)/INDEX('Inflation Rates'!$A$16:$H$138,MATCH('IRA Traditional'!$H50,'Inflation Rates'!$A$16:$A$138,0)-1,8)-1,AG48)</f>
        <v>2.0000000000000018E-2</v>
      </c>
      <c r="AH49" s="372">
        <f>IFERROR(INDEX('Inflation Rates'!$A$16:$H$138,MATCH('IRA Traditional'!$H50,'Inflation Rates'!$A$16:$A$138,0),6)/INDEX('Inflation Rates'!$A$16:$H$138,MATCH('IRA Traditional'!$H50,'Inflation Rates'!$A$16:$A$138,0)-1,6)-1,AH48)</f>
        <v>2.0999999999999908E-2</v>
      </c>
      <c r="AI49" s="362">
        <f t="shared" ca="1" si="23"/>
        <v>2060</v>
      </c>
      <c r="AJ49" s="362">
        <f t="shared" ca="1" si="23"/>
        <v>160</v>
      </c>
      <c r="AK49" s="362">
        <v>41</v>
      </c>
      <c r="AL49" s="371">
        <f t="shared" ca="1" si="14"/>
        <v>0</v>
      </c>
      <c r="AM49" s="359">
        <f ca="1">IF(AJ49&lt;'Scenario Inputs (SI)'!$D$5,$AH$2,0)</f>
        <v>0</v>
      </c>
      <c r="AN49" s="359">
        <v>0</v>
      </c>
      <c r="AO49" s="359">
        <f t="shared" ca="1" si="3"/>
        <v>0</v>
      </c>
      <c r="AP49" s="359">
        <f ca="1">IF(AL49&lt;=0,0,IF(AJ49&lt;60,0,IF(AJ49=60,IF('Scenario Inputs (SI)'!$D$5&lt;=60,-AL49*$AH$7,0),IF(AJ49&lt;'Scenario Inputs (SI)'!$D$5,0,IF(AJ49='Scenario Inputs (SI)'!$D$5,-$AH$7*'Scenario Calculations'!AL49,AP48*(1+AG49))))))</f>
        <v>0</v>
      </c>
      <c r="AQ49" s="359">
        <f t="shared" ca="1" si="5"/>
        <v>0</v>
      </c>
      <c r="AU49" s="372">
        <f ca="1">IFERROR(INDEX('Inflation Rates'!$A$16:$H$138,MATCH('IRA Roth'!$H49,'Inflation Rates'!$A$16:$A$138,0),8)/INDEX('Inflation Rates'!$A$16:$H$138,MATCH('IRA Roth'!$H49,'Inflation Rates'!$A$16:$A$138,0)-1,8)-1,AU48)</f>
        <v>2.0000000000000018E-2</v>
      </c>
      <c r="AV49" s="372">
        <f ca="1">IFERROR(INDEX('Inflation Rates'!$A$16:$H$138,MATCH('IRA Roth'!$H49,'Inflation Rates'!$A$16:$A$138,0),6)/INDEX('Inflation Rates'!$A$16:$H$138,MATCH('IRA Roth'!$H49,'Inflation Rates'!$A$16:$A$138,0)-1,6)-1,AV48)</f>
        <v>2.0999999999999908E-2</v>
      </c>
      <c r="AW49" s="362">
        <f t="shared" ca="1" si="24"/>
        <v>2060</v>
      </c>
      <c r="AX49" s="362">
        <f t="shared" ca="1" si="24"/>
        <v>160</v>
      </c>
      <c r="AY49" s="362">
        <v>41</v>
      </c>
      <c r="AZ49" s="371">
        <f t="shared" ca="1" si="16"/>
        <v>0</v>
      </c>
      <c r="BA49" s="359">
        <f ca="1">IF(AX49&lt;'Scenario Inputs (SI)'!$D$5,$AV$2,0)</f>
        <v>0</v>
      </c>
      <c r="BB49" s="359">
        <f t="shared" ca="1" si="6"/>
        <v>0</v>
      </c>
      <c r="BC49" s="359">
        <f t="shared" ca="1" si="7"/>
        <v>0</v>
      </c>
      <c r="BD49" s="359">
        <f ca="1">IF(AZ49&lt;=0,0,IF(AX49&lt;60,0,IF(AX49=60,IF('Scenario Inputs (SI)'!$D$5&lt;=60,-AZ49*$AV$7,0),IF(AX49&lt;'Scenario Inputs (SI)'!$D$5,0,IF(AX49='Scenario Inputs (SI)'!$D$5,-$AV$7*'Scenario Calculations'!AZ49,BD48*(1+AU49))))))</f>
        <v>0</v>
      </c>
      <c r="BE49" s="359">
        <f t="shared" ca="1" si="8"/>
        <v>0</v>
      </c>
    </row>
    <row r="50" spans="6:57" x14ac:dyDescent="0.35">
      <c r="F50" s="372">
        <f ca="1">IFERROR(INDEX('Inflation Rates'!$A$16:$H$138,MATCH('Scenario Calculations'!$H50,'Inflation Rates'!$A$16:$A$138,0),8)/INDEX('Inflation Rates'!$A$16:$H$138,MATCH('Scenario Calculations'!$H50,'Inflation Rates'!$A$16:$A$138,0)-1,8)-1,F49)</f>
        <v>2.0000000000000018E-2</v>
      </c>
      <c r="G50" s="372">
        <f ca="1">IFERROR(INDEX('Inflation Rates'!$A$16:$H$138,MATCH('Scenario Calculations'!$H50,'Inflation Rates'!$A$16:$A$138,0),6)/INDEX('Inflation Rates'!$A$16:$H$138,MATCH('Scenario Calculations'!$H50,'Inflation Rates'!$A$16:$A$138,0)-1,6)-1,G49)</f>
        <v>2.0999999999999908E-2</v>
      </c>
      <c r="H50" s="362">
        <f t="shared" ca="1" si="21"/>
        <v>2061</v>
      </c>
      <c r="I50" s="362">
        <f t="shared" ca="1" si="21"/>
        <v>161</v>
      </c>
      <c r="J50" s="362">
        <v>42</v>
      </c>
      <c r="K50" s="371" t="e">
        <f t="shared" ca="1" si="10"/>
        <v>#DIV/0!</v>
      </c>
      <c r="L50" s="359" t="e">
        <f ca="1">IF(I50&lt;'Scenario Inputs (SI)'!$D$5,$B$7*((1+$G50)^(J50-1))*$B$2,0)</f>
        <v>#DIV/0!</v>
      </c>
      <c r="M50" s="359" t="e">
        <f ca="1">IF(I50&lt;'Scenario Inputs (SI)'!$D$5,$B$3*$B$7*(1+$G50)^(J50-1),0)</f>
        <v>#DIV/0!</v>
      </c>
      <c r="N50" s="359" t="e">
        <f t="shared" ca="1" si="0"/>
        <v>#DIV/0!</v>
      </c>
      <c r="O50" s="359" t="e">
        <f ca="1">IF(K50&lt;=0,0,-ABS(IF('Scenario Inputs (SI)'!$D$5&gt;'Scenario Calculations'!I50,0,IF('Scenario Inputs (SI)'!$D$5='Scenario Calculations'!I50,'Scenario Calculations'!K50*'Scenario Calculations'!$B$8,'Scenario Calculations'!O49*(1+'Scenario Calculations'!F50)))))</f>
        <v>#DIV/0!</v>
      </c>
      <c r="P50" s="359">
        <f ca="1">IF('Scenario Inputs (SI)'!$D$7="No",0,-IF(I50&lt;'Scenario Inputs (SI)'!$D$5,0,IF('Scenario Inputs (SI)'!$D$6&gt;'Scenario Calculations'!I50,INDEX(Inputs!$D$2:$R$30,29,MATCH('Scenario Calculations'!I50,Inputs!$D$2:$R$2,0)),0))*12)</f>
        <v>0</v>
      </c>
      <c r="Q50" s="359" t="e">
        <f t="shared" ca="1" si="4"/>
        <v>#DIV/0!</v>
      </c>
      <c r="S50" s="372">
        <f ca="1">IFERROR(INDEX('Inflation Rates'!$A$16:$H$138,MATCH('TSP Traditional'!$H51,'Inflation Rates'!$A$16:$A$138,0),8)/INDEX('Inflation Rates'!$A$16:$H$138,MATCH('TSP Traditional'!$H51,'Inflation Rates'!$A$16:$A$138,0)-1,8)-1,S49)</f>
        <v>2.0000000000000018E-2</v>
      </c>
      <c r="T50" s="372">
        <f ca="1">IFERROR(INDEX('Inflation Rates'!$A$16:$H$138,MATCH('TSP Traditional'!$H51,'Inflation Rates'!$A$16:$A$138,0),6)/INDEX('Inflation Rates'!$A$16:$H$138,MATCH('TSP Traditional'!$H51,'Inflation Rates'!$A$16:$A$138,0)-1,6)-1,T49)</f>
        <v>2.0999999999999908E-2</v>
      </c>
      <c r="U50" s="362">
        <f t="shared" ca="1" si="22"/>
        <v>2061</v>
      </c>
      <c r="V50" s="362">
        <f t="shared" ca="1" si="22"/>
        <v>161</v>
      </c>
      <c r="W50" s="362">
        <v>42</v>
      </c>
      <c r="X50" s="371" t="e">
        <f t="shared" ca="1" si="12"/>
        <v>#DIV/0!</v>
      </c>
      <c r="Y50" s="359" t="e">
        <f ca="1">IF(V50&lt;'Scenario Inputs (SI)'!$D$5,$B$7*((1+$G50)^(W50-1))*$T$2,0)</f>
        <v>#DIV/0!</v>
      </c>
      <c r="Z50" s="359">
        <v>0</v>
      </c>
      <c r="AA50" s="359" t="e">
        <f t="shared" ca="1" si="1"/>
        <v>#DIV/0!</v>
      </c>
      <c r="AB50" s="359" t="e">
        <f ca="1">IF(X50&lt;=0,0,-ABS(IF('Scenario Inputs (SI)'!$D$5&gt;'Scenario Calculations'!V50,0,IF('Scenario Inputs (SI)'!$D$5='Scenario Calculations'!V50,'Scenario Calculations'!X50*'Scenario Calculations'!$B$8,'Scenario Calculations'!AB49*(1+'Scenario Calculations'!S50)))))</f>
        <v>#DIV/0!</v>
      </c>
      <c r="AC50" s="359" t="e">
        <f t="shared" ca="1" si="2"/>
        <v>#DIV/0!</v>
      </c>
      <c r="AG50" s="372">
        <f>IFERROR(INDEX('Inflation Rates'!$A$16:$H$138,MATCH('IRA Traditional'!$H51,'Inflation Rates'!$A$16:$A$138,0),8)/INDEX('Inflation Rates'!$A$16:$H$138,MATCH('IRA Traditional'!$H51,'Inflation Rates'!$A$16:$A$138,0)-1,8)-1,AG49)</f>
        <v>2.0000000000000018E-2</v>
      </c>
      <c r="AH50" s="372">
        <f>IFERROR(INDEX('Inflation Rates'!$A$16:$H$138,MATCH('IRA Traditional'!$H51,'Inflation Rates'!$A$16:$A$138,0),6)/INDEX('Inflation Rates'!$A$16:$H$138,MATCH('IRA Traditional'!$H51,'Inflation Rates'!$A$16:$A$138,0)-1,6)-1,AH49)</f>
        <v>2.0999999999999908E-2</v>
      </c>
      <c r="AI50" s="362">
        <f t="shared" ca="1" si="23"/>
        <v>2061</v>
      </c>
      <c r="AJ50" s="362">
        <f t="shared" ca="1" si="23"/>
        <v>161</v>
      </c>
      <c r="AK50" s="362">
        <v>42</v>
      </c>
      <c r="AL50" s="371">
        <f t="shared" ca="1" si="14"/>
        <v>0</v>
      </c>
      <c r="AM50" s="359">
        <f ca="1">IF(AJ50&lt;'Scenario Inputs (SI)'!$D$5,$AH$2,0)</f>
        <v>0</v>
      </c>
      <c r="AN50" s="359">
        <v>0</v>
      </c>
      <c r="AO50" s="359">
        <f t="shared" ca="1" si="3"/>
        <v>0</v>
      </c>
      <c r="AP50" s="359">
        <f ca="1">IF(AL50&lt;=0,0,IF(AJ50&lt;60,0,IF(AJ50=60,IF('Scenario Inputs (SI)'!$D$5&lt;=60,-AL50*$AH$7,0),IF(AJ50&lt;'Scenario Inputs (SI)'!$D$5,0,IF(AJ50='Scenario Inputs (SI)'!$D$5,-$AH$7*'Scenario Calculations'!AL50,AP49*(1+AG50))))))</f>
        <v>0</v>
      </c>
      <c r="AQ50" s="359">
        <f t="shared" ca="1" si="5"/>
        <v>0</v>
      </c>
      <c r="AU50" s="372">
        <f ca="1">IFERROR(INDEX('Inflation Rates'!$A$16:$H$138,MATCH('IRA Roth'!$H50,'Inflation Rates'!$A$16:$A$138,0),8)/INDEX('Inflation Rates'!$A$16:$H$138,MATCH('IRA Roth'!$H50,'Inflation Rates'!$A$16:$A$138,0)-1,8)-1,AU49)</f>
        <v>2.0000000000000018E-2</v>
      </c>
      <c r="AV50" s="372">
        <f ca="1">IFERROR(INDEX('Inflation Rates'!$A$16:$H$138,MATCH('IRA Roth'!$H50,'Inflation Rates'!$A$16:$A$138,0),6)/INDEX('Inflation Rates'!$A$16:$H$138,MATCH('IRA Roth'!$H50,'Inflation Rates'!$A$16:$A$138,0)-1,6)-1,AV49)</f>
        <v>2.0999999999999908E-2</v>
      </c>
      <c r="AW50" s="362">
        <f t="shared" ca="1" si="24"/>
        <v>2061</v>
      </c>
      <c r="AX50" s="362">
        <f t="shared" ca="1" si="24"/>
        <v>161</v>
      </c>
      <c r="AY50" s="362">
        <v>42</v>
      </c>
      <c r="AZ50" s="371">
        <f t="shared" ca="1" si="16"/>
        <v>0</v>
      </c>
      <c r="BA50" s="359">
        <f ca="1">IF(AX50&lt;'Scenario Inputs (SI)'!$D$5,$AV$2,0)</f>
        <v>0</v>
      </c>
      <c r="BB50" s="359">
        <f t="shared" ca="1" si="6"/>
        <v>0</v>
      </c>
      <c r="BC50" s="359">
        <f t="shared" ca="1" si="7"/>
        <v>0</v>
      </c>
      <c r="BD50" s="359">
        <f ca="1">IF(AZ50&lt;=0,0,IF(AX50&lt;60,0,IF(AX50=60,IF('Scenario Inputs (SI)'!$D$5&lt;=60,-AZ50*$AV$7,0),IF(AX50&lt;'Scenario Inputs (SI)'!$D$5,0,IF(AX50='Scenario Inputs (SI)'!$D$5,-$AV$7*'Scenario Calculations'!AZ50,BD49*(1+AU50))))))</f>
        <v>0</v>
      </c>
      <c r="BE50" s="359">
        <f t="shared" ca="1" si="8"/>
        <v>0</v>
      </c>
    </row>
    <row r="51" spans="6:57" x14ac:dyDescent="0.35">
      <c r="F51" s="372">
        <f ca="1">IFERROR(INDEX('Inflation Rates'!$A$16:$H$138,MATCH('Scenario Calculations'!$H51,'Inflation Rates'!$A$16:$A$138,0),8)/INDEX('Inflation Rates'!$A$16:$H$138,MATCH('Scenario Calculations'!$H51,'Inflation Rates'!$A$16:$A$138,0)-1,8)-1,F50)</f>
        <v>2.0000000000000018E-2</v>
      </c>
      <c r="G51" s="372">
        <f ca="1">IFERROR(INDEX('Inflation Rates'!$A$16:$H$138,MATCH('Scenario Calculations'!$H51,'Inflation Rates'!$A$16:$A$138,0),6)/INDEX('Inflation Rates'!$A$16:$H$138,MATCH('Scenario Calculations'!$H51,'Inflation Rates'!$A$16:$A$138,0)-1,6)-1,G50)</f>
        <v>2.0999999999999908E-2</v>
      </c>
      <c r="H51" s="362">
        <f t="shared" ca="1" si="21"/>
        <v>2062</v>
      </c>
      <c r="I51" s="362">
        <f t="shared" ca="1" si="21"/>
        <v>162</v>
      </c>
      <c r="J51" s="362">
        <v>43</v>
      </c>
      <c r="K51" s="371" t="e">
        <f t="shared" ca="1" si="10"/>
        <v>#DIV/0!</v>
      </c>
      <c r="L51" s="359" t="e">
        <f ca="1">IF(I51&lt;'Scenario Inputs (SI)'!$D$5,$B$7*((1+$G51)^(J51-1))*$B$2,0)</f>
        <v>#DIV/0!</v>
      </c>
      <c r="M51" s="359" t="e">
        <f ca="1">IF(I51&lt;'Scenario Inputs (SI)'!$D$5,$B$3*$B$7*(1+$G51)^(J51-1),0)</f>
        <v>#DIV/0!</v>
      </c>
      <c r="N51" s="359" t="e">
        <f t="shared" ca="1" si="0"/>
        <v>#DIV/0!</v>
      </c>
      <c r="O51" s="359" t="e">
        <f ca="1">IF(K51&lt;=0,0,-ABS(IF('Scenario Inputs (SI)'!$D$5&gt;'Scenario Calculations'!I51,0,IF('Scenario Inputs (SI)'!$D$5='Scenario Calculations'!I51,'Scenario Calculations'!K51*'Scenario Calculations'!$B$8,'Scenario Calculations'!O50*(1+'Scenario Calculations'!F51)))))</f>
        <v>#DIV/0!</v>
      </c>
      <c r="P51" s="359">
        <f ca="1">IF('Scenario Inputs (SI)'!$D$7="No",0,-IF(I51&lt;'Scenario Inputs (SI)'!$D$5,0,IF('Scenario Inputs (SI)'!$D$6&gt;'Scenario Calculations'!I51,INDEX(Inputs!$D$2:$R$30,29,MATCH('Scenario Calculations'!I51,Inputs!$D$2:$R$2,0)),0))*12)</f>
        <v>0</v>
      </c>
      <c r="Q51" s="359" t="e">
        <f t="shared" ca="1" si="4"/>
        <v>#DIV/0!</v>
      </c>
      <c r="S51" s="372">
        <f ca="1">IFERROR(INDEX('Inflation Rates'!$A$16:$H$138,MATCH('TSP Traditional'!$H52,'Inflation Rates'!$A$16:$A$138,0),8)/INDEX('Inflation Rates'!$A$16:$H$138,MATCH('TSP Traditional'!$H52,'Inflation Rates'!$A$16:$A$138,0)-1,8)-1,S50)</f>
        <v>2.0000000000000018E-2</v>
      </c>
      <c r="T51" s="372">
        <f ca="1">IFERROR(INDEX('Inflation Rates'!$A$16:$H$138,MATCH('TSP Traditional'!$H52,'Inflation Rates'!$A$16:$A$138,0),6)/INDEX('Inflation Rates'!$A$16:$H$138,MATCH('TSP Traditional'!$H52,'Inflation Rates'!$A$16:$A$138,0)-1,6)-1,T50)</f>
        <v>2.0999999999999908E-2</v>
      </c>
      <c r="U51" s="362">
        <f t="shared" ca="1" si="22"/>
        <v>2062</v>
      </c>
      <c r="V51" s="362">
        <f t="shared" ca="1" si="22"/>
        <v>162</v>
      </c>
      <c r="W51" s="362">
        <v>43</v>
      </c>
      <c r="X51" s="371" t="e">
        <f t="shared" ca="1" si="12"/>
        <v>#DIV/0!</v>
      </c>
      <c r="Y51" s="359" t="e">
        <f ca="1">IF(V51&lt;'Scenario Inputs (SI)'!$D$5,$B$7*((1+$G51)^(W51-1))*$T$2,0)</f>
        <v>#DIV/0!</v>
      </c>
      <c r="Z51" s="359">
        <v>0</v>
      </c>
      <c r="AA51" s="359" t="e">
        <f t="shared" ca="1" si="1"/>
        <v>#DIV/0!</v>
      </c>
      <c r="AB51" s="359" t="e">
        <f ca="1">IF(X51&lt;=0,0,-ABS(IF('Scenario Inputs (SI)'!$D$5&gt;'Scenario Calculations'!V51,0,IF('Scenario Inputs (SI)'!$D$5='Scenario Calculations'!V51,'Scenario Calculations'!X51*'Scenario Calculations'!$B$8,'Scenario Calculations'!AB50*(1+'Scenario Calculations'!S51)))))</f>
        <v>#DIV/0!</v>
      </c>
      <c r="AC51" s="359" t="e">
        <f t="shared" ca="1" si="2"/>
        <v>#DIV/0!</v>
      </c>
      <c r="AG51" s="372">
        <f>IFERROR(INDEX('Inflation Rates'!$A$16:$H$138,MATCH('IRA Traditional'!$H52,'Inflation Rates'!$A$16:$A$138,0),8)/INDEX('Inflation Rates'!$A$16:$H$138,MATCH('IRA Traditional'!$H52,'Inflation Rates'!$A$16:$A$138,0)-1,8)-1,AG50)</f>
        <v>2.0000000000000018E-2</v>
      </c>
      <c r="AH51" s="372">
        <f>IFERROR(INDEX('Inflation Rates'!$A$16:$H$138,MATCH('IRA Traditional'!$H52,'Inflation Rates'!$A$16:$A$138,0),6)/INDEX('Inflation Rates'!$A$16:$H$138,MATCH('IRA Traditional'!$H52,'Inflation Rates'!$A$16:$A$138,0)-1,6)-1,AH50)</f>
        <v>2.0999999999999908E-2</v>
      </c>
      <c r="AI51" s="362">
        <f t="shared" ca="1" si="23"/>
        <v>2062</v>
      </c>
      <c r="AJ51" s="362">
        <f t="shared" ca="1" si="23"/>
        <v>162</v>
      </c>
      <c r="AK51" s="362">
        <v>43</v>
      </c>
      <c r="AL51" s="371">
        <f t="shared" ca="1" si="14"/>
        <v>0</v>
      </c>
      <c r="AM51" s="359">
        <f ca="1">IF(AJ51&lt;'Scenario Inputs (SI)'!$D$5,$AH$2,0)</f>
        <v>0</v>
      </c>
      <c r="AN51" s="359">
        <v>0</v>
      </c>
      <c r="AO51" s="359">
        <f t="shared" ca="1" si="3"/>
        <v>0</v>
      </c>
      <c r="AP51" s="359">
        <f ca="1">IF(AL51&lt;=0,0,IF(AJ51&lt;60,0,IF(AJ51=60,IF('Scenario Inputs (SI)'!$D$5&lt;=60,-AL51*$AH$7,0),IF(AJ51&lt;'Scenario Inputs (SI)'!$D$5,0,IF(AJ51='Scenario Inputs (SI)'!$D$5,-$AH$7*'Scenario Calculations'!AL51,AP50*(1+AG51))))))</f>
        <v>0</v>
      </c>
      <c r="AQ51" s="359">
        <f t="shared" ca="1" si="5"/>
        <v>0</v>
      </c>
      <c r="AU51" s="372">
        <f ca="1">IFERROR(INDEX('Inflation Rates'!$A$16:$H$138,MATCH('IRA Roth'!$H51,'Inflation Rates'!$A$16:$A$138,0),8)/INDEX('Inflation Rates'!$A$16:$H$138,MATCH('IRA Roth'!$H51,'Inflation Rates'!$A$16:$A$138,0)-1,8)-1,AU50)</f>
        <v>2.0000000000000018E-2</v>
      </c>
      <c r="AV51" s="372">
        <f ca="1">IFERROR(INDEX('Inflation Rates'!$A$16:$H$138,MATCH('IRA Roth'!$H51,'Inflation Rates'!$A$16:$A$138,0),6)/INDEX('Inflation Rates'!$A$16:$H$138,MATCH('IRA Roth'!$H51,'Inflation Rates'!$A$16:$A$138,0)-1,6)-1,AV50)</f>
        <v>2.0999999999999908E-2</v>
      </c>
      <c r="AW51" s="362">
        <f t="shared" ca="1" si="24"/>
        <v>2062</v>
      </c>
      <c r="AX51" s="362">
        <f t="shared" ca="1" si="24"/>
        <v>162</v>
      </c>
      <c r="AY51" s="362">
        <v>43</v>
      </c>
      <c r="AZ51" s="371">
        <f t="shared" ca="1" si="16"/>
        <v>0</v>
      </c>
      <c r="BA51" s="359">
        <f ca="1">IF(AX51&lt;'Scenario Inputs (SI)'!$D$5,$AV$2,0)</f>
        <v>0</v>
      </c>
      <c r="BB51" s="359">
        <f t="shared" ca="1" si="6"/>
        <v>0</v>
      </c>
      <c r="BC51" s="359">
        <f t="shared" ca="1" si="7"/>
        <v>0</v>
      </c>
      <c r="BD51" s="359">
        <f ca="1">IF(AZ51&lt;=0,0,IF(AX51&lt;60,0,IF(AX51=60,IF('Scenario Inputs (SI)'!$D$5&lt;=60,-AZ51*$AV$7,0),IF(AX51&lt;'Scenario Inputs (SI)'!$D$5,0,IF(AX51='Scenario Inputs (SI)'!$D$5,-$AV$7*'Scenario Calculations'!AZ51,BD50*(1+AU51))))))</f>
        <v>0</v>
      </c>
      <c r="BE51" s="359">
        <f t="shared" ca="1" si="8"/>
        <v>0</v>
      </c>
    </row>
    <row r="52" spans="6:57" x14ac:dyDescent="0.35">
      <c r="F52" s="372">
        <f ca="1">IFERROR(INDEX('Inflation Rates'!$A$16:$H$138,MATCH('Scenario Calculations'!$H52,'Inflation Rates'!$A$16:$A$138,0),8)/INDEX('Inflation Rates'!$A$16:$H$138,MATCH('Scenario Calculations'!$H52,'Inflation Rates'!$A$16:$A$138,0)-1,8)-1,F51)</f>
        <v>2.0000000000000018E-2</v>
      </c>
      <c r="G52" s="372">
        <f ca="1">IFERROR(INDEX('Inflation Rates'!$A$16:$H$138,MATCH('Scenario Calculations'!$H52,'Inflation Rates'!$A$16:$A$138,0),6)/INDEX('Inflation Rates'!$A$16:$H$138,MATCH('Scenario Calculations'!$H52,'Inflation Rates'!$A$16:$A$138,0)-1,6)-1,G51)</f>
        <v>2.0999999999999908E-2</v>
      </c>
      <c r="H52" s="362">
        <f t="shared" ca="1" si="21"/>
        <v>2063</v>
      </c>
      <c r="I52" s="362">
        <f t="shared" ca="1" si="21"/>
        <v>163</v>
      </c>
      <c r="J52" s="362">
        <v>44</v>
      </c>
      <c r="K52" s="371" t="e">
        <f t="shared" ca="1" si="10"/>
        <v>#DIV/0!</v>
      </c>
      <c r="L52" s="359" t="e">
        <f ca="1">IF(I52&lt;'Scenario Inputs (SI)'!$D$5,$B$7*((1+$G52)^(J52-1))*$B$2,0)</f>
        <v>#DIV/0!</v>
      </c>
      <c r="M52" s="359" t="e">
        <f ca="1">IF(I52&lt;'Scenario Inputs (SI)'!$D$5,$B$3*$B$7*(1+$G52)^(J52-1),0)</f>
        <v>#DIV/0!</v>
      </c>
      <c r="N52" s="359" t="e">
        <f t="shared" ca="1" si="0"/>
        <v>#DIV/0!</v>
      </c>
      <c r="O52" s="359" t="e">
        <f ca="1">IF(K52&lt;=0,0,-ABS(IF('Scenario Inputs (SI)'!$D$5&gt;'Scenario Calculations'!I52,0,IF('Scenario Inputs (SI)'!$D$5='Scenario Calculations'!I52,'Scenario Calculations'!K52*'Scenario Calculations'!$B$8,'Scenario Calculations'!O51*(1+'Scenario Calculations'!F52)))))</f>
        <v>#DIV/0!</v>
      </c>
      <c r="P52" s="359">
        <f ca="1">IF('Scenario Inputs (SI)'!$D$7="No",0,-IF(I52&lt;'Scenario Inputs (SI)'!$D$5,0,IF('Scenario Inputs (SI)'!$D$6&gt;'Scenario Calculations'!I52,INDEX(Inputs!$D$2:$R$30,29,MATCH('Scenario Calculations'!I52,Inputs!$D$2:$R$2,0)),0))*12)</f>
        <v>0</v>
      </c>
      <c r="Q52" s="359" t="e">
        <f t="shared" ca="1" si="4"/>
        <v>#DIV/0!</v>
      </c>
      <c r="S52" s="372">
        <f ca="1">IFERROR(INDEX('Inflation Rates'!$A$16:$H$138,MATCH('TSP Traditional'!$H53,'Inflation Rates'!$A$16:$A$138,0),8)/INDEX('Inflation Rates'!$A$16:$H$138,MATCH('TSP Traditional'!$H53,'Inflation Rates'!$A$16:$A$138,0)-1,8)-1,S51)</f>
        <v>2.0000000000000018E-2</v>
      </c>
      <c r="T52" s="372">
        <f ca="1">IFERROR(INDEX('Inflation Rates'!$A$16:$H$138,MATCH('TSP Traditional'!$H53,'Inflation Rates'!$A$16:$A$138,0),6)/INDEX('Inflation Rates'!$A$16:$H$138,MATCH('TSP Traditional'!$H53,'Inflation Rates'!$A$16:$A$138,0)-1,6)-1,T51)</f>
        <v>2.0999999999999908E-2</v>
      </c>
      <c r="U52" s="362">
        <f t="shared" ca="1" si="22"/>
        <v>2063</v>
      </c>
      <c r="V52" s="362">
        <f t="shared" ca="1" si="22"/>
        <v>163</v>
      </c>
      <c r="W52" s="362">
        <v>44</v>
      </c>
      <c r="X52" s="371" t="e">
        <f t="shared" ca="1" si="12"/>
        <v>#DIV/0!</v>
      </c>
      <c r="Y52" s="359" t="e">
        <f ca="1">IF(V52&lt;'Scenario Inputs (SI)'!$D$5,$B$7*((1+$G52)^(W52-1))*$T$2,0)</f>
        <v>#DIV/0!</v>
      </c>
      <c r="Z52" s="359">
        <v>0</v>
      </c>
      <c r="AA52" s="359" t="e">
        <f t="shared" ca="1" si="1"/>
        <v>#DIV/0!</v>
      </c>
      <c r="AB52" s="359" t="e">
        <f ca="1">IF(X52&lt;=0,0,-ABS(IF('Scenario Inputs (SI)'!$D$5&gt;'Scenario Calculations'!V52,0,IF('Scenario Inputs (SI)'!$D$5='Scenario Calculations'!V52,'Scenario Calculations'!X52*'Scenario Calculations'!$B$8,'Scenario Calculations'!AB51*(1+'Scenario Calculations'!S52)))))</f>
        <v>#DIV/0!</v>
      </c>
      <c r="AC52" s="359" t="e">
        <f t="shared" ca="1" si="2"/>
        <v>#DIV/0!</v>
      </c>
      <c r="AG52" s="372">
        <f>IFERROR(INDEX('Inflation Rates'!$A$16:$H$138,MATCH('IRA Traditional'!$H53,'Inflation Rates'!$A$16:$A$138,0),8)/INDEX('Inflation Rates'!$A$16:$H$138,MATCH('IRA Traditional'!$H53,'Inflation Rates'!$A$16:$A$138,0)-1,8)-1,AG51)</f>
        <v>2.0000000000000018E-2</v>
      </c>
      <c r="AH52" s="372">
        <f>IFERROR(INDEX('Inflation Rates'!$A$16:$H$138,MATCH('IRA Traditional'!$H53,'Inflation Rates'!$A$16:$A$138,0),6)/INDEX('Inflation Rates'!$A$16:$H$138,MATCH('IRA Traditional'!$H53,'Inflation Rates'!$A$16:$A$138,0)-1,6)-1,AH51)</f>
        <v>2.0999999999999908E-2</v>
      </c>
      <c r="AI52" s="362">
        <f t="shared" ca="1" si="23"/>
        <v>2063</v>
      </c>
      <c r="AJ52" s="362">
        <f t="shared" ca="1" si="23"/>
        <v>163</v>
      </c>
      <c r="AK52" s="362">
        <v>44</v>
      </c>
      <c r="AL52" s="371">
        <f t="shared" ca="1" si="14"/>
        <v>0</v>
      </c>
      <c r="AM52" s="359">
        <f ca="1">IF(AJ52&lt;'Scenario Inputs (SI)'!$D$5,$AH$2,0)</f>
        <v>0</v>
      </c>
      <c r="AN52" s="359">
        <v>0</v>
      </c>
      <c r="AO52" s="359">
        <f t="shared" ca="1" si="3"/>
        <v>0</v>
      </c>
      <c r="AP52" s="359">
        <f ca="1">IF(AL52&lt;=0,0,IF(AJ52&lt;60,0,IF(AJ52=60,IF('Scenario Inputs (SI)'!$D$5&lt;=60,-AL52*$AH$7,0),IF(AJ52&lt;'Scenario Inputs (SI)'!$D$5,0,IF(AJ52='Scenario Inputs (SI)'!$D$5,-$AH$7*'Scenario Calculations'!AL52,AP51*(1+AG52))))))</f>
        <v>0</v>
      </c>
      <c r="AQ52" s="359">
        <f t="shared" ca="1" si="5"/>
        <v>0</v>
      </c>
      <c r="AU52" s="372">
        <f ca="1">IFERROR(INDEX('Inflation Rates'!$A$16:$H$138,MATCH('IRA Roth'!$H52,'Inflation Rates'!$A$16:$A$138,0),8)/INDEX('Inflation Rates'!$A$16:$H$138,MATCH('IRA Roth'!$H52,'Inflation Rates'!$A$16:$A$138,0)-1,8)-1,AU51)</f>
        <v>2.0000000000000018E-2</v>
      </c>
      <c r="AV52" s="372">
        <f ca="1">IFERROR(INDEX('Inflation Rates'!$A$16:$H$138,MATCH('IRA Roth'!$H52,'Inflation Rates'!$A$16:$A$138,0),6)/INDEX('Inflation Rates'!$A$16:$H$138,MATCH('IRA Roth'!$H52,'Inflation Rates'!$A$16:$A$138,0)-1,6)-1,AV51)</f>
        <v>2.0999999999999908E-2</v>
      </c>
      <c r="AW52" s="362">
        <f t="shared" ca="1" si="24"/>
        <v>2063</v>
      </c>
      <c r="AX52" s="362">
        <f t="shared" ca="1" si="24"/>
        <v>163</v>
      </c>
      <c r="AY52" s="362">
        <v>44</v>
      </c>
      <c r="AZ52" s="371">
        <f t="shared" ca="1" si="16"/>
        <v>0</v>
      </c>
      <c r="BA52" s="359">
        <f ca="1">IF(AX52&lt;'Scenario Inputs (SI)'!$D$5,$AV$2,0)</f>
        <v>0</v>
      </c>
      <c r="BB52" s="359">
        <f t="shared" ca="1" si="6"/>
        <v>0</v>
      </c>
      <c r="BC52" s="359">
        <f t="shared" ca="1" si="7"/>
        <v>0</v>
      </c>
      <c r="BD52" s="359">
        <f ca="1">IF(AZ52&lt;=0,0,IF(AX52&lt;60,0,IF(AX52=60,IF('Scenario Inputs (SI)'!$D$5&lt;=60,-AZ52*$AV$7,0),IF(AX52&lt;'Scenario Inputs (SI)'!$D$5,0,IF(AX52='Scenario Inputs (SI)'!$D$5,-$AV$7*'Scenario Calculations'!AZ52,BD51*(1+AU52))))))</f>
        <v>0</v>
      </c>
      <c r="BE52" s="359">
        <f t="shared" ca="1" si="8"/>
        <v>0</v>
      </c>
    </row>
    <row r="53" spans="6:57" x14ac:dyDescent="0.35">
      <c r="F53" s="372">
        <f ca="1">IFERROR(INDEX('Inflation Rates'!$A$16:$H$138,MATCH('Scenario Calculations'!$H53,'Inflation Rates'!$A$16:$A$138,0),8)/INDEX('Inflation Rates'!$A$16:$H$138,MATCH('Scenario Calculations'!$H53,'Inflation Rates'!$A$16:$A$138,0)-1,8)-1,F52)</f>
        <v>2.0000000000000018E-2</v>
      </c>
      <c r="G53" s="372">
        <f ca="1">IFERROR(INDEX('Inflation Rates'!$A$16:$H$138,MATCH('Scenario Calculations'!$H53,'Inflation Rates'!$A$16:$A$138,0),6)/INDEX('Inflation Rates'!$A$16:$H$138,MATCH('Scenario Calculations'!$H53,'Inflation Rates'!$A$16:$A$138,0)-1,6)-1,G52)</f>
        <v>2.0999999999999908E-2</v>
      </c>
      <c r="H53" s="362">
        <f t="shared" ca="1" si="21"/>
        <v>2064</v>
      </c>
      <c r="I53" s="362">
        <f t="shared" ca="1" si="21"/>
        <v>164</v>
      </c>
      <c r="J53" s="362">
        <v>45</v>
      </c>
      <c r="K53" s="371" t="e">
        <f t="shared" ca="1" si="10"/>
        <v>#DIV/0!</v>
      </c>
      <c r="L53" s="359" t="e">
        <f ca="1">IF(I53&lt;'Scenario Inputs (SI)'!$D$5,$B$7*((1+$G53)^(J53-1))*$B$2,0)</f>
        <v>#DIV/0!</v>
      </c>
      <c r="M53" s="359" t="e">
        <f ca="1">IF(I53&lt;'Scenario Inputs (SI)'!$D$5,$B$3*$B$7*(1+$G53)^(J53-1),0)</f>
        <v>#DIV/0!</v>
      </c>
      <c r="N53" s="359" t="e">
        <f t="shared" ca="1" si="0"/>
        <v>#DIV/0!</v>
      </c>
      <c r="O53" s="359" t="e">
        <f ca="1">IF(K53&lt;=0,0,-ABS(IF('Scenario Inputs (SI)'!$D$5&gt;'Scenario Calculations'!I53,0,IF('Scenario Inputs (SI)'!$D$5='Scenario Calculations'!I53,'Scenario Calculations'!K53*'Scenario Calculations'!$B$8,'Scenario Calculations'!O52*(1+'Scenario Calculations'!F53)))))</f>
        <v>#DIV/0!</v>
      </c>
      <c r="P53" s="359">
        <f ca="1">IF('Scenario Inputs (SI)'!$D$7="No",0,-IF(I53&lt;'Scenario Inputs (SI)'!$D$5,0,IF('Scenario Inputs (SI)'!$D$6&gt;'Scenario Calculations'!I53,INDEX(Inputs!$D$2:$R$30,29,MATCH('Scenario Calculations'!I53,Inputs!$D$2:$R$2,0)),0))*12)</f>
        <v>0</v>
      </c>
      <c r="Q53" s="359" t="e">
        <f t="shared" ca="1" si="4"/>
        <v>#DIV/0!</v>
      </c>
      <c r="S53" s="372">
        <f ca="1">IFERROR(INDEX('Inflation Rates'!$A$16:$H$138,MATCH('TSP Traditional'!$H54,'Inflation Rates'!$A$16:$A$138,0),8)/INDEX('Inflation Rates'!$A$16:$H$138,MATCH('TSP Traditional'!$H54,'Inflation Rates'!$A$16:$A$138,0)-1,8)-1,S52)</f>
        <v>2.0000000000000018E-2</v>
      </c>
      <c r="T53" s="372">
        <f ca="1">IFERROR(INDEX('Inflation Rates'!$A$16:$H$138,MATCH('TSP Traditional'!$H54,'Inflation Rates'!$A$16:$A$138,0),6)/INDEX('Inflation Rates'!$A$16:$H$138,MATCH('TSP Traditional'!$H54,'Inflation Rates'!$A$16:$A$138,0)-1,6)-1,T52)</f>
        <v>2.0999999999999908E-2</v>
      </c>
      <c r="U53" s="362">
        <f t="shared" ca="1" si="22"/>
        <v>2064</v>
      </c>
      <c r="V53" s="362">
        <f t="shared" ca="1" si="22"/>
        <v>164</v>
      </c>
      <c r="W53" s="362">
        <v>45</v>
      </c>
      <c r="X53" s="371" t="e">
        <f t="shared" ca="1" si="12"/>
        <v>#DIV/0!</v>
      </c>
      <c r="Y53" s="359" t="e">
        <f ca="1">IF(V53&lt;'Scenario Inputs (SI)'!$D$5,$B$7*((1+$G53)^(W53-1))*$T$2,0)</f>
        <v>#DIV/0!</v>
      </c>
      <c r="Z53" s="359">
        <v>0</v>
      </c>
      <c r="AA53" s="359" t="e">
        <f t="shared" ca="1" si="1"/>
        <v>#DIV/0!</v>
      </c>
      <c r="AB53" s="359" t="e">
        <f ca="1">IF(X53&lt;=0,0,-ABS(IF('Scenario Inputs (SI)'!$D$5&gt;'Scenario Calculations'!V53,0,IF('Scenario Inputs (SI)'!$D$5='Scenario Calculations'!V53,'Scenario Calculations'!X53*'Scenario Calculations'!$B$8,'Scenario Calculations'!AB52*(1+'Scenario Calculations'!S53)))))</f>
        <v>#DIV/0!</v>
      </c>
      <c r="AC53" s="359" t="e">
        <f t="shared" ca="1" si="2"/>
        <v>#DIV/0!</v>
      </c>
      <c r="AG53" s="372">
        <f>IFERROR(INDEX('Inflation Rates'!$A$16:$H$138,MATCH('IRA Traditional'!$H54,'Inflation Rates'!$A$16:$A$138,0),8)/INDEX('Inflation Rates'!$A$16:$H$138,MATCH('IRA Traditional'!$H54,'Inflation Rates'!$A$16:$A$138,0)-1,8)-1,AG52)</f>
        <v>2.0000000000000018E-2</v>
      </c>
      <c r="AH53" s="372">
        <f>IFERROR(INDEX('Inflation Rates'!$A$16:$H$138,MATCH('IRA Traditional'!$H54,'Inflation Rates'!$A$16:$A$138,0),6)/INDEX('Inflation Rates'!$A$16:$H$138,MATCH('IRA Traditional'!$H54,'Inflation Rates'!$A$16:$A$138,0)-1,6)-1,AH52)</f>
        <v>2.0999999999999908E-2</v>
      </c>
      <c r="AI53" s="362">
        <f t="shared" ca="1" si="23"/>
        <v>2064</v>
      </c>
      <c r="AJ53" s="362">
        <f t="shared" ca="1" si="23"/>
        <v>164</v>
      </c>
      <c r="AK53" s="362">
        <v>45</v>
      </c>
      <c r="AL53" s="371">
        <f t="shared" ca="1" si="14"/>
        <v>0</v>
      </c>
      <c r="AM53" s="359">
        <f ca="1">IF(AJ53&lt;'Scenario Inputs (SI)'!$D$5,$AH$2,0)</f>
        <v>0</v>
      </c>
      <c r="AN53" s="359">
        <v>0</v>
      </c>
      <c r="AO53" s="359">
        <f t="shared" ca="1" si="3"/>
        <v>0</v>
      </c>
      <c r="AP53" s="359">
        <f ca="1">IF(AL53&lt;=0,0,IF(AJ53&lt;60,0,IF(AJ53=60,IF('Scenario Inputs (SI)'!$D$5&lt;=60,-AL53*$AH$7,0),IF(AJ53&lt;'Scenario Inputs (SI)'!$D$5,0,IF(AJ53='Scenario Inputs (SI)'!$D$5,-$AH$7*'Scenario Calculations'!AL53,AP52*(1+AG53))))))</f>
        <v>0</v>
      </c>
      <c r="AQ53" s="359">
        <f t="shared" ca="1" si="5"/>
        <v>0</v>
      </c>
      <c r="AU53" s="372">
        <f ca="1">IFERROR(INDEX('Inflation Rates'!$A$16:$H$138,MATCH('IRA Roth'!$H53,'Inflation Rates'!$A$16:$A$138,0),8)/INDEX('Inflation Rates'!$A$16:$H$138,MATCH('IRA Roth'!$H53,'Inflation Rates'!$A$16:$A$138,0)-1,8)-1,AU52)</f>
        <v>2.0000000000000018E-2</v>
      </c>
      <c r="AV53" s="372">
        <f ca="1">IFERROR(INDEX('Inflation Rates'!$A$16:$H$138,MATCH('IRA Roth'!$H53,'Inflation Rates'!$A$16:$A$138,0),6)/INDEX('Inflation Rates'!$A$16:$H$138,MATCH('IRA Roth'!$H53,'Inflation Rates'!$A$16:$A$138,0)-1,6)-1,AV52)</f>
        <v>2.0999999999999908E-2</v>
      </c>
      <c r="AW53" s="362">
        <f t="shared" ca="1" si="24"/>
        <v>2064</v>
      </c>
      <c r="AX53" s="362">
        <f t="shared" ca="1" si="24"/>
        <v>164</v>
      </c>
      <c r="AY53" s="362">
        <v>45</v>
      </c>
      <c r="AZ53" s="371">
        <f t="shared" ca="1" si="16"/>
        <v>0</v>
      </c>
      <c r="BA53" s="359">
        <f ca="1">IF(AX53&lt;'Scenario Inputs (SI)'!$D$5,$AV$2,0)</f>
        <v>0</v>
      </c>
      <c r="BB53" s="359">
        <f t="shared" ca="1" si="6"/>
        <v>0</v>
      </c>
      <c r="BC53" s="359">
        <f t="shared" ca="1" si="7"/>
        <v>0</v>
      </c>
      <c r="BD53" s="359">
        <f ca="1">IF(AZ53&lt;=0,0,IF(AX53&lt;60,0,IF(AX53=60,IF('Scenario Inputs (SI)'!$D$5&lt;=60,-AZ53*$AV$7,0),IF(AX53&lt;'Scenario Inputs (SI)'!$D$5,0,IF(AX53='Scenario Inputs (SI)'!$D$5,-$AV$7*'Scenario Calculations'!AZ53,BD52*(1+AU53))))))</f>
        <v>0</v>
      </c>
      <c r="BE53" s="359">
        <f t="shared" ca="1" si="8"/>
        <v>0</v>
      </c>
    </row>
    <row r="54" spans="6:57" x14ac:dyDescent="0.35">
      <c r="F54" s="372">
        <f ca="1">IFERROR(INDEX('Inflation Rates'!$A$16:$H$138,MATCH('Scenario Calculations'!$H54,'Inflation Rates'!$A$16:$A$138,0),8)/INDEX('Inflation Rates'!$A$16:$H$138,MATCH('Scenario Calculations'!$H54,'Inflation Rates'!$A$16:$A$138,0)-1,8)-1,F53)</f>
        <v>2.0000000000000018E-2</v>
      </c>
      <c r="G54" s="372">
        <f ca="1">IFERROR(INDEX('Inflation Rates'!$A$16:$H$138,MATCH('Scenario Calculations'!$H54,'Inflation Rates'!$A$16:$A$138,0),6)/INDEX('Inflation Rates'!$A$16:$H$138,MATCH('Scenario Calculations'!$H54,'Inflation Rates'!$A$16:$A$138,0)-1,6)-1,G53)</f>
        <v>2.0999999999999908E-2</v>
      </c>
      <c r="H54" s="362">
        <f t="shared" ca="1" si="21"/>
        <v>2065</v>
      </c>
      <c r="I54" s="362">
        <f t="shared" ca="1" si="21"/>
        <v>165</v>
      </c>
      <c r="J54" s="362">
        <v>46</v>
      </c>
      <c r="K54" s="371" t="e">
        <f t="shared" ca="1" si="10"/>
        <v>#DIV/0!</v>
      </c>
      <c r="L54" s="359" t="e">
        <f ca="1">IF(I54&lt;'Scenario Inputs (SI)'!$D$5,$B$7*((1+$G54)^(J54-1))*$B$2,0)</f>
        <v>#DIV/0!</v>
      </c>
      <c r="M54" s="359" t="e">
        <f ca="1">IF(I54&lt;'Scenario Inputs (SI)'!$D$5,$B$3*$B$7*(1+$G54)^(J54-1),0)</f>
        <v>#DIV/0!</v>
      </c>
      <c r="N54" s="359" t="e">
        <f t="shared" ca="1" si="0"/>
        <v>#DIV/0!</v>
      </c>
      <c r="O54" s="359" t="e">
        <f ca="1">IF(K54&lt;=0,0,-ABS(IF('Scenario Inputs (SI)'!$D$5&gt;'Scenario Calculations'!I54,0,IF('Scenario Inputs (SI)'!$D$5='Scenario Calculations'!I54,'Scenario Calculations'!K54*'Scenario Calculations'!$B$8,'Scenario Calculations'!O53*(1+'Scenario Calculations'!F54)))))</f>
        <v>#DIV/0!</v>
      </c>
      <c r="P54" s="359">
        <f ca="1">IF('Scenario Inputs (SI)'!$D$7="No",0,-IF(I54&lt;'Scenario Inputs (SI)'!$D$5,0,IF('Scenario Inputs (SI)'!$D$6&gt;'Scenario Calculations'!I54,INDEX(Inputs!$D$2:$R$30,29,MATCH('Scenario Calculations'!I54,Inputs!$D$2:$R$2,0)),0))*12)</f>
        <v>0</v>
      </c>
      <c r="Q54" s="359" t="e">
        <f t="shared" ca="1" si="4"/>
        <v>#DIV/0!</v>
      </c>
      <c r="S54" s="372">
        <f ca="1">IFERROR(INDEX('Inflation Rates'!$A$16:$H$138,MATCH('TSP Traditional'!$H55,'Inflation Rates'!$A$16:$A$138,0),8)/INDEX('Inflation Rates'!$A$16:$H$138,MATCH('TSP Traditional'!$H55,'Inflation Rates'!$A$16:$A$138,0)-1,8)-1,S53)</f>
        <v>2.0000000000000018E-2</v>
      </c>
      <c r="T54" s="372">
        <f ca="1">IFERROR(INDEX('Inflation Rates'!$A$16:$H$138,MATCH('TSP Traditional'!$H55,'Inflation Rates'!$A$16:$A$138,0),6)/INDEX('Inflation Rates'!$A$16:$H$138,MATCH('TSP Traditional'!$H55,'Inflation Rates'!$A$16:$A$138,0)-1,6)-1,T53)</f>
        <v>2.0999999999999908E-2</v>
      </c>
      <c r="U54" s="362">
        <f t="shared" ca="1" si="22"/>
        <v>2065</v>
      </c>
      <c r="V54" s="362">
        <f t="shared" ca="1" si="22"/>
        <v>165</v>
      </c>
      <c r="W54" s="362">
        <v>46</v>
      </c>
      <c r="X54" s="371" t="e">
        <f t="shared" ca="1" si="12"/>
        <v>#DIV/0!</v>
      </c>
      <c r="Y54" s="359" t="e">
        <f ca="1">IF(V54&lt;'Scenario Inputs (SI)'!$D$5,$B$7*((1+$G54)^(W54-1))*$T$2,0)</f>
        <v>#DIV/0!</v>
      </c>
      <c r="Z54" s="359">
        <v>0</v>
      </c>
      <c r="AA54" s="359" t="e">
        <f t="shared" ca="1" si="1"/>
        <v>#DIV/0!</v>
      </c>
      <c r="AB54" s="359" t="e">
        <f ca="1">IF(X54&lt;=0,0,-ABS(IF('Scenario Inputs (SI)'!$D$5&gt;'Scenario Calculations'!V54,0,IF('Scenario Inputs (SI)'!$D$5='Scenario Calculations'!V54,'Scenario Calculations'!X54*'Scenario Calculations'!$B$8,'Scenario Calculations'!AB53*(1+'Scenario Calculations'!S54)))))</f>
        <v>#DIV/0!</v>
      </c>
      <c r="AC54" s="359" t="e">
        <f t="shared" ca="1" si="2"/>
        <v>#DIV/0!</v>
      </c>
      <c r="AG54" s="372">
        <f>IFERROR(INDEX('Inflation Rates'!$A$16:$H$138,MATCH('IRA Traditional'!$H55,'Inflation Rates'!$A$16:$A$138,0),8)/INDEX('Inflation Rates'!$A$16:$H$138,MATCH('IRA Traditional'!$H55,'Inflation Rates'!$A$16:$A$138,0)-1,8)-1,AG53)</f>
        <v>2.0000000000000018E-2</v>
      </c>
      <c r="AH54" s="372">
        <f>IFERROR(INDEX('Inflation Rates'!$A$16:$H$138,MATCH('IRA Traditional'!$H55,'Inflation Rates'!$A$16:$A$138,0),6)/INDEX('Inflation Rates'!$A$16:$H$138,MATCH('IRA Traditional'!$H55,'Inflation Rates'!$A$16:$A$138,0)-1,6)-1,AH53)</f>
        <v>2.0999999999999908E-2</v>
      </c>
      <c r="AI54" s="362">
        <f t="shared" ca="1" si="23"/>
        <v>2065</v>
      </c>
      <c r="AJ54" s="362">
        <f t="shared" ca="1" si="23"/>
        <v>165</v>
      </c>
      <c r="AK54" s="362">
        <v>46</v>
      </c>
      <c r="AL54" s="371">
        <f t="shared" ca="1" si="14"/>
        <v>0</v>
      </c>
      <c r="AM54" s="359">
        <f ca="1">IF(AJ54&lt;'Scenario Inputs (SI)'!$D$5,$AH$2,0)</f>
        <v>0</v>
      </c>
      <c r="AN54" s="359">
        <v>0</v>
      </c>
      <c r="AO54" s="359">
        <f t="shared" ca="1" si="3"/>
        <v>0</v>
      </c>
      <c r="AP54" s="359">
        <f ca="1">IF(AL54&lt;=0,0,IF(AJ54&lt;60,0,IF(AJ54=60,IF('Scenario Inputs (SI)'!$D$5&lt;=60,-AL54*$AH$7,0),IF(AJ54&lt;'Scenario Inputs (SI)'!$D$5,0,IF(AJ54='Scenario Inputs (SI)'!$D$5,-$AH$7*'Scenario Calculations'!AL54,AP53*(1+AG54))))))</f>
        <v>0</v>
      </c>
      <c r="AQ54" s="359">
        <f t="shared" ca="1" si="5"/>
        <v>0</v>
      </c>
      <c r="AU54" s="372">
        <f ca="1">IFERROR(INDEX('Inflation Rates'!$A$16:$H$138,MATCH('IRA Roth'!$H54,'Inflation Rates'!$A$16:$A$138,0),8)/INDEX('Inflation Rates'!$A$16:$H$138,MATCH('IRA Roth'!$H54,'Inflation Rates'!$A$16:$A$138,0)-1,8)-1,AU53)</f>
        <v>2.0000000000000018E-2</v>
      </c>
      <c r="AV54" s="372">
        <f ca="1">IFERROR(INDEX('Inflation Rates'!$A$16:$H$138,MATCH('IRA Roth'!$H54,'Inflation Rates'!$A$16:$A$138,0),6)/INDEX('Inflation Rates'!$A$16:$H$138,MATCH('IRA Roth'!$H54,'Inflation Rates'!$A$16:$A$138,0)-1,6)-1,AV53)</f>
        <v>2.0999999999999908E-2</v>
      </c>
      <c r="AW54" s="362">
        <f t="shared" ca="1" si="24"/>
        <v>2065</v>
      </c>
      <c r="AX54" s="362">
        <f t="shared" ca="1" si="24"/>
        <v>165</v>
      </c>
      <c r="AY54" s="362">
        <v>46</v>
      </c>
      <c r="AZ54" s="371">
        <f t="shared" ca="1" si="16"/>
        <v>0</v>
      </c>
      <c r="BA54" s="359">
        <f ca="1">IF(AX54&lt;'Scenario Inputs (SI)'!$D$5,$AV$2,0)</f>
        <v>0</v>
      </c>
      <c r="BB54" s="359">
        <f t="shared" ca="1" si="6"/>
        <v>0</v>
      </c>
      <c r="BC54" s="359">
        <f t="shared" ca="1" si="7"/>
        <v>0</v>
      </c>
      <c r="BD54" s="359">
        <f ca="1">IF(AZ54&lt;=0,0,IF(AX54&lt;60,0,IF(AX54=60,IF('Scenario Inputs (SI)'!$D$5&lt;=60,-AZ54*$AV$7,0),IF(AX54&lt;'Scenario Inputs (SI)'!$D$5,0,IF(AX54='Scenario Inputs (SI)'!$D$5,-$AV$7*'Scenario Calculations'!AZ54,BD53*(1+AU54))))))</f>
        <v>0</v>
      </c>
      <c r="BE54" s="359">
        <f t="shared" ca="1" si="8"/>
        <v>0</v>
      </c>
    </row>
    <row r="55" spans="6:57" x14ac:dyDescent="0.35">
      <c r="F55" s="372">
        <f ca="1">IFERROR(INDEX('Inflation Rates'!$A$16:$H$138,MATCH('Scenario Calculations'!$H55,'Inflation Rates'!$A$16:$A$138,0),8)/INDEX('Inflation Rates'!$A$16:$H$138,MATCH('Scenario Calculations'!$H55,'Inflation Rates'!$A$16:$A$138,0)-1,8)-1,F54)</f>
        <v>2.0000000000000018E-2</v>
      </c>
      <c r="G55" s="372">
        <f ca="1">IFERROR(INDEX('Inflation Rates'!$A$16:$H$138,MATCH('Scenario Calculations'!$H55,'Inflation Rates'!$A$16:$A$138,0),6)/INDEX('Inflation Rates'!$A$16:$H$138,MATCH('Scenario Calculations'!$H55,'Inflation Rates'!$A$16:$A$138,0)-1,6)-1,G54)</f>
        <v>2.0999999999999908E-2</v>
      </c>
      <c r="H55" s="362">
        <f t="shared" ca="1" si="21"/>
        <v>2066</v>
      </c>
      <c r="I55" s="362">
        <f t="shared" ca="1" si="21"/>
        <v>166</v>
      </c>
      <c r="J55" s="362">
        <v>47</v>
      </c>
      <c r="K55" s="371" t="e">
        <f t="shared" ca="1" si="10"/>
        <v>#DIV/0!</v>
      </c>
      <c r="L55" s="359" t="e">
        <f ca="1">IF(I55&lt;'Scenario Inputs (SI)'!$D$5,$B$7*((1+$G55)^(J55-1))*$B$2,0)</f>
        <v>#DIV/0!</v>
      </c>
      <c r="M55" s="359" t="e">
        <f ca="1">IF(I55&lt;'Scenario Inputs (SI)'!$D$5,$B$3*$B$7*(1+$G55)^(J55-1),0)</f>
        <v>#DIV/0!</v>
      </c>
      <c r="N55" s="359" t="e">
        <f t="shared" ca="1" si="0"/>
        <v>#DIV/0!</v>
      </c>
      <c r="O55" s="359" t="e">
        <f ca="1">IF(K55&lt;=0,0,-ABS(IF('Scenario Inputs (SI)'!$D$5&gt;'Scenario Calculations'!I55,0,IF('Scenario Inputs (SI)'!$D$5='Scenario Calculations'!I55,'Scenario Calculations'!K55*'Scenario Calculations'!$B$8,'Scenario Calculations'!O54*(1+'Scenario Calculations'!F55)))))</f>
        <v>#DIV/0!</v>
      </c>
      <c r="P55" s="359">
        <f ca="1">IF('Scenario Inputs (SI)'!$D$7="No",0,-IF(I55&lt;'Scenario Inputs (SI)'!$D$5,0,IF('Scenario Inputs (SI)'!$D$6&gt;'Scenario Calculations'!I55,INDEX(Inputs!$D$2:$R$30,29,MATCH('Scenario Calculations'!I55,Inputs!$D$2:$R$2,0)),0))*12)</f>
        <v>0</v>
      </c>
      <c r="Q55" s="359" t="e">
        <f t="shared" ca="1" si="4"/>
        <v>#DIV/0!</v>
      </c>
      <c r="S55" s="372">
        <f ca="1">IFERROR(INDEX('Inflation Rates'!$A$16:$H$138,MATCH('TSP Traditional'!$H56,'Inflation Rates'!$A$16:$A$138,0),8)/INDEX('Inflation Rates'!$A$16:$H$138,MATCH('TSP Traditional'!$H56,'Inflation Rates'!$A$16:$A$138,0)-1,8)-1,S54)</f>
        <v>2.0000000000000018E-2</v>
      </c>
      <c r="T55" s="372">
        <f ca="1">IFERROR(INDEX('Inflation Rates'!$A$16:$H$138,MATCH('TSP Traditional'!$H56,'Inflation Rates'!$A$16:$A$138,0),6)/INDEX('Inflation Rates'!$A$16:$H$138,MATCH('TSP Traditional'!$H56,'Inflation Rates'!$A$16:$A$138,0)-1,6)-1,T54)</f>
        <v>2.0999999999999908E-2</v>
      </c>
      <c r="U55" s="362">
        <f t="shared" ca="1" si="22"/>
        <v>2066</v>
      </c>
      <c r="V55" s="362">
        <f t="shared" ca="1" si="22"/>
        <v>166</v>
      </c>
      <c r="W55" s="362">
        <v>47</v>
      </c>
      <c r="X55" s="371" t="e">
        <f t="shared" ca="1" si="12"/>
        <v>#DIV/0!</v>
      </c>
      <c r="Y55" s="359" t="e">
        <f ca="1">IF(V55&lt;'Scenario Inputs (SI)'!$D$5,$B$7*((1+$G55)^(W55-1))*$T$2,0)</f>
        <v>#DIV/0!</v>
      </c>
      <c r="Z55" s="359">
        <v>0</v>
      </c>
      <c r="AA55" s="359" t="e">
        <f t="shared" ca="1" si="1"/>
        <v>#DIV/0!</v>
      </c>
      <c r="AB55" s="359" t="e">
        <f ca="1">IF(X55&lt;=0,0,-ABS(IF('Scenario Inputs (SI)'!$D$5&gt;'Scenario Calculations'!V55,0,IF('Scenario Inputs (SI)'!$D$5='Scenario Calculations'!V55,'Scenario Calculations'!X55*'Scenario Calculations'!$B$8,'Scenario Calculations'!AB54*(1+'Scenario Calculations'!S55)))))</f>
        <v>#DIV/0!</v>
      </c>
      <c r="AC55" s="359" t="e">
        <f t="shared" ca="1" si="2"/>
        <v>#DIV/0!</v>
      </c>
      <c r="AG55" s="372">
        <f>IFERROR(INDEX('Inflation Rates'!$A$16:$H$138,MATCH('IRA Traditional'!$H56,'Inflation Rates'!$A$16:$A$138,0),8)/INDEX('Inflation Rates'!$A$16:$H$138,MATCH('IRA Traditional'!$H56,'Inflation Rates'!$A$16:$A$138,0)-1,8)-1,AG54)</f>
        <v>2.0000000000000018E-2</v>
      </c>
      <c r="AH55" s="372">
        <f>IFERROR(INDEX('Inflation Rates'!$A$16:$H$138,MATCH('IRA Traditional'!$H56,'Inflation Rates'!$A$16:$A$138,0),6)/INDEX('Inflation Rates'!$A$16:$H$138,MATCH('IRA Traditional'!$H56,'Inflation Rates'!$A$16:$A$138,0)-1,6)-1,AH54)</f>
        <v>2.0999999999999908E-2</v>
      </c>
      <c r="AI55" s="362">
        <f t="shared" ca="1" si="23"/>
        <v>2066</v>
      </c>
      <c r="AJ55" s="362">
        <f t="shared" ca="1" si="23"/>
        <v>166</v>
      </c>
      <c r="AK55" s="362">
        <v>47</v>
      </c>
      <c r="AL55" s="371">
        <f t="shared" ca="1" si="14"/>
        <v>0</v>
      </c>
      <c r="AM55" s="359">
        <f ca="1">IF(AJ55&lt;'Scenario Inputs (SI)'!$D$5,$AH$2,0)</f>
        <v>0</v>
      </c>
      <c r="AN55" s="359">
        <v>0</v>
      </c>
      <c r="AO55" s="359">
        <f t="shared" ca="1" si="3"/>
        <v>0</v>
      </c>
      <c r="AP55" s="359">
        <f ca="1">IF(AL55&lt;=0,0,IF(AJ55&lt;60,0,IF(AJ55=60,IF('Scenario Inputs (SI)'!$D$5&lt;=60,-AL55*$AH$7,0),IF(AJ55&lt;'Scenario Inputs (SI)'!$D$5,0,IF(AJ55='Scenario Inputs (SI)'!$D$5,-$AH$7*'Scenario Calculations'!AL55,AP54*(1+AG55))))))</f>
        <v>0</v>
      </c>
      <c r="AQ55" s="359">
        <f t="shared" ca="1" si="5"/>
        <v>0</v>
      </c>
      <c r="AU55" s="372">
        <f ca="1">IFERROR(INDEX('Inflation Rates'!$A$16:$H$138,MATCH('IRA Roth'!$H55,'Inflation Rates'!$A$16:$A$138,0),8)/INDEX('Inflation Rates'!$A$16:$H$138,MATCH('IRA Roth'!$H55,'Inflation Rates'!$A$16:$A$138,0)-1,8)-1,AU54)</f>
        <v>2.0000000000000018E-2</v>
      </c>
      <c r="AV55" s="372">
        <f ca="1">IFERROR(INDEX('Inflation Rates'!$A$16:$H$138,MATCH('IRA Roth'!$H55,'Inflation Rates'!$A$16:$A$138,0),6)/INDEX('Inflation Rates'!$A$16:$H$138,MATCH('IRA Roth'!$H55,'Inflation Rates'!$A$16:$A$138,0)-1,6)-1,AV54)</f>
        <v>2.0999999999999908E-2</v>
      </c>
      <c r="AW55" s="362">
        <f t="shared" ca="1" si="24"/>
        <v>2066</v>
      </c>
      <c r="AX55" s="362">
        <f t="shared" ca="1" si="24"/>
        <v>166</v>
      </c>
      <c r="AY55" s="362">
        <v>47</v>
      </c>
      <c r="AZ55" s="371">
        <f t="shared" ca="1" si="16"/>
        <v>0</v>
      </c>
      <c r="BA55" s="359">
        <f ca="1">IF(AX55&lt;'Scenario Inputs (SI)'!$D$5,$AV$2,0)</f>
        <v>0</v>
      </c>
      <c r="BB55" s="359">
        <f t="shared" ca="1" si="6"/>
        <v>0</v>
      </c>
      <c r="BC55" s="359">
        <f t="shared" ca="1" si="7"/>
        <v>0</v>
      </c>
      <c r="BD55" s="359">
        <f ca="1">IF(AZ55&lt;=0,0,IF(AX55&lt;60,0,IF(AX55=60,IF('Scenario Inputs (SI)'!$D$5&lt;=60,-AZ55*$AV$7,0),IF(AX55&lt;'Scenario Inputs (SI)'!$D$5,0,IF(AX55='Scenario Inputs (SI)'!$D$5,-$AV$7*'Scenario Calculations'!AZ55,BD54*(1+AU55))))))</f>
        <v>0</v>
      </c>
      <c r="BE55" s="359">
        <f t="shared" ca="1" si="8"/>
        <v>0</v>
      </c>
    </row>
    <row r="56" spans="6:57" x14ac:dyDescent="0.35">
      <c r="F56" s="372">
        <f ca="1">IFERROR(INDEX('Inflation Rates'!$A$16:$H$138,MATCH('Scenario Calculations'!$H56,'Inflation Rates'!$A$16:$A$138,0),8)/INDEX('Inflation Rates'!$A$16:$H$138,MATCH('Scenario Calculations'!$H56,'Inflation Rates'!$A$16:$A$138,0)-1,8)-1,F55)</f>
        <v>2.0000000000000018E-2</v>
      </c>
      <c r="G56" s="372">
        <f ca="1">IFERROR(INDEX('Inflation Rates'!$A$16:$H$138,MATCH('Scenario Calculations'!$H56,'Inflation Rates'!$A$16:$A$138,0),6)/INDEX('Inflation Rates'!$A$16:$H$138,MATCH('Scenario Calculations'!$H56,'Inflation Rates'!$A$16:$A$138,0)-1,6)-1,G55)</f>
        <v>2.0999999999999908E-2</v>
      </c>
      <c r="H56" s="362">
        <f t="shared" ca="1" si="21"/>
        <v>2067</v>
      </c>
      <c r="I56" s="362">
        <f t="shared" ca="1" si="21"/>
        <v>167</v>
      </c>
      <c r="J56" s="362">
        <v>48</v>
      </c>
      <c r="K56" s="371" t="e">
        <f t="shared" ca="1" si="10"/>
        <v>#DIV/0!</v>
      </c>
      <c r="L56" s="359" t="e">
        <f ca="1">IF(I56&lt;'Scenario Inputs (SI)'!$D$5,$B$7*((1+$G56)^(J56-1))*$B$2,0)</f>
        <v>#DIV/0!</v>
      </c>
      <c r="M56" s="359" t="e">
        <f ca="1">IF(I56&lt;'Scenario Inputs (SI)'!$D$5,$B$3*$B$7*(1+$G56)^(J56-1),0)</f>
        <v>#DIV/0!</v>
      </c>
      <c r="N56" s="359" t="e">
        <f t="shared" ca="1" si="0"/>
        <v>#DIV/0!</v>
      </c>
      <c r="O56" s="359" t="e">
        <f ca="1">IF(K56&lt;=0,0,-ABS(IF('Scenario Inputs (SI)'!$D$5&gt;'Scenario Calculations'!I56,0,IF('Scenario Inputs (SI)'!$D$5='Scenario Calculations'!I56,'Scenario Calculations'!K56*'Scenario Calculations'!$B$8,'Scenario Calculations'!O55*(1+'Scenario Calculations'!F56)))))</f>
        <v>#DIV/0!</v>
      </c>
      <c r="P56" s="359">
        <f ca="1">IF('Scenario Inputs (SI)'!$D$7="No",0,-IF(I56&lt;'Scenario Inputs (SI)'!$D$5,0,IF('Scenario Inputs (SI)'!$D$6&gt;'Scenario Calculations'!I56,INDEX(Inputs!$D$2:$R$30,29,MATCH('Scenario Calculations'!I56,Inputs!$D$2:$R$2,0)),0))*12)</f>
        <v>0</v>
      </c>
      <c r="Q56" s="359" t="e">
        <f t="shared" ca="1" si="4"/>
        <v>#DIV/0!</v>
      </c>
      <c r="S56" s="372">
        <f ca="1">IFERROR(INDEX('Inflation Rates'!$A$16:$H$138,MATCH('TSP Traditional'!$H57,'Inflation Rates'!$A$16:$A$138,0),8)/INDEX('Inflation Rates'!$A$16:$H$138,MATCH('TSP Traditional'!$H57,'Inflation Rates'!$A$16:$A$138,0)-1,8)-1,S55)</f>
        <v>2.0000000000000018E-2</v>
      </c>
      <c r="T56" s="372">
        <f ca="1">IFERROR(INDEX('Inflation Rates'!$A$16:$H$138,MATCH('TSP Traditional'!$H57,'Inflation Rates'!$A$16:$A$138,0),6)/INDEX('Inflation Rates'!$A$16:$H$138,MATCH('TSP Traditional'!$H57,'Inflation Rates'!$A$16:$A$138,0)-1,6)-1,T55)</f>
        <v>2.0999999999999908E-2</v>
      </c>
      <c r="U56" s="362">
        <f t="shared" ca="1" si="22"/>
        <v>2067</v>
      </c>
      <c r="V56" s="362">
        <f t="shared" ca="1" si="22"/>
        <v>167</v>
      </c>
      <c r="W56" s="362">
        <v>48</v>
      </c>
      <c r="X56" s="371" t="e">
        <f t="shared" ca="1" si="12"/>
        <v>#DIV/0!</v>
      </c>
      <c r="Y56" s="359" t="e">
        <f ca="1">IF(V56&lt;'Scenario Inputs (SI)'!$D$5,$B$7*((1+$G56)^(W56-1))*$T$2,0)</f>
        <v>#DIV/0!</v>
      </c>
      <c r="Z56" s="359">
        <v>0</v>
      </c>
      <c r="AA56" s="359" t="e">
        <f t="shared" ca="1" si="1"/>
        <v>#DIV/0!</v>
      </c>
      <c r="AB56" s="359" t="e">
        <f ca="1">IF(X56&lt;=0,0,-ABS(IF('Scenario Inputs (SI)'!$D$5&gt;'Scenario Calculations'!V56,0,IF('Scenario Inputs (SI)'!$D$5='Scenario Calculations'!V56,'Scenario Calculations'!X56*'Scenario Calculations'!$B$8,'Scenario Calculations'!AB55*(1+'Scenario Calculations'!S56)))))</f>
        <v>#DIV/0!</v>
      </c>
      <c r="AC56" s="359" t="e">
        <f t="shared" ca="1" si="2"/>
        <v>#DIV/0!</v>
      </c>
      <c r="AG56" s="372">
        <f>IFERROR(INDEX('Inflation Rates'!$A$16:$H$138,MATCH('IRA Traditional'!$H57,'Inflation Rates'!$A$16:$A$138,0),8)/INDEX('Inflation Rates'!$A$16:$H$138,MATCH('IRA Traditional'!$H57,'Inflation Rates'!$A$16:$A$138,0)-1,8)-1,AG55)</f>
        <v>2.0000000000000018E-2</v>
      </c>
      <c r="AH56" s="372">
        <f>IFERROR(INDEX('Inflation Rates'!$A$16:$H$138,MATCH('IRA Traditional'!$H57,'Inflation Rates'!$A$16:$A$138,0),6)/INDEX('Inflation Rates'!$A$16:$H$138,MATCH('IRA Traditional'!$H57,'Inflation Rates'!$A$16:$A$138,0)-1,6)-1,AH55)</f>
        <v>2.0999999999999908E-2</v>
      </c>
      <c r="AI56" s="362">
        <f t="shared" ca="1" si="23"/>
        <v>2067</v>
      </c>
      <c r="AJ56" s="362">
        <f t="shared" ca="1" si="23"/>
        <v>167</v>
      </c>
      <c r="AK56" s="362">
        <v>48</v>
      </c>
      <c r="AL56" s="371">
        <f t="shared" ca="1" si="14"/>
        <v>0</v>
      </c>
      <c r="AM56" s="359">
        <f ca="1">IF(AJ56&lt;'Scenario Inputs (SI)'!$D$5,$AH$2,0)</f>
        <v>0</v>
      </c>
      <c r="AN56" s="359">
        <v>0</v>
      </c>
      <c r="AO56" s="359">
        <f t="shared" ca="1" si="3"/>
        <v>0</v>
      </c>
      <c r="AP56" s="359">
        <f ca="1">IF(AL56&lt;=0,0,IF(AJ56&lt;60,0,IF(AJ56=60,IF('Scenario Inputs (SI)'!$D$5&lt;=60,-AL56*$AH$7,0),IF(AJ56&lt;'Scenario Inputs (SI)'!$D$5,0,IF(AJ56='Scenario Inputs (SI)'!$D$5,-$AH$7*'Scenario Calculations'!AL56,AP55*(1+AG56))))))</f>
        <v>0</v>
      </c>
      <c r="AQ56" s="359">
        <f t="shared" ca="1" si="5"/>
        <v>0</v>
      </c>
      <c r="AU56" s="372">
        <f ca="1">IFERROR(INDEX('Inflation Rates'!$A$16:$H$138,MATCH('IRA Roth'!$H56,'Inflation Rates'!$A$16:$A$138,0),8)/INDEX('Inflation Rates'!$A$16:$H$138,MATCH('IRA Roth'!$H56,'Inflation Rates'!$A$16:$A$138,0)-1,8)-1,AU55)</f>
        <v>2.0000000000000018E-2</v>
      </c>
      <c r="AV56" s="372">
        <f ca="1">IFERROR(INDEX('Inflation Rates'!$A$16:$H$138,MATCH('IRA Roth'!$H56,'Inflation Rates'!$A$16:$A$138,0),6)/INDEX('Inflation Rates'!$A$16:$H$138,MATCH('IRA Roth'!$H56,'Inflation Rates'!$A$16:$A$138,0)-1,6)-1,AV55)</f>
        <v>2.0999999999999908E-2</v>
      </c>
      <c r="AW56" s="362">
        <f t="shared" ca="1" si="24"/>
        <v>2067</v>
      </c>
      <c r="AX56" s="362">
        <f t="shared" ca="1" si="24"/>
        <v>167</v>
      </c>
      <c r="AY56" s="362">
        <v>48</v>
      </c>
      <c r="AZ56" s="371">
        <f t="shared" ca="1" si="16"/>
        <v>0</v>
      </c>
      <c r="BA56" s="359">
        <f ca="1">IF(AX56&lt;'Scenario Inputs (SI)'!$D$5,$AV$2,0)</f>
        <v>0</v>
      </c>
      <c r="BB56" s="359">
        <f t="shared" ca="1" si="6"/>
        <v>0</v>
      </c>
      <c r="BC56" s="359">
        <f t="shared" ca="1" si="7"/>
        <v>0</v>
      </c>
      <c r="BD56" s="359">
        <f ca="1">IF(AZ56&lt;=0,0,IF(AX56&lt;60,0,IF(AX56=60,IF('Scenario Inputs (SI)'!$D$5&lt;=60,-AZ56*$AV$7,0),IF(AX56&lt;'Scenario Inputs (SI)'!$D$5,0,IF(AX56='Scenario Inputs (SI)'!$D$5,-$AV$7*'Scenario Calculations'!AZ56,BD55*(1+AU56))))))</f>
        <v>0</v>
      </c>
      <c r="BE56" s="359">
        <f t="shared" ca="1" si="8"/>
        <v>0</v>
      </c>
    </row>
    <row r="57" spans="6:57" x14ac:dyDescent="0.35">
      <c r="F57" s="372">
        <f ca="1">IFERROR(INDEX('Inflation Rates'!$A$16:$H$138,MATCH('Scenario Calculations'!$H57,'Inflation Rates'!$A$16:$A$138,0),8)/INDEX('Inflation Rates'!$A$16:$H$138,MATCH('Scenario Calculations'!$H57,'Inflation Rates'!$A$16:$A$138,0)-1,8)-1,F56)</f>
        <v>2.0000000000000018E-2</v>
      </c>
      <c r="G57" s="372">
        <f ca="1">IFERROR(INDEX('Inflation Rates'!$A$16:$H$138,MATCH('Scenario Calculations'!$H57,'Inflation Rates'!$A$16:$A$138,0),6)/INDEX('Inflation Rates'!$A$16:$H$138,MATCH('Scenario Calculations'!$H57,'Inflation Rates'!$A$16:$A$138,0)-1,6)-1,G56)</f>
        <v>2.0999999999999908E-2</v>
      </c>
      <c r="H57" s="362">
        <f t="shared" ca="1" si="21"/>
        <v>2068</v>
      </c>
      <c r="I57" s="362">
        <f t="shared" ca="1" si="21"/>
        <v>168</v>
      </c>
      <c r="J57" s="362">
        <v>49</v>
      </c>
      <c r="K57" s="371" t="e">
        <f t="shared" ca="1" si="10"/>
        <v>#DIV/0!</v>
      </c>
      <c r="L57" s="359" t="e">
        <f ca="1">IF(I57&lt;'Scenario Inputs (SI)'!$D$5,$B$7*((1+$G57)^(J57-1))*$B$2,0)</f>
        <v>#DIV/0!</v>
      </c>
      <c r="M57" s="359" t="e">
        <f ca="1">IF(I57&lt;'Scenario Inputs (SI)'!$D$5,$B$3*$B$7*(1+$G57)^(J57-1),0)</f>
        <v>#DIV/0!</v>
      </c>
      <c r="N57" s="359" t="e">
        <f t="shared" ca="1" si="0"/>
        <v>#DIV/0!</v>
      </c>
      <c r="O57" s="359" t="e">
        <f ca="1">IF(K57&lt;=0,0,-ABS(IF('Scenario Inputs (SI)'!$D$5&gt;'Scenario Calculations'!I57,0,IF('Scenario Inputs (SI)'!$D$5='Scenario Calculations'!I57,'Scenario Calculations'!K57*'Scenario Calculations'!$B$8,'Scenario Calculations'!O56*(1+'Scenario Calculations'!F57)))))</f>
        <v>#DIV/0!</v>
      </c>
      <c r="P57" s="359">
        <f ca="1">IF('Scenario Inputs (SI)'!$D$7="No",0,-IF(I57&lt;'Scenario Inputs (SI)'!$D$5,0,IF('Scenario Inputs (SI)'!$D$6&gt;'Scenario Calculations'!I57,INDEX(Inputs!$D$2:$R$30,29,MATCH('Scenario Calculations'!I57,Inputs!$D$2:$R$2,0)),0))*12)</f>
        <v>0</v>
      </c>
      <c r="Q57" s="359" t="e">
        <f t="shared" ca="1" si="4"/>
        <v>#DIV/0!</v>
      </c>
      <c r="S57" s="372">
        <f ca="1">IFERROR(INDEX('Inflation Rates'!$A$16:$H$138,MATCH('TSP Traditional'!$H58,'Inflation Rates'!$A$16:$A$138,0),8)/INDEX('Inflation Rates'!$A$16:$H$138,MATCH('TSP Traditional'!$H58,'Inflation Rates'!$A$16:$A$138,0)-1,8)-1,S56)</f>
        <v>2.0000000000000018E-2</v>
      </c>
      <c r="T57" s="372">
        <f ca="1">IFERROR(INDEX('Inflation Rates'!$A$16:$H$138,MATCH('TSP Traditional'!$H58,'Inflation Rates'!$A$16:$A$138,0),6)/INDEX('Inflation Rates'!$A$16:$H$138,MATCH('TSP Traditional'!$H58,'Inflation Rates'!$A$16:$A$138,0)-1,6)-1,T56)</f>
        <v>2.0999999999999908E-2</v>
      </c>
      <c r="U57" s="362">
        <f t="shared" ca="1" si="22"/>
        <v>2068</v>
      </c>
      <c r="V57" s="362">
        <f t="shared" ca="1" si="22"/>
        <v>168</v>
      </c>
      <c r="W57" s="362">
        <v>49</v>
      </c>
      <c r="X57" s="371" t="e">
        <f t="shared" ca="1" si="12"/>
        <v>#DIV/0!</v>
      </c>
      <c r="Y57" s="359" t="e">
        <f ca="1">IF(V57&lt;'Scenario Inputs (SI)'!$D$5,$B$7*((1+$G57)^(W57-1))*$T$2,0)</f>
        <v>#DIV/0!</v>
      </c>
      <c r="Z57" s="359">
        <v>0</v>
      </c>
      <c r="AA57" s="359" t="e">
        <f t="shared" ca="1" si="1"/>
        <v>#DIV/0!</v>
      </c>
      <c r="AB57" s="359" t="e">
        <f ca="1">IF(X57&lt;=0,0,-ABS(IF('Scenario Inputs (SI)'!$D$5&gt;'Scenario Calculations'!V57,0,IF('Scenario Inputs (SI)'!$D$5='Scenario Calculations'!V57,'Scenario Calculations'!X57*'Scenario Calculations'!$B$8,'Scenario Calculations'!AB56*(1+'Scenario Calculations'!S57)))))</f>
        <v>#DIV/0!</v>
      </c>
      <c r="AC57" s="359" t="e">
        <f t="shared" ca="1" si="2"/>
        <v>#DIV/0!</v>
      </c>
      <c r="AG57" s="372">
        <f>IFERROR(INDEX('Inflation Rates'!$A$16:$H$138,MATCH('IRA Traditional'!$H58,'Inflation Rates'!$A$16:$A$138,0),8)/INDEX('Inflation Rates'!$A$16:$H$138,MATCH('IRA Traditional'!$H58,'Inflation Rates'!$A$16:$A$138,0)-1,8)-1,AG56)</f>
        <v>2.0000000000000018E-2</v>
      </c>
      <c r="AH57" s="372">
        <f>IFERROR(INDEX('Inflation Rates'!$A$16:$H$138,MATCH('IRA Traditional'!$H58,'Inflation Rates'!$A$16:$A$138,0),6)/INDEX('Inflation Rates'!$A$16:$H$138,MATCH('IRA Traditional'!$H58,'Inflation Rates'!$A$16:$A$138,0)-1,6)-1,AH56)</f>
        <v>2.0999999999999908E-2</v>
      </c>
      <c r="AI57" s="362">
        <f t="shared" ca="1" si="23"/>
        <v>2068</v>
      </c>
      <c r="AJ57" s="362">
        <f t="shared" ca="1" si="23"/>
        <v>168</v>
      </c>
      <c r="AK57" s="362">
        <v>49</v>
      </c>
      <c r="AL57" s="371">
        <f t="shared" ca="1" si="14"/>
        <v>0</v>
      </c>
      <c r="AM57" s="359">
        <f ca="1">IF(AJ57&lt;'Scenario Inputs (SI)'!$D$5,$AH$2,0)</f>
        <v>0</v>
      </c>
      <c r="AN57" s="359">
        <v>0</v>
      </c>
      <c r="AO57" s="359">
        <f t="shared" ca="1" si="3"/>
        <v>0</v>
      </c>
      <c r="AP57" s="359">
        <f ca="1">IF(AL57&lt;=0,0,IF(AJ57&lt;60,0,IF(AJ57=60,IF('Scenario Inputs (SI)'!$D$5&lt;=60,-AL57*$AH$7,0),IF(AJ57&lt;'Scenario Inputs (SI)'!$D$5,0,IF(AJ57='Scenario Inputs (SI)'!$D$5,-$AH$7*'Scenario Calculations'!AL57,AP56*(1+AG57))))))</f>
        <v>0</v>
      </c>
      <c r="AQ57" s="359">
        <f t="shared" ca="1" si="5"/>
        <v>0</v>
      </c>
      <c r="AU57" s="372">
        <f ca="1">IFERROR(INDEX('Inflation Rates'!$A$16:$H$138,MATCH('IRA Roth'!$H57,'Inflation Rates'!$A$16:$A$138,0),8)/INDEX('Inflation Rates'!$A$16:$H$138,MATCH('IRA Roth'!$H57,'Inflation Rates'!$A$16:$A$138,0)-1,8)-1,AU56)</f>
        <v>2.0000000000000018E-2</v>
      </c>
      <c r="AV57" s="372">
        <f ca="1">IFERROR(INDEX('Inflation Rates'!$A$16:$H$138,MATCH('IRA Roth'!$H57,'Inflation Rates'!$A$16:$A$138,0),6)/INDEX('Inflation Rates'!$A$16:$H$138,MATCH('IRA Roth'!$H57,'Inflation Rates'!$A$16:$A$138,0)-1,6)-1,AV56)</f>
        <v>2.0999999999999908E-2</v>
      </c>
      <c r="AW57" s="362">
        <f t="shared" ca="1" si="24"/>
        <v>2068</v>
      </c>
      <c r="AX57" s="362">
        <f t="shared" ca="1" si="24"/>
        <v>168</v>
      </c>
      <c r="AY57" s="362">
        <v>49</v>
      </c>
      <c r="AZ57" s="371">
        <f t="shared" ca="1" si="16"/>
        <v>0</v>
      </c>
      <c r="BA57" s="359">
        <f ca="1">IF(AX57&lt;'Scenario Inputs (SI)'!$D$5,$AV$2,0)</f>
        <v>0</v>
      </c>
      <c r="BB57" s="359">
        <f t="shared" ca="1" si="6"/>
        <v>0</v>
      </c>
      <c r="BC57" s="359">
        <f t="shared" ca="1" si="7"/>
        <v>0</v>
      </c>
      <c r="BD57" s="359">
        <f ca="1">IF(AZ57&lt;=0,0,IF(AX57&lt;60,0,IF(AX57=60,IF('Scenario Inputs (SI)'!$D$5&lt;=60,-AZ57*$AV$7,0),IF(AX57&lt;'Scenario Inputs (SI)'!$D$5,0,IF(AX57='Scenario Inputs (SI)'!$D$5,-$AV$7*'Scenario Calculations'!AZ57,BD56*(1+AU57))))))</f>
        <v>0</v>
      </c>
      <c r="BE57" s="359">
        <f t="shared" ca="1" si="8"/>
        <v>0</v>
      </c>
    </row>
    <row r="58" spans="6:57" x14ac:dyDescent="0.35">
      <c r="F58" s="372">
        <f ca="1">IFERROR(INDEX('Inflation Rates'!$A$16:$H$138,MATCH('Scenario Calculations'!$H58,'Inflation Rates'!$A$16:$A$138,0),8)/INDEX('Inflation Rates'!$A$16:$H$138,MATCH('Scenario Calculations'!$H58,'Inflation Rates'!$A$16:$A$138,0)-1,8)-1,F57)</f>
        <v>2.0000000000000018E-2</v>
      </c>
      <c r="G58" s="372">
        <f ca="1">IFERROR(INDEX('Inflation Rates'!$A$16:$H$138,MATCH('Scenario Calculations'!$H58,'Inflation Rates'!$A$16:$A$138,0),6)/INDEX('Inflation Rates'!$A$16:$H$138,MATCH('Scenario Calculations'!$H58,'Inflation Rates'!$A$16:$A$138,0)-1,6)-1,G57)</f>
        <v>2.0999999999999908E-2</v>
      </c>
      <c r="H58" s="362">
        <f t="shared" ca="1" si="21"/>
        <v>2069</v>
      </c>
      <c r="I58" s="362">
        <f t="shared" ca="1" si="21"/>
        <v>169</v>
      </c>
      <c r="J58" s="362">
        <v>50</v>
      </c>
      <c r="K58" s="371" t="e">
        <f t="shared" ca="1" si="10"/>
        <v>#DIV/0!</v>
      </c>
      <c r="L58" s="359" t="e">
        <f ca="1">IF(I58&lt;'Scenario Inputs (SI)'!$D$5,$B$7*((1+$G58)^(J58-1))*$B$2,0)</f>
        <v>#DIV/0!</v>
      </c>
      <c r="M58" s="359" t="e">
        <f ca="1">IF(I58&lt;'Scenario Inputs (SI)'!$D$5,$B$3*$B$7*(1+$G58)^(J58-1),0)</f>
        <v>#DIV/0!</v>
      </c>
      <c r="N58" s="359" t="e">
        <f t="shared" ca="1" si="0"/>
        <v>#DIV/0!</v>
      </c>
      <c r="O58" s="359" t="e">
        <f ca="1">IF(K58&lt;=0,0,-ABS(IF('Scenario Inputs (SI)'!$D$5&gt;'Scenario Calculations'!I58,0,IF('Scenario Inputs (SI)'!$D$5='Scenario Calculations'!I58,'Scenario Calculations'!K58*'Scenario Calculations'!$B$8,'Scenario Calculations'!O57*(1+'Scenario Calculations'!F58)))))</f>
        <v>#DIV/0!</v>
      </c>
      <c r="P58" s="359">
        <f ca="1">IF('Scenario Inputs (SI)'!$D$7="No",0,-IF(I58&lt;'Scenario Inputs (SI)'!$D$5,0,IF('Scenario Inputs (SI)'!$D$6&gt;'Scenario Calculations'!I58,INDEX(Inputs!$D$2:$R$30,29,MATCH('Scenario Calculations'!I58,Inputs!$D$2:$R$2,0)),0))*12)</f>
        <v>0</v>
      </c>
      <c r="Q58" s="359" t="e">
        <f t="shared" ca="1" si="4"/>
        <v>#DIV/0!</v>
      </c>
      <c r="S58" s="372">
        <f ca="1">IFERROR(INDEX('Inflation Rates'!$A$16:$H$138,MATCH('TSP Traditional'!$H59,'Inflation Rates'!$A$16:$A$138,0),8)/INDEX('Inflation Rates'!$A$16:$H$138,MATCH('TSP Traditional'!$H59,'Inflation Rates'!$A$16:$A$138,0)-1,8)-1,S57)</f>
        <v>2.0000000000000018E-2</v>
      </c>
      <c r="T58" s="372">
        <f ca="1">IFERROR(INDEX('Inflation Rates'!$A$16:$H$138,MATCH('TSP Traditional'!$H59,'Inflation Rates'!$A$16:$A$138,0),6)/INDEX('Inflation Rates'!$A$16:$H$138,MATCH('TSP Traditional'!$H59,'Inflation Rates'!$A$16:$A$138,0)-1,6)-1,T57)</f>
        <v>2.0999999999999908E-2</v>
      </c>
      <c r="U58" s="362">
        <f t="shared" ca="1" si="22"/>
        <v>2069</v>
      </c>
      <c r="V58" s="362">
        <f t="shared" ca="1" si="22"/>
        <v>169</v>
      </c>
      <c r="W58" s="362">
        <v>50</v>
      </c>
      <c r="X58" s="371" t="e">
        <f t="shared" ca="1" si="12"/>
        <v>#DIV/0!</v>
      </c>
      <c r="Y58" s="359" t="e">
        <f ca="1">IF(V58&lt;'Scenario Inputs (SI)'!$D$5,$B$7*((1+$G58)^(W58-1))*$T$2,0)</f>
        <v>#DIV/0!</v>
      </c>
      <c r="Z58" s="359">
        <v>0</v>
      </c>
      <c r="AA58" s="359" t="e">
        <f t="shared" ca="1" si="1"/>
        <v>#DIV/0!</v>
      </c>
      <c r="AB58" s="359" t="e">
        <f ca="1">IF(X58&lt;=0,0,-ABS(IF('Scenario Inputs (SI)'!$D$5&gt;'Scenario Calculations'!V58,0,IF('Scenario Inputs (SI)'!$D$5='Scenario Calculations'!V58,'Scenario Calculations'!X58*'Scenario Calculations'!$B$8,'Scenario Calculations'!AB57*(1+'Scenario Calculations'!S58)))))</f>
        <v>#DIV/0!</v>
      </c>
      <c r="AC58" s="359" t="e">
        <f t="shared" ca="1" si="2"/>
        <v>#DIV/0!</v>
      </c>
      <c r="AG58" s="372">
        <f>IFERROR(INDEX('Inflation Rates'!$A$16:$H$138,MATCH('IRA Traditional'!$H59,'Inflation Rates'!$A$16:$A$138,0),8)/INDEX('Inflation Rates'!$A$16:$H$138,MATCH('IRA Traditional'!$H59,'Inflation Rates'!$A$16:$A$138,0)-1,8)-1,AG57)</f>
        <v>2.0000000000000018E-2</v>
      </c>
      <c r="AH58" s="372">
        <f>IFERROR(INDEX('Inflation Rates'!$A$16:$H$138,MATCH('IRA Traditional'!$H59,'Inflation Rates'!$A$16:$A$138,0),6)/INDEX('Inflation Rates'!$A$16:$H$138,MATCH('IRA Traditional'!$H59,'Inflation Rates'!$A$16:$A$138,0)-1,6)-1,AH57)</f>
        <v>2.0999999999999908E-2</v>
      </c>
      <c r="AI58" s="362">
        <f t="shared" ca="1" si="23"/>
        <v>2069</v>
      </c>
      <c r="AJ58" s="362">
        <f t="shared" ca="1" si="23"/>
        <v>169</v>
      </c>
      <c r="AK58" s="362">
        <v>50</v>
      </c>
      <c r="AL58" s="371">
        <f t="shared" ca="1" si="14"/>
        <v>0</v>
      </c>
      <c r="AM58" s="359">
        <f ca="1">IF(AJ58&lt;'Scenario Inputs (SI)'!$D$5,$AH$2,0)</f>
        <v>0</v>
      </c>
      <c r="AN58" s="359">
        <v>0</v>
      </c>
      <c r="AO58" s="359">
        <f t="shared" ca="1" si="3"/>
        <v>0</v>
      </c>
      <c r="AP58" s="359">
        <f ca="1">IF(AL58&lt;=0,0,IF(AJ58&lt;60,0,IF(AJ58=60,IF('Scenario Inputs (SI)'!$D$5&lt;=60,-AL58*$AH$7,0),IF(AJ58&lt;'Scenario Inputs (SI)'!$D$5,0,IF(AJ58='Scenario Inputs (SI)'!$D$5,-$AH$7*'Scenario Calculations'!AL58,AP57*(1+AG58))))))</f>
        <v>0</v>
      </c>
      <c r="AQ58" s="359">
        <f t="shared" ca="1" si="5"/>
        <v>0</v>
      </c>
      <c r="AU58" s="372">
        <f ca="1">IFERROR(INDEX('Inflation Rates'!$A$16:$H$138,MATCH('IRA Roth'!$H58,'Inflation Rates'!$A$16:$A$138,0),8)/INDEX('Inflation Rates'!$A$16:$H$138,MATCH('IRA Roth'!$H58,'Inflation Rates'!$A$16:$A$138,0)-1,8)-1,AU57)</f>
        <v>2.0000000000000018E-2</v>
      </c>
      <c r="AV58" s="372">
        <f ca="1">IFERROR(INDEX('Inflation Rates'!$A$16:$H$138,MATCH('IRA Roth'!$H58,'Inflation Rates'!$A$16:$A$138,0),6)/INDEX('Inflation Rates'!$A$16:$H$138,MATCH('IRA Roth'!$H58,'Inflation Rates'!$A$16:$A$138,0)-1,6)-1,AV57)</f>
        <v>2.0999999999999908E-2</v>
      </c>
      <c r="AW58" s="362">
        <f t="shared" ca="1" si="24"/>
        <v>2069</v>
      </c>
      <c r="AX58" s="362">
        <f t="shared" ca="1" si="24"/>
        <v>169</v>
      </c>
      <c r="AY58" s="362">
        <v>50</v>
      </c>
      <c r="AZ58" s="371">
        <f t="shared" ca="1" si="16"/>
        <v>0</v>
      </c>
      <c r="BA58" s="359">
        <f ca="1">IF(AX58&lt;'Scenario Inputs (SI)'!$D$5,$AV$2,0)</f>
        <v>0</v>
      </c>
      <c r="BB58" s="359">
        <f t="shared" ca="1" si="6"/>
        <v>0</v>
      </c>
      <c r="BC58" s="359">
        <f t="shared" ca="1" si="7"/>
        <v>0</v>
      </c>
      <c r="BD58" s="359">
        <f ca="1">IF(AZ58&lt;=0,0,IF(AX58&lt;60,0,IF(AX58=60,IF('Scenario Inputs (SI)'!$D$5&lt;=60,-AZ58*$AV$7,0),IF(AX58&lt;'Scenario Inputs (SI)'!$D$5,0,IF(AX58='Scenario Inputs (SI)'!$D$5,-$AV$7*'Scenario Calculations'!AZ58,BD57*(1+AU58))))))</f>
        <v>0</v>
      </c>
      <c r="BE58" s="359">
        <f t="shared" ca="1" si="8"/>
        <v>0</v>
      </c>
    </row>
    <row r="59" spans="6:57" x14ac:dyDescent="0.35">
      <c r="F59" s="372">
        <f ca="1">IFERROR(INDEX('Inflation Rates'!$A$16:$H$138,MATCH('Scenario Calculations'!$H59,'Inflation Rates'!$A$16:$A$138,0),8)/INDEX('Inflation Rates'!$A$16:$H$138,MATCH('Scenario Calculations'!$H59,'Inflation Rates'!$A$16:$A$138,0)-1,8)-1,F58)</f>
        <v>2.0000000000000018E-2</v>
      </c>
      <c r="G59" s="372">
        <f ca="1">IFERROR(INDEX('Inflation Rates'!$A$16:$H$138,MATCH('Scenario Calculations'!$H59,'Inflation Rates'!$A$16:$A$138,0),6)/INDEX('Inflation Rates'!$A$16:$H$138,MATCH('Scenario Calculations'!$H59,'Inflation Rates'!$A$16:$A$138,0)-1,6)-1,G58)</f>
        <v>2.0999999999999908E-2</v>
      </c>
      <c r="H59" s="362">
        <f t="shared" ref="H59:I74" ca="1" si="25">H58+1</f>
        <v>2070</v>
      </c>
      <c r="I59" s="362">
        <f t="shared" ca="1" si="25"/>
        <v>170</v>
      </c>
      <c r="J59" s="362">
        <v>51</v>
      </c>
      <c r="K59" s="371" t="e">
        <f t="shared" ca="1" si="10"/>
        <v>#DIV/0!</v>
      </c>
      <c r="L59" s="359" t="e">
        <f ca="1">IF(I59&lt;'Scenario Inputs (SI)'!$D$5,$B$7*((1+$G59)^(J59-1))*$B$2,0)</f>
        <v>#DIV/0!</v>
      </c>
      <c r="M59" s="359" t="e">
        <f ca="1">IF(I59&lt;'Scenario Inputs (SI)'!$D$5,$B$3*$B$7*(1+$G59)^(J59-1),0)</f>
        <v>#DIV/0!</v>
      </c>
      <c r="N59" s="359" t="e">
        <f t="shared" ca="1" si="0"/>
        <v>#DIV/0!</v>
      </c>
      <c r="O59" s="359" t="e">
        <f ca="1">IF(K59&lt;=0,0,-ABS(IF('Scenario Inputs (SI)'!$D$5&gt;'Scenario Calculations'!I59,0,IF('Scenario Inputs (SI)'!$D$5='Scenario Calculations'!I59,'Scenario Calculations'!K59*'Scenario Calculations'!$B$8,'Scenario Calculations'!O58*(1+'Scenario Calculations'!F59)))))</f>
        <v>#DIV/0!</v>
      </c>
      <c r="P59" s="359">
        <f ca="1">IF('Scenario Inputs (SI)'!$D$7="No",0,-IF(I59&lt;'Scenario Inputs (SI)'!$D$5,0,IF('Scenario Inputs (SI)'!$D$6&gt;'Scenario Calculations'!I59,INDEX(Inputs!$D$2:$R$30,29,MATCH('Scenario Calculations'!I59,Inputs!$D$2:$R$2,0)),0))*12)</f>
        <v>0</v>
      </c>
      <c r="Q59" s="359" t="e">
        <f t="shared" ca="1" si="4"/>
        <v>#DIV/0!</v>
      </c>
      <c r="S59" s="372">
        <f ca="1">IFERROR(INDEX('Inflation Rates'!$A$16:$H$138,MATCH('TSP Traditional'!$H60,'Inflation Rates'!$A$16:$A$138,0),8)/INDEX('Inflation Rates'!$A$16:$H$138,MATCH('TSP Traditional'!$H60,'Inflation Rates'!$A$16:$A$138,0)-1,8)-1,S58)</f>
        <v>2.0000000000000018E-2</v>
      </c>
      <c r="T59" s="372">
        <f ca="1">IFERROR(INDEX('Inflation Rates'!$A$16:$H$138,MATCH('TSP Traditional'!$H60,'Inflation Rates'!$A$16:$A$138,0),6)/INDEX('Inflation Rates'!$A$16:$H$138,MATCH('TSP Traditional'!$H60,'Inflation Rates'!$A$16:$A$138,0)-1,6)-1,T58)</f>
        <v>2.0999999999999908E-2</v>
      </c>
      <c r="U59" s="362">
        <f t="shared" ref="U59:V74" ca="1" si="26">U58+1</f>
        <v>2070</v>
      </c>
      <c r="V59" s="362">
        <f t="shared" ca="1" si="26"/>
        <v>170</v>
      </c>
      <c r="W59" s="362">
        <v>51</v>
      </c>
      <c r="X59" s="371" t="e">
        <f t="shared" ca="1" si="12"/>
        <v>#DIV/0!</v>
      </c>
      <c r="Y59" s="359" t="e">
        <f ca="1">IF(V59&lt;'Scenario Inputs (SI)'!$D$5,$B$7*((1+$G59)^(W59-1))*$T$2,0)</f>
        <v>#DIV/0!</v>
      </c>
      <c r="Z59" s="359">
        <v>0</v>
      </c>
      <c r="AA59" s="359" t="e">
        <f t="shared" ca="1" si="1"/>
        <v>#DIV/0!</v>
      </c>
      <c r="AB59" s="359" t="e">
        <f ca="1">IF(X59&lt;=0,0,-ABS(IF('Scenario Inputs (SI)'!$D$5&gt;'Scenario Calculations'!V59,0,IF('Scenario Inputs (SI)'!$D$5='Scenario Calculations'!V59,'Scenario Calculations'!X59*'Scenario Calculations'!$B$8,'Scenario Calculations'!AB58*(1+'Scenario Calculations'!S59)))))</f>
        <v>#DIV/0!</v>
      </c>
      <c r="AC59" s="359" t="e">
        <f t="shared" ca="1" si="2"/>
        <v>#DIV/0!</v>
      </c>
      <c r="AG59" s="372">
        <f>IFERROR(INDEX('Inflation Rates'!$A$16:$H$138,MATCH('IRA Traditional'!$H60,'Inflation Rates'!$A$16:$A$138,0),8)/INDEX('Inflation Rates'!$A$16:$H$138,MATCH('IRA Traditional'!$H60,'Inflation Rates'!$A$16:$A$138,0)-1,8)-1,AG58)</f>
        <v>2.0000000000000018E-2</v>
      </c>
      <c r="AH59" s="372">
        <f>IFERROR(INDEX('Inflation Rates'!$A$16:$H$138,MATCH('IRA Traditional'!$H60,'Inflation Rates'!$A$16:$A$138,0),6)/INDEX('Inflation Rates'!$A$16:$H$138,MATCH('IRA Traditional'!$H60,'Inflation Rates'!$A$16:$A$138,0)-1,6)-1,AH58)</f>
        <v>2.0999999999999908E-2</v>
      </c>
      <c r="AI59" s="362">
        <f t="shared" ref="AI59:AJ74" ca="1" si="27">AI58+1</f>
        <v>2070</v>
      </c>
      <c r="AJ59" s="362">
        <f t="shared" ca="1" si="27"/>
        <v>170</v>
      </c>
      <c r="AK59" s="362">
        <v>51</v>
      </c>
      <c r="AL59" s="371">
        <f t="shared" ca="1" si="14"/>
        <v>0</v>
      </c>
      <c r="AM59" s="359">
        <f ca="1">IF(AJ59&lt;'Scenario Inputs (SI)'!$D$5,$AH$2,0)</f>
        <v>0</v>
      </c>
      <c r="AN59" s="359">
        <v>0</v>
      </c>
      <c r="AO59" s="359">
        <f t="shared" ca="1" si="3"/>
        <v>0</v>
      </c>
      <c r="AP59" s="359">
        <f ca="1">IF(AL59&lt;=0,0,IF(AJ59&lt;60,0,IF(AJ59=60,IF('Scenario Inputs (SI)'!$D$5&lt;=60,-AL59*$AH$7,0),IF(AJ59&lt;'Scenario Inputs (SI)'!$D$5,0,IF(AJ59='Scenario Inputs (SI)'!$D$5,-$AH$7*'Scenario Calculations'!AL59,AP58*(1+AG59))))))</f>
        <v>0</v>
      </c>
      <c r="AQ59" s="359">
        <f t="shared" ca="1" si="5"/>
        <v>0</v>
      </c>
      <c r="AU59" s="372">
        <f ca="1">IFERROR(INDEX('Inflation Rates'!$A$16:$H$138,MATCH('IRA Roth'!$H59,'Inflation Rates'!$A$16:$A$138,0),8)/INDEX('Inflation Rates'!$A$16:$H$138,MATCH('IRA Roth'!$H59,'Inflation Rates'!$A$16:$A$138,0)-1,8)-1,AU58)</f>
        <v>2.0000000000000018E-2</v>
      </c>
      <c r="AV59" s="372">
        <f ca="1">IFERROR(INDEX('Inflation Rates'!$A$16:$H$138,MATCH('IRA Roth'!$H59,'Inflation Rates'!$A$16:$A$138,0),6)/INDEX('Inflation Rates'!$A$16:$H$138,MATCH('IRA Roth'!$H59,'Inflation Rates'!$A$16:$A$138,0)-1,6)-1,AV58)</f>
        <v>2.0999999999999908E-2</v>
      </c>
      <c r="AW59" s="362">
        <f t="shared" ref="AW59:AX74" ca="1" si="28">AW58+1</f>
        <v>2070</v>
      </c>
      <c r="AX59" s="362">
        <f t="shared" ca="1" si="28"/>
        <v>170</v>
      </c>
      <c r="AY59" s="362">
        <v>51</v>
      </c>
      <c r="AZ59" s="371">
        <f t="shared" ca="1" si="16"/>
        <v>0</v>
      </c>
      <c r="BA59" s="359">
        <f ca="1">IF(AX59&lt;'Scenario Inputs (SI)'!$D$5,$AV$2,0)</f>
        <v>0</v>
      </c>
      <c r="BB59" s="359">
        <f t="shared" ca="1" si="6"/>
        <v>0</v>
      </c>
      <c r="BC59" s="359">
        <f t="shared" ca="1" si="7"/>
        <v>0</v>
      </c>
      <c r="BD59" s="359">
        <f ca="1">IF(AZ59&lt;=0,0,IF(AX59&lt;60,0,IF(AX59=60,IF('Scenario Inputs (SI)'!$D$5&lt;=60,-AZ59*$AV$7,0),IF(AX59&lt;'Scenario Inputs (SI)'!$D$5,0,IF(AX59='Scenario Inputs (SI)'!$D$5,-$AV$7*'Scenario Calculations'!AZ59,BD58*(1+AU59))))))</f>
        <v>0</v>
      </c>
      <c r="BE59" s="359">
        <f t="shared" ca="1" si="8"/>
        <v>0</v>
      </c>
    </row>
    <row r="60" spans="6:57" x14ac:dyDescent="0.35">
      <c r="F60" s="372">
        <f ca="1">IFERROR(INDEX('Inflation Rates'!$A$16:$H$138,MATCH('Scenario Calculations'!$H60,'Inflation Rates'!$A$16:$A$138,0),8)/INDEX('Inflation Rates'!$A$16:$H$138,MATCH('Scenario Calculations'!$H60,'Inflation Rates'!$A$16:$A$138,0)-1,8)-1,F59)</f>
        <v>2.0000000000000018E-2</v>
      </c>
      <c r="G60" s="372">
        <f ca="1">IFERROR(INDEX('Inflation Rates'!$A$16:$H$138,MATCH('Scenario Calculations'!$H60,'Inflation Rates'!$A$16:$A$138,0),6)/INDEX('Inflation Rates'!$A$16:$H$138,MATCH('Scenario Calculations'!$H60,'Inflation Rates'!$A$16:$A$138,0)-1,6)-1,G59)</f>
        <v>2.0999999999999908E-2</v>
      </c>
      <c r="H60" s="362">
        <f t="shared" ca="1" si="25"/>
        <v>2071</v>
      </c>
      <c r="I60" s="362">
        <f t="shared" ca="1" si="25"/>
        <v>171</v>
      </c>
      <c r="J60" s="362">
        <v>52</v>
      </c>
      <c r="K60" s="371" t="e">
        <f t="shared" ca="1" si="10"/>
        <v>#DIV/0!</v>
      </c>
      <c r="L60" s="359" t="e">
        <f ca="1">IF(I60&lt;'Scenario Inputs (SI)'!$D$5,$B$7*((1+$G60)^(J60-1))*$B$2,0)</f>
        <v>#DIV/0!</v>
      </c>
      <c r="M60" s="359" t="e">
        <f ca="1">IF(I60&lt;'Scenario Inputs (SI)'!$D$5,$B$3*$B$7*(1+$G60)^(J60-1),0)</f>
        <v>#DIV/0!</v>
      </c>
      <c r="N60" s="359" t="e">
        <f t="shared" ca="1" si="0"/>
        <v>#DIV/0!</v>
      </c>
      <c r="O60" s="359" t="e">
        <f ca="1">IF(K60&lt;=0,0,-ABS(IF('Scenario Inputs (SI)'!$D$5&gt;'Scenario Calculations'!I60,0,IF('Scenario Inputs (SI)'!$D$5='Scenario Calculations'!I60,'Scenario Calculations'!K60*'Scenario Calculations'!$B$8,'Scenario Calculations'!O59*(1+'Scenario Calculations'!F60)))))</f>
        <v>#DIV/0!</v>
      </c>
      <c r="P60" s="359">
        <f ca="1">IF('Scenario Inputs (SI)'!$D$7="No",0,-IF(I60&lt;'Scenario Inputs (SI)'!$D$5,0,IF('Scenario Inputs (SI)'!$D$6&gt;'Scenario Calculations'!I60,INDEX(Inputs!$D$2:$R$30,29,MATCH('Scenario Calculations'!I60,Inputs!$D$2:$R$2,0)),0))*12)</f>
        <v>0</v>
      </c>
      <c r="Q60" s="359" t="e">
        <f t="shared" ca="1" si="4"/>
        <v>#DIV/0!</v>
      </c>
      <c r="S60" s="372">
        <f ca="1">IFERROR(INDEX('Inflation Rates'!$A$16:$H$138,MATCH('TSP Traditional'!$H61,'Inflation Rates'!$A$16:$A$138,0),8)/INDEX('Inflation Rates'!$A$16:$H$138,MATCH('TSP Traditional'!$H61,'Inflation Rates'!$A$16:$A$138,0)-1,8)-1,S59)</f>
        <v>2.0000000000000018E-2</v>
      </c>
      <c r="T60" s="372">
        <f ca="1">IFERROR(INDEX('Inflation Rates'!$A$16:$H$138,MATCH('TSP Traditional'!$H61,'Inflation Rates'!$A$16:$A$138,0),6)/INDEX('Inflation Rates'!$A$16:$H$138,MATCH('TSP Traditional'!$H61,'Inflation Rates'!$A$16:$A$138,0)-1,6)-1,T59)</f>
        <v>2.0999999999999908E-2</v>
      </c>
      <c r="U60" s="362">
        <f t="shared" ca="1" si="26"/>
        <v>2071</v>
      </c>
      <c r="V60" s="362">
        <f t="shared" ca="1" si="26"/>
        <v>171</v>
      </c>
      <c r="W60" s="362">
        <v>52</v>
      </c>
      <c r="X60" s="371" t="e">
        <f t="shared" ca="1" si="12"/>
        <v>#DIV/0!</v>
      </c>
      <c r="Y60" s="359" t="e">
        <f ca="1">IF(V60&lt;'Scenario Inputs (SI)'!$D$5,$B$7*((1+$G60)^(W60-1))*$T$2,0)</f>
        <v>#DIV/0!</v>
      </c>
      <c r="Z60" s="359">
        <v>0</v>
      </c>
      <c r="AA60" s="359" t="e">
        <f t="shared" ca="1" si="1"/>
        <v>#DIV/0!</v>
      </c>
      <c r="AB60" s="359" t="e">
        <f ca="1">IF(X60&lt;=0,0,-ABS(IF('Scenario Inputs (SI)'!$D$5&gt;'Scenario Calculations'!V60,0,IF('Scenario Inputs (SI)'!$D$5='Scenario Calculations'!V60,'Scenario Calculations'!X60*'Scenario Calculations'!$B$8,'Scenario Calculations'!AB59*(1+'Scenario Calculations'!S60)))))</f>
        <v>#DIV/0!</v>
      </c>
      <c r="AC60" s="359" t="e">
        <f t="shared" ca="1" si="2"/>
        <v>#DIV/0!</v>
      </c>
      <c r="AG60" s="372">
        <f>IFERROR(INDEX('Inflation Rates'!$A$16:$H$138,MATCH('IRA Traditional'!$H61,'Inflation Rates'!$A$16:$A$138,0),8)/INDEX('Inflation Rates'!$A$16:$H$138,MATCH('IRA Traditional'!$H61,'Inflation Rates'!$A$16:$A$138,0)-1,8)-1,AG59)</f>
        <v>2.0000000000000018E-2</v>
      </c>
      <c r="AH60" s="372">
        <f>IFERROR(INDEX('Inflation Rates'!$A$16:$H$138,MATCH('IRA Traditional'!$H61,'Inflation Rates'!$A$16:$A$138,0),6)/INDEX('Inflation Rates'!$A$16:$H$138,MATCH('IRA Traditional'!$H61,'Inflation Rates'!$A$16:$A$138,0)-1,6)-1,AH59)</f>
        <v>2.0999999999999908E-2</v>
      </c>
      <c r="AI60" s="362">
        <f t="shared" ca="1" si="27"/>
        <v>2071</v>
      </c>
      <c r="AJ60" s="362">
        <f t="shared" ca="1" si="27"/>
        <v>171</v>
      </c>
      <c r="AK60" s="362">
        <v>52</v>
      </c>
      <c r="AL60" s="371">
        <f t="shared" ca="1" si="14"/>
        <v>0</v>
      </c>
      <c r="AM60" s="359">
        <f ca="1">IF(AJ60&lt;'Scenario Inputs (SI)'!$D$5,$AH$2,0)</f>
        <v>0</v>
      </c>
      <c r="AN60" s="359">
        <v>0</v>
      </c>
      <c r="AO60" s="359">
        <f t="shared" ca="1" si="3"/>
        <v>0</v>
      </c>
      <c r="AP60" s="359">
        <f ca="1">IF(AL60&lt;=0,0,IF(AJ60&lt;60,0,IF(AJ60=60,IF('Scenario Inputs (SI)'!$D$5&lt;=60,-AL60*$AH$7,0),IF(AJ60&lt;'Scenario Inputs (SI)'!$D$5,0,IF(AJ60='Scenario Inputs (SI)'!$D$5,-$AH$7*'Scenario Calculations'!AL60,AP59*(1+AG60))))))</f>
        <v>0</v>
      </c>
      <c r="AQ60" s="359">
        <f t="shared" ca="1" si="5"/>
        <v>0</v>
      </c>
      <c r="AU60" s="372">
        <f ca="1">IFERROR(INDEX('Inflation Rates'!$A$16:$H$138,MATCH('IRA Roth'!$H60,'Inflation Rates'!$A$16:$A$138,0),8)/INDEX('Inflation Rates'!$A$16:$H$138,MATCH('IRA Roth'!$H60,'Inflation Rates'!$A$16:$A$138,0)-1,8)-1,AU59)</f>
        <v>2.0000000000000018E-2</v>
      </c>
      <c r="AV60" s="372">
        <f ca="1">IFERROR(INDEX('Inflation Rates'!$A$16:$H$138,MATCH('IRA Roth'!$H60,'Inflation Rates'!$A$16:$A$138,0),6)/INDEX('Inflation Rates'!$A$16:$H$138,MATCH('IRA Roth'!$H60,'Inflation Rates'!$A$16:$A$138,0)-1,6)-1,AV59)</f>
        <v>2.0999999999999908E-2</v>
      </c>
      <c r="AW60" s="362">
        <f t="shared" ca="1" si="28"/>
        <v>2071</v>
      </c>
      <c r="AX60" s="362">
        <f t="shared" ca="1" si="28"/>
        <v>171</v>
      </c>
      <c r="AY60" s="362">
        <v>52</v>
      </c>
      <c r="AZ60" s="371">
        <f t="shared" ca="1" si="16"/>
        <v>0</v>
      </c>
      <c r="BA60" s="359">
        <f ca="1">IF(AX60&lt;'Scenario Inputs (SI)'!$D$5,$AV$2,0)</f>
        <v>0</v>
      </c>
      <c r="BB60" s="359">
        <f t="shared" ca="1" si="6"/>
        <v>0</v>
      </c>
      <c r="BC60" s="359">
        <f t="shared" ca="1" si="7"/>
        <v>0</v>
      </c>
      <c r="BD60" s="359">
        <f ca="1">IF(AZ60&lt;=0,0,IF(AX60&lt;60,0,IF(AX60=60,IF('Scenario Inputs (SI)'!$D$5&lt;=60,-AZ60*$AV$7,0),IF(AX60&lt;'Scenario Inputs (SI)'!$D$5,0,IF(AX60='Scenario Inputs (SI)'!$D$5,-$AV$7*'Scenario Calculations'!AZ60,BD59*(1+AU60))))))</f>
        <v>0</v>
      </c>
      <c r="BE60" s="359">
        <f t="shared" ca="1" si="8"/>
        <v>0</v>
      </c>
    </row>
    <row r="61" spans="6:57" x14ac:dyDescent="0.35">
      <c r="F61" s="372">
        <f ca="1">IFERROR(INDEX('Inflation Rates'!$A$16:$H$138,MATCH('Scenario Calculations'!$H61,'Inflation Rates'!$A$16:$A$138,0),8)/INDEX('Inflation Rates'!$A$16:$H$138,MATCH('Scenario Calculations'!$H61,'Inflation Rates'!$A$16:$A$138,0)-1,8)-1,F60)</f>
        <v>2.0000000000000018E-2</v>
      </c>
      <c r="G61" s="372">
        <f ca="1">IFERROR(INDEX('Inflation Rates'!$A$16:$H$138,MATCH('Scenario Calculations'!$H61,'Inflation Rates'!$A$16:$A$138,0),6)/INDEX('Inflation Rates'!$A$16:$H$138,MATCH('Scenario Calculations'!$H61,'Inflation Rates'!$A$16:$A$138,0)-1,6)-1,G60)</f>
        <v>2.0999999999999908E-2</v>
      </c>
      <c r="H61" s="362">
        <f t="shared" ca="1" si="25"/>
        <v>2072</v>
      </c>
      <c r="I61" s="362">
        <f t="shared" ca="1" si="25"/>
        <v>172</v>
      </c>
      <c r="J61" s="362">
        <v>53</v>
      </c>
      <c r="K61" s="371" t="e">
        <f t="shared" ca="1" si="10"/>
        <v>#DIV/0!</v>
      </c>
      <c r="L61" s="359" t="e">
        <f ca="1">IF(I61&lt;'Scenario Inputs (SI)'!$D$5,$B$7*((1+$G61)^(J61-1))*$B$2,0)</f>
        <v>#DIV/0!</v>
      </c>
      <c r="M61" s="359" t="e">
        <f ca="1">IF(I61&lt;'Scenario Inputs (SI)'!$D$5,$B$3*$B$7*(1+$G61)^(J61-1),0)</f>
        <v>#DIV/0!</v>
      </c>
      <c r="N61" s="359" t="e">
        <f t="shared" ca="1" si="0"/>
        <v>#DIV/0!</v>
      </c>
      <c r="O61" s="359" t="e">
        <f ca="1">IF(K61&lt;=0,0,-ABS(IF('Scenario Inputs (SI)'!$D$5&gt;'Scenario Calculations'!I61,0,IF('Scenario Inputs (SI)'!$D$5='Scenario Calculations'!I61,'Scenario Calculations'!K61*'Scenario Calculations'!$B$8,'Scenario Calculations'!O60*(1+'Scenario Calculations'!F61)))))</f>
        <v>#DIV/0!</v>
      </c>
      <c r="P61" s="359">
        <f ca="1">IF('Scenario Inputs (SI)'!$D$7="No",0,-IF(I61&lt;'Scenario Inputs (SI)'!$D$5,0,IF('Scenario Inputs (SI)'!$D$6&gt;'Scenario Calculations'!I61,INDEX(Inputs!$D$2:$R$30,29,MATCH('Scenario Calculations'!I61,Inputs!$D$2:$R$2,0)),0))*12)</f>
        <v>0</v>
      </c>
      <c r="Q61" s="359" t="e">
        <f t="shared" ca="1" si="4"/>
        <v>#DIV/0!</v>
      </c>
      <c r="S61" s="372">
        <f ca="1">IFERROR(INDEX('Inflation Rates'!$A$16:$H$138,MATCH('TSP Traditional'!$H62,'Inflation Rates'!$A$16:$A$138,0),8)/INDEX('Inflation Rates'!$A$16:$H$138,MATCH('TSP Traditional'!$H62,'Inflation Rates'!$A$16:$A$138,0)-1,8)-1,S60)</f>
        <v>2.0000000000000018E-2</v>
      </c>
      <c r="T61" s="372">
        <f ca="1">IFERROR(INDEX('Inflation Rates'!$A$16:$H$138,MATCH('TSP Traditional'!$H62,'Inflation Rates'!$A$16:$A$138,0),6)/INDEX('Inflation Rates'!$A$16:$H$138,MATCH('TSP Traditional'!$H62,'Inflation Rates'!$A$16:$A$138,0)-1,6)-1,T60)</f>
        <v>2.0999999999999908E-2</v>
      </c>
      <c r="U61" s="362">
        <f t="shared" ca="1" si="26"/>
        <v>2072</v>
      </c>
      <c r="V61" s="362">
        <f t="shared" ca="1" si="26"/>
        <v>172</v>
      </c>
      <c r="W61" s="362">
        <v>53</v>
      </c>
      <c r="X61" s="371" t="e">
        <f t="shared" ca="1" si="12"/>
        <v>#DIV/0!</v>
      </c>
      <c r="Y61" s="359" t="e">
        <f ca="1">IF(V61&lt;'Scenario Inputs (SI)'!$D$5,$B$7*((1+$G61)^(W61-1))*$T$2,0)</f>
        <v>#DIV/0!</v>
      </c>
      <c r="Z61" s="359">
        <v>0</v>
      </c>
      <c r="AA61" s="359" t="e">
        <f t="shared" ca="1" si="1"/>
        <v>#DIV/0!</v>
      </c>
      <c r="AB61" s="359" t="e">
        <f ca="1">IF(X61&lt;=0,0,-ABS(IF('Scenario Inputs (SI)'!$D$5&gt;'Scenario Calculations'!V61,0,IF('Scenario Inputs (SI)'!$D$5='Scenario Calculations'!V61,'Scenario Calculations'!X61*'Scenario Calculations'!$B$8,'Scenario Calculations'!AB60*(1+'Scenario Calculations'!S61)))))</f>
        <v>#DIV/0!</v>
      </c>
      <c r="AC61" s="359" t="e">
        <f t="shared" ca="1" si="2"/>
        <v>#DIV/0!</v>
      </c>
      <c r="AG61" s="372">
        <f>IFERROR(INDEX('Inflation Rates'!$A$16:$H$138,MATCH('IRA Traditional'!$H62,'Inflation Rates'!$A$16:$A$138,0),8)/INDEX('Inflation Rates'!$A$16:$H$138,MATCH('IRA Traditional'!$H62,'Inflation Rates'!$A$16:$A$138,0)-1,8)-1,AG60)</f>
        <v>2.0000000000000018E-2</v>
      </c>
      <c r="AH61" s="372">
        <f>IFERROR(INDEX('Inflation Rates'!$A$16:$H$138,MATCH('IRA Traditional'!$H62,'Inflation Rates'!$A$16:$A$138,0),6)/INDEX('Inflation Rates'!$A$16:$H$138,MATCH('IRA Traditional'!$H62,'Inflation Rates'!$A$16:$A$138,0)-1,6)-1,AH60)</f>
        <v>2.0999999999999908E-2</v>
      </c>
      <c r="AI61" s="362">
        <f t="shared" ca="1" si="27"/>
        <v>2072</v>
      </c>
      <c r="AJ61" s="362">
        <f t="shared" ca="1" si="27"/>
        <v>172</v>
      </c>
      <c r="AK61" s="362">
        <v>53</v>
      </c>
      <c r="AL61" s="371">
        <f t="shared" ca="1" si="14"/>
        <v>0</v>
      </c>
      <c r="AM61" s="359">
        <f ca="1">IF(AJ61&lt;'Scenario Inputs (SI)'!$D$5,$AH$2,0)</f>
        <v>0</v>
      </c>
      <c r="AN61" s="359">
        <v>0</v>
      </c>
      <c r="AO61" s="359">
        <f t="shared" ca="1" si="3"/>
        <v>0</v>
      </c>
      <c r="AP61" s="359">
        <f ca="1">IF(AL61&lt;=0,0,IF(AJ61&lt;60,0,IF(AJ61=60,IF('Scenario Inputs (SI)'!$D$5&lt;=60,-AL61*$AH$7,0),IF(AJ61&lt;'Scenario Inputs (SI)'!$D$5,0,IF(AJ61='Scenario Inputs (SI)'!$D$5,-$AH$7*'Scenario Calculations'!AL61,AP60*(1+AG61))))))</f>
        <v>0</v>
      </c>
      <c r="AQ61" s="359">
        <f t="shared" ca="1" si="5"/>
        <v>0</v>
      </c>
      <c r="AU61" s="372">
        <f ca="1">IFERROR(INDEX('Inflation Rates'!$A$16:$H$138,MATCH('IRA Roth'!$H61,'Inflation Rates'!$A$16:$A$138,0),8)/INDEX('Inflation Rates'!$A$16:$H$138,MATCH('IRA Roth'!$H61,'Inflation Rates'!$A$16:$A$138,0)-1,8)-1,AU60)</f>
        <v>2.0000000000000018E-2</v>
      </c>
      <c r="AV61" s="372">
        <f ca="1">IFERROR(INDEX('Inflation Rates'!$A$16:$H$138,MATCH('IRA Roth'!$H61,'Inflation Rates'!$A$16:$A$138,0),6)/INDEX('Inflation Rates'!$A$16:$H$138,MATCH('IRA Roth'!$H61,'Inflation Rates'!$A$16:$A$138,0)-1,6)-1,AV60)</f>
        <v>2.0999999999999908E-2</v>
      </c>
      <c r="AW61" s="362">
        <f t="shared" ca="1" si="28"/>
        <v>2072</v>
      </c>
      <c r="AX61" s="362">
        <f t="shared" ca="1" si="28"/>
        <v>172</v>
      </c>
      <c r="AY61" s="362">
        <v>53</v>
      </c>
      <c r="AZ61" s="371">
        <f t="shared" ca="1" si="16"/>
        <v>0</v>
      </c>
      <c r="BA61" s="359">
        <f ca="1">IF(AX61&lt;'Scenario Inputs (SI)'!$D$5,$AV$2,0)</f>
        <v>0</v>
      </c>
      <c r="BB61" s="359">
        <f t="shared" ca="1" si="6"/>
        <v>0</v>
      </c>
      <c r="BC61" s="359">
        <f t="shared" ca="1" si="7"/>
        <v>0</v>
      </c>
      <c r="BD61" s="359">
        <f ca="1">IF(AZ61&lt;=0,0,IF(AX61&lt;60,0,IF(AX61=60,IF('Scenario Inputs (SI)'!$D$5&lt;=60,-AZ61*$AV$7,0),IF(AX61&lt;'Scenario Inputs (SI)'!$D$5,0,IF(AX61='Scenario Inputs (SI)'!$D$5,-$AV$7*'Scenario Calculations'!AZ61,BD60*(1+AU61))))))</f>
        <v>0</v>
      </c>
      <c r="BE61" s="359">
        <f t="shared" ca="1" si="8"/>
        <v>0</v>
      </c>
    </row>
    <row r="62" spans="6:57" x14ac:dyDescent="0.35">
      <c r="F62" s="372">
        <f ca="1">IFERROR(INDEX('Inflation Rates'!$A$16:$H$138,MATCH('Scenario Calculations'!$H62,'Inflation Rates'!$A$16:$A$138,0),8)/INDEX('Inflation Rates'!$A$16:$H$138,MATCH('Scenario Calculations'!$H62,'Inflation Rates'!$A$16:$A$138,0)-1,8)-1,F61)</f>
        <v>2.0000000000000018E-2</v>
      </c>
      <c r="G62" s="372">
        <f ca="1">IFERROR(INDEX('Inflation Rates'!$A$16:$H$138,MATCH('Scenario Calculations'!$H62,'Inflation Rates'!$A$16:$A$138,0),6)/INDEX('Inflation Rates'!$A$16:$H$138,MATCH('Scenario Calculations'!$H62,'Inflation Rates'!$A$16:$A$138,0)-1,6)-1,G61)</f>
        <v>2.0999999999999908E-2</v>
      </c>
      <c r="H62" s="362">
        <f t="shared" ca="1" si="25"/>
        <v>2073</v>
      </c>
      <c r="I62" s="362">
        <f t="shared" ca="1" si="25"/>
        <v>173</v>
      </c>
      <c r="J62" s="362">
        <v>54</v>
      </c>
      <c r="K62" s="371" t="e">
        <f t="shared" ca="1" si="10"/>
        <v>#DIV/0!</v>
      </c>
      <c r="L62" s="359" t="e">
        <f ca="1">IF(I62&lt;'Scenario Inputs (SI)'!$D$5,$B$7*((1+$G62)^(J62-1))*$B$2,0)</f>
        <v>#DIV/0!</v>
      </c>
      <c r="M62" s="359" t="e">
        <f ca="1">IF(I62&lt;'Scenario Inputs (SI)'!$D$5,$B$3*$B$7*(1+$G62)^(J62-1),0)</f>
        <v>#DIV/0!</v>
      </c>
      <c r="N62" s="359" t="e">
        <f t="shared" ca="1" si="0"/>
        <v>#DIV/0!</v>
      </c>
      <c r="O62" s="359" t="e">
        <f ca="1">IF(K62&lt;=0,0,-ABS(IF('Scenario Inputs (SI)'!$D$5&gt;'Scenario Calculations'!I62,0,IF('Scenario Inputs (SI)'!$D$5='Scenario Calculations'!I62,'Scenario Calculations'!K62*'Scenario Calculations'!$B$8,'Scenario Calculations'!O61*(1+'Scenario Calculations'!F62)))))</f>
        <v>#DIV/0!</v>
      </c>
      <c r="P62" s="359">
        <f ca="1">IF('Scenario Inputs (SI)'!$D$7="No",0,-IF(I62&lt;'Scenario Inputs (SI)'!$D$5,0,IF('Scenario Inputs (SI)'!$D$6&gt;'Scenario Calculations'!I62,INDEX(Inputs!$D$2:$R$30,29,MATCH('Scenario Calculations'!I62,Inputs!$D$2:$R$2,0)),0))*12)</f>
        <v>0</v>
      </c>
      <c r="Q62" s="359" t="e">
        <f t="shared" ca="1" si="4"/>
        <v>#DIV/0!</v>
      </c>
      <c r="S62" s="372">
        <f ca="1">IFERROR(INDEX('Inflation Rates'!$A$16:$H$138,MATCH('TSP Traditional'!$H63,'Inflation Rates'!$A$16:$A$138,0),8)/INDEX('Inflation Rates'!$A$16:$H$138,MATCH('TSP Traditional'!$H63,'Inflation Rates'!$A$16:$A$138,0)-1,8)-1,S61)</f>
        <v>2.0000000000000018E-2</v>
      </c>
      <c r="T62" s="372">
        <f ca="1">IFERROR(INDEX('Inflation Rates'!$A$16:$H$138,MATCH('TSP Traditional'!$H63,'Inflation Rates'!$A$16:$A$138,0),6)/INDEX('Inflation Rates'!$A$16:$H$138,MATCH('TSP Traditional'!$H63,'Inflation Rates'!$A$16:$A$138,0)-1,6)-1,T61)</f>
        <v>2.0999999999999908E-2</v>
      </c>
      <c r="U62" s="362">
        <f t="shared" ca="1" si="26"/>
        <v>2073</v>
      </c>
      <c r="V62" s="362">
        <f t="shared" ca="1" si="26"/>
        <v>173</v>
      </c>
      <c r="W62" s="362">
        <v>54</v>
      </c>
      <c r="X62" s="371" t="e">
        <f t="shared" ca="1" si="12"/>
        <v>#DIV/0!</v>
      </c>
      <c r="Y62" s="359" t="e">
        <f ca="1">IF(V62&lt;'Scenario Inputs (SI)'!$D$5,$B$7*((1+$G62)^(W62-1))*$T$2,0)</f>
        <v>#DIV/0!</v>
      </c>
      <c r="Z62" s="359">
        <v>0</v>
      </c>
      <c r="AA62" s="359" t="e">
        <f t="shared" ca="1" si="1"/>
        <v>#DIV/0!</v>
      </c>
      <c r="AB62" s="359" t="e">
        <f ca="1">IF(X62&lt;=0,0,-ABS(IF('Scenario Inputs (SI)'!$D$5&gt;'Scenario Calculations'!V62,0,IF('Scenario Inputs (SI)'!$D$5='Scenario Calculations'!V62,'Scenario Calculations'!X62*'Scenario Calculations'!$B$8,'Scenario Calculations'!AB61*(1+'Scenario Calculations'!S62)))))</f>
        <v>#DIV/0!</v>
      </c>
      <c r="AC62" s="359" t="e">
        <f t="shared" ca="1" si="2"/>
        <v>#DIV/0!</v>
      </c>
      <c r="AG62" s="372">
        <f>IFERROR(INDEX('Inflation Rates'!$A$16:$H$138,MATCH('IRA Traditional'!$H63,'Inflation Rates'!$A$16:$A$138,0),8)/INDEX('Inflation Rates'!$A$16:$H$138,MATCH('IRA Traditional'!$H63,'Inflation Rates'!$A$16:$A$138,0)-1,8)-1,AG61)</f>
        <v>2.0000000000000018E-2</v>
      </c>
      <c r="AH62" s="372">
        <f>IFERROR(INDEX('Inflation Rates'!$A$16:$H$138,MATCH('IRA Traditional'!$H63,'Inflation Rates'!$A$16:$A$138,0),6)/INDEX('Inflation Rates'!$A$16:$H$138,MATCH('IRA Traditional'!$H63,'Inflation Rates'!$A$16:$A$138,0)-1,6)-1,AH61)</f>
        <v>2.0999999999999908E-2</v>
      </c>
      <c r="AI62" s="362">
        <f t="shared" ca="1" si="27"/>
        <v>2073</v>
      </c>
      <c r="AJ62" s="362">
        <f t="shared" ca="1" si="27"/>
        <v>173</v>
      </c>
      <c r="AK62" s="362">
        <v>54</v>
      </c>
      <c r="AL62" s="371">
        <f t="shared" ca="1" si="14"/>
        <v>0</v>
      </c>
      <c r="AM62" s="359">
        <f ca="1">IF(AJ62&lt;'Scenario Inputs (SI)'!$D$5,$AH$2,0)</f>
        <v>0</v>
      </c>
      <c r="AN62" s="359">
        <v>0</v>
      </c>
      <c r="AO62" s="359">
        <f t="shared" ca="1" si="3"/>
        <v>0</v>
      </c>
      <c r="AP62" s="359">
        <f ca="1">IF(AL62&lt;=0,0,IF(AJ62&lt;60,0,IF(AJ62=60,IF('Scenario Inputs (SI)'!$D$5&lt;=60,-AL62*$AH$7,0),IF(AJ62&lt;'Scenario Inputs (SI)'!$D$5,0,IF(AJ62='Scenario Inputs (SI)'!$D$5,-$AH$7*'Scenario Calculations'!AL62,AP61*(1+AG62))))))</f>
        <v>0</v>
      </c>
      <c r="AQ62" s="359">
        <f t="shared" ca="1" si="5"/>
        <v>0</v>
      </c>
      <c r="AU62" s="372">
        <f ca="1">IFERROR(INDEX('Inflation Rates'!$A$16:$H$138,MATCH('IRA Roth'!$H62,'Inflation Rates'!$A$16:$A$138,0),8)/INDEX('Inflation Rates'!$A$16:$H$138,MATCH('IRA Roth'!$H62,'Inflation Rates'!$A$16:$A$138,0)-1,8)-1,AU61)</f>
        <v>2.0000000000000018E-2</v>
      </c>
      <c r="AV62" s="372">
        <f ca="1">IFERROR(INDEX('Inflation Rates'!$A$16:$H$138,MATCH('IRA Roth'!$H62,'Inflation Rates'!$A$16:$A$138,0),6)/INDEX('Inflation Rates'!$A$16:$H$138,MATCH('IRA Roth'!$H62,'Inflation Rates'!$A$16:$A$138,0)-1,6)-1,AV61)</f>
        <v>2.0999999999999908E-2</v>
      </c>
      <c r="AW62" s="362">
        <f t="shared" ca="1" si="28"/>
        <v>2073</v>
      </c>
      <c r="AX62" s="362">
        <f t="shared" ca="1" si="28"/>
        <v>173</v>
      </c>
      <c r="AY62" s="362">
        <v>54</v>
      </c>
      <c r="AZ62" s="371">
        <f t="shared" ca="1" si="16"/>
        <v>0</v>
      </c>
      <c r="BA62" s="359">
        <f ca="1">IF(AX62&lt;'Scenario Inputs (SI)'!$D$5,$AV$2,0)</f>
        <v>0</v>
      </c>
      <c r="BB62" s="359">
        <f t="shared" ca="1" si="6"/>
        <v>0</v>
      </c>
      <c r="BC62" s="359">
        <f t="shared" ca="1" si="7"/>
        <v>0</v>
      </c>
      <c r="BD62" s="359">
        <f ca="1">IF(AZ62&lt;=0,0,IF(AX62&lt;60,0,IF(AX62=60,IF('Scenario Inputs (SI)'!$D$5&lt;=60,-AZ62*$AV$7,0),IF(AX62&lt;'Scenario Inputs (SI)'!$D$5,0,IF(AX62='Scenario Inputs (SI)'!$D$5,-$AV$7*'Scenario Calculations'!AZ62,BD61*(1+AU62))))))</f>
        <v>0</v>
      </c>
      <c r="BE62" s="359">
        <f t="shared" ca="1" si="8"/>
        <v>0</v>
      </c>
    </row>
    <row r="63" spans="6:57" x14ac:dyDescent="0.35">
      <c r="F63" s="372">
        <f ca="1">IFERROR(INDEX('Inflation Rates'!$A$16:$H$138,MATCH('Scenario Calculations'!$H63,'Inflation Rates'!$A$16:$A$138,0),8)/INDEX('Inflation Rates'!$A$16:$H$138,MATCH('Scenario Calculations'!$H63,'Inflation Rates'!$A$16:$A$138,0)-1,8)-1,F62)</f>
        <v>2.0000000000000018E-2</v>
      </c>
      <c r="G63" s="372">
        <f ca="1">IFERROR(INDEX('Inflation Rates'!$A$16:$H$138,MATCH('Scenario Calculations'!$H63,'Inflation Rates'!$A$16:$A$138,0),6)/INDEX('Inflation Rates'!$A$16:$H$138,MATCH('Scenario Calculations'!$H63,'Inflation Rates'!$A$16:$A$138,0)-1,6)-1,G62)</f>
        <v>2.0999999999999908E-2</v>
      </c>
      <c r="H63" s="362">
        <f t="shared" ca="1" si="25"/>
        <v>2074</v>
      </c>
      <c r="I63" s="362">
        <f t="shared" ca="1" si="25"/>
        <v>174</v>
      </c>
      <c r="J63" s="362">
        <v>55</v>
      </c>
      <c r="K63" s="371" t="e">
        <f t="shared" ca="1" si="10"/>
        <v>#DIV/0!</v>
      </c>
      <c r="L63" s="359" t="e">
        <f ca="1">IF(I63&lt;'Scenario Inputs (SI)'!$D$5,$B$7*((1+$G63)^(J63-1))*$B$2,0)</f>
        <v>#DIV/0!</v>
      </c>
      <c r="M63" s="359" t="e">
        <f ca="1">IF(I63&lt;'Scenario Inputs (SI)'!$D$5,$B$3*$B$7*(1+$G63)^(J63-1),0)</f>
        <v>#DIV/0!</v>
      </c>
      <c r="N63" s="359" t="e">
        <f t="shared" ca="1" si="0"/>
        <v>#DIV/0!</v>
      </c>
      <c r="O63" s="359" t="e">
        <f ca="1">IF(K63&lt;=0,0,-ABS(IF('Scenario Inputs (SI)'!$D$5&gt;'Scenario Calculations'!I63,0,IF('Scenario Inputs (SI)'!$D$5='Scenario Calculations'!I63,'Scenario Calculations'!K63*'Scenario Calculations'!$B$8,'Scenario Calculations'!O62*(1+'Scenario Calculations'!F63)))))</f>
        <v>#DIV/0!</v>
      </c>
      <c r="P63" s="359">
        <f ca="1">IF('Scenario Inputs (SI)'!$D$7="No",0,-IF(I63&lt;'Scenario Inputs (SI)'!$D$5,0,IF('Scenario Inputs (SI)'!$D$6&gt;'Scenario Calculations'!I63,INDEX(Inputs!$D$2:$R$30,29,MATCH('Scenario Calculations'!I63,Inputs!$D$2:$R$2,0)),0))*12)</f>
        <v>0</v>
      </c>
      <c r="Q63" s="359" t="e">
        <f t="shared" ca="1" si="4"/>
        <v>#DIV/0!</v>
      </c>
      <c r="S63" s="372">
        <f ca="1">IFERROR(INDEX('Inflation Rates'!$A$16:$H$138,MATCH('TSP Traditional'!$H64,'Inflation Rates'!$A$16:$A$138,0),8)/INDEX('Inflation Rates'!$A$16:$H$138,MATCH('TSP Traditional'!$H64,'Inflation Rates'!$A$16:$A$138,0)-1,8)-1,S62)</f>
        <v>2.0000000000000018E-2</v>
      </c>
      <c r="T63" s="372">
        <f ca="1">IFERROR(INDEX('Inflation Rates'!$A$16:$H$138,MATCH('TSP Traditional'!$H64,'Inflation Rates'!$A$16:$A$138,0),6)/INDEX('Inflation Rates'!$A$16:$H$138,MATCH('TSP Traditional'!$H64,'Inflation Rates'!$A$16:$A$138,0)-1,6)-1,T62)</f>
        <v>2.0999999999999908E-2</v>
      </c>
      <c r="U63" s="362">
        <f t="shared" ca="1" si="26"/>
        <v>2074</v>
      </c>
      <c r="V63" s="362">
        <f t="shared" ca="1" si="26"/>
        <v>174</v>
      </c>
      <c r="W63" s="362">
        <v>55</v>
      </c>
      <c r="X63" s="371" t="e">
        <f t="shared" ca="1" si="12"/>
        <v>#DIV/0!</v>
      </c>
      <c r="Y63" s="359" t="e">
        <f ca="1">IF(V63&lt;'Scenario Inputs (SI)'!$D$5,$B$7*((1+$G63)^(W63-1))*$T$2,0)</f>
        <v>#DIV/0!</v>
      </c>
      <c r="Z63" s="359">
        <v>0</v>
      </c>
      <c r="AA63" s="359" t="e">
        <f t="shared" ca="1" si="1"/>
        <v>#DIV/0!</v>
      </c>
      <c r="AB63" s="359" t="e">
        <f ca="1">IF(X63&lt;=0,0,-ABS(IF('Scenario Inputs (SI)'!$D$5&gt;'Scenario Calculations'!V63,0,IF('Scenario Inputs (SI)'!$D$5='Scenario Calculations'!V63,'Scenario Calculations'!X63*'Scenario Calculations'!$B$8,'Scenario Calculations'!AB62*(1+'Scenario Calculations'!S63)))))</f>
        <v>#DIV/0!</v>
      </c>
      <c r="AC63" s="359" t="e">
        <f t="shared" ca="1" si="2"/>
        <v>#DIV/0!</v>
      </c>
      <c r="AG63" s="372">
        <f>IFERROR(INDEX('Inflation Rates'!$A$16:$H$138,MATCH('IRA Traditional'!$H64,'Inflation Rates'!$A$16:$A$138,0),8)/INDEX('Inflation Rates'!$A$16:$H$138,MATCH('IRA Traditional'!$H64,'Inflation Rates'!$A$16:$A$138,0)-1,8)-1,AG62)</f>
        <v>2.0000000000000018E-2</v>
      </c>
      <c r="AH63" s="372">
        <f>IFERROR(INDEX('Inflation Rates'!$A$16:$H$138,MATCH('IRA Traditional'!$H64,'Inflation Rates'!$A$16:$A$138,0),6)/INDEX('Inflation Rates'!$A$16:$H$138,MATCH('IRA Traditional'!$H64,'Inflation Rates'!$A$16:$A$138,0)-1,6)-1,AH62)</f>
        <v>2.0999999999999908E-2</v>
      </c>
      <c r="AI63" s="362">
        <f t="shared" ca="1" si="27"/>
        <v>2074</v>
      </c>
      <c r="AJ63" s="362">
        <f t="shared" ca="1" si="27"/>
        <v>174</v>
      </c>
      <c r="AK63" s="362">
        <v>55</v>
      </c>
      <c r="AL63" s="371">
        <f t="shared" ca="1" si="14"/>
        <v>0</v>
      </c>
      <c r="AM63" s="359">
        <f ca="1">IF(AJ63&lt;'Scenario Inputs (SI)'!$D$5,$AH$2,0)</f>
        <v>0</v>
      </c>
      <c r="AN63" s="359">
        <v>0</v>
      </c>
      <c r="AO63" s="359">
        <f t="shared" ca="1" si="3"/>
        <v>0</v>
      </c>
      <c r="AP63" s="359">
        <f ca="1">IF(AL63&lt;=0,0,IF(AJ63&lt;60,0,IF(AJ63=60,IF('Scenario Inputs (SI)'!$D$5&lt;=60,-AL63*$AH$7,0),IF(AJ63&lt;'Scenario Inputs (SI)'!$D$5,0,IF(AJ63='Scenario Inputs (SI)'!$D$5,-$AH$7*'Scenario Calculations'!AL63,AP62*(1+AG63))))))</f>
        <v>0</v>
      </c>
      <c r="AQ63" s="359">
        <f t="shared" ca="1" si="5"/>
        <v>0</v>
      </c>
      <c r="AU63" s="372">
        <f ca="1">IFERROR(INDEX('Inflation Rates'!$A$16:$H$138,MATCH('IRA Roth'!$H63,'Inflation Rates'!$A$16:$A$138,0),8)/INDEX('Inflation Rates'!$A$16:$H$138,MATCH('IRA Roth'!$H63,'Inflation Rates'!$A$16:$A$138,0)-1,8)-1,AU62)</f>
        <v>2.0000000000000018E-2</v>
      </c>
      <c r="AV63" s="372">
        <f ca="1">IFERROR(INDEX('Inflation Rates'!$A$16:$H$138,MATCH('IRA Roth'!$H63,'Inflation Rates'!$A$16:$A$138,0),6)/INDEX('Inflation Rates'!$A$16:$H$138,MATCH('IRA Roth'!$H63,'Inflation Rates'!$A$16:$A$138,0)-1,6)-1,AV62)</f>
        <v>2.0999999999999908E-2</v>
      </c>
      <c r="AW63" s="362">
        <f t="shared" ca="1" si="28"/>
        <v>2074</v>
      </c>
      <c r="AX63" s="362">
        <f t="shared" ca="1" si="28"/>
        <v>174</v>
      </c>
      <c r="AY63" s="362">
        <v>55</v>
      </c>
      <c r="AZ63" s="371">
        <f t="shared" ca="1" si="16"/>
        <v>0</v>
      </c>
      <c r="BA63" s="359">
        <f ca="1">IF(AX63&lt;'Scenario Inputs (SI)'!$D$5,$AV$2,0)</f>
        <v>0</v>
      </c>
      <c r="BB63" s="359">
        <f t="shared" ca="1" si="6"/>
        <v>0</v>
      </c>
      <c r="BC63" s="359">
        <f t="shared" ca="1" si="7"/>
        <v>0</v>
      </c>
      <c r="BD63" s="359">
        <f ca="1">IF(AZ63&lt;=0,0,IF(AX63&lt;60,0,IF(AX63=60,IF('Scenario Inputs (SI)'!$D$5&lt;=60,-AZ63*$AV$7,0),IF(AX63&lt;'Scenario Inputs (SI)'!$D$5,0,IF(AX63='Scenario Inputs (SI)'!$D$5,-$AV$7*'Scenario Calculations'!AZ63,BD62*(1+AU63))))))</f>
        <v>0</v>
      </c>
      <c r="BE63" s="359">
        <f t="shared" ca="1" si="8"/>
        <v>0</v>
      </c>
    </row>
    <row r="64" spans="6:57" x14ac:dyDescent="0.35">
      <c r="F64" s="372">
        <f ca="1">IFERROR(INDEX('Inflation Rates'!$A$16:$H$138,MATCH('Scenario Calculations'!$H64,'Inflation Rates'!$A$16:$A$138,0),8)/INDEX('Inflation Rates'!$A$16:$H$138,MATCH('Scenario Calculations'!$H64,'Inflation Rates'!$A$16:$A$138,0)-1,8)-1,F63)</f>
        <v>2.0000000000000018E-2</v>
      </c>
      <c r="G64" s="372">
        <f ca="1">IFERROR(INDEX('Inflation Rates'!$A$16:$H$138,MATCH('Scenario Calculations'!$H64,'Inflation Rates'!$A$16:$A$138,0),6)/INDEX('Inflation Rates'!$A$16:$H$138,MATCH('Scenario Calculations'!$H64,'Inflation Rates'!$A$16:$A$138,0)-1,6)-1,G63)</f>
        <v>2.0999999999999908E-2</v>
      </c>
      <c r="H64" s="362">
        <f t="shared" ca="1" si="25"/>
        <v>2075</v>
      </c>
      <c r="I64" s="362">
        <f t="shared" ca="1" si="25"/>
        <v>175</v>
      </c>
      <c r="J64" s="362">
        <v>56</v>
      </c>
      <c r="K64" s="371" t="e">
        <f t="shared" ca="1" si="10"/>
        <v>#DIV/0!</v>
      </c>
      <c r="L64" s="359" t="e">
        <f ca="1">IF(I64&lt;'Scenario Inputs (SI)'!$D$5,$B$7*((1+$G64)^(J64-1))*$B$2,0)</f>
        <v>#DIV/0!</v>
      </c>
      <c r="M64" s="359" t="e">
        <f ca="1">IF(I64&lt;'Scenario Inputs (SI)'!$D$5,$B$3*$B$7*(1+$G64)^(J64-1),0)</f>
        <v>#DIV/0!</v>
      </c>
      <c r="N64" s="359" t="e">
        <f t="shared" ca="1" si="0"/>
        <v>#DIV/0!</v>
      </c>
      <c r="O64" s="359" t="e">
        <f ca="1">IF(K64&lt;=0,0,-ABS(IF('Scenario Inputs (SI)'!$D$5&gt;'Scenario Calculations'!I64,0,IF('Scenario Inputs (SI)'!$D$5='Scenario Calculations'!I64,'Scenario Calculations'!K64*'Scenario Calculations'!$B$8,'Scenario Calculations'!O63*(1+'Scenario Calculations'!F64)))))</f>
        <v>#DIV/0!</v>
      </c>
      <c r="P64" s="359">
        <f ca="1">IF('Scenario Inputs (SI)'!$D$7="No",0,-IF(I64&lt;'Scenario Inputs (SI)'!$D$5,0,IF('Scenario Inputs (SI)'!$D$6&gt;'Scenario Calculations'!I64,INDEX(Inputs!$D$2:$R$30,29,MATCH('Scenario Calculations'!I64,Inputs!$D$2:$R$2,0)),0))*12)</f>
        <v>0</v>
      </c>
      <c r="Q64" s="359" t="e">
        <f t="shared" ca="1" si="4"/>
        <v>#DIV/0!</v>
      </c>
      <c r="S64" s="372">
        <f ca="1">IFERROR(INDEX('Inflation Rates'!$A$16:$H$138,MATCH('TSP Traditional'!$H65,'Inflation Rates'!$A$16:$A$138,0),8)/INDEX('Inflation Rates'!$A$16:$H$138,MATCH('TSP Traditional'!$H65,'Inflation Rates'!$A$16:$A$138,0)-1,8)-1,S63)</f>
        <v>2.0000000000000018E-2</v>
      </c>
      <c r="T64" s="372">
        <f ca="1">IFERROR(INDEX('Inflation Rates'!$A$16:$H$138,MATCH('TSP Traditional'!$H65,'Inflation Rates'!$A$16:$A$138,0),6)/INDEX('Inflation Rates'!$A$16:$H$138,MATCH('TSP Traditional'!$H65,'Inflation Rates'!$A$16:$A$138,0)-1,6)-1,T63)</f>
        <v>2.0999999999999908E-2</v>
      </c>
      <c r="U64" s="362">
        <f t="shared" ca="1" si="26"/>
        <v>2075</v>
      </c>
      <c r="V64" s="362">
        <f t="shared" ca="1" si="26"/>
        <v>175</v>
      </c>
      <c r="W64" s="362">
        <v>56</v>
      </c>
      <c r="X64" s="371" t="e">
        <f t="shared" ca="1" si="12"/>
        <v>#DIV/0!</v>
      </c>
      <c r="Y64" s="359" t="e">
        <f ca="1">IF(V64&lt;'Scenario Inputs (SI)'!$D$5,$B$7*((1+$G64)^(W64-1))*$T$2,0)</f>
        <v>#DIV/0!</v>
      </c>
      <c r="Z64" s="359">
        <v>0</v>
      </c>
      <c r="AA64" s="359" t="e">
        <f t="shared" ca="1" si="1"/>
        <v>#DIV/0!</v>
      </c>
      <c r="AB64" s="359" t="e">
        <f ca="1">IF(X64&lt;=0,0,-ABS(IF('Scenario Inputs (SI)'!$D$5&gt;'Scenario Calculations'!V64,0,IF('Scenario Inputs (SI)'!$D$5='Scenario Calculations'!V64,'Scenario Calculations'!X64*'Scenario Calculations'!$B$8,'Scenario Calculations'!AB63*(1+'Scenario Calculations'!S64)))))</f>
        <v>#DIV/0!</v>
      </c>
      <c r="AC64" s="359" t="e">
        <f t="shared" ca="1" si="2"/>
        <v>#DIV/0!</v>
      </c>
      <c r="AG64" s="372">
        <f>IFERROR(INDEX('Inflation Rates'!$A$16:$H$138,MATCH('IRA Traditional'!$H65,'Inflation Rates'!$A$16:$A$138,0),8)/INDEX('Inflation Rates'!$A$16:$H$138,MATCH('IRA Traditional'!$H65,'Inflation Rates'!$A$16:$A$138,0)-1,8)-1,AG63)</f>
        <v>2.0000000000000018E-2</v>
      </c>
      <c r="AH64" s="372">
        <f>IFERROR(INDEX('Inflation Rates'!$A$16:$H$138,MATCH('IRA Traditional'!$H65,'Inflation Rates'!$A$16:$A$138,0),6)/INDEX('Inflation Rates'!$A$16:$H$138,MATCH('IRA Traditional'!$H65,'Inflation Rates'!$A$16:$A$138,0)-1,6)-1,AH63)</f>
        <v>2.0999999999999908E-2</v>
      </c>
      <c r="AI64" s="362">
        <f t="shared" ca="1" si="27"/>
        <v>2075</v>
      </c>
      <c r="AJ64" s="362">
        <f t="shared" ca="1" si="27"/>
        <v>175</v>
      </c>
      <c r="AK64" s="362">
        <v>56</v>
      </c>
      <c r="AL64" s="371">
        <f t="shared" ca="1" si="14"/>
        <v>0</v>
      </c>
      <c r="AM64" s="359">
        <f ca="1">IF(AJ64&lt;'Scenario Inputs (SI)'!$D$5,$AH$2,0)</f>
        <v>0</v>
      </c>
      <c r="AN64" s="359">
        <v>0</v>
      </c>
      <c r="AO64" s="359">
        <f t="shared" ca="1" si="3"/>
        <v>0</v>
      </c>
      <c r="AP64" s="359">
        <f ca="1">IF(AL64&lt;=0,0,IF(AJ64&lt;60,0,IF(AJ64=60,IF('Scenario Inputs (SI)'!$D$5&lt;=60,-AL64*$AH$7,0),IF(AJ64&lt;'Scenario Inputs (SI)'!$D$5,0,IF(AJ64='Scenario Inputs (SI)'!$D$5,-$AH$7*'Scenario Calculations'!AL64,AP63*(1+AG64))))))</f>
        <v>0</v>
      </c>
      <c r="AQ64" s="359">
        <f t="shared" ca="1" si="5"/>
        <v>0</v>
      </c>
      <c r="AU64" s="372">
        <f ca="1">IFERROR(INDEX('Inflation Rates'!$A$16:$H$138,MATCH('IRA Roth'!$H64,'Inflation Rates'!$A$16:$A$138,0),8)/INDEX('Inflation Rates'!$A$16:$H$138,MATCH('IRA Roth'!$H64,'Inflation Rates'!$A$16:$A$138,0)-1,8)-1,AU63)</f>
        <v>2.0000000000000018E-2</v>
      </c>
      <c r="AV64" s="372">
        <f ca="1">IFERROR(INDEX('Inflation Rates'!$A$16:$H$138,MATCH('IRA Roth'!$H64,'Inflation Rates'!$A$16:$A$138,0),6)/INDEX('Inflation Rates'!$A$16:$H$138,MATCH('IRA Roth'!$H64,'Inflation Rates'!$A$16:$A$138,0)-1,6)-1,AV63)</f>
        <v>2.0999999999999908E-2</v>
      </c>
      <c r="AW64" s="362">
        <f t="shared" ca="1" si="28"/>
        <v>2075</v>
      </c>
      <c r="AX64" s="362">
        <f t="shared" ca="1" si="28"/>
        <v>175</v>
      </c>
      <c r="AY64" s="362">
        <v>56</v>
      </c>
      <c r="AZ64" s="371">
        <f t="shared" ca="1" si="16"/>
        <v>0</v>
      </c>
      <c r="BA64" s="359">
        <f ca="1">IF(AX64&lt;'Scenario Inputs (SI)'!$D$5,$AV$2,0)</f>
        <v>0</v>
      </c>
      <c r="BB64" s="359">
        <f t="shared" ca="1" si="6"/>
        <v>0</v>
      </c>
      <c r="BC64" s="359">
        <f t="shared" ca="1" si="7"/>
        <v>0</v>
      </c>
      <c r="BD64" s="359">
        <f ca="1">IF(AZ64&lt;=0,0,IF(AX64&lt;60,0,IF(AX64=60,IF('Scenario Inputs (SI)'!$D$5&lt;=60,-AZ64*$AV$7,0),IF(AX64&lt;'Scenario Inputs (SI)'!$D$5,0,IF(AX64='Scenario Inputs (SI)'!$D$5,-$AV$7*'Scenario Calculations'!AZ64,BD63*(1+AU64))))))</f>
        <v>0</v>
      </c>
      <c r="BE64" s="359">
        <f t="shared" ca="1" si="8"/>
        <v>0</v>
      </c>
    </row>
    <row r="65" spans="6:57" x14ac:dyDescent="0.35">
      <c r="F65" s="372">
        <f ca="1">IFERROR(INDEX('Inflation Rates'!$A$16:$H$138,MATCH('Scenario Calculations'!$H65,'Inflation Rates'!$A$16:$A$138,0),8)/INDEX('Inflation Rates'!$A$16:$H$138,MATCH('Scenario Calculations'!$H65,'Inflation Rates'!$A$16:$A$138,0)-1,8)-1,F64)</f>
        <v>2.0000000000000018E-2</v>
      </c>
      <c r="G65" s="372">
        <f ca="1">IFERROR(INDEX('Inflation Rates'!$A$16:$H$138,MATCH('Scenario Calculations'!$H65,'Inflation Rates'!$A$16:$A$138,0),6)/INDEX('Inflation Rates'!$A$16:$H$138,MATCH('Scenario Calculations'!$H65,'Inflation Rates'!$A$16:$A$138,0)-1,6)-1,G64)</f>
        <v>2.0999999999999908E-2</v>
      </c>
      <c r="H65" s="362">
        <f t="shared" ca="1" si="25"/>
        <v>2076</v>
      </c>
      <c r="I65" s="362">
        <f t="shared" ca="1" si="25"/>
        <v>176</v>
      </c>
      <c r="J65" s="362">
        <v>57</v>
      </c>
      <c r="K65" s="371" t="e">
        <f t="shared" ca="1" si="10"/>
        <v>#DIV/0!</v>
      </c>
      <c r="L65" s="359" t="e">
        <f ca="1">IF(I65&lt;'Scenario Inputs (SI)'!$D$5,$B$7*((1+$G65)^(J65-1))*$B$2,0)</f>
        <v>#DIV/0!</v>
      </c>
      <c r="M65" s="359" t="e">
        <f ca="1">IF(I65&lt;'Scenario Inputs (SI)'!$D$5,$B$3*$B$7*(1+$G65)^(J65-1),0)</f>
        <v>#DIV/0!</v>
      </c>
      <c r="N65" s="359" t="e">
        <f t="shared" ca="1" si="0"/>
        <v>#DIV/0!</v>
      </c>
      <c r="O65" s="359" t="e">
        <f ca="1">IF(K65&lt;=0,0,-ABS(IF('Scenario Inputs (SI)'!$D$5&gt;'Scenario Calculations'!I65,0,IF('Scenario Inputs (SI)'!$D$5='Scenario Calculations'!I65,'Scenario Calculations'!K65*'Scenario Calculations'!$B$8,'Scenario Calculations'!O64*(1+'Scenario Calculations'!F65)))))</f>
        <v>#DIV/0!</v>
      </c>
      <c r="P65" s="359">
        <f ca="1">IF('Scenario Inputs (SI)'!$D$7="No",0,-IF(I65&lt;'Scenario Inputs (SI)'!$D$5,0,IF('Scenario Inputs (SI)'!$D$6&gt;'Scenario Calculations'!I65,INDEX(Inputs!$D$2:$R$30,29,MATCH('Scenario Calculations'!I65,Inputs!$D$2:$R$2,0)),0))*12)</f>
        <v>0</v>
      </c>
      <c r="Q65" s="359" t="e">
        <f t="shared" ca="1" si="4"/>
        <v>#DIV/0!</v>
      </c>
      <c r="S65" s="372">
        <f ca="1">IFERROR(INDEX('Inflation Rates'!$A$16:$H$138,MATCH('TSP Traditional'!$H66,'Inflation Rates'!$A$16:$A$138,0),8)/INDEX('Inflation Rates'!$A$16:$H$138,MATCH('TSP Traditional'!$H66,'Inflation Rates'!$A$16:$A$138,0)-1,8)-1,S64)</f>
        <v>2.0000000000000018E-2</v>
      </c>
      <c r="T65" s="372">
        <f ca="1">IFERROR(INDEX('Inflation Rates'!$A$16:$H$138,MATCH('TSP Traditional'!$H66,'Inflation Rates'!$A$16:$A$138,0),6)/INDEX('Inflation Rates'!$A$16:$H$138,MATCH('TSP Traditional'!$H66,'Inflation Rates'!$A$16:$A$138,0)-1,6)-1,T64)</f>
        <v>2.0999999999999908E-2</v>
      </c>
      <c r="U65" s="362">
        <f t="shared" ca="1" si="26"/>
        <v>2076</v>
      </c>
      <c r="V65" s="362">
        <f t="shared" ca="1" si="26"/>
        <v>176</v>
      </c>
      <c r="W65" s="362">
        <v>57</v>
      </c>
      <c r="X65" s="371" t="e">
        <f t="shared" ca="1" si="12"/>
        <v>#DIV/0!</v>
      </c>
      <c r="Y65" s="359" t="e">
        <f ca="1">IF(V65&lt;'Scenario Inputs (SI)'!$D$5,$B$7*((1+$G65)^(W65-1))*$T$2,0)</f>
        <v>#DIV/0!</v>
      </c>
      <c r="Z65" s="359">
        <v>0</v>
      </c>
      <c r="AA65" s="359" t="e">
        <f t="shared" ca="1" si="1"/>
        <v>#DIV/0!</v>
      </c>
      <c r="AB65" s="359" t="e">
        <f ca="1">IF(X65&lt;=0,0,-ABS(IF('Scenario Inputs (SI)'!$D$5&gt;'Scenario Calculations'!V65,0,IF('Scenario Inputs (SI)'!$D$5='Scenario Calculations'!V65,'Scenario Calculations'!X65*'Scenario Calculations'!$B$8,'Scenario Calculations'!AB64*(1+'Scenario Calculations'!S65)))))</f>
        <v>#DIV/0!</v>
      </c>
      <c r="AC65" s="359" t="e">
        <f t="shared" ca="1" si="2"/>
        <v>#DIV/0!</v>
      </c>
      <c r="AG65" s="372">
        <f>IFERROR(INDEX('Inflation Rates'!$A$16:$H$138,MATCH('IRA Traditional'!$H66,'Inflation Rates'!$A$16:$A$138,0),8)/INDEX('Inflation Rates'!$A$16:$H$138,MATCH('IRA Traditional'!$H66,'Inflation Rates'!$A$16:$A$138,0)-1,8)-1,AG64)</f>
        <v>2.0000000000000018E-2</v>
      </c>
      <c r="AH65" s="372">
        <f>IFERROR(INDEX('Inflation Rates'!$A$16:$H$138,MATCH('IRA Traditional'!$H66,'Inflation Rates'!$A$16:$A$138,0),6)/INDEX('Inflation Rates'!$A$16:$H$138,MATCH('IRA Traditional'!$H66,'Inflation Rates'!$A$16:$A$138,0)-1,6)-1,AH64)</f>
        <v>2.0999999999999908E-2</v>
      </c>
      <c r="AI65" s="362">
        <f t="shared" ca="1" si="27"/>
        <v>2076</v>
      </c>
      <c r="AJ65" s="362">
        <f t="shared" ca="1" si="27"/>
        <v>176</v>
      </c>
      <c r="AK65" s="362">
        <v>57</v>
      </c>
      <c r="AL65" s="371">
        <f t="shared" ca="1" si="14"/>
        <v>0</v>
      </c>
      <c r="AM65" s="359">
        <f ca="1">IF(AJ65&lt;'Scenario Inputs (SI)'!$D$5,$AH$2,0)</f>
        <v>0</v>
      </c>
      <c r="AN65" s="359">
        <v>0</v>
      </c>
      <c r="AO65" s="359">
        <f t="shared" ca="1" si="3"/>
        <v>0</v>
      </c>
      <c r="AP65" s="359">
        <f ca="1">IF(AL65&lt;=0,0,IF(AJ65&lt;60,0,IF(AJ65=60,IF('Scenario Inputs (SI)'!$D$5&lt;=60,-AL65*$AH$7,0),IF(AJ65&lt;'Scenario Inputs (SI)'!$D$5,0,IF(AJ65='Scenario Inputs (SI)'!$D$5,-$AH$7*'Scenario Calculations'!AL65,AP64*(1+AG65))))))</f>
        <v>0</v>
      </c>
      <c r="AQ65" s="359">
        <f t="shared" ca="1" si="5"/>
        <v>0</v>
      </c>
      <c r="AU65" s="372">
        <f ca="1">IFERROR(INDEX('Inflation Rates'!$A$16:$H$138,MATCH('IRA Roth'!$H65,'Inflation Rates'!$A$16:$A$138,0),8)/INDEX('Inflation Rates'!$A$16:$H$138,MATCH('IRA Roth'!$H65,'Inflation Rates'!$A$16:$A$138,0)-1,8)-1,AU64)</f>
        <v>2.0000000000000018E-2</v>
      </c>
      <c r="AV65" s="372">
        <f ca="1">IFERROR(INDEX('Inflation Rates'!$A$16:$H$138,MATCH('IRA Roth'!$H65,'Inflation Rates'!$A$16:$A$138,0),6)/INDEX('Inflation Rates'!$A$16:$H$138,MATCH('IRA Roth'!$H65,'Inflation Rates'!$A$16:$A$138,0)-1,6)-1,AV64)</f>
        <v>2.0999999999999908E-2</v>
      </c>
      <c r="AW65" s="362">
        <f t="shared" ca="1" si="28"/>
        <v>2076</v>
      </c>
      <c r="AX65" s="362">
        <f t="shared" ca="1" si="28"/>
        <v>176</v>
      </c>
      <c r="AY65" s="362">
        <v>57</v>
      </c>
      <c r="AZ65" s="371">
        <f t="shared" ca="1" si="16"/>
        <v>0</v>
      </c>
      <c r="BA65" s="359">
        <f ca="1">IF(AX65&lt;'Scenario Inputs (SI)'!$D$5,$AV$2,0)</f>
        <v>0</v>
      </c>
      <c r="BB65" s="359">
        <f t="shared" ca="1" si="6"/>
        <v>0</v>
      </c>
      <c r="BC65" s="359">
        <f t="shared" ca="1" si="7"/>
        <v>0</v>
      </c>
      <c r="BD65" s="359">
        <f ca="1">IF(AZ65&lt;=0,0,IF(AX65&lt;60,0,IF(AX65=60,IF('Scenario Inputs (SI)'!$D$5&lt;=60,-AZ65*$AV$7,0),IF(AX65&lt;'Scenario Inputs (SI)'!$D$5,0,IF(AX65='Scenario Inputs (SI)'!$D$5,-$AV$7*'Scenario Calculations'!AZ65,BD64*(1+AU65))))))</f>
        <v>0</v>
      </c>
      <c r="BE65" s="359">
        <f t="shared" ca="1" si="8"/>
        <v>0</v>
      </c>
    </row>
    <row r="66" spans="6:57" x14ac:dyDescent="0.35">
      <c r="F66" s="372">
        <f ca="1">IFERROR(INDEX('Inflation Rates'!$A$16:$H$138,MATCH('Scenario Calculations'!$H66,'Inflation Rates'!$A$16:$A$138,0),8)/INDEX('Inflation Rates'!$A$16:$H$138,MATCH('Scenario Calculations'!$H66,'Inflation Rates'!$A$16:$A$138,0)-1,8)-1,F65)</f>
        <v>2.0000000000000018E-2</v>
      </c>
      <c r="G66" s="372">
        <f ca="1">IFERROR(INDEX('Inflation Rates'!$A$16:$H$138,MATCH('Scenario Calculations'!$H66,'Inflation Rates'!$A$16:$A$138,0),6)/INDEX('Inflation Rates'!$A$16:$H$138,MATCH('Scenario Calculations'!$H66,'Inflation Rates'!$A$16:$A$138,0)-1,6)-1,G65)</f>
        <v>2.0999999999999908E-2</v>
      </c>
      <c r="H66" s="362">
        <f t="shared" ca="1" si="25"/>
        <v>2077</v>
      </c>
      <c r="I66" s="362">
        <f t="shared" ca="1" si="25"/>
        <v>177</v>
      </c>
      <c r="J66" s="362">
        <v>58</v>
      </c>
      <c r="K66" s="371" t="e">
        <f t="shared" ca="1" si="10"/>
        <v>#DIV/0!</v>
      </c>
      <c r="L66" s="359" t="e">
        <f ca="1">IF(I66&lt;'Scenario Inputs (SI)'!$D$5,$B$7*((1+$G66)^(J66-1))*$B$2,0)</f>
        <v>#DIV/0!</v>
      </c>
      <c r="M66" s="359" t="e">
        <f ca="1">IF(I66&lt;'Scenario Inputs (SI)'!$D$5,$B$3*$B$7*(1+$G66)^(J66-1),0)</f>
        <v>#DIV/0!</v>
      </c>
      <c r="N66" s="359" t="e">
        <f t="shared" ca="1" si="0"/>
        <v>#DIV/0!</v>
      </c>
      <c r="O66" s="359" t="e">
        <f ca="1">IF(K66&lt;=0,0,-ABS(IF('Scenario Inputs (SI)'!$D$5&gt;'Scenario Calculations'!I66,0,IF('Scenario Inputs (SI)'!$D$5='Scenario Calculations'!I66,'Scenario Calculations'!K66*'Scenario Calculations'!$B$8,'Scenario Calculations'!O65*(1+'Scenario Calculations'!F66)))))</f>
        <v>#DIV/0!</v>
      </c>
      <c r="P66" s="359">
        <f ca="1">IF('Scenario Inputs (SI)'!$D$7="No",0,-IF(I66&lt;'Scenario Inputs (SI)'!$D$5,0,IF('Scenario Inputs (SI)'!$D$6&gt;'Scenario Calculations'!I66,INDEX(Inputs!$D$2:$R$30,29,MATCH('Scenario Calculations'!I66,Inputs!$D$2:$R$2,0)),0))*12)</f>
        <v>0</v>
      </c>
      <c r="Q66" s="359" t="e">
        <f t="shared" ca="1" si="4"/>
        <v>#DIV/0!</v>
      </c>
      <c r="S66" s="372">
        <f ca="1">IFERROR(INDEX('Inflation Rates'!$A$16:$H$138,MATCH('TSP Traditional'!$H67,'Inflation Rates'!$A$16:$A$138,0),8)/INDEX('Inflation Rates'!$A$16:$H$138,MATCH('TSP Traditional'!$H67,'Inflation Rates'!$A$16:$A$138,0)-1,8)-1,S65)</f>
        <v>2.0000000000000018E-2</v>
      </c>
      <c r="T66" s="372">
        <f ca="1">IFERROR(INDEX('Inflation Rates'!$A$16:$H$138,MATCH('TSP Traditional'!$H67,'Inflation Rates'!$A$16:$A$138,0),6)/INDEX('Inflation Rates'!$A$16:$H$138,MATCH('TSP Traditional'!$H67,'Inflation Rates'!$A$16:$A$138,0)-1,6)-1,T65)</f>
        <v>2.0999999999999908E-2</v>
      </c>
      <c r="U66" s="362">
        <f t="shared" ca="1" si="26"/>
        <v>2077</v>
      </c>
      <c r="V66" s="362">
        <f t="shared" ca="1" si="26"/>
        <v>177</v>
      </c>
      <c r="W66" s="362">
        <v>58</v>
      </c>
      <c r="X66" s="371" t="e">
        <f t="shared" ca="1" si="12"/>
        <v>#DIV/0!</v>
      </c>
      <c r="Y66" s="359" t="e">
        <f ca="1">IF(V66&lt;'Scenario Inputs (SI)'!$D$5,$B$7*((1+$G66)^(W66-1))*$T$2,0)</f>
        <v>#DIV/0!</v>
      </c>
      <c r="Z66" s="359">
        <v>0</v>
      </c>
      <c r="AA66" s="359" t="e">
        <f t="shared" ca="1" si="1"/>
        <v>#DIV/0!</v>
      </c>
      <c r="AB66" s="359" t="e">
        <f ca="1">IF(X66&lt;=0,0,-ABS(IF('Scenario Inputs (SI)'!$D$5&gt;'Scenario Calculations'!V66,0,IF('Scenario Inputs (SI)'!$D$5='Scenario Calculations'!V66,'Scenario Calculations'!X66*'Scenario Calculations'!$B$8,'Scenario Calculations'!AB65*(1+'Scenario Calculations'!S66)))))</f>
        <v>#DIV/0!</v>
      </c>
      <c r="AC66" s="359" t="e">
        <f t="shared" ca="1" si="2"/>
        <v>#DIV/0!</v>
      </c>
      <c r="AG66" s="372">
        <f>IFERROR(INDEX('Inflation Rates'!$A$16:$H$138,MATCH('IRA Traditional'!$H67,'Inflation Rates'!$A$16:$A$138,0),8)/INDEX('Inflation Rates'!$A$16:$H$138,MATCH('IRA Traditional'!$H67,'Inflation Rates'!$A$16:$A$138,0)-1,8)-1,AG65)</f>
        <v>2.0000000000000018E-2</v>
      </c>
      <c r="AH66" s="372">
        <f>IFERROR(INDEX('Inflation Rates'!$A$16:$H$138,MATCH('IRA Traditional'!$H67,'Inflation Rates'!$A$16:$A$138,0),6)/INDEX('Inflation Rates'!$A$16:$H$138,MATCH('IRA Traditional'!$H67,'Inflation Rates'!$A$16:$A$138,0)-1,6)-1,AH65)</f>
        <v>2.0999999999999908E-2</v>
      </c>
      <c r="AI66" s="362">
        <f t="shared" ca="1" si="27"/>
        <v>2077</v>
      </c>
      <c r="AJ66" s="362">
        <f t="shared" ca="1" si="27"/>
        <v>177</v>
      </c>
      <c r="AK66" s="362">
        <v>58</v>
      </c>
      <c r="AL66" s="371">
        <f t="shared" ca="1" si="14"/>
        <v>0</v>
      </c>
      <c r="AM66" s="359">
        <f ca="1">IF(AJ66&lt;'Scenario Inputs (SI)'!$D$5,$AH$2,0)</f>
        <v>0</v>
      </c>
      <c r="AN66" s="359">
        <v>0</v>
      </c>
      <c r="AO66" s="359">
        <f t="shared" ca="1" si="3"/>
        <v>0</v>
      </c>
      <c r="AP66" s="359">
        <f ca="1">IF(AL66&lt;=0,0,IF(AJ66&lt;60,0,IF(AJ66=60,IF('Scenario Inputs (SI)'!$D$5&lt;=60,-AL66*$AH$7,0),IF(AJ66&lt;'Scenario Inputs (SI)'!$D$5,0,IF(AJ66='Scenario Inputs (SI)'!$D$5,-$AH$7*'Scenario Calculations'!AL66,AP65*(1+AG66))))))</f>
        <v>0</v>
      </c>
      <c r="AQ66" s="359">
        <f t="shared" ca="1" si="5"/>
        <v>0</v>
      </c>
      <c r="AU66" s="372">
        <f ca="1">IFERROR(INDEX('Inflation Rates'!$A$16:$H$138,MATCH('IRA Roth'!$H66,'Inflation Rates'!$A$16:$A$138,0),8)/INDEX('Inflation Rates'!$A$16:$H$138,MATCH('IRA Roth'!$H66,'Inflation Rates'!$A$16:$A$138,0)-1,8)-1,AU65)</f>
        <v>2.0000000000000018E-2</v>
      </c>
      <c r="AV66" s="372">
        <f ca="1">IFERROR(INDEX('Inflation Rates'!$A$16:$H$138,MATCH('IRA Roth'!$H66,'Inflation Rates'!$A$16:$A$138,0),6)/INDEX('Inflation Rates'!$A$16:$H$138,MATCH('IRA Roth'!$H66,'Inflation Rates'!$A$16:$A$138,0)-1,6)-1,AV65)</f>
        <v>2.0999999999999908E-2</v>
      </c>
      <c r="AW66" s="362">
        <f t="shared" ca="1" si="28"/>
        <v>2077</v>
      </c>
      <c r="AX66" s="362">
        <f t="shared" ca="1" si="28"/>
        <v>177</v>
      </c>
      <c r="AY66" s="362">
        <v>58</v>
      </c>
      <c r="AZ66" s="371">
        <f t="shared" ca="1" si="16"/>
        <v>0</v>
      </c>
      <c r="BA66" s="359">
        <f ca="1">IF(AX66&lt;'Scenario Inputs (SI)'!$D$5,$AV$2,0)</f>
        <v>0</v>
      </c>
      <c r="BB66" s="359">
        <f t="shared" ca="1" si="6"/>
        <v>0</v>
      </c>
      <c r="BC66" s="359">
        <f t="shared" ca="1" si="7"/>
        <v>0</v>
      </c>
      <c r="BD66" s="359">
        <f ca="1">IF(AZ66&lt;=0,0,IF(AX66&lt;60,0,IF(AX66=60,IF('Scenario Inputs (SI)'!$D$5&lt;=60,-AZ66*$AV$7,0),IF(AX66&lt;'Scenario Inputs (SI)'!$D$5,0,IF(AX66='Scenario Inputs (SI)'!$D$5,-$AV$7*'Scenario Calculations'!AZ66,BD65*(1+AU66))))))</f>
        <v>0</v>
      </c>
      <c r="BE66" s="359">
        <f t="shared" ca="1" si="8"/>
        <v>0</v>
      </c>
    </row>
    <row r="67" spans="6:57" x14ac:dyDescent="0.35">
      <c r="F67" s="372">
        <f ca="1">IFERROR(INDEX('Inflation Rates'!$A$16:$H$138,MATCH('Scenario Calculations'!$H67,'Inflation Rates'!$A$16:$A$138,0),8)/INDEX('Inflation Rates'!$A$16:$H$138,MATCH('Scenario Calculations'!$H67,'Inflation Rates'!$A$16:$A$138,0)-1,8)-1,F66)</f>
        <v>2.0000000000000018E-2</v>
      </c>
      <c r="G67" s="372">
        <f ca="1">IFERROR(INDEX('Inflation Rates'!$A$16:$H$138,MATCH('Scenario Calculations'!$H67,'Inflation Rates'!$A$16:$A$138,0),6)/INDEX('Inflation Rates'!$A$16:$H$138,MATCH('Scenario Calculations'!$H67,'Inflation Rates'!$A$16:$A$138,0)-1,6)-1,G66)</f>
        <v>2.0999999999999908E-2</v>
      </c>
      <c r="H67" s="362">
        <f t="shared" ca="1" si="25"/>
        <v>2078</v>
      </c>
      <c r="I67" s="362">
        <f t="shared" ca="1" si="25"/>
        <v>178</v>
      </c>
      <c r="J67" s="362">
        <v>59</v>
      </c>
      <c r="K67" s="371" t="e">
        <f t="shared" ca="1" si="10"/>
        <v>#DIV/0!</v>
      </c>
      <c r="L67" s="359" t="e">
        <f ca="1">IF(I67&lt;'Scenario Inputs (SI)'!$D$5,$B$7*((1+$G67)^(J67-1))*$B$2,0)</f>
        <v>#DIV/0!</v>
      </c>
      <c r="M67" s="359" t="e">
        <f ca="1">IF(I67&lt;'Scenario Inputs (SI)'!$D$5,$B$3*$B$7*(1+$G67)^(J67-1),0)</f>
        <v>#DIV/0!</v>
      </c>
      <c r="N67" s="359" t="e">
        <f t="shared" ca="1" si="0"/>
        <v>#DIV/0!</v>
      </c>
      <c r="O67" s="359" t="e">
        <f ca="1">IF(K67&lt;=0,0,-ABS(IF('Scenario Inputs (SI)'!$D$5&gt;'Scenario Calculations'!I67,0,IF('Scenario Inputs (SI)'!$D$5='Scenario Calculations'!I67,'Scenario Calculations'!K67*'Scenario Calculations'!$B$8,'Scenario Calculations'!O66*(1+'Scenario Calculations'!F67)))))</f>
        <v>#DIV/0!</v>
      </c>
      <c r="P67" s="359">
        <f ca="1">IF('Scenario Inputs (SI)'!$D$7="No",0,-IF(I67&lt;'Scenario Inputs (SI)'!$D$5,0,IF('Scenario Inputs (SI)'!$D$6&gt;'Scenario Calculations'!I67,INDEX(Inputs!$D$2:$R$30,29,MATCH('Scenario Calculations'!I67,Inputs!$D$2:$R$2,0)),0))*12)</f>
        <v>0</v>
      </c>
      <c r="Q67" s="359" t="e">
        <f t="shared" ca="1" si="4"/>
        <v>#DIV/0!</v>
      </c>
      <c r="S67" s="372">
        <f ca="1">IFERROR(INDEX('Inflation Rates'!$A$16:$H$138,MATCH('TSP Traditional'!$H68,'Inflation Rates'!$A$16:$A$138,0),8)/INDEX('Inflation Rates'!$A$16:$H$138,MATCH('TSP Traditional'!$H68,'Inflation Rates'!$A$16:$A$138,0)-1,8)-1,S66)</f>
        <v>2.0000000000000018E-2</v>
      </c>
      <c r="T67" s="372">
        <f ca="1">IFERROR(INDEX('Inflation Rates'!$A$16:$H$138,MATCH('TSP Traditional'!$H68,'Inflation Rates'!$A$16:$A$138,0),6)/INDEX('Inflation Rates'!$A$16:$H$138,MATCH('TSP Traditional'!$H68,'Inflation Rates'!$A$16:$A$138,0)-1,6)-1,T66)</f>
        <v>2.0999999999999908E-2</v>
      </c>
      <c r="U67" s="362">
        <f t="shared" ca="1" si="26"/>
        <v>2078</v>
      </c>
      <c r="V67" s="362">
        <f t="shared" ca="1" si="26"/>
        <v>178</v>
      </c>
      <c r="W67" s="362">
        <v>59</v>
      </c>
      <c r="X67" s="371" t="e">
        <f t="shared" ca="1" si="12"/>
        <v>#DIV/0!</v>
      </c>
      <c r="Y67" s="359" t="e">
        <f ca="1">IF(V67&lt;'Scenario Inputs (SI)'!$D$5,$B$7*((1+$G67)^(W67-1))*$T$2,0)</f>
        <v>#DIV/0!</v>
      </c>
      <c r="Z67" s="359">
        <v>0</v>
      </c>
      <c r="AA67" s="359" t="e">
        <f t="shared" ca="1" si="1"/>
        <v>#DIV/0!</v>
      </c>
      <c r="AB67" s="359" t="e">
        <f ca="1">IF(X67&lt;=0,0,-ABS(IF('Scenario Inputs (SI)'!$D$5&gt;'Scenario Calculations'!V67,0,IF('Scenario Inputs (SI)'!$D$5='Scenario Calculations'!V67,'Scenario Calculations'!X67*'Scenario Calculations'!$B$8,'Scenario Calculations'!AB66*(1+'Scenario Calculations'!S67)))))</f>
        <v>#DIV/0!</v>
      </c>
      <c r="AC67" s="359" t="e">
        <f t="shared" ca="1" si="2"/>
        <v>#DIV/0!</v>
      </c>
      <c r="AG67" s="372">
        <f>IFERROR(INDEX('Inflation Rates'!$A$16:$H$138,MATCH('IRA Traditional'!$H68,'Inflation Rates'!$A$16:$A$138,0),8)/INDEX('Inflation Rates'!$A$16:$H$138,MATCH('IRA Traditional'!$H68,'Inflation Rates'!$A$16:$A$138,0)-1,8)-1,AG66)</f>
        <v>2.0000000000000018E-2</v>
      </c>
      <c r="AH67" s="372">
        <f>IFERROR(INDEX('Inflation Rates'!$A$16:$H$138,MATCH('IRA Traditional'!$H68,'Inflation Rates'!$A$16:$A$138,0),6)/INDEX('Inflation Rates'!$A$16:$H$138,MATCH('IRA Traditional'!$H68,'Inflation Rates'!$A$16:$A$138,0)-1,6)-1,AH66)</f>
        <v>2.0999999999999908E-2</v>
      </c>
      <c r="AI67" s="362">
        <f t="shared" ca="1" si="27"/>
        <v>2078</v>
      </c>
      <c r="AJ67" s="362">
        <f t="shared" ca="1" si="27"/>
        <v>178</v>
      </c>
      <c r="AK67" s="362">
        <v>59</v>
      </c>
      <c r="AL67" s="371">
        <f t="shared" ca="1" si="14"/>
        <v>0</v>
      </c>
      <c r="AM67" s="359">
        <f ca="1">IF(AJ67&lt;'Scenario Inputs (SI)'!$D$5,$AH$2,0)</f>
        <v>0</v>
      </c>
      <c r="AN67" s="359">
        <v>0</v>
      </c>
      <c r="AO67" s="359">
        <f t="shared" ca="1" si="3"/>
        <v>0</v>
      </c>
      <c r="AP67" s="359">
        <f ca="1">IF(AL67&lt;=0,0,IF(AJ67&lt;60,0,IF(AJ67=60,IF('Scenario Inputs (SI)'!$D$5&lt;=60,-AL67*$AH$7,0),IF(AJ67&lt;'Scenario Inputs (SI)'!$D$5,0,IF(AJ67='Scenario Inputs (SI)'!$D$5,-$AH$7*'Scenario Calculations'!AL67,AP66*(1+AG67))))))</f>
        <v>0</v>
      </c>
      <c r="AQ67" s="359">
        <f t="shared" ca="1" si="5"/>
        <v>0</v>
      </c>
      <c r="AU67" s="372">
        <f ca="1">IFERROR(INDEX('Inflation Rates'!$A$16:$H$138,MATCH('IRA Roth'!$H67,'Inflation Rates'!$A$16:$A$138,0),8)/INDEX('Inflation Rates'!$A$16:$H$138,MATCH('IRA Roth'!$H67,'Inflation Rates'!$A$16:$A$138,0)-1,8)-1,AU66)</f>
        <v>2.0000000000000018E-2</v>
      </c>
      <c r="AV67" s="372">
        <f ca="1">IFERROR(INDEX('Inflation Rates'!$A$16:$H$138,MATCH('IRA Roth'!$H67,'Inflation Rates'!$A$16:$A$138,0),6)/INDEX('Inflation Rates'!$A$16:$H$138,MATCH('IRA Roth'!$H67,'Inflation Rates'!$A$16:$A$138,0)-1,6)-1,AV66)</f>
        <v>2.0999999999999908E-2</v>
      </c>
      <c r="AW67" s="362">
        <f t="shared" ca="1" si="28"/>
        <v>2078</v>
      </c>
      <c r="AX67" s="362">
        <f t="shared" ca="1" si="28"/>
        <v>178</v>
      </c>
      <c r="AY67" s="362">
        <v>59</v>
      </c>
      <c r="AZ67" s="371">
        <f t="shared" ca="1" si="16"/>
        <v>0</v>
      </c>
      <c r="BA67" s="359">
        <f ca="1">IF(AX67&lt;'Scenario Inputs (SI)'!$D$5,$AV$2,0)</f>
        <v>0</v>
      </c>
      <c r="BB67" s="359">
        <f t="shared" ca="1" si="6"/>
        <v>0</v>
      </c>
      <c r="BC67" s="359">
        <f t="shared" ca="1" si="7"/>
        <v>0</v>
      </c>
      <c r="BD67" s="359">
        <f ca="1">IF(AZ67&lt;=0,0,IF(AX67&lt;60,0,IF(AX67=60,IF('Scenario Inputs (SI)'!$D$5&lt;=60,-AZ67*$AV$7,0),IF(AX67&lt;'Scenario Inputs (SI)'!$D$5,0,IF(AX67='Scenario Inputs (SI)'!$D$5,-$AV$7*'Scenario Calculations'!AZ67,BD66*(1+AU67))))))</f>
        <v>0</v>
      </c>
      <c r="BE67" s="359">
        <f t="shared" ca="1" si="8"/>
        <v>0</v>
      </c>
    </row>
    <row r="68" spans="6:57" x14ac:dyDescent="0.35">
      <c r="F68" s="372">
        <f ca="1">IFERROR(INDEX('Inflation Rates'!$A$16:$H$138,MATCH('Scenario Calculations'!$H68,'Inflation Rates'!$A$16:$A$138,0),8)/INDEX('Inflation Rates'!$A$16:$H$138,MATCH('Scenario Calculations'!$H68,'Inflation Rates'!$A$16:$A$138,0)-1,8)-1,F67)</f>
        <v>2.0000000000000018E-2</v>
      </c>
      <c r="G68" s="372">
        <f ca="1">IFERROR(INDEX('Inflation Rates'!$A$16:$H$138,MATCH('Scenario Calculations'!$H68,'Inflation Rates'!$A$16:$A$138,0),6)/INDEX('Inflation Rates'!$A$16:$H$138,MATCH('Scenario Calculations'!$H68,'Inflation Rates'!$A$16:$A$138,0)-1,6)-1,G67)</f>
        <v>2.0999999999999908E-2</v>
      </c>
      <c r="H68" s="362">
        <f t="shared" ca="1" si="25"/>
        <v>2079</v>
      </c>
      <c r="I68" s="362">
        <f t="shared" ca="1" si="25"/>
        <v>179</v>
      </c>
      <c r="J68" s="362">
        <v>60</v>
      </c>
      <c r="K68" s="371" t="e">
        <f t="shared" ca="1" si="10"/>
        <v>#DIV/0!</v>
      </c>
      <c r="L68" s="359" t="e">
        <f ca="1">IF(I68&lt;'Scenario Inputs (SI)'!$D$5,$B$7*((1+$G68)^(J68-1))*$B$2,0)</f>
        <v>#DIV/0!</v>
      </c>
      <c r="M68" s="359" t="e">
        <f ca="1">IF(I68&lt;'Scenario Inputs (SI)'!$D$5,$B$3*$B$7*(1+$G68)^(J68-1),0)</f>
        <v>#DIV/0!</v>
      </c>
      <c r="N68" s="359" t="e">
        <f t="shared" ca="1" si="0"/>
        <v>#DIV/0!</v>
      </c>
      <c r="O68" s="359" t="e">
        <f ca="1">IF(K68&lt;=0,0,-ABS(IF('Scenario Inputs (SI)'!$D$5&gt;'Scenario Calculations'!I68,0,IF('Scenario Inputs (SI)'!$D$5='Scenario Calculations'!I68,'Scenario Calculations'!K68*'Scenario Calculations'!$B$8,'Scenario Calculations'!O67*(1+'Scenario Calculations'!F68)))))</f>
        <v>#DIV/0!</v>
      </c>
      <c r="P68" s="359">
        <f ca="1">IF('Scenario Inputs (SI)'!$D$7="No",0,-IF(I68&lt;'Scenario Inputs (SI)'!$D$5,0,IF('Scenario Inputs (SI)'!$D$6&gt;'Scenario Calculations'!I68,INDEX(Inputs!$D$2:$R$30,29,MATCH('Scenario Calculations'!I68,Inputs!$D$2:$R$2,0)),0))*12)</f>
        <v>0</v>
      </c>
      <c r="Q68" s="359" t="e">
        <f t="shared" ca="1" si="4"/>
        <v>#DIV/0!</v>
      </c>
      <c r="S68" s="372">
        <f ca="1">IFERROR(INDEX('Inflation Rates'!$A$16:$H$138,MATCH('TSP Traditional'!$H69,'Inflation Rates'!$A$16:$A$138,0),8)/INDEX('Inflation Rates'!$A$16:$H$138,MATCH('TSP Traditional'!$H69,'Inflation Rates'!$A$16:$A$138,0)-1,8)-1,S67)</f>
        <v>2.0000000000000018E-2</v>
      </c>
      <c r="T68" s="372">
        <f ca="1">IFERROR(INDEX('Inflation Rates'!$A$16:$H$138,MATCH('TSP Traditional'!$H69,'Inflation Rates'!$A$16:$A$138,0),6)/INDEX('Inflation Rates'!$A$16:$H$138,MATCH('TSP Traditional'!$H69,'Inflation Rates'!$A$16:$A$138,0)-1,6)-1,T67)</f>
        <v>2.0999999999999908E-2</v>
      </c>
      <c r="U68" s="362">
        <f t="shared" ca="1" si="26"/>
        <v>2079</v>
      </c>
      <c r="V68" s="362">
        <f t="shared" ca="1" si="26"/>
        <v>179</v>
      </c>
      <c r="W68" s="362">
        <v>60</v>
      </c>
      <c r="X68" s="371" t="e">
        <f t="shared" ca="1" si="12"/>
        <v>#DIV/0!</v>
      </c>
      <c r="Y68" s="359" t="e">
        <f ca="1">IF(V68&lt;'Scenario Inputs (SI)'!$D$5,$B$7*((1+$G68)^(W68-1))*$T$2,0)</f>
        <v>#DIV/0!</v>
      </c>
      <c r="Z68" s="359">
        <v>0</v>
      </c>
      <c r="AA68" s="359" t="e">
        <f t="shared" ca="1" si="1"/>
        <v>#DIV/0!</v>
      </c>
      <c r="AB68" s="359" t="e">
        <f ca="1">IF(X68&lt;=0,0,-ABS(IF('Scenario Inputs (SI)'!$D$5&gt;'Scenario Calculations'!V68,0,IF('Scenario Inputs (SI)'!$D$5='Scenario Calculations'!V68,'Scenario Calculations'!X68*'Scenario Calculations'!$B$8,'Scenario Calculations'!AB67*(1+'Scenario Calculations'!S68)))))</f>
        <v>#DIV/0!</v>
      </c>
      <c r="AC68" s="359" t="e">
        <f t="shared" ca="1" si="2"/>
        <v>#DIV/0!</v>
      </c>
      <c r="AG68" s="372">
        <f>IFERROR(INDEX('Inflation Rates'!$A$16:$H$138,MATCH('IRA Traditional'!$H69,'Inflation Rates'!$A$16:$A$138,0),8)/INDEX('Inflation Rates'!$A$16:$H$138,MATCH('IRA Traditional'!$H69,'Inflation Rates'!$A$16:$A$138,0)-1,8)-1,AG67)</f>
        <v>2.0000000000000018E-2</v>
      </c>
      <c r="AH68" s="372">
        <f>IFERROR(INDEX('Inflation Rates'!$A$16:$H$138,MATCH('IRA Traditional'!$H69,'Inflation Rates'!$A$16:$A$138,0),6)/INDEX('Inflation Rates'!$A$16:$H$138,MATCH('IRA Traditional'!$H69,'Inflation Rates'!$A$16:$A$138,0)-1,6)-1,AH67)</f>
        <v>2.0999999999999908E-2</v>
      </c>
      <c r="AI68" s="362">
        <f t="shared" ca="1" si="27"/>
        <v>2079</v>
      </c>
      <c r="AJ68" s="362">
        <f t="shared" ca="1" si="27"/>
        <v>179</v>
      </c>
      <c r="AK68" s="362">
        <v>60</v>
      </c>
      <c r="AL68" s="371">
        <f t="shared" ca="1" si="14"/>
        <v>0</v>
      </c>
      <c r="AM68" s="359">
        <f ca="1">IF(AJ68&lt;'Scenario Inputs (SI)'!$D$5,$AH$2,0)</f>
        <v>0</v>
      </c>
      <c r="AN68" s="359">
        <v>0</v>
      </c>
      <c r="AO68" s="359">
        <f t="shared" ca="1" si="3"/>
        <v>0</v>
      </c>
      <c r="AP68" s="359">
        <f ca="1">IF(AL68&lt;=0,0,IF(AJ68&lt;60,0,IF(AJ68=60,IF('Scenario Inputs (SI)'!$D$5&lt;=60,-AL68*$AH$7,0),IF(AJ68&lt;'Scenario Inputs (SI)'!$D$5,0,IF(AJ68='Scenario Inputs (SI)'!$D$5,-$AH$7*'Scenario Calculations'!AL68,AP67*(1+AG68))))))</f>
        <v>0</v>
      </c>
      <c r="AQ68" s="359">
        <f t="shared" ca="1" si="5"/>
        <v>0</v>
      </c>
      <c r="AU68" s="372">
        <f ca="1">IFERROR(INDEX('Inflation Rates'!$A$16:$H$138,MATCH('IRA Roth'!$H68,'Inflation Rates'!$A$16:$A$138,0),8)/INDEX('Inflation Rates'!$A$16:$H$138,MATCH('IRA Roth'!$H68,'Inflation Rates'!$A$16:$A$138,0)-1,8)-1,AU67)</f>
        <v>2.0000000000000018E-2</v>
      </c>
      <c r="AV68" s="372">
        <f ca="1">IFERROR(INDEX('Inflation Rates'!$A$16:$H$138,MATCH('IRA Roth'!$H68,'Inflation Rates'!$A$16:$A$138,0),6)/INDEX('Inflation Rates'!$A$16:$H$138,MATCH('IRA Roth'!$H68,'Inflation Rates'!$A$16:$A$138,0)-1,6)-1,AV67)</f>
        <v>2.0999999999999908E-2</v>
      </c>
      <c r="AW68" s="362">
        <f t="shared" ca="1" si="28"/>
        <v>2079</v>
      </c>
      <c r="AX68" s="362">
        <f t="shared" ca="1" si="28"/>
        <v>179</v>
      </c>
      <c r="AY68" s="362">
        <v>60</v>
      </c>
      <c r="AZ68" s="371">
        <f t="shared" ca="1" si="16"/>
        <v>0</v>
      </c>
      <c r="BA68" s="359">
        <f ca="1">IF(AX68&lt;'Scenario Inputs (SI)'!$D$5,$AV$2,0)</f>
        <v>0</v>
      </c>
      <c r="BB68" s="359">
        <f t="shared" ca="1" si="6"/>
        <v>0</v>
      </c>
      <c r="BC68" s="359">
        <f t="shared" ca="1" si="7"/>
        <v>0</v>
      </c>
      <c r="BD68" s="359">
        <f ca="1">IF(AZ68&lt;=0,0,IF(AX68&lt;60,0,IF(AX68=60,IF('Scenario Inputs (SI)'!$D$5&lt;=60,-AZ68*$AV$7,0),IF(AX68&lt;'Scenario Inputs (SI)'!$D$5,0,IF(AX68='Scenario Inputs (SI)'!$D$5,-$AV$7*'Scenario Calculations'!AZ68,BD67*(1+AU68))))))</f>
        <v>0</v>
      </c>
      <c r="BE68" s="359">
        <f t="shared" ca="1" si="8"/>
        <v>0</v>
      </c>
    </row>
    <row r="69" spans="6:57" x14ac:dyDescent="0.35">
      <c r="F69" s="372">
        <f ca="1">IFERROR(INDEX('Inflation Rates'!$A$16:$H$138,MATCH('Scenario Calculations'!$H69,'Inflation Rates'!$A$16:$A$138,0),8)/INDEX('Inflation Rates'!$A$16:$H$138,MATCH('Scenario Calculations'!$H69,'Inflation Rates'!$A$16:$A$138,0)-1,8)-1,F68)</f>
        <v>2.0000000000000018E-2</v>
      </c>
      <c r="G69" s="372">
        <f ca="1">IFERROR(INDEX('Inflation Rates'!$A$16:$H$138,MATCH('Scenario Calculations'!$H69,'Inflation Rates'!$A$16:$A$138,0),6)/INDEX('Inflation Rates'!$A$16:$H$138,MATCH('Scenario Calculations'!$H69,'Inflation Rates'!$A$16:$A$138,0)-1,6)-1,G68)</f>
        <v>2.0999999999999908E-2</v>
      </c>
      <c r="H69" s="362">
        <f t="shared" ca="1" si="25"/>
        <v>2080</v>
      </c>
      <c r="I69" s="362">
        <f t="shared" ca="1" si="25"/>
        <v>180</v>
      </c>
      <c r="J69" s="362">
        <v>61</v>
      </c>
      <c r="K69" s="371" t="e">
        <f t="shared" ca="1" si="10"/>
        <v>#DIV/0!</v>
      </c>
      <c r="L69" s="359" t="e">
        <f ca="1">IF(I69&lt;'Scenario Inputs (SI)'!$D$5,$B$7*((1+$G69)^(J69-1))*$B$2,0)</f>
        <v>#DIV/0!</v>
      </c>
      <c r="M69" s="359" t="e">
        <f ca="1">IF(I69&lt;'Scenario Inputs (SI)'!$D$5,$B$3*$B$7*(1+$G69)^(J69-1),0)</f>
        <v>#DIV/0!</v>
      </c>
      <c r="N69" s="359" t="e">
        <f t="shared" ca="1" si="0"/>
        <v>#DIV/0!</v>
      </c>
      <c r="O69" s="359" t="e">
        <f ca="1">IF(K69&lt;=0,0,-ABS(IF('Scenario Inputs (SI)'!$D$5&gt;'Scenario Calculations'!I69,0,IF('Scenario Inputs (SI)'!$D$5='Scenario Calculations'!I69,'Scenario Calculations'!K69*'Scenario Calculations'!$B$8,'Scenario Calculations'!O68*(1+'Scenario Calculations'!F69)))))</f>
        <v>#DIV/0!</v>
      </c>
      <c r="P69" s="359">
        <f ca="1">IF('Scenario Inputs (SI)'!$D$7="No",0,-IF(I69&lt;'Scenario Inputs (SI)'!$D$5,0,IF('Scenario Inputs (SI)'!$D$6&gt;'Scenario Calculations'!I69,INDEX(Inputs!$D$2:$R$30,29,MATCH('Scenario Calculations'!I69,Inputs!$D$2:$R$2,0)),0))*12)</f>
        <v>0</v>
      </c>
      <c r="Q69" s="359" t="e">
        <f t="shared" ca="1" si="4"/>
        <v>#DIV/0!</v>
      </c>
      <c r="S69" s="372">
        <f ca="1">IFERROR(INDEX('Inflation Rates'!$A$16:$H$138,MATCH('TSP Traditional'!$H70,'Inflation Rates'!$A$16:$A$138,0),8)/INDEX('Inflation Rates'!$A$16:$H$138,MATCH('TSP Traditional'!$H70,'Inflation Rates'!$A$16:$A$138,0)-1,8)-1,S68)</f>
        <v>2.0000000000000018E-2</v>
      </c>
      <c r="T69" s="372">
        <f ca="1">IFERROR(INDEX('Inflation Rates'!$A$16:$H$138,MATCH('TSP Traditional'!$H70,'Inflation Rates'!$A$16:$A$138,0),6)/INDEX('Inflation Rates'!$A$16:$H$138,MATCH('TSP Traditional'!$H70,'Inflation Rates'!$A$16:$A$138,0)-1,6)-1,T68)</f>
        <v>2.0999999999999908E-2</v>
      </c>
      <c r="U69" s="362">
        <f t="shared" ca="1" si="26"/>
        <v>2080</v>
      </c>
      <c r="V69" s="362">
        <f t="shared" ca="1" si="26"/>
        <v>180</v>
      </c>
      <c r="W69" s="362">
        <v>61</v>
      </c>
      <c r="X69" s="371" t="e">
        <f t="shared" ca="1" si="12"/>
        <v>#DIV/0!</v>
      </c>
      <c r="Y69" s="359" t="e">
        <f ca="1">IF(V69&lt;'Scenario Inputs (SI)'!$D$5,$B$7*((1+$G69)^(W69-1))*$T$2,0)</f>
        <v>#DIV/0!</v>
      </c>
      <c r="Z69" s="359">
        <v>0</v>
      </c>
      <c r="AA69" s="359" t="e">
        <f t="shared" ca="1" si="1"/>
        <v>#DIV/0!</v>
      </c>
      <c r="AB69" s="359" t="e">
        <f ca="1">IF(X69&lt;=0,0,-ABS(IF('Scenario Inputs (SI)'!$D$5&gt;'Scenario Calculations'!V69,0,IF('Scenario Inputs (SI)'!$D$5='Scenario Calculations'!V69,'Scenario Calculations'!X69*'Scenario Calculations'!$B$8,'Scenario Calculations'!AB68*(1+'Scenario Calculations'!S69)))))</f>
        <v>#DIV/0!</v>
      </c>
      <c r="AC69" s="359" t="e">
        <f t="shared" ca="1" si="2"/>
        <v>#DIV/0!</v>
      </c>
      <c r="AG69" s="372">
        <f>IFERROR(INDEX('Inflation Rates'!$A$16:$H$138,MATCH('IRA Traditional'!$H70,'Inflation Rates'!$A$16:$A$138,0),8)/INDEX('Inflation Rates'!$A$16:$H$138,MATCH('IRA Traditional'!$H70,'Inflation Rates'!$A$16:$A$138,0)-1,8)-1,AG68)</f>
        <v>2.0000000000000018E-2</v>
      </c>
      <c r="AH69" s="372">
        <f>IFERROR(INDEX('Inflation Rates'!$A$16:$H$138,MATCH('IRA Traditional'!$H70,'Inflation Rates'!$A$16:$A$138,0),6)/INDEX('Inflation Rates'!$A$16:$H$138,MATCH('IRA Traditional'!$H70,'Inflation Rates'!$A$16:$A$138,0)-1,6)-1,AH68)</f>
        <v>2.0999999999999908E-2</v>
      </c>
      <c r="AI69" s="362">
        <f t="shared" ca="1" si="27"/>
        <v>2080</v>
      </c>
      <c r="AJ69" s="362">
        <f t="shared" ca="1" si="27"/>
        <v>180</v>
      </c>
      <c r="AK69" s="362">
        <v>61</v>
      </c>
      <c r="AL69" s="371">
        <f t="shared" ca="1" si="14"/>
        <v>0</v>
      </c>
      <c r="AM69" s="359">
        <f ca="1">IF(AJ69&lt;'Scenario Inputs (SI)'!$D$5,$AH$2,0)</f>
        <v>0</v>
      </c>
      <c r="AN69" s="359">
        <v>0</v>
      </c>
      <c r="AO69" s="359">
        <f t="shared" ca="1" si="3"/>
        <v>0</v>
      </c>
      <c r="AP69" s="359">
        <f ca="1">IF(AL69&lt;=0,0,IF(AJ69&lt;60,0,IF(AJ69=60,IF('Scenario Inputs (SI)'!$D$5&lt;=60,-AL69*$AH$7,0),IF(AJ69&lt;'Scenario Inputs (SI)'!$D$5,0,IF(AJ69='Scenario Inputs (SI)'!$D$5,-$AH$7*'Scenario Calculations'!AL69,AP68*(1+AG69))))))</f>
        <v>0</v>
      </c>
      <c r="AQ69" s="359">
        <f t="shared" ca="1" si="5"/>
        <v>0</v>
      </c>
      <c r="AU69" s="372">
        <f ca="1">IFERROR(INDEX('Inflation Rates'!$A$16:$H$138,MATCH('IRA Roth'!$H69,'Inflation Rates'!$A$16:$A$138,0),8)/INDEX('Inflation Rates'!$A$16:$H$138,MATCH('IRA Roth'!$H69,'Inflation Rates'!$A$16:$A$138,0)-1,8)-1,AU68)</f>
        <v>2.0000000000000018E-2</v>
      </c>
      <c r="AV69" s="372">
        <f ca="1">IFERROR(INDEX('Inflation Rates'!$A$16:$H$138,MATCH('IRA Roth'!$H69,'Inflation Rates'!$A$16:$A$138,0),6)/INDEX('Inflation Rates'!$A$16:$H$138,MATCH('IRA Roth'!$H69,'Inflation Rates'!$A$16:$A$138,0)-1,6)-1,AV68)</f>
        <v>2.0999999999999908E-2</v>
      </c>
      <c r="AW69" s="362">
        <f t="shared" ca="1" si="28"/>
        <v>2080</v>
      </c>
      <c r="AX69" s="362">
        <f t="shared" ca="1" si="28"/>
        <v>180</v>
      </c>
      <c r="AY69" s="362">
        <v>61</v>
      </c>
      <c r="AZ69" s="371">
        <f t="shared" ca="1" si="16"/>
        <v>0</v>
      </c>
      <c r="BA69" s="359">
        <f ca="1">IF(AX69&lt;'Scenario Inputs (SI)'!$D$5,$AV$2,0)</f>
        <v>0</v>
      </c>
      <c r="BB69" s="359">
        <f t="shared" ca="1" si="6"/>
        <v>0</v>
      </c>
      <c r="BC69" s="359">
        <f t="shared" ca="1" si="7"/>
        <v>0</v>
      </c>
      <c r="BD69" s="359">
        <f ca="1">IF(AZ69&lt;=0,0,IF(AX69&lt;60,0,IF(AX69=60,IF('Scenario Inputs (SI)'!$D$5&lt;=60,-AZ69*$AV$7,0),IF(AX69&lt;'Scenario Inputs (SI)'!$D$5,0,IF(AX69='Scenario Inputs (SI)'!$D$5,-$AV$7*'Scenario Calculations'!AZ69,BD68*(1+AU69))))))</f>
        <v>0</v>
      </c>
      <c r="BE69" s="359">
        <f t="shared" ca="1" si="8"/>
        <v>0</v>
      </c>
    </row>
    <row r="70" spans="6:57" x14ac:dyDescent="0.35">
      <c r="F70" s="372">
        <f ca="1">IFERROR(INDEX('Inflation Rates'!$A$16:$H$138,MATCH('Scenario Calculations'!$H70,'Inflation Rates'!$A$16:$A$138,0),8)/INDEX('Inflation Rates'!$A$16:$H$138,MATCH('Scenario Calculations'!$H70,'Inflation Rates'!$A$16:$A$138,0)-1,8)-1,F69)</f>
        <v>2.0000000000000018E-2</v>
      </c>
      <c r="G70" s="372">
        <f ca="1">IFERROR(INDEX('Inflation Rates'!$A$16:$H$138,MATCH('Scenario Calculations'!$H70,'Inflation Rates'!$A$16:$A$138,0),6)/INDEX('Inflation Rates'!$A$16:$H$138,MATCH('Scenario Calculations'!$H70,'Inflation Rates'!$A$16:$A$138,0)-1,6)-1,G69)</f>
        <v>2.0999999999999908E-2</v>
      </c>
      <c r="H70" s="362">
        <f t="shared" ca="1" si="25"/>
        <v>2081</v>
      </c>
      <c r="I70" s="362">
        <f t="shared" ca="1" si="25"/>
        <v>181</v>
      </c>
      <c r="J70" s="362">
        <v>62</v>
      </c>
      <c r="K70" s="371" t="e">
        <f t="shared" ca="1" si="10"/>
        <v>#DIV/0!</v>
      </c>
      <c r="L70" s="359" t="e">
        <f ca="1">IF(I70&lt;'Scenario Inputs (SI)'!$D$5,$B$7*((1+$G70)^(J70-1))*$B$2,0)</f>
        <v>#DIV/0!</v>
      </c>
      <c r="M70" s="359" t="e">
        <f ca="1">IF(I70&lt;'Scenario Inputs (SI)'!$D$5,$B$3*$B$7*(1+$G70)^(J70-1),0)</f>
        <v>#DIV/0!</v>
      </c>
      <c r="N70" s="359" t="e">
        <f t="shared" ca="1" si="0"/>
        <v>#DIV/0!</v>
      </c>
      <c r="O70" s="359" t="e">
        <f ca="1">IF(K70&lt;=0,0,-ABS(IF('Scenario Inputs (SI)'!$D$5&gt;'Scenario Calculations'!I70,0,IF('Scenario Inputs (SI)'!$D$5='Scenario Calculations'!I70,'Scenario Calculations'!K70*'Scenario Calculations'!$B$8,'Scenario Calculations'!O69*(1+'Scenario Calculations'!F70)))))</f>
        <v>#DIV/0!</v>
      </c>
      <c r="P70" s="359">
        <f ca="1">IF('Scenario Inputs (SI)'!$D$7="No",0,-IF(I70&lt;'Scenario Inputs (SI)'!$D$5,0,IF('Scenario Inputs (SI)'!$D$6&gt;'Scenario Calculations'!I70,INDEX(Inputs!$D$2:$R$30,29,MATCH('Scenario Calculations'!I70,Inputs!$D$2:$R$2,0)),0))*12)</f>
        <v>0</v>
      </c>
      <c r="Q70" s="359" t="e">
        <f t="shared" ca="1" si="4"/>
        <v>#DIV/0!</v>
      </c>
      <c r="S70" s="372">
        <f ca="1">IFERROR(INDEX('Inflation Rates'!$A$16:$H$138,MATCH('TSP Traditional'!$H71,'Inflation Rates'!$A$16:$A$138,0),8)/INDEX('Inflation Rates'!$A$16:$H$138,MATCH('TSP Traditional'!$H71,'Inflation Rates'!$A$16:$A$138,0)-1,8)-1,S69)</f>
        <v>2.0000000000000018E-2</v>
      </c>
      <c r="T70" s="372">
        <f ca="1">IFERROR(INDEX('Inflation Rates'!$A$16:$H$138,MATCH('TSP Traditional'!$H71,'Inflation Rates'!$A$16:$A$138,0),6)/INDEX('Inflation Rates'!$A$16:$H$138,MATCH('TSP Traditional'!$H71,'Inflation Rates'!$A$16:$A$138,0)-1,6)-1,T69)</f>
        <v>2.0999999999999908E-2</v>
      </c>
      <c r="U70" s="362">
        <f t="shared" ca="1" si="26"/>
        <v>2081</v>
      </c>
      <c r="V70" s="362">
        <f t="shared" ca="1" si="26"/>
        <v>181</v>
      </c>
      <c r="W70" s="362">
        <v>62</v>
      </c>
      <c r="X70" s="371" t="e">
        <f t="shared" ca="1" si="12"/>
        <v>#DIV/0!</v>
      </c>
      <c r="Y70" s="359" t="e">
        <f ca="1">IF(V70&lt;'Scenario Inputs (SI)'!$D$5,$B$7*((1+$G70)^(W70-1))*$T$2,0)</f>
        <v>#DIV/0!</v>
      </c>
      <c r="Z70" s="359">
        <v>0</v>
      </c>
      <c r="AA70" s="359" t="e">
        <f t="shared" ca="1" si="1"/>
        <v>#DIV/0!</v>
      </c>
      <c r="AB70" s="359" t="e">
        <f ca="1">IF(X70&lt;=0,0,-ABS(IF('Scenario Inputs (SI)'!$D$5&gt;'Scenario Calculations'!V70,0,IF('Scenario Inputs (SI)'!$D$5='Scenario Calculations'!V70,'Scenario Calculations'!X70*'Scenario Calculations'!$B$8,'Scenario Calculations'!AB69*(1+'Scenario Calculations'!S70)))))</f>
        <v>#DIV/0!</v>
      </c>
      <c r="AC70" s="359" t="e">
        <f t="shared" ca="1" si="2"/>
        <v>#DIV/0!</v>
      </c>
      <c r="AG70" s="372">
        <f>IFERROR(INDEX('Inflation Rates'!$A$16:$H$138,MATCH('IRA Traditional'!$H71,'Inflation Rates'!$A$16:$A$138,0),8)/INDEX('Inflation Rates'!$A$16:$H$138,MATCH('IRA Traditional'!$H71,'Inflation Rates'!$A$16:$A$138,0)-1,8)-1,AG69)</f>
        <v>2.0000000000000018E-2</v>
      </c>
      <c r="AH70" s="372">
        <f>IFERROR(INDEX('Inflation Rates'!$A$16:$H$138,MATCH('IRA Traditional'!$H71,'Inflation Rates'!$A$16:$A$138,0),6)/INDEX('Inflation Rates'!$A$16:$H$138,MATCH('IRA Traditional'!$H71,'Inflation Rates'!$A$16:$A$138,0)-1,6)-1,AH69)</f>
        <v>2.0999999999999908E-2</v>
      </c>
      <c r="AI70" s="362">
        <f t="shared" ca="1" si="27"/>
        <v>2081</v>
      </c>
      <c r="AJ70" s="362">
        <f t="shared" ca="1" si="27"/>
        <v>181</v>
      </c>
      <c r="AK70" s="362">
        <v>62</v>
      </c>
      <c r="AL70" s="371">
        <f t="shared" ca="1" si="14"/>
        <v>0</v>
      </c>
      <c r="AM70" s="359">
        <f ca="1">IF(AJ70&lt;'Scenario Inputs (SI)'!$D$5,$AH$2,0)</f>
        <v>0</v>
      </c>
      <c r="AN70" s="359">
        <v>0</v>
      </c>
      <c r="AO70" s="359">
        <f t="shared" ca="1" si="3"/>
        <v>0</v>
      </c>
      <c r="AP70" s="359">
        <f ca="1">IF(AL70&lt;=0,0,IF(AJ70&lt;60,0,IF(AJ70=60,IF('Scenario Inputs (SI)'!$D$5&lt;=60,-AL70*$AH$7,0),IF(AJ70&lt;'Scenario Inputs (SI)'!$D$5,0,IF(AJ70='Scenario Inputs (SI)'!$D$5,-$AH$7*'Scenario Calculations'!AL70,AP69*(1+AG70))))))</f>
        <v>0</v>
      </c>
      <c r="AQ70" s="359">
        <f t="shared" ca="1" si="5"/>
        <v>0</v>
      </c>
      <c r="AU70" s="372">
        <f ca="1">IFERROR(INDEX('Inflation Rates'!$A$16:$H$138,MATCH('IRA Roth'!$H70,'Inflation Rates'!$A$16:$A$138,0),8)/INDEX('Inflation Rates'!$A$16:$H$138,MATCH('IRA Roth'!$H70,'Inflation Rates'!$A$16:$A$138,0)-1,8)-1,AU69)</f>
        <v>2.0000000000000018E-2</v>
      </c>
      <c r="AV70" s="372">
        <f ca="1">IFERROR(INDEX('Inflation Rates'!$A$16:$H$138,MATCH('IRA Roth'!$H70,'Inflation Rates'!$A$16:$A$138,0),6)/INDEX('Inflation Rates'!$A$16:$H$138,MATCH('IRA Roth'!$H70,'Inflation Rates'!$A$16:$A$138,0)-1,6)-1,AV69)</f>
        <v>2.0999999999999908E-2</v>
      </c>
      <c r="AW70" s="362">
        <f t="shared" ca="1" si="28"/>
        <v>2081</v>
      </c>
      <c r="AX70" s="362">
        <f t="shared" ca="1" si="28"/>
        <v>181</v>
      </c>
      <c r="AY70" s="362">
        <v>62</v>
      </c>
      <c r="AZ70" s="371">
        <f t="shared" ca="1" si="16"/>
        <v>0</v>
      </c>
      <c r="BA70" s="359">
        <f ca="1">IF(AX70&lt;'Scenario Inputs (SI)'!$D$5,$AV$2,0)</f>
        <v>0</v>
      </c>
      <c r="BB70" s="359">
        <f t="shared" ca="1" si="6"/>
        <v>0</v>
      </c>
      <c r="BC70" s="359">
        <f t="shared" ca="1" si="7"/>
        <v>0</v>
      </c>
      <c r="BD70" s="359">
        <f ca="1">IF(AZ70&lt;=0,0,IF(AX70&lt;60,0,IF(AX70=60,IF('Scenario Inputs (SI)'!$D$5&lt;=60,-AZ70*$AV$7,0),IF(AX70&lt;'Scenario Inputs (SI)'!$D$5,0,IF(AX70='Scenario Inputs (SI)'!$D$5,-$AV$7*'Scenario Calculations'!AZ70,BD69*(1+AU70))))))</f>
        <v>0</v>
      </c>
      <c r="BE70" s="359">
        <f t="shared" ca="1" si="8"/>
        <v>0</v>
      </c>
    </row>
    <row r="71" spans="6:57" x14ac:dyDescent="0.35">
      <c r="F71" s="372">
        <f ca="1">IFERROR(INDEX('Inflation Rates'!$A$16:$H$138,MATCH('Scenario Calculations'!$H71,'Inflation Rates'!$A$16:$A$138,0),8)/INDEX('Inflation Rates'!$A$16:$H$138,MATCH('Scenario Calculations'!$H71,'Inflation Rates'!$A$16:$A$138,0)-1,8)-1,F70)</f>
        <v>2.0000000000000018E-2</v>
      </c>
      <c r="G71" s="372">
        <f ca="1">IFERROR(INDEX('Inflation Rates'!$A$16:$H$138,MATCH('Scenario Calculations'!$H71,'Inflation Rates'!$A$16:$A$138,0),6)/INDEX('Inflation Rates'!$A$16:$H$138,MATCH('Scenario Calculations'!$H71,'Inflation Rates'!$A$16:$A$138,0)-1,6)-1,G70)</f>
        <v>2.0999999999999908E-2</v>
      </c>
      <c r="H71" s="362">
        <f t="shared" ca="1" si="25"/>
        <v>2082</v>
      </c>
      <c r="I71" s="362">
        <f t="shared" ca="1" si="25"/>
        <v>182</v>
      </c>
      <c r="J71" s="362">
        <v>63</v>
      </c>
      <c r="K71" s="371" t="e">
        <f t="shared" ca="1" si="10"/>
        <v>#DIV/0!</v>
      </c>
      <c r="L71" s="359" t="e">
        <f ca="1">IF(I71&lt;'Scenario Inputs (SI)'!$D$5,$B$7*((1+$G71)^(J71-1))*$B$2,0)</f>
        <v>#DIV/0!</v>
      </c>
      <c r="M71" s="359" t="e">
        <f ca="1">IF(I71&lt;'Scenario Inputs (SI)'!$D$5,$B$3*$B$7*(1+$G71)^(J71-1),0)</f>
        <v>#DIV/0!</v>
      </c>
      <c r="N71" s="359" t="e">
        <f t="shared" ca="1" si="0"/>
        <v>#DIV/0!</v>
      </c>
      <c r="O71" s="359" t="e">
        <f ca="1">IF(K71&lt;=0,0,-ABS(IF('Scenario Inputs (SI)'!$D$5&gt;'Scenario Calculations'!I71,0,IF('Scenario Inputs (SI)'!$D$5='Scenario Calculations'!I71,'Scenario Calculations'!K71*'Scenario Calculations'!$B$8,'Scenario Calculations'!O70*(1+'Scenario Calculations'!F71)))))</f>
        <v>#DIV/0!</v>
      </c>
      <c r="P71" s="359">
        <f ca="1">IF('Scenario Inputs (SI)'!$D$7="No",0,-IF(I71&lt;'Scenario Inputs (SI)'!$D$5,0,IF('Scenario Inputs (SI)'!$D$6&gt;'Scenario Calculations'!I71,INDEX(Inputs!$D$2:$R$30,29,MATCH('Scenario Calculations'!I71,Inputs!$D$2:$R$2,0)),0))*12)</f>
        <v>0</v>
      </c>
      <c r="Q71" s="359" t="e">
        <f t="shared" ca="1" si="4"/>
        <v>#DIV/0!</v>
      </c>
      <c r="S71" s="372">
        <f ca="1">IFERROR(INDEX('Inflation Rates'!$A$16:$H$138,MATCH('TSP Traditional'!$H72,'Inflation Rates'!$A$16:$A$138,0),8)/INDEX('Inflation Rates'!$A$16:$H$138,MATCH('TSP Traditional'!$H72,'Inflation Rates'!$A$16:$A$138,0)-1,8)-1,S70)</f>
        <v>2.0000000000000018E-2</v>
      </c>
      <c r="T71" s="372">
        <f ca="1">IFERROR(INDEX('Inflation Rates'!$A$16:$H$138,MATCH('TSP Traditional'!$H72,'Inflation Rates'!$A$16:$A$138,0),6)/INDEX('Inflation Rates'!$A$16:$H$138,MATCH('TSP Traditional'!$H72,'Inflation Rates'!$A$16:$A$138,0)-1,6)-1,T70)</f>
        <v>2.0999999999999908E-2</v>
      </c>
      <c r="U71" s="362">
        <f t="shared" ca="1" si="26"/>
        <v>2082</v>
      </c>
      <c r="V71" s="362">
        <f t="shared" ca="1" si="26"/>
        <v>182</v>
      </c>
      <c r="W71" s="362">
        <v>63</v>
      </c>
      <c r="X71" s="371" t="e">
        <f t="shared" ca="1" si="12"/>
        <v>#DIV/0!</v>
      </c>
      <c r="Y71" s="359" t="e">
        <f ca="1">IF(V71&lt;'Scenario Inputs (SI)'!$D$5,$B$7*((1+$G71)^(W71-1))*$T$2,0)</f>
        <v>#DIV/0!</v>
      </c>
      <c r="Z71" s="359">
        <v>0</v>
      </c>
      <c r="AA71" s="359" t="e">
        <f t="shared" ca="1" si="1"/>
        <v>#DIV/0!</v>
      </c>
      <c r="AB71" s="359" t="e">
        <f ca="1">IF(X71&lt;=0,0,-ABS(IF('Scenario Inputs (SI)'!$D$5&gt;'Scenario Calculations'!V71,0,IF('Scenario Inputs (SI)'!$D$5='Scenario Calculations'!V71,'Scenario Calculations'!X71*'Scenario Calculations'!$B$8,'Scenario Calculations'!AB70*(1+'Scenario Calculations'!S71)))))</f>
        <v>#DIV/0!</v>
      </c>
      <c r="AC71" s="359" t="e">
        <f t="shared" ca="1" si="2"/>
        <v>#DIV/0!</v>
      </c>
      <c r="AG71" s="372">
        <f>IFERROR(INDEX('Inflation Rates'!$A$16:$H$138,MATCH('IRA Traditional'!$H72,'Inflation Rates'!$A$16:$A$138,0),8)/INDEX('Inflation Rates'!$A$16:$H$138,MATCH('IRA Traditional'!$H72,'Inflation Rates'!$A$16:$A$138,0)-1,8)-1,AG70)</f>
        <v>2.0000000000000018E-2</v>
      </c>
      <c r="AH71" s="372">
        <f>IFERROR(INDEX('Inflation Rates'!$A$16:$H$138,MATCH('IRA Traditional'!$H72,'Inflation Rates'!$A$16:$A$138,0),6)/INDEX('Inflation Rates'!$A$16:$H$138,MATCH('IRA Traditional'!$H72,'Inflation Rates'!$A$16:$A$138,0)-1,6)-1,AH70)</f>
        <v>2.0999999999999908E-2</v>
      </c>
      <c r="AI71" s="362">
        <f t="shared" ca="1" si="27"/>
        <v>2082</v>
      </c>
      <c r="AJ71" s="362">
        <f t="shared" ca="1" si="27"/>
        <v>182</v>
      </c>
      <c r="AK71" s="362">
        <v>63</v>
      </c>
      <c r="AL71" s="371">
        <f t="shared" ca="1" si="14"/>
        <v>0</v>
      </c>
      <c r="AM71" s="359">
        <f ca="1">IF(AJ71&lt;'Scenario Inputs (SI)'!$D$5,$AH$2,0)</f>
        <v>0</v>
      </c>
      <c r="AN71" s="359">
        <v>0</v>
      </c>
      <c r="AO71" s="359">
        <f t="shared" ca="1" si="3"/>
        <v>0</v>
      </c>
      <c r="AP71" s="359">
        <f ca="1">IF(AL71&lt;=0,0,IF(AJ71&lt;60,0,IF(AJ71=60,IF('Scenario Inputs (SI)'!$D$5&lt;=60,-AL71*$AH$7,0),IF(AJ71&lt;'Scenario Inputs (SI)'!$D$5,0,IF(AJ71='Scenario Inputs (SI)'!$D$5,-$AH$7*'Scenario Calculations'!AL71,AP70*(1+AG71))))))</f>
        <v>0</v>
      </c>
      <c r="AQ71" s="359">
        <f t="shared" ca="1" si="5"/>
        <v>0</v>
      </c>
      <c r="AU71" s="372">
        <f ca="1">IFERROR(INDEX('Inflation Rates'!$A$16:$H$138,MATCH('IRA Roth'!$H71,'Inflation Rates'!$A$16:$A$138,0),8)/INDEX('Inflation Rates'!$A$16:$H$138,MATCH('IRA Roth'!$H71,'Inflation Rates'!$A$16:$A$138,0)-1,8)-1,AU70)</f>
        <v>2.0000000000000018E-2</v>
      </c>
      <c r="AV71" s="372">
        <f ca="1">IFERROR(INDEX('Inflation Rates'!$A$16:$H$138,MATCH('IRA Roth'!$H71,'Inflation Rates'!$A$16:$A$138,0),6)/INDEX('Inflation Rates'!$A$16:$H$138,MATCH('IRA Roth'!$H71,'Inflation Rates'!$A$16:$A$138,0)-1,6)-1,AV70)</f>
        <v>2.0999999999999908E-2</v>
      </c>
      <c r="AW71" s="362">
        <f t="shared" ca="1" si="28"/>
        <v>2082</v>
      </c>
      <c r="AX71" s="362">
        <f t="shared" ca="1" si="28"/>
        <v>182</v>
      </c>
      <c r="AY71" s="362">
        <v>63</v>
      </c>
      <c r="AZ71" s="371">
        <f t="shared" ca="1" si="16"/>
        <v>0</v>
      </c>
      <c r="BA71" s="359">
        <f ca="1">IF(AX71&lt;'Scenario Inputs (SI)'!$D$5,$AV$2,0)</f>
        <v>0</v>
      </c>
      <c r="BB71" s="359">
        <f t="shared" ca="1" si="6"/>
        <v>0</v>
      </c>
      <c r="BC71" s="359">
        <f t="shared" ca="1" si="7"/>
        <v>0</v>
      </c>
      <c r="BD71" s="359">
        <f ca="1">IF(AZ71&lt;=0,0,IF(AX71&lt;60,0,IF(AX71=60,IF('Scenario Inputs (SI)'!$D$5&lt;=60,-AZ71*$AV$7,0),IF(AX71&lt;'Scenario Inputs (SI)'!$D$5,0,IF(AX71='Scenario Inputs (SI)'!$D$5,-$AV$7*'Scenario Calculations'!AZ71,BD70*(1+AU71))))))</f>
        <v>0</v>
      </c>
      <c r="BE71" s="359">
        <f t="shared" ca="1" si="8"/>
        <v>0</v>
      </c>
    </row>
    <row r="72" spans="6:57" x14ac:dyDescent="0.35">
      <c r="F72" s="372">
        <f ca="1">IFERROR(INDEX('Inflation Rates'!$A$16:$H$138,MATCH('Scenario Calculations'!$H72,'Inflation Rates'!$A$16:$A$138,0),8)/INDEX('Inflation Rates'!$A$16:$H$138,MATCH('Scenario Calculations'!$H72,'Inflation Rates'!$A$16:$A$138,0)-1,8)-1,F71)</f>
        <v>2.0000000000000018E-2</v>
      </c>
      <c r="G72" s="372">
        <f ca="1">IFERROR(INDEX('Inflation Rates'!$A$16:$H$138,MATCH('Scenario Calculations'!$H72,'Inflation Rates'!$A$16:$A$138,0),6)/INDEX('Inflation Rates'!$A$16:$H$138,MATCH('Scenario Calculations'!$H72,'Inflation Rates'!$A$16:$A$138,0)-1,6)-1,G71)</f>
        <v>2.0999999999999908E-2</v>
      </c>
      <c r="H72" s="362">
        <f t="shared" ca="1" si="25"/>
        <v>2083</v>
      </c>
      <c r="I72" s="362">
        <f t="shared" ca="1" si="25"/>
        <v>183</v>
      </c>
      <c r="J72" s="362">
        <v>64</v>
      </c>
      <c r="K72" s="371" t="e">
        <f t="shared" ca="1" si="10"/>
        <v>#DIV/0!</v>
      </c>
      <c r="L72" s="359" t="e">
        <f ca="1">IF(I72&lt;'Scenario Inputs (SI)'!$D$5,$B$7*((1+$G72)^(J72-1))*$B$2,0)</f>
        <v>#DIV/0!</v>
      </c>
      <c r="M72" s="359" t="e">
        <f ca="1">IF(I72&lt;'Scenario Inputs (SI)'!$D$5,$B$3*$B$7*(1+$G72)^(J72-1),0)</f>
        <v>#DIV/0!</v>
      </c>
      <c r="N72" s="359" t="e">
        <f t="shared" ca="1" si="0"/>
        <v>#DIV/0!</v>
      </c>
      <c r="O72" s="359" t="e">
        <f ca="1">IF(K72&lt;=0,0,-ABS(IF('Scenario Inputs (SI)'!$D$5&gt;'Scenario Calculations'!I72,0,IF('Scenario Inputs (SI)'!$D$5='Scenario Calculations'!I72,'Scenario Calculations'!K72*'Scenario Calculations'!$B$8,'Scenario Calculations'!O71*(1+'Scenario Calculations'!F72)))))</f>
        <v>#DIV/0!</v>
      </c>
      <c r="P72" s="359">
        <f ca="1">IF('Scenario Inputs (SI)'!$D$7="No",0,-IF(I72&lt;'Scenario Inputs (SI)'!$D$5,0,IF('Scenario Inputs (SI)'!$D$6&gt;'Scenario Calculations'!I72,INDEX(Inputs!$D$2:$R$30,29,MATCH('Scenario Calculations'!I72,Inputs!$D$2:$R$2,0)),0))*12)</f>
        <v>0</v>
      </c>
      <c r="Q72" s="359" t="e">
        <f t="shared" ca="1" si="4"/>
        <v>#DIV/0!</v>
      </c>
      <c r="S72" s="372">
        <f ca="1">IFERROR(INDEX('Inflation Rates'!$A$16:$H$138,MATCH('TSP Traditional'!$H73,'Inflation Rates'!$A$16:$A$138,0),8)/INDEX('Inflation Rates'!$A$16:$H$138,MATCH('TSP Traditional'!$H73,'Inflation Rates'!$A$16:$A$138,0)-1,8)-1,S71)</f>
        <v>2.0000000000000018E-2</v>
      </c>
      <c r="T72" s="372">
        <f ca="1">IFERROR(INDEX('Inflation Rates'!$A$16:$H$138,MATCH('TSP Traditional'!$H73,'Inflation Rates'!$A$16:$A$138,0),6)/INDEX('Inflation Rates'!$A$16:$H$138,MATCH('TSP Traditional'!$H73,'Inflation Rates'!$A$16:$A$138,0)-1,6)-1,T71)</f>
        <v>2.0999999999999908E-2</v>
      </c>
      <c r="U72" s="362">
        <f t="shared" ca="1" si="26"/>
        <v>2083</v>
      </c>
      <c r="V72" s="362">
        <f t="shared" ca="1" si="26"/>
        <v>183</v>
      </c>
      <c r="W72" s="362">
        <v>64</v>
      </c>
      <c r="X72" s="371" t="e">
        <f t="shared" ca="1" si="12"/>
        <v>#DIV/0!</v>
      </c>
      <c r="Y72" s="359" t="e">
        <f ca="1">IF(V72&lt;'Scenario Inputs (SI)'!$D$5,$B$7*((1+$G72)^(W72-1))*$T$2,0)</f>
        <v>#DIV/0!</v>
      </c>
      <c r="Z72" s="359">
        <v>0</v>
      </c>
      <c r="AA72" s="359" t="e">
        <f t="shared" ca="1" si="1"/>
        <v>#DIV/0!</v>
      </c>
      <c r="AB72" s="359" t="e">
        <f ca="1">IF(X72&lt;=0,0,-ABS(IF('Scenario Inputs (SI)'!$D$5&gt;'Scenario Calculations'!V72,0,IF('Scenario Inputs (SI)'!$D$5='Scenario Calculations'!V72,'Scenario Calculations'!X72*'Scenario Calculations'!$B$8,'Scenario Calculations'!AB71*(1+'Scenario Calculations'!S72)))))</f>
        <v>#DIV/0!</v>
      </c>
      <c r="AC72" s="359" t="e">
        <f t="shared" ca="1" si="2"/>
        <v>#DIV/0!</v>
      </c>
      <c r="AG72" s="372">
        <f>IFERROR(INDEX('Inflation Rates'!$A$16:$H$138,MATCH('IRA Traditional'!$H73,'Inflation Rates'!$A$16:$A$138,0),8)/INDEX('Inflation Rates'!$A$16:$H$138,MATCH('IRA Traditional'!$H73,'Inflation Rates'!$A$16:$A$138,0)-1,8)-1,AG71)</f>
        <v>2.0000000000000018E-2</v>
      </c>
      <c r="AH72" s="372">
        <f>IFERROR(INDEX('Inflation Rates'!$A$16:$H$138,MATCH('IRA Traditional'!$H73,'Inflation Rates'!$A$16:$A$138,0),6)/INDEX('Inflation Rates'!$A$16:$H$138,MATCH('IRA Traditional'!$H73,'Inflation Rates'!$A$16:$A$138,0)-1,6)-1,AH71)</f>
        <v>2.0999999999999908E-2</v>
      </c>
      <c r="AI72" s="362">
        <f t="shared" ca="1" si="27"/>
        <v>2083</v>
      </c>
      <c r="AJ72" s="362">
        <f t="shared" ca="1" si="27"/>
        <v>183</v>
      </c>
      <c r="AK72" s="362">
        <v>64</v>
      </c>
      <c r="AL72" s="371">
        <f t="shared" ca="1" si="14"/>
        <v>0</v>
      </c>
      <c r="AM72" s="359">
        <f ca="1">IF(AJ72&lt;'Scenario Inputs (SI)'!$D$5,$AH$2,0)</f>
        <v>0</v>
      </c>
      <c r="AN72" s="359">
        <v>0</v>
      </c>
      <c r="AO72" s="359">
        <f t="shared" ca="1" si="3"/>
        <v>0</v>
      </c>
      <c r="AP72" s="359">
        <f ca="1">IF(AL72&lt;=0,0,IF(AJ72&lt;60,0,IF(AJ72=60,IF('Scenario Inputs (SI)'!$D$5&lt;=60,-AL72*$AH$7,0),IF(AJ72&lt;'Scenario Inputs (SI)'!$D$5,0,IF(AJ72='Scenario Inputs (SI)'!$D$5,-$AH$7*'Scenario Calculations'!AL72,AP71*(1+AG72))))))</f>
        <v>0</v>
      </c>
      <c r="AQ72" s="359">
        <f t="shared" ca="1" si="5"/>
        <v>0</v>
      </c>
      <c r="AU72" s="372">
        <f ca="1">IFERROR(INDEX('Inflation Rates'!$A$16:$H$138,MATCH('IRA Roth'!$H72,'Inflation Rates'!$A$16:$A$138,0),8)/INDEX('Inflation Rates'!$A$16:$H$138,MATCH('IRA Roth'!$H72,'Inflation Rates'!$A$16:$A$138,0)-1,8)-1,AU71)</f>
        <v>2.0000000000000018E-2</v>
      </c>
      <c r="AV72" s="372">
        <f ca="1">IFERROR(INDEX('Inflation Rates'!$A$16:$H$138,MATCH('IRA Roth'!$H72,'Inflation Rates'!$A$16:$A$138,0),6)/INDEX('Inflation Rates'!$A$16:$H$138,MATCH('IRA Roth'!$H72,'Inflation Rates'!$A$16:$A$138,0)-1,6)-1,AV71)</f>
        <v>2.0999999999999908E-2</v>
      </c>
      <c r="AW72" s="362">
        <f t="shared" ca="1" si="28"/>
        <v>2083</v>
      </c>
      <c r="AX72" s="362">
        <f t="shared" ca="1" si="28"/>
        <v>183</v>
      </c>
      <c r="AY72" s="362">
        <v>64</v>
      </c>
      <c r="AZ72" s="371">
        <f t="shared" ca="1" si="16"/>
        <v>0</v>
      </c>
      <c r="BA72" s="359">
        <f ca="1">IF(AX72&lt;'Scenario Inputs (SI)'!$D$5,$AV$2,0)</f>
        <v>0</v>
      </c>
      <c r="BB72" s="359">
        <f t="shared" ca="1" si="6"/>
        <v>0</v>
      </c>
      <c r="BC72" s="359">
        <f t="shared" ca="1" si="7"/>
        <v>0</v>
      </c>
      <c r="BD72" s="359">
        <f ca="1">IF(AZ72&lt;=0,0,IF(AX72&lt;60,0,IF(AX72=60,IF('Scenario Inputs (SI)'!$D$5&lt;=60,-AZ72*$AV$7,0),IF(AX72&lt;'Scenario Inputs (SI)'!$D$5,0,IF(AX72='Scenario Inputs (SI)'!$D$5,-$AV$7*'Scenario Calculations'!AZ72,BD71*(1+AU72))))))</f>
        <v>0</v>
      </c>
      <c r="BE72" s="359">
        <f t="shared" ca="1" si="8"/>
        <v>0</v>
      </c>
    </row>
    <row r="73" spans="6:57" x14ac:dyDescent="0.35">
      <c r="F73" s="372">
        <f ca="1">IFERROR(INDEX('Inflation Rates'!$A$16:$H$138,MATCH('Scenario Calculations'!$H73,'Inflation Rates'!$A$16:$A$138,0),8)/INDEX('Inflation Rates'!$A$16:$H$138,MATCH('Scenario Calculations'!$H73,'Inflation Rates'!$A$16:$A$138,0)-1,8)-1,F72)</f>
        <v>2.0000000000000018E-2</v>
      </c>
      <c r="G73" s="372">
        <f ca="1">IFERROR(INDEX('Inflation Rates'!$A$16:$H$138,MATCH('Scenario Calculations'!$H73,'Inflation Rates'!$A$16:$A$138,0),6)/INDEX('Inflation Rates'!$A$16:$H$138,MATCH('Scenario Calculations'!$H73,'Inflation Rates'!$A$16:$A$138,0)-1,6)-1,G72)</f>
        <v>2.0999999999999908E-2</v>
      </c>
      <c r="H73" s="362">
        <f t="shared" ca="1" si="25"/>
        <v>2084</v>
      </c>
      <c r="I73" s="362">
        <f t="shared" ca="1" si="25"/>
        <v>184</v>
      </c>
      <c r="J73" s="362">
        <v>65</v>
      </c>
      <c r="K73" s="371" t="e">
        <f t="shared" ca="1" si="10"/>
        <v>#DIV/0!</v>
      </c>
      <c r="L73" s="359" t="e">
        <f ca="1">IF(I73&lt;'Scenario Inputs (SI)'!$D$5,$B$7*((1+$G73)^(J73-1))*$B$2,0)</f>
        <v>#DIV/0!</v>
      </c>
      <c r="M73" s="359" t="e">
        <f ca="1">IF(I73&lt;'Scenario Inputs (SI)'!$D$5,$B$3*$B$7*(1+$G73)^(J73-1),0)</f>
        <v>#DIV/0!</v>
      </c>
      <c r="N73" s="359" t="e">
        <f t="shared" ref="N73:N136" ca="1" si="29">(K73+(L73+M73)*0.5)*$B$6</f>
        <v>#DIV/0!</v>
      </c>
      <c r="O73" s="359" t="e">
        <f ca="1">IF(K73&lt;=0,0,-ABS(IF('Scenario Inputs (SI)'!$D$5&gt;'Scenario Calculations'!I73,0,IF('Scenario Inputs (SI)'!$D$5='Scenario Calculations'!I73,'Scenario Calculations'!K73*'Scenario Calculations'!$B$8,'Scenario Calculations'!O72*(1+'Scenario Calculations'!F73)))))</f>
        <v>#DIV/0!</v>
      </c>
      <c r="P73" s="359">
        <f ca="1">IF('Scenario Inputs (SI)'!$D$7="No",0,-IF(I73&lt;'Scenario Inputs (SI)'!$D$5,0,IF('Scenario Inputs (SI)'!$D$6&gt;'Scenario Calculations'!I73,INDEX(Inputs!$D$2:$R$30,29,MATCH('Scenario Calculations'!I73,Inputs!$D$2:$R$2,0)),0))*12)</f>
        <v>0</v>
      </c>
      <c r="Q73" s="359" t="e">
        <f t="shared" ca="1" si="4"/>
        <v>#DIV/0!</v>
      </c>
      <c r="S73" s="372">
        <f ca="1">IFERROR(INDEX('Inflation Rates'!$A$16:$H$138,MATCH('TSP Traditional'!$H74,'Inflation Rates'!$A$16:$A$138,0),8)/INDEX('Inflation Rates'!$A$16:$H$138,MATCH('TSP Traditional'!$H74,'Inflation Rates'!$A$16:$A$138,0)-1,8)-1,S72)</f>
        <v>2.0000000000000018E-2</v>
      </c>
      <c r="T73" s="372">
        <f ca="1">IFERROR(INDEX('Inflation Rates'!$A$16:$H$138,MATCH('TSP Traditional'!$H74,'Inflation Rates'!$A$16:$A$138,0),6)/INDEX('Inflation Rates'!$A$16:$H$138,MATCH('TSP Traditional'!$H74,'Inflation Rates'!$A$16:$A$138,0)-1,6)-1,T72)</f>
        <v>2.0999999999999908E-2</v>
      </c>
      <c r="U73" s="362">
        <f t="shared" ca="1" si="26"/>
        <v>2084</v>
      </c>
      <c r="V73" s="362">
        <f t="shared" ca="1" si="26"/>
        <v>184</v>
      </c>
      <c r="W73" s="362">
        <v>65</v>
      </c>
      <c r="X73" s="371" t="e">
        <f t="shared" ca="1" si="12"/>
        <v>#DIV/0!</v>
      </c>
      <c r="Y73" s="359" t="e">
        <f ca="1">IF(V73&lt;'Scenario Inputs (SI)'!$D$5,$B$7*((1+$G73)^(W73-1))*$T$2,0)</f>
        <v>#DIV/0!</v>
      </c>
      <c r="Z73" s="359">
        <v>0</v>
      </c>
      <c r="AA73" s="359" t="e">
        <f t="shared" ref="AA73:AA136" ca="1" si="30">(X73+(Y73+Z73)*0.5)*$T$5</f>
        <v>#DIV/0!</v>
      </c>
      <c r="AB73" s="359" t="e">
        <f ca="1">IF(X73&lt;=0,0,-ABS(IF('Scenario Inputs (SI)'!$D$5&gt;'Scenario Calculations'!V73,0,IF('Scenario Inputs (SI)'!$D$5='Scenario Calculations'!V73,'Scenario Calculations'!X73*'Scenario Calculations'!$B$8,'Scenario Calculations'!AB72*(1+'Scenario Calculations'!S73)))))</f>
        <v>#DIV/0!</v>
      </c>
      <c r="AC73" s="359" t="e">
        <f t="shared" ref="AC73:AC136" ca="1" si="31">IF(SUM(X73:AB73)&lt;0,0,SUM(X73:AB73))</f>
        <v>#DIV/0!</v>
      </c>
      <c r="AG73" s="372">
        <f>IFERROR(INDEX('Inflation Rates'!$A$16:$H$138,MATCH('IRA Traditional'!$H74,'Inflation Rates'!$A$16:$A$138,0),8)/INDEX('Inflation Rates'!$A$16:$H$138,MATCH('IRA Traditional'!$H74,'Inflation Rates'!$A$16:$A$138,0)-1,8)-1,AG72)</f>
        <v>2.0000000000000018E-2</v>
      </c>
      <c r="AH73" s="372">
        <f>IFERROR(INDEX('Inflation Rates'!$A$16:$H$138,MATCH('IRA Traditional'!$H74,'Inflation Rates'!$A$16:$A$138,0),6)/INDEX('Inflation Rates'!$A$16:$H$138,MATCH('IRA Traditional'!$H74,'Inflation Rates'!$A$16:$A$138,0)-1,6)-1,AH72)</f>
        <v>2.0999999999999908E-2</v>
      </c>
      <c r="AI73" s="362">
        <f t="shared" ca="1" si="27"/>
        <v>2084</v>
      </c>
      <c r="AJ73" s="362">
        <f t="shared" ca="1" si="27"/>
        <v>184</v>
      </c>
      <c r="AK73" s="362">
        <v>65</v>
      </c>
      <c r="AL73" s="371">
        <f t="shared" ca="1" si="14"/>
        <v>0</v>
      </c>
      <c r="AM73" s="359">
        <f ca="1">IF(AJ73&lt;'Scenario Inputs (SI)'!$D$5,$AH$2,0)</f>
        <v>0</v>
      </c>
      <c r="AN73" s="359">
        <v>0</v>
      </c>
      <c r="AO73" s="359">
        <f t="shared" ref="AO73:AO136" ca="1" si="32">(AL73+(AM73+AN73)*0.5)*$B$6</f>
        <v>0</v>
      </c>
      <c r="AP73" s="359">
        <f ca="1">IF(AL73&lt;=0,0,IF(AJ73&lt;60,0,IF(AJ73=60,IF('Scenario Inputs (SI)'!$D$5&lt;=60,-AL73*$AH$7,0),IF(AJ73&lt;'Scenario Inputs (SI)'!$D$5,0,IF(AJ73='Scenario Inputs (SI)'!$D$5,-$AH$7*'Scenario Calculations'!AL73,AP72*(1+AG73))))))</f>
        <v>0</v>
      </c>
      <c r="AQ73" s="359">
        <f t="shared" ca="1" si="5"/>
        <v>0</v>
      </c>
      <c r="AU73" s="372">
        <f ca="1">IFERROR(INDEX('Inflation Rates'!$A$16:$H$138,MATCH('IRA Roth'!$H73,'Inflation Rates'!$A$16:$A$138,0),8)/INDEX('Inflation Rates'!$A$16:$H$138,MATCH('IRA Roth'!$H73,'Inflation Rates'!$A$16:$A$138,0)-1,8)-1,AU72)</f>
        <v>2.0000000000000018E-2</v>
      </c>
      <c r="AV73" s="372">
        <f ca="1">IFERROR(INDEX('Inflation Rates'!$A$16:$H$138,MATCH('IRA Roth'!$H73,'Inflation Rates'!$A$16:$A$138,0),6)/INDEX('Inflation Rates'!$A$16:$H$138,MATCH('IRA Roth'!$H73,'Inflation Rates'!$A$16:$A$138,0)-1,6)-1,AV72)</f>
        <v>2.0999999999999908E-2</v>
      </c>
      <c r="AW73" s="362">
        <f t="shared" ca="1" si="28"/>
        <v>2084</v>
      </c>
      <c r="AX73" s="362">
        <f t="shared" ca="1" si="28"/>
        <v>184</v>
      </c>
      <c r="AY73" s="362">
        <v>65</v>
      </c>
      <c r="AZ73" s="371">
        <f t="shared" ca="1" si="16"/>
        <v>0</v>
      </c>
      <c r="BA73" s="359">
        <f ca="1">IF(AX73&lt;'Scenario Inputs (SI)'!$D$5,$AV$2,0)</f>
        <v>0</v>
      </c>
      <c r="BB73" s="359">
        <f t="shared" ca="1" si="6"/>
        <v>0</v>
      </c>
      <c r="BC73" s="359">
        <f t="shared" ca="1" si="7"/>
        <v>0</v>
      </c>
      <c r="BD73" s="359">
        <f ca="1">IF(AZ73&lt;=0,0,IF(AX73&lt;60,0,IF(AX73=60,IF('Scenario Inputs (SI)'!$D$5&lt;=60,-AZ73*$AV$7,0),IF(AX73&lt;'Scenario Inputs (SI)'!$D$5,0,IF(AX73='Scenario Inputs (SI)'!$D$5,-$AV$7*'Scenario Calculations'!AZ73,BD72*(1+AU73))))))</f>
        <v>0</v>
      </c>
      <c r="BE73" s="359">
        <f t="shared" ca="1" si="8"/>
        <v>0</v>
      </c>
    </row>
    <row r="74" spans="6:57" x14ac:dyDescent="0.35">
      <c r="F74" s="372">
        <f ca="1">IFERROR(INDEX('Inflation Rates'!$A$16:$H$138,MATCH('Scenario Calculations'!$H74,'Inflation Rates'!$A$16:$A$138,0),8)/INDEX('Inflation Rates'!$A$16:$H$138,MATCH('Scenario Calculations'!$H74,'Inflation Rates'!$A$16:$A$138,0)-1,8)-1,F73)</f>
        <v>2.0000000000000018E-2</v>
      </c>
      <c r="G74" s="372">
        <f ca="1">IFERROR(INDEX('Inflation Rates'!$A$16:$H$138,MATCH('Scenario Calculations'!$H74,'Inflation Rates'!$A$16:$A$138,0),6)/INDEX('Inflation Rates'!$A$16:$H$138,MATCH('Scenario Calculations'!$H74,'Inflation Rates'!$A$16:$A$138,0)-1,6)-1,G73)</f>
        <v>2.0999999999999908E-2</v>
      </c>
      <c r="H74" s="362">
        <f t="shared" ca="1" si="25"/>
        <v>2085</v>
      </c>
      <c r="I74" s="362">
        <f t="shared" ca="1" si="25"/>
        <v>185</v>
      </c>
      <c r="J74" s="362">
        <v>66</v>
      </c>
      <c r="K74" s="371" t="e">
        <f t="shared" ca="1" si="10"/>
        <v>#DIV/0!</v>
      </c>
      <c r="L74" s="359" t="e">
        <f ca="1">IF(I74&lt;'Scenario Inputs (SI)'!$D$5,$B$7*((1+$G74)^(J74-1))*$B$2,0)</f>
        <v>#DIV/0!</v>
      </c>
      <c r="M74" s="359" t="e">
        <f ca="1">IF(I74&lt;'Scenario Inputs (SI)'!$D$5,$B$3*$B$7*(1+$G74)^(J74-1),0)</f>
        <v>#DIV/0!</v>
      </c>
      <c r="N74" s="359" t="e">
        <f t="shared" ca="1" si="29"/>
        <v>#DIV/0!</v>
      </c>
      <c r="O74" s="359" t="e">
        <f ca="1">IF(K74&lt;=0,0,-ABS(IF('Scenario Inputs (SI)'!$D$5&gt;'Scenario Calculations'!I74,0,IF('Scenario Inputs (SI)'!$D$5='Scenario Calculations'!I74,'Scenario Calculations'!K74*'Scenario Calculations'!$B$8,'Scenario Calculations'!O73*(1+'Scenario Calculations'!F74)))))</f>
        <v>#DIV/0!</v>
      </c>
      <c r="P74" s="359">
        <f ca="1">IF('Scenario Inputs (SI)'!$D$7="No",0,-IF(I74&lt;'Scenario Inputs (SI)'!$D$5,0,IF('Scenario Inputs (SI)'!$D$6&gt;'Scenario Calculations'!I74,INDEX(Inputs!$D$2:$R$30,29,MATCH('Scenario Calculations'!I74,Inputs!$D$2:$R$2,0)),0))*12)</f>
        <v>0</v>
      </c>
      <c r="Q74" s="359" t="e">
        <f t="shared" ref="Q74:Q137" ca="1" si="33">IF(SUM(K74:P74)&lt;0,0,SUM(K74:P74))</f>
        <v>#DIV/0!</v>
      </c>
      <c r="S74" s="372">
        <f ca="1">IFERROR(INDEX('Inflation Rates'!$A$16:$H$138,MATCH('TSP Traditional'!$H75,'Inflation Rates'!$A$16:$A$138,0),8)/INDEX('Inflation Rates'!$A$16:$H$138,MATCH('TSP Traditional'!$H75,'Inflation Rates'!$A$16:$A$138,0)-1,8)-1,S73)</f>
        <v>2.0000000000000018E-2</v>
      </c>
      <c r="T74" s="372">
        <f ca="1">IFERROR(INDEX('Inflation Rates'!$A$16:$H$138,MATCH('TSP Traditional'!$H75,'Inflation Rates'!$A$16:$A$138,0),6)/INDEX('Inflation Rates'!$A$16:$H$138,MATCH('TSP Traditional'!$H75,'Inflation Rates'!$A$16:$A$138,0)-1,6)-1,T73)</f>
        <v>2.0999999999999908E-2</v>
      </c>
      <c r="U74" s="362">
        <f t="shared" ca="1" si="26"/>
        <v>2085</v>
      </c>
      <c r="V74" s="362">
        <f t="shared" ca="1" si="26"/>
        <v>185</v>
      </c>
      <c r="W74" s="362">
        <v>66</v>
      </c>
      <c r="X74" s="371" t="e">
        <f t="shared" ca="1" si="12"/>
        <v>#DIV/0!</v>
      </c>
      <c r="Y74" s="359" t="e">
        <f ca="1">IF(V74&lt;'Scenario Inputs (SI)'!$D$5,$B$7*((1+$G74)^(W74-1))*$T$2,0)</f>
        <v>#DIV/0!</v>
      </c>
      <c r="Z74" s="359">
        <v>0</v>
      </c>
      <c r="AA74" s="359" t="e">
        <f t="shared" ca="1" si="30"/>
        <v>#DIV/0!</v>
      </c>
      <c r="AB74" s="359" t="e">
        <f ca="1">IF(X74&lt;=0,0,-ABS(IF('Scenario Inputs (SI)'!$D$5&gt;'Scenario Calculations'!V74,0,IF('Scenario Inputs (SI)'!$D$5='Scenario Calculations'!V74,'Scenario Calculations'!X74*'Scenario Calculations'!$B$8,'Scenario Calculations'!AB73*(1+'Scenario Calculations'!S74)))))</f>
        <v>#DIV/0!</v>
      </c>
      <c r="AC74" s="359" t="e">
        <f t="shared" ca="1" si="31"/>
        <v>#DIV/0!</v>
      </c>
      <c r="AG74" s="372">
        <f>IFERROR(INDEX('Inflation Rates'!$A$16:$H$138,MATCH('IRA Traditional'!$H75,'Inflation Rates'!$A$16:$A$138,0),8)/INDEX('Inflation Rates'!$A$16:$H$138,MATCH('IRA Traditional'!$H75,'Inflation Rates'!$A$16:$A$138,0)-1,8)-1,AG73)</f>
        <v>2.0000000000000018E-2</v>
      </c>
      <c r="AH74" s="372">
        <f>IFERROR(INDEX('Inflation Rates'!$A$16:$H$138,MATCH('IRA Traditional'!$H75,'Inflation Rates'!$A$16:$A$138,0),6)/INDEX('Inflation Rates'!$A$16:$H$138,MATCH('IRA Traditional'!$H75,'Inflation Rates'!$A$16:$A$138,0)-1,6)-1,AH73)</f>
        <v>2.0999999999999908E-2</v>
      </c>
      <c r="AI74" s="362">
        <f t="shared" ca="1" si="27"/>
        <v>2085</v>
      </c>
      <c r="AJ74" s="362">
        <f t="shared" ca="1" si="27"/>
        <v>185</v>
      </c>
      <c r="AK74" s="362">
        <v>66</v>
      </c>
      <c r="AL74" s="371">
        <f t="shared" ca="1" si="14"/>
        <v>0</v>
      </c>
      <c r="AM74" s="359">
        <f ca="1">IF(AJ74&lt;'Scenario Inputs (SI)'!$D$5,$AH$2,0)</f>
        <v>0</v>
      </c>
      <c r="AN74" s="359">
        <v>0</v>
      </c>
      <c r="AO74" s="359">
        <f t="shared" ca="1" si="32"/>
        <v>0</v>
      </c>
      <c r="AP74" s="359">
        <f ca="1">IF(AL74&lt;=0,0,IF(AJ74&lt;60,0,IF(AJ74=60,IF('Scenario Inputs (SI)'!$D$5&lt;=60,-AL74*$AH$7,0),IF(AJ74&lt;'Scenario Inputs (SI)'!$D$5,0,IF(AJ74='Scenario Inputs (SI)'!$D$5,-$AH$7*'Scenario Calculations'!AL74,AP73*(1+AG74))))))</f>
        <v>0</v>
      </c>
      <c r="AQ74" s="359">
        <f t="shared" ref="AQ74:AQ137" ca="1" si="34">IF(SUM(AL74:AP74)&lt;0,0,SUM(AL74:AP74))</f>
        <v>0</v>
      </c>
      <c r="AU74" s="372">
        <f ca="1">IFERROR(INDEX('Inflation Rates'!$A$16:$H$138,MATCH('IRA Roth'!$H74,'Inflation Rates'!$A$16:$A$138,0),8)/INDEX('Inflation Rates'!$A$16:$H$138,MATCH('IRA Roth'!$H74,'Inflation Rates'!$A$16:$A$138,0)-1,8)-1,AU73)</f>
        <v>2.0000000000000018E-2</v>
      </c>
      <c r="AV74" s="372">
        <f ca="1">IFERROR(INDEX('Inflation Rates'!$A$16:$H$138,MATCH('IRA Roth'!$H74,'Inflation Rates'!$A$16:$A$138,0),6)/INDEX('Inflation Rates'!$A$16:$H$138,MATCH('IRA Roth'!$H74,'Inflation Rates'!$A$16:$A$138,0)-1,6)-1,AV73)</f>
        <v>2.0999999999999908E-2</v>
      </c>
      <c r="AW74" s="362">
        <f t="shared" ca="1" si="28"/>
        <v>2085</v>
      </c>
      <c r="AX74" s="362">
        <f t="shared" ca="1" si="28"/>
        <v>185</v>
      </c>
      <c r="AY74" s="362">
        <v>66</v>
      </c>
      <c r="AZ74" s="371">
        <f t="shared" ca="1" si="16"/>
        <v>0</v>
      </c>
      <c r="BA74" s="359">
        <f ca="1">IF(AX74&lt;'Scenario Inputs (SI)'!$D$5,$AV$2,0)</f>
        <v>0</v>
      </c>
      <c r="BB74" s="359">
        <f t="shared" ref="BB74:BB137" ca="1" si="35">IF(AX74&lt;BE$7+1,($B$12+IF($B$3&gt;$B$14,0.04,IF($B$3&gt;$B$13,($B$13+($B$3-$B$13)*0.5),$B$3)))*$B$7*(1+$G74)^(AY74-1),0)</f>
        <v>0</v>
      </c>
      <c r="BC74" s="359">
        <f t="shared" ref="BC74:BC137" ca="1" si="36">(AZ74+(BA74+BB74)*0.5)*$AV$6</f>
        <v>0</v>
      </c>
      <c r="BD74" s="359">
        <f ca="1">IF(AZ74&lt;=0,0,IF(AX74&lt;60,0,IF(AX74=60,IF('Scenario Inputs (SI)'!$D$5&lt;=60,-AZ74*$AV$7,0),IF(AX74&lt;'Scenario Inputs (SI)'!$D$5,0,IF(AX74='Scenario Inputs (SI)'!$D$5,-$AV$7*'Scenario Calculations'!AZ74,BD73*(1+AU74))))))</f>
        <v>0</v>
      </c>
      <c r="BE74" s="359">
        <f t="shared" ref="BE74:BE137" ca="1" si="37">IF(SUM(AZ74:BD74)&lt;0,0,SUM(AZ74:BD74))</f>
        <v>0</v>
      </c>
    </row>
    <row r="75" spans="6:57" x14ac:dyDescent="0.35">
      <c r="F75" s="372">
        <f ca="1">IFERROR(INDEX('Inflation Rates'!$A$16:$H$138,MATCH('Scenario Calculations'!$H75,'Inflation Rates'!$A$16:$A$138,0),8)/INDEX('Inflation Rates'!$A$16:$H$138,MATCH('Scenario Calculations'!$H75,'Inflation Rates'!$A$16:$A$138,0)-1,8)-1,F74)</f>
        <v>2.0000000000000018E-2</v>
      </c>
      <c r="G75" s="372">
        <f ca="1">IFERROR(INDEX('Inflation Rates'!$A$16:$H$138,MATCH('Scenario Calculations'!$H75,'Inflation Rates'!$A$16:$A$138,0),6)/INDEX('Inflation Rates'!$A$16:$H$138,MATCH('Scenario Calculations'!$H75,'Inflation Rates'!$A$16:$A$138,0)-1,6)-1,G74)</f>
        <v>2.0999999999999908E-2</v>
      </c>
      <c r="H75" s="362">
        <f t="shared" ref="H75:I90" ca="1" si="38">H74+1</f>
        <v>2086</v>
      </c>
      <c r="I75" s="362">
        <f t="shared" ca="1" si="38"/>
        <v>186</v>
      </c>
      <c r="J75" s="362">
        <v>67</v>
      </c>
      <c r="K75" s="371" t="e">
        <f t="shared" ref="K75:K138" ca="1" si="39">Q74</f>
        <v>#DIV/0!</v>
      </c>
      <c r="L75" s="359" t="e">
        <f ca="1">IF(I75&lt;'Scenario Inputs (SI)'!$D$5,$B$7*((1+$G75)^(J75-1))*$B$2,0)</f>
        <v>#DIV/0!</v>
      </c>
      <c r="M75" s="359" t="e">
        <f ca="1">IF(I75&lt;'Scenario Inputs (SI)'!$D$5,$B$3*$B$7*(1+$G75)^(J75-1),0)</f>
        <v>#DIV/0!</v>
      </c>
      <c r="N75" s="359" t="e">
        <f t="shared" ca="1" si="29"/>
        <v>#DIV/0!</v>
      </c>
      <c r="O75" s="359" t="e">
        <f ca="1">IF(K75&lt;=0,0,-ABS(IF('Scenario Inputs (SI)'!$D$5&gt;'Scenario Calculations'!I75,0,IF('Scenario Inputs (SI)'!$D$5='Scenario Calculations'!I75,'Scenario Calculations'!K75*'Scenario Calculations'!$B$8,'Scenario Calculations'!O74*(1+'Scenario Calculations'!F75)))))</f>
        <v>#DIV/0!</v>
      </c>
      <c r="P75" s="359">
        <f ca="1">IF('Scenario Inputs (SI)'!$D$7="No",0,-IF(I75&lt;'Scenario Inputs (SI)'!$D$5,0,IF('Scenario Inputs (SI)'!$D$6&gt;'Scenario Calculations'!I75,INDEX(Inputs!$D$2:$R$30,29,MATCH('Scenario Calculations'!I75,Inputs!$D$2:$R$2,0)),0))*12)</f>
        <v>0</v>
      </c>
      <c r="Q75" s="359" t="e">
        <f t="shared" ca="1" si="33"/>
        <v>#DIV/0!</v>
      </c>
      <c r="S75" s="372">
        <f ca="1">IFERROR(INDEX('Inflation Rates'!$A$16:$H$138,MATCH('TSP Traditional'!$H76,'Inflation Rates'!$A$16:$A$138,0),8)/INDEX('Inflation Rates'!$A$16:$H$138,MATCH('TSP Traditional'!$H76,'Inflation Rates'!$A$16:$A$138,0)-1,8)-1,S74)</f>
        <v>2.0000000000000018E-2</v>
      </c>
      <c r="T75" s="372">
        <f ca="1">IFERROR(INDEX('Inflation Rates'!$A$16:$H$138,MATCH('TSP Traditional'!$H76,'Inflation Rates'!$A$16:$A$138,0),6)/INDEX('Inflation Rates'!$A$16:$H$138,MATCH('TSP Traditional'!$H76,'Inflation Rates'!$A$16:$A$138,0)-1,6)-1,T74)</f>
        <v>2.0999999999999908E-2</v>
      </c>
      <c r="U75" s="362">
        <f t="shared" ref="U75:V90" ca="1" si="40">U74+1</f>
        <v>2086</v>
      </c>
      <c r="V75" s="362">
        <f t="shared" ca="1" si="40"/>
        <v>186</v>
      </c>
      <c r="W75" s="362">
        <v>67</v>
      </c>
      <c r="X75" s="371" t="e">
        <f t="shared" ref="X75:X138" ca="1" si="41">AC74</f>
        <v>#DIV/0!</v>
      </c>
      <c r="Y75" s="359" t="e">
        <f ca="1">IF(V75&lt;'Scenario Inputs (SI)'!$D$5,$B$7*((1+$G75)^(W75-1))*$T$2,0)</f>
        <v>#DIV/0!</v>
      </c>
      <c r="Z75" s="359">
        <v>0</v>
      </c>
      <c r="AA75" s="359" t="e">
        <f t="shared" ca="1" si="30"/>
        <v>#DIV/0!</v>
      </c>
      <c r="AB75" s="359" t="e">
        <f ca="1">IF(X75&lt;=0,0,-ABS(IF('Scenario Inputs (SI)'!$D$5&gt;'Scenario Calculations'!V75,0,IF('Scenario Inputs (SI)'!$D$5='Scenario Calculations'!V75,'Scenario Calculations'!X75*'Scenario Calculations'!$B$8,'Scenario Calculations'!AB74*(1+'Scenario Calculations'!S75)))))</f>
        <v>#DIV/0!</v>
      </c>
      <c r="AC75" s="359" t="e">
        <f t="shared" ca="1" si="31"/>
        <v>#DIV/0!</v>
      </c>
      <c r="AG75" s="372">
        <f>IFERROR(INDEX('Inflation Rates'!$A$16:$H$138,MATCH('IRA Traditional'!$H76,'Inflation Rates'!$A$16:$A$138,0),8)/INDEX('Inflation Rates'!$A$16:$H$138,MATCH('IRA Traditional'!$H76,'Inflation Rates'!$A$16:$A$138,0)-1,8)-1,AG74)</f>
        <v>2.0000000000000018E-2</v>
      </c>
      <c r="AH75" s="372">
        <f>IFERROR(INDEX('Inflation Rates'!$A$16:$H$138,MATCH('IRA Traditional'!$H76,'Inflation Rates'!$A$16:$A$138,0),6)/INDEX('Inflation Rates'!$A$16:$H$138,MATCH('IRA Traditional'!$H76,'Inflation Rates'!$A$16:$A$138,0)-1,6)-1,AH74)</f>
        <v>2.0999999999999908E-2</v>
      </c>
      <c r="AI75" s="362">
        <f t="shared" ref="AI75:AJ90" ca="1" si="42">AI74+1</f>
        <v>2086</v>
      </c>
      <c r="AJ75" s="362">
        <f t="shared" ca="1" si="42"/>
        <v>186</v>
      </c>
      <c r="AK75" s="362">
        <v>67</v>
      </c>
      <c r="AL75" s="371">
        <f t="shared" ref="AL75:AL138" ca="1" si="43">AQ74</f>
        <v>0</v>
      </c>
      <c r="AM75" s="359">
        <f ca="1">IF(AJ75&lt;'Scenario Inputs (SI)'!$D$5,$AH$2,0)</f>
        <v>0</v>
      </c>
      <c r="AN75" s="359">
        <v>0</v>
      </c>
      <c r="AO75" s="359">
        <f t="shared" ca="1" si="32"/>
        <v>0</v>
      </c>
      <c r="AP75" s="359">
        <f ca="1">IF(AL75&lt;=0,0,IF(AJ75&lt;60,0,IF(AJ75=60,IF('Scenario Inputs (SI)'!$D$5&lt;=60,-AL75*$AH$7,0),IF(AJ75&lt;'Scenario Inputs (SI)'!$D$5,0,IF(AJ75='Scenario Inputs (SI)'!$D$5,-$AH$7*'Scenario Calculations'!AL75,AP74*(1+AG75))))))</f>
        <v>0</v>
      </c>
      <c r="AQ75" s="359">
        <f t="shared" ca="1" si="34"/>
        <v>0</v>
      </c>
      <c r="AU75" s="372">
        <f ca="1">IFERROR(INDEX('Inflation Rates'!$A$16:$H$138,MATCH('IRA Roth'!$H75,'Inflation Rates'!$A$16:$A$138,0),8)/INDEX('Inflation Rates'!$A$16:$H$138,MATCH('IRA Roth'!$H75,'Inflation Rates'!$A$16:$A$138,0)-1,8)-1,AU74)</f>
        <v>2.0000000000000018E-2</v>
      </c>
      <c r="AV75" s="372">
        <f ca="1">IFERROR(INDEX('Inflation Rates'!$A$16:$H$138,MATCH('IRA Roth'!$H75,'Inflation Rates'!$A$16:$A$138,0),6)/INDEX('Inflation Rates'!$A$16:$H$138,MATCH('IRA Roth'!$H75,'Inflation Rates'!$A$16:$A$138,0)-1,6)-1,AV74)</f>
        <v>2.0999999999999908E-2</v>
      </c>
      <c r="AW75" s="362">
        <f t="shared" ref="AW75:AX90" ca="1" si="44">AW74+1</f>
        <v>2086</v>
      </c>
      <c r="AX75" s="362">
        <f t="shared" ca="1" si="44"/>
        <v>186</v>
      </c>
      <c r="AY75" s="362">
        <v>67</v>
      </c>
      <c r="AZ75" s="371">
        <f t="shared" ref="AZ75:AZ138" ca="1" si="45">BE74</f>
        <v>0</v>
      </c>
      <c r="BA75" s="359">
        <f ca="1">IF(AX75&lt;'Scenario Inputs (SI)'!$D$5,$AV$2,0)</f>
        <v>0</v>
      </c>
      <c r="BB75" s="359">
        <f t="shared" ca="1" si="35"/>
        <v>0</v>
      </c>
      <c r="BC75" s="359">
        <f t="shared" ca="1" si="36"/>
        <v>0</v>
      </c>
      <c r="BD75" s="359">
        <f ca="1">IF(AZ75&lt;=0,0,IF(AX75&lt;60,0,IF(AX75=60,IF('Scenario Inputs (SI)'!$D$5&lt;=60,-AZ75*$AV$7,0),IF(AX75&lt;'Scenario Inputs (SI)'!$D$5,0,IF(AX75='Scenario Inputs (SI)'!$D$5,-$AV$7*'Scenario Calculations'!AZ75,BD74*(1+AU75))))))</f>
        <v>0</v>
      </c>
      <c r="BE75" s="359">
        <f t="shared" ca="1" si="37"/>
        <v>0</v>
      </c>
    </row>
    <row r="76" spans="6:57" x14ac:dyDescent="0.35">
      <c r="F76" s="372">
        <f ca="1">IFERROR(INDEX('Inflation Rates'!$A$16:$H$138,MATCH('Scenario Calculations'!$H76,'Inflation Rates'!$A$16:$A$138,0),8)/INDEX('Inflation Rates'!$A$16:$H$138,MATCH('Scenario Calculations'!$H76,'Inflation Rates'!$A$16:$A$138,0)-1,8)-1,F75)</f>
        <v>2.0000000000000018E-2</v>
      </c>
      <c r="G76" s="372">
        <f ca="1">IFERROR(INDEX('Inflation Rates'!$A$16:$H$138,MATCH('Scenario Calculations'!$H76,'Inflation Rates'!$A$16:$A$138,0),6)/INDEX('Inflation Rates'!$A$16:$H$138,MATCH('Scenario Calculations'!$H76,'Inflation Rates'!$A$16:$A$138,0)-1,6)-1,G75)</f>
        <v>2.0999999999999908E-2</v>
      </c>
      <c r="H76" s="362">
        <f t="shared" ca="1" si="38"/>
        <v>2087</v>
      </c>
      <c r="I76" s="362">
        <f t="shared" ca="1" si="38"/>
        <v>187</v>
      </c>
      <c r="J76" s="362">
        <v>68</v>
      </c>
      <c r="K76" s="371" t="e">
        <f t="shared" ca="1" si="39"/>
        <v>#DIV/0!</v>
      </c>
      <c r="L76" s="359" t="e">
        <f ca="1">IF(I76&lt;'Scenario Inputs (SI)'!$D$5,$B$7*((1+$G76)^(J76-1))*$B$2,0)</f>
        <v>#DIV/0!</v>
      </c>
      <c r="M76" s="359" t="e">
        <f ca="1">IF(I76&lt;'Scenario Inputs (SI)'!$D$5,$B$3*$B$7*(1+$G76)^(J76-1),0)</f>
        <v>#DIV/0!</v>
      </c>
      <c r="N76" s="359" t="e">
        <f t="shared" ca="1" si="29"/>
        <v>#DIV/0!</v>
      </c>
      <c r="O76" s="359" t="e">
        <f ca="1">IF(K76&lt;=0,0,-ABS(IF('Scenario Inputs (SI)'!$D$5&gt;'Scenario Calculations'!I76,0,IF('Scenario Inputs (SI)'!$D$5='Scenario Calculations'!I76,'Scenario Calculations'!K76*'Scenario Calculations'!$B$8,'Scenario Calculations'!O75*(1+'Scenario Calculations'!F76)))))</f>
        <v>#DIV/0!</v>
      </c>
      <c r="P76" s="359">
        <f ca="1">IF('Scenario Inputs (SI)'!$D$7="No",0,-IF(I76&lt;'Scenario Inputs (SI)'!$D$5,0,IF('Scenario Inputs (SI)'!$D$6&gt;'Scenario Calculations'!I76,INDEX(Inputs!$D$2:$R$30,29,MATCH('Scenario Calculations'!I76,Inputs!$D$2:$R$2,0)),0))*12)</f>
        <v>0</v>
      </c>
      <c r="Q76" s="359" t="e">
        <f t="shared" ca="1" si="33"/>
        <v>#DIV/0!</v>
      </c>
      <c r="S76" s="372">
        <f ca="1">IFERROR(INDEX('Inflation Rates'!$A$16:$H$138,MATCH('TSP Traditional'!$H77,'Inflation Rates'!$A$16:$A$138,0),8)/INDEX('Inflation Rates'!$A$16:$H$138,MATCH('TSP Traditional'!$H77,'Inflation Rates'!$A$16:$A$138,0)-1,8)-1,S75)</f>
        <v>2.0000000000000018E-2</v>
      </c>
      <c r="T76" s="372">
        <f ca="1">IFERROR(INDEX('Inflation Rates'!$A$16:$H$138,MATCH('TSP Traditional'!$H77,'Inflation Rates'!$A$16:$A$138,0),6)/INDEX('Inflation Rates'!$A$16:$H$138,MATCH('TSP Traditional'!$H77,'Inflation Rates'!$A$16:$A$138,0)-1,6)-1,T75)</f>
        <v>2.0999999999999908E-2</v>
      </c>
      <c r="U76" s="362">
        <f t="shared" ca="1" si="40"/>
        <v>2087</v>
      </c>
      <c r="V76" s="362">
        <f t="shared" ca="1" si="40"/>
        <v>187</v>
      </c>
      <c r="W76" s="362">
        <v>68</v>
      </c>
      <c r="X76" s="371" t="e">
        <f t="shared" ca="1" si="41"/>
        <v>#DIV/0!</v>
      </c>
      <c r="Y76" s="359" t="e">
        <f ca="1">IF(V76&lt;'Scenario Inputs (SI)'!$D$5,$B$7*((1+$G76)^(W76-1))*$T$2,0)</f>
        <v>#DIV/0!</v>
      </c>
      <c r="Z76" s="359">
        <v>0</v>
      </c>
      <c r="AA76" s="359" t="e">
        <f t="shared" ca="1" si="30"/>
        <v>#DIV/0!</v>
      </c>
      <c r="AB76" s="359" t="e">
        <f ca="1">IF(X76&lt;=0,0,-ABS(IF('Scenario Inputs (SI)'!$D$5&gt;'Scenario Calculations'!V76,0,IF('Scenario Inputs (SI)'!$D$5='Scenario Calculations'!V76,'Scenario Calculations'!X76*'Scenario Calculations'!$B$8,'Scenario Calculations'!AB75*(1+'Scenario Calculations'!S76)))))</f>
        <v>#DIV/0!</v>
      </c>
      <c r="AC76" s="359" t="e">
        <f t="shared" ca="1" si="31"/>
        <v>#DIV/0!</v>
      </c>
      <c r="AG76" s="372">
        <f>IFERROR(INDEX('Inflation Rates'!$A$16:$H$138,MATCH('IRA Traditional'!$H77,'Inflation Rates'!$A$16:$A$138,0),8)/INDEX('Inflation Rates'!$A$16:$H$138,MATCH('IRA Traditional'!$H77,'Inflation Rates'!$A$16:$A$138,0)-1,8)-1,AG75)</f>
        <v>2.0000000000000018E-2</v>
      </c>
      <c r="AH76" s="372">
        <f>IFERROR(INDEX('Inflation Rates'!$A$16:$H$138,MATCH('IRA Traditional'!$H77,'Inflation Rates'!$A$16:$A$138,0),6)/INDEX('Inflation Rates'!$A$16:$H$138,MATCH('IRA Traditional'!$H77,'Inflation Rates'!$A$16:$A$138,0)-1,6)-1,AH75)</f>
        <v>2.0999999999999908E-2</v>
      </c>
      <c r="AI76" s="362">
        <f t="shared" ca="1" si="42"/>
        <v>2087</v>
      </c>
      <c r="AJ76" s="362">
        <f t="shared" ca="1" si="42"/>
        <v>187</v>
      </c>
      <c r="AK76" s="362">
        <v>68</v>
      </c>
      <c r="AL76" s="371">
        <f t="shared" ca="1" si="43"/>
        <v>0</v>
      </c>
      <c r="AM76" s="359">
        <f ca="1">IF(AJ76&lt;'Scenario Inputs (SI)'!$D$5,$AH$2,0)</f>
        <v>0</v>
      </c>
      <c r="AN76" s="359">
        <v>0</v>
      </c>
      <c r="AO76" s="359">
        <f t="shared" ca="1" si="32"/>
        <v>0</v>
      </c>
      <c r="AP76" s="359">
        <f ca="1">IF(AL76&lt;=0,0,IF(AJ76&lt;60,0,IF(AJ76=60,IF('Scenario Inputs (SI)'!$D$5&lt;=60,-AL76*$AH$7,0),IF(AJ76&lt;'Scenario Inputs (SI)'!$D$5,0,IF(AJ76='Scenario Inputs (SI)'!$D$5,-$AH$7*'Scenario Calculations'!AL76,AP75*(1+AG76))))))</f>
        <v>0</v>
      </c>
      <c r="AQ76" s="359">
        <f t="shared" ca="1" si="34"/>
        <v>0</v>
      </c>
      <c r="AU76" s="372">
        <f ca="1">IFERROR(INDEX('Inflation Rates'!$A$16:$H$138,MATCH('IRA Roth'!$H76,'Inflation Rates'!$A$16:$A$138,0),8)/INDEX('Inflation Rates'!$A$16:$H$138,MATCH('IRA Roth'!$H76,'Inflation Rates'!$A$16:$A$138,0)-1,8)-1,AU75)</f>
        <v>2.0000000000000018E-2</v>
      </c>
      <c r="AV76" s="372">
        <f ca="1">IFERROR(INDEX('Inflation Rates'!$A$16:$H$138,MATCH('IRA Roth'!$H76,'Inflation Rates'!$A$16:$A$138,0),6)/INDEX('Inflation Rates'!$A$16:$H$138,MATCH('IRA Roth'!$H76,'Inflation Rates'!$A$16:$A$138,0)-1,6)-1,AV75)</f>
        <v>2.0999999999999908E-2</v>
      </c>
      <c r="AW76" s="362">
        <f t="shared" ca="1" si="44"/>
        <v>2087</v>
      </c>
      <c r="AX76" s="362">
        <f t="shared" ca="1" si="44"/>
        <v>187</v>
      </c>
      <c r="AY76" s="362">
        <v>68</v>
      </c>
      <c r="AZ76" s="371">
        <f t="shared" ca="1" si="45"/>
        <v>0</v>
      </c>
      <c r="BA76" s="359">
        <f ca="1">IF(AX76&lt;'Scenario Inputs (SI)'!$D$5,$AV$2,0)</f>
        <v>0</v>
      </c>
      <c r="BB76" s="359">
        <f t="shared" ca="1" si="35"/>
        <v>0</v>
      </c>
      <c r="BC76" s="359">
        <f t="shared" ca="1" si="36"/>
        <v>0</v>
      </c>
      <c r="BD76" s="359">
        <f ca="1">IF(AZ76&lt;=0,0,IF(AX76&lt;60,0,IF(AX76=60,IF('Scenario Inputs (SI)'!$D$5&lt;=60,-AZ76*$AV$7,0),IF(AX76&lt;'Scenario Inputs (SI)'!$D$5,0,IF(AX76='Scenario Inputs (SI)'!$D$5,-$AV$7*'Scenario Calculations'!AZ76,BD75*(1+AU76))))))</f>
        <v>0</v>
      </c>
      <c r="BE76" s="359">
        <f t="shared" ca="1" si="37"/>
        <v>0</v>
      </c>
    </row>
    <row r="77" spans="6:57" x14ac:dyDescent="0.35">
      <c r="F77" s="372">
        <f ca="1">IFERROR(INDEX('Inflation Rates'!$A$16:$H$138,MATCH('Scenario Calculations'!$H77,'Inflation Rates'!$A$16:$A$138,0),8)/INDEX('Inflation Rates'!$A$16:$H$138,MATCH('Scenario Calculations'!$H77,'Inflation Rates'!$A$16:$A$138,0)-1,8)-1,F76)</f>
        <v>2.0000000000000018E-2</v>
      </c>
      <c r="G77" s="372">
        <f ca="1">IFERROR(INDEX('Inflation Rates'!$A$16:$H$138,MATCH('Scenario Calculations'!$H77,'Inflation Rates'!$A$16:$A$138,0),6)/INDEX('Inflation Rates'!$A$16:$H$138,MATCH('Scenario Calculations'!$H77,'Inflation Rates'!$A$16:$A$138,0)-1,6)-1,G76)</f>
        <v>2.0999999999999908E-2</v>
      </c>
      <c r="H77" s="362">
        <f t="shared" ca="1" si="38"/>
        <v>2088</v>
      </c>
      <c r="I77" s="362">
        <f t="shared" ca="1" si="38"/>
        <v>188</v>
      </c>
      <c r="J77" s="362">
        <v>69</v>
      </c>
      <c r="K77" s="371" t="e">
        <f t="shared" ca="1" si="39"/>
        <v>#DIV/0!</v>
      </c>
      <c r="L77" s="359" t="e">
        <f ca="1">IF(I77&lt;'Scenario Inputs (SI)'!$D$5,$B$7*((1+$G77)^(J77-1))*$B$2,0)</f>
        <v>#DIV/0!</v>
      </c>
      <c r="M77" s="359" t="e">
        <f ca="1">IF(I77&lt;'Scenario Inputs (SI)'!$D$5,$B$3*$B$7*(1+$G77)^(J77-1),0)</f>
        <v>#DIV/0!</v>
      </c>
      <c r="N77" s="359" t="e">
        <f t="shared" ca="1" si="29"/>
        <v>#DIV/0!</v>
      </c>
      <c r="O77" s="359" t="e">
        <f ca="1">IF(K77&lt;=0,0,-ABS(IF('Scenario Inputs (SI)'!$D$5&gt;'Scenario Calculations'!I77,0,IF('Scenario Inputs (SI)'!$D$5='Scenario Calculations'!I77,'Scenario Calculations'!K77*'Scenario Calculations'!$B$8,'Scenario Calculations'!O76*(1+'Scenario Calculations'!F77)))))</f>
        <v>#DIV/0!</v>
      </c>
      <c r="P77" s="359">
        <f ca="1">IF('Scenario Inputs (SI)'!$D$7="No",0,-IF(I77&lt;'Scenario Inputs (SI)'!$D$5,0,IF('Scenario Inputs (SI)'!$D$6&gt;'Scenario Calculations'!I77,INDEX(Inputs!$D$2:$R$30,29,MATCH('Scenario Calculations'!I77,Inputs!$D$2:$R$2,0)),0))*12)</f>
        <v>0</v>
      </c>
      <c r="Q77" s="359" t="e">
        <f t="shared" ca="1" si="33"/>
        <v>#DIV/0!</v>
      </c>
      <c r="S77" s="372">
        <f ca="1">IFERROR(INDEX('Inflation Rates'!$A$16:$H$138,MATCH('TSP Traditional'!$H78,'Inflation Rates'!$A$16:$A$138,0),8)/INDEX('Inflation Rates'!$A$16:$H$138,MATCH('TSP Traditional'!$H78,'Inflation Rates'!$A$16:$A$138,0)-1,8)-1,S76)</f>
        <v>2.0000000000000018E-2</v>
      </c>
      <c r="T77" s="372">
        <f ca="1">IFERROR(INDEX('Inflation Rates'!$A$16:$H$138,MATCH('TSP Traditional'!$H78,'Inflation Rates'!$A$16:$A$138,0),6)/INDEX('Inflation Rates'!$A$16:$H$138,MATCH('TSP Traditional'!$H78,'Inflation Rates'!$A$16:$A$138,0)-1,6)-1,T76)</f>
        <v>2.0999999999999908E-2</v>
      </c>
      <c r="U77" s="362">
        <f t="shared" ca="1" si="40"/>
        <v>2088</v>
      </c>
      <c r="V77" s="362">
        <f t="shared" ca="1" si="40"/>
        <v>188</v>
      </c>
      <c r="W77" s="362">
        <v>69</v>
      </c>
      <c r="X77" s="371" t="e">
        <f t="shared" ca="1" si="41"/>
        <v>#DIV/0!</v>
      </c>
      <c r="Y77" s="359" t="e">
        <f ca="1">IF(V77&lt;'Scenario Inputs (SI)'!$D$5,$B$7*((1+$G77)^(W77-1))*$T$2,0)</f>
        <v>#DIV/0!</v>
      </c>
      <c r="Z77" s="359">
        <v>0</v>
      </c>
      <c r="AA77" s="359" t="e">
        <f t="shared" ca="1" si="30"/>
        <v>#DIV/0!</v>
      </c>
      <c r="AB77" s="359" t="e">
        <f ca="1">IF(X77&lt;=0,0,-ABS(IF('Scenario Inputs (SI)'!$D$5&gt;'Scenario Calculations'!V77,0,IF('Scenario Inputs (SI)'!$D$5='Scenario Calculations'!V77,'Scenario Calculations'!X77*'Scenario Calculations'!$B$8,'Scenario Calculations'!AB76*(1+'Scenario Calculations'!S77)))))</f>
        <v>#DIV/0!</v>
      </c>
      <c r="AC77" s="359" t="e">
        <f t="shared" ca="1" si="31"/>
        <v>#DIV/0!</v>
      </c>
      <c r="AG77" s="372">
        <f>IFERROR(INDEX('Inflation Rates'!$A$16:$H$138,MATCH('IRA Traditional'!$H78,'Inflation Rates'!$A$16:$A$138,0),8)/INDEX('Inflation Rates'!$A$16:$H$138,MATCH('IRA Traditional'!$H78,'Inflation Rates'!$A$16:$A$138,0)-1,8)-1,AG76)</f>
        <v>2.0000000000000018E-2</v>
      </c>
      <c r="AH77" s="372">
        <f>IFERROR(INDEX('Inflation Rates'!$A$16:$H$138,MATCH('IRA Traditional'!$H78,'Inflation Rates'!$A$16:$A$138,0),6)/INDEX('Inflation Rates'!$A$16:$H$138,MATCH('IRA Traditional'!$H78,'Inflation Rates'!$A$16:$A$138,0)-1,6)-1,AH76)</f>
        <v>2.0999999999999908E-2</v>
      </c>
      <c r="AI77" s="362">
        <f t="shared" ca="1" si="42"/>
        <v>2088</v>
      </c>
      <c r="AJ77" s="362">
        <f t="shared" ca="1" si="42"/>
        <v>188</v>
      </c>
      <c r="AK77" s="362">
        <v>69</v>
      </c>
      <c r="AL77" s="371">
        <f t="shared" ca="1" si="43"/>
        <v>0</v>
      </c>
      <c r="AM77" s="359">
        <f ca="1">IF(AJ77&lt;'Scenario Inputs (SI)'!$D$5,$AH$2,0)</f>
        <v>0</v>
      </c>
      <c r="AN77" s="359">
        <v>0</v>
      </c>
      <c r="AO77" s="359">
        <f t="shared" ca="1" si="32"/>
        <v>0</v>
      </c>
      <c r="AP77" s="359">
        <f ca="1">IF(AL77&lt;=0,0,IF(AJ77&lt;60,0,IF(AJ77=60,IF('Scenario Inputs (SI)'!$D$5&lt;=60,-AL77*$AH$7,0),IF(AJ77&lt;'Scenario Inputs (SI)'!$D$5,0,IF(AJ77='Scenario Inputs (SI)'!$D$5,-$AH$7*'Scenario Calculations'!AL77,AP76*(1+AG77))))))</f>
        <v>0</v>
      </c>
      <c r="AQ77" s="359">
        <f t="shared" ca="1" si="34"/>
        <v>0</v>
      </c>
      <c r="AU77" s="372">
        <f ca="1">IFERROR(INDEX('Inflation Rates'!$A$16:$H$138,MATCH('IRA Roth'!$H77,'Inflation Rates'!$A$16:$A$138,0),8)/INDEX('Inflation Rates'!$A$16:$H$138,MATCH('IRA Roth'!$H77,'Inflation Rates'!$A$16:$A$138,0)-1,8)-1,AU76)</f>
        <v>2.0000000000000018E-2</v>
      </c>
      <c r="AV77" s="372">
        <f ca="1">IFERROR(INDEX('Inflation Rates'!$A$16:$H$138,MATCH('IRA Roth'!$H77,'Inflation Rates'!$A$16:$A$138,0),6)/INDEX('Inflation Rates'!$A$16:$H$138,MATCH('IRA Roth'!$H77,'Inflation Rates'!$A$16:$A$138,0)-1,6)-1,AV76)</f>
        <v>2.0999999999999908E-2</v>
      </c>
      <c r="AW77" s="362">
        <f t="shared" ca="1" si="44"/>
        <v>2088</v>
      </c>
      <c r="AX77" s="362">
        <f t="shared" ca="1" si="44"/>
        <v>188</v>
      </c>
      <c r="AY77" s="362">
        <v>69</v>
      </c>
      <c r="AZ77" s="371">
        <f t="shared" ca="1" si="45"/>
        <v>0</v>
      </c>
      <c r="BA77" s="359">
        <f ca="1">IF(AX77&lt;'Scenario Inputs (SI)'!$D$5,$AV$2,0)</f>
        <v>0</v>
      </c>
      <c r="BB77" s="359">
        <f t="shared" ca="1" si="35"/>
        <v>0</v>
      </c>
      <c r="BC77" s="359">
        <f t="shared" ca="1" si="36"/>
        <v>0</v>
      </c>
      <c r="BD77" s="359">
        <f ca="1">IF(AZ77&lt;=0,0,IF(AX77&lt;60,0,IF(AX77=60,IF('Scenario Inputs (SI)'!$D$5&lt;=60,-AZ77*$AV$7,0),IF(AX77&lt;'Scenario Inputs (SI)'!$D$5,0,IF(AX77='Scenario Inputs (SI)'!$D$5,-$AV$7*'Scenario Calculations'!AZ77,BD76*(1+AU77))))))</f>
        <v>0</v>
      </c>
      <c r="BE77" s="359">
        <f t="shared" ca="1" si="37"/>
        <v>0</v>
      </c>
    </row>
    <row r="78" spans="6:57" x14ac:dyDescent="0.35">
      <c r="F78" s="372">
        <f ca="1">IFERROR(INDEX('Inflation Rates'!$A$16:$H$138,MATCH('Scenario Calculations'!$H78,'Inflation Rates'!$A$16:$A$138,0),8)/INDEX('Inflation Rates'!$A$16:$H$138,MATCH('Scenario Calculations'!$H78,'Inflation Rates'!$A$16:$A$138,0)-1,8)-1,F77)</f>
        <v>2.0000000000000018E-2</v>
      </c>
      <c r="G78" s="372">
        <f ca="1">IFERROR(INDEX('Inflation Rates'!$A$16:$H$138,MATCH('Scenario Calculations'!$H78,'Inflation Rates'!$A$16:$A$138,0),6)/INDEX('Inflation Rates'!$A$16:$H$138,MATCH('Scenario Calculations'!$H78,'Inflation Rates'!$A$16:$A$138,0)-1,6)-1,G77)</f>
        <v>2.0999999999999908E-2</v>
      </c>
      <c r="H78" s="362">
        <f t="shared" ca="1" si="38"/>
        <v>2089</v>
      </c>
      <c r="I78" s="362">
        <f t="shared" ca="1" si="38"/>
        <v>189</v>
      </c>
      <c r="J78" s="362">
        <v>70</v>
      </c>
      <c r="K78" s="371" t="e">
        <f t="shared" ca="1" si="39"/>
        <v>#DIV/0!</v>
      </c>
      <c r="L78" s="359" t="e">
        <f ca="1">IF(I78&lt;'Scenario Inputs (SI)'!$D$5,$B$7*((1+$G78)^(J78-1))*$B$2,0)</f>
        <v>#DIV/0!</v>
      </c>
      <c r="M78" s="359" t="e">
        <f ca="1">IF(I78&lt;'Scenario Inputs (SI)'!$D$5,$B$3*$B$7*(1+$G78)^(J78-1),0)</f>
        <v>#DIV/0!</v>
      </c>
      <c r="N78" s="359" t="e">
        <f t="shared" ca="1" si="29"/>
        <v>#DIV/0!</v>
      </c>
      <c r="O78" s="359" t="e">
        <f ca="1">IF(K78&lt;=0,0,-ABS(IF('Scenario Inputs (SI)'!$D$5&gt;'Scenario Calculations'!I78,0,IF('Scenario Inputs (SI)'!$D$5='Scenario Calculations'!I78,'Scenario Calculations'!K78*'Scenario Calculations'!$B$8,'Scenario Calculations'!O77*(1+'Scenario Calculations'!F78)))))</f>
        <v>#DIV/0!</v>
      </c>
      <c r="P78" s="359">
        <f ca="1">IF('Scenario Inputs (SI)'!$D$7="No",0,-IF(I78&lt;'Scenario Inputs (SI)'!$D$5,0,IF('Scenario Inputs (SI)'!$D$6&gt;'Scenario Calculations'!I78,INDEX(Inputs!$D$2:$R$30,29,MATCH('Scenario Calculations'!I78,Inputs!$D$2:$R$2,0)),0))*12)</f>
        <v>0</v>
      </c>
      <c r="Q78" s="359" t="e">
        <f t="shared" ca="1" si="33"/>
        <v>#DIV/0!</v>
      </c>
      <c r="S78" s="372">
        <f ca="1">IFERROR(INDEX('Inflation Rates'!$A$16:$H$138,MATCH('TSP Traditional'!$H79,'Inflation Rates'!$A$16:$A$138,0),8)/INDEX('Inflation Rates'!$A$16:$H$138,MATCH('TSP Traditional'!$H79,'Inflation Rates'!$A$16:$A$138,0)-1,8)-1,S77)</f>
        <v>2.0000000000000018E-2</v>
      </c>
      <c r="T78" s="372">
        <f ca="1">IFERROR(INDEX('Inflation Rates'!$A$16:$H$138,MATCH('TSP Traditional'!$H79,'Inflation Rates'!$A$16:$A$138,0),6)/INDEX('Inflation Rates'!$A$16:$H$138,MATCH('TSP Traditional'!$H79,'Inflation Rates'!$A$16:$A$138,0)-1,6)-1,T77)</f>
        <v>2.0999999999999908E-2</v>
      </c>
      <c r="U78" s="362">
        <f t="shared" ca="1" si="40"/>
        <v>2089</v>
      </c>
      <c r="V78" s="362">
        <f t="shared" ca="1" si="40"/>
        <v>189</v>
      </c>
      <c r="W78" s="362">
        <v>70</v>
      </c>
      <c r="X78" s="371" t="e">
        <f t="shared" ca="1" si="41"/>
        <v>#DIV/0!</v>
      </c>
      <c r="Y78" s="359" t="e">
        <f ca="1">IF(V78&lt;'Scenario Inputs (SI)'!$D$5,$B$7*((1+$G78)^(W78-1))*$T$2,0)</f>
        <v>#DIV/0!</v>
      </c>
      <c r="Z78" s="359">
        <v>0</v>
      </c>
      <c r="AA78" s="359" t="e">
        <f t="shared" ca="1" si="30"/>
        <v>#DIV/0!</v>
      </c>
      <c r="AB78" s="359" t="e">
        <f ca="1">IF(X78&lt;=0,0,-ABS(IF('Scenario Inputs (SI)'!$D$5&gt;'Scenario Calculations'!V78,0,IF('Scenario Inputs (SI)'!$D$5='Scenario Calculations'!V78,'Scenario Calculations'!X78*'Scenario Calculations'!$B$8,'Scenario Calculations'!AB77*(1+'Scenario Calculations'!S78)))))</f>
        <v>#DIV/0!</v>
      </c>
      <c r="AC78" s="359" t="e">
        <f t="shared" ca="1" si="31"/>
        <v>#DIV/0!</v>
      </c>
      <c r="AG78" s="372">
        <f>IFERROR(INDEX('Inflation Rates'!$A$16:$H$138,MATCH('IRA Traditional'!$H79,'Inflation Rates'!$A$16:$A$138,0),8)/INDEX('Inflation Rates'!$A$16:$H$138,MATCH('IRA Traditional'!$H79,'Inflation Rates'!$A$16:$A$138,0)-1,8)-1,AG77)</f>
        <v>2.0000000000000018E-2</v>
      </c>
      <c r="AH78" s="372">
        <f>IFERROR(INDEX('Inflation Rates'!$A$16:$H$138,MATCH('IRA Traditional'!$H79,'Inflation Rates'!$A$16:$A$138,0),6)/INDEX('Inflation Rates'!$A$16:$H$138,MATCH('IRA Traditional'!$H79,'Inflation Rates'!$A$16:$A$138,0)-1,6)-1,AH77)</f>
        <v>2.0999999999999908E-2</v>
      </c>
      <c r="AI78" s="362">
        <f t="shared" ca="1" si="42"/>
        <v>2089</v>
      </c>
      <c r="AJ78" s="362">
        <f t="shared" ca="1" si="42"/>
        <v>189</v>
      </c>
      <c r="AK78" s="362">
        <v>70</v>
      </c>
      <c r="AL78" s="371">
        <f t="shared" ca="1" si="43"/>
        <v>0</v>
      </c>
      <c r="AM78" s="359">
        <f ca="1">IF(AJ78&lt;'Scenario Inputs (SI)'!$D$5,$AH$2,0)</f>
        <v>0</v>
      </c>
      <c r="AN78" s="359">
        <v>0</v>
      </c>
      <c r="AO78" s="359">
        <f t="shared" ca="1" si="32"/>
        <v>0</v>
      </c>
      <c r="AP78" s="359">
        <f ca="1">IF(AL78&lt;=0,0,IF(AJ78&lt;60,0,IF(AJ78=60,IF('Scenario Inputs (SI)'!$D$5&lt;=60,-AL78*$AH$7,0),IF(AJ78&lt;'Scenario Inputs (SI)'!$D$5,0,IF(AJ78='Scenario Inputs (SI)'!$D$5,-$AH$7*'Scenario Calculations'!AL78,AP77*(1+AG78))))))</f>
        <v>0</v>
      </c>
      <c r="AQ78" s="359">
        <f t="shared" ca="1" si="34"/>
        <v>0</v>
      </c>
      <c r="AU78" s="372">
        <f ca="1">IFERROR(INDEX('Inflation Rates'!$A$16:$H$138,MATCH('IRA Roth'!$H78,'Inflation Rates'!$A$16:$A$138,0),8)/INDEX('Inflation Rates'!$A$16:$H$138,MATCH('IRA Roth'!$H78,'Inflation Rates'!$A$16:$A$138,0)-1,8)-1,AU77)</f>
        <v>2.0000000000000018E-2</v>
      </c>
      <c r="AV78" s="372">
        <f ca="1">IFERROR(INDEX('Inflation Rates'!$A$16:$H$138,MATCH('IRA Roth'!$H78,'Inflation Rates'!$A$16:$A$138,0),6)/INDEX('Inflation Rates'!$A$16:$H$138,MATCH('IRA Roth'!$H78,'Inflation Rates'!$A$16:$A$138,0)-1,6)-1,AV77)</f>
        <v>2.0999999999999908E-2</v>
      </c>
      <c r="AW78" s="362">
        <f t="shared" ca="1" si="44"/>
        <v>2089</v>
      </c>
      <c r="AX78" s="362">
        <f t="shared" ca="1" si="44"/>
        <v>189</v>
      </c>
      <c r="AY78" s="362">
        <v>70</v>
      </c>
      <c r="AZ78" s="371">
        <f t="shared" ca="1" si="45"/>
        <v>0</v>
      </c>
      <c r="BA78" s="359">
        <f ca="1">IF(AX78&lt;'Scenario Inputs (SI)'!$D$5,$AV$2,0)</f>
        <v>0</v>
      </c>
      <c r="BB78" s="359">
        <f t="shared" ca="1" si="35"/>
        <v>0</v>
      </c>
      <c r="BC78" s="359">
        <f t="shared" ca="1" si="36"/>
        <v>0</v>
      </c>
      <c r="BD78" s="359">
        <f ca="1">IF(AZ78&lt;=0,0,IF(AX78&lt;60,0,IF(AX78=60,IF('Scenario Inputs (SI)'!$D$5&lt;=60,-AZ78*$AV$7,0),IF(AX78&lt;'Scenario Inputs (SI)'!$D$5,0,IF(AX78='Scenario Inputs (SI)'!$D$5,-$AV$7*'Scenario Calculations'!AZ78,BD77*(1+AU78))))))</f>
        <v>0</v>
      </c>
      <c r="BE78" s="359">
        <f t="shared" ca="1" si="37"/>
        <v>0</v>
      </c>
    </row>
    <row r="79" spans="6:57" x14ac:dyDescent="0.35">
      <c r="F79" s="372">
        <f ca="1">IFERROR(INDEX('Inflation Rates'!$A$16:$H$138,MATCH('Scenario Calculations'!$H79,'Inflation Rates'!$A$16:$A$138,0),8)/INDEX('Inflation Rates'!$A$16:$H$138,MATCH('Scenario Calculations'!$H79,'Inflation Rates'!$A$16:$A$138,0)-1,8)-1,F78)</f>
        <v>2.0000000000000018E-2</v>
      </c>
      <c r="G79" s="372">
        <f ca="1">IFERROR(INDEX('Inflation Rates'!$A$16:$H$138,MATCH('Scenario Calculations'!$H79,'Inflation Rates'!$A$16:$A$138,0),6)/INDEX('Inflation Rates'!$A$16:$H$138,MATCH('Scenario Calculations'!$H79,'Inflation Rates'!$A$16:$A$138,0)-1,6)-1,G78)</f>
        <v>2.0999999999999908E-2</v>
      </c>
      <c r="H79" s="362">
        <f t="shared" ca="1" si="38"/>
        <v>2090</v>
      </c>
      <c r="I79" s="362">
        <f t="shared" ca="1" si="38"/>
        <v>190</v>
      </c>
      <c r="J79" s="362">
        <v>71</v>
      </c>
      <c r="K79" s="371" t="e">
        <f t="shared" ca="1" si="39"/>
        <v>#DIV/0!</v>
      </c>
      <c r="L79" s="359" t="e">
        <f ca="1">IF(I79&lt;'Scenario Inputs (SI)'!$D$5,$B$7*((1+$G79)^(J79-1))*$B$2,0)</f>
        <v>#DIV/0!</v>
      </c>
      <c r="M79" s="359" t="e">
        <f ca="1">IF(I79&lt;'Scenario Inputs (SI)'!$D$5,$B$3*$B$7*(1+$G79)^(J79-1),0)</f>
        <v>#DIV/0!</v>
      </c>
      <c r="N79" s="359" t="e">
        <f t="shared" ca="1" si="29"/>
        <v>#DIV/0!</v>
      </c>
      <c r="O79" s="359" t="e">
        <f ca="1">IF(K79&lt;=0,0,-ABS(IF('Scenario Inputs (SI)'!$D$5&gt;'Scenario Calculations'!I79,0,IF('Scenario Inputs (SI)'!$D$5='Scenario Calculations'!I79,'Scenario Calculations'!K79*'Scenario Calculations'!$B$8,'Scenario Calculations'!O78*(1+'Scenario Calculations'!F79)))))</f>
        <v>#DIV/0!</v>
      </c>
      <c r="P79" s="359">
        <f ca="1">IF('Scenario Inputs (SI)'!$D$7="No",0,-IF(I79&lt;'Scenario Inputs (SI)'!$D$5,0,IF('Scenario Inputs (SI)'!$D$6&gt;'Scenario Calculations'!I79,INDEX(Inputs!$D$2:$R$30,29,MATCH('Scenario Calculations'!I79,Inputs!$D$2:$R$2,0)),0))*12)</f>
        <v>0</v>
      </c>
      <c r="Q79" s="359" t="e">
        <f t="shared" ca="1" si="33"/>
        <v>#DIV/0!</v>
      </c>
      <c r="S79" s="372">
        <f ca="1">IFERROR(INDEX('Inflation Rates'!$A$16:$H$138,MATCH('TSP Traditional'!$H80,'Inflation Rates'!$A$16:$A$138,0),8)/INDEX('Inflation Rates'!$A$16:$H$138,MATCH('TSP Traditional'!$H80,'Inflation Rates'!$A$16:$A$138,0)-1,8)-1,S78)</f>
        <v>2.0000000000000018E-2</v>
      </c>
      <c r="T79" s="372">
        <f ca="1">IFERROR(INDEX('Inflation Rates'!$A$16:$H$138,MATCH('TSP Traditional'!$H80,'Inflation Rates'!$A$16:$A$138,0),6)/INDEX('Inflation Rates'!$A$16:$H$138,MATCH('TSP Traditional'!$H80,'Inflation Rates'!$A$16:$A$138,0)-1,6)-1,T78)</f>
        <v>2.0999999999999908E-2</v>
      </c>
      <c r="U79" s="362">
        <f t="shared" ca="1" si="40"/>
        <v>2090</v>
      </c>
      <c r="V79" s="362">
        <f t="shared" ca="1" si="40"/>
        <v>190</v>
      </c>
      <c r="W79" s="362">
        <v>71</v>
      </c>
      <c r="X79" s="371" t="e">
        <f t="shared" ca="1" si="41"/>
        <v>#DIV/0!</v>
      </c>
      <c r="Y79" s="359" t="e">
        <f ca="1">IF(V79&lt;'Scenario Inputs (SI)'!$D$5,$B$7*((1+$G79)^(W79-1))*$T$2,0)</f>
        <v>#DIV/0!</v>
      </c>
      <c r="Z79" s="359">
        <v>0</v>
      </c>
      <c r="AA79" s="359" t="e">
        <f t="shared" ca="1" si="30"/>
        <v>#DIV/0!</v>
      </c>
      <c r="AB79" s="359" t="e">
        <f ca="1">IF(X79&lt;=0,0,-ABS(IF('Scenario Inputs (SI)'!$D$5&gt;'Scenario Calculations'!V79,0,IF('Scenario Inputs (SI)'!$D$5='Scenario Calculations'!V79,'Scenario Calculations'!X79*'Scenario Calculations'!$B$8,'Scenario Calculations'!AB78*(1+'Scenario Calculations'!S79)))))</f>
        <v>#DIV/0!</v>
      </c>
      <c r="AC79" s="359" t="e">
        <f t="shared" ca="1" si="31"/>
        <v>#DIV/0!</v>
      </c>
      <c r="AG79" s="372">
        <f>IFERROR(INDEX('Inflation Rates'!$A$16:$H$138,MATCH('IRA Traditional'!$H80,'Inflation Rates'!$A$16:$A$138,0),8)/INDEX('Inflation Rates'!$A$16:$H$138,MATCH('IRA Traditional'!$H80,'Inflation Rates'!$A$16:$A$138,0)-1,8)-1,AG78)</f>
        <v>2.0000000000000018E-2</v>
      </c>
      <c r="AH79" s="372">
        <f>IFERROR(INDEX('Inflation Rates'!$A$16:$H$138,MATCH('IRA Traditional'!$H80,'Inflation Rates'!$A$16:$A$138,0),6)/INDEX('Inflation Rates'!$A$16:$H$138,MATCH('IRA Traditional'!$H80,'Inflation Rates'!$A$16:$A$138,0)-1,6)-1,AH78)</f>
        <v>2.0999999999999908E-2</v>
      </c>
      <c r="AI79" s="362">
        <f t="shared" ca="1" si="42"/>
        <v>2090</v>
      </c>
      <c r="AJ79" s="362">
        <f t="shared" ca="1" si="42"/>
        <v>190</v>
      </c>
      <c r="AK79" s="362">
        <v>71</v>
      </c>
      <c r="AL79" s="371">
        <f t="shared" ca="1" si="43"/>
        <v>0</v>
      </c>
      <c r="AM79" s="359">
        <f ca="1">IF(AJ79&lt;'Scenario Inputs (SI)'!$D$5,$AH$2,0)</f>
        <v>0</v>
      </c>
      <c r="AN79" s="359">
        <v>0</v>
      </c>
      <c r="AO79" s="359">
        <f t="shared" ca="1" si="32"/>
        <v>0</v>
      </c>
      <c r="AP79" s="359">
        <f ca="1">IF(AL79&lt;=0,0,IF(AJ79&lt;60,0,IF(AJ79=60,IF('Scenario Inputs (SI)'!$D$5&lt;=60,-AL79*$AH$7,0),IF(AJ79&lt;'Scenario Inputs (SI)'!$D$5,0,IF(AJ79='Scenario Inputs (SI)'!$D$5,-$AH$7*'Scenario Calculations'!AL79,AP78*(1+AG79))))))</f>
        <v>0</v>
      </c>
      <c r="AQ79" s="359">
        <f t="shared" ca="1" si="34"/>
        <v>0</v>
      </c>
      <c r="AU79" s="372">
        <f ca="1">IFERROR(INDEX('Inflation Rates'!$A$16:$H$138,MATCH('IRA Roth'!$H79,'Inflation Rates'!$A$16:$A$138,0),8)/INDEX('Inflation Rates'!$A$16:$H$138,MATCH('IRA Roth'!$H79,'Inflation Rates'!$A$16:$A$138,0)-1,8)-1,AU78)</f>
        <v>2.0000000000000018E-2</v>
      </c>
      <c r="AV79" s="372">
        <f ca="1">IFERROR(INDEX('Inflation Rates'!$A$16:$H$138,MATCH('IRA Roth'!$H79,'Inflation Rates'!$A$16:$A$138,0),6)/INDEX('Inflation Rates'!$A$16:$H$138,MATCH('IRA Roth'!$H79,'Inflation Rates'!$A$16:$A$138,0)-1,6)-1,AV78)</f>
        <v>2.0999999999999908E-2</v>
      </c>
      <c r="AW79" s="362">
        <f t="shared" ca="1" si="44"/>
        <v>2090</v>
      </c>
      <c r="AX79" s="362">
        <f t="shared" ca="1" si="44"/>
        <v>190</v>
      </c>
      <c r="AY79" s="362">
        <v>71</v>
      </c>
      <c r="AZ79" s="371">
        <f t="shared" ca="1" si="45"/>
        <v>0</v>
      </c>
      <c r="BA79" s="359">
        <f ca="1">IF(AX79&lt;'Scenario Inputs (SI)'!$D$5,$AV$2,0)</f>
        <v>0</v>
      </c>
      <c r="BB79" s="359">
        <f t="shared" ca="1" si="35"/>
        <v>0</v>
      </c>
      <c r="BC79" s="359">
        <f t="shared" ca="1" si="36"/>
        <v>0</v>
      </c>
      <c r="BD79" s="359">
        <f ca="1">IF(AZ79&lt;=0,0,IF(AX79&lt;60,0,IF(AX79=60,IF('Scenario Inputs (SI)'!$D$5&lt;=60,-AZ79*$AV$7,0),IF(AX79&lt;'Scenario Inputs (SI)'!$D$5,0,IF(AX79='Scenario Inputs (SI)'!$D$5,-$AV$7*'Scenario Calculations'!AZ79,BD78*(1+AU79))))))</f>
        <v>0</v>
      </c>
      <c r="BE79" s="359">
        <f t="shared" ca="1" si="37"/>
        <v>0</v>
      </c>
    </row>
    <row r="80" spans="6:57" x14ac:dyDescent="0.35">
      <c r="F80" s="372">
        <f ca="1">IFERROR(INDEX('Inflation Rates'!$A$16:$H$138,MATCH('Scenario Calculations'!$H80,'Inflation Rates'!$A$16:$A$138,0),8)/INDEX('Inflation Rates'!$A$16:$H$138,MATCH('Scenario Calculations'!$H80,'Inflation Rates'!$A$16:$A$138,0)-1,8)-1,F79)</f>
        <v>2.0000000000000018E-2</v>
      </c>
      <c r="G80" s="372">
        <f ca="1">IFERROR(INDEX('Inflation Rates'!$A$16:$H$138,MATCH('Scenario Calculations'!$H80,'Inflation Rates'!$A$16:$A$138,0),6)/INDEX('Inflation Rates'!$A$16:$H$138,MATCH('Scenario Calculations'!$H80,'Inflation Rates'!$A$16:$A$138,0)-1,6)-1,G79)</f>
        <v>2.0999999999999908E-2</v>
      </c>
      <c r="H80" s="362">
        <f t="shared" ca="1" si="38"/>
        <v>2091</v>
      </c>
      <c r="I80" s="362">
        <f t="shared" ca="1" si="38"/>
        <v>191</v>
      </c>
      <c r="J80" s="362">
        <v>72</v>
      </c>
      <c r="K80" s="371" t="e">
        <f t="shared" ca="1" si="39"/>
        <v>#DIV/0!</v>
      </c>
      <c r="L80" s="359" t="e">
        <f ca="1">IF(I80&lt;'Scenario Inputs (SI)'!$D$5,$B$7*((1+$G80)^(J80-1))*$B$2,0)</f>
        <v>#DIV/0!</v>
      </c>
      <c r="M80" s="359" t="e">
        <f ca="1">IF(I80&lt;'Scenario Inputs (SI)'!$D$5,$B$3*$B$7*(1+$G80)^(J80-1),0)</f>
        <v>#DIV/0!</v>
      </c>
      <c r="N80" s="359" t="e">
        <f t="shared" ca="1" si="29"/>
        <v>#DIV/0!</v>
      </c>
      <c r="O80" s="359" t="e">
        <f ca="1">IF(K80&lt;=0,0,-ABS(IF('Scenario Inputs (SI)'!$D$5&gt;'Scenario Calculations'!I80,0,IF('Scenario Inputs (SI)'!$D$5='Scenario Calculations'!I80,'Scenario Calculations'!K80*'Scenario Calculations'!$B$8,'Scenario Calculations'!O79*(1+'Scenario Calculations'!F80)))))</f>
        <v>#DIV/0!</v>
      </c>
      <c r="P80" s="359">
        <f ca="1">IF('Scenario Inputs (SI)'!$D$7="No",0,-IF(I80&lt;'Scenario Inputs (SI)'!$D$5,0,IF('Scenario Inputs (SI)'!$D$6&gt;'Scenario Calculations'!I80,INDEX(Inputs!$D$2:$R$30,29,MATCH('Scenario Calculations'!I80,Inputs!$D$2:$R$2,0)),0))*12)</f>
        <v>0</v>
      </c>
      <c r="Q80" s="359" t="e">
        <f t="shared" ca="1" si="33"/>
        <v>#DIV/0!</v>
      </c>
      <c r="S80" s="372">
        <f ca="1">IFERROR(INDEX('Inflation Rates'!$A$16:$H$138,MATCH('TSP Traditional'!$H81,'Inflation Rates'!$A$16:$A$138,0),8)/INDEX('Inflation Rates'!$A$16:$H$138,MATCH('TSP Traditional'!$H81,'Inflation Rates'!$A$16:$A$138,0)-1,8)-1,S79)</f>
        <v>2.0000000000000018E-2</v>
      </c>
      <c r="T80" s="372">
        <f ca="1">IFERROR(INDEX('Inflation Rates'!$A$16:$H$138,MATCH('TSP Traditional'!$H81,'Inflation Rates'!$A$16:$A$138,0),6)/INDEX('Inflation Rates'!$A$16:$H$138,MATCH('TSP Traditional'!$H81,'Inflation Rates'!$A$16:$A$138,0)-1,6)-1,T79)</f>
        <v>2.0999999999999908E-2</v>
      </c>
      <c r="U80" s="362">
        <f t="shared" ca="1" si="40"/>
        <v>2091</v>
      </c>
      <c r="V80" s="362">
        <f t="shared" ca="1" si="40"/>
        <v>191</v>
      </c>
      <c r="W80" s="362">
        <v>72</v>
      </c>
      <c r="X80" s="371" t="e">
        <f t="shared" ca="1" si="41"/>
        <v>#DIV/0!</v>
      </c>
      <c r="Y80" s="359" t="e">
        <f ca="1">IF(V80&lt;'Scenario Inputs (SI)'!$D$5,$B$7*((1+$G80)^(W80-1))*$T$2,0)</f>
        <v>#DIV/0!</v>
      </c>
      <c r="Z80" s="359">
        <v>0</v>
      </c>
      <c r="AA80" s="359" t="e">
        <f t="shared" ca="1" si="30"/>
        <v>#DIV/0!</v>
      </c>
      <c r="AB80" s="359" t="e">
        <f ca="1">IF(X80&lt;=0,0,-ABS(IF('Scenario Inputs (SI)'!$D$5&gt;'Scenario Calculations'!V80,0,IF('Scenario Inputs (SI)'!$D$5='Scenario Calculations'!V80,'Scenario Calculations'!X80*'Scenario Calculations'!$B$8,'Scenario Calculations'!AB79*(1+'Scenario Calculations'!S80)))))</f>
        <v>#DIV/0!</v>
      </c>
      <c r="AC80" s="359" t="e">
        <f t="shared" ca="1" si="31"/>
        <v>#DIV/0!</v>
      </c>
      <c r="AG80" s="372">
        <f>IFERROR(INDEX('Inflation Rates'!$A$16:$H$138,MATCH('IRA Traditional'!$H81,'Inflation Rates'!$A$16:$A$138,0),8)/INDEX('Inflation Rates'!$A$16:$H$138,MATCH('IRA Traditional'!$H81,'Inflation Rates'!$A$16:$A$138,0)-1,8)-1,AG79)</f>
        <v>2.0000000000000018E-2</v>
      </c>
      <c r="AH80" s="372">
        <f>IFERROR(INDEX('Inflation Rates'!$A$16:$H$138,MATCH('IRA Traditional'!$H81,'Inflation Rates'!$A$16:$A$138,0),6)/INDEX('Inflation Rates'!$A$16:$H$138,MATCH('IRA Traditional'!$H81,'Inflation Rates'!$A$16:$A$138,0)-1,6)-1,AH79)</f>
        <v>2.0999999999999908E-2</v>
      </c>
      <c r="AI80" s="362">
        <f t="shared" ca="1" si="42"/>
        <v>2091</v>
      </c>
      <c r="AJ80" s="362">
        <f t="shared" ca="1" si="42"/>
        <v>191</v>
      </c>
      <c r="AK80" s="362">
        <v>72</v>
      </c>
      <c r="AL80" s="371">
        <f t="shared" ca="1" si="43"/>
        <v>0</v>
      </c>
      <c r="AM80" s="359">
        <f ca="1">IF(AJ80&lt;'Scenario Inputs (SI)'!$D$5,$AH$2,0)</f>
        <v>0</v>
      </c>
      <c r="AN80" s="359">
        <v>0</v>
      </c>
      <c r="AO80" s="359">
        <f t="shared" ca="1" si="32"/>
        <v>0</v>
      </c>
      <c r="AP80" s="359">
        <f ca="1">IF(AL80&lt;=0,0,IF(AJ80&lt;60,0,IF(AJ80=60,IF('Scenario Inputs (SI)'!$D$5&lt;=60,-AL80*$AH$7,0),IF(AJ80&lt;'Scenario Inputs (SI)'!$D$5,0,IF(AJ80='Scenario Inputs (SI)'!$D$5,-$AH$7*'Scenario Calculations'!AL80,AP79*(1+AG80))))))</f>
        <v>0</v>
      </c>
      <c r="AQ80" s="359">
        <f t="shared" ca="1" si="34"/>
        <v>0</v>
      </c>
      <c r="AU80" s="372">
        <f ca="1">IFERROR(INDEX('Inflation Rates'!$A$16:$H$138,MATCH('IRA Roth'!$H80,'Inflation Rates'!$A$16:$A$138,0),8)/INDEX('Inflation Rates'!$A$16:$H$138,MATCH('IRA Roth'!$H80,'Inflation Rates'!$A$16:$A$138,0)-1,8)-1,AU79)</f>
        <v>2.0000000000000018E-2</v>
      </c>
      <c r="AV80" s="372">
        <f ca="1">IFERROR(INDEX('Inflation Rates'!$A$16:$H$138,MATCH('IRA Roth'!$H80,'Inflation Rates'!$A$16:$A$138,0),6)/INDEX('Inflation Rates'!$A$16:$H$138,MATCH('IRA Roth'!$H80,'Inflation Rates'!$A$16:$A$138,0)-1,6)-1,AV79)</f>
        <v>2.0999999999999908E-2</v>
      </c>
      <c r="AW80" s="362">
        <f t="shared" ca="1" si="44"/>
        <v>2091</v>
      </c>
      <c r="AX80" s="362">
        <f t="shared" ca="1" si="44"/>
        <v>191</v>
      </c>
      <c r="AY80" s="362">
        <v>72</v>
      </c>
      <c r="AZ80" s="371">
        <f t="shared" ca="1" si="45"/>
        <v>0</v>
      </c>
      <c r="BA80" s="359">
        <f ca="1">IF(AX80&lt;'Scenario Inputs (SI)'!$D$5,$AV$2,0)</f>
        <v>0</v>
      </c>
      <c r="BB80" s="359">
        <f t="shared" ca="1" si="35"/>
        <v>0</v>
      </c>
      <c r="BC80" s="359">
        <f t="shared" ca="1" si="36"/>
        <v>0</v>
      </c>
      <c r="BD80" s="359">
        <f ca="1">IF(AZ80&lt;=0,0,IF(AX80&lt;60,0,IF(AX80=60,IF('Scenario Inputs (SI)'!$D$5&lt;=60,-AZ80*$AV$7,0),IF(AX80&lt;'Scenario Inputs (SI)'!$D$5,0,IF(AX80='Scenario Inputs (SI)'!$D$5,-$AV$7*'Scenario Calculations'!AZ80,BD79*(1+AU80))))))</f>
        <v>0</v>
      </c>
      <c r="BE80" s="359">
        <f t="shared" ca="1" si="37"/>
        <v>0</v>
      </c>
    </row>
    <row r="81" spans="6:57" x14ac:dyDescent="0.35">
      <c r="F81" s="372">
        <f ca="1">IFERROR(INDEX('Inflation Rates'!$A$16:$H$138,MATCH('Scenario Calculations'!$H81,'Inflation Rates'!$A$16:$A$138,0),8)/INDEX('Inflation Rates'!$A$16:$H$138,MATCH('Scenario Calculations'!$H81,'Inflation Rates'!$A$16:$A$138,0)-1,8)-1,F80)</f>
        <v>2.0000000000000018E-2</v>
      </c>
      <c r="G81" s="372">
        <f ca="1">IFERROR(INDEX('Inflation Rates'!$A$16:$H$138,MATCH('Scenario Calculations'!$H81,'Inflation Rates'!$A$16:$A$138,0),6)/INDEX('Inflation Rates'!$A$16:$H$138,MATCH('Scenario Calculations'!$H81,'Inflation Rates'!$A$16:$A$138,0)-1,6)-1,G80)</f>
        <v>2.0999999999999908E-2</v>
      </c>
      <c r="H81" s="362">
        <f t="shared" ca="1" si="38"/>
        <v>2092</v>
      </c>
      <c r="I81" s="362">
        <f t="shared" ca="1" si="38"/>
        <v>192</v>
      </c>
      <c r="J81" s="362">
        <v>73</v>
      </c>
      <c r="K81" s="371" t="e">
        <f t="shared" ca="1" si="39"/>
        <v>#DIV/0!</v>
      </c>
      <c r="L81" s="359" t="e">
        <f ca="1">IF(I81&lt;'Scenario Inputs (SI)'!$D$5,$B$7*((1+$G81)^(J81-1))*$B$2,0)</f>
        <v>#DIV/0!</v>
      </c>
      <c r="M81" s="359" t="e">
        <f ca="1">IF(I81&lt;'Scenario Inputs (SI)'!$D$5,$B$3*$B$7*(1+$G81)^(J81-1),0)</f>
        <v>#DIV/0!</v>
      </c>
      <c r="N81" s="359" t="e">
        <f t="shared" ca="1" si="29"/>
        <v>#DIV/0!</v>
      </c>
      <c r="O81" s="359" t="e">
        <f ca="1">IF(K81&lt;=0,0,-ABS(IF('Scenario Inputs (SI)'!$D$5&gt;'Scenario Calculations'!I81,0,IF('Scenario Inputs (SI)'!$D$5='Scenario Calculations'!I81,'Scenario Calculations'!K81*'Scenario Calculations'!$B$8,'Scenario Calculations'!O80*(1+'Scenario Calculations'!F81)))))</f>
        <v>#DIV/0!</v>
      </c>
      <c r="P81" s="359">
        <f ca="1">IF('Scenario Inputs (SI)'!$D$7="No",0,-IF(I81&lt;'Scenario Inputs (SI)'!$D$5,0,IF('Scenario Inputs (SI)'!$D$6&gt;'Scenario Calculations'!I81,INDEX(Inputs!$D$2:$R$30,29,MATCH('Scenario Calculations'!I81,Inputs!$D$2:$R$2,0)),0))*12)</f>
        <v>0</v>
      </c>
      <c r="Q81" s="359" t="e">
        <f t="shared" ca="1" si="33"/>
        <v>#DIV/0!</v>
      </c>
      <c r="S81" s="372">
        <f ca="1">IFERROR(INDEX('Inflation Rates'!$A$16:$H$138,MATCH('TSP Traditional'!$H82,'Inflation Rates'!$A$16:$A$138,0),8)/INDEX('Inflation Rates'!$A$16:$H$138,MATCH('TSP Traditional'!$H82,'Inflation Rates'!$A$16:$A$138,0)-1,8)-1,S80)</f>
        <v>2.0000000000000018E-2</v>
      </c>
      <c r="T81" s="372">
        <f ca="1">IFERROR(INDEX('Inflation Rates'!$A$16:$H$138,MATCH('TSP Traditional'!$H82,'Inflation Rates'!$A$16:$A$138,0),6)/INDEX('Inflation Rates'!$A$16:$H$138,MATCH('TSP Traditional'!$H82,'Inflation Rates'!$A$16:$A$138,0)-1,6)-1,T80)</f>
        <v>2.0999999999999908E-2</v>
      </c>
      <c r="U81" s="362">
        <f t="shared" ca="1" si="40"/>
        <v>2092</v>
      </c>
      <c r="V81" s="362">
        <f t="shared" ca="1" si="40"/>
        <v>192</v>
      </c>
      <c r="W81" s="362">
        <v>73</v>
      </c>
      <c r="X81" s="371" t="e">
        <f t="shared" ca="1" si="41"/>
        <v>#DIV/0!</v>
      </c>
      <c r="Y81" s="359" t="e">
        <f ca="1">IF(V81&lt;'Scenario Inputs (SI)'!$D$5,$B$7*((1+$G81)^(W81-1))*$T$2,0)</f>
        <v>#DIV/0!</v>
      </c>
      <c r="Z81" s="359">
        <v>0</v>
      </c>
      <c r="AA81" s="359" t="e">
        <f t="shared" ca="1" si="30"/>
        <v>#DIV/0!</v>
      </c>
      <c r="AB81" s="359" t="e">
        <f ca="1">IF(X81&lt;=0,0,-ABS(IF('Scenario Inputs (SI)'!$D$5&gt;'Scenario Calculations'!V81,0,IF('Scenario Inputs (SI)'!$D$5='Scenario Calculations'!V81,'Scenario Calculations'!X81*'Scenario Calculations'!$B$8,'Scenario Calculations'!AB80*(1+'Scenario Calculations'!S81)))))</f>
        <v>#DIV/0!</v>
      </c>
      <c r="AC81" s="359" t="e">
        <f t="shared" ca="1" si="31"/>
        <v>#DIV/0!</v>
      </c>
      <c r="AG81" s="372">
        <f>IFERROR(INDEX('Inflation Rates'!$A$16:$H$138,MATCH('IRA Traditional'!$H82,'Inflation Rates'!$A$16:$A$138,0),8)/INDEX('Inflation Rates'!$A$16:$H$138,MATCH('IRA Traditional'!$H82,'Inflation Rates'!$A$16:$A$138,0)-1,8)-1,AG80)</f>
        <v>2.0000000000000018E-2</v>
      </c>
      <c r="AH81" s="372">
        <f>IFERROR(INDEX('Inflation Rates'!$A$16:$H$138,MATCH('IRA Traditional'!$H82,'Inflation Rates'!$A$16:$A$138,0),6)/INDEX('Inflation Rates'!$A$16:$H$138,MATCH('IRA Traditional'!$H82,'Inflation Rates'!$A$16:$A$138,0)-1,6)-1,AH80)</f>
        <v>2.0999999999999908E-2</v>
      </c>
      <c r="AI81" s="362">
        <f t="shared" ca="1" si="42"/>
        <v>2092</v>
      </c>
      <c r="AJ81" s="362">
        <f t="shared" ca="1" si="42"/>
        <v>192</v>
      </c>
      <c r="AK81" s="362">
        <v>73</v>
      </c>
      <c r="AL81" s="371">
        <f t="shared" ca="1" si="43"/>
        <v>0</v>
      </c>
      <c r="AM81" s="359">
        <f ca="1">IF(AJ81&lt;'Scenario Inputs (SI)'!$D$5,$AH$2,0)</f>
        <v>0</v>
      </c>
      <c r="AN81" s="359">
        <v>0</v>
      </c>
      <c r="AO81" s="359">
        <f t="shared" ca="1" si="32"/>
        <v>0</v>
      </c>
      <c r="AP81" s="359">
        <f ca="1">IF(AL81&lt;=0,0,IF(AJ81&lt;60,0,IF(AJ81=60,IF('Scenario Inputs (SI)'!$D$5&lt;=60,-AL81*$AH$7,0),IF(AJ81&lt;'Scenario Inputs (SI)'!$D$5,0,IF(AJ81='Scenario Inputs (SI)'!$D$5,-$AH$7*'Scenario Calculations'!AL81,AP80*(1+AG81))))))</f>
        <v>0</v>
      </c>
      <c r="AQ81" s="359">
        <f t="shared" ca="1" si="34"/>
        <v>0</v>
      </c>
      <c r="AU81" s="372">
        <f ca="1">IFERROR(INDEX('Inflation Rates'!$A$16:$H$138,MATCH('IRA Roth'!$H81,'Inflation Rates'!$A$16:$A$138,0),8)/INDEX('Inflation Rates'!$A$16:$H$138,MATCH('IRA Roth'!$H81,'Inflation Rates'!$A$16:$A$138,0)-1,8)-1,AU80)</f>
        <v>2.0000000000000018E-2</v>
      </c>
      <c r="AV81" s="372">
        <f ca="1">IFERROR(INDEX('Inflation Rates'!$A$16:$H$138,MATCH('IRA Roth'!$H81,'Inflation Rates'!$A$16:$A$138,0),6)/INDEX('Inflation Rates'!$A$16:$H$138,MATCH('IRA Roth'!$H81,'Inflation Rates'!$A$16:$A$138,0)-1,6)-1,AV80)</f>
        <v>2.0999999999999908E-2</v>
      </c>
      <c r="AW81" s="362">
        <f t="shared" ca="1" si="44"/>
        <v>2092</v>
      </c>
      <c r="AX81" s="362">
        <f t="shared" ca="1" si="44"/>
        <v>192</v>
      </c>
      <c r="AY81" s="362">
        <v>73</v>
      </c>
      <c r="AZ81" s="371">
        <f t="shared" ca="1" si="45"/>
        <v>0</v>
      </c>
      <c r="BA81" s="359">
        <f ca="1">IF(AX81&lt;'Scenario Inputs (SI)'!$D$5,$AV$2,0)</f>
        <v>0</v>
      </c>
      <c r="BB81" s="359">
        <f t="shared" ca="1" si="35"/>
        <v>0</v>
      </c>
      <c r="BC81" s="359">
        <f t="shared" ca="1" si="36"/>
        <v>0</v>
      </c>
      <c r="BD81" s="359">
        <f ca="1">IF(AZ81&lt;=0,0,IF(AX81&lt;60,0,IF(AX81=60,IF('Scenario Inputs (SI)'!$D$5&lt;=60,-AZ81*$AV$7,0),IF(AX81&lt;'Scenario Inputs (SI)'!$D$5,0,IF(AX81='Scenario Inputs (SI)'!$D$5,-$AV$7*'Scenario Calculations'!AZ81,BD80*(1+AU81))))))</f>
        <v>0</v>
      </c>
      <c r="BE81" s="359">
        <f t="shared" ca="1" si="37"/>
        <v>0</v>
      </c>
    </row>
    <row r="82" spans="6:57" x14ac:dyDescent="0.35">
      <c r="F82" s="372">
        <f ca="1">IFERROR(INDEX('Inflation Rates'!$A$16:$H$138,MATCH('Scenario Calculations'!$H82,'Inflation Rates'!$A$16:$A$138,0),8)/INDEX('Inflation Rates'!$A$16:$H$138,MATCH('Scenario Calculations'!$H82,'Inflation Rates'!$A$16:$A$138,0)-1,8)-1,F81)</f>
        <v>2.0000000000000018E-2</v>
      </c>
      <c r="G82" s="372">
        <f ca="1">IFERROR(INDEX('Inflation Rates'!$A$16:$H$138,MATCH('Scenario Calculations'!$H82,'Inflation Rates'!$A$16:$A$138,0),6)/INDEX('Inflation Rates'!$A$16:$H$138,MATCH('Scenario Calculations'!$H82,'Inflation Rates'!$A$16:$A$138,0)-1,6)-1,G81)</f>
        <v>2.0999999999999908E-2</v>
      </c>
      <c r="H82" s="362">
        <f t="shared" ca="1" si="38"/>
        <v>2093</v>
      </c>
      <c r="I82" s="362">
        <f t="shared" ca="1" si="38"/>
        <v>193</v>
      </c>
      <c r="J82" s="362">
        <v>74</v>
      </c>
      <c r="K82" s="371" t="e">
        <f t="shared" ca="1" si="39"/>
        <v>#DIV/0!</v>
      </c>
      <c r="L82" s="359" t="e">
        <f ca="1">IF(I82&lt;'Scenario Inputs (SI)'!$D$5,$B$7*((1+$G82)^(J82-1))*$B$2,0)</f>
        <v>#DIV/0!</v>
      </c>
      <c r="M82" s="359" t="e">
        <f ca="1">IF(I82&lt;'Scenario Inputs (SI)'!$D$5,$B$3*$B$7*(1+$G82)^(J82-1),0)</f>
        <v>#DIV/0!</v>
      </c>
      <c r="N82" s="359" t="e">
        <f t="shared" ca="1" si="29"/>
        <v>#DIV/0!</v>
      </c>
      <c r="O82" s="359" t="e">
        <f ca="1">IF(K82&lt;=0,0,-ABS(IF('Scenario Inputs (SI)'!$D$5&gt;'Scenario Calculations'!I82,0,IF('Scenario Inputs (SI)'!$D$5='Scenario Calculations'!I82,'Scenario Calculations'!K82*'Scenario Calculations'!$B$8,'Scenario Calculations'!O81*(1+'Scenario Calculations'!F82)))))</f>
        <v>#DIV/0!</v>
      </c>
      <c r="P82" s="359">
        <f ca="1">IF('Scenario Inputs (SI)'!$D$7="No",0,-IF(I82&lt;'Scenario Inputs (SI)'!$D$5,0,IF('Scenario Inputs (SI)'!$D$6&gt;'Scenario Calculations'!I82,INDEX(Inputs!$D$2:$R$30,29,MATCH('Scenario Calculations'!I82,Inputs!$D$2:$R$2,0)),0))*12)</f>
        <v>0</v>
      </c>
      <c r="Q82" s="359" t="e">
        <f t="shared" ca="1" si="33"/>
        <v>#DIV/0!</v>
      </c>
      <c r="S82" s="372">
        <f ca="1">IFERROR(INDEX('Inflation Rates'!$A$16:$H$138,MATCH('TSP Traditional'!$H83,'Inflation Rates'!$A$16:$A$138,0),8)/INDEX('Inflation Rates'!$A$16:$H$138,MATCH('TSP Traditional'!$H83,'Inflation Rates'!$A$16:$A$138,0)-1,8)-1,S81)</f>
        <v>2.0000000000000018E-2</v>
      </c>
      <c r="T82" s="372">
        <f ca="1">IFERROR(INDEX('Inflation Rates'!$A$16:$H$138,MATCH('TSP Traditional'!$H83,'Inflation Rates'!$A$16:$A$138,0),6)/INDEX('Inflation Rates'!$A$16:$H$138,MATCH('TSP Traditional'!$H83,'Inflation Rates'!$A$16:$A$138,0)-1,6)-1,T81)</f>
        <v>2.0999999999999908E-2</v>
      </c>
      <c r="U82" s="362">
        <f t="shared" ca="1" si="40"/>
        <v>2093</v>
      </c>
      <c r="V82" s="362">
        <f t="shared" ca="1" si="40"/>
        <v>193</v>
      </c>
      <c r="W82" s="362">
        <v>74</v>
      </c>
      <c r="X82" s="371" t="e">
        <f t="shared" ca="1" si="41"/>
        <v>#DIV/0!</v>
      </c>
      <c r="Y82" s="359" t="e">
        <f ca="1">IF(V82&lt;'Scenario Inputs (SI)'!$D$5,$B$7*((1+$G82)^(W82-1))*$T$2,0)</f>
        <v>#DIV/0!</v>
      </c>
      <c r="Z82" s="359">
        <v>0</v>
      </c>
      <c r="AA82" s="359" t="e">
        <f t="shared" ca="1" si="30"/>
        <v>#DIV/0!</v>
      </c>
      <c r="AB82" s="359" t="e">
        <f ca="1">IF(X82&lt;=0,0,-ABS(IF('Scenario Inputs (SI)'!$D$5&gt;'Scenario Calculations'!V82,0,IF('Scenario Inputs (SI)'!$D$5='Scenario Calculations'!V82,'Scenario Calculations'!X82*'Scenario Calculations'!$B$8,'Scenario Calculations'!AB81*(1+'Scenario Calculations'!S82)))))</f>
        <v>#DIV/0!</v>
      </c>
      <c r="AC82" s="359" t="e">
        <f t="shared" ca="1" si="31"/>
        <v>#DIV/0!</v>
      </c>
      <c r="AG82" s="372">
        <f>IFERROR(INDEX('Inflation Rates'!$A$16:$H$138,MATCH('IRA Traditional'!$H83,'Inflation Rates'!$A$16:$A$138,0),8)/INDEX('Inflation Rates'!$A$16:$H$138,MATCH('IRA Traditional'!$H83,'Inflation Rates'!$A$16:$A$138,0)-1,8)-1,AG81)</f>
        <v>2.0000000000000018E-2</v>
      </c>
      <c r="AH82" s="372">
        <f>IFERROR(INDEX('Inflation Rates'!$A$16:$H$138,MATCH('IRA Traditional'!$H83,'Inflation Rates'!$A$16:$A$138,0),6)/INDEX('Inflation Rates'!$A$16:$H$138,MATCH('IRA Traditional'!$H83,'Inflation Rates'!$A$16:$A$138,0)-1,6)-1,AH81)</f>
        <v>2.0999999999999908E-2</v>
      </c>
      <c r="AI82" s="362">
        <f t="shared" ca="1" si="42"/>
        <v>2093</v>
      </c>
      <c r="AJ82" s="362">
        <f t="shared" ca="1" si="42"/>
        <v>193</v>
      </c>
      <c r="AK82" s="362">
        <v>74</v>
      </c>
      <c r="AL82" s="371">
        <f t="shared" ca="1" si="43"/>
        <v>0</v>
      </c>
      <c r="AM82" s="359">
        <f ca="1">IF(AJ82&lt;'Scenario Inputs (SI)'!$D$5,$AH$2,0)</f>
        <v>0</v>
      </c>
      <c r="AN82" s="359">
        <v>0</v>
      </c>
      <c r="AO82" s="359">
        <f t="shared" ca="1" si="32"/>
        <v>0</v>
      </c>
      <c r="AP82" s="359">
        <f ca="1">IF(AL82&lt;=0,0,IF(AJ82&lt;60,0,IF(AJ82=60,IF('Scenario Inputs (SI)'!$D$5&lt;=60,-AL82*$AH$7,0),IF(AJ82&lt;'Scenario Inputs (SI)'!$D$5,0,IF(AJ82='Scenario Inputs (SI)'!$D$5,-$AH$7*'Scenario Calculations'!AL82,AP81*(1+AG82))))))</f>
        <v>0</v>
      </c>
      <c r="AQ82" s="359">
        <f t="shared" ca="1" si="34"/>
        <v>0</v>
      </c>
      <c r="AU82" s="372">
        <f ca="1">IFERROR(INDEX('Inflation Rates'!$A$16:$H$138,MATCH('IRA Roth'!$H82,'Inflation Rates'!$A$16:$A$138,0),8)/INDEX('Inflation Rates'!$A$16:$H$138,MATCH('IRA Roth'!$H82,'Inflation Rates'!$A$16:$A$138,0)-1,8)-1,AU81)</f>
        <v>2.0000000000000018E-2</v>
      </c>
      <c r="AV82" s="372">
        <f ca="1">IFERROR(INDEX('Inflation Rates'!$A$16:$H$138,MATCH('IRA Roth'!$H82,'Inflation Rates'!$A$16:$A$138,0),6)/INDEX('Inflation Rates'!$A$16:$H$138,MATCH('IRA Roth'!$H82,'Inflation Rates'!$A$16:$A$138,0)-1,6)-1,AV81)</f>
        <v>2.0999999999999908E-2</v>
      </c>
      <c r="AW82" s="362">
        <f t="shared" ca="1" si="44"/>
        <v>2093</v>
      </c>
      <c r="AX82" s="362">
        <f t="shared" ca="1" si="44"/>
        <v>193</v>
      </c>
      <c r="AY82" s="362">
        <v>74</v>
      </c>
      <c r="AZ82" s="371">
        <f t="shared" ca="1" si="45"/>
        <v>0</v>
      </c>
      <c r="BA82" s="359">
        <f ca="1">IF(AX82&lt;'Scenario Inputs (SI)'!$D$5,$AV$2,0)</f>
        <v>0</v>
      </c>
      <c r="BB82" s="359">
        <f t="shared" ca="1" si="35"/>
        <v>0</v>
      </c>
      <c r="BC82" s="359">
        <f t="shared" ca="1" si="36"/>
        <v>0</v>
      </c>
      <c r="BD82" s="359">
        <f ca="1">IF(AZ82&lt;=0,0,IF(AX82&lt;60,0,IF(AX82=60,IF('Scenario Inputs (SI)'!$D$5&lt;=60,-AZ82*$AV$7,0),IF(AX82&lt;'Scenario Inputs (SI)'!$D$5,0,IF(AX82='Scenario Inputs (SI)'!$D$5,-$AV$7*'Scenario Calculations'!AZ82,BD81*(1+AU82))))))</f>
        <v>0</v>
      </c>
      <c r="BE82" s="359">
        <f t="shared" ca="1" si="37"/>
        <v>0</v>
      </c>
    </row>
    <row r="83" spans="6:57" x14ac:dyDescent="0.35">
      <c r="F83" s="372">
        <f ca="1">IFERROR(INDEX('Inflation Rates'!$A$16:$H$138,MATCH('Scenario Calculations'!$H83,'Inflation Rates'!$A$16:$A$138,0),8)/INDEX('Inflation Rates'!$A$16:$H$138,MATCH('Scenario Calculations'!$H83,'Inflation Rates'!$A$16:$A$138,0)-1,8)-1,F82)</f>
        <v>2.0000000000000018E-2</v>
      </c>
      <c r="G83" s="372">
        <f ca="1">IFERROR(INDEX('Inflation Rates'!$A$16:$H$138,MATCH('Scenario Calculations'!$H83,'Inflation Rates'!$A$16:$A$138,0),6)/INDEX('Inflation Rates'!$A$16:$H$138,MATCH('Scenario Calculations'!$H83,'Inflation Rates'!$A$16:$A$138,0)-1,6)-1,G82)</f>
        <v>2.0999999999999908E-2</v>
      </c>
      <c r="H83" s="362">
        <f t="shared" ca="1" si="38"/>
        <v>2094</v>
      </c>
      <c r="I83" s="362">
        <f t="shared" ca="1" si="38"/>
        <v>194</v>
      </c>
      <c r="J83" s="362">
        <v>75</v>
      </c>
      <c r="K83" s="371" t="e">
        <f t="shared" ca="1" si="39"/>
        <v>#DIV/0!</v>
      </c>
      <c r="L83" s="359" t="e">
        <f ca="1">IF(I83&lt;'Scenario Inputs (SI)'!$D$5,$B$7*((1+$G83)^(J83-1))*$B$2,0)</f>
        <v>#DIV/0!</v>
      </c>
      <c r="M83" s="359" t="e">
        <f ca="1">IF(I83&lt;'Scenario Inputs (SI)'!$D$5,$B$3*$B$7*(1+$G83)^(J83-1),0)</f>
        <v>#DIV/0!</v>
      </c>
      <c r="N83" s="359" t="e">
        <f t="shared" ca="1" si="29"/>
        <v>#DIV/0!</v>
      </c>
      <c r="O83" s="359" t="e">
        <f ca="1">IF(K83&lt;=0,0,-ABS(IF('Scenario Inputs (SI)'!$D$5&gt;'Scenario Calculations'!I83,0,IF('Scenario Inputs (SI)'!$D$5='Scenario Calculations'!I83,'Scenario Calculations'!K83*'Scenario Calculations'!$B$8,'Scenario Calculations'!O82*(1+'Scenario Calculations'!F83)))))</f>
        <v>#DIV/0!</v>
      </c>
      <c r="P83" s="359">
        <f ca="1">IF('Scenario Inputs (SI)'!$D$7="No",0,-IF(I83&lt;'Scenario Inputs (SI)'!$D$5,0,IF('Scenario Inputs (SI)'!$D$6&gt;'Scenario Calculations'!I83,INDEX(Inputs!$D$2:$R$30,29,MATCH('Scenario Calculations'!I83,Inputs!$D$2:$R$2,0)),0))*12)</f>
        <v>0</v>
      </c>
      <c r="Q83" s="359" t="e">
        <f t="shared" ca="1" si="33"/>
        <v>#DIV/0!</v>
      </c>
      <c r="S83" s="372">
        <f ca="1">IFERROR(INDEX('Inflation Rates'!$A$16:$H$138,MATCH('TSP Traditional'!$H84,'Inflation Rates'!$A$16:$A$138,0),8)/INDEX('Inflation Rates'!$A$16:$H$138,MATCH('TSP Traditional'!$H84,'Inflation Rates'!$A$16:$A$138,0)-1,8)-1,S82)</f>
        <v>2.0000000000000018E-2</v>
      </c>
      <c r="T83" s="372">
        <f ca="1">IFERROR(INDEX('Inflation Rates'!$A$16:$H$138,MATCH('TSP Traditional'!$H84,'Inflation Rates'!$A$16:$A$138,0),6)/INDEX('Inflation Rates'!$A$16:$H$138,MATCH('TSP Traditional'!$H84,'Inflation Rates'!$A$16:$A$138,0)-1,6)-1,T82)</f>
        <v>2.0999999999999908E-2</v>
      </c>
      <c r="U83" s="362">
        <f t="shared" ca="1" si="40"/>
        <v>2094</v>
      </c>
      <c r="V83" s="362">
        <f t="shared" ca="1" si="40"/>
        <v>194</v>
      </c>
      <c r="W83" s="362">
        <v>75</v>
      </c>
      <c r="X83" s="371" t="e">
        <f t="shared" ca="1" si="41"/>
        <v>#DIV/0!</v>
      </c>
      <c r="Y83" s="359" t="e">
        <f ca="1">IF(V83&lt;'Scenario Inputs (SI)'!$D$5,$B$7*((1+$G83)^(W83-1))*$T$2,0)</f>
        <v>#DIV/0!</v>
      </c>
      <c r="Z83" s="359">
        <v>0</v>
      </c>
      <c r="AA83" s="359" t="e">
        <f t="shared" ca="1" si="30"/>
        <v>#DIV/0!</v>
      </c>
      <c r="AB83" s="359" t="e">
        <f ca="1">IF(X83&lt;=0,0,-ABS(IF('Scenario Inputs (SI)'!$D$5&gt;'Scenario Calculations'!V83,0,IF('Scenario Inputs (SI)'!$D$5='Scenario Calculations'!V83,'Scenario Calculations'!X83*'Scenario Calculations'!$B$8,'Scenario Calculations'!AB82*(1+'Scenario Calculations'!S83)))))</f>
        <v>#DIV/0!</v>
      </c>
      <c r="AC83" s="359" t="e">
        <f t="shared" ca="1" si="31"/>
        <v>#DIV/0!</v>
      </c>
      <c r="AG83" s="372">
        <f>IFERROR(INDEX('Inflation Rates'!$A$16:$H$138,MATCH('IRA Traditional'!$H84,'Inflation Rates'!$A$16:$A$138,0),8)/INDEX('Inflation Rates'!$A$16:$H$138,MATCH('IRA Traditional'!$H84,'Inflation Rates'!$A$16:$A$138,0)-1,8)-1,AG82)</f>
        <v>2.0000000000000018E-2</v>
      </c>
      <c r="AH83" s="372">
        <f>IFERROR(INDEX('Inflation Rates'!$A$16:$H$138,MATCH('IRA Traditional'!$H84,'Inflation Rates'!$A$16:$A$138,0),6)/INDEX('Inflation Rates'!$A$16:$H$138,MATCH('IRA Traditional'!$H84,'Inflation Rates'!$A$16:$A$138,0)-1,6)-1,AH82)</f>
        <v>2.0999999999999908E-2</v>
      </c>
      <c r="AI83" s="362">
        <f t="shared" ca="1" si="42"/>
        <v>2094</v>
      </c>
      <c r="AJ83" s="362">
        <f t="shared" ca="1" si="42"/>
        <v>194</v>
      </c>
      <c r="AK83" s="362">
        <v>75</v>
      </c>
      <c r="AL83" s="371">
        <f t="shared" ca="1" si="43"/>
        <v>0</v>
      </c>
      <c r="AM83" s="359">
        <f ca="1">IF(AJ83&lt;'Scenario Inputs (SI)'!$D$5,$AH$2,0)</f>
        <v>0</v>
      </c>
      <c r="AN83" s="359">
        <v>0</v>
      </c>
      <c r="AO83" s="359">
        <f t="shared" ca="1" si="32"/>
        <v>0</v>
      </c>
      <c r="AP83" s="359">
        <f ca="1">IF(AL83&lt;=0,0,IF(AJ83&lt;60,0,IF(AJ83=60,IF('Scenario Inputs (SI)'!$D$5&lt;=60,-AL83*$AH$7,0),IF(AJ83&lt;'Scenario Inputs (SI)'!$D$5,0,IF(AJ83='Scenario Inputs (SI)'!$D$5,-$AH$7*'Scenario Calculations'!AL83,AP82*(1+AG83))))))</f>
        <v>0</v>
      </c>
      <c r="AQ83" s="359">
        <f t="shared" ca="1" si="34"/>
        <v>0</v>
      </c>
      <c r="AU83" s="372">
        <f ca="1">IFERROR(INDEX('Inflation Rates'!$A$16:$H$138,MATCH('IRA Roth'!$H83,'Inflation Rates'!$A$16:$A$138,0),8)/INDEX('Inflation Rates'!$A$16:$H$138,MATCH('IRA Roth'!$H83,'Inflation Rates'!$A$16:$A$138,0)-1,8)-1,AU82)</f>
        <v>2.0000000000000018E-2</v>
      </c>
      <c r="AV83" s="372">
        <f ca="1">IFERROR(INDEX('Inflation Rates'!$A$16:$H$138,MATCH('IRA Roth'!$H83,'Inflation Rates'!$A$16:$A$138,0),6)/INDEX('Inflation Rates'!$A$16:$H$138,MATCH('IRA Roth'!$H83,'Inflation Rates'!$A$16:$A$138,0)-1,6)-1,AV82)</f>
        <v>2.0999999999999908E-2</v>
      </c>
      <c r="AW83" s="362">
        <f t="shared" ca="1" si="44"/>
        <v>2094</v>
      </c>
      <c r="AX83" s="362">
        <f t="shared" ca="1" si="44"/>
        <v>194</v>
      </c>
      <c r="AY83" s="362">
        <v>75</v>
      </c>
      <c r="AZ83" s="371">
        <f t="shared" ca="1" si="45"/>
        <v>0</v>
      </c>
      <c r="BA83" s="359">
        <f ca="1">IF(AX83&lt;'Scenario Inputs (SI)'!$D$5,$AV$2,0)</f>
        <v>0</v>
      </c>
      <c r="BB83" s="359">
        <f t="shared" ca="1" si="35"/>
        <v>0</v>
      </c>
      <c r="BC83" s="359">
        <f t="shared" ca="1" si="36"/>
        <v>0</v>
      </c>
      <c r="BD83" s="359">
        <f ca="1">IF(AZ83&lt;=0,0,IF(AX83&lt;60,0,IF(AX83=60,IF('Scenario Inputs (SI)'!$D$5&lt;=60,-AZ83*$AV$7,0),IF(AX83&lt;'Scenario Inputs (SI)'!$D$5,0,IF(AX83='Scenario Inputs (SI)'!$D$5,-$AV$7*'Scenario Calculations'!AZ83,BD82*(1+AU83))))))</f>
        <v>0</v>
      </c>
      <c r="BE83" s="359">
        <f t="shared" ca="1" si="37"/>
        <v>0</v>
      </c>
    </row>
    <row r="84" spans="6:57" x14ac:dyDescent="0.35">
      <c r="F84" s="372">
        <f ca="1">IFERROR(INDEX('Inflation Rates'!$A$16:$H$138,MATCH('Scenario Calculations'!$H84,'Inflation Rates'!$A$16:$A$138,0),8)/INDEX('Inflation Rates'!$A$16:$H$138,MATCH('Scenario Calculations'!$H84,'Inflation Rates'!$A$16:$A$138,0)-1,8)-1,F83)</f>
        <v>2.0000000000000018E-2</v>
      </c>
      <c r="G84" s="372">
        <f ca="1">IFERROR(INDEX('Inflation Rates'!$A$16:$H$138,MATCH('Scenario Calculations'!$H84,'Inflation Rates'!$A$16:$A$138,0),6)/INDEX('Inflation Rates'!$A$16:$H$138,MATCH('Scenario Calculations'!$H84,'Inflation Rates'!$A$16:$A$138,0)-1,6)-1,G83)</f>
        <v>2.0999999999999908E-2</v>
      </c>
      <c r="H84" s="362">
        <f t="shared" ca="1" si="38"/>
        <v>2095</v>
      </c>
      <c r="I84" s="362">
        <f t="shared" ca="1" si="38"/>
        <v>195</v>
      </c>
      <c r="J84" s="362">
        <v>76</v>
      </c>
      <c r="K84" s="371" t="e">
        <f t="shared" ca="1" si="39"/>
        <v>#DIV/0!</v>
      </c>
      <c r="L84" s="359" t="e">
        <f ca="1">IF(I84&lt;'Scenario Inputs (SI)'!$D$5,$B$7*((1+$G84)^(J84-1))*$B$2,0)</f>
        <v>#DIV/0!</v>
      </c>
      <c r="M84" s="359" t="e">
        <f ca="1">IF(I84&lt;'Scenario Inputs (SI)'!$D$5,$B$3*$B$7*(1+$G84)^(J84-1),0)</f>
        <v>#DIV/0!</v>
      </c>
      <c r="N84" s="359" t="e">
        <f t="shared" ca="1" si="29"/>
        <v>#DIV/0!</v>
      </c>
      <c r="O84" s="359" t="e">
        <f ca="1">IF(K84&lt;=0,0,-ABS(IF('Scenario Inputs (SI)'!$D$5&gt;'Scenario Calculations'!I84,0,IF('Scenario Inputs (SI)'!$D$5='Scenario Calculations'!I84,'Scenario Calculations'!K84*'Scenario Calculations'!$B$8,'Scenario Calculations'!O83*(1+'Scenario Calculations'!F84)))))</f>
        <v>#DIV/0!</v>
      </c>
      <c r="P84" s="359">
        <f ca="1">IF('Scenario Inputs (SI)'!$D$7="No",0,-IF(I84&lt;'Scenario Inputs (SI)'!$D$5,0,IF('Scenario Inputs (SI)'!$D$6&gt;'Scenario Calculations'!I84,INDEX(Inputs!$D$2:$R$30,29,MATCH('Scenario Calculations'!I84,Inputs!$D$2:$R$2,0)),0))*12)</f>
        <v>0</v>
      </c>
      <c r="Q84" s="359" t="e">
        <f t="shared" ca="1" si="33"/>
        <v>#DIV/0!</v>
      </c>
      <c r="S84" s="372">
        <f ca="1">IFERROR(INDEX('Inflation Rates'!$A$16:$H$138,MATCH('TSP Traditional'!$H85,'Inflation Rates'!$A$16:$A$138,0),8)/INDEX('Inflation Rates'!$A$16:$H$138,MATCH('TSP Traditional'!$H85,'Inflation Rates'!$A$16:$A$138,0)-1,8)-1,S83)</f>
        <v>2.0000000000000018E-2</v>
      </c>
      <c r="T84" s="372">
        <f ca="1">IFERROR(INDEX('Inflation Rates'!$A$16:$H$138,MATCH('TSP Traditional'!$H85,'Inflation Rates'!$A$16:$A$138,0),6)/INDEX('Inflation Rates'!$A$16:$H$138,MATCH('TSP Traditional'!$H85,'Inflation Rates'!$A$16:$A$138,0)-1,6)-1,T83)</f>
        <v>2.0999999999999908E-2</v>
      </c>
      <c r="U84" s="362">
        <f t="shared" ca="1" si="40"/>
        <v>2095</v>
      </c>
      <c r="V84" s="362">
        <f t="shared" ca="1" si="40"/>
        <v>195</v>
      </c>
      <c r="W84" s="362">
        <v>76</v>
      </c>
      <c r="X84" s="371" t="e">
        <f t="shared" ca="1" si="41"/>
        <v>#DIV/0!</v>
      </c>
      <c r="Y84" s="359" t="e">
        <f ca="1">IF(V84&lt;'Scenario Inputs (SI)'!$D$5,$B$7*((1+$G84)^(W84-1))*$T$2,0)</f>
        <v>#DIV/0!</v>
      </c>
      <c r="Z84" s="359">
        <v>0</v>
      </c>
      <c r="AA84" s="359" t="e">
        <f t="shared" ca="1" si="30"/>
        <v>#DIV/0!</v>
      </c>
      <c r="AB84" s="359" t="e">
        <f ca="1">IF(X84&lt;=0,0,-ABS(IF('Scenario Inputs (SI)'!$D$5&gt;'Scenario Calculations'!V84,0,IF('Scenario Inputs (SI)'!$D$5='Scenario Calculations'!V84,'Scenario Calculations'!X84*'Scenario Calculations'!$B$8,'Scenario Calculations'!AB83*(1+'Scenario Calculations'!S84)))))</f>
        <v>#DIV/0!</v>
      </c>
      <c r="AC84" s="359" t="e">
        <f t="shared" ca="1" si="31"/>
        <v>#DIV/0!</v>
      </c>
      <c r="AG84" s="372">
        <f>IFERROR(INDEX('Inflation Rates'!$A$16:$H$138,MATCH('IRA Traditional'!$H85,'Inflation Rates'!$A$16:$A$138,0),8)/INDEX('Inflation Rates'!$A$16:$H$138,MATCH('IRA Traditional'!$H85,'Inflation Rates'!$A$16:$A$138,0)-1,8)-1,AG83)</f>
        <v>2.0000000000000018E-2</v>
      </c>
      <c r="AH84" s="372">
        <f>IFERROR(INDEX('Inflation Rates'!$A$16:$H$138,MATCH('IRA Traditional'!$H85,'Inflation Rates'!$A$16:$A$138,0),6)/INDEX('Inflation Rates'!$A$16:$H$138,MATCH('IRA Traditional'!$H85,'Inflation Rates'!$A$16:$A$138,0)-1,6)-1,AH83)</f>
        <v>2.0999999999999908E-2</v>
      </c>
      <c r="AI84" s="362">
        <f t="shared" ca="1" si="42"/>
        <v>2095</v>
      </c>
      <c r="AJ84" s="362">
        <f t="shared" ca="1" si="42"/>
        <v>195</v>
      </c>
      <c r="AK84" s="362">
        <v>76</v>
      </c>
      <c r="AL84" s="371">
        <f t="shared" ca="1" si="43"/>
        <v>0</v>
      </c>
      <c r="AM84" s="359">
        <f ca="1">IF(AJ84&lt;'Scenario Inputs (SI)'!$D$5,$AH$2,0)</f>
        <v>0</v>
      </c>
      <c r="AN84" s="359">
        <v>0</v>
      </c>
      <c r="AO84" s="359">
        <f t="shared" ca="1" si="32"/>
        <v>0</v>
      </c>
      <c r="AP84" s="359">
        <f ca="1">IF(AL84&lt;=0,0,IF(AJ84&lt;60,0,IF(AJ84=60,IF('Scenario Inputs (SI)'!$D$5&lt;=60,-AL84*$AH$7,0),IF(AJ84&lt;'Scenario Inputs (SI)'!$D$5,0,IF(AJ84='Scenario Inputs (SI)'!$D$5,-$AH$7*'Scenario Calculations'!AL84,AP83*(1+AG84))))))</f>
        <v>0</v>
      </c>
      <c r="AQ84" s="359">
        <f t="shared" ca="1" si="34"/>
        <v>0</v>
      </c>
      <c r="AU84" s="372">
        <f ca="1">IFERROR(INDEX('Inflation Rates'!$A$16:$H$138,MATCH('IRA Roth'!$H84,'Inflation Rates'!$A$16:$A$138,0),8)/INDEX('Inflation Rates'!$A$16:$H$138,MATCH('IRA Roth'!$H84,'Inflation Rates'!$A$16:$A$138,0)-1,8)-1,AU83)</f>
        <v>2.0000000000000018E-2</v>
      </c>
      <c r="AV84" s="372">
        <f ca="1">IFERROR(INDEX('Inflation Rates'!$A$16:$H$138,MATCH('IRA Roth'!$H84,'Inflation Rates'!$A$16:$A$138,0),6)/INDEX('Inflation Rates'!$A$16:$H$138,MATCH('IRA Roth'!$H84,'Inflation Rates'!$A$16:$A$138,0)-1,6)-1,AV83)</f>
        <v>2.0999999999999908E-2</v>
      </c>
      <c r="AW84" s="362">
        <f t="shared" ca="1" si="44"/>
        <v>2095</v>
      </c>
      <c r="AX84" s="362">
        <f t="shared" ca="1" si="44"/>
        <v>195</v>
      </c>
      <c r="AY84" s="362">
        <v>76</v>
      </c>
      <c r="AZ84" s="371">
        <f t="shared" ca="1" si="45"/>
        <v>0</v>
      </c>
      <c r="BA84" s="359">
        <f ca="1">IF(AX84&lt;'Scenario Inputs (SI)'!$D$5,$AV$2,0)</f>
        <v>0</v>
      </c>
      <c r="BB84" s="359">
        <f t="shared" ca="1" si="35"/>
        <v>0</v>
      </c>
      <c r="BC84" s="359">
        <f t="shared" ca="1" si="36"/>
        <v>0</v>
      </c>
      <c r="BD84" s="359">
        <f ca="1">IF(AZ84&lt;=0,0,IF(AX84&lt;60,0,IF(AX84=60,IF('Scenario Inputs (SI)'!$D$5&lt;=60,-AZ84*$AV$7,0),IF(AX84&lt;'Scenario Inputs (SI)'!$D$5,0,IF(AX84='Scenario Inputs (SI)'!$D$5,-$AV$7*'Scenario Calculations'!AZ84,BD83*(1+AU84))))))</f>
        <v>0</v>
      </c>
      <c r="BE84" s="359">
        <f t="shared" ca="1" si="37"/>
        <v>0</v>
      </c>
    </row>
    <row r="85" spans="6:57" x14ac:dyDescent="0.35">
      <c r="F85" s="372">
        <f ca="1">IFERROR(INDEX('Inflation Rates'!$A$16:$H$138,MATCH('Scenario Calculations'!$H85,'Inflation Rates'!$A$16:$A$138,0),8)/INDEX('Inflation Rates'!$A$16:$H$138,MATCH('Scenario Calculations'!$H85,'Inflation Rates'!$A$16:$A$138,0)-1,8)-1,F84)</f>
        <v>2.0000000000000018E-2</v>
      </c>
      <c r="G85" s="372">
        <f ca="1">IFERROR(INDEX('Inflation Rates'!$A$16:$H$138,MATCH('Scenario Calculations'!$H85,'Inflation Rates'!$A$16:$A$138,0),6)/INDEX('Inflation Rates'!$A$16:$H$138,MATCH('Scenario Calculations'!$H85,'Inflation Rates'!$A$16:$A$138,0)-1,6)-1,G84)</f>
        <v>2.0999999999999908E-2</v>
      </c>
      <c r="H85" s="362">
        <f t="shared" ca="1" si="38"/>
        <v>2096</v>
      </c>
      <c r="I85" s="362">
        <f t="shared" ca="1" si="38"/>
        <v>196</v>
      </c>
      <c r="J85" s="362">
        <v>77</v>
      </c>
      <c r="K85" s="371" t="e">
        <f t="shared" ca="1" si="39"/>
        <v>#DIV/0!</v>
      </c>
      <c r="L85" s="359" t="e">
        <f ca="1">IF(I85&lt;'Scenario Inputs (SI)'!$D$5,$B$7*((1+$G85)^(J85-1))*$B$2,0)</f>
        <v>#DIV/0!</v>
      </c>
      <c r="M85" s="359" t="e">
        <f ca="1">IF(I85&lt;'Scenario Inputs (SI)'!$D$5,$B$3*$B$7*(1+$G85)^(J85-1),0)</f>
        <v>#DIV/0!</v>
      </c>
      <c r="N85" s="359" t="e">
        <f t="shared" ca="1" si="29"/>
        <v>#DIV/0!</v>
      </c>
      <c r="O85" s="359" t="e">
        <f ca="1">IF(K85&lt;=0,0,-ABS(IF('Scenario Inputs (SI)'!$D$5&gt;'Scenario Calculations'!I85,0,IF('Scenario Inputs (SI)'!$D$5='Scenario Calculations'!I85,'Scenario Calculations'!K85*'Scenario Calculations'!$B$8,'Scenario Calculations'!O84*(1+'Scenario Calculations'!F85)))))</f>
        <v>#DIV/0!</v>
      </c>
      <c r="P85" s="359">
        <f ca="1">IF('Scenario Inputs (SI)'!$D$7="No",0,-IF(I85&lt;'Scenario Inputs (SI)'!$D$5,0,IF('Scenario Inputs (SI)'!$D$6&gt;'Scenario Calculations'!I85,INDEX(Inputs!$D$2:$R$30,29,MATCH('Scenario Calculations'!I85,Inputs!$D$2:$R$2,0)),0))*12)</f>
        <v>0</v>
      </c>
      <c r="Q85" s="359" t="e">
        <f t="shared" ca="1" si="33"/>
        <v>#DIV/0!</v>
      </c>
      <c r="S85" s="372">
        <f ca="1">IFERROR(INDEX('Inflation Rates'!$A$16:$H$138,MATCH('TSP Traditional'!$H86,'Inflation Rates'!$A$16:$A$138,0),8)/INDEX('Inflation Rates'!$A$16:$H$138,MATCH('TSP Traditional'!$H86,'Inflation Rates'!$A$16:$A$138,0)-1,8)-1,S84)</f>
        <v>2.0000000000000018E-2</v>
      </c>
      <c r="T85" s="372">
        <f ca="1">IFERROR(INDEX('Inflation Rates'!$A$16:$H$138,MATCH('TSP Traditional'!$H86,'Inflation Rates'!$A$16:$A$138,0),6)/INDEX('Inflation Rates'!$A$16:$H$138,MATCH('TSP Traditional'!$H86,'Inflation Rates'!$A$16:$A$138,0)-1,6)-1,T84)</f>
        <v>2.0999999999999908E-2</v>
      </c>
      <c r="U85" s="362">
        <f t="shared" ca="1" si="40"/>
        <v>2096</v>
      </c>
      <c r="V85" s="362">
        <f t="shared" ca="1" si="40"/>
        <v>196</v>
      </c>
      <c r="W85" s="362">
        <v>77</v>
      </c>
      <c r="X85" s="371" t="e">
        <f t="shared" ca="1" si="41"/>
        <v>#DIV/0!</v>
      </c>
      <c r="Y85" s="359" t="e">
        <f ca="1">IF(V85&lt;'Scenario Inputs (SI)'!$D$5,$B$7*((1+$G85)^(W85-1))*$T$2,0)</f>
        <v>#DIV/0!</v>
      </c>
      <c r="Z85" s="359">
        <v>0</v>
      </c>
      <c r="AA85" s="359" t="e">
        <f t="shared" ca="1" si="30"/>
        <v>#DIV/0!</v>
      </c>
      <c r="AB85" s="359" t="e">
        <f ca="1">IF(X85&lt;=0,0,-ABS(IF('Scenario Inputs (SI)'!$D$5&gt;'Scenario Calculations'!V85,0,IF('Scenario Inputs (SI)'!$D$5='Scenario Calculations'!V85,'Scenario Calculations'!X85*'Scenario Calculations'!$B$8,'Scenario Calculations'!AB84*(1+'Scenario Calculations'!S85)))))</f>
        <v>#DIV/0!</v>
      </c>
      <c r="AC85" s="359" t="e">
        <f t="shared" ca="1" si="31"/>
        <v>#DIV/0!</v>
      </c>
      <c r="AG85" s="372">
        <f>IFERROR(INDEX('Inflation Rates'!$A$16:$H$138,MATCH('IRA Traditional'!$H86,'Inflation Rates'!$A$16:$A$138,0),8)/INDEX('Inflation Rates'!$A$16:$H$138,MATCH('IRA Traditional'!$H86,'Inflation Rates'!$A$16:$A$138,0)-1,8)-1,AG84)</f>
        <v>2.0000000000000018E-2</v>
      </c>
      <c r="AH85" s="372">
        <f>IFERROR(INDEX('Inflation Rates'!$A$16:$H$138,MATCH('IRA Traditional'!$H86,'Inflation Rates'!$A$16:$A$138,0),6)/INDEX('Inflation Rates'!$A$16:$H$138,MATCH('IRA Traditional'!$H86,'Inflation Rates'!$A$16:$A$138,0)-1,6)-1,AH84)</f>
        <v>2.0999999999999908E-2</v>
      </c>
      <c r="AI85" s="362">
        <f t="shared" ca="1" si="42"/>
        <v>2096</v>
      </c>
      <c r="AJ85" s="362">
        <f t="shared" ca="1" si="42"/>
        <v>196</v>
      </c>
      <c r="AK85" s="362">
        <v>77</v>
      </c>
      <c r="AL85" s="371">
        <f t="shared" ca="1" si="43"/>
        <v>0</v>
      </c>
      <c r="AM85" s="359">
        <f ca="1">IF(AJ85&lt;'Scenario Inputs (SI)'!$D$5,$AH$2,0)</f>
        <v>0</v>
      </c>
      <c r="AN85" s="359">
        <v>0</v>
      </c>
      <c r="AO85" s="359">
        <f t="shared" ca="1" si="32"/>
        <v>0</v>
      </c>
      <c r="AP85" s="359">
        <f ca="1">IF(AL85&lt;=0,0,IF(AJ85&lt;60,0,IF(AJ85=60,IF('Scenario Inputs (SI)'!$D$5&lt;=60,-AL85*$AH$7,0),IF(AJ85&lt;'Scenario Inputs (SI)'!$D$5,0,IF(AJ85='Scenario Inputs (SI)'!$D$5,-$AH$7*'Scenario Calculations'!AL85,AP84*(1+AG85))))))</f>
        <v>0</v>
      </c>
      <c r="AQ85" s="359">
        <f t="shared" ca="1" si="34"/>
        <v>0</v>
      </c>
      <c r="AU85" s="372">
        <f ca="1">IFERROR(INDEX('Inflation Rates'!$A$16:$H$138,MATCH('IRA Roth'!$H85,'Inflation Rates'!$A$16:$A$138,0),8)/INDEX('Inflation Rates'!$A$16:$H$138,MATCH('IRA Roth'!$H85,'Inflation Rates'!$A$16:$A$138,0)-1,8)-1,AU84)</f>
        <v>2.0000000000000018E-2</v>
      </c>
      <c r="AV85" s="372">
        <f ca="1">IFERROR(INDEX('Inflation Rates'!$A$16:$H$138,MATCH('IRA Roth'!$H85,'Inflation Rates'!$A$16:$A$138,0),6)/INDEX('Inflation Rates'!$A$16:$H$138,MATCH('IRA Roth'!$H85,'Inflation Rates'!$A$16:$A$138,0)-1,6)-1,AV84)</f>
        <v>2.0999999999999908E-2</v>
      </c>
      <c r="AW85" s="362">
        <f t="shared" ca="1" si="44"/>
        <v>2096</v>
      </c>
      <c r="AX85" s="362">
        <f t="shared" ca="1" si="44"/>
        <v>196</v>
      </c>
      <c r="AY85" s="362">
        <v>77</v>
      </c>
      <c r="AZ85" s="371">
        <f t="shared" ca="1" si="45"/>
        <v>0</v>
      </c>
      <c r="BA85" s="359">
        <f ca="1">IF(AX85&lt;'Scenario Inputs (SI)'!$D$5,$AV$2,0)</f>
        <v>0</v>
      </c>
      <c r="BB85" s="359">
        <f t="shared" ca="1" si="35"/>
        <v>0</v>
      </c>
      <c r="BC85" s="359">
        <f t="shared" ca="1" si="36"/>
        <v>0</v>
      </c>
      <c r="BD85" s="359">
        <f ca="1">IF(AZ85&lt;=0,0,IF(AX85&lt;60,0,IF(AX85=60,IF('Scenario Inputs (SI)'!$D$5&lt;=60,-AZ85*$AV$7,0),IF(AX85&lt;'Scenario Inputs (SI)'!$D$5,0,IF(AX85='Scenario Inputs (SI)'!$D$5,-$AV$7*'Scenario Calculations'!AZ85,BD84*(1+AU85))))))</f>
        <v>0</v>
      </c>
      <c r="BE85" s="359">
        <f t="shared" ca="1" si="37"/>
        <v>0</v>
      </c>
    </row>
    <row r="86" spans="6:57" x14ac:dyDescent="0.35">
      <c r="F86" s="372">
        <f ca="1">IFERROR(INDEX('Inflation Rates'!$A$16:$H$138,MATCH('Scenario Calculations'!$H86,'Inflation Rates'!$A$16:$A$138,0),8)/INDEX('Inflation Rates'!$A$16:$H$138,MATCH('Scenario Calculations'!$H86,'Inflation Rates'!$A$16:$A$138,0)-1,8)-1,F85)</f>
        <v>2.0000000000000018E-2</v>
      </c>
      <c r="G86" s="372">
        <f ca="1">IFERROR(INDEX('Inflation Rates'!$A$16:$H$138,MATCH('Scenario Calculations'!$H86,'Inflation Rates'!$A$16:$A$138,0),6)/INDEX('Inflation Rates'!$A$16:$H$138,MATCH('Scenario Calculations'!$H86,'Inflation Rates'!$A$16:$A$138,0)-1,6)-1,G85)</f>
        <v>2.0999999999999908E-2</v>
      </c>
      <c r="H86" s="362">
        <f t="shared" ca="1" si="38"/>
        <v>2097</v>
      </c>
      <c r="I86" s="362">
        <f t="shared" ca="1" si="38"/>
        <v>197</v>
      </c>
      <c r="J86" s="362">
        <v>78</v>
      </c>
      <c r="K86" s="371" t="e">
        <f t="shared" ca="1" si="39"/>
        <v>#DIV/0!</v>
      </c>
      <c r="L86" s="359" t="e">
        <f ca="1">IF(I86&lt;'Scenario Inputs (SI)'!$D$5,$B$7*((1+$G86)^(J86-1))*$B$2,0)</f>
        <v>#DIV/0!</v>
      </c>
      <c r="M86" s="359" t="e">
        <f ca="1">IF(I86&lt;'Scenario Inputs (SI)'!$D$5,$B$3*$B$7*(1+$G86)^(J86-1),0)</f>
        <v>#DIV/0!</v>
      </c>
      <c r="N86" s="359" t="e">
        <f t="shared" ca="1" si="29"/>
        <v>#DIV/0!</v>
      </c>
      <c r="O86" s="359" t="e">
        <f ca="1">IF(K86&lt;=0,0,-ABS(IF('Scenario Inputs (SI)'!$D$5&gt;'Scenario Calculations'!I86,0,IF('Scenario Inputs (SI)'!$D$5='Scenario Calculations'!I86,'Scenario Calculations'!K86*'Scenario Calculations'!$B$8,'Scenario Calculations'!O85*(1+'Scenario Calculations'!F86)))))</f>
        <v>#DIV/0!</v>
      </c>
      <c r="P86" s="359">
        <f ca="1">IF('Scenario Inputs (SI)'!$D$7="No",0,-IF(I86&lt;'Scenario Inputs (SI)'!$D$5,0,IF('Scenario Inputs (SI)'!$D$6&gt;'Scenario Calculations'!I86,INDEX(Inputs!$D$2:$R$30,29,MATCH('Scenario Calculations'!I86,Inputs!$D$2:$R$2,0)),0))*12)</f>
        <v>0</v>
      </c>
      <c r="Q86" s="359" t="e">
        <f t="shared" ca="1" si="33"/>
        <v>#DIV/0!</v>
      </c>
      <c r="S86" s="372">
        <f ca="1">IFERROR(INDEX('Inflation Rates'!$A$16:$H$138,MATCH('TSP Traditional'!$H87,'Inflation Rates'!$A$16:$A$138,0),8)/INDEX('Inflation Rates'!$A$16:$H$138,MATCH('TSP Traditional'!$H87,'Inflation Rates'!$A$16:$A$138,0)-1,8)-1,S85)</f>
        <v>2.0000000000000018E-2</v>
      </c>
      <c r="T86" s="372">
        <f ca="1">IFERROR(INDEX('Inflation Rates'!$A$16:$H$138,MATCH('TSP Traditional'!$H87,'Inflation Rates'!$A$16:$A$138,0),6)/INDEX('Inflation Rates'!$A$16:$H$138,MATCH('TSP Traditional'!$H87,'Inflation Rates'!$A$16:$A$138,0)-1,6)-1,T85)</f>
        <v>2.0999999999999908E-2</v>
      </c>
      <c r="U86" s="362">
        <f t="shared" ca="1" si="40"/>
        <v>2097</v>
      </c>
      <c r="V86" s="362">
        <f t="shared" ca="1" si="40"/>
        <v>197</v>
      </c>
      <c r="W86" s="362">
        <v>78</v>
      </c>
      <c r="X86" s="371" t="e">
        <f t="shared" ca="1" si="41"/>
        <v>#DIV/0!</v>
      </c>
      <c r="Y86" s="359" t="e">
        <f ca="1">IF(V86&lt;'Scenario Inputs (SI)'!$D$5,$B$7*((1+$G86)^(W86-1))*$T$2,0)</f>
        <v>#DIV/0!</v>
      </c>
      <c r="Z86" s="359">
        <v>0</v>
      </c>
      <c r="AA86" s="359" t="e">
        <f t="shared" ca="1" si="30"/>
        <v>#DIV/0!</v>
      </c>
      <c r="AB86" s="359" t="e">
        <f ca="1">IF(X86&lt;=0,0,-ABS(IF('Scenario Inputs (SI)'!$D$5&gt;'Scenario Calculations'!V86,0,IF('Scenario Inputs (SI)'!$D$5='Scenario Calculations'!V86,'Scenario Calculations'!X86*'Scenario Calculations'!$B$8,'Scenario Calculations'!AB85*(1+'Scenario Calculations'!S86)))))</f>
        <v>#DIV/0!</v>
      </c>
      <c r="AC86" s="359" t="e">
        <f t="shared" ca="1" si="31"/>
        <v>#DIV/0!</v>
      </c>
      <c r="AG86" s="372">
        <f>IFERROR(INDEX('Inflation Rates'!$A$16:$H$138,MATCH('IRA Traditional'!$H87,'Inflation Rates'!$A$16:$A$138,0),8)/INDEX('Inflation Rates'!$A$16:$H$138,MATCH('IRA Traditional'!$H87,'Inflation Rates'!$A$16:$A$138,0)-1,8)-1,AG85)</f>
        <v>2.0000000000000018E-2</v>
      </c>
      <c r="AH86" s="372">
        <f>IFERROR(INDEX('Inflation Rates'!$A$16:$H$138,MATCH('IRA Traditional'!$H87,'Inflation Rates'!$A$16:$A$138,0),6)/INDEX('Inflation Rates'!$A$16:$H$138,MATCH('IRA Traditional'!$H87,'Inflation Rates'!$A$16:$A$138,0)-1,6)-1,AH85)</f>
        <v>2.0999999999999908E-2</v>
      </c>
      <c r="AI86" s="362">
        <f t="shared" ca="1" si="42"/>
        <v>2097</v>
      </c>
      <c r="AJ86" s="362">
        <f t="shared" ca="1" si="42"/>
        <v>197</v>
      </c>
      <c r="AK86" s="362">
        <v>78</v>
      </c>
      <c r="AL86" s="371">
        <f t="shared" ca="1" si="43"/>
        <v>0</v>
      </c>
      <c r="AM86" s="359">
        <f ca="1">IF(AJ86&lt;'Scenario Inputs (SI)'!$D$5,$AH$2,0)</f>
        <v>0</v>
      </c>
      <c r="AN86" s="359">
        <v>0</v>
      </c>
      <c r="AO86" s="359">
        <f t="shared" ca="1" si="32"/>
        <v>0</v>
      </c>
      <c r="AP86" s="359">
        <f ca="1">IF(AL86&lt;=0,0,IF(AJ86&lt;60,0,IF(AJ86=60,IF('Scenario Inputs (SI)'!$D$5&lt;=60,-AL86*$AH$7,0),IF(AJ86&lt;'Scenario Inputs (SI)'!$D$5,0,IF(AJ86='Scenario Inputs (SI)'!$D$5,-$AH$7*'Scenario Calculations'!AL86,AP85*(1+AG86))))))</f>
        <v>0</v>
      </c>
      <c r="AQ86" s="359">
        <f t="shared" ca="1" si="34"/>
        <v>0</v>
      </c>
      <c r="AU86" s="372">
        <f ca="1">IFERROR(INDEX('Inflation Rates'!$A$16:$H$138,MATCH('IRA Roth'!$H86,'Inflation Rates'!$A$16:$A$138,0),8)/INDEX('Inflation Rates'!$A$16:$H$138,MATCH('IRA Roth'!$H86,'Inflation Rates'!$A$16:$A$138,0)-1,8)-1,AU85)</f>
        <v>2.0000000000000018E-2</v>
      </c>
      <c r="AV86" s="372">
        <f ca="1">IFERROR(INDEX('Inflation Rates'!$A$16:$H$138,MATCH('IRA Roth'!$H86,'Inflation Rates'!$A$16:$A$138,0),6)/INDEX('Inflation Rates'!$A$16:$H$138,MATCH('IRA Roth'!$H86,'Inflation Rates'!$A$16:$A$138,0)-1,6)-1,AV85)</f>
        <v>2.0999999999999908E-2</v>
      </c>
      <c r="AW86" s="362">
        <f t="shared" ca="1" si="44"/>
        <v>2097</v>
      </c>
      <c r="AX86" s="362">
        <f t="shared" ca="1" si="44"/>
        <v>197</v>
      </c>
      <c r="AY86" s="362">
        <v>78</v>
      </c>
      <c r="AZ86" s="371">
        <f t="shared" ca="1" si="45"/>
        <v>0</v>
      </c>
      <c r="BA86" s="359">
        <f ca="1">IF(AX86&lt;'Scenario Inputs (SI)'!$D$5,$AV$2,0)</f>
        <v>0</v>
      </c>
      <c r="BB86" s="359">
        <f t="shared" ca="1" si="35"/>
        <v>0</v>
      </c>
      <c r="BC86" s="359">
        <f t="shared" ca="1" si="36"/>
        <v>0</v>
      </c>
      <c r="BD86" s="359">
        <f ca="1">IF(AZ86&lt;=0,0,IF(AX86&lt;60,0,IF(AX86=60,IF('Scenario Inputs (SI)'!$D$5&lt;=60,-AZ86*$AV$7,0),IF(AX86&lt;'Scenario Inputs (SI)'!$D$5,0,IF(AX86='Scenario Inputs (SI)'!$D$5,-$AV$7*'Scenario Calculations'!AZ86,BD85*(1+AU86))))))</f>
        <v>0</v>
      </c>
      <c r="BE86" s="359">
        <f t="shared" ca="1" si="37"/>
        <v>0</v>
      </c>
    </row>
    <row r="87" spans="6:57" x14ac:dyDescent="0.35">
      <c r="F87" s="372">
        <f ca="1">IFERROR(INDEX('Inflation Rates'!$A$16:$H$138,MATCH('Scenario Calculations'!$H87,'Inflation Rates'!$A$16:$A$138,0),8)/INDEX('Inflation Rates'!$A$16:$H$138,MATCH('Scenario Calculations'!$H87,'Inflation Rates'!$A$16:$A$138,0)-1,8)-1,F86)</f>
        <v>2.0000000000000018E-2</v>
      </c>
      <c r="G87" s="372">
        <f ca="1">IFERROR(INDEX('Inflation Rates'!$A$16:$H$138,MATCH('Scenario Calculations'!$H87,'Inflation Rates'!$A$16:$A$138,0),6)/INDEX('Inflation Rates'!$A$16:$H$138,MATCH('Scenario Calculations'!$H87,'Inflation Rates'!$A$16:$A$138,0)-1,6)-1,G86)</f>
        <v>2.0999999999999908E-2</v>
      </c>
      <c r="H87" s="362">
        <f t="shared" ca="1" si="38"/>
        <v>2098</v>
      </c>
      <c r="I87" s="362">
        <f t="shared" ca="1" si="38"/>
        <v>198</v>
      </c>
      <c r="J87" s="362">
        <v>79</v>
      </c>
      <c r="K87" s="371" t="e">
        <f t="shared" ca="1" si="39"/>
        <v>#DIV/0!</v>
      </c>
      <c r="L87" s="359" t="e">
        <f ca="1">IF(I87&lt;'Scenario Inputs (SI)'!$D$5,$B$7*((1+$G87)^(J87-1))*$B$2,0)</f>
        <v>#DIV/0!</v>
      </c>
      <c r="M87" s="359" t="e">
        <f ca="1">IF(I87&lt;'Scenario Inputs (SI)'!$D$5,$B$3*$B$7*(1+$G87)^(J87-1),0)</f>
        <v>#DIV/0!</v>
      </c>
      <c r="N87" s="359" t="e">
        <f t="shared" ca="1" si="29"/>
        <v>#DIV/0!</v>
      </c>
      <c r="O87" s="359" t="e">
        <f ca="1">IF(K87&lt;=0,0,-ABS(IF('Scenario Inputs (SI)'!$D$5&gt;'Scenario Calculations'!I87,0,IF('Scenario Inputs (SI)'!$D$5='Scenario Calculations'!I87,'Scenario Calculations'!K87*'Scenario Calculations'!$B$8,'Scenario Calculations'!O86*(1+'Scenario Calculations'!F87)))))</f>
        <v>#DIV/0!</v>
      </c>
      <c r="P87" s="359">
        <f ca="1">IF('Scenario Inputs (SI)'!$D$7="No",0,-IF(I87&lt;'Scenario Inputs (SI)'!$D$5,0,IF('Scenario Inputs (SI)'!$D$6&gt;'Scenario Calculations'!I87,INDEX(Inputs!$D$2:$R$30,29,MATCH('Scenario Calculations'!I87,Inputs!$D$2:$R$2,0)),0))*12)</f>
        <v>0</v>
      </c>
      <c r="Q87" s="359" t="e">
        <f t="shared" ca="1" si="33"/>
        <v>#DIV/0!</v>
      </c>
      <c r="S87" s="372">
        <f ca="1">IFERROR(INDEX('Inflation Rates'!$A$16:$H$138,MATCH('TSP Traditional'!$H88,'Inflation Rates'!$A$16:$A$138,0),8)/INDEX('Inflation Rates'!$A$16:$H$138,MATCH('TSP Traditional'!$H88,'Inflation Rates'!$A$16:$A$138,0)-1,8)-1,S86)</f>
        <v>2.0000000000000018E-2</v>
      </c>
      <c r="T87" s="372">
        <f ca="1">IFERROR(INDEX('Inflation Rates'!$A$16:$H$138,MATCH('TSP Traditional'!$H88,'Inflation Rates'!$A$16:$A$138,0),6)/INDEX('Inflation Rates'!$A$16:$H$138,MATCH('TSP Traditional'!$H88,'Inflation Rates'!$A$16:$A$138,0)-1,6)-1,T86)</f>
        <v>2.0999999999999908E-2</v>
      </c>
      <c r="U87" s="362">
        <f t="shared" ca="1" si="40"/>
        <v>2098</v>
      </c>
      <c r="V87" s="362">
        <f t="shared" ca="1" si="40"/>
        <v>198</v>
      </c>
      <c r="W87" s="362">
        <v>79</v>
      </c>
      <c r="X87" s="371" t="e">
        <f t="shared" ca="1" si="41"/>
        <v>#DIV/0!</v>
      </c>
      <c r="Y87" s="359" t="e">
        <f ca="1">IF(V87&lt;'Scenario Inputs (SI)'!$D$5,$B$7*((1+$G87)^(W87-1))*$T$2,0)</f>
        <v>#DIV/0!</v>
      </c>
      <c r="Z87" s="359">
        <v>0</v>
      </c>
      <c r="AA87" s="359" t="e">
        <f t="shared" ca="1" si="30"/>
        <v>#DIV/0!</v>
      </c>
      <c r="AB87" s="359" t="e">
        <f ca="1">IF(X87&lt;=0,0,-ABS(IF('Scenario Inputs (SI)'!$D$5&gt;'Scenario Calculations'!V87,0,IF('Scenario Inputs (SI)'!$D$5='Scenario Calculations'!V87,'Scenario Calculations'!X87*'Scenario Calculations'!$B$8,'Scenario Calculations'!AB86*(1+'Scenario Calculations'!S87)))))</f>
        <v>#DIV/0!</v>
      </c>
      <c r="AC87" s="359" t="e">
        <f t="shared" ca="1" si="31"/>
        <v>#DIV/0!</v>
      </c>
      <c r="AG87" s="372">
        <f>IFERROR(INDEX('Inflation Rates'!$A$16:$H$138,MATCH('IRA Traditional'!$H88,'Inflation Rates'!$A$16:$A$138,0),8)/INDEX('Inflation Rates'!$A$16:$H$138,MATCH('IRA Traditional'!$H88,'Inflation Rates'!$A$16:$A$138,0)-1,8)-1,AG86)</f>
        <v>2.0000000000000018E-2</v>
      </c>
      <c r="AH87" s="372">
        <f>IFERROR(INDEX('Inflation Rates'!$A$16:$H$138,MATCH('IRA Traditional'!$H88,'Inflation Rates'!$A$16:$A$138,0),6)/INDEX('Inflation Rates'!$A$16:$H$138,MATCH('IRA Traditional'!$H88,'Inflation Rates'!$A$16:$A$138,0)-1,6)-1,AH86)</f>
        <v>2.0999999999999908E-2</v>
      </c>
      <c r="AI87" s="362">
        <f t="shared" ca="1" si="42"/>
        <v>2098</v>
      </c>
      <c r="AJ87" s="362">
        <f t="shared" ca="1" si="42"/>
        <v>198</v>
      </c>
      <c r="AK87" s="362">
        <v>79</v>
      </c>
      <c r="AL87" s="371">
        <f t="shared" ca="1" si="43"/>
        <v>0</v>
      </c>
      <c r="AM87" s="359">
        <f ca="1">IF(AJ87&lt;'Scenario Inputs (SI)'!$D$5,$AH$2,0)</f>
        <v>0</v>
      </c>
      <c r="AN87" s="359">
        <v>0</v>
      </c>
      <c r="AO87" s="359">
        <f t="shared" ca="1" si="32"/>
        <v>0</v>
      </c>
      <c r="AP87" s="359">
        <f ca="1">IF(AL87&lt;=0,0,IF(AJ87&lt;60,0,IF(AJ87=60,IF('Scenario Inputs (SI)'!$D$5&lt;=60,-AL87*$AH$7,0),IF(AJ87&lt;'Scenario Inputs (SI)'!$D$5,0,IF(AJ87='Scenario Inputs (SI)'!$D$5,-$AH$7*'Scenario Calculations'!AL87,AP86*(1+AG87))))))</f>
        <v>0</v>
      </c>
      <c r="AQ87" s="359">
        <f t="shared" ca="1" si="34"/>
        <v>0</v>
      </c>
      <c r="AU87" s="372">
        <f ca="1">IFERROR(INDEX('Inflation Rates'!$A$16:$H$138,MATCH('IRA Roth'!$H87,'Inflation Rates'!$A$16:$A$138,0),8)/INDEX('Inflation Rates'!$A$16:$H$138,MATCH('IRA Roth'!$H87,'Inflation Rates'!$A$16:$A$138,0)-1,8)-1,AU86)</f>
        <v>2.0000000000000018E-2</v>
      </c>
      <c r="AV87" s="372">
        <f ca="1">IFERROR(INDEX('Inflation Rates'!$A$16:$H$138,MATCH('IRA Roth'!$H87,'Inflation Rates'!$A$16:$A$138,0),6)/INDEX('Inflation Rates'!$A$16:$H$138,MATCH('IRA Roth'!$H87,'Inflation Rates'!$A$16:$A$138,0)-1,6)-1,AV86)</f>
        <v>2.0999999999999908E-2</v>
      </c>
      <c r="AW87" s="362">
        <f t="shared" ca="1" si="44"/>
        <v>2098</v>
      </c>
      <c r="AX87" s="362">
        <f t="shared" ca="1" si="44"/>
        <v>198</v>
      </c>
      <c r="AY87" s="362">
        <v>79</v>
      </c>
      <c r="AZ87" s="371">
        <f t="shared" ca="1" si="45"/>
        <v>0</v>
      </c>
      <c r="BA87" s="359">
        <f ca="1">IF(AX87&lt;'Scenario Inputs (SI)'!$D$5,$AV$2,0)</f>
        <v>0</v>
      </c>
      <c r="BB87" s="359">
        <f t="shared" ca="1" si="35"/>
        <v>0</v>
      </c>
      <c r="BC87" s="359">
        <f t="shared" ca="1" si="36"/>
        <v>0</v>
      </c>
      <c r="BD87" s="359">
        <f ca="1">IF(AZ87&lt;=0,0,IF(AX87&lt;60,0,IF(AX87=60,IF('Scenario Inputs (SI)'!$D$5&lt;=60,-AZ87*$AV$7,0),IF(AX87&lt;'Scenario Inputs (SI)'!$D$5,0,IF(AX87='Scenario Inputs (SI)'!$D$5,-$AV$7*'Scenario Calculations'!AZ87,BD86*(1+AU87))))))</f>
        <v>0</v>
      </c>
      <c r="BE87" s="359">
        <f t="shared" ca="1" si="37"/>
        <v>0</v>
      </c>
    </row>
    <row r="88" spans="6:57" x14ac:dyDescent="0.35">
      <c r="F88" s="372">
        <f ca="1">IFERROR(INDEX('Inflation Rates'!$A$16:$H$138,MATCH('Scenario Calculations'!$H88,'Inflation Rates'!$A$16:$A$138,0),8)/INDEX('Inflation Rates'!$A$16:$H$138,MATCH('Scenario Calculations'!$H88,'Inflation Rates'!$A$16:$A$138,0)-1,8)-1,F87)</f>
        <v>2.0000000000000018E-2</v>
      </c>
      <c r="G88" s="372">
        <f ca="1">IFERROR(INDEX('Inflation Rates'!$A$16:$H$138,MATCH('Scenario Calculations'!$H88,'Inflation Rates'!$A$16:$A$138,0),6)/INDEX('Inflation Rates'!$A$16:$H$138,MATCH('Scenario Calculations'!$H88,'Inflation Rates'!$A$16:$A$138,0)-1,6)-1,G87)</f>
        <v>2.0999999999999908E-2</v>
      </c>
      <c r="H88" s="362">
        <f t="shared" ca="1" si="38"/>
        <v>2099</v>
      </c>
      <c r="I88" s="362">
        <f t="shared" ca="1" si="38"/>
        <v>199</v>
      </c>
      <c r="J88" s="362">
        <v>80</v>
      </c>
      <c r="K88" s="371" t="e">
        <f t="shared" ca="1" si="39"/>
        <v>#DIV/0!</v>
      </c>
      <c r="L88" s="359" t="e">
        <f ca="1">IF(I88&lt;'Scenario Inputs (SI)'!$D$5,$B$7*((1+$G88)^(J88-1))*$B$2,0)</f>
        <v>#DIV/0!</v>
      </c>
      <c r="M88" s="359" t="e">
        <f ca="1">IF(I88&lt;'Scenario Inputs (SI)'!$D$5,$B$3*$B$7*(1+$G88)^(J88-1),0)</f>
        <v>#DIV/0!</v>
      </c>
      <c r="N88" s="359" t="e">
        <f t="shared" ca="1" si="29"/>
        <v>#DIV/0!</v>
      </c>
      <c r="O88" s="359" t="e">
        <f ca="1">IF(K88&lt;=0,0,-ABS(IF('Scenario Inputs (SI)'!$D$5&gt;'Scenario Calculations'!I88,0,IF('Scenario Inputs (SI)'!$D$5='Scenario Calculations'!I88,'Scenario Calculations'!K88*'Scenario Calculations'!$B$8,'Scenario Calculations'!O87*(1+'Scenario Calculations'!F88)))))</f>
        <v>#DIV/0!</v>
      </c>
      <c r="P88" s="359">
        <f ca="1">IF('Scenario Inputs (SI)'!$D$7="No",0,-IF(I88&lt;'Scenario Inputs (SI)'!$D$5,0,IF('Scenario Inputs (SI)'!$D$6&gt;'Scenario Calculations'!I88,INDEX(Inputs!$D$2:$R$30,29,MATCH('Scenario Calculations'!I88,Inputs!$D$2:$R$2,0)),0))*12)</f>
        <v>0</v>
      </c>
      <c r="Q88" s="359" t="e">
        <f t="shared" ca="1" si="33"/>
        <v>#DIV/0!</v>
      </c>
      <c r="S88" s="372">
        <f ca="1">IFERROR(INDEX('Inflation Rates'!$A$16:$H$138,MATCH('TSP Traditional'!$H89,'Inflation Rates'!$A$16:$A$138,0),8)/INDEX('Inflation Rates'!$A$16:$H$138,MATCH('TSP Traditional'!$H89,'Inflation Rates'!$A$16:$A$138,0)-1,8)-1,S87)</f>
        <v>2.0000000000000018E-2</v>
      </c>
      <c r="T88" s="372">
        <f ca="1">IFERROR(INDEX('Inflation Rates'!$A$16:$H$138,MATCH('TSP Traditional'!$H89,'Inflation Rates'!$A$16:$A$138,0),6)/INDEX('Inflation Rates'!$A$16:$H$138,MATCH('TSP Traditional'!$H89,'Inflation Rates'!$A$16:$A$138,0)-1,6)-1,T87)</f>
        <v>2.0999999999999908E-2</v>
      </c>
      <c r="U88" s="362">
        <f t="shared" ca="1" si="40"/>
        <v>2099</v>
      </c>
      <c r="V88" s="362">
        <f t="shared" ca="1" si="40"/>
        <v>199</v>
      </c>
      <c r="W88" s="362">
        <v>80</v>
      </c>
      <c r="X88" s="371" t="e">
        <f t="shared" ca="1" si="41"/>
        <v>#DIV/0!</v>
      </c>
      <c r="Y88" s="359" t="e">
        <f ca="1">IF(V88&lt;'Scenario Inputs (SI)'!$D$5,$B$7*((1+$G88)^(W88-1))*$T$2,0)</f>
        <v>#DIV/0!</v>
      </c>
      <c r="Z88" s="359">
        <v>0</v>
      </c>
      <c r="AA88" s="359" t="e">
        <f t="shared" ca="1" si="30"/>
        <v>#DIV/0!</v>
      </c>
      <c r="AB88" s="359" t="e">
        <f ca="1">IF(X88&lt;=0,0,-ABS(IF('Scenario Inputs (SI)'!$D$5&gt;'Scenario Calculations'!V88,0,IF('Scenario Inputs (SI)'!$D$5='Scenario Calculations'!V88,'Scenario Calculations'!X88*'Scenario Calculations'!$B$8,'Scenario Calculations'!AB87*(1+'Scenario Calculations'!S88)))))</f>
        <v>#DIV/0!</v>
      </c>
      <c r="AC88" s="359" t="e">
        <f t="shared" ca="1" si="31"/>
        <v>#DIV/0!</v>
      </c>
      <c r="AG88" s="372">
        <f>IFERROR(INDEX('Inflation Rates'!$A$16:$H$138,MATCH('IRA Traditional'!$H89,'Inflation Rates'!$A$16:$A$138,0),8)/INDEX('Inflation Rates'!$A$16:$H$138,MATCH('IRA Traditional'!$H89,'Inflation Rates'!$A$16:$A$138,0)-1,8)-1,AG87)</f>
        <v>2.0000000000000018E-2</v>
      </c>
      <c r="AH88" s="372">
        <f>IFERROR(INDEX('Inflation Rates'!$A$16:$H$138,MATCH('IRA Traditional'!$H89,'Inflation Rates'!$A$16:$A$138,0),6)/INDEX('Inflation Rates'!$A$16:$H$138,MATCH('IRA Traditional'!$H89,'Inflation Rates'!$A$16:$A$138,0)-1,6)-1,AH87)</f>
        <v>2.0999999999999908E-2</v>
      </c>
      <c r="AI88" s="362">
        <f t="shared" ca="1" si="42"/>
        <v>2099</v>
      </c>
      <c r="AJ88" s="362">
        <f t="shared" ca="1" si="42"/>
        <v>199</v>
      </c>
      <c r="AK88" s="362">
        <v>80</v>
      </c>
      <c r="AL88" s="371">
        <f t="shared" ca="1" si="43"/>
        <v>0</v>
      </c>
      <c r="AM88" s="359">
        <f ca="1">IF(AJ88&lt;'Scenario Inputs (SI)'!$D$5,$AH$2,0)</f>
        <v>0</v>
      </c>
      <c r="AN88" s="359">
        <v>0</v>
      </c>
      <c r="AO88" s="359">
        <f t="shared" ca="1" si="32"/>
        <v>0</v>
      </c>
      <c r="AP88" s="359">
        <f ca="1">IF(AL88&lt;=0,0,IF(AJ88&lt;60,0,IF(AJ88=60,IF('Scenario Inputs (SI)'!$D$5&lt;=60,-AL88*$AH$7,0),IF(AJ88&lt;'Scenario Inputs (SI)'!$D$5,0,IF(AJ88='Scenario Inputs (SI)'!$D$5,-$AH$7*'Scenario Calculations'!AL88,AP87*(1+AG88))))))</f>
        <v>0</v>
      </c>
      <c r="AQ88" s="359">
        <f t="shared" ca="1" si="34"/>
        <v>0</v>
      </c>
      <c r="AU88" s="372">
        <f ca="1">IFERROR(INDEX('Inflation Rates'!$A$16:$H$138,MATCH('IRA Roth'!$H88,'Inflation Rates'!$A$16:$A$138,0),8)/INDEX('Inflation Rates'!$A$16:$H$138,MATCH('IRA Roth'!$H88,'Inflation Rates'!$A$16:$A$138,0)-1,8)-1,AU87)</f>
        <v>2.0000000000000018E-2</v>
      </c>
      <c r="AV88" s="372">
        <f ca="1">IFERROR(INDEX('Inflation Rates'!$A$16:$H$138,MATCH('IRA Roth'!$H88,'Inflation Rates'!$A$16:$A$138,0),6)/INDEX('Inflation Rates'!$A$16:$H$138,MATCH('IRA Roth'!$H88,'Inflation Rates'!$A$16:$A$138,0)-1,6)-1,AV87)</f>
        <v>2.0999999999999908E-2</v>
      </c>
      <c r="AW88" s="362">
        <f t="shared" ca="1" si="44"/>
        <v>2099</v>
      </c>
      <c r="AX88" s="362">
        <f t="shared" ca="1" si="44"/>
        <v>199</v>
      </c>
      <c r="AY88" s="362">
        <v>80</v>
      </c>
      <c r="AZ88" s="371">
        <f t="shared" ca="1" si="45"/>
        <v>0</v>
      </c>
      <c r="BA88" s="359">
        <f ca="1">IF(AX88&lt;'Scenario Inputs (SI)'!$D$5,$AV$2,0)</f>
        <v>0</v>
      </c>
      <c r="BB88" s="359">
        <f t="shared" ca="1" si="35"/>
        <v>0</v>
      </c>
      <c r="BC88" s="359">
        <f t="shared" ca="1" si="36"/>
        <v>0</v>
      </c>
      <c r="BD88" s="359">
        <f ca="1">IF(AZ88&lt;=0,0,IF(AX88&lt;60,0,IF(AX88=60,IF('Scenario Inputs (SI)'!$D$5&lt;=60,-AZ88*$AV$7,0),IF(AX88&lt;'Scenario Inputs (SI)'!$D$5,0,IF(AX88='Scenario Inputs (SI)'!$D$5,-$AV$7*'Scenario Calculations'!AZ88,BD87*(1+AU88))))))</f>
        <v>0</v>
      </c>
      <c r="BE88" s="359">
        <f t="shared" ca="1" si="37"/>
        <v>0</v>
      </c>
    </row>
    <row r="89" spans="6:57" x14ac:dyDescent="0.35">
      <c r="F89" s="372">
        <f ca="1">IFERROR(INDEX('Inflation Rates'!$A$16:$H$138,MATCH('Scenario Calculations'!$H89,'Inflation Rates'!$A$16:$A$138,0),8)/INDEX('Inflation Rates'!$A$16:$H$138,MATCH('Scenario Calculations'!$H89,'Inflation Rates'!$A$16:$A$138,0)-1,8)-1,F88)</f>
        <v>2.0000000000000018E-2</v>
      </c>
      <c r="G89" s="372">
        <f ca="1">IFERROR(INDEX('Inflation Rates'!$A$16:$H$138,MATCH('Scenario Calculations'!$H89,'Inflation Rates'!$A$16:$A$138,0),6)/INDEX('Inflation Rates'!$A$16:$H$138,MATCH('Scenario Calculations'!$H89,'Inflation Rates'!$A$16:$A$138,0)-1,6)-1,G88)</f>
        <v>2.0999999999999908E-2</v>
      </c>
      <c r="H89" s="362">
        <f t="shared" ca="1" si="38"/>
        <v>2100</v>
      </c>
      <c r="I89" s="362">
        <f t="shared" ca="1" si="38"/>
        <v>200</v>
      </c>
      <c r="J89" s="362">
        <v>81</v>
      </c>
      <c r="K89" s="371" t="e">
        <f t="shared" ca="1" si="39"/>
        <v>#DIV/0!</v>
      </c>
      <c r="L89" s="359" t="e">
        <f ca="1">IF(I89&lt;'Scenario Inputs (SI)'!$D$5,$B$7*((1+$G89)^(J89-1))*$B$2,0)</f>
        <v>#DIV/0!</v>
      </c>
      <c r="M89" s="359" t="e">
        <f ca="1">IF(I89&lt;'Scenario Inputs (SI)'!$D$5,$B$3*$B$7*(1+$G89)^(J89-1),0)</f>
        <v>#DIV/0!</v>
      </c>
      <c r="N89" s="359" t="e">
        <f t="shared" ca="1" si="29"/>
        <v>#DIV/0!</v>
      </c>
      <c r="O89" s="359" t="e">
        <f ca="1">IF(K89&lt;=0,0,-ABS(IF('Scenario Inputs (SI)'!$D$5&gt;'Scenario Calculations'!I89,0,IF('Scenario Inputs (SI)'!$D$5='Scenario Calculations'!I89,'Scenario Calculations'!K89*'Scenario Calculations'!$B$8,'Scenario Calculations'!O88*(1+'Scenario Calculations'!F89)))))</f>
        <v>#DIV/0!</v>
      </c>
      <c r="P89" s="359">
        <f ca="1">IF('Scenario Inputs (SI)'!$D$7="No",0,-IF(I89&lt;'Scenario Inputs (SI)'!$D$5,0,IF('Scenario Inputs (SI)'!$D$6&gt;'Scenario Calculations'!I89,INDEX(Inputs!$D$2:$R$30,29,MATCH('Scenario Calculations'!I89,Inputs!$D$2:$R$2,0)),0))*12)</f>
        <v>0</v>
      </c>
      <c r="Q89" s="359" t="e">
        <f t="shared" ca="1" si="33"/>
        <v>#DIV/0!</v>
      </c>
      <c r="S89" s="372">
        <f ca="1">IFERROR(INDEX('Inflation Rates'!$A$16:$H$138,MATCH('TSP Traditional'!$H90,'Inflation Rates'!$A$16:$A$138,0),8)/INDEX('Inflation Rates'!$A$16:$H$138,MATCH('TSP Traditional'!$H90,'Inflation Rates'!$A$16:$A$138,0)-1,8)-1,S88)</f>
        <v>2.0000000000000018E-2</v>
      </c>
      <c r="T89" s="372">
        <f ca="1">IFERROR(INDEX('Inflation Rates'!$A$16:$H$138,MATCH('TSP Traditional'!$H90,'Inflation Rates'!$A$16:$A$138,0),6)/INDEX('Inflation Rates'!$A$16:$H$138,MATCH('TSP Traditional'!$H90,'Inflation Rates'!$A$16:$A$138,0)-1,6)-1,T88)</f>
        <v>2.0999999999999908E-2</v>
      </c>
      <c r="U89" s="362">
        <f t="shared" ca="1" si="40"/>
        <v>2100</v>
      </c>
      <c r="V89" s="362">
        <f t="shared" ca="1" si="40"/>
        <v>200</v>
      </c>
      <c r="W89" s="362">
        <v>81</v>
      </c>
      <c r="X89" s="371" t="e">
        <f t="shared" ca="1" si="41"/>
        <v>#DIV/0!</v>
      </c>
      <c r="Y89" s="359" t="e">
        <f ca="1">IF(V89&lt;'Scenario Inputs (SI)'!$D$5,$B$7*((1+$G89)^(W89-1))*$T$2,0)</f>
        <v>#DIV/0!</v>
      </c>
      <c r="Z89" s="359">
        <v>0</v>
      </c>
      <c r="AA89" s="359" t="e">
        <f t="shared" ca="1" si="30"/>
        <v>#DIV/0!</v>
      </c>
      <c r="AB89" s="359" t="e">
        <f ca="1">IF(X89&lt;=0,0,-ABS(IF('Scenario Inputs (SI)'!$D$5&gt;'Scenario Calculations'!V89,0,IF('Scenario Inputs (SI)'!$D$5='Scenario Calculations'!V89,'Scenario Calculations'!X89*'Scenario Calculations'!$B$8,'Scenario Calculations'!AB88*(1+'Scenario Calculations'!S89)))))</f>
        <v>#DIV/0!</v>
      </c>
      <c r="AC89" s="359" t="e">
        <f t="shared" ca="1" si="31"/>
        <v>#DIV/0!</v>
      </c>
      <c r="AG89" s="372">
        <f>IFERROR(INDEX('Inflation Rates'!$A$16:$H$138,MATCH('IRA Traditional'!$H90,'Inflation Rates'!$A$16:$A$138,0),8)/INDEX('Inflation Rates'!$A$16:$H$138,MATCH('IRA Traditional'!$H90,'Inflation Rates'!$A$16:$A$138,0)-1,8)-1,AG88)</f>
        <v>2.0000000000000018E-2</v>
      </c>
      <c r="AH89" s="372">
        <f>IFERROR(INDEX('Inflation Rates'!$A$16:$H$138,MATCH('IRA Traditional'!$H90,'Inflation Rates'!$A$16:$A$138,0),6)/INDEX('Inflation Rates'!$A$16:$H$138,MATCH('IRA Traditional'!$H90,'Inflation Rates'!$A$16:$A$138,0)-1,6)-1,AH88)</f>
        <v>2.0999999999999908E-2</v>
      </c>
      <c r="AI89" s="362">
        <f t="shared" ca="1" si="42"/>
        <v>2100</v>
      </c>
      <c r="AJ89" s="362">
        <f t="shared" ca="1" si="42"/>
        <v>200</v>
      </c>
      <c r="AK89" s="362">
        <v>81</v>
      </c>
      <c r="AL89" s="371">
        <f t="shared" ca="1" si="43"/>
        <v>0</v>
      </c>
      <c r="AM89" s="359">
        <f ca="1">IF(AJ89&lt;'Scenario Inputs (SI)'!$D$5,$AH$2,0)</f>
        <v>0</v>
      </c>
      <c r="AN89" s="359">
        <v>0</v>
      </c>
      <c r="AO89" s="359">
        <f t="shared" ca="1" si="32"/>
        <v>0</v>
      </c>
      <c r="AP89" s="359">
        <f ca="1">IF(AL89&lt;=0,0,IF(AJ89&lt;60,0,IF(AJ89=60,IF('Scenario Inputs (SI)'!$D$5&lt;=60,-AL89*$AH$7,0),IF(AJ89&lt;'Scenario Inputs (SI)'!$D$5,0,IF(AJ89='Scenario Inputs (SI)'!$D$5,-$AH$7*'Scenario Calculations'!AL89,AP88*(1+AG89))))))</f>
        <v>0</v>
      </c>
      <c r="AQ89" s="359">
        <f t="shared" ca="1" si="34"/>
        <v>0</v>
      </c>
      <c r="AU89" s="372">
        <f ca="1">IFERROR(INDEX('Inflation Rates'!$A$16:$H$138,MATCH('IRA Roth'!$H89,'Inflation Rates'!$A$16:$A$138,0),8)/INDEX('Inflation Rates'!$A$16:$H$138,MATCH('IRA Roth'!$H89,'Inflation Rates'!$A$16:$A$138,0)-1,8)-1,AU88)</f>
        <v>2.0000000000000018E-2</v>
      </c>
      <c r="AV89" s="372">
        <f ca="1">IFERROR(INDEX('Inflation Rates'!$A$16:$H$138,MATCH('IRA Roth'!$H89,'Inflation Rates'!$A$16:$A$138,0),6)/INDEX('Inflation Rates'!$A$16:$H$138,MATCH('IRA Roth'!$H89,'Inflation Rates'!$A$16:$A$138,0)-1,6)-1,AV88)</f>
        <v>2.0999999999999908E-2</v>
      </c>
      <c r="AW89" s="362">
        <f t="shared" ca="1" si="44"/>
        <v>2100</v>
      </c>
      <c r="AX89" s="362">
        <f t="shared" ca="1" si="44"/>
        <v>200</v>
      </c>
      <c r="AY89" s="362">
        <v>81</v>
      </c>
      <c r="AZ89" s="371">
        <f t="shared" ca="1" si="45"/>
        <v>0</v>
      </c>
      <c r="BA89" s="359">
        <f ca="1">IF(AX89&lt;'Scenario Inputs (SI)'!$D$5,$AV$2,0)</f>
        <v>0</v>
      </c>
      <c r="BB89" s="359">
        <f t="shared" ca="1" si="35"/>
        <v>0</v>
      </c>
      <c r="BC89" s="359">
        <f t="shared" ca="1" si="36"/>
        <v>0</v>
      </c>
      <c r="BD89" s="359">
        <f ca="1">IF(AZ89&lt;=0,0,IF(AX89&lt;60,0,IF(AX89=60,IF('Scenario Inputs (SI)'!$D$5&lt;=60,-AZ89*$AV$7,0),IF(AX89&lt;'Scenario Inputs (SI)'!$D$5,0,IF(AX89='Scenario Inputs (SI)'!$D$5,-$AV$7*'Scenario Calculations'!AZ89,BD88*(1+AU89))))))</f>
        <v>0</v>
      </c>
      <c r="BE89" s="359">
        <f t="shared" ca="1" si="37"/>
        <v>0</v>
      </c>
    </row>
    <row r="90" spans="6:57" x14ac:dyDescent="0.35">
      <c r="F90" s="372">
        <f ca="1">IFERROR(INDEX('Inflation Rates'!$A$16:$H$138,MATCH('Scenario Calculations'!$H90,'Inflation Rates'!$A$16:$A$138,0),8)/INDEX('Inflation Rates'!$A$16:$H$138,MATCH('Scenario Calculations'!$H90,'Inflation Rates'!$A$16:$A$138,0)-1,8)-1,F89)</f>
        <v>2.0000000000000018E-2</v>
      </c>
      <c r="G90" s="372">
        <f ca="1">IFERROR(INDEX('Inflation Rates'!$A$16:$H$138,MATCH('Scenario Calculations'!$H90,'Inflation Rates'!$A$16:$A$138,0),6)/INDEX('Inflation Rates'!$A$16:$H$138,MATCH('Scenario Calculations'!$H90,'Inflation Rates'!$A$16:$A$138,0)-1,6)-1,G89)</f>
        <v>2.0999999999999908E-2</v>
      </c>
      <c r="H90" s="362">
        <f t="shared" ca="1" si="38"/>
        <v>2101</v>
      </c>
      <c r="I90" s="362">
        <f t="shared" ca="1" si="38"/>
        <v>201</v>
      </c>
      <c r="J90" s="362">
        <v>82</v>
      </c>
      <c r="K90" s="371" t="e">
        <f t="shared" ca="1" si="39"/>
        <v>#DIV/0!</v>
      </c>
      <c r="L90" s="359" t="e">
        <f ca="1">IF(I90&lt;'Scenario Inputs (SI)'!$D$5,$B$7*((1+$G90)^(J90-1))*$B$2,0)</f>
        <v>#DIV/0!</v>
      </c>
      <c r="M90" s="359" t="e">
        <f ca="1">IF(I90&lt;'Scenario Inputs (SI)'!$D$5,$B$3*$B$7*(1+$G90)^(J90-1),0)</f>
        <v>#DIV/0!</v>
      </c>
      <c r="N90" s="359" t="e">
        <f t="shared" ca="1" si="29"/>
        <v>#DIV/0!</v>
      </c>
      <c r="O90" s="359" t="e">
        <f ca="1">IF(K90&lt;=0,0,-ABS(IF('Scenario Inputs (SI)'!$D$5&gt;'Scenario Calculations'!I90,0,IF('Scenario Inputs (SI)'!$D$5='Scenario Calculations'!I90,'Scenario Calculations'!K90*'Scenario Calculations'!$B$8,'Scenario Calculations'!O89*(1+'Scenario Calculations'!F90)))))</f>
        <v>#DIV/0!</v>
      </c>
      <c r="P90" s="359">
        <f ca="1">IF('Scenario Inputs (SI)'!$D$7="No",0,-IF(I90&lt;'Scenario Inputs (SI)'!$D$5,0,IF('Scenario Inputs (SI)'!$D$6&gt;'Scenario Calculations'!I90,INDEX(Inputs!$D$2:$R$30,29,MATCH('Scenario Calculations'!I90,Inputs!$D$2:$R$2,0)),0))*12)</f>
        <v>0</v>
      </c>
      <c r="Q90" s="359" t="e">
        <f t="shared" ca="1" si="33"/>
        <v>#DIV/0!</v>
      </c>
      <c r="S90" s="372">
        <f ca="1">IFERROR(INDEX('Inflation Rates'!$A$16:$H$138,MATCH('TSP Traditional'!$H91,'Inflation Rates'!$A$16:$A$138,0),8)/INDEX('Inflation Rates'!$A$16:$H$138,MATCH('TSP Traditional'!$H91,'Inflation Rates'!$A$16:$A$138,0)-1,8)-1,S89)</f>
        <v>2.0000000000000018E-2</v>
      </c>
      <c r="T90" s="372">
        <f ca="1">IFERROR(INDEX('Inflation Rates'!$A$16:$H$138,MATCH('TSP Traditional'!$H91,'Inflation Rates'!$A$16:$A$138,0),6)/INDEX('Inflation Rates'!$A$16:$H$138,MATCH('TSP Traditional'!$H91,'Inflation Rates'!$A$16:$A$138,0)-1,6)-1,T89)</f>
        <v>2.0999999999999908E-2</v>
      </c>
      <c r="U90" s="362">
        <f t="shared" ca="1" si="40"/>
        <v>2101</v>
      </c>
      <c r="V90" s="362">
        <f t="shared" ca="1" si="40"/>
        <v>201</v>
      </c>
      <c r="W90" s="362">
        <v>82</v>
      </c>
      <c r="X90" s="371" t="e">
        <f t="shared" ca="1" si="41"/>
        <v>#DIV/0!</v>
      </c>
      <c r="Y90" s="359" t="e">
        <f ca="1">IF(V90&lt;'Scenario Inputs (SI)'!$D$5,$B$7*((1+$G90)^(W90-1))*$T$2,0)</f>
        <v>#DIV/0!</v>
      </c>
      <c r="Z90" s="359">
        <v>0</v>
      </c>
      <c r="AA90" s="359" t="e">
        <f t="shared" ca="1" si="30"/>
        <v>#DIV/0!</v>
      </c>
      <c r="AB90" s="359" t="e">
        <f ca="1">IF(X90&lt;=0,0,-ABS(IF('Scenario Inputs (SI)'!$D$5&gt;'Scenario Calculations'!V90,0,IF('Scenario Inputs (SI)'!$D$5='Scenario Calculations'!V90,'Scenario Calculations'!X90*'Scenario Calculations'!$B$8,'Scenario Calculations'!AB89*(1+'Scenario Calculations'!S90)))))</f>
        <v>#DIV/0!</v>
      </c>
      <c r="AC90" s="359" t="e">
        <f t="shared" ca="1" si="31"/>
        <v>#DIV/0!</v>
      </c>
      <c r="AG90" s="372">
        <f>IFERROR(INDEX('Inflation Rates'!$A$16:$H$138,MATCH('IRA Traditional'!$H91,'Inflation Rates'!$A$16:$A$138,0),8)/INDEX('Inflation Rates'!$A$16:$H$138,MATCH('IRA Traditional'!$H91,'Inflation Rates'!$A$16:$A$138,0)-1,8)-1,AG89)</f>
        <v>2.0000000000000018E-2</v>
      </c>
      <c r="AH90" s="372">
        <f>IFERROR(INDEX('Inflation Rates'!$A$16:$H$138,MATCH('IRA Traditional'!$H91,'Inflation Rates'!$A$16:$A$138,0),6)/INDEX('Inflation Rates'!$A$16:$H$138,MATCH('IRA Traditional'!$H91,'Inflation Rates'!$A$16:$A$138,0)-1,6)-1,AH89)</f>
        <v>2.0999999999999908E-2</v>
      </c>
      <c r="AI90" s="362">
        <f t="shared" ca="1" si="42"/>
        <v>2101</v>
      </c>
      <c r="AJ90" s="362">
        <f t="shared" ca="1" si="42"/>
        <v>201</v>
      </c>
      <c r="AK90" s="362">
        <v>82</v>
      </c>
      <c r="AL90" s="371">
        <f t="shared" ca="1" si="43"/>
        <v>0</v>
      </c>
      <c r="AM90" s="359">
        <f ca="1">IF(AJ90&lt;'Scenario Inputs (SI)'!$D$5,$AH$2,0)</f>
        <v>0</v>
      </c>
      <c r="AN90" s="359">
        <v>0</v>
      </c>
      <c r="AO90" s="359">
        <f t="shared" ca="1" si="32"/>
        <v>0</v>
      </c>
      <c r="AP90" s="359">
        <f ca="1">IF(AL90&lt;=0,0,IF(AJ90&lt;60,0,IF(AJ90=60,IF('Scenario Inputs (SI)'!$D$5&lt;=60,-AL90*$AH$7,0),IF(AJ90&lt;'Scenario Inputs (SI)'!$D$5,0,IF(AJ90='Scenario Inputs (SI)'!$D$5,-$AH$7*'Scenario Calculations'!AL90,AP89*(1+AG90))))))</f>
        <v>0</v>
      </c>
      <c r="AQ90" s="359">
        <f t="shared" ca="1" si="34"/>
        <v>0</v>
      </c>
      <c r="AU90" s="372">
        <f ca="1">IFERROR(INDEX('Inflation Rates'!$A$16:$H$138,MATCH('IRA Roth'!$H90,'Inflation Rates'!$A$16:$A$138,0),8)/INDEX('Inflation Rates'!$A$16:$H$138,MATCH('IRA Roth'!$H90,'Inflation Rates'!$A$16:$A$138,0)-1,8)-1,AU89)</f>
        <v>2.0000000000000018E-2</v>
      </c>
      <c r="AV90" s="372">
        <f ca="1">IFERROR(INDEX('Inflation Rates'!$A$16:$H$138,MATCH('IRA Roth'!$H90,'Inflation Rates'!$A$16:$A$138,0),6)/INDEX('Inflation Rates'!$A$16:$H$138,MATCH('IRA Roth'!$H90,'Inflation Rates'!$A$16:$A$138,0)-1,6)-1,AV89)</f>
        <v>2.0999999999999908E-2</v>
      </c>
      <c r="AW90" s="362">
        <f t="shared" ca="1" si="44"/>
        <v>2101</v>
      </c>
      <c r="AX90" s="362">
        <f t="shared" ca="1" si="44"/>
        <v>201</v>
      </c>
      <c r="AY90" s="362">
        <v>82</v>
      </c>
      <c r="AZ90" s="371">
        <f t="shared" ca="1" si="45"/>
        <v>0</v>
      </c>
      <c r="BA90" s="359">
        <f ca="1">IF(AX90&lt;'Scenario Inputs (SI)'!$D$5,$AV$2,0)</f>
        <v>0</v>
      </c>
      <c r="BB90" s="359">
        <f t="shared" ca="1" si="35"/>
        <v>0</v>
      </c>
      <c r="BC90" s="359">
        <f t="shared" ca="1" si="36"/>
        <v>0</v>
      </c>
      <c r="BD90" s="359">
        <f ca="1">IF(AZ90&lt;=0,0,IF(AX90&lt;60,0,IF(AX90=60,IF('Scenario Inputs (SI)'!$D$5&lt;=60,-AZ90*$AV$7,0),IF(AX90&lt;'Scenario Inputs (SI)'!$D$5,0,IF(AX90='Scenario Inputs (SI)'!$D$5,-$AV$7*'Scenario Calculations'!AZ90,BD89*(1+AU90))))))</f>
        <v>0</v>
      </c>
      <c r="BE90" s="359">
        <f t="shared" ca="1" si="37"/>
        <v>0</v>
      </c>
    </row>
    <row r="91" spans="6:57" x14ac:dyDescent="0.35">
      <c r="F91" s="372">
        <f ca="1">IFERROR(INDEX('Inflation Rates'!$A$16:$H$138,MATCH('Scenario Calculations'!$H91,'Inflation Rates'!$A$16:$A$138,0),8)/INDEX('Inflation Rates'!$A$16:$H$138,MATCH('Scenario Calculations'!$H91,'Inflation Rates'!$A$16:$A$138,0)-1,8)-1,F90)</f>
        <v>2.0000000000000018E-2</v>
      </c>
      <c r="G91" s="372">
        <f ca="1">IFERROR(INDEX('Inflation Rates'!$A$16:$H$138,MATCH('Scenario Calculations'!$H91,'Inflation Rates'!$A$16:$A$138,0),6)/INDEX('Inflation Rates'!$A$16:$H$138,MATCH('Scenario Calculations'!$H91,'Inflation Rates'!$A$16:$A$138,0)-1,6)-1,G90)</f>
        <v>2.0999999999999908E-2</v>
      </c>
      <c r="H91" s="362">
        <f t="shared" ref="H91:I106" ca="1" si="46">H90+1</f>
        <v>2102</v>
      </c>
      <c r="I91" s="362">
        <f t="shared" ca="1" si="46"/>
        <v>202</v>
      </c>
      <c r="J91" s="362">
        <v>83</v>
      </c>
      <c r="K91" s="371" t="e">
        <f t="shared" ca="1" si="39"/>
        <v>#DIV/0!</v>
      </c>
      <c r="L91" s="359" t="e">
        <f ca="1">IF(I91&lt;'Scenario Inputs (SI)'!$D$5,$B$7*((1+$G91)^(J91-1))*$B$2,0)</f>
        <v>#DIV/0!</v>
      </c>
      <c r="M91" s="359" t="e">
        <f ca="1">IF(I91&lt;'Scenario Inputs (SI)'!$D$5,$B$3*$B$7*(1+$G91)^(J91-1),0)</f>
        <v>#DIV/0!</v>
      </c>
      <c r="N91" s="359" t="e">
        <f t="shared" ca="1" si="29"/>
        <v>#DIV/0!</v>
      </c>
      <c r="O91" s="359" t="e">
        <f ca="1">IF(K91&lt;=0,0,-ABS(IF('Scenario Inputs (SI)'!$D$5&gt;'Scenario Calculations'!I91,0,IF('Scenario Inputs (SI)'!$D$5='Scenario Calculations'!I91,'Scenario Calculations'!K91*'Scenario Calculations'!$B$8,'Scenario Calculations'!O90*(1+'Scenario Calculations'!F91)))))</f>
        <v>#DIV/0!</v>
      </c>
      <c r="P91" s="359">
        <f ca="1">IF('Scenario Inputs (SI)'!$D$7="No",0,-IF(I91&lt;'Scenario Inputs (SI)'!$D$5,0,IF('Scenario Inputs (SI)'!$D$6&gt;'Scenario Calculations'!I91,INDEX(Inputs!$D$2:$R$30,29,MATCH('Scenario Calculations'!I91,Inputs!$D$2:$R$2,0)),0))*12)</f>
        <v>0</v>
      </c>
      <c r="Q91" s="359" t="e">
        <f t="shared" ca="1" si="33"/>
        <v>#DIV/0!</v>
      </c>
      <c r="S91" s="372">
        <f ca="1">IFERROR(INDEX('Inflation Rates'!$A$16:$H$138,MATCH('TSP Traditional'!$H92,'Inflation Rates'!$A$16:$A$138,0),8)/INDEX('Inflation Rates'!$A$16:$H$138,MATCH('TSP Traditional'!$H92,'Inflation Rates'!$A$16:$A$138,0)-1,8)-1,S90)</f>
        <v>2.0000000000000018E-2</v>
      </c>
      <c r="T91" s="372">
        <f ca="1">IFERROR(INDEX('Inflation Rates'!$A$16:$H$138,MATCH('TSP Traditional'!$H92,'Inflation Rates'!$A$16:$A$138,0),6)/INDEX('Inflation Rates'!$A$16:$H$138,MATCH('TSP Traditional'!$H92,'Inflation Rates'!$A$16:$A$138,0)-1,6)-1,T90)</f>
        <v>2.0999999999999908E-2</v>
      </c>
      <c r="U91" s="362">
        <f t="shared" ref="U91:V106" ca="1" si="47">U90+1</f>
        <v>2102</v>
      </c>
      <c r="V91" s="362">
        <f t="shared" ca="1" si="47"/>
        <v>202</v>
      </c>
      <c r="W91" s="362">
        <v>83</v>
      </c>
      <c r="X91" s="371" t="e">
        <f t="shared" ca="1" si="41"/>
        <v>#DIV/0!</v>
      </c>
      <c r="Y91" s="359" t="e">
        <f ca="1">IF(V91&lt;'Scenario Inputs (SI)'!$D$5,$B$7*((1+$G91)^(W91-1))*$T$2,0)</f>
        <v>#DIV/0!</v>
      </c>
      <c r="Z91" s="359">
        <v>0</v>
      </c>
      <c r="AA91" s="359" t="e">
        <f t="shared" ca="1" si="30"/>
        <v>#DIV/0!</v>
      </c>
      <c r="AB91" s="359" t="e">
        <f ca="1">IF(X91&lt;=0,0,-ABS(IF('Scenario Inputs (SI)'!$D$5&gt;'Scenario Calculations'!V91,0,IF('Scenario Inputs (SI)'!$D$5='Scenario Calculations'!V91,'Scenario Calculations'!X91*'Scenario Calculations'!$B$8,'Scenario Calculations'!AB90*(1+'Scenario Calculations'!S91)))))</f>
        <v>#DIV/0!</v>
      </c>
      <c r="AC91" s="359" t="e">
        <f t="shared" ca="1" si="31"/>
        <v>#DIV/0!</v>
      </c>
      <c r="AG91" s="372">
        <f>IFERROR(INDEX('Inflation Rates'!$A$16:$H$138,MATCH('IRA Traditional'!$H92,'Inflation Rates'!$A$16:$A$138,0),8)/INDEX('Inflation Rates'!$A$16:$H$138,MATCH('IRA Traditional'!$H92,'Inflation Rates'!$A$16:$A$138,0)-1,8)-1,AG90)</f>
        <v>2.0000000000000018E-2</v>
      </c>
      <c r="AH91" s="372">
        <f>IFERROR(INDEX('Inflation Rates'!$A$16:$H$138,MATCH('IRA Traditional'!$H92,'Inflation Rates'!$A$16:$A$138,0),6)/INDEX('Inflation Rates'!$A$16:$H$138,MATCH('IRA Traditional'!$H92,'Inflation Rates'!$A$16:$A$138,0)-1,6)-1,AH90)</f>
        <v>2.0999999999999908E-2</v>
      </c>
      <c r="AI91" s="362">
        <f t="shared" ref="AI91:AJ106" ca="1" si="48">AI90+1</f>
        <v>2102</v>
      </c>
      <c r="AJ91" s="362">
        <f t="shared" ca="1" si="48"/>
        <v>202</v>
      </c>
      <c r="AK91" s="362">
        <v>83</v>
      </c>
      <c r="AL91" s="371">
        <f t="shared" ca="1" si="43"/>
        <v>0</v>
      </c>
      <c r="AM91" s="359">
        <f ca="1">IF(AJ91&lt;'Scenario Inputs (SI)'!$D$5,$AH$2,0)</f>
        <v>0</v>
      </c>
      <c r="AN91" s="359">
        <v>0</v>
      </c>
      <c r="AO91" s="359">
        <f t="shared" ca="1" si="32"/>
        <v>0</v>
      </c>
      <c r="AP91" s="359">
        <f ca="1">IF(AL91&lt;=0,0,IF(AJ91&lt;60,0,IF(AJ91=60,IF('Scenario Inputs (SI)'!$D$5&lt;=60,-AL91*$AH$7,0),IF(AJ91&lt;'Scenario Inputs (SI)'!$D$5,0,IF(AJ91='Scenario Inputs (SI)'!$D$5,-$AH$7*'Scenario Calculations'!AL91,AP90*(1+AG91))))))</f>
        <v>0</v>
      </c>
      <c r="AQ91" s="359">
        <f t="shared" ca="1" si="34"/>
        <v>0</v>
      </c>
      <c r="AU91" s="372">
        <f ca="1">IFERROR(INDEX('Inflation Rates'!$A$16:$H$138,MATCH('IRA Roth'!$H91,'Inflation Rates'!$A$16:$A$138,0),8)/INDEX('Inflation Rates'!$A$16:$H$138,MATCH('IRA Roth'!$H91,'Inflation Rates'!$A$16:$A$138,0)-1,8)-1,AU90)</f>
        <v>2.0000000000000018E-2</v>
      </c>
      <c r="AV91" s="372">
        <f ca="1">IFERROR(INDEX('Inflation Rates'!$A$16:$H$138,MATCH('IRA Roth'!$H91,'Inflation Rates'!$A$16:$A$138,0),6)/INDEX('Inflation Rates'!$A$16:$H$138,MATCH('IRA Roth'!$H91,'Inflation Rates'!$A$16:$A$138,0)-1,6)-1,AV90)</f>
        <v>2.0999999999999908E-2</v>
      </c>
      <c r="AW91" s="362">
        <f t="shared" ref="AW91:AX106" ca="1" si="49">AW90+1</f>
        <v>2102</v>
      </c>
      <c r="AX91" s="362">
        <f t="shared" ca="1" si="49"/>
        <v>202</v>
      </c>
      <c r="AY91" s="362">
        <v>83</v>
      </c>
      <c r="AZ91" s="371">
        <f t="shared" ca="1" si="45"/>
        <v>0</v>
      </c>
      <c r="BA91" s="359">
        <f ca="1">IF(AX91&lt;'Scenario Inputs (SI)'!$D$5,$AV$2,0)</f>
        <v>0</v>
      </c>
      <c r="BB91" s="359">
        <f t="shared" ca="1" si="35"/>
        <v>0</v>
      </c>
      <c r="BC91" s="359">
        <f t="shared" ca="1" si="36"/>
        <v>0</v>
      </c>
      <c r="BD91" s="359">
        <f ca="1">IF(AZ91&lt;=0,0,IF(AX91&lt;60,0,IF(AX91=60,IF('Scenario Inputs (SI)'!$D$5&lt;=60,-AZ91*$AV$7,0),IF(AX91&lt;'Scenario Inputs (SI)'!$D$5,0,IF(AX91='Scenario Inputs (SI)'!$D$5,-$AV$7*'Scenario Calculations'!AZ91,BD90*(1+AU91))))))</f>
        <v>0</v>
      </c>
      <c r="BE91" s="359">
        <f t="shared" ca="1" si="37"/>
        <v>0</v>
      </c>
    </row>
    <row r="92" spans="6:57" x14ac:dyDescent="0.35">
      <c r="F92" s="372">
        <f ca="1">IFERROR(INDEX('Inflation Rates'!$A$16:$H$138,MATCH('Scenario Calculations'!$H92,'Inflation Rates'!$A$16:$A$138,0),8)/INDEX('Inflation Rates'!$A$16:$H$138,MATCH('Scenario Calculations'!$H92,'Inflation Rates'!$A$16:$A$138,0)-1,8)-1,F91)</f>
        <v>2.0000000000000018E-2</v>
      </c>
      <c r="G92" s="372">
        <f ca="1">IFERROR(INDEX('Inflation Rates'!$A$16:$H$138,MATCH('Scenario Calculations'!$H92,'Inflation Rates'!$A$16:$A$138,0),6)/INDEX('Inflation Rates'!$A$16:$H$138,MATCH('Scenario Calculations'!$H92,'Inflation Rates'!$A$16:$A$138,0)-1,6)-1,G91)</f>
        <v>2.0999999999999908E-2</v>
      </c>
      <c r="H92" s="362">
        <f t="shared" ca="1" si="46"/>
        <v>2103</v>
      </c>
      <c r="I92" s="362">
        <f t="shared" ca="1" si="46"/>
        <v>203</v>
      </c>
      <c r="J92" s="362">
        <v>84</v>
      </c>
      <c r="K92" s="371" t="e">
        <f t="shared" ca="1" si="39"/>
        <v>#DIV/0!</v>
      </c>
      <c r="L92" s="359" t="e">
        <f ca="1">IF(I92&lt;'Scenario Inputs (SI)'!$D$5,$B$7*((1+$G92)^(J92-1))*$B$2,0)</f>
        <v>#DIV/0!</v>
      </c>
      <c r="M92" s="359" t="e">
        <f ca="1">IF(I92&lt;'Scenario Inputs (SI)'!$D$5,$B$3*$B$7*(1+$G92)^(J92-1),0)</f>
        <v>#DIV/0!</v>
      </c>
      <c r="N92" s="359" t="e">
        <f t="shared" ca="1" si="29"/>
        <v>#DIV/0!</v>
      </c>
      <c r="O92" s="359" t="e">
        <f ca="1">IF(K92&lt;=0,0,-ABS(IF('Scenario Inputs (SI)'!$D$5&gt;'Scenario Calculations'!I92,0,IF('Scenario Inputs (SI)'!$D$5='Scenario Calculations'!I92,'Scenario Calculations'!K92*'Scenario Calculations'!$B$8,'Scenario Calculations'!O91*(1+'Scenario Calculations'!F92)))))</f>
        <v>#DIV/0!</v>
      </c>
      <c r="P92" s="359">
        <f ca="1">IF('Scenario Inputs (SI)'!$D$7="No",0,-IF(I92&lt;'Scenario Inputs (SI)'!$D$5,0,IF('Scenario Inputs (SI)'!$D$6&gt;'Scenario Calculations'!I92,INDEX(Inputs!$D$2:$R$30,29,MATCH('Scenario Calculations'!I92,Inputs!$D$2:$R$2,0)),0))*12)</f>
        <v>0</v>
      </c>
      <c r="Q92" s="359" t="e">
        <f t="shared" ca="1" si="33"/>
        <v>#DIV/0!</v>
      </c>
      <c r="S92" s="372">
        <f ca="1">IFERROR(INDEX('Inflation Rates'!$A$16:$H$138,MATCH('TSP Traditional'!$H93,'Inflation Rates'!$A$16:$A$138,0),8)/INDEX('Inflation Rates'!$A$16:$H$138,MATCH('TSP Traditional'!$H93,'Inflation Rates'!$A$16:$A$138,0)-1,8)-1,S91)</f>
        <v>2.0000000000000018E-2</v>
      </c>
      <c r="T92" s="372">
        <f ca="1">IFERROR(INDEX('Inflation Rates'!$A$16:$H$138,MATCH('TSP Traditional'!$H93,'Inflation Rates'!$A$16:$A$138,0),6)/INDEX('Inflation Rates'!$A$16:$H$138,MATCH('TSP Traditional'!$H93,'Inflation Rates'!$A$16:$A$138,0)-1,6)-1,T91)</f>
        <v>2.0999999999999908E-2</v>
      </c>
      <c r="U92" s="362">
        <f t="shared" ca="1" si="47"/>
        <v>2103</v>
      </c>
      <c r="V92" s="362">
        <f t="shared" ca="1" si="47"/>
        <v>203</v>
      </c>
      <c r="W92" s="362">
        <v>84</v>
      </c>
      <c r="X92" s="371" t="e">
        <f t="shared" ca="1" si="41"/>
        <v>#DIV/0!</v>
      </c>
      <c r="Y92" s="359" t="e">
        <f ca="1">IF(V92&lt;'Scenario Inputs (SI)'!$D$5,$B$7*((1+$G92)^(W92-1))*$T$2,0)</f>
        <v>#DIV/0!</v>
      </c>
      <c r="Z92" s="359">
        <v>0</v>
      </c>
      <c r="AA92" s="359" t="e">
        <f t="shared" ca="1" si="30"/>
        <v>#DIV/0!</v>
      </c>
      <c r="AB92" s="359" t="e">
        <f ca="1">IF(X92&lt;=0,0,-ABS(IF('Scenario Inputs (SI)'!$D$5&gt;'Scenario Calculations'!V92,0,IF('Scenario Inputs (SI)'!$D$5='Scenario Calculations'!V92,'Scenario Calculations'!X92*'Scenario Calculations'!$B$8,'Scenario Calculations'!AB91*(1+'Scenario Calculations'!S92)))))</f>
        <v>#DIV/0!</v>
      </c>
      <c r="AC92" s="359" t="e">
        <f t="shared" ca="1" si="31"/>
        <v>#DIV/0!</v>
      </c>
      <c r="AG92" s="372">
        <f>IFERROR(INDEX('Inflation Rates'!$A$16:$H$138,MATCH('IRA Traditional'!$H93,'Inflation Rates'!$A$16:$A$138,0),8)/INDEX('Inflation Rates'!$A$16:$H$138,MATCH('IRA Traditional'!$H93,'Inflation Rates'!$A$16:$A$138,0)-1,8)-1,AG91)</f>
        <v>2.0000000000000018E-2</v>
      </c>
      <c r="AH92" s="372">
        <f>IFERROR(INDEX('Inflation Rates'!$A$16:$H$138,MATCH('IRA Traditional'!$H93,'Inflation Rates'!$A$16:$A$138,0),6)/INDEX('Inflation Rates'!$A$16:$H$138,MATCH('IRA Traditional'!$H93,'Inflation Rates'!$A$16:$A$138,0)-1,6)-1,AH91)</f>
        <v>2.0999999999999908E-2</v>
      </c>
      <c r="AI92" s="362">
        <f t="shared" ca="1" si="48"/>
        <v>2103</v>
      </c>
      <c r="AJ92" s="362">
        <f t="shared" ca="1" si="48"/>
        <v>203</v>
      </c>
      <c r="AK92" s="362">
        <v>84</v>
      </c>
      <c r="AL92" s="371">
        <f t="shared" ca="1" si="43"/>
        <v>0</v>
      </c>
      <c r="AM92" s="359">
        <f ca="1">IF(AJ92&lt;'Scenario Inputs (SI)'!$D$5,$AH$2,0)</f>
        <v>0</v>
      </c>
      <c r="AN92" s="359">
        <v>0</v>
      </c>
      <c r="AO92" s="359">
        <f t="shared" ca="1" si="32"/>
        <v>0</v>
      </c>
      <c r="AP92" s="359">
        <f ca="1">IF(AL92&lt;=0,0,IF(AJ92&lt;60,0,IF(AJ92=60,IF('Scenario Inputs (SI)'!$D$5&lt;=60,-AL92*$AH$7,0),IF(AJ92&lt;'Scenario Inputs (SI)'!$D$5,0,IF(AJ92='Scenario Inputs (SI)'!$D$5,-$AH$7*'Scenario Calculations'!AL92,AP91*(1+AG92))))))</f>
        <v>0</v>
      </c>
      <c r="AQ92" s="359">
        <f t="shared" ca="1" si="34"/>
        <v>0</v>
      </c>
      <c r="AU92" s="372">
        <f ca="1">IFERROR(INDEX('Inflation Rates'!$A$16:$H$138,MATCH('IRA Roth'!$H92,'Inflation Rates'!$A$16:$A$138,0),8)/INDEX('Inflation Rates'!$A$16:$H$138,MATCH('IRA Roth'!$H92,'Inflation Rates'!$A$16:$A$138,0)-1,8)-1,AU91)</f>
        <v>2.0000000000000018E-2</v>
      </c>
      <c r="AV92" s="372">
        <f ca="1">IFERROR(INDEX('Inflation Rates'!$A$16:$H$138,MATCH('IRA Roth'!$H92,'Inflation Rates'!$A$16:$A$138,0),6)/INDEX('Inflation Rates'!$A$16:$H$138,MATCH('IRA Roth'!$H92,'Inflation Rates'!$A$16:$A$138,0)-1,6)-1,AV91)</f>
        <v>2.0999999999999908E-2</v>
      </c>
      <c r="AW92" s="362">
        <f t="shared" ca="1" si="49"/>
        <v>2103</v>
      </c>
      <c r="AX92" s="362">
        <f t="shared" ca="1" si="49"/>
        <v>203</v>
      </c>
      <c r="AY92" s="362">
        <v>84</v>
      </c>
      <c r="AZ92" s="371">
        <f t="shared" ca="1" si="45"/>
        <v>0</v>
      </c>
      <c r="BA92" s="359">
        <f ca="1">IF(AX92&lt;'Scenario Inputs (SI)'!$D$5,$AV$2,0)</f>
        <v>0</v>
      </c>
      <c r="BB92" s="359">
        <f t="shared" ca="1" si="35"/>
        <v>0</v>
      </c>
      <c r="BC92" s="359">
        <f t="shared" ca="1" si="36"/>
        <v>0</v>
      </c>
      <c r="BD92" s="359">
        <f ca="1">IF(AZ92&lt;=0,0,IF(AX92&lt;60,0,IF(AX92=60,IF('Scenario Inputs (SI)'!$D$5&lt;=60,-AZ92*$AV$7,0),IF(AX92&lt;'Scenario Inputs (SI)'!$D$5,0,IF(AX92='Scenario Inputs (SI)'!$D$5,-$AV$7*'Scenario Calculations'!AZ92,BD91*(1+AU92))))))</f>
        <v>0</v>
      </c>
      <c r="BE92" s="359">
        <f t="shared" ca="1" si="37"/>
        <v>0</v>
      </c>
    </row>
    <row r="93" spans="6:57" x14ac:dyDescent="0.35">
      <c r="F93" s="372">
        <f ca="1">IFERROR(INDEX('Inflation Rates'!$A$16:$H$138,MATCH('Scenario Calculations'!$H93,'Inflation Rates'!$A$16:$A$138,0),8)/INDEX('Inflation Rates'!$A$16:$H$138,MATCH('Scenario Calculations'!$H93,'Inflation Rates'!$A$16:$A$138,0)-1,8)-1,F92)</f>
        <v>2.0000000000000018E-2</v>
      </c>
      <c r="G93" s="372">
        <f ca="1">IFERROR(INDEX('Inflation Rates'!$A$16:$H$138,MATCH('Scenario Calculations'!$H93,'Inflation Rates'!$A$16:$A$138,0),6)/INDEX('Inflation Rates'!$A$16:$H$138,MATCH('Scenario Calculations'!$H93,'Inflation Rates'!$A$16:$A$138,0)-1,6)-1,G92)</f>
        <v>2.0999999999999908E-2</v>
      </c>
      <c r="H93" s="362">
        <f t="shared" ca="1" si="46"/>
        <v>2104</v>
      </c>
      <c r="I93" s="362">
        <f t="shared" ca="1" si="46"/>
        <v>204</v>
      </c>
      <c r="J93" s="362">
        <v>85</v>
      </c>
      <c r="K93" s="371" t="e">
        <f t="shared" ca="1" si="39"/>
        <v>#DIV/0!</v>
      </c>
      <c r="L93" s="359" t="e">
        <f ca="1">IF(I93&lt;'Scenario Inputs (SI)'!$D$5,$B$7*((1+$G93)^(J93-1))*$B$2,0)</f>
        <v>#DIV/0!</v>
      </c>
      <c r="M93" s="359" t="e">
        <f ca="1">IF(I93&lt;'Scenario Inputs (SI)'!$D$5,$B$3*$B$7*(1+$G93)^(J93-1),0)</f>
        <v>#DIV/0!</v>
      </c>
      <c r="N93" s="359" t="e">
        <f t="shared" ca="1" si="29"/>
        <v>#DIV/0!</v>
      </c>
      <c r="O93" s="359" t="e">
        <f ca="1">IF(K93&lt;=0,0,-ABS(IF('Scenario Inputs (SI)'!$D$5&gt;'Scenario Calculations'!I93,0,IF('Scenario Inputs (SI)'!$D$5='Scenario Calculations'!I93,'Scenario Calculations'!K93*'Scenario Calculations'!$B$8,'Scenario Calculations'!O92*(1+'Scenario Calculations'!F93)))))</f>
        <v>#DIV/0!</v>
      </c>
      <c r="P93" s="359">
        <f ca="1">IF('Scenario Inputs (SI)'!$D$7="No",0,-IF(I93&lt;'Scenario Inputs (SI)'!$D$5,0,IF('Scenario Inputs (SI)'!$D$6&gt;'Scenario Calculations'!I93,INDEX(Inputs!$D$2:$R$30,29,MATCH('Scenario Calculations'!I93,Inputs!$D$2:$R$2,0)),0))*12)</f>
        <v>0</v>
      </c>
      <c r="Q93" s="359" t="e">
        <f t="shared" ca="1" si="33"/>
        <v>#DIV/0!</v>
      </c>
      <c r="S93" s="372">
        <f ca="1">IFERROR(INDEX('Inflation Rates'!$A$16:$H$138,MATCH('TSP Traditional'!$H94,'Inflation Rates'!$A$16:$A$138,0),8)/INDEX('Inflation Rates'!$A$16:$H$138,MATCH('TSP Traditional'!$H94,'Inflation Rates'!$A$16:$A$138,0)-1,8)-1,S92)</f>
        <v>2.0000000000000018E-2</v>
      </c>
      <c r="T93" s="372">
        <f ca="1">IFERROR(INDEX('Inflation Rates'!$A$16:$H$138,MATCH('TSP Traditional'!$H94,'Inflation Rates'!$A$16:$A$138,0),6)/INDEX('Inflation Rates'!$A$16:$H$138,MATCH('TSP Traditional'!$H94,'Inflation Rates'!$A$16:$A$138,0)-1,6)-1,T92)</f>
        <v>2.0999999999999908E-2</v>
      </c>
      <c r="U93" s="362">
        <f t="shared" ca="1" si="47"/>
        <v>2104</v>
      </c>
      <c r="V93" s="362">
        <f t="shared" ca="1" si="47"/>
        <v>204</v>
      </c>
      <c r="W93" s="362">
        <v>85</v>
      </c>
      <c r="X93" s="371" t="e">
        <f t="shared" ca="1" si="41"/>
        <v>#DIV/0!</v>
      </c>
      <c r="Y93" s="359" t="e">
        <f ca="1">IF(V93&lt;'Scenario Inputs (SI)'!$D$5,$B$7*((1+$G93)^(W93-1))*$T$2,0)</f>
        <v>#DIV/0!</v>
      </c>
      <c r="Z93" s="359">
        <v>0</v>
      </c>
      <c r="AA93" s="359" t="e">
        <f t="shared" ca="1" si="30"/>
        <v>#DIV/0!</v>
      </c>
      <c r="AB93" s="359" t="e">
        <f ca="1">IF(X93&lt;=0,0,-ABS(IF('Scenario Inputs (SI)'!$D$5&gt;'Scenario Calculations'!V93,0,IF('Scenario Inputs (SI)'!$D$5='Scenario Calculations'!V93,'Scenario Calculations'!X93*'Scenario Calculations'!$B$8,'Scenario Calculations'!AB92*(1+'Scenario Calculations'!S93)))))</f>
        <v>#DIV/0!</v>
      </c>
      <c r="AC93" s="359" t="e">
        <f t="shared" ca="1" si="31"/>
        <v>#DIV/0!</v>
      </c>
      <c r="AG93" s="372">
        <f>IFERROR(INDEX('Inflation Rates'!$A$16:$H$138,MATCH('IRA Traditional'!$H94,'Inflation Rates'!$A$16:$A$138,0),8)/INDEX('Inflation Rates'!$A$16:$H$138,MATCH('IRA Traditional'!$H94,'Inflation Rates'!$A$16:$A$138,0)-1,8)-1,AG92)</f>
        <v>2.0000000000000018E-2</v>
      </c>
      <c r="AH93" s="372">
        <f>IFERROR(INDEX('Inflation Rates'!$A$16:$H$138,MATCH('IRA Traditional'!$H94,'Inflation Rates'!$A$16:$A$138,0),6)/INDEX('Inflation Rates'!$A$16:$H$138,MATCH('IRA Traditional'!$H94,'Inflation Rates'!$A$16:$A$138,0)-1,6)-1,AH92)</f>
        <v>2.0999999999999908E-2</v>
      </c>
      <c r="AI93" s="362">
        <f t="shared" ca="1" si="48"/>
        <v>2104</v>
      </c>
      <c r="AJ93" s="362">
        <f t="shared" ca="1" si="48"/>
        <v>204</v>
      </c>
      <c r="AK93" s="362">
        <v>85</v>
      </c>
      <c r="AL93" s="371">
        <f t="shared" ca="1" si="43"/>
        <v>0</v>
      </c>
      <c r="AM93" s="359">
        <f ca="1">IF(AJ93&lt;'Scenario Inputs (SI)'!$D$5,$AH$2,0)</f>
        <v>0</v>
      </c>
      <c r="AN93" s="359">
        <v>0</v>
      </c>
      <c r="AO93" s="359">
        <f t="shared" ca="1" si="32"/>
        <v>0</v>
      </c>
      <c r="AP93" s="359">
        <f ca="1">IF(AL93&lt;=0,0,IF(AJ93&lt;60,0,IF(AJ93=60,IF('Scenario Inputs (SI)'!$D$5&lt;=60,-AL93*$AH$7,0),IF(AJ93&lt;'Scenario Inputs (SI)'!$D$5,0,IF(AJ93='Scenario Inputs (SI)'!$D$5,-$AH$7*'Scenario Calculations'!AL93,AP92*(1+AG93))))))</f>
        <v>0</v>
      </c>
      <c r="AQ93" s="359">
        <f t="shared" ca="1" si="34"/>
        <v>0</v>
      </c>
      <c r="AU93" s="372">
        <f ca="1">IFERROR(INDEX('Inflation Rates'!$A$16:$H$138,MATCH('IRA Roth'!$H93,'Inflation Rates'!$A$16:$A$138,0),8)/INDEX('Inflation Rates'!$A$16:$H$138,MATCH('IRA Roth'!$H93,'Inflation Rates'!$A$16:$A$138,0)-1,8)-1,AU92)</f>
        <v>2.0000000000000018E-2</v>
      </c>
      <c r="AV93" s="372">
        <f ca="1">IFERROR(INDEX('Inflation Rates'!$A$16:$H$138,MATCH('IRA Roth'!$H93,'Inflation Rates'!$A$16:$A$138,0),6)/INDEX('Inflation Rates'!$A$16:$H$138,MATCH('IRA Roth'!$H93,'Inflation Rates'!$A$16:$A$138,0)-1,6)-1,AV92)</f>
        <v>2.0999999999999908E-2</v>
      </c>
      <c r="AW93" s="362">
        <f t="shared" ca="1" si="49"/>
        <v>2104</v>
      </c>
      <c r="AX93" s="362">
        <f t="shared" ca="1" si="49"/>
        <v>204</v>
      </c>
      <c r="AY93" s="362">
        <v>85</v>
      </c>
      <c r="AZ93" s="371">
        <f t="shared" ca="1" si="45"/>
        <v>0</v>
      </c>
      <c r="BA93" s="359">
        <f ca="1">IF(AX93&lt;'Scenario Inputs (SI)'!$D$5,$AV$2,0)</f>
        <v>0</v>
      </c>
      <c r="BB93" s="359">
        <f t="shared" ca="1" si="35"/>
        <v>0</v>
      </c>
      <c r="BC93" s="359">
        <f t="shared" ca="1" si="36"/>
        <v>0</v>
      </c>
      <c r="BD93" s="359">
        <f ca="1">IF(AZ93&lt;=0,0,IF(AX93&lt;60,0,IF(AX93=60,IF('Scenario Inputs (SI)'!$D$5&lt;=60,-AZ93*$AV$7,0),IF(AX93&lt;'Scenario Inputs (SI)'!$D$5,0,IF(AX93='Scenario Inputs (SI)'!$D$5,-$AV$7*'Scenario Calculations'!AZ93,BD92*(1+AU93))))))</f>
        <v>0</v>
      </c>
      <c r="BE93" s="359">
        <f t="shared" ca="1" si="37"/>
        <v>0</v>
      </c>
    </row>
    <row r="94" spans="6:57" x14ac:dyDescent="0.35">
      <c r="F94" s="372">
        <f ca="1">IFERROR(INDEX('Inflation Rates'!$A$16:$H$138,MATCH('Scenario Calculations'!$H94,'Inflation Rates'!$A$16:$A$138,0),8)/INDEX('Inflation Rates'!$A$16:$H$138,MATCH('Scenario Calculations'!$H94,'Inflation Rates'!$A$16:$A$138,0)-1,8)-1,F93)</f>
        <v>2.0000000000000018E-2</v>
      </c>
      <c r="G94" s="372">
        <f ca="1">IFERROR(INDEX('Inflation Rates'!$A$16:$H$138,MATCH('Scenario Calculations'!$H94,'Inflation Rates'!$A$16:$A$138,0),6)/INDEX('Inflation Rates'!$A$16:$H$138,MATCH('Scenario Calculations'!$H94,'Inflation Rates'!$A$16:$A$138,0)-1,6)-1,G93)</f>
        <v>2.0999999999999908E-2</v>
      </c>
      <c r="H94" s="362">
        <f t="shared" ca="1" si="46"/>
        <v>2105</v>
      </c>
      <c r="I94" s="362">
        <f t="shared" ca="1" si="46"/>
        <v>205</v>
      </c>
      <c r="J94" s="362">
        <v>86</v>
      </c>
      <c r="K94" s="371" t="e">
        <f t="shared" ca="1" si="39"/>
        <v>#DIV/0!</v>
      </c>
      <c r="L94" s="359" t="e">
        <f ca="1">IF(I94&lt;'Scenario Inputs (SI)'!$D$5,$B$7*((1+$G94)^(J94-1))*$B$2,0)</f>
        <v>#DIV/0!</v>
      </c>
      <c r="M94" s="359" t="e">
        <f ca="1">IF(I94&lt;'Scenario Inputs (SI)'!$D$5,$B$3*$B$7*(1+$G94)^(J94-1),0)</f>
        <v>#DIV/0!</v>
      </c>
      <c r="N94" s="359" t="e">
        <f t="shared" ca="1" si="29"/>
        <v>#DIV/0!</v>
      </c>
      <c r="O94" s="359" t="e">
        <f ca="1">IF(K94&lt;=0,0,-ABS(IF('Scenario Inputs (SI)'!$D$5&gt;'Scenario Calculations'!I94,0,IF('Scenario Inputs (SI)'!$D$5='Scenario Calculations'!I94,'Scenario Calculations'!K94*'Scenario Calculations'!$B$8,'Scenario Calculations'!O93*(1+'Scenario Calculations'!F94)))))</f>
        <v>#DIV/0!</v>
      </c>
      <c r="P94" s="359">
        <f ca="1">IF('Scenario Inputs (SI)'!$D$7="No",0,-IF(I94&lt;'Scenario Inputs (SI)'!$D$5,0,IF('Scenario Inputs (SI)'!$D$6&gt;'Scenario Calculations'!I94,INDEX(Inputs!$D$2:$R$30,29,MATCH('Scenario Calculations'!I94,Inputs!$D$2:$R$2,0)),0))*12)</f>
        <v>0</v>
      </c>
      <c r="Q94" s="359" t="e">
        <f t="shared" ca="1" si="33"/>
        <v>#DIV/0!</v>
      </c>
      <c r="S94" s="372">
        <f ca="1">IFERROR(INDEX('Inflation Rates'!$A$16:$H$138,MATCH('TSP Traditional'!$H95,'Inflation Rates'!$A$16:$A$138,0),8)/INDEX('Inflation Rates'!$A$16:$H$138,MATCH('TSP Traditional'!$H95,'Inflation Rates'!$A$16:$A$138,0)-1,8)-1,S93)</f>
        <v>2.0000000000000018E-2</v>
      </c>
      <c r="T94" s="372">
        <f ca="1">IFERROR(INDEX('Inflation Rates'!$A$16:$H$138,MATCH('TSP Traditional'!$H95,'Inflation Rates'!$A$16:$A$138,0),6)/INDEX('Inflation Rates'!$A$16:$H$138,MATCH('TSP Traditional'!$H95,'Inflation Rates'!$A$16:$A$138,0)-1,6)-1,T93)</f>
        <v>2.0999999999999908E-2</v>
      </c>
      <c r="U94" s="362">
        <f t="shared" ca="1" si="47"/>
        <v>2105</v>
      </c>
      <c r="V94" s="362">
        <f t="shared" ca="1" si="47"/>
        <v>205</v>
      </c>
      <c r="W94" s="362">
        <v>86</v>
      </c>
      <c r="X94" s="371" t="e">
        <f t="shared" ca="1" si="41"/>
        <v>#DIV/0!</v>
      </c>
      <c r="Y94" s="359" t="e">
        <f ca="1">IF(V94&lt;'Scenario Inputs (SI)'!$D$5,$B$7*((1+$G94)^(W94-1))*$T$2,0)</f>
        <v>#DIV/0!</v>
      </c>
      <c r="Z94" s="359">
        <v>0</v>
      </c>
      <c r="AA94" s="359" t="e">
        <f t="shared" ca="1" si="30"/>
        <v>#DIV/0!</v>
      </c>
      <c r="AB94" s="359" t="e">
        <f ca="1">IF(X94&lt;=0,0,-ABS(IF('Scenario Inputs (SI)'!$D$5&gt;'Scenario Calculations'!V94,0,IF('Scenario Inputs (SI)'!$D$5='Scenario Calculations'!V94,'Scenario Calculations'!X94*'Scenario Calculations'!$B$8,'Scenario Calculations'!AB93*(1+'Scenario Calculations'!S94)))))</f>
        <v>#DIV/0!</v>
      </c>
      <c r="AC94" s="359" t="e">
        <f t="shared" ca="1" si="31"/>
        <v>#DIV/0!</v>
      </c>
      <c r="AG94" s="372">
        <f>IFERROR(INDEX('Inflation Rates'!$A$16:$H$138,MATCH('IRA Traditional'!$H95,'Inflation Rates'!$A$16:$A$138,0),8)/INDEX('Inflation Rates'!$A$16:$H$138,MATCH('IRA Traditional'!$H95,'Inflation Rates'!$A$16:$A$138,0)-1,8)-1,AG93)</f>
        <v>2.0000000000000018E-2</v>
      </c>
      <c r="AH94" s="372">
        <f>IFERROR(INDEX('Inflation Rates'!$A$16:$H$138,MATCH('IRA Traditional'!$H95,'Inflation Rates'!$A$16:$A$138,0),6)/INDEX('Inflation Rates'!$A$16:$H$138,MATCH('IRA Traditional'!$H95,'Inflation Rates'!$A$16:$A$138,0)-1,6)-1,AH93)</f>
        <v>2.0999999999999908E-2</v>
      </c>
      <c r="AI94" s="362">
        <f t="shared" ca="1" si="48"/>
        <v>2105</v>
      </c>
      <c r="AJ94" s="362">
        <f t="shared" ca="1" si="48"/>
        <v>205</v>
      </c>
      <c r="AK94" s="362">
        <v>86</v>
      </c>
      <c r="AL94" s="371">
        <f t="shared" ca="1" si="43"/>
        <v>0</v>
      </c>
      <c r="AM94" s="359">
        <f ca="1">IF(AJ94&lt;'Scenario Inputs (SI)'!$D$5,$AH$2,0)</f>
        <v>0</v>
      </c>
      <c r="AN94" s="359">
        <v>0</v>
      </c>
      <c r="AO94" s="359">
        <f t="shared" ca="1" si="32"/>
        <v>0</v>
      </c>
      <c r="AP94" s="359">
        <f ca="1">IF(AL94&lt;=0,0,IF(AJ94&lt;60,0,IF(AJ94=60,IF('Scenario Inputs (SI)'!$D$5&lt;=60,-AL94*$AH$7,0),IF(AJ94&lt;'Scenario Inputs (SI)'!$D$5,0,IF(AJ94='Scenario Inputs (SI)'!$D$5,-$AH$7*'Scenario Calculations'!AL94,AP93*(1+AG94))))))</f>
        <v>0</v>
      </c>
      <c r="AQ94" s="359">
        <f t="shared" ca="1" si="34"/>
        <v>0</v>
      </c>
      <c r="AU94" s="372">
        <f ca="1">IFERROR(INDEX('Inflation Rates'!$A$16:$H$138,MATCH('IRA Roth'!$H94,'Inflation Rates'!$A$16:$A$138,0),8)/INDEX('Inflation Rates'!$A$16:$H$138,MATCH('IRA Roth'!$H94,'Inflation Rates'!$A$16:$A$138,0)-1,8)-1,AU93)</f>
        <v>2.0000000000000018E-2</v>
      </c>
      <c r="AV94" s="372">
        <f ca="1">IFERROR(INDEX('Inflation Rates'!$A$16:$H$138,MATCH('IRA Roth'!$H94,'Inflation Rates'!$A$16:$A$138,0),6)/INDEX('Inflation Rates'!$A$16:$H$138,MATCH('IRA Roth'!$H94,'Inflation Rates'!$A$16:$A$138,0)-1,6)-1,AV93)</f>
        <v>2.0999999999999908E-2</v>
      </c>
      <c r="AW94" s="362">
        <f t="shared" ca="1" si="49"/>
        <v>2105</v>
      </c>
      <c r="AX94" s="362">
        <f t="shared" ca="1" si="49"/>
        <v>205</v>
      </c>
      <c r="AY94" s="362">
        <v>86</v>
      </c>
      <c r="AZ94" s="371">
        <f t="shared" ca="1" si="45"/>
        <v>0</v>
      </c>
      <c r="BA94" s="359">
        <f ca="1">IF(AX94&lt;'Scenario Inputs (SI)'!$D$5,$AV$2,0)</f>
        <v>0</v>
      </c>
      <c r="BB94" s="359">
        <f t="shared" ca="1" si="35"/>
        <v>0</v>
      </c>
      <c r="BC94" s="359">
        <f t="shared" ca="1" si="36"/>
        <v>0</v>
      </c>
      <c r="BD94" s="359">
        <f ca="1">IF(AZ94&lt;=0,0,IF(AX94&lt;60,0,IF(AX94=60,IF('Scenario Inputs (SI)'!$D$5&lt;=60,-AZ94*$AV$7,0),IF(AX94&lt;'Scenario Inputs (SI)'!$D$5,0,IF(AX94='Scenario Inputs (SI)'!$D$5,-$AV$7*'Scenario Calculations'!AZ94,BD93*(1+AU94))))))</f>
        <v>0</v>
      </c>
      <c r="BE94" s="359">
        <f t="shared" ca="1" si="37"/>
        <v>0</v>
      </c>
    </row>
    <row r="95" spans="6:57" x14ac:dyDescent="0.35">
      <c r="F95" s="372">
        <f ca="1">IFERROR(INDEX('Inflation Rates'!$A$16:$H$138,MATCH('Scenario Calculations'!$H95,'Inflation Rates'!$A$16:$A$138,0),8)/INDEX('Inflation Rates'!$A$16:$H$138,MATCH('Scenario Calculations'!$H95,'Inflation Rates'!$A$16:$A$138,0)-1,8)-1,F94)</f>
        <v>2.0000000000000018E-2</v>
      </c>
      <c r="G95" s="372">
        <f ca="1">IFERROR(INDEX('Inflation Rates'!$A$16:$H$138,MATCH('Scenario Calculations'!$H95,'Inflation Rates'!$A$16:$A$138,0),6)/INDEX('Inflation Rates'!$A$16:$H$138,MATCH('Scenario Calculations'!$H95,'Inflation Rates'!$A$16:$A$138,0)-1,6)-1,G94)</f>
        <v>2.0999999999999908E-2</v>
      </c>
      <c r="H95" s="362">
        <f t="shared" ca="1" si="46"/>
        <v>2106</v>
      </c>
      <c r="I95" s="362">
        <f t="shared" ca="1" si="46"/>
        <v>206</v>
      </c>
      <c r="J95" s="362">
        <v>87</v>
      </c>
      <c r="K95" s="371" t="e">
        <f t="shared" ca="1" si="39"/>
        <v>#DIV/0!</v>
      </c>
      <c r="L95" s="359" t="e">
        <f ca="1">IF(I95&lt;'Scenario Inputs (SI)'!$D$5,$B$7*((1+$G95)^(J95-1))*$B$2,0)</f>
        <v>#DIV/0!</v>
      </c>
      <c r="M95" s="359" t="e">
        <f ca="1">IF(I95&lt;'Scenario Inputs (SI)'!$D$5,$B$3*$B$7*(1+$G95)^(J95-1),0)</f>
        <v>#DIV/0!</v>
      </c>
      <c r="N95" s="359" t="e">
        <f t="shared" ca="1" si="29"/>
        <v>#DIV/0!</v>
      </c>
      <c r="O95" s="359" t="e">
        <f ca="1">IF(K95&lt;=0,0,-ABS(IF('Scenario Inputs (SI)'!$D$5&gt;'Scenario Calculations'!I95,0,IF('Scenario Inputs (SI)'!$D$5='Scenario Calculations'!I95,'Scenario Calculations'!K95*'Scenario Calculations'!$B$8,'Scenario Calculations'!O94*(1+'Scenario Calculations'!F95)))))</f>
        <v>#DIV/0!</v>
      </c>
      <c r="P95" s="359">
        <f ca="1">IF('Scenario Inputs (SI)'!$D$7="No",0,-IF(I95&lt;'Scenario Inputs (SI)'!$D$5,0,IF('Scenario Inputs (SI)'!$D$6&gt;'Scenario Calculations'!I95,INDEX(Inputs!$D$2:$R$30,29,MATCH('Scenario Calculations'!I95,Inputs!$D$2:$R$2,0)),0))*12)</f>
        <v>0</v>
      </c>
      <c r="Q95" s="359" t="e">
        <f t="shared" ca="1" si="33"/>
        <v>#DIV/0!</v>
      </c>
      <c r="S95" s="372">
        <f ca="1">IFERROR(INDEX('Inflation Rates'!$A$16:$H$138,MATCH('TSP Traditional'!$H96,'Inflation Rates'!$A$16:$A$138,0),8)/INDEX('Inflation Rates'!$A$16:$H$138,MATCH('TSP Traditional'!$H96,'Inflation Rates'!$A$16:$A$138,0)-1,8)-1,S94)</f>
        <v>2.0000000000000018E-2</v>
      </c>
      <c r="T95" s="372">
        <f ca="1">IFERROR(INDEX('Inflation Rates'!$A$16:$H$138,MATCH('TSP Traditional'!$H96,'Inflation Rates'!$A$16:$A$138,0),6)/INDEX('Inflation Rates'!$A$16:$H$138,MATCH('TSP Traditional'!$H96,'Inflation Rates'!$A$16:$A$138,0)-1,6)-1,T94)</f>
        <v>2.0999999999999908E-2</v>
      </c>
      <c r="U95" s="362">
        <f t="shared" ca="1" si="47"/>
        <v>2106</v>
      </c>
      <c r="V95" s="362">
        <f t="shared" ca="1" si="47"/>
        <v>206</v>
      </c>
      <c r="W95" s="362">
        <v>87</v>
      </c>
      <c r="X95" s="371" t="e">
        <f t="shared" ca="1" si="41"/>
        <v>#DIV/0!</v>
      </c>
      <c r="Y95" s="359" t="e">
        <f ca="1">IF(V95&lt;'Scenario Inputs (SI)'!$D$5,$B$7*((1+$G95)^(W95-1))*$T$2,0)</f>
        <v>#DIV/0!</v>
      </c>
      <c r="Z95" s="359">
        <v>0</v>
      </c>
      <c r="AA95" s="359" t="e">
        <f t="shared" ca="1" si="30"/>
        <v>#DIV/0!</v>
      </c>
      <c r="AB95" s="359" t="e">
        <f ca="1">IF(X95&lt;=0,0,-ABS(IF('Scenario Inputs (SI)'!$D$5&gt;'Scenario Calculations'!V95,0,IF('Scenario Inputs (SI)'!$D$5='Scenario Calculations'!V95,'Scenario Calculations'!X95*'Scenario Calculations'!$B$8,'Scenario Calculations'!AB94*(1+'Scenario Calculations'!S95)))))</f>
        <v>#DIV/0!</v>
      </c>
      <c r="AC95" s="359" t="e">
        <f t="shared" ca="1" si="31"/>
        <v>#DIV/0!</v>
      </c>
      <c r="AG95" s="372">
        <f>IFERROR(INDEX('Inflation Rates'!$A$16:$H$138,MATCH('IRA Traditional'!$H96,'Inflation Rates'!$A$16:$A$138,0),8)/INDEX('Inflation Rates'!$A$16:$H$138,MATCH('IRA Traditional'!$H96,'Inflation Rates'!$A$16:$A$138,0)-1,8)-1,AG94)</f>
        <v>2.0000000000000018E-2</v>
      </c>
      <c r="AH95" s="372">
        <f>IFERROR(INDEX('Inflation Rates'!$A$16:$H$138,MATCH('IRA Traditional'!$H96,'Inflation Rates'!$A$16:$A$138,0),6)/INDEX('Inflation Rates'!$A$16:$H$138,MATCH('IRA Traditional'!$H96,'Inflation Rates'!$A$16:$A$138,0)-1,6)-1,AH94)</f>
        <v>2.0999999999999908E-2</v>
      </c>
      <c r="AI95" s="362">
        <f t="shared" ca="1" si="48"/>
        <v>2106</v>
      </c>
      <c r="AJ95" s="362">
        <f t="shared" ca="1" si="48"/>
        <v>206</v>
      </c>
      <c r="AK95" s="362">
        <v>87</v>
      </c>
      <c r="AL95" s="371">
        <f t="shared" ca="1" si="43"/>
        <v>0</v>
      </c>
      <c r="AM95" s="359">
        <f ca="1">IF(AJ95&lt;'Scenario Inputs (SI)'!$D$5,$AH$2,0)</f>
        <v>0</v>
      </c>
      <c r="AN95" s="359">
        <v>0</v>
      </c>
      <c r="AO95" s="359">
        <f t="shared" ca="1" si="32"/>
        <v>0</v>
      </c>
      <c r="AP95" s="359">
        <f ca="1">IF(AL95&lt;=0,0,IF(AJ95&lt;60,0,IF(AJ95=60,IF('Scenario Inputs (SI)'!$D$5&lt;=60,-AL95*$AH$7,0),IF(AJ95&lt;'Scenario Inputs (SI)'!$D$5,0,IF(AJ95='Scenario Inputs (SI)'!$D$5,-$AH$7*'Scenario Calculations'!AL95,AP94*(1+AG95))))))</f>
        <v>0</v>
      </c>
      <c r="AQ95" s="359">
        <f t="shared" ca="1" si="34"/>
        <v>0</v>
      </c>
      <c r="AU95" s="372">
        <f ca="1">IFERROR(INDEX('Inflation Rates'!$A$16:$H$138,MATCH('IRA Roth'!$H95,'Inflation Rates'!$A$16:$A$138,0),8)/INDEX('Inflation Rates'!$A$16:$H$138,MATCH('IRA Roth'!$H95,'Inflation Rates'!$A$16:$A$138,0)-1,8)-1,AU94)</f>
        <v>2.0000000000000018E-2</v>
      </c>
      <c r="AV95" s="372">
        <f ca="1">IFERROR(INDEX('Inflation Rates'!$A$16:$H$138,MATCH('IRA Roth'!$H95,'Inflation Rates'!$A$16:$A$138,0),6)/INDEX('Inflation Rates'!$A$16:$H$138,MATCH('IRA Roth'!$H95,'Inflation Rates'!$A$16:$A$138,0)-1,6)-1,AV94)</f>
        <v>2.0999999999999908E-2</v>
      </c>
      <c r="AW95" s="362">
        <f t="shared" ca="1" si="49"/>
        <v>2106</v>
      </c>
      <c r="AX95" s="362">
        <f t="shared" ca="1" si="49"/>
        <v>206</v>
      </c>
      <c r="AY95" s="362">
        <v>87</v>
      </c>
      <c r="AZ95" s="371">
        <f t="shared" ca="1" si="45"/>
        <v>0</v>
      </c>
      <c r="BA95" s="359">
        <f ca="1">IF(AX95&lt;'Scenario Inputs (SI)'!$D$5,$AV$2,0)</f>
        <v>0</v>
      </c>
      <c r="BB95" s="359">
        <f t="shared" ca="1" si="35"/>
        <v>0</v>
      </c>
      <c r="BC95" s="359">
        <f t="shared" ca="1" si="36"/>
        <v>0</v>
      </c>
      <c r="BD95" s="359">
        <f ca="1">IF(AZ95&lt;=0,0,IF(AX95&lt;60,0,IF(AX95=60,IF('Scenario Inputs (SI)'!$D$5&lt;=60,-AZ95*$AV$7,0),IF(AX95&lt;'Scenario Inputs (SI)'!$D$5,0,IF(AX95='Scenario Inputs (SI)'!$D$5,-$AV$7*'Scenario Calculations'!AZ95,BD94*(1+AU95))))))</f>
        <v>0</v>
      </c>
      <c r="BE95" s="359">
        <f t="shared" ca="1" si="37"/>
        <v>0</v>
      </c>
    </row>
    <row r="96" spans="6:57" x14ac:dyDescent="0.35">
      <c r="F96" s="372">
        <f ca="1">IFERROR(INDEX('Inflation Rates'!$A$16:$H$138,MATCH('Scenario Calculations'!$H96,'Inflation Rates'!$A$16:$A$138,0),8)/INDEX('Inflation Rates'!$A$16:$H$138,MATCH('Scenario Calculations'!$H96,'Inflation Rates'!$A$16:$A$138,0)-1,8)-1,F95)</f>
        <v>2.0000000000000018E-2</v>
      </c>
      <c r="G96" s="372">
        <f ca="1">IFERROR(INDEX('Inflation Rates'!$A$16:$H$138,MATCH('Scenario Calculations'!$H96,'Inflation Rates'!$A$16:$A$138,0),6)/INDEX('Inflation Rates'!$A$16:$H$138,MATCH('Scenario Calculations'!$H96,'Inflation Rates'!$A$16:$A$138,0)-1,6)-1,G95)</f>
        <v>2.0999999999999908E-2</v>
      </c>
      <c r="H96" s="362">
        <f t="shared" ca="1" si="46"/>
        <v>2107</v>
      </c>
      <c r="I96" s="362">
        <f t="shared" ca="1" si="46"/>
        <v>207</v>
      </c>
      <c r="J96" s="362">
        <v>88</v>
      </c>
      <c r="K96" s="371" t="e">
        <f t="shared" ca="1" si="39"/>
        <v>#DIV/0!</v>
      </c>
      <c r="L96" s="359" t="e">
        <f ca="1">IF(I96&lt;'Scenario Inputs (SI)'!$D$5,$B$7*((1+$G96)^(J96-1))*$B$2,0)</f>
        <v>#DIV/0!</v>
      </c>
      <c r="M96" s="359" t="e">
        <f ca="1">IF(I96&lt;'Scenario Inputs (SI)'!$D$5,$B$3*$B$7*(1+$G96)^(J96-1),0)</f>
        <v>#DIV/0!</v>
      </c>
      <c r="N96" s="359" t="e">
        <f t="shared" ca="1" si="29"/>
        <v>#DIV/0!</v>
      </c>
      <c r="O96" s="359" t="e">
        <f ca="1">IF(K96&lt;=0,0,-ABS(IF('Scenario Inputs (SI)'!$D$5&gt;'Scenario Calculations'!I96,0,IF('Scenario Inputs (SI)'!$D$5='Scenario Calculations'!I96,'Scenario Calculations'!K96*'Scenario Calculations'!$B$8,'Scenario Calculations'!O95*(1+'Scenario Calculations'!F96)))))</f>
        <v>#DIV/0!</v>
      </c>
      <c r="P96" s="359">
        <f ca="1">IF('Scenario Inputs (SI)'!$D$7="No",0,-IF(I96&lt;'Scenario Inputs (SI)'!$D$5,0,IF('Scenario Inputs (SI)'!$D$6&gt;'Scenario Calculations'!I96,INDEX(Inputs!$D$2:$R$30,29,MATCH('Scenario Calculations'!I96,Inputs!$D$2:$R$2,0)),0))*12)</f>
        <v>0</v>
      </c>
      <c r="Q96" s="359" t="e">
        <f t="shared" ca="1" si="33"/>
        <v>#DIV/0!</v>
      </c>
      <c r="S96" s="372">
        <f ca="1">IFERROR(INDEX('Inflation Rates'!$A$16:$H$138,MATCH('TSP Traditional'!$H97,'Inflation Rates'!$A$16:$A$138,0),8)/INDEX('Inflation Rates'!$A$16:$H$138,MATCH('TSP Traditional'!$H97,'Inflation Rates'!$A$16:$A$138,0)-1,8)-1,S95)</f>
        <v>2.0000000000000018E-2</v>
      </c>
      <c r="T96" s="372">
        <f ca="1">IFERROR(INDEX('Inflation Rates'!$A$16:$H$138,MATCH('TSP Traditional'!$H97,'Inflation Rates'!$A$16:$A$138,0),6)/INDEX('Inflation Rates'!$A$16:$H$138,MATCH('TSP Traditional'!$H97,'Inflation Rates'!$A$16:$A$138,0)-1,6)-1,T95)</f>
        <v>2.0999999999999908E-2</v>
      </c>
      <c r="U96" s="362">
        <f t="shared" ca="1" si="47"/>
        <v>2107</v>
      </c>
      <c r="V96" s="362">
        <f t="shared" ca="1" si="47"/>
        <v>207</v>
      </c>
      <c r="W96" s="362">
        <v>88</v>
      </c>
      <c r="X96" s="371" t="e">
        <f t="shared" ca="1" si="41"/>
        <v>#DIV/0!</v>
      </c>
      <c r="Y96" s="359" t="e">
        <f ca="1">IF(V96&lt;'Scenario Inputs (SI)'!$D$5,$B$7*((1+$G96)^(W96-1))*$T$2,0)</f>
        <v>#DIV/0!</v>
      </c>
      <c r="Z96" s="359">
        <v>0</v>
      </c>
      <c r="AA96" s="359" t="e">
        <f t="shared" ca="1" si="30"/>
        <v>#DIV/0!</v>
      </c>
      <c r="AB96" s="359" t="e">
        <f ca="1">IF(X96&lt;=0,0,-ABS(IF('Scenario Inputs (SI)'!$D$5&gt;'Scenario Calculations'!V96,0,IF('Scenario Inputs (SI)'!$D$5='Scenario Calculations'!V96,'Scenario Calculations'!X96*'Scenario Calculations'!$B$8,'Scenario Calculations'!AB95*(1+'Scenario Calculations'!S96)))))</f>
        <v>#DIV/0!</v>
      </c>
      <c r="AC96" s="359" t="e">
        <f t="shared" ca="1" si="31"/>
        <v>#DIV/0!</v>
      </c>
      <c r="AG96" s="372">
        <f>IFERROR(INDEX('Inflation Rates'!$A$16:$H$138,MATCH('IRA Traditional'!$H97,'Inflation Rates'!$A$16:$A$138,0),8)/INDEX('Inflation Rates'!$A$16:$H$138,MATCH('IRA Traditional'!$H97,'Inflation Rates'!$A$16:$A$138,0)-1,8)-1,AG95)</f>
        <v>2.0000000000000018E-2</v>
      </c>
      <c r="AH96" s="372">
        <f>IFERROR(INDEX('Inflation Rates'!$A$16:$H$138,MATCH('IRA Traditional'!$H97,'Inflation Rates'!$A$16:$A$138,0),6)/INDEX('Inflation Rates'!$A$16:$H$138,MATCH('IRA Traditional'!$H97,'Inflation Rates'!$A$16:$A$138,0)-1,6)-1,AH95)</f>
        <v>2.0999999999999908E-2</v>
      </c>
      <c r="AI96" s="362">
        <f t="shared" ca="1" si="48"/>
        <v>2107</v>
      </c>
      <c r="AJ96" s="362">
        <f t="shared" ca="1" si="48"/>
        <v>207</v>
      </c>
      <c r="AK96" s="362">
        <v>88</v>
      </c>
      <c r="AL96" s="371">
        <f t="shared" ca="1" si="43"/>
        <v>0</v>
      </c>
      <c r="AM96" s="359">
        <f ca="1">IF(AJ96&lt;'Scenario Inputs (SI)'!$D$5,$AH$2,0)</f>
        <v>0</v>
      </c>
      <c r="AN96" s="359">
        <v>0</v>
      </c>
      <c r="AO96" s="359">
        <f t="shared" ca="1" si="32"/>
        <v>0</v>
      </c>
      <c r="AP96" s="359">
        <f ca="1">IF(AL96&lt;=0,0,IF(AJ96&lt;60,0,IF(AJ96=60,IF('Scenario Inputs (SI)'!$D$5&lt;=60,-AL96*$AH$7,0),IF(AJ96&lt;'Scenario Inputs (SI)'!$D$5,0,IF(AJ96='Scenario Inputs (SI)'!$D$5,-$AH$7*'Scenario Calculations'!AL96,AP95*(1+AG96))))))</f>
        <v>0</v>
      </c>
      <c r="AQ96" s="359">
        <f t="shared" ca="1" si="34"/>
        <v>0</v>
      </c>
      <c r="AU96" s="372">
        <f ca="1">IFERROR(INDEX('Inflation Rates'!$A$16:$H$138,MATCH('IRA Roth'!$H96,'Inflation Rates'!$A$16:$A$138,0),8)/INDEX('Inflation Rates'!$A$16:$H$138,MATCH('IRA Roth'!$H96,'Inflation Rates'!$A$16:$A$138,0)-1,8)-1,AU95)</f>
        <v>2.0000000000000018E-2</v>
      </c>
      <c r="AV96" s="372">
        <f ca="1">IFERROR(INDEX('Inflation Rates'!$A$16:$H$138,MATCH('IRA Roth'!$H96,'Inflation Rates'!$A$16:$A$138,0),6)/INDEX('Inflation Rates'!$A$16:$H$138,MATCH('IRA Roth'!$H96,'Inflation Rates'!$A$16:$A$138,0)-1,6)-1,AV95)</f>
        <v>2.0999999999999908E-2</v>
      </c>
      <c r="AW96" s="362">
        <f t="shared" ca="1" si="49"/>
        <v>2107</v>
      </c>
      <c r="AX96" s="362">
        <f t="shared" ca="1" si="49"/>
        <v>207</v>
      </c>
      <c r="AY96" s="362">
        <v>88</v>
      </c>
      <c r="AZ96" s="371">
        <f t="shared" ca="1" si="45"/>
        <v>0</v>
      </c>
      <c r="BA96" s="359">
        <f ca="1">IF(AX96&lt;'Scenario Inputs (SI)'!$D$5,$AV$2,0)</f>
        <v>0</v>
      </c>
      <c r="BB96" s="359">
        <f t="shared" ca="1" si="35"/>
        <v>0</v>
      </c>
      <c r="BC96" s="359">
        <f t="shared" ca="1" si="36"/>
        <v>0</v>
      </c>
      <c r="BD96" s="359">
        <f ca="1">IF(AZ96&lt;=0,0,IF(AX96&lt;60,0,IF(AX96=60,IF('Scenario Inputs (SI)'!$D$5&lt;=60,-AZ96*$AV$7,0),IF(AX96&lt;'Scenario Inputs (SI)'!$D$5,0,IF(AX96='Scenario Inputs (SI)'!$D$5,-$AV$7*'Scenario Calculations'!AZ96,BD95*(1+AU96))))))</f>
        <v>0</v>
      </c>
      <c r="BE96" s="359">
        <f t="shared" ca="1" si="37"/>
        <v>0</v>
      </c>
    </row>
    <row r="97" spans="6:57" x14ac:dyDescent="0.35">
      <c r="F97" s="372">
        <f ca="1">IFERROR(INDEX('Inflation Rates'!$A$16:$H$138,MATCH('Scenario Calculations'!$H97,'Inflation Rates'!$A$16:$A$138,0),8)/INDEX('Inflation Rates'!$A$16:$H$138,MATCH('Scenario Calculations'!$H97,'Inflation Rates'!$A$16:$A$138,0)-1,8)-1,F96)</f>
        <v>2.0000000000000018E-2</v>
      </c>
      <c r="G97" s="372">
        <f ca="1">IFERROR(INDEX('Inflation Rates'!$A$16:$H$138,MATCH('Scenario Calculations'!$H97,'Inflation Rates'!$A$16:$A$138,0),6)/INDEX('Inflation Rates'!$A$16:$H$138,MATCH('Scenario Calculations'!$H97,'Inflation Rates'!$A$16:$A$138,0)-1,6)-1,G96)</f>
        <v>2.0999999999999908E-2</v>
      </c>
      <c r="H97" s="362">
        <f t="shared" ca="1" si="46"/>
        <v>2108</v>
      </c>
      <c r="I97" s="362">
        <f t="shared" ca="1" si="46"/>
        <v>208</v>
      </c>
      <c r="J97" s="362">
        <v>89</v>
      </c>
      <c r="K97" s="371" t="e">
        <f t="shared" ca="1" si="39"/>
        <v>#DIV/0!</v>
      </c>
      <c r="L97" s="359" t="e">
        <f ca="1">IF(I97&lt;'Scenario Inputs (SI)'!$D$5,$B$7*((1+$G97)^(J97-1))*$B$2,0)</f>
        <v>#DIV/0!</v>
      </c>
      <c r="M97" s="359" t="e">
        <f ca="1">IF(I97&lt;'Scenario Inputs (SI)'!$D$5,$B$3*$B$7*(1+$G97)^(J97-1),0)</f>
        <v>#DIV/0!</v>
      </c>
      <c r="N97" s="359" t="e">
        <f t="shared" ca="1" si="29"/>
        <v>#DIV/0!</v>
      </c>
      <c r="O97" s="359" t="e">
        <f ca="1">IF(K97&lt;=0,0,-ABS(IF('Scenario Inputs (SI)'!$D$5&gt;'Scenario Calculations'!I97,0,IF('Scenario Inputs (SI)'!$D$5='Scenario Calculations'!I97,'Scenario Calculations'!K97*'Scenario Calculations'!$B$8,'Scenario Calculations'!O96*(1+'Scenario Calculations'!F97)))))</f>
        <v>#DIV/0!</v>
      </c>
      <c r="P97" s="359">
        <f ca="1">IF('Scenario Inputs (SI)'!$D$7="No",0,-IF(I97&lt;'Scenario Inputs (SI)'!$D$5,0,IF('Scenario Inputs (SI)'!$D$6&gt;'Scenario Calculations'!I97,INDEX(Inputs!$D$2:$R$30,29,MATCH('Scenario Calculations'!I97,Inputs!$D$2:$R$2,0)),0))*12)</f>
        <v>0</v>
      </c>
      <c r="Q97" s="359" t="e">
        <f t="shared" ca="1" si="33"/>
        <v>#DIV/0!</v>
      </c>
      <c r="S97" s="372">
        <f ca="1">IFERROR(INDEX('Inflation Rates'!$A$16:$H$138,MATCH('TSP Traditional'!$H98,'Inflation Rates'!$A$16:$A$138,0),8)/INDEX('Inflation Rates'!$A$16:$H$138,MATCH('TSP Traditional'!$H98,'Inflation Rates'!$A$16:$A$138,0)-1,8)-1,S96)</f>
        <v>2.0000000000000018E-2</v>
      </c>
      <c r="T97" s="372">
        <f ca="1">IFERROR(INDEX('Inflation Rates'!$A$16:$H$138,MATCH('TSP Traditional'!$H98,'Inflation Rates'!$A$16:$A$138,0),6)/INDEX('Inflation Rates'!$A$16:$H$138,MATCH('TSP Traditional'!$H98,'Inflation Rates'!$A$16:$A$138,0)-1,6)-1,T96)</f>
        <v>2.0999999999999908E-2</v>
      </c>
      <c r="U97" s="362">
        <f t="shared" ca="1" si="47"/>
        <v>2108</v>
      </c>
      <c r="V97" s="362">
        <f t="shared" ca="1" si="47"/>
        <v>208</v>
      </c>
      <c r="W97" s="362">
        <v>89</v>
      </c>
      <c r="X97" s="371" t="e">
        <f t="shared" ca="1" si="41"/>
        <v>#DIV/0!</v>
      </c>
      <c r="Y97" s="359" t="e">
        <f ca="1">IF(V97&lt;'Scenario Inputs (SI)'!$D$5,$B$7*((1+$G97)^(W97-1))*$T$2,0)</f>
        <v>#DIV/0!</v>
      </c>
      <c r="Z97" s="359">
        <v>0</v>
      </c>
      <c r="AA97" s="359" t="e">
        <f t="shared" ca="1" si="30"/>
        <v>#DIV/0!</v>
      </c>
      <c r="AB97" s="359" t="e">
        <f ca="1">IF(X97&lt;=0,0,-ABS(IF('Scenario Inputs (SI)'!$D$5&gt;'Scenario Calculations'!V97,0,IF('Scenario Inputs (SI)'!$D$5='Scenario Calculations'!V97,'Scenario Calculations'!X97*'Scenario Calculations'!$B$8,'Scenario Calculations'!AB96*(1+'Scenario Calculations'!S97)))))</f>
        <v>#DIV/0!</v>
      </c>
      <c r="AC97" s="359" t="e">
        <f t="shared" ca="1" si="31"/>
        <v>#DIV/0!</v>
      </c>
      <c r="AG97" s="372">
        <f>IFERROR(INDEX('Inflation Rates'!$A$16:$H$138,MATCH('IRA Traditional'!$H98,'Inflation Rates'!$A$16:$A$138,0),8)/INDEX('Inflation Rates'!$A$16:$H$138,MATCH('IRA Traditional'!$H98,'Inflation Rates'!$A$16:$A$138,0)-1,8)-1,AG96)</f>
        <v>2.0000000000000018E-2</v>
      </c>
      <c r="AH97" s="372">
        <f>IFERROR(INDEX('Inflation Rates'!$A$16:$H$138,MATCH('IRA Traditional'!$H98,'Inflation Rates'!$A$16:$A$138,0),6)/INDEX('Inflation Rates'!$A$16:$H$138,MATCH('IRA Traditional'!$H98,'Inflation Rates'!$A$16:$A$138,0)-1,6)-1,AH96)</f>
        <v>2.0999999999999908E-2</v>
      </c>
      <c r="AI97" s="362">
        <f t="shared" ca="1" si="48"/>
        <v>2108</v>
      </c>
      <c r="AJ97" s="362">
        <f t="shared" ca="1" si="48"/>
        <v>208</v>
      </c>
      <c r="AK97" s="362">
        <v>89</v>
      </c>
      <c r="AL97" s="371">
        <f t="shared" ca="1" si="43"/>
        <v>0</v>
      </c>
      <c r="AM97" s="359">
        <f ca="1">IF(AJ97&lt;'Scenario Inputs (SI)'!$D$5,$AH$2,0)</f>
        <v>0</v>
      </c>
      <c r="AN97" s="359">
        <v>0</v>
      </c>
      <c r="AO97" s="359">
        <f t="shared" ca="1" si="32"/>
        <v>0</v>
      </c>
      <c r="AP97" s="359">
        <f ca="1">IF(AL97&lt;=0,0,IF(AJ97&lt;60,0,IF(AJ97=60,IF('Scenario Inputs (SI)'!$D$5&lt;=60,-AL97*$AH$7,0),IF(AJ97&lt;'Scenario Inputs (SI)'!$D$5,0,IF(AJ97='Scenario Inputs (SI)'!$D$5,-$AH$7*'Scenario Calculations'!AL97,AP96*(1+AG97))))))</f>
        <v>0</v>
      </c>
      <c r="AQ97" s="359">
        <f t="shared" ca="1" si="34"/>
        <v>0</v>
      </c>
      <c r="AU97" s="372">
        <f ca="1">IFERROR(INDEX('Inflation Rates'!$A$16:$H$138,MATCH('IRA Roth'!$H97,'Inflation Rates'!$A$16:$A$138,0),8)/INDEX('Inflation Rates'!$A$16:$H$138,MATCH('IRA Roth'!$H97,'Inflation Rates'!$A$16:$A$138,0)-1,8)-1,AU96)</f>
        <v>2.0000000000000018E-2</v>
      </c>
      <c r="AV97" s="372">
        <f ca="1">IFERROR(INDEX('Inflation Rates'!$A$16:$H$138,MATCH('IRA Roth'!$H97,'Inflation Rates'!$A$16:$A$138,0),6)/INDEX('Inflation Rates'!$A$16:$H$138,MATCH('IRA Roth'!$H97,'Inflation Rates'!$A$16:$A$138,0)-1,6)-1,AV96)</f>
        <v>2.0999999999999908E-2</v>
      </c>
      <c r="AW97" s="362">
        <f t="shared" ca="1" si="49"/>
        <v>2108</v>
      </c>
      <c r="AX97" s="362">
        <f t="shared" ca="1" si="49"/>
        <v>208</v>
      </c>
      <c r="AY97" s="362">
        <v>89</v>
      </c>
      <c r="AZ97" s="371">
        <f t="shared" ca="1" si="45"/>
        <v>0</v>
      </c>
      <c r="BA97" s="359">
        <f ca="1">IF(AX97&lt;'Scenario Inputs (SI)'!$D$5,$AV$2,0)</f>
        <v>0</v>
      </c>
      <c r="BB97" s="359">
        <f t="shared" ca="1" si="35"/>
        <v>0</v>
      </c>
      <c r="BC97" s="359">
        <f t="shared" ca="1" si="36"/>
        <v>0</v>
      </c>
      <c r="BD97" s="359">
        <f ca="1">IF(AZ97&lt;=0,0,IF(AX97&lt;60,0,IF(AX97=60,IF('Scenario Inputs (SI)'!$D$5&lt;=60,-AZ97*$AV$7,0),IF(AX97&lt;'Scenario Inputs (SI)'!$D$5,0,IF(AX97='Scenario Inputs (SI)'!$D$5,-$AV$7*'Scenario Calculations'!AZ97,BD96*(1+AU97))))))</f>
        <v>0</v>
      </c>
      <c r="BE97" s="359">
        <f t="shared" ca="1" si="37"/>
        <v>0</v>
      </c>
    </row>
    <row r="98" spans="6:57" x14ac:dyDescent="0.35">
      <c r="F98" s="372">
        <f ca="1">IFERROR(INDEX('Inflation Rates'!$A$16:$H$138,MATCH('Scenario Calculations'!$H98,'Inflation Rates'!$A$16:$A$138,0),8)/INDEX('Inflation Rates'!$A$16:$H$138,MATCH('Scenario Calculations'!$H98,'Inflation Rates'!$A$16:$A$138,0)-1,8)-1,F97)</f>
        <v>2.0000000000000018E-2</v>
      </c>
      <c r="G98" s="372">
        <f ca="1">IFERROR(INDEX('Inflation Rates'!$A$16:$H$138,MATCH('Scenario Calculations'!$H98,'Inflation Rates'!$A$16:$A$138,0),6)/INDEX('Inflation Rates'!$A$16:$H$138,MATCH('Scenario Calculations'!$H98,'Inflation Rates'!$A$16:$A$138,0)-1,6)-1,G97)</f>
        <v>2.0999999999999908E-2</v>
      </c>
      <c r="H98" s="362">
        <f t="shared" ca="1" si="46"/>
        <v>2109</v>
      </c>
      <c r="I98" s="362">
        <f t="shared" ca="1" si="46"/>
        <v>209</v>
      </c>
      <c r="J98" s="362">
        <v>90</v>
      </c>
      <c r="K98" s="371" t="e">
        <f t="shared" ca="1" si="39"/>
        <v>#DIV/0!</v>
      </c>
      <c r="L98" s="359" t="e">
        <f ca="1">IF(I98&lt;'Scenario Inputs (SI)'!$D$5,$B$7*((1+$G98)^(J98-1))*$B$2,0)</f>
        <v>#DIV/0!</v>
      </c>
      <c r="M98" s="359" t="e">
        <f ca="1">IF(I98&lt;'Scenario Inputs (SI)'!$D$5,$B$3*$B$7*(1+$G98)^(J98-1),0)</f>
        <v>#DIV/0!</v>
      </c>
      <c r="N98" s="359" t="e">
        <f t="shared" ca="1" si="29"/>
        <v>#DIV/0!</v>
      </c>
      <c r="O98" s="359" t="e">
        <f ca="1">IF(K98&lt;=0,0,-ABS(IF('Scenario Inputs (SI)'!$D$5&gt;'Scenario Calculations'!I98,0,IF('Scenario Inputs (SI)'!$D$5='Scenario Calculations'!I98,'Scenario Calculations'!K98*'Scenario Calculations'!$B$8,'Scenario Calculations'!O97*(1+'Scenario Calculations'!F98)))))</f>
        <v>#DIV/0!</v>
      </c>
      <c r="P98" s="359">
        <f ca="1">IF('Scenario Inputs (SI)'!$D$7="No",0,-IF(I98&lt;'Scenario Inputs (SI)'!$D$5,0,IF('Scenario Inputs (SI)'!$D$6&gt;'Scenario Calculations'!I98,INDEX(Inputs!$D$2:$R$30,29,MATCH('Scenario Calculations'!I98,Inputs!$D$2:$R$2,0)),0))*12)</f>
        <v>0</v>
      </c>
      <c r="Q98" s="359" t="e">
        <f t="shared" ca="1" si="33"/>
        <v>#DIV/0!</v>
      </c>
      <c r="S98" s="372">
        <f ca="1">IFERROR(INDEX('Inflation Rates'!$A$16:$H$138,MATCH('TSP Traditional'!$H99,'Inflation Rates'!$A$16:$A$138,0),8)/INDEX('Inflation Rates'!$A$16:$H$138,MATCH('TSP Traditional'!$H99,'Inflation Rates'!$A$16:$A$138,0)-1,8)-1,S97)</f>
        <v>2.0000000000000018E-2</v>
      </c>
      <c r="T98" s="372">
        <f ca="1">IFERROR(INDEX('Inflation Rates'!$A$16:$H$138,MATCH('TSP Traditional'!$H99,'Inflation Rates'!$A$16:$A$138,0),6)/INDEX('Inflation Rates'!$A$16:$H$138,MATCH('TSP Traditional'!$H99,'Inflation Rates'!$A$16:$A$138,0)-1,6)-1,T97)</f>
        <v>2.0999999999999908E-2</v>
      </c>
      <c r="U98" s="362">
        <f t="shared" ca="1" si="47"/>
        <v>2109</v>
      </c>
      <c r="V98" s="362">
        <f t="shared" ca="1" si="47"/>
        <v>209</v>
      </c>
      <c r="W98" s="362">
        <v>90</v>
      </c>
      <c r="X98" s="371" t="e">
        <f t="shared" ca="1" si="41"/>
        <v>#DIV/0!</v>
      </c>
      <c r="Y98" s="359" t="e">
        <f ca="1">IF(V98&lt;'Scenario Inputs (SI)'!$D$5,$B$7*((1+$G98)^(W98-1))*$T$2,0)</f>
        <v>#DIV/0!</v>
      </c>
      <c r="Z98" s="359">
        <v>0</v>
      </c>
      <c r="AA98" s="359" t="e">
        <f t="shared" ca="1" si="30"/>
        <v>#DIV/0!</v>
      </c>
      <c r="AB98" s="359" t="e">
        <f ca="1">IF(X98&lt;=0,0,-ABS(IF('Scenario Inputs (SI)'!$D$5&gt;'Scenario Calculations'!V98,0,IF('Scenario Inputs (SI)'!$D$5='Scenario Calculations'!V98,'Scenario Calculations'!X98*'Scenario Calculations'!$B$8,'Scenario Calculations'!AB97*(1+'Scenario Calculations'!S98)))))</f>
        <v>#DIV/0!</v>
      </c>
      <c r="AC98" s="359" t="e">
        <f t="shared" ca="1" si="31"/>
        <v>#DIV/0!</v>
      </c>
      <c r="AG98" s="372">
        <f>IFERROR(INDEX('Inflation Rates'!$A$16:$H$138,MATCH('IRA Traditional'!$H99,'Inflation Rates'!$A$16:$A$138,0),8)/INDEX('Inflation Rates'!$A$16:$H$138,MATCH('IRA Traditional'!$H99,'Inflation Rates'!$A$16:$A$138,0)-1,8)-1,AG97)</f>
        <v>2.0000000000000018E-2</v>
      </c>
      <c r="AH98" s="372">
        <f>IFERROR(INDEX('Inflation Rates'!$A$16:$H$138,MATCH('IRA Traditional'!$H99,'Inflation Rates'!$A$16:$A$138,0),6)/INDEX('Inflation Rates'!$A$16:$H$138,MATCH('IRA Traditional'!$H99,'Inflation Rates'!$A$16:$A$138,0)-1,6)-1,AH97)</f>
        <v>2.0999999999999908E-2</v>
      </c>
      <c r="AI98" s="362">
        <f t="shared" ca="1" si="48"/>
        <v>2109</v>
      </c>
      <c r="AJ98" s="362">
        <f t="shared" ca="1" si="48"/>
        <v>209</v>
      </c>
      <c r="AK98" s="362">
        <v>90</v>
      </c>
      <c r="AL98" s="371">
        <f t="shared" ca="1" si="43"/>
        <v>0</v>
      </c>
      <c r="AM98" s="359">
        <f ca="1">IF(AJ98&lt;'Scenario Inputs (SI)'!$D$5,$AH$2,0)</f>
        <v>0</v>
      </c>
      <c r="AN98" s="359">
        <v>0</v>
      </c>
      <c r="AO98" s="359">
        <f t="shared" ca="1" si="32"/>
        <v>0</v>
      </c>
      <c r="AP98" s="359">
        <f ca="1">IF(AL98&lt;=0,0,IF(AJ98&lt;60,0,IF(AJ98=60,IF('Scenario Inputs (SI)'!$D$5&lt;=60,-AL98*$AH$7,0),IF(AJ98&lt;'Scenario Inputs (SI)'!$D$5,0,IF(AJ98='Scenario Inputs (SI)'!$D$5,-$AH$7*'Scenario Calculations'!AL98,AP97*(1+AG98))))))</f>
        <v>0</v>
      </c>
      <c r="AQ98" s="359">
        <f t="shared" ca="1" si="34"/>
        <v>0</v>
      </c>
      <c r="AU98" s="372">
        <f ca="1">IFERROR(INDEX('Inflation Rates'!$A$16:$H$138,MATCH('IRA Roth'!$H98,'Inflation Rates'!$A$16:$A$138,0),8)/INDEX('Inflation Rates'!$A$16:$H$138,MATCH('IRA Roth'!$H98,'Inflation Rates'!$A$16:$A$138,0)-1,8)-1,AU97)</f>
        <v>2.0000000000000018E-2</v>
      </c>
      <c r="AV98" s="372">
        <f ca="1">IFERROR(INDEX('Inflation Rates'!$A$16:$H$138,MATCH('IRA Roth'!$H98,'Inflation Rates'!$A$16:$A$138,0),6)/INDEX('Inflation Rates'!$A$16:$H$138,MATCH('IRA Roth'!$H98,'Inflation Rates'!$A$16:$A$138,0)-1,6)-1,AV97)</f>
        <v>2.0999999999999908E-2</v>
      </c>
      <c r="AW98" s="362">
        <f t="shared" ca="1" si="49"/>
        <v>2109</v>
      </c>
      <c r="AX98" s="362">
        <f t="shared" ca="1" si="49"/>
        <v>209</v>
      </c>
      <c r="AY98" s="362">
        <v>90</v>
      </c>
      <c r="AZ98" s="371">
        <f t="shared" ca="1" si="45"/>
        <v>0</v>
      </c>
      <c r="BA98" s="359">
        <f ca="1">IF(AX98&lt;'Scenario Inputs (SI)'!$D$5,$AV$2,0)</f>
        <v>0</v>
      </c>
      <c r="BB98" s="359">
        <f t="shared" ca="1" si="35"/>
        <v>0</v>
      </c>
      <c r="BC98" s="359">
        <f t="shared" ca="1" si="36"/>
        <v>0</v>
      </c>
      <c r="BD98" s="359">
        <f ca="1">IF(AZ98&lt;=0,0,IF(AX98&lt;60,0,IF(AX98=60,IF('Scenario Inputs (SI)'!$D$5&lt;=60,-AZ98*$AV$7,0),IF(AX98&lt;'Scenario Inputs (SI)'!$D$5,0,IF(AX98='Scenario Inputs (SI)'!$D$5,-$AV$7*'Scenario Calculations'!AZ98,BD97*(1+AU98))))))</f>
        <v>0</v>
      </c>
      <c r="BE98" s="359">
        <f t="shared" ca="1" si="37"/>
        <v>0</v>
      </c>
    </row>
    <row r="99" spans="6:57" x14ac:dyDescent="0.35">
      <c r="F99" s="372">
        <f ca="1">IFERROR(INDEX('Inflation Rates'!$A$16:$H$138,MATCH('Scenario Calculations'!$H99,'Inflation Rates'!$A$16:$A$138,0),8)/INDEX('Inflation Rates'!$A$16:$H$138,MATCH('Scenario Calculations'!$H99,'Inflation Rates'!$A$16:$A$138,0)-1,8)-1,F98)</f>
        <v>2.0000000000000018E-2</v>
      </c>
      <c r="G99" s="372">
        <f ca="1">IFERROR(INDEX('Inflation Rates'!$A$16:$H$138,MATCH('Scenario Calculations'!$H99,'Inflation Rates'!$A$16:$A$138,0),6)/INDEX('Inflation Rates'!$A$16:$H$138,MATCH('Scenario Calculations'!$H99,'Inflation Rates'!$A$16:$A$138,0)-1,6)-1,G98)</f>
        <v>2.0999999999999908E-2</v>
      </c>
      <c r="H99" s="362">
        <f t="shared" ca="1" si="46"/>
        <v>2110</v>
      </c>
      <c r="I99" s="362">
        <f t="shared" ca="1" si="46"/>
        <v>210</v>
      </c>
      <c r="J99" s="362">
        <v>91</v>
      </c>
      <c r="K99" s="371" t="e">
        <f t="shared" ca="1" si="39"/>
        <v>#DIV/0!</v>
      </c>
      <c r="L99" s="359" t="e">
        <f ca="1">IF(I99&lt;'Scenario Inputs (SI)'!$D$5,$B$7*((1+$G99)^(J99-1))*$B$2,0)</f>
        <v>#DIV/0!</v>
      </c>
      <c r="M99" s="359" t="e">
        <f ca="1">IF(I99&lt;'Scenario Inputs (SI)'!$D$5,$B$3*$B$7*(1+$G99)^(J99-1),0)</f>
        <v>#DIV/0!</v>
      </c>
      <c r="N99" s="359" t="e">
        <f t="shared" ca="1" si="29"/>
        <v>#DIV/0!</v>
      </c>
      <c r="O99" s="359" t="e">
        <f ca="1">IF(K99&lt;=0,0,-ABS(IF('Scenario Inputs (SI)'!$D$5&gt;'Scenario Calculations'!I99,0,IF('Scenario Inputs (SI)'!$D$5='Scenario Calculations'!I99,'Scenario Calculations'!K99*'Scenario Calculations'!$B$8,'Scenario Calculations'!O98*(1+'Scenario Calculations'!F99)))))</f>
        <v>#DIV/0!</v>
      </c>
      <c r="P99" s="359">
        <f ca="1">IF('Scenario Inputs (SI)'!$D$7="No",0,-IF(I99&lt;'Scenario Inputs (SI)'!$D$5,0,IF('Scenario Inputs (SI)'!$D$6&gt;'Scenario Calculations'!I99,INDEX(Inputs!$D$2:$R$30,29,MATCH('Scenario Calculations'!I99,Inputs!$D$2:$R$2,0)),0))*12)</f>
        <v>0</v>
      </c>
      <c r="Q99" s="359" t="e">
        <f t="shared" ca="1" si="33"/>
        <v>#DIV/0!</v>
      </c>
      <c r="S99" s="372">
        <f ca="1">IFERROR(INDEX('Inflation Rates'!$A$16:$H$138,MATCH('TSP Traditional'!$H100,'Inflation Rates'!$A$16:$A$138,0),8)/INDEX('Inflation Rates'!$A$16:$H$138,MATCH('TSP Traditional'!$H100,'Inflation Rates'!$A$16:$A$138,0)-1,8)-1,S98)</f>
        <v>2.0000000000000018E-2</v>
      </c>
      <c r="T99" s="372">
        <f ca="1">IFERROR(INDEX('Inflation Rates'!$A$16:$H$138,MATCH('TSP Traditional'!$H100,'Inflation Rates'!$A$16:$A$138,0),6)/INDEX('Inflation Rates'!$A$16:$H$138,MATCH('TSP Traditional'!$H100,'Inflation Rates'!$A$16:$A$138,0)-1,6)-1,T98)</f>
        <v>2.0999999999999908E-2</v>
      </c>
      <c r="U99" s="362">
        <f t="shared" ca="1" si="47"/>
        <v>2110</v>
      </c>
      <c r="V99" s="362">
        <f t="shared" ca="1" si="47"/>
        <v>210</v>
      </c>
      <c r="W99" s="362">
        <v>91</v>
      </c>
      <c r="X99" s="371" t="e">
        <f t="shared" ca="1" si="41"/>
        <v>#DIV/0!</v>
      </c>
      <c r="Y99" s="359" t="e">
        <f ca="1">IF(V99&lt;'Scenario Inputs (SI)'!$D$5,$B$7*((1+$G99)^(W99-1))*$T$2,0)</f>
        <v>#DIV/0!</v>
      </c>
      <c r="Z99" s="359">
        <v>0</v>
      </c>
      <c r="AA99" s="359" t="e">
        <f t="shared" ca="1" si="30"/>
        <v>#DIV/0!</v>
      </c>
      <c r="AB99" s="359" t="e">
        <f ca="1">IF(X99&lt;=0,0,-ABS(IF('Scenario Inputs (SI)'!$D$5&gt;'Scenario Calculations'!V99,0,IF('Scenario Inputs (SI)'!$D$5='Scenario Calculations'!V99,'Scenario Calculations'!X99*'Scenario Calculations'!$B$8,'Scenario Calculations'!AB98*(1+'Scenario Calculations'!S99)))))</f>
        <v>#DIV/0!</v>
      </c>
      <c r="AC99" s="359" t="e">
        <f t="shared" ca="1" si="31"/>
        <v>#DIV/0!</v>
      </c>
      <c r="AG99" s="372">
        <f>IFERROR(INDEX('Inflation Rates'!$A$16:$H$138,MATCH('IRA Traditional'!$H100,'Inflation Rates'!$A$16:$A$138,0),8)/INDEX('Inflation Rates'!$A$16:$H$138,MATCH('IRA Traditional'!$H100,'Inflation Rates'!$A$16:$A$138,0)-1,8)-1,AG98)</f>
        <v>2.0000000000000018E-2</v>
      </c>
      <c r="AH99" s="372">
        <f>IFERROR(INDEX('Inflation Rates'!$A$16:$H$138,MATCH('IRA Traditional'!$H100,'Inflation Rates'!$A$16:$A$138,0),6)/INDEX('Inflation Rates'!$A$16:$H$138,MATCH('IRA Traditional'!$H100,'Inflation Rates'!$A$16:$A$138,0)-1,6)-1,AH98)</f>
        <v>2.0999999999999908E-2</v>
      </c>
      <c r="AI99" s="362">
        <f t="shared" ca="1" si="48"/>
        <v>2110</v>
      </c>
      <c r="AJ99" s="362">
        <f t="shared" ca="1" si="48"/>
        <v>210</v>
      </c>
      <c r="AK99" s="362">
        <v>91</v>
      </c>
      <c r="AL99" s="371">
        <f t="shared" ca="1" si="43"/>
        <v>0</v>
      </c>
      <c r="AM99" s="359">
        <f ca="1">IF(AJ99&lt;'Scenario Inputs (SI)'!$D$5,$AH$2,0)</f>
        <v>0</v>
      </c>
      <c r="AN99" s="359">
        <v>0</v>
      </c>
      <c r="AO99" s="359">
        <f t="shared" ca="1" si="32"/>
        <v>0</v>
      </c>
      <c r="AP99" s="359">
        <f ca="1">IF(AL99&lt;=0,0,IF(AJ99&lt;60,0,IF(AJ99=60,IF('Scenario Inputs (SI)'!$D$5&lt;=60,-AL99*$AH$7,0),IF(AJ99&lt;'Scenario Inputs (SI)'!$D$5,0,IF(AJ99='Scenario Inputs (SI)'!$D$5,-$AH$7*'Scenario Calculations'!AL99,AP98*(1+AG99))))))</f>
        <v>0</v>
      </c>
      <c r="AQ99" s="359">
        <f t="shared" ca="1" si="34"/>
        <v>0</v>
      </c>
      <c r="AU99" s="372">
        <f ca="1">IFERROR(INDEX('Inflation Rates'!$A$16:$H$138,MATCH('IRA Roth'!$H99,'Inflation Rates'!$A$16:$A$138,0),8)/INDEX('Inflation Rates'!$A$16:$H$138,MATCH('IRA Roth'!$H99,'Inflation Rates'!$A$16:$A$138,0)-1,8)-1,AU98)</f>
        <v>2.0000000000000018E-2</v>
      </c>
      <c r="AV99" s="372">
        <f ca="1">IFERROR(INDEX('Inflation Rates'!$A$16:$H$138,MATCH('IRA Roth'!$H99,'Inflation Rates'!$A$16:$A$138,0),6)/INDEX('Inflation Rates'!$A$16:$H$138,MATCH('IRA Roth'!$H99,'Inflation Rates'!$A$16:$A$138,0)-1,6)-1,AV98)</f>
        <v>2.0999999999999908E-2</v>
      </c>
      <c r="AW99" s="362">
        <f t="shared" ca="1" si="49"/>
        <v>2110</v>
      </c>
      <c r="AX99" s="362">
        <f t="shared" ca="1" si="49"/>
        <v>210</v>
      </c>
      <c r="AY99" s="362">
        <v>91</v>
      </c>
      <c r="AZ99" s="371">
        <f t="shared" ca="1" si="45"/>
        <v>0</v>
      </c>
      <c r="BA99" s="359">
        <f ca="1">IF(AX99&lt;'Scenario Inputs (SI)'!$D$5,$AV$2,0)</f>
        <v>0</v>
      </c>
      <c r="BB99" s="359">
        <f t="shared" ca="1" si="35"/>
        <v>0</v>
      </c>
      <c r="BC99" s="359">
        <f t="shared" ca="1" si="36"/>
        <v>0</v>
      </c>
      <c r="BD99" s="359">
        <f ca="1">IF(AZ99&lt;=0,0,IF(AX99&lt;60,0,IF(AX99=60,IF('Scenario Inputs (SI)'!$D$5&lt;=60,-AZ99*$AV$7,0),IF(AX99&lt;'Scenario Inputs (SI)'!$D$5,0,IF(AX99='Scenario Inputs (SI)'!$D$5,-$AV$7*'Scenario Calculations'!AZ99,BD98*(1+AU99))))))</f>
        <v>0</v>
      </c>
      <c r="BE99" s="359">
        <f t="shared" ca="1" si="37"/>
        <v>0</v>
      </c>
    </row>
    <row r="100" spans="6:57" x14ac:dyDescent="0.35">
      <c r="F100" s="372">
        <f ca="1">IFERROR(INDEX('Inflation Rates'!$A$16:$H$138,MATCH('Scenario Calculations'!$H100,'Inflation Rates'!$A$16:$A$138,0),8)/INDEX('Inflation Rates'!$A$16:$H$138,MATCH('Scenario Calculations'!$H100,'Inflation Rates'!$A$16:$A$138,0)-1,8)-1,F99)</f>
        <v>2.0000000000000018E-2</v>
      </c>
      <c r="G100" s="372">
        <f ca="1">IFERROR(INDEX('Inflation Rates'!$A$16:$H$138,MATCH('Scenario Calculations'!$H100,'Inflation Rates'!$A$16:$A$138,0),6)/INDEX('Inflation Rates'!$A$16:$H$138,MATCH('Scenario Calculations'!$H100,'Inflation Rates'!$A$16:$A$138,0)-1,6)-1,G99)</f>
        <v>2.0999999999999908E-2</v>
      </c>
      <c r="H100" s="362">
        <f t="shared" ca="1" si="46"/>
        <v>2111</v>
      </c>
      <c r="I100" s="362">
        <f t="shared" ca="1" si="46"/>
        <v>211</v>
      </c>
      <c r="J100" s="362">
        <v>92</v>
      </c>
      <c r="K100" s="371" t="e">
        <f t="shared" ca="1" si="39"/>
        <v>#DIV/0!</v>
      </c>
      <c r="L100" s="359" t="e">
        <f ca="1">IF(I100&lt;'Scenario Inputs (SI)'!$D$5,$B$7*((1+$G100)^(J100-1))*$B$2,0)</f>
        <v>#DIV/0!</v>
      </c>
      <c r="M100" s="359" t="e">
        <f ca="1">IF(I100&lt;'Scenario Inputs (SI)'!$D$5,$B$3*$B$7*(1+$G100)^(J100-1),0)</f>
        <v>#DIV/0!</v>
      </c>
      <c r="N100" s="359" t="e">
        <f t="shared" ca="1" si="29"/>
        <v>#DIV/0!</v>
      </c>
      <c r="O100" s="359" t="e">
        <f ca="1">IF(K100&lt;=0,0,-ABS(IF('Scenario Inputs (SI)'!$D$5&gt;'Scenario Calculations'!I100,0,IF('Scenario Inputs (SI)'!$D$5='Scenario Calculations'!I100,'Scenario Calculations'!K100*'Scenario Calculations'!$B$8,'Scenario Calculations'!O99*(1+'Scenario Calculations'!F100)))))</f>
        <v>#DIV/0!</v>
      </c>
      <c r="P100" s="359">
        <f ca="1">IF('Scenario Inputs (SI)'!$D$7="No",0,-IF(I100&lt;'Scenario Inputs (SI)'!$D$5,0,IF('Scenario Inputs (SI)'!$D$6&gt;'Scenario Calculations'!I100,INDEX(Inputs!$D$2:$R$30,29,MATCH('Scenario Calculations'!I100,Inputs!$D$2:$R$2,0)),0))*12)</f>
        <v>0</v>
      </c>
      <c r="Q100" s="359" t="e">
        <f t="shared" ca="1" si="33"/>
        <v>#DIV/0!</v>
      </c>
      <c r="S100" s="372">
        <f ca="1">IFERROR(INDEX('Inflation Rates'!$A$16:$H$138,MATCH('TSP Traditional'!$H101,'Inflation Rates'!$A$16:$A$138,0),8)/INDEX('Inflation Rates'!$A$16:$H$138,MATCH('TSP Traditional'!$H101,'Inflation Rates'!$A$16:$A$138,0)-1,8)-1,S99)</f>
        <v>2.0000000000000018E-2</v>
      </c>
      <c r="T100" s="372">
        <f ca="1">IFERROR(INDEX('Inflation Rates'!$A$16:$H$138,MATCH('TSP Traditional'!$H101,'Inflation Rates'!$A$16:$A$138,0),6)/INDEX('Inflation Rates'!$A$16:$H$138,MATCH('TSP Traditional'!$H101,'Inflation Rates'!$A$16:$A$138,0)-1,6)-1,T99)</f>
        <v>2.0999999999999908E-2</v>
      </c>
      <c r="U100" s="362">
        <f t="shared" ca="1" si="47"/>
        <v>2111</v>
      </c>
      <c r="V100" s="362">
        <f t="shared" ca="1" si="47"/>
        <v>211</v>
      </c>
      <c r="W100" s="362">
        <v>92</v>
      </c>
      <c r="X100" s="371" t="e">
        <f t="shared" ca="1" si="41"/>
        <v>#DIV/0!</v>
      </c>
      <c r="Y100" s="359" t="e">
        <f ca="1">IF(V100&lt;'Scenario Inputs (SI)'!$D$5,$B$7*((1+$G100)^(W100-1))*$T$2,0)</f>
        <v>#DIV/0!</v>
      </c>
      <c r="Z100" s="359">
        <v>0</v>
      </c>
      <c r="AA100" s="359" t="e">
        <f t="shared" ca="1" si="30"/>
        <v>#DIV/0!</v>
      </c>
      <c r="AB100" s="359" t="e">
        <f ca="1">IF(X100&lt;=0,0,-ABS(IF('Scenario Inputs (SI)'!$D$5&gt;'Scenario Calculations'!V100,0,IF('Scenario Inputs (SI)'!$D$5='Scenario Calculations'!V100,'Scenario Calculations'!X100*'Scenario Calculations'!$B$8,'Scenario Calculations'!AB99*(1+'Scenario Calculations'!S100)))))</f>
        <v>#DIV/0!</v>
      </c>
      <c r="AC100" s="359" t="e">
        <f t="shared" ca="1" si="31"/>
        <v>#DIV/0!</v>
      </c>
      <c r="AG100" s="372">
        <f>IFERROR(INDEX('Inflation Rates'!$A$16:$H$138,MATCH('IRA Traditional'!$H101,'Inflation Rates'!$A$16:$A$138,0),8)/INDEX('Inflation Rates'!$A$16:$H$138,MATCH('IRA Traditional'!$H101,'Inflation Rates'!$A$16:$A$138,0)-1,8)-1,AG99)</f>
        <v>2.0000000000000018E-2</v>
      </c>
      <c r="AH100" s="372">
        <f>IFERROR(INDEX('Inflation Rates'!$A$16:$H$138,MATCH('IRA Traditional'!$H101,'Inflation Rates'!$A$16:$A$138,0),6)/INDEX('Inflation Rates'!$A$16:$H$138,MATCH('IRA Traditional'!$H101,'Inflation Rates'!$A$16:$A$138,0)-1,6)-1,AH99)</f>
        <v>2.0999999999999908E-2</v>
      </c>
      <c r="AI100" s="362">
        <f t="shared" ca="1" si="48"/>
        <v>2111</v>
      </c>
      <c r="AJ100" s="362">
        <f t="shared" ca="1" si="48"/>
        <v>211</v>
      </c>
      <c r="AK100" s="362">
        <v>92</v>
      </c>
      <c r="AL100" s="371">
        <f t="shared" ca="1" si="43"/>
        <v>0</v>
      </c>
      <c r="AM100" s="359">
        <f ca="1">IF(AJ100&lt;'Scenario Inputs (SI)'!$D$5,$AH$2,0)</f>
        <v>0</v>
      </c>
      <c r="AN100" s="359">
        <v>0</v>
      </c>
      <c r="AO100" s="359">
        <f t="shared" ca="1" si="32"/>
        <v>0</v>
      </c>
      <c r="AP100" s="359">
        <f ca="1">IF(AL100&lt;=0,0,IF(AJ100&lt;60,0,IF(AJ100=60,IF('Scenario Inputs (SI)'!$D$5&lt;=60,-AL100*$AH$7,0),IF(AJ100&lt;'Scenario Inputs (SI)'!$D$5,0,IF(AJ100='Scenario Inputs (SI)'!$D$5,-$AH$7*'Scenario Calculations'!AL100,AP99*(1+AG100))))))</f>
        <v>0</v>
      </c>
      <c r="AQ100" s="359">
        <f t="shared" ca="1" si="34"/>
        <v>0</v>
      </c>
      <c r="AU100" s="372">
        <f ca="1">IFERROR(INDEX('Inflation Rates'!$A$16:$H$138,MATCH('IRA Roth'!$H100,'Inflation Rates'!$A$16:$A$138,0),8)/INDEX('Inflation Rates'!$A$16:$H$138,MATCH('IRA Roth'!$H100,'Inflation Rates'!$A$16:$A$138,0)-1,8)-1,AU99)</f>
        <v>2.0000000000000018E-2</v>
      </c>
      <c r="AV100" s="372">
        <f ca="1">IFERROR(INDEX('Inflation Rates'!$A$16:$H$138,MATCH('IRA Roth'!$H100,'Inflation Rates'!$A$16:$A$138,0),6)/INDEX('Inflation Rates'!$A$16:$H$138,MATCH('IRA Roth'!$H100,'Inflation Rates'!$A$16:$A$138,0)-1,6)-1,AV99)</f>
        <v>2.0999999999999908E-2</v>
      </c>
      <c r="AW100" s="362">
        <f t="shared" ca="1" si="49"/>
        <v>2111</v>
      </c>
      <c r="AX100" s="362">
        <f t="shared" ca="1" si="49"/>
        <v>211</v>
      </c>
      <c r="AY100" s="362">
        <v>92</v>
      </c>
      <c r="AZ100" s="371">
        <f t="shared" ca="1" si="45"/>
        <v>0</v>
      </c>
      <c r="BA100" s="359">
        <f ca="1">IF(AX100&lt;'Scenario Inputs (SI)'!$D$5,$AV$2,0)</f>
        <v>0</v>
      </c>
      <c r="BB100" s="359">
        <f t="shared" ca="1" si="35"/>
        <v>0</v>
      </c>
      <c r="BC100" s="359">
        <f t="shared" ca="1" si="36"/>
        <v>0</v>
      </c>
      <c r="BD100" s="359">
        <f ca="1">IF(AZ100&lt;=0,0,IF(AX100&lt;60,0,IF(AX100=60,IF('Scenario Inputs (SI)'!$D$5&lt;=60,-AZ100*$AV$7,0),IF(AX100&lt;'Scenario Inputs (SI)'!$D$5,0,IF(AX100='Scenario Inputs (SI)'!$D$5,-$AV$7*'Scenario Calculations'!AZ100,BD99*(1+AU100))))))</f>
        <v>0</v>
      </c>
      <c r="BE100" s="359">
        <f t="shared" ca="1" si="37"/>
        <v>0</v>
      </c>
    </row>
    <row r="101" spans="6:57" x14ac:dyDescent="0.35">
      <c r="F101" s="372">
        <f ca="1">IFERROR(INDEX('Inflation Rates'!$A$16:$H$138,MATCH('Scenario Calculations'!$H101,'Inflation Rates'!$A$16:$A$138,0),8)/INDEX('Inflation Rates'!$A$16:$H$138,MATCH('Scenario Calculations'!$H101,'Inflation Rates'!$A$16:$A$138,0)-1,8)-1,F100)</f>
        <v>2.0000000000000018E-2</v>
      </c>
      <c r="G101" s="372">
        <f ca="1">IFERROR(INDEX('Inflation Rates'!$A$16:$H$138,MATCH('Scenario Calculations'!$H101,'Inflation Rates'!$A$16:$A$138,0),6)/INDEX('Inflation Rates'!$A$16:$H$138,MATCH('Scenario Calculations'!$H101,'Inflation Rates'!$A$16:$A$138,0)-1,6)-1,G100)</f>
        <v>2.0999999999999908E-2</v>
      </c>
      <c r="H101" s="362">
        <f t="shared" ca="1" si="46"/>
        <v>2112</v>
      </c>
      <c r="I101" s="362">
        <f t="shared" ca="1" si="46"/>
        <v>212</v>
      </c>
      <c r="J101" s="362">
        <v>93</v>
      </c>
      <c r="K101" s="371" t="e">
        <f t="shared" ca="1" si="39"/>
        <v>#DIV/0!</v>
      </c>
      <c r="L101" s="359" t="e">
        <f ca="1">IF(I101&lt;'Scenario Inputs (SI)'!$D$5,$B$7*((1+$G101)^(J101-1))*$B$2,0)</f>
        <v>#DIV/0!</v>
      </c>
      <c r="M101" s="359" t="e">
        <f ca="1">IF(I101&lt;'Scenario Inputs (SI)'!$D$5,$B$3*$B$7*(1+$G101)^(J101-1),0)</f>
        <v>#DIV/0!</v>
      </c>
      <c r="N101" s="359" t="e">
        <f t="shared" ca="1" si="29"/>
        <v>#DIV/0!</v>
      </c>
      <c r="O101" s="359" t="e">
        <f ca="1">IF(K101&lt;=0,0,-ABS(IF('Scenario Inputs (SI)'!$D$5&gt;'Scenario Calculations'!I101,0,IF('Scenario Inputs (SI)'!$D$5='Scenario Calculations'!I101,'Scenario Calculations'!K101*'Scenario Calculations'!$B$8,'Scenario Calculations'!O100*(1+'Scenario Calculations'!F101)))))</f>
        <v>#DIV/0!</v>
      </c>
      <c r="P101" s="359">
        <f ca="1">IF('Scenario Inputs (SI)'!$D$7="No",0,-IF(I101&lt;'Scenario Inputs (SI)'!$D$5,0,IF('Scenario Inputs (SI)'!$D$6&gt;'Scenario Calculations'!I101,INDEX(Inputs!$D$2:$R$30,29,MATCH('Scenario Calculations'!I101,Inputs!$D$2:$R$2,0)),0))*12)</f>
        <v>0</v>
      </c>
      <c r="Q101" s="359" t="e">
        <f t="shared" ca="1" si="33"/>
        <v>#DIV/0!</v>
      </c>
      <c r="S101" s="372">
        <f ca="1">IFERROR(INDEX('Inflation Rates'!$A$16:$H$138,MATCH('TSP Traditional'!$H102,'Inflation Rates'!$A$16:$A$138,0),8)/INDEX('Inflation Rates'!$A$16:$H$138,MATCH('TSP Traditional'!$H102,'Inflation Rates'!$A$16:$A$138,0)-1,8)-1,S100)</f>
        <v>2.0000000000000018E-2</v>
      </c>
      <c r="T101" s="372">
        <f ca="1">IFERROR(INDEX('Inflation Rates'!$A$16:$H$138,MATCH('TSP Traditional'!$H102,'Inflation Rates'!$A$16:$A$138,0),6)/INDEX('Inflation Rates'!$A$16:$H$138,MATCH('TSP Traditional'!$H102,'Inflation Rates'!$A$16:$A$138,0)-1,6)-1,T100)</f>
        <v>2.0999999999999908E-2</v>
      </c>
      <c r="U101" s="362">
        <f t="shared" ca="1" si="47"/>
        <v>2112</v>
      </c>
      <c r="V101" s="362">
        <f t="shared" ca="1" si="47"/>
        <v>212</v>
      </c>
      <c r="W101" s="362">
        <v>93</v>
      </c>
      <c r="X101" s="371" t="e">
        <f t="shared" ca="1" si="41"/>
        <v>#DIV/0!</v>
      </c>
      <c r="Y101" s="359" t="e">
        <f ca="1">IF(V101&lt;'Scenario Inputs (SI)'!$D$5,$B$7*((1+$G101)^(W101-1))*$T$2,0)</f>
        <v>#DIV/0!</v>
      </c>
      <c r="Z101" s="359">
        <v>0</v>
      </c>
      <c r="AA101" s="359" t="e">
        <f t="shared" ca="1" si="30"/>
        <v>#DIV/0!</v>
      </c>
      <c r="AB101" s="359" t="e">
        <f ca="1">IF(X101&lt;=0,0,-ABS(IF('Scenario Inputs (SI)'!$D$5&gt;'Scenario Calculations'!V101,0,IF('Scenario Inputs (SI)'!$D$5='Scenario Calculations'!V101,'Scenario Calculations'!X101*'Scenario Calculations'!$B$8,'Scenario Calculations'!AB100*(1+'Scenario Calculations'!S101)))))</f>
        <v>#DIV/0!</v>
      </c>
      <c r="AC101" s="359" t="e">
        <f t="shared" ca="1" si="31"/>
        <v>#DIV/0!</v>
      </c>
      <c r="AG101" s="372">
        <f>IFERROR(INDEX('Inflation Rates'!$A$16:$H$138,MATCH('IRA Traditional'!$H102,'Inflation Rates'!$A$16:$A$138,0),8)/INDEX('Inflation Rates'!$A$16:$H$138,MATCH('IRA Traditional'!$H102,'Inflation Rates'!$A$16:$A$138,0)-1,8)-1,AG100)</f>
        <v>2.0000000000000018E-2</v>
      </c>
      <c r="AH101" s="372">
        <f>IFERROR(INDEX('Inflation Rates'!$A$16:$H$138,MATCH('IRA Traditional'!$H102,'Inflation Rates'!$A$16:$A$138,0),6)/INDEX('Inflation Rates'!$A$16:$H$138,MATCH('IRA Traditional'!$H102,'Inflation Rates'!$A$16:$A$138,0)-1,6)-1,AH100)</f>
        <v>2.0999999999999908E-2</v>
      </c>
      <c r="AI101" s="362">
        <f t="shared" ca="1" si="48"/>
        <v>2112</v>
      </c>
      <c r="AJ101" s="362">
        <f t="shared" ca="1" si="48"/>
        <v>212</v>
      </c>
      <c r="AK101" s="362">
        <v>93</v>
      </c>
      <c r="AL101" s="371">
        <f t="shared" ca="1" si="43"/>
        <v>0</v>
      </c>
      <c r="AM101" s="359">
        <f ca="1">IF(AJ101&lt;'Scenario Inputs (SI)'!$D$5,$AH$2,0)</f>
        <v>0</v>
      </c>
      <c r="AN101" s="359">
        <v>0</v>
      </c>
      <c r="AO101" s="359">
        <f t="shared" ca="1" si="32"/>
        <v>0</v>
      </c>
      <c r="AP101" s="359">
        <f ca="1">IF(AL101&lt;=0,0,IF(AJ101&lt;60,0,IF(AJ101=60,IF('Scenario Inputs (SI)'!$D$5&lt;=60,-AL101*$AH$7,0),IF(AJ101&lt;'Scenario Inputs (SI)'!$D$5,0,IF(AJ101='Scenario Inputs (SI)'!$D$5,-$AH$7*'Scenario Calculations'!AL101,AP100*(1+AG101))))))</f>
        <v>0</v>
      </c>
      <c r="AQ101" s="359">
        <f t="shared" ca="1" si="34"/>
        <v>0</v>
      </c>
      <c r="AU101" s="372">
        <f ca="1">IFERROR(INDEX('Inflation Rates'!$A$16:$H$138,MATCH('IRA Roth'!$H101,'Inflation Rates'!$A$16:$A$138,0),8)/INDEX('Inflation Rates'!$A$16:$H$138,MATCH('IRA Roth'!$H101,'Inflation Rates'!$A$16:$A$138,0)-1,8)-1,AU100)</f>
        <v>2.0000000000000018E-2</v>
      </c>
      <c r="AV101" s="372">
        <f ca="1">IFERROR(INDEX('Inflation Rates'!$A$16:$H$138,MATCH('IRA Roth'!$H101,'Inflation Rates'!$A$16:$A$138,0),6)/INDEX('Inflation Rates'!$A$16:$H$138,MATCH('IRA Roth'!$H101,'Inflation Rates'!$A$16:$A$138,0)-1,6)-1,AV100)</f>
        <v>2.0999999999999908E-2</v>
      </c>
      <c r="AW101" s="362">
        <f t="shared" ca="1" si="49"/>
        <v>2112</v>
      </c>
      <c r="AX101" s="362">
        <f t="shared" ca="1" si="49"/>
        <v>212</v>
      </c>
      <c r="AY101" s="362">
        <v>93</v>
      </c>
      <c r="AZ101" s="371">
        <f t="shared" ca="1" si="45"/>
        <v>0</v>
      </c>
      <c r="BA101" s="359">
        <f ca="1">IF(AX101&lt;'Scenario Inputs (SI)'!$D$5,$AV$2,0)</f>
        <v>0</v>
      </c>
      <c r="BB101" s="359">
        <f t="shared" ca="1" si="35"/>
        <v>0</v>
      </c>
      <c r="BC101" s="359">
        <f t="shared" ca="1" si="36"/>
        <v>0</v>
      </c>
      <c r="BD101" s="359">
        <f ca="1">IF(AZ101&lt;=0,0,IF(AX101&lt;60,0,IF(AX101=60,IF('Scenario Inputs (SI)'!$D$5&lt;=60,-AZ101*$AV$7,0),IF(AX101&lt;'Scenario Inputs (SI)'!$D$5,0,IF(AX101='Scenario Inputs (SI)'!$D$5,-$AV$7*'Scenario Calculations'!AZ101,BD100*(1+AU101))))))</f>
        <v>0</v>
      </c>
      <c r="BE101" s="359">
        <f t="shared" ca="1" si="37"/>
        <v>0</v>
      </c>
    </row>
    <row r="102" spans="6:57" x14ac:dyDescent="0.35">
      <c r="F102" s="372">
        <f ca="1">IFERROR(INDEX('Inflation Rates'!$A$16:$H$138,MATCH('Scenario Calculations'!$H102,'Inflation Rates'!$A$16:$A$138,0),8)/INDEX('Inflation Rates'!$A$16:$H$138,MATCH('Scenario Calculations'!$H102,'Inflation Rates'!$A$16:$A$138,0)-1,8)-1,F101)</f>
        <v>2.0000000000000018E-2</v>
      </c>
      <c r="G102" s="372">
        <f ca="1">IFERROR(INDEX('Inflation Rates'!$A$16:$H$138,MATCH('Scenario Calculations'!$H102,'Inflation Rates'!$A$16:$A$138,0),6)/INDEX('Inflation Rates'!$A$16:$H$138,MATCH('Scenario Calculations'!$H102,'Inflation Rates'!$A$16:$A$138,0)-1,6)-1,G101)</f>
        <v>2.0999999999999908E-2</v>
      </c>
      <c r="H102" s="362">
        <f t="shared" ca="1" si="46"/>
        <v>2113</v>
      </c>
      <c r="I102" s="362">
        <f t="shared" ca="1" si="46"/>
        <v>213</v>
      </c>
      <c r="J102" s="362">
        <v>94</v>
      </c>
      <c r="K102" s="371" t="e">
        <f t="shared" ca="1" si="39"/>
        <v>#DIV/0!</v>
      </c>
      <c r="L102" s="359" t="e">
        <f ca="1">IF(I102&lt;'Scenario Inputs (SI)'!$D$5,$B$7*((1+$G102)^(J102-1))*$B$2,0)</f>
        <v>#DIV/0!</v>
      </c>
      <c r="M102" s="359" t="e">
        <f ca="1">IF(I102&lt;'Scenario Inputs (SI)'!$D$5,$B$3*$B$7*(1+$G102)^(J102-1),0)</f>
        <v>#DIV/0!</v>
      </c>
      <c r="N102" s="359" t="e">
        <f t="shared" ca="1" si="29"/>
        <v>#DIV/0!</v>
      </c>
      <c r="O102" s="359" t="e">
        <f ca="1">IF(K102&lt;=0,0,-ABS(IF('Scenario Inputs (SI)'!$D$5&gt;'Scenario Calculations'!I102,0,IF('Scenario Inputs (SI)'!$D$5='Scenario Calculations'!I102,'Scenario Calculations'!K102*'Scenario Calculations'!$B$8,'Scenario Calculations'!O101*(1+'Scenario Calculations'!F102)))))</f>
        <v>#DIV/0!</v>
      </c>
      <c r="P102" s="359">
        <f ca="1">IF('Scenario Inputs (SI)'!$D$7="No",0,-IF(I102&lt;'Scenario Inputs (SI)'!$D$5,0,IF('Scenario Inputs (SI)'!$D$6&gt;'Scenario Calculations'!I102,INDEX(Inputs!$D$2:$R$30,29,MATCH('Scenario Calculations'!I102,Inputs!$D$2:$R$2,0)),0))*12)</f>
        <v>0</v>
      </c>
      <c r="Q102" s="359" t="e">
        <f t="shared" ca="1" si="33"/>
        <v>#DIV/0!</v>
      </c>
      <c r="S102" s="372">
        <f ca="1">IFERROR(INDEX('Inflation Rates'!$A$16:$H$138,MATCH('TSP Traditional'!$H103,'Inflation Rates'!$A$16:$A$138,0),8)/INDEX('Inflation Rates'!$A$16:$H$138,MATCH('TSP Traditional'!$H103,'Inflation Rates'!$A$16:$A$138,0)-1,8)-1,S101)</f>
        <v>2.0000000000000018E-2</v>
      </c>
      <c r="T102" s="372">
        <f ca="1">IFERROR(INDEX('Inflation Rates'!$A$16:$H$138,MATCH('TSP Traditional'!$H103,'Inflation Rates'!$A$16:$A$138,0),6)/INDEX('Inflation Rates'!$A$16:$H$138,MATCH('TSP Traditional'!$H103,'Inflation Rates'!$A$16:$A$138,0)-1,6)-1,T101)</f>
        <v>2.0999999999999908E-2</v>
      </c>
      <c r="U102" s="362">
        <f t="shared" ca="1" si="47"/>
        <v>2113</v>
      </c>
      <c r="V102" s="362">
        <f t="shared" ca="1" si="47"/>
        <v>213</v>
      </c>
      <c r="W102" s="362">
        <v>94</v>
      </c>
      <c r="X102" s="371" t="e">
        <f t="shared" ca="1" si="41"/>
        <v>#DIV/0!</v>
      </c>
      <c r="Y102" s="359" t="e">
        <f ca="1">IF(V102&lt;'Scenario Inputs (SI)'!$D$5,$B$7*((1+$G102)^(W102-1))*$T$2,0)</f>
        <v>#DIV/0!</v>
      </c>
      <c r="Z102" s="359">
        <v>0</v>
      </c>
      <c r="AA102" s="359" t="e">
        <f t="shared" ca="1" si="30"/>
        <v>#DIV/0!</v>
      </c>
      <c r="AB102" s="359" t="e">
        <f ca="1">IF(X102&lt;=0,0,-ABS(IF('Scenario Inputs (SI)'!$D$5&gt;'Scenario Calculations'!V102,0,IF('Scenario Inputs (SI)'!$D$5='Scenario Calculations'!V102,'Scenario Calculations'!X102*'Scenario Calculations'!$B$8,'Scenario Calculations'!AB101*(1+'Scenario Calculations'!S102)))))</f>
        <v>#DIV/0!</v>
      </c>
      <c r="AC102" s="359" t="e">
        <f t="shared" ca="1" si="31"/>
        <v>#DIV/0!</v>
      </c>
      <c r="AG102" s="372">
        <f>IFERROR(INDEX('Inflation Rates'!$A$16:$H$138,MATCH('IRA Traditional'!$H103,'Inflation Rates'!$A$16:$A$138,0),8)/INDEX('Inflation Rates'!$A$16:$H$138,MATCH('IRA Traditional'!$H103,'Inflation Rates'!$A$16:$A$138,0)-1,8)-1,AG101)</f>
        <v>2.0000000000000018E-2</v>
      </c>
      <c r="AH102" s="372">
        <f>IFERROR(INDEX('Inflation Rates'!$A$16:$H$138,MATCH('IRA Traditional'!$H103,'Inflation Rates'!$A$16:$A$138,0),6)/INDEX('Inflation Rates'!$A$16:$H$138,MATCH('IRA Traditional'!$H103,'Inflation Rates'!$A$16:$A$138,0)-1,6)-1,AH101)</f>
        <v>2.0999999999999908E-2</v>
      </c>
      <c r="AI102" s="362">
        <f t="shared" ca="1" si="48"/>
        <v>2113</v>
      </c>
      <c r="AJ102" s="362">
        <f t="shared" ca="1" si="48"/>
        <v>213</v>
      </c>
      <c r="AK102" s="362">
        <v>94</v>
      </c>
      <c r="AL102" s="371">
        <f t="shared" ca="1" si="43"/>
        <v>0</v>
      </c>
      <c r="AM102" s="359">
        <f ca="1">IF(AJ102&lt;'Scenario Inputs (SI)'!$D$5,$AH$2,0)</f>
        <v>0</v>
      </c>
      <c r="AN102" s="359">
        <v>0</v>
      </c>
      <c r="AO102" s="359">
        <f t="shared" ca="1" si="32"/>
        <v>0</v>
      </c>
      <c r="AP102" s="359">
        <f ca="1">IF(AL102&lt;=0,0,IF(AJ102&lt;60,0,IF(AJ102=60,IF('Scenario Inputs (SI)'!$D$5&lt;=60,-AL102*$AH$7,0),IF(AJ102&lt;'Scenario Inputs (SI)'!$D$5,0,IF(AJ102='Scenario Inputs (SI)'!$D$5,-$AH$7*'Scenario Calculations'!AL102,AP101*(1+AG102))))))</f>
        <v>0</v>
      </c>
      <c r="AQ102" s="359">
        <f t="shared" ca="1" si="34"/>
        <v>0</v>
      </c>
      <c r="AU102" s="372">
        <f ca="1">IFERROR(INDEX('Inflation Rates'!$A$16:$H$138,MATCH('IRA Roth'!$H102,'Inflation Rates'!$A$16:$A$138,0),8)/INDEX('Inflation Rates'!$A$16:$H$138,MATCH('IRA Roth'!$H102,'Inflation Rates'!$A$16:$A$138,0)-1,8)-1,AU101)</f>
        <v>2.0000000000000018E-2</v>
      </c>
      <c r="AV102" s="372">
        <f ca="1">IFERROR(INDEX('Inflation Rates'!$A$16:$H$138,MATCH('IRA Roth'!$H102,'Inflation Rates'!$A$16:$A$138,0),6)/INDEX('Inflation Rates'!$A$16:$H$138,MATCH('IRA Roth'!$H102,'Inflation Rates'!$A$16:$A$138,0)-1,6)-1,AV101)</f>
        <v>2.0999999999999908E-2</v>
      </c>
      <c r="AW102" s="362">
        <f t="shared" ca="1" si="49"/>
        <v>2113</v>
      </c>
      <c r="AX102" s="362">
        <f t="shared" ca="1" si="49"/>
        <v>213</v>
      </c>
      <c r="AY102" s="362">
        <v>94</v>
      </c>
      <c r="AZ102" s="371">
        <f t="shared" ca="1" si="45"/>
        <v>0</v>
      </c>
      <c r="BA102" s="359">
        <f ca="1">IF(AX102&lt;'Scenario Inputs (SI)'!$D$5,$AV$2,0)</f>
        <v>0</v>
      </c>
      <c r="BB102" s="359">
        <f t="shared" ca="1" si="35"/>
        <v>0</v>
      </c>
      <c r="BC102" s="359">
        <f t="shared" ca="1" si="36"/>
        <v>0</v>
      </c>
      <c r="BD102" s="359">
        <f ca="1">IF(AZ102&lt;=0,0,IF(AX102&lt;60,0,IF(AX102=60,IF('Scenario Inputs (SI)'!$D$5&lt;=60,-AZ102*$AV$7,0),IF(AX102&lt;'Scenario Inputs (SI)'!$D$5,0,IF(AX102='Scenario Inputs (SI)'!$D$5,-$AV$7*'Scenario Calculations'!AZ102,BD101*(1+AU102))))))</f>
        <v>0</v>
      </c>
      <c r="BE102" s="359">
        <f t="shared" ca="1" si="37"/>
        <v>0</v>
      </c>
    </row>
    <row r="103" spans="6:57" x14ac:dyDescent="0.35">
      <c r="F103" s="372">
        <f ca="1">IFERROR(INDEX('Inflation Rates'!$A$16:$H$138,MATCH('Scenario Calculations'!$H103,'Inflation Rates'!$A$16:$A$138,0),8)/INDEX('Inflation Rates'!$A$16:$H$138,MATCH('Scenario Calculations'!$H103,'Inflation Rates'!$A$16:$A$138,0)-1,8)-1,F102)</f>
        <v>2.0000000000000018E-2</v>
      </c>
      <c r="G103" s="372">
        <f ca="1">IFERROR(INDEX('Inflation Rates'!$A$16:$H$138,MATCH('Scenario Calculations'!$H103,'Inflation Rates'!$A$16:$A$138,0),6)/INDEX('Inflation Rates'!$A$16:$H$138,MATCH('Scenario Calculations'!$H103,'Inflation Rates'!$A$16:$A$138,0)-1,6)-1,G102)</f>
        <v>2.0999999999999908E-2</v>
      </c>
      <c r="H103" s="362">
        <f t="shared" ca="1" si="46"/>
        <v>2114</v>
      </c>
      <c r="I103" s="362">
        <f t="shared" ca="1" si="46"/>
        <v>214</v>
      </c>
      <c r="J103" s="362">
        <v>95</v>
      </c>
      <c r="K103" s="371" t="e">
        <f t="shared" ca="1" si="39"/>
        <v>#DIV/0!</v>
      </c>
      <c r="L103" s="359" t="e">
        <f ca="1">IF(I103&lt;'Scenario Inputs (SI)'!$D$5,$B$7*((1+$G103)^(J103-1))*$B$2,0)</f>
        <v>#DIV/0!</v>
      </c>
      <c r="M103" s="359" t="e">
        <f ca="1">IF(I103&lt;'Scenario Inputs (SI)'!$D$5,$B$3*$B$7*(1+$G103)^(J103-1),0)</f>
        <v>#DIV/0!</v>
      </c>
      <c r="N103" s="359" t="e">
        <f t="shared" ca="1" si="29"/>
        <v>#DIV/0!</v>
      </c>
      <c r="O103" s="359" t="e">
        <f ca="1">IF(K103&lt;=0,0,-ABS(IF('Scenario Inputs (SI)'!$D$5&gt;'Scenario Calculations'!I103,0,IF('Scenario Inputs (SI)'!$D$5='Scenario Calculations'!I103,'Scenario Calculations'!K103*'Scenario Calculations'!$B$8,'Scenario Calculations'!O102*(1+'Scenario Calculations'!F103)))))</f>
        <v>#DIV/0!</v>
      </c>
      <c r="P103" s="359">
        <f ca="1">IF('Scenario Inputs (SI)'!$D$7="No",0,-IF(I103&lt;'Scenario Inputs (SI)'!$D$5,0,IF('Scenario Inputs (SI)'!$D$6&gt;'Scenario Calculations'!I103,INDEX(Inputs!$D$2:$R$30,29,MATCH('Scenario Calculations'!I103,Inputs!$D$2:$R$2,0)),0))*12)</f>
        <v>0</v>
      </c>
      <c r="Q103" s="359" t="e">
        <f t="shared" ca="1" si="33"/>
        <v>#DIV/0!</v>
      </c>
      <c r="S103" s="372">
        <f ca="1">IFERROR(INDEX('Inflation Rates'!$A$16:$H$138,MATCH('TSP Traditional'!$H104,'Inflation Rates'!$A$16:$A$138,0),8)/INDEX('Inflation Rates'!$A$16:$H$138,MATCH('TSP Traditional'!$H104,'Inflation Rates'!$A$16:$A$138,0)-1,8)-1,S102)</f>
        <v>2.0000000000000018E-2</v>
      </c>
      <c r="T103" s="372">
        <f ca="1">IFERROR(INDEX('Inflation Rates'!$A$16:$H$138,MATCH('TSP Traditional'!$H104,'Inflation Rates'!$A$16:$A$138,0),6)/INDEX('Inflation Rates'!$A$16:$H$138,MATCH('TSP Traditional'!$H104,'Inflation Rates'!$A$16:$A$138,0)-1,6)-1,T102)</f>
        <v>2.0999999999999908E-2</v>
      </c>
      <c r="U103" s="362">
        <f t="shared" ca="1" si="47"/>
        <v>2114</v>
      </c>
      <c r="V103" s="362">
        <f t="shared" ca="1" si="47"/>
        <v>214</v>
      </c>
      <c r="W103" s="362">
        <v>95</v>
      </c>
      <c r="X103" s="371" t="e">
        <f t="shared" ca="1" si="41"/>
        <v>#DIV/0!</v>
      </c>
      <c r="Y103" s="359" t="e">
        <f ca="1">IF(V103&lt;'Scenario Inputs (SI)'!$D$5,$B$7*((1+$G103)^(W103-1))*$T$2,0)</f>
        <v>#DIV/0!</v>
      </c>
      <c r="Z103" s="359">
        <v>0</v>
      </c>
      <c r="AA103" s="359" t="e">
        <f t="shared" ca="1" si="30"/>
        <v>#DIV/0!</v>
      </c>
      <c r="AB103" s="359" t="e">
        <f ca="1">IF(X103&lt;=0,0,-ABS(IF('Scenario Inputs (SI)'!$D$5&gt;'Scenario Calculations'!V103,0,IF('Scenario Inputs (SI)'!$D$5='Scenario Calculations'!V103,'Scenario Calculations'!X103*'Scenario Calculations'!$B$8,'Scenario Calculations'!AB102*(1+'Scenario Calculations'!S103)))))</f>
        <v>#DIV/0!</v>
      </c>
      <c r="AC103" s="359" t="e">
        <f t="shared" ca="1" si="31"/>
        <v>#DIV/0!</v>
      </c>
      <c r="AG103" s="372">
        <f>IFERROR(INDEX('Inflation Rates'!$A$16:$H$138,MATCH('IRA Traditional'!$H104,'Inflation Rates'!$A$16:$A$138,0),8)/INDEX('Inflation Rates'!$A$16:$H$138,MATCH('IRA Traditional'!$H104,'Inflation Rates'!$A$16:$A$138,0)-1,8)-1,AG102)</f>
        <v>2.0000000000000018E-2</v>
      </c>
      <c r="AH103" s="372">
        <f>IFERROR(INDEX('Inflation Rates'!$A$16:$H$138,MATCH('IRA Traditional'!$H104,'Inflation Rates'!$A$16:$A$138,0),6)/INDEX('Inflation Rates'!$A$16:$H$138,MATCH('IRA Traditional'!$H104,'Inflation Rates'!$A$16:$A$138,0)-1,6)-1,AH102)</f>
        <v>2.0999999999999908E-2</v>
      </c>
      <c r="AI103" s="362">
        <f t="shared" ca="1" si="48"/>
        <v>2114</v>
      </c>
      <c r="AJ103" s="362">
        <f t="shared" ca="1" si="48"/>
        <v>214</v>
      </c>
      <c r="AK103" s="362">
        <v>95</v>
      </c>
      <c r="AL103" s="371">
        <f t="shared" ca="1" si="43"/>
        <v>0</v>
      </c>
      <c r="AM103" s="359">
        <f ca="1">IF(AJ103&lt;'Scenario Inputs (SI)'!$D$5,$AH$2,0)</f>
        <v>0</v>
      </c>
      <c r="AN103" s="359">
        <v>0</v>
      </c>
      <c r="AO103" s="359">
        <f t="shared" ca="1" si="32"/>
        <v>0</v>
      </c>
      <c r="AP103" s="359">
        <f ca="1">IF(AL103&lt;=0,0,IF(AJ103&lt;60,0,IF(AJ103=60,IF('Scenario Inputs (SI)'!$D$5&lt;=60,-AL103*$AH$7,0),IF(AJ103&lt;'Scenario Inputs (SI)'!$D$5,0,IF(AJ103='Scenario Inputs (SI)'!$D$5,-$AH$7*'Scenario Calculations'!AL103,AP102*(1+AG103))))))</f>
        <v>0</v>
      </c>
      <c r="AQ103" s="359">
        <f t="shared" ca="1" si="34"/>
        <v>0</v>
      </c>
      <c r="AU103" s="372">
        <f ca="1">IFERROR(INDEX('Inflation Rates'!$A$16:$H$138,MATCH('IRA Roth'!$H103,'Inflation Rates'!$A$16:$A$138,0),8)/INDEX('Inflation Rates'!$A$16:$H$138,MATCH('IRA Roth'!$H103,'Inflation Rates'!$A$16:$A$138,0)-1,8)-1,AU102)</f>
        <v>2.0000000000000018E-2</v>
      </c>
      <c r="AV103" s="372">
        <f ca="1">IFERROR(INDEX('Inflation Rates'!$A$16:$H$138,MATCH('IRA Roth'!$H103,'Inflation Rates'!$A$16:$A$138,0),6)/INDEX('Inflation Rates'!$A$16:$H$138,MATCH('IRA Roth'!$H103,'Inflation Rates'!$A$16:$A$138,0)-1,6)-1,AV102)</f>
        <v>2.0999999999999908E-2</v>
      </c>
      <c r="AW103" s="362">
        <f t="shared" ca="1" si="49"/>
        <v>2114</v>
      </c>
      <c r="AX103" s="362">
        <f t="shared" ca="1" si="49"/>
        <v>214</v>
      </c>
      <c r="AY103" s="362">
        <v>95</v>
      </c>
      <c r="AZ103" s="371">
        <f t="shared" ca="1" si="45"/>
        <v>0</v>
      </c>
      <c r="BA103" s="359">
        <f ca="1">IF(AX103&lt;'Scenario Inputs (SI)'!$D$5,$AV$2,0)</f>
        <v>0</v>
      </c>
      <c r="BB103" s="359">
        <f t="shared" ca="1" si="35"/>
        <v>0</v>
      </c>
      <c r="BC103" s="359">
        <f t="shared" ca="1" si="36"/>
        <v>0</v>
      </c>
      <c r="BD103" s="359">
        <f ca="1">IF(AZ103&lt;=0,0,IF(AX103&lt;60,0,IF(AX103=60,IF('Scenario Inputs (SI)'!$D$5&lt;=60,-AZ103*$AV$7,0),IF(AX103&lt;'Scenario Inputs (SI)'!$D$5,0,IF(AX103='Scenario Inputs (SI)'!$D$5,-$AV$7*'Scenario Calculations'!AZ103,BD102*(1+AU103))))))</f>
        <v>0</v>
      </c>
      <c r="BE103" s="359">
        <f t="shared" ca="1" si="37"/>
        <v>0</v>
      </c>
    </row>
    <row r="104" spans="6:57" x14ac:dyDescent="0.35">
      <c r="F104" s="372">
        <f ca="1">IFERROR(INDEX('Inflation Rates'!$A$16:$H$138,MATCH('Scenario Calculations'!$H104,'Inflation Rates'!$A$16:$A$138,0),8)/INDEX('Inflation Rates'!$A$16:$H$138,MATCH('Scenario Calculations'!$H104,'Inflation Rates'!$A$16:$A$138,0)-1,8)-1,F103)</f>
        <v>2.0000000000000018E-2</v>
      </c>
      <c r="G104" s="372">
        <f ca="1">IFERROR(INDEX('Inflation Rates'!$A$16:$H$138,MATCH('Scenario Calculations'!$H104,'Inflation Rates'!$A$16:$A$138,0),6)/INDEX('Inflation Rates'!$A$16:$H$138,MATCH('Scenario Calculations'!$H104,'Inflation Rates'!$A$16:$A$138,0)-1,6)-1,G103)</f>
        <v>2.0999999999999908E-2</v>
      </c>
      <c r="H104" s="362">
        <f t="shared" ca="1" si="46"/>
        <v>2115</v>
      </c>
      <c r="I104" s="362">
        <f t="shared" ca="1" si="46"/>
        <v>215</v>
      </c>
      <c r="J104" s="362">
        <v>96</v>
      </c>
      <c r="K104" s="371" t="e">
        <f t="shared" ca="1" si="39"/>
        <v>#DIV/0!</v>
      </c>
      <c r="L104" s="359" t="e">
        <f ca="1">IF(I104&lt;'Scenario Inputs (SI)'!$D$5,$B$7*((1+$G104)^(J104-1))*$B$2,0)</f>
        <v>#DIV/0!</v>
      </c>
      <c r="M104" s="359" t="e">
        <f ca="1">IF(I104&lt;'Scenario Inputs (SI)'!$D$5,$B$3*$B$7*(1+$G104)^(J104-1),0)</f>
        <v>#DIV/0!</v>
      </c>
      <c r="N104" s="359" t="e">
        <f t="shared" ca="1" si="29"/>
        <v>#DIV/0!</v>
      </c>
      <c r="O104" s="359" t="e">
        <f ca="1">IF(K104&lt;=0,0,-ABS(IF('Scenario Inputs (SI)'!$D$5&gt;'Scenario Calculations'!I104,0,IF('Scenario Inputs (SI)'!$D$5='Scenario Calculations'!I104,'Scenario Calculations'!K104*'Scenario Calculations'!$B$8,'Scenario Calculations'!O103*(1+'Scenario Calculations'!F104)))))</f>
        <v>#DIV/0!</v>
      </c>
      <c r="P104" s="359">
        <f ca="1">IF('Scenario Inputs (SI)'!$D$7="No",0,-IF(I104&lt;'Scenario Inputs (SI)'!$D$5,0,IF('Scenario Inputs (SI)'!$D$6&gt;'Scenario Calculations'!I104,INDEX(Inputs!$D$2:$R$30,29,MATCH('Scenario Calculations'!I104,Inputs!$D$2:$R$2,0)),0))*12)</f>
        <v>0</v>
      </c>
      <c r="Q104" s="359" t="e">
        <f t="shared" ca="1" si="33"/>
        <v>#DIV/0!</v>
      </c>
      <c r="S104" s="372">
        <f ca="1">IFERROR(INDEX('Inflation Rates'!$A$16:$H$138,MATCH('TSP Traditional'!$H105,'Inflation Rates'!$A$16:$A$138,0),8)/INDEX('Inflation Rates'!$A$16:$H$138,MATCH('TSP Traditional'!$H105,'Inflation Rates'!$A$16:$A$138,0)-1,8)-1,S103)</f>
        <v>2.0000000000000018E-2</v>
      </c>
      <c r="T104" s="372">
        <f ca="1">IFERROR(INDEX('Inflation Rates'!$A$16:$H$138,MATCH('TSP Traditional'!$H105,'Inflation Rates'!$A$16:$A$138,0),6)/INDEX('Inflation Rates'!$A$16:$H$138,MATCH('TSP Traditional'!$H105,'Inflation Rates'!$A$16:$A$138,0)-1,6)-1,T103)</f>
        <v>2.0999999999999908E-2</v>
      </c>
      <c r="U104" s="362">
        <f t="shared" ca="1" si="47"/>
        <v>2115</v>
      </c>
      <c r="V104" s="362">
        <f t="shared" ca="1" si="47"/>
        <v>215</v>
      </c>
      <c r="W104" s="362">
        <v>96</v>
      </c>
      <c r="X104" s="371" t="e">
        <f t="shared" ca="1" si="41"/>
        <v>#DIV/0!</v>
      </c>
      <c r="Y104" s="359" t="e">
        <f ca="1">IF(V104&lt;'Scenario Inputs (SI)'!$D$5,$B$7*((1+$G104)^(W104-1))*$T$2,0)</f>
        <v>#DIV/0!</v>
      </c>
      <c r="Z104" s="359">
        <v>0</v>
      </c>
      <c r="AA104" s="359" t="e">
        <f t="shared" ca="1" si="30"/>
        <v>#DIV/0!</v>
      </c>
      <c r="AB104" s="359" t="e">
        <f ca="1">IF(X104&lt;=0,0,-ABS(IF('Scenario Inputs (SI)'!$D$5&gt;'Scenario Calculations'!V104,0,IF('Scenario Inputs (SI)'!$D$5='Scenario Calculations'!V104,'Scenario Calculations'!X104*'Scenario Calculations'!$B$8,'Scenario Calculations'!AB103*(1+'Scenario Calculations'!S104)))))</f>
        <v>#DIV/0!</v>
      </c>
      <c r="AC104" s="359" t="e">
        <f t="shared" ca="1" si="31"/>
        <v>#DIV/0!</v>
      </c>
      <c r="AG104" s="372">
        <f>IFERROR(INDEX('Inflation Rates'!$A$16:$H$138,MATCH('IRA Traditional'!$H105,'Inflation Rates'!$A$16:$A$138,0),8)/INDEX('Inflation Rates'!$A$16:$H$138,MATCH('IRA Traditional'!$H105,'Inflation Rates'!$A$16:$A$138,0)-1,8)-1,AG103)</f>
        <v>2.0000000000000018E-2</v>
      </c>
      <c r="AH104" s="372">
        <f>IFERROR(INDEX('Inflation Rates'!$A$16:$H$138,MATCH('IRA Traditional'!$H105,'Inflation Rates'!$A$16:$A$138,0),6)/INDEX('Inflation Rates'!$A$16:$H$138,MATCH('IRA Traditional'!$H105,'Inflation Rates'!$A$16:$A$138,0)-1,6)-1,AH103)</f>
        <v>2.0999999999999908E-2</v>
      </c>
      <c r="AI104" s="362">
        <f t="shared" ca="1" si="48"/>
        <v>2115</v>
      </c>
      <c r="AJ104" s="362">
        <f t="shared" ca="1" si="48"/>
        <v>215</v>
      </c>
      <c r="AK104" s="362">
        <v>96</v>
      </c>
      <c r="AL104" s="371">
        <f t="shared" ca="1" si="43"/>
        <v>0</v>
      </c>
      <c r="AM104" s="359">
        <f ca="1">IF(AJ104&lt;'Scenario Inputs (SI)'!$D$5,$AH$2,0)</f>
        <v>0</v>
      </c>
      <c r="AN104" s="359">
        <v>0</v>
      </c>
      <c r="AO104" s="359">
        <f t="shared" ca="1" si="32"/>
        <v>0</v>
      </c>
      <c r="AP104" s="359">
        <f ca="1">IF(AL104&lt;=0,0,IF(AJ104&lt;60,0,IF(AJ104=60,IF('Scenario Inputs (SI)'!$D$5&lt;=60,-AL104*$AH$7,0),IF(AJ104&lt;'Scenario Inputs (SI)'!$D$5,0,IF(AJ104='Scenario Inputs (SI)'!$D$5,-$AH$7*'Scenario Calculations'!AL104,AP103*(1+AG104))))))</f>
        <v>0</v>
      </c>
      <c r="AQ104" s="359">
        <f t="shared" ca="1" si="34"/>
        <v>0</v>
      </c>
      <c r="AU104" s="372">
        <f ca="1">IFERROR(INDEX('Inflation Rates'!$A$16:$H$138,MATCH('IRA Roth'!$H104,'Inflation Rates'!$A$16:$A$138,0),8)/INDEX('Inflation Rates'!$A$16:$H$138,MATCH('IRA Roth'!$H104,'Inflation Rates'!$A$16:$A$138,0)-1,8)-1,AU103)</f>
        <v>2.0000000000000018E-2</v>
      </c>
      <c r="AV104" s="372">
        <f ca="1">IFERROR(INDEX('Inflation Rates'!$A$16:$H$138,MATCH('IRA Roth'!$H104,'Inflation Rates'!$A$16:$A$138,0),6)/INDEX('Inflation Rates'!$A$16:$H$138,MATCH('IRA Roth'!$H104,'Inflation Rates'!$A$16:$A$138,0)-1,6)-1,AV103)</f>
        <v>2.0999999999999908E-2</v>
      </c>
      <c r="AW104" s="362">
        <f t="shared" ca="1" si="49"/>
        <v>2115</v>
      </c>
      <c r="AX104" s="362">
        <f t="shared" ca="1" si="49"/>
        <v>215</v>
      </c>
      <c r="AY104" s="362">
        <v>96</v>
      </c>
      <c r="AZ104" s="371">
        <f t="shared" ca="1" si="45"/>
        <v>0</v>
      </c>
      <c r="BA104" s="359">
        <f ca="1">IF(AX104&lt;'Scenario Inputs (SI)'!$D$5,$AV$2,0)</f>
        <v>0</v>
      </c>
      <c r="BB104" s="359">
        <f t="shared" ca="1" si="35"/>
        <v>0</v>
      </c>
      <c r="BC104" s="359">
        <f t="shared" ca="1" si="36"/>
        <v>0</v>
      </c>
      <c r="BD104" s="359">
        <f ca="1">IF(AZ104&lt;=0,0,IF(AX104&lt;60,0,IF(AX104=60,IF('Scenario Inputs (SI)'!$D$5&lt;=60,-AZ104*$AV$7,0),IF(AX104&lt;'Scenario Inputs (SI)'!$D$5,0,IF(AX104='Scenario Inputs (SI)'!$D$5,-$AV$7*'Scenario Calculations'!AZ104,BD103*(1+AU104))))))</f>
        <v>0</v>
      </c>
      <c r="BE104" s="359">
        <f t="shared" ca="1" si="37"/>
        <v>0</v>
      </c>
    </row>
    <row r="105" spans="6:57" x14ac:dyDescent="0.35">
      <c r="F105" s="372">
        <f ca="1">IFERROR(INDEX('Inflation Rates'!$A$16:$H$138,MATCH('Scenario Calculations'!$H105,'Inflation Rates'!$A$16:$A$138,0),8)/INDEX('Inflation Rates'!$A$16:$H$138,MATCH('Scenario Calculations'!$H105,'Inflation Rates'!$A$16:$A$138,0)-1,8)-1,F104)</f>
        <v>2.0000000000000018E-2</v>
      </c>
      <c r="G105" s="372">
        <f ca="1">IFERROR(INDEX('Inflation Rates'!$A$16:$H$138,MATCH('Scenario Calculations'!$H105,'Inflation Rates'!$A$16:$A$138,0),6)/INDEX('Inflation Rates'!$A$16:$H$138,MATCH('Scenario Calculations'!$H105,'Inflation Rates'!$A$16:$A$138,0)-1,6)-1,G104)</f>
        <v>2.0999999999999908E-2</v>
      </c>
      <c r="H105" s="362">
        <f t="shared" ca="1" si="46"/>
        <v>2116</v>
      </c>
      <c r="I105" s="362">
        <f t="shared" ca="1" si="46"/>
        <v>216</v>
      </c>
      <c r="J105" s="362">
        <v>97</v>
      </c>
      <c r="K105" s="371" t="e">
        <f t="shared" ca="1" si="39"/>
        <v>#DIV/0!</v>
      </c>
      <c r="L105" s="359" t="e">
        <f ca="1">IF(I105&lt;'Scenario Inputs (SI)'!$D$5,$B$7*((1+$G105)^(J105-1))*$B$2,0)</f>
        <v>#DIV/0!</v>
      </c>
      <c r="M105" s="359" t="e">
        <f ca="1">IF(I105&lt;'Scenario Inputs (SI)'!$D$5,$B$3*$B$7*(1+$G105)^(J105-1),0)</f>
        <v>#DIV/0!</v>
      </c>
      <c r="N105" s="359" t="e">
        <f t="shared" ca="1" si="29"/>
        <v>#DIV/0!</v>
      </c>
      <c r="O105" s="359" t="e">
        <f ca="1">IF(K105&lt;=0,0,-ABS(IF('Scenario Inputs (SI)'!$D$5&gt;'Scenario Calculations'!I105,0,IF('Scenario Inputs (SI)'!$D$5='Scenario Calculations'!I105,'Scenario Calculations'!K105*'Scenario Calculations'!$B$8,'Scenario Calculations'!O104*(1+'Scenario Calculations'!F105)))))</f>
        <v>#DIV/0!</v>
      </c>
      <c r="P105" s="359">
        <f ca="1">IF('Scenario Inputs (SI)'!$D$7="No",0,-IF(I105&lt;'Scenario Inputs (SI)'!$D$5,0,IF('Scenario Inputs (SI)'!$D$6&gt;'Scenario Calculations'!I105,INDEX(Inputs!$D$2:$R$30,29,MATCH('Scenario Calculations'!I105,Inputs!$D$2:$R$2,0)),0))*12)</f>
        <v>0</v>
      </c>
      <c r="Q105" s="359" t="e">
        <f t="shared" ca="1" si="33"/>
        <v>#DIV/0!</v>
      </c>
      <c r="S105" s="372">
        <f ca="1">IFERROR(INDEX('Inflation Rates'!$A$16:$H$138,MATCH('TSP Traditional'!$H106,'Inflation Rates'!$A$16:$A$138,0),8)/INDEX('Inflation Rates'!$A$16:$H$138,MATCH('TSP Traditional'!$H106,'Inflation Rates'!$A$16:$A$138,0)-1,8)-1,S104)</f>
        <v>2.0000000000000018E-2</v>
      </c>
      <c r="T105" s="372">
        <f ca="1">IFERROR(INDEX('Inflation Rates'!$A$16:$H$138,MATCH('TSP Traditional'!$H106,'Inflation Rates'!$A$16:$A$138,0),6)/INDEX('Inflation Rates'!$A$16:$H$138,MATCH('TSP Traditional'!$H106,'Inflation Rates'!$A$16:$A$138,0)-1,6)-1,T104)</f>
        <v>2.0999999999999908E-2</v>
      </c>
      <c r="U105" s="362">
        <f t="shared" ca="1" si="47"/>
        <v>2116</v>
      </c>
      <c r="V105" s="362">
        <f t="shared" ca="1" si="47"/>
        <v>216</v>
      </c>
      <c r="W105" s="362">
        <v>97</v>
      </c>
      <c r="X105" s="371" t="e">
        <f t="shared" ca="1" si="41"/>
        <v>#DIV/0!</v>
      </c>
      <c r="Y105" s="359" t="e">
        <f ca="1">IF(V105&lt;'Scenario Inputs (SI)'!$D$5,$B$7*((1+$G105)^(W105-1))*$T$2,0)</f>
        <v>#DIV/0!</v>
      </c>
      <c r="Z105" s="359">
        <v>0</v>
      </c>
      <c r="AA105" s="359" t="e">
        <f t="shared" ca="1" si="30"/>
        <v>#DIV/0!</v>
      </c>
      <c r="AB105" s="359" t="e">
        <f ca="1">IF(X105&lt;=0,0,-ABS(IF('Scenario Inputs (SI)'!$D$5&gt;'Scenario Calculations'!V105,0,IF('Scenario Inputs (SI)'!$D$5='Scenario Calculations'!V105,'Scenario Calculations'!X105*'Scenario Calculations'!$B$8,'Scenario Calculations'!AB104*(1+'Scenario Calculations'!S105)))))</f>
        <v>#DIV/0!</v>
      </c>
      <c r="AC105" s="359" t="e">
        <f t="shared" ca="1" si="31"/>
        <v>#DIV/0!</v>
      </c>
      <c r="AG105" s="372">
        <f>IFERROR(INDEX('Inflation Rates'!$A$16:$H$138,MATCH('IRA Traditional'!$H106,'Inflation Rates'!$A$16:$A$138,0),8)/INDEX('Inflation Rates'!$A$16:$H$138,MATCH('IRA Traditional'!$H106,'Inflation Rates'!$A$16:$A$138,0)-1,8)-1,AG104)</f>
        <v>2.0000000000000018E-2</v>
      </c>
      <c r="AH105" s="372">
        <f>IFERROR(INDEX('Inflation Rates'!$A$16:$H$138,MATCH('IRA Traditional'!$H106,'Inflation Rates'!$A$16:$A$138,0),6)/INDEX('Inflation Rates'!$A$16:$H$138,MATCH('IRA Traditional'!$H106,'Inflation Rates'!$A$16:$A$138,0)-1,6)-1,AH104)</f>
        <v>2.0999999999999908E-2</v>
      </c>
      <c r="AI105" s="362">
        <f t="shared" ca="1" si="48"/>
        <v>2116</v>
      </c>
      <c r="AJ105" s="362">
        <f t="shared" ca="1" si="48"/>
        <v>216</v>
      </c>
      <c r="AK105" s="362">
        <v>97</v>
      </c>
      <c r="AL105" s="371">
        <f t="shared" ca="1" si="43"/>
        <v>0</v>
      </c>
      <c r="AM105" s="359">
        <f ca="1">IF(AJ105&lt;'Scenario Inputs (SI)'!$D$5,$AH$2,0)</f>
        <v>0</v>
      </c>
      <c r="AN105" s="359">
        <v>0</v>
      </c>
      <c r="AO105" s="359">
        <f t="shared" ca="1" si="32"/>
        <v>0</v>
      </c>
      <c r="AP105" s="359">
        <f ca="1">IF(AL105&lt;=0,0,IF(AJ105&lt;60,0,IF(AJ105=60,IF('Scenario Inputs (SI)'!$D$5&lt;=60,-AL105*$AH$7,0),IF(AJ105&lt;'Scenario Inputs (SI)'!$D$5,0,IF(AJ105='Scenario Inputs (SI)'!$D$5,-$AH$7*'Scenario Calculations'!AL105,AP104*(1+AG105))))))</f>
        <v>0</v>
      </c>
      <c r="AQ105" s="359">
        <f t="shared" ca="1" si="34"/>
        <v>0</v>
      </c>
      <c r="AU105" s="372">
        <f ca="1">IFERROR(INDEX('Inflation Rates'!$A$16:$H$138,MATCH('IRA Roth'!$H105,'Inflation Rates'!$A$16:$A$138,0),8)/INDEX('Inflation Rates'!$A$16:$H$138,MATCH('IRA Roth'!$H105,'Inflation Rates'!$A$16:$A$138,0)-1,8)-1,AU104)</f>
        <v>2.0000000000000018E-2</v>
      </c>
      <c r="AV105" s="372">
        <f ca="1">IFERROR(INDEX('Inflation Rates'!$A$16:$H$138,MATCH('IRA Roth'!$H105,'Inflation Rates'!$A$16:$A$138,0),6)/INDEX('Inflation Rates'!$A$16:$H$138,MATCH('IRA Roth'!$H105,'Inflation Rates'!$A$16:$A$138,0)-1,6)-1,AV104)</f>
        <v>2.0999999999999908E-2</v>
      </c>
      <c r="AW105" s="362">
        <f t="shared" ca="1" si="49"/>
        <v>2116</v>
      </c>
      <c r="AX105" s="362">
        <f t="shared" ca="1" si="49"/>
        <v>216</v>
      </c>
      <c r="AY105" s="362">
        <v>97</v>
      </c>
      <c r="AZ105" s="371">
        <f t="shared" ca="1" si="45"/>
        <v>0</v>
      </c>
      <c r="BA105" s="359">
        <f ca="1">IF(AX105&lt;'Scenario Inputs (SI)'!$D$5,$AV$2,0)</f>
        <v>0</v>
      </c>
      <c r="BB105" s="359">
        <f t="shared" ca="1" si="35"/>
        <v>0</v>
      </c>
      <c r="BC105" s="359">
        <f t="shared" ca="1" si="36"/>
        <v>0</v>
      </c>
      <c r="BD105" s="359">
        <f ca="1">IF(AZ105&lt;=0,0,IF(AX105&lt;60,0,IF(AX105=60,IF('Scenario Inputs (SI)'!$D$5&lt;=60,-AZ105*$AV$7,0),IF(AX105&lt;'Scenario Inputs (SI)'!$D$5,0,IF(AX105='Scenario Inputs (SI)'!$D$5,-$AV$7*'Scenario Calculations'!AZ105,BD104*(1+AU105))))))</f>
        <v>0</v>
      </c>
      <c r="BE105" s="359">
        <f t="shared" ca="1" si="37"/>
        <v>0</v>
      </c>
    </row>
    <row r="106" spans="6:57" x14ac:dyDescent="0.35">
      <c r="F106" s="372">
        <f ca="1">IFERROR(INDEX('Inflation Rates'!$A$16:$H$138,MATCH('Scenario Calculations'!$H106,'Inflation Rates'!$A$16:$A$138,0),8)/INDEX('Inflation Rates'!$A$16:$H$138,MATCH('Scenario Calculations'!$H106,'Inflation Rates'!$A$16:$A$138,0)-1,8)-1,F105)</f>
        <v>2.0000000000000018E-2</v>
      </c>
      <c r="G106" s="372">
        <f ca="1">IFERROR(INDEX('Inflation Rates'!$A$16:$H$138,MATCH('Scenario Calculations'!$H106,'Inflation Rates'!$A$16:$A$138,0),6)/INDEX('Inflation Rates'!$A$16:$H$138,MATCH('Scenario Calculations'!$H106,'Inflation Rates'!$A$16:$A$138,0)-1,6)-1,G105)</f>
        <v>2.0999999999999908E-2</v>
      </c>
      <c r="H106" s="362">
        <f t="shared" ca="1" si="46"/>
        <v>2117</v>
      </c>
      <c r="I106" s="362">
        <f t="shared" ca="1" si="46"/>
        <v>217</v>
      </c>
      <c r="J106" s="362">
        <v>98</v>
      </c>
      <c r="K106" s="371" t="e">
        <f t="shared" ca="1" si="39"/>
        <v>#DIV/0!</v>
      </c>
      <c r="L106" s="359" t="e">
        <f ca="1">IF(I106&lt;'Scenario Inputs (SI)'!$D$5,$B$7*((1+$G106)^(J106-1))*$B$2,0)</f>
        <v>#DIV/0!</v>
      </c>
      <c r="M106" s="359" t="e">
        <f ca="1">IF(I106&lt;'Scenario Inputs (SI)'!$D$5,$B$3*$B$7*(1+$G106)^(J106-1),0)</f>
        <v>#DIV/0!</v>
      </c>
      <c r="N106" s="359" t="e">
        <f t="shared" ca="1" si="29"/>
        <v>#DIV/0!</v>
      </c>
      <c r="O106" s="359" t="e">
        <f ca="1">IF(K106&lt;=0,0,-ABS(IF('Scenario Inputs (SI)'!$D$5&gt;'Scenario Calculations'!I106,0,IF('Scenario Inputs (SI)'!$D$5='Scenario Calculations'!I106,'Scenario Calculations'!K106*'Scenario Calculations'!$B$8,'Scenario Calculations'!O105*(1+'Scenario Calculations'!F106)))))</f>
        <v>#DIV/0!</v>
      </c>
      <c r="P106" s="359">
        <f ca="1">IF('Scenario Inputs (SI)'!$D$7="No",0,-IF(I106&lt;'Scenario Inputs (SI)'!$D$5,0,IF('Scenario Inputs (SI)'!$D$6&gt;'Scenario Calculations'!I106,INDEX(Inputs!$D$2:$R$30,29,MATCH('Scenario Calculations'!I106,Inputs!$D$2:$R$2,0)),0))*12)</f>
        <v>0</v>
      </c>
      <c r="Q106" s="359" t="e">
        <f t="shared" ca="1" si="33"/>
        <v>#DIV/0!</v>
      </c>
      <c r="S106" s="372">
        <f ca="1">IFERROR(INDEX('Inflation Rates'!$A$16:$H$138,MATCH('TSP Traditional'!$H107,'Inflation Rates'!$A$16:$A$138,0),8)/INDEX('Inflation Rates'!$A$16:$H$138,MATCH('TSP Traditional'!$H107,'Inflation Rates'!$A$16:$A$138,0)-1,8)-1,S105)</f>
        <v>2.0000000000000018E-2</v>
      </c>
      <c r="T106" s="372">
        <f ca="1">IFERROR(INDEX('Inflation Rates'!$A$16:$H$138,MATCH('TSP Traditional'!$H107,'Inflation Rates'!$A$16:$A$138,0),6)/INDEX('Inflation Rates'!$A$16:$H$138,MATCH('TSP Traditional'!$H107,'Inflation Rates'!$A$16:$A$138,0)-1,6)-1,T105)</f>
        <v>2.0999999999999908E-2</v>
      </c>
      <c r="U106" s="362">
        <f t="shared" ca="1" si="47"/>
        <v>2117</v>
      </c>
      <c r="V106" s="362">
        <f t="shared" ca="1" si="47"/>
        <v>217</v>
      </c>
      <c r="W106" s="362">
        <v>98</v>
      </c>
      <c r="X106" s="371" t="e">
        <f t="shared" ca="1" si="41"/>
        <v>#DIV/0!</v>
      </c>
      <c r="Y106" s="359" t="e">
        <f ca="1">IF(V106&lt;'Scenario Inputs (SI)'!$D$5,$B$7*((1+$G106)^(W106-1))*$T$2,0)</f>
        <v>#DIV/0!</v>
      </c>
      <c r="Z106" s="359">
        <v>0</v>
      </c>
      <c r="AA106" s="359" t="e">
        <f t="shared" ca="1" si="30"/>
        <v>#DIV/0!</v>
      </c>
      <c r="AB106" s="359" t="e">
        <f ca="1">IF(X106&lt;=0,0,-ABS(IF('Scenario Inputs (SI)'!$D$5&gt;'Scenario Calculations'!V106,0,IF('Scenario Inputs (SI)'!$D$5='Scenario Calculations'!V106,'Scenario Calculations'!X106*'Scenario Calculations'!$B$8,'Scenario Calculations'!AB105*(1+'Scenario Calculations'!S106)))))</f>
        <v>#DIV/0!</v>
      </c>
      <c r="AC106" s="359" t="e">
        <f t="shared" ca="1" si="31"/>
        <v>#DIV/0!</v>
      </c>
      <c r="AG106" s="372">
        <f>IFERROR(INDEX('Inflation Rates'!$A$16:$H$138,MATCH('IRA Traditional'!$H107,'Inflation Rates'!$A$16:$A$138,0),8)/INDEX('Inflation Rates'!$A$16:$H$138,MATCH('IRA Traditional'!$H107,'Inflation Rates'!$A$16:$A$138,0)-1,8)-1,AG105)</f>
        <v>2.0000000000000018E-2</v>
      </c>
      <c r="AH106" s="372">
        <f>IFERROR(INDEX('Inflation Rates'!$A$16:$H$138,MATCH('IRA Traditional'!$H107,'Inflation Rates'!$A$16:$A$138,0),6)/INDEX('Inflation Rates'!$A$16:$H$138,MATCH('IRA Traditional'!$H107,'Inflation Rates'!$A$16:$A$138,0)-1,6)-1,AH105)</f>
        <v>2.0999999999999908E-2</v>
      </c>
      <c r="AI106" s="362">
        <f t="shared" ca="1" si="48"/>
        <v>2117</v>
      </c>
      <c r="AJ106" s="362">
        <f t="shared" ca="1" si="48"/>
        <v>217</v>
      </c>
      <c r="AK106" s="362">
        <v>98</v>
      </c>
      <c r="AL106" s="371">
        <f t="shared" ca="1" si="43"/>
        <v>0</v>
      </c>
      <c r="AM106" s="359">
        <f ca="1">IF(AJ106&lt;'Scenario Inputs (SI)'!$D$5,$AH$2,0)</f>
        <v>0</v>
      </c>
      <c r="AN106" s="359">
        <v>0</v>
      </c>
      <c r="AO106" s="359">
        <f t="shared" ca="1" si="32"/>
        <v>0</v>
      </c>
      <c r="AP106" s="359">
        <f ca="1">IF(AL106&lt;=0,0,IF(AJ106&lt;60,0,IF(AJ106=60,IF('Scenario Inputs (SI)'!$D$5&lt;=60,-AL106*$AH$7,0),IF(AJ106&lt;'Scenario Inputs (SI)'!$D$5,0,IF(AJ106='Scenario Inputs (SI)'!$D$5,-$AH$7*'Scenario Calculations'!AL106,AP105*(1+AG106))))))</f>
        <v>0</v>
      </c>
      <c r="AQ106" s="359">
        <f t="shared" ca="1" si="34"/>
        <v>0</v>
      </c>
      <c r="AU106" s="372">
        <f ca="1">IFERROR(INDEX('Inflation Rates'!$A$16:$H$138,MATCH('IRA Roth'!$H106,'Inflation Rates'!$A$16:$A$138,0),8)/INDEX('Inflation Rates'!$A$16:$H$138,MATCH('IRA Roth'!$H106,'Inflation Rates'!$A$16:$A$138,0)-1,8)-1,AU105)</f>
        <v>2.0000000000000018E-2</v>
      </c>
      <c r="AV106" s="372">
        <f ca="1">IFERROR(INDEX('Inflation Rates'!$A$16:$H$138,MATCH('IRA Roth'!$H106,'Inflation Rates'!$A$16:$A$138,0),6)/INDEX('Inflation Rates'!$A$16:$H$138,MATCH('IRA Roth'!$H106,'Inflation Rates'!$A$16:$A$138,0)-1,6)-1,AV105)</f>
        <v>2.0999999999999908E-2</v>
      </c>
      <c r="AW106" s="362">
        <f t="shared" ca="1" si="49"/>
        <v>2117</v>
      </c>
      <c r="AX106" s="362">
        <f t="shared" ca="1" si="49"/>
        <v>217</v>
      </c>
      <c r="AY106" s="362">
        <v>98</v>
      </c>
      <c r="AZ106" s="371">
        <f t="shared" ca="1" si="45"/>
        <v>0</v>
      </c>
      <c r="BA106" s="359">
        <f ca="1">IF(AX106&lt;'Scenario Inputs (SI)'!$D$5,$AV$2,0)</f>
        <v>0</v>
      </c>
      <c r="BB106" s="359">
        <f t="shared" ca="1" si="35"/>
        <v>0</v>
      </c>
      <c r="BC106" s="359">
        <f t="shared" ca="1" si="36"/>
        <v>0</v>
      </c>
      <c r="BD106" s="359">
        <f ca="1">IF(AZ106&lt;=0,0,IF(AX106&lt;60,0,IF(AX106=60,IF('Scenario Inputs (SI)'!$D$5&lt;=60,-AZ106*$AV$7,0),IF(AX106&lt;'Scenario Inputs (SI)'!$D$5,0,IF(AX106='Scenario Inputs (SI)'!$D$5,-$AV$7*'Scenario Calculations'!AZ106,BD105*(1+AU106))))))</f>
        <v>0</v>
      </c>
      <c r="BE106" s="359">
        <f t="shared" ca="1" si="37"/>
        <v>0</v>
      </c>
    </row>
    <row r="107" spans="6:57" x14ac:dyDescent="0.35">
      <c r="F107" s="372">
        <f ca="1">IFERROR(INDEX('Inflation Rates'!$A$16:$H$138,MATCH('Scenario Calculations'!$H107,'Inflation Rates'!$A$16:$A$138,0),8)/INDEX('Inflation Rates'!$A$16:$H$138,MATCH('Scenario Calculations'!$H107,'Inflation Rates'!$A$16:$A$138,0)-1,8)-1,F106)</f>
        <v>2.0000000000000018E-2</v>
      </c>
      <c r="G107" s="372">
        <f ca="1">IFERROR(INDEX('Inflation Rates'!$A$16:$H$138,MATCH('Scenario Calculations'!$H107,'Inflation Rates'!$A$16:$A$138,0),6)/INDEX('Inflation Rates'!$A$16:$H$138,MATCH('Scenario Calculations'!$H107,'Inflation Rates'!$A$16:$A$138,0)-1,6)-1,G106)</f>
        <v>2.0999999999999908E-2</v>
      </c>
      <c r="H107" s="362">
        <f t="shared" ref="H107:I122" ca="1" si="50">H106+1</f>
        <v>2118</v>
      </c>
      <c r="I107" s="362">
        <f t="shared" ca="1" si="50"/>
        <v>218</v>
      </c>
      <c r="J107" s="362">
        <v>99</v>
      </c>
      <c r="K107" s="371" t="e">
        <f t="shared" ca="1" si="39"/>
        <v>#DIV/0!</v>
      </c>
      <c r="L107" s="359" t="e">
        <f ca="1">IF(I107&lt;'Scenario Inputs (SI)'!$D$5,$B$7*((1+$G107)^(J107-1))*$B$2,0)</f>
        <v>#DIV/0!</v>
      </c>
      <c r="M107" s="359" t="e">
        <f ca="1">IF(I107&lt;'Scenario Inputs (SI)'!$D$5,$B$3*$B$7*(1+$G107)^(J107-1),0)</f>
        <v>#DIV/0!</v>
      </c>
      <c r="N107" s="359" t="e">
        <f t="shared" ca="1" si="29"/>
        <v>#DIV/0!</v>
      </c>
      <c r="O107" s="359" t="e">
        <f ca="1">IF(K107&lt;=0,0,-ABS(IF('Scenario Inputs (SI)'!$D$5&gt;'Scenario Calculations'!I107,0,IF('Scenario Inputs (SI)'!$D$5='Scenario Calculations'!I107,'Scenario Calculations'!K107*'Scenario Calculations'!$B$8,'Scenario Calculations'!O106*(1+'Scenario Calculations'!F107)))))</f>
        <v>#DIV/0!</v>
      </c>
      <c r="P107" s="359">
        <f ca="1">IF('Scenario Inputs (SI)'!$D$7="No",0,-IF(I107&lt;'Scenario Inputs (SI)'!$D$5,0,IF('Scenario Inputs (SI)'!$D$6&gt;'Scenario Calculations'!I107,INDEX(Inputs!$D$2:$R$30,29,MATCH('Scenario Calculations'!I107,Inputs!$D$2:$R$2,0)),0))*12)</f>
        <v>0</v>
      </c>
      <c r="Q107" s="359" t="e">
        <f t="shared" ca="1" si="33"/>
        <v>#DIV/0!</v>
      </c>
      <c r="S107" s="372">
        <f ca="1">IFERROR(INDEX('Inflation Rates'!$A$16:$H$138,MATCH('TSP Traditional'!$H108,'Inflation Rates'!$A$16:$A$138,0),8)/INDEX('Inflation Rates'!$A$16:$H$138,MATCH('TSP Traditional'!$H108,'Inflation Rates'!$A$16:$A$138,0)-1,8)-1,S106)</f>
        <v>2.0000000000000018E-2</v>
      </c>
      <c r="T107" s="372">
        <f ca="1">IFERROR(INDEX('Inflation Rates'!$A$16:$H$138,MATCH('TSP Traditional'!$H108,'Inflation Rates'!$A$16:$A$138,0),6)/INDEX('Inflation Rates'!$A$16:$H$138,MATCH('TSP Traditional'!$H108,'Inflation Rates'!$A$16:$A$138,0)-1,6)-1,T106)</f>
        <v>2.0999999999999908E-2</v>
      </c>
      <c r="U107" s="362">
        <f t="shared" ref="U107:V122" ca="1" si="51">U106+1</f>
        <v>2118</v>
      </c>
      <c r="V107" s="362">
        <f t="shared" ca="1" si="51"/>
        <v>218</v>
      </c>
      <c r="W107" s="362">
        <v>99</v>
      </c>
      <c r="X107" s="371" t="e">
        <f t="shared" ca="1" si="41"/>
        <v>#DIV/0!</v>
      </c>
      <c r="Y107" s="359" t="e">
        <f ca="1">IF(V107&lt;'Scenario Inputs (SI)'!$D$5,$B$7*((1+$G107)^(W107-1))*$T$2,0)</f>
        <v>#DIV/0!</v>
      </c>
      <c r="Z107" s="359">
        <v>0</v>
      </c>
      <c r="AA107" s="359" t="e">
        <f t="shared" ca="1" si="30"/>
        <v>#DIV/0!</v>
      </c>
      <c r="AB107" s="359" t="e">
        <f ca="1">IF(X107&lt;=0,0,-ABS(IF('Scenario Inputs (SI)'!$D$5&gt;'Scenario Calculations'!V107,0,IF('Scenario Inputs (SI)'!$D$5='Scenario Calculations'!V107,'Scenario Calculations'!X107*'Scenario Calculations'!$B$8,'Scenario Calculations'!AB106*(1+'Scenario Calculations'!S107)))))</f>
        <v>#DIV/0!</v>
      </c>
      <c r="AC107" s="359" t="e">
        <f t="shared" ca="1" si="31"/>
        <v>#DIV/0!</v>
      </c>
      <c r="AG107" s="372">
        <f>IFERROR(INDEX('Inflation Rates'!$A$16:$H$138,MATCH('IRA Traditional'!$H108,'Inflation Rates'!$A$16:$A$138,0),8)/INDEX('Inflation Rates'!$A$16:$H$138,MATCH('IRA Traditional'!$H108,'Inflation Rates'!$A$16:$A$138,0)-1,8)-1,AG106)</f>
        <v>2.0000000000000018E-2</v>
      </c>
      <c r="AH107" s="372">
        <f>IFERROR(INDEX('Inflation Rates'!$A$16:$H$138,MATCH('IRA Traditional'!$H108,'Inflation Rates'!$A$16:$A$138,0),6)/INDEX('Inflation Rates'!$A$16:$H$138,MATCH('IRA Traditional'!$H108,'Inflation Rates'!$A$16:$A$138,0)-1,6)-1,AH106)</f>
        <v>2.0999999999999908E-2</v>
      </c>
      <c r="AI107" s="362">
        <f t="shared" ref="AI107:AJ122" ca="1" si="52">AI106+1</f>
        <v>2118</v>
      </c>
      <c r="AJ107" s="362">
        <f t="shared" ca="1" si="52"/>
        <v>218</v>
      </c>
      <c r="AK107" s="362">
        <v>99</v>
      </c>
      <c r="AL107" s="371">
        <f t="shared" ca="1" si="43"/>
        <v>0</v>
      </c>
      <c r="AM107" s="359">
        <f ca="1">IF(AJ107&lt;'Scenario Inputs (SI)'!$D$5,$AH$2,0)</f>
        <v>0</v>
      </c>
      <c r="AN107" s="359">
        <v>0</v>
      </c>
      <c r="AO107" s="359">
        <f t="shared" ca="1" si="32"/>
        <v>0</v>
      </c>
      <c r="AP107" s="359">
        <f ca="1">IF(AL107&lt;=0,0,IF(AJ107&lt;60,0,IF(AJ107=60,IF('Scenario Inputs (SI)'!$D$5&lt;=60,-AL107*$AH$7,0),IF(AJ107&lt;'Scenario Inputs (SI)'!$D$5,0,IF(AJ107='Scenario Inputs (SI)'!$D$5,-$AH$7*'Scenario Calculations'!AL107,AP106*(1+AG107))))))</f>
        <v>0</v>
      </c>
      <c r="AQ107" s="359">
        <f t="shared" ca="1" si="34"/>
        <v>0</v>
      </c>
      <c r="AU107" s="372">
        <f ca="1">IFERROR(INDEX('Inflation Rates'!$A$16:$H$138,MATCH('IRA Roth'!$H107,'Inflation Rates'!$A$16:$A$138,0),8)/INDEX('Inflation Rates'!$A$16:$H$138,MATCH('IRA Roth'!$H107,'Inflation Rates'!$A$16:$A$138,0)-1,8)-1,AU106)</f>
        <v>2.0000000000000018E-2</v>
      </c>
      <c r="AV107" s="372">
        <f ca="1">IFERROR(INDEX('Inflation Rates'!$A$16:$H$138,MATCH('IRA Roth'!$H107,'Inflation Rates'!$A$16:$A$138,0),6)/INDEX('Inflation Rates'!$A$16:$H$138,MATCH('IRA Roth'!$H107,'Inflation Rates'!$A$16:$A$138,0)-1,6)-1,AV106)</f>
        <v>2.0999999999999908E-2</v>
      </c>
      <c r="AW107" s="362">
        <f t="shared" ref="AW107:AX122" ca="1" si="53">AW106+1</f>
        <v>2118</v>
      </c>
      <c r="AX107" s="362">
        <f t="shared" ca="1" si="53"/>
        <v>218</v>
      </c>
      <c r="AY107" s="362">
        <v>99</v>
      </c>
      <c r="AZ107" s="371">
        <f t="shared" ca="1" si="45"/>
        <v>0</v>
      </c>
      <c r="BA107" s="359">
        <f ca="1">IF(AX107&lt;'Scenario Inputs (SI)'!$D$5,$AV$2,0)</f>
        <v>0</v>
      </c>
      <c r="BB107" s="359">
        <f t="shared" ca="1" si="35"/>
        <v>0</v>
      </c>
      <c r="BC107" s="359">
        <f t="shared" ca="1" si="36"/>
        <v>0</v>
      </c>
      <c r="BD107" s="359">
        <f ca="1">IF(AZ107&lt;=0,0,IF(AX107&lt;60,0,IF(AX107=60,IF('Scenario Inputs (SI)'!$D$5&lt;=60,-AZ107*$AV$7,0),IF(AX107&lt;'Scenario Inputs (SI)'!$D$5,0,IF(AX107='Scenario Inputs (SI)'!$D$5,-$AV$7*'Scenario Calculations'!AZ107,BD106*(1+AU107))))))</f>
        <v>0</v>
      </c>
      <c r="BE107" s="359">
        <f t="shared" ca="1" si="37"/>
        <v>0</v>
      </c>
    </row>
    <row r="108" spans="6:57" x14ac:dyDescent="0.35">
      <c r="F108" s="372">
        <f ca="1">IFERROR(INDEX('Inflation Rates'!$A$16:$H$138,MATCH('Scenario Calculations'!$H108,'Inflation Rates'!$A$16:$A$138,0),8)/INDEX('Inflation Rates'!$A$16:$H$138,MATCH('Scenario Calculations'!$H108,'Inflation Rates'!$A$16:$A$138,0)-1,8)-1,F107)</f>
        <v>2.0000000000000018E-2</v>
      </c>
      <c r="G108" s="372">
        <f ca="1">IFERROR(INDEX('Inflation Rates'!$A$16:$H$138,MATCH('Scenario Calculations'!$H108,'Inflation Rates'!$A$16:$A$138,0),6)/INDEX('Inflation Rates'!$A$16:$H$138,MATCH('Scenario Calculations'!$H108,'Inflation Rates'!$A$16:$A$138,0)-1,6)-1,G107)</f>
        <v>2.0999999999999908E-2</v>
      </c>
      <c r="H108" s="362">
        <f t="shared" ca="1" si="50"/>
        <v>2119</v>
      </c>
      <c r="I108" s="362">
        <f t="shared" ca="1" si="50"/>
        <v>219</v>
      </c>
      <c r="J108" s="362">
        <v>100</v>
      </c>
      <c r="K108" s="371" t="e">
        <f t="shared" ca="1" si="39"/>
        <v>#DIV/0!</v>
      </c>
      <c r="L108" s="359" t="e">
        <f ca="1">IF(I108&lt;'Scenario Inputs (SI)'!$D$5,$B$7*((1+$G108)^(J108-1))*$B$2,0)</f>
        <v>#DIV/0!</v>
      </c>
      <c r="M108" s="359" t="e">
        <f ca="1">IF(I108&lt;'Scenario Inputs (SI)'!$D$5,$B$3*$B$7*(1+$G108)^(J108-1),0)</f>
        <v>#DIV/0!</v>
      </c>
      <c r="N108" s="359" t="e">
        <f t="shared" ca="1" si="29"/>
        <v>#DIV/0!</v>
      </c>
      <c r="O108" s="359" t="e">
        <f ca="1">IF(K108&lt;=0,0,-ABS(IF('Scenario Inputs (SI)'!$D$5&gt;'Scenario Calculations'!I108,0,IF('Scenario Inputs (SI)'!$D$5='Scenario Calculations'!I108,'Scenario Calculations'!K108*'Scenario Calculations'!$B$8,'Scenario Calculations'!O107*(1+'Scenario Calculations'!F108)))))</f>
        <v>#DIV/0!</v>
      </c>
      <c r="P108" s="359">
        <f ca="1">IF('Scenario Inputs (SI)'!$D$7="No",0,-IF(I108&lt;'Scenario Inputs (SI)'!$D$5,0,IF('Scenario Inputs (SI)'!$D$6&gt;'Scenario Calculations'!I108,INDEX(Inputs!$D$2:$R$30,29,MATCH('Scenario Calculations'!I108,Inputs!$D$2:$R$2,0)),0))*12)</f>
        <v>0</v>
      </c>
      <c r="Q108" s="359" t="e">
        <f t="shared" ca="1" si="33"/>
        <v>#DIV/0!</v>
      </c>
      <c r="S108" s="372">
        <f ca="1">IFERROR(INDEX('Inflation Rates'!$A$16:$H$138,MATCH('TSP Traditional'!$H109,'Inflation Rates'!$A$16:$A$138,0),8)/INDEX('Inflation Rates'!$A$16:$H$138,MATCH('TSP Traditional'!$H109,'Inflation Rates'!$A$16:$A$138,0)-1,8)-1,S107)</f>
        <v>2.0000000000000018E-2</v>
      </c>
      <c r="T108" s="372">
        <f ca="1">IFERROR(INDEX('Inflation Rates'!$A$16:$H$138,MATCH('TSP Traditional'!$H109,'Inflation Rates'!$A$16:$A$138,0),6)/INDEX('Inflation Rates'!$A$16:$H$138,MATCH('TSP Traditional'!$H109,'Inflation Rates'!$A$16:$A$138,0)-1,6)-1,T107)</f>
        <v>2.0999999999999908E-2</v>
      </c>
      <c r="U108" s="362">
        <f t="shared" ca="1" si="51"/>
        <v>2119</v>
      </c>
      <c r="V108" s="362">
        <f t="shared" ca="1" si="51"/>
        <v>219</v>
      </c>
      <c r="W108" s="362">
        <v>100</v>
      </c>
      <c r="X108" s="371" t="e">
        <f t="shared" ca="1" si="41"/>
        <v>#DIV/0!</v>
      </c>
      <c r="Y108" s="359" t="e">
        <f ca="1">IF(V108&lt;'Scenario Inputs (SI)'!$D$5,$B$7*((1+$G108)^(W108-1))*$T$2,0)</f>
        <v>#DIV/0!</v>
      </c>
      <c r="Z108" s="359">
        <v>0</v>
      </c>
      <c r="AA108" s="359" t="e">
        <f t="shared" ca="1" si="30"/>
        <v>#DIV/0!</v>
      </c>
      <c r="AB108" s="359" t="e">
        <f ca="1">IF(X108&lt;=0,0,-ABS(IF('Scenario Inputs (SI)'!$D$5&gt;'Scenario Calculations'!V108,0,IF('Scenario Inputs (SI)'!$D$5='Scenario Calculations'!V108,'Scenario Calculations'!X108*'Scenario Calculations'!$B$8,'Scenario Calculations'!AB107*(1+'Scenario Calculations'!S108)))))</f>
        <v>#DIV/0!</v>
      </c>
      <c r="AC108" s="359" t="e">
        <f t="shared" ca="1" si="31"/>
        <v>#DIV/0!</v>
      </c>
      <c r="AG108" s="372">
        <f>IFERROR(INDEX('Inflation Rates'!$A$16:$H$138,MATCH('IRA Traditional'!$H109,'Inflation Rates'!$A$16:$A$138,0),8)/INDEX('Inflation Rates'!$A$16:$H$138,MATCH('IRA Traditional'!$H109,'Inflation Rates'!$A$16:$A$138,0)-1,8)-1,AG107)</f>
        <v>2.0000000000000018E-2</v>
      </c>
      <c r="AH108" s="372">
        <f>IFERROR(INDEX('Inflation Rates'!$A$16:$H$138,MATCH('IRA Traditional'!$H109,'Inflation Rates'!$A$16:$A$138,0),6)/INDEX('Inflation Rates'!$A$16:$H$138,MATCH('IRA Traditional'!$H109,'Inflation Rates'!$A$16:$A$138,0)-1,6)-1,AH107)</f>
        <v>2.0999999999999908E-2</v>
      </c>
      <c r="AI108" s="362">
        <f t="shared" ca="1" si="52"/>
        <v>2119</v>
      </c>
      <c r="AJ108" s="362">
        <f t="shared" ca="1" si="52"/>
        <v>219</v>
      </c>
      <c r="AK108" s="362">
        <v>100</v>
      </c>
      <c r="AL108" s="371">
        <f t="shared" ca="1" si="43"/>
        <v>0</v>
      </c>
      <c r="AM108" s="359">
        <f ca="1">IF(AJ108&lt;'Scenario Inputs (SI)'!$D$5,$AH$2,0)</f>
        <v>0</v>
      </c>
      <c r="AN108" s="359">
        <v>0</v>
      </c>
      <c r="AO108" s="359">
        <f t="shared" ca="1" si="32"/>
        <v>0</v>
      </c>
      <c r="AP108" s="359">
        <f ca="1">IF(AL108&lt;=0,0,IF(AJ108&lt;60,0,IF(AJ108=60,IF('Scenario Inputs (SI)'!$D$5&lt;=60,-AL108*$AH$7,0),IF(AJ108&lt;'Scenario Inputs (SI)'!$D$5,0,IF(AJ108='Scenario Inputs (SI)'!$D$5,-$AH$7*'Scenario Calculations'!AL108,AP107*(1+AG108))))))</f>
        <v>0</v>
      </c>
      <c r="AQ108" s="359">
        <f t="shared" ca="1" si="34"/>
        <v>0</v>
      </c>
      <c r="AU108" s="372">
        <f ca="1">IFERROR(INDEX('Inflation Rates'!$A$16:$H$138,MATCH('IRA Roth'!$H108,'Inflation Rates'!$A$16:$A$138,0),8)/INDEX('Inflation Rates'!$A$16:$H$138,MATCH('IRA Roth'!$H108,'Inflation Rates'!$A$16:$A$138,0)-1,8)-1,AU107)</f>
        <v>2.0000000000000018E-2</v>
      </c>
      <c r="AV108" s="372">
        <f ca="1">IFERROR(INDEX('Inflation Rates'!$A$16:$H$138,MATCH('IRA Roth'!$H108,'Inflation Rates'!$A$16:$A$138,0),6)/INDEX('Inflation Rates'!$A$16:$H$138,MATCH('IRA Roth'!$H108,'Inflation Rates'!$A$16:$A$138,0)-1,6)-1,AV107)</f>
        <v>2.0999999999999908E-2</v>
      </c>
      <c r="AW108" s="362">
        <f t="shared" ca="1" si="53"/>
        <v>2119</v>
      </c>
      <c r="AX108" s="362">
        <f t="shared" ca="1" si="53"/>
        <v>219</v>
      </c>
      <c r="AY108" s="362">
        <v>100</v>
      </c>
      <c r="AZ108" s="371">
        <f t="shared" ca="1" si="45"/>
        <v>0</v>
      </c>
      <c r="BA108" s="359">
        <f ca="1">IF(AX108&lt;'Scenario Inputs (SI)'!$D$5,$AV$2,0)</f>
        <v>0</v>
      </c>
      <c r="BB108" s="359">
        <f t="shared" ca="1" si="35"/>
        <v>0</v>
      </c>
      <c r="BC108" s="359">
        <f t="shared" ca="1" si="36"/>
        <v>0</v>
      </c>
      <c r="BD108" s="359">
        <f ca="1">IF(AZ108&lt;=0,0,IF(AX108&lt;60,0,IF(AX108=60,IF('Scenario Inputs (SI)'!$D$5&lt;=60,-AZ108*$AV$7,0),IF(AX108&lt;'Scenario Inputs (SI)'!$D$5,0,IF(AX108='Scenario Inputs (SI)'!$D$5,-$AV$7*'Scenario Calculations'!AZ108,BD107*(1+AU108))))))</f>
        <v>0</v>
      </c>
      <c r="BE108" s="359">
        <f t="shared" ca="1" si="37"/>
        <v>0</v>
      </c>
    </row>
    <row r="109" spans="6:57" x14ac:dyDescent="0.35">
      <c r="F109" s="372">
        <f ca="1">IFERROR(INDEX('Inflation Rates'!$A$16:$H$138,MATCH('Scenario Calculations'!$H109,'Inflation Rates'!$A$16:$A$138,0),8)/INDEX('Inflation Rates'!$A$16:$H$138,MATCH('Scenario Calculations'!$H109,'Inflation Rates'!$A$16:$A$138,0)-1,8)-1,F108)</f>
        <v>2.0000000000000018E-2</v>
      </c>
      <c r="G109" s="372">
        <f ca="1">IFERROR(INDEX('Inflation Rates'!$A$16:$H$138,MATCH('Scenario Calculations'!$H109,'Inflation Rates'!$A$16:$A$138,0),6)/INDEX('Inflation Rates'!$A$16:$H$138,MATCH('Scenario Calculations'!$H109,'Inflation Rates'!$A$16:$A$138,0)-1,6)-1,G108)</f>
        <v>2.0999999999999908E-2</v>
      </c>
      <c r="H109" s="362">
        <f t="shared" ca="1" si="50"/>
        <v>2120</v>
      </c>
      <c r="I109" s="362">
        <f t="shared" ca="1" si="50"/>
        <v>220</v>
      </c>
      <c r="J109" s="362">
        <v>101</v>
      </c>
      <c r="K109" s="371" t="e">
        <f t="shared" ca="1" si="39"/>
        <v>#DIV/0!</v>
      </c>
      <c r="L109" s="359" t="e">
        <f ca="1">IF(I109&lt;'Scenario Inputs (SI)'!$D$5,$B$7*((1+$G109)^(J109-1))*$B$2,0)</f>
        <v>#DIV/0!</v>
      </c>
      <c r="M109" s="359" t="e">
        <f ca="1">IF(I109&lt;'Scenario Inputs (SI)'!$D$5,$B$3*$B$7*(1+$G109)^(J109-1),0)</f>
        <v>#DIV/0!</v>
      </c>
      <c r="N109" s="359" t="e">
        <f t="shared" ca="1" si="29"/>
        <v>#DIV/0!</v>
      </c>
      <c r="O109" s="359" t="e">
        <f ca="1">IF(K109&lt;=0,0,-ABS(IF('Scenario Inputs (SI)'!$D$5&gt;'Scenario Calculations'!I109,0,IF('Scenario Inputs (SI)'!$D$5='Scenario Calculations'!I109,'Scenario Calculations'!K109*'Scenario Calculations'!$B$8,'Scenario Calculations'!O108*(1+'Scenario Calculations'!F109)))))</f>
        <v>#DIV/0!</v>
      </c>
      <c r="P109" s="359">
        <f ca="1">IF('Scenario Inputs (SI)'!$D$7="No",0,-IF(I109&lt;'Scenario Inputs (SI)'!$D$5,0,IF('Scenario Inputs (SI)'!$D$6&gt;'Scenario Calculations'!I109,INDEX(Inputs!$D$2:$R$30,29,MATCH('Scenario Calculations'!I109,Inputs!$D$2:$R$2,0)),0))*12)</f>
        <v>0</v>
      </c>
      <c r="Q109" s="359" t="e">
        <f t="shared" ca="1" si="33"/>
        <v>#DIV/0!</v>
      </c>
      <c r="S109" s="372">
        <f ca="1">IFERROR(INDEX('Inflation Rates'!$A$16:$H$138,MATCH('TSP Traditional'!$H110,'Inflation Rates'!$A$16:$A$138,0),8)/INDEX('Inflation Rates'!$A$16:$H$138,MATCH('TSP Traditional'!$H110,'Inflation Rates'!$A$16:$A$138,0)-1,8)-1,S108)</f>
        <v>2.0000000000000018E-2</v>
      </c>
      <c r="T109" s="372">
        <f ca="1">IFERROR(INDEX('Inflation Rates'!$A$16:$H$138,MATCH('TSP Traditional'!$H110,'Inflation Rates'!$A$16:$A$138,0),6)/INDEX('Inflation Rates'!$A$16:$H$138,MATCH('TSP Traditional'!$H110,'Inflation Rates'!$A$16:$A$138,0)-1,6)-1,T108)</f>
        <v>2.0999999999999908E-2</v>
      </c>
      <c r="U109" s="362">
        <f t="shared" ca="1" si="51"/>
        <v>2120</v>
      </c>
      <c r="V109" s="362">
        <f t="shared" ca="1" si="51"/>
        <v>220</v>
      </c>
      <c r="W109" s="362">
        <v>101</v>
      </c>
      <c r="X109" s="371" t="e">
        <f t="shared" ca="1" si="41"/>
        <v>#DIV/0!</v>
      </c>
      <c r="Y109" s="359" t="e">
        <f ca="1">IF(V109&lt;'Scenario Inputs (SI)'!$D$5,$B$7*((1+$G109)^(W109-1))*$T$2,0)</f>
        <v>#DIV/0!</v>
      </c>
      <c r="Z109" s="359">
        <v>0</v>
      </c>
      <c r="AA109" s="359" t="e">
        <f t="shared" ca="1" si="30"/>
        <v>#DIV/0!</v>
      </c>
      <c r="AB109" s="359" t="e">
        <f ca="1">IF(X109&lt;=0,0,-ABS(IF('Scenario Inputs (SI)'!$D$5&gt;'Scenario Calculations'!V109,0,IF('Scenario Inputs (SI)'!$D$5='Scenario Calculations'!V109,'Scenario Calculations'!X109*'Scenario Calculations'!$B$8,'Scenario Calculations'!AB108*(1+'Scenario Calculations'!S109)))))</f>
        <v>#DIV/0!</v>
      </c>
      <c r="AC109" s="359" t="e">
        <f t="shared" ca="1" si="31"/>
        <v>#DIV/0!</v>
      </c>
      <c r="AG109" s="372">
        <f>IFERROR(INDEX('Inflation Rates'!$A$16:$H$138,MATCH('IRA Traditional'!$H110,'Inflation Rates'!$A$16:$A$138,0),8)/INDEX('Inflation Rates'!$A$16:$H$138,MATCH('IRA Traditional'!$H110,'Inflation Rates'!$A$16:$A$138,0)-1,8)-1,AG108)</f>
        <v>2.0000000000000018E-2</v>
      </c>
      <c r="AH109" s="372">
        <f>IFERROR(INDEX('Inflation Rates'!$A$16:$H$138,MATCH('IRA Traditional'!$H110,'Inflation Rates'!$A$16:$A$138,0),6)/INDEX('Inflation Rates'!$A$16:$H$138,MATCH('IRA Traditional'!$H110,'Inflation Rates'!$A$16:$A$138,0)-1,6)-1,AH108)</f>
        <v>2.0999999999999908E-2</v>
      </c>
      <c r="AI109" s="362">
        <f t="shared" ca="1" si="52"/>
        <v>2120</v>
      </c>
      <c r="AJ109" s="362">
        <f t="shared" ca="1" si="52"/>
        <v>220</v>
      </c>
      <c r="AK109" s="362">
        <v>101</v>
      </c>
      <c r="AL109" s="371">
        <f t="shared" ca="1" si="43"/>
        <v>0</v>
      </c>
      <c r="AM109" s="359">
        <f ca="1">IF(AJ109&lt;'Scenario Inputs (SI)'!$D$5,$AH$2,0)</f>
        <v>0</v>
      </c>
      <c r="AN109" s="359">
        <v>0</v>
      </c>
      <c r="AO109" s="359">
        <f t="shared" ca="1" si="32"/>
        <v>0</v>
      </c>
      <c r="AP109" s="359">
        <f ca="1">IF(AL109&lt;=0,0,IF(AJ109&lt;60,0,IF(AJ109=60,IF('Scenario Inputs (SI)'!$D$5&lt;=60,-AL109*$AH$7,0),IF(AJ109&lt;'Scenario Inputs (SI)'!$D$5,0,IF(AJ109='Scenario Inputs (SI)'!$D$5,-$AH$7*'Scenario Calculations'!AL109,AP108*(1+AG109))))))</f>
        <v>0</v>
      </c>
      <c r="AQ109" s="359">
        <f t="shared" ca="1" si="34"/>
        <v>0</v>
      </c>
      <c r="AU109" s="372">
        <f ca="1">IFERROR(INDEX('Inflation Rates'!$A$16:$H$138,MATCH('IRA Roth'!$H109,'Inflation Rates'!$A$16:$A$138,0),8)/INDEX('Inflation Rates'!$A$16:$H$138,MATCH('IRA Roth'!$H109,'Inflation Rates'!$A$16:$A$138,0)-1,8)-1,AU108)</f>
        <v>2.0000000000000018E-2</v>
      </c>
      <c r="AV109" s="372">
        <f ca="1">IFERROR(INDEX('Inflation Rates'!$A$16:$H$138,MATCH('IRA Roth'!$H109,'Inflation Rates'!$A$16:$A$138,0),6)/INDEX('Inflation Rates'!$A$16:$H$138,MATCH('IRA Roth'!$H109,'Inflation Rates'!$A$16:$A$138,0)-1,6)-1,AV108)</f>
        <v>2.0999999999999908E-2</v>
      </c>
      <c r="AW109" s="362">
        <f t="shared" ca="1" si="53"/>
        <v>2120</v>
      </c>
      <c r="AX109" s="362">
        <f t="shared" ca="1" si="53"/>
        <v>220</v>
      </c>
      <c r="AY109" s="362">
        <v>101</v>
      </c>
      <c r="AZ109" s="371">
        <f t="shared" ca="1" si="45"/>
        <v>0</v>
      </c>
      <c r="BA109" s="359">
        <f ca="1">IF(AX109&lt;'Scenario Inputs (SI)'!$D$5,$AV$2,0)</f>
        <v>0</v>
      </c>
      <c r="BB109" s="359">
        <f t="shared" ca="1" si="35"/>
        <v>0</v>
      </c>
      <c r="BC109" s="359">
        <f t="shared" ca="1" si="36"/>
        <v>0</v>
      </c>
      <c r="BD109" s="359">
        <f ca="1">IF(AZ109&lt;=0,0,IF(AX109&lt;60,0,IF(AX109=60,IF('Scenario Inputs (SI)'!$D$5&lt;=60,-AZ109*$AV$7,0),IF(AX109&lt;'Scenario Inputs (SI)'!$D$5,0,IF(AX109='Scenario Inputs (SI)'!$D$5,-$AV$7*'Scenario Calculations'!AZ109,BD108*(1+AU109))))))</f>
        <v>0</v>
      </c>
      <c r="BE109" s="359">
        <f t="shared" ca="1" si="37"/>
        <v>0</v>
      </c>
    </row>
    <row r="110" spans="6:57" x14ac:dyDescent="0.35">
      <c r="F110" s="372">
        <f ca="1">IFERROR(INDEX('Inflation Rates'!$A$16:$H$138,MATCH('Scenario Calculations'!$H110,'Inflation Rates'!$A$16:$A$138,0),8)/INDEX('Inflation Rates'!$A$16:$H$138,MATCH('Scenario Calculations'!$H110,'Inflation Rates'!$A$16:$A$138,0)-1,8)-1,F109)</f>
        <v>2.0000000000000018E-2</v>
      </c>
      <c r="G110" s="372">
        <f ca="1">IFERROR(INDEX('Inflation Rates'!$A$16:$H$138,MATCH('Scenario Calculations'!$H110,'Inflation Rates'!$A$16:$A$138,0),6)/INDEX('Inflation Rates'!$A$16:$H$138,MATCH('Scenario Calculations'!$H110,'Inflation Rates'!$A$16:$A$138,0)-1,6)-1,G109)</f>
        <v>2.0999999999999908E-2</v>
      </c>
      <c r="H110" s="362">
        <f t="shared" ca="1" si="50"/>
        <v>2121</v>
      </c>
      <c r="I110" s="362">
        <f t="shared" ca="1" si="50"/>
        <v>221</v>
      </c>
      <c r="J110" s="362">
        <v>102</v>
      </c>
      <c r="K110" s="371" t="e">
        <f t="shared" ca="1" si="39"/>
        <v>#DIV/0!</v>
      </c>
      <c r="L110" s="359" t="e">
        <f ca="1">IF(I110&lt;'Scenario Inputs (SI)'!$D$5,$B$7*((1+$G110)^(J110-1))*$B$2,0)</f>
        <v>#DIV/0!</v>
      </c>
      <c r="M110" s="359" t="e">
        <f ca="1">IF(I110&lt;'Scenario Inputs (SI)'!$D$5,$B$3*$B$7*(1+$G110)^(J110-1),0)</f>
        <v>#DIV/0!</v>
      </c>
      <c r="N110" s="359" t="e">
        <f t="shared" ca="1" si="29"/>
        <v>#DIV/0!</v>
      </c>
      <c r="O110" s="359" t="e">
        <f ca="1">IF(K110&lt;=0,0,-ABS(IF('Scenario Inputs (SI)'!$D$5&gt;'Scenario Calculations'!I110,0,IF('Scenario Inputs (SI)'!$D$5='Scenario Calculations'!I110,'Scenario Calculations'!K110*'Scenario Calculations'!$B$8,'Scenario Calculations'!O109*(1+'Scenario Calculations'!F110)))))</f>
        <v>#DIV/0!</v>
      </c>
      <c r="P110" s="359">
        <f ca="1">IF('Scenario Inputs (SI)'!$D$7="No",0,-IF(I110&lt;'Scenario Inputs (SI)'!$D$5,0,IF('Scenario Inputs (SI)'!$D$6&gt;'Scenario Calculations'!I110,INDEX(Inputs!$D$2:$R$30,29,MATCH('Scenario Calculations'!I110,Inputs!$D$2:$R$2,0)),0))*12)</f>
        <v>0</v>
      </c>
      <c r="Q110" s="359" t="e">
        <f t="shared" ca="1" si="33"/>
        <v>#DIV/0!</v>
      </c>
      <c r="S110" s="372">
        <f ca="1">IFERROR(INDEX('Inflation Rates'!$A$16:$H$138,MATCH('TSP Traditional'!$H111,'Inflation Rates'!$A$16:$A$138,0),8)/INDEX('Inflation Rates'!$A$16:$H$138,MATCH('TSP Traditional'!$H111,'Inflation Rates'!$A$16:$A$138,0)-1,8)-1,S109)</f>
        <v>2.0000000000000018E-2</v>
      </c>
      <c r="T110" s="372">
        <f ca="1">IFERROR(INDEX('Inflation Rates'!$A$16:$H$138,MATCH('TSP Traditional'!$H111,'Inflation Rates'!$A$16:$A$138,0),6)/INDEX('Inflation Rates'!$A$16:$H$138,MATCH('TSP Traditional'!$H111,'Inflation Rates'!$A$16:$A$138,0)-1,6)-1,T109)</f>
        <v>2.0999999999999908E-2</v>
      </c>
      <c r="U110" s="362">
        <f t="shared" ca="1" si="51"/>
        <v>2121</v>
      </c>
      <c r="V110" s="362">
        <f t="shared" ca="1" si="51"/>
        <v>221</v>
      </c>
      <c r="W110" s="362">
        <v>102</v>
      </c>
      <c r="X110" s="371" t="e">
        <f t="shared" ca="1" si="41"/>
        <v>#DIV/0!</v>
      </c>
      <c r="Y110" s="359" t="e">
        <f ca="1">IF(V110&lt;'Scenario Inputs (SI)'!$D$5,$B$7*((1+$G110)^(W110-1))*$T$2,0)</f>
        <v>#DIV/0!</v>
      </c>
      <c r="Z110" s="359">
        <v>0</v>
      </c>
      <c r="AA110" s="359" t="e">
        <f t="shared" ca="1" si="30"/>
        <v>#DIV/0!</v>
      </c>
      <c r="AB110" s="359" t="e">
        <f ca="1">IF(X110&lt;=0,0,-ABS(IF('Scenario Inputs (SI)'!$D$5&gt;'Scenario Calculations'!V110,0,IF('Scenario Inputs (SI)'!$D$5='Scenario Calculations'!V110,'Scenario Calculations'!X110*'Scenario Calculations'!$B$8,'Scenario Calculations'!AB109*(1+'Scenario Calculations'!S110)))))</f>
        <v>#DIV/0!</v>
      </c>
      <c r="AC110" s="359" t="e">
        <f t="shared" ca="1" si="31"/>
        <v>#DIV/0!</v>
      </c>
      <c r="AG110" s="372">
        <f>IFERROR(INDEX('Inflation Rates'!$A$16:$H$138,MATCH('IRA Traditional'!$H111,'Inflation Rates'!$A$16:$A$138,0),8)/INDEX('Inflation Rates'!$A$16:$H$138,MATCH('IRA Traditional'!$H111,'Inflation Rates'!$A$16:$A$138,0)-1,8)-1,AG109)</f>
        <v>2.0000000000000018E-2</v>
      </c>
      <c r="AH110" s="372">
        <f>IFERROR(INDEX('Inflation Rates'!$A$16:$H$138,MATCH('IRA Traditional'!$H111,'Inflation Rates'!$A$16:$A$138,0),6)/INDEX('Inflation Rates'!$A$16:$H$138,MATCH('IRA Traditional'!$H111,'Inflation Rates'!$A$16:$A$138,0)-1,6)-1,AH109)</f>
        <v>2.0999999999999908E-2</v>
      </c>
      <c r="AI110" s="362">
        <f t="shared" ca="1" si="52"/>
        <v>2121</v>
      </c>
      <c r="AJ110" s="362">
        <f t="shared" ca="1" si="52"/>
        <v>221</v>
      </c>
      <c r="AK110" s="362">
        <v>102</v>
      </c>
      <c r="AL110" s="371">
        <f t="shared" ca="1" si="43"/>
        <v>0</v>
      </c>
      <c r="AM110" s="359">
        <f ca="1">IF(AJ110&lt;'Scenario Inputs (SI)'!$D$5,$AH$2,0)</f>
        <v>0</v>
      </c>
      <c r="AN110" s="359">
        <v>0</v>
      </c>
      <c r="AO110" s="359">
        <f t="shared" ca="1" si="32"/>
        <v>0</v>
      </c>
      <c r="AP110" s="359">
        <f ca="1">IF(AL110&lt;=0,0,IF(AJ110&lt;60,0,IF(AJ110=60,IF('Scenario Inputs (SI)'!$D$5&lt;=60,-AL110*$AH$7,0),IF(AJ110&lt;'Scenario Inputs (SI)'!$D$5,0,IF(AJ110='Scenario Inputs (SI)'!$D$5,-$AH$7*'Scenario Calculations'!AL110,AP109*(1+AG110))))))</f>
        <v>0</v>
      </c>
      <c r="AQ110" s="359">
        <f t="shared" ca="1" si="34"/>
        <v>0</v>
      </c>
      <c r="AU110" s="372">
        <f ca="1">IFERROR(INDEX('Inflation Rates'!$A$16:$H$138,MATCH('IRA Roth'!$H110,'Inflation Rates'!$A$16:$A$138,0),8)/INDEX('Inflation Rates'!$A$16:$H$138,MATCH('IRA Roth'!$H110,'Inflation Rates'!$A$16:$A$138,0)-1,8)-1,AU109)</f>
        <v>2.0000000000000018E-2</v>
      </c>
      <c r="AV110" s="372">
        <f ca="1">IFERROR(INDEX('Inflation Rates'!$A$16:$H$138,MATCH('IRA Roth'!$H110,'Inflation Rates'!$A$16:$A$138,0),6)/INDEX('Inflation Rates'!$A$16:$H$138,MATCH('IRA Roth'!$H110,'Inflation Rates'!$A$16:$A$138,0)-1,6)-1,AV109)</f>
        <v>2.0999999999999908E-2</v>
      </c>
      <c r="AW110" s="362">
        <f t="shared" ca="1" si="53"/>
        <v>2121</v>
      </c>
      <c r="AX110" s="362">
        <f t="shared" ca="1" si="53"/>
        <v>221</v>
      </c>
      <c r="AY110" s="362">
        <v>102</v>
      </c>
      <c r="AZ110" s="371">
        <f t="shared" ca="1" si="45"/>
        <v>0</v>
      </c>
      <c r="BA110" s="359">
        <f ca="1">IF(AX110&lt;'Scenario Inputs (SI)'!$D$5,$AV$2,0)</f>
        <v>0</v>
      </c>
      <c r="BB110" s="359">
        <f t="shared" ca="1" si="35"/>
        <v>0</v>
      </c>
      <c r="BC110" s="359">
        <f t="shared" ca="1" si="36"/>
        <v>0</v>
      </c>
      <c r="BD110" s="359">
        <f ca="1">IF(AZ110&lt;=0,0,IF(AX110&lt;60,0,IF(AX110=60,IF('Scenario Inputs (SI)'!$D$5&lt;=60,-AZ110*$AV$7,0),IF(AX110&lt;'Scenario Inputs (SI)'!$D$5,0,IF(AX110='Scenario Inputs (SI)'!$D$5,-$AV$7*'Scenario Calculations'!AZ110,BD109*(1+AU110))))))</f>
        <v>0</v>
      </c>
      <c r="BE110" s="359">
        <f t="shared" ca="1" si="37"/>
        <v>0</v>
      </c>
    </row>
    <row r="111" spans="6:57" x14ac:dyDescent="0.35">
      <c r="F111" s="372">
        <f ca="1">IFERROR(INDEX('Inflation Rates'!$A$16:$H$138,MATCH('Scenario Calculations'!$H111,'Inflation Rates'!$A$16:$A$138,0),8)/INDEX('Inflation Rates'!$A$16:$H$138,MATCH('Scenario Calculations'!$H111,'Inflation Rates'!$A$16:$A$138,0)-1,8)-1,F110)</f>
        <v>2.0000000000000018E-2</v>
      </c>
      <c r="G111" s="372">
        <f ca="1">IFERROR(INDEX('Inflation Rates'!$A$16:$H$138,MATCH('Scenario Calculations'!$H111,'Inflation Rates'!$A$16:$A$138,0),6)/INDEX('Inflation Rates'!$A$16:$H$138,MATCH('Scenario Calculations'!$H111,'Inflation Rates'!$A$16:$A$138,0)-1,6)-1,G110)</f>
        <v>2.0999999999999908E-2</v>
      </c>
      <c r="H111" s="362">
        <f t="shared" ca="1" si="50"/>
        <v>2122</v>
      </c>
      <c r="I111" s="362">
        <f t="shared" ca="1" si="50"/>
        <v>222</v>
      </c>
      <c r="J111" s="362">
        <v>103</v>
      </c>
      <c r="K111" s="371" t="e">
        <f t="shared" ca="1" si="39"/>
        <v>#DIV/0!</v>
      </c>
      <c r="L111" s="359" t="e">
        <f ca="1">IF(I111&lt;'Scenario Inputs (SI)'!$D$5,$B$7*((1+$G111)^(J111-1))*$B$2,0)</f>
        <v>#DIV/0!</v>
      </c>
      <c r="M111" s="359" t="e">
        <f ca="1">IF(I111&lt;'Scenario Inputs (SI)'!$D$5,$B$3*$B$7*(1+$G111)^(J111-1),0)</f>
        <v>#DIV/0!</v>
      </c>
      <c r="N111" s="359" t="e">
        <f t="shared" ca="1" si="29"/>
        <v>#DIV/0!</v>
      </c>
      <c r="O111" s="359" t="e">
        <f ca="1">IF(K111&lt;=0,0,-ABS(IF('Scenario Inputs (SI)'!$D$5&gt;'Scenario Calculations'!I111,0,IF('Scenario Inputs (SI)'!$D$5='Scenario Calculations'!I111,'Scenario Calculations'!K111*'Scenario Calculations'!$B$8,'Scenario Calculations'!O110*(1+'Scenario Calculations'!F111)))))</f>
        <v>#DIV/0!</v>
      </c>
      <c r="P111" s="359">
        <f ca="1">IF('Scenario Inputs (SI)'!$D$7="No",0,-IF(I111&lt;'Scenario Inputs (SI)'!$D$5,0,IF('Scenario Inputs (SI)'!$D$6&gt;'Scenario Calculations'!I111,INDEX(Inputs!$D$2:$R$30,29,MATCH('Scenario Calculations'!I111,Inputs!$D$2:$R$2,0)),0))*12)</f>
        <v>0</v>
      </c>
      <c r="Q111" s="359" t="e">
        <f t="shared" ca="1" si="33"/>
        <v>#DIV/0!</v>
      </c>
      <c r="S111" s="372">
        <f ca="1">IFERROR(INDEX('Inflation Rates'!$A$16:$H$138,MATCH('TSP Traditional'!$H112,'Inflation Rates'!$A$16:$A$138,0),8)/INDEX('Inflation Rates'!$A$16:$H$138,MATCH('TSP Traditional'!$H112,'Inflation Rates'!$A$16:$A$138,0)-1,8)-1,S110)</f>
        <v>2.0000000000000018E-2</v>
      </c>
      <c r="T111" s="372">
        <f ca="1">IFERROR(INDEX('Inflation Rates'!$A$16:$H$138,MATCH('TSP Traditional'!$H112,'Inflation Rates'!$A$16:$A$138,0),6)/INDEX('Inflation Rates'!$A$16:$H$138,MATCH('TSP Traditional'!$H112,'Inflation Rates'!$A$16:$A$138,0)-1,6)-1,T110)</f>
        <v>2.0999999999999908E-2</v>
      </c>
      <c r="U111" s="362">
        <f t="shared" ca="1" si="51"/>
        <v>2122</v>
      </c>
      <c r="V111" s="362">
        <f t="shared" ca="1" si="51"/>
        <v>222</v>
      </c>
      <c r="W111" s="362">
        <v>103</v>
      </c>
      <c r="X111" s="371" t="e">
        <f t="shared" ca="1" si="41"/>
        <v>#DIV/0!</v>
      </c>
      <c r="Y111" s="359" t="e">
        <f ca="1">IF(V111&lt;'Scenario Inputs (SI)'!$D$5,$B$7*((1+$G111)^(W111-1))*$T$2,0)</f>
        <v>#DIV/0!</v>
      </c>
      <c r="Z111" s="359">
        <v>0</v>
      </c>
      <c r="AA111" s="359" t="e">
        <f t="shared" ca="1" si="30"/>
        <v>#DIV/0!</v>
      </c>
      <c r="AB111" s="359" t="e">
        <f ca="1">IF(X111&lt;=0,0,-ABS(IF('Scenario Inputs (SI)'!$D$5&gt;'Scenario Calculations'!V111,0,IF('Scenario Inputs (SI)'!$D$5='Scenario Calculations'!V111,'Scenario Calculations'!X111*'Scenario Calculations'!$B$8,'Scenario Calculations'!AB110*(1+'Scenario Calculations'!S111)))))</f>
        <v>#DIV/0!</v>
      </c>
      <c r="AC111" s="359" t="e">
        <f t="shared" ca="1" si="31"/>
        <v>#DIV/0!</v>
      </c>
      <c r="AG111" s="372">
        <f>IFERROR(INDEX('Inflation Rates'!$A$16:$H$138,MATCH('IRA Traditional'!$H112,'Inflation Rates'!$A$16:$A$138,0),8)/INDEX('Inflation Rates'!$A$16:$H$138,MATCH('IRA Traditional'!$H112,'Inflation Rates'!$A$16:$A$138,0)-1,8)-1,AG110)</f>
        <v>2.0000000000000018E-2</v>
      </c>
      <c r="AH111" s="372">
        <f>IFERROR(INDEX('Inflation Rates'!$A$16:$H$138,MATCH('IRA Traditional'!$H112,'Inflation Rates'!$A$16:$A$138,0),6)/INDEX('Inflation Rates'!$A$16:$H$138,MATCH('IRA Traditional'!$H112,'Inflation Rates'!$A$16:$A$138,0)-1,6)-1,AH110)</f>
        <v>2.0999999999999908E-2</v>
      </c>
      <c r="AI111" s="362">
        <f t="shared" ca="1" si="52"/>
        <v>2122</v>
      </c>
      <c r="AJ111" s="362">
        <f t="shared" ca="1" si="52"/>
        <v>222</v>
      </c>
      <c r="AK111" s="362">
        <v>103</v>
      </c>
      <c r="AL111" s="371">
        <f t="shared" ca="1" si="43"/>
        <v>0</v>
      </c>
      <c r="AM111" s="359">
        <f ca="1">IF(AJ111&lt;'Scenario Inputs (SI)'!$D$5,$AH$2,0)</f>
        <v>0</v>
      </c>
      <c r="AN111" s="359">
        <v>0</v>
      </c>
      <c r="AO111" s="359">
        <f t="shared" ca="1" si="32"/>
        <v>0</v>
      </c>
      <c r="AP111" s="359">
        <f ca="1">IF(AL111&lt;=0,0,IF(AJ111&lt;60,0,IF(AJ111=60,IF('Scenario Inputs (SI)'!$D$5&lt;=60,-AL111*$AH$7,0),IF(AJ111&lt;'Scenario Inputs (SI)'!$D$5,0,IF(AJ111='Scenario Inputs (SI)'!$D$5,-$AH$7*'Scenario Calculations'!AL111,AP110*(1+AG111))))))</f>
        <v>0</v>
      </c>
      <c r="AQ111" s="359">
        <f t="shared" ca="1" si="34"/>
        <v>0</v>
      </c>
      <c r="AU111" s="372">
        <f ca="1">IFERROR(INDEX('Inflation Rates'!$A$16:$H$138,MATCH('IRA Roth'!$H111,'Inflation Rates'!$A$16:$A$138,0),8)/INDEX('Inflation Rates'!$A$16:$H$138,MATCH('IRA Roth'!$H111,'Inflation Rates'!$A$16:$A$138,0)-1,8)-1,AU110)</f>
        <v>2.0000000000000018E-2</v>
      </c>
      <c r="AV111" s="372">
        <f ca="1">IFERROR(INDEX('Inflation Rates'!$A$16:$H$138,MATCH('IRA Roth'!$H111,'Inflation Rates'!$A$16:$A$138,0),6)/INDEX('Inflation Rates'!$A$16:$H$138,MATCH('IRA Roth'!$H111,'Inflation Rates'!$A$16:$A$138,0)-1,6)-1,AV110)</f>
        <v>2.0999999999999908E-2</v>
      </c>
      <c r="AW111" s="362">
        <f t="shared" ca="1" si="53"/>
        <v>2122</v>
      </c>
      <c r="AX111" s="362">
        <f t="shared" ca="1" si="53"/>
        <v>222</v>
      </c>
      <c r="AY111" s="362">
        <v>103</v>
      </c>
      <c r="AZ111" s="371">
        <f t="shared" ca="1" si="45"/>
        <v>0</v>
      </c>
      <c r="BA111" s="359">
        <f ca="1">IF(AX111&lt;'Scenario Inputs (SI)'!$D$5,$AV$2,0)</f>
        <v>0</v>
      </c>
      <c r="BB111" s="359">
        <f t="shared" ca="1" si="35"/>
        <v>0</v>
      </c>
      <c r="BC111" s="359">
        <f t="shared" ca="1" si="36"/>
        <v>0</v>
      </c>
      <c r="BD111" s="359">
        <f ca="1">IF(AZ111&lt;=0,0,IF(AX111&lt;60,0,IF(AX111=60,IF('Scenario Inputs (SI)'!$D$5&lt;=60,-AZ111*$AV$7,0),IF(AX111&lt;'Scenario Inputs (SI)'!$D$5,0,IF(AX111='Scenario Inputs (SI)'!$D$5,-$AV$7*'Scenario Calculations'!AZ111,BD110*(1+AU111))))))</f>
        <v>0</v>
      </c>
      <c r="BE111" s="359">
        <f t="shared" ca="1" si="37"/>
        <v>0</v>
      </c>
    </row>
    <row r="112" spans="6:57" x14ac:dyDescent="0.35">
      <c r="F112" s="372">
        <f ca="1">IFERROR(INDEX('Inflation Rates'!$A$16:$H$138,MATCH('Scenario Calculations'!$H112,'Inflation Rates'!$A$16:$A$138,0),8)/INDEX('Inflation Rates'!$A$16:$H$138,MATCH('Scenario Calculations'!$H112,'Inflation Rates'!$A$16:$A$138,0)-1,8)-1,F111)</f>
        <v>2.0000000000000018E-2</v>
      </c>
      <c r="G112" s="372">
        <f ca="1">IFERROR(INDEX('Inflation Rates'!$A$16:$H$138,MATCH('Scenario Calculations'!$H112,'Inflation Rates'!$A$16:$A$138,0),6)/INDEX('Inflation Rates'!$A$16:$H$138,MATCH('Scenario Calculations'!$H112,'Inflation Rates'!$A$16:$A$138,0)-1,6)-1,G111)</f>
        <v>2.0999999999999908E-2</v>
      </c>
      <c r="H112" s="362">
        <f t="shared" ca="1" si="50"/>
        <v>2123</v>
      </c>
      <c r="I112" s="362">
        <f t="shared" ca="1" si="50"/>
        <v>223</v>
      </c>
      <c r="J112" s="362">
        <v>104</v>
      </c>
      <c r="K112" s="371" t="e">
        <f t="shared" ca="1" si="39"/>
        <v>#DIV/0!</v>
      </c>
      <c r="L112" s="359" t="e">
        <f ca="1">IF(I112&lt;'Scenario Inputs (SI)'!$D$5,$B$7*((1+$G112)^(J112-1))*$B$2,0)</f>
        <v>#DIV/0!</v>
      </c>
      <c r="M112" s="359" t="e">
        <f ca="1">IF(I112&lt;'Scenario Inputs (SI)'!$D$5,$B$3*$B$7*(1+$G112)^(J112-1),0)</f>
        <v>#DIV/0!</v>
      </c>
      <c r="N112" s="359" t="e">
        <f t="shared" ca="1" si="29"/>
        <v>#DIV/0!</v>
      </c>
      <c r="O112" s="359" t="e">
        <f ca="1">IF(K112&lt;=0,0,-ABS(IF('Scenario Inputs (SI)'!$D$5&gt;'Scenario Calculations'!I112,0,IF('Scenario Inputs (SI)'!$D$5='Scenario Calculations'!I112,'Scenario Calculations'!K112*'Scenario Calculations'!$B$8,'Scenario Calculations'!O111*(1+'Scenario Calculations'!F112)))))</f>
        <v>#DIV/0!</v>
      </c>
      <c r="P112" s="359">
        <f ca="1">IF('Scenario Inputs (SI)'!$D$7="No",0,-IF(I112&lt;'Scenario Inputs (SI)'!$D$5,0,IF('Scenario Inputs (SI)'!$D$6&gt;'Scenario Calculations'!I112,INDEX(Inputs!$D$2:$R$30,29,MATCH('Scenario Calculations'!I112,Inputs!$D$2:$R$2,0)),0))*12)</f>
        <v>0</v>
      </c>
      <c r="Q112" s="359" t="e">
        <f t="shared" ca="1" si="33"/>
        <v>#DIV/0!</v>
      </c>
      <c r="S112" s="372">
        <f ca="1">IFERROR(INDEX('Inflation Rates'!$A$16:$H$138,MATCH('TSP Traditional'!$H113,'Inflation Rates'!$A$16:$A$138,0),8)/INDEX('Inflation Rates'!$A$16:$H$138,MATCH('TSP Traditional'!$H113,'Inflation Rates'!$A$16:$A$138,0)-1,8)-1,S111)</f>
        <v>2.0000000000000018E-2</v>
      </c>
      <c r="T112" s="372">
        <f ca="1">IFERROR(INDEX('Inflation Rates'!$A$16:$H$138,MATCH('TSP Traditional'!$H113,'Inflation Rates'!$A$16:$A$138,0),6)/INDEX('Inflation Rates'!$A$16:$H$138,MATCH('TSP Traditional'!$H113,'Inflation Rates'!$A$16:$A$138,0)-1,6)-1,T111)</f>
        <v>2.0999999999999908E-2</v>
      </c>
      <c r="U112" s="362">
        <f t="shared" ca="1" si="51"/>
        <v>2123</v>
      </c>
      <c r="V112" s="362">
        <f t="shared" ca="1" si="51"/>
        <v>223</v>
      </c>
      <c r="W112" s="362">
        <v>104</v>
      </c>
      <c r="X112" s="371" t="e">
        <f t="shared" ca="1" si="41"/>
        <v>#DIV/0!</v>
      </c>
      <c r="Y112" s="359" t="e">
        <f ca="1">IF(V112&lt;'Scenario Inputs (SI)'!$D$5,$B$7*((1+$G112)^(W112-1))*$T$2,0)</f>
        <v>#DIV/0!</v>
      </c>
      <c r="Z112" s="359">
        <v>0</v>
      </c>
      <c r="AA112" s="359" t="e">
        <f t="shared" ca="1" si="30"/>
        <v>#DIV/0!</v>
      </c>
      <c r="AB112" s="359" t="e">
        <f ca="1">IF(X112&lt;=0,0,-ABS(IF('Scenario Inputs (SI)'!$D$5&gt;'Scenario Calculations'!V112,0,IF('Scenario Inputs (SI)'!$D$5='Scenario Calculations'!V112,'Scenario Calculations'!X112*'Scenario Calculations'!$B$8,'Scenario Calculations'!AB111*(1+'Scenario Calculations'!S112)))))</f>
        <v>#DIV/0!</v>
      </c>
      <c r="AC112" s="359" t="e">
        <f t="shared" ca="1" si="31"/>
        <v>#DIV/0!</v>
      </c>
      <c r="AG112" s="372">
        <f>IFERROR(INDEX('Inflation Rates'!$A$16:$H$138,MATCH('IRA Traditional'!$H113,'Inflation Rates'!$A$16:$A$138,0),8)/INDEX('Inflation Rates'!$A$16:$H$138,MATCH('IRA Traditional'!$H113,'Inflation Rates'!$A$16:$A$138,0)-1,8)-1,AG111)</f>
        <v>2.0000000000000018E-2</v>
      </c>
      <c r="AH112" s="372">
        <f>IFERROR(INDEX('Inflation Rates'!$A$16:$H$138,MATCH('IRA Traditional'!$H113,'Inflation Rates'!$A$16:$A$138,0),6)/INDEX('Inflation Rates'!$A$16:$H$138,MATCH('IRA Traditional'!$H113,'Inflation Rates'!$A$16:$A$138,0)-1,6)-1,AH111)</f>
        <v>2.0999999999999908E-2</v>
      </c>
      <c r="AI112" s="362">
        <f t="shared" ca="1" si="52"/>
        <v>2123</v>
      </c>
      <c r="AJ112" s="362">
        <f t="shared" ca="1" si="52"/>
        <v>223</v>
      </c>
      <c r="AK112" s="362">
        <v>104</v>
      </c>
      <c r="AL112" s="371">
        <f t="shared" ca="1" si="43"/>
        <v>0</v>
      </c>
      <c r="AM112" s="359">
        <f ca="1">IF(AJ112&lt;'Scenario Inputs (SI)'!$D$5,$AH$2,0)</f>
        <v>0</v>
      </c>
      <c r="AN112" s="359">
        <v>0</v>
      </c>
      <c r="AO112" s="359">
        <f t="shared" ca="1" si="32"/>
        <v>0</v>
      </c>
      <c r="AP112" s="359">
        <f ca="1">IF(AL112&lt;=0,0,IF(AJ112&lt;60,0,IF(AJ112=60,IF('Scenario Inputs (SI)'!$D$5&lt;=60,-AL112*$AH$7,0),IF(AJ112&lt;'Scenario Inputs (SI)'!$D$5,0,IF(AJ112='Scenario Inputs (SI)'!$D$5,-$AH$7*'Scenario Calculations'!AL112,AP111*(1+AG112))))))</f>
        <v>0</v>
      </c>
      <c r="AQ112" s="359">
        <f t="shared" ca="1" si="34"/>
        <v>0</v>
      </c>
      <c r="AU112" s="372">
        <f ca="1">IFERROR(INDEX('Inflation Rates'!$A$16:$H$138,MATCH('IRA Roth'!$H112,'Inflation Rates'!$A$16:$A$138,0),8)/INDEX('Inflation Rates'!$A$16:$H$138,MATCH('IRA Roth'!$H112,'Inflation Rates'!$A$16:$A$138,0)-1,8)-1,AU111)</f>
        <v>2.0000000000000018E-2</v>
      </c>
      <c r="AV112" s="372">
        <f ca="1">IFERROR(INDEX('Inflation Rates'!$A$16:$H$138,MATCH('IRA Roth'!$H112,'Inflation Rates'!$A$16:$A$138,0),6)/INDEX('Inflation Rates'!$A$16:$H$138,MATCH('IRA Roth'!$H112,'Inflation Rates'!$A$16:$A$138,0)-1,6)-1,AV111)</f>
        <v>2.0999999999999908E-2</v>
      </c>
      <c r="AW112" s="362">
        <f t="shared" ca="1" si="53"/>
        <v>2123</v>
      </c>
      <c r="AX112" s="362">
        <f t="shared" ca="1" si="53"/>
        <v>223</v>
      </c>
      <c r="AY112" s="362">
        <v>104</v>
      </c>
      <c r="AZ112" s="371">
        <f t="shared" ca="1" si="45"/>
        <v>0</v>
      </c>
      <c r="BA112" s="359">
        <f ca="1">IF(AX112&lt;'Scenario Inputs (SI)'!$D$5,$AV$2,0)</f>
        <v>0</v>
      </c>
      <c r="BB112" s="359">
        <f t="shared" ca="1" si="35"/>
        <v>0</v>
      </c>
      <c r="BC112" s="359">
        <f t="shared" ca="1" si="36"/>
        <v>0</v>
      </c>
      <c r="BD112" s="359">
        <f ca="1">IF(AZ112&lt;=0,0,IF(AX112&lt;60,0,IF(AX112=60,IF('Scenario Inputs (SI)'!$D$5&lt;=60,-AZ112*$AV$7,0),IF(AX112&lt;'Scenario Inputs (SI)'!$D$5,0,IF(AX112='Scenario Inputs (SI)'!$D$5,-$AV$7*'Scenario Calculations'!AZ112,BD111*(1+AU112))))))</f>
        <v>0</v>
      </c>
      <c r="BE112" s="359">
        <f t="shared" ca="1" si="37"/>
        <v>0</v>
      </c>
    </row>
    <row r="113" spans="6:57" x14ac:dyDescent="0.35">
      <c r="F113" s="372">
        <f ca="1">IFERROR(INDEX('Inflation Rates'!$A$16:$H$138,MATCH('Scenario Calculations'!$H113,'Inflation Rates'!$A$16:$A$138,0),8)/INDEX('Inflation Rates'!$A$16:$H$138,MATCH('Scenario Calculations'!$H113,'Inflation Rates'!$A$16:$A$138,0)-1,8)-1,F112)</f>
        <v>2.0000000000000018E-2</v>
      </c>
      <c r="G113" s="372">
        <f ca="1">IFERROR(INDEX('Inflation Rates'!$A$16:$H$138,MATCH('Scenario Calculations'!$H113,'Inflation Rates'!$A$16:$A$138,0),6)/INDEX('Inflation Rates'!$A$16:$H$138,MATCH('Scenario Calculations'!$H113,'Inflation Rates'!$A$16:$A$138,0)-1,6)-1,G112)</f>
        <v>2.0999999999999908E-2</v>
      </c>
      <c r="H113" s="362">
        <f t="shared" ca="1" si="50"/>
        <v>2124</v>
      </c>
      <c r="I113" s="362">
        <f t="shared" ca="1" si="50"/>
        <v>224</v>
      </c>
      <c r="J113" s="362">
        <v>105</v>
      </c>
      <c r="K113" s="371" t="e">
        <f t="shared" ca="1" si="39"/>
        <v>#DIV/0!</v>
      </c>
      <c r="L113" s="359" t="e">
        <f ca="1">IF(I113&lt;'Scenario Inputs (SI)'!$D$5,$B$7*((1+$G113)^(J113-1))*$B$2,0)</f>
        <v>#DIV/0!</v>
      </c>
      <c r="M113" s="359" t="e">
        <f ca="1">IF(I113&lt;'Scenario Inputs (SI)'!$D$5,$B$3*$B$7*(1+$G113)^(J113-1),0)</f>
        <v>#DIV/0!</v>
      </c>
      <c r="N113" s="359" t="e">
        <f t="shared" ca="1" si="29"/>
        <v>#DIV/0!</v>
      </c>
      <c r="O113" s="359" t="e">
        <f ca="1">IF(K113&lt;=0,0,-ABS(IF('Scenario Inputs (SI)'!$D$5&gt;'Scenario Calculations'!I113,0,IF('Scenario Inputs (SI)'!$D$5='Scenario Calculations'!I113,'Scenario Calculations'!K113*'Scenario Calculations'!$B$8,'Scenario Calculations'!O112*(1+'Scenario Calculations'!F113)))))</f>
        <v>#DIV/0!</v>
      </c>
      <c r="P113" s="359">
        <f ca="1">IF('Scenario Inputs (SI)'!$D$7="No",0,-IF(I113&lt;'Scenario Inputs (SI)'!$D$5,0,IF('Scenario Inputs (SI)'!$D$6&gt;'Scenario Calculations'!I113,INDEX(Inputs!$D$2:$R$30,29,MATCH('Scenario Calculations'!I113,Inputs!$D$2:$R$2,0)),0))*12)</f>
        <v>0</v>
      </c>
      <c r="Q113" s="359" t="e">
        <f t="shared" ca="1" si="33"/>
        <v>#DIV/0!</v>
      </c>
      <c r="S113" s="372">
        <f ca="1">IFERROR(INDEX('Inflation Rates'!$A$16:$H$138,MATCH('TSP Traditional'!$H114,'Inflation Rates'!$A$16:$A$138,0),8)/INDEX('Inflation Rates'!$A$16:$H$138,MATCH('TSP Traditional'!$H114,'Inflation Rates'!$A$16:$A$138,0)-1,8)-1,S112)</f>
        <v>2.0000000000000018E-2</v>
      </c>
      <c r="T113" s="372">
        <f ca="1">IFERROR(INDEX('Inflation Rates'!$A$16:$H$138,MATCH('TSP Traditional'!$H114,'Inflation Rates'!$A$16:$A$138,0),6)/INDEX('Inflation Rates'!$A$16:$H$138,MATCH('TSP Traditional'!$H114,'Inflation Rates'!$A$16:$A$138,0)-1,6)-1,T112)</f>
        <v>2.0999999999999908E-2</v>
      </c>
      <c r="U113" s="362">
        <f t="shared" ca="1" si="51"/>
        <v>2124</v>
      </c>
      <c r="V113" s="362">
        <f t="shared" ca="1" si="51"/>
        <v>224</v>
      </c>
      <c r="W113" s="362">
        <v>105</v>
      </c>
      <c r="X113" s="371" t="e">
        <f t="shared" ca="1" si="41"/>
        <v>#DIV/0!</v>
      </c>
      <c r="Y113" s="359" t="e">
        <f ca="1">IF(V113&lt;'Scenario Inputs (SI)'!$D$5,$B$7*((1+$G113)^(W113-1))*$T$2,0)</f>
        <v>#DIV/0!</v>
      </c>
      <c r="Z113" s="359">
        <v>0</v>
      </c>
      <c r="AA113" s="359" t="e">
        <f t="shared" ca="1" si="30"/>
        <v>#DIV/0!</v>
      </c>
      <c r="AB113" s="359" t="e">
        <f ca="1">IF(X113&lt;=0,0,-ABS(IF('Scenario Inputs (SI)'!$D$5&gt;'Scenario Calculations'!V113,0,IF('Scenario Inputs (SI)'!$D$5='Scenario Calculations'!V113,'Scenario Calculations'!X113*'Scenario Calculations'!$B$8,'Scenario Calculations'!AB112*(1+'Scenario Calculations'!S113)))))</f>
        <v>#DIV/0!</v>
      </c>
      <c r="AC113" s="359" t="e">
        <f t="shared" ca="1" si="31"/>
        <v>#DIV/0!</v>
      </c>
      <c r="AG113" s="372">
        <f>IFERROR(INDEX('Inflation Rates'!$A$16:$H$138,MATCH('IRA Traditional'!$H114,'Inflation Rates'!$A$16:$A$138,0),8)/INDEX('Inflation Rates'!$A$16:$H$138,MATCH('IRA Traditional'!$H114,'Inflation Rates'!$A$16:$A$138,0)-1,8)-1,AG112)</f>
        <v>2.0000000000000018E-2</v>
      </c>
      <c r="AH113" s="372">
        <f>IFERROR(INDEX('Inflation Rates'!$A$16:$H$138,MATCH('IRA Traditional'!$H114,'Inflation Rates'!$A$16:$A$138,0),6)/INDEX('Inflation Rates'!$A$16:$H$138,MATCH('IRA Traditional'!$H114,'Inflation Rates'!$A$16:$A$138,0)-1,6)-1,AH112)</f>
        <v>2.0999999999999908E-2</v>
      </c>
      <c r="AI113" s="362">
        <f t="shared" ca="1" si="52"/>
        <v>2124</v>
      </c>
      <c r="AJ113" s="362">
        <f t="shared" ca="1" si="52"/>
        <v>224</v>
      </c>
      <c r="AK113" s="362">
        <v>105</v>
      </c>
      <c r="AL113" s="371">
        <f t="shared" ca="1" si="43"/>
        <v>0</v>
      </c>
      <c r="AM113" s="359">
        <f ca="1">IF(AJ113&lt;'Scenario Inputs (SI)'!$D$5,$AH$2,0)</f>
        <v>0</v>
      </c>
      <c r="AN113" s="359">
        <v>0</v>
      </c>
      <c r="AO113" s="359">
        <f t="shared" ca="1" si="32"/>
        <v>0</v>
      </c>
      <c r="AP113" s="359">
        <f ca="1">IF(AL113&lt;=0,0,IF(AJ113&lt;60,0,IF(AJ113=60,IF('Scenario Inputs (SI)'!$D$5&lt;=60,-AL113*$AH$7,0),IF(AJ113&lt;'Scenario Inputs (SI)'!$D$5,0,IF(AJ113='Scenario Inputs (SI)'!$D$5,-$AH$7*'Scenario Calculations'!AL113,AP112*(1+AG113))))))</f>
        <v>0</v>
      </c>
      <c r="AQ113" s="359">
        <f t="shared" ca="1" si="34"/>
        <v>0</v>
      </c>
      <c r="AU113" s="372">
        <f ca="1">IFERROR(INDEX('Inflation Rates'!$A$16:$H$138,MATCH('IRA Roth'!$H113,'Inflation Rates'!$A$16:$A$138,0),8)/INDEX('Inflation Rates'!$A$16:$H$138,MATCH('IRA Roth'!$H113,'Inflation Rates'!$A$16:$A$138,0)-1,8)-1,AU112)</f>
        <v>2.0000000000000018E-2</v>
      </c>
      <c r="AV113" s="372">
        <f ca="1">IFERROR(INDEX('Inflation Rates'!$A$16:$H$138,MATCH('IRA Roth'!$H113,'Inflation Rates'!$A$16:$A$138,0),6)/INDEX('Inflation Rates'!$A$16:$H$138,MATCH('IRA Roth'!$H113,'Inflation Rates'!$A$16:$A$138,0)-1,6)-1,AV112)</f>
        <v>2.0999999999999908E-2</v>
      </c>
      <c r="AW113" s="362">
        <f t="shared" ca="1" si="53"/>
        <v>2124</v>
      </c>
      <c r="AX113" s="362">
        <f t="shared" ca="1" si="53"/>
        <v>224</v>
      </c>
      <c r="AY113" s="362">
        <v>105</v>
      </c>
      <c r="AZ113" s="371">
        <f t="shared" ca="1" si="45"/>
        <v>0</v>
      </c>
      <c r="BA113" s="359">
        <f ca="1">IF(AX113&lt;'Scenario Inputs (SI)'!$D$5,$AV$2,0)</f>
        <v>0</v>
      </c>
      <c r="BB113" s="359">
        <f t="shared" ca="1" si="35"/>
        <v>0</v>
      </c>
      <c r="BC113" s="359">
        <f t="shared" ca="1" si="36"/>
        <v>0</v>
      </c>
      <c r="BD113" s="359">
        <f ca="1">IF(AZ113&lt;=0,0,IF(AX113&lt;60,0,IF(AX113=60,IF('Scenario Inputs (SI)'!$D$5&lt;=60,-AZ113*$AV$7,0),IF(AX113&lt;'Scenario Inputs (SI)'!$D$5,0,IF(AX113='Scenario Inputs (SI)'!$D$5,-$AV$7*'Scenario Calculations'!AZ113,BD112*(1+AU113))))))</f>
        <v>0</v>
      </c>
      <c r="BE113" s="359">
        <f t="shared" ca="1" si="37"/>
        <v>0</v>
      </c>
    </row>
    <row r="114" spans="6:57" x14ac:dyDescent="0.35">
      <c r="F114" s="372">
        <f ca="1">IFERROR(INDEX('Inflation Rates'!$A$16:$H$138,MATCH('Scenario Calculations'!$H114,'Inflation Rates'!$A$16:$A$138,0),8)/INDEX('Inflation Rates'!$A$16:$H$138,MATCH('Scenario Calculations'!$H114,'Inflation Rates'!$A$16:$A$138,0)-1,8)-1,F113)</f>
        <v>2.0000000000000018E-2</v>
      </c>
      <c r="G114" s="372">
        <f ca="1">IFERROR(INDEX('Inflation Rates'!$A$16:$H$138,MATCH('Scenario Calculations'!$H114,'Inflation Rates'!$A$16:$A$138,0),6)/INDEX('Inflation Rates'!$A$16:$H$138,MATCH('Scenario Calculations'!$H114,'Inflation Rates'!$A$16:$A$138,0)-1,6)-1,G113)</f>
        <v>2.0999999999999908E-2</v>
      </c>
      <c r="H114" s="362">
        <f t="shared" ca="1" si="50"/>
        <v>2125</v>
      </c>
      <c r="I114" s="362">
        <f t="shared" ca="1" si="50"/>
        <v>225</v>
      </c>
      <c r="J114" s="362">
        <v>106</v>
      </c>
      <c r="K114" s="371" t="e">
        <f t="shared" ca="1" si="39"/>
        <v>#DIV/0!</v>
      </c>
      <c r="L114" s="359" t="e">
        <f ca="1">IF(I114&lt;'Scenario Inputs (SI)'!$D$5,$B$7*((1+$G114)^(J114-1))*$B$2,0)</f>
        <v>#DIV/0!</v>
      </c>
      <c r="M114" s="359" t="e">
        <f ca="1">IF(I114&lt;'Scenario Inputs (SI)'!$D$5,$B$3*$B$7*(1+$G114)^(J114-1),0)</f>
        <v>#DIV/0!</v>
      </c>
      <c r="N114" s="359" t="e">
        <f t="shared" ca="1" si="29"/>
        <v>#DIV/0!</v>
      </c>
      <c r="O114" s="359" t="e">
        <f ca="1">IF(K114&lt;=0,0,-ABS(IF('Scenario Inputs (SI)'!$D$5&gt;'Scenario Calculations'!I114,0,IF('Scenario Inputs (SI)'!$D$5='Scenario Calculations'!I114,'Scenario Calculations'!K114*'Scenario Calculations'!$B$8,'Scenario Calculations'!O113*(1+'Scenario Calculations'!F114)))))</f>
        <v>#DIV/0!</v>
      </c>
      <c r="P114" s="359">
        <f ca="1">IF('Scenario Inputs (SI)'!$D$7="No",0,-IF(I114&lt;'Scenario Inputs (SI)'!$D$5,0,IF('Scenario Inputs (SI)'!$D$6&gt;'Scenario Calculations'!I114,INDEX(Inputs!$D$2:$R$30,29,MATCH('Scenario Calculations'!I114,Inputs!$D$2:$R$2,0)),0))*12)</f>
        <v>0</v>
      </c>
      <c r="Q114" s="359" t="e">
        <f t="shared" ca="1" si="33"/>
        <v>#DIV/0!</v>
      </c>
      <c r="S114" s="372">
        <f ca="1">IFERROR(INDEX('Inflation Rates'!$A$16:$H$138,MATCH('TSP Traditional'!$H115,'Inflation Rates'!$A$16:$A$138,0),8)/INDEX('Inflation Rates'!$A$16:$H$138,MATCH('TSP Traditional'!$H115,'Inflation Rates'!$A$16:$A$138,0)-1,8)-1,S113)</f>
        <v>2.0000000000000018E-2</v>
      </c>
      <c r="T114" s="372">
        <f ca="1">IFERROR(INDEX('Inflation Rates'!$A$16:$H$138,MATCH('TSP Traditional'!$H115,'Inflation Rates'!$A$16:$A$138,0),6)/INDEX('Inflation Rates'!$A$16:$H$138,MATCH('TSP Traditional'!$H115,'Inflation Rates'!$A$16:$A$138,0)-1,6)-1,T113)</f>
        <v>2.0999999999999908E-2</v>
      </c>
      <c r="U114" s="362">
        <f t="shared" ca="1" si="51"/>
        <v>2125</v>
      </c>
      <c r="V114" s="362">
        <f t="shared" ca="1" si="51"/>
        <v>225</v>
      </c>
      <c r="W114" s="362">
        <v>106</v>
      </c>
      <c r="X114" s="371" t="e">
        <f t="shared" ca="1" si="41"/>
        <v>#DIV/0!</v>
      </c>
      <c r="Y114" s="359" t="e">
        <f ca="1">IF(V114&lt;'Scenario Inputs (SI)'!$D$5,$B$7*((1+$G114)^(W114-1))*$T$2,0)</f>
        <v>#DIV/0!</v>
      </c>
      <c r="Z114" s="359">
        <v>0</v>
      </c>
      <c r="AA114" s="359" t="e">
        <f t="shared" ca="1" si="30"/>
        <v>#DIV/0!</v>
      </c>
      <c r="AB114" s="359" t="e">
        <f ca="1">IF(X114&lt;=0,0,-ABS(IF('Scenario Inputs (SI)'!$D$5&gt;'Scenario Calculations'!V114,0,IF('Scenario Inputs (SI)'!$D$5='Scenario Calculations'!V114,'Scenario Calculations'!X114*'Scenario Calculations'!$B$8,'Scenario Calculations'!AB113*(1+'Scenario Calculations'!S114)))))</f>
        <v>#DIV/0!</v>
      </c>
      <c r="AC114" s="359" t="e">
        <f t="shared" ca="1" si="31"/>
        <v>#DIV/0!</v>
      </c>
      <c r="AG114" s="372">
        <f>IFERROR(INDEX('Inflation Rates'!$A$16:$H$138,MATCH('IRA Traditional'!$H115,'Inflation Rates'!$A$16:$A$138,0),8)/INDEX('Inflation Rates'!$A$16:$H$138,MATCH('IRA Traditional'!$H115,'Inflation Rates'!$A$16:$A$138,0)-1,8)-1,AG113)</f>
        <v>2.0000000000000018E-2</v>
      </c>
      <c r="AH114" s="372">
        <f>IFERROR(INDEX('Inflation Rates'!$A$16:$H$138,MATCH('IRA Traditional'!$H115,'Inflation Rates'!$A$16:$A$138,0),6)/INDEX('Inflation Rates'!$A$16:$H$138,MATCH('IRA Traditional'!$H115,'Inflation Rates'!$A$16:$A$138,0)-1,6)-1,AH113)</f>
        <v>2.0999999999999908E-2</v>
      </c>
      <c r="AI114" s="362">
        <f t="shared" ca="1" si="52"/>
        <v>2125</v>
      </c>
      <c r="AJ114" s="362">
        <f t="shared" ca="1" si="52"/>
        <v>225</v>
      </c>
      <c r="AK114" s="362">
        <v>106</v>
      </c>
      <c r="AL114" s="371">
        <f t="shared" ca="1" si="43"/>
        <v>0</v>
      </c>
      <c r="AM114" s="359">
        <f ca="1">IF(AJ114&lt;'Scenario Inputs (SI)'!$D$5,$AH$2,0)</f>
        <v>0</v>
      </c>
      <c r="AN114" s="359">
        <v>0</v>
      </c>
      <c r="AO114" s="359">
        <f t="shared" ca="1" si="32"/>
        <v>0</v>
      </c>
      <c r="AP114" s="359">
        <f ca="1">IF(AL114&lt;=0,0,IF(AJ114&lt;60,0,IF(AJ114=60,IF('Scenario Inputs (SI)'!$D$5&lt;=60,-AL114*$AH$7,0),IF(AJ114&lt;'Scenario Inputs (SI)'!$D$5,0,IF(AJ114='Scenario Inputs (SI)'!$D$5,-$AH$7*'Scenario Calculations'!AL114,AP113*(1+AG114))))))</f>
        <v>0</v>
      </c>
      <c r="AQ114" s="359">
        <f t="shared" ca="1" si="34"/>
        <v>0</v>
      </c>
      <c r="AU114" s="372">
        <f ca="1">IFERROR(INDEX('Inflation Rates'!$A$16:$H$138,MATCH('IRA Roth'!$H114,'Inflation Rates'!$A$16:$A$138,0),8)/INDEX('Inflation Rates'!$A$16:$H$138,MATCH('IRA Roth'!$H114,'Inflation Rates'!$A$16:$A$138,0)-1,8)-1,AU113)</f>
        <v>2.0000000000000018E-2</v>
      </c>
      <c r="AV114" s="372">
        <f ca="1">IFERROR(INDEX('Inflation Rates'!$A$16:$H$138,MATCH('IRA Roth'!$H114,'Inflation Rates'!$A$16:$A$138,0),6)/INDEX('Inflation Rates'!$A$16:$H$138,MATCH('IRA Roth'!$H114,'Inflation Rates'!$A$16:$A$138,0)-1,6)-1,AV113)</f>
        <v>2.0999999999999908E-2</v>
      </c>
      <c r="AW114" s="362">
        <f t="shared" ca="1" si="53"/>
        <v>2125</v>
      </c>
      <c r="AX114" s="362">
        <f t="shared" ca="1" si="53"/>
        <v>225</v>
      </c>
      <c r="AY114" s="362">
        <v>106</v>
      </c>
      <c r="AZ114" s="371">
        <f t="shared" ca="1" si="45"/>
        <v>0</v>
      </c>
      <c r="BA114" s="359">
        <f ca="1">IF(AX114&lt;'Scenario Inputs (SI)'!$D$5,$AV$2,0)</f>
        <v>0</v>
      </c>
      <c r="BB114" s="359">
        <f t="shared" ca="1" si="35"/>
        <v>0</v>
      </c>
      <c r="BC114" s="359">
        <f t="shared" ca="1" si="36"/>
        <v>0</v>
      </c>
      <c r="BD114" s="359">
        <f ca="1">IF(AZ114&lt;=0,0,IF(AX114&lt;60,0,IF(AX114=60,IF('Scenario Inputs (SI)'!$D$5&lt;=60,-AZ114*$AV$7,0),IF(AX114&lt;'Scenario Inputs (SI)'!$D$5,0,IF(AX114='Scenario Inputs (SI)'!$D$5,-$AV$7*'Scenario Calculations'!AZ114,BD113*(1+AU114))))))</f>
        <v>0</v>
      </c>
      <c r="BE114" s="359">
        <f t="shared" ca="1" si="37"/>
        <v>0</v>
      </c>
    </row>
    <row r="115" spans="6:57" x14ac:dyDescent="0.35">
      <c r="F115" s="372">
        <f ca="1">IFERROR(INDEX('Inflation Rates'!$A$16:$H$138,MATCH('Scenario Calculations'!$H115,'Inflation Rates'!$A$16:$A$138,0),8)/INDEX('Inflation Rates'!$A$16:$H$138,MATCH('Scenario Calculations'!$H115,'Inflation Rates'!$A$16:$A$138,0)-1,8)-1,F114)</f>
        <v>2.0000000000000018E-2</v>
      </c>
      <c r="G115" s="372">
        <f ca="1">IFERROR(INDEX('Inflation Rates'!$A$16:$H$138,MATCH('Scenario Calculations'!$H115,'Inflation Rates'!$A$16:$A$138,0),6)/INDEX('Inflation Rates'!$A$16:$H$138,MATCH('Scenario Calculations'!$H115,'Inflation Rates'!$A$16:$A$138,0)-1,6)-1,G114)</f>
        <v>2.0999999999999908E-2</v>
      </c>
      <c r="H115" s="362">
        <f t="shared" ca="1" si="50"/>
        <v>2126</v>
      </c>
      <c r="I115" s="362">
        <f t="shared" ca="1" si="50"/>
        <v>226</v>
      </c>
      <c r="J115" s="362">
        <v>107</v>
      </c>
      <c r="K115" s="371" t="e">
        <f t="shared" ca="1" si="39"/>
        <v>#DIV/0!</v>
      </c>
      <c r="L115" s="359" t="e">
        <f ca="1">IF(I115&lt;'Scenario Inputs (SI)'!$D$5,$B$7*((1+$G115)^(J115-1))*$B$2,0)</f>
        <v>#DIV/0!</v>
      </c>
      <c r="M115" s="359" t="e">
        <f ca="1">IF(I115&lt;'Scenario Inputs (SI)'!$D$5,$B$3*$B$7*(1+$G115)^(J115-1),0)</f>
        <v>#DIV/0!</v>
      </c>
      <c r="N115" s="359" t="e">
        <f t="shared" ca="1" si="29"/>
        <v>#DIV/0!</v>
      </c>
      <c r="O115" s="359" t="e">
        <f ca="1">IF(K115&lt;=0,0,-ABS(IF('Scenario Inputs (SI)'!$D$5&gt;'Scenario Calculations'!I115,0,IF('Scenario Inputs (SI)'!$D$5='Scenario Calculations'!I115,'Scenario Calculations'!K115*'Scenario Calculations'!$B$8,'Scenario Calculations'!O114*(1+'Scenario Calculations'!F115)))))</f>
        <v>#DIV/0!</v>
      </c>
      <c r="P115" s="359">
        <f ca="1">IF('Scenario Inputs (SI)'!$D$7="No",0,-IF(I115&lt;'Scenario Inputs (SI)'!$D$5,0,IF('Scenario Inputs (SI)'!$D$6&gt;'Scenario Calculations'!I115,INDEX(Inputs!$D$2:$R$30,29,MATCH('Scenario Calculations'!I115,Inputs!$D$2:$R$2,0)),0))*12)</f>
        <v>0</v>
      </c>
      <c r="Q115" s="359" t="e">
        <f t="shared" ca="1" si="33"/>
        <v>#DIV/0!</v>
      </c>
      <c r="S115" s="372">
        <f ca="1">IFERROR(INDEX('Inflation Rates'!$A$16:$H$138,MATCH('TSP Traditional'!$H116,'Inflation Rates'!$A$16:$A$138,0),8)/INDEX('Inflation Rates'!$A$16:$H$138,MATCH('TSP Traditional'!$H116,'Inflation Rates'!$A$16:$A$138,0)-1,8)-1,S114)</f>
        <v>2.0000000000000018E-2</v>
      </c>
      <c r="T115" s="372">
        <f ca="1">IFERROR(INDEX('Inflation Rates'!$A$16:$H$138,MATCH('TSP Traditional'!$H116,'Inflation Rates'!$A$16:$A$138,0),6)/INDEX('Inflation Rates'!$A$16:$H$138,MATCH('TSP Traditional'!$H116,'Inflation Rates'!$A$16:$A$138,0)-1,6)-1,T114)</f>
        <v>2.0999999999999908E-2</v>
      </c>
      <c r="U115" s="362">
        <f t="shared" ca="1" si="51"/>
        <v>2126</v>
      </c>
      <c r="V115" s="362">
        <f t="shared" ca="1" si="51"/>
        <v>226</v>
      </c>
      <c r="W115" s="362">
        <v>107</v>
      </c>
      <c r="X115" s="371" t="e">
        <f t="shared" ca="1" si="41"/>
        <v>#DIV/0!</v>
      </c>
      <c r="Y115" s="359" t="e">
        <f ca="1">IF(V115&lt;'Scenario Inputs (SI)'!$D$5,$B$7*((1+$G115)^(W115-1))*$T$2,0)</f>
        <v>#DIV/0!</v>
      </c>
      <c r="Z115" s="359">
        <v>0</v>
      </c>
      <c r="AA115" s="359" t="e">
        <f t="shared" ca="1" si="30"/>
        <v>#DIV/0!</v>
      </c>
      <c r="AB115" s="359" t="e">
        <f ca="1">IF(X115&lt;=0,0,-ABS(IF('Scenario Inputs (SI)'!$D$5&gt;'Scenario Calculations'!V115,0,IF('Scenario Inputs (SI)'!$D$5='Scenario Calculations'!V115,'Scenario Calculations'!X115*'Scenario Calculations'!$B$8,'Scenario Calculations'!AB114*(1+'Scenario Calculations'!S115)))))</f>
        <v>#DIV/0!</v>
      </c>
      <c r="AC115" s="359" t="e">
        <f t="shared" ca="1" si="31"/>
        <v>#DIV/0!</v>
      </c>
      <c r="AG115" s="372">
        <f>IFERROR(INDEX('Inflation Rates'!$A$16:$H$138,MATCH('IRA Traditional'!$H116,'Inflation Rates'!$A$16:$A$138,0),8)/INDEX('Inflation Rates'!$A$16:$H$138,MATCH('IRA Traditional'!$H116,'Inflation Rates'!$A$16:$A$138,0)-1,8)-1,AG114)</f>
        <v>2.0000000000000018E-2</v>
      </c>
      <c r="AH115" s="372">
        <f>IFERROR(INDEX('Inflation Rates'!$A$16:$H$138,MATCH('IRA Traditional'!$H116,'Inflation Rates'!$A$16:$A$138,0),6)/INDEX('Inflation Rates'!$A$16:$H$138,MATCH('IRA Traditional'!$H116,'Inflation Rates'!$A$16:$A$138,0)-1,6)-1,AH114)</f>
        <v>2.0999999999999908E-2</v>
      </c>
      <c r="AI115" s="362">
        <f t="shared" ca="1" si="52"/>
        <v>2126</v>
      </c>
      <c r="AJ115" s="362">
        <f t="shared" ca="1" si="52"/>
        <v>226</v>
      </c>
      <c r="AK115" s="362">
        <v>107</v>
      </c>
      <c r="AL115" s="371">
        <f t="shared" ca="1" si="43"/>
        <v>0</v>
      </c>
      <c r="AM115" s="359">
        <f ca="1">IF(AJ115&lt;'Scenario Inputs (SI)'!$D$5,$AH$2,0)</f>
        <v>0</v>
      </c>
      <c r="AN115" s="359">
        <v>0</v>
      </c>
      <c r="AO115" s="359">
        <f t="shared" ca="1" si="32"/>
        <v>0</v>
      </c>
      <c r="AP115" s="359">
        <f ca="1">IF(AL115&lt;=0,0,IF(AJ115&lt;60,0,IF(AJ115=60,IF('Scenario Inputs (SI)'!$D$5&lt;=60,-AL115*$AH$7,0),IF(AJ115&lt;'Scenario Inputs (SI)'!$D$5,0,IF(AJ115='Scenario Inputs (SI)'!$D$5,-$AH$7*'Scenario Calculations'!AL115,AP114*(1+AG115))))))</f>
        <v>0</v>
      </c>
      <c r="AQ115" s="359">
        <f t="shared" ca="1" si="34"/>
        <v>0</v>
      </c>
      <c r="AU115" s="372">
        <f ca="1">IFERROR(INDEX('Inflation Rates'!$A$16:$H$138,MATCH('IRA Roth'!$H115,'Inflation Rates'!$A$16:$A$138,0),8)/INDEX('Inflation Rates'!$A$16:$H$138,MATCH('IRA Roth'!$H115,'Inflation Rates'!$A$16:$A$138,0)-1,8)-1,AU114)</f>
        <v>2.0000000000000018E-2</v>
      </c>
      <c r="AV115" s="372">
        <f ca="1">IFERROR(INDEX('Inflation Rates'!$A$16:$H$138,MATCH('IRA Roth'!$H115,'Inflation Rates'!$A$16:$A$138,0),6)/INDEX('Inflation Rates'!$A$16:$H$138,MATCH('IRA Roth'!$H115,'Inflation Rates'!$A$16:$A$138,0)-1,6)-1,AV114)</f>
        <v>2.0999999999999908E-2</v>
      </c>
      <c r="AW115" s="362">
        <f t="shared" ca="1" si="53"/>
        <v>2126</v>
      </c>
      <c r="AX115" s="362">
        <f t="shared" ca="1" si="53"/>
        <v>226</v>
      </c>
      <c r="AY115" s="362">
        <v>107</v>
      </c>
      <c r="AZ115" s="371">
        <f t="shared" ca="1" si="45"/>
        <v>0</v>
      </c>
      <c r="BA115" s="359">
        <f ca="1">IF(AX115&lt;'Scenario Inputs (SI)'!$D$5,$AV$2,0)</f>
        <v>0</v>
      </c>
      <c r="BB115" s="359">
        <f t="shared" ca="1" si="35"/>
        <v>0</v>
      </c>
      <c r="BC115" s="359">
        <f t="shared" ca="1" si="36"/>
        <v>0</v>
      </c>
      <c r="BD115" s="359">
        <f ca="1">IF(AZ115&lt;=0,0,IF(AX115&lt;60,0,IF(AX115=60,IF('Scenario Inputs (SI)'!$D$5&lt;=60,-AZ115*$AV$7,0),IF(AX115&lt;'Scenario Inputs (SI)'!$D$5,0,IF(AX115='Scenario Inputs (SI)'!$D$5,-$AV$7*'Scenario Calculations'!AZ115,BD114*(1+AU115))))))</f>
        <v>0</v>
      </c>
      <c r="BE115" s="359">
        <f t="shared" ca="1" si="37"/>
        <v>0</v>
      </c>
    </row>
    <row r="116" spans="6:57" x14ac:dyDescent="0.35">
      <c r="F116" s="372">
        <f ca="1">IFERROR(INDEX('Inflation Rates'!$A$16:$H$138,MATCH('Scenario Calculations'!$H116,'Inflation Rates'!$A$16:$A$138,0),8)/INDEX('Inflation Rates'!$A$16:$H$138,MATCH('Scenario Calculations'!$H116,'Inflation Rates'!$A$16:$A$138,0)-1,8)-1,F115)</f>
        <v>2.0000000000000018E-2</v>
      </c>
      <c r="G116" s="372">
        <f ca="1">IFERROR(INDEX('Inflation Rates'!$A$16:$H$138,MATCH('Scenario Calculations'!$H116,'Inflation Rates'!$A$16:$A$138,0),6)/INDEX('Inflation Rates'!$A$16:$H$138,MATCH('Scenario Calculations'!$H116,'Inflation Rates'!$A$16:$A$138,0)-1,6)-1,G115)</f>
        <v>2.0999999999999908E-2</v>
      </c>
      <c r="H116" s="362">
        <f t="shared" ca="1" si="50"/>
        <v>2127</v>
      </c>
      <c r="I116" s="362">
        <f t="shared" ca="1" si="50"/>
        <v>227</v>
      </c>
      <c r="J116" s="362">
        <v>108</v>
      </c>
      <c r="K116" s="371" t="e">
        <f t="shared" ca="1" si="39"/>
        <v>#DIV/0!</v>
      </c>
      <c r="L116" s="359" t="e">
        <f ca="1">IF(I116&lt;'Scenario Inputs (SI)'!$D$5,$B$7*((1+$G116)^(J116-1))*$B$2,0)</f>
        <v>#DIV/0!</v>
      </c>
      <c r="M116" s="359" t="e">
        <f ca="1">IF(I116&lt;'Scenario Inputs (SI)'!$D$5,$B$3*$B$7*(1+$G116)^(J116-1),0)</f>
        <v>#DIV/0!</v>
      </c>
      <c r="N116" s="359" t="e">
        <f t="shared" ca="1" si="29"/>
        <v>#DIV/0!</v>
      </c>
      <c r="O116" s="359" t="e">
        <f ca="1">IF(K116&lt;=0,0,-ABS(IF('Scenario Inputs (SI)'!$D$5&gt;'Scenario Calculations'!I116,0,IF('Scenario Inputs (SI)'!$D$5='Scenario Calculations'!I116,'Scenario Calculations'!K116*'Scenario Calculations'!$B$8,'Scenario Calculations'!O115*(1+'Scenario Calculations'!F116)))))</f>
        <v>#DIV/0!</v>
      </c>
      <c r="P116" s="359">
        <f ca="1">IF('Scenario Inputs (SI)'!$D$7="No",0,-IF(I116&lt;'Scenario Inputs (SI)'!$D$5,0,IF('Scenario Inputs (SI)'!$D$6&gt;'Scenario Calculations'!I116,INDEX(Inputs!$D$2:$R$30,29,MATCH('Scenario Calculations'!I116,Inputs!$D$2:$R$2,0)),0))*12)</f>
        <v>0</v>
      </c>
      <c r="Q116" s="359" t="e">
        <f t="shared" ca="1" si="33"/>
        <v>#DIV/0!</v>
      </c>
      <c r="S116" s="372">
        <f ca="1">IFERROR(INDEX('Inflation Rates'!$A$16:$H$138,MATCH('TSP Traditional'!$H117,'Inflation Rates'!$A$16:$A$138,0),8)/INDEX('Inflation Rates'!$A$16:$H$138,MATCH('TSP Traditional'!$H117,'Inflation Rates'!$A$16:$A$138,0)-1,8)-1,S115)</f>
        <v>2.0000000000000018E-2</v>
      </c>
      <c r="T116" s="372">
        <f ca="1">IFERROR(INDEX('Inflation Rates'!$A$16:$H$138,MATCH('TSP Traditional'!$H117,'Inflation Rates'!$A$16:$A$138,0),6)/INDEX('Inflation Rates'!$A$16:$H$138,MATCH('TSP Traditional'!$H117,'Inflation Rates'!$A$16:$A$138,0)-1,6)-1,T115)</f>
        <v>2.0999999999999908E-2</v>
      </c>
      <c r="U116" s="362">
        <f t="shared" ca="1" si="51"/>
        <v>2127</v>
      </c>
      <c r="V116" s="362">
        <f t="shared" ca="1" si="51"/>
        <v>227</v>
      </c>
      <c r="W116" s="362">
        <v>108</v>
      </c>
      <c r="X116" s="371" t="e">
        <f t="shared" ca="1" si="41"/>
        <v>#DIV/0!</v>
      </c>
      <c r="Y116" s="359" t="e">
        <f ca="1">IF(V116&lt;'Scenario Inputs (SI)'!$D$5,$B$7*((1+$G116)^(W116-1))*$T$2,0)</f>
        <v>#DIV/0!</v>
      </c>
      <c r="Z116" s="359">
        <v>0</v>
      </c>
      <c r="AA116" s="359" t="e">
        <f t="shared" ca="1" si="30"/>
        <v>#DIV/0!</v>
      </c>
      <c r="AB116" s="359" t="e">
        <f ca="1">IF(X116&lt;=0,0,-ABS(IF('Scenario Inputs (SI)'!$D$5&gt;'Scenario Calculations'!V116,0,IF('Scenario Inputs (SI)'!$D$5='Scenario Calculations'!V116,'Scenario Calculations'!X116*'Scenario Calculations'!$B$8,'Scenario Calculations'!AB115*(1+'Scenario Calculations'!S116)))))</f>
        <v>#DIV/0!</v>
      </c>
      <c r="AC116" s="359" t="e">
        <f t="shared" ca="1" si="31"/>
        <v>#DIV/0!</v>
      </c>
      <c r="AG116" s="372">
        <f>IFERROR(INDEX('Inflation Rates'!$A$16:$H$138,MATCH('IRA Traditional'!$H117,'Inflation Rates'!$A$16:$A$138,0),8)/INDEX('Inflation Rates'!$A$16:$H$138,MATCH('IRA Traditional'!$H117,'Inflation Rates'!$A$16:$A$138,0)-1,8)-1,AG115)</f>
        <v>2.0000000000000018E-2</v>
      </c>
      <c r="AH116" s="372">
        <f>IFERROR(INDEX('Inflation Rates'!$A$16:$H$138,MATCH('IRA Traditional'!$H117,'Inflation Rates'!$A$16:$A$138,0),6)/INDEX('Inflation Rates'!$A$16:$H$138,MATCH('IRA Traditional'!$H117,'Inflation Rates'!$A$16:$A$138,0)-1,6)-1,AH115)</f>
        <v>2.0999999999999908E-2</v>
      </c>
      <c r="AI116" s="362">
        <f t="shared" ca="1" si="52"/>
        <v>2127</v>
      </c>
      <c r="AJ116" s="362">
        <f t="shared" ca="1" si="52"/>
        <v>227</v>
      </c>
      <c r="AK116" s="362">
        <v>108</v>
      </c>
      <c r="AL116" s="371">
        <f t="shared" ca="1" si="43"/>
        <v>0</v>
      </c>
      <c r="AM116" s="359">
        <f ca="1">IF(AJ116&lt;'Scenario Inputs (SI)'!$D$5,$AH$2,0)</f>
        <v>0</v>
      </c>
      <c r="AN116" s="359">
        <v>0</v>
      </c>
      <c r="AO116" s="359">
        <f t="shared" ca="1" si="32"/>
        <v>0</v>
      </c>
      <c r="AP116" s="359">
        <f ca="1">IF(AL116&lt;=0,0,IF(AJ116&lt;60,0,IF(AJ116=60,IF('Scenario Inputs (SI)'!$D$5&lt;=60,-AL116*$AH$7,0),IF(AJ116&lt;'Scenario Inputs (SI)'!$D$5,0,IF(AJ116='Scenario Inputs (SI)'!$D$5,-$AH$7*'Scenario Calculations'!AL116,AP115*(1+AG116))))))</f>
        <v>0</v>
      </c>
      <c r="AQ116" s="359">
        <f t="shared" ca="1" si="34"/>
        <v>0</v>
      </c>
      <c r="AU116" s="372">
        <f ca="1">IFERROR(INDEX('Inflation Rates'!$A$16:$H$138,MATCH('IRA Roth'!$H116,'Inflation Rates'!$A$16:$A$138,0),8)/INDEX('Inflation Rates'!$A$16:$H$138,MATCH('IRA Roth'!$H116,'Inflation Rates'!$A$16:$A$138,0)-1,8)-1,AU115)</f>
        <v>2.0000000000000018E-2</v>
      </c>
      <c r="AV116" s="372">
        <f ca="1">IFERROR(INDEX('Inflation Rates'!$A$16:$H$138,MATCH('IRA Roth'!$H116,'Inflation Rates'!$A$16:$A$138,0),6)/INDEX('Inflation Rates'!$A$16:$H$138,MATCH('IRA Roth'!$H116,'Inflation Rates'!$A$16:$A$138,0)-1,6)-1,AV115)</f>
        <v>2.0999999999999908E-2</v>
      </c>
      <c r="AW116" s="362">
        <f t="shared" ca="1" si="53"/>
        <v>2127</v>
      </c>
      <c r="AX116" s="362">
        <f t="shared" ca="1" si="53"/>
        <v>227</v>
      </c>
      <c r="AY116" s="362">
        <v>108</v>
      </c>
      <c r="AZ116" s="371">
        <f t="shared" ca="1" si="45"/>
        <v>0</v>
      </c>
      <c r="BA116" s="359">
        <f ca="1">IF(AX116&lt;'Scenario Inputs (SI)'!$D$5,$AV$2,0)</f>
        <v>0</v>
      </c>
      <c r="BB116" s="359">
        <f t="shared" ca="1" si="35"/>
        <v>0</v>
      </c>
      <c r="BC116" s="359">
        <f t="shared" ca="1" si="36"/>
        <v>0</v>
      </c>
      <c r="BD116" s="359">
        <f ca="1">IF(AZ116&lt;=0,0,IF(AX116&lt;60,0,IF(AX116=60,IF('Scenario Inputs (SI)'!$D$5&lt;=60,-AZ116*$AV$7,0),IF(AX116&lt;'Scenario Inputs (SI)'!$D$5,0,IF(AX116='Scenario Inputs (SI)'!$D$5,-$AV$7*'Scenario Calculations'!AZ116,BD115*(1+AU116))))))</f>
        <v>0</v>
      </c>
      <c r="BE116" s="359">
        <f t="shared" ca="1" si="37"/>
        <v>0</v>
      </c>
    </row>
    <row r="117" spans="6:57" x14ac:dyDescent="0.35">
      <c r="F117" s="372">
        <f ca="1">IFERROR(INDEX('Inflation Rates'!$A$16:$H$138,MATCH('Scenario Calculations'!$H117,'Inflation Rates'!$A$16:$A$138,0),8)/INDEX('Inflation Rates'!$A$16:$H$138,MATCH('Scenario Calculations'!$H117,'Inflation Rates'!$A$16:$A$138,0)-1,8)-1,F116)</f>
        <v>2.0000000000000018E-2</v>
      </c>
      <c r="G117" s="372">
        <f ca="1">IFERROR(INDEX('Inflation Rates'!$A$16:$H$138,MATCH('Scenario Calculations'!$H117,'Inflation Rates'!$A$16:$A$138,0),6)/INDEX('Inflation Rates'!$A$16:$H$138,MATCH('Scenario Calculations'!$H117,'Inflation Rates'!$A$16:$A$138,0)-1,6)-1,G116)</f>
        <v>2.0999999999999908E-2</v>
      </c>
      <c r="H117" s="362">
        <f t="shared" ca="1" si="50"/>
        <v>2128</v>
      </c>
      <c r="I117" s="362">
        <f t="shared" ca="1" si="50"/>
        <v>228</v>
      </c>
      <c r="J117" s="362">
        <v>109</v>
      </c>
      <c r="K117" s="371" t="e">
        <f t="shared" ca="1" si="39"/>
        <v>#DIV/0!</v>
      </c>
      <c r="L117" s="359" t="e">
        <f ca="1">IF(I117&lt;'Scenario Inputs (SI)'!$D$5,$B$7*((1+$G117)^(J117-1))*$B$2,0)</f>
        <v>#DIV/0!</v>
      </c>
      <c r="M117" s="359" t="e">
        <f ca="1">IF(I117&lt;'Scenario Inputs (SI)'!$D$5,$B$3*$B$7*(1+$G117)^(J117-1),0)</f>
        <v>#DIV/0!</v>
      </c>
      <c r="N117" s="359" t="e">
        <f t="shared" ca="1" si="29"/>
        <v>#DIV/0!</v>
      </c>
      <c r="O117" s="359" t="e">
        <f ca="1">IF(K117&lt;=0,0,-ABS(IF('Scenario Inputs (SI)'!$D$5&gt;'Scenario Calculations'!I117,0,IF('Scenario Inputs (SI)'!$D$5='Scenario Calculations'!I117,'Scenario Calculations'!K117*'Scenario Calculations'!$B$8,'Scenario Calculations'!O116*(1+'Scenario Calculations'!F117)))))</f>
        <v>#DIV/0!</v>
      </c>
      <c r="P117" s="359">
        <f ca="1">IF('Scenario Inputs (SI)'!$D$7="No",0,-IF(I117&lt;'Scenario Inputs (SI)'!$D$5,0,IF('Scenario Inputs (SI)'!$D$6&gt;'Scenario Calculations'!I117,INDEX(Inputs!$D$2:$R$30,29,MATCH('Scenario Calculations'!I117,Inputs!$D$2:$R$2,0)),0))*12)</f>
        <v>0</v>
      </c>
      <c r="Q117" s="359" t="e">
        <f t="shared" ca="1" si="33"/>
        <v>#DIV/0!</v>
      </c>
      <c r="S117" s="372">
        <f ca="1">IFERROR(INDEX('Inflation Rates'!$A$16:$H$138,MATCH('TSP Traditional'!$H118,'Inflation Rates'!$A$16:$A$138,0),8)/INDEX('Inflation Rates'!$A$16:$H$138,MATCH('TSP Traditional'!$H118,'Inflation Rates'!$A$16:$A$138,0)-1,8)-1,S116)</f>
        <v>2.0000000000000018E-2</v>
      </c>
      <c r="T117" s="372">
        <f ca="1">IFERROR(INDEX('Inflation Rates'!$A$16:$H$138,MATCH('TSP Traditional'!$H118,'Inflation Rates'!$A$16:$A$138,0),6)/INDEX('Inflation Rates'!$A$16:$H$138,MATCH('TSP Traditional'!$H118,'Inflation Rates'!$A$16:$A$138,0)-1,6)-1,T116)</f>
        <v>2.0999999999999908E-2</v>
      </c>
      <c r="U117" s="362">
        <f t="shared" ca="1" si="51"/>
        <v>2128</v>
      </c>
      <c r="V117" s="362">
        <f t="shared" ca="1" si="51"/>
        <v>228</v>
      </c>
      <c r="W117" s="362">
        <v>109</v>
      </c>
      <c r="X117" s="371" t="e">
        <f t="shared" ca="1" si="41"/>
        <v>#DIV/0!</v>
      </c>
      <c r="Y117" s="359" t="e">
        <f ca="1">IF(V117&lt;'Scenario Inputs (SI)'!$D$5,$B$7*((1+$G117)^(W117-1))*$T$2,0)</f>
        <v>#DIV/0!</v>
      </c>
      <c r="Z117" s="359">
        <v>0</v>
      </c>
      <c r="AA117" s="359" t="e">
        <f t="shared" ca="1" si="30"/>
        <v>#DIV/0!</v>
      </c>
      <c r="AB117" s="359" t="e">
        <f ca="1">IF(X117&lt;=0,0,-ABS(IF('Scenario Inputs (SI)'!$D$5&gt;'Scenario Calculations'!V117,0,IF('Scenario Inputs (SI)'!$D$5='Scenario Calculations'!V117,'Scenario Calculations'!X117*'Scenario Calculations'!$B$8,'Scenario Calculations'!AB116*(1+'Scenario Calculations'!S117)))))</f>
        <v>#DIV/0!</v>
      </c>
      <c r="AC117" s="359" t="e">
        <f t="shared" ca="1" si="31"/>
        <v>#DIV/0!</v>
      </c>
      <c r="AG117" s="372">
        <f>IFERROR(INDEX('Inflation Rates'!$A$16:$H$138,MATCH('IRA Traditional'!$H118,'Inflation Rates'!$A$16:$A$138,0),8)/INDEX('Inflation Rates'!$A$16:$H$138,MATCH('IRA Traditional'!$H118,'Inflation Rates'!$A$16:$A$138,0)-1,8)-1,AG116)</f>
        <v>2.0000000000000018E-2</v>
      </c>
      <c r="AH117" s="372">
        <f>IFERROR(INDEX('Inflation Rates'!$A$16:$H$138,MATCH('IRA Traditional'!$H118,'Inflation Rates'!$A$16:$A$138,0),6)/INDEX('Inflation Rates'!$A$16:$H$138,MATCH('IRA Traditional'!$H118,'Inflation Rates'!$A$16:$A$138,0)-1,6)-1,AH116)</f>
        <v>2.0999999999999908E-2</v>
      </c>
      <c r="AI117" s="362">
        <f t="shared" ca="1" si="52"/>
        <v>2128</v>
      </c>
      <c r="AJ117" s="362">
        <f t="shared" ca="1" si="52"/>
        <v>228</v>
      </c>
      <c r="AK117" s="362">
        <v>109</v>
      </c>
      <c r="AL117" s="371">
        <f t="shared" ca="1" si="43"/>
        <v>0</v>
      </c>
      <c r="AM117" s="359">
        <f ca="1">IF(AJ117&lt;'Scenario Inputs (SI)'!$D$5,$AH$2,0)</f>
        <v>0</v>
      </c>
      <c r="AN117" s="359">
        <v>0</v>
      </c>
      <c r="AO117" s="359">
        <f t="shared" ca="1" si="32"/>
        <v>0</v>
      </c>
      <c r="AP117" s="359">
        <f ca="1">IF(AL117&lt;=0,0,IF(AJ117&lt;60,0,IF(AJ117=60,IF('Scenario Inputs (SI)'!$D$5&lt;=60,-AL117*$AH$7,0),IF(AJ117&lt;'Scenario Inputs (SI)'!$D$5,0,IF(AJ117='Scenario Inputs (SI)'!$D$5,-$AH$7*'Scenario Calculations'!AL117,AP116*(1+AG117))))))</f>
        <v>0</v>
      </c>
      <c r="AQ117" s="359">
        <f t="shared" ca="1" si="34"/>
        <v>0</v>
      </c>
      <c r="AU117" s="372">
        <f ca="1">IFERROR(INDEX('Inflation Rates'!$A$16:$H$138,MATCH('IRA Roth'!$H117,'Inflation Rates'!$A$16:$A$138,0),8)/INDEX('Inflation Rates'!$A$16:$H$138,MATCH('IRA Roth'!$H117,'Inflation Rates'!$A$16:$A$138,0)-1,8)-1,AU116)</f>
        <v>2.0000000000000018E-2</v>
      </c>
      <c r="AV117" s="372">
        <f ca="1">IFERROR(INDEX('Inflation Rates'!$A$16:$H$138,MATCH('IRA Roth'!$H117,'Inflation Rates'!$A$16:$A$138,0),6)/INDEX('Inflation Rates'!$A$16:$H$138,MATCH('IRA Roth'!$H117,'Inflation Rates'!$A$16:$A$138,0)-1,6)-1,AV116)</f>
        <v>2.0999999999999908E-2</v>
      </c>
      <c r="AW117" s="362">
        <f t="shared" ca="1" si="53"/>
        <v>2128</v>
      </c>
      <c r="AX117" s="362">
        <f t="shared" ca="1" si="53"/>
        <v>228</v>
      </c>
      <c r="AY117" s="362">
        <v>109</v>
      </c>
      <c r="AZ117" s="371">
        <f t="shared" ca="1" si="45"/>
        <v>0</v>
      </c>
      <c r="BA117" s="359">
        <f ca="1">IF(AX117&lt;'Scenario Inputs (SI)'!$D$5,$AV$2,0)</f>
        <v>0</v>
      </c>
      <c r="BB117" s="359">
        <f t="shared" ca="1" si="35"/>
        <v>0</v>
      </c>
      <c r="BC117" s="359">
        <f t="shared" ca="1" si="36"/>
        <v>0</v>
      </c>
      <c r="BD117" s="359">
        <f ca="1">IF(AZ117&lt;=0,0,IF(AX117&lt;60,0,IF(AX117=60,IF('Scenario Inputs (SI)'!$D$5&lt;=60,-AZ117*$AV$7,0),IF(AX117&lt;'Scenario Inputs (SI)'!$D$5,0,IF(AX117='Scenario Inputs (SI)'!$D$5,-$AV$7*'Scenario Calculations'!AZ117,BD116*(1+AU117))))))</f>
        <v>0</v>
      </c>
      <c r="BE117" s="359">
        <f t="shared" ca="1" si="37"/>
        <v>0</v>
      </c>
    </row>
    <row r="118" spans="6:57" x14ac:dyDescent="0.35">
      <c r="F118" s="372">
        <f ca="1">IFERROR(INDEX('Inflation Rates'!$A$16:$H$138,MATCH('Scenario Calculations'!$H118,'Inflation Rates'!$A$16:$A$138,0),8)/INDEX('Inflation Rates'!$A$16:$H$138,MATCH('Scenario Calculations'!$H118,'Inflation Rates'!$A$16:$A$138,0)-1,8)-1,F117)</f>
        <v>2.0000000000000018E-2</v>
      </c>
      <c r="G118" s="372">
        <f ca="1">IFERROR(INDEX('Inflation Rates'!$A$16:$H$138,MATCH('Scenario Calculations'!$H118,'Inflation Rates'!$A$16:$A$138,0),6)/INDEX('Inflation Rates'!$A$16:$H$138,MATCH('Scenario Calculations'!$H118,'Inflation Rates'!$A$16:$A$138,0)-1,6)-1,G117)</f>
        <v>2.0999999999999908E-2</v>
      </c>
      <c r="H118" s="362">
        <f t="shared" ca="1" si="50"/>
        <v>2129</v>
      </c>
      <c r="I118" s="362">
        <f t="shared" ca="1" si="50"/>
        <v>229</v>
      </c>
      <c r="J118" s="362">
        <v>110</v>
      </c>
      <c r="K118" s="371" t="e">
        <f t="shared" ca="1" si="39"/>
        <v>#DIV/0!</v>
      </c>
      <c r="L118" s="359" t="e">
        <f ca="1">IF(I118&lt;'Scenario Inputs (SI)'!$D$5,$B$7*((1+$G118)^(J118-1))*$B$2,0)</f>
        <v>#DIV/0!</v>
      </c>
      <c r="M118" s="359" t="e">
        <f ca="1">IF(I118&lt;'Scenario Inputs (SI)'!$D$5,$B$3*$B$7*(1+$G118)^(J118-1),0)</f>
        <v>#DIV/0!</v>
      </c>
      <c r="N118" s="359" t="e">
        <f t="shared" ca="1" si="29"/>
        <v>#DIV/0!</v>
      </c>
      <c r="O118" s="359" t="e">
        <f ca="1">IF(K118&lt;=0,0,-ABS(IF('Scenario Inputs (SI)'!$D$5&gt;'Scenario Calculations'!I118,0,IF('Scenario Inputs (SI)'!$D$5='Scenario Calculations'!I118,'Scenario Calculations'!K118*'Scenario Calculations'!$B$8,'Scenario Calculations'!O117*(1+'Scenario Calculations'!F118)))))</f>
        <v>#DIV/0!</v>
      </c>
      <c r="P118" s="359">
        <f ca="1">IF('Scenario Inputs (SI)'!$D$7="No",0,-IF(I118&lt;'Scenario Inputs (SI)'!$D$5,0,IF('Scenario Inputs (SI)'!$D$6&gt;'Scenario Calculations'!I118,INDEX(Inputs!$D$2:$R$30,29,MATCH('Scenario Calculations'!I118,Inputs!$D$2:$R$2,0)),0))*12)</f>
        <v>0</v>
      </c>
      <c r="Q118" s="359" t="e">
        <f t="shared" ca="1" si="33"/>
        <v>#DIV/0!</v>
      </c>
      <c r="S118" s="372">
        <f ca="1">IFERROR(INDEX('Inflation Rates'!$A$16:$H$138,MATCH('TSP Traditional'!$H119,'Inflation Rates'!$A$16:$A$138,0),8)/INDEX('Inflation Rates'!$A$16:$H$138,MATCH('TSP Traditional'!$H119,'Inflation Rates'!$A$16:$A$138,0)-1,8)-1,S117)</f>
        <v>2.0000000000000018E-2</v>
      </c>
      <c r="T118" s="372">
        <f ca="1">IFERROR(INDEX('Inflation Rates'!$A$16:$H$138,MATCH('TSP Traditional'!$H119,'Inflation Rates'!$A$16:$A$138,0),6)/INDEX('Inflation Rates'!$A$16:$H$138,MATCH('TSP Traditional'!$H119,'Inflation Rates'!$A$16:$A$138,0)-1,6)-1,T117)</f>
        <v>2.0999999999999908E-2</v>
      </c>
      <c r="U118" s="362">
        <f t="shared" ca="1" si="51"/>
        <v>2129</v>
      </c>
      <c r="V118" s="362">
        <f t="shared" ca="1" si="51"/>
        <v>229</v>
      </c>
      <c r="W118" s="362">
        <v>110</v>
      </c>
      <c r="X118" s="371" t="e">
        <f t="shared" ca="1" si="41"/>
        <v>#DIV/0!</v>
      </c>
      <c r="Y118" s="359" t="e">
        <f ca="1">IF(V118&lt;'Scenario Inputs (SI)'!$D$5,$B$7*((1+$G118)^(W118-1))*$T$2,0)</f>
        <v>#DIV/0!</v>
      </c>
      <c r="Z118" s="359">
        <v>0</v>
      </c>
      <c r="AA118" s="359" t="e">
        <f t="shared" ca="1" si="30"/>
        <v>#DIV/0!</v>
      </c>
      <c r="AB118" s="359" t="e">
        <f ca="1">IF(X118&lt;=0,0,-ABS(IF('Scenario Inputs (SI)'!$D$5&gt;'Scenario Calculations'!V118,0,IF('Scenario Inputs (SI)'!$D$5='Scenario Calculations'!V118,'Scenario Calculations'!X118*'Scenario Calculations'!$B$8,'Scenario Calculations'!AB117*(1+'Scenario Calculations'!S118)))))</f>
        <v>#DIV/0!</v>
      </c>
      <c r="AC118" s="359" t="e">
        <f t="shared" ca="1" si="31"/>
        <v>#DIV/0!</v>
      </c>
      <c r="AG118" s="372">
        <f>IFERROR(INDEX('Inflation Rates'!$A$16:$H$138,MATCH('IRA Traditional'!$H119,'Inflation Rates'!$A$16:$A$138,0),8)/INDEX('Inflation Rates'!$A$16:$H$138,MATCH('IRA Traditional'!$H119,'Inflation Rates'!$A$16:$A$138,0)-1,8)-1,AG117)</f>
        <v>2.0000000000000018E-2</v>
      </c>
      <c r="AH118" s="372">
        <f>IFERROR(INDEX('Inflation Rates'!$A$16:$H$138,MATCH('IRA Traditional'!$H119,'Inflation Rates'!$A$16:$A$138,0),6)/INDEX('Inflation Rates'!$A$16:$H$138,MATCH('IRA Traditional'!$H119,'Inflation Rates'!$A$16:$A$138,0)-1,6)-1,AH117)</f>
        <v>2.0999999999999908E-2</v>
      </c>
      <c r="AI118" s="362">
        <f t="shared" ca="1" si="52"/>
        <v>2129</v>
      </c>
      <c r="AJ118" s="362">
        <f t="shared" ca="1" si="52"/>
        <v>229</v>
      </c>
      <c r="AK118" s="362">
        <v>110</v>
      </c>
      <c r="AL118" s="371">
        <f t="shared" ca="1" si="43"/>
        <v>0</v>
      </c>
      <c r="AM118" s="359">
        <f ca="1">IF(AJ118&lt;'Scenario Inputs (SI)'!$D$5,$AH$2,0)</f>
        <v>0</v>
      </c>
      <c r="AN118" s="359">
        <v>0</v>
      </c>
      <c r="AO118" s="359">
        <f t="shared" ca="1" si="32"/>
        <v>0</v>
      </c>
      <c r="AP118" s="359">
        <f ca="1">IF(AL118&lt;=0,0,IF(AJ118&lt;60,0,IF(AJ118=60,IF('Scenario Inputs (SI)'!$D$5&lt;=60,-AL118*$AH$7,0),IF(AJ118&lt;'Scenario Inputs (SI)'!$D$5,0,IF(AJ118='Scenario Inputs (SI)'!$D$5,-$AH$7*'Scenario Calculations'!AL118,AP117*(1+AG118))))))</f>
        <v>0</v>
      </c>
      <c r="AQ118" s="359">
        <f t="shared" ca="1" si="34"/>
        <v>0</v>
      </c>
      <c r="AU118" s="372">
        <f ca="1">IFERROR(INDEX('Inflation Rates'!$A$16:$H$138,MATCH('IRA Roth'!$H118,'Inflation Rates'!$A$16:$A$138,0),8)/INDEX('Inflation Rates'!$A$16:$H$138,MATCH('IRA Roth'!$H118,'Inflation Rates'!$A$16:$A$138,0)-1,8)-1,AU117)</f>
        <v>2.0000000000000018E-2</v>
      </c>
      <c r="AV118" s="372">
        <f ca="1">IFERROR(INDEX('Inflation Rates'!$A$16:$H$138,MATCH('IRA Roth'!$H118,'Inflation Rates'!$A$16:$A$138,0),6)/INDEX('Inflation Rates'!$A$16:$H$138,MATCH('IRA Roth'!$H118,'Inflation Rates'!$A$16:$A$138,0)-1,6)-1,AV117)</f>
        <v>2.0999999999999908E-2</v>
      </c>
      <c r="AW118" s="362">
        <f t="shared" ca="1" si="53"/>
        <v>2129</v>
      </c>
      <c r="AX118" s="362">
        <f t="shared" ca="1" si="53"/>
        <v>229</v>
      </c>
      <c r="AY118" s="362">
        <v>110</v>
      </c>
      <c r="AZ118" s="371">
        <f t="shared" ca="1" si="45"/>
        <v>0</v>
      </c>
      <c r="BA118" s="359">
        <f ca="1">IF(AX118&lt;'Scenario Inputs (SI)'!$D$5,$AV$2,0)</f>
        <v>0</v>
      </c>
      <c r="BB118" s="359">
        <f t="shared" ca="1" si="35"/>
        <v>0</v>
      </c>
      <c r="BC118" s="359">
        <f t="shared" ca="1" si="36"/>
        <v>0</v>
      </c>
      <c r="BD118" s="359">
        <f ca="1">IF(AZ118&lt;=0,0,IF(AX118&lt;60,0,IF(AX118=60,IF('Scenario Inputs (SI)'!$D$5&lt;=60,-AZ118*$AV$7,0),IF(AX118&lt;'Scenario Inputs (SI)'!$D$5,0,IF(AX118='Scenario Inputs (SI)'!$D$5,-$AV$7*'Scenario Calculations'!AZ118,BD117*(1+AU118))))))</f>
        <v>0</v>
      </c>
      <c r="BE118" s="359">
        <f t="shared" ca="1" si="37"/>
        <v>0</v>
      </c>
    </row>
    <row r="119" spans="6:57" x14ac:dyDescent="0.35">
      <c r="F119" s="372">
        <f ca="1">IFERROR(INDEX('Inflation Rates'!$A$16:$H$138,MATCH('Scenario Calculations'!$H119,'Inflation Rates'!$A$16:$A$138,0),8)/INDEX('Inflation Rates'!$A$16:$H$138,MATCH('Scenario Calculations'!$H119,'Inflation Rates'!$A$16:$A$138,0)-1,8)-1,F118)</f>
        <v>2.0000000000000018E-2</v>
      </c>
      <c r="G119" s="372">
        <f ca="1">IFERROR(INDEX('Inflation Rates'!$A$16:$H$138,MATCH('Scenario Calculations'!$H119,'Inflation Rates'!$A$16:$A$138,0),6)/INDEX('Inflation Rates'!$A$16:$H$138,MATCH('Scenario Calculations'!$H119,'Inflation Rates'!$A$16:$A$138,0)-1,6)-1,G118)</f>
        <v>2.0999999999999908E-2</v>
      </c>
      <c r="H119" s="362">
        <f t="shared" ca="1" si="50"/>
        <v>2130</v>
      </c>
      <c r="I119" s="362">
        <f t="shared" ca="1" si="50"/>
        <v>230</v>
      </c>
      <c r="J119" s="362">
        <v>111</v>
      </c>
      <c r="K119" s="371" t="e">
        <f t="shared" ca="1" si="39"/>
        <v>#DIV/0!</v>
      </c>
      <c r="L119" s="359" t="e">
        <f ca="1">IF(I119&lt;'Scenario Inputs (SI)'!$D$5,$B$7*((1+$G119)^(J119-1))*$B$2,0)</f>
        <v>#DIV/0!</v>
      </c>
      <c r="M119" s="359" t="e">
        <f ca="1">IF(I119&lt;'Scenario Inputs (SI)'!$D$5,$B$3*$B$7*(1+$G119)^(J119-1),0)</f>
        <v>#DIV/0!</v>
      </c>
      <c r="N119" s="359" t="e">
        <f t="shared" ca="1" si="29"/>
        <v>#DIV/0!</v>
      </c>
      <c r="O119" s="359" t="e">
        <f ca="1">IF(K119&lt;=0,0,-ABS(IF('Scenario Inputs (SI)'!$D$5&gt;'Scenario Calculations'!I119,0,IF('Scenario Inputs (SI)'!$D$5='Scenario Calculations'!I119,'Scenario Calculations'!K119*'Scenario Calculations'!$B$8,'Scenario Calculations'!O118*(1+'Scenario Calculations'!F119)))))</f>
        <v>#DIV/0!</v>
      </c>
      <c r="P119" s="359">
        <f ca="1">IF('Scenario Inputs (SI)'!$D$7="No",0,-IF(I119&lt;'Scenario Inputs (SI)'!$D$5,0,IF('Scenario Inputs (SI)'!$D$6&gt;'Scenario Calculations'!I119,INDEX(Inputs!$D$2:$R$30,29,MATCH('Scenario Calculations'!I119,Inputs!$D$2:$R$2,0)),0))*12)</f>
        <v>0</v>
      </c>
      <c r="Q119" s="359" t="e">
        <f t="shared" ca="1" si="33"/>
        <v>#DIV/0!</v>
      </c>
      <c r="S119" s="372">
        <f ca="1">IFERROR(INDEX('Inflation Rates'!$A$16:$H$138,MATCH('TSP Traditional'!$H120,'Inflation Rates'!$A$16:$A$138,0),8)/INDEX('Inflation Rates'!$A$16:$H$138,MATCH('TSP Traditional'!$H120,'Inflation Rates'!$A$16:$A$138,0)-1,8)-1,S118)</f>
        <v>2.0000000000000018E-2</v>
      </c>
      <c r="T119" s="372">
        <f ca="1">IFERROR(INDEX('Inflation Rates'!$A$16:$H$138,MATCH('TSP Traditional'!$H120,'Inflation Rates'!$A$16:$A$138,0),6)/INDEX('Inflation Rates'!$A$16:$H$138,MATCH('TSP Traditional'!$H120,'Inflation Rates'!$A$16:$A$138,0)-1,6)-1,T118)</f>
        <v>2.0999999999999908E-2</v>
      </c>
      <c r="U119" s="362">
        <f t="shared" ca="1" si="51"/>
        <v>2130</v>
      </c>
      <c r="V119" s="362">
        <f t="shared" ca="1" si="51"/>
        <v>230</v>
      </c>
      <c r="W119" s="362">
        <v>111</v>
      </c>
      <c r="X119" s="371" t="e">
        <f t="shared" ca="1" si="41"/>
        <v>#DIV/0!</v>
      </c>
      <c r="Y119" s="359" t="e">
        <f ca="1">IF(V119&lt;'Scenario Inputs (SI)'!$D$5,$B$7*((1+$G119)^(W119-1))*$T$2,0)</f>
        <v>#DIV/0!</v>
      </c>
      <c r="Z119" s="359">
        <v>0</v>
      </c>
      <c r="AA119" s="359" t="e">
        <f t="shared" ca="1" si="30"/>
        <v>#DIV/0!</v>
      </c>
      <c r="AB119" s="359" t="e">
        <f ca="1">IF(X119&lt;=0,0,-ABS(IF('Scenario Inputs (SI)'!$D$5&gt;'Scenario Calculations'!V119,0,IF('Scenario Inputs (SI)'!$D$5='Scenario Calculations'!V119,'Scenario Calculations'!X119*'Scenario Calculations'!$B$8,'Scenario Calculations'!AB118*(1+'Scenario Calculations'!S119)))))</f>
        <v>#DIV/0!</v>
      </c>
      <c r="AC119" s="359" t="e">
        <f t="shared" ca="1" si="31"/>
        <v>#DIV/0!</v>
      </c>
      <c r="AG119" s="372">
        <f>IFERROR(INDEX('Inflation Rates'!$A$16:$H$138,MATCH('IRA Traditional'!$H120,'Inflation Rates'!$A$16:$A$138,0),8)/INDEX('Inflation Rates'!$A$16:$H$138,MATCH('IRA Traditional'!$H120,'Inflation Rates'!$A$16:$A$138,0)-1,8)-1,AG118)</f>
        <v>2.0000000000000018E-2</v>
      </c>
      <c r="AH119" s="372">
        <f>IFERROR(INDEX('Inflation Rates'!$A$16:$H$138,MATCH('IRA Traditional'!$H120,'Inflation Rates'!$A$16:$A$138,0),6)/INDEX('Inflation Rates'!$A$16:$H$138,MATCH('IRA Traditional'!$H120,'Inflation Rates'!$A$16:$A$138,0)-1,6)-1,AH118)</f>
        <v>2.0999999999999908E-2</v>
      </c>
      <c r="AI119" s="362">
        <f t="shared" ca="1" si="52"/>
        <v>2130</v>
      </c>
      <c r="AJ119" s="362">
        <f t="shared" ca="1" si="52"/>
        <v>230</v>
      </c>
      <c r="AK119" s="362">
        <v>111</v>
      </c>
      <c r="AL119" s="371">
        <f t="shared" ca="1" si="43"/>
        <v>0</v>
      </c>
      <c r="AM119" s="359">
        <f ca="1">IF(AJ119&lt;'Scenario Inputs (SI)'!$D$5,$AH$2,0)</f>
        <v>0</v>
      </c>
      <c r="AN119" s="359">
        <v>0</v>
      </c>
      <c r="AO119" s="359">
        <f t="shared" ca="1" si="32"/>
        <v>0</v>
      </c>
      <c r="AP119" s="359">
        <f ca="1">IF(AL119&lt;=0,0,IF(AJ119&lt;60,0,IF(AJ119=60,IF('Scenario Inputs (SI)'!$D$5&lt;=60,-AL119*$AH$7,0),IF(AJ119&lt;'Scenario Inputs (SI)'!$D$5,0,IF(AJ119='Scenario Inputs (SI)'!$D$5,-$AH$7*'Scenario Calculations'!AL119,AP118*(1+AG119))))))</f>
        <v>0</v>
      </c>
      <c r="AQ119" s="359">
        <f t="shared" ca="1" si="34"/>
        <v>0</v>
      </c>
      <c r="AU119" s="372">
        <f ca="1">IFERROR(INDEX('Inflation Rates'!$A$16:$H$138,MATCH('IRA Roth'!$H119,'Inflation Rates'!$A$16:$A$138,0),8)/INDEX('Inflation Rates'!$A$16:$H$138,MATCH('IRA Roth'!$H119,'Inflation Rates'!$A$16:$A$138,0)-1,8)-1,AU118)</f>
        <v>2.0000000000000018E-2</v>
      </c>
      <c r="AV119" s="372">
        <f ca="1">IFERROR(INDEX('Inflation Rates'!$A$16:$H$138,MATCH('IRA Roth'!$H119,'Inflation Rates'!$A$16:$A$138,0),6)/INDEX('Inflation Rates'!$A$16:$H$138,MATCH('IRA Roth'!$H119,'Inflation Rates'!$A$16:$A$138,0)-1,6)-1,AV118)</f>
        <v>2.0999999999999908E-2</v>
      </c>
      <c r="AW119" s="362">
        <f t="shared" ca="1" si="53"/>
        <v>2130</v>
      </c>
      <c r="AX119" s="362">
        <f t="shared" ca="1" si="53"/>
        <v>230</v>
      </c>
      <c r="AY119" s="362">
        <v>111</v>
      </c>
      <c r="AZ119" s="371">
        <f t="shared" ca="1" si="45"/>
        <v>0</v>
      </c>
      <c r="BA119" s="359">
        <f ca="1">IF(AX119&lt;'Scenario Inputs (SI)'!$D$5,$AV$2,0)</f>
        <v>0</v>
      </c>
      <c r="BB119" s="359">
        <f t="shared" ca="1" si="35"/>
        <v>0</v>
      </c>
      <c r="BC119" s="359">
        <f t="shared" ca="1" si="36"/>
        <v>0</v>
      </c>
      <c r="BD119" s="359">
        <f ca="1">IF(AZ119&lt;=0,0,IF(AX119&lt;60,0,IF(AX119=60,IF('Scenario Inputs (SI)'!$D$5&lt;=60,-AZ119*$AV$7,0),IF(AX119&lt;'Scenario Inputs (SI)'!$D$5,0,IF(AX119='Scenario Inputs (SI)'!$D$5,-$AV$7*'Scenario Calculations'!AZ119,BD118*(1+AU119))))))</f>
        <v>0</v>
      </c>
      <c r="BE119" s="359">
        <f t="shared" ca="1" si="37"/>
        <v>0</v>
      </c>
    </row>
    <row r="120" spans="6:57" x14ac:dyDescent="0.35">
      <c r="F120" s="372">
        <f ca="1">IFERROR(INDEX('Inflation Rates'!$A$16:$H$138,MATCH('Scenario Calculations'!$H120,'Inflation Rates'!$A$16:$A$138,0),8)/INDEX('Inflation Rates'!$A$16:$H$138,MATCH('Scenario Calculations'!$H120,'Inflation Rates'!$A$16:$A$138,0)-1,8)-1,F119)</f>
        <v>2.0000000000000018E-2</v>
      </c>
      <c r="G120" s="372">
        <f ca="1">IFERROR(INDEX('Inflation Rates'!$A$16:$H$138,MATCH('Scenario Calculations'!$H120,'Inflation Rates'!$A$16:$A$138,0),6)/INDEX('Inflation Rates'!$A$16:$H$138,MATCH('Scenario Calculations'!$H120,'Inflation Rates'!$A$16:$A$138,0)-1,6)-1,G119)</f>
        <v>2.0999999999999908E-2</v>
      </c>
      <c r="H120" s="362">
        <f t="shared" ca="1" si="50"/>
        <v>2131</v>
      </c>
      <c r="I120" s="362">
        <f t="shared" ca="1" si="50"/>
        <v>231</v>
      </c>
      <c r="J120" s="362">
        <v>112</v>
      </c>
      <c r="K120" s="371" t="e">
        <f t="shared" ca="1" si="39"/>
        <v>#DIV/0!</v>
      </c>
      <c r="L120" s="359" t="e">
        <f ca="1">IF(I120&lt;'Scenario Inputs (SI)'!$D$5,$B$7*((1+$G120)^(J120-1))*$B$2,0)</f>
        <v>#DIV/0!</v>
      </c>
      <c r="M120" s="359" t="e">
        <f ca="1">IF(I120&lt;'Scenario Inputs (SI)'!$D$5,$B$3*$B$7*(1+$G120)^(J120-1),0)</f>
        <v>#DIV/0!</v>
      </c>
      <c r="N120" s="359" t="e">
        <f t="shared" ca="1" si="29"/>
        <v>#DIV/0!</v>
      </c>
      <c r="O120" s="359" t="e">
        <f ca="1">IF(K120&lt;=0,0,-ABS(IF('Scenario Inputs (SI)'!$D$5&gt;'Scenario Calculations'!I120,0,IF('Scenario Inputs (SI)'!$D$5='Scenario Calculations'!I120,'Scenario Calculations'!K120*'Scenario Calculations'!$B$8,'Scenario Calculations'!O119*(1+'Scenario Calculations'!F120)))))</f>
        <v>#DIV/0!</v>
      </c>
      <c r="P120" s="359">
        <f ca="1">IF('Scenario Inputs (SI)'!$D$7="No",0,-IF(I120&lt;'Scenario Inputs (SI)'!$D$5,0,IF('Scenario Inputs (SI)'!$D$6&gt;'Scenario Calculations'!I120,INDEX(Inputs!$D$2:$R$30,29,MATCH('Scenario Calculations'!I120,Inputs!$D$2:$R$2,0)),0))*12)</f>
        <v>0</v>
      </c>
      <c r="Q120" s="359" t="e">
        <f t="shared" ca="1" si="33"/>
        <v>#DIV/0!</v>
      </c>
      <c r="S120" s="372">
        <f ca="1">IFERROR(INDEX('Inflation Rates'!$A$16:$H$138,MATCH('TSP Traditional'!$H121,'Inflation Rates'!$A$16:$A$138,0),8)/INDEX('Inflation Rates'!$A$16:$H$138,MATCH('TSP Traditional'!$H121,'Inflation Rates'!$A$16:$A$138,0)-1,8)-1,S119)</f>
        <v>2.0000000000000018E-2</v>
      </c>
      <c r="T120" s="372">
        <f ca="1">IFERROR(INDEX('Inflation Rates'!$A$16:$H$138,MATCH('TSP Traditional'!$H121,'Inflation Rates'!$A$16:$A$138,0),6)/INDEX('Inflation Rates'!$A$16:$H$138,MATCH('TSP Traditional'!$H121,'Inflation Rates'!$A$16:$A$138,0)-1,6)-1,T119)</f>
        <v>2.0999999999999908E-2</v>
      </c>
      <c r="U120" s="362">
        <f t="shared" ca="1" si="51"/>
        <v>2131</v>
      </c>
      <c r="V120" s="362">
        <f t="shared" ca="1" si="51"/>
        <v>231</v>
      </c>
      <c r="W120" s="362">
        <v>112</v>
      </c>
      <c r="X120" s="371" t="e">
        <f t="shared" ca="1" si="41"/>
        <v>#DIV/0!</v>
      </c>
      <c r="Y120" s="359" t="e">
        <f ca="1">IF(V120&lt;'Scenario Inputs (SI)'!$D$5,$B$7*((1+$G120)^(W120-1))*$T$2,0)</f>
        <v>#DIV/0!</v>
      </c>
      <c r="Z120" s="359">
        <v>0</v>
      </c>
      <c r="AA120" s="359" t="e">
        <f t="shared" ca="1" si="30"/>
        <v>#DIV/0!</v>
      </c>
      <c r="AB120" s="359" t="e">
        <f ca="1">IF(X120&lt;=0,0,-ABS(IF('Scenario Inputs (SI)'!$D$5&gt;'Scenario Calculations'!V120,0,IF('Scenario Inputs (SI)'!$D$5='Scenario Calculations'!V120,'Scenario Calculations'!X120*'Scenario Calculations'!$B$8,'Scenario Calculations'!AB119*(1+'Scenario Calculations'!S120)))))</f>
        <v>#DIV/0!</v>
      </c>
      <c r="AC120" s="359" t="e">
        <f t="shared" ca="1" si="31"/>
        <v>#DIV/0!</v>
      </c>
      <c r="AG120" s="372">
        <f>IFERROR(INDEX('Inflation Rates'!$A$16:$H$138,MATCH('IRA Traditional'!$H121,'Inflation Rates'!$A$16:$A$138,0),8)/INDEX('Inflation Rates'!$A$16:$H$138,MATCH('IRA Traditional'!$H121,'Inflation Rates'!$A$16:$A$138,0)-1,8)-1,AG119)</f>
        <v>2.0000000000000018E-2</v>
      </c>
      <c r="AH120" s="372">
        <f>IFERROR(INDEX('Inflation Rates'!$A$16:$H$138,MATCH('IRA Traditional'!$H121,'Inflation Rates'!$A$16:$A$138,0),6)/INDEX('Inflation Rates'!$A$16:$H$138,MATCH('IRA Traditional'!$H121,'Inflation Rates'!$A$16:$A$138,0)-1,6)-1,AH119)</f>
        <v>2.0999999999999908E-2</v>
      </c>
      <c r="AI120" s="362">
        <f t="shared" ca="1" si="52"/>
        <v>2131</v>
      </c>
      <c r="AJ120" s="362">
        <f t="shared" ca="1" si="52"/>
        <v>231</v>
      </c>
      <c r="AK120" s="362">
        <v>112</v>
      </c>
      <c r="AL120" s="371">
        <f t="shared" ca="1" si="43"/>
        <v>0</v>
      </c>
      <c r="AM120" s="359">
        <f ca="1">IF(AJ120&lt;'Scenario Inputs (SI)'!$D$5,$AH$2,0)</f>
        <v>0</v>
      </c>
      <c r="AN120" s="359">
        <v>0</v>
      </c>
      <c r="AO120" s="359">
        <f t="shared" ca="1" si="32"/>
        <v>0</v>
      </c>
      <c r="AP120" s="359">
        <f ca="1">IF(AL120&lt;=0,0,IF(AJ120&lt;60,0,IF(AJ120=60,IF('Scenario Inputs (SI)'!$D$5&lt;=60,-AL120*$AH$7,0),IF(AJ120&lt;'Scenario Inputs (SI)'!$D$5,0,IF(AJ120='Scenario Inputs (SI)'!$D$5,-$AH$7*'Scenario Calculations'!AL120,AP119*(1+AG120))))))</f>
        <v>0</v>
      </c>
      <c r="AQ120" s="359">
        <f t="shared" ca="1" si="34"/>
        <v>0</v>
      </c>
      <c r="AU120" s="372">
        <f ca="1">IFERROR(INDEX('Inflation Rates'!$A$16:$H$138,MATCH('IRA Roth'!$H120,'Inflation Rates'!$A$16:$A$138,0),8)/INDEX('Inflation Rates'!$A$16:$H$138,MATCH('IRA Roth'!$H120,'Inflation Rates'!$A$16:$A$138,0)-1,8)-1,AU119)</f>
        <v>2.0000000000000018E-2</v>
      </c>
      <c r="AV120" s="372">
        <f ca="1">IFERROR(INDEX('Inflation Rates'!$A$16:$H$138,MATCH('IRA Roth'!$H120,'Inflation Rates'!$A$16:$A$138,0),6)/INDEX('Inflation Rates'!$A$16:$H$138,MATCH('IRA Roth'!$H120,'Inflation Rates'!$A$16:$A$138,0)-1,6)-1,AV119)</f>
        <v>2.0999999999999908E-2</v>
      </c>
      <c r="AW120" s="362">
        <f t="shared" ca="1" si="53"/>
        <v>2131</v>
      </c>
      <c r="AX120" s="362">
        <f t="shared" ca="1" si="53"/>
        <v>231</v>
      </c>
      <c r="AY120" s="362">
        <v>112</v>
      </c>
      <c r="AZ120" s="371">
        <f t="shared" ca="1" si="45"/>
        <v>0</v>
      </c>
      <c r="BA120" s="359">
        <f ca="1">IF(AX120&lt;'Scenario Inputs (SI)'!$D$5,$AV$2,0)</f>
        <v>0</v>
      </c>
      <c r="BB120" s="359">
        <f t="shared" ca="1" si="35"/>
        <v>0</v>
      </c>
      <c r="BC120" s="359">
        <f t="shared" ca="1" si="36"/>
        <v>0</v>
      </c>
      <c r="BD120" s="359">
        <f ca="1">IF(AZ120&lt;=0,0,IF(AX120&lt;60,0,IF(AX120=60,IF('Scenario Inputs (SI)'!$D$5&lt;=60,-AZ120*$AV$7,0),IF(AX120&lt;'Scenario Inputs (SI)'!$D$5,0,IF(AX120='Scenario Inputs (SI)'!$D$5,-$AV$7*'Scenario Calculations'!AZ120,BD119*(1+AU120))))))</f>
        <v>0</v>
      </c>
      <c r="BE120" s="359">
        <f t="shared" ca="1" si="37"/>
        <v>0</v>
      </c>
    </row>
    <row r="121" spans="6:57" x14ac:dyDescent="0.35">
      <c r="F121" s="372">
        <f ca="1">IFERROR(INDEX('Inflation Rates'!$A$16:$H$138,MATCH('Scenario Calculations'!$H121,'Inflation Rates'!$A$16:$A$138,0),8)/INDEX('Inflation Rates'!$A$16:$H$138,MATCH('Scenario Calculations'!$H121,'Inflation Rates'!$A$16:$A$138,0)-1,8)-1,F120)</f>
        <v>2.0000000000000018E-2</v>
      </c>
      <c r="G121" s="372">
        <f ca="1">IFERROR(INDEX('Inflation Rates'!$A$16:$H$138,MATCH('Scenario Calculations'!$H121,'Inflation Rates'!$A$16:$A$138,0),6)/INDEX('Inflation Rates'!$A$16:$H$138,MATCH('Scenario Calculations'!$H121,'Inflation Rates'!$A$16:$A$138,0)-1,6)-1,G120)</f>
        <v>2.0999999999999908E-2</v>
      </c>
      <c r="H121" s="362">
        <f t="shared" ca="1" si="50"/>
        <v>2132</v>
      </c>
      <c r="I121" s="362">
        <f t="shared" ca="1" si="50"/>
        <v>232</v>
      </c>
      <c r="J121" s="362">
        <v>113</v>
      </c>
      <c r="K121" s="371" t="e">
        <f t="shared" ca="1" si="39"/>
        <v>#DIV/0!</v>
      </c>
      <c r="L121" s="359" t="e">
        <f ca="1">IF(I121&lt;'Scenario Inputs (SI)'!$D$5,$B$7*((1+$G121)^(J121-1))*$B$2,0)</f>
        <v>#DIV/0!</v>
      </c>
      <c r="M121" s="359" t="e">
        <f ca="1">IF(I121&lt;'Scenario Inputs (SI)'!$D$5,$B$3*$B$7*(1+$G121)^(J121-1),0)</f>
        <v>#DIV/0!</v>
      </c>
      <c r="N121" s="359" t="e">
        <f t="shared" ca="1" si="29"/>
        <v>#DIV/0!</v>
      </c>
      <c r="O121" s="359" t="e">
        <f ca="1">IF(K121&lt;=0,0,-ABS(IF('Scenario Inputs (SI)'!$D$5&gt;'Scenario Calculations'!I121,0,IF('Scenario Inputs (SI)'!$D$5='Scenario Calculations'!I121,'Scenario Calculations'!K121*'Scenario Calculations'!$B$8,'Scenario Calculations'!O120*(1+'Scenario Calculations'!F121)))))</f>
        <v>#DIV/0!</v>
      </c>
      <c r="P121" s="359">
        <f ca="1">IF('Scenario Inputs (SI)'!$D$7="No",0,-IF(I121&lt;'Scenario Inputs (SI)'!$D$5,0,IF('Scenario Inputs (SI)'!$D$6&gt;'Scenario Calculations'!I121,INDEX(Inputs!$D$2:$R$30,29,MATCH('Scenario Calculations'!I121,Inputs!$D$2:$R$2,0)),0))*12)</f>
        <v>0</v>
      </c>
      <c r="Q121" s="359" t="e">
        <f t="shared" ca="1" si="33"/>
        <v>#DIV/0!</v>
      </c>
      <c r="S121" s="372">
        <f ca="1">IFERROR(INDEX('Inflation Rates'!$A$16:$H$138,MATCH('TSP Traditional'!$H122,'Inflation Rates'!$A$16:$A$138,0),8)/INDEX('Inflation Rates'!$A$16:$H$138,MATCH('TSP Traditional'!$H122,'Inflation Rates'!$A$16:$A$138,0)-1,8)-1,S120)</f>
        <v>2.0000000000000018E-2</v>
      </c>
      <c r="T121" s="372">
        <f ca="1">IFERROR(INDEX('Inflation Rates'!$A$16:$H$138,MATCH('TSP Traditional'!$H122,'Inflation Rates'!$A$16:$A$138,0),6)/INDEX('Inflation Rates'!$A$16:$H$138,MATCH('TSP Traditional'!$H122,'Inflation Rates'!$A$16:$A$138,0)-1,6)-1,T120)</f>
        <v>2.0999999999999908E-2</v>
      </c>
      <c r="U121" s="362">
        <f t="shared" ca="1" si="51"/>
        <v>2132</v>
      </c>
      <c r="V121" s="362">
        <f t="shared" ca="1" si="51"/>
        <v>232</v>
      </c>
      <c r="W121" s="362">
        <v>113</v>
      </c>
      <c r="X121" s="371" t="e">
        <f t="shared" ca="1" si="41"/>
        <v>#DIV/0!</v>
      </c>
      <c r="Y121" s="359" t="e">
        <f ca="1">IF(V121&lt;'Scenario Inputs (SI)'!$D$5,$B$7*((1+$G121)^(W121-1))*$T$2,0)</f>
        <v>#DIV/0!</v>
      </c>
      <c r="Z121" s="359">
        <v>0</v>
      </c>
      <c r="AA121" s="359" t="e">
        <f t="shared" ca="1" si="30"/>
        <v>#DIV/0!</v>
      </c>
      <c r="AB121" s="359" t="e">
        <f ca="1">IF(X121&lt;=0,0,-ABS(IF('Scenario Inputs (SI)'!$D$5&gt;'Scenario Calculations'!V121,0,IF('Scenario Inputs (SI)'!$D$5='Scenario Calculations'!V121,'Scenario Calculations'!X121*'Scenario Calculations'!$B$8,'Scenario Calculations'!AB120*(1+'Scenario Calculations'!S121)))))</f>
        <v>#DIV/0!</v>
      </c>
      <c r="AC121" s="359" t="e">
        <f t="shared" ca="1" si="31"/>
        <v>#DIV/0!</v>
      </c>
      <c r="AG121" s="372">
        <f>IFERROR(INDEX('Inflation Rates'!$A$16:$H$138,MATCH('IRA Traditional'!$H122,'Inflation Rates'!$A$16:$A$138,0),8)/INDEX('Inflation Rates'!$A$16:$H$138,MATCH('IRA Traditional'!$H122,'Inflation Rates'!$A$16:$A$138,0)-1,8)-1,AG120)</f>
        <v>2.0000000000000018E-2</v>
      </c>
      <c r="AH121" s="372">
        <f>IFERROR(INDEX('Inflation Rates'!$A$16:$H$138,MATCH('IRA Traditional'!$H122,'Inflation Rates'!$A$16:$A$138,0),6)/INDEX('Inflation Rates'!$A$16:$H$138,MATCH('IRA Traditional'!$H122,'Inflation Rates'!$A$16:$A$138,0)-1,6)-1,AH120)</f>
        <v>2.0999999999999908E-2</v>
      </c>
      <c r="AI121" s="362">
        <f t="shared" ca="1" si="52"/>
        <v>2132</v>
      </c>
      <c r="AJ121" s="362">
        <f t="shared" ca="1" si="52"/>
        <v>232</v>
      </c>
      <c r="AK121" s="362">
        <v>113</v>
      </c>
      <c r="AL121" s="371">
        <f t="shared" ca="1" si="43"/>
        <v>0</v>
      </c>
      <c r="AM121" s="359">
        <f ca="1">IF(AJ121&lt;'Scenario Inputs (SI)'!$D$5,$AH$2,0)</f>
        <v>0</v>
      </c>
      <c r="AN121" s="359">
        <v>0</v>
      </c>
      <c r="AO121" s="359">
        <f t="shared" ca="1" si="32"/>
        <v>0</v>
      </c>
      <c r="AP121" s="359">
        <f ca="1">IF(AL121&lt;=0,0,IF(AJ121&lt;60,0,IF(AJ121=60,IF('Scenario Inputs (SI)'!$D$5&lt;=60,-AL121*$AH$7,0),IF(AJ121&lt;'Scenario Inputs (SI)'!$D$5,0,IF(AJ121='Scenario Inputs (SI)'!$D$5,-$AH$7*'Scenario Calculations'!AL121,AP120*(1+AG121))))))</f>
        <v>0</v>
      </c>
      <c r="AQ121" s="359">
        <f t="shared" ca="1" si="34"/>
        <v>0</v>
      </c>
      <c r="AU121" s="372">
        <f ca="1">IFERROR(INDEX('Inflation Rates'!$A$16:$H$138,MATCH('IRA Roth'!$H121,'Inflation Rates'!$A$16:$A$138,0),8)/INDEX('Inflation Rates'!$A$16:$H$138,MATCH('IRA Roth'!$H121,'Inflation Rates'!$A$16:$A$138,0)-1,8)-1,AU120)</f>
        <v>2.0000000000000018E-2</v>
      </c>
      <c r="AV121" s="372">
        <f ca="1">IFERROR(INDEX('Inflation Rates'!$A$16:$H$138,MATCH('IRA Roth'!$H121,'Inflation Rates'!$A$16:$A$138,0),6)/INDEX('Inflation Rates'!$A$16:$H$138,MATCH('IRA Roth'!$H121,'Inflation Rates'!$A$16:$A$138,0)-1,6)-1,AV120)</f>
        <v>2.0999999999999908E-2</v>
      </c>
      <c r="AW121" s="362">
        <f t="shared" ca="1" si="53"/>
        <v>2132</v>
      </c>
      <c r="AX121" s="362">
        <f t="shared" ca="1" si="53"/>
        <v>232</v>
      </c>
      <c r="AY121" s="362">
        <v>113</v>
      </c>
      <c r="AZ121" s="371">
        <f t="shared" ca="1" si="45"/>
        <v>0</v>
      </c>
      <c r="BA121" s="359">
        <f ca="1">IF(AX121&lt;'Scenario Inputs (SI)'!$D$5,$AV$2,0)</f>
        <v>0</v>
      </c>
      <c r="BB121" s="359">
        <f t="shared" ca="1" si="35"/>
        <v>0</v>
      </c>
      <c r="BC121" s="359">
        <f t="shared" ca="1" si="36"/>
        <v>0</v>
      </c>
      <c r="BD121" s="359">
        <f ca="1">IF(AZ121&lt;=0,0,IF(AX121&lt;60,0,IF(AX121=60,IF('Scenario Inputs (SI)'!$D$5&lt;=60,-AZ121*$AV$7,0),IF(AX121&lt;'Scenario Inputs (SI)'!$D$5,0,IF(AX121='Scenario Inputs (SI)'!$D$5,-$AV$7*'Scenario Calculations'!AZ121,BD120*(1+AU121))))))</f>
        <v>0</v>
      </c>
      <c r="BE121" s="359">
        <f t="shared" ca="1" si="37"/>
        <v>0</v>
      </c>
    </row>
    <row r="122" spans="6:57" x14ac:dyDescent="0.35">
      <c r="F122" s="372">
        <f ca="1">IFERROR(INDEX('Inflation Rates'!$A$16:$H$138,MATCH('Scenario Calculations'!$H122,'Inflation Rates'!$A$16:$A$138,0),8)/INDEX('Inflation Rates'!$A$16:$H$138,MATCH('Scenario Calculations'!$H122,'Inflation Rates'!$A$16:$A$138,0)-1,8)-1,F121)</f>
        <v>2.0000000000000018E-2</v>
      </c>
      <c r="G122" s="372">
        <f ca="1">IFERROR(INDEX('Inflation Rates'!$A$16:$H$138,MATCH('Scenario Calculations'!$H122,'Inflation Rates'!$A$16:$A$138,0),6)/INDEX('Inflation Rates'!$A$16:$H$138,MATCH('Scenario Calculations'!$H122,'Inflation Rates'!$A$16:$A$138,0)-1,6)-1,G121)</f>
        <v>2.0999999999999908E-2</v>
      </c>
      <c r="H122" s="362">
        <f t="shared" ca="1" si="50"/>
        <v>2133</v>
      </c>
      <c r="I122" s="362">
        <f t="shared" ca="1" si="50"/>
        <v>233</v>
      </c>
      <c r="J122" s="362">
        <v>114</v>
      </c>
      <c r="K122" s="371" t="e">
        <f t="shared" ca="1" si="39"/>
        <v>#DIV/0!</v>
      </c>
      <c r="L122" s="359" t="e">
        <f ca="1">IF(I122&lt;'Scenario Inputs (SI)'!$D$5,$B$7*((1+$G122)^(J122-1))*$B$2,0)</f>
        <v>#DIV/0!</v>
      </c>
      <c r="M122" s="359" t="e">
        <f ca="1">IF(I122&lt;'Scenario Inputs (SI)'!$D$5,$B$3*$B$7*(1+$G122)^(J122-1),0)</f>
        <v>#DIV/0!</v>
      </c>
      <c r="N122" s="359" t="e">
        <f t="shared" ca="1" si="29"/>
        <v>#DIV/0!</v>
      </c>
      <c r="O122" s="359" t="e">
        <f ca="1">IF(K122&lt;=0,0,-ABS(IF('Scenario Inputs (SI)'!$D$5&gt;'Scenario Calculations'!I122,0,IF('Scenario Inputs (SI)'!$D$5='Scenario Calculations'!I122,'Scenario Calculations'!K122*'Scenario Calculations'!$B$8,'Scenario Calculations'!O121*(1+'Scenario Calculations'!F122)))))</f>
        <v>#DIV/0!</v>
      </c>
      <c r="P122" s="359">
        <f ca="1">IF('Scenario Inputs (SI)'!$D$7="No",0,-IF(I122&lt;'Scenario Inputs (SI)'!$D$5,0,IF('Scenario Inputs (SI)'!$D$6&gt;'Scenario Calculations'!I122,INDEX(Inputs!$D$2:$R$30,29,MATCH('Scenario Calculations'!I122,Inputs!$D$2:$R$2,0)),0))*12)</f>
        <v>0</v>
      </c>
      <c r="Q122" s="359" t="e">
        <f t="shared" ca="1" si="33"/>
        <v>#DIV/0!</v>
      </c>
      <c r="S122" s="372">
        <f ca="1">IFERROR(INDEX('Inflation Rates'!$A$16:$H$138,MATCH('TSP Traditional'!$H123,'Inflation Rates'!$A$16:$A$138,0),8)/INDEX('Inflation Rates'!$A$16:$H$138,MATCH('TSP Traditional'!$H123,'Inflation Rates'!$A$16:$A$138,0)-1,8)-1,S121)</f>
        <v>2.0000000000000018E-2</v>
      </c>
      <c r="T122" s="372">
        <f ca="1">IFERROR(INDEX('Inflation Rates'!$A$16:$H$138,MATCH('TSP Traditional'!$H123,'Inflation Rates'!$A$16:$A$138,0),6)/INDEX('Inflation Rates'!$A$16:$H$138,MATCH('TSP Traditional'!$H123,'Inflation Rates'!$A$16:$A$138,0)-1,6)-1,T121)</f>
        <v>2.0999999999999908E-2</v>
      </c>
      <c r="U122" s="362">
        <f t="shared" ca="1" si="51"/>
        <v>2133</v>
      </c>
      <c r="V122" s="362">
        <f t="shared" ca="1" si="51"/>
        <v>233</v>
      </c>
      <c r="W122" s="362">
        <v>114</v>
      </c>
      <c r="X122" s="371" t="e">
        <f t="shared" ca="1" si="41"/>
        <v>#DIV/0!</v>
      </c>
      <c r="Y122" s="359" t="e">
        <f ca="1">IF(V122&lt;'Scenario Inputs (SI)'!$D$5,$B$7*((1+$G122)^(W122-1))*$T$2,0)</f>
        <v>#DIV/0!</v>
      </c>
      <c r="Z122" s="359">
        <v>0</v>
      </c>
      <c r="AA122" s="359" t="e">
        <f t="shared" ca="1" si="30"/>
        <v>#DIV/0!</v>
      </c>
      <c r="AB122" s="359" t="e">
        <f ca="1">IF(X122&lt;=0,0,-ABS(IF('Scenario Inputs (SI)'!$D$5&gt;'Scenario Calculations'!V122,0,IF('Scenario Inputs (SI)'!$D$5='Scenario Calculations'!V122,'Scenario Calculations'!X122*'Scenario Calculations'!$B$8,'Scenario Calculations'!AB121*(1+'Scenario Calculations'!S122)))))</f>
        <v>#DIV/0!</v>
      </c>
      <c r="AC122" s="359" t="e">
        <f t="shared" ca="1" si="31"/>
        <v>#DIV/0!</v>
      </c>
      <c r="AG122" s="372">
        <f>IFERROR(INDEX('Inflation Rates'!$A$16:$H$138,MATCH('IRA Traditional'!$H123,'Inflation Rates'!$A$16:$A$138,0),8)/INDEX('Inflation Rates'!$A$16:$H$138,MATCH('IRA Traditional'!$H123,'Inflation Rates'!$A$16:$A$138,0)-1,8)-1,AG121)</f>
        <v>2.0000000000000018E-2</v>
      </c>
      <c r="AH122" s="372">
        <f>IFERROR(INDEX('Inflation Rates'!$A$16:$H$138,MATCH('IRA Traditional'!$H123,'Inflation Rates'!$A$16:$A$138,0),6)/INDEX('Inflation Rates'!$A$16:$H$138,MATCH('IRA Traditional'!$H123,'Inflation Rates'!$A$16:$A$138,0)-1,6)-1,AH121)</f>
        <v>2.0999999999999908E-2</v>
      </c>
      <c r="AI122" s="362">
        <f t="shared" ca="1" si="52"/>
        <v>2133</v>
      </c>
      <c r="AJ122" s="362">
        <f t="shared" ca="1" si="52"/>
        <v>233</v>
      </c>
      <c r="AK122" s="362">
        <v>114</v>
      </c>
      <c r="AL122" s="371">
        <f t="shared" ca="1" si="43"/>
        <v>0</v>
      </c>
      <c r="AM122" s="359">
        <f ca="1">IF(AJ122&lt;'Scenario Inputs (SI)'!$D$5,$AH$2,0)</f>
        <v>0</v>
      </c>
      <c r="AN122" s="359">
        <v>0</v>
      </c>
      <c r="AO122" s="359">
        <f t="shared" ca="1" si="32"/>
        <v>0</v>
      </c>
      <c r="AP122" s="359">
        <f ca="1">IF(AL122&lt;=0,0,IF(AJ122&lt;60,0,IF(AJ122=60,IF('Scenario Inputs (SI)'!$D$5&lt;=60,-AL122*$AH$7,0),IF(AJ122&lt;'Scenario Inputs (SI)'!$D$5,0,IF(AJ122='Scenario Inputs (SI)'!$D$5,-$AH$7*'Scenario Calculations'!AL122,AP121*(1+AG122))))))</f>
        <v>0</v>
      </c>
      <c r="AQ122" s="359">
        <f t="shared" ca="1" si="34"/>
        <v>0</v>
      </c>
      <c r="AU122" s="372">
        <f ca="1">IFERROR(INDEX('Inflation Rates'!$A$16:$H$138,MATCH('IRA Roth'!$H122,'Inflation Rates'!$A$16:$A$138,0),8)/INDEX('Inflation Rates'!$A$16:$H$138,MATCH('IRA Roth'!$H122,'Inflation Rates'!$A$16:$A$138,0)-1,8)-1,AU121)</f>
        <v>2.0000000000000018E-2</v>
      </c>
      <c r="AV122" s="372">
        <f ca="1">IFERROR(INDEX('Inflation Rates'!$A$16:$H$138,MATCH('IRA Roth'!$H122,'Inflation Rates'!$A$16:$A$138,0),6)/INDEX('Inflation Rates'!$A$16:$H$138,MATCH('IRA Roth'!$H122,'Inflation Rates'!$A$16:$A$138,0)-1,6)-1,AV121)</f>
        <v>2.0999999999999908E-2</v>
      </c>
      <c r="AW122" s="362">
        <f t="shared" ca="1" si="53"/>
        <v>2133</v>
      </c>
      <c r="AX122" s="362">
        <f t="shared" ca="1" si="53"/>
        <v>233</v>
      </c>
      <c r="AY122" s="362">
        <v>114</v>
      </c>
      <c r="AZ122" s="371">
        <f t="shared" ca="1" si="45"/>
        <v>0</v>
      </c>
      <c r="BA122" s="359">
        <f ca="1">IF(AX122&lt;'Scenario Inputs (SI)'!$D$5,$AV$2,0)</f>
        <v>0</v>
      </c>
      <c r="BB122" s="359">
        <f t="shared" ca="1" si="35"/>
        <v>0</v>
      </c>
      <c r="BC122" s="359">
        <f t="shared" ca="1" si="36"/>
        <v>0</v>
      </c>
      <c r="BD122" s="359">
        <f ca="1">IF(AZ122&lt;=0,0,IF(AX122&lt;60,0,IF(AX122=60,IF('Scenario Inputs (SI)'!$D$5&lt;=60,-AZ122*$AV$7,0),IF(AX122&lt;'Scenario Inputs (SI)'!$D$5,0,IF(AX122='Scenario Inputs (SI)'!$D$5,-$AV$7*'Scenario Calculations'!AZ122,BD121*(1+AU122))))))</f>
        <v>0</v>
      </c>
      <c r="BE122" s="359">
        <f t="shared" ca="1" si="37"/>
        <v>0</v>
      </c>
    </row>
    <row r="123" spans="6:57" x14ac:dyDescent="0.35">
      <c r="F123" s="372">
        <f ca="1">IFERROR(INDEX('Inflation Rates'!$A$16:$H$138,MATCH('Scenario Calculations'!$H123,'Inflation Rates'!$A$16:$A$138,0),8)/INDEX('Inflation Rates'!$A$16:$H$138,MATCH('Scenario Calculations'!$H123,'Inflation Rates'!$A$16:$A$138,0)-1,8)-1,F122)</f>
        <v>2.0000000000000018E-2</v>
      </c>
      <c r="G123" s="372">
        <f ca="1">IFERROR(INDEX('Inflation Rates'!$A$16:$H$138,MATCH('Scenario Calculations'!$H123,'Inflation Rates'!$A$16:$A$138,0),6)/INDEX('Inflation Rates'!$A$16:$H$138,MATCH('Scenario Calculations'!$H123,'Inflation Rates'!$A$16:$A$138,0)-1,6)-1,G122)</f>
        <v>2.0999999999999908E-2</v>
      </c>
      <c r="H123" s="362">
        <f t="shared" ref="H123:I138" ca="1" si="54">H122+1</f>
        <v>2134</v>
      </c>
      <c r="I123" s="362">
        <f t="shared" ca="1" si="54"/>
        <v>234</v>
      </c>
      <c r="J123" s="362">
        <v>115</v>
      </c>
      <c r="K123" s="371" t="e">
        <f t="shared" ca="1" si="39"/>
        <v>#DIV/0!</v>
      </c>
      <c r="L123" s="359" t="e">
        <f ca="1">IF(I123&lt;'Scenario Inputs (SI)'!$D$5,$B$7*((1+$G123)^(J123-1))*$B$2,0)</f>
        <v>#DIV/0!</v>
      </c>
      <c r="M123" s="359" t="e">
        <f ca="1">IF(I123&lt;'Scenario Inputs (SI)'!$D$5,$B$3*$B$7*(1+$G123)^(J123-1),0)</f>
        <v>#DIV/0!</v>
      </c>
      <c r="N123" s="359" t="e">
        <f t="shared" ca="1" si="29"/>
        <v>#DIV/0!</v>
      </c>
      <c r="O123" s="359" t="e">
        <f ca="1">IF(K123&lt;=0,0,-ABS(IF('Scenario Inputs (SI)'!$D$5&gt;'Scenario Calculations'!I123,0,IF('Scenario Inputs (SI)'!$D$5='Scenario Calculations'!I123,'Scenario Calculations'!K123*'Scenario Calculations'!$B$8,'Scenario Calculations'!O122*(1+'Scenario Calculations'!F123)))))</f>
        <v>#DIV/0!</v>
      </c>
      <c r="P123" s="359">
        <f ca="1">IF('Scenario Inputs (SI)'!$D$7="No",0,-IF(I123&lt;'Scenario Inputs (SI)'!$D$5,0,IF('Scenario Inputs (SI)'!$D$6&gt;'Scenario Calculations'!I123,INDEX(Inputs!$D$2:$R$30,29,MATCH('Scenario Calculations'!I123,Inputs!$D$2:$R$2,0)),0))*12)</f>
        <v>0</v>
      </c>
      <c r="Q123" s="359" t="e">
        <f t="shared" ca="1" si="33"/>
        <v>#DIV/0!</v>
      </c>
      <c r="S123" s="372">
        <f ca="1">IFERROR(INDEX('Inflation Rates'!$A$16:$H$138,MATCH('TSP Traditional'!$H124,'Inflation Rates'!$A$16:$A$138,0),8)/INDEX('Inflation Rates'!$A$16:$H$138,MATCH('TSP Traditional'!$H124,'Inflation Rates'!$A$16:$A$138,0)-1,8)-1,S122)</f>
        <v>2.0000000000000018E-2</v>
      </c>
      <c r="T123" s="372">
        <f ca="1">IFERROR(INDEX('Inflation Rates'!$A$16:$H$138,MATCH('TSP Traditional'!$H124,'Inflation Rates'!$A$16:$A$138,0),6)/INDEX('Inflation Rates'!$A$16:$H$138,MATCH('TSP Traditional'!$H124,'Inflation Rates'!$A$16:$A$138,0)-1,6)-1,T122)</f>
        <v>2.0999999999999908E-2</v>
      </c>
      <c r="U123" s="362">
        <f t="shared" ref="U123:V138" ca="1" si="55">U122+1</f>
        <v>2134</v>
      </c>
      <c r="V123" s="362">
        <f t="shared" ca="1" si="55"/>
        <v>234</v>
      </c>
      <c r="W123" s="362">
        <v>115</v>
      </c>
      <c r="X123" s="371" t="e">
        <f t="shared" ca="1" si="41"/>
        <v>#DIV/0!</v>
      </c>
      <c r="Y123" s="359" t="e">
        <f ca="1">IF(V123&lt;'Scenario Inputs (SI)'!$D$5,$B$7*((1+$G123)^(W123-1))*$T$2,0)</f>
        <v>#DIV/0!</v>
      </c>
      <c r="Z123" s="359">
        <v>0</v>
      </c>
      <c r="AA123" s="359" t="e">
        <f t="shared" ca="1" si="30"/>
        <v>#DIV/0!</v>
      </c>
      <c r="AB123" s="359" t="e">
        <f ca="1">IF(X123&lt;=0,0,-ABS(IF('Scenario Inputs (SI)'!$D$5&gt;'Scenario Calculations'!V123,0,IF('Scenario Inputs (SI)'!$D$5='Scenario Calculations'!V123,'Scenario Calculations'!X123*'Scenario Calculations'!$B$8,'Scenario Calculations'!AB122*(1+'Scenario Calculations'!S123)))))</f>
        <v>#DIV/0!</v>
      </c>
      <c r="AC123" s="359" t="e">
        <f t="shared" ca="1" si="31"/>
        <v>#DIV/0!</v>
      </c>
      <c r="AG123" s="372">
        <f>IFERROR(INDEX('Inflation Rates'!$A$16:$H$138,MATCH('IRA Traditional'!$H124,'Inflation Rates'!$A$16:$A$138,0),8)/INDEX('Inflation Rates'!$A$16:$H$138,MATCH('IRA Traditional'!$H124,'Inflation Rates'!$A$16:$A$138,0)-1,8)-1,AG122)</f>
        <v>2.0000000000000018E-2</v>
      </c>
      <c r="AH123" s="372">
        <f>IFERROR(INDEX('Inflation Rates'!$A$16:$H$138,MATCH('IRA Traditional'!$H124,'Inflation Rates'!$A$16:$A$138,0),6)/INDEX('Inflation Rates'!$A$16:$H$138,MATCH('IRA Traditional'!$H124,'Inflation Rates'!$A$16:$A$138,0)-1,6)-1,AH122)</f>
        <v>2.0999999999999908E-2</v>
      </c>
      <c r="AI123" s="362">
        <f t="shared" ref="AI123:AJ138" ca="1" si="56">AI122+1</f>
        <v>2134</v>
      </c>
      <c r="AJ123" s="362">
        <f t="shared" ca="1" si="56"/>
        <v>234</v>
      </c>
      <c r="AK123" s="362">
        <v>115</v>
      </c>
      <c r="AL123" s="371">
        <f t="shared" ca="1" si="43"/>
        <v>0</v>
      </c>
      <c r="AM123" s="359">
        <f ca="1">IF(AJ123&lt;'Scenario Inputs (SI)'!$D$5,$AH$2,0)</f>
        <v>0</v>
      </c>
      <c r="AN123" s="359">
        <v>0</v>
      </c>
      <c r="AO123" s="359">
        <f t="shared" ca="1" si="32"/>
        <v>0</v>
      </c>
      <c r="AP123" s="359">
        <f ca="1">IF(AL123&lt;=0,0,IF(AJ123&lt;60,0,IF(AJ123=60,IF('Scenario Inputs (SI)'!$D$5&lt;=60,-AL123*$AH$7,0),IF(AJ123&lt;'Scenario Inputs (SI)'!$D$5,0,IF(AJ123='Scenario Inputs (SI)'!$D$5,-$AH$7*'Scenario Calculations'!AL123,AP122*(1+AG123))))))</f>
        <v>0</v>
      </c>
      <c r="AQ123" s="359">
        <f t="shared" ca="1" si="34"/>
        <v>0</v>
      </c>
      <c r="AU123" s="372">
        <f ca="1">IFERROR(INDEX('Inflation Rates'!$A$16:$H$138,MATCH('IRA Roth'!$H123,'Inflation Rates'!$A$16:$A$138,0),8)/INDEX('Inflation Rates'!$A$16:$H$138,MATCH('IRA Roth'!$H123,'Inflation Rates'!$A$16:$A$138,0)-1,8)-1,AU122)</f>
        <v>2.0000000000000018E-2</v>
      </c>
      <c r="AV123" s="372">
        <f ca="1">IFERROR(INDEX('Inflation Rates'!$A$16:$H$138,MATCH('IRA Roth'!$H123,'Inflation Rates'!$A$16:$A$138,0),6)/INDEX('Inflation Rates'!$A$16:$H$138,MATCH('IRA Roth'!$H123,'Inflation Rates'!$A$16:$A$138,0)-1,6)-1,AV122)</f>
        <v>2.0999999999999908E-2</v>
      </c>
      <c r="AW123" s="362">
        <f t="shared" ref="AW123:AX138" ca="1" si="57">AW122+1</f>
        <v>2134</v>
      </c>
      <c r="AX123" s="362">
        <f t="shared" ca="1" si="57"/>
        <v>234</v>
      </c>
      <c r="AY123" s="362">
        <v>115</v>
      </c>
      <c r="AZ123" s="371">
        <f t="shared" ca="1" si="45"/>
        <v>0</v>
      </c>
      <c r="BA123" s="359">
        <f ca="1">IF(AX123&lt;'Scenario Inputs (SI)'!$D$5,$AV$2,0)</f>
        <v>0</v>
      </c>
      <c r="BB123" s="359">
        <f t="shared" ca="1" si="35"/>
        <v>0</v>
      </c>
      <c r="BC123" s="359">
        <f t="shared" ca="1" si="36"/>
        <v>0</v>
      </c>
      <c r="BD123" s="359">
        <f ca="1">IF(AZ123&lt;=0,0,IF(AX123&lt;60,0,IF(AX123=60,IF('Scenario Inputs (SI)'!$D$5&lt;=60,-AZ123*$AV$7,0),IF(AX123&lt;'Scenario Inputs (SI)'!$D$5,0,IF(AX123='Scenario Inputs (SI)'!$D$5,-$AV$7*'Scenario Calculations'!AZ123,BD122*(1+AU123))))))</f>
        <v>0</v>
      </c>
      <c r="BE123" s="359">
        <f t="shared" ca="1" si="37"/>
        <v>0</v>
      </c>
    </row>
    <row r="124" spans="6:57" x14ac:dyDescent="0.35">
      <c r="F124" s="372">
        <f ca="1">IFERROR(INDEX('Inflation Rates'!$A$16:$H$138,MATCH('Scenario Calculations'!$H124,'Inflation Rates'!$A$16:$A$138,0),8)/INDEX('Inflation Rates'!$A$16:$H$138,MATCH('Scenario Calculations'!$H124,'Inflation Rates'!$A$16:$A$138,0)-1,8)-1,F123)</f>
        <v>2.0000000000000018E-2</v>
      </c>
      <c r="G124" s="372">
        <f ca="1">IFERROR(INDEX('Inflation Rates'!$A$16:$H$138,MATCH('Scenario Calculations'!$H124,'Inflation Rates'!$A$16:$A$138,0),6)/INDEX('Inflation Rates'!$A$16:$H$138,MATCH('Scenario Calculations'!$H124,'Inflation Rates'!$A$16:$A$138,0)-1,6)-1,G123)</f>
        <v>2.0999999999999908E-2</v>
      </c>
      <c r="H124" s="362">
        <f t="shared" ca="1" si="54"/>
        <v>2135</v>
      </c>
      <c r="I124" s="362">
        <f t="shared" ca="1" si="54"/>
        <v>235</v>
      </c>
      <c r="J124" s="362">
        <v>116</v>
      </c>
      <c r="K124" s="371" t="e">
        <f t="shared" ca="1" si="39"/>
        <v>#DIV/0!</v>
      </c>
      <c r="L124" s="359" t="e">
        <f ca="1">IF(I124&lt;'Scenario Inputs (SI)'!$D$5,$B$7*((1+$G124)^(J124-1))*$B$2,0)</f>
        <v>#DIV/0!</v>
      </c>
      <c r="M124" s="359" t="e">
        <f ca="1">IF(I124&lt;'Scenario Inputs (SI)'!$D$5,$B$3*$B$7*(1+$G124)^(J124-1),0)</f>
        <v>#DIV/0!</v>
      </c>
      <c r="N124" s="359" t="e">
        <f t="shared" ca="1" si="29"/>
        <v>#DIV/0!</v>
      </c>
      <c r="O124" s="359" t="e">
        <f ca="1">IF(K124&lt;=0,0,-ABS(IF('Scenario Inputs (SI)'!$D$5&gt;'Scenario Calculations'!I124,0,IF('Scenario Inputs (SI)'!$D$5='Scenario Calculations'!I124,'Scenario Calculations'!K124*'Scenario Calculations'!$B$8,'Scenario Calculations'!O123*(1+'Scenario Calculations'!F124)))))</f>
        <v>#DIV/0!</v>
      </c>
      <c r="P124" s="359">
        <f ca="1">IF('Scenario Inputs (SI)'!$D$7="No",0,-IF(I124&lt;'Scenario Inputs (SI)'!$D$5,0,IF('Scenario Inputs (SI)'!$D$6&gt;'Scenario Calculations'!I124,INDEX(Inputs!$D$2:$R$30,29,MATCH('Scenario Calculations'!I124,Inputs!$D$2:$R$2,0)),0))*12)</f>
        <v>0</v>
      </c>
      <c r="Q124" s="359" t="e">
        <f t="shared" ca="1" si="33"/>
        <v>#DIV/0!</v>
      </c>
      <c r="S124" s="372">
        <f ca="1">IFERROR(INDEX('Inflation Rates'!$A$16:$H$138,MATCH('TSP Traditional'!$H125,'Inflation Rates'!$A$16:$A$138,0),8)/INDEX('Inflation Rates'!$A$16:$H$138,MATCH('TSP Traditional'!$H125,'Inflation Rates'!$A$16:$A$138,0)-1,8)-1,S123)</f>
        <v>2.0000000000000018E-2</v>
      </c>
      <c r="T124" s="372">
        <f ca="1">IFERROR(INDEX('Inflation Rates'!$A$16:$H$138,MATCH('TSP Traditional'!$H125,'Inflation Rates'!$A$16:$A$138,0),6)/INDEX('Inflation Rates'!$A$16:$H$138,MATCH('TSP Traditional'!$H125,'Inflation Rates'!$A$16:$A$138,0)-1,6)-1,T123)</f>
        <v>2.0999999999999908E-2</v>
      </c>
      <c r="U124" s="362">
        <f t="shared" ca="1" si="55"/>
        <v>2135</v>
      </c>
      <c r="V124" s="362">
        <f t="shared" ca="1" si="55"/>
        <v>235</v>
      </c>
      <c r="W124" s="362">
        <v>116</v>
      </c>
      <c r="X124" s="371" t="e">
        <f t="shared" ca="1" si="41"/>
        <v>#DIV/0!</v>
      </c>
      <c r="Y124" s="359" t="e">
        <f ca="1">IF(V124&lt;'Scenario Inputs (SI)'!$D$5,$B$7*((1+$G124)^(W124-1))*$T$2,0)</f>
        <v>#DIV/0!</v>
      </c>
      <c r="Z124" s="359">
        <v>0</v>
      </c>
      <c r="AA124" s="359" t="e">
        <f t="shared" ca="1" si="30"/>
        <v>#DIV/0!</v>
      </c>
      <c r="AB124" s="359" t="e">
        <f ca="1">IF(X124&lt;=0,0,-ABS(IF('Scenario Inputs (SI)'!$D$5&gt;'Scenario Calculations'!V124,0,IF('Scenario Inputs (SI)'!$D$5='Scenario Calculations'!V124,'Scenario Calculations'!X124*'Scenario Calculations'!$B$8,'Scenario Calculations'!AB123*(1+'Scenario Calculations'!S124)))))</f>
        <v>#DIV/0!</v>
      </c>
      <c r="AC124" s="359" t="e">
        <f t="shared" ca="1" si="31"/>
        <v>#DIV/0!</v>
      </c>
      <c r="AG124" s="372">
        <f>IFERROR(INDEX('Inflation Rates'!$A$16:$H$138,MATCH('IRA Traditional'!$H125,'Inflation Rates'!$A$16:$A$138,0),8)/INDEX('Inflation Rates'!$A$16:$H$138,MATCH('IRA Traditional'!$H125,'Inflation Rates'!$A$16:$A$138,0)-1,8)-1,AG123)</f>
        <v>2.0000000000000018E-2</v>
      </c>
      <c r="AH124" s="372">
        <f>IFERROR(INDEX('Inflation Rates'!$A$16:$H$138,MATCH('IRA Traditional'!$H125,'Inflation Rates'!$A$16:$A$138,0),6)/INDEX('Inflation Rates'!$A$16:$H$138,MATCH('IRA Traditional'!$H125,'Inflation Rates'!$A$16:$A$138,0)-1,6)-1,AH123)</f>
        <v>2.0999999999999908E-2</v>
      </c>
      <c r="AI124" s="362">
        <f t="shared" ca="1" si="56"/>
        <v>2135</v>
      </c>
      <c r="AJ124" s="362">
        <f t="shared" ca="1" si="56"/>
        <v>235</v>
      </c>
      <c r="AK124" s="362">
        <v>116</v>
      </c>
      <c r="AL124" s="371">
        <f t="shared" ca="1" si="43"/>
        <v>0</v>
      </c>
      <c r="AM124" s="359">
        <f ca="1">IF(AJ124&lt;'Scenario Inputs (SI)'!$D$5,$AH$2,0)</f>
        <v>0</v>
      </c>
      <c r="AN124" s="359">
        <v>0</v>
      </c>
      <c r="AO124" s="359">
        <f t="shared" ca="1" si="32"/>
        <v>0</v>
      </c>
      <c r="AP124" s="359">
        <f ca="1">IF(AL124&lt;=0,0,IF(AJ124&lt;60,0,IF(AJ124=60,IF('Scenario Inputs (SI)'!$D$5&lt;=60,-AL124*$AH$7,0),IF(AJ124&lt;'Scenario Inputs (SI)'!$D$5,0,IF(AJ124='Scenario Inputs (SI)'!$D$5,-$AH$7*'Scenario Calculations'!AL124,AP123*(1+AG124))))))</f>
        <v>0</v>
      </c>
      <c r="AQ124" s="359">
        <f t="shared" ca="1" si="34"/>
        <v>0</v>
      </c>
      <c r="AU124" s="372">
        <f ca="1">IFERROR(INDEX('Inflation Rates'!$A$16:$H$138,MATCH('IRA Roth'!$H124,'Inflation Rates'!$A$16:$A$138,0),8)/INDEX('Inflation Rates'!$A$16:$H$138,MATCH('IRA Roth'!$H124,'Inflation Rates'!$A$16:$A$138,0)-1,8)-1,AU123)</f>
        <v>2.0000000000000018E-2</v>
      </c>
      <c r="AV124" s="372">
        <f ca="1">IFERROR(INDEX('Inflation Rates'!$A$16:$H$138,MATCH('IRA Roth'!$H124,'Inflation Rates'!$A$16:$A$138,0),6)/INDEX('Inflation Rates'!$A$16:$H$138,MATCH('IRA Roth'!$H124,'Inflation Rates'!$A$16:$A$138,0)-1,6)-1,AV123)</f>
        <v>2.0999999999999908E-2</v>
      </c>
      <c r="AW124" s="362">
        <f t="shared" ca="1" si="57"/>
        <v>2135</v>
      </c>
      <c r="AX124" s="362">
        <f t="shared" ca="1" si="57"/>
        <v>235</v>
      </c>
      <c r="AY124" s="362">
        <v>116</v>
      </c>
      <c r="AZ124" s="371">
        <f t="shared" ca="1" si="45"/>
        <v>0</v>
      </c>
      <c r="BA124" s="359">
        <f ca="1">IF(AX124&lt;'Scenario Inputs (SI)'!$D$5,$AV$2,0)</f>
        <v>0</v>
      </c>
      <c r="BB124" s="359">
        <f t="shared" ca="1" si="35"/>
        <v>0</v>
      </c>
      <c r="BC124" s="359">
        <f t="shared" ca="1" si="36"/>
        <v>0</v>
      </c>
      <c r="BD124" s="359">
        <f ca="1">IF(AZ124&lt;=0,0,IF(AX124&lt;60,0,IF(AX124=60,IF('Scenario Inputs (SI)'!$D$5&lt;=60,-AZ124*$AV$7,0),IF(AX124&lt;'Scenario Inputs (SI)'!$D$5,0,IF(AX124='Scenario Inputs (SI)'!$D$5,-$AV$7*'Scenario Calculations'!AZ124,BD123*(1+AU124))))))</f>
        <v>0</v>
      </c>
      <c r="BE124" s="359">
        <f t="shared" ca="1" si="37"/>
        <v>0</v>
      </c>
    </row>
    <row r="125" spans="6:57" x14ac:dyDescent="0.35">
      <c r="F125" s="372">
        <f ca="1">IFERROR(INDEX('Inflation Rates'!$A$16:$H$138,MATCH('Scenario Calculations'!$H125,'Inflation Rates'!$A$16:$A$138,0),8)/INDEX('Inflation Rates'!$A$16:$H$138,MATCH('Scenario Calculations'!$H125,'Inflation Rates'!$A$16:$A$138,0)-1,8)-1,F124)</f>
        <v>2.0000000000000018E-2</v>
      </c>
      <c r="G125" s="372">
        <f ca="1">IFERROR(INDEX('Inflation Rates'!$A$16:$H$138,MATCH('Scenario Calculations'!$H125,'Inflation Rates'!$A$16:$A$138,0),6)/INDEX('Inflation Rates'!$A$16:$H$138,MATCH('Scenario Calculations'!$H125,'Inflation Rates'!$A$16:$A$138,0)-1,6)-1,G124)</f>
        <v>2.0999999999999908E-2</v>
      </c>
      <c r="H125" s="362">
        <f t="shared" ca="1" si="54"/>
        <v>2136</v>
      </c>
      <c r="I125" s="362">
        <f t="shared" ca="1" si="54"/>
        <v>236</v>
      </c>
      <c r="J125" s="362">
        <v>117</v>
      </c>
      <c r="K125" s="371" t="e">
        <f t="shared" ca="1" si="39"/>
        <v>#DIV/0!</v>
      </c>
      <c r="L125" s="359" t="e">
        <f ca="1">IF(I125&lt;'Scenario Inputs (SI)'!$D$5,$B$7*((1+$G125)^(J125-1))*$B$2,0)</f>
        <v>#DIV/0!</v>
      </c>
      <c r="M125" s="359" t="e">
        <f ca="1">IF(I125&lt;'Scenario Inputs (SI)'!$D$5,$B$3*$B$7*(1+$G125)^(J125-1),0)</f>
        <v>#DIV/0!</v>
      </c>
      <c r="N125" s="359" t="e">
        <f t="shared" ca="1" si="29"/>
        <v>#DIV/0!</v>
      </c>
      <c r="O125" s="359" t="e">
        <f ca="1">IF(K125&lt;=0,0,-ABS(IF('Scenario Inputs (SI)'!$D$5&gt;'Scenario Calculations'!I125,0,IF('Scenario Inputs (SI)'!$D$5='Scenario Calculations'!I125,'Scenario Calculations'!K125*'Scenario Calculations'!$B$8,'Scenario Calculations'!O124*(1+'Scenario Calculations'!F125)))))</f>
        <v>#DIV/0!</v>
      </c>
      <c r="P125" s="359">
        <f ca="1">IF('Scenario Inputs (SI)'!$D$7="No",0,-IF(I125&lt;'Scenario Inputs (SI)'!$D$5,0,IF('Scenario Inputs (SI)'!$D$6&gt;'Scenario Calculations'!I125,INDEX(Inputs!$D$2:$R$30,29,MATCH('Scenario Calculations'!I125,Inputs!$D$2:$R$2,0)),0))*12)</f>
        <v>0</v>
      </c>
      <c r="Q125" s="359" t="e">
        <f t="shared" ca="1" si="33"/>
        <v>#DIV/0!</v>
      </c>
      <c r="S125" s="372">
        <f ca="1">IFERROR(INDEX('Inflation Rates'!$A$16:$H$138,MATCH('TSP Traditional'!$H126,'Inflation Rates'!$A$16:$A$138,0),8)/INDEX('Inflation Rates'!$A$16:$H$138,MATCH('TSP Traditional'!$H126,'Inflation Rates'!$A$16:$A$138,0)-1,8)-1,S124)</f>
        <v>2.0000000000000018E-2</v>
      </c>
      <c r="T125" s="372">
        <f ca="1">IFERROR(INDEX('Inflation Rates'!$A$16:$H$138,MATCH('TSP Traditional'!$H126,'Inflation Rates'!$A$16:$A$138,0),6)/INDEX('Inflation Rates'!$A$16:$H$138,MATCH('TSP Traditional'!$H126,'Inflation Rates'!$A$16:$A$138,0)-1,6)-1,T124)</f>
        <v>2.0999999999999908E-2</v>
      </c>
      <c r="U125" s="362">
        <f t="shared" ca="1" si="55"/>
        <v>2136</v>
      </c>
      <c r="V125" s="362">
        <f t="shared" ca="1" si="55"/>
        <v>236</v>
      </c>
      <c r="W125" s="362">
        <v>117</v>
      </c>
      <c r="X125" s="371" t="e">
        <f t="shared" ca="1" si="41"/>
        <v>#DIV/0!</v>
      </c>
      <c r="Y125" s="359" t="e">
        <f ca="1">IF(V125&lt;'Scenario Inputs (SI)'!$D$5,$B$7*((1+$G125)^(W125-1))*$T$2,0)</f>
        <v>#DIV/0!</v>
      </c>
      <c r="Z125" s="359">
        <v>0</v>
      </c>
      <c r="AA125" s="359" t="e">
        <f t="shared" ca="1" si="30"/>
        <v>#DIV/0!</v>
      </c>
      <c r="AB125" s="359" t="e">
        <f ca="1">IF(X125&lt;=0,0,-ABS(IF('Scenario Inputs (SI)'!$D$5&gt;'Scenario Calculations'!V125,0,IF('Scenario Inputs (SI)'!$D$5='Scenario Calculations'!V125,'Scenario Calculations'!X125*'Scenario Calculations'!$B$8,'Scenario Calculations'!AB124*(1+'Scenario Calculations'!S125)))))</f>
        <v>#DIV/0!</v>
      </c>
      <c r="AC125" s="359" t="e">
        <f t="shared" ca="1" si="31"/>
        <v>#DIV/0!</v>
      </c>
      <c r="AG125" s="372">
        <f>IFERROR(INDEX('Inflation Rates'!$A$16:$H$138,MATCH('IRA Traditional'!$H126,'Inflation Rates'!$A$16:$A$138,0),8)/INDEX('Inflation Rates'!$A$16:$H$138,MATCH('IRA Traditional'!$H126,'Inflation Rates'!$A$16:$A$138,0)-1,8)-1,AG124)</f>
        <v>2.0000000000000018E-2</v>
      </c>
      <c r="AH125" s="372">
        <f>IFERROR(INDEX('Inflation Rates'!$A$16:$H$138,MATCH('IRA Traditional'!$H126,'Inflation Rates'!$A$16:$A$138,0),6)/INDEX('Inflation Rates'!$A$16:$H$138,MATCH('IRA Traditional'!$H126,'Inflation Rates'!$A$16:$A$138,0)-1,6)-1,AH124)</f>
        <v>2.0999999999999908E-2</v>
      </c>
      <c r="AI125" s="362">
        <f t="shared" ca="1" si="56"/>
        <v>2136</v>
      </c>
      <c r="AJ125" s="362">
        <f t="shared" ca="1" si="56"/>
        <v>236</v>
      </c>
      <c r="AK125" s="362">
        <v>117</v>
      </c>
      <c r="AL125" s="371">
        <f t="shared" ca="1" si="43"/>
        <v>0</v>
      </c>
      <c r="AM125" s="359">
        <f ca="1">IF(AJ125&lt;'Scenario Inputs (SI)'!$D$5,$AH$2,0)</f>
        <v>0</v>
      </c>
      <c r="AN125" s="359">
        <v>0</v>
      </c>
      <c r="AO125" s="359">
        <f t="shared" ca="1" si="32"/>
        <v>0</v>
      </c>
      <c r="AP125" s="359">
        <f ca="1">IF(AL125&lt;=0,0,IF(AJ125&lt;60,0,IF(AJ125=60,IF('Scenario Inputs (SI)'!$D$5&lt;=60,-AL125*$AH$7,0),IF(AJ125&lt;'Scenario Inputs (SI)'!$D$5,0,IF(AJ125='Scenario Inputs (SI)'!$D$5,-$AH$7*'Scenario Calculations'!AL125,AP124*(1+AG125))))))</f>
        <v>0</v>
      </c>
      <c r="AQ125" s="359">
        <f t="shared" ca="1" si="34"/>
        <v>0</v>
      </c>
      <c r="AU125" s="372">
        <f ca="1">IFERROR(INDEX('Inflation Rates'!$A$16:$H$138,MATCH('IRA Roth'!$H125,'Inflation Rates'!$A$16:$A$138,0),8)/INDEX('Inflation Rates'!$A$16:$H$138,MATCH('IRA Roth'!$H125,'Inflation Rates'!$A$16:$A$138,0)-1,8)-1,AU124)</f>
        <v>2.0000000000000018E-2</v>
      </c>
      <c r="AV125" s="372">
        <f ca="1">IFERROR(INDEX('Inflation Rates'!$A$16:$H$138,MATCH('IRA Roth'!$H125,'Inflation Rates'!$A$16:$A$138,0),6)/INDEX('Inflation Rates'!$A$16:$H$138,MATCH('IRA Roth'!$H125,'Inflation Rates'!$A$16:$A$138,0)-1,6)-1,AV124)</f>
        <v>2.0999999999999908E-2</v>
      </c>
      <c r="AW125" s="362">
        <f t="shared" ca="1" si="57"/>
        <v>2136</v>
      </c>
      <c r="AX125" s="362">
        <f t="shared" ca="1" si="57"/>
        <v>236</v>
      </c>
      <c r="AY125" s="362">
        <v>117</v>
      </c>
      <c r="AZ125" s="371">
        <f t="shared" ca="1" si="45"/>
        <v>0</v>
      </c>
      <c r="BA125" s="359">
        <f ca="1">IF(AX125&lt;'Scenario Inputs (SI)'!$D$5,$AV$2,0)</f>
        <v>0</v>
      </c>
      <c r="BB125" s="359">
        <f t="shared" ca="1" si="35"/>
        <v>0</v>
      </c>
      <c r="BC125" s="359">
        <f t="shared" ca="1" si="36"/>
        <v>0</v>
      </c>
      <c r="BD125" s="359">
        <f ca="1">IF(AZ125&lt;=0,0,IF(AX125&lt;60,0,IF(AX125=60,IF('Scenario Inputs (SI)'!$D$5&lt;=60,-AZ125*$AV$7,0),IF(AX125&lt;'Scenario Inputs (SI)'!$D$5,0,IF(AX125='Scenario Inputs (SI)'!$D$5,-$AV$7*'Scenario Calculations'!AZ125,BD124*(1+AU125))))))</f>
        <v>0</v>
      </c>
      <c r="BE125" s="359">
        <f t="shared" ca="1" si="37"/>
        <v>0</v>
      </c>
    </row>
    <row r="126" spans="6:57" x14ac:dyDescent="0.35">
      <c r="F126" s="372">
        <f ca="1">IFERROR(INDEX('Inflation Rates'!$A$16:$H$138,MATCH('Scenario Calculations'!$H126,'Inflation Rates'!$A$16:$A$138,0),8)/INDEX('Inflation Rates'!$A$16:$H$138,MATCH('Scenario Calculations'!$H126,'Inflation Rates'!$A$16:$A$138,0)-1,8)-1,F125)</f>
        <v>2.0000000000000018E-2</v>
      </c>
      <c r="G126" s="372">
        <f ca="1">IFERROR(INDEX('Inflation Rates'!$A$16:$H$138,MATCH('Scenario Calculations'!$H126,'Inflation Rates'!$A$16:$A$138,0),6)/INDEX('Inflation Rates'!$A$16:$H$138,MATCH('Scenario Calculations'!$H126,'Inflation Rates'!$A$16:$A$138,0)-1,6)-1,G125)</f>
        <v>2.0999999999999908E-2</v>
      </c>
      <c r="H126" s="362">
        <f t="shared" ca="1" si="54"/>
        <v>2137</v>
      </c>
      <c r="I126" s="362">
        <f t="shared" ca="1" si="54"/>
        <v>237</v>
      </c>
      <c r="J126" s="362">
        <v>118</v>
      </c>
      <c r="K126" s="371" t="e">
        <f t="shared" ca="1" si="39"/>
        <v>#DIV/0!</v>
      </c>
      <c r="L126" s="359" t="e">
        <f ca="1">IF(I126&lt;'Scenario Inputs (SI)'!$D$5,$B$7*((1+$G126)^(J126-1))*$B$2,0)</f>
        <v>#DIV/0!</v>
      </c>
      <c r="M126" s="359" t="e">
        <f ca="1">IF(I126&lt;'Scenario Inputs (SI)'!$D$5,$B$3*$B$7*(1+$G126)^(J126-1),0)</f>
        <v>#DIV/0!</v>
      </c>
      <c r="N126" s="359" t="e">
        <f t="shared" ca="1" si="29"/>
        <v>#DIV/0!</v>
      </c>
      <c r="O126" s="359" t="e">
        <f ca="1">IF(K126&lt;=0,0,-ABS(IF('Scenario Inputs (SI)'!$D$5&gt;'Scenario Calculations'!I126,0,IF('Scenario Inputs (SI)'!$D$5='Scenario Calculations'!I126,'Scenario Calculations'!K126*'Scenario Calculations'!$B$8,'Scenario Calculations'!O125*(1+'Scenario Calculations'!F126)))))</f>
        <v>#DIV/0!</v>
      </c>
      <c r="P126" s="359">
        <f ca="1">IF('Scenario Inputs (SI)'!$D$7="No",0,-IF(I126&lt;'Scenario Inputs (SI)'!$D$5,0,IF('Scenario Inputs (SI)'!$D$6&gt;'Scenario Calculations'!I126,INDEX(Inputs!$D$2:$R$30,29,MATCH('Scenario Calculations'!I126,Inputs!$D$2:$R$2,0)),0))*12)</f>
        <v>0</v>
      </c>
      <c r="Q126" s="359" t="e">
        <f t="shared" ca="1" si="33"/>
        <v>#DIV/0!</v>
      </c>
      <c r="S126" s="372">
        <f ca="1">IFERROR(INDEX('Inflation Rates'!$A$16:$H$138,MATCH('TSP Traditional'!$H127,'Inflation Rates'!$A$16:$A$138,0),8)/INDEX('Inflation Rates'!$A$16:$H$138,MATCH('TSP Traditional'!$H127,'Inflation Rates'!$A$16:$A$138,0)-1,8)-1,S125)</f>
        <v>2.0000000000000018E-2</v>
      </c>
      <c r="T126" s="372">
        <f ca="1">IFERROR(INDEX('Inflation Rates'!$A$16:$H$138,MATCH('TSP Traditional'!$H127,'Inflation Rates'!$A$16:$A$138,0),6)/INDEX('Inflation Rates'!$A$16:$H$138,MATCH('TSP Traditional'!$H127,'Inflation Rates'!$A$16:$A$138,0)-1,6)-1,T125)</f>
        <v>2.0999999999999908E-2</v>
      </c>
      <c r="U126" s="362">
        <f t="shared" ca="1" si="55"/>
        <v>2137</v>
      </c>
      <c r="V126" s="362">
        <f t="shared" ca="1" si="55"/>
        <v>237</v>
      </c>
      <c r="W126" s="362">
        <v>118</v>
      </c>
      <c r="X126" s="371" t="e">
        <f t="shared" ca="1" si="41"/>
        <v>#DIV/0!</v>
      </c>
      <c r="Y126" s="359" t="e">
        <f ca="1">IF(V126&lt;'Scenario Inputs (SI)'!$D$5,$B$7*((1+$G126)^(W126-1))*$T$2,0)</f>
        <v>#DIV/0!</v>
      </c>
      <c r="Z126" s="359">
        <v>0</v>
      </c>
      <c r="AA126" s="359" t="e">
        <f t="shared" ca="1" si="30"/>
        <v>#DIV/0!</v>
      </c>
      <c r="AB126" s="359" t="e">
        <f ca="1">IF(X126&lt;=0,0,-ABS(IF('Scenario Inputs (SI)'!$D$5&gt;'Scenario Calculations'!V126,0,IF('Scenario Inputs (SI)'!$D$5='Scenario Calculations'!V126,'Scenario Calculations'!X126*'Scenario Calculations'!$B$8,'Scenario Calculations'!AB125*(1+'Scenario Calculations'!S126)))))</f>
        <v>#DIV/0!</v>
      </c>
      <c r="AC126" s="359" t="e">
        <f t="shared" ca="1" si="31"/>
        <v>#DIV/0!</v>
      </c>
      <c r="AG126" s="372">
        <f>IFERROR(INDEX('Inflation Rates'!$A$16:$H$138,MATCH('IRA Traditional'!$H127,'Inflation Rates'!$A$16:$A$138,0),8)/INDEX('Inflation Rates'!$A$16:$H$138,MATCH('IRA Traditional'!$H127,'Inflation Rates'!$A$16:$A$138,0)-1,8)-1,AG125)</f>
        <v>2.0000000000000018E-2</v>
      </c>
      <c r="AH126" s="372">
        <f>IFERROR(INDEX('Inflation Rates'!$A$16:$H$138,MATCH('IRA Traditional'!$H127,'Inflation Rates'!$A$16:$A$138,0),6)/INDEX('Inflation Rates'!$A$16:$H$138,MATCH('IRA Traditional'!$H127,'Inflation Rates'!$A$16:$A$138,0)-1,6)-1,AH125)</f>
        <v>2.0999999999999908E-2</v>
      </c>
      <c r="AI126" s="362">
        <f t="shared" ca="1" si="56"/>
        <v>2137</v>
      </c>
      <c r="AJ126" s="362">
        <f t="shared" ca="1" si="56"/>
        <v>237</v>
      </c>
      <c r="AK126" s="362">
        <v>118</v>
      </c>
      <c r="AL126" s="371">
        <f t="shared" ca="1" si="43"/>
        <v>0</v>
      </c>
      <c r="AM126" s="359">
        <f ca="1">IF(AJ126&lt;'Scenario Inputs (SI)'!$D$5,$AH$2,0)</f>
        <v>0</v>
      </c>
      <c r="AN126" s="359">
        <v>0</v>
      </c>
      <c r="AO126" s="359">
        <f t="shared" ca="1" si="32"/>
        <v>0</v>
      </c>
      <c r="AP126" s="359">
        <f ca="1">IF(AL126&lt;=0,0,IF(AJ126&lt;60,0,IF(AJ126=60,IF('Scenario Inputs (SI)'!$D$5&lt;=60,-AL126*$AH$7,0),IF(AJ126&lt;'Scenario Inputs (SI)'!$D$5,0,IF(AJ126='Scenario Inputs (SI)'!$D$5,-$AH$7*'Scenario Calculations'!AL126,AP125*(1+AG126))))))</f>
        <v>0</v>
      </c>
      <c r="AQ126" s="359">
        <f t="shared" ca="1" si="34"/>
        <v>0</v>
      </c>
      <c r="AU126" s="372">
        <f ca="1">IFERROR(INDEX('Inflation Rates'!$A$16:$H$138,MATCH('IRA Roth'!$H126,'Inflation Rates'!$A$16:$A$138,0),8)/INDEX('Inflation Rates'!$A$16:$H$138,MATCH('IRA Roth'!$H126,'Inflation Rates'!$A$16:$A$138,0)-1,8)-1,AU125)</f>
        <v>2.0000000000000018E-2</v>
      </c>
      <c r="AV126" s="372">
        <f ca="1">IFERROR(INDEX('Inflation Rates'!$A$16:$H$138,MATCH('IRA Roth'!$H126,'Inflation Rates'!$A$16:$A$138,0),6)/INDEX('Inflation Rates'!$A$16:$H$138,MATCH('IRA Roth'!$H126,'Inflation Rates'!$A$16:$A$138,0)-1,6)-1,AV125)</f>
        <v>2.0999999999999908E-2</v>
      </c>
      <c r="AW126" s="362">
        <f t="shared" ca="1" si="57"/>
        <v>2137</v>
      </c>
      <c r="AX126" s="362">
        <f t="shared" ca="1" si="57"/>
        <v>237</v>
      </c>
      <c r="AY126" s="362">
        <v>118</v>
      </c>
      <c r="AZ126" s="371">
        <f t="shared" ca="1" si="45"/>
        <v>0</v>
      </c>
      <c r="BA126" s="359">
        <f ca="1">IF(AX126&lt;'Scenario Inputs (SI)'!$D$5,$AV$2,0)</f>
        <v>0</v>
      </c>
      <c r="BB126" s="359">
        <f t="shared" ca="1" si="35"/>
        <v>0</v>
      </c>
      <c r="BC126" s="359">
        <f t="shared" ca="1" si="36"/>
        <v>0</v>
      </c>
      <c r="BD126" s="359">
        <f ca="1">IF(AZ126&lt;=0,0,IF(AX126&lt;60,0,IF(AX126=60,IF('Scenario Inputs (SI)'!$D$5&lt;=60,-AZ126*$AV$7,0),IF(AX126&lt;'Scenario Inputs (SI)'!$D$5,0,IF(AX126='Scenario Inputs (SI)'!$D$5,-$AV$7*'Scenario Calculations'!AZ126,BD125*(1+AU126))))))</f>
        <v>0</v>
      </c>
      <c r="BE126" s="359">
        <f t="shared" ca="1" si="37"/>
        <v>0</v>
      </c>
    </row>
    <row r="127" spans="6:57" x14ac:dyDescent="0.35">
      <c r="F127" s="372">
        <f ca="1">IFERROR(INDEX('Inflation Rates'!$A$16:$H$138,MATCH('Scenario Calculations'!$H127,'Inflation Rates'!$A$16:$A$138,0),8)/INDEX('Inflation Rates'!$A$16:$H$138,MATCH('Scenario Calculations'!$H127,'Inflation Rates'!$A$16:$A$138,0)-1,8)-1,F126)</f>
        <v>2.0000000000000018E-2</v>
      </c>
      <c r="G127" s="372">
        <f ca="1">IFERROR(INDEX('Inflation Rates'!$A$16:$H$138,MATCH('Scenario Calculations'!$H127,'Inflation Rates'!$A$16:$A$138,0),6)/INDEX('Inflation Rates'!$A$16:$H$138,MATCH('Scenario Calculations'!$H127,'Inflation Rates'!$A$16:$A$138,0)-1,6)-1,G126)</f>
        <v>2.0999999999999908E-2</v>
      </c>
      <c r="H127" s="362">
        <f t="shared" ca="1" si="54"/>
        <v>2138</v>
      </c>
      <c r="I127" s="362">
        <f t="shared" ca="1" si="54"/>
        <v>238</v>
      </c>
      <c r="J127" s="362">
        <v>119</v>
      </c>
      <c r="K127" s="371" t="e">
        <f t="shared" ca="1" si="39"/>
        <v>#DIV/0!</v>
      </c>
      <c r="L127" s="359" t="e">
        <f ca="1">IF(I127&lt;'Scenario Inputs (SI)'!$D$5,$B$7*((1+$G127)^(J127-1))*$B$2,0)</f>
        <v>#DIV/0!</v>
      </c>
      <c r="M127" s="359" t="e">
        <f ca="1">IF(I127&lt;'Scenario Inputs (SI)'!$D$5,$B$3*$B$7*(1+$G127)^(J127-1),0)</f>
        <v>#DIV/0!</v>
      </c>
      <c r="N127" s="359" t="e">
        <f t="shared" ca="1" si="29"/>
        <v>#DIV/0!</v>
      </c>
      <c r="O127" s="359" t="e">
        <f ca="1">IF(K127&lt;=0,0,-ABS(IF('Scenario Inputs (SI)'!$D$5&gt;'Scenario Calculations'!I127,0,IF('Scenario Inputs (SI)'!$D$5='Scenario Calculations'!I127,'Scenario Calculations'!K127*'Scenario Calculations'!$B$8,'Scenario Calculations'!O126*(1+'Scenario Calculations'!F127)))))</f>
        <v>#DIV/0!</v>
      </c>
      <c r="P127" s="359">
        <f ca="1">IF('Scenario Inputs (SI)'!$D$7="No",0,-IF(I127&lt;'Scenario Inputs (SI)'!$D$5,0,IF('Scenario Inputs (SI)'!$D$6&gt;'Scenario Calculations'!I127,INDEX(Inputs!$D$2:$R$30,29,MATCH('Scenario Calculations'!I127,Inputs!$D$2:$R$2,0)),0))*12)</f>
        <v>0</v>
      </c>
      <c r="Q127" s="359" t="e">
        <f t="shared" ca="1" si="33"/>
        <v>#DIV/0!</v>
      </c>
      <c r="S127" s="372">
        <f ca="1">IFERROR(INDEX('Inflation Rates'!$A$16:$H$138,MATCH('TSP Traditional'!$H128,'Inflation Rates'!$A$16:$A$138,0),8)/INDEX('Inflation Rates'!$A$16:$H$138,MATCH('TSP Traditional'!$H128,'Inflation Rates'!$A$16:$A$138,0)-1,8)-1,S126)</f>
        <v>2.0000000000000018E-2</v>
      </c>
      <c r="T127" s="372">
        <f ca="1">IFERROR(INDEX('Inflation Rates'!$A$16:$H$138,MATCH('TSP Traditional'!$H128,'Inflation Rates'!$A$16:$A$138,0),6)/INDEX('Inflation Rates'!$A$16:$H$138,MATCH('TSP Traditional'!$H128,'Inflation Rates'!$A$16:$A$138,0)-1,6)-1,T126)</f>
        <v>2.0999999999999908E-2</v>
      </c>
      <c r="U127" s="362">
        <f t="shared" ca="1" si="55"/>
        <v>2138</v>
      </c>
      <c r="V127" s="362">
        <f t="shared" ca="1" si="55"/>
        <v>238</v>
      </c>
      <c r="W127" s="362">
        <v>119</v>
      </c>
      <c r="X127" s="371" t="e">
        <f t="shared" ca="1" si="41"/>
        <v>#DIV/0!</v>
      </c>
      <c r="Y127" s="359" t="e">
        <f ca="1">IF(V127&lt;'Scenario Inputs (SI)'!$D$5,$B$7*((1+$G127)^(W127-1))*$T$2,0)</f>
        <v>#DIV/0!</v>
      </c>
      <c r="Z127" s="359">
        <v>0</v>
      </c>
      <c r="AA127" s="359" t="e">
        <f t="shared" ca="1" si="30"/>
        <v>#DIV/0!</v>
      </c>
      <c r="AB127" s="359" t="e">
        <f ca="1">IF(X127&lt;=0,0,-ABS(IF('Scenario Inputs (SI)'!$D$5&gt;'Scenario Calculations'!V127,0,IF('Scenario Inputs (SI)'!$D$5='Scenario Calculations'!V127,'Scenario Calculations'!X127*'Scenario Calculations'!$B$8,'Scenario Calculations'!AB126*(1+'Scenario Calculations'!S127)))))</f>
        <v>#DIV/0!</v>
      </c>
      <c r="AC127" s="359" t="e">
        <f t="shared" ca="1" si="31"/>
        <v>#DIV/0!</v>
      </c>
      <c r="AG127" s="372">
        <f>IFERROR(INDEX('Inflation Rates'!$A$16:$H$138,MATCH('IRA Traditional'!$H128,'Inflation Rates'!$A$16:$A$138,0),8)/INDEX('Inflation Rates'!$A$16:$H$138,MATCH('IRA Traditional'!$H128,'Inflation Rates'!$A$16:$A$138,0)-1,8)-1,AG126)</f>
        <v>2.0000000000000018E-2</v>
      </c>
      <c r="AH127" s="372">
        <f>IFERROR(INDEX('Inflation Rates'!$A$16:$H$138,MATCH('IRA Traditional'!$H128,'Inflation Rates'!$A$16:$A$138,0),6)/INDEX('Inflation Rates'!$A$16:$H$138,MATCH('IRA Traditional'!$H128,'Inflation Rates'!$A$16:$A$138,0)-1,6)-1,AH126)</f>
        <v>2.0999999999999908E-2</v>
      </c>
      <c r="AI127" s="362">
        <f t="shared" ca="1" si="56"/>
        <v>2138</v>
      </c>
      <c r="AJ127" s="362">
        <f t="shared" ca="1" si="56"/>
        <v>238</v>
      </c>
      <c r="AK127" s="362">
        <v>119</v>
      </c>
      <c r="AL127" s="371">
        <f t="shared" ca="1" si="43"/>
        <v>0</v>
      </c>
      <c r="AM127" s="359">
        <f ca="1">IF(AJ127&lt;'Scenario Inputs (SI)'!$D$5,$AH$2,0)</f>
        <v>0</v>
      </c>
      <c r="AN127" s="359">
        <v>0</v>
      </c>
      <c r="AO127" s="359">
        <f t="shared" ca="1" si="32"/>
        <v>0</v>
      </c>
      <c r="AP127" s="359">
        <f ca="1">IF(AL127&lt;=0,0,IF(AJ127&lt;60,0,IF(AJ127=60,IF('Scenario Inputs (SI)'!$D$5&lt;=60,-AL127*$AH$7,0),IF(AJ127&lt;'Scenario Inputs (SI)'!$D$5,0,IF(AJ127='Scenario Inputs (SI)'!$D$5,-$AH$7*'Scenario Calculations'!AL127,AP126*(1+AG127))))))</f>
        <v>0</v>
      </c>
      <c r="AQ127" s="359">
        <f t="shared" ca="1" si="34"/>
        <v>0</v>
      </c>
      <c r="AU127" s="372">
        <f ca="1">IFERROR(INDEX('Inflation Rates'!$A$16:$H$138,MATCH('IRA Roth'!$H127,'Inflation Rates'!$A$16:$A$138,0),8)/INDEX('Inflation Rates'!$A$16:$H$138,MATCH('IRA Roth'!$H127,'Inflation Rates'!$A$16:$A$138,0)-1,8)-1,AU126)</f>
        <v>2.0000000000000018E-2</v>
      </c>
      <c r="AV127" s="372">
        <f ca="1">IFERROR(INDEX('Inflation Rates'!$A$16:$H$138,MATCH('IRA Roth'!$H127,'Inflation Rates'!$A$16:$A$138,0),6)/INDEX('Inflation Rates'!$A$16:$H$138,MATCH('IRA Roth'!$H127,'Inflation Rates'!$A$16:$A$138,0)-1,6)-1,AV126)</f>
        <v>2.0999999999999908E-2</v>
      </c>
      <c r="AW127" s="362">
        <f t="shared" ca="1" si="57"/>
        <v>2138</v>
      </c>
      <c r="AX127" s="362">
        <f t="shared" ca="1" si="57"/>
        <v>238</v>
      </c>
      <c r="AY127" s="362">
        <v>119</v>
      </c>
      <c r="AZ127" s="371">
        <f t="shared" ca="1" si="45"/>
        <v>0</v>
      </c>
      <c r="BA127" s="359">
        <f ca="1">IF(AX127&lt;'Scenario Inputs (SI)'!$D$5,$AV$2,0)</f>
        <v>0</v>
      </c>
      <c r="BB127" s="359">
        <f t="shared" ca="1" si="35"/>
        <v>0</v>
      </c>
      <c r="BC127" s="359">
        <f t="shared" ca="1" si="36"/>
        <v>0</v>
      </c>
      <c r="BD127" s="359">
        <f ca="1">IF(AZ127&lt;=0,0,IF(AX127&lt;60,0,IF(AX127=60,IF('Scenario Inputs (SI)'!$D$5&lt;=60,-AZ127*$AV$7,0),IF(AX127&lt;'Scenario Inputs (SI)'!$D$5,0,IF(AX127='Scenario Inputs (SI)'!$D$5,-$AV$7*'Scenario Calculations'!AZ127,BD126*(1+AU127))))))</f>
        <v>0</v>
      </c>
      <c r="BE127" s="359">
        <f t="shared" ca="1" si="37"/>
        <v>0</v>
      </c>
    </row>
    <row r="128" spans="6:57" x14ac:dyDescent="0.35">
      <c r="F128" s="372">
        <f ca="1">IFERROR(INDEX('Inflation Rates'!$A$16:$H$138,MATCH('Scenario Calculations'!$H128,'Inflation Rates'!$A$16:$A$138,0),8)/INDEX('Inflation Rates'!$A$16:$H$138,MATCH('Scenario Calculations'!$H128,'Inflation Rates'!$A$16:$A$138,0)-1,8)-1,F127)</f>
        <v>2.0000000000000018E-2</v>
      </c>
      <c r="G128" s="372">
        <f ca="1">IFERROR(INDEX('Inflation Rates'!$A$16:$H$138,MATCH('Scenario Calculations'!$H128,'Inflation Rates'!$A$16:$A$138,0),6)/INDEX('Inflation Rates'!$A$16:$H$138,MATCH('Scenario Calculations'!$H128,'Inflation Rates'!$A$16:$A$138,0)-1,6)-1,G127)</f>
        <v>2.0999999999999908E-2</v>
      </c>
      <c r="H128" s="362">
        <f t="shared" ca="1" si="54"/>
        <v>2139</v>
      </c>
      <c r="I128" s="362">
        <f t="shared" ca="1" si="54"/>
        <v>239</v>
      </c>
      <c r="J128" s="362">
        <v>120</v>
      </c>
      <c r="K128" s="371" t="e">
        <f t="shared" ca="1" si="39"/>
        <v>#DIV/0!</v>
      </c>
      <c r="L128" s="359" t="e">
        <f ca="1">IF(I128&lt;'Scenario Inputs (SI)'!$D$5,$B$7*((1+$G128)^(J128-1))*$B$2,0)</f>
        <v>#DIV/0!</v>
      </c>
      <c r="M128" s="359" t="e">
        <f ca="1">IF(I128&lt;'Scenario Inputs (SI)'!$D$5,$B$3*$B$7*(1+$G128)^(J128-1),0)</f>
        <v>#DIV/0!</v>
      </c>
      <c r="N128" s="359" t="e">
        <f t="shared" ca="1" si="29"/>
        <v>#DIV/0!</v>
      </c>
      <c r="O128" s="359" t="e">
        <f ca="1">IF(K128&lt;=0,0,-ABS(IF('Scenario Inputs (SI)'!$D$5&gt;'Scenario Calculations'!I128,0,IF('Scenario Inputs (SI)'!$D$5='Scenario Calculations'!I128,'Scenario Calculations'!K128*'Scenario Calculations'!$B$8,'Scenario Calculations'!O127*(1+'Scenario Calculations'!F128)))))</f>
        <v>#DIV/0!</v>
      </c>
      <c r="P128" s="359">
        <f ca="1">IF('Scenario Inputs (SI)'!$D$7="No",0,-IF(I128&lt;'Scenario Inputs (SI)'!$D$5,0,IF('Scenario Inputs (SI)'!$D$6&gt;'Scenario Calculations'!I128,INDEX(Inputs!$D$2:$R$30,29,MATCH('Scenario Calculations'!I128,Inputs!$D$2:$R$2,0)),0))*12)</f>
        <v>0</v>
      </c>
      <c r="Q128" s="359" t="e">
        <f t="shared" ca="1" si="33"/>
        <v>#DIV/0!</v>
      </c>
      <c r="S128" s="372">
        <f ca="1">IFERROR(INDEX('Inflation Rates'!$A$16:$H$138,MATCH('TSP Traditional'!$H129,'Inflation Rates'!$A$16:$A$138,0),8)/INDEX('Inflation Rates'!$A$16:$H$138,MATCH('TSP Traditional'!$H129,'Inflation Rates'!$A$16:$A$138,0)-1,8)-1,S127)</f>
        <v>2.0000000000000018E-2</v>
      </c>
      <c r="T128" s="372">
        <f ca="1">IFERROR(INDEX('Inflation Rates'!$A$16:$H$138,MATCH('TSP Traditional'!$H129,'Inflation Rates'!$A$16:$A$138,0),6)/INDEX('Inflation Rates'!$A$16:$H$138,MATCH('TSP Traditional'!$H129,'Inflation Rates'!$A$16:$A$138,0)-1,6)-1,T127)</f>
        <v>2.0999999999999908E-2</v>
      </c>
      <c r="U128" s="362">
        <f t="shared" ca="1" si="55"/>
        <v>2139</v>
      </c>
      <c r="V128" s="362">
        <f t="shared" ca="1" si="55"/>
        <v>239</v>
      </c>
      <c r="W128" s="362">
        <v>120</v>
      </c>
      <c r="X128" s="371" t="e">
        <f t="shared" ca="1" si="41"/>
        <v>#DIV/0!</v>
      </c>
      <c r="Y128" s="359" t="e">
        <f ca="1">IF(V128&lt;'Scenario Inputs (SI)'!$D$5,$B$7*((1+$G128)^(W128-1))*$T$2,0)</f>
        <v>#DIV/0!</v>
      </c>
      <c r="Z128" s="359">
        <v>0</v>
      </c>
      <c r="AA128" s="359" t="e">
        <f t="shared" ca="1" si="30"/>
        <v>#DIV/0!</v>
      </c>
      <c r="AB128" s="359" t="e">
        <f ca="1">IF(X128&lt;=0,0,-ABS(IF('Scenario Inputs (SI)'!$D$5&gt;'Scenario Calculations'!V128,0,IF('Scenario Inputs (SI)'!$D$5='Scenario Calculations'!V128,'Scenario Calculations'!X128*'Scenario Calculations'!$B$8,'Scenario Calculations'!AB127*(1+'Scenario Calculations'!S128)))))</f>
        <v>#DIV/0!</v>
      </c>
      <c r="AC128" s="359" t="e">
        <f t="shared" ca="1" si="31"/>
        <v>#DIV/0!</v>
      </c>
      <c r="AG128" s="372">
        <f>IFERROR(INDEX('Inflation Rates'!$A$16:$H$138,MATCH('IRA Traditional'!$H129,'Inflation Rates'!$A$16:$A$138,0),8)/INDEX('Inflation Rates'!$A$16:$H$138,MATCH('IRA Traditional'!$H129,'Inflation Rates'!$A$16:$A$138,0)-1,8)-1,AG127)</f>
        <v>2.0000000000000018E-2</v>
      </c>
      <c r="AH128" s="372">
        <f>IFERROR(INDEX('Inflation Rates'!$A$16:$H$138,MATCH('IRA Traditional'!$H129,'Inflation Rates'!$A$16:$A$138,0),6)/INDEX('Inflation Rates'!$A$16:$H$138,MATCH('IRA Traditional'!$H129,'Inflation Rates'!$A$16:$A$138,0)-1,6)-1,AH127)</f>
        <v>2.0999999999999908E-2</v>
      </c>
      <c r="AI128" s="362">
        <f t="shared" ca="1" si="56"/>
        <v>2139</v>
      </c>
      <c r="AJ128" s="362">
        <f t="shared" ca="1" si="56"/>
        <v>239</v>
      </c>
      <c r="AK128" s="362">
        <v>120</v>
      </c>
      <c r="AL128" s="371">
        <f t="shared" ca="1" si="43"/>
        <v>0</v>
      </c>
      <c r="AM128" s="359">
        <f ca="1">IF(AJ128&lt;'Scenario Inputs (SI)'!$D$5,$AH$2,0)</f>
        <v>0</v>
      </c>
      <c r="AN128" s="359">
        <v>0</v>
      </c>
      <c r="AO128" s="359">
        <f t="shared" ca="1" si="32"/>
        <v>0</v>
      </c>
      <c r="AP128" s="359">
        <f ca="1">IF(AL128&lt;=0,0,IF(AJ128&lt;60,0,IF(AJ128=60,IF('Scenario Inputs (SI)'!$D$5&lt;=60,-AL128*$AH$7,0),IF(AJ128&lt;'Scenario Inputs (SI)'!$D$5,0,IF(AJ128='Scenario Inputs (SI)'!$D$5,-$AH$7*'Scenario Calculations'!AL128,AP127*(1+AG128))))))</f>
        <v>0</v>
      </c>
      <c r="AQ128" s="359">
        <f t="shared" ca="1" si="34"/>
        <v>0</v>
      </c>
      <c r="AU128" s="372">
        <f ca="1">IFERROR(INDEX('Inflation Rates'!$A$16:$H$138,MATCH('IRA Roth'!$H128,'Inflation Rates'!$A$16:$A$138,0),8)/INDEX('Inflation Rates'!$A$16:$H$138,MATCH('IRA Roth'!$H128,'Inflation Rates'!$A$16:$A$138,0)-1,8)-1,AU127)</f>
        <v>2.0000000000000018E-2</v>
      </c>
      <c r="AV128" s="372">
        <f ca="1">IFERROR(INDEX('Inflation Rates'!$A$16:$H$138,MATCH('IRA Roth'!$H128,'Inflation Rates'!$A$16:$A$138,0),6)/INDEX('Inflation Rates'!$A$16:$H$138,MATCH('IRA Roth'!$H128,'Inflation Rates'!$A$16:$A$138,0)-1,6)-1,AV127)</f>
        <v>2.0999999999999908E-2</v>
      </c>
      <c r="AW128" s="362">
        <f t="shared" ca="1" si="57"/>
        <v>2139</v>
      </c>
      <c r="AX128" s="362">
        <f t="shared" ca="1" si="57"/>
        <v>239</v>
      </c>
      <c r="AY128" s="362">
        <v>120</v>
      </c>
      <c r="AZ128" s="371">
        <f t="shared" ca="1" si="45"/>
        <v>0</v>
      </c>
      <c r="BA128" s="359">
        <f ca="1">IF(AX128&lt;'Scenario Inputs (SI)'!$D$5,$AV$2,0)</f>
        <v>0</v>
      </c>
      <c r="BB128" s="359">
        <f t="shared" ca="1" si="35"/>
        <v>0</v>
      </c>
      <c r="BC128" s="359">
        <f t="shared" ca="1" si="36"/>
        <v>0</v>
      </c>
      <c r="BD128" s="359">
        <f ca="1">IF(AZ128&lt;=0,0,IF(AX128&lt;60,0,IF(AX128=60,IF('Scenario Inputs (SI)'!$D$5&lt;=60,-AZ128*$AV$7,0),IF(AX128&lt;'Scenario Inputs (SI)'!$D$5,0,IF(AX128='Scenario Inputs (SI)'!$D$5,-$AV$7*'Scenario Calculations'!AZ128,BD127*(1+AU128))))))</f>
        <v>0</v>
      </c>
      <c r="BE128" s="359">
        <f t="shared" ca="1" si="37"/>
        <v>0</v>
      </c>
    </row>
    <row r="129" spans="6:57" x14ac:dyDescent="0.35">
      <c r="F129" s="372">
        <f ca="1">IFERROR(INDEX('Inflation Rates'!$A$16:$H$138,MATCH('Scenario Calculations'!$H129,'Inflation Rates'!$A$16:$A$138,0),8)/INDEX('Inflation Rates'!$A$16:$H$138,MATCH('Scenario Calculations'!$H129,'Inflation Rates'!$A$16:$A$138,0)-1,8)-1,F128)</f>
        <v>2.0000000000000018E-2</v>
      </c>
      <c r="G129" s="372">
        <f ca="1">IFERROR(INDEX('Inflation Rates'!$A$16:$H$138,MATCH('Scenario Calculations'!$H129,'Inflation Rates'!$A$16:$A$138,0),6)/INDEX('Inflation Rates'!$A$16:$H$138,MATCH('Scenario Calculations'!$H129,'Inflation Rates'!$A$16:$A$138,0)-1,6)-1,G128)</f>
        <v>2.0999999999999908E-2</v>
      </c>
      <c r="H129" s="362">
        <f t="shared" ca="1" si="54"/>
        <v>2140</v>
      </c>
      <c r="I129" s="362">
        <f t="shared" ca="1" si="54"/>
        <v>240</v>
      </c>
      <c r="J129" s="362">
        <v>121</v>
      </c>
      <c r="K129" s="371" t="e">
        <f t="shared" ca="1" si="39"/>
        <v>#DIV/0!</v>
      </c>
      <c r="L129" s="359" t="e">
        <f ca="1">IF(I129&lt;'Scenario Inputs (SI)'!$D$5,$B$7*((1+$G129)^(J129-1))*$B$2,0)</f>
        <v>#DIV/0!</v>
      </c>
      <c r="M129" s="359" t="e">
        <f ca="1">IF(I129&lt;'Scenario Inputs (SI)'!$D$5,$B$3*$B$7*(1+$G129)^(J129-1),0)</f>
        <v>#DIV/0!</v>
      </c>
      <c r="N129" s="359" t="e">
        <f t="shared" ca="1" si="29"/>
        <v>#DIV/0!</v>
      </c>
      <c r="O129" s="359" t="e">
        <f ca="1">IF(K129&lt;=0,0,-ABS(IF('Scenario Inputs (SI)'!$D$5&gt;'Scenario Calculations'!I129,0,IF('Scenario Inputs (SI)'!$D$5='Scenario Calculations'!I129,'Scenario Calculations'!K129*'Scenario Calculations'!$B$8,'Scenario Calculations'!O128*(1+'Scenario Calculations'!F129)))))</f>
        <v>#DIV/0!</v>
      </c>
      <c r="P129" s="359">
        <f ca="1">IF('Scenario Inputs (SI)'!$D$7="No",0,-IF(I129&lt;'Scenario Inputs (SI)'!$D$5,0,IF('Scenario Inputs (SI)'!$D$6&gt;'Scenario Calculations'!I129,INDEX(Inputs!$D$2:$R$30,29,MATCH('Scenario Calculations'!I129,Inputs!$D$2:$R$2,0)),0))*12)</f>
        <v>0</v>
      </c>
      <c r="Q129" s="359" t="e">
        <f t="shared" ca="1" si="33"/>
        <v>#DIV/0!</v>
      </c>
      <c r="S129" s="372">
        <f ca="1">IFERROR(INDEX('Inflation Rates'!$A$16:$H$138,MATCH('TSP Traditional'!$H130,'Inflation Rates'!$A$16:$A$138,0),8)/INDEX('Inflation Rates'!$A$16:$H$138,MATCH('TSP Traditional'!$H130,'Inflation Rates'!$A$16:$A$138,0)-1,8)-1,S128)</f>
        <v>2.0000000000000018E-2</v>
      </c>
      <c r="T129" s="372">
        <f ca="1">IFERROR(INDEX('Inflation Rates'!$A$16:$H$138,MATCH('TSP Traditional'!$H130,'Inflation Rates'!$A$16:$A$138,0),6)/INDEX('Inflation Rates'!$A$16:$H$138,MATCH('TSP Traditional'!$H130,'Inflation Rates'!$A$16:$A$138,0)-1,6)-1,T128)</f>
        <v>2.0999999999999908E-2</v>
      </c>
      <c r="U129" s="362">
        <f t="shared" ca="1" si="55"/>
        <v>2140</v>
      </c>
      <c r="V129" s="362">
        <f t="shared" ca="1" si="55"/>
        <v>240</v>
      </c>
      <c r="W129" s="362">
        <v>121</v>
      </c>
      <c r="X129" s="371" t="e">
        <f t="shared" ca="1" si="41"/>
        <v>#DIV/0!</v>
      </c>
      <c r="Y129" s="359" t="e">
        <f ca="1">IF(V129&lt;'Scenario Inputs (SI)'!$D$5,$B$7*((1+$G129)^(W129-1))*$T$2,0)</f>
        <v>#DIV/0!</v>
      </c>
      <c r="Z129" s="359">
        <v>0</v>
      </c>
      <c r="AA129" s="359" t="e">
        <f t="shared" ca="1" si="30"/>
        <v>#DIV/0!</v>
      </c>
      <c r="AB129" s="359" t="e">
        <f ca="1">IF(X129&lt;=0,0,-ABS(IF('Scenario Inputs (SI)'!$D$5&gt;'Scenario Calculations'!V129,0,IF('Scenario Inputs (SI)'!$D$5='Scenario Calculations'!V129,'Scenario Calculations'!X129*'Scenario Calculations'!$B$8,'Scenario Calculations'!AB128*(1+'Scenario Calculations'!S129)))))</f>
        <v>#DIV/0!</v>
      </c>
      <c r="AC129" s="359" t="e">
        <f t="shared" ca="1" si="31"/>
        <v>#DIV/0!</v>
      </c>
      <c r="AG129" s="372">
        <f>IFERROR(INDEX('Inflation Rates'!$A$16:$H$138,MATCH('IRA Traditional'!$H130,'Inflation Rates'!$A$16:$A$138,0),8)/INDEX('Inflation Rates'!$A$16:$H$138,MATCH('IRA Traditional'!$H130,'Inflation Rates'!$A$16:$A$138,0)-1,8)-1,AG128)</f>
        <v>2.0000000000000018E-2</v>
      </c>
      <c r="AH129" s="372">
        <f>IFERROR(INDEX('Inflation Rates'!$A$16:$H$138,MATCH('IRA Traditional'!$H130,'Inflation Rates'!$A$16:$A$138,0),6)/INDEX('Inflation Rates'!$A$16:$H$138,MATCH('IRA Traditional'!$H130,'Inflation Rates'!$A$16:$A$138,0)-1,6)-1,AH128)</f>
        <v>2.0999999999999908E-2</v>
      </c>
      <c r="AI129" s="362">
        <f t="shared" ca="1" si="56"/>
        <v>2140</v>
      </c>
      <c r="AJ129" s="362">
        <f t="shared" ca="1" si="56"/>
        <v>240</v>
      </c>
      <c r="AK129" s="362">
        <v>121</v>
      </c>
      <c r="AL129" s="371">
        <f t="shared" ca="1" si="43"/>
        <v>0</v>
      </c>
      <c r="AM129" s="359">
        <f ca="1">IF(AJ129&lt;'Scenario Inputs (SI)'!$D$5,$AH$2,0)</f>
        <v>0</v>
      </c>
      <c r="AN129" s="359">
        <v>0</v>
      </c>
      <c r="AO129" s="359">
        <f t="shared" ca="1" si="32"/>
        <v>0</v>
      </c>
      <c r="AP129" s="359">
        <f ca="1">IF(AL129&lt;=0,0,IF(AJ129&lt;60,0,IF(AJ129=60,IF('Scenario Inputs (SI)'!$D$5&lt;=60,-AL129*$AH$7,0),IF(AJ129&lt;'Scenario Inputs (SI)'!$D$5,0,IF(AJ129='Scenario Inputs (SI)'!$D$5,-$AH$7*'Scenario Calculations'!AL129,AP128*(1+AG129))))))</f>
        <v>0</v>
      </c>
      <c r="AQ129" s="359">
        <f t="shared" ca="1" si="34"/>
        <v>0</v>
      </c>
      <c r="AU129" s="372">
        <f ca="1">IFERROR(INDEX('Inflation Rates'!$A$16:$H$138,MATCH('IRA Roth'!$H129,'Inflation Rates'!$A$16:$A$138,0),8)/INDEX('Inflation Rates'!$A$16:$H$138,MATCH('IRA Roth'!$H129,'Inflation Rates'!$A$16:$A$138,0)-1,8)-1,AU128)</f>
        <v>2.0000000000000018E-2</v>
      </c>
      <c r="AV129" s="372">
        <f ca="1">IFERROR(INDEX('Inflation Rates'!$A$16:$H$138,MATCH('IRA Roth'!$H129,'Inflation Rates'!$A$16:$A$138,0),6)/INDEX('Inflation Rates'!$A$16:$H$138,MATCH('IRA Roth'!$H129,'Inflation Rates'!$A$16:$A$138,0)-1,6)-1,AV128)</f>
        <v>2.0999999999999908E-2</v>
      </c>
      <c r="AW129" s="362">
        <f t="shared" ca="1" si="57"/>
        <v>2140</v>
      </c>
      <c r="AX129" s="362">
        <f t="shared" ca="1" si="57"/>
        <v>240</v>
      </c>
      <c r="AY129" s="362">
        <v>121</v>
      </c>
      <c r="AZ129" s="371">
        <f t="shared" ca="1" si="45"/>
        <v>0</v>
      </c>
      <c r="BA129" s="359">
        <f ca="1">IF(AX129&lt;'Scenario Inputs (SI)'!$D$5,$AV$2,0)</f>
        <v>0</v>
      </c>
      <c r="BB129" s="359">
        <f t="shared" ca="1" si="35"/>
        <v>0</v>
      </c>
      <c r="BC129" s="359">
        <f t="shared" ca="1" si="36"/>
        <v>0</v>
      </c>
      <c r="BD129" s="359">
        <f ca="1">IF(AZ129&lt;=0,0,IF(AX129&lt;60,0,IF(AX129=60,IF('Scenario Inputs (SI)'!$D$5&lt;=60,-AZ129*$AV$7,0),IF(AX129&lt;'Scenario Inputs (SI)'!$D$5,0,IF(AX129='Scenario Inputs (SI)'!$D$5,-$AV$7*'Scenario Calculations'!AZ129,BD128*(1+AU129))))))</f>
        <v>0</v>
      </c>
      <c r="BE129" s="359">
        <f t="shared" ca="1" si="37"/>
        <v>0</v>
      </c>
    </row>
    <row r="130" spans="6:57" x14ac:dyDescent="0.35">
      <c r="F130" s="372">
        <f ca="1">IFERROR(INDEX('Inflation Rates'!$A$16:$H$138,MATCH('Scenario Calculations'!$H130,'Inflation Rates'!$A$16:$A$138,0),8)/INDEX('Inflation Rates'!$A$16:$H$138,MATCH('Scenario Calculations'!$H130,'Inflation Rates'!$A$16:$A$138,0)-1,8)-1,F129)</f>
        <v>2.0000000000000018E-2</v>
      </c>
      <c r="G130" s="372">
        <f ca="1">IFERROR(INDEX('Inflation Rates'!$A$16:$H$138,MATCH('Scenario Calculations'!$H130,'Inflation Rates'!$A$16:$A$138,0),6)/INDEX('Inflation Rates'!$A$16:$H$138,MATCH('Scenario Calculations'!$H130,'Inflation Rates'!$A$16:$A$138,0)-1,6)-1,G129)</f>
        <v>2.0999999999999908E-2</v>
      </c>
      <c r="H130" s="362">
        <f t="shared" ca="1" si="54"/>
        <v>2141</v>
      </c>
      <c r="I130" s="362">
        <f t="shared" ca="1" si="54"/>
        <v>241</v>
      </c>
      <c r="J130" s="362">
        <v>122</v>
      </c>
      <c r="K130" s="371" t="e">
        <f t="shared" ca="1" si="39"/>
        <v>#DIV/0!</v>
      </c>
      <c r="L130" s="359" t="e">
        <f ca="1">IF(I130&lt;'Scenario Inputs (SI)'!$D$5,$B$7*((1+$G130)^(J130-1))*$B$2,0)</f>
        <v>#DIV/0!</v>
      </c>
      <c r="M130" s="359" t="e">
        <f ca="1">IF(I130&lt;'Scenario Inputs (SI)'!$D$5,$B$3*$B$7*(1+$G130)^(J130-1),0)</f>
        <v>#DIV/0!</v>
      </c>
      <c r="N130" s="359" t="e">
        <f t="shared" ca="1" si="29"/>
        <v>#DIV/0!</v>
      </c>
      <c r="O130" s="359" t="e">
        <f ca="1">IF(K130&lt;=0,0,-ABS(IF('Scenario Inputs (SI)'!$D$5&gt;'Scenario Calculations'!I130,0,IF('Scenario Inputs (SI)'!$D$5='Scenario Calculations'!I130,'Scenario Calculations'!K130*'Scenario Calculations'!$B$8,'Scenario Calculations'!O129*(1+'Scenario Calculations'!F130)))))</f>
        <v>#DIV/0!</v>
      </c>
      <c r="P130" s="359">
        <f ca="1">IF('Scenario Inputs (SI)'!$D$7="No",0,-IF(I130&lt;'Scenario Inputs (SI)'!$D$5,0,IF('Scenario Inputs (SI)'!$D$6&gt;'Scenario Calculations'!I130,INDEX(Inputs!$D$2:$R$30,29,MATCH('Scenario Calculations'!I130,Inputs!$D$2:$R$2,0)),0))*12)</f>
        <v>0</v>
      </c>
      <c r="Q130" s="359" t="e">
        <f t="shared" ca="1" si="33"/>
        <v>#DIV/0!</v>
      </c>
      <c r="S130" s="372">
        <f ca="1">IFERROR(INDEX('Inflation Rates'!$A$16:$H$138,MATCH('TSP Traditional'!$H131,'Inflation Rates'!$A$16:$A$138,0),8)/INDEX('Inflation Rates'!$A$16:$H$138,MATCH('TSP Traditional'!$H131,'Inflation Rates'!$A$16:$A$138,0)-1,8)-1,S129)</f>
        <v>2.0000000000000018E-2</v>
      </c>
      <c r="T130" s="372">
        <f ca="1">IFERROR(INDEX('Inflation Rates'!$A$16:$H$138,MATCH('TSP Traditional'!$H131,'Inflation Rates'!$A$16:$A$138,0),6)/INDEX('Inflation Rates'!$A$16:$H$138,MATCH('TSP Traditional'!$H131,'Inflation Rates'!$A$16:$A$138,0)-1,6)-1,T129)</f>
        <v>2.0999999999999908E-2</v>
      </c>
      <c r="U130" s="362">
        <f t="shared" ca="1" si="55"/>
        <v>2141</v>
      </c>
      <c r="V130" s="362">
        <f t="shared" ca="1" si="55"/>
        <v>241</v>
      </c>
      <c r="W130" s="362">
        <v>122</v>
      </c>
      <c r="X130" s="371" t="e">
        <f t="shared" ca="1" si="41"/>
        <v>#DIV/0!</v>
      </c>
      <c r="Y130" s="359" t="e">
        <f ca="1">IF(V130&lt;'Scenario Inputs (SI)'!$D$5,$B$7*((1+$G130)^(W130-1))*$T$2,0)</f>
        <v>#DIV/0!</v>
      </c>
      <c r="Z130" s="359">
        <v>0</v>
      </c>
      <c r="AA130" s="359" t="e">
        <f t="shared" ca="1" si="30"/>
        <v>#DIV/0!</v>
      </c>
      <c r="AB130" s="359" t="e">
        <f ca="1">IF(X130&lt;=0,0,-ABS(IF('Scenario Inputs (SI)'!$D$5&gt;'Scenario Calculations'!V130,0,IF('Scenario Inputs (SI)'!$D$5='Scenario Calculations'!V130,'Scenario Calculations'!X130*'Scenario Calculations'!$B$8,'Scenario Calculations'!AB129*(1+'Scenario Calculations'!S130)))))</f>
        <v>#DIV/0!</v>
      </c>
      <c r="AC130" s="359" t="e">
        <f t="shared" ca="1" si="31"/>
        <v>#DIV/0!</v>
      </c>
      <c r="AG130" s="372">
        <f>IFERROR(INDEX('Inflation Rates'!$A$16:$H$138,MATCH('IRA Traditional'!$H131,'Inflation Rates'!$A$16:$A$138,0),8)/INDEX('Inflation Rates'!$A$16:$H$138,MATCH('IRA Traditional'!$H131,'Inflation Rates'!$A$16:$A$138,0)-1,8)-1,AG129)</f>
        <v>2.0000000000000018E-2</v>
      </c>
      <c r="AH130" s="372">
        <f>IFERROR(INDEX('Inflation Rates'!$A$16:$H$138,MATCH('IRA Traditional'!$H131,'Inflation Rates'!$A$16:$A$138,0),6)/INDEX('Inflation Rates'!$A$16:$H$138,MATCH('IRA Traditional'!$H131,'Inflation Rates'!$A$16:$A$138,0)-1,6)-1,AH129)</f>
        <v>2.0999999999999908E-2</v>
      </c>
      <c r="AI130" s="362">
        <f t="shared" ca="1" si="56"/>
        <v>2141</v>
      </c>
      <c r="AJ130" s="362">
        <f t="shared" ca="1" si="56"/>
        <v>241</v>
      </c>
      <c r="AK130" s="362">
        <v>122</v>
      </c>
      <c r="AL130" s="371">
        <f t="shared" ca="1" si="43"/>
        <v>0</v>
      </c>
      <c r="AM130" s="359">
        <f ca="1">IF(AJ130&lt;'Scenario Inputs (SI)'!$D$5,$AH$2,0)</f>
        <v>0</v>
      </c>
      <c r="AN130" s="359">
        <v>0</v>
      </c>
      <c r="AO130" s="359">
        <f t="shared" ca="1" si="32"/>
        <v>0</v>
      </c>
      <c r="AP130" s="359">
        <f ca="1">IF(AL130&lt;=0,0,IF(AJ130&lt;60,0,IF(AJ130=60,IF('Scenario Inputs (SI)'!$D$5&lt;=60,-AL130*$AH$7,0),IF(AJ130&lt;'Scenario Inputs (SI)'!$D$5,0,IF(AJ130='Scenario Inputs (SI)'!$D$5,-$AH$7*'Scenario Calculations'!AL130,AP129*(1+AG130))))))</f>
        <v>0</v>
      </c>
      <c r="AQ130" s="359">
        <f t="shared" ca="1" si="34"/>
        <v>0</v>
      </c>
      <c r="AU130" s="372">
        <f ca="1">IFERROR(INDEX('Inflation Rates'!$A$16:$H$138,MATCH('IRA Roth'!$H130,'Inflation Rates'!$A$16:$A$138,0),8)/INDEX('Inflation Rates'!$A$16:$H$138,MATCH('IRA Roth'!$H130,'Inflation Rates'!$A$16:$A$138,0)-1,8)-1,AU129)</f>
        <v>2.0000000000000018E-2</v>
      </c>
      <c r="AV130" s="372">
        <f ca="1">IFERROR(INDEX('Inflation Rates'!$A$16:$H$138,MATCH('IRA Roth'!$H130,'Inflation Rates'!$A$16:$A$138,0),6)/INDEX('Inflation Rates'!$A$16:$H$138,MATCH('IRA Roth'!$H130,'Inflation Rates'!$A$16:$A$138,0)-1,6)-1,AV129)</f>
        <v>2.0999999999999908E-2</v>
      </c>
      <c r="AW130" s="362">
        <f t="shared" ca="1" si="57"/>
        <v>2141</v>
      </c>
      <c r="AX130" s="362">
        <f t="shared" ca="1" si="57"/>
        <v>241</v>
      </c>
      <c r="AY130" s="362">
        <v>122</v>
      </c>
      <c r="AZ130" s="371">
        <f t="shared" ca="1" si="45"/>
        <v>0</v>
      </c>
      <c r="BA130" s="359">
        <f ca="1">IF(AX130&lt;'Scenario Inputs (SI)'!$D$5,$AV$2,0)</f>
        <v>0</v>
      </c>
      <c r="BB130" s="359">
        <f t="shared" ca="1" si="35"/>
        <v>0</v>
      </c>
      <c r="BC130" s="359">
        <f t="shared" ca="1" si="36"/>
        <v>0</v>
      </c>
      <c r="BD130" s="359">
        <f ca="1">IF(AZ130&lt;=0,0,IF(AX130&lt;60,0,IF(AX130=60,IF('Scenario Inputs (SI)'!$D$5&lt;=60,-AZ130*$AV$7,0),IF(AX130&lt;'Scenario Inputs (SI)'!$D$5,0,IF(AX130='Scenario Inputs (SI)'!$D$5,-$AV$7*'Scenario Calculations'!AZ130,BD129*(1+AU130))))))</f>
        <v>0</v>
      </c>
      <c r="BE130" s="359">
        <f t="shared" ca="1" si="37"/>
        <v>0</v>
      </c>
    </row>
    <row r="131" spans="6:57" x14ac:dyDescent="0.35">
      <c r="F131" s="372">
        <f ca="1">IFERROR(INDEX('Inflation Rates'!$A$16:$H$138,MATCH('Scenario Calculations'!$H131,'Inflation Rates'!$A$16:$A$138,0),8)/INDEX('Inflation Rates'!$A$16:$H$138,MATCH('Scenario Calculations'!$H131,'Inflation Rates'!$A$16:$A$138,0)-1,8)-1,F130)</f>
        <v>2.0000000000000018E-2</v>
      </c>
      <c r="G131" s="372">
        <f ca="1">IFERROR(INDEX('Inflation Rates'!$A$16:$H$138,MATCH('Scenario Calculations'!$H131,'Inflation Rates'!$A$16:$A$138,0),6)/INDEX('Inflation Rates'!$A$16:$H$138,MATCH('Scenario Calculations'!$H131,'Inflation Rates'!$A$16:$A$138,0)-1,6)-1,G130)</f>
        <v>2.0999999999999908E-2</v>
      </c>
      <c r="H131" s="362">
        <f t="shared" ca="1" si="54"/>
        <v>2142</v>
      </c>
      <c r="I131" s="362">
        <f t="shared" ca="1" si="54"/>
        <v>242</v>
      </c>
      <c r="J131" s="362">
        <v>123</v>
      </c>
      <c r="K131" s="371" t="e">
        <f t="shared" ca="1" si="39"/>
        <v>#DIV/0!</v>
      </c>
      <c r="L131" s="359" t="e">
        <f ca="1">IF(I131&lt;'Scenario Inputs (SI)'!$D$5,$B$7*((1+$G131)^(J131-1))*$B$2,0)</f>
        <v>#DIV/0!</v>
      </c>
      <c r="M131" s="359" t="e">
        <f ca="1">IF(I131&lt;'Scenario Inputs (SI)'!$D$5,$B$3*$B$7*(1+$G131)^(J131-1),0)</f>
        <v>#DIV/0!</v>
      </c>
      <c r="N131" s="359" t="e">
        <f t="shared" ca="1" si="29"/>
        <v>#DIV/0!</v>
      </c>
      <c r="O131" s="359" t="e">
        <f ca="1">IF(K131&lt;=0,0,-ABS(IF('Scenario Inputs (SI)'!$D$5&gt;'Scenario Calculations'!I131,0,IF('Scenario Inputs (SI)'!$D$5='Scenario Calculations'!I131,'Scenario Calculations'!K131*'Scenario Calculations'!$B$8,'Scenario Calculations'!O130*(1+'Scenario Calculations'!F131)))))</f>
        <v>#DIV/0!</v>
      </c>
      <c r="P131" s="359">
        <f ca="1">IF('Scenario Inputs (SI)'!$D$7="No",0,-IF(I131&lt;'Scenario Inputs (SI)'!$D$5,0,IF('Scenario Inputs (SI)'!$D$6&gt;'Scenario Calculations'!I131,INDEX(Inputs!$D$2:$R$30,29,MATCH('Scenario Calculations'!I131,Inputs!$D$2:$R$2,0)),0))*12)</f>
        <v>0</v>
      </c>
      <c r="Q131" s="359" t="e">
        <f t="shared" ca="1" si="33"/>
        <v>#DIV/0!</v>
      </c>
      <c r="S131" s="372">
        <f ca="1">IFERROR(INDEX('Inflation Rates'!$A$16:$H$138,MATCH('TSP Traditional'!$H132,'Inflation Rates'!$A$16:$A$138,0),8)/INDEX('Inflation Rates'!$A$16:$H$138,MATCH('TSP Traditional'!$H132,'Inflation Rates'!$A$16:$A$138,0)-1,8)-1,S130)</f>
        <v>2.0000000000000018E-2</v>
      </c>
      <c r="T131" s="372">
        <f ca="1">IFERROR(INDEX('Inflation Rates'!$A$16:$H$138,MATCH('TSP Traditional'!$H132,'Inflation Rates'!$A$16:$A$138,0),6)/INDEX('Inflation Rates'!$A$16:$H$138,MATCH('TSP Traditional'!$H132,'Inflation Rates'!$A$16:$A$138,0)-1,6)-1,T130)</f>
        <v>2.0999999999999908E-2</v>
      </c>
      <c r="U131" s="362">
        <f t="shared" ca="1" si="55"/>
        <v>2142</v>
      </c>
      <c r="V131" s="362">
        <f t="shared" ca="1" si="55"/>
        <v>242</v>
      </c>
      <c r="W131" s="362">
        <v>123</v>
      </c>
      <c r="X131" s="371" t="e">
        <f t="shared" ca="1" si="41"/>
        <v>#DIV/0!</v>
      </c>
      <c r="Y131" s="359" t="e">
        <f ca="1">IF(V131&lt;'Scenario Inputs (SI)'!$D$5,$B$7*((1+$G131)^(W131-1))*$T$2,0)</f>
        <v>#DIV/0!</v>
      </c>
      <c r="Z131" s="359">
        <v>0</v>
      </c>
      <c r="AA131" s="359" t="e">
        <f t="shared" ca="1" si="30"/>
        <v>#DIV/0!</v>
      </c>
      <c r="AB131" s="359" t="e">
        <f ca="1">IF(X131&lt;=0,0,-ABS(IF('Scenario Inputs (SI)'!$D$5&gt;'Scenario Calculations'!V131,0,IF('Scenario Inputs (SI)'!$D$5='Scenario Calculations'!V131,'Scenario Calculations'!X131*'Scenario Calculations'!$B$8,'Scenario Calculations'!AB130*(1+'Scenario Calculations'!S131)))))</f>
        <v>#DIV/0!</v>
      </c>
      <c r="AC131" s="359" t="e">
        <f t="shared" ca="1" si="31"/>
        <v>#DIV/0!</v>
      </c>
      <c r="AG131" s="372">
        <f>IFERROR(INDEX('Inflation Rates'!$A$16:$H$138,MATCH('IRA Traditional'!$H132,'Inflation Rates'!$A$16:$A$138,0),8)/INDEX('Inflation Rates'!$A$16:$H$138,MATCH('IRA Traditional'!$H132,'Inflation Rates'!$A$16:$A$138,0)-1,8)-1,AG130)</f>
        <v>2.0000000000000018E-2</v>
      </c>
      <c r="AH131" s="372">
        <f>IFERROR(INDEX('Inflation Rates'!$A$16:$H$138,MATCH('IRA Traditional'!$H132,'Inflation Rates'!$A$16:$A$138,0),6)/INDEX('Inflation Rates'!$A$16:$H$138,MATCH('IRA Traditional'!$H132,'Inflation Rates'!$A$16:$A$138,0)-1,6)-1,AH130)</f>
        <v>2.0999999999999908E-2</v>
      </c>
      <c r="AI131" s="362">
        <f t="shared" ca="1" si="56"/>
        <v>2142</v>
      </c>
      <c r="AJ131" s="362">
        <f t="shared" ca="1" si="56"/>
        <v>242</v>
      </c>
      <c r="AK131" s="362">
        <v>123</v>
      </c>
      <c r="AL131" s="371">
        <f t="shared" ca="1" si="43"/>
        <v>0</v>
      </c>
      <c r="AM131" s="359">
        <f ca="1">IF(AJ131&lt;'Scenario Inputs (SI)'!$D$5,$AH$2,0)</f>
        <v>0</v>
      </c>
      <c r="AN131" s="359">
        <v>0</v>
      </c>
      <c r="AO131" s="359">
        <f t="shared" ca="1" si="32"/>
        <v>0</v>
      </c>
      <c r="AP131" s="359">
        <f ca="1">IF(AL131&lt;=0,0,IF(AJ131&lt;60,0,IF(AJ131=60,IF('Scenario Inputs (SI)'!$D$5&lt;=60,-AL131*$AH$7,0),IF(AJ131&lt;'Scenario Inputs (SI)'!$D$5,0,IF(AJ131='Scenario Inputs (SI)'!$D$5,-$AH$7*'Scenario Calculations'!AL131,AP130*(1+AG131))))))</f>
        <v>0</v>
      </c>
      <c r="AQ131" s="359">
        <f t="shared" ca="1" si="34"/>
        <v>0</v>
      </c>
      <c r="AU131" s="372">
        <f ca="1">IFERROR(INDEX('Inflation Rates'!$A$16:$H$138,MATCH('IRA Roth'!$H131,'Inflation Rates'!$A$16:$A$138,0),8)/INDEX('Inflation Rates'!$A$16:$H$138,MATCH('IRA Roth'!$H131,'Inflation Rates'!$A$16:$A$138,0)-1,8)-1,AU130)</f>
        <v>2.0000000000000018E-2</v>
      </c>
      <c r="AV131" s="372">
        <f ca="1">IFERROR(INDEX('Inflation Rates'!$A$16:$H$138,MATCH('IRA Roth'!$H131,'Inflation Rates'!$A$16:$A$138,0),6)/INDEX('Inflation Rates'!$A$16:$H$138,MATCH('IRA Roth'!$H131,'Inflation Rates'!$A$16:$A$138,0)-1,6)-1,AV130)</f>
        <v>2.0999999999999908E-2</v>
      </c>
      <c r="AW131" s="362">
        <f t="shared" ca="1" si="57"/>
        <v>2142</v>
      </c>
      <c r="AX131" s="362">
        <f t="shared" ca="1" si="57"/>
        <v>242</v>
      </c>
      <c r="AY131" s="362">
        <v>123</v>
      </c>
      <c r="AZ131" s="371">
        <f t="shared" ca="1" si="45"/>
        <v>0</v>
      </c>
      <c r="BA131" s="359">
        <f ca="1">IF(AX131&lt;'Scenario Inputs (SI)'!$D$5,$AV$2,0)</f>
        <v>0</v>
      </c>
      <c r="BB131" s="359">
        <f t="shared" ca="1" si="35"/>
        <v>0</v>
      </c>
      <c r="BC131" s="359">
        <f t="shared" ca="1" si="36"/>
        <v>0</v>
      </c>
      <c r="BD131" s="359">
        <f ca="1">IF(AZ131&lt;=0,0,IF(AX131&lt;60,0,IF(AX131=60,IF('Scenario Inputs (SI)'!$D$5&lt;=60,-AZ131*$AV$7,0),IF(AX131&lt;'Scenario Inputs (SI)'!$D$5,0,IF(AX131='Scenario Inputs (SI)'!$D$5,-$AV$7*'Scenario Calculations'!AZ131,BD130*(1+AU131))))))</f>
        <v>0</v>
      </c>
      <c r="BE131" s="359">
        <f t="shared" ca="1" si="37"/>
        <v>0</v>
      </c>
    </row>
    <row r="132" spans="6:57" x14ac:dyDescent="0.35">
      <c r="F132" s="372">
        <f ca="1">IFERROR(INDEX('Inflation Rates'!$A$16:$H$138,MATCH('Scenario Calculations'!$H132,'Inflation Rates'!$A$16:$A$138,0),8)/INDEX('Inflation Rates'!$A$16:$H$138,MATCH('Scenario Calculations'!$H132,'Inflation Rates'!$A$16:$A$138,0)-1,8)-1,F131)</f>
        <v>2.0000000000000018E-2</v>
      </c>
      <c r="G132" s="372">
        <f ca="1">IFERROR(INDEX('Inflation Rates'!$A$16:$H$138,MATCH('Scenario Calculations'!$H132,'Inflation Rates'!$A$16:$A$138,0),6)/INDEX('Inflation Rates'!$A$16:$H$138,MATCH('Scenario Calculations'!$H132,'Inflation Rates'!$A$16:$A$138,0)-1,6)-1,G131)</f>
        <v>2.0999999999999908E-2</v>
      </c>
      <c r="H132" s="362">
        <f t="shared" ca="1" si="54"/>
        <v>2143</v>
      </c>
      <c r="I132" s="362">
        <f t="shared" ca="1" si="54"/>
        <v>243</v>
      </c>
      <c r="J132" s="362">
        <v>124</v>
      </c>
      <c r="K132" s="371" t="e">
        <f t="shared" ca="1" si="39"/>
        <v>#DIV/0!</v>
      </c>
      <c r="L132" s="359" t="e">
        <f ca="1">IF(I132&lt;'Scenario Inputs (SI)'!$D$5,$B$7*((1+$G132)^(J132-1))*$B$2,0)</f>
        <v>#DIV/0!</v>
      </c>
      <c r="M132" s="359" t="e">
        <f ca="1">IF(I132&lt;'Scenario Inputs (SI)'!$D$5,$B$3*$B$7*(1+$G132)^(J132-1),0)</f>
        <v>#DIV/0!</v>
      </c>
      <c r="N132" s="359" t="e">
        <f t="shared" ca="1" si="29"/>
        <v>#DIV/0!</v>
      </c>
      <c r="O132" s="359" t="e">
        <f ca="1">IF(K132&lt;=0,0,-ABS(IF('Scenario Inputs (SI)'!$D$5&gt;'Scenario Calculations'!I132,0,IF('Scenario Inputs (SI)'!$D$5='Scenario Calculations'!I132,'Scenario Calculations'!K132*'Scenario Calculations'!$B$8,'Scenario Calculations'!O131*(1+'Scenario Calculations'!F132)))))</f>
        <v>#DIV/0!</v>
      </c>
      <c r="P132" s="359">
        <f ca="1">IF('Scenario Inputs (SI)'!$D$7="No",0,-IF(I132&lt;'Scenario Inputs (SI)'!$D$5,0,IF('Scenario Inputs (SI)'!$D$6&gt;'Scenario Calculations'!I132,INDEX(Inputs!$D$2:$R$30,29,MATCH('Scenario Calculations'!I132,Inputs!$D$2:$R$2,0)),0))*12)</f>
        <v>0</v>
      </c>
      <c r="Q132" s="359" t="e">
        <f t="shared" ca="1" si="33"/>
        <v>#DIV/0!</v>
      </c>
      <c r="S132" s="372">
        <f ca="1">IFERROR(INDEX('Inflation Rates'!$A$16:$H$138,MATCH('TSP Traditional'!$H133,'Inflation Rates'!$A$16:$A$138,0),8)/INDEX('Inflation Rates'!$A$16:$H$138,MATCH('TSP Traditional'!$H133,'Inflation Rates'!$A$16:$A$138,0)-1,8)-1,S131)</f>
        <v>2.0000000000000018E-2</v>
      </c>
      <c r="T132" s="372">
        <f ca="1">IFERROR(INDEX('Inflation Rates'!$A$16:$H$138,MATCH('TSP Traditional'!$H133,'Inflation Rates'!$A$16:$A$138,0),6)/INDEX('Inflation Rates'!$A$16:$H$138,MATCH('TSP Traditional'!$H133,'Inflation Rates'!$A$16:$A$138,0)-1,6)-1,T131)</f>
        <v>2.0999999999999908E-2</v>
      </c>
      <c r="U132" s="362">
        <f t="shared" ca="1" si="55"/>
        <v>2143</v>
      </c>
      <c r="V132" s="362">
        <f t="shared" ca="1" si="55"/>
        <v>243</v>
      </c>
      <c r="W132" s="362">
        <v>124</v>
      </c>
      <c r="X132" s="371" t="e">
        <f t="shared" ca="1" si="41"/>
        <v>#DIV/0!</v>
      </c>
      <c r="Y132" s="359" t="e">
        <f ca="1">IF(V132&lt;'Scenario Inputs (SI)'!$D$5,$B$7*((1+$G132)^(W132-1))*$T$2,0)</f>
        <v>#DIV/0!</v>
      </c>
      <c r="Z132" s="359">
        <v>0</v>
      </c>
      <c r="AA132" s="359" t="e">
        <f t="shared" ca="1" si="30"/>
        <v>#DIV/0!</v>
      </c>
      <c r="AB132" s="359" t="e">
        <f ca="1">IF(X132&lt;=0,0,-ABS(IF('Scenario Inputs (SI)'!$D$5&gt;'Scenario Calculations'!V132,0,IF('Scenario Inputs (SI)'!$D$5='Scenario Calculations'!V132,'Scenario Calculations'!X132*'Scenario Calculations'!$B$8,'Scenario Calculations'!AB131*(1+'Scenario Calculations'!S132)))))</f>
        <v>#DIV/0!</v>
      </c>
      <c r="AC132" s="359" t="e">
        <f t="shared" ca="1" si="31"/>
        <v>#DIV/0!</v>
      </c>
      <c r="AG132" s="372">
        <f>IFERROR(INDEX('Inflation Rates'!$A$16:$H$138,MATCH('IRA Traditional'!$H133,'Inflation Rates'!$A$16:$A$138,0),8)/INDEX('Inflation Rates'!$A$16:$H$138,MATCH('IRA Traditional'!$H133,'Inflation Rates'!$A$16:$A$138,0)-1,8)-1,AG131)</f>
        <v>2.0000000000000018E-2</v>
      </c>
      <c r="AH132" s="372">
        <f>IFERROR(INDEX('Inflation Rates'!$A$16:$H$138,MATCH('IRA Traditional'!$H133,'Inflation Rates'!$A$16:$A$138,0),6)/INDEX('Inflation Rates'!$A$16:$H$138,MATCH('IRA Traditional'!$H133,'Inflation Rates'!$A$16:$A$138,0)-1,6)-1,AH131)</f>
        <v>2.0999999999999908E-2</v>
      </c>
      <c r="AI132" s="362">
        <f t="shared" ca="1" si="56"/>
        <v>2143</v>
      </c>
      <c r="AJ132" s="362">
        <f t="shared" ca="1" si="56"/>
        <v>243</v>
      </c>
      <c r="AK132" s="362">
        <v>124</v>
      </c>
      <c r="AL132" s="371">
        <f t="shared" ca="1" si="43"/>
        <v>0</v>
      </c>
      <c r="AM132" s="359">
        <f ca="1">IF(AJ132&lt;'Scenario Inputs (SI)'!$D$5,$AH$2,0)</f>
        <v>0</v>
      </c>
      <c r="AN132" s="359">
        <v>0</v>
      </c>
      <c r="AO132" s="359">
        <f t="shared" ca="1" si="32"/>
        <v>0</v>
      </c>
      <c r="AP132" s="359">
        <f ca="1">IF(AL132&lt;=0,0,IF(AJ132&lt;60,0,IF(AJ132=60,IF('Scenario Inputs (SI)'!$D$5&lt;=60,-AL132*$AH$7,0),IF(AJ132&lt;'Scenario Inputs (SI)'!$D$5,0,IF(AJ132='Scenario Inputs (SI)'!$D$5,-$AH$7*'Scenario Calculations'!AL132,AP131*(1+AG132))))))</f>
        <v>0</v>
      </c>
      <c r="AQ132" s="359">
        <f t="shared" ca="1" si="34"/>
        <v>0</v>
      </c>
      <c r="AU132" s="372">
        <f ca="1">IFERROR(INDEX('Inflation Rates'!$A$16:$H$138,MATCH('IRA Roth'!$H132,'Inflation Rates'!$A$16:$A$138,0),8)/INDEX('Inflation Rates'!$A$16:$H$138,MATCH('IRA Roth'!$H132,'Inflation Rates'!$A$16:$A$138,0)-1,8)-1,AU131)</f>
        <v>2.0000000000000018E-2</v>
      </c>
      <c r="AV132" s="372">
        <f ca="1">IFERROR(INDEX('Inflation Rates'!$A$16:$H$138,MATCH('IRA Roth'!$H132,'Inflation Rates'!$A$16:$A$138,0),6)/INDEX('Inflation Rates'!$A$16:$H$138,MATCH('IRA Roth'!$H132,'Inflation Rates'!$A$16:$A$138,0)-1,6)-1,AV131)</f>
        <v>2.0999999999999908E-2</v>
      </c>
      <c r="AW132" s="362">
        <f t="shared" ca="1" si="57"/>
        <v>2143</v>
      </c>
      <c r="AX132" s="362">
        <f t="shared" ca="1" si="57"/>
        <v>243</v>
      </c>
      <c r="AY132" s="362">
        <v>124</v>
      </c>
      <c r="AZ132" s="371">
        <f t="shared" ca="1" si="45"/>
        <v>0</v>
      </c>
      <c r="BA132" s="359">
        <f ca="1">IF(AX132&lt;'Scenario Inputs (SI)'!$D$5,$AV$2,0)</f>
        <v>0</v>
      </c>
      <c r="BB132" s="359">
        <f t="shared" ca="1" si="35"/>
        <v>0</v>
      </c>
      <c r="BC132" s="359">
        <f t="shared" ca="1" si="36"/>
        <v>0</v>
      </c>
      <c r="BD132" s="359">
        <f ca="1">IF(AZ132&lt;=0,0,IF(AX132&lt;60,0,IF(AX132=60,IF('Scenario Inputs (SI)'!$D$5&lt;=60,-AZ132*$AV$7,0),IF(AX132&lt;'Scenario Inputs (SI)'!$D$5,0,IF(AX132='Scenario Inputs (SI)'!$D$5,-$AV$7*'Scenario Calculations'!AZ132,BD131*(1+AU132))))))</f>
        <v>0</v>
      </c>
      <c r="BE132" s="359">
        <f t="shared" ca="1" si="37"/>
        <v>0</v>
      </c>
    </row>
    <row r="133" spans="6:57" x14ac:dyDescent="0.35">
      <c r="F133" s="372">
        <f ca="1">IFERROR(INDEX('Inflation Rates'!$A$16:$H$138,MATCH('Scenario Calculations'!$H133,'Inflation Rates'!$A$16:$A$138,0),8)/INDEX('Inflation Rates'!$A$16:$H$138,MATCH('Scenario Calculations'!$H133,'Inflation Rates'!$A$16:$A$138,0)-1,8)-1,F132)</f>
        <v>2.0000000000000018E-2</v>
      </c>
      <c r="G133" s="372">
        <f ca="1">IFERROR(INDEX('Inflation Rates'!$A$16:$H$138,MATCH('Scenario Calculations'!$H133,'Inflation Rates'!$A$16:$A$138,0),6)/INDEX('Inflation Rates'!$A$16:$H$138,MATCH('Scenario Calculations'!$H133,'Inflation Rates'!$A$16:$A$138,0)-1,6)-1,G132)</f>
        <v>2.0999999999999908E-2</v>
      </c>
      <c r="H133" s="362">
        <f t="shared" ca="1" si="54"/>
        <v>2144</v>
      </c>
      <c r="I133" s="362">
        <f t="shared" ca="1" si="54"/>
        <v>244</v>
      </c>
      <c r="J133" s="362">
        <v>125</v>
      </c>
      <c r="K133" s="371" t="e">
        <f t="shared" ca="1" si="39"/>
        <v>#DIV/0!</v>
      </c>
      <c r="L133" s="359" t="e">
        <f ca="1">IF(I133&lt;'Scenario Inputs (SI)'!$D$5,$B$7*((1+$G133)^(J133-1))*$B$2,0)</f>
        <v>#DIV/0!</v>
      </c>
      <c r="M133" s="359" t="e">
        <f ca="1">IF(I133&lt;'Scenario Inputs (SI)'!$D$5,$B$3*$B$7*(1+$G133)^(J133-1),0)</f>
        <v>#DIV/0!</v>
      </c>
      <c r="N133" s="359" t="e">
        <f t="shared" ca="1" si="29"/>
        <v>#DIV/0!</v>
      </c>
      <c r="O133" s="359" t="e">
        <f ca="1">IF(K133&lt;=0,0,-ABS(IF('Scenario Inputs (SI)'!$D$5&gt;'Scenario Calculations'!I133,0,IF('Scenario Inputs (SI)'!$D$5='Scenario Calculations'!I133,'Scenario Calculations'!K133*'Scenario Calculations'!$B$8,'Scenario Calculations'!O132*(1+'Scenario Calculations'!F133)))))</f>
        <v>#DIV/0!</v>
      </c>
      <c r="P133" s="359">
        <f ca="1">IF('Scenario Inputs (SI)'!$D$7="No",0,-IF(I133&lt;'Scenario Inputs (SI)'!$D$5,0,IF('Scenario Inputs (SI)'!$D$6&gt;'Scenario Calculations'!I133,INDEX(Inputs!$D$2:$R$30,29,MATCH('Scenario Calculations'!I133,Inputs!$D$2:$R$2,0)),0))*12)</f>
        <v>0</v>
      </c>
      <c r="Q133" s="359" t="e">
        <f t="shared" ca="1" si="33"/>
        <v>#DIV/0!</v>
      </c>
      <c r="S133" s="372">
        <f ca="1">IFERROR(INDEX('Inflation Rates'!$A$16:$H$138,MATCH('TSP Traditional'!$H134,'Inflation Rates'!$A$16:$A$138,0),8)/INDEX('Inflation Rates'!$A$16:$H$138,MATCH('TSP Traditional'!$H134,'Inflation Rates'!$A$16:$A$138,0)-1,8)-1,S132)</f>
        <v>2.0000000000000018E-2</v>
      </c>
      <c r="T133" s="372">
        <f ca="1">IFERROR(INDEX('Inflation Rates'!$A$16:$H$138,MATCH('TSP Traditional'!$H134,'Inflation Rates'!$A$16:$A$138,0),6)/INDEX('Inflation Rates'!$A$16:$H$138,MATCH('TSP Traditional'!$H134,'Inflation Rates'!$A$16:$A$138,0)-1,6)-1,T132)</f>
        <v>2.0999999999999908E-2</v>
      </c>
      <c r="U133" s="362">
        <f t="shared" ca="1" si="55"/>
        <v>2144</v>
      </c>
      <c r="V133" s="362">
        <f t="shared" ca="1" si="55"/>
        <v>244</v>
      </c>
      <c r="W133" s="362">
        <v>125</v>
      </c>
      <c r="X133" s="371" t="e">
        <f t="shared" ca="1" si="41"/>
        <v>#DIV/0!</v>
      </c>
      <c r="Y133" s="359" t="e">
        <f ca="1">IF(V133&lt;'Scenario Inputs (SI)'!$D$5,$B$7*((1+$G133)^(W133-1))*$T$2,0)</f>
        <v>#DIV/0!</v>
      </c>
      <c r="Z133" s="359">
        <v>0</v>
      </c>
      <c r="AA133" s="359" t="e">
        <f t="shared" ca="1" si="30"/>
        <v>#DIV/0!</v>
      </c>
      <c r="AB133" s="359" t="e">
        <f ca="1">IF(X133&lt;=0,0,-ABS(IF('Scenario Inputs (SI)'!$D$5&gt;'Scenario Calculations'!V133,0,IF('Scenario Inputs (SI)'!$D$5='Scenario Calculations'!V133,'Scenario Calculations'!X133*'Scenario Calculations'!$B$8,'Scenario Calculations'!AB132*(1+'Scenario Calculations'!S133)))))</f>
        <v>#DIV/0!</v>
      </c>
      <c r="AC133" s="359" t="e">
        <f t="shared" ca="1" si="31"/>
        <v>#DIV/0!</v>
      </c>
      <c r="AG133" s="372">
        <f>IFERROR(INDEX('Inflation Rates'!$A$16:$H$138,MATCH('IRA Traditional'!$H134,'Inflation Rates'!$A$16:$A$138,0),8)/INDEX('Inflation Rates'!$A$16:$H$138,MATCH('IRA Traditional'!$H134,'Inflation Rates'!$A$16:$A$138,0)-1,8)-1,AG132)</f>
        <v>2.0000000000000018E-2</v>
      </c>
      <c r="AH133" s="372">
        <f>IFERROR(INDEX('Inflation Rates'!$A$16:$H$138,MATCH('IRA Traditional'!$H134,'Inflation Rates'!$A$16:$A$138,0),6)/INDEX('Inflation Rates'!$A$16:$H$138,MATCH('IRA Traditional'!$H134,'Inflation Rates'!$A$16:$A$138,0)-1,6)-1,AH132)</f>
        <v>2.0999999999999908E-2</v>
      </c>
      <c r="AI133" s="362">
        <f t="shared" ca="1" si="56"/>
        <v>2144</v>
      </c>
      <c r="AJ133" s="362">
        <f t="shared" ca="1" si="56"/>
        <v>244</v>
      </c>
      <c r="AK133" s="362">
        <v>125</v>
      </c>
      <c r="AL133" s="371">
        <f t="shared" ca="1" si="43"/>
        <v>0</v>
      </c>
      <c r="AM133" s="359">
        <f ca="1">IF(AJ133&lt;'Scenario Inputs (SI)'!$D$5,$AH$2,0)</f>
        <v>0</v>
      </c>
      <c r="AN133" s="359">
        <v>0</v>
      </c>
      <c r="AO133" s="359">
        <f t="shared" ca="1" si="32"/>
        <v>0</v>
      </c>
      <c r="AP133" s="359">
        <f ca="1">IF(AL133&lt;=0,0,IF(AJ133&lt;60,0,IF(AJ133=60,IF('Scenario Inputs (SI)'!$D$5&lt;=60,-AL133*$AH$7,0),IF(AJ133&lt;'Scenario Inputs (SI)'!$D$5,0,IF(AJ133='Scenario Inputs (SI)'!$D$5,-$AH$7*'Scenario Calculations'!AL133,AP132*(1+AG133))))))</f>
        <v>0</v>
      </c>
      <c r="AQ133" s="359">
        <f t="shared" ca="1" si="34"/>
        <v>0</v>
      </c>
      <c r="AU133" s="372">
        <f ca="1">IFERROR(INDEX('Inflation Rates'!$A$16:$H$138,MATCH('IRA Roth'!$H133,'Inflation Rates'!$A$16:$A$138,0),8)/INDEX('Inflation Rates'!$A$16:$H$138,MATCH('IRA Roth'!$H133,'Inflation Rates'!$A$16:$A$138,0)-1,8)-1,AU132)</f>
        <v>2.0000000000000018E-2</v>
      </c>
      <c r="AV133" s="372">
        <f ca="1">IFERROR(INDEX('Inflation Rates'!$A$16:$H$138,MATCH('IRA Roth'!$H133,'Inflation Rates'!$A$16:$A$138,0),6)/INDEX('Inflation Rates'!$A$16:$H$138,MATCH('IRA Roth'!$H133,'Inflation Rates'!$A$16:$A$138,0)-1,6)-1,AV132)</f>
        <v>2.0999999999999908E-2</v>
      </c>
      <c r="AW133" s="362">
        <f t="shared" ca="1" si="57"/>
        <v>2144</v>
      </c>
      <c r="AX133" s="362">
        <f t="shared" ca="1" si="57"/>
        <v>244</v>
      </c>
      <c r="AY133" s="362">
        <v>125</v>
      </c>
      <c r="AZ133" s="371">
        <f t="shared" ca="1" si="45"/>
        <v>0</v>
      </c>
      <c r="BA133" s="359">
        <f ca="1">IF(AX133&lt;'Scenario Inputs (SI)'!$D$5,$AV$2,0)</f>
        <v>0</v>
      </c>
      <c r="BB133" s="359">
        <f t="shared" ca="1" si="35"/>
        <v>0</v>
      </c>
      <c r="BC133" s="359">
        <f t="shared" ca="1" si="36"/>
        <v>0</v>
      </c>
      <c r="BD133" s="359">
        <f ca="1">IF(AZ133&lt;=0,0,IF(AX133&lt;60,0,IF(AX133=60,IF('Scenario Inputs (SI)'!$D$5&lt;=60,-AZ133*$AV$7,0),IF(AX133&lt;'Scenario Inputs (SI)'!$D$5,0,IF(AX133='Scenario Inputs (SI)'!$D$5,-$AV$7*'Scenario Calculations'!AZ133,BD132*(1+AU133))))))</f>
        <v>0</v>
      </c>
      <c r="BE133" s="359">
        <f t="shared" ca="1" si="37"/>
        <v>0</v>
      </c>
    </row>
    <row r="134" spans="6:57" x14ac:dyDescent="0.35">
      <c r="F134" s="372">
        <f ca="1">IFERROR(INDEX('Inflation Rates'!$A$16:$H$138,MATCH('Scenario Calculations'!$H134,'Inflation Rates'!$A$16:$A$138,0),8)/INDEX('Inflation Rates'!$A$16:$H$138,MATCH('Scenario Calculations'!$H134,'Inflation Rates'!$A$16:$A$138,0)-1,8)-1,F133)</f>
        <v>2.0000000000000018E-2</v>
      </c>
      <c r="G134" s="372">
        <f ca="1">IFERROR(INDEX('Inflation Rates'!$A$16:$H$138,MATCH('Scenario Calculations'!$H134,'Inflation Rates'!$A$16:$A$138,0),6)/INDEX('Inflation Rates'!$A$16:$H$138,MATCH('Scenario Calculations'!$H134,'Inflation Rates'!$A$16:$A$138,0)-1,6)-1,G133)</f>
        <v>2.0999999999999908E-2</v>
      </c>
      <c r="H134" s="362">
        <f t="shared" ca="1" si="54"/>
        <v>2145</v>
      </c>
      <c r="I134" s="362">
        <f t="shared" ca="1" si="54"/>
        <v>245</v>
      </c>
      <c r="J134" s="362">
        <v>126</v>
      </c>
      <c r="K134" s="371" t="e">
        <f t="shared" ca="1" si="39"/>
        <v>#DIV/0!</v>
      </c>
      <c r="L134" s="359" t="e">
        <f ca="1">IF(I134&lt;'Scenario Inputs (SI)'!$D$5,$B$7*((1+$G134)^(J134-1))*$B$2,0)</f>
        <v>#DIV/0!</v>
      </c>
      <c r="M134" s="359" t="e">
        <f ca="1">IF(I134&lt;'Scenario Inputs (SI)'!$D$5,$B$3*$B$7*(1+$G134)^(J134-1),0)</f>
        <v>#DIV/0!</v>
      </c>
      <c r="N134" s="359" t="e">
        <f t="shared" ca="1" si="29"/>
        <v>#DIV/0!</v>
      </c>
      <c r="O134" s="359" t="e">
        <f ca="1">IF(K134&lt;=0,0,-ABS(IF('Scenario Inputs (SI)'!$D$5&gt;'Scenario Calculations'!I134,0,IF('Scenario Inputs (SI)'!$D$5='Scenario Calculations'!I134,'Scenario Calculations'!K134*'Scenario Calculations'!$B$8,'Scenario Calculations'!O133*(1+'Scenario Calculations'!F134)))))</f>
        <v>#DIV/0!</v>
      </c>
      <c r="P134" s="359">
        <f ca="1">IF('Scenario Inputs (SI)'!$D$7="No",0,-IF(I134&lt;'Scenario Inputs (SI)'!$D$5,0,IF('Scenario Inputs (SI)'!$D$6&gt;'Scenario Calculations'!I134,INDEX(Inputs!$D$2:$R$30,29,MATCH('Scenario Calculations'!I134,Inputs!$D$2:$R$2,0)),0))*12)</f>
        <v>0</v>
      </c>
      <c r="Q134" s="359" t="e">
        <f t="shared" ca="1" si="33"/>
        <v>#DIV/0!</v>
      </c>
      <c r="S134" s="372">
        <f ca="1">IFERROR(INDEX('Inflation Rates'!$A$16:$H$138,MATCH('TSP Traditional'!$H135,'Inflation Rates'!$A$16:$A$138,0),8)/INDEX('Inflation Rates'!$A$16:$H$138,MATCH('TSP Traditional'!$H135,'Inflation Rates'!$A$16:$A$138,0)-1,8)-1,S133)</f>
        <v>2.0000000000000018E-2</v>
      </c>
      <c r="T134" s="372">
        <f ca="1">IFERROR(INDEX('Inflation Rates'!$A$16:$H$138,MATCH('TSP Traditional'!$H135,'Inflation Rates'!$A$16:$A$138,0),6)/INDEX('Inflation Rates'!$A$16:$H$138,MATCH('TSP Traditional'!$H135,'Inflation Rates'!$A$16:$A$138,0)-1,6)-1,T133)</f>
        <v>2.0999999999999908E-2</v>
      </c>
      <c r="U134" s="362">
        <f t="shared" ca="1" si="55"/>
        <v>2145</v>
      </c>
      <c r="V134" s="362">
        <f t="shared" ca="1" si="55"/>
        <v>245</v>
      </c>
      <c r="W134" s="362">
        <v>126</v>
      </c>
      <c r="X134" s="371" t="e">
        <f t="shared" ca="1" si="41"/>
        <v>#DIV/0!</v>
      </c>
      <c r="Y134" s="359" t="e">
        <f ca="1">IF(V134&lt;'Scenario Inputs (SI)'!$D$5,$B$7*((1+$G134)^(W134-1))*$T$2,0)</f>
        <v>#DIV/0!</v>
      </c>
      <c r="Z134" s="359">
        <v>0</v>
      </c>
      <c r="AA134" s="359" t="e">
        <f t="shared" ca="1" si="30"/>
        <v>#DIV/0!</v>
      </c>
      <c r="AB134" s="359" t="e">
        <f ca="1">IF(X134&lt;=0,0,-ABS(IF('Scenario Inputs (SI)'!$D$5&gt;'Scenario Calculations'!V134,0,IF('Scenario Inputs (SI)'!$D$5='Scenario Calculations'!V134,'Scenario Calculations'!X134*'Scenario Calculations'!$B$8,'Scenario Calculations'!AB133*(1+'Scenario Calculations'!S134)))))</f>
        <v>#DIV/0!</v>
      </c>
      <c r="AC134" s="359" t="e">
        <f t="shared" ca="1" si="31"/>
        <v>#DIV/0!</v>
      </c>
      <c r="AG134" s="372">
        <f>IFERROR(INDEX('Inflation Rates'!$A$16:$H$138,MATCH('IRA Traditional'!$H135,'Inflation Rates'!$A$16:$A$138,0),8)/INDEX('Inflation Rates'!$A$16:$H$138,MATCH('IRA Traditional'!$H135,'Inflation Rates'!$A$16:$A$138,0)-1,8)-1,AG133)</f>
        <v>2.0000000000000018E-2</v>
      </c>
      <c r="AH134" s="372">
        <f>IFERROR(INDEX('Inflation Rates'!$A$16:$H$138,MATCH('IRA Traditional'!$H135,'Inflation Rates'!$A$16:$A$138,0),6)/INDEX('Inflation Rates'!$A$16:$H$138,MATCH('IRA Traditional'!$H135,'Inflation Rates'!$A$16:$A$138,0)-1,6)-1,AH133)</f>
        <v>2.0999999999999908E-2</v>
      </c>
      <c r="AI134" s="362">
        <f t="shared" ca="1" si="56"/>
        <v>2145</v>
      </c>
      <c r="AJ134" s="362">
        <f t="shared" ca="1" si="56"/>
        <v>245</v>
      </c>
      <c r="AK134" s="362">
        <v>126</v>
      </c>
      <c r="AL134" s="371">
        <f t="shared" ca="1" si="43"/>
        <v>0</v>
      </c>
      <c r="AM134" s="359">
        <f ca="1">IF(AJ134&lt;'Scenario Inputs (SI)'!$D$5,$AH$2,0)</f>
        <v>0</v>
      </c>
      <c r="AN134" s="359">
        <v>0</v>
      </c>
      <c r="AO134" s="359">
        <f t="shared" ca="1" si="32"/>
        <v>0</v>
      </c>
      <c r="AP134" s="359">
        <f ca="1">IF(AL134&lt;=0,0,IF(AJ134&lt;60,0,IF(AJ134=60,IF('Scenario Inputs (SI)'!$D$5&lt;=60,-AL134*$AH$7,0),IF(AJ134&lt;'Scenario Inputs (SI)'!$D$5,0,IF(AJ134='Scenario Inputs (SI)'!$D$5,-$AH$7*'Scenario Calculations'!AL134,AP133*(1+AG134))))))</f>
        <v>0</v>
      </c>
      <c r="AQ134" s="359">
        <f t="shared" ca="1" si="34"/>
        <v>0</v>
      </c>
      <c r="AU134" s="372">
        <f ca="1">IFERROR(INDEX('Inflation Rates'!$A$16:$H$138,MATCH('IRA Roth'!$H134,'Inflation Rates'!$A$16:$A$138,0),8)/INDEX('Inflation Rates'!$A$16:$H$138,MATCH('IRA Roth'!$H134,'Inflation Rates'!$A$16:$A$138,0)-1,8)-1,AU133)</f>
        <v>2.0000000000000018E-2</v>
      </c>
      <c r="AV134" s="372">
        <f ca="1">IFERROR(INDEX('Inflation Rates'!$A$16:$H$138,MATCH('IRA Roth'!$H134,'Inflation Rates'!$A$16:$A$138,0),6)/INDEX('Inflation Rates'!$A$16:$H$138,MATCH('IRA Roth'!$H134,'Inflation Rates'!$A$16:$A$138,0)-1,6)-1,AV133)</f>
        <v>2.0999999999999908E-2</v>
      </c>
      <c r="AW134" s="362">
        <f t="shared" ca="1" si="57"/>
        <v>2145</v>
      </c>
      <c r="AX134" s="362">
        <f t="shared" ca="1" si="57"/>
        <v>245</v>
      </c>
      <c r="AY134" s="362">
        <v>126</v>
      </c>
      <c r="AZ134" s="371">
        <f t="shared" ca="1" si="45"/>
        <v>0</v>
      </c>
      <c r="BA134" s="359">
        <f ca="1">IF(AX134&lt;'Scenario Inputs (SI)'!$D$5,$AV$2,0)</f>
        <v>0</v>
      </c>
      <c r="BB134" s="359">
        <f t="shared" ca="1" si="35"/>
        <v>0</v>
      </c>
      <c r="BC134" s="359">
        <f t="shared" ca="1" si="36"/>
        <v>0</v>
      </c>
      <c r="BD134" s="359">
        <f ca="1">IF(AZ134&lt;=0,0,IF(AX134&lt;60,0,IF(AX134=60,IF('Scenario Inputs (SI)'!$D$5&lt;=60,-AZ134*$AV$7,0),IF(AX134&lt;'Scenario Inputs (SI)'!$D$5,0,IF(AX134='Scenario Inputs (SI)'!$D$5,-$AV$7*'Scenario Calculations'!AZ134,BD133*(1+AU134))))))</f>
        <v>0</v>
      </c>
      <c r="BE134" s="359">
        <f t="shared" ca="1" si="37"/>
        <v>0</v>
      </c>
    </row>
    <row r="135" spans="6:57" x14ac:dyDescent="0.35">
      <c r="F135" s="372">
        <f ca="1">IFERROR(INDEX('Inflation Rates'!$A$16:$H$138,MATCH('Scenario Calculations'!$H135,'Inflation Rates'!$A$16:$A$138,0),8)/INDEX('Inflation Rates'!$A$16:$H$138,MATCH('Scenario Calculations'!$H135,'Inflation Rates'!$A$16:$A$138,0)-1,8)-1,F134)</f>
        <v>2.0000000000000018E-2</v>
      </c>
      <c r="G135" s="372">
        <f ca="1">IFERROR(INDEX('Inflation Rates'!$A$16:$H$138,MATCH('Scenario Calculations'!$H135,'Inflation Rates'!$A$16:$A$138,0),6)/INDEX('Inflation Rates'!$A$16:$H$138,MATCH('Scenario Calculations'!$H135,'Inflation Rates'!$A$16:$A$138,0)-1,6)-1,G134)</f>
        <v>2.0999999999999908E-2</v>
      </c>
      <c r="H135" s="362">
        <f t="shared" ca="1" si="54"/>
        <v>2146</v>
      </c>
      <c r="I135" s="362">
        <f t="shared" ca="1" si="54"/>
        <v>246</v>
      </c>
      <c r="J135" s="362">
        <v>127</v>
      </c>
      <c r="K135" s="371" t="e">
        <f t="shared" ca="1" si="39"/>
        <v>#DIV/0!</v>
      </c>
      <c r="L135" s="359" t="e">
        <f ca="1">IF(I135&lt;'Scenario Inputs (SI)'!$D$5,$B$7*((1+$G135)^(J135-1))*$B$2,0)</f>
        <v>#DIV/0!</v>
      </c>
      <c r="M135" s="359" t="e">
        <f ca="1">IF(I135&lt;'Scenario Inputs (SI)'!$D$5,$B$3*$B$7*(1+$G135)^(J135-1),0)</f>
        <v>#DIV/0!</v>
      </c>
      <c r="N135" s="359" t="e">
        <f t="shared" ca="1" si="29"/>
        <v>#DIV/0!</v>
      </c>
      <c r="O135" s="359" t="e">
        <f ca="1">IF(K135&lt;=0,0,-ABS(IF('Scenario Inputs (SI)'!$D$5&gt;'Scenario Calculations'!I135,0,IF('Scenario Inputs (SI)'!$D$5='Scenario Calculations'!I135,'Scenario Calculations'!K135*'Scenario Calculations'!$B$8,'Scenario Calculations'!O134*(1+'Scenario Calculations'!F135)))))</f>
        <v>#DIV/0!</v>
      </c>
      <c r="P135" s="359">
        <f ca="1">IF('Scenario Inputs (SI)'!$D$7="No",0,-IF(I135&lt;'Scenario Inputs (SI)'!$D$5,0,IF('Scenario Inputs (SI)'!$D$6&gt;'Scenario Calculations'!I135,INDEX(Inputs!$D$2:$R$30,29,MATCH('Scenario Calculations'!I135,Inputs!$D$2:$R$2,0)),0))*12)</f>
        <v>0</v>
      </c>
      <c r="Q135" s="359" t="e">
        <f t="shared" ca="1" si="33"/>
        <v>#DIV/0!</v>
      </c>
      <c r="S135" s="372">
        <f ca="1">IFERROR(INDEX('Inflation Rates'!$A$16:$H$138,MATCH('TSP Traditional'!$H136,'Inflation Rates'!$A$16:$A$138,0),8)/INDEX('Inflation Rates'!$A$16:$H$138,MATCH('TSP Traditional'!$H136,'Inflation Rates'!$A$16:$A$138,0)-1,8)-1,S134)</f>
        <v>2.0000000000000018E-2</v>
      </c>
      <c r="T135" s="372">
        <f ca="1">IFERROR(INDEX('Inflation Rates'!$A$16:$H$138,MATCH('TSP Traditional'!$H136,'Inflation Rates'!$A$16:$A$138,0),6)/INDEX('Inflation Rates'!$A$16:$H$138,MATCH('TSP Traditional'!$H136,'Inflation Rates'!$A$16:$A$138,0)-1,6)-1,T134)</f>
        <v>2.0999999999999908E-2</v>
      </c>
      <c r="U135" s="362">
        <f t="shared" ca="1" si="55"/>
        <v>2146</v>
      </c>
      <c r="V135" s="362">
        <f t="shared" ca="1" si="55"/>
        <v>246</v>
      </c>
      <c r="W135" s="362">
        <v>127</v>
      </c>
      <c r="X135" s="371" t="e">
        <f t="shared" ca="1" si="41"/>
        <v>#DIV/0!</v>
      </c>
      <c r="Y135" s="359" t="e">
        <f ca="1">IF(V135&lt;'Scenario Inputs (SI)'!$D$5,$B$7*((1+$G135)^(W135-1))*$T$2,0)</f>
        <v>#DIV/0!</v>
      </c>
      <c r="Z135" s="359">
        <v>0</v>
      </c>
      <c r="AA135" s="359" t="e">
        <f t="shared" ca="1" si="30"/>
        <v>#DIV/0!</v>
      </c>
      <c r="AB135" s="359" t="e">
        <f ca="1">IF(X135&lt;=0,0,-ABS(IF('Scenario Inputs (SI)'!$D$5&gt;'Scenario Calculations'!V135,0,IF('Scenario Inputs (SI)'!$D$5='Scenario Calculations'!V135,'Scenario Calculations'!X135*'Scenario Calculations'!$B$8,'Scenario Calculations'!AB134*(1+'Scenario Calculations'!S135)))))</f>
        <v>#DIV/0!</v>
      </c>
      <c r="AC135" s="359" t="e">
        <f t="shared" ca="1" si="31"/>
        <v>#DIV/0!</v>
      </c>
      <c r="AG135" s="372">
        <f>IFERROR(INDEX('Inflation Rates'!$A$16:$H$138,MATCH('IRA Traditional'!$H136,'Inflation Rates'!$A$16:$A$138,0),8)/INDEX('Inflation Rates'!$A$16:$H$138,MATCH('IRA Traditional'!$H136,'Inflation Rates'!$A$16:$A$138,0)-1,8)-1,AG134)</f>
        <v>2.0000000000000018E-2</v>
      </c>
      <c r="AH135" s="372">
        <f>IFERROR(INDEX('Inflation Rates'!$A$16:$H$138,MATCH('IRA Traditional'!$H136,'Inflation Rates'!$A$16:$A$138,0),6)/INDEX('Inflation Rates'!$A$16:$H$138,MATCH('IRA Traditional'!$H136,'Inflation Rates'!$A$16:$A$138,0)-1,6)-1,AH134)</f>
        <v>2.0999999999999908E-2</v>
      </c>
      <c r="AI135" s="362">
        <f t="shared" ca="1" si="56"/>
        <v>2146</v>
      </c>
      <c r="AJ135" s="362">
        <f t="shared" ca="1" si="56"/>
        <v>246</v>
      </c>
      <c r="AK135" s="362">
        <v>127</v>
      </c>
      <c r="AL135" s="371">
        <f t="shared" ca="1" si="43"/>
        <v>0</v>
      </c>
      <c r="AM135" s="359">
        <f ca="1">IF(AJ135&lt;'Scenario Inputs (SI)'!$D$5,$AH$2,0)</f>
        <v>0</v>
      </c>
      <c r="AN135" s="359">
        <v>0</v>
      </c>
      <c r="AO135" s="359">
        <f t="shared" ca="1" si="32"/>
        <v>0</v>
      </c>
      <c r="AP135" s="359">
        <f ca="1">IF(AL135&lt;=0,0,IF(AJ135&lt;60,0,IF(AJ135=60,IF('Scenario Inputs (SI)'!$D$5&lt;=60,-AL135*$AH$7,0),IF(AJ135&lt;'Scenario Inputs (SI)'!$D$5,0,IF(AJ135='Scenario Inputs (SI)'!$D$5,-$AH$7*'Scenario Calculations'!AL135,AP134*(1+AG135))))))</f>
        <v>0</v>
      </c>
      <c r="AQ135" s="359">
        <f t="shared" ca="1" si="34"/>
        <v>0</v>
      </c>
      <c r="AU135" s="372">
        <f ca="1">IFERROR(INDEX('Inflation Rates'!$A$16:$H$138,MATCH('IRA Roth'!$H135,'Inflation Rates'!$A$16:$A$138,0),8)/INDEX('Inflation Rates'!$A$16:$H$138,MATCH('IRA Roth'!$H135,'Inflation Rates'!$A$16:$A$138,0)-1,8)-1,AU134)</f>
        <v>2.0000000000000018E-2</v>
      </c>
      <c r="AV135" s="372">
        <f ca="1">IFERROR(INDEX('Inflation Rates'!$A$16:$H$138,MATCH('IRA Roth'!$H135,'Inflation Rates'!$A$16:$A$138,0),6)/INDEX('Inflation Rates'!$A$16:$H$138,MATCH('IRA Roth'!$H135,'Inflation Rates'!$A$16:$A$138,0)-1,6)-1,AV134)</f>
        <v>2.0999999999999908E-2</v>
      </c>
      <c r="AW135" s="362">
        <f t="shared" ca="1" si="57"/>
        <v>2146</v>
      </c>
      <c r="AX135" s="362">
        <f t="shared" ca="1" si="57"/>
        <v>246</v>
      </c>
      <c r="AY135" s="362">
        <v>127</v>
      </c>
      <c r="AZ135" s="371">
        <f t="shared" ca="1" si="45"/>
        <v>0</v>
      </c>
      <c r="BA135" s="359">
        <f ca="1">IF(AX135&lt;'Scenario Inputs (SI)'!$D$5,$AV$2,0)</f>
        <v>0</v>
      </c>
      <c r="BB135" s="359">
        <f t="shared" ca="1" si="35"/>
        <v>0</v>
      </c>
      <c r="BC135" s="359">
        <f t="shared" ca="1" si="36"/>
        <v>0</v>
      </c>
      <c r="BD135" s="359">
        <f ca="1">IF(AZ135&lt;=0,0,IF(AX135&lt;60,0,IF(AX135=60,IF('Scenario Inputs (SI)'!$D$5&lt;=60,-AZ135*$AV$7,0),IF(AX135&lt;'Scenario Inputs (SI)'!$D$5,0,IF(AX135='Scenario Inputs (SI)'!$D$5,-$AV$7*'Scenario Calculations'!AZ135,BD134*(1+AU135))))))</f>
        <v>0</v>
      </c>
      <c r="BE135" s="359">
        <f t="shared" ca="1" si="37"/>
        <v>0</v>
      </c>
    </row>
    <row r="136" spans="6:57" x14ac:dyDescent="0.35">
      <c r="F136" s="372">
        <f ca="1">IFERROR(INDEX('Inflation Rates'!$A$16:$H$138,MATCH('Scenario Calculations'!$H136,'Inflation Rates'!$A$16:$A$138,0),8)/INDEX('Inflation Rates'!$A$16:$H$138,MATCH('Scenario Calculations'!$H136,'Inflation Rates'!$A$16:$A$138,0)-1,8)-1,F135)</f>
        <v>2.0000000000000018E-2</v>
      </c>
      <c r="G136" s="372">
        <f ca="1">IFERROR(INDEX('Inflation Rates'!$A$16:$H$138,MATCH('Scenario Calculations'!$H136,'Inflation Rates'!$A$16:$A$138,0),6)/INDEX('Inflation Rates'!$A$16:$H$138,MATCH('Scenario Calculations'!$H136,'Inflation Rates'!$A$16:$A$138,0)-1,6)-1,G135)</f>
        <v>2.0999999999999908E-2</v>
      </c>
      <c r="H136" s="362">
        <f t="shared" ca="1" si="54"/>
        <v>2147</v>
      </c>
      <c r="I136" s="362">
        <f t="shared" ca="1" si="54"/>
        <v>247</v>
      </c>
      <c r="J136" s="362">
        <v>128</v>
      </c>
      <c r="K136" s="371" t="e">
        <f t="shared" ca="1" si="39"/>
        <v>#DIV/0!</v>
      </c>
      <c r="L136" s="359" t="e">
        <f ca="1">IF(I136&lt;'Scenario Inputs (SI)'!$D$5,$B$7*((1+$G136)^(J136-1))*$B$2,0)</f>
        <v>#DIV/0!</v>
      </c>
      <c r="M136" s="359" t="e">
        <f ca="1">IF(I136&lt;'Scenario Inputs (SI)'!$D$5,$B$3*$B$7*(1+$G136)^(J136-1),0)</f>
        <v>#DIV/0!</v>
      </c>
      <c r="N136" s="359" t="e">
        <f t="shared" ca="1" si="29"/>
        <v>#DIV/0!</v>
      </c>
      <c r="O136" s="359" t="e">
        <f ca="1">IF(K136&lt;=0,0,-ABS(IF('Scenario Inputs (SI)'!$D$5&gt;'Scenario Calculations'!I136,0,IF('Scenario Inputs (SI)'!$D$5='Scenario Calculations'!I136,'Scenario Calculations'!K136*'Scenario Calculations'!$B$8,'Scenario Calculations'!O135*(1+'Scenario Calculations'!F136)))))</f>
        <v>#DIV/0!</v>
      </c>
      <c r="P136" s="359">
        <f ca="1">IF('Scenario Inputs (SI)'!$D$7="No",0,-IF(I136&lt;'Scenario Inputs (SI)'!$D$5,0,IF('Scenario Inputs (SI)'!$D$6&gt;'Scenario Calculations'!I136,INDEX(Inputs!$D$2:$R$30,29,MATCH('Scenario Calculations'!I136,Inputs!$D$2:$R$2,0)),0))*12)</f>
        <v>0</v>
      </c>
      <c r="Q136" s="359" t="e">
        <f t="shared" ca="1" si="33"/>
        <v>#DIV/0!</v>
      </c>
      <c r="S136" s="372">
        <f ca="1">IFERROR(INDEX('Inflation Rates'!$A$16:$H$138,MATCH('TSP Traditional'!$H137,'Inflation Rates'!$A$16:$A$138,0),8)/INDEX('Inflation Rates'!$A$16:$H$138,MATCH('TSP Traditional'!$H137,'Inflation Rates'!$A$16:$A$138,0)-1,8)-1,S135)</f>
        <v>2.0000000000000018E-2</v>
      </c>
      <c r="T136" s="372">
        <f ca="1">IFERROR(INDEX('Inflation Rates'!$A$16:$H$138,MATCH('TSP Traditional'!$H137,'Inflation Rates'!$A$16:$A$138,0),6)/INDEX('Inflation Rates'!$A$16:$H$138,MATCH('TSP Traditional'!$H137,'Inflation Rates'!$A$16:$A$138,0)-1,6)-1,T135)</f>
        <v>2.0999999999999908E-2</v>
      </c>
      <c r="U136" s="362">
        <f t="shared" ca="1" si="55"/>
        <v>2147</v>
      </c>
      <c r="V136" s="362">
        <f t="shared" ca="1" si="55"/>
        <v>247</v>
      </c>
      <c r="W136" s="362">
        <v>128</v>
      </c>
      <c r="X136" s="371" t="e">
        <f t="shared" ca="1" si="41"/>
        <v>#DIV/0!</v>
      </c>
      <c r="Y136" s="359" t="e">
        <f ca="1">IF(V136&lt;'Scenario Inputs (SI)'!$D$5,$B$7*((1+$G136)^(W136-1))*$T$2,0)</f>
        <v>#DIV/0!</v>
      </c>
      <c r="Z136" s="359">
        <v>0</v>
      </c>
      <c r="AA136" s="359" t="e">
        <f t="shared" ca="1" si="30"/>
        <v>#DIV/0!</v>
      </c>
      <c r="AB136" s="359" t="e">
        <f ca="1">IF(X136&lt;=0,0,-ABS(IF('Scenario Inputs (SI)'!$D$5&gt;'Scenario Calculations'!V136,0,IF('Scenario Inputs (SI)'!$D$5='Scenario Calculations'!V136,'Scenario Calculations'!X136*'Scenario Calculations'!$B$8,'Scenario Calculations'!AB135*(1+'Scenario Calculations'!S136)))))</f>
        <v>#DIV/0!</v>
      </c>
      <c r="AC136" s="359" t="e">
        <f t="shared" ca="1" si="31"/>
        <v>#DIV/0!</v>
      </c>
      <c r="AG136" s="372">
        <f>IFERROR(INDEX('Inflation Rates'!$A$16:$H$138,MATCH('IRA Traditional'!$H137,'Inflation Rates'!$A$16:$A$138,0),8)/INDEX('Inflation Rates'!$A$16:$H$138,MATCH('IRA Traditional'!$H137,'Inflation Rates'!$A$16:$A$138,0)-1,8)-1,AG135)</f>
        <v>2.0000000000000018E-2</v>
      </c>
      <c r="AH136" s="372">
        <f>IFERROR(INDEX('Inflation Rates'!$A$16:$H$138,MATCH('IRA Traditional'!$H137,'Inflation Rates'!$A$16:$A$138,0),6)/INDEX('Inflation Rates'!$A$16:$H$138,MATCH('IRA Traditional'!$H137,'Inflation Rates'!$A$16:$A$138,0)-1,6)-1,AH135)</f>
        <v>2.0999999999999908E-2</v>
      </c>
      <c r="AI136" s="362">
        <f t="shared" ca="1" si="56"/>
        <v>2147</v>
      </c>
      <c r="AJ136" s="362">
        <f t="shared" ca="1" si="56"/>
        <v>247</v>
      </c>
      <c r="AK136" s="362">
        <v>128</v>
      </c>
      <c r="AL136" s="371">
        <f t="shared" ca="1" si="43"/>
        <v>0</v>
      </c>
      <c r="AM136" s="359">
        <f ca="1">IF(AJ136&lt;'Scenario Inputs (SI)'!$D$5,$AH$2,0)</f>
        <v>0</v>
      </c>
      <c r="AN136" s="359">
        <v>0</v>
      </c>
      <c r="AO136" s="359">
        <f t="shared" ca="1" si="32"/>
        <v>0</v>
      </c>
      <c r="AP136" s="359">
        <f ca="1">IF(AL136&lt;=0,0,IF(AJ136&lt;60,0,IF(AJ136=60,IF('Scenario Inputs (SI)'!$D$5&lt;=60,-AL136*$AH$7,0),IF(AJ136&lt;'Scenario Inputs (SI)'!$D$5,0,IF(AJ136='Scenario Inputs (SI)'!$D$5,-$AH$7*'Scenario Calculations'!AL136,AP135*(1+AG136))))))</f>
        <v>0</v>
      </c>
      <c r="AQ136" s="359">
        <f t="shared" ca="1" si="34"/>
        <v>0</v>
      </c>
      <c r="AU136" s="372">
        <f ca="1">IFERROR(INDEX('Inflation Rates'!$A$16:$H$138,MATCH('IRA Roth'!$H136,'Inflation Rates'!$A$16:$A$138,0),8)/INDEX('Inflation Rates'!$A$16:$H$138,MATCH('IRA Roth'!$H136,'Inflation Rates'!$A$16:$A$138,0)-1,8)-1,AU135)</f>
        <v>2.0000000000000018E-2</v>
      </c>
      <c r="AV136" s="372">
        <f ca="1">IFERROR(INDEX('Inflation Rates'!$A$16:$H$138,MATCH('IRA Roth'!$H136,'Inflation Rates'!$A$16:$A$138,0),6)/INDEX('Inflation Rates'!$A$16:$H$138,MATCH('IRA Roth'!$H136,'Inflation Rates'!$A$16:$A$138,0)-1,6)-1,AV135)</f>
        <v>2.0999999999999908E-2</v>
      </c>
      <c r="AW136" s="362">
        <f t="shared" ca="1" si="57"/>
        <v>2147</v>
      </c>
      <c r="AX136" s="362">
        <f t="shared" ca="1" si="57"/>
        <v>247</v>
      </c>
      <c r="AY136" s="362">
        <v>128</v>
      </c>
      <c r="AZ136" s="371">
        <f t="shared" ca="1" si="45"/>
        <v>0</v>
      </c>
      <c r="BA136" s="359">
        <f ca="1">IF(AX136&lt;'Scenario Inputs (SI)'!$D$5,$AV$2,0)</f>
        <v>0</v>
      </c>
      <c r="BB136" s="359">
        <f t="shared" ca="1" si="35"/>
        <v>0</v>
      </c>
      <c r="BC136" s="359">
        <f t="shared" ca="1" si="36"/>
        <v>0</v>
      </c>
      <c r="BD136" s="359">
        <f ca="1">IF(AZ136&lt;=0,0,IF(AX136&lt;60,0,IF(AX136=60,IF('Scenario Inputs (SI)'!$D$5&lt;=60,-AZ136*$AV$7,0),IF(AX136&lt;'Scenario Inputs (SI)'!$D$5,0,IF(AX136='Scenario Inputs (SI)'!$D$5,-$AV$7*'Scenario Calculations'!AZ136,BD135*(1+AU136))))))</f>
        <v>0</v>
      </c>
      <c r="BE136" s="359">
        <f t="shared" ca="1" si="37"/>
        <v>0</v>
      </c>
    </row>
    <row r="137" spans="6:57" x14ac:dyDescent="0.35">
      <c r="F137" s="372">
        <f ca="1">IFERROR(INDEX('Inflation Rates'!$A$16:$H$138,MATCH('Scenario Calculations'!$H137,'Inflation Rates'!$A$16:$A$138,0),8)/INDEX('Inflation Rates'!$A$16:$H$138,MATCH('Scenario Calculations'!$H137,'Inflation Rates'!$A$16:$A$138,0)-1,8)-1,F136)</f>
        <v>2.0000000000000018E-2</v>
      </c>
      <c r="G137" s="372">
        <f ca="1">IFERROR(INDEX('Inflation Rates'!$A$16:$H$138,MATCH('Scenario Calculations'!$H137,'Inflation Rates'!$A$16:$A$138,0),6)/INDEX('Inflation Rates'!$A$16:$H$138,MATCH('Scenario Calculations'!$H137,'Inflation Rates'!$A$16:$A$138,0)-1,6)-1,G136)</f>
        <v>2.0999999999999908E-2</v>
      </c>
      <c r="H137" s="362">
        <f t="shared" ca="1" si="54"/>
        <v>2148</v>
      </c>
      <c r="I137" s="362">
        <f t="shared" ca="1" si="54"/>
        <v>248</v>
      </c>
      <c r="J137" s="362">
        <v>129</v>
      </c>
      <c r="K137" s="371" t="e">
        <f t="shared" ca="1" si="39"/>
        <v>#DIV/0!</v>
      </c>
      <c r="L137" s="359" t="e">
        <f ca="1">IF(I137&lt;'Scenario Inputs (SI)'!$D$5,$B$7*((1+$G137)^(J137-1))*$B$2,0)</f>
        <v>#DIV/0!</v>
      </c>
      <c r="M137" s="359" t="e">
        <f ca="1">IF(I137&lt;'Scenario Inputs (SI)'!$D$5,$B$3*$B$7*(1+$G137)^(J137-1),0)</f>
        <v>#DIV/0!</v>
      </c>
      <c r="N137" s="359" t="e">
        <f t="shared" ref="N137:N200" ca="1" si="58">(K137+(L137+M137)*0.5)*$B$6</f>
        <v>#DIV/0!</v>
      </c>
      <c r="O137" s="359" t="e">
        <f ca="1">IF(K137&lt;=0,0,-ABS(IF('Scenario Inputs (SI)'!$D$5&gt;'Scenario Calculations'!I137,0,IF('Scenario Inputs (SI)'!$D$5='Scenario Calculations'!I137,'Scenario Calculations'!K137*'Scenario Calculations'!$B$8,'Scenario Calculations'!O136*(1+'Scenario Calculations'!F137)))))</f>
        <v>#DIV/0!</v>
      </c>
      <c r="P137" s="359">
        <f ca="1">IF('Scenario Inputs (SI)'!$D$7="No",0,-IF(I137&lt;'Scenario Inputs (SI)'!$D$5,0,IF('Scenario Inputs (SI)'!$D$6&gt;'Scenario Calculations'!I137,INDEX(Inputs!$D$2:$R$30,29,MATCH('Scenario Calculations'!I137,Inputs!$D$2:$R$2,0)),0))*12)</f>
        <v>0</v>
      </c>
      <c r="Q137" s="359" t="e">
        <f t="shared" ca="1" si="33"/>
        <v>#DIV/0!</v>
      </c>
      <c r="S137" s="372">
        <f ca="1">IFERROR(INDEX('Inflation Rates'!$A$16:$H$138,MATCH('TSP Traditional'!$H138,'Inflation Rates'!$A$16:$A$138,0),8)/INDEX('Inflation Rates'!$A$16:$H$138,MATCH('TSP Traditional'!$H138,'Inflation Rates'!$A$16:$A$138,0)-1,8)-1,S136)</f>
        <v>2.0000000000000018E-2</v>
      </c>
      <c r="T137" s="372">
        <f ca="1">IFERROR(INDEX('Inflation Rates'!$A$16:$H$138,MATCH('TSP Traditional'!$H138,'Inflation Rates'!$A$16:$A$138,0),6)/INDEX('Inflation Rates'!$A$16:$H$138,MATCH('TSP Traditional'!$H138,'Inflation Rates'!$A$16:$A$138,0)-1,6)-1,T136)</f>
        <v>2.0999999999999908E-2</v>
      </c>
      <c r="U137" s="362">
        <f t="shared" ca="1" si="55"/>
        <v>2148</v>
      </c>
      <c r="V137" s="362">
        <f t="shared" ca="1" si="55"/>
        <v>248</v>
      </c>
      <c r="W137" s="362">
        <v>129</v>
      </c>
      <c r="X137" s="371" t="e">
        <f t="shared" ca="1" si="41"/>
        <v>#DIV/0!</v>
      </c>
      <c r="Y137" s="359" t="e">
        <f ca="1">IF(V137&lt;'Scenario Inputs (SI)'!$D$5,$B$7*((1+$G137)^(W137-1))*$T$2,0)</f>
        <v>#DIV/0!</v>
      </c>
      <c r="Z137" s="359">
        <v>0</v>
      </c>
      <c r="AA137" s="359" t="e">
        <f t="shared" ref="AA137:AA200" ca="1" si="59">(X137+(Y137+Z137)*0.5)*$T$5</f>
        <v>#DIV/0!</v>
      </c>
      <c r="AB137" s="359" t="e">
        <f ca="1">IF(X137&lt;=0,0,-ABS(IF('Scenario Inputs (SI)'!$D$5&gt;'Scenario Calculations'!V137,0,IF('Scenario Inputs (SI)'!$D$5='Scenario Calculations'!V137,'Scenario Calculations'!X137*'Scenario Calculations'!$B$8,'Scenario Calculations'!AB136*(1+'Scenario Calculations'!S137)))))</f>
        <v>#DIV/0!</v>
      </c>
      <c r="AC137" s="359" t="e">
        <f t="shared" ref="AC137:AC200" ca="1" si="60">IF(SUM(X137:AB137)&lt;0,0,SUM(X137:AB137))</f>
        <v>#DIV/0!</v>
      </c>
      <c r="AG137" s="372">
        <f>IFERROR(INDEX('Inflation Rates'!$A$16:$H$138,MATCH('IRA Traditional'!$H138,'Inflation Rates'!$A$16:$A$138,0),8)/INDEX('Inflation Rates'!$A$16:$H$138,MATCH('IRA Traditional'!$H138,'Inflation Rates'!$A$16:$A$138,0)-1,8)-1,AG136)</f>
        <v>2.0000000000000018E-2</v>
      </c>
      <c r="AH137" s="372">
        <f>IFERROR(INDEX('Inflation Rates'!$A$16:$H$138,MATCH('IRA Traditional'!$H138,'Inflation Rates'!$A$16:$A$138,0),6)/INDEX('Inflation Rates'!$A$16:$H$138,MATCH('IRA Traditional'!$H138,'Inflation Rates'!$A$16:$A$138,0)-1,6)-1,AH136)</f>
        <v>2.0999999999999908E-2</v>
      </c>
      <c r="AI137" s="362">
        <f t="shared" ca="1" si="56"/>
        <v>2148</v>
      </c>
      <c r="AJ137" s="362">
        <f t="shared" ca="1" si="56"/>
        <v>248</v>
      </c>
      <c r="AK137" s="362">
        <v>129</v>
      </c>
      <c r="AL137" s="371">
        <f t="shared" ca="1" si="43"/>
        <v>0</v>
      </c>
      <c r="AM137" s="359">
        <f ca="1">IF(AJ137&lt;'Scenario Inputs (SI)'!$D$5,$AH$2,0)</f>
        <v>0</v>
      </c>
      <c r="AN137" s="359">
        <v>0</v>
      </c>
      <c r="AO137" s="359">
        <f t="shared" ref="AO137:AO200" ca="1" si="61">(AL137+(AM137+AN137)*0.5)*$B$6</f>
        <v>0</v>
      </c>
      <c r="AP137" s="359">
        <f ca="1">IF(AL137&lt;=0,0,IF(AJ137&lt;60,0,IF(AJ137=60,IF('Scenario Inputs (SI)'!$D$5&lt;=60,-AL137*$AH$7,0),IF(AJ137&lt;'Scenario Inputs (SI)'!$D$5,0,IF(AJ137='Scenario Inputs (SI)'!$D$5,-$AH$7*'Scenario Calculations'!AL137,AP136*(1+AG137))))))</f>
        <v>0</v>
      </c>
      <c r="AQ137" s="359">
        <f t="shared" ca="1" si="34"/>
        <v>0</v>
      </c>
      <c r="AU137" s="372">
        <f ca="1">IFERROR(INDEX('Inflation Rates'!$A$16:$H$138,MATCH('IRA Roth'!$H137,'Inflation Rates'!$A$16:$A$138,0),8)/INDEX('Inflation Rates'!$A$16:$H$138,MATCH('IRA Roth'!$H137,'Inflation Rates'!$A$16:$A$138,0)-1,8)-1,AU136)</f>
        <v>2.0000000000000018E-2</v>
      </c>
      <c r="AV137" s="372">
        <f ca="1">IFERROR(INDEX('Inflation Rates'!$A$16:$H$138,MATCH('IRA Roth'!$H137,'Inflation Rates'!$A$16:$A$138,0),6)/INDEX('Inflation Rates'!$A$16:$H$138,MATCH('IRA Roth'!$H137,'Inflation Rates'!$A$16:$A$138,0)-1,6)-1,AV136)</f>
        <v>2.0999999999999908E-2</v>
      </c>
      <c r="AW137" s="362">
        <f t="shared" ca="1" si="57"/>
        <v>2148</v>
      </c>
      <c r="AX137" s="362">
        <f t="shared" ca="1" si="57"/>
        <v>248</v>
      </c>
      <c r="AY137" s="362">
        <v>129</v>
      </c>
      <c r="AZ137" s="371">
        <f t="shared" ca="1" si="45"/>
        <v>0</v>
      </c>
      <c r="BA137" s="359">
        <f ca="1">IF(AX137&lt;'Scenario Inputs (SI)'!$D$5,$AV$2,0)</f>
        <v>0</v>
      </c>
      <c r="BB137" s="359">
        <f t="shared" ca="1" si="35"/>
        <v>0</v>
      </c>
      <c r="BC137" s="359">
        <f t="shared" ca="1" si="36"/>
        <v>0</v>
      </c>
      <c r="BD137" s="359">
        <f ca="1">IF(AZ137&lt;=0,0,IF(AX137&lt;60,0,IF(AX137=60,IF('Scenario Inputs (SI)'!$D$5&lt;=60,-AZ137*$AV$7,0),IF(AX137&lt;'Scenario Inputs (SI)'!$D$5,0,IF(AX137='Scenario Inputs (SI)'!$D$5,-$AV$7*'Scenario Calculations'!AZ137,BD136*(1+AU137))))))</f>
        <v>0</v>
      </c>
      <c r="BE137" s="359">
        <f t="shared" ca="1" si="37"/>
        <v>0</v>
      </c>
    </row>
    <row r="138" spans="6:57" x14ac:dyDescent="0.35">
      <c r="F138" s="372">
        <f ca="1">IFERROR(INDEX('Inflation Rates'!$A$16:$H$138,MATCH('Scenario Calculations'!$H138,'Inflation Rates'!$A$16:$A$138,0),8)/INDEX('Inflation Rates'!$A$16:$H$138,MATCH('Scenario Calculations'!$H138,'Inflation Rates'!$A$16:$A$138,0)-1,8)-1,F137)</f>
        <v>2.0000000000000018E-2</v>
      </c>
      <c r="G138" s="372">
        <f ca="1">IFERROR(INDEX('Inflation Rates'!$A$16:$H$138,MATCH('Scenario Calculations'!$H138,'Inflation Rates'!$A$16:$A$138,0),6)/INDEX('Inflation Rates'!$A$16:$H$138,MATCH('Scenario Calculations'!$H138,'Inflation Rates'!$A$16:$A$138,0)-1,6)-1,G137)</f>
        <v>2.0999999999999908E-2</v>
      </c>
      <c r="H138" s="362">
        <f t="shared" ca="1" si="54"/>
        <v>2149</v>
      </c>
      <c r="I138" s="362">
        <f t="shared" ca="1" si="54"/>
        <v>249</v>
      </c>
      <c r="J138" s="362">
        <v>130</v>
      </c>
      <c r="K138" s="371" t="e">
        <f t="shared" ca="1" si="39"/>
        <v>#DIV/0!</v>
      </c>
      <c r="L138" s="359" t="e">
        <f ca="1">IF(I138&lt;'Scenario Inputs (SI)'!$D$5,$B$7*((1+$G138)^(J138-1))*$B$2,0)</f>
        <v>#DIV/0!</v>
      </c>
      <c r="M138" s="359" t="e">
        <f ca="1">IF(I138&lt;'Scenario Inputs (SI)'!$D$5,$B$3*$B$7*(1+$G138)^(J138-1),0)</f>
        <v>#DIV/0!</v>
      </c>
      <c r="N138" s="359" t="e">
        <f t="shared" ca="1" si="58"/>
        <v>#DIV/0!</v>
      </c>
      <c r="O138" s="359" t="e">
        <f ca="1">IF(K138&lt;=0,0,-ABS(IF('Scenario Inputs (SI)'!$D$5&gt;'Scenario Calculations'!I138,0,IF('Scenario Inputs (SI)'!$D$5='Scenario Calculations'!I138,'Scenario Calculations'!K138*'Scenario Calculations'!$B$8,'Scenario Calculations'!O137*(1+'Scenario Calculations'!F138)))))</f>
        <v>#DIV/0!</v>
      </c>
      <c r="P138" s="359">
        <f ca="1">IF('Scenario Inputs (SI)'!$D$7="No",0,-IF(I138&lt;'Scenario Inputs (SI)'!$D$5,0,IF('Scenario Inputs (SI)'!$D$6&gt;'Scenario Calculations'!I138,INDEX(Inputs!$D$2:$R$30,29,MATCH('Scenario Calculations'!I138,Inputs!$D$2:$R$2,0)),0))*12)</f>
        <v>0</v>
      </c>
      <c r="Q138" s="359" t="e">
        <f t="shared" ref="Q138:Q201" ca="1" si="62">IF(SUM(K138:P138)&lt;0,0,SUM(K138:P138))</f>
        <v>#DIV/0!</v>
      </c>
      <c r="S138" s="372">
        <f ca="1">IFERROR(INDEX('Inflation Rates'!$A$16:$H$138,MATCH('TSP Traditional'!$H139,'Inflation Rates'!$A$16:$A$138,0),8)/INDEX('Inflation Rates'!$A$16:$H$138,MATCH('TSP Traditional'!$H139,'Inflation Rates'!$A$16:$A$138,0)-1,8)-1,S137)</f>
        <v>2.0000000000000018E-2</v>
      </c>
      <c r="T138" s="372">
        <f ca="1">IFERROR(INDEX('Inflation Rates'!$A$16:$H$138,MATCH('TSP Traditional'!$H139,'Inflation Rates'!$A$16:$A$138,0),6)/INDEX('Inflation Rates'!$A$16:$H$138,MATCH('TSP Traditional'!$H139,'Inflation Rates'!$A$16:$A$138,0)-1,6)-1,T137)</f>
        <v>2.0999999999999908E-2</v>
      </c>
      <c r="U138" s="362">
        <f t="shared" ca="1" si="55"/>
        <v>2149</v>
      </c>
      <c r="V138" s="362">
        <f t="shared" ca="1" si="55"/>
        <v>249</v>
      </c>
      <c r="W138" s="362">
        <v>130</v>
      </c>
      <c r="X138" s="371" t="e">
        <f t="shared" ca="1" si="41"/>
        <v>#DIV/0!</v>
      </c>
      <c r="Y138" s="359" t="e">
        <f ca="1">IF(V138&lt;'Scenario Inputs (SI)'!$D$5,$B$7*((1+$G138)^(W138-1))*$T$2,0)</f>
        <v>#DIV/0!</v>
      </c>
      <c r="Z138" s="359">
        <v>0</v>
      </c>
      <c r="AA138" s="359" t="e">
        <f t="shared" ca="1" si="59"/>
        <v>#DIV/0!</v>
      </c>
      <c r="AB138" s="359" t="e">
        <f ca="1">IF(X138&lt;=0,0,-ABS(IF('Scenario Inputs (SI)'!$D$5&gt;'Scenario Calculations'!V138,0,IF('Scenario Inputs (SI)'!$D$5='Scenario Calculations'!V138,'Scenario Calculations'!X138*'Scenario Calculations'!$B$8,'Scenario Calculations'!AB137*(1+'Scenario Calculations'!S138)))))</f>
        <v>#DIV/0!</v>
      </c>
      <c r="AC138" s="359" t="e">
        <f t="shared" ca="1" si="60"/>
        <v>#DIV/0!</v>
      </c>
      <c r="AG138" s="372">
        <f>IFERROR(INDEX('Inflation Rates'!$A$16:$H$138,MATCH('IRA Traditional'!$H139,'Inflation Rates'!$A$16:$A$138,0),8)/INDEX('Inflation Rates'!$A$16:$H$138,MATCH('IRA Traditional'!$H139,'Inflation Rates'!$A$16:$A$138,0)-1,8)-1,AG137)</f>
        <v>2.0000000000000018E-2</v>
      </c>
      <c r="AH138" s="372">
        <f>IFERROR(INDEX('Inflation Rates'!$A$16:$H$138,MATCH('IRA Traditional'!$H139,'Inflation Rates'!$A$16:$A$138,0),6)/INDEX('Inflation Rates'!$A$16:$H$138,MATCH('IRA Traditional'!$H139,'Inflation Rates'!$A$16:$A$138,0)-1,6)-1,AH137)</f>
        <v>2.0999999999999908E-2</v>
      </c>
      <c r="AI138" s="362">
        <f t="shared" ca="1" si="56"/>
        <v>2149</v>
      </c>
      <c r="AJ138" s="362">
        <f t="shared" ca="1" si="56"/>
        <v>249</v>
      </c>
      <c r="AK138" s="362">
        <v>130</v>
      </c>
      <c r="AL138" s="371">
        <f t="shared" ca="1" si="43"/>
        <v>0</v>
      </c>
      <c r="AM138" s="359">
        <f ca="1">IF(AJ138&lt;'Scenario Inputs (SI)'!$D$5,$AH$2,0)</f>
        <v>0</v>
      </c>
      <c r="AN138" s="359">
        <v>0</v>
      </c>
      <c r="AO138" s="359">
        <f t="shared" ca="1" si="61"/>
        <v>0</v>
      </c>
      <c r="AP138" s="359">
        <f ca="1">IF(AL138&lt;=0,0,IF(AJ138&lt;60,0,IF(AJ138=60,IF('Scenario Inputs (SI)'!$D$5&lt;=60,-AL138*$AH$7,0),IF(AJ138&lt;'Scenario Inputs (SI)'!$D$5,0,IF(AJ138='Scenario Inputs (SI)'!$D$5,-$AH$7*'Scenario Calculations'!AL138,AP137*(1+AG138))))))</f>
        <v>0</v>
      </c>
      <c r="AQ138" s="359">
        <f t="shared" ref="AQ138:AQ201" ca="1" si="63">IF(SUM(AL138:AP138)&lt;0,0,SUM(AL138:AP138))</f>
        <v>0</v>
      </c>
      <c r="AU138" s="372">
        <f ca="1">IFERROR(INDEX('Inflation Rates'!$A$16:$H$138,MATCH('IRA Roth'!$H138,'Inflation Rates'!$A$16:$A$138,0),8)/INDEX('Inflation Rates'!$A$16:$H$138,MATCH('IRA Roth'!$H138,'Inflation Rates'!$A$16:$A$138,0)-1,8)-1,AU137)</f>
        <v>2.0000000000000018E-2</v>
      </c>
      <c r="AV138" s="372">
        <f ca="1">IFERROR(INDEX('Inflation Rates'!$A$16:$H$138,MATCH('IRA Roth'!$H138,'Inflation Rates'!$A$16:$A$138,0),6)/INDEX('Inflation Rates'!$A$16:$H$138,MATCH('IRA Roth'!$H138,'Inflation Rates'!$A$16:$A$138,0)-1,6)-1,AV137)</f>
        <v>2.0999999999999908E-2</v>
      </c>
      <c r="AW138" s="362">
        <f t="shared" ca="1" si="57"/>
        <v>2149</v>
      </c>
      <c r="AX138" s="362">
        <f t="shared" ca="1" si="57"/>
        <v>249</v>
      </c>
      <c r="AY138" s="362">
        <v>130</v>
      </c>
      <c r="AZ138" s="371">
        <f t="shared" ca="1" si="45"/>
        <v>0</v>
      </c>
      <c r="BA138" s="359">
        <f ca="1">IF(AX138&lt;'Scenario Inputs (SI)'!$D$5,$AV$2,0)</f>
        <v>0</v>
      </c>
      <c r="BB138" s="359">
        <f t="shared" ref="BB138:BB201" ca="1" si="64">IF(AX138&lt;BE$7+1,($B$12+IF($B$3&gt;$B$14,0.04,IF($B$3&gt;$B$13,($B$13+($B$3-$B$13)*0.5),$B$3)))*$B$7*(1+$G138)^(AY138-1),0)</f>
        <v>0</v>
      </c>
      <c r="BC138" s="359">
        <f t="shared" ref="BC138:BC201" ca="1" si="65">(AZ138+(BA138+BB138)*0.5)*$AV$6</f>
        <v>0</v>
      </c>
      <c r="BD138" s="359">
        <f ca="1">IF(AZ138&lt;=0,0,IF(AX138&lt;60,0,IF(AX138=60,IF('Scenario Inputs (SI)'!$D$5&lt;=60,-AZ138*$AV$7,0),IF(AX138&lt;'Scenario Inputs (SI)'!$D$5,0,IF(AX138='Scenario Inputs (SI)'!$D$5,-$AV$7*'Scenario Calculations'!AZ138,BD137*(1+AU138))))))</f>
        <v>0</v>
      </c>
      <c r="BE138" s="359">
        <f t="shared" ref="BE138:BE201" ca="1" si="66">IF(SUM(AZ138:BD138)&lt;0,0,SUM(AZ138:BD138))</f>
        <v>0</v>
      </c>
    </row>
    <row r="139" spans="6:57" x14ac:dyDescent="0.35">
      <c r="F139" s="372">
        <f ca="1">IFERROR(INDEX('Inflation Rates'!$A$16:$H$138,MATCH('Scenario Calculations'!$H139,'Inflation Rates'!$A$16:$A$138,0),8)/INDEX('Inflation Rates'!$A$16:$H$138,MATCH('Scenario Calculations'!$H139,'Inflation Rates'!$A$16:$A$138,0)-1,8)-1,F138)</f>
        <v>2.0000000000000018E-2</v>
      </c>
      <c r="G139" s="372">
        <f ca="1">IFERROR(INDEX('Inflation Rates'!$A$16:$H$138,MATCH('Scenario Calculations'!$H139,'Inflation Rates'!$A$16:$A$138,0),6)/INDEX('Inflation Rates'!$A$16:$H$138,MATCH('Scenario Calculations'!$H139,'Inflation Rates'!$A$16:$A$138,0)-1,6)-1,G138)</f>
        <v>2.0999999999999908E-2</v>
      </c>
      <c r="H139" s="362">
        <f t="shared" ref="H139:I154" ca="1" si="67">H138+1</f>
        <v>2150</v>
      </c>
      <c r="I139" s="362">
        <f t="shared" ca="1" si="67"/>
        <v>250</v>
      </c>
      <c r="J139" s="362">
        <v>131</v>
      </c>
      <c r="K139" s="371" t="e">
        <f t="shared" ref="K139:K202" ca="1" si="68">Q138</f>
        <v>#DIV/0!</v>
      </c>
      <c r="L139" s="359" t="e">
        <f ca="1">IF(I139&lt;'Scenario Inputs (SI)'!$D$5,$B$7*((1+$G139)^(J139-1))*$B$2,0)</f>
        <v>#DIV/0!</v>
      </c>
      <c r="M139" s="359" t="e">
        <f ca="1">IF(I139&lt;'Scenario Inputs (SI)'!$D$5,$B$3*$B$7*(1+$G139)^(J139-1),0)</f>
        <v>#DIV/0!</v>
      </c>
      <c r="N139" s="359" t="e">
        <f t="shared" ca="1" si="58"/>
        <v>#DIV/0!</v>
      </c>
      <c r="O139" s="359" t="e">
        <f ca="1">IF(K139&lt;=0,0,-ABS(IF('Scenario Inputs (SI)'!$D$5&gt;'Scenario Calculations'!I139,0,IF('Scenario Inputs (SI)'!$D$5='Scenario Calculations'!I139,'Scenario Calculations'!K139*'Scenario Calculations'!$B$8,'Scenario Calculations'!O138*(1+'Scenario Calculations'!F139)))))</f>
        <v>#DIV/0!</v>
      </c>
      <c r="P139" s="359">
        <f ca="1">IF('Scenario Inputs (SI)'!$D$7="No",0,-IF(I139&lt;'Scenario Inputs (SI)'!$D$5,0,IF('Scenario Inputs (SI)'!$D$6&gt;'Scenario Calculations'!I139,INDEX(Inputs!$D$2:$R$30,29,MATCH('Scenario Calculations'!I139,Inputs!$D$2:$R$2,0)),0))*12)</f>
        <v>0</v>
      </c>
      <c r="Q139" s="359" t="e">
        <f t="shared" ca="1" si="62"/>
        <v>#DIV/0!</v>
      </c>
      <c r="S139" s="372">
        <f ca="1">IFERROR(INDEX('Inflation Rates'!$A$16:$H$138,MATCH('TSP Traditional'!$H140,'Inflation Rates'!$A$16:$A$138,0),8)/INDEX('Inflation Rates'!$A$16:$H$138,MATCH('TSP Traditional'!$H140,'Inflation Rates'!$A$16:$A$138,0)-1,8)-1,S138)</f>
        <v>2.0000000000000018E-2</v>
      </c>
      <c r="T139" s="372">
        <f ca="1">IFERROR(INDEX('Inflation Rates'!$A$16:$H$138,MATCH('TSP Traditional'!$H140,'Inflation Rates'!$A$16:$A$138,0),6)/INDEX('Inflation Rates'!$A$16:$H$138,MATCH('TSP Traditional'!$H140,'Inflation Rates'!$A$16:$A$138,0)-1,6)-1,T138)</f>
        <v>2.0999999999999908E-2</v>
      </c>
      <c r="U139" s="362">
        <f t="shared" ref="U139:V154" ca="1" si="69">U138+1</f>
        <v>2150</v>
      </c>
      <c r="V139" s="362">
        <f t="shared" ca="1" si="69"/>
        <v>250</v>
      </c>
      <c r="W139" s="362">
        <v>131</v>
      </c>
      <c r="X139" s="371" t="e">
        <f t="shared" ref="X139:X202" ca="1" si="70">AC138</f>
        <v>#DIV/0!</v>
      </c>
      <c r="Y139" s="359" t="e">
        <f ca="1">IF(V139&lt;'Scenario Inputs (SI)'!$D$5,$B$7*((1+$G139)^(W139-1))*$T$2,0)</f>
        <v>#DIV/0!</v>
      </c>
      <c r="Z139" s="359">
        <v>0</v>
      </c>
      <c r="AA139" s="359" t="e">
        <f t="shared" ca="1" si="59"/>
        <v>#DIV/0!</v>
      </c>
      <c r="AB139" s="359" t="e">
        <f ca="1">IF(X139&lt;=0,0,-ABS(IF('Scenario Inputs (SI)'!$D$5&gt;'Scenario Calculations'!V139,0,IF('Scenario Inputs (SI)'!$D$5='Scenario Calculations'!V139,'Scenario Calculations'!X139*'Scenario Calculations'!$B$8,'Scenario Calculations'!AB138*(1+'Scenario Calculations'!S139)))))</f>
        <v>#DIV/0!</v>
      </c>
      <c r="AC139" s="359" t="e">
        <f t="shared" ca="1" si="60"/>
        <v>#DIV/0!</v>
      </c>
      <c r="AG139" s="372">
        <f>IFERROR(INDEX('Inflation Rates'!$A$16:$H$138,MATCH('IRA Traditional'!$H140,'Inflation Rates'!$A$16:$A$138,0),8)/INDEX('Inflation Rates'!$A$16:$H$138,MATCH('IRA Traditional'!$H140,'Inflation Rates'!$A$16:$A$138,0)-1,8)-1,AG138)</f>
        <v>2.0000000000000018E-2</v>
      </c>
      <c r="AH139" s="372">
        <f>IFERROR(INDEX('Inflation Rates'!$A$16:$H$138,MATCH('IRA Traditional'!$H140,'Inflation Rates'!$A$16:$A$138,0),6)/INDEX('Inflation Rates'!$A$16:$H$138,MATCH('IRA Traditional'!$H140,'Inflation Rates'!$A$16:$A$138,0)-1,6)-1,AH138)</f>
        <v>2.0999999999999908E-2</v>
      </c>
      <c r="AI139" s="362">
        <f t="shared" ref="AI139:AJ154" ca="1" si="71">AI138+1</f>
        <v>2150</v>
      </c>
      <c r="AJ139" s="362">
        <f t="shared" ca="1" si="71"/>
        <v>250</v>
      </c>
      <c r="AK139" s="362">
        <v>131</v>
      </c>
      <c r="AL139" s="371">
        <f t="shared" ref="AL139:AL202" ca="1" si="72">AQ138</f>
        <v>0</v>
      </c>
      <c r="AM139" s="359">
        <f ca="1">IF(AJ139&lt;'Scenario Inputs (SI)'!$D$5,$AH$2,0)</f>
        <v>0</v>
      </c>
      <c r="AN139" s="359">
        <v>0</v>
      </c>
      <c r="AO139" s="359">
        <f t="shared" ca="1" si="61"/>
        <v>0</v>
      </c>
      <c r="AP139" s="359">
        <f ca="1">IF(AL139&lt;=0,0,IF(AJ139&lt;60,0,IF(AJ139=60,IF('Scenario Inputs (SI)'!$D$5&lt;=60,-AL139*$AH$7,0),IF(AJ139&lt;'Scenario Inputs (SI)'!$D$5,0,IF(AJ139='Scenario Inputs (SI)'!$D$5,-$AH$7*'Scenario Calculations'!AL139,AP138*(1+AG139))))))</f>
        <v>0</v>
      </c>
      <c r="AQ139" s="359">
        <f t="shared" ca="1" si="63"/>
        <v>0</v>
      </c>
      <c r="AU139" s="372">
        <f ca="1">IFERROR(INDEX('Inflation Rates'!$A$16:$H$138,MATCH('IRA Roth'!$H139,'Inflation Rates'!$A$16:$A$138,0),8)/INDEX('Inflation Rates'!$A$16:$H$138,MATCH('IRA Roth'!$H139,'Inflation Rates'!$A$16:$A$138,0)-1,8)-1,AU138)</f>
        <v>2.0000000000000018E-2</v>
      </c>
      <c r="AV139" s="372">
        <f ca="1">IFERROR(INDEX('Inflation Rates'!$A$16:$H$138,MATCH('IRA Roth'!$H139,'Inflation Rates'!$A$16:$A$138,0),6)/INDEX('Inflation Rates'!$A$16:$H$138,MATCH('IRA Roth'!$H139,'Inflation Rates'!$A$16:$A$138,0)-1,6)-1,AV138)</f>
        <v>2.0999999999999908E-2</v>
      </c>
      <c r="AW139" s="362">
        <f t="shared" ref="AW139:AX154" ca="1" si="73">AW138+1</f>
        <v>2150</v>
      </c>
      <c r="AX139" s="362">
        <f t="shared" ca="1" si="73"/>
        <v>250</v>
      </c>
      <c r="AY139" s="362">
        <v>131</v>
      </c>
      <c r="AZ139" s="371">
        <f t="shared" ref="AZ139:AZ202" ca="1" si="74">BE138</f>
        <v>0</v>
      </c>
      <c r="BA139" s="359">
        <f ca="1">IF(AX139&lt;'Scenario Inputs (SI)'!$D$5,$AV$2,0)</f>
        <v>0</v>
      </c>
      <c r="BB139" s="359">
        <f t="shared" ca="1" si="64"/>
        <v>0</v>
      </c>
      <c r="BC139" s="359">
        <f t="shared" ca="1" si="65"/>
        <v>0</v>
      </c>
      <c r="BD139" s="359">
        <f ca="1">IF(AZ139&lt;=0,0,IF(AX139&lt;60,0,IF(AX139=60,IF('Scenario Inputs (SI)'!$D$5&lt;=60,-AZ139*$AV$7,0),IF(AX139&lt;'Scenario Inputs (SI)'!$D$5,0,IF(AX139='Scenario Inputs (SI)'!$D$5,-$AV$7*'Scenario Calculations'!AZ139,BD138*(1+AU139))))))</f>
        <v>0</v>
      </c>
      <c r="BE139" s="359">
        <f t="shared" ca="1" si="66"/>
        <v>0</v>
      </c>
    </row>
    <row r="140" spans="6:57" x14ac:dyDescent="0.35">
      <c r="F140" s="372">
        <f ca="1">IFERROR(INDEX('Inflation Rates'!$A$16:$H$138,MATCH('Scenario Calculations'!$H140,'Inflation Rates'!$A$16:$A$138,0),8)/INDEX('Inflation Rates'!$A$16:$H$138,MATCH('Scenario Calculations'!$H140,'Inflation Rates'!$A$16:$A$138,0)-1,8)-1,F139)</f>
        <v>2.0000000000000018E-2</v>
      </c>
      <c r="G140" s="372">
        <f ca="1">IFERROR(INDEX('Inflation Rates'!$A$16:$H$138,MATCH('Scenario Calculations'!$H140,'Inflation Rates'!$A$16:$A$138,0),6)/INDEX('Inflation Rates'!$A$16:$H$138,MATCH('Scenario Calculations'!$H140,'Inflation Rates'!$A$16:$A$138,0)-1,6)-1,G139)</f>
        <v>2.0999999999999908E-2</v>
      </c>
      <c r="H140" s="362">
        <f t="shared" ca="1" si="67"/>
        <v>2151</v>
      </c>
      <c r="I140" s="362">
        <f t="shared" ca="1" si="67"/>
        <v>251</v>
      </c>
      <c r="J140" s="362">
        <v>132</v>
      </c>
      <c r="K140" s="371" t="e">
        <f t="shared" ca="1" si="68"/>
        <v>#DIV/0!</v>
      </c>
      <c r="L140" s="359" t="e">
        <f ca="1">IF(I140&lt;'Scenario Inputs (SI)'!$D$5,$B$7*((1+$G140)^(J140-1))*$B$2,0)</f>
        <v>#DIV/0!</v>
      </c>
      <c r="M140" s="359" t="e">
        <f ca="1">IF(I140&lt;'Scenario Inputs (SI)'!$D$5,$B$3*$B$7*(1+$G140)^(J140-1),0)</f>
        <v>#DIV/0!</v>
      </c>
      <c r="N140" s="359" t="e">
        <f t="shared" ca="1" si="58"/>
        <v>#DIV/0!</v>
      </c>
      <c r="O140" s="359" t="e">
        <f ca="1">IF(K140&lt;=0,0,-ABS(IF('Scenario Inputs (SI)'!$D$5&gt;'Scenario Calculations'!I140,0,IF('Scenario Inputs (SI)'!$D$5='Scenario Calculations'!I140,'Scenario Calculations'!K140*'Scenario Calculations'!$B$8,'Scenario Calculations'!O139*(1+'Scenario Calculations'!F140)))))</f>
        <v>#DIV/0!</v>
      </c>
      <c r="P140" s="359">
        <f ca="1">IF('Scenario Inputs (SI)'!$D$7="No",0,-IF(I140&lt;'Scenario Inputs (SI)'!$D$5,0,IF('Scenario Inputs (SI)'!$D$6&gt;'Scenario Calculations'!I140,INDEX(Inputs!$D$2:$R$30,29,MATCH('Scenario Calculations'!I140,Inputs!$D$2:$R$2,0)),0))*12)</f>
        <v>0</v>
      </c>
      <c r="Q140" s="359" t="e">
        <f t="shared" ca="1" si="62"/>
        <v>#DIV/0!</v>
      </c>
      <c r="S140" s="372">
        <f ca="1">IFERROR(INDEX('Inflation Rates'!$A$16:$H$138,MATCH('TSP Traditional'!$H141,'Inflation Rates'!$A$16:$A$138,0),8)/INDEX('Inflation Rates'!$A$16:$H$138,MATCH('TSP Traditional'!$H141,'Inflation Rates'!$A$16:$A$138,0)-1,8)-1,S139)</f>
        <v>2.0000000000000018E-2</v>
      </c>
      <c r="T140" s="372">
        <f ca="1">IFERROR(INDEX('Inflation Rates'!$A$16:$H$138,MATCH('TSP Traditional'!$H141,'Inflation Rates'!$A$16:$A$138,0),6)/INDEX('Inflation Rates'!$A$16:$H$138,MATCH('TSP Traditional'!$H141,'Inflation Rates'!$A$16:$A$138,0)-1,6)-1,T139)</f>
        <v>2.0999999999999908E-2</v>
      </c>
      <c r="U140" s="362">
        <f t="shared" ca="1" si="69"/>
        <v>2151</v>
      </c>
      <c r="V140" s="362">
        <f t="shared" ca="1" si="69"/>
        <v>251</v>
      </c>
      <c r="W140" s="362">
        <v>132</v>
      </c>
      <c r="X140" s="371" t="e">
        <f t="shared" ca="1" si="70"/>
        <v>#DIV/0!</v>
      </c>
      <c r="Y140" s="359" t="e">
        <f ca="1">IF(V140&lt;'Scenario Inputs (SI)'!$D$5,$B$7*((1+$G140)^(W140-1))*$T$2,0)</f>
        <v>#DIV/0!</v>
      </c>
      <c r="Z140" s="359">
        <v>0</v>
      </c>
      <c r="AA140" s="359" t="e">
        <f t="shared" ca="1" si="59"/>
        <v>#DIV/0!</v>
      </c>
      <c r="AB140" s="359" t="e">
        <f ca="1">IF(X140&lt;=0,0,-ABS(IF('Scenario Inputs (SI)'!$D$5&gt;'Scenario Calculations'!V140,0,IF('Scenario Inputs (SI)'!$D$5='Scenario Calculations'!V140,'Scenario Calculations'!X140*'Scenario Calculations'!$B$8,'Scenario Calculations'!AB139*(1+'Scenario Calculations'!S140)))))</f>
        <v>#DIV/0!</v>
      </c>
      <c r="AC140" s="359" t="e">
        <f t="shared" ca="1" si="60"/>
        <v>#DIV/0!</v>
      </c>
      <c r="AG140" s="372">
        <f>IFERROR(INDEX('Inflation Rates'!$A$16:$H$138,MATCH('IRA Traditional'!$H141,'Inflation Rates'!$A$16:$A$138,0),8)/INDEX('Inflation Rates'!$A$16:$H$138,MATCH('IRA Traditional'!$H141,'Inflation Rates'!$A$16:$A$138,0)-1,8)-1,AG139)</f>
        <v>2.0000000000000018E-2</v>
      </c>
      <c r="AH140" s="372">
        <f>IFERROR(INDEX('Inflation Rates'!$A$16:$H$138,MATCH('IRA Traditional'!$H141,'Inflation Rates'!$A$16:$A$138,0),6)/INDEX('Inflation Rates'!$A$16:$H$138,MATCH('IRA Traditional'!$H141,'Inflation Rates'!$A$16:$A$138,0)-1,6)-1,AH139)</f>
        <v>2.0999999999999908E-2</v>
      </c>
      <c r="AI140" s="362">
        <f t="shared" ca="1" si="71"/>
        <v>2151</v>
      </c>
      <c r="AJ140" s="362">
        <f t="shared" ca="1" si="71"/>
        <v>251</v>
      </c>
      <c r="AK140" s="362">
        <v>132</v>
      </c>
      <c r="AL140" s="371">
        <f t="shared" ca="1" si="72"/>
        <v>0</v>
      </c>
      <c r="AM140" s="359">
        <f ca="1">IF(AJ140&lt;'Scenario Inputs (SI)'!$D$5,$AH$2,0)</f>
        <v>0</v>
      </c>
      <c r="AN140" s="359">
        <v>0</v>
      </c>
      <c r="AO140" s="359">
        <f t="shared" ca="1" si="61"/>
        <v>0</v>
      </c>
      <c r="AP140" s="359">
        <f ca="1">IF(AL140&lt;=0,0,IF(AJ140&lt;60,0,IF(AJ140=60,IF('Scenario Inputs (SI)'!$D$5&lt;=60,-AL140*$AH$7,0),IF(AJ140&lt;'Scenario Inputs (SI)'!$D$5,0,IF(AJ140='Scenario Inputs (SI)'!$D$5,-$AH$7*'Scenario Calculations'!AL140,AP139*(1+AG140))))))</f>
        <v>0</v>
      </c>
      <c r="AQ140" s="359">
        <f t="shared" ca="1" si="63"/>
        <v>0</v>
      </c>
      <c r="AU140" s="372">
        <f ca="1">IFERROR(INDEX('Inflation Rates'!$A$16:$H$138,MATCH('IRA Roth'!$H140,'Inflation Rates'!$A$16:$A$138,0),8)/INDEX('Inflation Rates'!$A$16:$H$138,MATCH('IRA Roth'!$H140,'Inflation Rates'!$A$16:$A$138,0)-1,8)-1,AU139)</f>
        <v>2.0000000000000018E-2</v>
      </c>
      <c r="AV140" s="372">
        <f ca="1">IFERROR(INDEX('Inflation Rates'!$A$16:$H$138,MATCH('IRA Roth'!$H140,'Inflation Rates'!$A$16:$A$138,0),6)/INDEX('Inflation Rates'!$A$16:$H$138,MATCH('IRA Roth'!$H140,'Inflation Rates'!$A$16:$A$138,0)-1,6)-1,AV139)</f>
        <v>2.0999999999999908E-2</v>
      </c>
      <c r="AW140" s="362">
        <f t="shared" ca="1" si="73"/>
        <v>2151</v>
      </c>
      <c r="AX140" s="362">
        <f t="shared" ca="1" si="73"/>
        <v>251</v>
      </c>
      <c r="AY140" s="362">
        <v>132</v>
      </c>
      <c r="AZ140" s="371">
        <f t="shared" ca="1" si="74"/>
        <v>0</v>
      </c>
      <c r="BA140" s="359">
        <f ca="1">IF(AX140&lt;'Scenario Inputs (SI)'!$D$5,$AV$2,0)</f>
        <v>0</v>
      </c>
      <c r="BB140" s="359">
        <f t="shared" ca="1" si="64"/>
        <v>0</v>
      </c>
      <c r="BC140" s="359">
        <f t="shared" ca="1" si="65"/>
        <v>0</v>
      </c>
      <c r="BD140" s="359">
        <f ca="1">IF(AZ140&lt;=0,0,IF(AX140&lt;60,0,IF(AX140=60,IF('Scenario Inputs (SI)'!$D$5&lt;=60,-AZ140*$AV$7,0),IF(AX140&lt;'Scenario Inputs (SI)'!$D$5,0,IF(AX140='Scenario Inputs (SI)'!$D$5,-$AV$7*'Scenario Calculations'!AZ140,BD139*(1+AU140))))))</f>
        <v>0</v>
      </c>
      <c r="BE140" s="359">
        <f t="shared" ca="1" si="66"/>
        <v>0</v>
      </c>
    </row>
    <row r="141" spans="6:57" x14ac:dyDescent="0.35">
      <c r="F141" s="372">
        <f ca="1">IFERROR(INDEX('Inflation Rates'!$A$16:$H$138,MATCH('Scenario Calculations'!$H141,'Inflation Rates'!$A$16:$A$138,0),8)/INDEX('Inflation Rates'!$A$16:$H$138,MATCH('Scenario Calculations'!$H141,'Inflation Rates'!$A$16:$A$138,0)-1,8)-1,F140)</f>
        <v>2.0000000000000018E-2</v>
      </c>
      <c r="G141" s="372">
        <f ca="1">IFERROR(INDEX('Inflation Rates'!$A$16:$H$138,MATCH('Scenario Calculations'!$H141,'Inflation Rates'!$A$16:$A$138,0),6)/INDEX('Inflation Rates'!$A$16:$H$138,MATCH('Scenario Calculations'!$H141,'Inflation Rates'!$A$16:$A$138,0)-1,6)-1,G140)</f>
        <v>2.0999999999999908E-2</v>
      </c>
      <c r="H141" s="362">
        <f t="shared" ca="1" si="67"/>
        <v>2152</v>
      </c>
      <c r="I141" s="362">
        <f t="shared" ca="1" si="67"/>
        <v>252</v>
      </c>
      <c r="J141" s="362">
        <v>133</v>
      </c>
      <c r="K141" s="371" t="e">
        <f t="shared" ca="1" si="68"/>
        <v>#DIV/0!</v>
      </c>
      <c r="L141" s="359" t="e">
        <f ca="1">IF(I141&lt;'Scenario Inputs (SI)'!$D$5,$B$7*((1+$G141)^(J141-1))*$B$2,0)</f>
        <v>#DIV/0!</v>
      </c>
      <c r="M141" s="359" t="e">
        <f ca="1">IF(I141&lt;'Scenario Inputs (SI)'!$D$5,$B$3*$B$7*(1+$G141)^(J141-1),0)</f>
        <v>#DIV/0!</v>
      </c>
      <c r="N141" s="359" t="e">
        <f t="shared" ca="1" si="58"/>
        <v>#DIV/0!</v>
      </c>
      <c r="O141" s="359" t="e">
        <f ca="1">IF(K141&lt;=0,0,-ABS(IF('Scenario Inputs (SI)'!$D$5&gt;'Scenario Calculations'!I141,0,IF('Scenario Inputs (SI)'!$D$5='Scenario Calculations'!I141,'Scenario Calculations'!K141*'Scenario Calculations'!$B$8,'Scenario Calculations'!O140*(1+'Scenario Calculations'!F141)))))</f>
        <v>#DIV/0!</v>
      </c>
      <c r="P141" s="359">
        <f ca="1">IF('Scenario Inputs (SI)'!$D$7="No",0,-IF(I141&lt;'Scenario Inputs (SI)'!$D$5,0,IF('Scenario Inputs (SI)'!$D$6&gt;'Scenario Calculations'!I141,INDEX(Inputs!$D$2:$R$30,29,MATCH('Scenario Calculations'!I141,Inputs!$D$2:$R$2,0)),0))*12)</f>
        <v>0</v>
      </c>
      <c r="Q141" s="359" t="e">
        <f t="shared" ca="1" si="62"/>
        <v>#DIV/0!</v>
      </c>
      <c r="S141" s="372">
        <f ca="1">IFERROR(INDEX('Inflation Rates'!$A$16:$H$138,MATCH('TSP Traditional'!$H142,'Inflation Rates'!$A$16:$A$138,0),8)/INDEX('Inflation Rates'!$A$16:$H$138,MATCH('TSP Traditional'!$H142,'Inflation Rates'!$A$16:$A$138,0)-1,8)-1,S140)</f>
        <v>2.0000000000000018E-2</v>
      </c>
      <c r="T141" s="372">
        <f ca="1">IFERROR(INDEX('Inflation Rates'!$A$16:$H$138,MATCH('TSP Traditional'!$H142,'Inflation Rates'!$A$16:$A$138,0),6)/INDEX('Inflation Rates'!$A$16:$H$138,MATCH('TSP Traditional'!$H142,'Inflation Rates'!$A$16:$A$138,0)-1,6)-1,T140)</f>
        <v>2.0999999999999908E-2</v>
      </c>
      <c r="U141" s="362">
        <f t="shared" ca="1" si="69"/>
        <v>2152</v>
      </c>
      <c r="V141" s="362">
        <f t="shared" ca="1" si="69"/>
        <v>252</v>
      </c>
      <c r="W141" s="362">
        <v>133</v>
      </c>
      <c r="X141" s="371" t="e">
        <f t="shared" ca="1" si="70"/>
        <v>#DIV/0!</v>
      </c>
      <c r="Y141" s="359" t="e">
        <f ca="1">IF(V141&lt;'Scenario Inputs (SI)'!$D$5,$B$7*((1+$G141)^(W141-1))*$T$2,0)</f>
        <v>#DIV/0!</v>
      </c>
      <c r="Z141" s="359">
        <v>0</v>
      </c>
      <c r="AA141" s="359" t="e">
        <f t="shared" ca="1" si="59"/>
        <v>#DIV/0!</v>
      </c>
      <c r="AB141" s="359" t="e">
        <f ca="1">IF(X141&lt;=0,0,-ABS(IF('Scenario Inputs (SI)'!$D$5&gt;'Scenario Calculations'!V141,0,IF('Scenario Inputs (SI)'!$D$5='Scenario Calculations'!V141,'Scenario Calculations'!X141*'Scenario Calculations'!$B$8,'Scenario Calculations'!AB140*(1+'Scenario Calculations'!S141)))))</f>
        <v>#DIV/0!</v>
      </c>
      <c r="AC141" s="359" t="e">
        <f t="shared" ca="1" si="60"/>
        <v>#DIV/0!</v>
      </c>
      <c r="AG141" s="372">
        <f>IFERROR(INDEX('Inflation Rates'!$A$16:$H$138,MATCH('IRA Traditional'!$H142,'Inflation Rates'!$A$16:$A$138,0),8)/INDEX('Inflation Rates'!$A$16:$H$138,MATCH('IRA Traditional'!$H142,'Inflation Rates'!$A$16:$A$138,0)-1,8)-1,AG140)</f>
        <v>2.0000000000000018E-2</v>
      </c>
      <c r="AH141" s="372">
        <f>IFERROR(INDEX('Inflation Rates'!$A$16:$H$138,MATCH('IRA Traditional'!$H142,'Inflation Rates'!$A$16:$A$138,0),6)/INDEX('Inflation Rates'!$A$16:$H$138,MATCH('IRA Traditional'!$H142,'Inflation Rates'!$A$16:$A$138,0)-1,6)-1,AH140)</f>
        <v>2.0999999999999908E-2</v>
      </c>
      <c r="AI141" s="362">
        <f t="shared" ca="1" si="71"/>
        <v>2152</v>
      </c>
      <c r="AJ141" s="362">
        <f t="shared" ca="1" si="71"/>
        <v>252</v>
      </c>
      <c r="AK141" s="362">
        <v>133</v>
      </c>
      <c r="AL141" s="371">
        <f t="shared" ca="1" si="72"/>
        <v>0</v>
      </c>
      <c r="AM141" s="359">
        <f ca="1">IF(AJ141&lt;'Scenario Inputs (SI)'!$D$5,$AH$2,0)</f>
        <v>0</v>
      </c>
      <c r="AN141" s="359">
        <v>0</v>
      </c>
      <c r="AO141" s="359">
        <f t="shared" ca="1" si="61"/>
        <v>0</v>
      </c>
      <c r="AP141" s="359">
        <f ca="1">IF(AL141&lt;=0,0,IF(AJ141&lt;60,0,IF(AJ141=60,IF('Scenario Inputs (SI)'!$D$5&lt;=60,-AL141*$AH$7,0),IF(AJ141&lt;'Scenario Inputs (SI)'!$D$5,0,IF(AJ141='Scenario Inputs (SI)'!$D$5,-$AH$7*'Scenario Calculations'!AL141,AP140*(1+AG141))))))</f>
        <v>0</v>
      </c>
      <c r="AQ141" s="359">
        <f t="shared" ca="1" si="63"/>
        <v>0</v>
      </c>
      <c r="AU141" s="372">
        <f ca="1">IFERROR(INDEX('Inflation Rates'!$A$16:$H$138,MATCH('IRA Roth'!$H141,'Inflation Rates'!$A$16:$A$138,0),8)/INDEX('Inflation Rates'!$A$16:$H$138,MATCH('IRA Roth'!$H141,'Inflation Rates'!$A$16:$A$138,0)-1,8)-1,AU140)</f>
        <v>2.0000000000000018E-2</v>
      </c>
      <c r="AV141" s="372">
        <f ca="1">IFERROR(INDEX('Inflation Rates'!$A$16:$H$138,MATCH('IRA Roth'!$H141,'Inflation Rates'!$A$16:$A$138,0),6)/INDEX('Inflation Rates'!$A$16:$H$138,MATCH('IRA Roth'!$H141,'Inflation Rates'!$A$16:$A$138,0)-1,6)-1,AV140)</f>
        <v>2.0999999999999908E-2</v>
      </c>
      <c r="AW141" s="362">
        <f t="shared" ca="1" si="73"/>
        <v>2152</v>
      </c>
      <c r="AX141" s="362">
        <f t="shared" ca="1" si="73"/>
        <v>252</v>
      </c>
      <c r="AY141" s="362">
        <v>133</v>
      </c>
      <c r="AZ141" s="371">
        <f t="shared" ca="1" si="74"/>
        <v>0</v>
      </c>
      <c r="BA141" s="359">
        <f ca="1">IF(AX141&lt;'Scenario Inputs (SI)'!$D$5,$AV$2,0)</f>
        <v>0</v>
      </c>
      <c r="BB141" s="359">
        <f t="shared" ca="1" si="64"/>
        <v>0</v>
      </c>
      <c r="BC141" s="359">
        <f t="shared" ca="1" si="65"/>
        <v>0</v>
      </c>
      <c r="BD141" s="359">
        <f ca="1">IF(AZ141&lt;=0,0,IF(AX141&lt;60,0,IF(AX141=60,IF('Scenario Inputs (SI)'!$D$5&lt;=60,-AZ141*$AV$7,0),IF(AX141&lt;'Scenario Inputs (SI)'!$D$5,0,IF(AX141='Scenario Inputs (SI)'!$D$5,-$AV$7*'Scenario Calculations'!AZ141,BD140*(1+AU141))))))</f>
        <v>0</v>
      </c>
      <c r="BE141" s="359">
        <f t="shared" ca="1" si="66"/>
        <v>0</v>
      </c>
    </row>
    <row r="142" spans="6:57" x14ac:dyDescent="0.35">
      <c r="F142" s="372">
        <f ca="1">IFERROR(INDEX('Inflation Rates'!$A$16:$H$138,MATCH('Scenario Calculations'!$H142,'Inflation Rates'!$A$16:$A$138,0),8)/INDEX('Inflation Rates'!$A$16:$H$138,MATCH('Scenario Calculations'!$H142,'Inflation Rates'!$A$16:$A$138,0)-1,8)-1,F141)</f>
        <v>2.0000000000000018E-2</v>
      </c>
      <c r="G142" s="372">
        <f ca="1">IFERROR(INDEX('Inflation Rates'!$A$16:$H$138,MATCH('Scenario Calculations'!$H142,'Inflation Rates'!$A$16:$A$138,0),6)/INDEX('Inflation Rates'!$A$16:$H$138,MATCH('Scenario Calculations'!$H142,'Inflation Rates'!$A$16:$A$138,0)-1,6)-1,G141)</f>
        <v>2.0999999999999908E-2</v>
      </c>
      <c r="H142" s="362">
        <f t="shared" ca="1" si="67"/>
        <v>2153</v>
      </c>
      <c r="I142" s="362">
        <f t="shared" ca="1" si="67"/>
        <v>253</v>
      </c>
      <c r="J142" s="362">
        <v>134</v>
      </c>
      <c r="K142" s="371" t="e">
        <f t="shared" ca="1" si="68"/>
        <v>#DIV/0!</v>
      </c>
      <c r="L142" s="359" t="e">
        <f ca="1">IF(I142&lt;'Scenario Inputs (SI)'!$D$5,$B$7*((1+$G142)^(J142-1))*$B$2,0)</f>
        <v>#DIV/0!</v>
      </c>
      <c r="M142" s="359" t="e">
        <f ca="1">IF(I142&lt;'Scenario Inputs (SI)'!$D$5,$B$3*$B$7*(1+$G142)^(J142-1),0)</f>
        <v>#DIV/0!</v>
      </c>
      <c r="N142" s="359" t="e">
        <f t="shared" ca="1" si="58"/>
        <v>#DIV/0!</v>
      </c>
      <c r="O142" s="359" t="e">
        <f ca="1">IF(K142&lt;=0,0,-ABS(IF('Scenario Inputs (SI)'!$D$5&gt;'Scenario Calculations'!I142,0,IF('Scenario Inputs (SI)'!$D$5='Scenario Calculations'!I142,'Scenario Calculations'!K142*'Scenario Calculations'!$B$8,'Scenario Calculations'!O141*(1+'Scenario Calculations'!F142)))))</f>
        <v>#DIV/0!</v>
      </c>
      <c r="P142" s="359">
        <f ca="1">IF('Scenario Inputs (SI)'!$D$7="No",0,-IF(I142&lt;'Scenario Inputs (SI)'!$D$5,0,IF('Scenario Inputs (SI)'!$D$6&gt;'Scenario Calculations'!I142,INDEX(Inputs!$D$2:$R$30,29,MATCH('Scenario Calculations'!I142,Inputs!$D$2:$R$2,0)),0))*12)</f>
        <v>0</v>
      </c>
      <c r="Q142" s="359" t="e">
        <f t="shared" ca="1" si="62"/>
        <v>#DIV/0!</v>
      </c>
      <c r="S142" s="372">
        <f ca="1">IFERROR(INDEX('Inflation Rates'!$A$16:$H$138,MATCH('TSP Traditional'!$H143,'Inflation Rates'!$A$16:$A$138,0),8)/INDEX('Inflation Rates'!$A$16:$H$138,MATCH('TSP Traditional'!$H143,'Inflation Rates'!$A$16:$A$138,0)-1,8)-1,S141)</f>
        <v>2.0000000000000018E-2</v>
      </c>
      <c r="T142" s="372">
        <f ca="1">IFERROR(INDEX('Inflation Rates'!$A$16:$H$138,MATCH('TSP Traditional'!$H143,'Inflation Rates'!$A$16:$A$138,0),6)/INDEX('Inflation Rates'!$A$16:$H$138,MATCH('TSP Traditional'!$H143,'Inflation Rates'!$A$16:$A$138,0)-1,6)-1,T141)</f>
        <v>2.0999999999999908E-2</v>
      </c>
      <c r="U142" s="362">
        <f t="shared" ca="1" si="69"/>
        <v>2153</v>
      </c>
      <c r="V142" s="362">
        <f t="shared" ca="1" si="69"/>
        <v>253</v>
      </c>
      <c r="W142" s="362">
        <v>134</v>
      </c>
      <c r="X142" s="371" t="e">
        <f t="shared" ca="1" si="70"/>
        <v>#DIV/0!</v>
      </c>
      <c r="Y142" s="359" t="e">
        <f ca="1">IF(V142&lt;'Scenario Inputs (SI)'!$D$5,$B$7*((1+$G142)^(W142-1))*$T$2,0)</f>
        <v>#DIV/0!</v>
      </c>
      <c r="Z142" s="359">
        <v>0</v>
      </c>
      <c r="AA142" s="359" t="e">
        <f t="shared" ca="1" si="59"/>
        <v>#DIV/0!</v>
      </c>
      <c r="AB142" s="359" t="e">
        <f ca="1">IF(X142&lt;=0,0,-ABS(IF('Scenario Inputs (SI)'!$D$5&gt;'Scenario Calculations'!V142,0,IF('Scenario Inputs (SI)'!$D$5='Scenario Calculations'!V142,'Scenario Calculations'!X142*'Scenario Calculations'!$B$8,'Scenario Calculations'!AB141*(1+'Scenario Calculations'!S142)))))</f>
        <v>#DIV/0!</v>
      </c>
      <c r="AC142" s="359" t="e">
        <f t="shared" ca="1" si="60"/>
        <v>#DIV/0!</v>
      </c>
      <c r="AG142" s="372">
        <f>IFERROR(INDEX('Inflation Rates'!$A$16:$H$138,MATCH('IRA Traditional'!$H143,'Inflation Rates'!$A$16:$A$138,0),8)/INDEX('Inflation Rates'!$A$16:$H$138,MATCH('IRA Traditional'!$H143,'Inflation Rates'!$A$16:$A$138,0)-1,8)-1,AG141)</f>
        <v>2.0000000000000018E-2</v>
      </c>
      <c r="AH142" s="372">
        <f>IFERROR(INDEX('Inflation Rates'!$A$16:$H$138,MATCH('IRA Traditional'!$H143,'Inflation Rates'!$A$16:$A$138,0),6)/INDEX('Inflation Rates'!$A$16:$H$138,MATCH('IRA Traditional'!$H143,'Inflation Rates'!$A$16:$A$138,0)-1,6)-1,AH141)</f>
        <v>2.0999999999999908E-2</v>
      </c>
      <c r="AI142" s="362">
        <f t="shared" ca="1" si="71"/>
        <v>2153</v>
      </c>
      <c r="AJ142" s="362">
        <f t="shared" ca="1" si="71"/>
        <v>253</v>
      </c>
      <c r="AK142" s="362">
        <v>134</v>
      </c>
      <c r="AL142" s="371">
        <f t="shared" ca="1" si="72"/>
        <v>0</v>
      </c>
      <c r="AM142" s="359">
        <f ca="1">IF(AJ142&lt;'Scenario Inputs (SI)'!$D$5,$AH$2,0)</f>
        <v>0</v>
      </c>
      <c r="AN142" s="359">
        <v>0</v>
      </c>
      <c r="AO142" s="359">
        <f t="shared" ca="1" si="61"/>
        <v>0</v>
      </c>
      <c r="AP142" s="359">
        <f ca="1">IF(AL142&lt;=0,0,IF(AJ142&lt;60,0,IF(AJ142=60,IF('Scenario Inputs (SI)'!$D$5&lt;=60,-AL142*$AH$7,0),IF(AJ142&lt;'Scenario Inputs (SI)'!$D$5,0,IF(AJ142='Scenario Inputs (SI)'!$D$5,-$AH$7*'Scenario Calculations'!AL142,AP141*(1+AG142))))))</f>
        <v>0</v>
      </c>
      <c r="AQ142" s="359">
        <f t="shared" ca="1" si="63"/>
        <v>0</v>
      </c>
      <c r="AU142" s="372">
        <f ca="1">IFERROR(INDEX('Inflation Rates'!$A$16:$H$138,MATCH('IRA Roth'!$H142,'Inflation Rates'!$A$16:$A$138,0),8)/INDEX('Inflation Rates'!$A$16:$H$138,MATCH('IRA Roth'!$H142,'Inflation Rates'!$A$16:$A$138,0)-1,8)-1,AU141)</f>
        <v>2.0000000000000018E-2</v>
      </c>
      <c r="AV142" s="372">
        <f ca="1">IFERROR(INDEX('Inflation Rates'!$A$16:$H$138,MATCH('IRA Roth'!$H142,'Inflation Rates'!$A$16:$A$138,0),6)/INDEX('Inflation Rates'!$A$16:$H$138,MATCH('IRA Roth'!$H142,'Inflation Rates'!$A$16:$A$138,0)-1,6)-1,AV141)</f>
        <v>2.0999999999999908E-2</v>
      </c>
      <c r="AW142" s="362">
        <f t="shared" ca="1" si="73"/>
        <v>2153</v>
      </c>
      <c r="AX142" s="362">
        <f t="shared" ca="1" si="73"/>
        <v>253</v>
      </c>
      <c r="AY142" s="362">
        <v>134</v>
      </c>
      <c r="AZ142" s="371">
        <f t="shared" ca="1" si="74"/>
        <v>0</v>
      </c>
      <c r="BA142" s="359">
        <f ca="1">IF(AX142&lt;'Scenario Inputs (SI)'!$D$5,$AV$2,0)</f>
        <v>0</v>
      </c>
      <c r="BB142" s="359">
        <f t="shared" ca="1" si="64"/>
        <v>0</v>
      </c>
      <c r="BC142" s="359">
        <f t="shared" ca="1" si="65"/>
        <v>0</v>
      </c>
      <c r="BD142" s="359">
        <f ca="1">IF(AZ142&lt;=0,0,IF(AX142&lt;60,0,IF(AX142=60,IF('Scenario Inputs (SI)'!$D$5&lt;=60,-AZ142*$AV$7,0),IF(AX142&lt;'Scenario Inputs (SI)'!$D$5,0,IF(AX142='Scenario Inputs (SI)'!$D$5,-$AV$7*'Scenario Calculations'!AZ142,BD141*(1+AU142))))))</f>
        <v>0</v>
      </c>
      <c r="BE142" s="359">
        <f t="shared" ca="1" si="66"/>
        <v>0</v>
      </c>
    </row>
    <row r="143" spans="6:57" x14ac:dyDescent="0.35">
      <c r="F143" s="372">
        <f ca="1">IFERROR(INDEX('Inflation Rates'!$A$16:$H$138,MATCH('Scenario Calculations'!$H143,'Inflation Rates'!$A$16:$A$138,0),8)/INDEX('Inflation Rates'!$A$16:$H$138,MATCH('Scenario Calculations'!$H143,'Inflation Rates'!$A$16:$A$138,0)-1,8)-1,F142)</f>
        <v>2.0000000000000018E-2</v>
      </c>
      <c r="G143" s="372">
        <f ca="1">IFERROR(INDEX('Inflation Rates'!$A$16:$H$138,MATCH('Scenario Calculations'!$H143,'Inflation Rates'!$A$16:$A$138,0),6)/INDEX('Inflation Rates'!$A$16:$H$138,MATCH('Scenario Calculations'!$H143,'Inflation Rates'!$A$16:$A$138,0)-1,6)-1,G142)</f>
        <v>2.0999999999999908E-2</v>
      </c>
      <c r="H143" s="362">
        <f t="shared" ca="1" si="67"/>
        <v>2154</v>
      </c>
      <c r="I143" s="362">
        <f t="shared" ca="1" si="67"/>
        <v>254</v>
      </c>
      <c r="J143" s="362">
        <v>135</v>
      </c>
      <c r="K143" s="371" t="e">
        <f t="shared" ca="1" si="68"/>
        <v>#DIV/0!</v>
      </c>
      <c r="L143" s="359" t="e">
        <f ca="1">IF(I143&lt;'Scenario Inputs (SI)'!$D$5,$B$7*((1+$G143)^(J143-1))*$B$2,0)</f>
        <v>#DIV/0!</v>
      </c>
      <c r="M143" s="359" t="e">
        <f ca="1">IF(I143&lt;'Scenario Inputs (SI)'!$D$5,$B$3*$B$7*(1+$G143)^(J143-1),0)</f>
        <v>#DIV/0!</v>
      </c>
      <c r="N143" s="359" t="e">
        <f t="shared" ca="1" si="58"/>
        <v>#DIV/0!</v>
      </c>
      <c r="O143" s="359" t="e">
        <f ca="1">IF(K143&lt;=0,0,-ABS(IF('Scenario Inputs (SI)'!$D$5&gt;'Scenario Calculations'!I143,0,IF('Scenario Inputs (SI)'!$D$5='Scenario Calculations'!I143,'Scenario Calculations'!K143*'Scenario Calculations'!$B$8,'Scenario Calculations'!O142*(1+'Scenario Calculations'!F143)))))</f>
        <v>#DIV/0!</v>
      </c>
      <c r="P143" s="359">
        <f ca="1">IF('Scenario Inputs (SI)'!$D$7="No",0,-IF(I143&lt;'Scenario Inputs (SI)'!$D$5,0,IF('Scenario Inputs (SI)'!$D$6&gt;'Scenario Calculations'!I143,INDEX(Inputs!$D$2:$R$30,29,MATCH('Scenario Calculations'!I143,Inputs!$D$2:$R$2,0)),0))*12)</f>
        <v>0</v>
      </c>
      <c r="Q143" s="359" t="e">
        <f t="shared" ca="1" si="62"/>
        <v>#DIV/0!</v>
      </c>
      <c r="S143" s="372">
        <f ca="1">IFERROR(INDEX('Inflation Rates'!$A$16:$H$138,MATCH('TSP Traditional'!$H144,'Inflation Rates'!$A$16:$A$138,0),8)/INDEX('Inflation Rates'!$A$16:$H$138,MATCH('TSP Traditional'!$H144,'Inflation Rates'!$A$16:$A$138,0)-1,8)-1,S142)</f>
        <v>2.0000000000000018E-2</v>
      </c>
      <c r="T143" s="372">
        <f ca="1">IFERROR(INDEX('Inflation Rates'!$A$16:$H$138,MATCH('TSP Traditional'!$H144,'Inflation Rates'!$A$16:$A$138,0),6)/INDEX('Inflation Rates'!$A$16:$H$138,MATCH('TSP Traditional'!$H144,'Inflation Rates'!$A$16:$A$138,0)-1,6)-1,T142)</f>
        <v>2.0999999999999908E-2</v>
      </c>
      <c r="U143" s="362">
        <f t="shared" ca="1" si="69"/>
        <v>2154</v>
      </c>
      <c r="V143" s="362">
        <f t="shared" ca="1" si="69"/>
        <v>254</v>
      </c>
      <c r="W143" s="362">
        <v>135</v>
      </c>
      <c r="X143" s="371" t="e">
        <f t="shared" ca="1" si="70"/>
        <v>#DIV/0!</v>
      </c>
      <c r="Y143" s="359" t="e">
        <f ca="1">IF(V143&lt;'Scenario Inputs (SI)'!$D$5,$B$7*((1+$G143)^(W143-1))*$T$2,0)</f>
        <v>#DIV/0!</v>
      </c>
      <c r="Z143" s="359">
        <v>0</v>
      </c>
      <c r="AA143" s="359" t="e">
        <f t="shared" ca="1" si="59"/>
        <v>#DIV/0!</v>
      </c>
      <c r="AB143" s="359" t="e">
        <f ca="1">IF(X143&lt;=0,0,-ABS(IF('Scenario Inputs (SI)'!$D$5&gt;'Scenario Calculations'!V143,0,IF('Scenario Inputs (SI)'!$D$5='Scenario Calculations'!V143,'Scenario Calculations'!X143*'Scenario Calculations'!$B$8,'Scenario Calculations'!AB142*(1+'Scenario Calculations'!S143)))))</f>
        <v>#DIV/0!</v>
      </c>
      <c r="AC143" s="359" t="e">
        <f t="shared" ca="1" si="60"/>
        <v>#DIV/0!</v>
      </c>
      <c r="AG143" s="372">
        <f>IFERROR(INDEX('Inflation Rates'!$A$16:$H$138,MATCH('IRA Traditional'!$H144,'Inflation Rates'!$A$16:$A$138,0),8)/INDEX('Inflation Rates'!$A$16:$H$138,MATCH('IRA Traditional'!$H144,'Inflation Rates'!$A$16:$A$138,0)-1,8)-1,AG142)</f>
        <v>2.0000000000000018E-2</v>
      </c>
      <c r="AH143" s="372">
        <f>IFERROR(INDEX('Inflation Rates'!$A$16:$H$138,MATCH('IRA Traditional'!$H144,'Inflation Rates'!$A$16:$A$138,0),6)/INDEX('Inflation Rates'!$A$16:$H$138,MATCH('IRA Traditional'!$H144,'Inflation Rates'!$A$16:$A$138,0)-1,6)-1,AH142)</f>
        <v>2.0999999999999908E-2</v>
      </c>
      <c r="AI143" s="362">
        <f t="shared" ca="1" si="71"/>
        <v>2154</v>
      </c>
      <c r="AJ143" s="362">
        <f t="shared" ca="1" si="71"/>
        <v>254</v>
      </c>
      <c r="AK143" s="362">
        <v>135</v>
      </c>
      <c r="AL143" s="371">
        <f t="shared" ca="1" si="72"/>
        <v>0</v>
      </c>
      <c r="AM143" s="359">
        <f ca="1">IF(AJ143&lt;'Scenario Inputs (SI)'!$D$5,$AH$2,0)</f>
        <v>0</v>
      </c>
      <c r="AN143" s="359">
        <v>0</v>
      </c>
      <c r="AO143" s="359">
        <f t="shared" ca="1" si="61"/>
        <v>0</v>
      </c>
      <c r="AP143" s="359">
        <f ca="1">IF(AL143&lt;=0,0,IF(AJ143&lt;60,0,IF(AJ143=60,IF('Scenario Inputs (SI)'!$D$5&lt;=60,-AL143*$AH$7,0),IF(AJ143&lt;'Scenario Inputs (SI)'!$D$5,0,IF(AJ143='Scenario Inputs (SI)'!$D$5,-$AH$7*'Scenario Calculations'!AL143,AP142*(1+AG143))))))</f>
        <v>0</v>
      </c>
      <c r="AQ143" s="359">
        <f t="shared" ca="1" si="63"/>
        <v>0</v>
      </c>
      <c r="AU143" s="372">
        <f ca="1">IFERROR(INDEX('Inflation Rates'!$A$16:$H$138,MATCH('IRA Roth'!$H143,'Inflation Rates'!$A$16:$A$138,0),8)/INDEX('Inflation Rates'!$A$16:$H$138,MATCH('IRA Roth'!$H143,'Inflation Rates'!$A$16:$A$138,0)-1,8)-1,AU142)</f>
        <v>2.0000000000000018E-2</v>
      </c>
      <c r="AV143" s="372">
        <f ca="1">IFERROR(INDEX('Inflation Rates'!$A$16:$H$138,MATCH('IRA Roth'!$H143,'Inflation Rates'!$A$16:$A$138,0),6)/INDEX('Inflation Rates'!$A$16:$H$138,MATCH('IRA Roth'!$H143,'Inflation Rates'!$A$16:$A$138,0)-1,6)-1,AV142)</f>
        <v>2.0999999999999908E-2</v>
      </c>
      <c r="AW143" s="362">
        <f t="shared" ca="1" si="73"/>
        <v>2154</v>
      </c>
      <c r="AX143" s="362">
        <f t="shared" ca="1" si="73"/>
        <v>254</v>
      </c>
      <c r="AY143" s="362">
        <v>135</v>
      </c>
      <c r="AZ143" s="371">
        <f t="shared" ca="1" si="74"/>
        <v>0</v>
      </c>
      <c r="BA143" s="359">
        <f ca="1">IF(AX143&lt;'Scenario Inputs (SI)'!$D$5,$AV$2,0)</f>
        <v>0</v>
      </c>
      <c r="BB143" s="359">
        <f t="shared" ca="1" si="64"/>
        <v>0</v>
      </c>
      <c r="BC143" s="359">
        <f t="shared" ca="1" si="65"/>
        <v>0</v>
      </c>
      <c r="BD143" s="359">
        <f ca="1">IF(AZ143&lt;=0,0,IF(AX143&lt;60,0,IF(AX143=60,IF('Scenario Inputs (SI)'!$D$5&lt;=60,-AZ143*$AV$7,0),IF(AX143&lt;'Scenario Inputs (SI)'!$D$5,0,IF(AX143='Scenario Inputs (SI)'!$D$5,-$AV$7*'Scenario Calculations'!AZ143,BD142*(1+AU143))))))</f>
        <v>0</v>
      </c>
      <c r="BE143" s="359">
        <f t="shared" ca="1" si="66"/>
        <v>0</v>
      </c>
    </row>
    <row r="144" spans="6:57" x14ac:dyDescent="0.35">
      <c r="F144" s="372">
        <f ca="1">IFERROR(INDEX('Inflation Rates'!$A$16:$H$138,MATCH('Scenario Calculations'!$H144,'Inflation Rates'!$A$16:$A$138,0),8)/INDEX('Inflation Rates'!$A$16:$H$138,MATCH('Scenario Calculations'!$H144,'Inflation Rates'!$A$16:$A$138,0)-1,8)-1,F143)</f>
        <v>2.0000000000000018E-2</v>
      </c>
      <c r="G144" s="372">
        <f ca="1">IFERROR(INDEX('Inflation Rates'!$A$16:$H$138,MATCH('Scenario Calculations'!$H144,'Inflation Rates'!$A$16:$A$138,0),6)/INDEX('Inflation Rates'!$A$16:$H$138,MATCH('Scenario Calculations'!$H144,'Inflation Rates'!$A$16:$A$138,0)-1,6)-1,G143)</f>
        <v>2.0999999999999908E-2</v>
      </c>
      <c r="H144" s="362">
        <f t="shared" ca="1" si="67"/>
        <v>2155</v>
      </c>
      <c r="I144" s="362">
        <f t="shared" ca="1" si="67"/>
        <v>255</v>
      </c>
      <c r="J144" s="362">
        <v>136</v>
      </c>
      <c r="K144" s="371" t="e">
        <f t="shared" ca="1" si="68"/>
        <v>#DIV/0!</v>
      </c>
      <c r="L144" s="359" t="e">
        <f ca="1">IF(I144&lt;'Scenario Inputs (SI)'!$D$5,$B$7*((1+$G144)^(J144-1))*$B$2,0)</f>
        <v>#DIV/0!</v>
      </c>
      <c r="M144" s="359" t="e">
        <f ca="1">IF(I144&lt;'Scenario Inputs (SI)'!$D$5,$B$3*$B$7*(1+$G144)^(J144-1),0)</f>
        <v>#DIV/0!</v>
      </c>
      <c r="N144" s="359" t="e">
        <f t="shared" ca="1" si="58"/>
        <v>#DIV/0!</v>
      </c>
      <c r="O144" s="359" t="e">
        <f ca="1">IF(K144&lt;=0,0,-ABS(IF('Scenario Inputs (SI)'!$D$5&gt;'Scenario Calculations'!I144,0,IF('Scenario Inputs (SI)'!$D$5='Scenario Calculations'!I144,'Scenario Calculations'!K144*'Scenario Calculations'!$B$8,'Scenario Calculations'!O143*(1+'Scenario Calculations'!F144)))))</f>
        <v>#DIV/0!</v>
      </c>
      <c r="P144" s="359">
        <f ca="1">IF('Scenario Inputs (SI)'!$D$7="No",0,-IF(I144&lt;'Scenario Inputs (SI)'!$D$5,0,IF('Scenario Inputs (SI)'!$D$6&gt;'Scenario Calculations'!I144,INDEX(Inputs!$D$2:$R$30,29,MATCH('Scenario Calculations'!I144,Inputs!$D$2:$R$2,0)),0))*12)</f>
        <v>0</v>
      </c>
      <c r="Q144" s="359" t="e">
        <f t="shared" ca="1" si="62"/>
        <v>#DIV/0!</v>
      </c>
      <c r="S144" s="372">
        <f ca="1">IFERROR(INDEX('Inflation Rates'!$A$16:$H$138,MATCH('TSP Traditional'!$H145,'Inflation Rates'!$A$16:$A$138,0),8)/INDEX('Inflation Rates'!$A$16:$H$138,MATCH('TSP Traditional'!$H145,'Inflation Rates'!$A$16:$A$138,0)-1,8)-1,S143)</f>
        <v>2.0000000000000018E-2</v>
      </c>
      <c r="T144" s="372">
        <f ca="1">IFERROR(INDEX('Inflation Rates'!$A$16:$H$138,MATCH('TSP Traditional'!$H145,'Inflation Rates'!$A$16:$A$138,0),6)/INDEX('Inflation Rates'!$A$16:$H$138,MATCH('TSP Traditional'!$H145,'Inflation Rates'!$A$16:$A$138,0)-1,6)-1,T143)</f>
        <v>2.0999999999999908E-2</v>
      </c>
      <c r="U144" s="362">
        <f t="shared" ca="1" si="69"/>
        <v>2155</v>
      </c>
      <c r="V144" s="362">
        <f t="shared" ca="1" si="69"/>
        <v>255</v>
      </c>
      <c r="W144" s="362">
        <v>136</v>
      </c>
      <c r="X144" s="371" t="e">
        <f t="shared" ca="1" si="70"/>
        <v>#DIV/0!</v>
      </c>
      <c r="Y144" s="359" t="e">
        <f ca="1">IF(V144&lt;'Scenario Inputs (SI)'!$D$5,$B$7*((1+$G144)^(W144-1))*$T$2,0)</f>
        <v>#DIV/0!</v>
      </c>
      <c r="Z144" s="359">
        <v>0</v>
      </c>
      <c r="AA144" s="359" t="e">
        <f t="shared" ca="1" si="59"/>
        <v>#DIV/0!</v>
      </c>
      <c r="AB144" s="359" t="e">
        <f ca="1">IF(X144&lt;=0,0,-ABS(IF('Scenario Inputs (SI)'!$D$5&gt;'Scenario Calculations'!V144,0,IF('Scenario Inputs (SI)'!$D$5='Scenario Calculations'!V144,'Scenario Calculations'!X144*'Scenario Calculations'!$B$8,'Scenario Calculations'!AB143*(1+'Scenario Calculations'!S144)))))</f>
        <v>#DIV/0!</v>
      </c>
      <c r="AC144" s="359" t="e">
        <f t="shared" ca="1" si="60"/>
        <v>#DIV/0!</v>
      </c>
      <c r="AG144" s="372">
        <f>IFERROR(INDEX('Inflation Rates'!$A$16:$H$138,MATCH('IRA Traditional'!$H145,'Inflation Rates'!$A$16:$A$138,0),8)/INDEX('Inflation Rates'!$A$16:$H$138,MATCH('IRA Traditional'!$H145,'Inflation Rates'!$A$16:$A$138,0)-1,8)-1,AG143)</f>
        <v>2.0000000000000018E-2</v>
      </c>
      <c r="AH144" s="372">
        <f>IFERROR(INDEX('Inflation Rates'!$A$16:$H$138,MATCH('IRA Traditional'!$H145,'Inflation Rates'!$A$16:$A$138,0),6)/INDEX('Inflation Rates'!$A$16:$H$138,MATCH('IRA Traditional'!$H145,'Inflation Rates'!$A$16:$A$138,0)-1,6)-1,AH143)</f>
        <v>2.0999999999999908E-2</v>
      </c>
      <c r="AI144" s="362">
        <f t="shared" ca="1" si="71"/>
        <v>2155</v>
      </c>
      <c r="AJ144" s="362">
        <f t="shared" ca="1" si="71"/>
        <v>255</v>
      </c>
      <c r="AK144" s="362">
        <v>136</v>
      </c>
      <c r="AL144" s="371">
        <f t="shared" ca="1" si="72"/>
        <v>0</v>
      </c>
      <c r="AM144" s="359">
        <f ca="1">IF(AJ144&lt;'Scenario Inputs (SI)'!$D$5,$AH$2,0)</f>
        <v>0</v>
      </c>
      <c r="AN144" s="359">
        <v>0</v>
      </c>
      <c r="AO144" s="359">
        <f t="shared" ca="1" si="61"/>
        <v>0</v>
      </c>
      <c r="AP144" s="359">
        <f ca="1">IF(AL144&lt;=0,0,IF(AJ144&lt;60,0,IF(AJ144=60,IF('Scenario Inputs (SI)'!$D$5&lt;=60,-AL144*$AH$7,0),IF(AJ144&lt;'Scenario Inputs (SI)'!$D$5,0,IF(AJ144='Scenario Inputs (SI)'!$D$5,-$AH$7*'Scenario Calculations'!AL144,AP143*(1+AG144))))))</f>
        <v>0</v>
      </c>
      <c r="AQ144" s="359">
        <f t="shared" ca="1" si="63"/>
        <v>0</v>
      </c>
      <c r="AU144" s="372">
        <f ca="1">IFERROR(INDEX('Inflation Rates'!$A$16:$H$138,MATCH('IRA Roth'!$H144,'Inflation Rates'!$A$16:$A$138,0),8)/INDEX('Inflation Rates'!$A$16:$H$138,MATCH('IRA Roth'!$H144,'Inflation Rates'!$A$16:$A$138,0)-1,8)-1,AU143)</f>
        <v>2.0000000000000018E-2</v>
      </c>
      <c r="AV144" s="372">
        <f ca="1">IFERROR(INDEX('Inflation Rates'!$A$16:$H$138,MATCH('IRA Roth'!$H144,'Inflation Rates'!$A$16:$A$138,0),6)/INDEX('Inflation Rates'!$A$16:$H$138,MATCH('IRA Roth'!$H144,'Inflation Rates'!$A$16:$A$138,0)-1,6)-1,AV143)</f>
        <v>2.0999999999999908E-2</v>
      </c>
      <c r="AW144" s="362">
        <f t="shared" ca="1" si="73"/>
        <v>2155</v>
      </c>
      <c r="AX144" s="362">
        <f t="shared" ca="1" si="73"/>
        <v>255</v>
      </c>
      <c r="AY144" s="362">
        <v>136</v>
      </c>
      <c r="AZ144" s="371">
        <f t="shared" ca="1" si="74"/>
        <v>0</v>
      </c>
      <c r="BA144" s="359">
        <f ca="1">IF(AX144&lt;'Scenario Inputs (SI)'!$D$5,$AV$2,0)</f>
        <v>0</v>
      </c>
      <c r="BB144" s="359">
        <f t="shared" ca="1" si="64"/>
        <v>0</v>
      </c>
      <c r="BC144" s="359">
        <f t="shared" ca="1" si="65"/>
        <v>0</v>
      </c>
      <c r="BD144" s="359">
        <f ca="1">IF(AZ144&lt;=0,0,IF(AX144&lt;60,0,IF(AX144=60,IF('Scenario Inputs (SI)'!$D$5&lt;=60,-AZ144*$AV$7,0),IF(AX144&lt;'Scenario Inputs (SI)'!$D$5,0,IF(AX144='Scenario Inputs (SI)'!$D$5,-$AV$7*'Scenario Calculations'!AZ144,BD143*(1+AU144))))))</f>
        <v>0</v>
      </c>
      <c r="BE144" s="359">
        <f t="shared" ca="1" si="66"/>
        <v>0</v>
      </c>
    </row>
    <row r="145" spans="6:57" x14ac:dyDescent="0.35">
      <c r="F145" s="372">
        <f ca="1">IFERROR(INDEX('Inflation Rates'!$A$16:$H$138,MATCH('Scenario Calculations'!$H145,'Inflation Rates'!$A$16:$A$138,0),8)/INDEX('Inflation Rates'!$A$16:$H$138,MATCH('Scenario Calculations'!$H145,'Inflation Rates'!$A$16:$A$138,0)-1,8)-1,F144)</f>
        <v>2.0000000000000018E-2</v>
      </c>
      <c r="G145" s="372">
        <f ca="1">IFERROR(INDEX('Inflation Rates'!$A$16:$H$138,MATCH('Scenario Calculations'!$H145,'Inflation Rates'!$A$16:$A$138,0),6)/INDEX('Inflation Rates'!$A$16:$H$138,MATCH('Scenario Calculations'!$H145,'Inflation Rates'!$A$16:$A$138,0)-1,6)-1,G144)</f>
        <v>2.0999999999999908E-2</v>
      </c>
      <c r="H145" s="362">
        <f t="shared" ca="1" si="67"/>
        <v>2156</v>
      </c>
      <c r="I145" s="362">
        <f t="shared" ca="1" si="67"/>
        <v>256</v>
      </c>
      <c r="J145" s="362">
        <v>137</v>
      </c>
      <c r="K145" s="371" t="e">
        <f t="shared" ca="1" si="68"/>
        <v>#DIV/0!</v>
      </c>
      <c r="L145" s="359" t="e">
        <f ca="1">IF(I145&lt;'Scenario Inputs (SI)'!$D$5,$B$7*((1+$G145)^(J145-1))*$B$2,0)</f>
        <v>#DIV/0!</v>
      </c>
      <c r="M145" s="359" t="e">
        <f ca="1">IF(I145&lt;'Scenario Inputs (SI)'!$D$5,$B$3*$B$7*(1+$G145)^(J145-1),0)</f>
        <v>#DIV/0!</v>
      </c>
      <c r="N145" s="359" t="e">
        <f t="shared" ca="1" si="58"/>
        <v>#DIV/0!</v>
      </c>
      <c r="O145" s="359" t="e">
        <f ca="1">IF(K145&lt;=0,0,-ABS(IF('Scenario Inputs (SI)'!$D$5&gt;'Scenario Calculations'!I145,0,IF('Scenario Inputs (SI)'!$D$5='Scenario Calculations'!I145,'Scenario Calculations'!K145*'Scenario Calculations'!$B$8,'Scenario Calculations'!O144*(1+'Scenario Calculations'!F145)))))</f>
        <v>#DIV/0!</v>
      </c>
      <c r="P145" s="359">
        <f ca="1">IF('Scenario Inputs (SI)'!$D$7="No",0,-IF(I145&lt;'Scenario Inputs (SI)'!$D$5,0,IF('Scenario Inputs (SI)'!$D$6&gt;'Scenario Calculations'!I145,INDEX(Inputs!$D$2:$R$30,29,MATCH('Scenario Calculations'!I145,Inputs!$D$2:$R$2,0)),0))*12)</f>
        <v>0</v>
      </c>
      <c r="Q145" s="359" t="e">
        <f t="shared" ca="1" si="62"/>
        <v>#DIV/0!</v>
      </c>
      <c r="S145" s="372">
        <f ca="1">IFERROR(INDEX('Inflation Rates'!$A$16:$H$138,MATCH('TSP Traditional'!$H146,'Inflation Rates'!$A$16:$A$138,0),8)/INDEX('Inflation Rates'!$A$16:$H$138,MATCH('TSP Traditional'!$H146,'Inflation Rates'!$A$16:$A$138,0)-1,8)-1,S144)</f>
        <v>2.0000000000000018E-2</v>
      </c>
      <c r="T145" s="372">
        <f ca="1">IFERROR(INDEX('Inflation Rates'!$A$16:$H$138,MATCH('TSP Traditional'!$H146,'Inflation Rates'!$A$16:$A$138,0),6)/INDEX('Inflation Rates'!$A$16:$H$138,MATCH('TSP Traditional'!$H146,'Inflation Rates'!$A$16:$A$138,0)-1,6)-1,T144)</f>
        <v>2.0999999999999908E-2</v>
      </c>
      <c r="U145" s="362">
        <f t="shared" ca="1" si="69"/>
        <v>2156</v>
      </c>
      <c r="V145" s="362">
        <f t="shared" ca="1" si="69"/>
        <v>256</v>
      </c>
      <c r="W145" s="362">
        <v>137</v>
      </c>
      <c r="X145" s="371" t="e">
        <f t="shared" ca="1" si="70"/>
        <v>#DIV/0!</v>
      </c>
      <c r="Y145" s="359" t="e">
        <f ca="1">IF(V145&lt;'Scenario Inputs (SI)'!$D$5,$B$7*((1+$G145)^(W145-1))*$T$2,0)</f>
        <v>#DIV/0!</v>
      </c>
      <c r="Z145" s="359">
        <v>0</v>
      </c>
      <c r="AA145" s="359" t="e">
        <f t="shared" ca="1" si="59"/>
        <v>#DIV/0!</v>
      </c>
      <c r="AB145" s="359" t="e">
        <f ca="1">IF(X145&lt;=0,0,-ABS(IF('Scenario Inputs (SI)'!$D$5&gt;'Scenario Calculations'!V145,0,IF('Scenario Inputs (SI)'!$D$5='Scenario Calculations'!V145,'Scenario Calculations'!X145*'Scenario Calculations'!$B$8,'Scenario Calculations'!AB144*(1+'Scenario Calculations'!S145)))))</f>
        <v>#DIV/0!</v>
      </c>
      <c r="AC145" s="359" t="e">
        <f t="shared" ca="1" si="60"/>
        <v>#DIV/0!</v>
      </c>
      <c r="AG145" s="372">
        <f>IFERROR(INDEX('Inflation Rates'!$A$16:$H$138,MATCH('IRA Traditional'!$H146,'Inflation Rates'!$A$16:$A$138,0),8)/INDEX('Inflation Rates'!$A$16:$H$138,MATCH('IRA Traditional'!$H146,'Inflation Rates'!$A$16:$A$138,0)-1,8)-1,AG144)</f>
        <v>2.0000000000000018E-2</v>
      </c>
      <c r="AH145" s="372">
        <f>IFERROR(INDEX('Inflation Rates'!$A$16:$H$138,MATCH('IRA Traditional'!$H146,'Inflation Rates'!$A$16:$A$138,0),6)/INDEX('Inflation Rates'!$A$16:$H$138,MATCH('IRA Traditional'!$H146,'Inflation Rates'!$A$16:$A$138,0)-1,6)-1,AH144)</f>
        <v>2.0999999999999908E-2</v>
      </c>
      <c r="AI145" s="362">
        <f t="shared" ca="1" si="71"/>
        <v>2156</v>
      </c>
      <c r="AJ145" s="362">
        <f t="shared" ca="1" si="71"/>
        <v>256</v>
      </c>
      <c r="AK145" s="362">
        <v>137</v>
      </c>
      <c r="AL145" s="371">
        <f t="shared" ca="1" si="72"/>
        <v>0</v>
      </c>
      <c r="AM145" s="359">
        <f ca="1">IF(AJ145&lt;'Scenario Inputs (SI)'!$D$5,$AH$2,0)</f>
        <v>0</v>
      </c>
      <c r="AN145" s="359">
        <v>0</v>
      </c>
      <c r="AO145" s="359">
        <f t="shared" ca="1" si="61"/>
        <v>0</v>
      </c>
      <c r="AP145" s="359">
        <f ca="1">IF(AL145&lt;=0,0,IF(AJ145&lt;60,0,IF(AJ145=60,IF('Scenario Inputs (SI)'!$D$5&lt;=60,-AL145*$AH$7,0),IF(AJ145&lt;'Scenario Inputs (SI)'!$D$5,0,IF(AJ145='Scenario Inputs (SI)'!$D$5,-$AH$7*'Scenario Calculations'!AL145,AP144*(1+AG145))))))</f>
        <v>0</v>
      </c>
      <c r="AQ145" s="359">
        <f t="shared" ca="1" si="63"/>
        <v>0</v>
      </c>
      <c r="AU145" s="372">
        <f ca="1">IFERROR(INDEX('Inflation Rates'!$A$16:$H$138,MATCH('IRA Roth'!$H145,'Inflation Rates'!$A$16:$A$138,0),8)/INDEX('Inflation Rates'!$A$16:$H$138,MATCH('IRA Roth'!$H145,'Inflation Rates'!$A$16:$A$138,0)-1,8)-1,AU144)</f>
        <v>2.0000000000000018E-2</v>
      </c>
      <c r="AV145" s="372">
        <f ca="1">IFERROR(INDEX('Inflation Rates'!$A$16:$H$138,MATCH('IRA Roth'!$H145,'Inflation Rates'!$A$16:$A$138,0),6)/INDEX('Inflation Rates'!$A$16:$H$138,MATCH('IRA Roth'!$H145,'Inflation Rates'!$A$16:$A$138,0)-1,6)-1,AV144)</f>
        <v>2.0999999999999908E-2</v>
      </c>
      <c r="AW145" s="362">
        <f t="shared" ca="1" si="73"/>
        <v>2156</v>
      </c>
      <c r="AX145" s="362">
        <f t="shared" ca="1" si="73"/>
        <v>256</v>
      </c>
      <c r="AY145" s="362">
        <v>137</v>
      </c>
      <c r="AZ145" s="371">
        <f t="shared" ca="1" si="74"/>
        <v>0</v>
      </c>
      <c r="BA145" s="359">
        <f ca="1">IF(AX145&lt;'Scenario Inputs (SI)'!$D$5,$AV$2,0)</f>
        <v>0</v>
      </c>
      <c r="BB145" s="359">
        <f t="shared" ca="1" si="64"/>
        <v>0</v>
      </c>
      <c r="BC145" s="359">
        <f t="shared" ca="1" si="65"/>
        <v>0</v>
      </c>
      <c r="BD145" s="359">
        <f ca="1">IF(AZ145&lt;=0,0,IF(AX145&lt;60,0,IF(AX145=60,IF('Scenario Inputs (SI)'!$D$5&lt;=60,-AZ145*$AV$7,0),IF(AX145&lt;'Scenario Inputs (SI)'!$D$5,0,IF(AX145='Scenario Inputs (SI)'!$D$5,-$AV$7*'Scenario Calculations'!AZ145,BD144*(1+AU145))))))</f>
        <v>0</v>
      </c>
      <c r="BE145" s="359">
        <f t="shared" ca="1" si="66"/>
        <v>0</v>
      </c>
    </row>
    <row r="146" spans="6:57" x14ac:dyDescent="0.35">
      <c r="F146" s="372">
        <f ca="1">IFERROR(INDEX('Inflation Rates'!$A$16:$H$138,MATCH('Scenario Calculations'!$H146,'Inflation Rates'!$A$16:$A$138,0),8)/INDEX('Inflation Rates'!$A$16:$H$138,MATCH('Scenario Calculations'!$H146,'Inflation Rates'!$A$16:$A$138,0)-1,8)-1,F145)</f>
        <v>2.0000000000000018E-2</v>
      </c>
      <c r="G146" s="372">
        <f ca="1">IFERROR(INDEX('Inflation Rates'!$A$16:$H$138,MATCH('Scenario Calculations'!$H146,'Inflation Rates'!$A$16:$A$138,0),6)/INDEX('Inflation Rates'!$A$16:$H$138,MATCH('Scenario Calculations'!$H146,'Inflation Rates'!$A$16:$A$138,0)-1,6)-1,G145)</f>
        <v>2.0999999999999908E-2</v>
      </c>
      <c r="H146" s="362">
        <f t="shared" ca="1" si="67"/>
        <v>2157</v>
      </c>
      <c r="I146" s="362">
        <f t="shared" ca="1" si="67"/>
        <v>257</v>
      </c>
      <c r="J146" s="362">
        <v>138</v>
      </c>
      <c r="K146" s="371" t="e">
        <f t="shared" ca="1" si="68"/>
        <v>#DIV/0!</v>
      </c>
      <c r="L146" s="359" t="e">
        <f ca="1">IF(I146&lt;'Scenario Inputs (SI)'!$D$5,$B$7*((1+$G146)^(J146-1))*$B$2,0)</f>
        <v>#DIV/0!</v>
      </c>
      <c r="M146" s="359" t="e">
        <f ca="1">IF(I146&lt;'Scenario Inputs (SI)'!$D$5,$B$3*$B$7*(1+$G146)^(J146-1),0)</f>
        <v>#DIV/0!</v>
      </c>
      <c r="N146" s="359" t="e">
        <f t="shared" ca="1" si="58"/>
        <v>#DIV/0!</v>
      </c>
      <c r="O146" s="359" t="e">
        <f ca="1">IF(K146&lt;=0,0,-ABS(IF('Scenario Inputs (SI)'!$D$5&gt;'Scenario Calculations'!I146,0,IF('Scenario Inputs (SI)'!$D$5='Scenario Calculations'!I146,'Scenario Calculations'!K146*'Scenario Calculations'!$B$8,'Scenario Calculations'!O145*(1+'Scenario Calculations'!F146)))))</f>
        <v>#DIV/0!</v>
      </c>
      <c r="P146" s="359">
        <f ca="1">IF('Scenario Inputs (SI)'!$D$7="No",0,-IF(I146&lt;'Scenario Inputs (SI)'!$D$5,0,IF('Scenario Inputs (SI)'!$D$6&gt;'Scenario Calculations'!I146,INDEX(Inputs!$D$2:$R$30,29,MATCH('Scenario Calculations'!I146,Inputs!$D$2:$R$2,0)),0))*12)</f>
        <v>0</v>
      </c>
      <c r="Q146" s="359" t="e">
        <f t="shared" ca="1" si="62"/>
        <v>#DIV/0!</v>
      </c>
      <c r="S146" s="372">
        <f ca="1">IFERROR(INDEX('Inflation Rates'!$A$16:$H$138,MATCH('TSP Traditional'!$H147,'Inflation Rates'!$A$16:$A$138,0),8)/INDEX('Inflation Rates'!$A$16:$H$138,MATCH('TSP Traditional'!$H147,'Inflation Rates'!$A$16:$A$138,0)-1,8)-1,S145)</f>
        <v>2.0000000000000018E-2</v>
      </c>
      <c r="T146" s="372">
        <f ca="1">IFERROR(INDEX('Inflation Rates'!$A$16:$H$138,MATCH('TSP Traditional'!$H147,'Inflation Rates'!$A$16:$A$138,0),6)/INDEX('Inflation Rates'!$A$16:$H$138,MATCH('TSP Traditional'!$H147,'Inflation Rates'!$A$16:$A$138,0)-1,6)-1,T145)</f>
        <v>2.0999999999999908E-2</v>
      </c>
      <c r="U146" s="362">
        <f t="shared" ca="1" si="69"/>
        <v>2157</v>
      </c>
      <c r="V146" s="362">
        <f t="shared" ca="1" si="69"/>
        <v>257</v>
      </c>
      <c r="W146" s="362">
        <v>138</v>
      </c>
      <c r="X146" s="371" t="e">
        <f t="shared" ca="1" si="70"/>
        <v>#DIV/0!</v>
      </c>
      <c r="Y146" s="359" t="e">
        <f ca="1">IF(V146&lt;'Scenario Inputs (SI)'!$D$5,$B$7*((1+$G146)^(W146-1))*$T$2,0)</f>
        <v>#DIV/0!</v>
      </c>
      <c r="Z146" s="359">
        <v>0</v>
      </c>
      <c r="AA146" s="359" t="e">
        <f t="shared" ca="1" si="59"/>
        <v>#DIV/0!</v>
      </c>
      <c r="AB146" s="359" t="e">
        <f ca="1">IF(X146&lt;=0,0,-ABS(IF('Scenario Inputs (SI)'!$D$5&gt;'Scenario Calculations'!V146,0,IF('Scenario Inputs (SI)'!$D$5='Scenario Calculations'!V146,'Scenario Calculations'!X146*'Scenario Calculations'!$B$8,'Scenario Calculations'!AB145*(1+'Scenario Calculations'!S146)))))</f>
        <v>#DIV/0!</v>
      </c>
      <c r="AC146" s="359" t="e">
        <f t="shared" ca="1" si="60"/>
        <v>#DIV/0!</v>
      </c>
      <c r="AG146" s="372">
        <f>IFERROR(INDEX('Inflation Rates'!$A$16:$H$138,MATCH('IRA Traditional'!$H147,'Inflation Rates'!$A$16:$A$138,0),8)/INDEX('Inflation Rates'!$A$16:$H$138,MATCH('IRA Traditional'!$H147,'Inflation Rates'!$A$16:$A$138,0)-1,8)-1,AG145)</f>
        <v>2.0000000000000018E-2</v>
      </c>
      <c r="AH146" s="372">
        <f>IFERROR(INDEX('Inflation Rates'!$A$16:$H$138,MATCH('IRA Traditional'!$H147,'Inflation Rates'!$A$16:$A$138,0),6)/INDEX('Inflation Rates'!$A$16:$H$138,MATCH('IRA Traditional'!$H147,'Inflation Rates'!$A$16:$A$138,0)-1,6)-1,AH145)</f>
        <v>2.0999999999999908E-2</v>
      </c>
      <c r="AI146" s="362">
        <f t="shared" ca="1" si="71"/>
        <v>2157</v>
      </c>
      <c r="AJ146" s="362">
        <f t="shared" ca="1" si="71"/>
        <v>257</v>
      </c>
      <c r="AK146" s="362">
        <v>138</v>
      </c>
      <c r="AL146" s="371">
        <f t="shared" ca="1" si="72"/>
        <v>0</v>
      </c>
      <c r="AM146" s="359">
        <f ca="1">IF(AJ146&lt;'Scenario Inputs (SI)'!$D$5,$AH$2,0)</f>
        <v>0</v>
      </c>
      <c r="AN146" s="359">
        <v>0</v>
      </c>
      <c r="AO146" s="359">
        <f t="shared" ca="1" si="61"/>
        <v>0</v>
      </c>
      <c r="AP146" s="359">
        <f ca="1">IF(AL146&lt;=0,0,IF(AJ146&lt;60,0,IF(AJ146=60,IF('Scenario Inputs (SI)'!$D$5&lt;=60,-AL146*$AH$7,0),IF(AJ146&lt;'Scenario Inputs (SI)'!$D$5,0,IF(AJ146='Scenario Inputs (SI)'!$D$5,-$AH$7*'Scenario Calculations'!AL146,AP145*(1+AG146))))))</f>
        <v>0</v>
      </c>
      <c r="AQ146" s="359">
        <f t="shared" ca="1" si="63"/>
        <v>0</v>
      </c>
      <c r="AU146" s="372">
        <f ca="1">IFERROR(INDEX('Inflation Rates'!$A$16:$H$138,MATCH('IRA Roth'!$H146,'Inflation Rates'!$A$16:$A$138,0),8)/INDEX('Inflation Rates'!$A$16:$H$138,MATCH('IRA Roth'!$H146,'Inflation Rates'!$A$16:$A$138,0)-1,8)-1,AU145)</f>
        <v>2.0000000000000018E-2</v>
      </c>
      <c r="AV146" s="372">
        <f ca="1">IFERROR(INDEX('Inflation Rates'!$A$16:$H$138,MATCH('IRA Roth'!$H146,'Inflation Rates'!$A$16:$A$138,0),6)/INDEX('Inflation Rates'!$A$16:$H$138,MATCH('IRA Roth'!$H146,'Inflation Rates'!$A$16:$A$138,0)-1,6)-1,AV145)</f>
        <v>2.0999999999999908E-2</v>
      </c>
      <c r="AW146" s="362">
        <f t="shared" ca="1" si="73"/>
        <v>2157</v>
      </c>
      <c r="AX146" s="362">
        <f t="shared" ca="1" si="73"/>
        <v>257</v>
      </c>
      <c r="AY146" s="362">
        <v>138</v>
      </c>
      <c r="AZ146" s="371">
        <f t="shared" ca="1" si="74"/>
        <v>0</v>
      </c>
      <c r="BA146" s="359">
        <f ca="1">IF(AX146&lt;'Scenario Inputs (SI)'!$D$5,$AV$2,0)</f>
        <v>0</v>
      </c>
      <c r="BB146" s="359">
        <f t="shared" ca="1" si="64"/>
        <v>0</v>
      </c>
      <c r="BC146" s="359">
        <f t="shared" ca="1" si="65"/>
        <v>0</v>
      </c>
      <c r="BD146" s="359">
        <f ca="1">IF(AZ146&lt;=0,0,IF(AX146&lt;60,0,IF(AX146=60,IF('Scenario Inputs (SI)'!$D$5&lt;=60,-AZ146*$AV$7,0),IF(AX146&lt;'Scenario Inputs (SI)'!$D$5,0,IF(AX146='Scenario Inputs (SI)'!$D$5,-$AV$7*'Scenario Calculations'!AZ146,BD145*(1+AU146))))))</f>
        <v>0</v>
      </c>
      <c r="BE146" s="359">
        <f t="shared" ca="1" si="66"/>
        <v>0</v>
      </c>
    </row>
    <row r="147" spans="6:57" x14ac:dyDescent="0.35">
      <c r="F147" s="372">
        <f ca="1">IFERROR(INDEX('Inflation Rates'!$A$16:$H$138,MATCH('Scenario Calculations'!$H147,'Inflation Rates'!$A$16:$A$138,0),8)/INDEX('Inflation Rates'!$A$16:$H$138,MATCH('Scenario Calculations'!$H147,'Inflation Rates'!$A$16:$A$138,0)-1,8)-1,F146)</f>
        <v>2.0000000000000018E-2</v>
      </c>
      <c r="G147" s="372">
        <f ca="1">IFERROR(INDEX('Inflation Rates'!$A$16:$H$138,MATCH('Scenario Calculations'!$H147,'Inflation Rates'!$A$16:$A$138,0),6)/INDEX('Inflation Rates'!$A$16:$H$138,MATCH('Scenario Calculations'!$H147,'Inflation Rates'!$A$16:$A$138,0)-1,6)-1,G146)</f>
        <v>2.0999999999999908E-2</v>
      </c>
      <c r="H147" s="362">
        <f t="shared" ca="1" si="67"/>
        <v>2158</v>
      </c>
      <c r="I147" s="362">
        <f t="shared" ca="1" si="67"/>
        <v>258</v>
      </c>
      <c r="J147" s="362">
        <v>139</v>
      </c>
      <c r="K147" s="371" t="e">
        <f t="shared" ca="1" si="68"/>
        <v>#DIV/0!</v>
      </c>
      <c r="L147" s="359" t="e">
        <f ca="1">IF(I147&lt;'Scenario Inputs (SI)'!$D$5,$B$7*((1+$G147)^(J147-1))*$B$2,0)</f>
        <v>#DIV/0!</v>
      </c>
      <c r="M147" s="359" t="e">
        <f ca="1">IF(I147&lt;'Scenario Inputs (SI)'!$D$5,$B$3*$B$7*(1+$G147)^(J147-1),0)</f>
        <v>#DIV/0!</v>
      </c>
      <c r="N147" s="359" t="e">
        <f t="shared" ca="1" si="58"/>
        <v>#DIV/0!</v>
      </c>
      <c r="O147" s="359" t="e">
        <f ca="1">IF(K147&lt;=0,0,-ABS(IF('Scenario Inputs (SI)'!$D$5&gt;'Scenario Calculations'!I147,0,IF('Scenario Inputs (SI)'!$D$5='Scenario Calculations'!I147,'Scenario Calculations'!K147*'Scenario Calculations'!$B$8,'Scenario Calculations'!O146*(1+'Scenario Calculations'!F147)))))</f>
        <v>#DIV/0!</v>
      </c>
      <c r="P147" s="359">
        <f ca="1">IF('Scenario Inputs (SI)'!$D$7="No",0,-IF(I147&lt;'Scenario Inputs (SI)'!$D$5,0,IF('Scenario Inputs (SI)'!$D$6&gt;'Scenario Calculations'!I147,INDEX(Inputs!$D$2:$R$30,29,MATCH('Scenario Calculations'!I147,Inputs!$D$2:$R$2,0)),0))*12)</f>
        <v>0</v>
      </c>
      <c r="Q147" s="359" t="e">
        <f t="shared" ca="1" si="62"/>
        <v>#DIV/0!</v>
      </c>
      <c r="S147" s="372">
        <f ca="1">IFERROR(INDEX('Inflation Rates'!$A$16:$H$138,MATCH('TSP Traditional'!$H148,'Inflation Rates'!$A$16:$A$138,0),8)/INDEX('Inflation Rates'!$A$16:$H$138,MATCH('TSP Traditional'!$H148,'Inflation Rates'!$A$16:$A$138,0)-1,8)-1,S146)</f>
        <v>2.0000000000000018E-2</v>
      </c>
      <c r="T147" s="372">
        <f ca="1">IFERROR(INDEX('Inflation Rates'!$A$16:$H$138,MATCH('TSP Traditional'!$H148,'Inflation Rates'!$A$16:$A$138,0),6)/INDEX('Inflation Rates'!$A$16:$H$138,MATCH('TSP Traditional'!$H148,'Inflation Rates'!$A$16:$A$138,0)-1,6)-1,T146)</f>
        <v>2.0999999999999908E-2</v>
      </c>
      <c r="U147" s="362">
        <f t="shared" ca="1" si="69"/>
        <v>2158</v>
      </c>
      <c r="V147" s="362">
        <f t="shared" ca="1" si="69"/>
        <v>258</v>
      </c>
      <c r="W147" s="362">
        <v>139</v>
      </c>
      <c r="X147" s="371" t="e">
        <f t="shared" ca="1" si="70"/>
        <v>#DIV/0!</v>
      </c>
      <c r="Y147" s="359" t="e">
        <f ca="1">IF(V147&lt;'Scenario Inputs (SI)'!$D$5,$B$7*((1+$G147)^(W147-1))*$T$2,0)</f>
        <v>#DIV/0!</v>
      </c>
      <c r="Z147" s="359">
        <v>0</v>
      </c>
      <c r="AA147" s="359" t="e">
        <f t="shared" ca="1" si="59"/>
        <v>#DIV/0!</v>
      </c>
      <c r="AB147" s="359" t="e">
        <f ca="1">IF(X147&lt;=0,0,-ABS(IF('Scenario Inputs (SI)'!$D$5&gt;'Scenario Calculations'!V147,0,IF('Scenario Inputs (SI)'!$D$5='Scenario Calculations'!V147,'Scenario Calculations'!X147*'Scenario Calculations'!$B$8,'Scenario Calculations'!AB146*(1+'Scenario Calculations'!S147)))))</f>
        <v>#DIV/0!</v>
      </c>
      <c r="AC147" s="359" t="e">
        <f t="shared" ca="1" si="60"/>
        <v>#DIV/0!</v>
      </c>
      <c r="AG147" s="372">
        <f>IFERROR(INDEX('Inflation Rates'!$A$16:$H$138,MATCH('IRA Traditional'!$H148,'Inflation Rates'!$A$16:$A$138,0),8)/INDEX('Inflation Rates'!$A$16:$H$138,MATCH('IRA Traditional'!$H148,'Inflation Rates'!$A$16:$A$138,0)-1,8)-1,AG146)</f>
        <v>2.0000000000000018E-2</v>
      </c>
      <c r="AH147" s="372">
        <f>IFERROR(INDEX('Inflation Rates'!$A$16:$H$138,MATCH('IRA Traditional'!$H148,'Inflation Rates'!$A$16:$A$138,0),6)/INDEX('Inflation Rates'!$A$16:$H$138,MATCH('IRA Traditional'!$H148,'Inflation Rates'!$A$16:$A$138,0)-1,6)-1,AH146)</f>
        <v>2.0999999999999908E-2</v>
      </c>
      <c r="AI147" s="362">
        <f t="shared" ca="1" si="71"/>
        <v>2158</v>
      </c>
      <c r="AJ147" s="362">
        <f t="shared" ca="1" si="71"/>
        <v>258</v>
      </c>
      <c r="AK147" s="362">
        <v>139</v>
      </c>
      <c r="AL147" s="371">
        <f t="shared" ca="1" si="72"/>
        <v>0</v>
      </c>
      <c r="AM147" s="359">
        <f ca="1">IF(AJ147&lt;'Scenario Inputs (SI)'!$D$5,$AH$2,0)</f>
        <v>0</v>
      </c>
      <c r="AN147" s="359">
        <v>0</v>
      </c>
      <c r="AO147" s="359">
        <f t="shared" ca="1" si="61"/>
        <v>0</v>
      </c>
      <c r="AP147" s="359">
        <f ca="1">IF(AL147&lt;=0,0,IF(AJ147&lt;60,0,IF(AJ147=60,IF('Scenario Inputs (SI)'!$D$5&lt;=60,-AL147*$AH$7,0),IF(AJ147&lt;'Scenario Inputs (SI)'!$D$5,0,IF(AJ147='Scenario Inputs (SI)'!$D$5,-$AH$7*'Scenario Calculations'!AL147,AP146*(1+AG147))))))</f>
        <v>0</v>
      </c>
      <c r="AQ147" s="359">
        <f t="shared" ca="1" si="63"/>
        <v>0</v>
      </c>
      <c r="AU147" s="372">
        <f ca="1">IFERROR(INDEX('Inflation Rates'!$A$16:$H$138,MATCH('IRA Roth'!$H147,'Inflation Rates'!$A$16:$A$138,0),8)/INDEX('Inflation Rates'!$A$16:$H$138,MATCH('IRA Roth'!$H147,'Inflation Rates'!$A$16:$A$138,0)-1,8)-1,AU146)</f>
        <v>2.0000000000000018E-2</v>
      </c>
      <c r="AV147" s="372">
        <f ca="1">IFERROR(INDEX('Inflation Rates'!$A$16:$H$138,MATCH('IRA Roth'!$H147,'Inflation Rates'!$A$16:$A$138,0),6)/INDEX('Inflation Rates'!$A$16:$H$138,MATCH('IRA Roth'!$H147,'Inflation Rates'!$A$16:$A$138,0)-1,6)-1,AV146)</f>
        <v>2.0999999999999908E-2</v>
      </c>
      <c r="AW147" s="362">
        <f t="shared" ca="1" si="73"/>
        <v>2158</v>
      </c>
      <c r="AX147" s="362">
        <f t="shared" ca="1" si="73"/>
        <v>258</v>
      </c>
      <c r="AY147" s="362">
        <v>139</v>
      </c>
      <c r="AZ147" s="371">
        <f t="shared" ca="1" si="74"/>
        <v>0</v>
      </c>
      <c r="BA147" s="359">
        <f ca="1">IF(AX147&lt;'Scenario Inputs (SI)'!$D$5,$AV$2,0)</f>
        <v>0</v>
      </c>
      <c r="BB147" s="359">
        <f t="shared" ca="1" si="64"/>
        <v>0</v>
      </c>
      <c r="BC147" s="359">
        <f t="shared" ca="1" si="65"/>
        <v>0</v>
      </c>
      <c r="BD147" s="359">
        <f ca="1">IF(AZ147&lt;=0,0,IF(AX147&lt;60,0,IF(AX147=60,IF('Scenario Inputs (SI)'!$D$5&lt;=60,-AZ147*$AV$7,0),IF(AX147&lt;'Scenario Inputs (SI)'!$D$5,0,IF(AX147='Scenario Inputs (SI)'!$D$5,-$AV$7*'Scenario Calculations'!AZ147,BD146*(1+AU147))))))</f>
        <v>0</v>
      </c>
      <c r="BE147" s="359">
        <f t="shared" ca="1" si="66"/>
        <v>0</v>
      </c>
    </row>
    <row r="148" spans="6:57" x14ac:dyDescent="0.35">
      <c r="F148" s="372">
        <f ca="1">IFERROR(INDEX('Inflation Rates'!$A$16:$H$138,MATCH('Scenario Calculations'!$H148,'Inflation Rates'!$A$16:$A$138,0),8)/INDEX('Inflation Rates'!$A$16:$H$138,MATCH('Scenario Calculations'!$H148,'Inflation Rates'!$A$16:$A$138,0)-1,8)-1,F147)</f>
        <v>2.0000000000000018E-2</v>
      </c>
      <c r="G148" s="372">
        <f ca="1">IFERROR(INDEX('Inflation Rates'!$A$16:$H$138,MATCH('Scenario Calculations'!$H148,'Inflation Rates'!$A$16:$A$138,0),6)/INDEX('Inflation Rates'!$A$16:$H$138,MATCH('Scenario Calculations'!$H148,'Inflation Rates'!$A$16:$A$138,0)-1,6)-1,G147)</f>
        <v>2.0999999999999908E-2</v>
      </c>
      <c r="H148" s="362">
        <f t="shared" ca="1" si="67"/>
        <v>2159</v>
      </c>
      <c r="I148" s="362">
        <f t="shared" ca="1" si="67"/>
        <v>259</v>
      </c>
      <c r="J148" s="362">
        <v>140</v>
      </c>
      <c r="K148" s="371" t="e">
        <f t="shared" ca="1" si="68"/>
        <v>#DIV/0!</v>
      </c>
      <c r="L148" s="359" t="e">
        <f ca="1">IF(I148&lt;'Scenario Inputs (SI)'!$D$5,$B$7*((1+$G148)^(J148-1))*$B$2,0)</f>
        <v>#DIV/0!</v>
      </c>
      <c r="M148" s="359" t="e">
        <f ca="1">IF(I148&lt;'Scenario Inputs (SI)'!$D$5,$B$3*$B$7*(1+$G148)^(J148-1),0)</f>
        <v>#DIV/0!</v>
      </c>
      <c r="N148" s="359" t="e">
        <f t="shared" ca="1" si="58"/>
        <v>#DIV/0!</v>
      </c>
      <c r="O148" s="359" t="e">
        <f ca="1">IF(K148&lt;=0,0,-ABS(IF('Scenario Inputs (SI)'!$D$5&gt;'Scenario Calculations'!I148,0,IF('Scenario Inputs (SI)'!$D$5='Scenario Calculations'!I148,'Scenario Calculations'!K148*'Scenario Calculations'!$B$8,'Scenario Calculations'!O147*(1+'Scenario Calculations'!F148)))))</f>
        <v>#DIV/0!</v>
      </c>
      <c r="P148" s="359">
        <f ca="1">IF('Scenario Inputs (SI)'!$D$7="No",0,-IF(I148&lt;'Scenario Inputs (SI)'!$D$5,0,IF('Scenario Inputs (SI)'!$D$6&gt;'Scenario Calculations'!I148,INDEX(Inputs!$D$2:$R$30,29,MATCH('Scenario Calculations'!I148,Inputs!$D$2:$R$2,0)),0))*12)</f>
        <v>0</v>
      </c>
      <c r="Q148" s="359" t="e">
        <f t="shared" ca="1" si="62"/>
        <v>#DIV/0!</v>
      </c>
      <c r="S148" s="372">
        <f ca="1">IFERROR(INDEX('Inflation Rates'!$A$16:$H$138,MATCH('TSP Traditional'!$H149,'Inflation Rates'!$A$16:$A$138,0),8)/INDEX('Inflation Rates'!$A$16:$H$138,MATCH('TSP Traditional'!$H149,'Inflation Rates'!$A$16:$A$138,0)-1,8)-1,S147)</f>
        <v>2.0000000000000018E-2</v>
      </c>
      <c r="T148" s="372">
        <f ca="1">IFERROR(INDEX('Inflation Rates'!$A$16:$H$138,MATCH('TSP Traditional'!$H149,'Inflation Rates'!$A$16:$A$138,0),6)/INDEX('Inflation Rates'!$A$16:$H$138,MATCH('TSP Traditional'!$H149,'Inflation Rates'!$A$16:$A$138,0)-1,6)-1,T147)</f>
        <v>2.0999999999999908E-2</v>
      </c>
      <c r="U148" s="362">
        <f t="shared" ca="1" si="69"/>
        <v>2159</v>
      </c>
      <c r="V148" s="362">
        <f t="shared" ca="1" si="69"/>
        <v>259</v>
      </c>
      <c r="W148" s="362">
        <v>140</v>
      </c>
      <c r="X148" s="371" t="e">
        <f t="shared" ca="1" si="70"/>
        <v>#DIV/0!</v>
      </c>
      <c r="Y148" s="359" t="e">
        <f ca="1">IF(V148&lt;'Scenario Inputs (SI)'!$D$5,$B$7*((1+$G148)^(W148-1))*$T$2,0)</f>
        <v>#DIV/0!</v>
      </c>
      <c r="Z148" s="359">
        <v>0</v>
      </c>
      <c r="AA148" s="359" t="e">
        <f t="shared" ca="1" si="59"/>
        <v>#DIV/0!</v>
      </c>
      <c r="AB148" s="359" t="e">
        <f ca="1">IF(X148&lt;=0,0,-ABS(IF('Scenario Inputs (SI)'!$D$5&gt;'Scenario Calculations'!V148,0,IF('Scenario Inputs (SI)'!$D$5='Scenario Calculations'!V148,'Scenario Calculations'!X148*'Scenario Calculations'!$B$8,'Scenario Calculations'!AB147*(1+'Scenario Calculations'!S148)))))</f>
        <v>#DIV/0!</v>
      </c>
      <c r="AC148" s="359" t="e">
        <f t="shared" ca="1" si="60"/>
        <v>#DIV/0!</v>
      </c>
      <c r="AG148" s="372">
        <f>IFERROR(INDEX('Inflation Rates'!$A$16:$H$138,MATCH('IRA Traditional'!$H149,'Inflation Rates'!$A$16:$A$138,0),8)/INDEX('Inflation Rates'!$A$16:$H$138,MATCH('IRA Traditional'!$H149,'Inflation Rates'!$A$16:$A$138,0)-1,8)-1,AG147)</f>
        <v>2.0000000000000018E-2</v>
      </c>
      <c r="AH148" s="372">
        <f>IFERROR(INDEX('Inflation Rates'!$A$16:$H$138,MATCH('IRA Traditional'!$H149,'Inflation Rates'!$A$16:$A$138,0),6)/INDEX('Inflation Rates'!$A$16:$H$138,MATCH('IRA Traditional'!$H149,'Inflation Rates'!$A$16:$A$138,0)-1,6)-1,AH147)</f>
        <v>2.0999999999999908E-2</v>
      </c>
      <c r="AI148" s="362">
        <f t="shared" ca="1" si="71"/>
        <v>2159</v>
      </c>
      <c r="AJ148" s="362">
        <f t="shared" ca="1" si="71"/>
        <v>259</v>
      </c>
      <c r="AK148" s="362">
        <v>140</v>
      </c>
      <c r="AL148" s="371">
        <f t="shared" ca="1" si="72"/>
        <v>0</v>
      </c>
      <c r="AM148" s="359">
        <f ca="1">IF(AJ148&lt;'Scenario Inputs (SI)'!$D$5,$AH$2,0)</f>
        <v>0</v>
      </c>
      <c r="AN148" s="359">
        <v>0</v>
      </c>
      <c r="AO148" s="359">
        <f t="shared" ca="1" si="61"/>
        <v>0</v>
      </c>
      <c r="AP148" s="359">
        <f ca="1">IF(AL148&lt;=0,0,IF(AJ148&lt;60,0,IF(AJ148=60,IF('Scenario Inputs (SI)'!$D$5&lt;=60,-AL148*$AH$7,0),IF(AJ148&lt;'Scenario Inputs (SI)'!$D$5,0,IF(AJ148='Scenario Inputs (SI)'!$D$5,-$AH$7*'Scenario Calculations'!AL148,AP147*(1+AG148))))))</f>
        <v>0</v>
      </c>
      <c r="AQ148" s="359">
        <f t="shared" ca="1" si="63"/>
        <v>0</v>
      </c>
      <c r="AU148" s="372">
        <f ca="1">IFERROR(INDEX('Inflation Rates'!$A$16:$H$138,MATCH('IRA Roth'!$H148,'Inflation Rates'!$A$16:$A$138,0),8)/INDEX('Inflation Rates'!$A$16:$H$138,MATCH('IRA Roth'!$H148,'Inflation Rates'!$A$16:$A$138,0)-1,8)-1,AU147)</f>
        <v>2.0000000000000018E-2</v>
      </c>
      <c r="AV148" s="372">
        <f ca="1">IFERROR(INDEX('Inflation Rates'!$A$16:$H$138,MATCH('IRA Roth'!$H148,'Inflation Rates'!$A$16:$A$138,0),6)/INDEX('Inflation Rates'!$A$16:$H$138,MATCH('IRA Roth'!$H148,'Inflation Rates'!$A$16:$A$138,0)-1,6)-1,AV147)</f>
        <v>2.0999999999999908E-2</v>
      </c>
      <c r="AW148" s="362">
        <f t="shared" ca="1" si="73"/>
        <v>2159</v>
      </c>
      <c r="AX148" s="362">
        <f t="shared" ca="1" si="73"/>
        <v>259</v>
      </c>
      <c r="AY148" s="362">
        <v>140</v>
      </c>
      <c r="AZ148" s="371">
        <f t="shared" ca="1" si="74"/>
        <v>0</v>
      </c>
      <c r="BA148" s="359">
        <f ca="1">IF(AX148&lt;'Scenario Inputs (SI)'!$D$5,$AV$2,0)</f>
        <v>0</v>
      </c>
      <c r="BB148" s="359">
        <f t="shared" ca="1" si="64"/>
        <v>0</v>
      </c>
      <c r="BC148" s="359">
        <f t="shared" ca="1" si="65"/>
        <v>0</v>
      </c>
      <c r="BD148" s="359">
        <f ca="1">IF(AZ148&lt;=0,0,IF(AX148&lt;60,0,IF(AX148=60,IF('Scenario Inputs (SI)'!$D$5&lt;=60,-AZ148*$AV$7,0),IF(AX148&lt;'Scenario Inputs (SI)'!$D$5,0,IF(AX148='Scenario Inputs (SI)'!$D$5,-$AV$7*'Scenario Calculations'!AZ148,BD147*(1+AU148))))))</f>
        <v>0</v>
      </c>
      <c r="BE148" s="359">
        <f t="shared" ca="1" si="66"/>
        <v>0</v>
      </c>
    </row>
    <row r="149" spans="6:57" x14ac:dyDescent="0.35">
      <c r="F149" s="372">
        <f ca="1">IFERROR(INDEX('Inflation Rates'!$A$16:$H$138,MATCH('Scenario Calculations'!$H149,'Inflation Rates'!$A$16:$A$138,0),8)/INDEX('Inflation Rates'!$A$16:$H$138,MATCH('Scenario Calculations'!$H149,'Inflation Rates'!$A$16:$A$138,0)-1,8)-1,F148)</f>
        <v>2.0000000000000018E-2</v>
      </c>
      <c r="G149" s="372">
        <f ca="1">IFERROR(INDEX('Inflation Rates'!$A$16:$H$138,MATCH('Scenario Calculations'!$H149,'Inflation Rates'!$A$16:$A$138,0),6)/INDEX('Inflation Rates'!$A$16:$H$138,MATCH('Scenario Calculations'!$H149,'Inflation Rates'!$A$16:$A$138,0)-1,6)-1,G148)</f>
        <v>2.0999999999999908E-2</v>
      </c>
      <c r="H149" s="362">
        <f t="shared" ca="1" si="67"/>
        <v>2160</v>
      </c>
      <c r="I149" s="362">
        <f t="shared" ca="1" si="67"/>
        <v>260</v>
      </c>
      <c r="J149" s="362">
        <v>141</v>
      </c>
      <c r="K149" s="371" t="e">
        <f t="shared" ca="1" si="68"/>
        <v>#DIV/0!</v>
      </c>
      <c r="L149" s="359" t="e">
        <f ca="1">IF(I149&lt;'Scenario Inputs (SI)'!$D$5,$B$7*((1+$G149)^(J149-1))*$B$2,0)</f>
        <v>#DIV/0!</v>
      </c>
      <c r="M149" s="359" t="e">
        <f ca="1">IF(I149&lt;'Scenario Inputs (SI)'!$D$5,$B$3*$B$7*(1+$G149)^(J149-1),0)</f>
        <v>#DIV/0!</v>
      </c>
      <c r="N149" s="359" t="e">
        <f t="shared" ca="1" si="58"/>
        <v>#DIV/0!</v>
      </c>
      <c r="O149" s="359" t="e">
        <f ca="1">IF(K149&lt;=0,0,-ABS(IF('Scenario Inputs (SI)'!$D$5&gt;'Scenario Calculations'!I149,0,IF('Scenario Inputs (SI)'!$D$5='Scenario Calculations'!I149,'Scenario Calculations'!K149*'Scenario Calculations'!$B$8,'Scenario Calculations'!O148*(1+'Scenario Calculations'!F149)))))</f>
        <v>#DIV/0!</v>
      </c>
      <c r="P149" s="359">
        <f ca="1">IF('Scenario Inputs (SI)'!$D$7="No",0,-IF(I149&lt;'Scenario Inputs (SI)'!$D$5,0,IF('Scenario Inputs (SI)'!$D$6&gt;'Scenario Calculations'!I149,INDEX(Inputs!$D$2:$R$30,29,MATCH('Scenario Calculations'!I149,Inputs!$D$2:$R$2,0)),0))*12)</f>
        <v>0</v>
      </c>
      <c r="Q149" s="359" t="e">
        <f t="shared" ca="1" si="62"/>
        <v>#DIV/0!</v>
      </c>
      <c r="S149" s="372">
        <f ca="1">IFERROR(INDEX('Inflation Rates'!$A$16:$H$138,MATCH('TSP Traditional'!$H150,'Inflation Rates'!$A$16:$A$138,0),8)/INDEX('Inflation Rates'!$A$16:$H$138,MATCH('TSP Traditional'!$H150,'Inflation Rates'!$A$16:$A$138,0)-1,8)-1,S148)</f>
        <v>2.0000000000000018E-2</v>
      </c>
      <c r="T149" s="372">
        <f ca="1">IFERROR(INDEX('Inflation Rates'!$A$16:$H$138,MATCH('TSP Traditional'!$H150,'Inflation Rates'!$A$16:$A$138,0),6)/INDEX('Inflation Rates'!$A$16:$H$138,MATCH('TSP Traditional'!$H150,'Inflation Rates'!$A$16:$A$138,0)-1,6)-1,T148)</f>
        <v>2.0999999999999908E-2</v>
      </c>
      <c r="U149" s="362">
        <f t="shared" ca="1" si="69"/>
        <v>2160</v>
      </c>
      <c r="V149" s="362">
        <f t="shared" ca="1" si="69"/>
        <v>260</v>
      </c>
      <c r="W149" s="362">
        <v>141</v>
      </c>
      <c r="X149" s="371" t="e">
        <f t="shared" ca="1" si="70"/>
        <v>#DIV/0!</v>
      </c>
      <c r="Y149" s="359" t="e">
        <f ca="1">IF(V149&lt;'Scenario Inputs (SI)'!$D$5,$B$7*((1+$G149)^(W149-1))*$T$2,0)</f>
        <v>#DIV/0!</v>
      </c>
      <c r="Z149" s="359">
        <v>0</v>
      </c>
      <c r="AA149" s="359" t="e">
        <f t="shared" ca="1" si="59"/>
        <v>#DIV/0!</v>
      </c>
      <c r="AB149" s="359" t="e">
        <f ca="1">IF(X149&lt;=0,0,-ABS(IF('Scenario Inputs (SI)'!$D$5&gt;'Scenario Calculations'!V149,0,IF('Scenario Inputs (SI)'!$D$5='Scenario Calculations'!V149,'Scenario Calculations'!X149*'Scenario Calculations'!$B$8,'Scenario Calculations'!AB148*(1+'Scenario Calculations'!S149)))))</f>
        <v>#DIV/0!</v>
      </c>
      <c r="AC149" s="359" t="e">
        <f t="shared" ca="1" si="60"/>
        <v>#DIV/0!</v>
      </c>
      <c r="AG149" s="372">
        <f>IFERROR(INDEX('Inflation Rates'!$A$16:$H$138,MATCH('IRA Traditional'!$H150,'Inflation Rates'!$A$16:$A$138,0),8)/INDEX('Inflation Rates'!$A$16:$H$138,MATCH('IRA Traditional'!$H150,'Inflation Rates'!$A$16:$A$138,0)-1,8)-1,AG148)</f>
        <v>2.0000000000000018E-2</v>
      </c>
      <c r="AH149" s="372">
        <f>IFERROR(INDEX('Inflation Rates'!$A$16:$H$138,MATCH('IRA Traditional'!$H150,'Inflation Rates'!$A$16:$A$138,0),6)/INDEX('Inflation Rates'!$A$16:$H$138,MATCH('IRA Traditional'!$H150,'Inflation Rates'!$A$16:$A$138,0)-1,6)-1,AH148)</f>
        <v>2.0999999999999908E-2</v>
      </c>
      <c r="AI149" s="362">
        <f t="shared" ca="1" si="71"/>
        <v>2160</v>
      </c>
      <c r="AJ149" s="362">
        <f t="shared" ca="1" si="71"/>
        <v>260</v>
      </c>
      <c r="AK149" s="362">
        <v>141</v>
      </c>
      <c r="AL149" s="371">
        <f t="shared" ca="1" si="72"/>
        <v>0</v>
      </c>
      <c r="AM149" s="359">
        <f ca="1">IF(AJ149&lt;'Scenario Inputs (SI)'!$D$5,$AH$2,0)</f>
        <v>0</v>
      </c>
      <c r="AN149" s="359">
        <v>0</v>
      </c>
      <c r="AO149" s="359">
        <f t="shared" ca="1" si="61"/>
        <v>0</v>
      </c>
      <c r="AP149" s="359">
        <f ca="1">IF(AL149&lt;=0,0,IF(AJ149&lt;60,0,IF(AJ149=60,IF('Scenario Inputs (SI)'!$D$5&lt;=60,-AL149*$AH$7,0),IF(AJ149&lt;'Scenario Inputs (SI)'!$D$5,0,IF(AJ149='Scenario Inputs (SI)'!$D$5,-$AH$7*'Scenario Calculations'!AL149,AP148*(1+AG149))))))</f>
        <v>0</v>
      </c>
      <c r="AQ149" s="359">
        <f t="shared" ca="1" si="63"/>
        <v>0</v>
      </c>
      <c r="AU149" s="372">
        <f ca="1">IFERROR(INDEX('Inflation Rates'!$A$16:$H$138,MATCH('IRA Roth'!$H149,'Inflation Rates'!$A$16:$A$138,0),8)/INDEX('Inflation Rates'!$A$16:$H$138,MATCH('IRA Roth'!$H149,'Inflation Rates'!$A$16:$A$138,0)-1,8)-1,AU148)</f>
        <v>2.0000000000000018E-2</v>
      </c>
      <c r="AV149" s="372">
        <f ca="1">IFERROR(INDEX('Inflation Rates'!$A$16:$H$138,MATCH('IRA Roth'!$H149,'Inflation Rates'!$A$16:$A$138,0),6)/INDEX('Inflation Rates'!$A$16:$H$138,MATCH('IRA Roth'!$H149,'Inflation Rates'!$A$16:$A$138,0)-1,6)-1,AV148)</f>
        <v>2.0999999999999908E-2</v>
      </c>
      <c r="AW149" s="362">
        <f t="shared" ca="1" si="73"/>
        <v>2160</v>
      </c>
      <c r="AX149" s="362">
        <f t="shared" ca="1" si="73"/>
        <v>260</v>
      </c>
      <c r="AY149" s="362">
        <v>141</v>
      </c>
      <c r="AZ149" s="371">
        <f t="shared" ca="1" si="74"/>
        <v>0</v>
      </c>
      <c r="BA149" s="359">
        <f ca="1">IF(AX149&lt;'Scenario Inputs (SI)'!$D$5,$AV$2,0)</f>
        <v>0</v>
      </c>
      <c r="BB149" s="359">
        <f t="shared" ca="1" si="64"/>
        <v>0</v>
      </c>
      <c r="BC149" s="359">
        <f t="shared" ca="1" si="65"/>
        <v>0</v>
      </c>
      <c r="BD149" s="359">
        <f ca="1">IF(AZ149&lt;=0,0,IF(AX149&lt;60,0,IF(AX149=60,IF('Scenario Inputs (SI)'!$D$5&lt;=60,-AZ149*$AV$7,0),IF(AX149&lt;'Scenario Inputs (SI)'!$D$5,0,IF(AX149='Scenario Inputs (SI)'!$D$5,-$AV$7*'Scenario Calculations'!AZ149,BD148*(1+AU149))))))</f>
        <v>0</v>
      </c>
      <c r="BE149" s="359">
        <f t="shared" ca="1" si="66"/>
        <v>0</v>
      </c>
    </row>
    <row r="150" spans="6:57" x14ac:dyDescent="0.35">
      <c r="F150" s="372">
        <f ca="1">IFERROR(INDEX('Inflation Rates'!$A$16:$H$138,MATCH('Scenario Calculations'!$H150,'Inflation Rates'!$A$16:$A$138,0),8)/INDEX('Inflation Rates'!$A$16:$H$138,MATCH('Scenario Calculations'!$H150,'Inflation Rates'!$A$16:$A$138,0)-1,8)-1,F149)</f>
        <v>2.0000000000000018E-2</v>
      </c>
      <c r="G150" s="372">
        <f ca="1">IFERROR(INDEX('Inflation Rates'!$A$16:$H$138,MATCH('Scenario Calculations'!$H150,'Inflation Rates'!$A$16:$A$138,0),6)/INDEX('Inflation Rates'!$A$16:$H$138,MATCH('Scenario Calculations'!$H150,'Inflation Rates'!$A$16:$A$138,0)-1,6)-1,G149)</f>
        <v>2.0999999999999908E-2</v>
      </c>
      <c r="H150" s="362">
        <f t="shared" ca="1" si="67"/>
        <v>2161</v>
      </c>
      <c r="I150" s="362">
        <f t="shared" ca="1" si="67"/>
        <v>261</v>
      </c>
      <c r="J150" s="362">
        <v>142</v>
      </c>
      <c r="K150" s="371" t="e">
        <f t="shared" ca="1" si="68"/>
        <v>#DIV/0!</v>
      </c>
      <c r="L150" s="359" t="e">
        <f ca="1">IF(I150&lt;'Scenario Inputs (SI)'!$D$5,$B$7*((1+$G150)^(J150-1))*$B$2,0)</f>
        <v>#DIV/0!</v>
      </c>
      <c r="M150" s="359" t="e">
        <f ca="1">IF(I150&lt;'Scenario Inputs (SI)'!$D$5,$B$3*$B$7*(1+$G150)^(J150-1),0)</f>
        <v>#DIV/0!</v>
      </c>
      <c r="N150" s="359" t="e">
        <f t="shared" ca="1" si="58"/>
        <v>#DIV/0!</v>
      </c>
      <c r="O150" s="359" t="e">
        <f ca="1">IF(K150&lt;=0,0,-ABS(IF('Scenario Inputs (SI)'!$D$5&gt;'Scenario Calculations'!I150,0,IF('Scenario Inputs (SI)'!$D$5='Scenario Calculations'!I150,'Scenario Calculations'!K150*'Scenario Calculations'!$B$8,'Scenario Calculations'!O149*(1+'Scenario Calculations'!F150)))))</f>
        <v>#DIV/0!</v>
      </c>
      <c r="P150" s="359">
        <f ca="1">IF('Scenario Inputs (SI)'!$D$7="No",0,-IF(I150&lt;'Scenario Inputs (SI)'!$D$5,0,IF('Scenario Inputs (SI)'!$D$6&gt;'Scenario Calculations'!I150,INDEX(Inputs!$D$2:$R$30,29,MATCH('Scenario Calculations'!I150,Inputs!$D$2:$R$2,0)),0))*12)</f>
        <v>0</v>
      </c>
      <c r="Q150" s="359" t="e">
        <f t="shared" ca="1" si="62"/>
        <v>#DIV/0!</v>
      </c>
      <c r="S150" s="372">
        <f ca="1">IFERROR(INDEX('Inflation Rates'!$A$16:$H$138,MATCH('TSP Traditional'!$H151,'Inflation Rates'!$A$16:$A$138,0),8)/INDEX('Inflation Rates'!$A$16:$H$138,MATCH('TSP Traditional'!$H151,'Inflation Rates'!$A$16:$A$138,0)-1,8)-1,S149)</f>
        <v>2.0000000000000018E-2</v>
      </c>
      <c r="T150" s="372">
        <f ca="1">IFERROR(INDEX('Inflation Rates'!$A$16:$H$138,MATCH('TSP Traditional'!$H151,'Inflation Rates'!$A$16:$A$138,0),6)/INDEX('Inflation Rates'!$A$16:$H$138,MATCH('TSP Traditional'!$H151,'Inflation Rates'!$A$16:$A$138,0)-1,6)-1,T149)</f>
        <v>2.0999999999999908E-2</v>
      </c>
      <c r="U150" s="362">
        <f t="shared" ca="1" si="69"/>
        <v>2161</v>
      </c>
      <c r="V150" s="362">
        <f t="shared" ca="1" si="69"/>
        <v>261</v>
      </c>
      <c r="W150" s="362">
        <v>142</v>
      </c>
      <c r="X150" s="371" t="e">
        <f t="shared" ca="1" si="70"/>
        <v>#DIV/0!</v>
      </c>
      <c r="Y150" s="359" t="e">
        <f ca="1">IF(V150&lt;'Scenario Inputs (SI)'!$D$5,$B$7*((1+$G150)^(W150-1))*$T$2,0)</f>
        <v>#DIV/0!</v>
      </c>
      <c r="Z150" s="359">
        <v>0</v>
      </c>
      <c r="AA150" s="359" t="e">
        <f t="shared" ca="1" si="59"/>
        <v>#DIV/0!</v>
      </c>
      <c r="AB150" s="359" t="e">
        <f ca="1">IF(X150&lt;=0,0,-ABS(IF('Scenario Inputs (SI)'!$D$5&gt;'Scenario Calculations'!V150,0,IF('Scenario Inputs (SI)'!$D$5='Scenario Calculations'!V150,'Scenario Calculations'!X150*'Scenario Calculations'!$B$8,'Scenario Calculations'!AB149*(1+'Scenario Calculations'!S150)))))</f>
        <v>#DIV/0!</v>
      </c>
      <c r="AC150" s="359" t="e">
        <f t="shared" ca="1" si="60"/>
        <v>#DIV/0!</v>
      </c>
      <c r="AG150" s="372">
        <f>IFERROR(INDEX('Inflation Rates'!$A$16:$H$138,MATCH('IRA Traditional'!$H151,'Inflation Rates'!$A$16:$A$138,0),8)/INDEX('Inflation Rates'!$A$16:$H$138,MATCH('IRA Traditional'!$H151,'Inflation Rates'!$A$16:$A$138,0)-1,8)-1,AG149)</f>
        <v>2.0000000000000018E-2</v>
      </c>
      <c r="AH150" s="372">
        <f>IFERROR(INDEX('Inflation Rates'!$A$16:$H$138,MATCH('IRA Traditional'!$H151,'Inflation Rates'!$A$16:$A$138,0),6)/INDEX('Inflation Rates'!$A$16:$H$138,MATCH('IRA Traditional'!$H151,'Inflation Rates'!$A$16:$A$138,0)-1,6)-1,AH149)</f>
        <v>2.0999999999999908E-2</v>
      </c>
      <c r="AI150" s="362">
        <f t="shared" ca="1" si="71"/>
        <v>2161</v>
      </c>
      <c r="AJ150" s="362">
        <f t="shared" ca="1" si="71"/>
        <v>261</v>
      </c>
      <c r="AK150" s="362">
        <v>142</v>
      </c>
      <c r="AL150" s="371">
        <f t="shared" ca="1" si="72"/>
        <v>0</v>
      </c>
      <c r="AM150" s="359">
        <f ca="1">IF(AJ150&lt;'Scenario Inputs (SI)'!$D$5,$AH$2,0)</f>
        <v>0</v>
      </c>
      <c r="AN150" s="359">
        <v>0</v>
      </c>
      <c r="AO150" s="359">
        <f t="shared" ca="1" si="61"/>
        <v>0</v>
      </c>
      <c r="AP150" s="359">
        <f ca="1">IF(AL150&lt;=0,0,IF(AJ150&lt;60,0,IF(AJ150=60,IF('Scenario Inputs (SI)'!$D$5&lt;=60,-AL150*$AH$7,0),IF(AJ150&lt;'Scenario Inputs (SI)'!$D$5,0,IF(AJ150='Scenario Inputs (SI)'!$D$5,-$AH$7*'Scenario Calculations'!AL150,AP149*(1+AG150))))))</f>
        <v>0</v>
      </c>
      <c r="AQ150" s="359">
        <f t="shared" ca="1" si="63"/>
        <v>0</v>
      </c>
      <c r="AU150" s="372">
        <f ca="1">IFERROR(INDEX('Inflation Rates'!$A$16:$H$138,MATCH('IRA Roth'!$H150,'Inflation Rates'!$A$16:$A$138,0),8)/INDEX('Inflation Rates'!$A$16:$H$138,MATCH('IRA Roth'!$H150,'Inflation Rates'!$A$16:$A$138,0)-1,8)-1,AU149)</f>
        <v>2.0000000000000018E-2</v>
      </c>
      <c r="AV150" s="372">
        <f ca="1">IFERROR(INDEX('Inflation Rates'!$A$16:$H$138,MATCH('IRA Roth'!$H150,'Inflation Rates'!$A$16:$A$138,0),6)/INDEX('Inflation Rates'!$A$16:$H$138,MATCH('IRA Roth'!$H150,'Inflation Rates'!$A$16:$A$138,0)-1,6)-1,AV149)</f>
        <v>2.0999999999999908E-2</v>
      </c>
      <c r="AW150" s="362">
        <f t="shared" ca="1" si="73"/>
        <v>2161</v>
      </c>
      <c r="AX150" s="362">
        <f t="shared" ca="1" si="73"/>
        <v>261</v>
      </c>
      <c r="AY150" s="362">
        <v>142</v>
      </c>
      <c r="AZ150" s="371">
        <f t="shared" ca="1" si="74"/>
        <v>0</v>
      </c>
      <c r="BA150" s="359">
        <f ca="1">IF(AX150&lt;'Scenario Inputs (SI)'!$D$5,$AV$2,0)</f>
        <v>0</v>
      </c>
      <c r="BB150" s="359">
        <f t="shared" ca="1" si="64"/>
        <v>0</v>
      </c>
      <c r="BC150" s="359">
        <f t="shared" ca="1" si="65"/>
        <v>0</v>
      </c>
      <c r="BD150" s="359">
        <f ca="1">IF(AZ150&lt;=0,0,IF(AX150&lt;60,0,IF(AX150=60,IF('Scenario Inputs (SI)'!$D$5&lt;=60,-AZ150*$AV$7,0),IF(AX150&lt;'Scenario Inputs (SI)'!$D$5,0,IF(AX150='Scenario Inputs (SI)'!$D$5,-$AV$7*'Scenario Calculations'!AZ150,BD149*(1+AU150))))))</f>
        <v>0</v>
      </c>
      <c r="BE150" s="359">
        <f t="shared" ca="1" si="66"/>
        <v>0</v>
      </c>
    </row>
    <row r="151" spans="6:57" x14ac:dyDescent="0.35">
      <c r="F151" s="372">
        <f ca="1">IFERROR(INDEX('Inflation Rates'!$A$16:$H$138,MATCH('Scenario Calculations'!$H151,'Inflation Rates'!$A$16:$A$138,0),8)/INDEX('Inflation Rates'!$A$16:$H$138,MATCH('Scenario Calculations'!$H151,'Inflation Rates'!$A$16:$A$138,0)-1,8)-1,F150)</f>
        <v>2.0000000000000018E-2</v>
      </c>
      <c r="G151" s="372">
        <f ca="1">IFERROR(INDEX('Inflation Rates'!$A$16:$H$138,MATCH('Scenario Calculations'!$H151,'Inflation Rates'!$A$16:$A$138,0),6)/INDEX('Inflation Rates'!$A$16:$H$138,MATCH('Scenario Calculations'!$H151,'Inflation Rates'!$A$16:$A$138,0)-1,6)-1,G150)</f>
        <v>2.0999999999999908E-2</v>
      </c>
      <c r="H151" s="362">
        <f t="shared" ca="1" si="67"/>
        <v>2162</v>
      </c>
      <c r="I151" s="362">
        <f t="shared" ca="1" si="67"/>
        <v>262</v>
      </c>
      <c r="J151" s="362">
        <v>143</v>
      </c>
      <c r="K151" s="371" t="e">
        <f t="shared" ca="1" si="68"/>
        <v>#DIV/0!</v>
      </c>
      <c r="L151" s="359" t="e">
        <f ca="1">IF(I151&lt;'Scenario Inputs (SI)'!$D$5,$B$7*((1+$G151)^(J151-1))*$B$2,0)</f>
        <v>#DIV/0!</v>
      </c>
      <c r="M151" s="359" t="e">
        <f ca="1">IF(I151&lt;'Scenario Inputs (SI)'!$D$5,$B$3*$B$7*(1+$G151)^(J151-1),0)</f>
        <v>#DIV/0!</v>
      </c>
      <c r="N151" s="359" t="e">
        <f t="shared" ca="1" si="58"/>
        <v>#DIV/0!</v>
      </c>
      <c r="O151" s="359" t="e">
        <f ca="1">IF(K151&lt;=0,0,-ABS(IF('Scenario Inputs (SI)'!$D$5&gt;'Scenario Calculations'!I151,0,IF('Scenario Inputs (SI)'!$D$5='Scenario Calculations'!I151,'Scenario Calculations'!K151*'Scenario Calculations'!$B$8,'Scenario Calculations'!O150*(1+'Scenario Calculations'!F151)))))</f>
        <v>#DIV/0!</v>
      </c>
      <c r="P151" s="359">
        <f ca="1">IF('Scenario Inputs (SI)'!$D$7="No",0,-IF(I151&lt;'Scenario Inputs (SI)'!$D$5,0,IF('Scenario Inputs (SI)'!$D$6&gt;'Scenario Calculations'!I151,INDEX(Inputs!$D$2:$R$30,29,MATCH('Scenario Calculations'!I151,Inputs!$D$2:$R$2,0)),0))*12)</f>
        <v>0</v>
      </c>
      <c r="Q151" s="359" t="e">
        <f t="shared" ca="1" si="62"/>
        <v>#DIV/0!</v>
      </c>
      <c r="S151" s="372">
        <f ca="1">IFERROR(INDEX('Inflation Rates'!$A$16:$H$138,MATCH('TSP Traditional'!$H152,'Inflation Rates'!$A$16:$A$138,0),8)/INDEX('Inflation Rates'!$A$16:$H$138,MATCH('TSP Traditional'!$H152,'Inflation Rates'!$A$16:$A$138,0)-1,8)-1,S150)</f>
        <v>2.0000000000000018E-2</v>
      </c>
      <c r="T151" s="372">
        <f ca="1">IFERROR(INDEX('Inflation Rates'!$A$16:$H$138,MATCH('TSP Traditional'!$H152,'Inflation Rates'!$A$16:$A$138,0),6)/INDEX('Inflation Rates'!$A$16:$H$138,MATCH('TSP Traditional'!$H152,'Inflation Rates'!$A$16:$A$138,0)-1,6)-1,T150)</f>
        <v>2.0999999999999908E-2</v>
      </c>
      <c r="U151" s="362">
        <f t="shared" ca="1" si="69"/>
        <v>2162</v>
      </c>
      <c r="V151" s="362">
        <f t="shared" ca="1" si="69"/>
        <v>262</v>
      </c>
      <c r="W151" s="362">
        <v>143</v>
      </c>
      <c r="X151" s="371" t="e">
        <f t="shared" ca="1" si="70"/>
        <v>#DIV/0!</v>
      </c>
      <c r="Y151" s="359" t="e">
        <f ca="1">IF(V151&lt;'Scenario Inputs (SI)'!$D$5,$B$7*((1+$G151)^(W151-1))*$T$2,0)</f>
        <v>#DIV/0!</v>
      </c>
      <c r="Z151" s="359">
        <v>0</v>
      </c>
      <c r="AA151" s="359" t="e">
        <f t="shared" ca="1" si="59"/>
        <v>#DIV/0!</v>
      </c>
      <c r="AB151" s="359" t="e">
        <f ca="1">IF(X151&lt;=0,0,-ABS(IF('Scenario Inputs (SI)'!$D$5&gt;'Scenario Calculations'!V151,0,IF('Scenario Inputs (SI)'!$D$5='Scenario Calculations'!V151,'Scenario Calculations'!X151*'Scenario Calculations'!$B$8,'Scenario Calculations'!AB150*(1+'Scenario Calculations'!S151)))))</f>
        <v>#DIV/0!</v>
      </c>
      <c r="AC151" s="359" t="e">
        <f t="shared" ca="1" si="60"/>
        <v>#DIV/0!</v>
      </c>
      <c r="AG151" s="372">
        <f>IFERROR(INDEX('Inflation Rates'!$A$16:$H$138,MATCH('IRA Traditional'!$H152,'Inflation Rates'!$A$16:$A$138,0),8)/INDEX('Inflation Rates'!$A$16:$H$138,MATCH('IRA Traditional'!$H152,'Inflation Rates'!$A$16:$A$138,0)-1,8)-1,AG150)</f>
        <v>2.0000000000000018E-2</v>
      </c>
      <c r="AH151" s="372">
        <f>IFERROR(INDEX('Inflation Rates'!$A$16:$H$138,MATCH('IRA Traditional'!$H152,'Inflation Rates'!$A$16:$A$138,0),6)/INDEX('Inflation Rates'!$A$16:$H$138,MATCH('IRA Traditional'!$H152,'Inflation Rates'!$A$16:$A$138,0)-1,6)-1,AH150)</f>
        <v>2.0999999999999908E-2</v>
      </c>
      <c r="AI151" s="362">
        <f t="shared" ca="1" si="71"/>
        <v>2162</v>
      </c>
      <c r="AJ151" s="362">
        <f t="shared" ca="1" si="71"/>
        <v>262</v>
      </c>
      <c r="AK151" s="362">
        <v>143</v>
      </c>
      <c r="AL151" s="371">
        <f t="shared" ca="1" si="72"/>
        <v>0</v>
      </c>
      <c r="AM151" s="359">
        <f ca="1">IF(AJ151&lt;'Scenario Inputs (SI)'!$D$5,$AH$2,0)</f>
        <v>0</v>
      </c>
      <c r="AN151" s="359">
        <v>0</v>
      </c>
      <c r="AO151" s="359">
        <f t="shared" ca="1" si="61"/>
        <v>0</v>
      </c>
      <c r="AP151" s="359">
        <f ca="1">IF(AL151&lt;=0,0,IF(AJ151&lt;60,0,IF(AJ151=60,IF('Scenario Inputs (SI)'!$D$5&lt;=60,-AL151*$AH$7,0),IF(AJ151&lt;'Scenario Inputs (SI)'!$D$5,0,IF(AJ151='Scenario Inputs (SI)'!$D$5,-$AH$7*'Scenario Calculations'!AL151,AP150*(1+AG151))))))</f>
        <v>0</v>
      </c>
      <c r="AQ151" s="359">
        <f t="shared" ca="1" si="63"/>
        <v>0</v>
      </c>
      <c r="AU151" s="372">
        <f ca="1">IFERROR(INDEX('Inflation Rates'!$A$16:$H$138,MATCH('IRA Roth'!$H151,'Inflation Rates'!$A$16:$A$138,0),8)/INDEX('Inflation Rates'!$A$16:$H$138,MATCH('IRA Roth'!$H151,'Inflation Rates'!$A$16:$A$138,0)-1,8)-1,AU150)</f>
        <v>2.0000000000000018E-2</v>
      </c>
      <c r="AV151" s="372">
        <f ca="1">IFERROR(INDEX('Inflation Rates'!$A$16:$H$138,MATCH('IRA Roth'!$H151,'Inflation Rates'!$A$16:$A$138,0),6)/INDEX('Inflation Rates'!$A$16:$H$138,MATCH('IRA Roth'!$H151,'Inflation Rates'!$A$16:$A$138,0)-1,6)-1,AV150)</f>
        <v>2.0999999999999908E-2</v>
      </c>
      <c r="AW151" s="362">
        <f t="shared" ca="1" si="73"/>
        <v>2162</v>
      </c>
      <c r="AX151" s="362">
        <f t="shared" ca="1" si="73"/>
        <v>262</v>
      </c>
      <c r="AY151" s="362">
        <v>143</v>
      </c>
      <c r="AZ151" s="371">
        <f t="shared" ca="1" si="74"/>
        <v>0</v>
      </c>
      <c r="BA151" s="359">
        <f ca="1">IF(AX151&lt;'Scenario Inputs (SI)'!$D$5,$AV$2,0)</f>
        <v>0</v>
      </c>
      <c r="BB151" s="359">
        <f t="shared" ca="1" si="64"/>
        <v>0</v>
      </c>
      <c r="BC151" s="359">
        <f t="shared" ca="1" si="65"/>
        <v>0</v>
      </c>
      <c r="BD151" s="359">
        <f ca="1">IF(AZ151&lt;=0,0,IF(AX151&lt;60,0,IF(AX151=60,IF('Scenario Inputs (SI)'!$D$5&lt;=60,-AZ151*$AV$7,0),IF(AX151&lt;'Scenario Inputs (SI)'!$D$5,0,IF(AX151='Scenario Inputs (SI)'!$D$5,-$AV$7*'Scenario Calculations'!AZ151,BD150*(1+AU151))))))</f>
        <v>0</v>
      </c>
      <c r="BE151" s="359">
        <f t="shared" ca="1" si="66"/>
        <v>0</v>
      </c>
    </row>
    <row r="152" spans="6:57" x14ac:dyDescent="0.35">
      <c r="F152" s="372">
        <f ca="1">IFERROR(INDEX('Inflation Rates'!$A$16:$H$138,MATCH('Scenario Calculations'!$H152,'Inflation Rates'!$A$16:$A$138,0),8)/INDEX('Inflation Rates'!$A$16:$H$138,MATCH('Scenario Calculations'!$H152,'Inflation Rates'!$A$16:$A$138,0)-1,8)-1,F151)</f>
        <v>2.0000000000000018E-2</v>
      </c>
      <c r="G152" s="372">
        <f ca="1">IFERROR(INDEX('Inflation Rates'!$A$16:$H$138,MATCH('Scenario Calculations'!$H152,'Inflation Rates'!$A$16:$A$138,0),6)/INDEX('Inflation Rates'!$A$16:$H$138,MATCH('Scenario Calculations'!$H152,'Inflation Rates'!$A$16:$A$138,0)-1,6)-1,G151)</f>
        <v>2.0999999999999908E-2</v>
      </c>
      <c r="H152" s="362">
        <f t="shared" ca="1" si="67"/>
        <v>2163</v>
      </c>
      <c r="I152" s="362">
        <f t="shared" ca="1" si="67"/>
        <v>263</v>
      </c>
      <c r="J152" s="362">
        <v>144</v>
      </c>
      <c r="K152" s="371" t="e">
        <f t="shared" ca="1" si="68"/>
        <v>#DIV/0!</v>
      </c>
      <c r="L152" s="359" t="e">
        <f ca="1">IF(I152&lt;'Scenario Inputs (SI)'!$D$5,$B$7*((1+$G152)^(J152-1))*$B$2,0)</f>
        <v>#DIV/0!</v>
      </c>
      <c r="M152" s="359" t="e">
        <f ca="1">IF(I152&lt;'Scenario Inputs (SI)'!$D$5,$B$3*$B$7*(1+$G152)^(J152-1),0)</f>
        <v>#DIV/0!</v>
      </c>
      <c r="N152" s="359" t="e">
        <f t="shared" ca="1" si="58"/>
        <v>#DIV/0!</v>
      </c>
      <c r="O152" s="359" t="e">
        <f ca="1">IF(K152&lt;=0,0,-ABS(IF('Scenario Inputs (SI)'!$D$5&gt;'Scenario Calculations'!I152,0,IF('Scenario Inputs (SI)'!$D$5='Scenario Calculations'!I152,'Scenario Calculations'!K152*'Scenario Calculations'!$B$8,'Scenario Calculations'!O151*(1+'Scenario Calculations'!F152)))))</f>
        <v>#DIV/0!</v>
      </c>
      <c r="P152" s="359">
        <f ca="1">IF('Scenario Inputs (SI)'!$D$7="No",0,-IF(I152&lt;'Scenario Inputs (SI)'!$D$5,0,IF('Scenario Inputs (SI)'!$D$6&gt;'Scenario Calculations'!I152,INDEX(Inputs!$D$2:$R$30,29,MATCH('Scenario Calculations'!I152,Inputs!$D$2:$R$2,0)),0))*12)</f>
        <v>0</v>
      </c>
      <c r="Q152" s="359" t="e">
        <f t="shared" ca="1" si="62"/>
        <v>#DIV/0!</v>
      </c>
      <c r="S152" s="372">
        <f ca="1">IFERROR(INDEX('Inflation Rates'!$A$16:$H$138,MATCH('TSP Traditional'!$H153,'Inflation Rates'!$A$16:$A$138,0),8)/INDEX('Inflation Rates'!$A$16:$H$138,MATCH('TSP Traditional'!$H153,'Inflation Rates'!$A$16:$A$138,0)-1,8)-1,S151)</f>
        <v>2.0000000000000018E-2</v>
      </c>
      <c r="T152" s="372">
        <f ca="1">IFERROR(INDEX('Inflation Rates'!$A$16:$H$138,MATCH('TSP Traditional'!$H153,'Inflation Rates'!$A$16:$A$138,0),6)/INDEX('Inflation Rates'!$A$16:$H$138,MATCH('TSP Traditional'!$H153,'Inflation Rates'!$A$16:$A$138,0)-1,6)-1,T151)</f>
        <v>2.0999999999999908E-2</v>
      </c>
      <c r="U152" s="362">
        <f t="shared" ca="1" si="69"/>
        <v>2163</v>
      </c>
      <c r="V152" s="362">
        <f t="shared" ca="1" si="69"/>
        <v>263</v>
      </c>
      <c r="W152" s="362">
        <v>144</v>
      </c>
      <c r="X152" s="371" t="e">
        <f t="shared" ca="1" si="70"/>
        <v>#DIV/0!</v>
      </c>
      <c r="Y152" s="359" t="e">
        <f ca="1">IF(V152&lt;'Scenario Inputs (SI)'!$D$5,$B$7*((1+$G152)^(W152-1))*$T$2,0)</f>
        <v>#DIV/0!</v>
      </c>
      <c r="Z152" s="359">
        <v>0</v>
      </c>
      <c r="AA152" s="359" t="e">
        <f t="shared" ca="1" si="59"/>
        <v>#DIV/0!</v>
      </c>
      <c r="AB152" s="359" t="e">
        <f ca="1">IF(X152&lt;=0,0,-ABS(IF('Scenario Inputs (SI)'!$D$5&gt;'Scenario Calculations'!V152,0,IF('Scenario Inputs (SI)'!$D$5='Scenario Calculations'!V152,'Scenario Calculations'!X152*'Scenario Calculations'!$B$8,'Scenario Calculations'!AB151*(1+'Scenario Calculations'!S152)))))</f>
        <v>#DIV/0!</v>
      </c>
      <c r="AC152" s="359" t="e">
        <f t="shared" ca="1" si="60"/>
        <v>#DIV/0!</v>
      </c>
      <c r="AG152" s="372">
        <f>IFERROR(INDEX('Inflation Rates'!$A$16:$H$138,MATCH('IRA Traditional'!$H153,'Inflation Rates'!$A$16:$A$138,0),8)/INDEX('Inflation Rates'!$A$16:$H$138,MATCH('IRA Traditional'!$H153,'Inflation Rates'!$A$16:$A$138,0)-1,8)-1,AG151)</f>
        <v>2.0000000000000018E-2</v>
      </c>
      <c r="AH152" s="372">
        <f>IFERROR(INDEX('Inflation Rates'!$A$16:$H$138,MATCH('IRA Traditional'!$H153,'Inflation Rates'!$A$16:$A$138,0),6)/INDEX('Inflation Rates'!$A$16:$H$138,MATCH('IRA Traditional'!$H153,'Inflation Rates'!$A$16:$A$138,0)-1,6)-1,AH151)</f>
        <v>2.0999999999999908E-2</v>
      </c>
      <c r="AI152" s="362">
        <f t="shared" ca="1" si="71"/>
        <v>2163</v>
      </c>
      <c r="AJ152" s="362">
        <f t="shared" ca="1" si="71"/>
        <v>263</v>
      </c>
      <c r="AK152" s="362">
        <v>144</v>
      </c>
      <c r="AL152" s="371">
        <f t="shared" ca="1" si="72"/>
        <v>0</v>
      </c>
      <c r="AM152" s="359">
        <f ca="1">IF(AJ152&lt;'Scenario Inputs (SI)'!$D$5,$AH$2,0)</f>
        <v>0</v>
      </c>
      <c r="AN152" s="359">
        <v>0</v>
      </c>
      <c r="AO152" s="359">
        <f t="shared" ca="1" si="61"/>
        <v>0</v>
      </c>
      <c r="AP152" s="359">
        <f ca="1">IF(AL152&lt;=0,0,IF(AJ152&lt;60,0,IF(AJ152=60,IF('Scenario Inputs (SI)'!$D$5&lt;=60,-AL152*$AH$7,0),IF(AJ152&lt;'Scenario Inputs (SI)'!$D$5,0,IF(AJ152='Scenario Inputs (SI)'!$D$5,-$AH$7*'Scenario Calculations'!AL152,AP151*(1+AG152))))))</f>
        <v>0</v>
      </c>
      <c r="AQ152" s="359">
        <f t="shared" ca="1" si="63"/>
        <v>0</v>
      </c>
      <c r="AU152" s="372">
        <f ca="1">IFERROR(INDEX('Inflation Rates'!$A$16:$H$138,MATCH('IRA Roth'!$H152,'Inflation Rates'!$A$16:$A$138,0),8)/INDEX('Inflation Rates'!$A$16:$H$138,MATCH('IRA Roth'!$H152,'Inflation Rates'!$A$16:$A$138,0)-1,8)-1,AU151)</f>
        <v>2.0000000000000018E-2</v>
      </c>
      <c r="AV152" s="372">
        <f ca="1">IFERROR(INDEX('Inflation Rates'!$A$16:$H$138,MATCH('IRA Roth'!$H152,'Inflation Rates'!$A$16:$A$138,0),6)/INDEX('Inflation Rates'!$A$16:$H$138,MATCH('IRA Roth'!$H152,'Inflation Rates'!$A$16:$A$138,0)-1,6)-1,AV151)</f>
        <v>2.0999999999999908E-2</v>
      </c>
      <c r="AW152" s="362">
        <f t="shared" ca="1" si="73"/>
        <v>2163</v>
      </c>
      <c r="AX152" s="362">
        <f t="shared" ca="1" si="73"/>
        <v>263</v>
      </c>
      <c r="AY152" s="362">
        <v>144</v>
      </c>
      <c r="AZ152" s="371">
        <f t="shared" ca="1" si="74"/>
        <v>0</v>
      </c>
      <c r="BA152" s="359">
        <f ca="1">IF(AX152&lt;'Scenario Inputs (SI)'!$D$5,$AV$2,0)</f>
        <v>0</v>
      </c>
      <c r="BB152" s="359">
        <f t="shared" ca="1" si="64"/>
        <v>0</v>
      </c>
      <c r="BC152" s="359">
        <f t="shared" ca="1" si="65"/>
        <v>0</v>
      </c>
      <c r="BD152" s="359">
        <f ca="1">IF(AZ152&lt;=0,0,IF(AX152&lt;60,0,IF(AX152=60,IF('Scenario Inputs (SI)'!$D$5&lt;=60,-AZ152*$AV$7,0),IF(AX152&lt;'Scenario Inputs (SI)'!$D$5,0,IF(AX152='Scenario Inputs (SI)'!$D$5,-$AV$7*'Scenario Calculations'!AZ152,BD151*(1+AU152))))))</f>
        <v>0</v>
      </c>
      <c r="BE152" s="359">
        <f t="shared" ca="1" si="66"/>
        <v>0</v>
      </c>
    </row>
    <row r="153" spans="6:57" x14ac:dyDescent="0.35">
      <c r="F153" s="372">
        <f ca="1">IFERROR(INDEX('Inflation Rates'!$A$16:$H$138,MATCH('Scenario Calculations'!$H153,'Inflation Rates'!$A$16:$A$138,0),8)/INDEX('Inflation Rates'!$A$16:$H$138,MATCH('Scenario Calculations'!$H153,'Inflation Rates'!$A$16:$A$138,0)-1,8)-1,F152)</f>
        <v>2.0000000000000018E-2</v>
      </c>
      <c r="G153" s="372">
        <f ca="1">IFERROR(INDEX('Inflation Rates'!$A$16:$H$138,MATCH('Scenario Calculations'!$H153,'Inflation Rates'!$A$16:$A$138,0),6)/INDEX('Inflation Rates'!$A$16:$H$138,MATCH('Scenario Calculations'!$H153,'Inflation Rates'!$A$16:$A$138,0)-1,6)-1,G152)</f>
        <v>2.0999999999999908E-2</v>
      </c>
      <c r="H153" s="362">
        <f t="shared" ca="1" si="67"/>
        <v>2164</v>
      </c>
      <c r="I153" s="362">
        <f t="shared" ca="1" si="67"/>
        <v>264</v>
      </c>
      <c r="J153" s="362">
        <v>145</v>
      </c>
      <c r="K153" s="371" t="e">
        <f t="shared" ca="1" si="68"/>
        <v>#DIV/0!</v>
      </c>
      <c r="L153" s="359" t="e">
        <f ca="1">IF(I153&lt;'Scenario Inputs (SI)'!$D$5,$B$7*((1+$G153)^(J153-1))*$B$2,0)</f>
        <v>#DIV/0!</v>
      </c>
      <c r="M153" s="359" t="e">
        <f ca="1">IF(I153&lt;'Scenario Inputs (SI)'!$D$5,$B$3*$B$7*(1+$G153)^(J153-1),0)</f>
        <v>#DIV/0!</v>
      </c>
      <c r="N153" s="359" t="e">
        <f t="shared" ca="1" si="58"/>
        <v>#DIV/0!</v>
      </c>
      <c r="O153" s="359" t="e">
        <f ca="1">IF(K153&lt;=0,0,-ABS(IF('Scenario Inputs (SI)'!$D$5&gt;'Scenario Calculations'!I153,0,IF('Scenario Inputs (SI)'!$D$5='Scenario Calculations'!I153,'Scenario Calculations'!K153*'Scenario Calculations'!$B$8,'Scenario Calculations'!O152*(1+'Scenario Calculations'!F153)))))</f>
        <v>#DIV/0!</v>
      </c>
      <c r="P153" s="359">
        <f ca="1">IF('Scenario Inputs (SI)'!$D$7="No",0,-IF(I153&lt;'Scenario Inputs (SI)'!$D$5,0,IF('Scenario Inputs (SI)'!$D$6&gt;'Scenario Calculations'!I153,INDEX(Inputs!$D$2:$R$30,29,MATCH('Scenario Calculations'!I153,Inputs!$D$2:$R$2,0)),0))*12)</f>
        <v>0</v>
      </c>
      <c r="Q153" s="359" t="e">
        <f t="shared" ca="1" si="62"/>
        <v>#DIV/0!</v>
      </c>
      <c r="S153" s="372">
        <f ca="1">IFERROR(INDEX('Inflation Rates'!$A$16:$H$138,MATCH('TSP Traditional'!$H154,'Inflation Rates'!$A$16:$A$138,0),8)/INDEX('Inflation Rates'!$A$16:$H$138,MATCH('TSP Traditional'!$H154,'Inflation Rates'!$A$16:$A$138,0)-1,8)-1,S152)</f>
        <v>2.0000000000000018E-2</v>
      </c>
      <c r="T153" s="372">
        <f ca="1">IFERROR(INDEX('Inflation Rates'!$A$16:$H$138,MATCH('TSP Traditional'!$H154,'Inflation Rates'!$A$16:$A$138,0),6)/INDEX('Inflation Rates'!$A$16:$H$138,MATCH('TSP Traditional'!$H154,'Inflation Rates'!$A$16:$A$138,0)-1,6)-1,T152)</f>
        <v>2.0999999999999908E-2</v>
      </c>
      <c r="U153" s="362">
        <f t="shared" ca="1" si="69"/>
        <v>2164</v>
      </c>
      <c r="V153" s="362">
        <f t="shared" ca="1" si="69"/>
        <v>264</v>
      </c>
      <c r="W153" s="362">
        <v>145</v>
      </c>
      <c r="X153" s="371" t="e">
        <f t="shared" ca="1" si="70"/>
        <v>#DIV/0!</v>
      </c>
      <c r="Y153" s="359" t="e">
        <f ca="1">IF(V153&lt;'Scenario Inputs (SI)'!$D$5,$B$7*((1+$G153)^(W153-1))*$T$2,0)</f>
        <v>#DIV/0!</v>
      </c>
      <c r="Z153" s="359">
        <v>0</v>
      </c>
      <c r="AA153" s="359" t="e">
        <f t="shared" ca="1" si="59"/>
        <v>#DIV/0!</v>
      </c>
      <c r="AB153" s="359" t="e">
        <f ca="1">IF(X153&lt;=0,0,-ABS(IF('Scenario Inputs (SI)'!$D$5&gt;'Scenario Calculations'!V153,0,IF('Scenario Inputs (SI)'!$D$5='Scenario Calculations'!V153,'Scenario Calculations'!X153*'Scenario Calculations'!$B$8,'Scenario Calculations'!AB152*(1+'Scenario Calculations'!S153)))))</f>
        <v>#DIV/0!</v>
      </c>
      <c r="AC153" s="359" t="e">
        <f t="shared" ca="1" si="60"/>
        <v>#DIV/0!</v>
      </c>
      <c r="AG153" s="372">
        <f>IFERROR(INDEX('Inflation Rates'!$A$16:$H$138,MATCH('IRA Traditional'!$H154,'Inflation Rates'!$A$16:$A$138,0),8)/INDEX('Inflation Rates'!$A$16:$H$138,MATCH('IRA Traditional'!$H154,'Inflation Rates'!$A$16:$A$138,0)-1,8)-1,AG152)</f>
        <v>2.0000000000000018E-2</v>
      </c>
      <c r="AH153" s="372">
        <f>IFERROR(INDEX('Inflation Rates'!$A$16:$H$138,MATCH('IRA Traditional'!$H154,'Inflation Rates'!$A$16:$A$138,0),6)/INDEX('Inflation Rates'!$A$16:$H$138,MATCH('IRA Traditional'!$H154,'Inflation Rates'!$A$16:$A$138,0)-1,6)-1,AH152)</f>
        <v>2.0999999999999908E-2</v>
      </c>
      <c r="AI153" s="362">
        <f t="shared" ca="1" si="71"/>
        <v>2164</v>
      </c>
      <c r="AJ153" s="362">
        <f t="shared" ca="1" si="71"/>
        <v>264</v>
      </c>
      <c r="AK153" s="362">
        <v>145</v>
      </c>
      <c r="AL153" s="371">
        <f t="shared" ca="1" si="72"/>
        <v>0</v>
      </c>
      <c r="AM153" s="359">
        <f ca="1">IF(AJ153&lt;'Scenario Inputs (SI)'!$D$5,$AH$2,0)</f>
        <v>0</v>
      </c>
      <c r="AN153" s="359">
        <v>0</v>
      </c>
      <c r="AO153" s="359">
        <f t="shared" ca="1" si="61"/>
        <v>0</v>
      </c>
      <c r="AP153" s="359">
        <f ca="1">IF(AL153&lt;=0,0,IF(AJ153&lt;60,0,IF(AJ153=60,IF('Scenario Inputs (SI)'!$D$5&lt;=60,-AL153*$AH$7,0),IF(AJ153&lt;'Scenario Inputs (SI)'!$D$5,0,IF(AJ153='Scenario Inputs (SI)'!$D$5,-$AH$7*'Scenario Calculations'!AL153,AP152*(1+AG153))))))</f>
        <v>0</v>
      </c>
      <c r="AQ153" s="359">
        <f t="shared" ca="1" si="63"/>
        <v>0</v>
      </c>
      <c r="AU153" s="372">
        <f ca="1">IFERROR(INDEX('Inflation Rates'!$A$16:$H$138,MATCH('IRA Roth'!$H153,'Inflation Rates'!$A$16:$A$138,0),8)/INDEX('Inflation Rates'!$A$16:$H$138,MATCH('IRA Roth'!$H153,'Inflation Rates'!$A$16:$A$138,0)-1,8)-1,AU152)</f>
        <v>2.0000000000000018E-2</v>
      </c>
      <c r="AV153" s="372">
        <f ca="1">IFERROR(INDEX('Inflation Rates'!$A$16:$H$138,MATCH('IRA Roth'!$H153,'Inflation Rates'!$A$16:$A$138,0),6)/INDEX('Inflation Rates'!$A$16:$H$138,MATCH('IRA Roth'!$H153,'Inflation Rates'!$A$16:$A$138,0)-1,6)-1,AV152)</f>
        <v>2.0999999999999908E-2</v>
      </c>
      <c r="AW153" s="362">
        <f t="shared" ca="1" si="73"/>
        <v>2164</v>
      </c>
      <c r="AX153" s="362">
        <f t="shared" ca="1" si="73"/>
        <v>264</v>
      </c>
      <c r="AY153" s="362">
        <v>145</v>
      </c>
      <c r="AZ153" s="371">
        <f t="shared" ca="1" si="74"/>
        <v>0</v>
      </c>
      <c r="BA153" s="359">
        <f ca="1">IF(AX153&lt;'Scenario Inputs (SI)'!$D$5,$AV$2,0)</f>
        <v>0</v>
      </c>
      <c r="BB153" s="359">
        <f t="shared" ca="1" si="64"/>
        <v>0</v>
      </c>
      <c r="BC153" s="359">
        <f t="shared" ca="1" si="65"/>
        <v>0</v>
      </c>
      <c r="BD153" s="359">
        <f ca="1">IF(AZ153&lt;=0,0,IF(AX153&lt;60,0,IF(AX153=60,IF('Scenario Inputs (SI)'!$D$5&lt;=60,-AZ153*$AV$7,0),IF(AX153&lt;'Scenario Inputs (SI)'!$D$5,0,IF(AX153='Scenario Inputs (SI)'!$D$5,-$AV$7*'Scenario Calculations'!AZ153,BD152*(1+AU153))))))</f>
        <v>0</v>
      </c>
      <c r="BE153" s="359">
        <f t="shared" ca="1" si="66"/>
        <v>0</v>
      </c>
    </row>
    <row r="154" spans="6:57" x14ac:dyDescent="0.35">
      <c r="F154" s="372">
        <f ca="1">IFERROR(INDEX('Inflation Rates'!$A$16:$H$138,MATCH('Scenario Calculations'!$H154,'Inflation Rates'!$A$16:$A$138,0),8)/INDEX('Inflation Rates'!$A$16:$H$138,MATCH('Scenario Calculations'!$H154,'Inflation Rates'!$A$16:$A$138,0)-1,8)-1,F153)</f>
        <v>2.0000000000000018E-2</v>
      </c>
      <c r="G154" s="372">
        <f ca="1">IFERROR(INDEX('Inflation Rates'!$A$16:$H$138,MATCH('Scenario Calculations'!$H154,'Inflation Rates'!$A$16:$A$138,0),6)/INDEX('Inflation Rates'!$A$16:$H$138,MATCH('Scenario Calculations'!$H154,'Inflation Rates'!$A$16:$A$138,0)-1,6)-1,G153)</f>
        <v>2.0999999999999908E-2</v>
      </c>
      <c r="H154" s="362">
        <f t="shared" ca="1" si="67"/>
        <v>2165</v>
      </c>
      <c r="I154" s="362">
        <f t="shared" ca="1" si="67"/>
        <v>265</v>
      </c>
      <c r="J154" s="362">
        <v>146</v>
      </c>
      <c r="K154" s="371" t="e">
        <f t="shared" ca="1" si="68"/>
        <v>#DIV/0!</v>
      </c>
      <c r="L154" s="359" t="e">
        <f ca="1">IF(I154&lt;'Scenario Inputs (SI)'!$D$5,$B$7*((1+$G154)^(J154-1))*$B$2,0)</f>
        <v>#DIV/0!</v>
      </c>
      <c r="M154" s="359" t="e">
        <f ca="1">IF(I154&lt;'Scenario Inputs (SI)'!$D$5,$B$3*$B$7*(1+$G154)^(J154-1),0)</f>
        <v>#DIV/0!</v>
      </c>
      <c r="N154" s="359" t="e">
        <f t="shared" ca="1" si="58"/>
        <v>#DIV/0!</v>
      </c>
      <c r="O154" s="359" t="e">
        <f ca="1">IF(K154&lt;=0,0,-ABS(IF('Scenario Inputs (SI)'!$D$5&gt;'Scenario Calculations'!I154,0,IF('Scenario Inputs (SI)'!$D$5='Scenario Calculations'!I154,'Scenario Calculations'!K154*'Scenario Calculations'!$B$8,'Scenario Calculations'!O153*(1+'Scenario Calculations'!F154)))))</f>
        <v>#DIV/0!</v>
      </c>
      <c r="P154" s="359">
        <f ca="1">IF('Scenario Inputs (SI)'!$D$7="No",0,-IF(I154&lt;'Scenario Inputs (SI)'!$D$5,0,IF('Scenario Inputs (SI)'!$D$6&gt;'Scenario Calculations'!I154,INDEX(Inputs!$D$2:$R$30,29,MATCH('Scenario Calculations'!I154,Inputs!$D$2:$R$2,0)),0))*12)</f>
        <v>0</v>
      </c>
      <c r="Q154" s="359" t="e">
        <f t="shared" ca="1" si="62"/>
        <v>#DIV/0!</v>
      </c>
      <c r="S154" s="372">
        <f ca="1">IFERROR(INDEX('Inflation Rates'!$A$16:$H$138,MATCH('TSP Traditional'!$H155,'Inflation Rates'!$A$16:$A$138,0),8)/INDEX('Inflation Rates'!$A$16:$H$138,MATCH('TSP Traditional'!$H155,'Inflation Rates'!$A$16:$A$138,0)-1,8)-1,S153)</f>
        <v>2.0000000000000018E-2</v>
      </c>
      <c r="T154" s="372">
        <f ca="1">IFERROR(INDEX('Inflation Rates'!$A$16:$H$138,MATCH('TSP Traditional'!$H155,'Inflation Rates'!$A$16:$A$138,0),6)/INDEX('Inflation Rates'!$A$16:$H$138,MATCH('TSP Traditional'!$H155,'Inflation Rates'!$A$16:$A$138,0)-1,6)-1,T153)</f>
        <v>2.0999999999999908E-2</v>
      </c>
      <c r="U154" s="362">
        <f t="shared" ca="1" si="69"/>
        <v>2165</v>
      </c>
      <c r="V154" s="362">
        <f t="shared" ca="1" si="69"/>
        <v>265</v>
      </c>
      <c r="W154" s="362">
        <v>146</v>
      </c>
      <c r="X154" s="371" t="e">
        <f t="shared" ca="1" si="70"/>
        <v>#DIV/0!</v>
      </c>
      <c r="Y154" s="359" t="e">
        <f ca="1">IF(V154&lt;'Scenario Inputs (SI)'!$D$5,$B$7*((1+$G154)^(W154-1))*$T$2,0)</f>
        <v>#DIV/0!</v>
      </c>
      <c r="Z154" s="359">
        <v>0</v>
      </c>
      <c r="AA154" s="359" t="e">
        <f t="shared" ca="1" si="59"/>
        <v>#DIV/0!</v>
      </c>
      <c r="AB154" s="359" t="e">
        <f ca="1">IF(X154&lt;=0,0,-ABS(IF('Scenario Inputs (SI)'!$D$5&gt;'Scenario Calculations'!V154,0,IF('Scenario Inputs (SI)'!$D$5='Scenario Calculations'!V154,'Scenario Calculations'!X154*'Scenario Calculations'!$B$8,'Scenario Calculations'!AB153*(1+'Scenario Calculations'!S154)))))</f>
        <v>#DIV/0!</v>
      </c>
      <c r="AC154" s="359" t="e">
        <f t="shared" ca="1" si="60"/>
        <v>#DIV/0!</v>
      </c>
      <c r="AG154" s="372">
        <f>IFERROR(INDEX('Inflation Rates'!$A$16:$H$138,MATCH('IRA Traditional'!$H155,'Inflation Rates'!$A$16:$A$138,0),8)/INDEX('Inflation Rates'!$A$16:$H$138,MATCH('IRA Traditional'!$H155,'Inflation Rates'!$A$16:$A$138,0)-1,8)-1,AG153)</f>
        <v>2.0000000000000018E-2</v>
      </c>
      <c r="AH154" s="372">
        <f>IFERROR(INDEX('Inflation Rates'!$A$16:$H$138,MATCH('IRA Traditional'!$H155,'Inflation Rates'!$A$16:$A$138,0),6)/INDEX('Inflation Rates'!$A$16:$H$138,MATCH('IRA Traditional'!$H155,'Inflation Rates'!$A$16:$A$138,0)-1,6)-1,AH153)</f>
        <v>2.0999999999999908E-2</v>
      </c>
      <c r="AI154" s="362">
        <f t="shared" ca="1" si="71"/>
        <v>2165</v>
      </c>
      <c r="AJ154" s="362">
        <f t="shared" ca="1" si="71"/>
        <v>265</v>
      </c>
      <c r="AK154" s="362">
        <v>146</v>
      </c>
      <c r="AL154" s="371">
        <f t="shared" ca="1" si="72"/>
        <v>0</v>
      </c>
      <c r="AM154" s="359">
        <f ca="1">IF(AJ154&lt;'Scenario Inputs (SI)'!$D$5,$AH$2,0)</f>
        <v>0</v>
      </c>
      <c r="AN154" s="359">
        <v>0</v>
      </c>
      <c r="AO154" s="359">
        <f t="shared" ca="1" si="61"/>
        <v>0</v>
      </c>
      <c r="AP154" s="359">
        <f ca="1">IF(AL154&lt;=0,0,IF(AJ154&lt;60,0,IF(AJ154=60,IF('Scenario Inputs (SI)'!$D$5&lt;=60,-AL154*$AH$7,0),IF(AJ154&lt;'Scenario Inputs (SI)'!$D$5,0,IF(AJ154='Scenario Inputs (SI)'!$D$5,-$AH$7*'Scenario Calculations'!AL154,AP153*(1+AG154))))))</f>
        <v>0</v>
      </c>
      <c r="AQ154" s="359">
        <f t="shared" ca="1" si="63"/>
        <v>0</v>
      </c>
      <c r="AU154" s="372">
        <f ca="1">IFERROR(INDEX('Inflation Rates'!$A$16:$H$138,MATCH('IRA Roth'!$H154,'Inflation Rates'!$A$16:$A$138,0),8)/INDEX('Inflation Rates'!$A$16:$H$138,MATCH('IRA Roth'!$H154,'Inflation Rates'!$A$16:$A$138,0)-1,8)-1,AU153)</f>
        <v>2.0000000000000018E-2</v>
      </c>
      <c r="AV154" s="372">
        <f ca="1">IFERROR(INDEX('Inflation Rates'!$A$16:$H$138,MATCH('IRA Roth'!$H154,'Inflation Rates'!$A$16:$A$138,0),6)/INDEX('Inflation Rates'!$A$16:$H$138,MATCH('IRA Roth'!$H154,'Inflation Rates'!$A$16:$A$138,0)-1,6)-1,AV153)</f>
        <v>2.0999999999999908E-2</v>
      </c>
      <c r="AW154" s="362">
        <f t="shared" ca="1" si="73"/>
        <v>2165</v>
      </c>
      <c r="AX154" s="362">
        <f t="shared" ca="1" si="73"/>
        <v>265</v>
      </c>
      <c r="AY154" s="362">
        <v>146</v>
      </c>
      <c r="AZ154" s="371">
        <f t="shared" ca="1" si="74"/>
        <v>0</v>
      </c>
      <c r="BA154" s="359">
        <f ca="1">IF(AX154&lt;'Scenario Inputs (SI)'!$D$5,$AV$2,0)</f>
        <v>0</v>
      </c>
      <c r="BB154" s="359">
        <f t="shared" ca="1" si="64"/>
        <v>0</v>
      </c>
      <c r="BC154" s="359">
        <f t="shared" ca="1" si="65"/>
        <v>0</v>
      </c>
      <c r="BD154" s="359">
        <f ca="1">IF(AZ154&lt;=0,0,IF(AX154&lt;60,0,IF(AX154=60,IF('Scenario Inputs (SI)'!$D$5&lt;=60,-AZ154*$AV$7,0),IF(AX154&lt;'Scenario Inputs (SI)'!$D$5,0,IF(AX154='Scenario Inputs (SI)'!$D$5,-$AV$7*'Scenario Calculations'!AZ154,BD153*(1+AU154))))))</f>
        <v>0</v>
      </c>
      <c r="BE154" s="359">
        <f t="shared" ca="1" si="66"/>
        <v>0</v>
      </c>
    </row>
    <row r="155" spans="6:57" x14ac:dyDescent="0.35">
      <c r="F155" s="372">
        <f ca="1">IFERROR(INDEX('Inflation Rates'!$A$16:$H$138,MATCH('Scenario Calculations'!$H155,'Inflation Rates'!$A$16:$A$138,0),8)/INDEX('Inflation Rates'!$A$16:$H$138,MATCH('Scenario Calculations'!$H155,'Inflation Rates'!$A$16:$A$138,0)-1,8)-1,F154)</f>
        <v>2.0000000000000018E-2</v>
      </c>
      <c r="G155" s="372">
        <f ca="1">IFERROR(INDEX('Inflation Rates'!$A$16:$H$138,MATCH('Scenario Calculations'!$H155,'Inflation Rates'!$A$16:$A$138,0),6)/INDEX('Inflation Rates'!$A$16:$H$138,MATCH('Scenario Calculations'!$H155,'Inflation Rates'!$A$16:$A$138,0)-1,6)-1,G154)</f>
        <v>2.0999999999999908E-2</v>
      </c>
      <c r="H155" s="362">
        <f t="shared" ref="H155:I170" ca="1" si="75">H154+1</f>
        <v>2166</v>
      </c>
      <c r="I155" s="362">
        <f t="shared" ca="1" si="75"/>
        <v>266</v>
      </c>
      <c r="J155" s="362">
        <v>147</v>
      </c>
      <c r="K155" s="371" t="e">
        <f t="shared" ca="1" si="68"/>
        <v>#DIV/0!</v>
      </c>
      <c r="L155" s="359" t="e">
        <f ca="1">IF(I155&lt;'Scenario Inputs (SI)'!$D$5,$B$7*((1+$G155)^(J155-1))*$B$2,0)</f>
        <v>#DIV/0!</v>
      </c>
      <c r="M155" s="359" t="e">
        <f ca="1">IF(I155&lt;'Scenario Inputs (SI)'!$D$5,$B$3*$B$7*(1+$G155)^(J155-1),0)</f>
        <v>#DIV/0!</v>
      </c>
      <c r="N155" s="359" t="e">
        <f t="shared" ca="1" si="58"/>
        <v>#DIV/0!</v>
      </c>
      <c r="O155" s="359" t="e">
        <f ca="1">IF(K155&lt;=0,0,-ABS(IF('Scenario Inputs (SI)'!$D$5&gt;'Scenario Calculations'!I155,0,IF('Scenario Inputs (SI)'!$D$5='Scenario Calculations'!I155,'Scenario Calculations'!K155*'Scenario Calculations'!$B$8,'Scenario Calculations'!O154*(1+'Scenario Calculations'!F155)))))</f>
        <v>#DIV/0!</v>
      </c>
      <c r="P155" s="359">
        <f ca="1">IF('Scenario Inputs (SI)'!$D$7="No",0,-IF(I155&lt;'Scenario Inputs (SI)'!$D$5,0,IF('Scenario Inputs (SI)'!$D$6&gt;'Scenario Calculations'!I155,INDEX(Inputs!$D$2:$R$30,29,MATCH('Scenario Calculations'!I155,Inputs!$D$2:$R$2,0)),0))*12)</f>
        <v>0</v>
      </c>
      <c r="Q155" s="359" t="e">
        <f t="shared" ca="1" si="62"/>
        <v>#DIV/0!</v>
      </c>
      <c r="S155" s="372">
        <f ca="1">IFERROR(INDEX('Inflation Rates'!$A$16:$H$138,MATCH('TSP Traditional'!$H156,'Inflation Rates'!$A$16:$A$138,0),8)/INDEX('Inflation Rates'!$A$16:$H$138,MATCH('TSP Traditional'!$H156,'Inflation Rates'!$A$16:$A$138,0)-1,8)-1,S154)</f>
        <v>2.0000000000000018E-2</v>
      </c>
      <c r="T155" s="372">
        <f ca="1">IFERROR(INDEX('Inflation Rates'!$A$16:$H$138,MATCH('TSP Traditional'!$H156,'Inflation Rates'!$A$16:$A$138,0),6)/INDEX('Inflation Rates'!$A$16:$H$138,MATCH('TSP Traditional'!$H156,'Inflation Rates'!$A$16:$A$138,0)-1,6)-1,T154)</f>
        <v>2.0999999999999908E-2</v>
      </c>
      <c r="U155" s="362">
        <f t="shared" ref="U155:V170" ca="1" si="76">U154+1</f>
        <v>2166</v>
      </c>
      <c r="V155" s="362">
        <f t="shared" ca="1" si="76"/>
        <v>266</v>
      </c>
      <c r="W155" s="362">
        <v>147</v>
      </c>
      <c r="X155" s="371" t="e">
        <f t="shared" ca="1" si="70"/>
        <v>#DIV/0!</v>
      </c>
      <c r="Y155" s="359" t="e">
        <f ca="1">IF(V155&lt;'Scenario Inputs (SI)'!$D$5,$B$7*((1+$G155)^(W155-1))*$T$2,0)</f>
        <v>#DIV/0!</v>
      </c>
      <c r="Z155" s="359">
        <v>0</v>
      </c>
      <c r="AA155" s="359" t="e">
        <f t="shared" ca="1" si="59"/>
        <v>#DIV/0!</v>
      </c>
      <c r="AB155" s="359" t="e">
        <f ca="1">IF(X155&lt;=0,0,-ABS(IF('Scenario Inputs (SI)'!$D$5&gt;'Scenario Calculations'!V155,0,IF('Scenario Inputs (SI)'!$D$5='Scenario Calculations'!V155,'Scenario Calculations'!X155*'Scenario Calculations'!$B$8,'Scenario Calculations'!AB154*(1+'Scenario Calculations'!S155)))))</f>
        <v>#DIV/0!</v>
      </c>
      <c r="AC155" s="359" t="e">
        <f t="shared" ca="1" si="60"/>
        <v>#DIV/0!</v>
      </c>
      <c r="AG155" s="372">
        <f>IFERROR(INDEX('Inflation Rates'!$A$16:$H$138,MATCH('IRA Traditional'!$H156,'Inflation Rates'!$A$16:$A$138,0),8)/INDEX('Inflation Rates'!$A$16:$H$138,MATCH('IRA Traditional'!$H156,'Inflation Rates'!$A$16:$A$138,0)-1,8)-1,AG154)</f>
        <v>2.0000000000000018E-2</v>
      </c>
      <c r="AH155" s="372">
        <f>IFERROR(INDEX('Inflation Rates'!$A$16:$H$138,MATCH('IRA Traditional'!$H156,'Inflation Rates'!$A$16:$A$138,0),6)/INDEX('Inflation Rates'!$A$16:$H$138,MATCH('IRA Traditional'!$H156,'Inflation Rates'!$A$16:$A$138,0)-1,6)-1,AH154)</f>
        <v>2.0999999999999908E-2</v>
      </c>
      <c r="AI155" s="362">
        <f t="shared" ref="AI155:AJ170" ca="1" si="77">AI154+1</f>
        <v>2166</v>
      </c>
      <c r="AJ155" s="362">
        <f t="shared" ca="1" si="77"/>
        <v>266</v>
      </c>
      <c r="AK155" s="362">
        <v>147</v>
      </c>
      <c r="AL155" s="371">
        <f t="shared" ca="1" si="72"/>
        <v>0</v>
      </c>
      <c r="AM155" s="359">
        <f ca="1">IF(AJ155&lt;'Scenario Inputs (SI)'!$D$5,$AH$2,0)</f>
        <v>0</v>
      </c>
      <c r="AN155" s="359">
        <v>0</v>
      </c>
      <c r="AO155" s="359">
        <f t="shared" ca="1" si="61"/>
        <v>0</v>
      </c>
      <c r="AP155" s="359">
        <f ca="1">IF(AL155&lt;=0,0,IF(AJ155&lt;60,0,IF(AJ155=60,IF('Scenario Inputs (SI)'!$D$5&lt;=60,-AL155*$AH$7,0),IF(AJ155&lt;'Scenario Inputs (SI)'!$D$5,0,IF(AJ155='Scenario Inputs (SI)'!$D$5,-$AH$7*'Scenario Calculations'!AL155,AP154*(1+AG155))))))</f>
        <v>0</v>
      </c>
      <c r="AQ155" s="359">
        <f t="shared" ca="1" si="63"/>
        <v>0</v>
      </c>
      <c r="AU155" s="372">
        <f ca="1">IFERROR(INDEX('Inflation Rates'!$A$16:$H$138,MATCH('IRA Roth'!$H155,'Inflation Rates'!$A$16:$A$138,0),8)/INDEX('Inflation Rates'!$A$16:$H$138,MATCH('IRA Roth'!$H155,'Inflation Rates'!$A$16:$A$138,0)-1,8)-1,AU154)</f>
        <v>2.0000000000000018E-2</v>
      </c>
      <c r="AV155" s="372">
        <f ca="1">IFERROR(INDEX('Inflation Rates'!$A$16:$H$138,MATCH('IRA Roth'!$H155,'Inflation Rates'!$A$16:$A$138,0),6)/INDEX('Inflation Rates'!$A$16:$H$138,MATCH('IRA Roth'!$H155,'Inflation Rates'!$A$16:$A$138,0)-1,6)-1,AV154)</f>
        <v>2.0999999999999908E-2</v>
      </c>
      <c r="AW155" s="362">
        <f t="shared" ref="AW155:AX170" ca="1" si="78">AW154+1</f>
        <v>2166</v>
      </c>
      <c r="AX155" s="362">
        <f t="shared" ca="1" si="78"/>
        <v>266</v>
      </c>
      <c r="AY155" s="362">
        <v>147</v>
      </c>
      <c r="AZ155" s="371">
        <f t="shared" ca="1" si="74"/>
        <v>0</v>
      </c>
      <c r="BA155" s="359">
        <f ca="1">IF(AX155&lt;'Scenario Inputs (SI)'!$D$5,$AV$2,0)</f>
        <v>0</v>
      </c>
      <c r="BB155" s="359">
        <f t="shared" ca="1" si="64"/>
        <v>0</v>
      </c>
      <c r="BC155" s="359">
        <f t="shared" ca="1" si="65"/>
        <v>0</v>
      </c>
      <c r="BD155" s="359">
        <f ca="1">IF(AZ155&lt;=0,0,IF(AX155&lt;60,0,IF(AX155=60,IF('Scenario Inputs (SI)'!$D$5&lt;=60,-AZ155*$AV$7,0),IF(AX155&lt;'Scenario Inputs (SI)'!$D$5,0,IF(AX155='Scenario Inputs (SI)'!$D$5,-$AV$7*'Scenario Calculations'!AZ155,BD154*(1+AU155))))))</f>
        <v>0</v>
      </c>
      <c r="BE155" s="359">
        <f t="shared" ca="1" si="66"/>
        <v>0</v>
      </c>
    </row>
    <row r="156" spans="6:57" x14ac:dyDescent="0.35">
      <c r="F156" s="372">
        <f ca="1">IFERROR(INDEX('Inflation Rates'!$A$16:$H$138,MATCH('Scenario Calculations'!$H156,'Inflation Rates'!$A$16:$A$138,0),8)/INDEX('Inflation Rates'!$A$16:$H$138,MATCH('Scenario Calculations'!$H156,'Inflation Rates'!$A$16:$A$138,0)-1,8)-1,F155)</f>
        <v>2.0000000000000018E-2</v>
      </c>
      <c r="G156" s="372">
        <f ca="1">IFERROR(INDEX('Inflation Rates'!$A$16:$H$138,MATCH('Scenario Calculations'!$H156,'Inflation Rates'!$A$16:$A$138,0),6)/INDEX('Inflation Rates'!$A$16:$H$138,MATCH('Scenario Calculations'!$H156,'Inflation Rates'!$A$16:$A$138,0)-1,6)-1,G155)</f>
        <v>2.0999999999999908E-2</v>
      </c>
      <c r="H156" s="362">
        <f t="shared" ca="1" si="75"/>
        <v>2167</v>
      </c>
      <c r="I156" s="362">
        <f t="shared" ca="1" si="75"/>
        <v>267</v>
      </c>
      <c r="J156" s="362">
        <v>148</v>
      </c>
      <c r="K156" s="371" t="e">
        <f t="shared" ca="1" si="68"/>
        <v>#DIV/0!</v>
      </c>
      <c r="L156" s="359" t="e">
        <f ca="1">IF(I156&lt;'Scenario Inputs (SI)'!$D$5,$B$7*((1+$G156)^(J156-1))*$B$2,0)</f>
        <v>#DIV/0!</v>
      </c>
      <c r="M156" s="359" t="e">
        <f ca="1">IF(I156&lt;'Scenario Inputs (SI)'!$D$5,$B$3*$B$7*(1+$G156)^(J156-1),0)</f>
        <v>#DIV/0!</v>
      </c>
      <c r="N156" s="359" t="e">
        <f t="shared" ca="1" si="58"/>
        <v>#DIV/0!</v>
      </c>
      <c r="O156" s="359" t="e">
        <f ca="1">IF(K156&lt;=0,0,-ABS(IF('Scenario Inputs (SI)'!$D$5&gt;'Scenario Calculations'!I156,0,IF('Scenario Inputs (SI)'!$D$5='Scenario Calculations'!I156,'Scenario Calculations'!K156*'Scenario Calculations'!$B$8,'Scenario Calculations'!O155*(1+'Scenario Calculations'!F156)))))</f>
        <v>#DIV/0!</v>
      </c>
      <c r="P156" s="359">
        <f ca="1">IF('Scenario Inputs (SI)'!$D$7="No",0,-IF(I156&lt;'Scenario Inputs (SI)'!$D$5,0,IF('Scenario Inputs (SI)'!$D$6&gt;'Scenario Calculations'!I156,INDEX(Inputs!$D$2:$R$30,29,MATCH('Scenario Calculations'!I156,Inputs!$D$2:$R$2,0)),0))*12)</f>
        <v>0</v>
      </c>
      <c r="Q156" s="359" t="e">
        <f t="shared" ca="1" si="62"/>
        <v>#DIV/0!</v>
      </c>
      <c r="S156" s="372">
        <f ca="1">IFERROR(INDEX('Inflation Rates'!$A$16:$H$138,MATCH('TSP Traditional'!$H157,'Inflation Rates'!$A$16:$A$138,0),8)/INDEX('Inflation Rates'!$A$16:$H$138,MATCH('TSP Traditional'!$H157,'Inflation Rates'!$A$16:$A$138,0)-1,8)-1,S155)</f>
        <v>2.0000000000000018E-2</v>
      </c>
      <c r="T156" s="372">
        <f ca="1">IFERROR(INDEX('Inflation Rates'!$A$16:$H$138,MATCH('TSP Traditional'!$H157,'Inflation Rates'!$A$16:$A$138,0),6)/INDEX('Inflation Rates'!$A$16:$H$138,MATCH('TSP Traditional'!$H157,'Inflation Rates'!$A$16:$A$138,0)-1,6)-1,T155)</f>
        <v>2.0999999999999908E-2</v>
      </c>
      <c r="U156" s="362">
        <f t="shared" ca="1" si="76"/>
        <v>2167</v>
      </c>
      <c r="V156" s="362">
        <f t="shared" ca="1" si="76"/>
        <v>267</v>
      </c>
      <c r="W156" s="362">
        <v>148</v>
      </c>
      <c r="X156" s="371" t="e">
        <f t="shared" ca="1" si="70"/>
        <v>#DIV/0!</v>
      </c>
      <c r="Y156" s="359" t="e">
        <f ca="1">IF(V156&lt;'Scenario Inputs (SI)'!$D$5,$B$7*((1+$G156)^(W156-1))*$T$2,0)</f>
        <v>#DIV/0!</v>
      </c>
      <c r="Z156" s="359">
        <v>0</v>
      </c>
      <c r="AA156" s="359" t="e">
        <f t="shared" ca="1" si="59"/>
        <v>#DIV/0!</v>
      </c>
      <c r="AB156" s="359" t="e">
        <f ca="1">IF(X156&lt;=0,0,-ABS(IF('Scenario Inputs (SI)'!$D$5&gt;'Scenario Calculations'!V156,0,IF('Scenario Inputs (SI)'!$D$5='Scenario Calculations'!V156,'Scenario Calculations'!X156*'Scenario Calculations'!$B$8,'Scenario Calculations'!AB155*(1+'Scenario Calculations'!S156)))))</f>
        <v>#DIV/0!</v>
      </c>
      <c r="AC156" s="359" t="e">
        <f t="shared" ca="1" si="60"/>
        <v>#DIV/0!</v>
      </c>
      <c r="AG156" s="372">
        <f>IFERROR(INDEX('Inflation Rates'!$A$16:$H$138,MATCH('IRA Traditional'!$H157,'Inflation Rates'!$A$16:$A$138,0),8)/INDEX('Inflation Rates'!$A$16:$H$138,MATCH('IRA Traditional'!$H157,'Inflation Rates'!$A$16:$A$138,0)-1,8)-1,AG155)</f>
        <v>2.0000000000000018E-2</v>
      </c>
      <c r="AH156" s="372">
        <f>IFERROR(INDEX('Inflation Rates'!$A$16:$H$138,MATCH('IRA Traditional'!$H157,'Inflation Rates'!$A$16:$A$138,0),6)/INDEX('Inflation Rates'!$A$16:$H$138,MATCH('IRA Traditional'!$H157,'Inflation Rates'!$A$16:$A$138,0)-1,6)-1,AH155)</f>
        <v>2.0999999999999908E-2</v>
      </c>
      <c r="AI156" s="362">
        <f t="shared" ca="1" si="77"/>
        <v>2167</v>
      </c>
      <c r="AJ156" s="362">
        <f t="shared" ca="1" si="77"/>
        <v>267</v>
      </c>
      <c r="AK156" s="362">
        <v>148</v>
      </c>
      <c r="AL156" s="371">
        <f t="shared" ca="1" si="72"/>
        <v>0</v>
      </c>
      <c r="AM156" s="359">
        <f ca="1">IF(AJ156&lt;'Scenario Inputs (SI)'!$D$5,$AH$2,0)</f>
        <v>0</v>
      </c>
      <c r="AN156" s="359">
        <v>0</v>
      </c>
      <c r="AO156" s="359">
        <f t="shared" ca="1" si="61"/>
        <v>0</v>
      </c>
      <c r="AP156" s="359">
        <f ca="1">IF(AL156&lt;=0,0,IF(AJ156&lt;60,0,IF(AJ156=60,IF('Scenario Inputs (SI)'!$D$5&lt;=60,-AL156*$AH$7,0),IF(AJ156&lt;'Scenario Inputs (SI)'!$D$5,0,IF(AJ156='Scenario Inputs (SI)'!$D$5,-$AH$7*'Scenario Calculations'!AL156,AP155*(1+AG156))))))</f>
        <v>0</v>
      </c>
      <c r="AQ156" s="359">
        <f t="shared" ca="1" si="63"/>
        <v>0</v>
      </c>
      <c r="AU156" s="372">
        <f ca="1">IFERROR(INDEX('Inflation Rates'!$A$16:$H$138,MATCH('IRA Roth'!$H156,'Inflation Rates'!$A$16:$A$138,0),8)/INDEX('Inflation Rates'!$A$16:$H$138,MATCH('IRA Roth'!$H156,'Inflation Rates'!$A$16:$A$138,0)-1,8)-1,AU155)</f>
        <v>2.0000000000000018E-2</v>
      </c>
      <c r="AV156" s="372">
        <f ca="1">IFERROR(INDEX('Inflation Rates'!$A$16:$H$138,MATCH('IRA Roth'!$H156,'Inflation Rates'!$A$16:$A$138,0),6)/INDEX('Inflation Rates'!$A$16:$H$138,MATCH('IRA Roth'!$H156,'Inflation Rates'!$A$16:$A$138,0)-1,6)-1,AV155)</f>
        <v>2.0999999999999908E-2</v>
      </c>
      <c r="AW156" s="362">
        <f t="shared" ca="1" si="78"/>
        <v>2167</v>
      </c>
      <c r="AX156" s="362">
        <f t="shared" ca="1" si="78"/>
        <v>267</v>
      </c>
      <c r="AY156" s="362">
        <v>148</v>
      </c>
      <c r="AZ156" s="371">
        <f t="shared" ca="1" si="74"/>
        <v>0</v>
      </c>
      <c r="BA156" s="359">
        <f ca="1">IF(AX156&lt;'Scenario Inputs (SI)'!$D$5,$AV$2,0)</f>
        <v>0</v>
      </c>
      <c r="BB156" s="359">
        <f t="shared" ca="1" si="64"/>
        <v>0</v>
      </c>
      <c r="BC156" s="359">
        <f t="shared" ca="1" si="65"/>
        <v>0</v>
      </c>
      <c r="BD156" s="359">
        <f ca="1">IF(AZ156&lt;=0,0,IF(AX156&lt;60,0,IF(AX156=60,IF('Scenario Inputs (SI)'!$D$5&lt;=60,-AZ156*$AV$7,0),IF(AX156&lt;'Scenario Inputs (SI)'!$D$5,0,IF(AX156='Scenario Inputs (SI)'!$D$5,-$AV$7*'Scenario Calculations'!AZ156,BD155*(1+AU156))))))</f>
        <v>0</v>
      </c>
      <c r="BE156" s="359">
        <f t="shared" ca="1" si="66"/>
        <v>0</v>
      </c>
    </row>
    <row r="157" spans="6:57" x14ac:dyDescent="0.35">
      <c r="F157" s="372">
        <f ca="1">IFERROR(INDEX('Inflation Rates'!$A$16:$H$138,MATCH('Scenario Calculations'!$H157,'Inflation Rates'!$A$16:$A$138,0),8)/INDEX('Inflation Rates'!$A$16:$H$138,MATCH('Scenario Calculations'!$H157,'Inflation Rates'!$A$16:$A$138,0)-1,8)-1,F156)</f>
        <v>2.0000000000000018E-2</v>
      </c>
      <c r="G157" s="372">
        <f ca="1">IFERROR(INDEX('Inflation Rates'!$A$16:$H$138,MATCH('Scenario Calculations'!$H157,'Inflation Rates'!$A$16:$A$138,0),6)/INDEX('Inflation Rates'!$A$16:$H$138,MATCH('Scenario Calculations'!$H157,'Inflation Rates'!$A$16:$A$138,0)-1,6)-1,G156)</f>
        <v>2.0999999999999908E-2</v>
      </c>
      <c r="H157" s="362">
        <f t="shared" ca="1" si="75"/>
        <v>2168</v>
      </c>
      <c r="I157" s="362">
        <f t="shared" ca="1" si="75"/>
        <v>268</v>
      </c>
      <c r="J157" s="362">
        <v>149</v>
      </c>
      <c r="K157" s="371" t="e">
        <f t="shared" ca="1" si="68"/>
        <v>#DIV/0!</v>
      </c>
      <c r="L157" s="359" t="e">
        <f ca="1">IF(I157&lt;'Scenario Inputs (SI)'!$D$5,$B$7*((1+$G157)^(J157-1))*$B$2,0)</f>
        <v>#DIV/0!</v>
      </c>
      <c r="M157" s="359" t="e">
        <f ca="1">IF(I157&lt;'Scenario Inputs (SI)'!$D$5,$B$3*$B$7*(1+$G157)^(J157-1),0)</f>
        <v>#DIV/0!</v>
      </c>
      <c r="N157" s="359" t="e">
        <f t="shared" ca="1" si="58"/>
        <v>#DIV/0!</v>
      </c>
      <c r="O157" s="359" t="e">
        <f ca="1">IF(K157&lt;=0,0,-ABS(IF('Scenario Inputs (SI)'!$D$5&gt;'Scenario Calculations'!I157,0,IF('Scenario Inputs (SI)'!$D$5='Scenario Calculations'!I157,'Scenario Calculations'!K157*'Scenario Calculations'!$B$8,'Scenario Calculations'!O156*(1+'Scenario Calculations'!F157)))))</f>
        <v>#DIV/0!</v>
      </c>
      <c r="P157" s="359">
        <f ca="1">IF('Scenario Inputs (SI)'!$D$7="No",0,-IF(I157&lt;'Scenario Inputs (SI)'!$D$5,0,IF('Scenario Inputs (SI)'!$D$6&gt;'Scenario Calculations'!I157,INDEX(Inputs!$D$2:$R$30,29,MATCH('Scenario Calculations'!I157,Inputs!$D$2:$R$2,0)),0))*12)</f>
        <v>0</v>
      </c>
      <c r="Q157" s="359" t="e">
        <f t="shared" ca="1" si="62"/>
        <v>#DIV/0!</v>
      </c>
      <c r="S157" s="372">
        <f ca="1">IFERROR(INDEX('Inflation Rates'!$A$16:$H$138,MATCH('TSP Traditional'!$H158,'Inflation Rates'!$A$16:$A$138,0),8)/INDEX('Inflation Rates'!$A$16:$H$138,MATCH('TSP Traditional'!$H158,'Inflation Rates'!$A$16:$A$138,0)-1,8)-1,S156)</f>
        <v>2.0000000000000018E-2</v>
      </c>
      <c r="T157" s="372">
        <f ca="1">IFERROR(INDEX('Inflation Rates'!$A$16:$H$138,MATCH('TSP Traditional'!$H158,'Inflation Rates'!$A$16:$A$138,0),6)/INDEX('Inflation Rates'!$A$16:$H$138,MATCH('TSP Traditional'!$H158,'Inflation Rates'!$A$16:$A$138,0)-1,6)-1,T156)</f>
        <v>2.0999999999999908E-2</v>
      </c>
      <c r="U157" s="362">
        <f t="shared" ca="1" si="76"/>
        <v>2168</v>
      </c>
      <c r="V157" s="362">
        <f t="shared" ca="1" si="76"/>
        <v>268</v>
      </c>
      <c r="W157" s="362">
        <v>149</v>
      </c>
      <c r="X157" s="371" t="e">
        <f t="shared" ca="1" si="70"/>
        <v>#DIV/0!</v>
      </c>
      <c r="Y157" s="359" t="e">
        <f ca="1">IF(V157&lt;'Scenario Inputs (SI)'!$D$5,$B$7*((1+$G157)^(W157-1))*$T$2,0)</f>
        <v>#DIV/0!</v>
      </c>
      <c r="Z157" s="359">
        <v>0</v>
      </c>
      <c r="AA157" s="359" t="e">
        <f t="shared" ca="1" si="59"/>
        <v>#DIV/0!</v>
      </c>
      <c r="AB157" s="359" t="e">
        <f ca="1">IF(X157&lt;=0,0,-ABS(IF('Scenario Inputs (SI)'!$D$5&gt;'Scenario Calculations'!V157,0,IF('Scenario Inputs (SI)'!$D$5='Scenario Calculations'!V157,'Scenario Calculations'!X157*'Scenario Calculations'!$B$8,'Scenario Calculations'!AB156*(1+'Scenario Calculations'!S157)))))</f>
        <v>#DIV/0!</v>
      </c>
      <c r="AC157" s="359" t="e">
        <f t="shared" ca="1" si="60"/>
        <v>#DIV/0!</v>
      </c>
      <c r="AG157" s="372">
        <f>IFERROR(INDEX('Inflation Rates'!$A$16:$H$138,MATCH('IRA Traditional'!$H158,'Inflation Rates'!$A$16:$A$138,0),8)/INDEX('Inflation Rates'!$A$16:$H$138,MATCH('IRA Traditional'!$H158,'Inflation Rates'!$A$16:$A$138,0)-1,8)-1,AG156)</f>
        <v>2.0000000000000018E-2</v>
      </c>
      <c r="AH157" s="372">
        <f>IFERROR(INDEX('Inflation Rates'!$A$16:$H$138,MATCH('IRA Traditional'!$H158,'Inflation Rates'!$A$16:$A$138,0),6)/INDEX('Inflation Rates'!$A$16:$H$138,MATCH('IRA Traditional'!$H158,'Inflation Rates'!$A$16:$A$138,0)-1,6)-1,AH156)</f>
        <v>2.0999999999999908E-2</v>
      </c>
      <c r="AI157" s="362">
        <f t="shared" ca="1" si="77"/>
        <v>2168</v>
      </c>
      <c r="AJ157" s="362">
        <f t="shared" ca="1" si="77"/>
        <v>268</v>
      </c>
      <c r="AK157" s="362">
        <v>149</v>
      </c>
      <c r="AL157" s="371">
        <f t="shared" ca="1" si="72"/>
        <v>0</v>
      </c>
      <c r="AM157" s="359">
        <f ca="1">IF(AJ157&lt;'Scenario Inputs (SI)'!$D$5,$AH$2,0)</f>
        <v>0</v>
      </c>
      <c r="AN157" s="359">
        <v>0</v>
      </c>
      <c r="AO157" s="359">
        <f t="shared" ca="1" si="61"/>
        <v>0</v>
      </c>
      <c r="AP157" s="359">
        <f ca="1">IF(AL157&lt;=0,0,IF(AJ157&lt;60,0,IF(AJ157=60,IF('Scenario Inputs (SI)'!$D$5&lt;=60,-AL157*$AH$7,0),IF(AJ157&lt;'Scenario Inputs (SI)'!$D$5,0,IF(AJ157='Scenario Inputs (SI)'!$D$5,-$AH$7*'Scenario Calculations'!AL157,AP156*(1+AG157))))))</f>
        <v>0</v>
      </c>
      <c r="AQ157" s="359">
        <f t="shared" ca="1" si="63"/>
        <v>0</v>
      </c>
      <c r="AU157" s="372">
        <f ca="1">IFERROR(INDEX('Inflation Rates'!$A$16:$H$138,MATCH('IRA Roth'!$H157,'Inflation Rates'!$A$16:$A$138,0),8)/INDEX('Inflation Rates'!$A$16:$H$138,MATCH('IRA Roth'!$H157,'Inflation Rates'!$A$16:$A$138,0)-1,8)-1,AU156)</f>
        <v>2.0000000000000018E-2</v>
      </c>
      <c r="AV157" s="372">
        <f ca="1">IFERROR(INDEX('Inflation Rates'!$A$16:$H$138,MATCH('IRA Roth'!$H157,'Inflation Rates'!$A$16:$A$138,0),6)/INDEX('Inflation Rates'!$A$16:$H$138,MATCH('IRA Roth'!$H157,'Inflation Rates'!$A$16:$A$138,0)-1,6)-1,AV156)</f>
        <v>2.0999999999999908E-2</v>
      </c>
      <c r="AW157" s="362">
        <f t="shared" ca="1" si="78"/>
        <v>2168</v>
      </c>
      <c r="AX157" s="362">
        <f t="shared" ca="1" si="78"/>
        <v>268</v>
      </c>
      <c r="AY157" s="362">
        <v>149</v>
      </c>
      <c r="AZ157" s="371">
        <f t="shared" ca="1" si="74"/>
        <v>0</v>
      </c>
      <c r="BA157" s="359">
        <f ca="1">IF(AX157&lt;'Scenario Inputs (SI)'!$D$5,$AV$2,0)</f>
        <v>0</v>
      </c>
      <c r="BB157" s="359">
        <f t="shared" ca="1" si="64"/>
        <v>0</v>
      </c>
      <c r="BC157" s="359">
        <f t="shared" ca="1" si="65"/>
        <v>0</v>
      </c>
      <c r="BD157" s="359">
        <f ca="1">IF(AZ157&lt;=0,0,IF(AX157&lt;60,0,IF(AX157=60,IF('Scenario Inputs (SI)'!$D$5&lt;=60,-AZ157*$AV$7,0),IF(AX157&lt;'Scenario Inputs (SI)'!$D$5,0,IF(AX157='Scenario Inputs (SI)'!$D$5,-$AV$7*'Scenario Calculations'!AZ157,BD156*(1+AU157))))))</f>
        <v>0</v>
      </c>
      <c r="BE157" s="359">
        <f t="shared" ca="1" si="66"/>
        <v>0</v>
      </c>
    </row>
    <row r="158" spans="6:57" x14ac:dyDescent="0.35">
      <c r="F158" s="372">
        <f ca="1">IFERROR(INDEX('Inflation Rates'!$A$16:$H$138,MATCH('Scenario Calculations'!$H158,'Inflation Rates'!$A$16:$A$138,0),8)/INDEX('Inflation Rates'!$A$16:$H$138,MATCH('Scenario Calculations'!$H158,'Inflation Rates'!$A$16:$A$138,0)-1,8)-1,F157)</f>
        <v>2.0000000000000018E-2</v>
      </c>
      <c r="G158" s="372">
        <f ca="1">IFERROR(INDEX('Inflation Rates'!$A$16:$H$138,MATCH('Scenario Calculations'!$H158,'Inflation Rates'!$A$16:$A$138,0),6)/INDEX('Inflation Rates'!$A$16:$H$138,MATCH('Scenario Calculations'!$H158,'Inflation Rates'!$A$16:$A$138,0)-1,6)-1,G157)</f>
        <v>2.0999999999999908E-2</v>
      </c>
      <c r="H158" s="362">
        <f t="shared" ca="1" si="75"/>
        <v>2169</v>
      </c>
      <c r="I158" s="362">
        <f t="shared" ca="1" si="75"/>
        <v>269</v>
      </c>
      <c r="J158" s="362">
        <v>150</v>
      </c>
      <c r="K158" s="371" t="e">
        <f t="shared" ca="1" si="68"/>
        <v>#DIV/0!</v>
      </c>
      <c r="L158" s="359" t="e">
        <f ca="1">IF(I158&lt;'Scenario Inputs (SI)'!$D$5,$B$7*((1+$G158)^(J158-1))*$B$2,0)</f>
        <v>#DIV/0!</v>
      </c>
      <c r="M158" s="359" t="e">
        <f ca="1">IF(I158&lt;'Scenario Inputs (SI)'!$D$5,$B$3*$B$7*(1+$G158)^(J158-1),0)</f>
        <v>#DIV/0!</v>
      </c>
      <c r="N158" s="359" t="e">
        <f t="shared" ca="1" si="58"/>
        <v>#DIV/0!</v>
      </c>
      <c r="O158" s="359" t="e">
        <f ca="1">IF(K158&lt;=0,0,-ABS(IF('Scenario Inputs (SI)'!$D$5&gt;'Scenario Calculations'!I158,0,IF('Scenario Inputs (SI)'!$D$5='Scenario Calculations'!I158,'Scenario Calculations'!K158*'Scenario Calculations'!$B$8,'Scenario Calculations'!O157*(1+'Scenario Calculations'!F158)))))</f>
        <v>#DIV/0!</v>
      </c>
      <c r="P158" s="359">
        <f ca="1">IF('Scenario Inputs (SI)'!$D$7="No",0,-IF(I158&lt;'Scenario Inputs (SI)'!$D$5,0,IF('Scenario Inputs (SI)'!$D$6&gt;'Scenario Calculations'!I158,INDEX(Inputs!$D$2:$R$30,29,MATCH('Scenario Calculations'!I158,Inputs!$D$2:$R$2,0)),0))*12)</f>
        <v>0</v>
      </c>
      <c r="Q158" s="359" t="e">
        <f t="shared" ca="1" si="62"/>
        <v>#DIV/0!</v>
      </c>
      <c r="S158" s="372">
        <f ca="1">IFERROR(INDEX('Inflation Rates'!$A$16:$H$138,MATCH('TSP Traditional'!$H159,'Inflation Rates'!$A$16:$A$138,0),8)/INDEX('Inflation Rates'!$A$16:$H$138,MATCH('TSP Traditional'!$H159,'Inflation Rates'!$A$16:$A$138,0)-1,8)-1,S157)</f>
        <v>2.0000000000000018E-2</v>
      </c>
      <c r="T158" s="372">
        <f ca="1">IFERROR(INDEX('Inflation Rates'!$A$16:$H$138,MATCH('TSP Traditional'!$H159,'Inflation Rates'!$A$16:$A$138,0),6)/INDEX('Inflation Rates'!$A$16:$H$138,MATCH('TSP Traditional'!$H159,'Inflation Rates'!$A$16:$A$138,0)-1,6)-1,T157)</f>
        <v>2.0999999999999908E-2</v>
      </c>
      <c r="U158" s="362">
        <f t="shared" ca="1" si="76"/>
        <v>2169</v>
      </c>
      <c r="V158" s="362">
        <f t="shared" ca="1" si="76"/>
        <v>269</v>
      </c>
      <c r="W158" s="362">
        <v>150</v>
      </c>
      <c r="X158" s="371" t="e">
        <f t="shared" ca="1" si="70"/>
        <v>#DIV/0!</v>
      </c>
      <c r="Y158" s="359" t="e">
        <f ca="1">IF(V158&lt;'Scenario Inputs (SI)'!$D$5,$B$7*((1+$G158)^(W158-1))*$T$2,0)</f>
        <v>#DIV/0!</v>
      </c>
      <c r="Z158" s="359">
        <v>0</v>
      </c>
      <c r="AA158" s="359" t="e">
        <f t="shared" ca="1" si="59"/>
        <v>#DIV/0!</v>
      </c>
      <c r="AB158" s="359" t="e">
        <f ca="1">IF(X158&lt;=0,0,-ABS(IF('Scenario Inputs (SI)'!$D$5&gt;'Scenario Calculations'!V158,0,IF('Scenario Inputs (SI)'!$D$5='Scenario Calculations'!V158,'Scenario Calculations'!X158*'Scenario Calculations'!$B$8,'Scenario Calculations'!AB157*(1+'Scenario Calculations'!S158)))))</f>
        <v>#DIV/0!</v>
      </c>
      <c r="AC158" s="359" t="e">
        <f t="shared" ca="1" si="60"/>
        <v>#DIV/0!</v>
      </c>
      <c r="AG158" s="372">
        <f>IFERROR(INDEX('Inflation Rates'!$A$16:$H$138,MATCH('IRA Traditional'!$H159,'Inflation Rates'!$A$16:$A$138,0),8)/INDEX('Inflation Rates'!$A$16:$H$138,MATCH('IRA Traditional'!$H159,'Inflation Rates'!$A$16:$A$138,0)-1,8)-1,AG157)</f>
        <v>2.0000000000000018E-2</v>
      </c>
      <c r="AH158" s="372">
        <f>IFERROR(INDEX('Inflation Rates'!$A$16:$H$138,MATCH('IRA Traditional'!$H159,'Inflation Rates'!$A$16:$A$138,0),6)/INDEX('Inflation Rates'!$A$16:$H$138,MATCH('IRA Traditional'!$H159,'Inflation Rates'!$A$16:$A$138,0)-1,6)-1,AH157)</f>
        <v>2.0999999999999908E-2</v>
      </c>
      <c r="AI158" s="362">
        <f t="shared" ca="1" si="77"/>
        <v>2169</v>
      </c>
      <c r="AJ158" s="362">
        <f t="shared" ca="1" si="77"/>
        <v>269</v>
      </c>
      <c r="AK158" s="362">
        <v>150</v>
      </c>
      <c r="AL158" s="371">
        <f t="shared" ca="1" si="72"/>
        <v>0</v>
      </c>
      <c r="AM158" s="359">
        <f ca="1">IF(AJ158&lt;'Scenario Inputs (SI)'!$D$5,$AH$2,0)</f>
        <v>0</v>
      </c>
      <c r="AN158" s="359">
        <v>0</v>
      </c>
      <c r="AO158" s="359">
        <f t="shared" ca="1" si="61"/>
        <v>0</v>
      </c>
      <c r="AP158" s="359">
        <f ca="1">IF(AL158&lt;=0,0,IF(AJ158&lt;60,0,IF(AJ158=60,IF('Scenario Inputs (SI)'!$D$5&lt;=60,-AL158*$AH$7,0),IF(AJ158&lt;'Scenario Inputs (SI)'!$D$5,0,IF(AJ158='Scenario Inputs (SI)'!$D$5,-$AH$7*'Scenario Calculations'!AL158,AP157*(1+AG158))))))</f>
        <v>0</v>
      </c>
      <c r="AQ158" s="359">
        <f t="shared" ca="1" si="63"/>
        <v>0</v>
      </c>
      <c r="AU158" s="372">
        <f ca="1">IFERROR(INDEX('Inflation Rates'!$A$16:$H$138,MATCH('IRA Roth'!$H158,'Inflation Rates'!$A$16:$A$138,0),8)/INDEX('Inflation Rates'!$A$16:$H$138,MATCH('IRA Roth'!$H158,'Inflation Rates'!$A$16:$A$138,0)-1,8)-1,AU157)</f>
        <v>2.0000000000000018E-2</v>
      </c>
      <c r="AV158" s="372">
        <f ca="1">IFERROR(INDEX('Inflation Rates'!$A$16:$H$138,MATCH('IRA Roth'!$H158,'Inflation Rates'!$A$16:$A$138,0),6)/INDEX('Inflation Rates'!$A$16:$H$138,MATCH('IRA Roth'!$H158,'Inflation Rates'!$A$16:$A$138,0)-1,6)-1,AV157)</f>
        <v>2.0999999999999908E-2</v>
      </c>
      <c r="AW158" s="362">
        <f t="shared" ca="1" si="78"/>
        <v>2169</v>
      </c>
      <c r="AX158" s="362">
        <f t="shared" ca="1" si="78"/>
        <v>269</v>
      </c>
      <c r="AY158" s="362">
        <v>150</v>
      </c>
      <c r="AZ158" s="371">
        <f t="shared" ca="1" si="74"/>
        <v>0</v>
      </c>
      <c r="BA158" s="359">
        <f ca="1">IF(AX158&lt;'Scenario Inputs (SI)'!$D$5,$AV$2,0)</f>
        <v>0</v>
      </c>
      <c r="BB158" s="359">
        <f t="shared" ca="1" si="64"/>
        <v>0</v>
      </c>
      <c r="BC158" s="359">
        <f t="shared" ca="1" si="65"/>
        <v>0</v>
      </c>
      <c r="BD158" s="359">
        <f ca="1">IF(AZ158&lt;=0,0,IF(AX158&lt;60,0,IF(AX158=60,IF('Scenario Inputs (SI)'!$D$5&lt;=60,-AZ158*$AV$7,0),IF(AX158&lt;'Scenario Inputs (SI)'!$D$5,0,IF(AX158='Scenario Inputs (SI)'!$D$5,-$AV$7*'Scenario Calculations'!AZ158,BD157*(1+AU158))))))</f>
        <v>0</v>
      </c>
      <c r="BE158" s="359">
        <f t="shared" ca="1" si="66"/>
        <v>0</v>
      </c>
    </row>
    <row r="159" spans="6:57" x14ac:dyDescent="0.35">
      <c r="F159" s="372">
        <f ca="1">IFERROR(INDEX('Inflation Rates'!$A$16:$H$138,MATCH('Scenario Calculations'!$H159,'Inflation Rates'!$A$16:$A$138,0),8)/INDEX('Inflation Rates'!$A$16:$H$138,MATCH('Scenario Calculations'!$H159,'Inflation Rates'!$A$16:$A$138,0)-1,8)-1,F158)</f>
        <v>2.0000000000000018E-2</v>
      </c>
      <c r="G159" s="372">
        <f ca="1">IFERROR(INDEX('Inflation Rates'!$A$16:$H$138,MATCH('Scenario Calculations'!$H159,'Inflation Rates'!$A$16:$A$138,0),6)/INDEX('Inflation Rates'!$A$16:$H$138,MATCH('Scenario Calculations'!$H159,'Inflation Rates'!$A$16:$A$138,0)-1,6)-1,G158)</f>
        <v>2.0999999999999908E-2</v>
      </c>
      <c r="H159" s="362">
        <f t="shared" ca="1" si="75"/>
        <v>2170</v>
      </c>
      <c r="I159" s="362">
        <f t="shared" ca="1" si="75"/>
        <v>270</v>
      </c>
      <c r="J159" s="362">
        <v>151</v>
      </c>
      <c r="K159" s="371" t="e">
        <f t="shared" ca="1" si="68"/>
        <v>#DIV/0!</v>
      </c>
      <c r="L159" s="359" t="e">
        <f ca="1">IF(I159&lt;'Scenario Inputs (SI)'!$D$5,$B$7*((1+$G159)^(J159-1))*$B$2,0)</f>
        <v>#DIV/0!</v>
      </c>
      <c r="M159" s="359" t="e">
        <f ca="1">IF(I159&lt;'Scenario Inputs (SI)'!$D$5,$B$3*$B$7*(1+$G159)^(J159-1),0)</f>
        <v>#DIV/0!</v>
      </c>
      <c r="N159" s="359" t="e">
        <f t="shared" ca="1" si="58"/>
        <v>#DIV/0!</v>
      </c>
      <c r="O159" s="359" t="e">
        <f ca="1">IF(K159&lt;=0,0,-ABS(IF('Scenario Inputs (SI)'!$D$5&gt;'Scenario Calculations'!I159,0,IF('Scenario Inputs (SI)'!$D$5='Scenario Calculations'!I159,'Scenario Calculations'!K159*'Scenario Calculations'!$B$8,'Scenario Calculations'!O158*(1+'Scenario Calculations'!F159)))))</f>
        <v>#DIV/0!</v>
      </c>
      <c r="P159" s="359">
        <f ca="1">IF('Scenario Inputs (SI)'!$D$7="No",0,-IF(I159&lt;'Scenario Inputs (SI)'!$D$5,0,IF('Scenario Inputs (SI)'!$D$6&gt;'Scenario Calculations'!I159,INDEX(Inputs!$D$2:$R$30,29,MATCH('Scenario Calculations'!I159,Inputs!$D$2:$R$2,0)),0))*12)</f>
        <v>0</v>
      </c>
      <c r="Q159" s="359" t="e">
        <f t="shared" ca="1" si="62"/>
        <v>#DIV/0!</v>
      </c>
      <c r="S159" s="372">
        <f ca="1">IFERROR(INDEX('Inflation Rates'!$A$16:$H$138,MATCH('TSP Traditional'!$H160,'Inflation Rates'!$A$16:$A$138,0),8)/INDEX('Inflation Rates'!$A$16:$H$138,MATCH('TSP Traditional'!$H160,'Inflation Rates'!$A$16:$A$138,0)-1,8)-1,S158)</f>
        <v>2.0000000000000018E-2</v>
      </c>
      <c r="T159" s="372">
        <f ca="1">IFERROR(INDEX('Inflation Rates'!$A$16:$H$138,MATCH('TSP Traditional'!$H160,'Inflation Rates'!$A$16:$A$138,0),6)/INDEX('Inflation Rates'!$A$16:$H$138,MATCH('TSP Traditional'!$H160,'Inflation Rates'!$A$16:$A$138,0)-1,6)-1,T158)</f>
        <v>2.0999999999999908E-2</v>
      </c>
      <c r="U159" s="362">
        <f t="shared" ca="1" si="76"/>
        <v>2170</v>
      </c>
      <c r="V159" s="362">
        <f t="shared" ca="1" si="76"/>
        <v>270</v>
      </c>
      <c r="W159" s="362">
        <v>151</v>
      </c>
      <c r="X159" s="371" t="e">
        <f t="shared" ca="1" si="70"/>
        <v>#DIV/0!</v>
      </c>
      <c r="Y159" s="359" t="e">
        <f ca="1">IF(V159&lt;'Scenario Inputs (SI)'!$D$5,$B$7*((1+$G159)^(W159-1))*$T$2,0)</f>
        <v>#DIV/0!</v>
      </c>
      <c r="Z159" s="359">
        <v>0</v>
      </c>
      <c r="AA159" s="359" t="e">
        <f t="shared" ca="1" si="59"/>
        <v>#DIV/0!</v>
      </c>
      <c r="AB159" s="359" t="e">
        <f ca="1">IF(X159&lt;=0,0,-ABS(IF('Scenario Inputs (SI)'!$D$5&gt;'Scenario Calculations'!V159,0,IF('Scenario Inputs (SI)'!$D$5='Scenario Calculations'!V159,'Scenario Calculations'!X159*'Scenario Calculations'!$B$8,'Scenario Calculations'!AB158*(1+'Scenario Calculations'!S159)))))</f>
        <v>#DIV/0!</v>
      </c>
      <c r="AC159" s="359" t="e">
        <f t="shared" ca="1" si="60"/>
        <v>#DIV/0!</v>
      </c>
      <c r="AG159" s="372">
        <f>IFERROR(INDEX('Inflation Rates'!$A$16:$H$138,MATCH('IRA Traditional'!$H160,'Inflation Rates'!$A$16:$A$138,0),8)/INDEX('Inflation Rates'!$A$16:$H$138,MATCH('IRA Traditional'!$H160,'Inflation Rates'!$A$16:$A$138,0)-1,8)-1,AG158)</f>
        <v>2.0000000000000018E-2</v>
      </c>
      <c r="AH159" s="372">
        <f>IFERROR(INDEX('Inflation Rates'!$A$16:$H$138,MATCH('IRA Traditional'!$H160,'Inflation Rates'!$A$16:$A$138,0),6)/INDEX('Inflation Rates'!$A$16:$H$138,MATCH('IRA Traditional'!$H160,'Inflation Rates'!$A$16:$A$138,0)-1,6)-1,AH158)</f>
        <v>2.0999999999999908E-2</v>
      </c>
      <c r="AI159" s="362">
        <f t="shared" ca="1" si="77"/>
        <v>2170</v>
      </c>
      <c r="AJ159" s="362">
        <f t="shared" ca="1" si="77"/>
        <v>270</v>
      </c>
      <c r="AK159" s="362">
        <v>151</v>
      </c>
      <c r="AL159" s="371">
        <f t="shared" ca="1" si="72"/>
        <v>0</v>
      </c>
      <c r="AM159" s="359">
        <f ca="1">IF(AJ159&lt;'Scenario Inputs (SI)'!$D$5,$AH$2,0)</f>
        <v>0</v>
      </c>
      <c r="AN159" s="359">
        <v>0</v>
      </c>
      <c r="AO159" s="359">
        <f t="shared" ca="1" si="61"/>
        <v>0</v>
      </c>
      <c r="AP159" s="359">
        <f ca="1">IF(AL159&lt;=0,0,IF(AJ159&lt;60,0,IF(AJ159=60,IF('Scenario Inputs (SI)'!$D$5&lt;=60,-AL159*$AH$7,0),IF(AJ159&lt;'Scenario Inputs (SI)'!$D$5,0,IF(AJ159='Scenario Inputs (SI)'!$D$5,-$AH$7*'Scenario Calculations'!AL159,AP158*(1+AG159))))))</f>
        <v>0</v>
      </c>
      <c r="AQ159" s="359">
        <f t="shared" ca="1" si="63"/>
        <v>0</v>
      </c>
      <c r="AU159" s="372">
        <f ca="1">IFERROR(INDEX('Inflation Rates'!$A$16:$H$138,MATCH('IRA Roth'!$H159,'Inflation Rates'!$A$16:$A$138,0),8)/INDEX('Inflation Rates'!$A$16:$H$138,MATCH('IRA Roth'!$H159,'Inflation Rates'!$A$16:$A$138,0)-1,8)-1,AU158)</f>
        <v>2.0000000000000018E-2</v>
      </c>
      <c r="AV159" s="372">
        <f ca="1">IFERROR(INDEX('Inflation Rates'!$A$16:$H$138,MATCH('IRA Roth'!$H159,'Inflation Rates'!$A$16:$A$138,0),6)/INDEX('Inflation Rates'!$A$16:$H$138,MATCH('IRA Roth'!$H159,'Inflation Rates'!$A$16:$A$138,0)-1,6)-1,AV158)</f>
        <v>2.0999999999999908E-2</v>
      </c>
      <c r="AW159" s="362">
        <f t="shared" ca="1" si="78"/>
        <v>2170</v>
      </c>
      <c r="AX159" s="362">
        <f t="shared" ca="1" si="78"/>
        <v>270</v>
      </c>
      <c r="AY159" s="362">
        <v>151</v>
      </c>
      <c r="AZ159" s="371">
        <f t="shared" ca="1" si="74"/>
        <v>0</v>
      </c>
      <c r="BA159" s="359">
        <f ca="1">IF(AX159&lt;'Scenario Inputs (SI)'!$D$5,$AV$2,0)</f>
        <v>0</v>
      </c>
      <c r="BB159" s="359">
        <f t="shared" ca="1" si="64"/>
        <v>0</v>
      </c>
      <c r="BC159" s="359">
        <f t="shared" ca="1" si="65"/>
        <v>0</v>
      </c>
      <c r="BD159" s="359">
        <f ca="1">IF(AZ159&lt;=0,0,IF(AX159&lt;60,0,IF(AX159=60,IF('Scenario Inputs (SI)'!$D$5&lt;=60,-AZ159*$AV$7,0),IF(AX159&lt;'Scenario Inputs (SI)'!$D$5,0,IF(AX159='Scenario Inputs (SI)'!$D$5,-$AV$7*'Scenario Calculations'!AZ159,BD158*(1+AU159))))))</f>
        <v>0</v>
      </c>
      <c r="BE159" s="359">
        <f t="shared" ca="1" si="66"/>
        <v>0</v>
      </c>
    </row>
    <row r="160" spans="6:57" x14ac:dyDescent="0.35">
      <c r="F160" s="372">
        <f ca="1">IFERROR(INDEX('Inflation Rates'!$A$16:$H$138,MATCH('Scenario Calculations'!$H160,'Inflation Rates'!$A$16:$A$138,0),8)/INDEX('Inflation Rates'!$A$16:$H$138,MATCH('Scenario Calculations'!$H160,'Inflation Rates'!$A$16:$A$138,0)-1,8)-1,F159)</f>
        <v>2.0000000000000018E-2</v>
      </c>
      <c r="G160" s="372">
        <f ca="1">IFERROR(INDEX('Inflation Rates'!$A$16:$H$138,MATCH('Scenario Calculations'!$H160,'Inflation Rates'!$A$16:$A$138,0),6)/INDEX('Inflation Rates'!$A$16:$H$138,MATCH('Scenario Calculations'!$H160,'Inflation Rates'!$A$16:$A$138,0)-1,6)-1,G159)</f>
        <v>2.0999999999999908E-2</v>
      </c>
      <c r="H160" s="362">
        <f t="shared" ca="1" si="75"/>
        <v>2171</v>
      </c>
      <c r="I160" s="362">
        <f t="shared" ca="1" si="75"/>
        <v>271</v>
      </c>
      <c r="J160" s="362">
        <v>152</v>
      </c>
      <c r="K160" s="371" t="e">
        <f t="shared" ca="1" si="68"/>
        <v>#DIV/0!</v>
      </c>
      <c r="L160" s="359" t="e">
        <f ca="1">IF(I160&lt;'Scenario Inputs (SI)'!$D$5,$B$7*((1+$G160)^(J160-1))*$B$2,0)</f>
        <v>#DIV/0!</v>
      </c>
      <c r="M160" s="359" t="e">
        <f ca="1">IF(I160&lt;'Scenario Inputs (SI)'!$D$5,$B$3*$B$7*(1+$G160)^(J160-1),0)</f>
        <v>#DIV/0!</v>
      </c>
      <c r="N160" s="359" t="e">
        <f t="shared" ca="1" si="58"/>
        <v>#DIV/0!</v>
      </c>
      <c r="O160" s="359" t="e">
        <f ca="1">IF(K160&lt;=0,0,-ABS(IF('Scenario Inputs (SI)'!$D$5&gt;'Scenario Calculations'!I160,0,IF('Scenario Inputs (SI)'!$D$5='Scenario Calculations'!I160,'Scenario Calculations'!K160*'Scenario Calculations'!$B$8,'Scenario Calculations'!O159*(1+'Scenario Calculations'!F160)))))</f>
        <v>#DIV/0!</v>
      </c>
      <c r="P160" s="359">
        <f ca="1">IF('Scenario Inputs (SI)'!$D$7="No",0,-IF(I160&lt;'Scenario Inputs (SI)'!$D$5,0,IF('Scenario Inputs (SI)'!$D$6&gt;'Scenario Calculations'!I160,INDEX(Inputs!$D$2:$R$30,29,MATCH('Scenario Calculations'!I160,Inputs!$D$2:$R$2,0)),0))*12)</f>
        <v>0</v>
      </c>
      <c r="Q160" s="359" t="e">
        <f t="shared" ca="1" si="62"/>
        <v>#DIV/0!</v>
      </c>
      <c r="S160" s="372">
        <f ca="1">IFERROR(INDEX('Inflation Rates'!$A$16:$H$138,MATCH('TSP Traditional'!$H161,'Inflation Rates'!$A$16:$A$138,0),8)/INDEX('Inflation Rates'!$A$16:$H$138,MATCH('TSP Traditional'!$H161,'Inflation Rates'!$A$16:$A$138,0)-1,8)-1,S159)</f>
        <v>2.0000000000000018E-2</v>
      </c>
      <c r="T160" s="372">
        <f ca="1">IFERROR(INDEX('Inflation Rates'!$A$16:$H$138,MATCH('TSP Traditional'!$H161,'Inflation Rates'!$A$16:$A$138,0),6)/INDEX('Inflation Rates'!$A$16:$H$138,MATCH('TSP Traditional'!$H161,'Inflation Rates'!$A$16:$A$138,0)-1,6)-1,T159)</f>
        <v>2.0999999999999908E-2</v>
      </c>
      <c r="U160" s="362">
        <f t="shared" ca="1" si="76"/>
        <v>2171</v>
      </c>
      <c r="V160" s="362">
        <f t="shared" ca="1" si="76"/>
        <v>271</v>
      </c>
      <c r="W160" s="362">
        <v>152</v>
      </c>
      <c r="X160" s="371" t="e">
        <f t="shared" ca="1" si="70"/>
        <v>#DIV/0!</v>
      </c>
      <c r="Y160" s="359" t="e">
        <f ca="1">IF(V160&lt;'Scenario Inputs (SI)'!$D$5,$B$7*((1+$G160)^(W160-1))*$T$2,0)</f>
        <v>#DIV/0!</v>
      </c>
      <c r="Z160" s="359">
        <v>0</v>
      </c>
      <c r="AA160" s="359" t="e">
        <f t="shared" ca="1" si="59"/>
        <v>#DIV/0!</v>
      </c>
      <c r="AB160" s="359" t="e">
        <f ca="1">IF(X160&lt;=0,0,-ABS(IF('Scenario Inputs (SI)'!$D$5&gt;'Scenario Calculations'!V160,0,IF('Scenario Inputs (SI)'!$D$5='Scenario Calculations'!V160,'Scenario Calculations'!X160*'Scenario Calculations'!$B$8,'Scenario Calculations'!AB159*(1+'Scenario Calculations'!S160)))))</f>
        <v>#DIV/0!</v>
      </c>
      <c r="AC160" s="359" t="e">
        <f t="shared" ca="1" si="60"/>
        <v>#DIV/0!</v>
      </c>
      <c r="AG160" s="372">
        <f>IFERROR(INDEX('Inflation Rates'!$A$16:$H$138,MATCH('IRA Traditional'!$H161,'Inflation Rates'!$A$16:$A$138,0),8)/INDEX('Inflation Rates'!$A$16:$H$138,MATCH('IRA Traditional'!$H161,'Inflation Rates'!$A$16:$A$138,0)-1,8)-1,AG159)</f>
        <v>2.0000000000000018E-2</v>
      </c>
      <c r="AH160" s="372">
        <f>IFERROR(INDEX('Inflation Rates'!$A$16:$H$138,MATCH('IRA Traditional'!$H161,'Inflation Rates'!$A$16:$A$138,0),6)/INDEX('Inflation Rates'!$A$16:$H$138,MATCH('IRA Traditional'!$H161,'Inflation Rates'!$A$16:$A$138,0)-1,6)-1,AH159)</f>
        <v>2.0999999999999908E-2</v>
      </c>
      <c r="AI160" s="362">
        <f t="shared" ca="1" si="77"/>
        <v>2171</v>
      </c>
      <c r="AJ160" s="362">
        <f t="shared" ca="1" si="77"/>
        <v>271</v>
      </c>
      <c r="AK160" s="362">
        <v>152</v>
      </c>
      <c r="AL160" s="371">
        <f t="shared" ca="1" si="72"/>
        <v>0</v>
      </c>
      <c r="AM160" s="359">
        <f ca="1">IF(AJ160&lt;'Scenario Inputs (SI)'!$D$5,$AH$2,0)</f>
        <v>0</v>
      </c>
      <c r="AN160" s="359">
        <v>0</v>
      </c>
      <c r="AO160" s="359">
        <f t="shared" ca="1" si="61"/>
        <v>0</v>
      </c>
      <c r="AP160" s="359">
        <f ca="1">IF(AL160&lt;=0,0,IF(AJ160&lt;60,0,IF(AJ160=60,IF('Scenario Inputs (SI)'!$D$5&lt;=60,-AL160*$AH$7,0),IF(AJ160&lt;'Scenario Inputs (SI)'!$D$5,0,IF(AJ160='Scenario Inputs (SI)'!$D$5,-$AH$7*'Scenario Calculations'!AL160,AP159*(1+AG160))))))</f>
        <v>0</v>
      </c>
      <c r="AQ160" s="359">
        <f t="shared" ca="1" si="63"/>
        <v>0</v>
      </c>
      <c r="AU160" s="372">
        <f ca="1">IFERROR(INDEX('Inflation Rates'!$A$16:$H$138,MATCH('IRA Roth'!$H160,'Inflation Rates'!$A$16:$A$138,0),8)/INDEX('Inflation Rates'!$A$16:$H$138,MATCH('IRA Roth'!$H160,'Inflation Rates'!$A$16:$A$138,0)-1,8)-1,AU159)</f>
        <v>2.0000000000000018E-2</v>
      </c>
      <c r="AV160" s="372">
        <f ca="1">IFERROR(INDEX('Inflation Rates'!$A$16:$H$138,MATCH('IRA Roth'!$H160,'Inflation Rates'!$A$16:$A$138,0),6)/INDEX('Inflation Rates'!$A$16:$H$138,MATCH('IRA Roth'!$H160,'Inflation Rates'!$A$16:$A$138,0)-1,6)-1,AV159)</f>
        <v>2.0999999999999908E-2</v>
      </c>
      <c r="AW160" s="362">
        <f t="shared" ca="1" si="78"/>
        <v>2171</v>
      </c>
      <c r="AX160" s="362">
        <f t="shared" ca="1" si="78"/>
        <v>271</v>
      </c>
      <c r="AY160" s="362">
        <v>152</v>
      </c>
      <c r="AZ160" s="371">
        <f t="shared" ca="1" si="74"/>
        <v>0</v>
      </c>
      <c r="BA160" s="359">
        <f ca="1">IF(AX160&lt;'Scenario Inputs (SI)'!$D$5,$AV$2,0)</f>
        <v>0</v>
      </c>
      <c r="BB160" s="359">
        <f t="shared" ca="1" si="64"/>
        <v>0</v>
      </c>
      <c r="BC160" s="359">
        <f t="shared" ca="1" si="65"/>
        <v>0</v>
      </c>
      <c r="BD160" s="359">
        <f ca="1">IF(AZ160&lt;=0,0,IF(AX160&lt;60,0,IF(AX160=60,IF('Scenario Inputs (SI)'!$D$5&lt;=60,-AZ160*$AV$7,0),IF(AX160&lt;'Scenario Inputs (SI)'!$D$5,0,IF(AX160='Scenario Inputs (SI)'!$D$5,-$AV$7*'Scenario Calculations'!AZ160,BD159*(1+AU160))))))</f>
        <v>0</v>
      </c>
      <c r="BE160" s="359">
        <f t="shared" ca="1" si="66"/>
        <v>0</v>
      </c>
    </row>
    <row r="161" spans="6:57" x14ac:dyDescent="0.35">
      <c r="F161" s="372">
        <f ca="1">IFERROR(INDEX('Inflation Rates'!$A$16:$H$138,MATCH('Scenario Calculations'!$H161,'Inflation Rates'!$A$16:$A$138,0),8)/INDEX('Inflation Rates'!$A$16:$H$138,MATCH('Scenario Calculations'!$H161,'Inflation Rates'!$A$16:$A$138,0)-1,8)-1,F160)</f>
        <v>2.0000000000000018E-2</v>
      </c>
      <c r="G161" s="372">
        <f ca="1">IFERROR(INDEX('Inflation Rates'!$A$16:$H$138,MATCH('Scenario Calculations'!$H161,'Inflation Rates'!$A$16:$A$138,0),6)/INDEX('Inflation Rates'!$A$16:$H$138,MATCH('Scenario Calculations'!$H161,'Inflation Rates'!$A$16:$A$138,0)-1,6)-1,G160)</f>
        <v>2.0999999999999908E-2</v>
      </c>
      <c r="H161" s="362">
        <f t="shared" ca="1" si="75"/>
        <v>2172</v>
      </c>
      <c r="I161" s="362">
        <f t="shared" ca="1" si="75"/>
        <v>272</v>
      </c>
      <c r="J161" s="362">
        <v>153</v>
      </c>
      <c r="K161" s="371" t="e">
        <f t="shared" ca="1" si="68"/>
        <v>#DIV/0!</v>
      </c>
      <c r="L161" s="359" t="e">
        <f ca="1">IF(I161&lt;'Scenario Inputs (SI)'!$D$5,$B$7*((1+$G161)^(J161-1))*$B$2,0)</f>
        <v>#DIV/0!</v>
      </c>
      <c r="M161" s="359" t="e">
        <f ca="1">IF(I161&lt;'Scenario Inputs (SI)'!$D$5,$B$3*$B$7*(1+$G161)^(J161-1),0)</f>
        <v>#DIV/0!</v>
      </c>
      <c r="N161" s="359" t="e">
        <f t="shared" ca="1" si="58"/>
        <v>#DIV/0!</v>
      </c>
      <c r="O161" s="359" t="e">
        <f ca="1">IF(K161&lt;=0,0,-ABS(IF('Scenario Inputs (SI)'!$D$5&gt;'Scenario Calculations'!I161,0,IF('Scenario Inputs (SI)'!$D$5='Scenario Calculations'!I161,'Scenario Calculations'!K161*'Scenario Calculations'!$B$8,'Scenario Calculations'!O160*(1+'Scenario Calculations'!F161)))))</f>
        <v>#DIV/0!</v>
      </c>
      <c r="P161" s="359">
        <f ca="1">IF('Scenario Inputs (SI)'!$D$7="No",0,-IF(I161&lt;'Scenario Inputs (SI)'!$D$5,0,IF('Scenario Inputs (SI)'!$D$6&gt;'Scenario Calculations'!I161,INDEX(Inputs!$D$2:$R$30,29,MATCH('Scenario Calculations'!I161,Inputs!$D$2:$R$2,0)),0))*12)</f>
        <v>0</v>
      </c>
      <c r="Q161" s="359" t="e">
        <f t="shared" ca="1" si="62"/>
        <v>#DIV/0!</v>
      </c>
      <c r="S161" s="372">
        <f ca="1">IFERROR(INDEX('Inflation Rates'!$A$16:$H$138,MATCH('TSP Traditional'!$H162,'Inflation Rates'!$A$16:$A$138,0),8)/INDEX('Inflation Rates'!$A$16:$H$138,MATCH('TSP Traditional'!$H162,'Inflation Rates'!$A$16:$A$138,0)-1,8)-1,S160)</f>
        <v>2.0000000000000018E-2</v>
      </c>
      <c r="T161" s="372">
        <f ca="1">IFERROR(INDEX('Inflation Rates'!$A$16:$H$138,MATCH('TSP Traditional'!$H162,'Inflation Rates'!$A$16:$A$138,0),6)/INDEX('Inflation Rates'!$A$16:$H$138,MATCH('TSP Traditional'!$H162,'Inflation Rates'!$A$16:$A$138,0)-1,6)-1,T160)</f>
        <v>2.0999999999999908E-2</v>
      </c>
      <c r="U161" s="362">
        <f t="shared" ca="1" si="76"/>
        <v>2172</v>
      </c>
      <c r="V161" s="362">
        <f t="shared" ca="1" si="76"/>
        <v>272</v>
      </c>
      <c r="W161" s="362">
        <v>153</v>
      </c>
      <c r="X161" s="371" t="e">
        <f t="shared" ca="1" si="70"/>
        <v>#DIV/0!</v>
      </c>
      <c r="Y161" s="359" t="e">
        <f ca="1">IF(V161&lt;'Scenario Inputs (SI)'!$D$5,$B$7*((1+$G161)^(W161-1))*$T$2,0)</f>
        <v>#DIV/0!</v>
      </c>
      <c r="Z161" s="359">
        <v>0</v>
      </c>
      <c r="AA161" s="359" t="e">
        <f t="shared" ca="1" si="59"/>
        <v>#DIV/0!</v>
      </c>
      <c r="AB161" s="359" t="e">
        <f ca="1">IF(X161&lt;=0,0,-ABS(IF('Scenario Inputs (SI)'!$D$5&gt;'Scenario Calculations'!V161,0,IF('Scenario Inputs (SI)'!$D$5='Scenario Calculations'!V161,'Scenario Calculations'!X161*'Scenario Calculations'!$B$8,'Scenario Calculations'!AB160*(1+'Scenario Calculations'!S161)))))</f>
        <v>#DIV/0!</v>
      </c>
      <c r="AC161" s="359" t="e">
        <f t="shared" ca="1" si="60"/>
        <v>#DIV/0!</v>
      </c>
      <c r="AG161" s="372">
        <f>IFERROR(INDEX('Inflation Rates'!$A$16:$H$138,MATCH('IRA Traditional'!$H162,'Inflation Rates'!$A$16:$A$138,0),8)/INDEX('Inflation Rates'!$A$16:$H$138,MATCH('IRA Traditional'!$H162,'Inflation Rates'!$A$16:$A$138,0)-1,8)-1,AG160)</f>
        <v>2.0000000000000018E-2</v>
      </c>
      <c r="AH161" s="372">
        <f>IFERROR(INDEX('Inflation Rates'!$A$16:$H$138,MATCH('IRA Traditional'!$H162,'Inflation Rates'!$A$16:$A$138,0),6)/INDEX('Inflation Rates'!$A$16:$H$138,MATCH('IRA Traditional'!$H162,'Inflation Rates'!$A$16:$A$138,0)-1,6)-1,AH160)</f>
        <v>2.0999999999999908E-2</v>
      </c>
      <c r="AI161" s="362">
        <f t="shared" ca="1" si="77"/>
        <v>2172</v>
      </c>
      <c r="AJ161" s="362">
        <f t="shared" ca="1" si="77"/>
        <v>272</v>
      </c>
      <c r="AK161" s="362">
        <v>153</v>
      </c>
      <c r="AL161" s="371">
        <f t="shared" ca="1" si="72"/>
        <v>0</v>
      </c>
      <c r="AM161" s="359">
        <f ca="1">IF(AJ161&lt;'Scenario Inputs (SI)'!$D$5,$AH$2,0)</f>
        <v>0</v>
      </c>
      <c r="AN161" s="359">
        <v>0</v>
      </c>
      <c r="AO161" s="359">
        <f t="shared" ca="1" si="61"/>
        <v>0</v>
      </c>
      <c r="AP161" s="359">
        <f ca="1">IF(AL161&lt;=0,0,IF(AJ161&lt;60,0,IF(AJ161=60,IF('Scenario Inputs (SI)'!$D$5&lt;=60,-AL161*$AH$7,0),IF(AJ161&lt;'Scenario Inputs (SI)'!$D$5,0,IF(AJ161='Scenario Inputs (SI)'!$D$5,-$AH$7*'Scenario Calculations'!AL161,AP160*(1+AG161))))))</f>
        <v>0</v>
      </c>
      <c r="AQ161" s="359">
        <f t="shared" ca="1" si="63"/>
        <v>0</v>
      </c>
      <c r="AU161" s="372">
        <f ca="1">IFERROR(INDEX('Inflation Rates'!$A$16:$H$138,MATCH('IRA Roth'!$H161,'Inflation Rates'!$A$16:$A$138,0),8)/INDEX('Inflation Rates'!$A$16:$H$138,MATCH('IRA Roth'!$H161,'Inflation Rates'!$A$16:$A$138,0)-1,8)-1,AU160)</f>
        <v>2.0000000000000018E-2</v>
      </c>
      <c r="AV161" s="372">
        <f ca="1">IFERROR(INDEX('Inflation Rates'!$A$16:$H$138,MATCH('IRA Roth'!$H161,'Inflation Rates'!$A$16:$A$138,0),6)/INDEX('Inflation Rates'!$A$16:$H$138,MATCH('IRA Roth'!$H161,'Inflation Rates'!$A$16:$A$138,0)-1,6)-1,AV160)</f>
        <v>2.0999999999999908E-2</v>
      </c>
      <c r="AW161" s="362">
        <f t="shared" ca="1" si="78"/>
        <v>2172</v>
      </c>
      <c r="AX161" s="362">
        <f t="shared" ca="1" si="78"/>
        <v>272</v>
      </c>
      <c r="AY161" s="362">
        <v>153</v>
      </c>
      <c r="AZ161" s="371">
        <f t="shared" ca="1" si="74"/>
        <v>0</v>
      </c>
      <c r="BA161" s="359">
        <f ca="1">IF(AX161&lt;'Scenario Inputs (SI)'!$D$5,$AV$2,0)</f>
        <v>0</v>
      </c>
      <c r="BB161" s="359">
        <f t="shared" ca="1" si="64"/>
        <v>0</v>
      </c>
      <c r="BC161" s="359">
        <f t="shared" ca="1" si="65"/>
        <v>0</v>
      </c>
      <c r="BD161" s="359">
        <f ca="1">IF(AZ161&lt;=0,0,IF(AX161&lt;60,0,IF(AX161=60,IF('Scenario Inputs (SI)'!$D$5&lt;=60,-AZ161*$AV$7,0),IF(AX161&lt;'Scenario Inputs (SI)'!$D$5,0,IF(AX161='Scenario Inputs (SI)'!$D$5,-$AV$7*'Scenario Calculations'!AZ161,BD160*(1+AU161))))))</f>
        <v>0</v>
      </c>
      <c r="BE161" s="359">
        <f t="shared" ca="1" si="66"/>
        <v>0</v>
      </c>
    </row>
    <row r="162" spans="6:57" x14ac:dyDescent="0.35">
      <c r="F162" s="372">
        <f ca="1">IFERROR(INDEX('Inflation Rates'!$A$16:$H$138,MATCH('Scenario Calculations'!$H162,'Inflation Rates'!$A$16:$A$138,0),8)/INDEX('Inflation Rates'!$A$16:$H$138,MATCH('Scenario Calculations'!$H162,'Inflation Rates'!$A$16:$A$138,0)-1,8)-1,F161)</f>
        <v>2.0000000000000018E-2</v>
      </c>
      <c r="G162" s="372">
        <f ca="1">IFERROR(INDEX('Inflation Rates'!$A$16:$H$138,MATCH('Scenario Calculations'!$H162,'Inflation Rates'!$A$16:$A$138,0),6)/INDEX('Inflation Rates'!$A$16:$H$138,MATCH('Scenario Calculations'!$H162,'Inflation Rates'!$A$16:$A$138,0)-1,6)-1,G161)</f>
        <v>2.0999999999999908E-2</v>
      </c>
      <c r="H162" s="362">
        <f t="shared" ca="1" si="75"/>
        <v>2173</v>
      </c>
      <c r="I162" s="362">
        <f t="shared" ca="1" si="75"/>
        <v>273</v>
      </c>
      <c r="J162" s="362">
        <v>154</v>
      </c>
      <c r="K162" s="371" t="e">
        <f t="shared" ca="1" si="68"/>
        <v>#DIV/0!</v>
      </c>
      <c r="L162" s="359" t="e">
        <f ca="1">IF(I162&lt;'Scenario Inputs (SI)'!$D$5,$B$7*((1+$G162)^(J162-1))*$B$2,0)</f>
        <v>#DIV/0!</v>
      </c>
      <c r="M162" s="359" t="e">
        <f ca="1">IF(I162&lt;'Scenario Inputs (SI)'!$D$5,$B$3*$B$7*(1+$G162)^(J162-1),0)</f>
        <v>#DIV/0!</v>
      </c>
      <c r="N162" s="359" t="e">
        <f t="shared" ca="1" si="58"/>
        <v>#DIV/0!</v>
      </c>
      <c r="O162" s="359" t="e">
        <f ca="1">IF(K162&lt;=0,0,-ABS(IF('Scenario Inputs (SI)'!$D$5&gt;'Scenario Calculations'!I162,0,IF('Scenario Inputs (SI)'!$D$5='Scenario Calculations'!I162,'Scenario Calculations'!K162*'Scenario Calculations'!$B$8,'Scenario Calculations'!O161*(1+'Scenario Calculations'!F162)))))</f>
        <v>#DIV/0!</v>
      </c>
      <c r="P162" s="359">
        <f ca="1">IF('Scenario Inputs (SI)'!$D$7="No",0,-IF(I162&lt;'Scenario Inputs (SI)'!$D$5,0,IF('Scenario Inputs (SI)'!$D$6&gt;'Scenario Calculations'!I162,INDEX(Inputs!$D$2:$R$30,29,MATCH('Scenario Calculations'!I162,Inputs!$D$2:$R$2,0)),0))*12)</f>
        <v>0</v>
      </c>
      <c r="Q162" s="359" t="e">
        <f t="shared" ca="1" si="62"/>
        <v>#DIV/0!</v>
      </c>
      <c r="S162" s="372">
        <f ca="1">IFERROR(INDEX('Inflation Rates'!$A$16:$H$138,MATCH('TSP Traditional'!$H163,'Inflation Rates'!$A$16:$A$138,0),8)/INDEX('Inflation Rates'!$A$16:$H$138,MATCH('TSP Traditional'!$H163,'Inflation Rates'!$A$16:$A$138,0)-1,8)-1,S161)</f>
        <v>2.0000000000000018E-2</v>
      </c>
      <c r="T162" s="372">
        <f ca="1">IFERROR(INDEX('Inflation Rates'!$A$16:$H$138,MATCH('TSP Traditional'!$H163,'Inflation Rates'!$A$16:$A$138,0),6)/INDEX('Inflation Rates'!$A$16:$H$138,MATCH('TSP Traditional'!$H163,'Inflation Rates'!$A$16:$A$138,0)-1,6)-1,T161)</f>
        <v>2.0999999999999908E-2</v>
      </c>
      <c r="U162" s="362">
        <f t="shared" ca="1" si="76"/>
        <v>2173</v>
      </c>
      <c r="V162" s="362">
        <f t="shared" ca="1" si="76"/>
        <v>273</v>
      </c>
      <c r="W162" s="362">
        <v>154</v>
      </c>
      <c r="X162" s="371" t="e">
        <f t="shared" ca="1" si="70"/>
        <v>#DIV/0!</v>
      </c>
      <c r="Y162" s="359" t="e">
        <f ca="1">IF(V162&lt;'Scenario Inputs (SI)'!$D$5,$B$7*((1+$G162)^(W162-1))*$T$2,0)</f>
        <v>#DIV/0!</v>
      </c>
      <c r="Z162" s="359">
        <v>0</v>
      </c>
      <c r="AA162" s="359" t="e">
        <f t="shared" ca="1" si="59"/>
        <v>#DIV/0!</v>
      </c>
      <c r="AB162" s="359" t="e">
        <f ca="1">IF(X162&lt;=0,0,-ABS(IF('Scenario Inputs (SI)'!$D$5&gt;'Scenario Calculations'!V162,0,IF('Scenario Inputs (SI)'!$D$5='Scenario Calculations'!V162,'Scenario Calculations'!X162*'Scenario Calculations'!$B$8,'Scenario Calculations'!AB161*(1+'Scenario Calculations'!S162)))))</f>
        <v>#DIV/0!</v>
      </c>
      <c r="AC162" s="359" t="e">
        <f t="shared" ca="1" si="60"/>
        <v>#DIV/0!</v>
      </c>
      <c r="AG162" s="372">
        <f>IFERROR(INDEX('Inflation Rates'!$A$16:$H$138,MATCH('IRA Traditional'!$H163,'Inflation Rates'!$A$16:$A$138,0),8)/INDEX('Inflation Rates'!$A$16:$H$138,MATCH('IRA Traditional'!$H163,'Inflation Rates'!$A$16:$A$138,0)-1,8)-1,AG161)</f>
        <v>2.0000000000000018E-2</v>
      </c>
      <c r="AH162" s="372">
        <f>IFERROR(INDEX('Inflation Rates'!$A$16:$H$138,MATCH('IRA Traditional'!$H163,'Inflation Rates'!$A$16:$A$138,0),6)/INDEX('Inflation Rates'!$A$16:$H$138,MATCH('IRA Traditional'!$H163,'Inflation Rates'!$A$16:$A$138,0)-1,6)-1,AH161)</f>
        <v>2.0999999999999908E-2</v>
      </c>
      <c r="AI162" s="362">
        <f t="shared" ca="1" si="77"/>
        <v>2173</v>
      </c>
      <c r="AJ162" s="362">
        <f t="shared" ca="1" si="77"/>
        <v>273</v>
      </c>
      <c r="AK162" s="362">
        <v>154</v>
      </c>
      <c r="AL162" s="371">
        <f t="shared" ca="1" si="72"/>
        <v>0</v>
      </c>
      <c r="AM162" s="359">
        <f ca="1">IF(AJ162&lt;'Scenario Inputs (SI)'!$D$5,$AH$2,0)</f>
        <v>0</v>
      </c>
      <c r="AN162" s="359">
        <v>0</v>
      </c>
      <c r="AO162" s="359">
        <f t="shared" ca="1" si="61"/>
        <v>0</v>
      </c>
      <c r="AP162" s="359">
        <f ca="1">IF(AL162&lt;=0,0,IF(AJ162&lt;60,0,IF(AJ162=60,IF('Scenario Inputs (SI)'!$D$5&lt;=60,-AL162*$AH$7,0),IF(AJ162&lt;'Scenario Inputs (SI)'!$D$5,0,IF(AJ162='Scenario Inputs (SI)'!$D$5,-$AH$7*'Scenario Calculations'!AL162,AP161*(1+AG162))))))</f>
        <v>0</v>
      </c>
      <c r="AQ162" s="359">
        <f t="shared" ca="1" si="63"/>
        <v>0</v>
      </c>
      <c r="AU162" s="372">
        <f ca="1">IFERROR(INDEX('Inflation Rates'!$A$16:$H$138,MATCH('IRA Roth'!$H162,'Inflation Rates'!$A$16:$A$138,0),8)/INDEX('Inflation Rates'!$A$16:$H$138,MATCH('IRA Roth'!$H162,'Inflation Rates'!$A$16:$A$138,0)-1,8)-1,AU161)</f>
        <v>2.0000000000000018E-2</v>
      </c>
      <c r="AV162" s="372">
        <f ca="1">IFERROR(INDEX('Inflation Rates'!$A$16:$H$138,MATCH('IRA Roth'!$H162,'Inflation Rates'!$A$16:$A$138,0),6)/INDEX('Inflation Rates'!$A$16:$H$138,MATCH('IRA Roth'!$H162,'Inflation Rates'!$A$16:$A$138,0)-1,6)-1,AV161)</f>
        <v>2.0999999999999908E-2</v>
      </c>
      <c r="AW162" s="362">
        <f t="shared" ca="1" si="78"/>
        <v>2173</v>
      </c>
      <c r="AX162" s="362">
        <f t="shared" ca="1" si="78"/>
        <v>273</v>
      </c>
      <c r="AY162" s="362">
        <v>154</v>
      </c>
      <c r="AZ162" s="371">
        <f t="shared" ca="1" si="74"/>
        <v>0</v>
      </c>
      <c r="BA162" s="359">
        <f ca="1">IF(AX162&lt;'Scenario Inputs (SI)'!$D$5,$AV$2,0)</f>
        <v>0</v>
      </c>
      <c r="BB162" s="359">
        <f t="shared" ca="1" si="64"/>
        <v>0</v>
      </c>
      <c r="BC162" s="359">
        <f t="shared" ca="1" si="65"/>
        <v>0</v>
      </c>
      <c r="BD162" s="359">
        <f ca="1">IF(AZ162&lt;=0,0,IF(AX162&lt;60,0,IF(AX162=60,IF('Scenario Inputs (SI)'!$D$5&lt;=60,-AZ162*$AV$7,0),IF(AX162&lt;'Scenario Inputs (SI)'!$D$5,0,IF(AX162='Scenario Inputs (SI)'!$D$5,-$AV$7*'Scenario Calculations'!AZ162,BD161*(1+AU162))))))</f>
        <v>0</v>
      </c>
      <c r="BE162" s="359">
        <f t="shared" ca="1" si="66"/>
        <v>0</v>
      </c>
    </row>
    <row r="163" spans="6:57" x14ac:dyDescent="0.35">
      <c r="F163" s="372">
        <f ca="1">IFERROR(INDEX('Inflation Rates'!$A$16:$H$138,MATCH('Scenario Calculations'!$H163,'Inflation Rates'!$A$16:$A$138,0),8)/INDEX('Inflation Rates'!$A$16:$H$138,MATCH('Scenario Calculations'!$H163,'Inflation Rates'!$A$16:$A$138,0)-1,8)-1,F162)</f>
        <v>2.0000000000000018E-2</v>
      </c>
      <c r="G163" s="372">
        <f ca="1">IFERROR(INDEX('Inflation Rates'!$A$16:$H$138,MATCH('Scenario Calculations'!$H163,'Inflation Rates'!$A$16:$A$138,0),6)/INDEX('Inflation Rates'!$A$16:$H$138,MATCH('Scenario Calculations'!$H163,'Inflation Rates'!$A$16:$A$138,0)-1,6)-1,G162)</f>
        <v>2.0999999999999908E-2</v>
      </c>
      <c r="H163" s="362">
        <f t="shared" ca="1" si="75"/>
        <v>2174</v>
      </c>
      <c r="I163" s="362">
        <f t="shared" ca="1" si="75"/>
        <v>274</v>
      </c>
      <c r="J163" s="362">
        <v>155</v>
      </c>
      <c r="K163" s="371" t="e">
        <f t="shared" ca="1" si="68"/>
        <v>#DIV/0!</v>
      </c>
      <c r="L163" s="359" t="e">
        <f ca="1">IF(I163&lt;'Scenario Inputs (SI)'!$D$5,$B$7*((1+$G163)^(J163-1))*$B$2,0)</f>
        <v>#DIV/0!</v>
      </c>
      <c r="M163" s="359" t="e">
        <f ca="1">IF(I163&lt;'Scenario Inputs (SI)'!$D$5,$B$3*$B$7*(1+$G163)^(J163-1),0)</f>
        <v>#DIV/0!</v>
      </c>
      <c r="N163" s="359" t="e">
        <f t="shared" ca="1" si="58"/>
        <v>#DIV/0!</v>
      </c>
      <c r="O163" s="359" t="e">
        <f ca="1">IF(K163&lt;=0,0,-ABS(IF('Scenario Inputs (SI)'!$D$5&gt;'Scenario Calculations'!I163,0,IF('Scenario Inputs (SI)'!$D$5='Scenario Calculations'!I163,'Scenario Calculations'!K163*'Scenario Calculations'!$B$8,'Scenario Calculations'!O162*(1+'Scenario Calculations'!F163)))))</f>
        <v>#DIV/0!</v>
      </c>
      <c r="P163" s="359">
        <f ca="1">IF('Scenario Inputs (SI)'!$D$7="No",0,-IF(I163&lt;'Scenario Inputs (SI)'!$D$5,0,IF('Scenario Inputs (SI)'!$D$6&gt;'Scenario Calculations'!I163,INDEX(Inputs!$D$2:$R$30,29,MATCH('Scenario Calculations'!I163,Inputs!$D$2:$R$2,0)),0))*12)</f>
        <v>0</v>
      </c>
      <c r="Q163" s="359" t="e">
        <f t="shared" ca="1" si="62"/>
        <v>#DIV/0!</v>
      </c>
      <c r="S163" s="372">
        <f ca="1">IFERROR(INDEX('Inflation Rates'!$A$16:$H$138,MATCH('TSP Traditional'!$H164,'Inflation Rates'!$A$16:$A$138,0),8)/INDEX('Inflation Rates'!$A$16:$H$138,MATCH('TSP Traditional'!$H164,'Inflation Rates'!$A$16:$A$138,0)-1,8)-1,S162)</f>
        <v>2.0000000000000018E-2</v>
      </c>
      <c r="T163" s="372">
        <f ca="1">IFERROR(INDEX('Inflation Rates'!$A$16:$H$138,MATCH('TSP Traditional'!$H164,'Inflation Rates'!$A$16:$A$138,0),6)/INDEX('Inflation Rates'!$A$16:$H$138,MATCH('TSP Traditional'!$H164,'Inflation Rates'!$A$16:$A$138,0)-1,6)-1,T162)</f>
        <v>2.0999999999999908E-2</v>
      </c>
      <c r="U163" s="362">
        <f t="shared" ca="1" si="76"/>
        <v>2174</v>
      </c>
      <c r="V163" s="362">
        <f t="shared" ca="1" si="76"/>
        <v>274</v>
      </c>
      <c r="W163" s="362">
        <v>155</v>
      </c>
      <c r="X163" s="371" t="e">
        <f t="shared" ca="1" si="70"/>
        <v>#DIV/0!</v>
      </c>
      <c r="Y163" s="359" t="e">
        <f ca="1">IF(V163&lt;'Scenario Inputs (SI)'!$D$5,$B$7*((1+$G163)^(W163-1))*$T$2,0)</f>
        <v>#DIV/0!</v>
      </c>
      <c r="Z163" s="359">
        <v>0</v>
      </c>
      <c r="AA163" s="359" t="e">
        <f t="shared" ca="1" si="59"/>
        <v>#DIV/0!</v>
      </c>
      <c r="AB163" s="359" t="e">
        <f ca="1">IF(X163&lt;=0,0,-ABS(IF('Scenario Inputs (SI)'!$D$5&gt;'Scenario Calculations'!V163,0,IF('Scenario Inputs (SI)'!$D$5='Scenario Calculations'!V163,'Scenario Calculations'!X163*'Scenario Calculations'!$B$8,'Scenario Calculations'!AB162*(1+'Scenario Calculations'!S163)))))</f>
        <v>#DIV/0!</v>
      </c>
      <c r="AC163" s="359" t="e">
        <f t="shared" ca="1" si="60"/>
        <v>#DIV/0!</v>
      </c>
      <c r="AG163" s="372">
        <f>IFERROR(INDEX('Inflation Rates'!$A$16:$H$138,MATCH('IRA Traditional'!$H164,'Inflation Rates'!$A$16:$A$138,0),8)/INDEX('Inflation Rates'!$A$16:$H$138,MATCH('IRA Traditional'!$H164,'Inflation Rates'!$A$16:$A$138,0)-1,8)-1,AG162)</f>
        <v>2.0000000000000018E-2</v>
      </c>
      <c r="AH163" s="372">
        <f>IFERROR(INDEX('Inflation Rates'!$A$16:$H$138,MATCH('IRA Traditional'!$H164,'Inflation Rates'!$A$16:$A$138,0),6)/INDEX('Inflation Rates'!$A$16:$H$138,MATCH('IRA Traditional'!$H164,'Inflation Rates'!$A$16:$A$138,0)-1,6)-1,AH162)</f>
        <v>2.0999999999999908E-2</v>
      </c>
      <c r="AI163" s="362">
        <f t="shared" ca="1" si="77"/>
        <v>2174</v>
      </c>
      <c r="AJ163" s="362">
        <f t="shared" ca="1" si="77"/>
        <v>274</v>
      </c>
      <c r="AK163" s="362">
        <v>155</v>
      </c>
      <c r="AL163" s="371">
        <f t="shared" ca="1" si="72"/>
        <v>0</v>
      </c>
      <c r="AM163" s="359">
        <f ca="1">IF(AJ163&lt;'Scenario Inputs (SI)'!$D$5,$AH$2,0)</f>
        <v>0</v>
      </c>
      <c r="AN163" s="359">
        <v>0</v>
      </c>
      <c r="AO163" s="359">
        <f t="shared" ca="1" si="61"/>
        <v>0</v>
      </c>
      <c r="AP163" s="359">
        <f ca="1">IF(AL163&lt;=0,0,IF(AJ163&lt;60,0,IF(AJ163=60,IF('Scenario Inputs (SI)'!$D$5&lt;=60,-AL163*$AH$7,0),IF(AJ163&lt;'Scenario Inputs (SI)'!$D$5,0,IF(AJ163='Scenario Inputs (SI)'!$D$5,-$AH$7*'Scenario Calculations'!AL163,AP162*(1+AG163))))))</f>
        <v>0</v>
      </c>
      <c r="AQ163" s="359">
        <f t="shared" ca="1" si="63"/>
        <v>0</v>
      </c>
      <c r="AU163" s="372">
        <f ca="1">IFERROR(INDEX('Inflation Rates'!$A$16:$H$138,MATCH('IRA Roth'!$H163,'Inflation Rates'!$A$16:$A$138,0),8)/INDEX('Inflation Rates'!$A$16:$H$138,MATCH('IRA Roth'!$H163,'Inflation Rates'!$A$16:$A$138,0)-1,8)-1,AU162)</f>
        <v>2.0000000000000018E-2</v>
      </c>
      <c r="AV163" s="372">
        <f ca="1">IFERROR(INDEX('Inflation Rates'!$A$16:$H$138,MATCH('IRA Roth'!$H163,'Inflation Rates'!$A$16:$A$138,0),6)/INDEX('Inflation Rates'!$A$16:$H$138,MATCH('IRA Roth'!$H163,'Inflation Rates'!$A$16:$A$138,0)-1,6)-1,AV162)</f>
        <v>2.0999999999999908E-2</v>
      </c>
      <c r="AW163" s="362">
        <f t="shared" ca="1" si="78"/>
        <v>2174</v>
      </c>
      <c r="AX163" s="362">
        <f t="shared" ca="1" si="78"/>
        <v>274</v>
      </c>
      <c r="AY163" s="362">
        <v>155</v>
      </c>
      <c r="AZ163" s="371">
        <f t="shared" ca="1" si="74"/>
        <v>0</v>
      </c>
      <c r="BA163" s="359">
        <f ca="1">IF(AX163&lt;'Scenario Inputs (SI)'!$D$5,$AV$2,0)</f>
        <v>0</v>
      </c>
      <c r="BB163" s="359">
        <f t="shared" ca="1" si="64"/>
        <v>0</v>
      </c>
      <c r="BC163" s="359">
        <f t="shared" ca="1" si="65"/>
        <v>0</v>
      </c>
      <c r="BD163" s="359">
        <f ca="1">IF(AZ163&lt;=0,0,IF(AX163&lt;60,0,IF(AX163=60,IF('Scenario Inputs (SI)'!$D$5&lt;=60,-AZ163*$AV$7,0),IF(AX163&lt;'Scenario Inputs (SI)'!$D$5,0,IF(AX163='Scenario Inputs (SI)'!$D$5,-$AV$7*'Scenario Calculations'!AZ163,BD162*(1+AU163))))))</f>
        <v>0</v>
      </c>
      <c r="BE163" s="359">
        <f t="shared" ca="1" si="66"/>
        <v>0</v>
      </c>
    </row>
    <row r="164" spans="6:57" x14ac:dyDescent="0.35">
      <c r="F164" s="372">
        <f ca="1">IFERROR(INDEX('Inflation Rates'!$A$16:$H$138,MATCH('Scenario Calculations'!$H164,'Inflation Rates'!$A$16:$A$138,0),8)/INDEX('Inflation Rates'!$A$16:$H$138,MATCH('Scenario Calculations'!$H164,'Inflation Rates'!$A$16:$A$138,0)-1,8)-1,F163)</f>
        <v>2.0000000000000018E-2</v>
      </c>
      <c r="G164" s="372">
        <f ca="1">IFERROR(INDEX('Inflation Rates'!$A$16:$H$138,MATCH('Scenario Calculations'!$H164,'Inflation Rates'!$A$16:$A$138,0),6)/INDEX('Inflation Rates'!$A$16:$H$138,MATCH('Scenario Calculations'!$H164,'Inflation Rates'!$A$16:$A$138,0)-1,6)-1,G163)</f>
        <v>2.0999999999999908E-2</v>
      </c>
      <c r="H164" s="362">
        <f t="shared" ca="1" si="75"/>
        <v>2175</v>
      </c>
      <c r="I164" s="362">
        <f t="shared" ca="1" si="75"/>
        <v>275</v>
      </c>
      <c r="J164" s="362">
        <v>156</v>
      </c>
      <c r="K164" s="371" t="e">
        <f t="shared" ca="1" si="68"/>
        <v>#DIV/0!</v>
      </c>
      <c r="L164" s="359" t="e">
        <f ca="1">IF(I164&lt;'Scenario Inputs (SI)'!$D$5,$B$7*((1+$G164)^(J164-1))*$B$2,0)</f>
        <v>#DIV/0!</v>
      </c>
      <c r="M164" s="359" t="e">
        <f ca="1">IF(I164&lt;'Scenario Inputs (SI)'!$D$5,$B$3*$B$7*(1+$G164)^(J164-1),0)</f>
        <v>#DIV/0!</v>
      </c>
      <c r="N164" s="359" t="e">
        <f t="shared" ca="1" si="58"/>
        <v>#DIV/0!</v>
      </c>
      <c r="O164" s="359" t="e">
        <f ca="1">IF(K164&lt;=0,0,-ABS(IF('Scenario Inputs (SI)'!$D$5&gt;'Scenario Calculations'!I164,0,IF('Scenario Inputs (SI)'!$D$5='Scenario Calculations'!I164,'Scenario Calculations'!K164*'Scenario Calculations'!$B$8,'Scenario Calculations'!O163*(1+'Scenario Calculations'!F164)))))</f>
        <v>#DIV/0!</v>
      </c>
      <c r="P164" s="359">
        <f ca="1">IF('Scenario Inputs (SI)'!$D$7="No",0,-IF(I164&lt;'Scenario Inputs (SI)'!$D$5,0,IF('Scenario Inputs (SI)'!$D$6&gt;'Scenario Calculations'!I164,INDEX(Inputs!$D$2:$R$30,29,MATCH('Scenario Calculations'!I164,Inputs!$D$2:$R$2,0)),0))*12)</f>
        <v>0</v>
      </c>
      <c r="Q164" s="359" t="e">
        <f t="shared" ca="1" si="62"/>
        <v>#DIV/0!</v>
      </c>
      <c r="S164" s="372">
        <f ca="1">IFERROR(INDEX('Inflation Rates'!$A$16:$H$138,MATCH('TSP Traditional'!$H165,'Inflation Rates'!$A$16:$A$138,0),8)/INDEX('Inflation Rates'!$A$16:$H$138,MATCH('TSP Traditional'!$H165,'Inflation Rates'!$A$16:$A$138,0)-1,8)-1,S163)</f>
        <v>2.0000000000000018E-2</v>
      </c>
      <c r="T164" s="372">
        <f ca="1">IFERROR(INDEX('Inflation Rates'!$A$16:$H$138,MATCH('TSP Traditional'!$H165,'Inflation Rates'!$A$16:$A$138,0),6)/INDEX('Inflation Rates'!$A$16:$H$138,MATCH('TSP Traditional'!$H165,'Inflation Rates'!$A$16:$A$138,0)-1,6)-1,T163)</f>
        <v>2.0999999999999908E-2</v>
      </c>
      <c r="U164" s="362">
        <f t="shared" ca="1" si="76"/>
        <v>2175</v>
      </c>
      <c r="V164" s="362">
        <f t="shared" ca="1" si="76"/>
        <v>275</v>
      </c>
      <c r="W164" s="362">
        <v>156</v>
      </c>
      <c r="X164" s="371" t="e">
        <f t="shared" ca="1" si="70"/>
        <v>#DIV/0!</v>
      </c>
      <c r="Y164" s="359" t="e">
        <f ca="1">IF(V164&lt;'Scenario Inputs (SI)'!$D$5,$B$7*((1+$G164)^(W164-1))*$T$2,0)</f>
        <v>#DIV/0!</v>
      </c>
      <c r="Z164" s="359">
        <v>0</v>
      </c>
      <c r="AA164" s="359" t="e">
        <f t="shared" ca="1" si="59"/>
        <v>#DIV/0!</v>
      </c>
      <c r="AB164" s="359" t="e">
        <f ca="1">IF(X164&lt;=0,0,-ABS(IF('Scenario Inputs (SI)'!$D$5&gt;'Scenario Calculations'!V164,0,IF('Scenario Inputs (SI)'!$D$5='Scenario Calculations'!V164,'Scenario Calculations'!X164*'Scenario Calculations'!$B$8,'Scenario Calculations'!AB163*(1+'Scenario Calculations'!S164)))))</f>
        <v>#DIV/0!</v>
      </c>
      <c r="AC164" s="359" t="e">
        <f t="shared" ca="1" si="60"/>
        <v>#DIV/0!</v>
      </c>
      <c r="AG164" s="372">
        <f>IFERROR(INDEX('Inflation Rates'!$A$16:$H$138,MATCH('IRA Traditional'!$H165,'Inflation Rates'!$A$16:$A$138,0),8)/INDEX('Inflation Rates'!$A$16:$H$138,MATCH('IRA Traditional'!$H165,'Inflation Rates'!$A$16:$A$138,0)-1,8)-1,AG163)</f>
        <v>2.0000000000000018E-2</v>
      </c>
      <c r="AH164" s="372">
        <f>IFERROR(INDEX('Inflation Rates'!$A$16:$H$138,MATCH('IRA Traditional'!$H165,'Inflation Rates'!$A$16:$A$138,0),6)/INDEX('Inflation Rates'!$A$16:$H$138,MATCH('IRA Traditional'!$H165,'Inflation Rates'!$A$16:$A$138,0)-1,6)-1,AH163)</f>
        <v>2.0999999999999908E-2</v>
      </c>
      <c r="AI164" s="362">
        <f t="shared" ca="1" si="77"/>
        <v>2175</v>
      </c>
      <c r="AJ164" s="362">
        <f t="shared" ca="1" si="77"/>
        <v>275</v>
      </c>
      <c r="AK164" s="362">
        <v>156</v>
      </c>
      <c r="AL164" s="371">
        <f t="shared" ca="1" si="72"/>
        <v>0</v>
      </c>
      <c r="AM164" s="359">
        <f ca="1">IF(AJ164&lt;'Scenario Inputs (SI)'!$D$5,$AH$2,0)</f>
        <v>0</v>
      </c>
      <c r="AN164" s="359">
        <v>0</v>
      </c>
      <c r="AO164" s="359">
        <f t="shared" ca="1" si="61"/>
        <v>0</v>
      </c>
      <c r="AP164" s="359">
        <f ca="1">IF(AL164&lt;=0,0,IF(AJ164&lt;60,0,IF(AJ164=60,IF('Scenario Inputs (SI)'!$D$5&lt;=60,-AL164*$AH$7,0),IF(AJ164&lt;'Scenario Inputs (SI)'!$D$5,0,IF(AJ164='Scenario Inputs (SI)'!$D$5,-$AH$7*'Scenario Calculations'!AL164,AP163*(1+AG164))))))</f>
        <v>0</v>
      </c>
      <c r="AQ164" s="359">
        <f t="shared" ca="1" si="63"/>
        <v>0</v>
      </c>
      <c r="AU164" s="372">
        <f ca="1">IFERROR(INDEX('Inflation Rates'!$A$16:$H$138,MATCH('IRA Roth'!$H164,'Inflation Rates'!$A$16:$A$138,0),8)/INDEX('Inflation Rates'!$A$16:$H$138,MATCH('IRA Roth'!$H164,'Inflation Rates'!$A$16:$A$138,0)-1,8)-1,AU163)</f>
        <v>2.0000000000000018E-2</v>
      </c>
      <c r="AV164" s="372">
        <f ca="1">IFERROR(INDEX('Inflation Rates'!$A$16:$H$138,MATCH('IRA Roth'!$H164,'Inflation Rates'!$A$16:$A$138,0),6)/INDEX('Inflation Rates'!$A$16:$H$138,MATCH('IRA Roth'!$H164,'Inflation Rates'!$A$16:$A$138,0)-1,6)-1,AV163)</f>
        <v>2.0999999999999908E-2</v>
      </c>
      <c r="AW164" s="362">
        <f t="shared" ca="1" si="78"/>
        <v>2175</v>
      </c>
      <c r="AX164" s="362">
        <f t="shared" ca="1" si="78"/>
        <v>275</v>
      </c>
      <c r="AY164" s="362">
        <v>156</v>
      </c>
      <c r="AZ164" s="371">
        <f t="shared" ca="1" si="74"/>
        <v>0</v>
      </c>
      <c r="BA164" s="359">
        <f ca="1">IF(AX164&lt;'Scenario Inputs (SI)'!$D$5,$AV$2,0)</f>
        <v>0</v>
      </c>
      <c r="BB164" s="359">
        <f t="shared" ca="1" si="64"/>
        <v>0</v>
      </c>
      <c r="BC164" s="359">
        <f t="shared" ca="1" si="65"/>
        <v>0</v>
      </c>
      <c r="BD164" s="359">
        <f ca="1">IF(AZ164&lt;=0,0,IF(AX164&lt;60,0,IF(AX164=60,IF('Scenario Inputs (SI)'!$D$5&lt;=60,-AZ164*$AV$7,0),IF(AX164&lt;'Scenario Inputs (SI)'!$D$5,0,IF(AX164='Scenario Inputs (SI)'!$D$5,-$AV$7*'Scenario Calculations'!AZ164,BD163*(1+AU164))))))</f>
        <v>0</v>
      </c>
      <c r="BE164" s="359">
        <f t="shared" ca="1" si="66"/>
        <v>0</v>
      </c>
    </row>
    <row r="165" spans="6:57" x14ac:dyDescent="0.35">
      <c r="F165" s="372">
        <f ca="1">IFERROR(INDEX('Inflation Rates'!$A$16:$H$138,MATCH('Scenario Calculations'!$H165,'Inflation Rates'!$A$16:$A$138,0),8)/INDEX('Inflation Rates'!$A$16:$H$138,MATCH('Scenario Calculations'!$H165,'Inflation Rates'!$A$16:$A$138,0)-1,8)-1,F164)</f>
        <v>2.0000000000000018E-2</v>
      </c>
      <c r="G165" s="372">
        <f ca="1">IFERROR(INDEX('Inflation Rates'!$A$16:$H$138,MATCH('Scenario Calculations'!$H165,'Inflation Rates'!$A$16:$A$138,0),6)/INDEX('Inflation Rates'!$A$16:$H$138,MATCH('Scenario Calculations'!$H165,'Inflation Rates'!$A$16:$A$138,0)-1,6)-1,G164)</f>
        <v>2.0999999999999908E-2</v>
      </c>
      <c r="H165" s="362">
        <f t="shared" ca="1" si="75"/>
        <v>2176</v>
      </c>
      <c r="I165" s="362">
        <f t="shared" ca="1" si="75"/>
        <v>276</v>
      </c>
      <c r="J165" s="362">
        <v>157</v>
      </c>
      <c r="K165" s="371" t="e">
        <f t="shared" ca="1" si="68"/>
        <v>#DIV/0!</v>
      </c>
      <c r="L165" s="359" t="e">
        <f ca="1">IF(I165&lt;'Scenario Inputs (SI)'!$D$5,$B$7*((1+$G165)^(J165-1))*$B$2,0)</f>
        <v>#DIV/0!</v>
      </c>
      <c r="M165" s="359" t="e">
        <f ca="1">IF(I165&lt;'Scenario Inputs (SI)'!$D$5,$B$3*$B$7*(1+$G165)^(J165-1),0)</f>
        <v>#DIV/0!</v>
      </c>
      <c r="N165" s="359" t="e">
        <f t="shared" ca="1" si="58"/>
        <v>#DIV/0!</v>
      </c>
      <c r="O165" s="359" t="e">
        <f ca="1">IF(K165&lt;=0,0,-ABS(IF('Scenario Inputs (SI)'!$D$5&gt;'Scenario Calculations'!I165,0,IF('Scenario Inputs (SI)'!$D$5='Scenario Calculations'!I165,'Scenario Calculations'!K165*'Scenario Calculations'!$B$8,'Scenario Calculations'!O164*(1+'Scenario Calculations'!F165)))))</f>
        <v>#DIV/0!</v>
      </c>
      <c r="P165" s="359">
        <f ca="1">IF('Scenario Inputs (SI)'!$D$7="No",0,-IF(I165&lt;'Scenario Inputs (SI)'!$D$5,0,IF('Scenario Inputs (SI)'!$D$6&gt;'Scenario Calculations'!I165,INDEX(Inputs!$D$2:$R$30,29,MATCH('Scenario Calculations'!I165,Inputs!$D$2:$R$2,0)),0))*12)</f>
        <v>0</v>
      </c>
      <c r="Q165" s="359" t="e">
        <f t="shared" ca="1" si="62"/>
        <v>#DIV/0!</v>
      </c>
      <c r="S165" s="372">
        <f ca="1">IFERROR(INDEX('Inflation Rates'!$A$16:$H$138,MATCH('TSP Traditional'!$H166,'Inflation Rates'!$A$16:$A$138,0),8)/INDEX('Inflation Rates'!$A$16:$H$138,MATCH('TSP Traditional'!$H166,'Inflation Rates'!$A$16:$A$138,0)-1,8)-1,S164)</f>
        <v>2.0000000000000018E-2</v>
      </c>
      <c r="T165" s="372">
        <f ca="1">IFERROR(INDEX('Inflation Rates'!$A$16:$H$138,MATCH('TSP Traditional'!$H166,'Inflation Rates'!$A$16:$A$138,0),6)/INDEX('Inflation Rates'!$A$16:$H$138,MATCH('TSP Traditional'!$H166,'Inflation Rates'!$A$16:$A$138,0)-1,6)-1,T164)</f>
        <v>2.0999999999999908E-2</v>
      </c>
      <c r="U165" s="362">
        <f t="shared" ca="1" si="76"/>
        <v>2176</v>
      </c>
      <c r="V165" s="362">
        <f t="shared" ca="1" si="76"/>
        <v>276</v>
      </c>
      <c r="W165" s="362">
        <v>157</v>
      </c>
      <c r="X165" s="371" t="e">
        <f t="shared" ca="1" si="70"/>
        <v>#DIV/0!</v>
      </c>
      <c r="Y165" s="359" t="e">
        <f ca="1">IF(V165&lt;'Scenario Inputs (SI)'!$D$5,$B$7*((1+$G165)^(W165-1))*$T$2,0)</f>
        <v>#DIV/0!</v>
      </c>
      <c r="Z165" s="359">
        <v>0</v>
      </c>
      <c r="AA165" s="359" t="e">
        <f t="shared" ca="1" si="59"/>
        <v>#DIV/0!</v>
      </c>
      <c r="AB165" s="359" t="e">
        <f ca="1">IF(X165&lt;=0,0,-ABS(IF('Scenario Inputs (SI)'!$D$5&gt;'Scenario Calculations'!V165,0,IF('Scenario Inputs (SI)'!$D$5='Scenario Calculations'!V165,'Scenario Calculations'!X165*'Scenario Calculations'!$B$8,'Scenario Calculations'!AB164*(1+'Scenario Calculations'!S165)))))</f>
        <v>#DIV/0!</v>
      </c>
      <c r="AC165" s="359" t="e">
        <f t="shared" ca="1" si="60"/>
        <v>#DIV/0!</v>
      </c>
      <c r="AG165" s="372">
        <f>IFERROR(INDEX('Inflation Rates'!$A$16:$H$138,MATCH('IRA Traditional'!$H166,'Inflation Rates'!$A$16:$A$138,0),8)/INDEX('Inflation Rates'!$A$16:$H$138,MATCH('IRA Traditional'!$H166,'Inflation Rates'!$A$16:$A$138,0)-1,8)-1,AG164)</f>
        <v>2.0000000000000018E-2</v>
      </c>
      <c r="AH165" s="372">
        <f>IFERROR(INDEX('Inflation Rates'!$A$16:$H$138,MATCH('IRA Traditional'!$H166,'Inflation Rates'!$A$16:$A$138,0),6)/INDEX('Inflation Rates'!$A$16:$H$138,MATCH('IRA Traditional'!$H166,'Inflation Rates'!$A$16:$A$138,0)-1,6)-1,AH164)</f>
        <v>2.0999999999999908E-2</v>
      </c>
      <c r="AI165" s="362">
        <f t="shared" ca="1" si="77"/>
        <v>2176</v>
      </c>
      <c r="AJ165" s="362">
        <f t="shared" ca="1" si="77"/>
        <v>276</v>
      </c>
      <c r="AK165" s="362">
        <v>157</v>
      </c>
      <c r="AL165" s="371">
        <f t="shared" ca="1" si="72"/>
        <v>0</v>
      </c>
      <c r="AM165" s="359">
        <f ca="1">IF(AJ165&lt;'Scenario Inputs (SI)'!$D$5,$AH$2,0)</f>
        <v>0</v>
      </c>
      <c r="AN165" s="359">
        <v>0</v>
      </c>
      <c r="AO165" s="359">
        <f t="shared" ca="1" si="61"/>
        <v>0</v>
      </c>
      <c r="AP165" s="359">
        <f ca="1">IF(AL165&lt;=0,0,IF(AJ165&lt;60,0,IF(AJ165=60,IF('Scenario Inputs (SI)'!$D$5&lt;=60,-AL165*$AH$7,0),IF(AJ165&lt;'Scenario Inputs (SI)'!$D$5,0,IF(AJ165='Scenario Inputs (SI)'!$D$5,-$AH$7*'Scenario Calculations'!AL165,AP164*(1+AG165))))))</f>
        <v>0</v>
      </c>
      <c r="AQ165" s="359">
        <f t="shared" ca="1" si="63"/>
        <v>0</v>
      </c>
      <c r="AU165" s="372">
        <f ca="1">IFERROR(INDEX('Inflation Rates'!$A$16:$H$138,MATCH('IRA Roth'!$H165,'Inflation Rates'!$A$16:$A$138,0),8)/INDEX('Inflation Rates'!$A$16:$H$138,MATCH('IRA Roth'!$H165,'Inflation Rates'!$A$16:$A$138,0)-1,8)-1,AU164)</f>
        <v>2.0000000000000018E-2</v>
      </c>
      <c r="AV165" s="372">
        <f ca="1">IFERROR(INDEX('Inflation Rates'!$A$16:$H$138,MATCH('IRA Roth'!$H165,'Inflation Rates'!$A$16:$A$138,0),6)/INDEX('Inflation Rates'!$A$16:$H$138,MATCH('IRA Roth'!$H165,'Inflation Rates'!$A$16:$A$138,0)-1,6)-1,AV164)</f>
        <v>2.0999999999999908E-2</v>
      </c>
      <c r="AW165" s="362">
        <f t="shared" ca="1" si="78"/>
        <v>2176</v>
      </c>
      <c r="AX165" s="362">
        <f t="shared" ca="1" si="78"/>
        <v>276</v>
      </c>
      <c r="AY165" s="362">
        <v>157</v>
      </c>
      <c r="AZ165" s="371">
        <f t="shared" ca="1" si="74"/>
        <v>0</v>
      </c>
      <c r="BA165" s="359">
        <f ca="1">IF(AX165&lt;'Scenario Inputs (SI)'!$D$5,$AV$2,0)</f>
        <v>0</v>
      </c>
      <c r="BB165" s="359">
        <f t="shared" ca="1" si="64"/>
        <v>0</v>
      </c>
      <c r="BC165" s="359">
        <f t="shared" ca="1" si="65"/>
        <v>0</v>
      </c>
      <c r="BD165" s="359">
        <f ca="1">IF(AZ165&lt;=0,0,IF(AX165&lt;60,0,IF(AX165=60,IF('Scenario Inputs (SI)'!$D$5&lt;=60,-AZ165*$AV$7,0),IF(AX165&lt;'Scenario Inputs (SI)'!$D$5,0,IF(AX165='Scenario Inputs (SI)'!$D$5,-$AV$7*'Scenario Calculations'!AZ165,BD164*(1+AU165))))))</f>
        <v>0</v>
      </c>
      <c r="BE165" s="359">
        <f t="shared" ca="1" si="66"/>
        <v>0</v>
      </c>
    </row>
    <row r="166" spans="6:57" x14ac:dyDescent="0.35">
      <c r="F166" s="372">
        <f ca="1">IFERROR(INDEX('Inflation Rates'!$A$16:$H$138,MATCH('Scenario Calculations'!$H166,'Inflation Rates'!$A$16:$A$138,0),8)/INDEX('Inflation Rates'!$A$16:$H$138,MATCH('Scenario Calculations'!$H166,'Inflation Rates'!$A$16:$A$138,0)-1,8)-1,F165)</f>
        <v>2.0000000000000018E-2</v>
      </c>
      <c r="G166" s="372">
        <f ca="1">IFERROR(INDEX('Inflation Rates'!$A$16:$H$138,MATCH('Scenario Calculations'!$H166,'Inflation Rates'!$A$16:$A$138,0),6)/INDEX('Inflation Rates'!$A$16:$H$138,MATCH('Scenario Calculations'!$H166,'Inflation Rates'!$A$16:$A$138,0)-1,6)-1,G165)</f>
        <v>2.0999999999999908E-2</v>
      </c>
      <c r="H166" s="362">
        <f t="shared" ca="1" si="75"/>
        <v>2177</v>
      </c>
      <c r="I166" s="362">
        <f t="shared" ca="1" si="75"/>
        <v>277</v>
      </c>
      <c r="J166" s="362">
        <v>158</v>
      </c>
      <c r="K166" s="371" t="e">
        <f t="shared" ca="1" si="68"/>
        <v>#DIV/0!</v>
      </c>
      <c r="L166" s="359" t="e">
        <f ca="1">IF(I166&lt;'Scenario Inputs (SI)'!$D$5,$B$7*((1+$G166)^(J166-1))*$B$2,0)</f>
        <v>#DIV/0!</v>
      </c>
      <c r="M166" s="359" t="e">
        <f ca="1">IF(I166&lt;'Scenario Inputs (SI)'!$D$5,$B$3*$B$7*(1+$G166)^(J166-1),0)</f>
        <v>#DIV/0!</v>
      </c>
      <c r="N166" s="359" t="e">
        <f t="shared" ca="1" si="58"/>
        <v>#DIV/0!</v>
      </c>
      <c r="O166" s="359" t="e">
        <f ca="1">IF(K166&lt;=0,0,-ABS(IF('Scenario Inputs (SI)'!$D$5&gt;'Scenario Calculations'!I166,0,IF('Scenario Inputs (SI)'!$D$5='Scenario Calculations'!I166,'Scenario Calculations'!K166*'Scenario Calculations'!$B$8,'Scenario Calculations'!O165*(1+'Scenario Calculations'!F166)))))</f>
        <v>#DIV/0!</v>
      </c>
      <c r="P166" s="359">
        <f ca="1">IF('Scenario Inputs (SI)'!$D$7="No",0,-IF(I166&lt;'Scenario Inputs (SI)'!$D$5,0,IF('Scenario Inputs (SI)'!$D$6&gt;'Scenario Calculations'!I166,INDEX(Inputs!$D$2:$R$30,29,MATCH('Scenario Calculations'!I166,Inputs!$D$2:$R$2,0)),0))*12)</f>
        <v>0</v>
      </c>
      <c r="Q166" s="359" t="e">
        <f t="shared" ca="1" si="62"/>
        <v>#DIV/0!</v>
      </c>
      <c r="S166" s="372">
        <f ca="1">IFERROR(INDEX('Inflation Rates'!$A$16:$H$138,MATCH('TSP Traditional'!$H167,'Inflation Rates'!$A$16:$A$138,0),8)/INDEX('Inflation Rates'!$A$16:$H$138,MATCH('TSP Traditional'!$H167,'Inflation Rates'!$A$16:$A$138,0)-1,8)-1,S165)</f>
        <v>2.0000000000000018E-2</v>
      </c>
      <c r="T166" s="372">
        <f ca="1">IFERROR(INDEX('Inflation Rates'!$A$16:$H$138,MATCH('TSP Traditional'!$H167,'Inflation Rates'!$A$16:$A$138,0),6)/INDEX('Inflation Rates'!$A$16:$H$138,MATCH('TSP Traditional'!$H167,'Inflation Rates'!$A$16:$A$138,0)-1,6)-1,T165)</f>
        <v>2.0999999999999908E-2</v>
      </c>
      <c r="U166" s="362">
        <f t="shared" ca="1" si="76"/>
        <v>2177</v>
      </c>
      <c r="V166" s="362">
        <f t="shared" ca="1" si="76"/>
        <v>277</v>
      </c>
      <c r="W166" s="362">
        <v>158</v>
      </c>
      <c r="X166" s="371" t="e">
        <f t="shared" ca="1" si="70"/>
        <v>#DIV/0!</v>
      </c>
      <c r="Y166" s="359" t="e">
        <f ca="1">IF(V166&lt;'Scenario Inputs (SI)'!$D$5,$B$7*((1+$G166)^(W166-1))*$T$2,0)</f>
        <v>#DIV/0!</v>
      </c>
      <c r="Z166" s="359">
        <v>0</v>
      </c>
      <c r="AA166" s="359" t="e">
        <f t="shared" ca="1" si="59"/>
        <v>#DIV/0!</v>
      </c>
      <c r="AB166" s="359" t="e">
        <f ca="1">IF(X166&lt;=0,0,-ABS(IF('Scenario Inputs (SI)'!$D$5&gt;'Scenario Calculations'!V166,0,IF('Scenario Inputs (SI)'!$D$5='Scenario Calculations'!V166,'Scenario Calculations'!X166*'Scenario Calculations'!$B$8,'Scenario Calculations'!AB165*(1+'Scenario Calculations'!S166)))))</f>
        <v>#DIV/0!</v>
      </c>
      <c r="AC166" s="359" t="e">
        <f t="shared" ca="1" si="60"/>
        <v>#DIV/0!</v>
      </c>
      <c r="AG166" s="372">
        <f>IFERROR(INDEX('Inflation Rates'!$A$16:$H$138,MATCH('IRA Traditional'!$H167,'Inflation Rates'!$A$16:$A$138,0),8)/INDEX('Inflation Rates'!$A$16:$H$138,MATCH('IRA Traditional'!$H167,'Inflation Rates'!$A$16:$A$138,0)-1,8)-1,AG165)</f>
        <v>2.0000000000000018E-2</v>
      </c>
      <c r="AH166" s="372">
        <f>IFERROR(INDEX('Inflation Rates'!$A$16:$H$138,MATCH('IRA Traditional'!$H167,'Inflation Rates'!$A$16:$A$138,0),6)/INDEX('Inflation Rates'!$A$16:$H$138,MATCH('IRA Traditional'!$H167,'Inflation Rates'!$A$16:$A$138,0)-1,6)-1,AH165)</f>
        <v>2.0999999999999908E-2</v>
      </c>
      <c r="AI166" s="362">
        <f t="shared" ca="1" si="77"/>
        <v>2177</v>
      </c>
      <c r="AJ166" s="362">
        <f t="shared" ca="1" si="77"/>
        <v>277</v>
      </c>
      <c r="AK166" s="362">
        <v>158</v>
      </c>
      <c r="AL166" s="371">
        <f t="shared" ca="1" si="72"/>
        <v>0</v>
      </c>
      <c r="AM166" s="359">
        <f ca="1">IF(AJ166&lt;'Scenario Inputs (SI)'!$D$5,$AH$2,0)</f>
        <v>0</v>
      </c>
      <c r="AN166" s="359">
        <v>0</v>
      </c>
      <c r="AO166" s="359">
        <f t="shared" ca="1" si="61"/>
        <v>0</v>
      </c>
      <c r="AP166" s="359">
        <f ca="1">IF(AL166&lt;=0,0,IF(AJ166&lt;60,0,IF(AJ166=60,IF('Scenario Inputs (SI)'!$D$5&lt;=60,-AL166*$AH$7,0),IF(AJ166&lt;'Scenario Inputs (SI)'!$D$5,0,IF(AJ166='Scenario Inputs (SI)'!$D$5,-$AH$7*'Scenario Calculations'!AL166,AP165*(1+AG166))))))</f>
        <v>0</v>
      </c>
      <c r="AQ166" s="359">
        <f t="shared" ca="1" si="63"/>
        <v>0</v>
      </c>
      <c r="AU166" s="372">
        <f ca="1">IFERROR(INDEX('Inflation Rates'!$A$16:$H$138,MATCH('IRA Roth'!$H166,'Inflation Rates'!$A$16:$A$138,0),8)/INDEX('Inflation Rates'!$A$16:$H$138,MATCH('IRA Roth'!$H166,'Inflation Rates'!$A$16:$A$138,0)-1,8)-1,AU165)</f>
        <v>2.0000000000000018E-2</v>
      </c>
      <c r="AV166" s="372">
        <f ca="1">IFERROR(INDEX('Inflation Rates'!$A$16:$H$138,MATCH('IRA Roth'!$H166,'Inflation Rates'!$A$16:$A$138,0),6)/INDEX('Inflation Rates'!$A$16:$H$138,MATCH('IRA Roth'!$H166,'Inflation Rates'!$A$16:$A$138,0)-1,6)-1,AV165)</f>
        <v>2.0999999999999908E-2</v>
      </c>
      <c r="AW166" s="362">
        <f t="shared" ca="1" si="78"/>
        <v>2177</v>
      </c>
      <c r="AX166" s="362">
        <f t="shared" ca="1" si="78"/>
        <v>277</v>
      </c>
      <c r="AY166" s="362">
        <v>158</v>
      </c>
      <c r="AZ166" s="371">
        <f t="shared" ca="1" si="74"/>
        <v>0</v>
      </c>
      <c r="BA166" s="359">
        <f ca="1">IF(AX166&lt;'Scenario Inputs (SI)'!$D$5,$AV$2,0)</f>
        <v>0</v>
      </c>
      <c r="BB166" s="359">
        <f t="shared" ca="1" si="64"/>
        <v>0</v>
      </c>
      <c r="BC166" s="359">
        <f t="shared" ca="1" si="65"/>
        <v>0</v>
      </c>
      <c r="BD166" s="359">
        <f ca="1">IF(AZ166&lt;=0,0,IF(AX166&lt;60,0,IF(AX166=60,IF('Scenario Inputs (SI)'!$D$5&lt;=60,-AZ166*$AV$7,0),IF(AX166&lt;'Scenario Inputs (SI)'!$D$5,0,IF(AX166='Scenario Inputs (SI)'!$D$5,-$AV$7*'Scenario Calculations'!AZ166,BD165*(1+AU166))))))</f>
        <v>0</v>
      </c>
      <c r="BE166" s="359">
        <f t="shared" ca="1" si="66"/>
        <v>0</v>
      </c>
    </row>
    <row r="167" spans="6:57" x14ac:dyDescent="0.35">
      <c r="F167" s="372">
        <f ca="1">IFERROR(INDEX('Inflation Rates'!$A$16:$H$138,MATCH('Scenario Calculations'!$H167,'Inflation Rates'!$A$16:$A$138,0),8)/INDEX('Inflation Rates'!$A$16:$H$138,MATCH('Scenario Calculations'!$H167,'Inflation Rates'!$A$16:$A$138,0)-1,8)-1,F166)</f>
        <v>2.0000000000000018E-2</v>
      </c>
      <c r="G167" s="372">
        <f ca="1">IFERROR(INDEX('Inflation Rates'!$A$16:$H$138,MATCH('Scenario Calculations'!$H167,'Inflation Rates'!$A$16:$A$138,0),6)/INDEX('Inflation Rates'!$A$16:$H$138,MATCH('Scenario Calculations'!$H167,'Inflation Rates'!$A$16:$A$138,0)-1,6)-1,G166)</f>
        <v>2.0999999999999908E-2</v>
      </c>
      <c r="H167" s="362">
        <f t="shared" ca="1" si="75"/>
        <v>2178</v>
      </c>
      <c r="I167" s="362">
        <f t="shared" ca="1" si="75"/>
        <v>278</v>
      </c>
      <c r="J167" s="362">
        <v>159</v>
      </c>
      <c r="K167" s="371" t="e">
        <f t="shared" ca="1" si="68"/>
        <v>#DIV/0!</v>
      </c>
      <c r="L167" s="359" t="e">
        <f ca="1">IF(I167&lt;'Scenario Inputs (SI)'!$D$5,$B$7*((1+$G167)^(J167-1))*$B$2,0)</f>
        <v>#DIV/0!</v>
      </c>
      <c r="M167" s="359" t="e">
        <f ca="1">IF(I167&lt;'Scenario Inputs (SI)'!$D$5,$B$3*$B$7*(1+$G167)^(J167-1),0)</f>
        <v>#DIV/0!</v>
      </c>
      <c r="N167" s="359" t="e">
        <f t="shared" ca="1" si="58"/>
        <v>#DIV/0!</v>
      </c>
      <c r="O167" s="359" t="e">
        <f ca="1">IF(K167&lt;=0,0,-ABS(IF('Scenario Inputs (SI)'!$D$5&gt;'Scenario Calculations'!I167,0,IF('Scenario Inputs (SI)'!$D$5='Scenario Calculations'!I167,'Scenario Calculations'!K167*'Scenario Calculations'!$B$8,'Scenario Calculations'!O166*(1+'Scenario Calculations'!F167)))))</f>
        <v>#DIV/0!</v>
      </c>
      <c r="P167" s="359">
        <f ca="1">IF('Scenario Inputs (SI)'!$D$7="No",0,-IF(I167&lt;'Scenario Inputs (SI)'!$D$5,0,IF('Scenario Inputs (SI)'!$D$6&gt;'Scenario Calculations'!I167,INDEX(Inputs!$D$2:$R$30,29,MATCH('Scenario Calculations'!I167,Inputs!$D$2:$R$2,0)),0))*12)</f>
        <v>0</v>
      </c>
      <c r="Q167" s="359" t="e">
        <f t="shared" ca="1" si="62"/>
        <v>#DIV/0!</v>
      </c>
      <c r="S167" s="372">
        <f ca="1">IFERROR(INDEX('Inflation Rates'!$A$16:$H$138,MATCH('TSP Traditional'!$H168,'Inflation Rates'!$A$16:$A$138,0),8)/INDEX('Inflation Rates'!$A$16:$H$138,MATCH('TSP Traditional'!$H168,'Inflation Rates'!$A$16:$A$138,0)-1,8)-1,S166)</f>
        <v>2.0000000000000018E-2</v>
      </c>
      <c r="T167" s="372">
        <f ca="1">IFERROR(INDEX('Inflation Rates'!$A$16:$H$138,MATCH('TSP Traditional'!$H168,'Inflation Rates'!$A$16:$A$138,0),6)/INDEX('Inflation Rates'!$A$16:$H$138,MATCH('TSP Traditional'!$H168,'Inflation Rates'!$A$16:$A$138,0)-1,6)-1,T166)</f>
        <v>2.0999999999999908E-2</v>
      </c>
      <c r="U167" s="362">
        <f t="shared" ca="1" si="76"/>
        <v>2178</v>
      </c>
      <c r="V167" s="362">
        <f t="shared" ca="1" si="76"/>
        <v>278</v>
      </c>
      <c r="W167" s="362">
        <v>159</v>
      </c>
      <c r="X167" s="371" t="e">
        <f t="shared" ca="1" si="70"/>
        <v>#DIV/0!</v>
      </c>
      <c r="Y167" s="359" t="e">
        <f ca="1">IF(V167&lt;'Scenario Inputs (SI)'!$D$5,$B$7*((1+$G167)^(W167-1))*$T$2,0)</f>
        <v>#DIV/0!</v>
      </c>
      <c r="Z167" s="359">
        <v>0</v>
      </c>
      <c r="AA167" s="359" t="e">
        <f t="shared" ca="1" si="59"/>
        <v>#DIV/0!</v>
      </c>
      <c r="AB167" s="359" t="e">
        <f ca="1">IF(X167&lt;=0,0,-ABS(IF('Scenario Inputs (SI)'!$D$5&gt;'Scenario Calculations'!V167,0,IF('Scenario Inputs (SI)'!$D$5='Scenario Calculations'!V167,'Scenario Calculations'!X167*'Scenario Calculations'!$B$8,'Scenario Calculations'!AB166*(1+'Scenario Calculations'!S167)))))</f>
        <v>#DIV/0!</v>
      </c>
      <c r="AC167" s="359" t="e">
        <f t="shared" ca="1" si="60"/>
        <v>#DIV/0!</v>
      </c>
      <c r="AG167" s="372">
        <f>IFERROR(INDEX('Inflation Rates'!$A$16:$H$138,MATCH('IRA Traditional'!$H168,'Inflation Rates'!$A$16:$A$138,0),8)/INDEX('Inflation Rates'!$A$16:$H$138,MATCH('IRA Traditional'!$H168,'Inflation Rates'!$A$16:$A$138,0)-1,8)-1,AG166)</f>
        <v>2.0000000000000018E-2</v>
      </c>
      <c r="AH167" s="372">
        <f>IFERROR(INDEX('Inflation Rates'!$A$16:$H$138,MATCH('IRA Traditional'!$H168,'Inflation Rates'!$A$16:$A$138,0),6)/INDEX('Inflation Rates'!$A$16:$H$138,MATCH('IRA Traditional'!$H168,'Inflation Rates'!$A$16:$A$138,0)-1,6)-1,AH166)</f>
        <v>2.0999999999999908E-2</v>
      </c>
      <c r="AI167" s="362">
        <f t="shared" ca="1" si="77"/>
        <v>2178</v>
      </c>
      <c r="AJ167" s="362">
        <f t="shared" ca="1" si="77"/>
        <v>278</v>
      </c>
      <c r="AK167" s="362">
        <v>159</v>
      </c>
      <c r="AL167" s="371">
        <f t="shared" ca="1" si="72"/>
        <v>0</v>
      </c>
      <c r="AM167" s="359">
        <f ca="1">IF(AJ167&lt;'Scenario Inputs (SI)'!$D$5,$AH$2,0)</f>
        <v>0</v>
      </c>
      <c r="AN167" s="359">
        <v>0</v>
      </c>
      <c r="AO167" s="359">
        <f t="shared" ca="1" si="61"/>
        <v>0</v>
      </c>
      <c r="AP167" s="359">
        <f ca="1">IF(AL167&lt;=0,0,IF(AJ167&lt;60,0,IF(AJ167=60,IF('Scenario Inputs (SI)'!$D$5&lt;=60,-AL167*$AH$7,0),IF(AJ167&lt;'Scenario Inputs (SI)'!$D$5,0,IF(AJ167='Scenario Inputs (SI)'!$D$5,-$AH$7*'Scenario Calculations'!AL167,AP166*(1+AG167))))))</f>
        <v>0</v>
      </c>
      <c r="AQ167" s="359">
        <f t="shared" ca="1" si="63"/>
        <v>0</v>
      </c>
      <c r="AU167" s="372">
        <f ca="1">IFERROR(INDEX('Inflation Rates'!$A$16:$H$138,MATCH('IRA Roth'!$H167,'Inflation Rates'!$A$16:$A$138,0),8)/INDEX('Inflation Rates'!$A$16:$H$138,MATCH('IRA Roth'!$H167,'Inflation Rates'!$A$16:$A$138,0)-1,8)-1,AU166)</f>
        <v>2.0000000000000018E-2</v>
      </c>
      <c r="AV167" s="372">
        <f ca="1">IFERROR(INDEX('Inflation Rates'!$A$16:$H$138,MATCH('IRA Roth'!$H167,'Inflation Rates'!$A$16:$A$138,0),6)/INDEX('Inflation Rates'!$A$16:$H$138,MATCH('IRA Roth'!$H167,'Inflation Rates'!$A$16:$A$138,0)-1,6)-1,AV166)</f>
        <v>2.0999999999999908E-2</v>
      </c>
      <c r="AW167" s="362">
        <f t="shared" ca="1" si="78"/>
        <v>2178</v>
      </c>
      <c r="AX167" s="362">
        <f t="shared" ca="1" si="78"/>
        <v>278</v>
      </c>
      <c r="AY167" s="362">
        <v>159</v>
      </c>
      <c r="AZ167" s="371">
        <f t="shared" ca="1" si="74"/>
        <v>0</v>
      </c>
      <c r="BA167" s="359">
        <f ca="1">IF(AX167&lt;'Scenario Inputs (SI)'!$D$5,$AV$2,0)</f>
        <v>0</v>
      </c>
      <c r="BB167" s="359">
        <f t="shared" ca="1" si="64"/>
        <v>0</v>
      </c>
      <c r="BC167" s="359">
        <f t="shared" ca="1" si="65"/>
        <v>0</v>
      </c>
      <c r="BD167" s="359">
        <f ca="1">IF(AZ167&lt;=0,0,IF(AX167&lt;60,0,IF(AX167=60,IF('Scenario Inputs (SI)'!$D$5&lt;=60,-AZ167*$AV$7,0),IF(AX167&lt;'Scenario Inputs (SI)'!$D$5,0,IF(AX167='Scenario Inputs (SI)'!$D$5,-$AV$7*'Scenario Calculations'!AZ167,BD166*(1+AU167))))))</f>
        <v>0</v>
      </c>
      <c r="BE167" s="359">
        <f t="shared" ca="1" si="66"/>
        <v>0</v>
      </c>
    </row>
    <row r="168" spans="6:57" x14ac:dyDescent="0.35">
      <c r="F168" s="372">
        <f ca="1">IFERROR(INDEX('Inflation Rates'!$A$16:$H$138,MATCH('Scenario Calculations'!$H168,'Inflation Rates'!$A$16:$A$138,0),8)/INDEX('Inflation Rates'!$A$16:$H$138,MATCH('Scenario Calculations'!$H168,'Inflation Rates'!$A$16:$A$138,0)-1,8)-1,F167)</f>
        <v>2.0000000000000018E-2</v>
      </c>
      <c r="G168" s="372">
        <f ca="1">IFERROR(INDEX('Inflation Rates'!$A$16:$H$138,MATCH('Scenario Calculations'!$H168,'Inflation Rates'!$A$16:$A$138,0),6)/INDEX('Inflation Rates'!$A$16:$H$138,MATCH('Scenario Calculations'!$H168,'Inflation Rates'!$A$16:$A$138,0)-1,6)-1,G167)</f>
        <v>2.0999999999999908E-2</v>
      </c>
      <c r="H168" s="362">
        <f t="shared" ca="1" si="75"/>
        <v>2179</v>
      </c>
      <c r="I168" s="362">
        <f t="shared" ca="1" si="75"/>
        <v>279</v>
      </c>
      <c r="J168" s="362">
        <v>160</v>
      </c>
      <c r="K168" s="371" t="e">
        <f t="shared" ca="1" si="68"/>
        <v>#DIV/0!</v>
      </c>
      <c r="L168" s="359" t="e">
        <f ca="1">IF(I168&lt;'Scenario Inputs (SI)'!$D$5,$B$7*((1+$G168)^(J168-1))*$B$2,0)</f>
        <v>#DIV/0!</v>
      </c>
      <c r="M168" s="359" t="e">
        <f ca="1">IF(I168&lt;'Scenario Inputs (SI)'!$D$5,$B$3*$B$7*(1+$G168)^(J168-1),0)</f>
        <v>#DIV/0!</v>
      </c>
      <c r="N168" s="359" t="e">
        <f t="shared" ca="1" si="58"/>
        <v>#DIV/0!</v>
      </c>
      <c r="O168" s="359" t="e">
        <f ca="1">IF(K168&lt;=0,0,-ABS(IF('Scenario Inputs (SI)'!$D$5&gt;'Scenario Calculations'!I168,0,IF('Scenario Inputs (SI)'!$D$5='Scenario Calculations'!I168,'Scenario Calculations'!K168*'Scenario Calculations'!$B$8,'Scenario Calculations'!O167*(1+'Scenario Calculations'!F168)))))</f>
        <v>#DIV/0!</v>
      </c>
      <c r="P168" s="359">
        <f ca="1">IF('Scenario Inputs (SI)'!$D$7="No",0,-IF(I168&lt;'Scenario Inputs (SI)'!$D$5,0,IF('Scenario Inputs (SI)'!$D$6&gt;'Scenario Calculations'!I168,INDEX(Inputs!$D$2:$R$30,29,MATCH('Scenario Calculations'!I168,Inputs!$D$2:$R$2,0)),0))*12)</f>
        <v>0</v>
      </c>
      <c r="Q168" s="359" t="e">
        <f t="shared" ca="1" si="62"/>
        <v>#DIV/0!</v>
      </c>
      <c r="S168" s="372">
        <f ca="1">IFERROR(INDEX('Inflation Rates'!$A$16:$H$138,MATCH('TSP Traditional'!$H169,'Inflation Rates'!$A$16:$A$138,0),8)/INDEX('Inflation Rates'!$A$16:$H$138,MATCH('TSP Traditional'!$H169,'Inflation Rates'!$A$16:$A$138,0)-1,8)-1,S167)</f>
        <v>2.0000000000000018E-2</v>
      </c>
      <c r="T168" s="372">
        <f ca="1">IFERROR(INDEX('Inflation Rates'!$A$16:$H$138,MATCH('TSP Traditional'!$H169,'Inflation Rates'!$A$16:$A$138,0),6)/INDEX('Inflation Rates'!$A$16:$H$138,MATCH('TSP Traditional'!$H169,'Inflation Rates'!$A$16:$A$138,0)-1,6)-1,T167)</f>
        <v>2.0999999999999908E-2</v>
      </c>
      <c r="U168" s="362">
        <f t="shared" ca="1" si="76"/>
        <v>2179</v>
      </c>
      <c r="V168" s="362">
        <f t="shared" ca="1" si="76"/>
        <v>279</v>
      </c>
      <c r="W168" s="362">
        <v>160</v>
      </c>
      <c r="X168" s="371" t="e">
        <f t="shared" ca="1" si="70"/>
        <v>#DIV/0!</v>
      </c>
      <c r="Y168" s="359" t="e">
        <f ca="1">IF(V168&lt;'Scenario Inputs (SI)'!$D$5,$B$7*((1+$G168)^(W168-1))*$T$2,0)</f>
        <v>#DIV/0!</v>
      </c>
      <c r="Z168" s="359">
        <v>0</v>
      </c>
      <c r="AA168" s="359" t="e">
        <f t="shared" ca="1" si="59"/>
        <v>#DIV/0!</v>
      </c>
      <c r="AB168" s="359" t="e">
        <f ca="1">IF(X168&lt;=0,0,-ABS(IF('Scenario Inputs (SI)'!$D$5&gt;'Scenario Calculations'!V168,0,IF('Scenario Inputs (SI)'!$D$5='Scenario Calculations'!V168,'Scenario Calculations'!X168*'Scenario Calculations'!$B$8,'Scenario Calculations'!AB167*(1+'Scenario Calculations'!S168)))))</f>
        <v>#DIV/0!</v>
      </c>
      <c r="AC168" s="359" t="e">
        <f t="shared" ca="1" si="60"/>
        <v>#DIV/0!</v>
      </c>
      <c r="AG168" s="372">
        <f>IFERROR(INDEX('Inflation Rates'!$A$16:$H$138,MATCH('IRA Traditional'!$H169,'Inflation Rates'!$A$16:$A$138,0),8)/INDEX('Inflation Rates'!$A$16:$H$138,MATCH('IRA Traditional'!$H169,'Inflation Rates'!$A$16:$A$138,0)-1,8)-1,AG167)</f>
        <v>2.0000000000000018E-2</v>
      </c>
      <c r="AH168" s="372">
        <f>IFERROR(INDEX('Inflation Rates'!$A$16:$H$138,MATCH('IRA Traditional'!$H169,'Inflation Rates'!$A$16:$A$138,0),6)/INDEX('Inflation Rates'!$A$16:$H$138,MATCH('IRA Traditional'!$H169,'Inflation Rates'!$A$16:$A$138,0)-1,6)-1,AH167)</f>
        <v>2.0999999999999908E-2</v>
      </c>
      <c r="AI168" s="362">
        <f t="shared" ca="1" si="77"/>
        <v>2179</v>
      </c>
      <c r="AJ168" s="362">
        <f t="shared" ca="1" si="77"/>
        <v>279</v>
      </c>
      <c r="AK168" s="362">
        <v>160</v>
      </c>
      <c r="AL168" s="371">
        <f t="shared" ca="1" si="72"/>
        <v>0</v>
      </c>
      <c r="AM168" s="359">
        <f ca="1">IF(AJ168&lt;'Scenario Inputs (SI)'!$D$5,$AH$2,0)</f>
        <v>0</v>
      </c>
      <c r="AN168" s="359">
        <v>0</v>
      </c>
      <c r="AO168" s="359">
        <f t="shared" ca="1" si="61"/>
        <v>0</v>
      </c>
      <c r="AP168" s="359">
        <f ca="1">IF(AL168&lt;=0,0,IF(AJ168&lt;60,0,IF(AJ168=60,IF('Scenario Inputs (SI)'!$D$5&lt;=60,-AL168*$AH$7,0),IF(AJ168&lt;'Scenario Inputs (SI)'!$D$5,0,IF(AJ168='Scenario Inputs (SI)'!$D$5,-$AH$7*'Scenario Calculations'!AL168,AP167*(1+AG168))))))</f>
        <v>0</v>
      </c>
      <c r="AQ168" s="359">
        <f t="shared" ca="1" si="63"/>
        <v>0</v>
      </c>
      <c r="AU168" s="372">
        <f ca="1">IFERROR(INDEX('Inflation Rates'!$A$16:$H$138,MATCH('IRA Roth'!$H168,'Inflation Rates'!$A$16:$A$138,0),8)/INDEX('Inflation Rates'!$A$16:$H$138,MATCH('IRA Roth'!$H168,'Inflation Rates'!$A$16:$A$138,0)-1,8)-1,AU167)</f>
        <v>2.0000000000000018E-2</v>
      </c>
      <c r="AV168" s="372">
        <f ca="1">IFERROR(INDEX('Inflation Rates'!$A$16:$H$138,MATCH('IRA Roth'!$H168,'Inflation Rates'!$A$16:$A$138,0),6)/INDEX('Inflation Rates'!$A$16:$H$138,MATCH('IRA Roth'!$H168,'Inflation Rates'!$A$16:$A$138,0)-1,6)-1,AV167)</f>
        <v>2.0999999999999908E-2</v>
      </c>
      <c r="AW168" s="362">
        <f t="shared" ca="1" si="78"/>
        <v>2179</v>
      </c>
      <c r="AX168" s="362">
        <f t="shared" ca="1" si="78"/>
        <v>279</v>
      </c>
      <c r="AY168" s="362">
        <v>160</v>
      </c>
      <c r="AZ168" s="371">
        <f t="shared" ca="1" si="74"/>
        <v>0</v>
      </c>
      <c r="BA168" s="359">
        <f ca="1">IF(AX168&lt;'Scenario Inputs (SI)'!$D$5,$AV$2,0)</f>
        <v>0</v>
      </c>
      <c r="BB168" s="359">
        <f t="shared" ca="1" si="64"/>
        <v>0</v>
      </c>
      <c r="BC168" s="359">
        <f t="shared" ca="1" si="65"/>
        <v>0</v>
      </c>
      <c r="BD168" s="359">
        <f ca="1">IF(AZ168&lt;=0,0,IF(AX168&lt;60,0,IF(AX168=60,IF('Scenario Inputs (SI)'!$D$5&lt;=60,-AZ168*$AV$7,0),IF(AX168&lt;'Scenario Inputs (SI)'!$D$5,0,IF(AX168='Scenario Inputs (SI)'!$D$5,-$AV$7*'Scenario Calculations'!AZ168,BD167*(1+AU168))))))</f>
        <v>0</v>
      </c>
      <c r="BE168" s="359">
        <f t="shared" ca="1" si="66"/>
        <v>0</v>
      </c>
    </row>
    <row r="169" spans="6:57" x14ac:dyDescent="0.35">
      <c r="F169" s="372">
        <f ca="1">IFERROR(INDEX('Inflation Rates'!$A$16:$H$138,MATCH('Scenario Calculations'!$H169,'Inflation Rates'!$A$16:$A$138,0),8)/INDEX('Inflation Rates'!$A$16:$H$138,MATCH('Scenario Calculations'!$H169,'Inflation Rates'!$A$16:$A$138,0)-1,8)-1,F168)</f>
        <v>2.0000000000000018E-2</v>
      </c>
      <c r="G169" s="372">
        <f ca="1">IFERROR(INDEX('Inflation Rates'!$A$16:$H$138,MATCH('Scenario Calculations'!$H169,'Inflation Rates'!$A$16:$A$138,0),6)/INDEX('Inflation Rates'!$A$16:$H$138,MATCH('Scenario Calculations'!$H169,'Inflation Rates'!$A$16:$A$138,0)-1,6)-1,G168)</f>
        <v>2.0999999999999908E-2</v>
      </c>
      <c r="H169" s="362">
        <f t="shared" ca="1" si="75"/>
        <v>2180</v>
      </c>
      <c r="I169" s="362">
        <f t="shared" ca="1" si="75"/>
        <v>280</v>
      </c>
      <c r="J169" s="362">
        <v>161</v>
      </c>
      <c r="K169" s="371" t="e">
        <f t="shared" ca="1" si="68"/>
        <v>#DIV/0!</v>
      </c>
      <c r="L169" s="359" t="e">
        <f ca="1">IF(I169&lt;'Scenario Inputs (SI)'!$D$5,$B$7*((1+$G169)^(J169-1))*$B$2,0)</f>
        <v>#DIV/0!</v>
      </c>
      <c r="M169" s="359" t="e">
        <f ca="1">IF(I169&lt;'Scenario Inputs (SI)'!$D$5,$B$3*$B$7*(1+$G169)^(J169-1),0)</f>
        <v>#DIV/0!</v>
      </c>
      <c r="N169" s="359" t="e">
        <f t="shared" ca="1" si="58"/>
        <v>#DIV/0!</v>
      </c>
      <c r="O169" s="359" t="e">
        <f ca="1">IF(K169&lt;=0,0,-ABS(IF('Scenario Inputs (SI)'!$D$5&gt;'Scenario Calculations'!I169,0,IF('Scenario Inputs (SI)'!$D$5='Scenario Calculations'!I169,'Scenario Calculations'!K169*'Scenario Calculations'!$B$8,'Scenario Calculations'!O168*(1+'Scenario Calculations'!F169)))))</f>
        <v>#DIV/0!</v>
      </c>
      <c r="P169" s="359">
        <f ca="1">IF('Scenario Inputs (SI)'!$D$7="No",0,-IF(I169&lt;'Scenario Inputs (SI)'!$D$5,0,IF('Scenario Inputs (SI)'!$D$6&gt;'Scenario Calculations'!I169,INDEX(Inputs!$D$2:$R$30,29,MATCH('Scenario Calculations'!I169,Inputs!$D$2:$R$2,0)),0))*12)</f>
        <v>0</v>
      </c>
      <c r="Q169" s="359" t="e">
        <f t="shared" ca="1" si="62"/>
        <v>#DIV/0!</v>
      </c>
      <c r="S169" s="372">
        <f ca="1">IFERROR(INDEX('Inflation Rates'!$A$16:$H$138,MATCH('TSP Traditional'!$H170,'Inflation Rates'!$A$16:$A$138,0),8)/INDEX('Inflation Rates'!$A$16:$H$138,MATCH('TSP Traditional'!$H170,'Inflation Rates'!$A$16:$A$138,0)-1,8)-1,S168)</f>
        <v>2.0000000000000018E-2</v>
      </c>
      <c r="T169" s="372">
        <f ca="1">IFERROR(INDEX('Inflation Rates'!$A$16:$H$138,MATCH('TSP Traditional'!$H170,'Inflation Rates'!$A$16:$A$138,0),6)/INDEX('Inflation Rates'!$A$16:$H$138,MATCH('TSP Traditional'!$H170,'Inflation Rates'!$A$16:$A$138,0)-1,6)-1,T168)</f>
        <v>2.0999999999999908E-2</v>
      </c>
      <c r="U169" s="362">
        <f t="shared" ca="1" si="76"/>
        <v>2180</v>
      </c>
      <c r="V169" s="362">
        <f t="shared" ca="1" si="76"/>
        <v>280</v>
      </c>
      <c r="W169" s="362">
        <v>161</v>
      </c>
      <c r="X169" s="371" t="e">
        <f t="shared" ca="1" si="70"/>
        <v>#DIV/0!</v>
      </c>
      <c r="Y169" s="359" t="e">
        <f ca="1">IF(V169&lt;'Scenario Inputs (SI)'!$D$5,$B$7*((1+$G169)^(W169-1))*$T$2,0)</f>
        <v>#DIV/0!</v>
      </c>
      <c r="Z169" s="359">
        <v>0</v>
      </c>
      <c r="AA169" s="359" t="e">
        <f t="shared" ca="1" si="59"/>
        <v>#DIV/0!</v>
      </c>
      <c r="AB169" s="359" t="e">
        <f ca="1">IF(X169&lt;=0,0,-ABS(IF('Scenario Inputs (SI)'!$D$5&gt;'Scenario Calculations'!V169,0,IF('Scenario Inputs (SI)'!$D$5='Scenario Calculations'!V169,'Scenario Calculations'!X169*'Scenario Calculations'!$B$8,'Scenario Calculations'!AB168*(1+'Scenario Calculations'!S169)))))</f>
        <v>#DIV/0!</v>
      </c>
      <c r="AC169" s="359" t="e">
        <f t="shared" ca="1" si="60"/>
        <v>#DIV/0!</v>
      </c>
      <c r="AG169" s="372">
        <f>IFERROR(INDEX('Inflation Rates'!$A$16:$H$138,MATCH('IRA Traditional'!$H170,'Inflation Rates'!$A$16:$A$138,0),8)/INDEX('Inflation Rates'!$A$16:$H$138,MATCH('IRA Traditional'!$H170,'Inflation Rates'!$A$16:$A$138,0)-1,8)-1,AG168)</f>
        <v>2.0000000000000018E-2</v>
      </c>
      <c r="AH169" s="372">
        <f>IFERROR(INDEX('Inflation Rates'!$A$16:$H$138,MATCH('IRA Traditional'!$H170,'Inflation Rates'!$A$16:$A$138,0),6)/INDEX('Inflation Rates'!$A$16:$H$138,MATCH('IRA Traditional'!$H170,'Inflation Rates'!$A$16:$A$138,0)-1,6)-1,AH168)</f>
        <v>2.0999999999999908E-2</v>
      </c>
      <c r="AI169" s="362">
        <f t="shared" ca="1" si="77"/>
        <v>2180</v>
      </c>
      <c r="AJ169" s="362">
        <f t="shared" ca="1" si="77"/>
        <v>280</v>
      </c>
      <c r="AK169" s="362">
        <v>161</v>
      </c>
      <c r="AL169" s="371">
        <f t="shared" ca="1" si="72"/>
        <v>0</v>
      </c>
      <c r="AM169" s="359">
        <f ca="1">IF(AJ169&lt;'Scenario Inputs (SI)'!$D$5,$AH$2,0)</f>
        <v>0</v>
      </c>
      <c r="AN169" s="359">
        <v>0</v>
      </c>
      <c r="AO169" s="359">
        <f t="shared" ca="1" si="61"/>
        <v>0</v>
      </c>
      <c r="AP169" s="359">
        <f ca="1">IF(AL169&lt;=0,0,IF(AJ169&lt;60,0,IF(AJ169=60,IF('Scenario Inputs (SI)'!$D$5&lt;=60,-AL169*$AH$7,0),IF(AJ169&lt;'Scenario Inputs (SI)'!$D$5,0,IF(AJ169='Scenario Inputs (SI)'!$D$5,-$AH$7*'Scenario Calculations'!AL169,AP168*(1+AG169))))))</f>
        <v>0</v>
      </c>
      <c r="AQ169" s="359">
        <f t="shared" ca="1" si="63"/>
        <v>0</v>
      </c>
      <c r="AU169" s="372">
        <f ca="1">IFERROR(INDEX('Inflation Rates'!$A$16:$H$138,MATCH('IRA Roth'!$H169,'Inflation Rates'!$A$16:$A$138,0),8)/INDEX('Inflation Rates'!$A$16:$H$138,MATCH('IRA Roth'!$H169,'Inflation Rates'!$A$16:$A$138,0)-1,8)-1,AU168)</f>
        <v>2.0000000000000018E-2</v>
      </c>
      <c r="AV169" s="372">
        <f ca="1">IFERROR(INDEX('Inflation Rates'!$A$16:$H$138,MATCH('IRA Roth'!$H169,'Inflation Rates'!$A$16:$A$138,0),6)/INDEX('Inflation Rates'!$A$16:$H$138,MATCH('IRA Roth'!$H169,'Inflation Rates'!$A$16:$A$138,0)-1,6)-1,AV168)</f>
        <v>2.0999999999999908E-2</v>
      </c>
      <c r="AW169" s="362">
        <f t="shared" ca="1" si="78"/>
        <v>2180</v>
      </c>
      <c r="AX169" s="362">
        <f t="shared" ca="1" si="78"/>
        <v>280</v>
      </c>
      <c r="AY169" s="362">
        <v>161</v>
      </c>
      <c r="AZ169" s="371">
        <f t="shared" ca="1" si="74"/>
        <v>0</v>
      </c>
      <c r="BA169" s="359">
        <f ca="1">IF(AX169&lt;'Scenario Inputs (SI)'!$D$5,$AV$2,0)</f>
        <v>0</v>
      </c>
      <c r="BB169" s="359">
        <f t="shared" ca="1" si="64"/>
        <v>0</v>
      </c>
      <c r="BC169" s="359">
        <f t="shared" ca="1" si="65"/>
        <v>0</v>
      </c>
      <c r="BD169" s="359">
        <f ca="1">IF(AZ169&lt;=0,0,IF(AX169&lt;60,0,IF(AX169=60,IF('Scenario Inputs (SI)'!$D$5&lt;=60,-AZ169*$AV$7,0),IF(AX169&lt;'Scenario Inputs (SI)'!$D$5,0,IF(AX169='Scenario Inputs (SI)'!$D$5,-$AV$7*'Scenario Calculations'!AZ169,BD168*(1+AU169))))))</f>
        <v>0</v>
      </c>
      <c r="BE169" s="359">
        <f t="shared" ca="1" si="66"/>
        <v>0</v>
      </c>
    </row>
    <row r="170" spans="6:57" x14ac:dyDescent="0.35">
      <c r="F170" s="372">
        <f ca="1">IFERROR(INDEX('Inflation Rates'!$A$16:$H$138,MATCH('Scenario Calculations'!$H170,'Inflation Rates'!$A$16:$A$138,0),8)/INDEX('Inflation Rates'!$A$16:$H$138,MATCH('Scenario Calculations'!$H170,'Inflation Rates'!$A$16:$A$138,0)-1,8)-1,F169)</f>
        <v>2.0000000000000018E-2</v>
      </c>
      <c r="G170" s="372">
        <f ca="1">IFERROR(INDEX('Inflation Rates'!$A$16:$H$138,MATCH('Scenario Calculations'!$H170,'Inflation Rates'!$A$16:$A$138,0),6)/INDEX('Inflation Rates'!$A$16:$H$138,MATCH('Scenario Calculations'!$H170,'Inflation Rates'!$A$16:$A$138,0)-1,6)-1,G169)</f>
        <v>2.0999999999999908E-2</v>
      </c>
      <c r="H170" s="362">
        <f t="shared" ca="1" si="75"/>
        <v>2181</v>
      </c>
      <c r="I170" s="362">
        <f t="shared" ca="1" si="75"/>
        <v>281</v>
      </c>
      <c r="J170" s="362">
        <v>162</v>
      </c>
      <c r="K170" s="371" t="e">
        <f t="shared" ca="1" si="68"/>
        <v>#DIV/0!</v>
      </c>
      <c r="L170" s="359" t="e">
        <f ca="1">IF(I170&lt;'Scenario Inputs (SI)'!$D$5,$B$7*((1+$G170)^(J170-1))*$B$2,0)</f>
        <v>#DIV/0!</v>
      </c>
      <c r="M170" s="359" t="e">
        <f ca="1">IF(I170&lt;'Scenario Inputs (SI)'!$D$5,$B$3*$B$7*(1+$G170)^(J170-1),0)</f>
        <v>#DIV/0!</v>
      </c>
      <c r="N170" s="359" t="e">
        <f t="shared" ca="1" si="58"/>
        <v>#DIV/0!</v>
      </c>
      <c r="O170" s="359" t="e">
        <f ca="1">IF(K170&lt;=0,0,-ABS(IF('Scenario Inputs (SI)'!$D$5&gt;'Scenario Calculations'!I170,0,IF('Scenario Inputs (SI)'!$D$5='Scenario Calculations'!I170,'Scenario Calculations'!K170*'Scenario Calculations'!$B$8,'Scenario Calculations'!O169*(1+'Scenario Calculations'!F170)))))</f>
        <v>#DIV/0!</v>
      </c>
      <c r="P170" s="359">
        <f ca="1">IF('Scenario Inputs (SI)'!$D$7="No",0,-IF(I170&lt;'Scenario Inputs (SI)'!$D$5,0,IF('Scenario Inputs (SI)'!$D$6&gt;'Scenario Calculations'!I170,INDEX(Inputs!$D$2:$R$30,29,MATCH('Scenario Calculations'!I170,Inputs!$D$2:$R$2,0)),0))*12)</f>
        <v>0</v>
      </c>
      <c r="Q170" s="359" t="e">
        <f t="shared" ca="1" si="62"/>
        <v>#DIV/0!</v>
      </c>
      <c r="S170" s="372">
        <f ca="1">IFERROR(INDEX('Inflation Rates'!$A$16:$H$138,MATCH('TSP Traditional'!$H171,'Inflation Rates'!$A$16:$A$138,0),8)/INDEX('Inflation Rates'!$A$16:$H$138,MATCH('TSP Traditional'!$H171,'Inflation Rates'!$A$16:$A$138,0)-1,8)-1,S169)</f>
        <v>2.0000000000000018E-2</v>
      </c>
      <c r="T170" s="372">
        <f ca="1">IFERROR(INDEX('Inflation Rates'!$A$16:$H$138,MATCH('TSP Traditional'!$H171,'Inflation Rates'!$A$16:$A$138,0),6)/INDEX('Inflation Rates'!$A$16:$H$138,MATCH('TSP Traditional'!$H171,'Inflation Rates'!$A$16:$A$138,0)-1,6)-1,T169)</f>
        <v>2.0999999999999908E-2</v>
      </c>
      <c r="U170" s="362">
        <f t="shared" ca="1" si="76"/>
        <v>2181</v>
      </c>
      <c r="V170" s="362">
        <f t="shared" ca="1" si="76"/>
        <v>281</v>
      </c>
      <c r="W170" s="362">
        <v>162</v>
      </c>
      <c r="X170" s="371" t="e">
        <f t="shared" ca="1" si="70"/>
        <v>#DIV/0!</v>
      </c>
      <c r="Y170" s="359" t="e">
        <f ca="1">IF(V170&lt;'Scenario Inputs (SI)'!$D$5,$B$7*((1+$G170)^(W170-1))*$T$2,0)</f>
        <v>#DIV/0!</v>
      </c>
      <c r="Z170" s="359">
        <v>0</v>
      </c>
      <c r="AA170" s="359" t="e">
        <f t="shared" ca="1" si="59"/>
        <v>#DIV/0!</v>
      </c>
      <c r="AB170" s="359" t="e">
        <f ca="1">IF(X170&lt;=0,0,-ABS(IF('Scenario Inputs (SI)'!$D$5&gt;'Scenario Calculations'!V170,0,IF('Scenario Inputs (SI)'!$D$5='Scenario Calculations'!V170,'Scenario Calculations'!X170*'Scenario Calculations'!$B$8,'Scenario Calculations'!AB169*(1+'Scenario Calculations'!S170)))))</f>
        <v>#DIV/0!</v>
      </c>
      <c r="AC170" s="359" t="e">
        <f t="shared" ca="1" si="60"/>
        <v>#DIV/0!</v>
      </c>
      <c r="AG170" s="372">
        <f>IFERROR(INDEX('Inflation Rates'!$A$16:$H$138,MATCH('IRA Traditional'!$H171,'Inflation Rates'!$A$16:$A$138,0),8)/INDEX('Inflation Rates'!$A$16:$H$138,MATCH('IRA Traditional'!$H171,'Inflation Rates'!$A$16:$A$138,0)-1,8)-1,AG169)</f>
        <v>2.0000000000000018E-2</v>
      </c>
      <c r="AH170" s="372">
        <f>IFERROR(INDEX('Inflation Rates'!$A$16:$H$138,MATCH('IRA Traditional'!$H171,'Inflation Rates'!$A$16:$A$138,0),6)/INDEX('Inflation Rates'!$A$16:$H$138,MATCH('IRA Traditional'!$H171,'Inflation Rates'!$A$16:$A$138,0)-1,6)-1,AH169)</f>
        <v>2.0999999999999908E-2</v>
      </c>
      <c r="AI170" s="362">
        <f t="shared" ca="1" si="77"/>
        <v>2181</v>
      </c>
      <c r="AJ170" s="362">
        <f t="shared" ca="1" si="77"/>
        <v>281</v>
      </c>
      <c r="AK170" s="362">
        <v>162</v>
      </c>
      <c r="AL170" s="371">
        <f t="shared" ca="1" si="72"/>
        <v>0</v>
      </c>
      <c r="AM170" s="359">
        <f ca="1">IF(AJ170&lt;'Scenario Inputs (SI)'!$D$5,$AH$2,0)</f>
        <v>0</v>
      </c>
      <c r="AN170" s="359">
        <v>0</v>
      </c>
      <c r="AO170" s="359">
        <f t="shared" ca="1" si="61"/>
        <v>0</v>
      </c>
      <c r="AP170" s="359">
        <f ca="1">IF(AL170&lt;=0,0,IF(AJ170&lt;60,0,IF(AJ170=60,IF('Scenario Inputs (SI)'!$D$5&lt;=60,-AL170*$AH$7,0),IF(AJ170&lt;'Scenario Inputs (SI)'!$D$5,0,IF(AJ170='Scenario Inputs (SI)'!$D$5,-$AH$7*'Scenario Calculations'!AL170,AP169*(1+AG170))))))</f>
        <v>0</v>
      </c>
      <c r="AQ170" s="359">
        <f t="shared" ca="1" si="63"/>
        <v>0</v>
      </c>
      <c r="AU170" s="372">
        <f ca="1">IFERROR(INDEX('Inflation Rates'!$A$16:$H$138,MATCH('IRA Roth'!$H170,'Inflation Rates'!$A$16:$A$138,0),8)/INDEX('Inflation Rates'!$A$16:$H$138,MATCH('IRA Roth'!$H170,'Inflation Rates'!$A$16:$A$138,0)-1,8)-1,AU169)</f>
        <v>2.0000000000000018E-2</v>
      </c>
      <c r="AV170" s="372">
        <f ca="1">IFERROR(INDEX('Inflation Rates'!$A$16:$H$138,MATCH('IRA Roth'!$H170,'Inflation Rates'!$A$16:$A$138,0),6)/INDEX('Inflation Rates'!$A$16:$H$138,MATCH('IRA Roth'!$H170,'Inflation Rates'!$A$16:$A$138,0)-1,6)-1,AV169)</f>
        <v>2.0999999999999908E-2</v>
      </c>
      <c r="AW170" s="362">
        <f t="shared" ca="1" si="78"/>
        <v>2181</v>
      </c>
      <c r="AX170" s="362">
        <f t="shared" ca="1" si="78"/>
        <v>281</v>
      </c>
      <c r="AY170" s="362">
        <v>162</v>
      </c>
      <c r="AZ170" s="371">
        <f t="shared" ca="1" si="74"/>
        <v>0</v>
      </c>
      <c r="BA170" s="359">
        <f ca="1">IF(AX170&lt;'Scenario Inputs (SI)'!$D$5,$AV$2,0)</f>
        <v>0</v>
      </c>
      <c r="BB170" s="359">
        <f t="shared" ca="1" si="64"/>
        <v>0</v>
      </c>
      <c r="BC170" s="359">
        <f t="shared" ca="1" si="65"/>
        <v>0</v>
      </c>
      <c r="BD170" s="359">
        <f ca="1">IF(AZ170&lt;=0,0,IF(AX170&lt;60,0,IF(AX170=60,IF('Scenario Inputs (SI)'!$D$5&lt;=60,-AZ170*$AV$7,0),IF(AX170&lt;'Scenario Inputs (SI)'!$D$5,0,IF(AX170='Scenario Inputs (SI)'!$D$5,-$AV$7*'Scenario Calculations'!AZ170,BD169*(1+AU170))))))</f>
        <v>0</v>
      </c>
      <c r="BE170" s="359">
        <f t="shared" ca="1" si="66"/>
        <v>0</v>
      </c>
    </row>
    <row r="171" spans="6:57" x14ac:dyDescent="0.35">
      <c r="F171" s="372">
        <f ca="1">IFERROR(INDEX('Inflation Rates'!$A$16:$H$138,MATCH('Scenario Calculations'!$H171,'Inflation Rates'!$A$16:$A$138,0),8)/INDEX('Inflation Rates'!$A$16:$H$138,MATCH('Scenario Calculations'!$H171,'Inflation Rates'!$A$16:$A$138,0)-1,8)-1,F170)</f>
        <v>2.0000000000000018E-2</v>
      </c>
      <c r="G171" s="372">
        <f ca="1">IFERROR(INDEX('Inflation Rates'!$A$16:$H$138,MATCH('Scenario Calculations'!$H171,'Inflation Rates'!$A$16:$A$138,0),6)/INDEX('Inflation Rates'!$A$16:$H$138,MATCH('Scenario Calculations'!$H171,'Inflation Rates'!$A$16:$A$138,0)-1,6)-1,G170)</f>
        <v>2.0999999999999908E-2</v>
      </c>
      <c r="H171" s="362">
        <f t="shared" ref="H171:I186" ca="1" si="79">H170+1</f>
        <v>2182</v>
      </c>
      <c r="I171" s="362">
        <f t="shared" ca="1" si="79"/>
        <v>282</v>
      </c>
      <c r="J171" s="362">
        <v>163</v>
      </c>
      <c r="K171" s="371" t="e">
        <f t="shared" ca="1" si="68"/>
        <v>#DIV/0!</v>
      </c>
      <c r="L171" s="359" t="e">
        <f ca="1">IF(I171&lt;'Scenario Inputs (SI)'!$D$5,$B$7*((1+$G171)^(J171-1))*$B$2,0)</f>
        <v>#DIV/0!</v>
      </c>
      <c r="M171" s="359" t="e">
        <f ca="1">IF(I171&lt;'Scenario Inputs (SI)'!$D$5,$B$3*$B$7*(1+$G171)^(J171-1),0)</f>
        <v>#DIV/0!</v>
      </c>
      <c r="N171" s="359" t="e">
        <f t="shared" ca="1" si="58"/>
        <v>#DIV/0!</v>
      </c>
      <c r="O171" s="359" t="e">
        <f ca="1">IF(K171&lt;=0,0,-ABS(IF('Scenario Inputs (SI)'!$D$5&gt;'Scenario Calculations'!I171,0,IF('Scenario Inputs (SI)'!$D$5='Scenario Calculations'!I171,'Scenario Calculations'!K171*'Scenario Calculations'!$B$8,'Scenario Calculations'!O170*(1+'Scenario Calculations'!F171)))))</f>
        <v>#DIV/0!</v>
      </c>
      <c r="P171" s="359">
        <f ca="1">IF('Scenario Inputs (SI)'!$D$7="No",0,-IF(I171&lt;'Scenario Inputs (SI)'!$D$5,0,IF('Scenario Inputs (SI)'!$D$6&gt;'Scenario Calculations'!I171,INDEX(Inputs!$D$2:$R$30,29,MATCH('Scenario Calculations'!I171,Inputs!$D$2:$R$2,0)),0))*12)</f>
        <v>0</v>
      </c>
      <c r="Q171" s="359" t="e">
        <f t="shared" ca="1" si="62"/>
        <v>#DIV/0!</v>
      </c>
      <c r="S171" s="372">
        <f ca="1">IFERROR(INDEX('Inflation Rates'!$A$16:$H$138,MATCH('TSP Traditional'!$H172,'Inflation Rates'!$A$16:$A$138,0),8)/INDEX('Inflation Rates'!$A$16:$H$138,MATCH('TSP Traditional'!$H172,'Inflation Rates'!$A$16:$A$138,0)-1,8)-1,S170)</f>
        <v>2.0000000000000018E-2</v>
      </c>
      <c r="T171" s="372">
        <f ca="1">IFERROR(INDEX('Inflation Rates'!$A$16:$H$138,MATCH('TSP Traditional'!$H172,'Inflation Rates'!$A$16:$A$138,0),6)/INDEX('Inflation Rates'!$A$16:$H$138,MATCH('TSP Traditional'!$H172,'Inflation Rates'!$A$16:$A$138,0)-1,6)-1,T170)</f>
        <v>2.0999999999999908E-2</v>
      </c>
      <c r="U171" s="362">
        <f t="shared" ref="U171:V186" ca="1" si="80">U170+1</f>
        <v>2182</v>
      </c>
      <c r="V171" s="362">
        <f t="shared" ca="1" si="80"/>
        <v>282</v>
      </c>
      <c r="W171" s="362">
        <v>163</v>
      </c>
      <c r="X171" s="371" t="e">
        <f t="shared" ca="1" si="70"/>
        <v>#DIV/0!</v>
      </c>
      <c r="Y171" s="359" t="e">
        <f ca="1">IF(V171&lt;'Scenario Inputs (SI)'!$D$5,$B$7*((1+$G171)^(W171-1))*$T$2,0)</f>
        <v>#DIV/0!</v>
      </c>
      <c r="Z171" s="359">
        <v>0</v>
      </c>
      <c r="AA171" s="359" t="e">
        <f t="shared" ca="1" si="59"/>
        <v>#DIV/0!</v>
      </c>
      <c r="AB171" s="359" t="e">
        <f ca="1">IF(X171&lt;=0,0,-ABS(IF('Scenario Inputs (SI)'!$D$5&gt;'Scenario Calculations'!V171,0,IF('Scenario Inputs (SI)'!$D$5='Scenario Calculations'!V171,'Scenario Calculations'!X171*'Scenario Calculations'!$B$8,'Scenario Calculations'!AB170*(1+'Scenario Calculations'!S171)))))</f>
        <v>#DIV/0!</v>
      </c>
      <c r="AC171" s="359" t="e">
        <f t="shared" ca="1" si="60"/>
        <v>#DIV/0!</v>
      </c>
      <c r="AG171" s="372">
        <f>IFERROR(INDEX('Inflation Rates'!$A$16:$H$138,MATCH('IRA Traditional'!$H172,'Inflation Rates'!$A$16:$A$138,0),8)/INDEX('Inflation Rates'!$A$16:$H$138,MATCH('IRA Traditional'!$H172,'Inflation Rates'!$A$16:$A$138,0)-1,8)-1,AG170)</f>
        <v>2.0000000000000018E-2</v>
      </c>
      <c r="AH171" s="372">
        <f>IFERROR(INDEX('Inflation Rates'!$A$16:$H$138,MATCH('IRA Traditional'!$H172,'Inflation Rates'!$A$16:$A$138,0),6)/INDEX('Inflation Rates'!$A$16:$H$138,MATCH('IRA Traditional'!$H172,'Inflation Rates'!$A$16:$A$138,0)-1,6)-1,AH170)</f>
        <v>2.0999999999999908E-2</v>
      </c>
      <c r="AI171" s="362">
        <f t="shared" ref="AI171:AJ186" ca="1" si="81">AI170+1</f>
        <v>2182</v>
      </c>
      <c r="AJ171" s="362">
        <f t="shared" ca="1" si="81"/>
        <v>282</v>
      </c>
      <c r="AK171" s="362">
        <v>163</v>
      </c>
      <c r="AL171" s="371">
        <f t="shared" ca="1" si="72"/>
        <v>0</v>
      </c>
      <c r="AM171" s="359">
        <f ca="1">IF(AJ171&lt;'Scenario Inputs (SI)'!$D$5,$AH$2,0)</f>
        <v>0</v>
      </c>
      <c r="AN171" s="359">
        <v>0</v>
      </c>
      <c r="AO171" s="359">
        <f t="shared" ca="1" si="61"/>
        <v>0</v>
      </c>
      <c r="AP171" s="359">
        <f ca="1">IF(AL171&lt;=0,0,IF(AJ171&lt;60,0,IF(AJ171=60,IF('Scenario Inputs (SI)'!$D$5&lt;=60,-AL171*$AH$7,0),IF(AJ171&lt;'Scenario Inputs (SI)'!$D$5,0,IF(AJ171='Scenario Inputs (SI)'!$D$5,-$AH$7*'Scenario Calculations'!AL171,AP170*(1+AG171))))))</f>
        <v>0</v>
      </c>
      <c r="AQ171" s="359">
        <f t="shared" ca="1" si="63"/>
        <v>0</v>
      </c>
      <c r="AU171" s="372">
        <f ca="1">IFERROR(INDEX('Inflation Rates'!$A$16:$H$138,MATCH('IRA Roth'!$H171,'Inflation Rates'!$A$16:$A$138,0),8)/INDEX('Inflation Rates'!$A$16:$H$138,MATCH('IRA Roth'!$H171,'Inflation Rates'!$A$16:$A$138,0)-1,8)-1,AU170)</f>
        <v>2.0000000000000018E-2</v>
      </c>
      <c r="AV171" s="372">
        <f ca="1">IFERROR(INDEX('Inflation Rates'!$A$16:$H$138,MATCH('IRA Roth'!$H171,'Inflation Rates'!$A$16:$A$138,0),6)/INDEX('Inflation Rates'!$A$16:$H$138,MATCH('IRA Roth'!$H171,'Inflation Rates'!$A$16:$A$138,0)-1,6)-1,AV170)</f>
        <v>2.0999999999999908E-2</v>
      </c>
      <c r="AW171" s="362">
        <f t="shared" ref="AW171:AX186" ca="1" si="82">AW170+1</f>
        <v>2182</v>
      </c>
      <c r="AX171" s="362">
        <f t="shared" ca="1" si="82"/>
        <v>282</v>
      </c>
      <c r="AY171" s="362">
        <v>163</v>
      </c>
      <c r="AZ171" s="371">
        <f t="shared" ca="1" si="74"/>
        <v>0</v>
      </c>
      <c r="BA171" s="359">
        <f ca="1">IF(AX171&lt;'Scenario Inputs (SI)'!$D$5,$AV$2,0)</f>
        <v>0</v>
      </c>
      <c r="BB171" s="359">
        <f t="shared" ca="1" si="64"/>
        <v>0</v>
      </c>
      <c r="BC171" s="359">
        <f t="shared" ca="1" si="65"/>
        <v>0</v>
      </c>
      <c r="BD171" s="359">
        <f ca="1">IF(AZ171&lt;=0,0,IF(AX171&lt;60,0,IF(AX171=60,IF('Scenario Inputs (SI)'!$D$5&lt;=60,-AZ171*$AV$7,0),IF(AX171&lt;'Scenario Inputs (SI)'!$D$5,0,IF(AX171='Scenario Inputs (SI)'!$D$5,-$AV$7*'Scenario Calculations'!AZ171,BD170*(1+AU171))))))</f>
        <v>0</v>
      </c>
      <c r="BE171" s="359">
        <f t="shared" ca="1" si="66"/>
        <v>0</v>
      </c>
    </row>
    <row r="172" spans="6:57" x14ac:dyDescent="0.35">
      <c r="F172" s="372">
        <f ca="1">IFERROR(INDEX('Inflation Rates'!$A$16:$H$138,MATCH('Scenario Calculations'!$H172,'Inflation Rates'!$A$16:$A$138,0),8)/INDEX('Inflation Rates'!$A$16:$H$138,MATCH('Scenario Calculations'!$H172,'Inflation Rates'!$A$16:$A$138,0)-1,8)-1,F171)</f>
        <v>2.0000000000000018E-2</v>
      </c>
      <c r="G172" s="372">
        <f ca="1">IFERROR(INDEX('Inflation Rates'!$A$16:$H$138,MATCH('Scenario Calculations'!$H172,'Inflation Rates'!$A$16:$A$138,0),6)/INDEX('Inflation Rates'!$A$16:$H$138,MATCH('Scenario Calculations'!$H172,'Inflation Rates'!$A$16:$A$138,0)-1,6)-1,G171)</f>
        <v>2.0999999999999908E-2</v>
      </c>
      <c r="H172" s="362">
        <f t="shared" ca="1" si="79"/>
        <v>2183</v>
      </c>
      <c r="I172" s="362">
        <f t="shared" ca="1" si="79"/>
        <v>283</v>
      </c>
      <c r="J172" s="362">
        <v>164</v>
      </c>
      <c r="K172" s="371" t="e">
        <f t="shared" ca="1" si="68"/>
        <v>#DIV/0!</v>
      </c>
      <c r="L172" s="359" t="e">
        <f ca="1">IF(I172&lt;'Scenario Inputs (SI)'!$D$5,$B$7*((1+$G172)^(J172-1))*$B$2,0)</f>
        <v>#DIV/0!</v>
      </c>
      <c r="M172" s="359" t="e">
        <f ca="1">IF(I172&lt;'Scenario Inputs (SI)'!$D$5,$B$3*$B$7*(1+$G172)^(J172-1),0)</f>
        <v>#DIV/0!</v>
      </c>
      <c r="N172" s="359" t="e">
        <f t="shared" ca="1" si="58"/>
        <v>#DIV/0!</v>
      </c>
      <c r="O172" s="359" t="e">
        <f ca="1">IF(K172&lt;=0,0,-ABS(IF('Scenario Inputs (SI)'!$D$5&gt;'Scenario Calculations'!I172,0,IF('Scenario Inputs (SI)'!$D$5='Scenario Calculations'!I172,'Scenario Calculations'!K172*'Scenario Calculations'!$B$8,'Scenario Calculations'!O171*(1+'Scenario Calculations'!F172)))))</f>
        <v>#DIV/0!</v>
      </c>
      <c r="P172" s="359">
        <f ca="1">IF('Scenario Inputs (SI)'!$D$7="No",0,-IF(I172&lt;'Scenario Inputs (SI)'!$D$5,0,IF('Scenario Inputs (SI)'!$D$6&gt;'Scenario Calculations'!I172,INDEX(Inputs!$D$2:$R$30,29,MATCH('Scenario Calculations'!I172,Inputs!$D$2:$R$2,0)),0))*12)</f>
        <v>0</v>
      </c>
      <c r="Q172" s="359" t="e">
        <f t="shared" ca="1" si="62"/>
        <v>#DIV/0!</v>
      </c>
      <c r="S172" s="372">
        <f ca="1">IFERROR(INDEX('Inflation Rates'!$A$16:$H$138,MATCH('TSP Traditional'!$H173,'Inflation Rates'!$A$16:$A$138,0),8)/INDEX('Inflation Rates'!$A$16:$H$138,MATCH('TSP Traditional'!$H173,'Inflation Rates'!$A$16:$A$138,0)-1,8)-1,S171)</f>
        <v>2.0000000000000018E-2</v>
      </c>
      <c r="T172" s="372">
        <f ca="1">IFERROR(INDEX('Inflation Rates'!$A$16:$H$138,MATCH('TSP Traditional'!$H173,'Inflation Rates'!$A$16:$A$138,0),6)/INDEX('Inflation Rates'!$A$16:$H$138,MATCH('TSP Traditional'!$H173,'Inflation Rates'!$A$16:$A$138,0)-1,6)-1,T171)</f>
        <v>2.0999999999999908E-2</v>
      </c>
      <c r="U172" s="362">
        <f t="shared" ca="1" si="80"/>
        <v>2183</v>
      </c>
      <c r="V172" s="362">
        <f t="shared" ca="1" si="80"/>
        <v>283</v>
      </c>
      <c r="W172" s="362">
        <v>164</v>
      </c>
      <c r="X172" s="371" t="e">
        <f t="shared" ca="1" si="70"/>
        <v>#DIV/0!</v>
      </c>
      <c r="Y172" s="359" t="e">
        <f ca="1">IF(V172&lt;'Scenario Inputs (SI)'!$D$5,$B$7*((1+$G172)^(W172-1))*$T$2,0)</f>
        <v>#DIV/0!</v>
      </c>
      <c r="Z172" s="359">
        <v>0</v>
      </c>
      <c r="AA172" s="359" t="e">
        <f t="shared" ca="1" si="59"/>
        <v>#DIV/0!</v>
      </c>
      <c r="AB172" s="359" t="e">
        <f ca="1">IF(X172&lt;=0,0,-ABS(IF('Scenario Inputs (SI)'!$D$5&gt;'Scenario Calculations'!V172,0,IF('Scenario Inputs (SI)'!$D$5='Scenario Calculations'!V172,'Scenario Calculations'!X172*'Scenario Calculations'!$B$8,'Scenario Calculations'!AB171*(1+'Scenario Calculations'!S172)))))</f>
        <v>#DIV/0!</v>
      </c>
      <c r="AC172" s="359" t="e">
        <f t="shared" ca="1" si="60"/>
        <v>#DIV/0!</v>
      </c>
      <c r="AG172" s="372">
        <f>IFERROR(INDEX('Inflation Rates'!$A$16:$H$138,MATCH('IRA Traditional'!$H173,'Inflation Rates'!$A$16:$A$138,0),8)/INDEX('Inflation Rates'!$A$16:$H$138,MATCH('IRA Traditional'!$H173,'Inflation Rates'!$A$16:$A$138,0)-1,8)-1,AG171)</f>
        <v>2.0000000000000018E-2</v>
      </c>
      <c r="AH172" s="372">
        <f>IFERROR(INDEX('Inflation Rates'!$A$16:$H$138,MATCH('IRA Traditional'!$H173,'Inflation Rates'!$A$16:$A$138,0),6)/INDEX('Inflation Rates'!$A$16:$H$138,MATCH('IRA Traditional'!$H173,'Inflation Rates'!$A$16:$A$138,0)-1,6)-1,AH171)</f>
        <v>2.0999999999999908E-2</v>
      </c>
      <c r="AI172" s="362">
        <f t="shared" ca="1" si="81"/>
        <v>2183</v>
      </c>
      <c r="AJ172" s="362">
        <f t="shared" ca="1" si="81"/>
        <v>283</v>
      </c>
      <c r="AK172" s="362">
        <v>164</v>
      </c>
      <c r="AL172" s="371">
        <f t="shared" ca="1" si="72"/>
        <v>0</v>
      </c>
      <c r="AM172" s="359">
        <f ca="1">IF(AJ172&lt;'Scenario Inputs (SI)'!$D$5,$AH$2,0)</f>
        <v>0</v>
      </c>
      <c r="AN172" s="359">
        <v>0</v>
      </c>
      <c r="AO172" s="359">
        <f t="shared" ca="1" si="61"/>
        <v>0</v>
      </c>
      <c r="AP172" s="359">
        <f ca="1">IF(AL172&lt;=0,0,IF(AJ172&lt;60,0,IF(AJ172=60,IF('Scenario Inputs (SI)'!$D$5&lt;=60,-AL172*$AH$7,0),IF(AJ172&lt;'Scenario Inputs (SI)'!$D$5,0,IF(AJ172='Scenario Inputs (SI)'!$D$5,-$AH$7*'Scenario Calculations'!AL172,AP171*(1+AG172))))))</f>
        <v>0</v>
      </c>
      <c r="AQ172" s="359">
        <f t="shared" ca="1" si="63"/>
        <v>0</v>
      </c>
      <c r="AU172" s="372">
        <f ca="1">IFERROR(INDEX('Inflation Rates'!$A$16:$H$138,MATCH('IRA Roth'!$H172,'Inflation Rates'!$A$16:$A$138,0),8)/INDEX('Inflation Rates'!$A$16:$H$138,MATCH('IRA Roth'!$H172,'Inflation Rates'!$A$16:$A$138,0)-1,8)-1,AU171)</f>
        <v>2.0000000000000018E-2</v>
      </c>
      <c r="AV172" s="372">
        <f ca="1">IFERROR(INDEX('Inflation Rates'!$A$16:$H$138,MATCH('IRA Roth'!$H172,'Inflation Rates'!$A$16:$A$138,0),6)/INDEX('Inflation Rates'!$A$16:$H$138,MATCH('IRA Roth'!$H172,'Inflation Rates'!$A$16:$A$138,0)-1,6)-1,AV171)</f>
        <v>2.0999999999999908E-2</v>
      </c>
      <c r="AW172" s="362">
        <f t="shared" ca="1" si="82"/>
        <v>2183</v>
      </c>
      <c r="AX172" s="362">
        <f t="shared" ca="1" si="82"/>
        <v>283</v>
      </c>
      <c r="AY172" s="362">
        <v>164</v>
      </c>
      <c r="AZ172" s="371">
        <f t="shared" ca="1" si="74"/>
        <v>0</v>
      </c>
      <c r="BA172" s="359">
        <f ca="1">IF(AX172&lt;'Scenario Inputs (SI)'!$D$5,$AV$2,0)</f>
        <v>0</v>
      </c>
      <c r="BB172" s="359">
        <f t="shared" ca="1" si="64"/>
        <v>0</v>
      </c>
      <c r="BC172" s="359">
        <f t="shared" ca="1" si="65"/>
        <v>0</v>
      </c>
      <c r="BD172" s="359">
        <f ca="1">IF(AZ172&lt;=0,0,IF(AX172&lt;60,0,IF(AX172=60,IF('Scenario Inputs (SI)'!$D$5&lt;=60,-AZ172*$AV$7,0),IF(AX172&lt;'Scenario Inputs (SI)'!$D$5,0,IF(AX172='Scenario Inputs (SI)'!$D$5,-$AV$7*'Scenario Calculations'!AZ172,BD171*(1+AU172))))))</f>
        <v>0</v>
      </c>
      <c r="BE172" s="359">
        <f t="shared" ca="1" si="66"/>
        <v>0</v>
      </c>
    </row>
    <row r="173" spans="6:57" x14ac:dyDescent="0.35">
      <c r="F173" s="372">
        <f ca="1">IFERROR(INDEX('Inflation Rates'!$A$16:$H$138,MATCH('Scenario Calculations'!$H173,'Inflation Rates'!$A$16:$A$138,0),8)/INDEX('Inflation Rates'!$A$16:$H$138,MATCH('Scenario Calculations'!$H173,'Inflation Rates'!$A$16:$A$138,0)-1,8)-1,F172)</f>
        <v>2.0000000000000018E-2</v>
      </c>
      <c r="G173" s="372">
        <f ca="1">IFERROR(INDEX('Inflation Rates'!$A$16:$H$138,MATCH('Scenario Calculations'!$H173,'Inflation Rates'!$A$16:$A$138,0),6)/INDEX('Inflation Rates'!$A$16:$H$138,MATCH('Scenario Calculations'!$H173,'Inflation Rates'!$A$16:$A$138,0)-1,6)-1,G172)</f>
        <v>2.0999999999999908E-2</v>
      </c>
      <c r="H173" s="362">
        <f t="shared" ca="1" si="79"/>
        <v>2184</v>
      </c>
      <c r="I173" s="362">
        <f t="shared" ca="1" si="79"/>
        <v>284</v>
      </c>
      <c r="J173" s="362">
        <v>165</v>
      </c>
      <c r="K173" s="371" t="e">
        <f t="shared" ca="1" si="68"/>
        <v>#DIV/0!</v>
      </c>
      <c r="L173" s="359" t="e">
        <f ca="1">IF(I173&lt;'Scenario Inputs (SI)'!$D$5,$B$7*((1+$G173)^(J173-1))*$B$2,0)</f>
        <v>#DIV/0!</v>
      </c>
      <c r="M173" s="359" t="e">
        <f ca="1">IF(I173&lt;'Scenario Inputs (SI)'!$D$5,$B$3*$B$7*(1+$G173)^(J173-1),0)</f>
        <v>#DIV/0!</v>
      </c>
      <c r="N173" s="359" t="e">
        <f t="shared" ca="1" si="58"/>
        <v>#DIV/0!</v>
      </c>
      <c r="O173" s="359" t="e">
        <f ca="1">IF(K173&lt;=0,0,-ABS(IF('Scenario Inputs (SI)'!$D$5&gt;'Scenario Calculations'!I173,0,IF('Scenario Inputs (SI)'!$D$5='Scenario Calculations'!I173,'Scenario Calculations'!K173*'Scenario Calculations'!$B$8,'Scenario Calculations'!O172*(1+'Scenario Calculations'!F173)))))</f>
        <v>#DIV/0!</v>
      </c>
      <c r="P173" s="359">
        <f ca="1">IF('Scenario Inputs (SI)'!$D$7="No",0,-IF(I173&lt;'Scenario Inputs (SI)'!$D$5,0,IF('Scenario Inputs (SI)'!$D$6&gt;'Scenario Calculations'!I173,INDEX(Inputs!$D$2:$R$30,29,MATCH('Scenario Calculations'!I173,Inputs!$D$2:$R$2,0)),0))*12)</f>
        <v>0</v>
      </c>
      <c r="Q173" s="359" t="e">
        <f t="shared" ca="1" si="62"/>
        <v>#DIV/0!</v>
      </c>
      <c r="S173" s="372">
        <f ca="1">IFERROR(INDEX('Inflation Rates'!$A$16:$H$138,MATCH('TSP Traditional'!$H174,'Inflation Rates'!$A$16:$A$138,0),8)/INDEX('Inflation Rates'!$A$16:$H$138,MATCH('TSP Traditional'!$H174,'Inflation Rates'!$A$16:$A$138,0)-1,8)-1,S172)</f>
        <v>2.0000000000000018E-2</v>
      </c>
      <c r="T173" s="372">
        <f ca="1">IFERROR(INDEX('Inflation Rates'!$A$16:$H$138,MATCH('TSP Traditional'!$H174,'Inflation Rates'!$A$16:$A$138,0),6)/INDEX('Inflation Rates'!$A$16:$H$138,MATCH('TSP Traditional'!$H174,'Inflation Rates'!$A$16:$A$138,0)-1,6)-1,T172)</f>
        <v>2.0999999999999908E-2</v>
      </c>
      <c r="U173" s="362">
        <f t="shared" ca="1" si="80"/>
        <v>2184</v>
      </c>
      <c r="V173" s="362">
        <f t="shared" ca="1" si="80"/>
        <v>284</v>
      </c>
      <c r="W173" s="362">
        <v>165</v>
      </c>
      <c r="X173" s="371" t="e">
        <f t="shared" ca="1" si="70"/>
        <v>#DIV/0!</v>
      </c>
      <c r="Y173" s="359" t="e">
        <f ca="1">IF(V173&lt;'Scenario Inputs (SI)'!$D$5,$B$7*((1+$G173)^(W173-1))*$T$2,0)</f>
        <v>#DIV/0!</v>
      </c>
      <c r="Z173" s="359">
        <v>0</v>
      </c>
      <c r="AA173" s="359" t="e">
        <f t="shared" ca="1" si="59"/>
        <v>#DIV/0!</v>
      </c>
      <c r="AB173" s="359" t="e">
        <f ca="1">IF(X173&lt;=0,0,-ABS(IF('Scenario Inputs (SI)'!$D$5&gt;'Scenario Calculations'!V173,0,IF('Scenario Inputs (SI)'!$D$5='Scenario Calculations'!V173,'Scenario Calculations'!X173*'Scenario Calculations'!$B$8,'Scenario Calculations'!AB172*(1+'Scenario Calculations'!S173)))))</f>
        <v>#DIV/0!</v>
      </c>
      <c r="AC173" s="359" t="e">
        <f t="shared" ca="1" si="60"/>
        <v>#DIV/0!</v>
      </c>
      <c r="AG173" s="372">
        <f>IFERROR(INDEX('Inflation Rates'!$A$16:$H$138,MATCH('IRA Traditional'!$H174,'Inflation Rates'!$A$16:$A$138,0),8)/INDEX('Inflation Rates'!$A$16:$H$138,MATCH('IRA Traditional'!$H174,'Inflation Rates'!$A$16:$A$138,0)-1,8)-1,AG172)</f>
        <v>2.0000000000000018E-2</v>
      </c>
      <c r="AH173" s="372">
        <f>IFERROR(INDEX('Inflation Rates'!$A$16:$H$138,MATCH('IRA Traditional'!$H174,'Inflation Rates'!$A$16:$A$138,0),6)/INDEX('Inflation Rates'!$A$16:$H$138,MATCH('IRA Traditional'!$H174,'Inflation Rates'!$A$16:$A$138,0)-1,6)-1,AH172)</f>
        <v>2.0999999999999908E-2</v>
      </c>
      <c r="AI173" s="362">
        <f t="shared" ca="1" si="81"/>
        <v>2184</v>
      </c>
      <c r="AJ173" s="362">
        <f t="shared" ca="1" si="81"/>
        <v>284</v>
      </c>
      <c r="AK173" s="362">
        <v>165</v>
      </c>
      <c r="AL173" s="371">
        <f t="shared" ca="1" si="72"/>
        <v>0</v>
      </c>
      <c r="AM173" s="359">
        <f ca="1">IF(AJ173&lt;'Scenario Inputs (SI)'!$D$5,$AH$2,0)</f>
        <v>0</v>
      </c>
      <c r="AN173" s="359">
        <v>0</v>
      </c>
      <c r="AO173" s="359">
        <f t="shared" ca="1" si="61"/>
        <v>0</v>
      </c>
      <c r="AP173" s="359">
        <f ca="1">IF(AL173&lt;=0,0,IF(AJ173&lt;60,0,IF(AJ173=60,IF('Scenario Inputs (SI)'!$D$5&lt;=60,-AL173*$AH$7,0),IF(AJ173&lt;'Scenario Inputs (SI)'!$D$5,0,IF(AJ173='Scenario Inputs (SI)'!$D$5,-$AH$7*'Scenario Calculations'!AL173,AP172*(1+AG173))))))</f>
        <v>0</v>
      </c>
      <c r="AQ173" s="359">
        <f t="shared" ca="1" si="63"/>
        <v>0</v>
      </c>
      <c r="AU173" s="372">
        <f ca="1">IFERROR(INDEX('Inflation Rates'!$A$16:$H$138,MATCH('IRA Roth'!$H173,'Inflation Rates'!$A$16:$A$138,0),8)/INDEX('Inflation Rates'!$A$16:$H$138,MATCH('IRA Roth'!$H173,'Inflation Rates'!$A$16:$A$138,0)-1,8)-1,AU172)</f>
        <v>2.0000000000000018E-2</v>
      </c>
      <c r="AV173" s="372">
        <f ca="1">IFERROR(INDEX('Inflation Rates'!$A$16:$H$138,MATCH('IRA Roth'!$H173,'Inflation Rates'!$A$16:$A$138,0),6)/INDEX('Inflation Rates'!$A$16:$H$138,MATCH('IRA Roth'!$H173,'Inflation Rates'!$A$16:$A$138,0)-1,6)-1,AV172)</f>
        <v>2.0999999999999908E-2</v>
      </c>
      <c r="AW173" s="362">
        <f t="shared" ca="1" si="82"/>
        <v>2184</v>
      </c>
      <c r="AX173" s="362">
        <f t="shared" ca="1" si="82"/>
        <v>284</v>
      </c>
      <c r="AY173" s="362">
        <v>165</v>
      </c>
      <c r="AZ173" s="371">
        <f t="shared" ca="1" si="74"/>
        <v>0</v>
      </c>
      <c r="BA173" s="359">
        <f ca="1">IF(AX173&lt;'Scenario Inputs (SI)'!$D$5,$AV$2,0)</f>
        <v>0</v>
      </c>
      <c r="BB173" s="359">
        <f t="shared" ca="1" si="64"/>
        <v>0</v>
      </c>
      <c r="BC173" s="359">
        <f t="shared" ca="1" si="65"/>
        <v>0</v>
      </c>
      <c r="BD173" s="359">
        <f ca="1">IF(AZ173&lt;=0,0,IF(AX173&lt;60,0,IF(AX173=60,IF('Scenario Inputs (SI)'!$D$5&lt;=60,-AZ173*$AV$7,0),IF(AX173&lt;'Scenario Inputs (SI)'!$D$5,0,IF(AX173='Scenario Inputs (SI)'!$D$5,-$AV$7*'Scenario Calculations'!AZ173,BD172*(1+AU173))))))</f>
        <v>0</v>
      </c>
      <c r="BE173" s="359">
        <f t="shared" ca="1" si="66"/>
        <v>0</v>
      </c>
    </row>
    <row r="174" spans="6:57" x14ac:dyDescent="0.35">
      <c r="F174" s="372">
        <f ca="1">IFERROR(INDEX('Inflation Rates'!$A$16:$H$138,MATCH('Scenario Calculations'!$H174,'Inflation Rates'!$A$16:$A$138,0),8)/INDEX('Inflation Rates'!$A$16:$H$138,MATCH('Scenario Calculations'!$H174,'Inflation Rates'!$A$16:$A$138,0)-1,8)-1,F173)</f>
        <v>2.0000000000000018E-2</v>
      </c>
      <c r="G174" s="372">
        <f ca="1">IFERROR(INDEX('Inflation Rates'!$A$16:$H$138,MATCH('Scenario Calculations'!$H174,'Inflation Rates'!$A$16:$A$138,0),6)/INDEX('Inflation Rates'!$A$16:$H$138,MATCH('Scenario Calculations'!$H174,'Inflation Rates'!$A$16:$A$138,0)-1,6)-1,G173)</f>
        <v>2.0999999999999908E-2</v>
      </c>
      <c r="H174" s="362">
        <f t="shared" ca="1" si="79"/>
        <v>2185</v>
      </c>
      <c r="I174" s="362">
        <f t="shared" ca="1" si="79"/>
        <v>285</v>
      </c>
      <c r="J174" s="362">
        <v>166</v>
      </c>
      <c r="K174" s="371" t="e">
        <f t="shared" ca="1" si="68"/>
        <v>#DIV/0!</v>
      </c>
      <c r="L174" s="359" t="e">
        <f ca="1">IF(I174&lt;'Scenario Inputs (SI)'!$D$5,$B$7*((1+$G174)^(J174-1))*$B$2,0)</f>
        <v>#DIV/0!</v>
      </c>
      <c r="M174" s="359" t="e">
        <f ca="1">IF(I174&lt;'Scenario Inputs (SI)'!$D$5,$B$3*$B$7*(1+$G174)^(J174-1),0)</f>
        <v>#DIV/0!</v>
      </c>
      <c r="N174" s="359" t="e">
        <f t="shared" ca="1" si="58"/>
        <v>#DIV/0!</v>
      </c>
      <c r="O174" s="359" t="e">
        <f ca="1">IF(K174&lt;=0,0,-ABS(IF('Scenario Inputs (SI)'!$D$5&gt;'Scenario Calculations'!I174,0,IF('Scenario Inputs (SI)'!$D$5='Scenario Calculations'!I174,'Scenario Calculations'!K174*'Scenario Calculations'!$B$8,'Scenario Calculations'!O173*(1+'Scenario Calculations'!F174)))))</f>
        <v>#DIV/0!</v>
      </c>
      <c r="P174" s="359">
        <f ca="1">IF('Scenario Inputs (SI)'!$D$7="No",0,-IF(I174&lt;'Scenario Inputs (SI)'!$D$5,0,IF('Scenario Inputs (SI)'!$D$6&gt;'Scenario Calculations'!I174,INDEX(Inputs!$D$2:$R$30,29,MATCH('Scenario Calculations'!I174,Inputs!$D$2:$R$2,0)),0))*12)</f>
        <v>0</v>
      </c>
      <c r="Q174" s="359" t="e">
        <f t="shared" ca="1" si="62"/>
        <v>#DIV/0!</v>
      </c>
      <c r="S174" s="372">
        <f ca="1">IFERROR(INDEX('Inflation Rates'!$A$16:$H$138,MATCH('TSP Traditional'!$H175,'Inflation Rates'!$A$16:$A$138,0),8)/INDEX('Inflation Rates'!$A$16:$H$138,MATCH('TSP Traditional'!$H175,'Inflation Rates'!$A$16:$A$138,0)-1,8)-1,S173)</f>
        <v>2.0000000000000018E-2</v>
      </c>
      <c r="T174" s="372">
        <f ca="1">IFERROR(INDEX('Inflation Rates'!$A$16:$H$138,MATCH('TSP Traditional'!$H175,'Inflation Rates'!$A$16:$A$138,0),6)/INDEX('Inflation Rates'!$A$16:$H$138,MATCH('TSP Traditional'!$H175,'Inflation Rates'!$A$16:$A$138,0)-1,6)-1,T173)</f>
        <v>2.0999999999999908E-2</v>
      </c>
      <c r="U174" s="362">
        <f t="shared" ca="1" si="80"/>
        <v>2185</v>
      </c>
      <c r="V174" s="362">
        <f t="shared" ca="1" si="80"/>
        <v>285</v>
      </c>
      <c r="W174" s="362">
        <v>166</v>
      </c>
      <c r="X174" s="371" t="e">
        <f t="shared" ca="1" si="70"/>
        <v>#DIV/0!</v>
      </c>
      <c r="Y174" s="359" t="e">
        <f ca="1">IF(V174&lt;'Scenario Inputs (SI)'!$D$5,$B$7*((1+$G174)^(W174-1))*$T$2,0)</f>
        <v>#DIV/0!</v>
      </c>
      <c r="Z174" s="359">
        <v>0</v>
      </c>
      <c r="AA174" s="359" t="e">
        <f t="shared" ca="1" si="59"/>
        <v>#DIV/0!</v>
      </c>
      <c r="AB174" s="359" t="e">
        <f ca="1">IF(X174&lt;=0,0,-ABS(IF('Scenario Inputs (SI)'!$D$5&gt;'Scenario Calculations'!V174,0,IF('Scenario Inputs (SI)'!$D$5='Scenario Calculations'!V174,'Scenario Calculations'!X174*'Scenario Calculations'!$B$8,'Scenario Calculations'!AB173*(1+'Scenario Calculations'!S174)))))</f>
        <v>#DIV/0!</v>
      </c>
      <c r="AC174" s="359" t="e">
        <f t="shared" ca="1" si="60"/>
        <v>#DIV/0!</v>
      </c>
      <c r="AG174" s="372">
        <f>IFERROR(INDEX('Inflation Rates'!$A$16:$H$138,MATCH('IRA Traditional'!$H175,'Inflation Rates'!$A$16:$A$138,0),8)/INDEX('Inflation Rates'!$A$16:$H$138,MATCH('IRA Traditional'!$H175,'Inflation Rates'!$A$16:$A$138,0)-1,8)-1,AG173)</f>
        <v>2.0000000000000018E-2</v>
      </c>
      <c r="AH174" s="372">
        <f>IFERROR(INDEX('Inflation Rates'!$A$16:$H$138,MATCH('IRA Traditional'!$H175,'Inflation Rates'!$A$16:$A$138,0),6)/INDEX('Inflation Rates'!$A$16:$H$138,MATCH('IRA Traditional'!$H175,'Inflation Rates'!$A$16:$A$138,0)-1,6)-1,AH173)</f>
        <v>2.0999999999999908E-2</v>
      </c>
      <c r="AI174" s="362">
        <f t="shared" ca="1" si="81"/>
        <v>2185</v>
      </c>
      <c r="AJ174" s="362">
        <f t="shared" ca="1" si="81"/>
        <v>285</v>
      </c>
      <c r="AK174" s="362">
        <v>166</v>
      </c>
      <c r="AL174" s="371">
        <f t="shared" ca="1" si="72"/>
        <v>0</v>
      </c>
      <c r="AM174" s="359">
        <f ca="1">IF(AJ174&lt;'Scenario Inputs (SI)'!$D$5,$AH$2,0)</f>
        <v>0</v>
      </c>
      <c r="AN174" s="359">
        <v>0</v>
      </c>
      <c r="AO174" s="359">
        <f t="shared" ca="1" si="61"/>
        <v>0</v>
      </c>
      <c r="AP174" s="359">
        <f ca="1">IF(AL174&lt;=0,0,IF(AJ174&lt;60,0,IF(AJ174=60,IF('Scenario Inputs (SI)'!$D$5&lt;=60,-AL174*$AH$7,0),IF(AJ174&lt;'Scenario Inputs (SI)'!$D$5,0,IF(AJ174='Scenario Inputs (SI)'!$D$5,-$AH$7*'Scenario Calculations'!AL174,AP173*(1+AG174))))))</f>
        <v>0</v>
      </c>
      <c r="AQ174" s="359">
        <f t="shared" ca="1" si="63"/>
        <v>0</v>
      </c>
      <c r="AU174" s="372">
        <f ca="1">IFERROR(INDEX('Inflation Rates'!$A$16:$H$138,MATCH('IRA Roth'!$H174,'Inflation Rates'!$A$16:$A$138,0),8)/INDEX('Inflation Rates'!$A$16:$H$138,MATCH('IRA Roth'!$H174,'Inflation Rates'!$A$16:$A$138,0)-1,8)-1,AU173)</f>
        <v>2.0000000000000018E-2</v>
      </c>
      <c r="AV174" s="372">
        <f ca="1">IFERROR(INDEX('Inflation Rates'!$A$16:$H$138,MATCH('IRA Roth'!$H174,'Inflation Rates'!$A$16:$A$138,0),6)/INDEX('Inflation Rates'!$A$16:$H$138,MATCH('IRA Roth'!$H174,'Inflation Rates'!$A$16:$A$138,0)-1,6)-1,AV173)</f>
        <v>2.0999999999999908E-2</v>
      </c>
      <c r="AW174" s="362">
        <f t="shared" ca="1" si="82"/>
        <v>2185</v>
      </c>
      <c r="AX174" s="362">
        <f t="shared" ca="1" si="82"/>
        <v>285</v>
      </c>
      <c r="AY174" s="362">
        <v>166</v>
      </c>
      <c r="AZ174" s="371">
        <f t="shared" ca="1" si="74"/>
        <v>0</v>
      </c>
      <c r="BA174" s="359">
        <f ca="1">IF(AX174&lt;'Scenario Inputs (SI)'!$D$5,$AV$2,0)</f>
        <v>0</v>
      </c>
      <c r="BB174" s="359">
        <f t="shared" ca="1" si="64"/>
        <v>0</v>
      </c>
      <c r="BC174" s="359">
        <f t="shared" ca="1" si="65"/>
        <v>0</v>
      </c>
      <c r="BD174" s="359">
        <f ca="1">IF(AZ174&lt;=0,0,IF(AX174&lt;60,0,IF(AX174=60,IF('Scenario Inputs (SI)'!$D$5&lt;=60,-AZ174*$AV$7,0),IF(AX174&lt;'Scenario Inputs (SI)'!$D$5,0,IF(AX174='Scenario Inputs (SI)'!$D$5,-$AV$7*'Scenario Calculations'!AZ174,BD173*(1+AU174))))))</f>
        <v>0</v>
      </c>
      <c r="BE174" s="359">
        <f t="shared" ca="1" si="66"/>
        <v>0</v>
      </c>
    </row>
    <row r="175" spans="6:57" x14ac:dyDescent="0.35">
      <c r="F175" s="372">
        <f ca="1">IFERROR(INDEX('Inflation Rates'!$A$16:$H$138,MATCH('Scenario Calculations'!$H175,'Inflation Rates'!$A$16:$A$138,0),8)/INDEX('Inflation Rates'!$A$16:$H$138,MATCH('Scenario Calculations'!$H175,'Inflation Rates'!$A$16:$A$138,0)-1,8)-1,F174)</f>
        <v>2.0000000000000018E-2</v>
      </c>
      <c r="G175" s="372">
        <f ca="1">IFERROR(INDEX('Inflation Rates'!$A$16:$H$138,MATCH('Scenario Calculations'!$H175,'Inflation Rates'!$A$16:$A$138,0),6)/INDEX('Inflation Rates'!$A$16:$H$138,MATCH('Scenario Calculations'!$H175,'Inflation Rates'!$A$16:$A$138,0)-1,6)-1,G174)</f>
        <v>2.0999999999999908E-2</v>
      </c>
      <c r="H175" s="362">
        <f t="shared" ca="1" si="79"/>
        <v>2186</v>
      </c>
      <c r="I175" s="362">
        <f t="shared" ca="1" si="79"/>
        <v>286</v>
      </c>
      <c r="J175" s="362">
        <v>167</v>
      </c>
      <c r="K175" s="371" t="e">
        <f t="shared" ca="1" si="68"/>
        <v>#DIV/0!</v>
      </c>
      <c r="L175" s="359" t="e">
        <f ca="1">IF(I175&lt;'Scenario Inputs (SI)'!$D$5,$B$7*((1+$G175)^(J175-1))*$B$2,0)</f>
        <v>#DIV/0!</v>
      </c>
      <c r="M175" s="359" t="e">
        <f ca="1">IF(I175&lt;'Scenario Inputs (SI)'!$D$5,$B$3*$B$7*(1+$G175)^(J175-1),0)</f>
        <v>#DIV/0!</v>
      </c>
      <c r="N175" s="359" t="e">
        <f t="shared" ca="1" si="58"/>
        <v>#DIV/0!</v>
      </c>
      <c r="O175" s="359" t="e">
        <f ca="1">IF(K175&lt;=0,0,-ABS(IF('Scenario Inputs (SI)'!$D$5&gt;'Scenario Calculations'!I175,0,IF('Scenario Inputs (SI)'!$D$5='Scenario Calculations'!I175,'Scenario Calculations'!K175*'Scenario Calculations'!$B$8,'Scenario Calculations'!O174*(1+'Scenario Calculations'!F175)))))</f>
        <v>#DIV/0!</v>
      </c>
      <c r="P175" s="359">
        <f ca="1">IF('Scenario Inputs (SI)'!$D$7="No",0,-IF(I175&lt;'Scenario Inputs (SI)'!$D$5,0,IF('Scenario Inputs (SI)'!$D$6&gt;'Scenario Calculations'!I175,INDEX(Inputs!$D$2:$R$30,29,MATCH('Scenario Calculations'!I175,Inputs!$D$2:$R$2,0)),0))*12)</f>
        <v>0</v>
      </c>
      <c r="Q175" s="359" t="e">
        <f t="shared" ca="1" si="62"/>
        <v>#DIV/0!</v>
      </c>
      <c r="S175" s="372">
        <f ca="1">IFERROR(INDEX('Inflation Rates'!$A$16:$H$138,MATCH('TSP Traditional'!$H176,'Inflation Rates'!$A$16:$A$138,0),8)/INDEX('Inflation Rates'!$A$16:$H$138,MATCH('TSP Traditional'!$H176,'Inflation Rates'!$A$16:$A$138,0)-1,8)-1,S174)</f>
        <v>2.0000000000000018E-2</v>
      </c>
      <c r="T175" s="372">
        <f ca="1">IFERROR(INDEX('Inflation Rates'!$A$16:$H$138,MATCH('TSP Traditional'!$H176,'Inflation Rates'!$A$16:$A$138,0),6)/INDEX('Inflation Rates'!$A$16:$H$138,MATCH('TSP Traditional'!$H176,'Inflation Rates'!$A$16:$A$138,0)-1,6)-1,T174)</f>
        <v>2.0999999999999908E-2</v>
      </c>
      <c r="U175" s="362">
        <f t="shared" ca="1" si="80"/>
        <v>2186</v>
      </c>
      <c r="V175" s="362">
        <f t="shared" ca="1" si="80"/>
        <v>286</v>
      </c>
      <c r="W175" s="362">
        <v>167</v>
      </c>
      <c r="X175" s="371" t="e">
        <f t="shared" ca="1" si="70"/>
        <v>#DIV/0!</v>
      </c>
      <c r="Y175" s="359" t="e">
        <f ca="1">IF(V175&lt;'Scenario Inputs (SI)'!$D$5,$B$7*((1+$G175)^(W175-1))*$T$2,0)</f>
        <v>#DIV/0!</v>
      </c>
      <c r="Z175" s="359">
        <v>0</v>
      </c>
      <c r="AA175" s="359" t="e">
        <f t="shared" ca="1" si="59"/>
        <v>#DIV/0!</v>
      </c>
      <c r="AB175" s="359" t="e">
        <f ca="1">IF(X175&lt;=0,0,-ABS(IF('Scenario Inputs (SI)'!$D$5&gt;'Scenario Calculations'!V175,0,IF('Scenario Inputs (SI)'!$D$5='Scenario Calculations'!V175,'Scenario Calculations'!X175*'Scenario Calculations'!$B$8,'Scenario Calculations'!AB174*(1+'Scenario Calculations'!S175)))))</f>
        <v>#DIV/0!</v>
      </c>
      <c r="AC175" s="359" t="e">
        <f t="shared" ca="1" si="60"/>
        <v>#DIV/0!</v>
      </c>
      <c r="AG175" s="372">
        <f>IFERROR(INDEX('Inflation Rates'!$A$16:$H$138,MATCH('IRA Traditional'!$H176,'Inflation Rates'!$A$16:$A$138,0),8)/INDEX('Inflation Rates'!$A$16:$H$138,MATCH('IRA Traditional'!$H176,'Inflation Rates'!$A$16:$A$138,0)-1,8)-1,AG174)</f>
        <v>2.0000000000000018E-2</v>
      </c>
      <c r="AH175" s="372">
        <f>IFERROR(INDEX('Inflation Rates'!$A$16:$H$138,MATCH('IRA Traditional'!$H176,'Inflation Rates'!$A$16:$A$138,0),6)/INDEX('Inflation Rates'!$A$16:$H$138,MATCH('IRA Traditional'!$H176,'Inflation Rates'!$A$16:$A$138,0)-1,6)-1,AH174)</f>
        <v>2.0999999999999908E-2</v>
      </c>
      <c r="AI175" s="362">
        <f t="shared" ca="1" si="81"/>
        <v>2186</v>
      </c>
      <c r="AJ175" s="362">
        <f t="shared" ca="1" si="81"/>
        <v>286</v>
      </c>
      <c r="AK175" s="362">
        <v>167</v>
      </c>
      <c r="AL175" s="371">
        <f t="shared" ca="1" si="72"/>
        <v>0</v>
      </c>
      <c r="AM175" s="359">
        <f ca="1">IF(AJ175&lt;'Scenario Inputs (SI)'!$D$5,$AH$2,0)</f>
        <v>0</v>
      </c>
      <c r="AN175" s="359">
        <v>0</v>
      </c>
      <c r="AO175" s="359">
        <f t="shared" ca="1" si="61"/>
        <v>0</v>
      </c>
      <c r="AP175" s="359">
        <f ca="1">IF(AL175&lt;=0,0,IF(AJ175&lt;60,0,IF(AJ175=60,IF('Scenario Inputs (SI)'!$D$5&lt;=60,-AL175*$AH$7,0),IF(AJ175&lt;'Scenario Inputs (SI)'!$D$5,0,IF(AJ175='Scenario Inputs (SI)'!$D$5,-$AH$7*'Scenario Calculations'!AL175,AP174*(1+AG175))))))</f>
        <v>0</v>
      </c>
      <c r="AQ175" s="359">
        <f t="shared" ca="1" si="63"/>
        <v>0</v>
      </c>
      <c r="AU175" s="372">
        <f ca="1">IFERROR(INDEX('Inflation Rates'!$A$16:$H$138,MATCH('IRA Roth'!$H175,'Inflation Rates'!$A$16:$A$138,0),8)/INDEX('Inflation Rates'!$A$16:$H$138,MATCH('IRA Roth'!$H175,'Inflation Rates'!$A$16:$A$138,0)-1,8)-1,AU174)</f>
        <v>2.0000000000000018E-2</v>
      </c>
      <c r="AV175" s="372">
        <f ca="1">IFERROR(INDEX('Inflation Rates'!$A$16:$H$138,MATCH('IRA Roth'!$H175,'Inflation Rates'!$A$16:$A$138,0),6)/INDEX('Inflation Rates'!$A$16:$H$138,MATCH('IRA Roth'!$H175,'Inflation Rates'!$A$16:$A$138,0)-1,6)-1,AV174)</f>
        <v>2.0999999999999908E-2</v>
      </c>
      <c r="AW175" s="362">
        <f t="shared" ca="1" si="82"/>
        <v>2186</v>
      </c>
      <c r="AX175" s="362">
        <f t="shared" ca="1" si="82"/>
        <v>286</v>
      </c>
      <c r="AY175" s="362">
        <v>167</v>
      </c>
      <c r="AZ175" s="371">
        <f t="shared" ca="1" si="74"/>
        <v>0</v>
      </c>
      <c r="BA175" s="359">
        <f ca="1">IF(AX175&lt;'Scenario Inputs (SI)'!$D$5,$AV$2,0)</f>
        <v>0</v>
      </c>
      <c r="BB175" s="359">
        <f t="shared" ca="1" si="64"/>
        <v>0</v>
      </c>
      <c r="BC175" s="359">
        <f t="shared" ca="1" si="65"/>
        <v>0</v>
      </c>
      <c r="BD175" s="359">
        <f ca="1">IF(AZ175&lt;=0,0,IF(AX175&lt;60,0,IF(AX175=60,IF('Scenario Inputs (SI)'!$D$5&lt;=60,-AZ175*$AV$7,0),IF(AX175&lt;'Scenario Inputs (SI)'!$D$5,0,IF(AX175='Scenario Inputs (SI)'!$D$5,-$AV$7*'Scenario Calculations'!AZ175,BD174*(1+AU175))))))</f>
        <v>0</v>
      </c>
      <c r="BE175" s="359">
        <f t="shared" ca="1" si="66"/>
        <v>0</v>
      </c>
    </row>
    <row r="176" spans="6:57" x14ac:dyDescent="0.35">
      <c r="F176" s="372">
        <f ca="1">IFERROR(INDEX('Inflation Rates'!$A$16:$H$138,MATCH('Scenario Calculations'!$H176,'Inflation Rates'!$A$16:$A$138,0),8)/INDEX('Inflation Rates'!$A$16:$H$138,MATCH('Scenario Calculations'!$H176,'Inflation Rates'!$A$16:$A$138,0)-1,8)-1,F175)</f>
        <v>2.0000000000000018E-2</v>
      </c>
      <c r="G176" s="372">
        <f ca="1">IFERROR(INDEX('Inflation Rates'!$A$16:$H$138,MATCH('Scenario Calculations'!$H176,'Inflation Rates'!$A$16:$A$138,0),6)/INDEX('Inflation Rates'!$A$16:$H$138,MATCH('Scenario Calculations'!$H176,'Inflation Rates'!$A$16:$A$138,0)-1,6)-1,G175)</f>
        <v>2.0999999999999908E-2</v>
      </c>
      <c r="H176" s="362">
        <f t="shared" ca="1" si="79"/>
        <v>2187</v>
      </c>
      <c r="I176" s="362">
        <f t="shared" ca="1" si="79"/>
        <v>287</v>
      </c>
      <c r="J176" s="362">
        <v>168</v>
      </c>
      <c r="K176" s="371" t="e">
        <f t="shared" ca="1" si="68"/>
        <v>#DIV/0!</v>
      </c>
      <c r="L176" s="359" t="e">
        <f ca="1">IF(I176&lt;'Scenario Inputs (SI)'!$D$5,$B$7*((1+$G176)^(J176-1))*$B$2,0)</f>
        <v>#DIV/0!</v>
      </c>
      <c r="M176" s="359" t="e">
        <f ca="1">IF(I176&lt;'Scenario Inputs (SI)'!$D$5,$B$3*$B$7*(1+$G176)^(J176-1),0)</f>
        <v>#DIV/0!</v>
      </c>
      <c r="N176" s="359" t="e">
        <f t="shared" ca="1" si="58"/>
        <v>#DIV/0!</v>
      </c>
      <c r="O176" s="359" t="e">
        <f ca="1">IF(K176&lt;=0,0,-ABS(IF('Scenario Inputs (SI)'!$D$5&gt;'Scenario Calculations'!I176,0,IF('Scenario Inputs (SI)'!$D$5='Scenario Calculations'!I176,'Scenario Calculations'!K176*'Scenario Calculations'!$B$8,'Scenario Calculations'!O175*(1+'Scenario Calculations'!F176)))))</f>
        <v>#DIV/0!</v>
      </c>
      <c r="P176" s="359">
        <f ca="1">IF('Scenario Inputs (SI)'!$D$7="No",0,-IF(I176&lt;'Scenario Inputs (SI)'!$D$5,0,IF('Scenario Inputs (SI)'!$D$6&gt;'Scenario Calculations'!I176,INDEX(Inputs!$D$2:$R$30,29,MATCH('Scenario Calculations'!I176,Inputs!$D$2:$R$2,0)),0))*12)</f>
        <v>0</v>
      </c>
      <c r="Q176" s="359" t="e">
        <f t="shared" ca="1" si="62"/>
        <v>#DIV/0!</v>
      </c>
      <c r="S176" s="372">
        <f ca="1">IFERROR(INDEX('Inflation Rates'!$A$16:$H$138,MATCH('TSP Traditional'!$H177,'Inflation Rates'!$A$16:$A$138,0),8)/INDEX('Inflation Rates'!$A$16:$H$138,MATCH('TSP Traditional'!$H177,'Inflation Rates'!$A$16:$A$138,0)-1,8)-1,S175)</f>
        <v>2.0000000000000018E-2</v>
      </c>
      <c r="T176" s="372">
        <f ca="1">IFERROR(INDEX('Inflation Rates'!$A$16:$H$138,MATCH('TSP Traditional'!$H177,'Inflation Rates'!$A$16:$A$138,0),6)/INDEX('Inflation Rates'!$A$16:$H$138,MATCH('TSP Traditional'!$H177,'Inflation Rates'!$A$16:$A$138,0)-1,6)-1,T175)</f>
        <v>2.0999999999999908E-2</v>
      </c>
      <c r="U176" s="362">
        <f t="shared" ca="1" si="80"/>
        <v>2187</v>
      </c>
      <c r="V176" s="362">
        <f t="shared" ca="1" si="80"/>
        <v>287</v>
      </c>
      <c r="W176" s="362">
        <v>168</v>
      </c>
      <c r="X176" s="371" t="e">
        <f t="shared" ca="1" si="70"/>
        <v>#DIV/0!</v>
      </c>
      <c r="Y176" s="359" t="e">
        <f ca="1">IF(V176&lt;'Scenario Inputs (SI)'!$D$5,$B$7*((1+$G176)^(W176-1))*$T$2,0)</f>
        <v>#DIV/0!</v>
      </c>
      <c r="Z176" s="359">
        <v>0</v>
      </c>
      <c r="AA176" s="359" t="e">
        <f t="shared" ca="1" si="59"/>
        <v>#DIV/0!</v>
      </c>
      <c r="AB176" s="359" t="e">
        <f ca="1">IF(X176&lt;=0,0,-ABS(IF('Scenario Inputs (SI)'!$D$5&gt;'Scenario Calculations'!V176,0,IF('Scenario Inputs (SI)'!$D$5='Scenario Calculations'!V176,'Scenario Calculations'!X176*'Scenario Calculations'!$B$8,'Scenario Calculations'!AB175*(1+'Scenario Calculations'!S176)))))</f>
        <v>#DIV/0!</v>
      </c>
      <c r="AC176" s="359" t="e">
        <f t="shared" ca="1" si="60"/>
        <v>#DIV/0!</v>
      </c>
      <c r="AG176" s="372">
        <f>IFERROR(INDEX('Inflation Rates'!$A$16:$H$138,MATCH('IRA Traditional'!$H177,'Inflation Rates'!$A$16:$A$138,0),8)/INDEX('Inflation Rates'!$A$16:$H$138,MATCH('IRA Traditional'!$H177,'Inflation Rates'!$A$16:$A$138,0)-1,8)-1,AG175)</f>
        <v>2.0000000000000018E-2</v>
      </c>
      <c r="AH176" s="372">
        <f>IFERROR(INDEX('Inflation Rates'!$A$16:$H$138,MATCH('IRA Traditional'!$H177,'Inflation Rates'!$A$16:$A$138,0),6)/INDEX('Inflation Rates'!$A$16:$H$138,MATCH('IRA Traditional'!$H177,'Inflation Rates'!$A$16:$A$138,0)-1,6)-1,AH175)</f>
        <v>2.0999999999999908E-2</v>
      </c>
      <c r="AI176" s="362">
        <f t="shared" ca="1" si="81"/>
        <v>2187</v>
      </c>
      <c r="AJ176" s="362">
        <f t="shared" ca="1" si="81"/>
        <v>287</v>
      </c>
      <c r="AK176" s="362">
        <v>168</v>
      </c>
      <c r="AL176" s="371">
        <f t="shared" ca="1" si="72"/>
        <v>0</v>
      </c>
      <c r="AM176" s="359">
        <f ca="1">IF(AJ176&lt;'Scenario Inputs (SI)'!$D$5,$AH$2,0)</f>
        <v>0</v>
      </c>
      <c r="AN176" s="359">
        <v>0</v>
      </c>
      <c r="AO176" s="359">
        <f t="shared" ca="1" si="61"/>
        <v>0</v>
      </c>
      <c r="AP176" s="359">
        <f ca="1">IF(AL176&lt;=0,0,IF(AJ176&lt;60,0,IF(AJ176=60,IF('Scenario Inputs (SI)'!$D$5&lt;=60,-AL176*$AH$7,0),IF(AJ176&lt;'Scenario Inputs (SI)'!$D$5,0,IF(AJ176='Scenario Inputs (SI)'!$D$5,-$AH$7*'Scenario Calculations'!AL176,AP175*(1+AG176))))))</f>
        <v>0</v>
      </c>
      <c r="AQ176" s="359">
        <f t="shared" ca="1" si="63"/>
        <v>0</v>
      </c>
      <c r="AU176" s="372">
        <f ca="1">IFERROR(INDEX('Inflation Rates'!$A$16:$H$138,MATCH('IRA Roth'!$H176,'Inflation Rates'!$A$16:$A$138,0),8)/INDEX('Inflation Rates'!$A$16:$H$138,MATCH('IRA Roth'!$H176,'Inflation Rates'!$A$16:$A$138,0)-1,8)-1,AU175)</f>
        <v>2.0000000000000018E-2</v>
      </c>
      <c r="AV176" s="372">
        <f ca="1">IFERROR(INDEX('Inflation Rates'!$A$16:$H$138,MATCH('IRA Roth'!$H176,'Inflation Rates'!$A$16:$A$138,0),6)/INDEX('Inflation Rates'!$A$16:$H$138,MATCH('IRA Roth'!$H176,'Inflation Rates'!$A$16:$A$138,0)-1,6)-1,AV175)</f>
        <v>2.0999999999999908E-2</v>
      </c>
      <c r="AW176" s="362">
        <f t="shared" ca="1" si="82"/>
        <v>2187</v>
      </c>
      <c r="AX176" s="362">
        <f t="shared" ca="1" si="82"/>
        <v>287</v>
      </c>
      <c r="AY176" s="362">
        <v>168</v>
      </c>
      <c r="AZ176" s="371">
        <f t="shared" ca="1" si="74"/>
        <v>0</v>
      </c>
      <c r="BA176" s="359">
        <f ca="1">IF(AX176&lt;'Scenario Inputs (SI)'!$D$5,$AV$2,0)</f>
        <v>0</v>
      </c>
      <c r="BB176" s="359">
        <f t="shared" ca="1" si="64"/>
        <v>0</v>
      </c>
      <c r="BC176" s="359">
        <f t="shared" ca="1" si="65"/>
        <v>0</v>
      </c>
      <c r="BD176" s="359">
        <f ca="1">IF(AZ176&lt;=0,0,IF(AX176&lt;60,0,IF(AX176=60,IF('Scenario Inputs (SI)'!$D$5&lt;=60,-AZ176*$AV$7,0),IF(AX176&lt;'Scenario Inputs (SI)'!$D$5,0,IF(AX176='Scenario Inputs (SI)'!$D$5,-$AV$7*'Scenario Calculations'!AZ176,BD175*(1+AU176))))))</f>
        <v>0</v>
      </c>
      <c r="BE176" s="359">
        <f t="shared" ca="1" si="66"/>
        <v>0</v>
      </c>
    </row>
    <row r="177" spans="6:57" x14ac:dyDescent="0.35">
      <c r="F177" s="372">
        <f ca="1">IFERROR(INDEX('Inflation Rates'!$A$16:$H$138,MATCH('Scenario Calculations'!$H177,'Inflation Rates'!$A$16:$A$138,0),8)/INDEX('Inflation Rates'!$A$16:$H$138,MATCH('Scenario Calculations'!$H177,'Inflation Rates'!$A$16:$A$138,0)-1,8)-1,F176)</f>
        <v>2.0000000000000018E-2</v>
      </c>
      <c r="G177" s="372">
        <f ca="1">IFERROR(INDEX('Inflation Rates'!$A$16:$H$138,MATCH('Scenario Calculations'!$H177,'Inflation Rates'!$A$16:$A$138,0),6)/INDEX('Inflation Rates'!$A$16:$H$138,MATCH('Scenario Calculations'!$H177,'Inflation Rates'!$A$16:$A$138,0)-1,6)-1,G176)</f>
        <v>2.0999999999999908E-2</v>
      </c>
      <c r="H177" s="362">
        <f t="shared" ca="1" si="79"/>
        <v>2188</v>
      </c>
      <c r="I177" s="362">
        <f t="shared" ca="1" si="79"/>
        <v>288</v>
      </c>
      <c r="J177" s="362">
        <v>169</v>
      </c>
      <c r="K177" s="371" t="e">
        <f t="shared" ca="1" si="68"/>
        <v>#DIV/0!</v>
      </c>
      <c r="L177" s="359" t="e">
        <f ca="1">IF(I177&lt;'Scenario Inputs (SI)'!$D$5,$B$7*((1+$G177)^(J177-1))*$B$2,0)</f>
        <v>#DIV/0!</v>
      </c>
      <c r="M177" s="359" t="e">
        <f ca="1">IF(I177&lt;'Scenario Inputs (SI)'!$D$5,$B$3*$B$7*(1+$G177)^(J177-1),0)</f>
        <v>#DIV/0!</v>
      </c>
      <c r="N177" s="359" t="e">
        <f t="shared" ca="1" si="58"/>
        <v>#DIV/0!</v>
      </c>
      <c r="O177" s="359" t="e">
        <f ca="1">IF(K177&lt;=0,0,-ABS(IF('Scenario Inputs (SI)'!$D$5&gt;'Scenario Calculations'!I177,0,IF('Scenario Inputs (SI)'!$D$5='Scenario Calculations'!I177,'Scenario Calculations'!K177*'Scenario Calculations'!$B$8,'Scenario Calculations'!O176*(1+'Scenario Calculations'!F177)))))</f>
        <v>#DIV/0!</v>
      </c>
      <c r="P177" s="359">
        <f ca="1">IF('Scenario Inputs (SI)'!$D$7="No",0,-IF(I177&lt;'Scenario Inputs (SI)'!$D$5,0,IF('Scenario Inputs (SI)'!$D$6&gt;'Scenario Calculations'!I177,INDEX(Inputs!$D$2:$R$30,29,MATCH('Scenario Calculations'!I177,Inputs!$D$2:$R$2,0)),0))*12)</f>
        <v>0</v>
      </c>
      <c r="Q177" s="359" t="e">
        <f t="shared" ca="1" si="62"/>
        <v>#DIV/0!</v>
      </c>
      <c r="S177" s="372">
        <f ca="1">IFERROR(INDEX('Inflation Rates'!$A$16:$H$138,MATCH('TSP Traditional'!$H178,'Inflation Rates'!$A$16:$A$138,0),8)/INDEX('Inflation Rates'!$A$16:$H$138,MATCH('TSP Traditional'!$H178,'Inflation Rates'!$A$16:$A$138,0)-1,8)-1,S176)</f>
        <v>2.0000000000000018E-2</v>
      </c>
      <c r="T177" s="372">
        <f ca="1">IFERROR(INDEX('Inflation Rates'!$A$16:$H$138,MATCH('TSP Traditional'!$H178,'Inflation Rates'!$A$16:$A$138,0),6)/INDEX('Inflation Rates'!$A$16:$H$138,MATCH('TSP Traditional'!$H178,'Inflation Rates'!$A$16:$A$138,0)-1,6)-1,T176)</f>
        <v>2.0999999999999908E-2</v>
      </c>
      <c r="U177" s="362">
        <f t="shared" ca="1" si="80"/>
        <v>2188</v>
      </c>
      <c r="V177" s="362">
        <f t="shared" ca="1" si="80"/>
        <v>288</v>
      </c>
      <c r="W177" s="362">
        <v>169</v>
      </c>
      <c r="X177" s="371" t="e">
        <f t="shared" ca="1" si="70"/>
        <v>#DIV/0!</v>
      </c>
      <c r="Y177" s="359" t="e">
        <f ca="1">IF(V177&lt;'Scenario Inputs (SI)'!$D$5,$B$7*((1+$G177)^(W177-1))*$T$2,0)</f>
        <v>#DIV/0!</v>
      </c>
      <c r="Z177" s="359">
        <v>0</v>
      </c>
      <c r="AA177" s="359" t="e">
        <f t="shared" ca="1" si="59"/>
        <v>#DIV/0!</v>
      </c>
      <c r="AB177" s="359" t="e">
        <f ca="1">IF(X177&lt;=0,0,-ABS(IF('Scenario Inputs (SI)'!$D$5&gt;'Scenario Calculations'!V177,0,IF('Scenario Inputs (SI)'!$D$5='Scenario Calculations'!V177,'Scenario Calculations'!X177*'Scenario Calculations'!$B$8,'Scenario Calculations'!AB176*(1+'Scenario Calculations'!S177)))))</f>
        <v>#DIV/0!</v>
      </c>
      <c r="AC177" s="359" t="e">
        <f t="shared" ca="1" si="60"/>
        <v>#DIV/0!</v>
      </c>
      <c r="AG177" s="372">
        <f>IFERROR(INDEX('Inflation Rates'!$A$16:$H$138,MATCH('IRA Traditional'!$H178,'Inflation Rates'!$A$16:$A$138,0),8)/INDEX('Inflation Rates'!$A$16:$H$138,MATCH('IRA Traditional'!$H178,'Inflation Rates'!$A$16:$A$138,0)-1,8)-1,AG176)</f>
        <v>2.0000000000000018E-2</v>
      </c>
      <c r="AH177" s="372">
        <f>IFERROR(INDEX('Inflation Rates'!$A$16:$H$138,MATCH('IRA Traditional'!$H178,'Inflation Rates'!$A$16:$A$138,0),6)/INDEX('Inflation Rates'!$A$16:$H$138,MATCH('IRA Traditional'!$H178,'Inflation Rates'!$A$16:$A$138,0)-1,6)-1,AH176)</f>
        <v>2.0999999999999908E-2</v>
      </c>
      <c r="AI177" s="362">
        <f t="shared" ca="1" si="81"/>
        <v>2188</v>
      </c>
      <c r="AJ177" s="362">
        <f t="shared" ca="1" si="81"/>
        <v>288</v>
      </c>
      <c r="AK177" s="362">
        <v>169</v>
      </c>
      <c r="AL177" s="371">
        <f t="shared" ca="1" si="72"/>
        <v>0</v>
      </c>
      <c r="AM177" s="359">
        <f ca="1">IF(AJ177&lt;'Scenario Inputs (SI)'!$D$5,$AH$2,0)</f>
        <v>0</v>
      </c>
      <c r="AN177" s="359">
        <v>0</v>
      </c>
      <c r="AO177" s="359">
        <f t="shared" ca="1" si="61"/>
        <v>0</v>
      </c>
      <c r="AP177" s="359">
        <f ca="1">IF(AL177&lt;=0,0,IF(AJ177&lt;60,0,IF(AJ177=60,IF('Scenario Inputs (SI)'!$D$5&lt;=60,-AL177*$AH$7,0),IF(AJ177&lt;'Scenario Inputs (SI)'!$D$5,0,IF(AJ177='Scenario Inputs (SI)'!$D$5,-$AH$7*'Scenario Calculations'!AL177,AP176*(1+AG177))))))</f>
        <v>0</v>
      </c>
      <c r="AQ177" s="359">
        <f t="shared" ca="1" si="63"/>
        <v>0</v>
      </c>
      <c r="AU177" s="372">
        <f ca="1">IFERROR(INDEX('Inflation Rates'!$A$16:$H$138,MATCH('IRA Roth'!$H177,'Inflation Rates'!$A$16:$A$138,0),8)/INDEX('Inflation Rates'!$A$16:$H$138,MATCH('IRA Roth'!$H177,'Inflation Rates'!$A$16:$A$138,0)-1,8)-1,AU176)</f>
        <v>2.0000000000000018E-2</v>
      </c>
      <c r="AV177" s="372">
        <f ca="1">IFERROR(INDEX('Inflation Rates'!$A$16:$H$138,MATCH('IRA Roth'!$H177,'Inflation Rates'!$A$16:$A$138,0),6)/INDEX('Inflation Rates'!$A$16:$H$138,MATCH('IRA Roth'!$H177,'Inflation Rates'!$A$16:$A$138,0)-1,6)-1,AV176)</f>
        <v>2.0999999999999908E-2</v>
      </c>
      <c r="AW177" s="362">
        <f t="shared" ca="1" si="82"/>
        <v>2188</v>
      </c>
      <c r="AX177" s="362">
        <f t="shared" ca="1" si="82"/>
        <v>288</v>
      </c>
      <c r="AY177" s="362">
        <v>169</v>
      </c>
      <c r="AZ177" s="371">
        <f t="shared" ca="1" si="74"/>
        <v>0</v>
      </c>
      <c r="BA177" s="359">
        <f ca="1">IF(AX177&lt;'Scenario Inputs (SI)'!$D$5,$AV$2,0)</f>
        <v>0</v>
      </c>
      <c r="BB177" s="359">
        <f t="shared" ca="1" si="64"/>
        <v>0</v>
      </c>
      <c r="BC177" s="359">
        <f t="shared" ca="1" si="65"/>
        <v>0</v>
      </c>
      <c r="BD177" s="359">
        <f ca="1">IF(AZ177&lt;=0,0,IF(AX177&lt;60,0,IF(AX177=60,IF('Scenario Inputs (SI)'!$D$5&lt;=60,-AZ177*$AV$7,0),IF(AX177&lt;'Scenario Inputs (SI)'!$D$5,0,IF(AX177='Scenario Inputs (SI)'!$D$5,-$AV$7*'Scenario Calculations'!AZ177,BD176*(1+AU177))))))</f>
        <v>0</v>
      </c>
      <c r="BE177" s="359">
        <f t="shared" ca="1" si="66"/>
        <v>0</v>
      </c>
    </row>
    <row r="178" spans="6:57" x14ac:dyDescent="0.35">
      <c r="F178" s="372">
        <f ca="1">IFERROR(INDEX('Inflation Rates'!$A$16:$H$138,MATCH('Scenario Calculations'!$H178,'Inflation Rates'!$A$16:$A$138,0),8)/INDEX('Inflation Rates'!$A$16:$H$138,MATCH('Scenario Calculations'!$H178,'Inflation Rates'!$A$16:$A$138,0)-1,8)-1,F177)</f>
        <v>2.0000000000000018E-2</v>
      </c>
      <c r="G178" s="372">
        <f ca="1">IFERROR(INDEX('Inflation Rates'!$A$16:$H$138,MATCH('Scenario Calculations'!$H178,'Inflation Rates'!$A$16:$A$138,0),6)/INDEX('Inflation Rates'!$A$16:$H$138,MATCH('Scenario Calculations'!$H178,'Inflation Rates'!$A$16:$A$138,0)-1,6)-1,G177)</f>
        <v>2.0999999999999908E-2</v>
      </c>
      <c r="H178" s="362">
        <f t="shared" ca="1" si="79"/>
        <v>2189</v>
      </c>
      <c r="I178" s="362">
        <f t="shared" ca="1" si="79"/>
        <v>289</v>
      </c>
      <c r="J178" s="362">
        <v>170</v>
      </c>
      <c r="K178" s="371" t="e">
        <f t="shared" ca="1" si="68"/>
        <v>#DIV/0!</v>
      </c>
      <c r="L178" s="359" t="e">
        <f ca="1">IF(I178&lt;'Scenario Inputs (SI)'!$D$5,$B$7*((1+$G178)^(J178-1))*$B$2,0)</f>
        <v>#DIV/0!</v>
      </c>
      <c r="M178" s="359" t="e">
        <f ca="1">IF(I178&lt;'Scenario Inputs (SI)'!$D$5,$B$3*$B$7*(1+$G178)^(J178-1),0)</f>
        <v>#DIV/0!</v>
      </c>
      <c r="N178" s="359" t="e">
        <f t="shared" ca="1" si="58"/>
        <v>#DIV/0!</v>
      </c>
      <c r="O178" s="359" t="e">
        <f ca="1">IF(K178&lt;=0,0,-ABS(IF('Scenario Inputs (SI)'!$D$5&gt;'Scenario Calculations'!I178,0,IF('Scenario Inputs (SI)'!$D$5='Scenario Calculations'!I178,'Scenario Calculations'!K178*'Scenario Calculations'!$B$8,'Scenario Calculations'!O177*(1+'Scenario Calculations'!F178)))))</f>
        <v>#DIV/0!</v>
      </c>
      <c r="P178" s="359">
        <f ca="1">IF('Scenario Inputs (SI)'!$D$7="No",0,-IF(I178&lt;'Scenario Inputs (SI)'!$D$5,0,IF('Scenario Inputs (SI)'!$D$6&gt;'Scenario Calculations'!I178,INDEX(Inputs!$D$2:$R$30,29,MATCH('Scenario Calculations'!I178,Inputs!$D$2:$R$2,0)),0))*12)</f>
        <v>0</v>
      </c>
      <c r="Q178" s="359" t="e">
        <f t="shared" ca="1" si="62"/>
        <v>#DIV/0!</v>
      </c>
      <c r="S178" s="372">
        <f ca="1">IFERROR(INDEX('Inflation Rates'!$A$16:$H$138,MATCH('TSP Traditional'!$H179,'Inflation Rates'!$A$16:$A$138,0),8)/INDEX('Inflation Rates'!$A$16:$H$138,MATCH('TSP Traditional'!$H179,'Inflation Rates'!$A$16:$A$138,0)-1,8)-1,S177)</f>
        <v>2.0000000000000018E-2</v>
      </c>
      <c r="T178" s="372">
        <f ca="1">IFERROR(INDEX('Inflation Rates'!$A$16:$H$138,MATCH('TSP Traditional'!$H179,'Inflation Rates'!$A$16:$A$138,0),6)/INDEX('Inflation Rates'!$A$16:$H$138,MATCH('TSP Traditional'!$H179,'Inflation Rates'!$A$16:$A$138,0)-1,6)-1,T177)</f>
        <v>2.0999999999999908E-2</v>
      </c>
      <c r="U178" s="362">
        <f t="shared" ca="1" si="80"/>
        <v>2189</v>
      </c>
      <c r="V178" s="362">
        <f t="shared" ca="1" si="80"/>
        <v>289</v>
      </c>
      <c r="W178" s="362">
        <v>170</v>
      </c>
      <c r="X178" s="371" t="e">
        <f t="shared" ca="1" si="70"/>
        <v>#DIV/0!</v>
      </c>
      <c r="Y178" s="359" t="e">
        <f ca="1">IF(V178&lt;'Scenario Inputs (SI)'!$D$5,$B$7*((1+$G178)^(W178-1))*$T$2,0)</f>
        <v>#DIV/0!</v>
      </c>
      <c r="Z178" s="359">
        <v>0</v>
      </c>
      <c r="AA178" s="359" t="e">
        <f t="shared" ca="1" si="59"/>
        <v>#DIV/0!</v>
      </c>
      <c r="AB178" s="359" t="e">
        <f ca="1">IF(X178&lt;=0,0,-ABS(IF('Scenario Inputs (SI)'!$D$5&gt;'Scenario Calculations'!V178,0,IF('Scenario Inputs (SI)'!$D$5='Scenario Calculations'!V178,'Scenario Calculations'!X178*'Scenario Calculations'!$B$8,'Scenario Calculations'!AB177*(1+'Scenario Calculations'!S178)))))</f>
        <v>#DIV/0!</v>
      </c>
      <c r="AC178" s="359" t="e">
        <f t="shared" ca="1" si="60"/>
        <v>#DIV/0!</v>
      </c>
      <c r="AG178" s="372">
        <f>IFERROR(INDEX('Inflation Rates'!$A$16:$H$138,MATCH('IRA Traditional'!$H179,'Inflation Rates'!$A$16:$A$138,0),8)/INDEX('Inflation Rates'!$A$16:$H$138,MATCH('IRA Traditional'!$H179,'Inflation Rates'!$A$16:$A$138,0)-1,8)-1,AG177)</f>
        <v>2.0000000000000018E-2</v>
      </c>
      <c r="AH178" s="372">
        <f>IFERROR(INDEX('Inflation Rates'!$A$16:$H$138,MATCH('IRA Traditional'!$H179,'Inflation Rates'!$A$16:$A$138,0),6)/INDEX('Inflation Rates'!$A$16:$H$138,MATCH('IRA Traditional'!$H179,'Inflation Rates'!$A$16:$A$138,0)-1,6)-1,AH177)</f>
        <v>2.0999999999999908E-2</v>
      </c>
      <c r="AI178" s="362">
        <f t="shared" ca="1" si="81"/>
        <v>2189</v>
      </c>
      <c r="AJ178" s="362">
        <f t="shared" ca="1" si="81"/>
        <v>289</v>
      </c>
      <c r="AK178" s="362">
        <v>170</v>
      </c>
      <c r="AL178" s="371">
        <f t="shared" ca="1" si="72"/>
        <v>0</v>
      </c>
      <c r="AM178" s="359">
        <f ca="1">IF(AJ178&lt;'Scenario Inputs (SI)'!$D$5,$AH$2,0)</f>
        <v>0</v>
      </c>
      <c r="AN178" s="359">
        <v>0</v>
      </c>
      <c r="AO178" s="359">
        <f t="shared" ca="1" si="61"/>
        <v>0</v>
      </c>
      <c r="AP178" s="359">
        <f ca="1">IF(AL178&lt;=0,0,IF(AJ178&lt;60,0,IF(AJ178=60,IF('Scenario Inputs (SI)'!$D$5&lt;=60,-AL178*$AH$7,0),IF(AJ178&lt;'Scenario Inputs (SI)'!$D$5,0,IF(AJ178='Scenario Inputs (SI)'!$D$5,-$AH$7*'Scenario Calculations'!AL178,AP177*(1+AG178))))))</f>
        <v>0</v>
      </c>
      <c r="AQ178" s="359">
        <f t="shared" ca="1" si="63"/>
        <v>0</v>
      </c>
      <c r="AU178" s="372">
        <f ca="1">IFERROR(INDEX('Inflation Rates'!$A$16:$H$138,MATCH('IRA Roth'!$H178,'Inflation Rates'!$A$16:$A$138,0),8)/INDEX('Inflation Rates'!$A$16:$H$138,MATCH('IRA Roth'!$H178,'Inflation Rates'!$A$16:$A$138,0)-1,8)-1,AU177)</f>
        <v>2.0000000000000018E-2</v>
      </c>
      <c r="AV178" s="372">
        <f ca="1">IFERROR(INDEX('Inflation Rates'!$A$16:$H$138,MATCH('IRA Roth'!$H178,'Inflation Rates'!$A$16:$A$138,0),6)/INDEX('Inflation Rates'!$A$16:$H$138,MATCH('IRA Roth'!$H178,'Inflation Rates'!$A$16:$A$138,0)-1,6)-1,AV177)</f>
        <v>2.0999999999999908E-2</v>
      </c>
      <c r="AW178" s="362">
        <f t="shared" ca="1" si="82"/>
        <v>2189</v>
      </c>
      <c r="AX178" s="362">
        <f t="shared" ca="1" si="82"/>
        <v>289</v>
      </c>
      <c r="AY178" s="362">
        <v>170</v>
      </c>
      <c r="AZ178" s="371">
        <f t="shared" ca="1" si="74"/>
        <v>0</v>
      </c>
      <c r="BA178" s="359">
        <f ca="1">IF(AX178&lt;'Scenario Inputs (SI)'!$D$5,$AV$2,0)</f>
        <v>0</v>
      </c>
      <c r="BB178" s="359">
        <f t="shared" ca="1" si="64"/>
        <v>0</v>
      </c>
      <c r="BC178" s="359">
        <f t="shared" ca="1" si="65"/>
        <v>0</v>
      </c>
      <c r="BD178" s="359">
        <f ca="1">IF(AZ178&lt;=0,0,IF(AX178&lt;60,0,IF(AX178=60,IF('Scenario Inputs (SI)'!$D$5&lt;=60,-AZ178*$AV$7,0),IF(AX178&lt;'Scenario Inputs (SI)'!$D$5,0,IF(AX178='Scenario Inputs (SI)'!$D$5,-$AV$7*'Scenario Calculations'!AZ178,BD177*(1+AU178))))))</f>
        <v>0</v>
      </c>
      <c r="BE178" s="359">
        <f t="shared" ca="1" si="66"/>
        <v>0</v>
      </c>
    </row>
    <row r="179" spans="6:57" x14ac:dyDescent="0.35">
      <c r="F179" s="372">
        <f ca="1">IFERROR(INDEX('Inflation Rates'!$A$16:$H$138,MATCH('Scenario Calculations'!$H179,'Inflation Rates'!$A$16:$A$138,0),8)/INDEX('Inflation Rates'!$A$16:$H$138,MATCH('Scenario Calculations'!$H179,'Inflation Rates'!$A$16:$A$138,0)-1,8)-1,F178)</f>
        <v>2.0000000000000018E-2</v>
      </c>
      <c r="G179" s="372">
        <f ca="1">IFERROR(INDEX('Inflation Rates'!$A$16:$H$138,MATCH('Scenario Calculations'!$H179,'Inflation Rates'!$A$16:$A$138,0),6)/INDEX('Inflation Rates'!$A$16:$H$138,MATCH('Scenario Calculations'!$H179,'Inflation Rates'!$A$16:$A$138,0)-1,6)-1,G178)</f>
        <v>2.0999999999999908E-2</v>
      </c>
      <c r="H179" s="362">
        <f t="shared" ca="1" si="79"/>
        <v>2190</v>
      </c>
      <c r="I179" s="362">
        <f t="shared" ca="1" si="79"/>
        <v>290</v>
      </c>
      <c r="J179" s="362">
        <v>171</v>
      </c>
      <c r="K179" s="371" t="e">
        <f t="shared" ca="1" si="68"/>
        <v>#DIV/0!</v>
      </c>
      <c r="L179" s="359" t="e">
        <f ca="1">IF(I179&lt;'Scenario Inputs (SI)'!$D$5,$B$7*((1+$G179)^(J179-1))*$B$2,0)</f>
        <v>#DIV/0!</v>
      </c>
      <c r="M179" s="359" t="e">
        <f ca="1">IF(I179&lt;'Scenario Inputs (SI)'!$D$5,$B$3*$B$7*(1+$G179)^(J179-1),0)</f>
        <v>#DIV/0!</v>
      </c>
      <c r="N179" s="359" t="e">
        <f t="shared" ca="1" si="58"/>
        <v>#DIV/0!</v>
      </c>
      <c r="O179" s="359" t="e">
        <f ca="1">IF(K179&lt;=0,0,-ABS(IF('Scenario Inputs (SI)'!$D$5&gt;'Scenario Calculations'!I179,0,IF('Scenario Inputs (SI)'!$D$5='Scenario Calculations'!I179,'Scenario Calculations'!K179*'Scenario Calculations'!$B$8,'Scenario Calculations'!O178*(1+'Scenario Calculations'!F179)))))</f>
        <v>#DIV/0!</v>
      </c>
      <c r="P179" s="359">
        <f ca="1">IF('Scenario Inputs (SI)'!$D$7="No",0,-IF(I179&lt;'Scenario Inputs (SI)'!$D$5,0,IF('Scenario Inputs (SI)'!$D$6&gt;'Scenario Calculations'!I179,INDEX(Inputs!$D$2:$R$30,29,MATCH('Scenario Calculations'!I179,Inputs!$D$2:$R$2,0)),0))*12)</f>
        <v>0</v>
      </c>
      <c r="Q179" s="359" t="e">
        <f t="shared" ca="1" si="62"/>
        <v>#DIV/0!</v>
      </c>
      <c r="S179" s="372">
        <f ca="1">IFERROR(INDEX('Inflation Rates'!$A$16:$H$138,MATCH('TSP Traditional'!$H180,'Inflation Rates'!$A$16:$A$138,0),8)/INDEX('Inflation Rates'!$A$16:$H$138,MATCH('TSP Traditional'!$H180,'Inflation Rates'!$A$16:$A$138,0)-1,8)-1,S178)</f>
        <v>2.0000000000000018E-2</v>
      </c>
      <c r="T179" s="372">
        <f ca="1">IFERROR(INDEX('Inflation Rates'!$A$16:$H$138,MATCH('TSP Traditional'!$H180,'Inflation Rates'!$A$16:$A$138,0),6)/INDEX('Inflation Rates'!$A$16:$H$138,MATCH('TSP Traditional'!$H180,'Inflation Rates'!$A$16:$A$138,0)-1,6)-1,T178)</f>
        <v>2.0999999999999908E-2</v>
      </c>
      <c r="U179" s="362">
        <f t="shared" ca="1" si="80"/>
        <v>2190</v>
      </c>
      <c r="V179" s="362">
        <f t="shared" ca="1" si="80"/>
        <v>290</v>
      </c>
      <c r="W179" s="362">
        <v>171</v>
      </c>
      <c r="X179" s="371" t="e">
        <f t="shared" ca="1" si="70"/>
        <v>#DIV/0!</v>
      </c>
      <c r="Y179" s="359" t="e">
        <f ca="1">IF(V179&lt;'Scenario Inputs (SI)'!$D$5,$B$7*((1+$G179)^(W179-1))*$T$2,0)</f>
        <v>#DIV/0!</v>
      </c>
      <c r="Z179" s="359">
        <v>0</v>
      </c>
      <c r="AA179" s="359" t="e">
        <f t="shared" ca="1" si="59"/>
        <v>#DIV/0!</v>
      </c>
      <c r="AB179" s="359" t="e">
        <f ca="1">IF(X179&lt;=0,0,-ABS(IF('Scenario Inputs (SI)'!$D$5&gt;'Scenario Calculations'!V179,0,IF('Scenario Inputs (SI)'!$D$5='Scenario Calculations'!V179,'Scenario Calculations'!X179*'Scenario Calculations'!$B$8,'Scenario Calculations'!AB178*(1+'Scenario Calculations'!S179)))))</f>
        <v>#DIV/0!</v>
      </c>
      <c r="AC179" s="359" t="e">
        <f t="shared" ca="1" si="60"/>
        <v>#DIV/0!</v>
      </c>
      <c r="AG179" s="372">
        <f>IFERROR(INDEX('Inflation Rates'!$A$16:$H$138,MATCH('IRA Traditional'!$H180,'Inflation Rates'!$A$16:$A$138,0),8)/INDEX('Inflation Rates'!$A$16:$H$138,MATCH('IRA Traditional'!$H180,'Inflation Rates'!$A$16:$A$138,0)-1,8)-1,AG178)</f>
        <v>2.0000000000000018E-2</v>
      </c>
      <c r="AH179" s="372">
        <f>IFERROR(INDEX('Inflation Rates'!$A$16:$H$138,MATCH('IRA Traditional'!$H180,'Inflation Rates'!$A$16:$A$138,0),6)/INDEX('Inflation Rates'!$A$16:$H$138,MATCH('IRA Traditional'!$H180,'Inflation Rates'!$A$16:$A$138,0)-1,6)-1,AH178)</f>
        <v>2.0999999999999908E-2</v>
      </c>
      <c r="AI179" s="362">
        <f t="shared" ca="1" si="81"/>
        <v>2190</v>
      </c>
      <c r="AJ179" s="362">
        <f t="shared" ca="1" si="81"/>
        <v>290</v>
      </c>
      <c r="AK179" s="362">
        <v>171</v>
      </c>
      <c r="AL179" s="371">
        <f t="shared" ca="1" si="72"/>
        <v>0</v>
      </c>
      <c r="AM179" s="359">
        <f ca="1">IF(AJ179&lt;'Scenario Inputs (SI)'!$D$5,$AH$2,0)</f>
        <v>0</v>
      </c>
      <c r="AN179" s="359">
        <v>0</v>
      </c>
      <c r="AO179" s="359">
        <f t="shared" ca="1" si="61"/>
        <v>0</v>
      </c>
      <c r="AP179" s="359">
        <f ca="1">IF(AL179&lt;=0,0,IF(AJ179&lt;60,0,IF(AJ179=60,IF('Scenario Inputs (SI)'!$D$5&lt;=60,-AL179*$AH$7,0),IF(AJ179&lt;'Scenario Inputs (SI)'!$D$5,0,IF(AJ179='Scenario Inputs (SI)'!$D$5,-$AH$7*'Scenario Calculations'!AL179,AP178*(1+AG179))))))</f>
        <v>0</v>
      </c>
      <c r="AQ179" s="359">
        <f t="shared" ca="1" si="63"/>
        <v>0</v>
      </c>
      <c r="AU179" s="372">
        <f ca="1">IFERROR(INDEX('Inflation Rates'!$A$16:$H$138,MATCH('IRA Roth'!$H179,'Inflation Rates'!$A$16:$A$138,0),8)/INDEX('Inflation Rates'!$A$16:$H$138,MATCH('IRA Roth'!$H179,'Inflation Rates'!$A$16:$A$138,0)-1,8)-1,AU178)</f>
        <v>2.0000000000000018E-2</v>
      </c>
      <c r="AV179" s="372">
        <f ca="1">IFERROR(INDEX('Inflation Rates'!$A$16:$H$138,MATCH('IRA Roth'!$H179,'Inflation Rates'!$A$16:$A$138,0),6)/INDEX('Inflation Rates'!$A$16:$H$138,MATCH('IRA Roth'!$H179,'Inflation Rates'!$A$16:$A$138,0)-1,6)-1,AV178)</f>
        <v>2.0999999999999908E-2</v>
      </c>
      <c r="AW179" s="362">
        <f t="shared" ca="1" si="82"/>
        <v>2190</v>
      </c>
      <c r="AX179" s="362">
        <f t="shared" ca="1" si="82"/>
        <v>290</v>
      </c>
      <c r="AY179" s="362">
        <v>171</v>
      </c>
      <c r="AZ179" s="371">
        <f t="shared" ca="1" si="74"/>
        <v>0</v>
      </c>
      <c r="BA179" s="359">
        <f ca="1">IF(AX179&lt;'Scenario Inputs (SI)'!$D$5,$AV$2,0)</f>
        <v>0</v>
      </c>
      <c r="BB179" s="359">
        <f t="shared" ca="1" si="64"/>
        <v>0</v>
      </c>
      <c r="BC179" s="359">
        <f t="shared" ca="1" si="65"/>
        <v>0</v>
      </c>
      <c r="BD179" s="359">
        <f ca="1">IF(AZ179&lt;=0,0,IF(AX179&lt;60,0,IF(AX179=60,IF('Scenario Inputs (SI)'!$D$5&lt;=60,-AZ179*$AV$7,0),IF(AX179&lt;'Scenario Inputs (SI)'!$D$5,0,IF(AX179='Scenario Inputs (SI)'!$D$5,-$AV$7*'Scenario Calculations'!AZ179,BD178*(1+AU179))))))</f>
        <v>0</v>
      </c>
      <c r="BE179" s="359">
        <f t="shared" ca="1" si="66"/>
        <v>0</v>
      </c>
    </row>
    <row r="180" spans="6:57" x14ac:dyDescent="0.35">
      <c r="F180" s="372">
        <f ca="1">IFERROR(INDEX('Inflation Rates'!$A$16:$H$138,MATCH('Scenario Calculations'!$H180,'Inflation Rates'!$A$16:$A$138,0),8)/INDEX('Inflation Rates'!$A$16:$H$138,MATCH('Scenario Calculations'!$H180,'Inflation Rates'!$A$16:$A$138,0)-1,8)-1,F179)</f>
        <v>2.0000000000000018E-2</v>
      </c>
      <c r="G180" s="372">
        <f ca="1">IFERROR(INDEX('Inflation Rates'!$A$16:$H$138,MATCH('Scenario Calculations'!$H180,'Inflation Rates'!$A$16:$A$138,0),6)/INDEX('Inflation Rates'!$A$16:$H$138,MATCH('Scenario Calculations'!$H180,'Inflation Rates'!$A$16:$A$138,0)-1,6)-1,G179)</f>
        <v>2.0999999999999908E-2</v>
      </c>
      <c r="H180" s="362">
        <f t="shared" ca="1" si="79"/>
        <v>2191</v>
      </c>
      <c r="I180" s="362">
        <f t="shared" ca="1" si="79"/>
        <v>291</v>
      </c>
      <c r="J180" s="362">
        <v>172</v>
      </c>
      <c r="K180" s="371" t="e">
        <f t="shared" ca="1" si="68"/>
        <v>#DIV/0!</v>
      </c>
      <c r="L180" s="359" t="e">
        <f ca="1">IF(I180&lt;'Scenario Inputs (SI)'!$D$5,$B$7*((1+$G180)^(J180-1))*$B$2,0)</f>
        <v>#DIV/0!</v>
      </c>
      <c r="M180" s="359" t="e">
        <f ca="1">IF(I180&lt;'Scenario Inputs (SI)'!$D$5,$B$3*$B$7*(1+$G180)^(J180-1),0)</f>
        <v>#DIV/0!</v>
      </c>
      <c r="N180" s="359" t="e">
        <f t="shared" ca="1" si="58"/>
        <v>#DIV/0!</v>
      </c>
      <c r="O180" s="359" t="e">
        <f ca="1">IF(K180&lt;=0,0,-ABS(IF('Scenario Inputs (SI)'!$D$5&gt;'Scenario Calculations'!I180,0,IF('Scenario Inputs (SI)'!$D$5='Scenario Calculations'!I180,'Scenario Calculations'!K180*'Scenario Calculations'!$B$8,'Scenario Calculations'!O179*(1+'Scenario Calculations'!F180)))))</f>
        <v>#DIV/0!</v>
      </c>
      <c r="P180" s="359">
        <f ca="1">IF('Scenario Inputs (SI)'!$D$7="No",0,-IF(I180&lt;'Scenario Inputs (SI)'!$D$5,0,IF('Scenario Inputs (SI)'!$D$6&gt;'Scenario Calculations'!I180,INDEX(Inputs!$D$2:$R$30,29,MATCH('Scenario Calculations'!I180,Inputs!$D$2:$R$2,0)),0))*12)</f>
        <v>0</v>
      </c>
      <c r="Q180" s="359" t="e">
        <f t="shared" ca="1" si="62"/>
        <v>#DIV/0!</v>
      </c>
      <c r="S180" s="372">
        <f ca="1">IFERROR(INDEX('Inflation Rates'!$A$16:$H$138,MATCH('TSP Traditional'!$H181,'Inflation Rates'!$A$16:$A$138,0),8)/INDEX('Inflation Rates'!$A$16:$H$138,MATCH('TSP Traditional'!$H181,'Inflation Rates'!$A$16:$A$138,0)-1,8)-1,S179)</f>
        <v>2.0000000000000018E-2</v>
      </c>
      <c r="T180" s="372">
        <f ca="1">IFERROR(INDEX('Inflation Rates'!$A$16:$H$138,MATCH('TSP Traditional'!$H181,'Inflation Rates'!$A$16:$A$138,0),6)/INDEX('Inflation Rates'!$A$16:$H$138,MATCH('TSP Traditional'!$H181,'Inflation Rates'!$A$16:$A$138,0)-1,6)-1,T179)</f>
        <v>2.0999999999999908E-2</v>
      </c>
      <c r="U180" s="362">
        <f t="shared" ca="1" si="80"/>
        <v>2191</v>
      </c>
      <c r="V180" s="362">
        <f t="shared" ca="1" si="80"/>
        <v>291</v>
      </c>
      <c r="W180" s="362">
        <v>172</v>
      </c>
      <c r="X180" s="371" t="e">
        <f t="shared" ca="1" si="70"/>
        <v>#DIV/0!</v>
      </c>
      <c r="Y180" s="359" t="e">
        <f ca="1">IF(V180&lt;'Scenario Inputs (SI)'!$D$5,$B$7*((1+$G180)^(W180-1))*$T$2,0)</f>
        <v>#DIV/0!</v>
      </c>
      <c r="Z180" s="359">
        <v>0</v>
      </c>
      <c r="AA180" s="359" t="e">
        <f t="shared" ca="1" si="59"/>
        <v>#DIV/0!</v>
      </c>
      <c r="AB180" s="359" t="e">
        <f ca="1">IF(X180&lt;=0,0,-ABS(IF('Scenario Inputs (SI)'!$D$5&gt;'Scenario Calculations'!V180,0,IF('Scenario Inputs (SI)'!$D$5='Scenario Calculations'!V180,'Scenario Calculations'!X180*'Scenario Calculations'!$B$8,'Scenario Calculations'!AB179*(1+'Scenario Calculations'!S180)))))</f>
        <v>#DIV/0!</v>
      </c>
      <c r="AC180" s="359" t="e">
        <f t="shared" ca="1" si="60"/>
        <v>#DIV/0!</v>
      </c>
      <c r="AG180" s="372">
        <f>IFERROR(INDEX('Inflation Rates'!$A$16:$H$138,MATCH('IRA Traditional'!$H181,'Inflation Rates'!$A$16:$A$138,0),8)/INDEX('Inflation Rates'!$A$16:$H$138,MATCH('IRA Traditional'!$H181,'Inflation Rates'!$A$16:$A$138,0)-1,8)-1,AG179)</f>
        <v>2.0000000000000018E-2</v>
      </c>
      <c r="AH180" s="372">
        <f>IFERROR(INDEX('Inflation Rates'!$A$16:$H$138,MATCH('IRA Traditional'!$H181,'Inflation Rates'!$A$16:$A$138,0),6)/INDEX('Inflation Rates'!$A$16:$H$138,MATCH('IRA Traditional'!$H181,'Inflation Rates'!$A$16:$A$138,0)-1,6)-1,AH179)</f>
        <v>2.0999999999999908E-2</v>
      </c>
      <c r="AI180" s="362">
        <f t="shared" ca="1" si="81"/>
        <v>2191</v>
      </c>
      <c r="AJ180" s="362">
        <f t="shared" ca="1" si="81"/>
        <v>291</v>
      </c>
      <c r="AK180" s="362">
        <v>172</v>
      </c>
      <c r="AL180" s="371">
        <f t="shared" ca="1" si="72"/>
        <v>0</v>
      </c>
      <c r="AM180" s="359">
        <f ca="1">IF(AJ180&lt;'Scenario Inputs (SI)'!$D$5,$AH$2,0)</f>
        <v>0</v>
      </c>
      <c r="AN180" s="359">
        <v>0</v>
      </c>
      <c r="AO180" s="359">
        <f t="shared" ca="1" si="61"/>
        <v>0</v>
      </c>
      <c r="AP180" s="359">
        <f ca="1">IF(AL180&lt;=0,0,IF(AJ180&lt;60,0,IF(AJ180=60,IF('Scenario Inputs (SI)'!$D$5&lt;=60,-AL180*$AH$7,0),IF(AJ180&lt;'Scenario Inputs (SI)'!$D$5,0,IF(AJ180='Scenario Inputs (SI)'!$D$5,-$AH$7*'Scenario Calculations'!AL180,AP179*(1+AG180))))))</f>
        <v>0</v>
      </c>
      <c r="AQ180" s="359">
        <f t="shared" ca="1" si="63"/>
        <v>0</v>
      </c>
      <c r="AU180" s="372">
        <f ca="1">IFERROR(INDEX('Inflation Rates'!$A$16:$H$138,MATCH('IRA Roth'!$H180,'Inflation Rates'!$A$16:$A$138,0),8)/INDEX('Inflation Rates'!$A$16:$H$138,MATCH('IRA Roth'!$H180,'Inflation Rates'!$A$16:$A$138,0)-1,8)-1,AU179)</f>
        <v>2.0000000000000018E-2</v>
      </c>
      <c r="AV180" s="372">
        <f ca="1">IFERROR(INDEX('Inflation Rates'!$A$16:$H$138,MATCH('IRA Roth'!$H180,'Inflation Rates'!$A$16:$A$138,0),6)/INDEX('Inflation Rates'!$A$16:$H$138,MATCH('IRA Roth'!$H180,'Inflation Rates'!$A$16:$A$138,0)-1,6)-1,AV179)</f>
        <v>2.0999999999999908E-2</v>
      </c>
      <c r="AW180" s="362">
        <f t="shared" ca="1" si="82"/>
        <v>2191</v>
      </c>
      <c r="AX180" s="362">
        <f t="shared" ca="1" si="82"/>
        <v>291</v>
      </c>
      <c r="AY180" s="362">
        <v>172</v>
      </c>
      <c r="AZ180" s="371">
        <f t="shared" ca="1" si="74"/>
        <v>0</v>
      </c>
      <c r="BA180" s="359">
        <f ca="1">IF(AX180&lt;'Scenario Inputs (SI)'!$D$5,$AV$2,0)</f>
        <v>0</v>
      </c>
      <c r="BB180" s="359">
        <f t="shared" ca="1" si="64"/>
        <v>0</v>
      </c>
      <c r="BC180" s="359">
        <f t="shared" ca="1" si="65"/>
        <v>0</v>
      </c>
      <c r="BD180" s="359">
        <f ca="1">IF(AZ180&lt;=0,0,IF(AX180&lt;60,0,IF(AX180=60,IF('Scenario Inputs (SI)'!$D$5&lt;=60,-AZ180*$AV$7,0),IF(AX180&lt;'Scenario Inputs (SI)'!$D$5,0,IF(AX180='Scenario Inputs (SI)'!$D$5,-$AV$7*'Scenario Calculations'!AZ180,BD179*(1+AU180))))))</f>
        <v>0</v>
      </c>
      <c r="BE180" s="359">
        <f t="shared" ca="1" si="66"/>
        <v>0</v>
      </c>
    </row>
    <row r="181" spans="6:57" x14ac:dyDescent="0.35">
      <c r="F181" s="372">
        <f ca="1">IFERROR(INDEX('Inflation Rates'!$A$16:$H$138,MATCH('Scenario Calculations'!$H181,'Inflation Rates'!$A$16:$A$138,0),8)/INDEX('Inflation Rates'!$A$16:$H$138,MATCH('Scenario Calculations'!$H181,'Inflation Rates'!$A$16:$A$138,0)-1,8)-1,F180)</f>
        <v>2.0000000000000018E-2</v>
      </c>
      <c r="G181" s="372">
        <f ca="1">IFERROR(INDEX('Inflation Rates'!$A$16:$H$138,MATCH('Scenario Calculations'!$H181,'Inflation Rates'!$A$16:$A$138,0),6)/INDEX('Inflation Rates'!$A$16:$H$138,MATCH('Scenario Calculations'!$H181,'Inflation Rates'!$A$16:$A$138,0)-1,6)-1,G180)</f>
        <v>2.0999999999999908E-2</v>
      </c>
      <c r="H181" s="362">
        <f t="shared" ca="1" si="79"/>
        <v>2192</v>
      </c>
      <c r="I181" s="362">
        <f t="shared" ca="1" si="79"/>
        <v>292</v>
      </c>
      <c r="J181" s="362">
        <v>173</v>
      </c>
      <c r="K181" s="371" t="e">
        <f t="shared" ca="1" si="68"/>
        <v>#DIV/0!</v>
      </c>
      <c r="L181" s="359" t="e">
        <f ca="1">IF(I181&lt;'Scenario Inputs (SI)'!$D$5,$B$7*((1+$G181)^(J181-1))*$B$2,0)</f>
        <v>#DIV/0!</v>
      </c>
      <c r="M181" s="359" t="e">
        <f ca="1">IF(I181&lt;'Scenario Inputs (SI)'!$D$5,$B$3*$B$7*(1+$G181)^(J181-1),0)</f>
        <v>#DIV/0!</v>
      </c>
      <c r="N181" s="359" t="e">
        <f t="shared" ca="1" si="58"/>
        <v>#DIV/0!</v>
      </c>
      <c r="O181" s="359" t="e">
        <f ca="1">IF(K181&lt;=0,0,-ABS(IF('Scenario Inputs (SI)'!$D$5&gt;'Scenario Calculations'!I181,0,IF('Scenario Inputs (SI)'!$D$5='Scenario Calculations'!I181,'Scenario Calculations'!K181*'Scenario Calculations'!$B$8,'Scenario Calculations'!O180*(1+'Scenario Calculations'!F181)))))</f>
        <v>#DIV/0!</v>
      </c>
      <c r="P181" s="359">
        <f ca="1">IF('Scenario Inputs (SI)'!$D$7="No",0,-IF(I181&lt;'Scenario Inputs (SI)'!$D$5,0,IF('Scenario Inputs (SI)'!$D$6&gt;'Scenario Calculations'!I181,INDEX(Inputs!$D$2:$R$30,29,MATCH('Scenario Calculations'!I181,Inputs!$D$2:$R$2,0)),0))*12)</f>
        <v>0</v>
      </c>
      <c r="Q181" s="359" t="e">
        <f t="shared" ca="1" si="62"/>
        <v>#DIV/0!</v>
      </c>
      <c r="S181" s="372">
        <f ca="1">IFERROR(INDEX('Inflation Rates'!$A$16:$H$138,MATCH('TSP Traditional'!$H182,'Inflation Rates'!$A$16:$A$138,0),8)/INDEX('Inflation Rates'!$A$16:$H$138,MATCH('TSP Traditional'!$H182,'Inflation Rates'!$A$16:$A$138,0)-1,8)-1,S180)</f>
        <v>2.0000000000000018E-2</v>
      </c>
      <c r="T181" s="372">
        <f ca="1">IFERROR(INDEX('Inflation Rates'!$A$16:$H$138,MATCH('TSP Traditional'!$H182,'Inflation Rates'!$A$16:$A$138,0),6)/INDEX('Inflation Rates'!$A$16:$H$138,MATCH('TSP Traditional'!$H182,'Inflation Rates'!$A$16:$A$138,0)-1,6)-1,T180)</f>
        <v>2.0999999999999908E-2</v>
      </c>
      <c r="U181" s="362">
        <f t="shared" ca="1" si="80"/>
        <v>2192</v>
      </c>
      <c r="V181" s="362">
        <f t="shared" ca="1" si="80"/>
        <v>292</v>
      </c>
      <c r="W181" s="362">
        <v>173</v>
      </c>
      <c r="X181" s="371" t="e">
        <f t="shared" ca="1" si="70"/>
        <v>#DIV/0!</v>
      </c>
      <c r="Y181" s="359" t="e">
        <f ca="1">IF(V181&lt;'Scenario Inputs (SI)'!$D$5,$B$7*((1+$G181)^(W181-1))*$T$2,0)</f>
        <v>#DIV/0!</v>
      </c>
      <c r="Z181" s="359">
        <v>0</v>
      </c>
      <c r="AA181" s="359" t="e">
        <f t="shared" ca="1" si="59"/>
        <v>#DIV/0!</v>
      </c>
      <c r="AB181" s="359" t="e">
        <f ca="1">IF(X181&lt;=0,0,-ABS(IF('Scenario Inputs (SI)'!$D$5&gt;'Scenario Calculations'!V181,0,IF('Scenario Inputs (SI)'!$D$5='Scenario Calculations'!V181,'Scenario Calculations'!X181*'Scenario Calculations'!$B$8,'Scenario Calculations'!AB180*(1+'Scenario Calculations'!S181)))))</f>
        <v>#DIV/0!</v>
      </c>
      <c r="AC181" s="359" t="e">
        <f t="shared" ca="1" si="60"/>
        <v>#DIV/0!</v>
      </c>
      <c r="AG181" s="372">
        <f>IFERROR(INDEX('Inflation Rates'!$A$16:$H$138,MATCH('IRA Traditional'!$H182,'Inflation Rates'!$A$16:$A$138,0),8)/INDEX('Inflation Rates'!$A$16:$H$138,MATCH('IRA Traditional'!$H182,'Inflation Rates'!$A$16:$A$138,0)-1,8)-1,AG180)</f>
        <v>2.0000000000000018E-2</v>
      </c>
      <c r="AH181" s="372">
        <f>IFERROR(INDEX('Inflation Rates'!$A$16:$H$138,MATCH('IRA Traditional'!$H182,'Inflation Rates'!$A$16:$A$138,0),6)/INDEX('Inflation Rates'!$A$16:$H$138,MATCH('IRA Traditional'!$H182,'Inflation Rates'!$A$16:$A$138,0)-1,6)-1,AH180)</f>
        <v>2.0999999999999908E-2</v>
      </c>
      <c r="AI181" s="362">
        <f t="shared" ca="1" si="81"/>
        <v>2192</v>
      </c>
      <c r="AJ181" s="362">
        <f t="shared" ca="1" si="81"/>
        <v>292</v>
      </c>
      <c r="AK181" s="362">
        <v>173</v>
      </c>
      <c r="AL181" s="371">
        <f t="shared" ca="1" si="72"/>
        <v>0</v>
      </c>
      <c r="AM181" s="359">
        <f ca="1">IF(AJ181&lt;'Scenario Inputs (SI)'!$D$5,$AH$2,0)</f>
        <v>0</v>
      </c>
      <c r="AN181" s="359">
        <v>0</v>
      </c>
      <c r="AO181" s="359">
        <f t="shared" ca="1" si="61"/>
        <v>0</v>
      </c>
      <c r="AP181" s="359">
        <f ca="1">IF(AL181&lt;=0,0,IF(AJ181&lt;60,0,IF(AJ181=60,IF('Scenario Inputs (SI)'!$D$5&lt;=60,-AL181*$AH$7,0),IF(AJ181&lt;'Scenario Inputs (SI)'!$D$5,0,IF(AJ181='Scenario Inputs (SI)'!$D$5,-$AH$7*'Scenario Calculations'!AL181,AP180*(1+AG181))))))</f>
        <v>0</v>
      </c>
      <c r="AQ181" s="359">
        <f t="shared" ca="1" si="63"/>
        <v>0</v>
      </c>
      <c r="AU181" s="372">
        <f ca="1">IFERROR(INDEX('Inflation Rates'!$A$16:$H$138,MATCH('IRA Roth'!$H181,'Inflation Rates'!$A$16:$A$138,0),8)/INDEX('Inflation Rates'!$A$16:$H$138,MATCH('IRA Roth'!$H181,'Inflation Rates'!$A$16:$A$138,0)-1,8)-1,AU180)</f>
        <v>2.0000000000000018E-2</v>
      </c>
      <c r="AV181" s="372">
        <f ca="1">IFERROR(INDEX('Inflation Rates'!$A$16:$H$138,MATCH('IRA Roth'!$H181,'Inflation Rates'!$A$16:$A$138,0),6)/INDEX('Inflation Rates'!$A$16:$H$138,MATCH('IRA Roth'!$H181,'Inflation Rates'!$A$16:$A$138,0)-1,6)-1,AV180)</f>
        <v>2.0999999999999908E-2</v>
      </c>
      <c r="AW181" s="362">
        <f t="shared" ca="1" si="82"/>
        <v>2192</v>
      </c>
      <c r="AX181" s="362">
        <f t="shared" ca="1" si="82"/>
        <v>292</v>
      </c>
      <c r="AY181" s="362">
        <v>173</v>
      </c>
      <c r="AZ181" s="371">
        <f t="shared" ca="1" si="74"/>
        <v>0</v>
      </c>
      <c r="BA181" s="359">
        <f ca="1">IF(AX181&lt;'Scenario Inputs (SI)'!$D$5,$AV$2,0)</f>
        <v>0</v>
      </c>
      <c r="BB181" s="359">
        <f t="shared" ca="1" si="64"/>
        <v>0</v>
      </c>
      <c r="BC181" s="359">
        <f t="shared" ca="1" si="65"/>
        <v>0</v>
      </c>
      <c r="BD181" s="359">
        <f ca="1">IF(AZ181&lt;=0,0,IF(AX181&lt;60,0,IF(AX181=60,IF('Scenario Inputs (SI)'!$D$5&lt;=60,-AZ181*$AV$7,0),IF(AX181&lt;'Scenario Inputs (SI)'!$D$5,0,IF(AX181='Scenario Inputs (SI)'!$D$5,-$AV$7*'Scenario Calculations'!AZ181,BD180*(1+AU181))))))</f>
        <v>0</v>
      </c>
      <c r="BE181" s="359">
        <f t="shared" ca="1" si="66"/>
        <v>0</v>
      </c>
    </row>
    <row r="182" spans="6:57" x14ac:dyDescent="0.35">
      <c r="F182" s="372">
        <f ca="1">IFERROR(INDEX('Inflation Rates'!$A$16:$H$138,MATCH('Scenario Calculations'!$H182,'Inflation Rates'!$A$16:$A$138,0),8)/INDEX('Inflation Rates'!$A$16:$H$138,MATCH('Scenario Calculations'!$H182,'Inflation Rates'!$A$16:$A$138,0)-1,8)-1,F181)</f>
        <v>2.0000000000000018E-2</v>
      </c>
      <c r="G182" s="372">
        <f ca="1">IFERROR(INDEX('Inflation Rates'!$A$16:$H$138,MATCH('Scenario Calculations'!$H182,'Inflation Rates'!$A$16:$A$138,0),6)/INDEX('Inflation Rates'!$A$16:$H$138,MATCH('Scenario Calculations'!$H182,'Inflation Rates'!$A$16:$A$138,0)-1,6)-1,G181)</f>
        <v>2.0999999999999908E-2</v>
      </c>
      <c r="H182" s="362">
        <f t="shared" ca="1" si="79"/>
        <v>2193</v>
      </c>
      <c r="I182" s="362">
        <f t="shared" ca="1" si="79"/>
        <v>293</v>
      </c>
      <c r="J182" s="362">
        <v>174</v>
      </c>
      <c r="K182" s="371" t="e">
        <f t="shared" ca="1" si="68"/>
        <v>#DIV/0!</v>
      </c>
      <c r="L182" s="359" t="e">
        <f ca="1">IF(I182&lt;'Scenario Inputs (SI)'!$D$5,$B$7*((1+$G182)^(J182-1))*$B$2,0)</f>
        <v>#DIV/0!</v>
      </c>
      <c r="M182" s="359" t="e">
        <f ca="1">IF(I182&lt;'Scenario Inputs (SI)'!$D$5,$B$3*$B$7*(1+$G182)^(J182-1),0)</f>
        <v>#DIV/0!</v>
      </c>
      <c r="N182" s="359" t="e">
        <f t="shared" ca="1" si="58"/>
        <v>#DIV/0!</v>
      </c>
      <c r="O182" s="359" t="e">
        <f ca="1">IF(K182&lt;=0,0,-ABS(IF('Scenario Inputs (SI)'!$D$5&gt;'Scenario Calculations'!I182,0,IF('Scenario Inputs (SI)'!$D$5='Scenario Calculations'!I182,'Scenario Calculations'!K182*'Scenario Calculations'!$B$8,'Scenario Calculations'!O181*(1+'Scenario Calculations'!F182)))))</f>
        <v>#DIV/0!</v>
      </c>
      <c r="P182" s="359">
        <f ca="1">IF('Scenario Inputs (SI)'!$D$7="No",0,-IF(I182&lt;'Scenario Inputs (SI)'!$D$5,0,IF('Scenario Inputs (SI)'!$D$6&gt;'Scenario Calculations'!I182,INDEX(Inputs!$D$2:$R$30,29,MATCH('Scenario Calculations'!I182,Inputs!$D$2:$R$2,0)),0))*12)</f>
        <v>0</v>
      </c>
      <c r="Q182" s="359" t="e">
        <f t="shared" ca="1" si="62"/>
        <v>#DIV/0!</v>
      </c>
      <c r="S182" s="372">
        <f ca="1">IFERROR(INDEX('Inflation Rates'!$A$16:$H$138,MATCH('TSP Traditional'!$H183,'Inflation Rates'!$A$16:$A$138,0),8)/INDEX('Inflation Rates'!$A$16:$H$138,MATCH('TSP Traditional'!$H183,'Inflation Rates'!$A$16:$A$138,0)-1,8)-1,S181)</f>
        <v>2.0000000000000018E-2</v>
      </c>
      <c r="T182" s="372">
        <f ca="1">IFERROR(INDEX('Inflation Rates'!$A$16:$H$138,MATCH('TSP Traditional'!$H183,'Inflation Rates'!$A$16:$A$138,0),6)/INDEX('Inflation Rates'!$A$16:$H$138,MATCH('TSP Traditional'!$H183,'Inflation Rates'!$A$16:$A$138,0)-1,6)-1,T181)</f>
        <v>2.0999999999999908E-2</v>
      </c>
      <c r="U182" s="362">
        <f t="shared" ca="1" si="80"/>
        <v>2193</v>
      </c>
      <c r="V182" s="362">
        <f t="shared" ca="1" si="80"/>
        <v>293</v>
      </c>
      <c r="W182" s="362">
        <v>174</v>
      </c>
      <c r="X182" s="371" t="e">
        <f t="shared" ca="1" si="70"/>
        <v>#DIV/0!</v>
      </c>
      <c r="Y182" s="359" t="e">
        <f ca="1">IF(V182&lt;'Scenario Inputs (SI)'!$D$5,$B$7*((1+$G182)^(W182-1))*$T$2,0)</f>
        <v>#DIV/0!</v>
      </c>
      <c r="Z182" s="359">
        <v>0</v>
      </c>
      <c r="AA182" s="359" t="e">
        <f t="shared" ca="1" si="59"/>
        <v>#DIV/0!</v>
      </c>
      <c r="AB182" s="359" t="e">
        <f ca="1">IF(X182&lt;=0,0,-ABS(IF('Scenario Inputs (SI)'!$D$5&gt;'Scenario Calculations'!V182,0,IF('Scenario Inputs (SI)'!$D$5='Scenario Calculations'!V182,'Scenario Calculations'!X182*'Scenario Calculations'!$B$8,'Scenario Calculations'!AB181*(1+'Scenario Calculations'!S182)))))</f>
        <v>#DIV/0!</v>
      </c>
      <c r="AC182" s="359" t="e">
        <f t="shared" ca="1" si="60"/>
        <v>#DIV/0!</v>
      </c>
      <c r="AG182" s="372">
        <f>IFERROR(INDEX('Inflation Rates'!$A$16:$H$138,MATCH('IRA Traditional'!$H183,'Inflation Rates'!$A$16:$A$138,0),8)/INDEX('Inflation Rates'!$A$16:$H$138,MATCH('IRA Traditional'!$H183,'Inflation Rates'!$A$16:$A$138,0)-1,8)-1,AG181)</f>
        <v>2.0000000000000018E-2</v>
      </c>
      <c r="AH182" s="372">
        <f>IFERROR(INDEX('Inflation Rates'!$A$16:$H$138,MATCH('IRA Traditional'!$H183,'Inflation Rates'!$A$16:$A$138,0),6)/INDEX('Inflation Rates'!$A$16:$H$138,MATCH('IRA Traditional'!$H183,'Inflation Rates'!$A$16:$A$138,0)-1,6)-1,AH181)</f>
        <v>2.0999999999999908E-2</v>
      </c>
      <c r="AI182" s="362">
        <f t="shared" ca="1" si="81"/>
        <v>2193</v>
      </c>
      <c r="AJ182" s="362">
        <f t="shared" ca="1" si="81"/>
        <v>293</v>
      </c>
      <c r="AK182" s="362">
        <v>174</v>
      </c>
      <c r="AL182" s="371">
        <f t="shared" ca="1" si="72"/>
        <v>0</v>
      </c>
      <c r="AM182" s="359">
        <f ca="1">IF(AJ182&lt;'Scenario Inputs (SI)'!$D$5,$AH$2,0)</f>
        <v>0</v>
      </c>
      <c r="AN182" s="359">
        <v>0</v>
      </c>
      <c r="AO182" s="359">
        <f t="shared" ca="1" si="61"/>
        <v>0</v>
      </c>
      <c r="AP182" s="359">
        <f ca="1">IF(AL182&lt;=0,0,IF(AJ182&lt;60,0,IF(AJ182=60,IF('Scenario Inputs (SI)'!$D$5&lt;=60,-AL182*$AH$7,0),IF(AJ182&lt;'Scenario Inputs (SI)'!$D$5,0,IF(AJ182='Scenario Inputs (SI)'!$D$5,-$AH$7*'Scenario Calculations'!AL182,AP181*(1+AG182))))))</f>
        <v>0</v>
      </c>
      <c r="AQ182" s="359">
        <f t="shared" ca="1" si="63"/>
        <v>0</v>
      </c>
      <c r="AU182" s="372">
        <f ca="1">IFERROR(INDEX('Inflation Rates'!$A$16:$H$138,MATCH('IRA Roth'!$H182,'Inflation Rates'!$A$16:$A$138,0),8)/INDEX('Inflation Rates'!$A$16:$H$138,MATCH('IRA Roth'!$H182,'Inflation Rates'!$A$16:$A$138,0)-1,8)-1,AU181)</f>
        <v>2.0000000000000018E-2</v>
      </c>
      <c r="AV182" s="372">
        <f ca="1">IFERROR(INDEX('Inflation Rates'!$A$16:$H$138,MATCH('IRA Roth'!$H182,'Inflation Rates'!$A$16:$A$138,0),6)/INDEX('Inflation Rates'!$A$16:$H$138,MATCH('IRA Roth'!$H182,'Inflation Rates'!$A$16:$A$138,0)-1,6)-1,AV181)</f>
        <v>2.0999999999999908E-2</v>
      </c>
      <c r="AW182" s="362">
        <f t="shared" ca="1" si="82"/>
        <v>2193</v>
      </c>
      <c r="AX182" s="362">
        <f t="shared" ca="1" si="82"/>
        <v>293</v>
      </c>
      <c r="AY182" s="362">
        <v>174</v>
      </c>
      <c r="AZ182" s="371">
        <f t="shared" ca="1" si="74"/>
        <v>0</v>
      </c>
      <c r="BA182" s="359">
        <f ca="1">IF(AX182&lt;'Scenario Inputs (SI)'!$D$5,$AV$2,0)</f>
        <v>0</v>
      </c>
      <c r="BB182" s="359">
        <f t="shared" ca="1" si="64"/>
        <v>0</v>
      </c>
      <c r="BC182" s="359">
        <f t="shared" ca="1" si="65"/>
        <v>0</v>
      </c>
      <c r="BD182" s="359">
        <f ca="1">IF(AZ182&lt;=0,0,IF(AX182&lt;60,0,IF(AX182=60,IF('Scenario Inputs (SI)'!$D$5&lt;=60,-AZ182*$AV$7,0),IF(AX182&lt;'Scenario Inputs (SI)'!$D$5,0,IF(AX182='Scenario Inputs (SI)'!$D$5,-$AV$7*'Scenario Calculations'!AZ182,BD181*(1+AU182))))))</f>
        <v>0</v>
      </c>
      <c r="BE182" s="359">
        <f t="shared" ca="1" si="66"/>
        <v>0</v>
      </c>
    </row>
    <row r="183" spans="6:57" x14ac:dyDescent="0.35">
      <c r="F183" s="372">
        <f ca="1">IFERROR(INDEX('Inflation Rates'!$A$16:$H$138,MATCH('Scenario Calculations'!$H183,'Inflation Rates'!$A$16:$A$138,0),8)/INDEX('Inflation Rates'!$A$16:$H$138,MATCH('Scenario Calculations'!$H183,'Inflation Rates'!$A$16:$A$138,0)-1,8)-1,F182)</f>
        <v>2.0000000000000018E-2</v>
      </c>
      <c r="G183" s="372">
        <f ca="1">IFERROR(INDEX('Inflation Rates'!$A$16:$H$138,MATCH('Scenario Calculations'!$H183,'Inflation Rates'!$A$16:$A$138,0),6)/INDEX('Inflation Rates'!$A$16:$H$138,MATCH('Scenario Calculations'!$H183,'Inflation Rates'!$A$16:$A$138,0)-1,6)-1,G182)</f>
        <v>2.0999999999999908E-2</v>
      </c>
      <c r="H183" s="362">
        <f t="shared" ca="1" si="79"/>
        <v>2194</v>
      </c>
      <c r="I183" s="362">
        <f t="shared" ca="1" si="79"/>
        <v>294</v>
      </c>
      <c r="J183" s="362">
        <v>175</v>
      </c>
      <c r="K183" s="371" t="e">
        <f t="shared" ca="1" si="68"/>
        <v>#DIV/0!</v>
      </c>
      <c r="L183" s="359" t="e">
        <f ca="1">IF(I183&lt;'Scenario Inputs (SI)'!$D$5,$B$7*((1+$G183)^(J183-1))*$B$2,0)</f>
        <v>#DIV/0!</v>
      </c>
      <c r="M183" s="359" t="e">
        <f ca="1">IF(I183&lt;'Scenario Inputs (SI)'!$D$5,$B$3*$B$7*(1+$G183)^(J183-1),0)</f>
        <v>#DIV/0!</v>
      </c>
      <c r="N183" s="359" t="e">
        <f t="shared" ca="1" si="58"/>
        <v>#DIV/0!</v>
      </c>
      <c r="O183" s="359" t="e">
        <f ca="1">IF(K183&lt;=0,0,-ABS(IF('Scenario Inputs (SI)'!$D$5&gt;'Scenario Calculations'!I183,0,IF('Scenario Inputs (SI)'!$D$5='Scenario Calculations'!I183,'Scenario Calculations'!K183*'Scenario Calculations'!$B$8,'Scenario Calculations'!O182*(1+'Scenario Calculations'!F183)))))</f>
        <v>#DIV/0!</v>
      </c>
      <c r="P183" s="359">
        <f ca="1">IF('Scenario Inputs (SI)'!$D$7="No",0,-IF(I183&lt;'Scenario Inputs (SI)'!$D$5,0,IF('Scenario Inputs (SI)'!$D$6&gt;'Scenario Calculations'!I183,INDEX(Inputs!$D$2:$R$30,29,MATCH('Scenario Calculations'!I183,Inputs!$D$2:$R$2,0)),0))*12)</f>
        <v>0</v>
      </c>
      <c r="Q183" s="359" t="e">
        <f t="shared" ca="1" si="62"/>
        <v>#DIV/0!</v>
      </c>
      <c r="S183" s="372">
        <f ca="1">IFERROR(INDEX('Inflation Rates'!$A$16:$H$138,MATCH('TSP Traditional'!$H184,'Inflation Rates'!$A$16:$A$138,0),8)/INDEX('Inflation Rates'!$A$16:$H$138,MATCH('TSP Traditional'!$H184,'Inflation Rates'!$A$16:$A$138,0)-1,8)-1,S182)</f>
        <v>2.0000000000000018E-2</v>
      </c>
      <c r="T183" s="372">
        <f ca="1">IFERROR(INDEX('Inflation Rates'!$A$16:$H$138,MATCH('TSP Traditional'!$H184,'Inflation Rates'!$A$16:$A$138,0),6)/INDEX('Inflation Rates'!$A$16:$H$138,MATCH('TSP Traditional'!$H184,'Inflation Rates'!$A$16:$A$138,0)-1,6)-1,T182)</f>
        <v>2.0999999999999908E-2</v>
      </c>
      <c r="U183" s="362">
        <f t="shared" ca="1" si="80"/>
        <v>2194</v>
      </c>
      <c r="V183" s="362">
        <f t="shared" ca="1" si="80"/>
        <v>294</v>
      </c>
      <c r="W183" s="362">
        <v>175</v>
      </c>
      <c r="X183" s="371" t="e">
        <f t="shared" ca="1" si="70"/>
        <v>#DIV/0!</v>
      </c>
      <c r="Y183" s="359" t="e">
        <f ca="1">IF(V183&lt;'Scenario Inputs (SI)'!$D$5,$B$7*((1+$G183)^(W183-1))*$T$2,0)</f>
        <v>#DIV/0!</v>
      </c>
      <c r="Z183" s="359">
        <v>0</v>
      </c>
      <c r="AA183" s="359" t="e">
        <f t="shared" ca="1" si="59"/>
        <v>#DIV/0!</v>
      </c>
      <c r="AB183" s="359" t="e">
        <f ca="1">IF(X183&lt;=0,0,-ABS(IF('Scenario Inputs (SI)'!$D$5&gt;'Scenario Calculations'!V183,0,IF('Scenario Inputs (SI)'!$D$5='Scenario Calculations'!V183,'Scenario Calculations'!X183*'Scenario Calculations'!$B$8,'Scenario Calculations'!AB182*(1+'Scenario Calculations'!S183)))))</f>
        <v>#DIV/0!</v>
      </c>
      <c r="AC183" s="359" t="e">
        <f t="shared" ca="1" si="60"/>
        <v>#DIV/0!</v>
      </c>
      <c r="AG183" s="372">
        <f>IFERROR(INDEX('Inflation Rates'!$A$16:$H$138,MATCH('IRA Traditional'!$H184,'Inflation Rates'!$A$16:$A$138,0),8)/INDEX('Inflation Rates'!$A$16:$H$138,MATCH('IRA Traditional'!$H184,'Inflation Rates'!$A$16:$A$138,0)-1,8)-1,AG182)</f>
        <v>2.0000000000000018E-2</v>
      </c>
      <c r="AH183" s="372">
        <f>IFERROR(INDEX('Inflation Rates'!$A$16:$H$138,MATCH('IRA Traditional'!$H184,'Inflation Rates'!$A$16:$A$138,0),6)/INDEX('Inflation Rates'!$A$16:$H$138,MATCH('IRA Traditional'!$H184,'Inflation Rates'!$A$16:$A$138,0)-1,6)-1,AH182)</f>
        <v>2.0999999999999908E-2</v>
      </c>
      <c r="AI183" s="362">
        <f t="shared" ca="1" si="81"/>
        <v>2194</v>
      </c>
      <c r="AJ183" s="362">
        <f t="shared" ca="1" si="81"/>
        <v>294</v>
      </c>
      <c r="AK183" s="362">
        <v>175</v>
      </c>
      <c r="AL183" s="371">
        <f t="shared" ca="1" si="72"/>
        <v>0</v>
      </c>
      <c r="AM183" s="359">
        <f ca="1">IF(AJ183&lt;'Scenario Inputs (SI)'!$D$5,$AH$2,0)</f>
        <v>0</v>
      </c>
      <c r="AN183" s="359">
        <v>0</v>
      </c>
      <c r="AO183" s="359">
        <f t="shared" ca="1" si="61"/>
        <v>0</v>
      </c>
      <c r="AP183" s="359">
        <f ca="1">IF(AL183&lt;=0,0,IF(AJ183&lt;60,0,IF(AJ183=60,IF('Scenario Inputs (SI)'!$D$5&lt;=60,-AL183*$AH$7,0),IF(AJ183&lt;'Scenario Inputs (SI)'!$D$5,0,IF(AJ183='Scenario Inputs (SI)'!$D$5,-$AH$7*'Scenario Calculations'!AL183,AP182*(1+AG183))))))</f>
        <v>0</v>
      </c>
      <c r="AQ183" s="359">
        <f t="shared" ca="1" si="63"/>
        <v>0</v>
      </c>
      <c r="AU183" s="372">
        <f ca="1">IFERROR(INDEX('Inflation Rates'!$A$16:$H$138,MATCH('IRA Roth'!$H183,'Inflation Rates'!$A$16:$A$138,0),8)/INDEX('Inflation Rates'!$A$16:$H$138,MATCH('IRA Roth'!$H183,'Inflation Rates'!$A$16:$A$138,0)-1,8)-1,AU182)</f>
        <v>2.0000000000000018E-2</v>
      </c>
      <c r="AV183" s="372">
        <f ca="1">IFERROR(INDEX('Inflation Rates'!$A$16:$H$138,MATCH('IRA Roth'!$H183,'Inflation Rates'!$A$16:$A$138,0),6)/INDEX('Inflation Rates'!$A$16:$H$138,MATCH('IRA Roth'!$H183,'Inflation Rates'!$A$16:$A$138,0)-1,6)-1,AV182)</f>
        <v>2.0999999999999908E-2</v>
      </c>
      <c r="AW183" s="362">
        <f t="shared" ca="1" si="82"/>
        <v>2194</v>
      </c>
      <c r="AX183" s="362">
        <f t="shared" ca="1" si="82"/>
        <v>294</v>
      </c>
      <c r="AY183" s="362">
        <v>175</v>
      </c>
      <c r="AZ183" s="371">
        <f t="shared" ca="1" si="74"/>
        <v>0</v>
      </c>
      <c r="BA183" s="359">
        <f ca="1">IF(AX183&lt;'Scenario Inputs (SI)'!$D$5,$AV$2,0)</f>
        <v>0</v>
      </c>
      <c r="BB183" s="359">
        <f t="shared" ca="1" si="64"/>
        <v>0</v>
      </c>
      <c r="BC183" s="359">
        <f t="shared" ca="1" si="65"/>
        <v>0</v>
      </c>
      <c r="BD183" s="359">
        <f ca="1">IF(AZ183&lt;=0,0,IF(AX183&lt;60,0,IF(AX183=60,IF('Scenario Inputs (SI)'!$D$5&lt;=60,-AZ183*$AV$7,0),IF(AX183&lt;'Scenario Inputs (SI)'!$D$5,0,IF(AX183='Scenario Inputs (SI)'!$D$5,-$AV$7*'Scenario Calculations'!AZ183,BD182*(1+AU183))))))</f>
        <v>0</v>
      </c>
      <c r="BE183" s="359">
        <f t="shared" ca="1" si="66"/>
        <v>0</v>
      </c>
    </row>
    <row r="184" spans="6:57" x14ac:dyDescent="0.35">
      <c r="F184" s="372">
        <f ca="1">IFERROR(INDEX('Inflation Rates'!$A$16:$H$138,MATCH('Scenario Calculations'!$H184,'Inflation Rates'!$A$16:$A$138,0),8)/INDEX('Inflation Rates'!$A$16:$H$138,MATCH('Scenario Calculations'!$H184,'Inflation Rates'!$A$16:$A$138,0)-1,8)-1,F183)</f>
        <v>2.0000000000000018E-2</v>
      </c>
      <c r="G184" s="372">
        <f ca="1">IFERROR(INDEX('Inflation Rates'!$A$16:$H$138,MATCH('Scenario Calculations'!$H184,'Inflation Rates'!$A$16:$A$138,0),6)/INDEX('Inflation Rates'!$A$16:$H$138,MATCH('Scenario Calculations'!$H184,'Inflation Rates'!$A$16:$A$138,0)-1,6)-1,G183)</f>
        <v>2.0999999999999908E-2</v>
      </c>
      <c r="H184" s="362">
        <f t="shared" ca="1" si="79"/>
        <v>2195</v>
      </c>
      <c r="I184" s="362">
        <f t="shared" ca="1" si="79"/>
        <v>295</v>
      </c>
      <c r="J184" s="362">
        <v>176</v>
      </c>
      <c r="K184" s="371" t="e">
        <f t="shared" ca="1" si="68"/>
        <v>#DIV/0!</v>
      </c>
      <c r="L184" s="359" t="e">
        <f ca="1">IF(I184&lt;'Scenario Inputs (SI)'!$D$5,$B$7*((1+$G184)^(J184-1))*$B$2,0)</f>
        <v>#DIV/0!</v>
      </c>
      <c r="M184" s="359" t="e">
        <f ca="1">IF(I184&lt;'Scenario Inputs (SI)'!$D$5,$B$3*$B$7*(1+$G184)^(J184-1),0)</f>
        <v>#DIV/0!</v>
      </c>
      <c r="N184" s="359" t="e">
        <f t="shared" ca="1" si="58"/>
        <v>#DIV/0!</v>
      </c>
      <c r="O184" s="359" t="e">
        <f ca="1">IF(K184&lt;=0,0,-ABS(IF('Scenario Inputs (SI)'!$D$5&gt;'Scenario Calculations'!I184,0,IF('Scenario Inputs (SI)'!$D$5='Scenario Calculations'!I184,'Scenario Calculations'!K184*'Scenario Calculations'!$B$8,'Scenario Calculations'!O183*(1+'Scenario Calculations'!F184)))))</f>
        <v>#DIV/0!</v>
      </c>
      <c r="P184" s="359">
        <f ca="1">IF('Scenario Inputs (SI)'!$D$7="No",0,-IF(I184&lt;'Scenario Inputs (SI)'!$D$5,0,IF('Scenario Inputs (SI)'!$D$6&gt;'Scenario Calculations'!I184,INDEX(Inputs!$D$2:$R$30,29,MATCH('Scenario Calculations'!I184,Inputs!$D$2:$R$2,0)),0))*12)</f>
        <v>0</v>
      </c>
      <c r="Q184" s="359" t="e">
        <f t="shared" ca="1" si="62"/>
        <v>#DIV/0!</v>
      </c>
      <c r="S184" s="372">
        <f ca="1">IFERROR(INDEX('Inflation Rates'!$A$16:$H$138,MATCH('TSP Traditional'!$H185,'Inflation Rates'!$A$16:$A$138,0),8)/INDEX('Inflation Rates'!$A$16:$H$138,MATCH('TSP Traditional'!$H185,'Inflation Rates'!$A$16:$A$138,0)-1,8)-1,S183)</f>
        <v>2.0000000000000018E-2</v>
      </c>
      <c r="T184" s="372">
        <f ca="1">IFERROR(INDEX('Inflation Rates'!$A$16:$H$138,MATCH('TSP Traditional'!$H185,'Inflation Rates'!$A$16:$A$138,0),6)/INDEX('Inflation Rates'!$A$16:$H$138,MATCH('TSP Traditional'!$H185,'Inflation Rates'!$A$16:$A$138,0)-1,6)-1,T183)</f>
        <v>2.0999999999999908E-2</v>
      </c>
      <c r="U184" s="362">
        <f t="shared" ca="1" si="80"/>
        <v>2195</v>
      </c>
      <c r="V184" s="362">
        <f t="shared" ca="1" si="80"/>
        <v>295</v>
      </c>
      <c r="W184" s="362">
        <v>176</v>
      </c>
      <c r="X184" s="371" t="e">
        <f t="shared" ca="1" si="70"/>
        <v>#DIV/0!</v>
      </c>
      <c r="Y184" s="359" t="e">
        <f ca="1">IF(V184&lt;'Scenario Inputs (SI)'!$D$5,$B$7*((1+$G184)^(W184-1))*$T$2,0)</f>
        <v>#DIV/0!</v>
      </c>
      <c r="Z184" s="359">
        <v>0</v>
      </c>
      <c r="AA184" s="359" t="e">
        <f t="shared" ca="1" si="59"/>
        <v>#DIV/0!</v>
      </c>
      <c r="AB184" s="359" t="e">
        <f ca="1">IF(X184&lt;=0,0,-ABS(IF('Scenario Inputs (SI)'!$D$5&gt;'Scenario Calculations'!V184,0,IF('Scenario Inputs (SI)'!$D$5='Scenario Calculations'!V184,'Scenario Calculations'!X184*'Scenario Calculations'!$B$8,'Scenario Calculations'!AB183*(1+'Scenario Calculations'!S184)))))</f>
        <v>#DIV/0!</v>
      </c>
      <c r="AC184" s="359" t="e">
        <f t="shared" ca="1" si="60"/>
        <v>#DIV/0!</v>
      </c>
      <c r="AG184" s="372">
        <f>IFERROR(INDEX('Inflation Rates'!$A$16:$H$138,MATCH('IRA Traditional'!$H185,'Inflation Rates'!$A$16:$A$138,0),8)/INDEX('Inflation Rates'!$A$16:$H$138,MATCH('IRA Traditional'!$H185,'Inflation Rates'!$A$16:$A$138,0)-1,8)-1,AG183)</f>
        <v>2.0000000000000018E-2</v>
      </c>
      <c r="AH184" s="372">
        <f>IFERROR(INDEX('Inflation Rates'!$A$16:$H$138,MATCH('IRA Traditional'!$H185,'Inflation Rates'!$A$16:$A$138,0),6)/INDEX('Inflation Rates'!$A$16:$H$138,MATCH('IRA Traditional'!$H185,'Inflation Rates'!$A$16:$A$138,0)-1,6)-1,AH183)</f>
        <v>2.0999999999999908E-2</v>
      </c>
      <c r="AI184" s="362">
        <f t="shared" ca="1" si="81"/>
        <v>2195</v>
      </c>
      <c r="AJ184" s="362">
        <f t="shared" ca="1" si="81"/>
        <v>295</v>
      </c>
      <c r="AK184" s="362">
        <v>176</v>
      </c>
      <c r="AL184" s="371">
        <f t="shared" ca="1" si="72"/>
        <v>0</v>
      </c>
      <c r="AM184" s="359">
        <f ca="1">IF(AJ184&lt;'Scenario Inputs (SI)'!$D$5,$AH$2,0)</f>
        <v>0</v>
      </c>
      <c r="AN184" s="359">
        <v>0</v>
      </c>
      <c r="AO184" s="359">
        <f t="shared" ca="1" si="61"/>
        <v>0</v>
      </c>
      <c r="AP184" s="359">
        <f ca="1">IF(AL184&lt;=0,0,IF(AJ184&lt;60,0,IF(AJ184=60,IF('Scenario Inputs (SI)'!$D$5&lt;=60,-AL184*$AH$7,0),IF(AJ184&lt;'Scenario Inputs (SI)'!$D$5,0,IF(AJ184='Scenario Inputs (SI)'!$D$5,-$AH$7*'Scenario Calculations'!AL184,AP183*(1+AG184))))))</f>
        <v>0</v>
      </c>
      <c r="AQ184" s="359">
        <f t="shared" ca="1" si="63"/>
        <v>0</v>
      </c>
      <c r="AU184" s="372">
        <f ca="1">IFERROR(INDEX('Inflation Rates'!$A$16:$H$138,MATCH('IRA Roth'!$H184,'Inflation Rates'!$A$16:$A$138,0),8)/INDEX('Inflation Rates'!$A$16:$H$138,MATCH('IRA Roth'!$H184,'Inflation Rates'!$A$16:$A$138,0)-1,8)-1,AU183)</f>
        <v>2.0000000000000018E-2</v>
      </c>
      <c r="AV184" s="372">
        <f ca="1">IFERROR(INDEX('Inflation Rates'!$A$16:$H$138,MATCH('IRA Roth'!$H184,'Inflation Rates'!$A$16:$A$138,0),6)/INDEX('Inflation Rates'!$A$16:$H$138,MATCH('IRA Roth'!$H184,'Inflation Rates'!$A$16:$A$138,0)-1,6)-1,AV183)</f>
        <v>2.0999999999999908E-2</v>
      </c>
      <c r="AW184" s="362">
        <f t="shared" ca="1" si="82"/>
        <v>2195</v>
      </c>
      <c r="AX184" s="362">
        <f t="shared" ca="1" si="82"/>
        <v>295</v>
      </c>
      <c r="AY184" s="362">
        <v>176</v>
      </c>
      <c r="AZ184" s="371">
        <f t="shared" ca="1" si="74"/>
        <v>0</v>
      </c>
      <c r="BA184" s="359">
        <f ca="1">IF(AX184&lt;'Scenario Inputs (SI)'!$D$5,$AV$2,0)</f>
        <v>0</v>
      </c>
      <c r="BB184" s="359">
        <f t="shared" ca="1" si="64"/>
        <v>0</v>
      </c>
      <c r="BC184" s="359">
        <f t="shared" ca="1" si="65"/>
        <v>0</v>
      </c>
      <c r="BD184" s="359">
        <f ca="1">IF(AZ184&lt;=0,0,IF(AX184&lt;60,0,IF(AX184=60,IF('Scenario Inputs (SI)'!$D$5&lt;=60,-AZ184*$AV$7,0),IF(AX184&lt;'Scenario Inputs (SI)'!$D$5,0,IF(AX184='Scenario Inputs (SI)'!$D$5,-$AV$7*'Scenario Calculations'!AZ184,BD183*(1+AU184))))))</f>
        <v>0</v>
      </c>
      <c r="BE184" s="359">
        <f t="shared" ca="1" si="66"/>
        <v>0</v>
      </c>
    </row>
    <row r="185" spans="6:57" x14ac:dyDescent="0.35">
      <c r="F185" s="372">
        <f ca="1">IFERROR(INDEX('Inflation Rates'!$A$16:$H$138,MATCH('Scenario Calculations'!$H185,'Inflation Rates'!$A$16:$A$138,0),8)/INDEX('Inflation Rates'!$A$16:$H$138,MATCH('Scenario Calculations'!$H185,'Inflation Rates'!$A$16:$A$138,0)-1,8)-1,F184)</f>
        <v>2.0000000000000018E-2</v>
      </c>
      <c r="G185" s="372">
        <f ca="1">IFERROR(INDEX('Inflation Rates'!$A$16:$H$138,MATCH('Scenario Calculations'!$H185,'Inflation Rates'!$A$16:$A$138,0),6)/INDEX('Inflation Rates'!$A$16:$H$138,MATCH('Scenario Calculations'!$H185,'Inflation Rates'!$A$16:$A$138,0)-1,6)-1,G184)</f>
        <v>2.0999999999999908E-2</v>
      </c>
      <c r="H185" s="362">
        <f t="shared" ca="1" si="79"/>
        <v>2196</v>
      </c>
      <c r="I185" s="362">
        <f t="shared" ca="1" si="79"/>
        <v>296</v>
      </c>
      <c r="J185" s="362">
        <v>177</v>
      </c>
      <c r="K185" s="371" t="e">
        <f t="shared" ca="1" si="68"/>
        <v>#DIV/0!</v>
      </c>
      <c r="L185" s="359" t="e">
        <f ca="1">IF(I185&lt;'Scenario Inputs (SI)'!$D$5,$B$7*((1+$G185)^(J185-1))*$B$2,0)</f>
        <v>#DIV/0!</v>
      </c>
      <c r="M185" s="359" t="e">
        <f ca="1">IF(I185&lt;'Scenario Inputs (SI)'!$D$5,$B$3*$B$7*(1+$G185)^(J185-1),0)</f>
        <v>#DIV/0!</v>
      </c>
      <c r="N185" s="359" t="e">
        <f t="shared" ca="1" si="58"/>
        <v>#DIV/0!</v>
      </c>
      <c r="O185" s="359" t="e">
        <f ca="1">IF(K185&lt;=0,0,-ABS(IF('Scenario Inputs (SI)'!$D$5&gt;'Scenario Calculations'!I185,0,IF('Scenario Inputs (SI)'!$D$5='Scenario Calculations'!I185,'Scenario Calculations'!K185*'Scenario Calculations'!$B$8,'Scenario Calculations'!O184*(1+'Scenario Calculations'!F185)))))</f>
        <v>#DIV/0!</v>
      </c>
      <c r="P185" s="359">
        <f ca="1">IF('Scenario Inputs (SI)'!$D$7="No",0,-IF(I185&lt;'Scenario Inputs (SI)'!$D$5,0,IF('Scenario Inputs (SI)'!$D$6&gt;'Scenario Calculations'!I185,INDEX(Inputs!$D$2:$R$30,29,MATCH('Scenario Calculations'!I185,Inputs!$D$2:$R$2,0)),0))*12)</f>
        <v>0</v>
      </c>
      <c r="Q185" s="359" t="e">
        <f t="shared" ca="1" si="62"/>
        <v>#DIV/0!</v>
      </c>
      <c r="S185" s="372">
        <f ca="1">IFERROR(INDEX('Inflation Rates'!$A$16:$H$138,MATCH('TSP Traditional'!$H186,'Inflation Rates'!$A$16:$A$138,0),8)/INDEX('Inflation Rates'!$A$16:$H$138,MATCH('TSP Traditional'!$H186,'Inflation Rates'!$A$16:$A$138,0)-1,8)-1,S184)</f>
        <v>2.0000000000000018E-2</v>
      </c>
      <c r="T185" s="372">
        <f ca="1">IFERROR(INDEX('Inflation Rates'!$A$16:$H$138,MATCH('TSP Traditional'!$H186,'Inflation Rates'!$A$16:$A$138,0),6)/INDEX('Inflation Rates'!$A$16:$H$138,MATCH('TSP Traditional'!$H186,'Inflation Rates'!$A$16:$A$138,0)-1,6)-1,T184)</f>
        <v>2.0999999999999908E-2</v>
      </c>
      <c r="U185" s="362">
        <f t="shared" ca="1" si="80"/>
        <v>2196</v>
      </c>
      <c r="V185" s="362">
        <f t="shared" ca="1" si="80"/>
        <v>296</v>
      </c>
      <c r="W185" s="362">
        <v>177</v>
      </c>
      <c r="X185" s="371" t="e">
        <f t="shared" ca="1" si="70"/>
        <v>#DIV/0!</v>
      </c>
      <c r="Y185" s="359" t="e">
        <f ca="1">IF(V185&lt;'Scenario Inputs (SI)'!$D$5,$B$7*((1+$G185)^(W185-1))*$T$2,0)</f>
        <v>#DIV/0!</v>
      </c>
      <c r="Z185" s="359">
        <v>0</v>
      </c>
      <c r="AA185" s="359" t="e">
        <f t="shared" ca="1" si="59"/>
        <v>#DIV/0!</v>
      </c>
      <c r="AB185" s="359" t="e">
        <f ca="1">IF(X185&lt;=0,0,-ABS(IF('Scenario Inputs (SI)'!$D$5&gt;'Scenario Calculations'!V185,0,IF('Scenario Inputs (SI)'!$D$5='Scenario Calculations'!V185,'Scenario Calculations'!X185*'Scenario Calculations'!$B$8,'Scenario Calculations'!AB184*(1+'Scenario Calculations'!S185)))))</f>
        <v>#DIV/0!</v>
      </c>
      <c r="AC185" s="359" t="e">
        <f t="shared" ca="1" si="60"/>
        <v>#DIV/0!</v>
      </c>
      <c r="AG185" s="372">
        <f>IFERROR(INDEX('Inflation Rates'!$A$16:$H$138,MATCH('IRA Traditional'!$H186,'Inflation Rates'!$A$16:$A$138,0),8)/INDEX('Inflation Rates'!$A$16:$H$138,MATCH('IRA Traditional'!$H186,'Inflation Rates'!$A$16:$A$138,0)-1,8)-1,AG184)</f>
        <v>2.0000000000000018E-2</v>
      </c>
      <c r="AH185" s="372">
        <f>IFERROR(INDEX('Inflation Rates'!$A$16:$H$138,MATCH('IRA Traditional'!$H186,'Inflation Rates'!$A$16:$A$138,0),6)/INDEX('Inflation Rates'!$A$16:$H$138,MATCH('IRA Traditional'!$H186,'Inflation Rates'!$A$16:$A$138,0)-1,6)-1,AH184)</f>
        <v>2.0999999999999908E-2</v>
      </c>
      <c r="AI185" s="362">
        <f t="shared" ca="1" si="81"/>
        <v>2196</v>
      </c>
      <c r="AJ185" s="362">
        <f t="shared" ca="1" si="81"/>
        <v>296</v>
      </c>
      <c r="AK185" s="362">
        <v>177</v>
      </c>
      <c r="AL185" s="371">
        <f t="shared" ca="1" si="72"/>
        <v>0</v>
      </c>
      <c r="AM185" s="359">
        <f ca="1">IF(AJ185&lt;'Scenario Inputs (SI)'!$D$5,$AH$2,0)</f>
        <v>0</v>
      </c>
      <c r="AN185" s="359">
        <v>0</v>
      </c>
      <c r="AO185" s="359">
        <f t="shared" ca="1" si="61"/>
        <v>0</v>
      </c>
      <c r="AP185" s="359">
        <f ca="1">IF(AL185&lt;=0,0,IF(AJ185&lt;60,0,IF(AJ185=60,IF('Scenario Inputs (SI)'!$D$5&lt;=60,-AL185*$AH$7,0),IF(AJ185&lt;'Scenario Inputs (SI)'!$D$5,0,IF(AJ185='Scenario Inputs (SI)'!$D$5,-$AH$7*'Scenario Calculations'!AL185,AP184*(1+AG185))))))</f>
        <v>0</v>
      </c>
      <c r="AQ185" s="359">
        <f t="shared" ca="1" si="63"/>
        <v>0</v>
      </c>
      <c r="AU185" s="372">
        <f ca="1">IFERROR(INDEX('Inflation Rates'!$A$16:$H$138,MATCH('IRA Roth'!$H185,'Inflation Rates'!$A$16:$A$138,0),8)/INDEX('Inflation Rates'!$A$16:$H$138,MATCH('IRA Roth'!$H185,'Inflation Rates'!$A$16:$A$138,0)-1,8)-1,AU184)</f>
        <v>2.0000000000000018E-2</v>
      </c>
      <c r="AV185" s="372">
        <f ca="1">IFERROR(INDEX('Inflation Rates'!$A$16:$H$138,MATCH('IRA Roth'!$H185,'Inflation Rates'!$A$16:$A$138,0),6)/INDEX('Inflation Rates'!$A$16:$H$138,MATCH('IRA Roth'!$H185,'Inflation Rates'!$A$16:$A$138,0)-1,6)-1,AV184)</f>
        <v>2.0999999999999908E-2</v>
      </c>
      <c r="AW185" s="362">
        <f t="shared" ca="1" si="82"/>
        <v>2196</v>
      </c>
      <c r="AX185" s="362">
        <f t="shared" ca="1" si="82"/>
        <v>296</v>
      </c>
      <c r="AY185" s="362">
        <v>177</v>
      </c>
      <c r="AZ185" s="371">
        <f t="shared" ca="1" si="74"/>
        <v>0</v>
      </c>
      <c r="BA185" s="359">
        <f ca="1">IF(AX185&lt;'Scenario Inputs (SI)'!$D$5,$AV$2,0)</f>
        <v>0</v>
      </c>
      <c r="BB185" s="359">
        <f t="shared" ca="1" si="64"/>
        <v>0</v>
      </c>
      <c r="BC185" s="359">
        <f t="shared" ca="1" si="65"/>
        <v>0</v>
      </c>
      <c r="BD185" s="359">
        <f ca="1">IF(AZ185&lt;=0,0,IF(AX185&lt;60,0,IF(AX185=60,IF('Scenario Inputs (SI)'!$D$5&lt;=60,-AZ185*$AV$7,0),IF(AX185&lt;'Scenario Inputs (SI)'!$D$5,0,IF(AX185='Scenario Inputs (SI)'!$D$5,-$AV$7*'Scenario Calculations'!AZ185,BD184*(1+AU185))))))</f>
        <v>0</v>
      </c>
      <c r="BE185" s="359">
        <f t="shared" ca="1" si="66"/>
        <v>0</v>
      </c>
    </row>
    <row r="186" spans="6:57" x14ac:dyDescent="0.35">
      <c r="F186" s="372">
        <f ca="1">IFERROR(INDEX('Inflation Rates'!$A$16:$H$138,MATCH('Scenario Calculations'!$H186,'Inflation Rates'!$A$16:$A$138,0),8)/INDEX('Inflation Rates'!$A$16:$H$138,MATCH('Scenario Calculations'!$H186,'Inflation Rates'!$A$16:$A$138,0)-1,8)-1,F185)</f>
        <v>2.0000000000000018E-2</v>
      </c>
      <c r="G186" s="372">
        <f ca="1">IFERROR(INDEX('Inflation Rates'!$A$16:$H$138,MATCH('Scenario Calculations'!$H186,'Inflation Rates'!$A$16:$A$138,0),6)/INDEX('Inflation Rates'!$A$16:$H$138,MATCH('Scenario Calculations'!$H186,'Inflation Rates'!$A$16:$A$138,0)-1,6)-1,G185)</f>
        <v>2.0999999999999908E-2</v>
      </c>
      <c r="H186" s="362">
        <f t="shared" ca="1" si="79"/>
        <v>2197</v>
      </c>
      <c r="I186" s="362">
        <f t="shared" ca="1" si="79"/>
        <v>297</v>
      </c>
      <c r="J186" s="362">
        <v>178</v>
      </c>
      <c r="K186" s="371" t="e">
        <f t="shared" ca="1" si="68"/>
        <v>#DIV/0!</v>
      </c>
      <c r="L186" s="359" t="e">
        <f ca="1">IF(I186&lt;'Scenario Inputs (SI)'!$D$5,$B$7*((1+$G186)^(J186-1))*$B$2,0)</f>
        <v>#DIV/0!</v>
      </c>
      <c r="M186" s="359" t="e">
        <f ca="1">IF(I186&lt;'Scenario Inputs (SI)'!$D$5,$B$3*$B$7*(1+$G186)^(J186-1),0)</f>
        <v>#DIV/0!</v>
      </c>
      <c r="N186" s="359" t="e">
        <f t="shared" ca="1" si="58"/>
        <v>#DIV/0!</v>
      </c>
      <c r="O186" s="359" t="e">
        <f ca="1">IF(K186&lt;=0,0,-ABS(IF('Scenario Inputs (SI)'!$D$5&gt;'Scenario Calculations'!I186,0,IF('Scenario Inputs (SI)'!$D$5='Scenario Calculations'!I186,'Scenario Calculations'!K186*'Scenario Calculations'!$B$8,'Scenario Calculations'!O185*(1+'Scenario Calculations'!F186)))))</f>
        <v>#DIV/0!</v>
      </c>
      <c r="P186" s="359">
        <f ca="1">IF('Scenario Inputs (SI)'!$D$7="No",0,-IF(I186&lt;'Scenario Inputs (SI)'!$D$5,0,IF('Scenario Inputs (SI)'!$D$6&gt;'Scenario Calculations'!I186,INDEX(Inputs!$D$2:$R$30,29,MATCH('Scenario Calculations'!I186,Inputs!$D$2:$R$2,0)),0))*12)</f>
        <v>0</v>
      </c>
      <c r="Q186" s="359" t="e">
        <f t="shared" ca="1" si="62"/>
        <v>#DIV/0!</v>
      </c>
      <c r="S186" s="372">
        <f ca="1">IFERROR(INDEX('Inflation Rates'!$A$16:$H$138,MATCH('TSP Traditional'!$H187,'Inflation Rates'!$A$16:$A$138,0),8)/INDEX('Inflation Rates'!$A$16:$H$138,MATCH('TSP Traditional'!$H187,'Inflation Rates'!$A$16:$A$138,0)-1,8)-1,S185)</f>
        <v>2.0000000000000018E-2</v>
      </c>
      <c r="T186" s="372">
        <f ca="1">IFERROR(INDEX('Inflation Rates'!$A$16:$H$138,MATCH('TSP Traditional'!$H187,'Inflation Rates'!$A$16:$A$138,0),6)/INDEX('Inflation Rates'!$A$16:$H$138,MATCH('TSP Traditional'!$H187,'Inflation Rates'!$A$16:$A$138,0)-1,6)-1,T185)</f>
        <v>2.0999999999999908E-2</v>
      </c>
      <c r="U186" s="362">
        <f t="shared" ca="1" si="80"/>
        <v>2197</v>
      </c>
      <c r="V186" s="362">
        <f t="shared" ca="1" si="80"/>
        <v>297</v>
      </c>
      <c r="W186" s="362">
        <v>178</v>
      </c>
      <c r="X186" s="371" t="e">
        <f t="shared" ca="1" si="70"/>
        <v>#DIV/0!</v>
      </c>
      <c r="Y186" s="359" t="e">
        <f ca="1">IF(V186&lt;'Scenario Inputs (SI)'!$D$5,$B$7*((1+$G186)^(W186-1))*$T$2,0)</f>
        <v>#DIV/0!</v>
      </c>
      <c r="Z186" s="359">
        <v>0</v>
      </c>
      <c r="AA186" s="359" t="e">
        <f t="shared" ca="1" si="59"/>
        <v>#DIV/0!</v>
      </c>
      <c r="AB186" s="359" t="e">
        <f ca="1">IF(X186&lt;=0,0,-ABS(IF('Scenario Inputs (SI)'!$D$5&gt;'Scenario Calculations'!V186,0,IF('Scenario Inputs (SI)'!$D$5='Scenario Calculations'!V186,'Scenario Calculations'!X186*'Scenario Calculations'!$B$8,'Scenario Calculations'!AB185*(1+'Scenario Calculations'!S186)))))</f>
        <v>#DIV/0!</v>
      </c>
      <c r="AC186" s="359" t="e">
        <f t="shared" ca="1" si="60"/>
        <v>#DIV/0!</v>
      </c>
      <c r="AG186" s="372">
        <f>IFERROR(INDEX('Inflation Rates'!$A$16:$H$138,MATCH('IRA Traditional'!$H187,'Inflation Rates'!$A$16:$A$138,0),8)/INDEX('Inflation Rates'!$A$16:$H$138,MATCH('IRA Traditional'!$H187,'Inflation Rates'!$A$16:$A$138,0)-1,8)-1,AG185)</f>
        <v>2.0000000000000018E-2</v>
      </c>
      <c r="AH186" s="372">
        <f>IFERROR(INDEX('Inflation Rates'!$A$16:$H$138,MATCH('IRA Traditional'!$H187,'Inflation Rates'!$A$16:$A$138,0),6)/INDEX('Inflation Rates'!$A$16:$H$138,MATCH('IRA Traditional'!$H187,'Inflation Rates'!$A$16:$A$138,0)-1,6)-1,AH185)</f>
        <v>2.0999999999999908E-2</v>
      </c>
      <c r="AI186" s="362">
        <f t="shared" ca="1" si="81"/>
        <v>2197</v>
      </c>
      <c r="AJ186" s="362">
        <f t="shared" ca="1" si="81"/>
        <v>297</v>
      </c>
      <c r="AK186" s="362">
        <v>178</v>
      </c>
      <c r="AL186" s="371">
        <f t="shared" ca="1" si="72"/>
        <v>0</v>
      </c>
      <c r="AM186" s="359">
        <f ca="1">IF(AJ186&lt;'Scenario Inputs (SI)'!$D$5,$AH$2,0)</f>
        <v>0</v>
      </c>
      <c r="AN186" s="359">
        <v>0</v>
      </c>
      <c r="AO186" s="359">
        <f t="shared" ca="1" si="61"/>
        <v>0</v>
      </c>
      <c r="AP186" s="359">
        <f ca="1">IF(AL186&lt;=0,0,IF(AJ186&lt;60,0,IF(AJ186=60,IF('Scenario Inputs (SI)'!$D$5&lt;=60,-AL186*$AH$7,0),IF(AJ186&lt;'Scenario Inputs (SI)'!$D$5,0,IF(AJ186='Scenario Inputs (SI)'!$D$5,-$AH$7*'Scenario Calculations'!AL186,AP185*(1+AG186))))))</f>
        <v>0</v>
      </c>
      <c r="AQ186" s="359">
        <f t="shared" ca="1" si="63"/>
        <v>0</v>
      </c>
      <c r="AU186" s="372">
        <f ca="1">IFERROR(INDEX('Inflation Rates'!$A$16:$H$138,MATCH('IRA Roth'!$H186,'Inflation Rates'!$A$16:$A$138,0),8)/INDEX('Inflation Rates'!$A$16:$H$138,MATCH('IRA Roth'!$H186,'Inflation Rates'!$A$16:$A$138,0)-1,8)-1,AU185)</f>
        <v>2.0000000000000018E-2</v>
      </c>
      <c r="AV186" s="372">
        <f ca="1">IFERROR(INDEX('Inflation Rates'!$A$16:$H$138,MATCH('IRA Roth'!$H186,'Inflation Rates'!$A$16:$A$138,0),6)/INDEX('Inflation Rates'!$A$16:$H$138,MATCH('IRA Roth'!$H186,'Inflation Rates'!$A$16:$A$138,0)-1,6)-1,AV185)</f>
        <v>2.0999999999999908E-2</v>
      </c>
      <c r="AW186" s="362">
        <f t="shared" ca="1" si="82"/>
        <v>2197</v>
      </c>
      <c r="AX186" s="362">
        <f t="shared" ca="1" si="82"/>
        <v>297</v>
      </c>
      <c r="AY186" s="362">
        <v>178</v>
      </c>
      <c r="AZ186" s="371">
        <f t="shared" ca="1" si="74"/>
        <v>0</v>
      </c>
      <c r="BA186" s="359">
        <f ca="1">IF(AX186&lt;'Scenario Inputs (SI)'!$D$5,$AV$2,0)</f>
        <v>0</v>
      </c>
      <c r="BB186" s="359">
        <f t="shared" ca="1" si="64"/>
        <v>0</v>
      </c>
      <c r="BC186" s="359">
        <f t="shared" ca="1" si="65"/>
        <v>0</v>
      </c>
      <c r="BD186" s="359">
        <f ca="1">IF(AZ186&lt;=0,0,IF(AX186&lt;60,0,IF(AX186=60,IF('Scenario Inputs (SI)'!$D$5&lt;=60,-AZ186*$AV$7,0),IF(AX186&lt;'Scenario Inputs (SI)'!$D$5,0,IF(AX186='Scenario Inputs (SI)'!$D$5,-$AV$7*'Scenario Calculations'!AZ186,BD185*(1+AU186))))))</f>
        <v>0</v>
      </c>
      <c r="BE186" s="359">
        <f t="shared" ca="1" si="66"/>
        <v>0</v>
      </c>
    </row>
    <row r="187" spans="6:57" x14ac:dyDescent="0.35">
      <c r="F187" s="372">
        <f ca="1">IFERROR(INDEX('Inflation Rates'!$A$16:$H$138,MATCH('Scenario Calculations'!$H187,'Inflation Rates'!$A$16:$A$138,0),8)/INDEX('Inflation Rates'!$A$16:$H$138,MATCH('Scenario Calculations'!$H187,'Inflation Rates'!$A$16:$A$138,0)-1,8)-1,F186)</f>
        <v>2.0000000000000018E-2</v>
      </c>
      <c r="G187" s="372">
        <f ca="1">IFERROR(INDEX('Inflation Rates'!$A$16:$H$138,MATCH('Scenario Calculations'!$H187,'Inflation Rates'!$A$16:$A$138,0),6)/INDEX('Inflation Rates'!$A$16:$H$138,MATCH('Scenario Calculations'!$H187,'Inflation Rates'!$A$16:$A$138,0)-1,6)-1,G186)</f>
        <v>2.0999999999999908E-2</v>
      </c>
      <c r="H187" s="362">
        <f t="shared" ref="H187:I202" ca="1" si="83">H186+1</f>
        <v>2198</v>
      </c>
      <c r="I187" s="362">
        <f t="shared" ca="1" si="83"/>
        <v>298</v>
      </c>
      <c r="J187" s="362">
        <v>179</v>
      </c>
      <c r="K187" s="371" t="e">
        <f t="shared" ca="1" si="68"/>
        <v>#DIV/0!</v>
      </c>
      <c r="L187" s="359" t="e">
        <f ca="1">IF(I187&lt;'Scenario Inputs (SI)'!$D$5,$B$7*((1+$G187)^(J187-1))*$B$2,0)</f>
        <v>#DIV/0!</v>
      </c>
      <c r="M187" s="359" t="e">
        <f ca="1">IF(I187&lt;'Scenario Inputs (SI)'!$D$5,$B$3*$B$7*(1+$G187)^(J187-1),0)</f>
        <v>#DIV/0!</v>
      </c>
      <c r="N187" s="359" t="e">
        <f t="shared" ca="1" si="58"/>
        <v>#DIV/0!</v>
      </c>
      <c r="O187" s="359" t="e">
        <f ca="1">IF(K187&lt;=0,0,-ABS(IF('Scenario Inputs (SI)'!$D$5&gt;'Scenario Calculations'!I187,0,IF('Scenario Inputs (SI)'!$D$5='Scenario Calculations'!I187,'Scenario Calculations'!K187*'Scenario Calculations'!$B$8,'Scenario Calculations'!O186*(1+'Scenario Calculations'!F187)))))</f>
        <v>#DIV/0!</v>
      </c>
      <c r="P187" s="359">
        <f ca="1">IF('Scenario Inputs (SI)'!$D$7="No",0,-IF(I187&lt;'Scenario Inputs (SI)'!$D$5,0,IF('Scenario Inputs (SI)'!$D$6&gt;'Scenario Calculations'!I187,INDEX(Inputs!$D$2:$R$30,29,MATCH('Scenario Calculations'!I187,Inputs!$D$2:$R$2,0)),0))*12)</f>
        <v>0</v>
      </c>
      <c r="Q187" s="359" t="e">
        <f t="shared" ca="1" si="62"/>
        <v>#DIV/0!</v>
      </c>
      <c r="S187" s="372">
        <f ca="1">IFERROR(INDEX('Inflation Rates'!$A$16:$H$138,MATCH('TSP Traditional'!$H188,'Inflation Rates'!$A$16:$A$138,0),8)/INDEX('Inflation Rates'!$A$16:$H$138,MATCH('TSP Traditional'!$H188,'Inflation Rates'!$A$16:$A$138,0)-1,8)-1,S186)</f>
        <v>2.0000000000000018E-2</v>
      </c>
      <c r="T187" s="372">
        <f ca="1">IFERROR(INDEX('Inflation Rates'!$A$16:$H$138,MATCH('TSP Traditional'!$H188,'Inflation Rates'!$A$16:$A$138,0),6)/INDEX('Inflation Rates'!$A$16:$H$138,MATCH('TSP Traditional'!$H188,'Inflation Rates'!$A$16:$A$138,0)-1,6)-1,T186)</f>
        <v>2.0999999999999908E-2</v>
      </c>
      <c r="U187" s="362">
        <f t="shared" ref="U187:V202" ca="1" si="84">U186+1</f>
        <v>2198</v>
      </c>
      <c r="V187" s="362">
        <f t="shared" ca="1" si="84"/>
        <v>298</v>
      </c>
      <c r="W187" s="362">
        <v>179</v>
      </c>
      <c r="X187" s="371" t="e">
        <f t="shared" ca="1" si="70"/>
        <v>#DIV/0!</v>
      </c>
      <c r="Y187" s="359" t="e">
        <f ca="1">IF(V187&lt;'Scenario Inputs (SI)'!$D$5,$B$7*((1+$G187)^(W187-1))*$T$2,0)</f>
        <v>#DIV/0!</v>
      </c>
      <c r="Z187" s="359">
        <v>0</v>
      </c>
      <c r="AA187" s="359" t="e">
        <f t="shared" ca="1" si="59"/>
        <v>#DIV/0!</v>
      </c>
      <c r="AB187" s="359" t="e">
        <f ca="1">IF(X187&lt;=0,0,-ABS(IF('Scenario Inputs (SI)'!$D$5&gt;'Scenario Calculations'!V187,0,IF('Scenario Inputs (SI)'!$D$5='Scenario Calculations'!V187,'Scenario Calculations'!X187*'Scenario Calculations'!$B$8,'Scenario Calculations'!AB186*(1+'Scenario Calculations'!S187)))))</f>
        <v>#DIV/0!</v>
      </c>
      <c r="AC187" s="359" t="e">
        <f t="shared" ca="1" si="60"/>
        <v>#DIV/0!</v>
      </c>
      <c r="AG187" s="372">
        <f>IFERROR(INDEX('Inflation Rates'!$A$16:$H$138,MATCH('IRA Traditional'!$H188,'Inflation Rates'!$A$16:$A$138,0),8)/INDEX('Inflation Rates'!$A$16:$H$138,MATCH('IRA Traditional'!$H188,'Inflation Rates'!$A$16:$A$138,0)-1,8)-1,AG186)</f>
        <v>2.0000000000000018E-2</v>
      </c>
      <c r="AH187" s="372">
        <f>IFERROR(INDEX('Inflation Rates'!$A$16:$H$138,MATCH('IRA Traditional'!$H188,'Inflation Rates'!$A$16:$A$138,0),6)/INDEX('Inflation Rates'!$A$16:$H$138,MATCH('IRA Traditional'!$H188,'Inflation Rates'!$A$16:$A$138,0)-1,6)-1,AH186)</f>
        <v>2.0999999999999908E-2</v>
      </c>
      <c r="AI187" s="362">
        <f t="shared" ref="AI187:AJ202" ca="1" si="85">AI186+1</f>
        <v>2198</v>
      </c>
      <c r="AJ187" s="362">
        <f t="shared" ca="1" si="85"/>
        <v>298</v>
      </c>
      <c r="AK187" s="362">
        <v>179</v>
      </c>
      <c r="AL187" s="371">
        <f t="shared" ca="1" si="72"/>
        <v>0</v>
      </c>
      <c r="AM187" s="359">
        <f ca="1">IF(AJ187&lt;'Scenario Inputs (SI)'!$D$5,$AH$2,0)</f>
        <v>0</v>
      </c>
      <c r="AN187" s="359">
        <v>0</v>
      </c>
      <c r="AO187" s="359">
        <f t="shared" ca="1" si="61"/>
        <v>0</v>
      </c>
      <c r="AP187" s="359">
        <f ca="1">IF(AL187&lt;=0,0,IF(AJ187&lt;60,0,IF(AJ187=60,IF('Scenario Inputs (SI)'!$D$5&lt;=60,-AL187*$AH$7,0),IF(AJ187&lt;'Scenario Inputs (SI)'!$D$5,0,IF(AJ187='Scenario Inputs (SI)'!$D$5,-$AH$7*'Scenario Calculations'!AL187,AP186*(1+AG187))))))</f>
        <v>0</v>
      </c>
      <c r="AQ187" s="359">
        <f t="shared" ca="1" si="63"/>
        <v>0</v>
      </c>
      <c r="AU187" s="372">
        <f ca="1">IFERROR(INDEX('Inflation Rates'!$A$16:$H$138,MATCH('IRA Roth'!$H187,'Inflation Rates'!$A$16:$A$138,0),8)/INDEX('Inflation Rates'!$A$16:$H$138,MATCH('IRA Roth'!$H187,'Inflation Rates'!$A$16:$A$138,0)-1,8)-1,AU186)</f>
        <v>2.0000000000000018E-2</v>
      </c>
      <c r="AV187" s="372">
        <f ca="1">IFERROR(INDEX('Inflation Rates'!$A$16:$H$138,MATCH('IRA Roth'!$H187,'Inflation Rates'!$A$16:$A$138,0),6)/INDEX('Inflation Rates'!$A$16:$H$138,MATCH('IRA Roth'!$H187,'Inflation Rates'!$A$16:$A$138,0)-1,6)-1,AV186)</f>
        <v>2.0999999999999908E-2</v>
      </c>
      <c r="AW187" s="362">
        <f t="shared" ref="AW187:AX202" ca="1" si="86">AW186+1</f>
        <v>2198</v>
      </c>
      <c r="AX187" s="362">
        <f t="shared" ca="1" si="86"/>
        <v>298</v>
      </c>
      <c r="AY187" s="362">
        <v>179</v>
      </c>
      <c r="AZ187" s="371">
        <f t="shared" ca="1" si="74"/>
        <v>0</v>
      </c>
      <c r="BA187" s="359">
        <f ca="1">IF(AX187&lt;'Scenario Inputs (SI)'!$D$5,$AV$2,0)</f>
        <v>0</v>
      </c>
      <c r="BB187" s="359">
        <f t="shared" ca="1" si="64"/>
        <v>0</v>
      </c>
      <c r="BC187" s="359">
        <f t="shared" ca="1" si="65"/>
        <v>0</v>
      </c>
      <c r="BD187" s="359">
        <f ca="1">IF(AZ187&lt;=0,0,IF(AX187&lt;60,0,IF(AX187=60,IF('Scenario Inputs (SI)'!$D$5&lt;=60,-AZ187*$AV$7,0),IF(AX187&lt;'Scenario Inputs (SI)'!$D$5,0,IF(AX187='Scenario Inputs (SI)'!$D$5,-$AV$7*'Scenario Calculations'!AZ187,BD186*(1+AU187))))))</f>
        <v>0</v>
      </c>
      <c r="BE187" s="359">
        <f t="shared" ca="1" si="66"/>
        <v>0</v>
      </c>
    </row>
    <row r="188" spans="6:57" x14ac:dyDescent="0.35">
      <c r="F188" s="372">
        <f ca="1">IFERROR(INDEX('Inflation Rates'!$A$16:$H$138,MATCH('Scenario Calculations'!$H188,'Inflation Rates'!$A$16:$A$138,0),8)/INDEX('Inflation Rates'!$A$16:$H$138,MATCH('Scenario Calculations'!$H188,'Inflation Rates'!$A$16:$A$138,0)-1,8)-1,F187)</f>
        <v>2.0000000000000018E-2</v>
      </c>
      <c r="G188" s="372">
        <f ca="1">IFERROR(INDEX('Inflation Rates'!$A$16:$H$138,MATCH('Scenario Calculations'!$H188,'Inflation Rates'!$A$16:$A$138,0),6)/INDEX('Inflation Rates'!$A$16:$H$138,MATCH('Scenario Calculations'!$H188,'Inflation Rates'!$A$16:$A$138,0)-1,6)-1,G187)</f>
        <v>2.0999999999999908E-2</v>
      </c>
      <c r="H188" s="362">
        <f t="shared" ca="1" si="83"/>
        <v>2199</v>
      </c>
      <c r="I188" s="362">
        <f t="shared" ca="1" si="83"/>
        <v>299</v>
      </c>
      <c r="J188" s="362">
        <v>180</v>
      </c>
      <c r="K188" s="371" t="e">
        <f t="shared" ca="1" si="68"/>
        <v>#DIV/0!</v>
      </c>
      <c r="L188" s="359" t="e">
        <f ca="1">IF(I188&lt;'Scenario Inputs (SI)'!$D$5,$B$7*((1+$G188)^(J188-1))*$B$2,0)</f>
        <v>#DIV/0!</v>
      </c>
      <c r="M188" s="359" t="e">
        <f ca="1">IF(I188&lt;'Scenario Inputs (SI)'!$D$5,$B$3*$B$7*(1+$G188)^(J188-1),0)</f>
        <v>#DIV/0!</v>
      </c>
      <c r="N188" s="359" t="e">
        <f t="shared" ca="1" si="58"/>
        <v>#DIV/0!</v>
      </c>
      <c r="O188" s="359" t="e">
        <f ca="1">IF(K188&lt;=0,0,-ABS(IF('Scenario Inputs (SI)'!$D$5&gt;'Scenario Calculations'!I188,0,IF('Scenario Inputs (SI)'!$D$5='Scenario Calculations'!I188,'Scenario Calculations'!K188*'Scenario Calculations'!$B$8,'Scenario Calculations'!O187*(1+'Scenario Calculations'!F188)))))</f>
        <v>#DIV/0!</v>
      </c>
      <c r="P188" s="359">
        <f ca="1">IF('Scenario Inputs (SI)'!$D$7="No",0,-IF(I188&lt;'Scenario Inputs (SI)'!$D$5,0,IF('Scenario Inputs (SI)'!$D$6&gt;'Scenario Calculations'!I188,INDEX(Inputs!$D$2:$R$30,29,MATCH('Scenario Calculations'!I188,Inputs!$D$2:$R$2,0)),0))*12)</f>
        <v>0</v>
      </c>
      <c r="Q188" s="359" t="e">
        <f t="shared" ca="1" si="62"/>
        <v>#DIV/0!</v>
      </c>
      <c r="S188" s="372">
        <f ca="1">IFERROR(INDEX('Inflation Rates'!$A$16:$H$138,MATCH('TSP Traditional'!$H189,'Inflation Rates'!$A$16:$A$138,0),8)/INDEX('Inflation Rates'!$A$16:$H$138,MATCH('TSP Traditional'!$H189,'Inflation Rates'!$A$16:$A$138,0)-1,8)-1,S187)</f>
        <v>2.0000000000000018E-2</v>
      </c>
      <c r="T188" s="372">
        <f ca="1">IFERROR(INDEX('Inflation Rates'!$A$16:$H$138,MATCH('TSP Traditional'!$H189,'Inflation Rates'!$A$16:$A$138,0),6)/INDEX('Inflation Rates'!$A$16:$H$138,MATCH('TSP Traditional'!$H189,'Inflation Rates'!$A$16:$A$138,0)-1,6)-1,T187)</f>
        <v>2.0999999999999908E-2</v>
      </c>
      <c r="U188" s="362">
        <f t="shared" ca="1" si="84"/>
        <v>2199</v>
      </c>
      <c r="V188" s="362">
        <f t="shared" ca="1" si="84"/>
        <v>299</v>
      </c>
      <c r="W188" s="362">
        <v>180</v>
      </c>
      <c r="X188" s="371" t="e">
        <f t="shared" ca="1" si="70"/>
        <v>#DIV/0!</v>
      </c>
      <c r="Y188" s="359" t="e">
        <f ca="1">IF(V188&lt;'Scenario Inputs (SI)'!$D$5,$B$7*((1+$G188)^(W188-1))*$T$2,0)</f>
        <v>#DIV/0!</v>
      </c>
      <c r="Z188" s="359">
        <v>0</v>
      </c>
      <c r="AA188" s="359" t="e">
        <f t="shared" ca="1" si="59"/>
        <v>#DIV/0!</v>
      </c>
      <c r="AB188" s="359" t="e">
        <f ca="1">IF(X188&lt;=0,0,-ABS(IF('Scenario Inputs (SI)'!$D$5&gt;'Scenario Calculations'!V188,0,IF('Scenario Inputs (SI)'!$D$5='Scenario Calculations'!V188,'Scenario Calculations'!X188*'Scenario Calculations'!$B$8,'Scenario Calculations'!AB187*(1+'Scenario Calculations'!S188)))))</f>
        <v>#DIV/0!</v>
      </c>
      <c r="AC188" s="359" t="e">
        <f t="shared" ca="1" si="60"/>
        <v>#DIV/0!</v>
      </c>
      <c r="AG188" s="372">
        <f>IFERROR(INDEX('Inflation Rates'!$A$16:$H$138,MATCH('IRA Traditional'!$H189,'Inflation Rates'!$A$16:$A$138,0),8)/INDEX('Inflation Rates'!$A$16:$H$138,MATCH('IRA Traditional'!$H189,'Inflation Rates'!$A$16:$A$138,0)-1,8)-1,AG187)</f>
        <v>2.0000000000000018E-2</v>
      </c>
      <c r="AH188" s="372">
        <f>IFERROR(INDEX('Inflation Rates'!$A$16:$H$138,MATCH('IRA Traditional'!$H189,'Inflation Rates'!$A$16:$A$138,0),6)/INDEX('Inflation Rates'!$A$16:$H$138,MATCH('IRA Traditional'!$H189,'Inflation Rates'!$A$16:$A$138,0)-1,6)-1,AH187)</f>
        <v>2.0999999999999908E-2</v>
      </c>
      <c r="AI188" s="362">
        <f t="shared" ca="1" si="85"/>
        <v>2199</v>
      </c>
      <c r="AJ188" s="362">
        <f t="shared" ca="1" si="85"/>
        <v>299</v>
      </c>
      <c r="AK188" s="362">
        <v>180</v>
      </c>
      <c r="AL188" s="371">
        <f t="shared" ca="1" si="72"/>
        <v>0</v>
      </c>
      <c r="AM188" s="359">
        <f ca="1">IF(AJ188&lt;'Scenario Inputs (SI)'!$D$5,$AH$2,0)</f>
        <v>0</v>
      </c>
      <c r="AN188" s="359">
        <v>0</v>
      </c>
      <c r="AO188" s="359">
        <f t="shared" ca="1" si="61"/>
        <v>0</v>
      </c>
      <c r="AP188" s="359">
        <f ca="1">IF(AL188&lt;=0,0,IF(AJ188&lt;60,0,IF(AJ188=60,IF('Scenario Inputs (SI)'!$D$5&lt;=60,-AL188*$AH$7,0),IF(AJ188&lt;'Scenario Inputs (SI)'!$D$5,0,IF(AJ188='Scenario Inputs (SI)'!$D$5,-$AH$7*'Scenario Calculations'!AL188,AP187*(1+AG188))))))</f>
        <v>0</v>
      </c>
      <c r="AQ188" s="359">
        <f t="shared" ca="1" si="63"/>
        <v>0</v>
      </c>
      <c r="AU188" s="372">
        <f ca="1">IFERROR(INDEX('Inflation Rates'!$A$16:$H$138,MATCH('IRA Roth'!$H188,'Inflation Rates'!$A$16:$A$138,0),8)/INDEX('Inflation Rates'!$A$16:$H$138,MATCH('IRA Roth'!$H188,'Inflation Rates'!$A$16:$A$138,0)-1,8)-1,AU187)</f>
        <v>2.0000000000000018E-2</v>
      </c>
      <c r="AV188" s="372">
        <f ca="1">IFERROR(INDEX('Inflation Rates'!$A$16:$H$138,MATCH('IRA Roth'!$H188,'Inflation Rates'!$A$16:$A$138,0),6)/INDEX('Inflation Rates'!$A$16:$H$138,MATCH('IRA Roth'!$H188,'Inflation Rates'!$A$16:$A$138,0)-1,6)-1,AV187)</f>
        <v>2.0999999999999908E-2</v>
      </c>
      <c r="AW188" s="362">
        <f t="shared" ca="1" si="86"/>
        <v>2199</v>
      </c>
      <c r="AX188" s="362">
        <f t="shared" ca="1" si="86"/>
        <v>299</v>
      </c>
      <c r="AY188" s="362">
        <v>180</v>
      </c>
      <c r="AZ188" s="371">
        <f t="shared" ca="1" si="74"/>
        <v>0</v>
      </c>
      <c r="BA188" s="359">
        <f ca="1">IF(AX188&lt;'Scenario Inputs (SI)'!$D$5,$AV$2,0)</f>
        <v>0</v>
      </c>
      <c r="BB188" s="359">
        <f t="shared" ca="1" si="64"/>
        <v>0</v>
      </c>
      <c r="BC188" s="359">
        <f t="shared" ca="1" si="65"/>
        <v>0</v>
      </c>
      <c r="BD188" s="359">
        <f ca="1">IF(AZ188&lt;=0,0,IF(AX188&lt;60,0,IF(AX188=60,IF('Scenario Inputs (SI)'!$D$5&lt;=60,-AZ188*$AV$7,0),IF(AX188&lt;'Scenario Inputs (SI)'!$D$5,0,IF(AX188='Scenario Inputs (SI)'!$D$5,-$AV$7*'Scenario Calculations'!AZ188,BD187*(1+AU188))))))</f>
        <v>0</v>
      </c>
      <c r="BE188" s="359">
        <f t="shared" ca="1" si="66"/>
        <v>0</v>
      </c>
    </row>
    <row r="189" spans="6:57" x14ac:dyDescent="0.35">
      <c r="F189" s="372">
        <f ca="1">IFERROR(INDEX('Inflation Rates'!$A$16:$H$138,MATCH('Scenario Calculations'!$H189,'Inflation Rates'!$A$16:$A$138,0),8)/INDEX('Inflation Rates'!$A$16:$H$138,MATCH('Scenario Calculations'!$H189,'Inflation Rates'!$A$16:$A$138,0)-1,8)-1,F188)</f>
        <v>2.0000000000000018E-2</v>
      </c>
      <c r="G189" s="372">
        <f ca="1">IFERROR(INDEX('Inflation Rates'!$A$16:$H$138,MATCH('Scenario Calculations'!$H189,'Inflation Rates'!$A$16:$A$138,0),6)/INDEX('Inflation Rates'!$A$16:$H$138,MATCH('Scenario Calculations'!$H189,'Inflation Rates'!$A$16:$A$138,0)-1,6)-1,G188)</f>
        <v>2.0999999999999908E-2</v>
      </c>
      <c r="H189" s="362">
        <f t="shared" ca="1" si="83"/>
        <v>2200</v>
      </c>
      <c r="I189" s="362">
        <f t="shared" ca="1" si="83"/>
        <v>300</v>
      </c>
      <c r="J189" s="362">
        <v>181</v>
      </c>
      <c r="K189" s="371" t="e">
        <f t="shared" ca="1" si="68"/>
        <v>#DIV/0!</v>
      </c>
      <c r="L189" s="359" t="e">
        <f ca="1">IF(I189&lt;'Scenario Inputs (SI)'!$D$5,$B$7*((1+$G189)^(J189-1))*$B$2,0)</f>
        <v>#DIV/0!</v>
      </c>
      <c r="M189" s="359" t="e">
        <f ca="1">IF(I189&lt;'Scenario Inputs (SI)'!$D$5,$B$3*$B$7*(1+$G189)^(J189-1),0)</f>
        <v>#DIV/0!</v>
      </c>
      <c r="N189" s="359" t="e">
        <f t="shared" ca="1" si="58"/>
        <v>#DIV/0!</v>
      </c>
      <c r="O189" s="359" t="e">
        <f ca="1">IF(K189&lt;=0,0,-ABS(IF('Scenario Inputs (SI)'!$D$5&gt;'Scenario Calculations'!I189,0,IF('Scenario Inputs (SI)'!$D$5='Scenario Calculations'!I189,'Scenario Calculations'!K189*'Scenario Calculations'!$B$8,'Scenario Calculations'!O188*(1+'Scenario Calculations'!F189)))))</f>
        <v>#DIV/0!</v>
      </c>
      <c r="P189" s="359">
        <f ca="1">IF('Scenario Inputs (SI)'!$D$7="No",0,-IF(I189&lt;'Scenario Inputs (SI)'!$D$5,0,IF('Scenario Inputs (SI)'!$D$6&gt;'Scenario Calculations'!I189,INDEX(Inputs!$D$2:$R$30,29,MATCH('Scenario Calculations'!I189,Inputs!$D$2:$R$2,0)),0))*12)</f>
        <v>0</v>
      </c>
      <c r="Q189" s="359" t="e">
        <f t="shared" ca="1" si="62"/>
        <v>#DIV/0!</v>
      </c>
      <c r="S189" s="372">
        <f ca="1">IFERROR(INDEX('Inflation Rates'!$A$16:$H$138,MATCH('TSP Traditional'!$H190,'Inflation Rates'!$A$16:$A$138,0),8)/INDEX('Inflation Rates'!$A$16:$H$138,MATCH('TSP Traditional'!$H190,'Inflation Rates'!$A$16:$A$138,0)-1,8)-1,S188)</f>
        <v>2.0000000000000018E-2</v>
      </c>
      <c r="T189" s="372">
        <f ca="1">IFERROR(INDEX('Inflation Rates'!$A$16:$H$138,MATCH('TSP Traditional'!$H190,'Inflation Rates'!$A$16:$A$138,0),6)/INDEX('Inflation Rates'!$A$16:$H$138,MATCH('TSP Traditional'!$H190,'Inflation Rates'!$A$16:$A$138,0)-1,6)-1,T188)</f>
        <v>2.0999999999999908E-2</v>
      </c>
      <c r="U189" s="362">
        <f t="shared" ca="1" si="84"/>
        <v>2200</v>
      </c>
      <c r="V189" s="362">
        <f t="shared" ca="1" si="84"/>
        <v>300</v>
      </c>
      <c r="W189" s="362">
        <v>181</v>
      </c>
      <c r="X189" s="371" t="e">
        <f t="shared" ca="1" si="70"/>
        <v>#DIV/0!</v>
      </c>
      <c r="Y189" s="359" t="e">
        <f ca="1">IF(V189&lt;'Scenario Inputs (SI)'!$D$5,$B$7*((1+$G189)^(W189-1))*$T$2,0)</f>
        <v>#DIV/0!</v>
      </c>
      <c r="Z189" s="359">
        <v>0</v>
      </c>
      <c r="AA189" s="359" t="e">
        <f t="shared" ca="1" si="59"/>
        <v>#DIV/0!</v>
      </c>
      <c r="AB189" s="359" t="e">
        <f ca="1">IF(X189&lt;=0,0,-ABS(IF('Scenario Inputs (SI)'!$D$5&gt;'Scenario Calculations'!V189,0,IF('Scenario Inputs (SI)'!$D$5='Scenario Calculations'!V189,'Scenario Calculations'!X189*'Scenario Calculations'!$B$8,'Scenario Calculations'!AB188*(1+'Scenario Calculations'!S189)))))</f>
        <v>#DIV/0!</v>
      </c>
      <c r="AC189" s="359" t="e">
        <f t="shared" ca="1" si="60"/>
        <v>#DIV/0!</v>
      </c>
      <c r="AG189" s="372">
        <f>IFERROR(INDEX('Inflation Rates'!$A$16:$H$138,MATCH('IRA Traditional'!$H190,'Inflation Rates'!$A$16:$A$138,0),8)/INDEX('Inflation Rates'!$A$16:$H$138,MATCH('IRA Traditional'!$H190,'Inflation Rates'!$A$16:$A$138,0)-1,8)-1,AG188)</f>
        <v>2.0000000000000018E-2</v>
      </c>
      <c r="AH189" s="372">
        <f>IFERROR(INDEX('Inflation Rates'!$A$16:$H$138,MATCH('IRA Traditional'!$H190,'Inflation Rates'!$A$16:$A$138,0),6)/INDEX('Inflation Rates'!$A$16:$H$138,MATCH('IRA Traditional'!$H190,'Inflation Rates'!$A$16:$A$138,0)-1,6)-1,AH188)</f>
        <v>2.0999999999999908E-2</v>
      </c>
      <c r="AI189" s="362">
        <f t="shared" ca="1" si="85"/>
        <v>2200</v>
      </c>
      <c r="AJ189" s="362">
        <f t="shared" ca="1" si="85"/>
        <v>300</v>
      </c>
      <c r="AK189" s="362">
        <v>181</v>
      </c>
      <c r="AL189" s="371">
        <f t="shared" ca="1" si="72"/>
        <v>0</v>
      </c>
      <c r="AM189" s="359">
        <f ca="1">IF(AJ189&lt;'Scenario Inputs (SI)'!$D$5,$AH$2,0)</f>
        <v>0</v>
      </c>
      <c r="AN189" s="359">
        <v>0</v>
      </c>
      <c r="AO189" s="359">
        <f t="shared" ca="1" si="61"/>
        <v>0</v>
      </c>
      <c r="AP189" s="359">
        <f ca="1">IF(AL189&lt;=0,0,IF(AJ189&lt;60,0,IF(AJ189=60,IF('Scenario Inputs (SI)'!$D$5&lt;=60,-AL189*$AH$7,0),IF(AJ189&lt;'Scenario Inputs (SI)'!$D$5,0,IF(AJ189='Scenario Inputs (SI)'!$D$5,-$AH$7*'Scenario Calculations'!AL189,AP188*(1+AG189))))))</f>
        <v>0</v>
      </c>
      <c r="AQ189" s="359">
        <f t="shared" ca="1" si="63"/>
        <v>0</v>
      </c>
      <c r="AU189" s="372">
        <f ca="1">IFERROR(INDEX('Inflation Rates'!$A$16:$H$138,MATCH('IRA Roth'!$H189,'Inflation Rates'!$A$16:$A$138,0),8)/INDEX('Inflation Rates'!$A$16:$H$138,MATCH('IRA Roth'!$H189,'Inflation Rates'!$A$16:$A$138,0)-1,8)-1,AU188)</f>
        <v>2.0000000000000018E-2</v>
      </c>
      <c r="AV189" s="372">
        <f ca="1">IFERROR(INDEX('Inflation Rates'!$A$16:$H$138,MATCH('IRA Roth'!$H189,'Inflation Rates'!$A$16:$A$138,0),6)/INDEX('Inflation Rates'!$A$16:$H$138,MATCH('IRA Roth'!$H189,'Inflation Rates'!$A$16:$A$138,0)-1,6)-1,AV188)</f>
        <v>2.0999999999999908E-2</v>
      </c>
      <c r="AW189" s="362">
        <f t="shared" ca="1" si="86"/>
        <v>2200</v>
      </c>
      <c r="AX189" s="362">
        <f t="shared" ca="1" si="86"/>
        <v>300</v>
      </c>
      <c r="AY189" s="362">
        <v>181</v>
      </c>
      <c r="AZ189" s="371">
        <f t="shared" ca="1" si="74"/>
        <v>0</v>
      </c>
      <c r="BA189" s="359">
        <f ca="1">IF(AX189&lt;'Scenario Inputs (SI)'!$D$5,$AV$2,0)</f>
        <v>0</v>
      </c>
      <c r="BB189" s="359">
        <f t="shared" ca="1" si="64"/>
        <v>0</v>
      </c>
      <c r="BC189" s="359">
        <f t="shared" ca="1" si="65"/>
        <v>0</v>
      </c>
      <c r="BD189" s="359">
        <f ca="1">IF(AZ189&lt;=0,0,IF(AX189&lt;60,0,IF(AX189=60,IF('Scenario Inputs (SI)'!$D$5&lt;=60,-AZ189*$AV$7,0),IF(AX189&lt;'Scenario Inputs (SI)'!$D$5,0,IF(AX189='Scenario Inputs (SI)'!$D$5,-$AV$7*'Scenario Calculations'!AZ189,BD188*(1+AU189))))))</f>
        <v>0</v>
      </c>
      <c r="BE189" s="359">
        <f t="shared" ca="1" si="66"/>
        <v>0</v>
      </c>
    </row>
    <row r="190" spans="6:57" x14ac:dyDescent="0.35">
      <c r="F190" s="372">
        <f ca="1">IFERROR(INDEX('Inflation Rates'!$A$16:$H$138,MATCH('Scenario Calculations'!$H190,'Inflation Rates'!$A$16:$A$138,0),8)/INDEX('Inflation Rates'!$A$16:$H$138,MATCH('Scenario Calculations'!$H190,'Inflation Rates'!$A$16:$A$138,0)-1,8)-1,F189)</f>
        <v>2.0000000000000018E-2</v>
      </c>
      <c r="G190" s="372">
        <f ca="1">IFERROR(INDEX('Inflation Rates'!$A$16:$H$138,MATCH('Scenario Calculations'!$H190,'Inflation Rates'!$A$16:$A$138,0),6)/INDEX('Inflation Rates'!$A$16:$H$138,MATCH('Scenario Calculations'!$H190,'Inflation Rates'!$A$16:$A$138,0)-1,6)-1,G189)</f>
        <v>2.0999999999999908E-2</v>
      </c>
      <c r="H190" s="362">
        <f t="shared" ca="1" si="83"/>
        <v>2201</v>
      </c>
      <c r="I190" s="362">
        <f t="shared" ca="1" si="83"/>
        <v>301</v>
      </c>
      <c r="J190" s="362">
        <v>182</v>
      </c>
      <c r="K190" s="371" t="e">
        <f t="shared" ca="1" si="68"/>
        <v>#DIV/0!</v>
      </c>
      <c r="L190" s="359" t="e">
        <f ca="1">IF(I190&lt;'Scenario Inputs (SI)'!$D$5,$B$7*((1+$G190)^(J190-1))*$B$2,0)</f>
        <v>#DIV/0!</v>
      </c>
      <c r="M190" s="359" t="e">
        <f ca="1">IF(I190&lt;'Scenario Inputs (SI)'!$D$5,$B$3*$B$7*(1+$G190)^(J190-1),0)</f>
        <v>#DIV/0!</v>
      </c>
      <c r="N190" s="359" t="e">
        <f t="shared" ca="1" si="58"/>
        <v>#DIV/0!</v>
      </c>
      <c r="O190" s="359" t="e">
        <f ca="1">IF(K190&lt;=0,0,-ABS(IF('Scenario Inputs (SI)'!$D$5&gt;'Scenario Calculations'!I190,0,IF('Scenario Inputs (SI)'!$D$5='Scenario Calculations'!I190,'Scenario Calculations'!K190*'Scenario Calculations'!$B$8,'Scenario Calculations'!O189*(1+'Scenario Calculations'!F190)))))</f>
        <v>#DIV/0!</v>
      </c>
      <c r="P190" s="359">
        <f ca="1">IF('Scenario Inputs (SI)'!$D$7="No",0,-IF(I190&lt;'Scenario Inputs (SI)'!$D$5,0,IF('Scenario Inputs (SI)'!$D$6&gt;'Scenario Calculations'!I190,INDEX(Inputs!$D$2:$R$30,29,MATCH('Scenario Calculations'!I190,Inputs!$D$2:$R$2,0)),0))*12)</f>
        <v>0</v>
      </c>
      <c r="Q190" s="359" t="e">
        <f t="shared" ca="1" si="62"/>
        <v>#DIV/0!</v>
      </c>
      <c r="S190" s="372">
        <f ca="1">IFERROR(INDEX('Inflation Rates'!$A$16:$H$138,MATCH('TSP Traditional'!$H191,'Inflation Rates'!$A$16:$A$138,0),8)/INDEX('Inflation Rates'!$A$16:$H$138,MATCH('TSP Traditional'!$H191,'Inflation Rates'!$A$16:$A$138,0)-1,8)-1,S189)</f>
        <v>2.0000000000000018E-2</v>
      </c>
      <c r="T190" s="372">
        <f ca="1">IFERROR(INDEX('Inflation Rates'!$A$16:$H$138,MATCH('TSP Traditional'!$H191,'Inflation Rates'!$A$16:$A$138,0),6)/INDEX('Inflation Rates'!$A$16:$H$138,MATCH('TSP Traditional'!$H191,'Inflation Rates'!$A$16:$A$138,0)-1,6)-1,T189)</f>
        <v>2.0999999999999908E-2</v>
      </c>
      <c r="U190" s="362">
        <f t="shared" ca="1" si="84"/>
        <v>2201</v>
      </c>
      <c r="V190" s="362">
        <f t="shared" ca="1" si="84"/>
        <v>301</v>
      </c>
      <c r="W190" s="362">
        <v>182</v>
      </c>
      <c r="X190" s="371" t="e">
        <f t="shared" ca="1" si="70"/>
        <v>#DIV/0!</v>
      </c>
      <c r="Y190" s="359" t="e">
        <f ca="1">IF(V190&lt;'Scenario Inputs (SI)'!$D$5,$B$7*((1+$G190)^(W190-1))*$T$2,0)</f>
        <v>#DIV/0!</v>
      </c>
      <c r="Z190" s="359">
        <v>0</v>
      </c>
      <c r="AA190" s="359" t="e">
        <f t="shared" ca="1" si="59"/>
        <v>#DIV/0!</v>
      </c>
      <c r="AB190" s="359" t="e">
        <f ca="1">IF(X190&lt;=0,0,-ABS(IF('Scenario Inputs (SI)'!$D$5&gt;'Scenario Calculations'!V190,0,IF('Scenario Inputs (SI)'!$D$5='Scenario Calculations'!V190,'Scenario Calculations'!X190*'Scenario Calculations'!$B$8,'Scenario Calculations'!AB189*(1+'Scenario Calculations'!S190)))))</f>
        <v>#DIV/0!</v>
      </c>
      <c r="AC190" s="359" t="e">
        <f t="shared" ca="1" si="60"/>
        <v>#DIV/0!</v>
      </c>
      <c r="AG190" s="372">
        <f>IFERROR(INDEX('Inflation Rates'!$A$16:$H$138,MATCH('IRA Traditional'!$H191,'Inflation Rates'!$A$16:$A$138,0),8)/INDEX('Inflation Rates'!$A$16:$H$138,MATCH('IRA Traditional'!$H191,'Inflation Rates'!$A$16:$A$138,0)-1,8)-1,AG189)</f>
        <v>2.0000000000000018E-2</v>
      </c>
      <c r="AH190" s="372">
        <f>IFERROR(INDEX('Inflation Rates'!$A$16:$H$138,MATCH('IRA Traditional'!$H191,'Inflation Rates'!$A$16:$A$138,0),6)/INDEX('Inflation Rates'!$A$16:$H$138,MATCH('IRA Traditional'!$H191,'Inflation Rates'!$A$16:$A$138,0)-1,6)-1,AH189)</f>
        <v>2.0999999999999908E-2</v>
      </c>
      <c r="AI190" s="362">
        <f t="shared" ca="1" si="85"/>
        <v>2201</v>
      </c>
      <c r="AJ190" s="362">
        <f t="shared" ca="1" si="85"/>
        <v>301</v>
      </c>
      <c r="AK190" s="362">
        <v>182</v>
      </c>
      <c r="AL190" s="371">
        <f t="shared" ca="1" si="72"/>
        <v>0</v>
      </c>
      <c r="AM190" s="359">
        <f ca="1">IF(AJ190&lt;'Scenario Inputs (SI)'!$D$5,$AH$2,0)</f>
        <v>0</v>
      </c>
      <c r="AN190" s="359">
        <v>0</v>
      </c>
      <c r="AO190" s="359">
        <f t="shared" ca="1" si="61"/>
        <v>0</v>
      </c>
      <c r="AP190" s="359">
        <f ca="1">IF(AL190&lt;=0,0,IF(AJ190&lt;60,0,IF(AJ190=60,IF('Scenario Inputs (SI)'!$D$5&lt;=60,-AL190*$AH$7,0),IF(AJ190&lt;'Scenario Inputs (SI)'!$D$5,0,IF(AJ190='Scenario Inputs (SI)'!$D$5,-$AH$7*'Scenario Calculations'!AL190,AP189*(1+AG190))))))</f>
        <v>0</v>
      </c>
      <c r="AQ190" s="359">
        <f t="shared" ca="1" si="63"/>
        <v>0</v>
      </c>
      <c r="AU190" s="372">
        <f ca="1">IFERROR(INDEX('Inflation Rates'!$A$16:$H$138,MATCH('IRA Roth'!$H190,'Inflation Rates'!$A$16:$A$138,0),8)/INDEX('Inflation Rates'!$A$16:$H$138,MATCH('IRA Roth'!$H190,'Inflation Rates'!$A$16:$A$138,0)-1,8)-1,AU189)</f>
        <v>2.0000000000000018E-2</v>
      </c>
      <c r="AV190" s="372">
        <f ca="1">IFERROR(INDEX('Inflation Rates'!$A$16:$H$138,MATCH('IRA Roth'!$H190,'Inflation Rates'!$A$16:$A$138,0),6)/INDEX('Inflation Rates'!$A$16:$H$138,MATCH('IRA Roth'!$H190,'Inflation Rates'!$A$16:$A$138,0)-1,6)-1,AV189)</f>
        <v>2.0999999999999908E-2</v>
      </c>
      <c r="AW190" s="362">
        <f t="shared" ca="1" si="86"/>
        <v>2201</v>
      </c>
      <c r="AX190" s="362">
        <f t="shared" ca="1" si="86"/>
        <v>301</v>
      </c>
      <c r="AY190" s="362">
        <v>182</v>
      </c>
      <c r="AZ190" s="371">
        <f t="shared" ca="1" si="74"/>
        <v>0</v>
      </c>
      <c r="BA190" s="359">
        <f ca="1">IF(AX190&lt;'Scenario Inputs (SI)'!$D$5,$AV$2,0)</f>
        <v>0</v>
      </c>
      <c r="BB190" s="359">
        <f t="shared" ca="1" si="64"/>
        <v>0</v>
      </c>
      <c r="BC190" s="359">
        <f t="shared" ca="1" si="65"/>
        <v>0</v>
      </c>
      <c r="BD190" s="359">
        <f ca="1">IF(AZ190&lt;=0,0,IF(AX190&lt;60,0,IF(AX190=60,IF('Scenario Inputs (SI)'!$D$5&lt;=60,-AZ190*$AV$7,0),IF(AX190&lt;'Scenario Inputs (SI)'!$D$5,0,IF(AX190='Scenario Inputs (SI)'!$D$5,-$AV$7*'Scenario Calculations'!AZ190,BD189*(1+AU190))))))</f>
        <v>0</v>
      </c>
      <c r="BE190" s="359">
        <f t="shared" ca="1" si="66"/>
        <v>0</v>
      </c>
    </row>
    <row r="191" spans="6:57" x14ac:dyDescent="0.35">
      <c r="F191" s="372">
        <f ca="1">IFERROR(INDEX('Inflation Rates'!$A$16:$H$138,MATCH('Scenario Calculations'!$H191,'Inflation Rates'!$A$16:$A$138,0),8)/INDEX('Inflation Rates'!$A$16:$H$138,MATCH('Scenario Calculations'!$H191,'Inflation Rates'!$A$16:$A$138,0)-1,8)-1,F190)</f>
        <v>2.0000000000000018E-2</v>
      </c>
      <c r="G191" s="372">
        <f ca="1">IFERROR(INDEX('Inflation Rates'!$A$16:$H$138,MATCH('Scenario Calculations'!$H191,'Inflation Rates'!$A$16:$A$138,0),6)/INDEX('Inflation Rates'!$A$16:$H$138,MATCH('Scenario Calculations'!$H191,'Inflation Rates'!$A$16:$A$138,0)-1,6)-1,G190)</f>
        <v>2.0999999999999908E-2</v>
      </c>
      <c r="H191" s="362">
        <f t="shared" ca="1" si="83"/>
        <v>2202</v>
      </c>
      <c r="I191" s="362">
        <f t="shared" ca="1" si="83"/>
        <v>302</v>
      </c>
      <c r="J191" s="362">
        <v>183</v>
      </c>
      <c r="K191" s="371" t="e">
        <f t="shared" ca="1" si="68"/>
        <v>#DIV/0!</v>
      </c>
      <c r="L191" s="359" t="e">
        <f ca="1">IF(I191&lt;'Scenario Inputs (SI)'!$D$5,$B$7*((1+$G191)^(J191-1))*$B$2,0)</f>
        <v>#DIV/0!</v>
      </c>
      <c r="M191" s="359" t="e">
        <f ca="1">IF(I191&lt;'Scenario Inputs (SI)'!$D$5,$B$3*$B$7*(1+$G191)^(J191-1),0)</f>
        <v>#DIV/0!</v>
      </c>
      <c r="N191" s="359" t="e">
        <f t="shared" ca="1" si="58"/>
        <v>#DIV/0!</v>
      </c>
      <c r="O191" s="359" t="e">
        <f ca="1">IF(K191&lt;=0,0,-ABS(IF('Scenario Inputs (SI)'!$D$5&gt;'Scenario Calculations'!I191,0,IF('Scenario Inputs (SI)'!$D$5='Scenario Calculations'!I191,'Scenario Calculations'!K191*'Scenario Calculations'!$B$8,'Scenario Calculations'!O190*(1+'Scenario Calculations'!F191)))))</f>
        <v>#DIV/0!</v>
      </c>
      <c r="P191" s="359">
        <f ca="1">IF('Scenario Inputs (SI)'!$D$7="No",0,-IF(I191&lt;'Scenario Inputs (SI)'!$D$5,0,IF('Scenario Inputs (SI)'!$D$6&gt;'Scenario Calculations'!I191,INDEX(Inputs!$D$2:$R$30,29,MATCH('Scenario Calculations'!I191,Inputs!$D$2:$R$2,0)),0))*12)</f>
        <v>0</v>
      </c>
      <c r="Q191" s="359" t="e">
        <f t="shared" ca="1" si="62"/>
        <v>#DIV/0!</v>
      </c>
      <c r="S191" s="372">
        <f ca="1">IFERROR(INDEX('Inflation Rates'!$A$16:$H$138,MATCH('TSP Traditional'!$H192,'Inflation Rates'!$A$16:$A$138,0),8)/INDEX('Inflation Rates'!$A$16:$H$138,MATCH('TSP Traditional'!$H192,'Inflation Rates'!$A$16:$A$138,0)-1,8)-1,S190)</f>
        <v>2.0000000000000018E-2</v>
      </c>
      <c r="T191" s="372">
        <f ca="1">IFERROR(INDEX('Inflation Rates'!$A$16:$H$138,MATCH('TSP Traditional'!$H192,'Inflation Rates'!$A$16:$A$138,0),6)/INDEX('Inflation Rates'!$A$16:$H$138,MATCH('TSP Traditional'!$H192,'Inflation Rates'!$A$16:$A$138,0)-1,6)-1,T190)</f>
        <v>2.0999999999999908E-2</v>
      </c>
      <c r="U191" s="362">
        <f t="shared" ca="1" si="84"/>
        <v>2202</v>
      </c>
      <c r="V191" s="362">
        <f t="shared" ca="1" si="84"/>
        <v>302</v>
      </c>
      <c r="W191" s="362">
        <v>183</v>
      </c>
      <c r="X191" s="371" t="e">
        <f t="shared" ca="1" si="70"/>
        <v>#DIV/0!</v>
      </c>
      <c r="Y191" s="359" t="e">
        <f ca="1">IF(V191&lt;'Scenario Inputs (SI)'!$D$5,$B$7*((1+$G191)^(W191-1))*$T$2,0)</f>
        <v>#DIV/0!</v>
      </c>
      <c r="Z191" s="359">
        <v>0</v>
      </c>
      <c r="AA191" s="359" t="e">
        <f t="shared" ca="1" si="59"/>
        <v>#DIV/0!</v>
      </c>
      <c r="AB191" s="359" t="e">
        <f ca="1">IF(X191&lt;=0,0,-ABS(IF('Scenario Inputs (SI)'!$D$5&gt;'Scenario Calculations'!V191,0,IF('Scenario Inputs (SI)'!$D$5='Scenario Calculations'!V191,'Scenario Calculations'!X191*'Scenario Calculations'!$B$8,'Scenario Calculations'!AB190*(1+'Scenario Calculations'!S191)))))</f>
        <v>#DIV/0!</v>
      </c>
      <c r="AC191" s="359" t="e">
        <f t="shared" ca="1" si="60"/>
        <v>#DIV/0!</v>
      </c>
      <c r="AG191" s="372">
        <f>IFERROR(INDEX('Inflation Rates'!$A$16:$H$138,MATCH('IRA Traditional'!$H192,'Inflation Rates'!$A$16:$A$138,0),8)/INDEX('Inflation Rates'!$A$16:$H$138,MATCH('IRA Traditional'!$H192,'Inflation Rates'!$A$16:$A$138,0)-1,8)-1,AG190)</f>
        <v>2.0000000000000018E-2</v>
      </c>
      <c r="AH191" s="372">
        <f>IFERROR(INDEX('Inflation Rates'!$A$16:$H$138,MATCH('IRA Traditional'!$H192,'Inflation Rates'!$A$16:$A$138,0),6)/INDEX('Inflation Rates'!$A$16:$H$138,MATCH('IRA Traditional'!$H192,'Inflation Rates'!$A$16:$A$138,0)-1,6)-1,AH190)</f>
        <v>2.0999999999999908E-2</v>
      </c>
      <c r="AI191" s="362">
        <f t="shared" ca="1" si="85"/>
        <v>2202</v>
      </c>
      <c r="AJ191" s="362">
        <f t="shared" ca="1" si="85"/>
        <v>302</v>
      </c>
      <c r="AK191" s="362">
        <v>183</v>
      </c>
      <c r="AL191" s="371">
        <f t="shared" ca="1" si="72"/>
        <v>0</v>
      </c>
      <c r="AM191" s="359">
        <f ca="1">IF(AJ191&lt;'Scenario Inputs (SI)'!$D$5,$AH$2,0)</f>
        <v>0</v>
      </c>
      <c r="AN191" s="359">
        <v>0</v>
      </c>
      <c r="AO191" s="359">
        <f t="shared" ca="1" si="61"/>
        <v>0</v>
      </c>
      <c r="AP191" s="359">
        <f ca="1">IF(AL191&lt;=0,0,IF(AJ191&lt;60,0,IF(AJ191=60,IF('Scenario Inputs (SI)'!$D$5&lt;=60,-AL191*$AH$7,0),IF(AJ191&lt;'Scenario Inputs (SI)'!$D$5,0,IF(AJ191='Scenario Inputs (SI)'!$D$5,-$AH$7*'Scenario Calculations'!AL191,AP190*(1+AG191))))))</f>
        <v>0</v>
      </c>
      <c r="AQ191" s="359">
        <f t="shared" ca="1" si="63"/>
        <v>0</v>
      </c>
      <c r="AU191" s="372">
        <f ca="1">IFERROR(INDEX('Inflation Rates'!$A$16:$H$138,MATCH('IRA Roth'!$H191,'Inflation Rates'!$A$16:$A$138,0),8)/INDEX('Inflation Rates'!$A$16:$H$138,MATCH('IRA Roth'!$H191,'Inflation Rates'!$A$16:$A$138,0)-1,8)-1,AU190)</f>
        <v>2.0000000000000018E-2</v>
      </c>
      <c r="AV191" s="372">
        <f ca="1">IFERROR(INDEX('Inflation Rates'!$A$16:$H$138,MATCH('IRA Roth'!$H191,'Inflation Rates'!$A$16:$A$138,0),6)/INDEX('Inflation Rates'!$A$16:$H$138,MATCH('IRA Roth'!$H191,'Inflation Rates'!$A$16:$A$138,0)-1,6)-1,AV190)</f>
        <v>2.0999999999999908E-2</v>
      </c>
      <c r="AW191" s="362">
        <f t="shared" ca="1" si="86"/>
        <v>2202</v>
      </c>
      <c r="AX191" s="362">
        <f t="shared" ca="1" si="86"/>
        <v>302</v>
      </c>
      <c r="AY191" s="362">
        <v>183</v>
      </c>
      <c r="AZ191" s="371">
        <f t="shared" ca="1" si="74"/>
        <v>0</v>
      </c>
      <c r="BA191" s="359">
        <f ca="1">IF(AX191&lt;'Scenario Inputs (SI)'!$D$5,$AV$2,0)</f>
        <v>0</v>
      </c>
      <c r="BB191" s="359">
        <f t="shared" ca="1" si="64"/>
        <v>0</v>
      </c>
      <c r="BC191" s="359">
        <f t="shared" ca="1" si="65"/>
        <v>0</v>
      </c>
      <c r="BD191" s="359">
        <f ca="1">IF(AZ191&lt;=0,0,IF(AX191&lt;60,0,IF(AX191=60,IF('Scenario Inputs (SI)'!$D$5&lt;=60,-AZ191*$AV$7,0),IF(AX191&lt;'Scenario Inputs (SI)'!$D$5,0,IF(AX191='Scenario Inputs (SI)'!$D$5,-$AV$7*'Scenario Calculations'!AZ191,BD190*(1+AU191))))))</f>
        <v>0</v>
      </c>
      <c r="BE191" s="359">
        <f t="shared" ca="1" si="66"/>
        <v>0</v>
      </c>
    </row>
    <row r="192" spans="6:57" x14ac:dyDescent="0.35">
      <c r="F192" s="372">
        <f ca="1">IFERROR(INDEX('Inflation Rates'!$A$16:$H$138,MATCH('Scenario Calculations'!$H192,'Inflation Rates'!$A$16:$A$138,0),8)/INDEX('Inflation Rates'!$A$16:$H$138,MATCH('Scenario Calculations'!$H192,'Inflation Rates'!$A$16:$A$138,0)-1,8)-1,F191)</f>
        <v>2.0000000000000018E-2</v>
      </c>
      <c r="G192" s="372">
        <f ca="1">IFERROR(INDEX('Inflation Rates'!$A$16:$H$138,MATCH('Scenario Calculations'!$H192,'Inflation Rates'!$A$16:$A$138,0),6)/INDEX('Inflation Rates'!$A$16:$H$138,MATCH('Scenario Calculations'!$H192,'Inflation Rates'!$A$16:$A$138,0)-1,6)-1,G191)</f>
        <v>2.0999999999999908E-2</v>
      </c>
      <c r="H192" s="362">
        <f t="shared" ca="1" si="83"/>
        <v>2203</v>
      </c>
      <c r="I192" s="362">
        <f t="shared" ca="1" si="83"/>
        <v>303</v>
      </c>
      <c r="J192" s="362">
        <v>184</v>
      </c>
      <c r="K192" s="371" t="e">
        <f t="shared" ca="1" si="68"/>
        <v>#DIV/0!</v>
      </c>
      <c r="L192" s="359" t="e">
        <f ca="1">IF(I192&lt;'Scenario Inputs (SI)'!$D$5,$B$7*((1+$G192)^(J192-1))*$B$2,0)</f>
        <v>#DIV/0!</v>
      </c>
      <c r="M192" s="359" t="e">
        <f ca="1">IF(I192&lt;'Scenario Inputs (SI)'!$D$5,$B$3*$B$7*(1+$G192)^(J192-1),0)</f>
        <v>#DIV/0!</v>
      </c>
      <c r="N192" s="359" t="e">
        <f t="shared" ca="1" si="58"/>
        <v>#DIV/0!</v>
      </c>
      <c r="O192" s="359" t="e">
        <f ca="1">IF(K192&lt;=0,0,-ABS(IF('Scenario Inputs (SI)'!$D$5&gt;'Scenario Calculations'!I192,0,IF('Scenario Inputs (SI)'!$D$5='Scenario Calculations'!I192,'Scenario Calculations'!K192*'Scenario Calculations'!$B$8,'Scenario Calculations'!O191*(1+'Scenario Calculations'!F192)))))</f>
        <v>#DIV/0!</v>
      </c>
      <c r="P192" s="359">
        <f ca="1">IF('Scenario Inputs (SI)'!$D$7="No",0,-IF(I192&lt;'Scenario Inputs (SI)'!$D$5,0,IF('Scenario Inputs (SI)'!$D$6&gt;'Scenario Calculations'!I192,INDEX(Inputs!$D$2:$R$30,29,MATCH('Scenario Calculations'!I192,Inputs!$D$2:$R$2,0)),0))*12)</f>
        <v>0</v>
      </c>
      <c r="Q192" s="359" t="e">
        <f t="shared" ca="1" si="62"/>
        <v>#DIV/0!</v>
      </c>
      <c r="S192" s="372">
        <f ca="1">IFERROR(INDEX('Inflation Rates'!$A$16:$H$138,MATCH('TSP Traditional'!$H193,'Inflation Rates'!$A$16:$A$138,0),8)/INDEX('Inflation Rates'!$A$16:$H$138,MATCH('TSP Traditional'!$H193,'Inflation Rates'!$A$16:$A$138,0)-1,8)-1,S191)</f>
        <v>2.0000000000000018E-2</v>
      </c>
      <c r="T192" s="372">
        <f ca="1">IFERROR(INDEX('Inflation Rates'!$A$16:$H$138,MATCH('TSP Traditional'!$H193,'Inflation Rates'!$A$16:$A$138,0),6)/INDEX('Inflation Rates'!$A$16:$H$138,MATCH('TSP Traditional'!$H193,'Inflation Rates'!$A$16:$A$138,0)-1,6)-1,T191)</f>
        <v>2.0999999999999908E-2</v>
      </c>
      <c r="U192" s="362">
        <f t="shared" ca="1" si="84"/>
        <v>2203</v>
      </c>
      <c r="V192" s="362">
        <f t="shared" ca="1" si="84"/>
        <v>303</v>
      </c>
      <c r="W192" s="362">
        <v>184</v>
      </c>
      <c r="X192" s="371" t="e">
        <f t="shared" ca="1" si="70"/>
        <v>#DIV/0!</v>
      </c>
      <c r="Y192" s="359" t="e">
        <f ca="1">IF(V192&lt;'Scenario Inputs (SI)'!$D$5,$B$7*((1+$G192)^(W192-1))*$T$2,0)</f>
        <v>#DIV/0!</v>
      </c>
      <c r="Z192" s="359">
        <v>0</v>
      </c>
      <c r="AA192" s="359" t="e">
        <f t="shared" ca="1" si="59"/>
        <v>#DIV/0!</v>
      </c>
      <c r="AB192" s="359" t="e">
        <f ca="1">IF(X192&lt;=0,0,-ABS(IF('Scenario Inputs (SI)'!$D$5&gt;'Scenario Calculations'!V192,0,IF('Scenario Inputs (SI)'!$D$5='Scenario Calculations'!V192,'Scenario Calculations'!X192*'Scenario Calculations'!$B$8,'Scenario Calculations'!AB191*(1+'Scenario Calculations'!S192)))))</f>
        <v>#DIV/0!</v>
      </c>
      <c r="AC192" s="359" t="e">
        <f t="shared" ca="1" si="60"/>
        <v>#DIV/0!</v>
      </c>
      <c r="AG192" s="372">
        <f>IFERROR(INDEX('Inflation Rates'!$A$16:$H$138,MATCH('IRA Traditional'!$H193,'Inflation Rates'!$A$16:$A$138,0),8)/INDEX('Inflation Rates'!$A$16:$H$138,MATCH('IRA Traditional'!$H193,'Inflation Rates'!$A$16:$A$138,0)-1,8)-1,AG191)</f>
        <v>2.0000000000000018E-2</v>
      </c>
      <c r="AH192" s="372">
        <f>IFERROR(INDEX('Inflation Rates'!$A$16:$H$138,MATCH('IRA Traditional'!$H193,'Inflation Rates'!$A$16:$A$138,0),6)/INDEX('Inflation Rates'!$A$16:$H$138,MATCH('IRA Traditional'!$H193,'Inflation Rates'!$A$16:$A$138,0)-1,6)-1,AH191)</f>
        <v>2.0999999999999908E-2</v>
      </c>
      <c r="AI192" s="362">
        <f t="shared" ca="1" si="85"/>
        <v>2203</v>
      </c>
      <c r="AJ192" s="362">
        <f t="shared" ca="1" si="85"/>
        <v>303</v>
      </c>
      <c r="AK192" s="362">
        <v>184</v>
      </c>
      <c r="AL192" s="371">
        <f t="shared" ca="1" si="72"/>
        <v>0</v>
      </c>
      <c r="AM192" s="359">
        <f ca="1">IF(AJ192&lt;'Scenario Inputs (SI)'!$D$5,$AH$2,0)</f>
        <v>0</v>
      </c>
      <c r="AN192" s="359">
        <v>0</v>
      </c>
      <c r="AO192" s="359">
        <f t="shared" ca="1" si="61"/>
        <v>0</v>
      </c>
      <c r="AP192" s="359">
        <f ca="1">IF(AL192&lt;=0,0,IF(AJ192&lt;60,0,IF(AJ192=60,IF('Scenario Inputs (SI)'!$D$5&lt;=60,-AL192*$AH$7,0),IF(AJ192&lt;'Scenario Inputs (SI)'!$D$5,0,IF(AJ192='Scenario Inputs (SI)'!$D$5,-$AH$7*'Scenario Calculations'!AL192,AP191*(1+AG192))))))</f>
        <v>0</v>
      </c>
      <c r="AQ192" s="359">
        <f t="shared" ca="1" si="63"/>
        <v>0</v>
      </c>
      <c r="AU192" s="372">
        <f ca="1">IFERROR(INDEX('Inflation Rates'!$A$16:$H$138,MATCH('IRA Roth'!$H192,'Inflation Rates'!$A$16:$A$138,0),8)/INDEX('Inflation Rates'!$A$16:$H$138,MATCH('IRA Roth'!$H192,'Inflation Rates'!$A$16:$A$138,0)-1,8)-1,AU191)</f>
        <v>2.0000000000000018E-2</v>
      </c>
      <c r="AV192" s="372">
        <f ca="1">IFERROR(INDEX('Inflation Rates'!$A$16:$H$138,MATCH('IRA Roth'!$H192,'Inflation Rates'!$A$16:$A$138,0),6)/INDEX('Inflation Rates'!$A$16:$H$138,MATCH('IRA Roth'!$H192,'Inflation Rates'!$A$16:$A$138,0)-1,6)-1,AV191)</f>
        <v>2.0999999999999908E-2</v>
      </c>
      <c r="AW192" s="362">
        <f t="shared" ca="1" si="86"/>
        <v>2203</v>
      </c>
      <c r="AX192" s="362">
        <f t="shared" ca="1" si="86"/>
        <v>303</v>
      </c>
      <c r="AY192" s="362">
        <v>184</v>
      </c>
      <c r="AZ192" s="371">
        <f t="shared" ca="1" si="74"/>
        <v>0</v>
      </c>
      <c r="BA192" s="359">
        <f ca="1">IF(AX192&lt;'Scenario Inputs (SI)'!$D$5,$AV$2,0)</f>
        <v>0</v>
      </c>
      <c r="BB192" s="359">
        <f t="shared" ca="1" si="64"/>
        <v>0</v>
      </c>
      <c r="BC192" s="359">
        <f t="shared" ca="1" si="65"/>
        <v>0</v>
      </c>
      <c r="BD192" s="359">
        <f ca="1">IF(AZ192&lt;=0,0,IF(AX192&lt;60,0,IF(AX192=60,IF('Scenario Inputs (SI)'!$D$5&lt;=60,-AZ192*$AV$7,0),IF(AX192&lt;'Scenario Inputs (SI)'!$D$5,0,IF(AX192='Scenario Inputs (SI)'!$D$5,-$AV$7*'Scenario Calculations'!AZ192,BD191*(1+AU192))))))</f>
        <v>0</v>
      </c>
      <c r="BE192" s="359">
        <f t="shared" ca="1" si="66"/>
        <v>0</v>
      </c>
    </row>
    <row r="193" spans="6:57" x14ac:dyDescent="0.35">
      <c r="F193" s="372">
        <f ca="1">IFERROR(INDEX('Inflation Rates'!$A$16:$H$138,MATCH('Scenario Calculations'!$H193,'Inflation Rates'!$A$16:$A$138,0),8)/INDEX('Inflation Rates'!$A$16:$H$138,MATCH('Scenario Calculations'!$H193,'Inflation Rates'!$A$16:$A$138,0)-1,8)-1,F192)</f>
        <v>2.0000000000000018E-2</v>
      </c>
      <c r="G193" s="372">
        <f ca="1">IFERROR(INDEX('Inflation Rates'!$A$16:$H$138,MATCH('Scenario Calculations'!$H193,'Inflation Rates'!$A$16:$A$138,0),6)/INDEX('Inflation Rates'!$A$16:$H$138,MATCH('Scenario Calculations'!$H193,'Inflation Rates'!$A$16:$A$138,0)-1,6)-1,G192)</f>
        <v>2.0999999999999908E-2</v>
      </c>
      <c r="H193" s="362">
        <f t="shared" ca="1" si="83"/>
        <v>2204</v>
      </c>
      <c r="I193" s="362">
        <f t="shared" ca="1" si="83"/>
        <v>304</v>
      </c>
      <c r="J193" s="362">
        <v>185</v>
      </c>
      <c r="K193" s="371" t="e">
        <f t="shared" ca="1" si="68"/>
        <v>#DIV/0!</v>
      </c>
      <c r="L193" s="359" t="e">
        <f ca="1">IF(I193&lt;'Scenario Inputs (SI)'!$D$5,$B$7*((1+$G193)^(J193-1))*$B$2,0)</f>
        <v>#DIV/0!</v>
      </c>
      <c r="M193" s="359" t="e">
        <f ca="1">IF(I193&lt;'Scenario Inputs (SI)'!$D$5,$B$3*$B$7*(1+$G193)^(J193-1),0)</f>
        <v>#DIV/0!</v>
      </c>
      <c r="N193" s="359" t="e">
        <f t="shared" ca="1" si="58"/>
        <v>#DIV/0!</v>
      </c>
      <c r="O193" s="359" t="e">
        <f ca="1">IF(K193&lt;=0,0,-ABS(IF('Scenario Inputs (SI)'!$D$5&gt;'Scenario Calculations'!I193,0,IF('Scenario Inputs (SI)'!$D$5='Scenario Calculations'!I193,'Scenario Calculations'!K193*'Scenario Calculations'!$B$8,'Scenario Calculations'!O192*(1+'Scenario Calculations'!F193)))))</f>
        <v>#DIV/0!</v>
      </c>
      <c r="P193" s="359">
        <f ca="1">IF('Scenario Inputs (SI)'!$D$7="No",0,-IF(I193&lt;'Scenario Inputs (SI)'!$D$5,0,IF('Scenario Inputs (SI)'!$D$6&gt;'Scenario Calculations'!I193,INDEX(Inputs!$D$2:$R$30,29,MATCH('Scenario Calculations'!I193,Inputs!$D$2:$R$2,0)),0))*12)</f>
        <v>0</v>
      </c>
      <c r="Q193" s="359" t="e">
        <f t="shared" ca="1" si="62"/>
        <v>#DIV/0!</v>
      </c>
      <c r="S193" s="372">
        <f ca="1">IFERROR(INDEX('Inflation Rates'!$A$16:$H$138,MATCH('TSP Traditional'!$H194,'Inflation Rates'!$A$16:$A$138,0),8)/INDEX('Inflation Rates'!$A$16:$H$138,MATCH('TSP Traditional'!$H194,'Inflation Rates'!$A$16:$A$138,0)-1,8)-1,S192)</f>
        <v>2.0000000000000018E-2</v>
      </c>
      <c r="T193" s="372">
        <f ca="1">IFERROR(INDEX('Inflation Rates'!$A$16:$H$138,MATCH('TSP Traditional'!$H194,'Inflation Rates'!$A$16:$A$138,0),6)/INDEX('Inflation Rates'!$A$16:$H$138,MATCH('TSP Traditional'!$H194,'Inflation Rates'!$A$16:$A$138,0)-1,6)-1,T192)</f>
        <v>2.0999999999999908E-2</v>
      </c>
      <c r="U193" s="362">
        <f t="shared" ca="1" si="84"/>
        <v>2204</v>
      </c>
      <c r="V193" s="362">
        <f t="shared" ca="1" si="84"/>
        <v>304</v>
      </c>
      <c r="W193" s="362">
        <v>185</v>
      </c>
      <c r="X193" s="371" t="e">
        <f t="shared" ca="1" si="70"/>
        <v>#DIV/0!</v>
      </c>
      <c r="Y193" s="359" t="e">
        <f ca="1">IF(V193&lt;'Scenario Inputs (SI)'!$D$5,$B$7*((1+$G193)^(W193-1))*$T$2,0)</f>
        <v>#DIV/0!</v>
      </c>
      <c r="Z193" s="359">
        <v>0</v>
      </c>
      <c r="AA193" s="359" t="e">
        <f t="shared" ca="1" si="59"/>
        <v>#DIV/0!</v>
      </c>
      <c r="AB193" s="359" t="e">
        <f ca="1">IF(X193&lt;=0,0,-ABS(IF('Scenario Inputs (SI)'!$D$5&gt;'Scenario Calculations'!V193,0,IF('Scenario Inputs (SI)'!$D$5='Scenario Calculations'!V193,'Scenario Calculations'!X193*'Scenario Calculations'!$B$8,'Scenario Calculations'!AB192*(1+'Scenario Calculations'!S193)))))</f>
        <v>#DIV/0!</v>
      </c>
      <c r="AC193" s="359" t="e">
        <f t="shared" ca="1" si="60"/>
        <v>#DIV/0!</v>
      </c>
      <c r="AG193" s="372">
        <f>IFERROR(INDEX('Inflation Rates'!$A$16:$H$138,MATCH('IRA Traditional'!$H194,'Inflation Rates'!$A$16:$A$138,0),8)/INDEX('Inflation Rates'!$A$16:$H$138,MATCH('IRA Traditional'!$H194,'Inflation Rates'!$A$16:$A$138,0)-1,8)-1,AG192)</f>
        <v>2.0000000000000018E-2</v>
      </c>
      <c r="AH193" s="372">
        <f>IFERROR(INDEX('Inflation Rates'!$A$16:$H$138,MATCH('IRA Traditional'!$H194,'Inflation Rates'!$A$16:$A$138,0),6)/INDEX('Inflation Rates'!$A$16:$H$138,MATCH('IRA Traditional'!$H194,'Inflation Rates'!$A$16:$A$138,0)-1,6)-1,AH192)</f>
        <v>2.0999999999999908E-2</v>
      </c>
      <c r="AI193" s="362">
        <f t="shared" ca="1" si="85"/>
        <v>2204</v>
      </c>
      <c r="AJ193" s="362">
        <f t="shared" ca="1" si="85"/>
        <v>304</v>
      </c>
      <c r="AK193" s="362">
        <v>185</v>
      </c>
      <c r="AL193" s="371">
        <f t="shared" ca="1" si="72"/>
        <v>0</v>
      </c>
      <c r="AM193" s="359">
        <f ca="1">IF(AJ193&lt;'Scenario Inputs (SI)'!$D$5,$AH$2,0)</f>
        <v>0</v>
      </c>
      <c r="AN193" s="359">
        <v>0</v>
      </c>
      <c r="AO193" s="359">
        <f t="shared" ca="1" si="61"/>
        <v>0</v>
      </c>
      <c r="AP193" s="359">
        <f ca="1">IF(AL193&lt;=0,0,IF(AJ193&lt;60,0,IF(AJ193=60,IF('Scenario Inputs (SI)'!$D$5&lt;=60,-AL193*$AH$7,0),IF(AJ193&lt;'Scenario Inputs (SI)'!$D$5,0,IF(AJ193='Scenario Inputs (SI)'!$D$5,-$AH$7*'Scenario Calculations'!AL193,AP192*(1+AG193))))))</f>
        <v>0</v>
      </c>
      <c r="AQ193" s="359">
        <f t="shared" ca="1" si="63"/>
        <v>0</v>
      </c>
      <c r="AU193" s="372">
        <f ca="1">IFERROR(INDEX('Inflation Rates'!$A$16:$H$138,MATCH('IRA Roth'!$H193,'Inflation Rates'!$A$16:$A$138,0),8)/INDEX('Inflation Rates'!$A$16:$H$138,MATCH('IRA Roth'!$H193,'Inflation Rates'!$A$16:$A$138,0)-1,8)-1,AU192)</f>
        <v>2.0000000000000018E-2</v>
      </c>
      <c r="AV193" s="372">
        <f ca="1">IFERROR(INDEX('Inflation Rates'!$A$16:$H$138,MATCH('IRA Roth'!$H193,'Inflation Rates'!$A$16:$A$138,0),6)/INDEX('Inflation Rates'!$A$16:$H$138,MATCH('IRA Roth'!$H193,'Inflation Rates'!$A$16:$A$138,0)-1,6)-1,AV192)</f>
        <v>2.0999999999999908E-2</v>
      </c>
      <c r="AW193" s="362">
        <f t="shared" ca="1" si="86"/>
        <v>2204</v>
      </c>
      <c r="AX193" s="362">
        <f t="shared" ca="1" si="86"/>
        <v>304</v>
      </c>
      <c r="AY193" s="362">
        <v>185</v>
      </c>
      <c r="AZ193" s="371">
        <f t="shared" ca="1" si="74"/>
        <v>0</v>
      </c>
      <c r="BA193" s="359">
        <f ca="1">IF(AX193&lt;'Scenario Inputs (SI)'!$D$5,$AV$2,0)</f>
        <v>0</v>
      </c>
      <c r="BB193" s="359">
        <f t="shared" ca="1" si="64"/>
        <v>0</v>
      </c>
      <c r="BC193" s="359">
        <f t="shared" ca="1" si="65"/>
        <v>0</v>
      </c>
      <c r="BD193" s="359">
        <f ca="1">IF(AZ193&lt;=0,0,IF(AX193&lt;60,0,IF(AX193=60,IF('Scenario Inputs (SI)'!$D$5&lt;=60,-AZ193*$AV$7,0),IF(AX193&lt;'Scenario Inputs (SI)'!$D$5,0,IF(AX193='Scenario Inputs (SI)'!$D$5,-$AV$7*'Scenario Calculations'!AZ193,BD192*(1+AU193))))))</f>
        <v>0</v>
      </c>
      <c r="BE193" s="359">
        <f t="shared" ca="1" si="66"/>
        <v>0</v>
      </c>
    </row>
    <row r="194" spans="6:57" x14ac:dyDescent="0.35">
      <c r="F194" s="372">
        <f ca="1">IFERROR(INDEX('Inflation Rates'!$A$16:$H$138,MATCH('Scenario Calculations'!$H194,'Inflation Rates'!$A$16:$A$138,0),8)/INDEX('Inflation Rates'!$A$16:$H$138,MATCH('Scenario Calculations'!$H194,'Inflation Rates'!$A$16:$A$138,0)-1,8)-1,F193)</f>
        <v>2.0000000000000018E-2</v>
      </c>
      <c r="G194" s="372">
        <f ca="1">IFERROR(INDEX('Inflation Rates'!$A$16:$H$138,MATCH('Scenario Calculations'!$H194,'Inflation Rates'!$A$16:$A$138,0),6)/INDEX('Inflation Rates'!$A$16:$H$138,MATCH('Scenario Calculations'!$H194,'Inflation Rates'!$A$16:$A$138,0)-1,6)-1,G193)</f>
        <v>2.0999999999999908E-2</v>
      </c>
      <c r="H194" s="362">
        <f t="shared" ca="1" si="83"/>
        <v>2205</v>
      </c>
      <c r="I194" s="362">
        <f t="shared" ca="1" si="83"/>
        <v>305</v>
      </c>
      <c r="J194" s="362">
        <v>186</v>
      </c>
      <c r="K194" s="371" t="e">
        <f t="shared" ca="1" si="68"/>
        <v>#DIV/0!</v>
      </c>
      <c r="L194" s="359" t="e">
        <f ca="1">IF(I194&lt;'Scenario Inputs (SI)'!$D$5,$B$7*((1+$G194)^(J194-1))*$B$2,0)</f>
        <v>#DIV/0!</v>
      </c>
      <c r="M194" s="359" t="e">
        <f ca="1">IF(I194&lt;'Scenario Inputs (SI)'!$D$5,$B$3*$B$7*(1+$G194)^(J194-1),0)</f>
        <v>#DIV/0!</v>
      </c>
      <c r="N194" s="359" t="e">
        <f t="shared" ca="1" si="58"/>
        <v>#DIV/0!</v>
      </c>
      <c r="O194" s="359" t="e">
        <f ca="1">IF(K194&lt;=0,0,-ABS(IF('Scenario Inputs (SI)'!$D$5&gt;'Scenario Calculations'!I194,0,IF('Scenario Inputs (SI)'!$D$5='Scenario Calculations'!I194,'Scenario Calculations'!K194*'Scenario Calculations'!$B$8,'Scenario Calculations'!O193*(1+'Scenario Calculations'!F194)))))</f>
        <v>#DIV/0!</v>
      </c>
      <c r="P194" s="359">
        <f ca="1">IF('Scenario Inputs (SI)'!$D$7="No",0,-IF(I194&lt;'Scenario Inputs (SI)'!$D$5,0,IF('Scenario Inputs (SI)'!$D$6&gt;'Scenario Calculations'!I194,INDEX(Inputs!$D$2:$R$30,29,MATCH('Scenario Calculations'!I194,Inputs!$D$2:$R$2,0)),0))*12)</f>
        <v>0</v>
      </c>
      <c r="Q194" s="359" t="e">
        <f t="shared" ca="1" si="62"/>
        <v>#DIV/0!</v>
      </c>
      <c r="S194" s="372">
        <f ca="1">IFERROR(INDEX('Inflation Rates'!$A$16:$H$138,MATCH('TSP Traditional'!$H195,'Inflation Rates'!$A$16:$A$138,0),8)/INDEX('Inflation Rates'!$A$16:$H$138,MATCH('TSP Traditional'!$H195,'Inflation Rates'!$A$16:$A$138,0)-1,8)-1,S193)</f>
        <v>2.0000000000000018E-2</v>
      </c>
      <c r="T194" s="372">
        <f ca="1">IFERROR(INDEX('Inflation Rates'!$A$16:$H$138,MATCH('TSP Traditional'!$H195,'Inflation Rates'!$A$16:$A$138,0),6)/INDEX('Inflation Rates'!$A$16:$H$138,MATCH('TSP Traditional'!$H195,'Inflation Rates'!$A$16:$A$138,0)-1,6)-1,T193)</f>
        <v>2.0999999999999908E-2</v>
      </c>
      <c r="U194" s="362">
        <f t="shared" ca="1" si="84"/>
        <v>2205</v>
      </c>
      <c r="V194" s="362">
        <f t="shared" ca="1" si="84"/>
        <v>305</v>
      </c>
      <c r="W194" s="362">
        <v>186</v>
      </c>
      <c r="X194" s="371" t="e">
        <f t="shared" ca="1" si="70"/>
        <v>#DIV/0!</v>
      </c>
      <c r="Y194" s="359" t="e">
        <f ca="1">IF(V194&lt;'Scenario Inputs (SI)'!$D$5,$B$7*((1+$G194)^(W194-1))*$T$2,0)</f>
        <v>#DIV/0!</v>
      </c>
      <c r="Z194" s="359">
        <v>0</v>
      </c>
      <c r="AA194" s="359" t="e">
        <f t="shared" ca="1" si="59"/>
        <v>#DIV/0!</v>
      </c>
      <c r="AB194" s="359" t="e">
        <f ca="1">IF(X194&lt;=0,0,-ABS(IF('Scenario Inputs (SI)'!$D$5&gt;'Scenario Calculations'!V194,0,IF('Scenario Inputs (SI)'!$D$5='Scenario Calculations'!V194,'Scenario Calculations'!X194*'Scenario Calculations'!$B$8,'Scenario Calculations'!AB193*(1+'Scenario Calculations'!S194)))))</f>
        <v>#DIV/0!</v>
      </c>
      <c r="AC194" s="359" t="e">
        <f t="shared" ca="1" si="60"/>
        <v>#DIV/0!</v>
      </c>
      <c r="AG194" s="372">
        <f>IFERROR(INDEX('Inflation Rates'!$A$16:$H$138,MATCH('IRA Traditional'!$H195,'Inflation Rates'!$A$16:$A$138,0),8)/INDEX('Inflation Rates'!$A$16:$H$138,MATCH('IRA Traditional'!$H195,'Inflation Rates'!$A$16:$A$138,0)-1,8)-1,AG193)</f>
        <v>2.0000000000000018E-2</v>
      </c>
      <c r="AH194" s="372">
        <f>IFERROR(INDEX('Inflation Rates'!$A$16:$H$138,MATCH('IRA Traditional'!$H195,'Inflation Rates'!$A$16:$A$138,0),6)/INDEX('Inflation Rates'!$A$16:$H$138,MATCH('IRA Traditional'!$H195,'Inflation Rates'!$A$16:$A$138,0)-1,6)-1,AH193)</f>
        <v>2.0999999999999908E-2</v>
      </c>
      <c r="AI194" s="362">
        <f t="shared" ca="1" si="85"/>
        <v>2205</v>
      </c>
      <c r="AJ194" s="362">
        <f t="shared" ca="1" si="85"/>
        <v>305</v>
      </c>
      <c r="AK194" s="362">
        <v>186</v>
      </c>
      <c r="AL194" s="371">
        <f t="shared" ca="1" si="72"/>
        <v>0</v>
      </c>
      <c r="AM194" s="359">
        <f ca="1">IF(AJ194&lt;'Scenario Inputs (SI)'!$D$5,$AH$2,0)</f>
        <v>0</v>
      </c>
      <c r="AN194" s="359">
        <v>0</v>
      </c>
      <c r="AO194" s="359">
        <f t="shared" ca="1" si="61"/>
        <v>0</v>
      </c>
      <c r="AP194" s="359">
        <f ca="1">IF(AL194&lt;=0,0,IF(AJ194&lt;60,0,IF(AJ194=60,IF('Scenario Inputs (SI)'!$D$5&lt;=60,-AL194*$AH$7,0),IF(AJ194&lt;'Scenario Inputs (SI)'!$D$5,0,IF(AJ194='Scenario Inputs (SI)'!$D$5,-$AH$7*'Scenario Calculations'!AL194,AP193*(1+AG194))))))</f>
        <v>0</v>
      </c>
      <c r="AQ194" s="359">
        <f t="shared" ca="1" si="63"/>
        <v>0</v>
      </c>
      <c r="AU194" s="372">
        <f ca="1">IFERROR(INDEX('Inflation Rates'!$A$16:$H$138,MATCH('IRA Roth'!$H194,'Inflation Rates'!$A$16:$A$138,0),8)/INDEX('Inflation Rates'!$A$16:$H$138,MATCH('IRA Roth'!$H194,'Inflation Rates'!$A$16:$A$138,0)-1,8)-1,AU193)</f>
        <v>2.0000000000000018E-2</v>
      </c>
      <c r="AV194" s="372">
        <f ca="1">IFERROR(INDEX('Inflation Rates'!$A$16:$H$138,MATCH('IRA Roth'!$H194,'Inflation Rates'!$A$16:$A$138,0),6)/INDEX('Inflation Rates'!$A$16:$H$138,MATCH('IRA Roth'!$H194,'Inflation Rates'!$A$16:$A$138,0)-1,6)-1,AV193)</f>
        <v>2.0999999999999908E-2</v>
      </c>
      <c r="AW194" s="362">
        <f t="shared" ca="1" si="86"/>
        <v>2205</v>
      </c>
      <c r="AX194" s="362">
        <f t="shared" ca="1" si="86"/>
        <v>305</v>
      </c>
      <c r="AY194" s="362">
        <v>186</v>
      </c>
      <c r="AZ194" s="371">
        <f t="shared" ca="1" si="74"/>
        <v>0</v>
      </c>
      <c r="BA194" s="359">
        <f ca="1">IF(AX194&lt;'Scenario Inputs (SI)'!$D$5,$AV$2,0)</f>
        <v>0</v>
      </c>
      <c r="BB194" s="359">
        <f t="shared" ca="1" si="64"/>
        <v>0</v>
      </c>
      <c r="BC194" s="359">
        <f t="shared" ca="1" si="65"/>
        <v>0</v>
      </c>
      <c r="BD194" s="359">
        <f ca="1">IF(AZ194&lt;=0,0,IF(AX194&lt;60,0,IF(AX194=60,IF('Scenario Inputs (SI)'!$D$5&lt;=60,-AZ194*$AV$7,0),IF(AX194&lt;'Scenario Inputs (SI)'!$D$5,0,IF(AX194='Scenario Inputs (SI)'!$D$5,-$AV$7*'Scenario Calculations'!AZ194,BD193*(1+AU194))))))</f>
        <v>0</v>
      </c>
      <c r="BE194" s="359">
        <f t="shared" ca="1" si="66"/>
        <v>0</v>
      </c>
    </row>
    <row r="195" spans="6:57" x14ac:dyDescent="0.35">
      <c r="F195" s="372">
        <f ca="1">IFERROR(INDEX('Inflation Rates'!$A$16:$H$138,MATCH('Scenario Calculations'!$H195,'Inflation Rates'!$A$16:$A$138,0),8)/INDEX('Inflation Rates'!$A$16:$H$138,MATCH('Scenario Calculations'!$H195,'Inflation Rates'!$A$16:$A$138,0)-1,8)-1,F194)</f>
        <v>2.0000000000000018E-2</v>
      </c>
      <c r="G195" s="372">
        <f ca="1">IFERROR(INDEX('Inflation Rates'!$A$16:$H$138,MATCH('Scenario Calculations'!$H195,'Inflation Rates'!$A$16:$A$138,0),6)/INDEX('Inflation Rates'!$A$16:$H$138,MATCH('Scenario Calculations'!$H195,'Inflation Rates'!$A$16:$A$138,0)-1,6)-1,G194)</f>
        <v>2.0999999999999908E-2</v>
      </c>
      <c r="H195" s="362">
        <f t="shared" ca="1" si="83"/>
        <v>2206</v>
      </c>
      <c r="I195" s="362">
        <f t="shared" ca="1" si="83"/>
        <v>306</v>
      </c>
      <c r="J195" s="362">
        <v>187</v>
      </c>
      <c r="K195" s="371" t="e">
        <f t="shared" ca="1" si="68"/>
        <v>#DIV/0!</v>
      </c>
      <c r="L195" s="359" t="e">
        <f ca="1">IF(I195&lt;'Scenario Inputs (SI)'!$D$5,$B$7*((1+$G195)^(J195-1))*$B$2,0)</f>
        <v>#DIV/0!</v>
      </c>
      <c r="M195" s="359" t="e">
        <f ca="1">IF(I195&lt;'Scenario Inputs (SI)'!$D$5,$B$3*$B$7*(1+$G195)^(J195-1),0)</f>
        <v>#DIV/0!</v>
      </c>
      <c r="N195" s="359" t="e">
        <f t="shared" ca="1" si="58"/>
        <v>#DIV/0!</v>
      </c>
      <c r="O195" s="359" t="e">
        <f ca="1">IF(K195&lt;=0,0,-ABS(IF('Scenario Inputs (SI)'!$D$5&gt;'Scenario Calculations'!I195,0,IF('Scenario Inputs (SI)'!$D$5='Scenario Calculations'!I195,'Scenario Calculations'!K195*'Scenario Calculations'!$B$8,'Scenario Calculations'!O194*(1+'Scenario Calculations'!F195)))))</f>
        <v>#DIV/0!</v>
      </c>
      <c r="P195" s="359">
        <f ca="1">IF('Scenario Inputs (SI)'!$D$7="No",0,-IF(I195&lt;'Scenario Inputs (SI)'!$D$5,0,IF('Scenario Inputs (SI)'!$D$6&gt;'Scenario Calculations'!I195,INDEX(Inputs!$D$2:$R$30,29,MATCH('Scenario Calculations'!I195,Inputs!$D$2:$R$2,0)),0))*12)</f>
        <v>0</v>
      </c>
      <c r="Q195" s="359" t="e">
        <f t="shared" ca="1" si="62"/>
        <v>#DIV/0!</v>
      </c>
      <c r="S195" s="372">
        <f ca="1">IFERROR(INDEX('Inflation Rates'!$A$16:$H$138,MATCH('TSP Traditional'!$H196,'Inflation Rates'!$A$16:$A$138,0),8)/INDEX('Inflation Rates'!$A$16:$H$138,MATCH('TSP Traditional'!$H196,'Inflation Rates'!$A$16:$A$138,0)-1,8)-1,S194)</f>
        <v>2.0000000000000018E-2</v>
      </c>
      <c r="T195" s="372">
        <f ca="1">IFERROR(INDEX('Inflation Rates'!$A$16:$H$138,MATCH('TSP Traditional'!$H196,'Inflation Rates'!$A$16:$A$138,0),6)/INDEX('Inflation Rates'!$A$16:$H$138,MATCH('TSP Traditional'!$H196,'Inflation Rates'!$A$16:$A$138,0)-1,6)-1,T194)</f>
        <v>2.0999999999999908E-2</v>
      </c>
      <c r="U195" s="362">
        <f t="shared" ca="1" si="84"/>
        <v>2206</v>
      </c>
      <c r="V195" s="362">
        <f t="shared" ca="1" si="84"/>
        <v>306</v>
      </c>
      <c r="W195" s="362">
        <v>187</v>
      </c>
      <c r="X195" s="371" t="e">
        <f t="shared" ca="1" si="70"/>
        <v>#DIV/0!</v>
      </c>
      <c r="Y195" s="359" t="e">
        <f ca="1">IF(V195&lt;'Scenario Inputs (SI)'!$D$5,$B$7*((1+$G195)^(W195-1))*$T$2,0)</f>
        <v>#DIV/0!</v>
      </c>
      <c r="Z195" s="359">
        <v>0</v>
      </c>
      <c r="AA195" s="359" t="e">
        <f t="shared" ca="1" si="59"/>
        <v>#DIV/0!</v>
      </c>
      <c r="AB195" s="359" t="e">
        <f ca="1">IF(X195&lt;=0,0,-ABS(IF('Scenario Inputs (SI)'!$D$5&gt;'Scenario Calculations'!V195,0,IF('Scenario Inputs (SI)'!$D$5='Scenario Calculations'!V195,'Scenario Calculations'!X195*'Scenario Calculations'!$B$8,'Scenario Calculations'!AB194*(1+'Scenario Calculations'!S195)))))</f>
        <v>#DIV/0!</v>
      </c>
      <c r="AC195" s="359" t="e">
        <f t="shared" ca="1" si="60"/>
        <v>#DIV/0!</v>
      </c>
      <c r="AG195" s="372">
        <f>IFERROR(INDEX('Inflation Rates'!$A$16:$H$138,MATCH('IRA Traditional'!$H196,'Inflation Rates'!$A$16:$A$138,0),8)/INDEX('Inflation Rates'!$A$16:$H$138,MATCH('IRA Traditional'!$H196,'Inflation Rates'!$A$16:$A$138,0)-1,8)-1,AG194)</f>
        <v>2.0000000000000018E-2</v>
      </c>
      <c r="AH195" s="372">
        <f>IFERROR(INDEX('Inflation Rates'!$A$16:$H$138,MATCH('IRA Traditional'!$H196,'Inflation Rates'!$A$16:$A$138,0),6)/INDEX('Inflation Rates'!$A$16:$H$138,MATCH('IRA Traditional'!$H196,'Inflation Rates'!$A$16:$A$138,0)-1,6)-1,AH194)</f>
        <v>2.0999999999999908E-2</v>
      </c>
      <c r="AI195" s="362">
        <f t="shared" ca="1" si="85"/>
        <v>2206</v>
      </c>
      <c r="AJ195" s="362">
        <f t="shared" ca="1" si="85"/>
        <v>306</v>
      </c>
      <c r="AK195" s="362">
        <v>187</v>
      </c>
      <c r="AL195" s="371">
        <f t="shared" ca="1" si="72"/>
        <v>0</v>
      </c>
      <c r="AM195" s="359">
        <f ca="1">IF(AJ195&lt;'Scenario Inputs (SI)'!$D$5,$AH$2,0)</f>
        <v>0</v>
      </c>
      <c r="AN195" s="359">
        <v>0</v>
      </c>
      <c r="AO195" s="359">
        <f t="shared" ca="1" si="61"/>
        <v>0</v>
      </c>
      <c r="AP195" s="359">
        <f ca="1">IF(AL195&lt;=0,0,IF(AJ195&lt;60,0,IF(AJ195=60,IF('Scenario Inputs (SI)'!$D$5&lt;=60,-AL195*$AH$7,0),IF(AJ195&lt;'Scenario Inputs (SI)'!$D$5,0,IF(AJ195='Scenario Inputs (SI)'!$D$5,-$AH$7*'Scenario Calculations'!AL195,AP194*(1+AG195))))))</f>
        <v>0</v>
      </c>
      <c r="AQ195" s="359">
        <f t="shared" ca="1" si="63"/>
        <v>0</v>
      </c>
      <c r="AU195" s="372">
        <f ca="1">IFERROR(INDEX('Inflation Rates'!$A$16:$H$138,MATCH('IRA Roth'!$H195,'Inflation Rates'!$A$16:$A$138,0),8)/INDEX('Inflation Rates'!$A$16:$H$138,MATCH('IRA Roth'!$H195,'Inflation Rates'!$A$16:$A$138,0)-1,8)-1,AU194)</f>
        <v>2.0000000000000018E-2</v>
      </c>
      <c r="AV195" s="372">
        <f ca="1">IFERROR(INDEX('Inflation Rates'!$A$16:$H$138,MATCH('IRA Roth'!$H195,'Inflation Rates'!$A$16:$A$138,0),6)/INDEX('Inflation Rates'!$A$16:$H$138,MATCH('IRA Roth'!$H195,'Inflation Rates'!$A$16:$A$138,0)-1,6)-1,AV194)</f>
        <v>2.0999999999999908E-2</v>
      </c>
      <c r="AW195" s="362">
        <f t="shared" ca="1" si="86"/>
        <v>2206</v>
      </c>
      <c r="AX195" s="362">
        <f t="shared" ca="1" si="86"/>
        <v>306</v>
      </c>
      <c r="AY195" s="362">
        <v>187</v>
      </c>
      <c r="AZ195" s="371">
        <f t="shared" ca="1" si="74"/>
        <v>0</v>
      </c>
      <c r="BA195" s="359">
        <f ca="1">IF(AX195&lt;'Scenario Inputs (SI)'!$D$5,$AV$2,0)</f>
        <v>0</v>
      </c>
      <c r="BB195" s="359">
        <f t="shared" ca="1" si="64"/>
        <v>0</v>
      </c>
      <c r="BC195" s="359">
        <f t="shared" ca="1" si="65"/>
        <v>0</v>
      </c>
      <c r="BD195" s="359">
        <f ca="1">IF(AZ195&lt;=0,0,IF(AX195&lt;60,0,IF(AX195=60,IF('Scenario Inputs (SI)'!$D$5&lt;=60,-AZ195*$AV$7,0),IF(AX195&lt;'Scenario Inputs (SI)'!$D$5,0,IF(AX195='Scenario Inputs (SI)'!$D$5,-$AV$7*'Scenario Calculations'!AZ195,BD194*(1+AU195))))))</f>
        <v>0</v>
      </c>
      <c r="BE195" s="359">
        <f t="shared" ca="1" si="66"/>
        <v>0</v>
      </c>
    </row>
    <row r="196" spans="6:57" x14ac:dyDescent="0.35">
      <c r="F196" s="372">
        <f ca="1">IFERROR(INDEX('Inflation Rates'!$A$16:$H$138,MATCH('Scenario Calculations'!$H196,'Inflation Rates'!$A$16:$A$138,0),8)/INDEX('Inflation Rates'!$A$16:$H$138,MATCH('Scenario Calculations'!$H196,'Inflation Rates'!$A$16:$A$138,0)-1,8)-1,F195)</f>
        <v>2.0000000000000018E-2</v>
      </c>
      <c r="G196" s="372">
        <f ca="1">IFERROR(INDEX('Inflation Rates'!$A$16:$H$138,MATCH('Scenario Calculations'!$H196,'Inflation Rates'!$A$16:$A$138,0),6)/INDEX('Inflation Rates'!$A$16:$H$138,MATCH('Scenario Calculations'!$H196,'Inflation Rates'!$A$16:$A$138,0)-1,6)-1,G195)</f>
        <v>2.0999999999999908E-2</v>
      </c>
      <c r="H196" s="362">
        <f t="shared" ca="1" si="83"/>
        <v>2207</v>
      </c>
      <c r="I196" s="362">
        <f t="shared" ca="1" si="83"/>
        <v>307</v>
      </c>
      <c r="J196" s="362">
        <v>188</v>
      </c>
      <c r="K196" s="371" t="e">
        <f t="shared" ca="1" si="68"/>
        <v>#DIV/0!</v>
      </c>
      <c r="L196" s="359" t="e">
        <f ca="1">IF(I196&lt;'Scenario Inputs (SI)'!$D$5,$B$7*((1+$G196)^(J196-1))*$B$2,0)</f>
        <v>#DIV/0!</v>
      </c>
      <c r="M196" s="359" t="e">
        <f ca="1">IF(I196&lt;'Scenario Inputs (SI)'!$D$5,$B$3*$B$7*(1+$G196)^(J196-1),0)</f>
        <v>#DIV/0!</v>
      </c>
      <c r="N196" s="359" t="e">
        <f t="shared" ca="1" si="58"/>
        <v>#DIV/0!</v>
      </c>
      <c r="O196" s="359" t="e">
        <f ca="1">IF(K196&lt;=0,0,-ABS(IF('Scenario Inputs (SI)'!$D$5&gt;'Scenario Calculations'!I196,0,IF('Scenario Inputs (SI)'!$D$5='Scenario Calculations'!I196,'Scenario Calculations'!K196*'Scenario Calculations'!$B$8,'Scenario Calculations'!O195*(1+'Scenario Calculations'!F196)))))</f>
        <v>#DIV/0!</v>
      </c>
      <c r="P196" s="359">
        <f ca="1">IF('Scenario Inputs (SI)'!$D$7="No",0,-IF(I196&lt;'Scenario Inputs (SI)'!$D$5,0,IF('Scenario Inputs (SI)'!$D$6&gt;'Scenario Calculations'!I196,INDEX(Inputs!$D$2:$R$30,29,MATCH('Scenario Calculations'!I196,Inputs!$D$2:$R$2,0)),0))*12)</f>
        <v>0</v>
      </c>
      <c r="Q196" s="359" t="e">
        <f t="shared" ca="1" si="62"/>
        <v>#DIV/0!</v>
      </c>
      <c r="S196" s="372">
        <f ca="1">IFERROR(INDEX('Inflation Rates'!$A$16:$H$138,MATCH('TSP Traditional'!$H197,'Inflation Rates'!$A$16:$A$138,0),8)/INDEX('Inflation Rates'!$A$16:$H$138,MATCH('TSP Traditional'!$H197,'Inflation Rates'!$A$16:$A$138,0)-1,8)-1,S195)</f>
        <v>2.0000000000000018E-2</v>
      </c>
      <c r="T196" s="372">
        <f ca="1">IFERROR(INDEX('Inflation Rates'!$A$16:$H$138,MATCH('TSP Traditional'!$H197,'Inflation Rates'!$A$16:$A$138,0),6)/INDEX('Inflation Rates'!$A$16:$H$138,MATCH('TSP Traditional'!$H197,'Inflation Rates'!$A$16:$A$138,0)-1,6)-1,T195)</f>
        <v>2.0999999999999908E-2</v>
      </c>
      <c r="U196" s="362">
        <f t="shared" ca="1" si="84"/>
        <v>2207</v>
      </c>
      <c r="V196" s="362">
        <f t="shared" ca="1" si="84"/>
        <v>307</v>
      </c>
      <c r="W196" s="362">
        <v>188</v>
      </c>
      <c r="X196" s="371" t="e">
        <f t="shared" ca="1" si="70"/>
        <v>#DIV/0!</v>
      </c>
      <c r="Y196" s="359" t="e">
        <f ca="1">IF(V196&lt;'Scenario Inputs (SI)'!$D$5,$B$7*((1+$G196)^(W196-1))*$T$2,0)</f>
        <v>#DIV/0!</v>
      </c>
      <c r="Z196" s="359">
        <v>0</v>
      </c>
      <c r="AA196" s="359" t="e">
        <f t="shared" ca="1" si="59"/>
        <v>#DIV/0!</v>
      </c>
      <c r="AB196" s="359" t="e">
        <f ca="1">IF(X196&lt;=0,0,-ABS(IF('Scenario Inputs (SI)'!$D$5&gt;'Scenario Calculations'!V196,0,IF('Scenario Inputs (SI)'!$D$5='Scenario Calculations'!V196,'Scenario Calculations'!X196*'Scenario Calculations'!$B$8,'Scenario Calculations'!AB195*(1+'Scenario Calculations'!S196)))))</f>
        <v>#DIV/0!</v>
      </c>
      <c r="AC196" s="359" t="e">
        <f t="shared" ca="1" si="60"/>
        <v>#DIV/0!</v>
      </c>
      <c r="AG196" s="372">
        <f>IFERROR(INDEX('Inflation Rates'!$A$16:$H$138,MATCH('IRA Traditional'!$H197,'Inflation Rates'!$A$16:$A$138,0),8)/INDEX('Inflation Rates'!$A$16:$H$138,MATCH('IRA Traditional'!$H197,'Inflation Rates'!$A$16:$A$138,0)-1,8)-1,AG195)</f>
        <v>2.0000000000000018E-2</v>
      </c>
      <c r="AH196" s="372">
        <f>IFERROR(INDEX('Inflation Rates'!$A$16:$H$138,MATCH('IRA Traditional'!$H197,'Inflation Rates'!$A$16:$A$138,0),6)/INDEX('Inflation Rates'!$A$16:$H$138,MATCH('IRA Traditional'!$H197,'Inflation Rates'!$A$16:$A$138,0)-1,6)-1,AH195)</f>
        <v>2.0999999999999908E-2</v>
      </c>
      <c r="AI196" s="362">
        <f t="shared" ca="1" si="85"/>
        <v>2207</v>
      </c>
      <c r="AJ196" s="362">
        <f t="shared" ca="1" si="85"/>
        <v>307</v>
      </c>
      <c r="AK196" s="362">
        <v>188</v>
      </c>
      <c r="AL196" s="371">
        <f t="shared" ca="1" si="72"/>
        <v>0</v>
      </c>
      <c r="AM196" s="359">
        <f ca="1">IF(AJ196&lt;'Scenario Inputs (SI)'!$D$5,$AH$2,0)</f>
        <v>0</v>
      </c>
      <c r="AN196" s="359">
        <v>0</v>
      </c>
      <c r="AO196" s="359">
        <f t="shared" ca="1" si="61"/>
        <v>0</v>
      </c>
      <c r="AP196" s="359">
        <f ca="1">IF(AL196&lt;=0,0,IF(AJ196&lt;60,0,IF(AJ196=60,IF('Scenario Inputs (SI)'!$D$5&lt;=60,-AL196*$AH$7,0),IF(AJ196&lt;'Scenario Inputs (SI)'!$D$5,0,IF(AJ196='Scenario Inputs (SI)'!$D$5,-$AH$7*'Scenario Calculations'!AL196,AP195*(1+AG196))))))</f>
        <v>0</v>
      </c>
      <c r="AQ196" s="359">
        <f t="shared" ca="1" si="63"/>
        <v>0</v>
      </c>
      <c r="AU196" s="372">
        <f ca="1">IFERROR(INDEX('Inflation Rates'!$A$16:$H$138,MATCH('IRA Roth'!$H196,'Inflation Rates'!$A$16:$A$138,0),8)/INDEX('Inflation Rates'!$A$16:$H$138,MATCH('IRA Roth'!$H196,'Inflation Rates'!$A$16:$A$138,0)-1,8)-1,AU195)</f>
        <v>2.0000000000000018E-2</v>
      </c>
      <c r="AV196" s="372">
        <f ca="1">IFERROR(INDEX('Inflation Rates'!$A$16:$H$138,MATCH('IRA Roth'!$H196,'Inflation Rates'!$A$16:$A$138,0),6)/INDEX('Inflation Rates'!$A$16:$H$138,MATCH('IRA Roth'!$H196,'Inflation Rates'!$A$16:$A$138,0)-1,6)-1,AV195)</f>
        <v>2.0999999999999908E-2</v>
      </c>
      <c r="AW196" s="362">
        <f t="shared" ca="1" si="86"/>
        <v>2207</v>
      </c>
      <c r="AX196" s="362">
        <f t="shared" ca="1" si="86"/>
        <v>307</v>
      </c>
      <c r="AY196" s="362">
        <v>188</v>
      </c>
      <c r="AZ196" s="371">
        <f t="shared" ca="1" si="74"/>
        <v>0</v>
      </c>
      <c r="BA196" s="359">
        <f ca="1">IF(AX196&lt;'Scenario Inputs (SI)'!$D$5,$AV$2,0)</f>
        <v>0</v>
      </c>
      <c r="BB196" s="359">
        <f t="shared" ca="1" si="64"/>
        <v>0</v>
      </c>
      <c r="BC196" s="359">
        <f t="shared" ca="1" si="65"/>
        <v>0</v>
      </c>
      <c r="BD196" s="359">
        <f ca="1">IF(AZ196&lt;=0,0,IF(AX196&lt;60,0,IF(AX196=60,IF('Scenario Inputs (SI)'!$D$5&lt;=60,-AZ196*$AV$7,0),IF(AX196&lt;'Scenario Inputs (SI)'!$D$5,0,IF(AX196='Scenario Inputs (SI)'!$D$5,-$AV$7*'Scenario Calculations'!AZ196,BD195*(1+AU196))))))</f>
        <v>0</v>
      </c>
      <c r="BE196" s="359">
        <f t="shared" ca="1" si="66"/>
        <v>0</v>
      </c>
    </row>
    <row r="197" spans="6:57" x14ac:dyDescent="0.35">
      <c r="F197" s="372">
        <f ca="1">IFERROR(INDEX('Inflation Rates'!$A$16:$H$138,MATCH('Scenario Calculations'!$H197,'Inflation Rates'!$A$16:$A$138,0),8)/INDEX('Inflation Rates'!$A$16:$H$138,MATCH('Scenario Calculations'!$H197,'Inflation Rates'!$A$16:$A$138,0)-1,8)-1,F196)</f>
        <v>2.0000000000000018E-2</v>
      </c>
      <c r="G197" s="372">
        <f ca="1">IFERROR(INDEX('Inflation Rates'!$A$16:$H$138,MATCH('Scenario Calculations'!$H197,'Inflation Rates'!$A$16:$A$138,0),6)/INDEX('Inflation Rates'!$A$16:$H$138,MATCH('Scenario Calculations'!$H197,'Inflation Rates'!$A$16:$A$138,0)-1,6)-1,G196)</f>
        <v>2.0999999999999908E-2</v>
      </c>
      <c r="H197" s="362">
        <f t="shared" ca="1" si="83"/>
        <v>2208</v>
      </c>
      <c r="I197" s="362">
        <f t="shared" ca="1" si="83"/>
        <v>308</v>
      </c>
      <c r="J197" s="362">
        <v>189</v>
      </c>
      <c r="K197" s="371" t="e">
        <f t="shared" ca="1" si="68"/>
        <v>#DIV/0!</v>
      </c>
      <c r="L197" s="359" t="e">
        <f ca="1">IF(I197&lt;'Scenario Inputs (SI)'!$D$5,$B$7*((1+$G197)^(J197-1))*$B$2,0)</f>
        <v>#DIV/0!</v>
      </c>
      <c r="M197" s="359" t="e">
        <f ca="1">IF(I197&lt;'Scenario Inputs (SI)'!$D$5,$B$3*$B$7*(1+$G197)^(J197-1),0)</f>
        <v>#DIV/0!</v>
      </c>
      <c r="N197" s="359" t="e">
        <f t="shared" ca="1" si="58"/>
        <v>#DIV/0!</v>
      </c>
      <c r="O197" s="359" t="e">
        <f ca="1">IF(K197&lt;=0,0,-ABS(IF('Scenario Inputs (SI)'!$D$5&gt;'Scenario Calculations'!I197,0,IF('Scenario Inputs (SI)'!$D$5='Scenario Calculations'!I197,'Scenario Calculations'!K197*'Scenario Calculations'!$B$8,'Scenario Calculations'!O196*(1+'Scenario Calculations'!F197)))))</f>
        <v>#DIV/0!</v>
      </c>
      <c r="P197" s="359">
        <f ca="1">IF('Scenario Inputs (SI)'!$D$7="No",0,-IF(I197&lt;'Scenario Inputs (SI)'!$D$5,0,IF('Scenario Inputs (SI)'!$D$6&gt;'Scenario Calculations'!I197,INDEX(Inputs!$D$2:$R$30,29,MATCH('Scenario Calculations'!I197,Inputs!$D$2:$R$2,0)),0))*12)</f>
        <v>0</v>
      </c>
      <c r="Q197" s="359" t="e">
        <f t="shared" ca="1" si="62"/>
        <v>#DIV/0!</v>
      </c>
      <c r="S197" s="372">
        <f ca="1">IFERROR(INDEX('Inflation Rates'!$A$16:$H$138,MATCH('TSP Traditional'!$H198,'Inflation Rates'!$A$16:$A$138,0),8)/INDEX('Inflation Rates'!$A$16:$H$138,MATCH('TSP Traditional'!$H198,'Inflation Rates'!$A$16:$A$138,0)-1,8)-1,S196)</f>
        <v>2.0000000000000018E-2</v>
      </c>
      <c r="T197" s="372">
        <f ca="1">IFERROR(INDEX('Inflation Rates'!$A$16:$H$138,MATCH('TSP Traditional'!$H198,'Inflation Rates'!$A$16:$A$138,0),6)/INDEX('Inflation Rates'!$A$16:$H$138,MATCH('TSP Traditional'!$H198,'Inflation Rates'!$A$16:$A$138,0)-1,6)-1,T196)</f>
        <v>2.0999999999999908E-2</v>
      </c>
      <c r="U197" s="362">
        <f t="shared" ca="1" si="84"/>
        <v>2208</v>
      </c>
      <c r="V197" s="362">
        <f t="shared" ca="1" si="84"/>
        <v>308</v>
      </c>
      <c r="W197" s="362">
        <v>189</v>
      </c>
      <c r="X197" s="371" t="e">
        <f t="shared" ca="1" si="70"/>
        <v>#DIV/0!</v>
      </c>
      <c r="Y197" s="359" t="e">
        <f ca="1">IF(V197&lt;'Scenario Inputs (SI)'!$D$5,$B$7*((1+$G197)^(W197-1))*$T$2,0)</f>
        <v>#DIV/0!</v>
      </c>
      <c r="Z197" s="359">
        <v>0</v>
      </c>
      <c r="AA197" s="359" t="e">
        <f t="shared" ca="1" si="59"/>
        <v>#DIV/0!</v>
      </c>
      <c r="AB197" s="359" t="e">
        <f ca="1">IF(X197&lt;=0,0,-ABS(IF('Scenario Inputs (SI)'!$D$5&gt;'Scenario Calculations'!V197,0,IF('Scenario Inputs (SI)'!$D$5='Scenario Calculations'!V197,'Scenario Calculations'!X197*'Scenario Calculations'!$B$8,'Scenario Calculations'!AB196*(1+'Scenario Calculations'!S197)))))</f>
        <v>#DIV/0!</v>
      </c>
      <c r="AC197" s="359" t="e">
        <f t="shared" ca="1" si="60"/>
        <v>#DIV/0!</v>
      </c>
      <c r="AG197" s="372">
        <f>IFERROR(INDEX('Inflation Rates'!$A$16:$H$138,MATCH('IRA Traditional'!$H198,'Inflation Rates'!$A$16:$A$138,0),8)/INDEX('Inflation Rates'!$A$16:$H$138,MATCH('IRA Traditional'!$H198,'Inflation Rates'!$A$16:$A$138,0)-1,8)-1,AG196)</f>
        <v>2.0000000000000018E-2</v>
      </c>
      <c r="AH197" s="372">
        <f>IFERROR(INDEX('Inflation Rates'!$A$16:$H$138,MATCH('IRA Traditional'!$H198,'Inflation Rates'!$A$16:$A$138,0),6)/INDEX('Inflation Rates'!$A$16:$H$138,MATCH('IRA Traditional'!$H198,'Inflation Rates'!$A$16:$A$138,0)-1,6)-1,AH196)</f>
        <v>2.0999999999999908E-2</v>
      </c>
      <c r="AI197" s="362">
        <f t="shared" ca="1" si="85"/>
        <v>2208</v>
      </c>
      <c r="AJ197" s="362">
        <f t="shared" ca="1" si="85"/>
        <v>308</v>
      </c>
      <c r="AK197" s="362">
        <v>189</v>
      </c>
      <c r="AL197" s="371">
        <f t="shared" ca="1" si="72"/>
        <v>0</v>
      </c>
      <c r="AM197" s="359">
        <f ca="1">IF(AJ197&lt;'Scenario Inputs (SI)'!$D$5,$AH$2,0)</f>
        <v>0</v>
      </c>
      <c r="AN197" s="359">
        <v>0</v>
      </c>
      <c r="AO197" s="359">
        <f t="shared" ca="1" si="61"/>
        <v>0</v>
      </c>
      <c r="AP197" s="359">
        <f ca="1">IF(AL197&lt;=0,0,IF(AJ197&lt;60,0,IF(AJ197=60,IF('Scenario Inputs (SI)'!$D$5&lt;=60,-AL197*$AH$7,0),IF(AJ197&lt;'Scenario Inputs (SI)'!$D$5,0,IF(AJ197='Scenario Inputs (SI)'!$D$5,-$AH$7*'Scenario Calculations'!AL197,AP196*(1+AG197))))))</f>
        <v>0</v>
      </c>
      <c r="AQ197" s="359">
        <f t="shared" ca="1" si="63"/>
        <v>0</v>
      </c>
      <c r="AU197" s="372">
        <f ca="1">IFERROR(INDEX('Inflation Rates'!$A$16:$H$138,MATCH('IRA Roth'!$H197,'Inflation Rates'!$A$16:$A$138,0),8)/INDEX('Inflation Rates'!$A$16:$H$138,MATCH('IRA Roth'!$H197,'Inflation Rates'!$A$16:$A$138,0)-1,8)-1,AU196)</f>
        <v>2.0000000000000018E-2</v>
      </c>
      <c r="AV197" s="372">
        <f ca="1">IFERROR(INDEX('Inflation Rates'!$A$16:$H$138,MATCH('IRA Roth'!$H197,'Inflation Rates'!$A$16:$A$138,0),6)/INDEX('Inflation Rates'!$A$16:$H$138,MATCH('IRA Roth'!$H197,'Inflation Rates'!$A$16:$A$138,0)-1,6)-1,AV196)</f>
        <v>2.0999999999999908E-2</v>
      </c>
      <c r="AW197" s="362">
        <f t="shared" ca="1" si="86"/>
        <v>2208</v>
      </c>
      <c r="AX197" s="362">
        <f t="shared" ca="1" si="86"/>
        <v>308</v>
      </c>
      <c r="AY197" s="362">
        <v>189</v>
      </c>
      <c r="AZ197" s="371">
        <f t="shared" ca="1" si="74"/>
        <v>0</v>
      </c>
      <c r="BA197" s="359">
        <f ca="1">IF(AX197&lt;'Scenario Inputs (SI)'!$D$5,$AV$2,0)</f>
        <v>0</v>
      </c>
      <c r="BB197" s="359">
        <f t="shared" ca="1" si="64"/>
        <v>0</v>
      </c>
      <c r="BC197" s="359">
        <f t="shared" ca="1" si="65"/>
        <v>0</v>
      </c>
      <c r="BD197" s="359">
        <f ca="1">IF(AZ197&lt;=0,0,IF(AX197&lt;60,0,IF(AX197=60,IF('Scenario Inputs (SI)'!$D$5&lt;=60,-AZ197*$AV$7,0),IF(AX197&lt;'Scenario Inputs (SI)'!$D$5,0,IF(AX197='Scenario Inputs (SI)'!$D$5,-$AV$7*'Scenario Calculations'!AZ197,BD196*(1+AU197))))))</f>
        <v>0</v>
      </c>
      <c r="BE197" s="359">
        <f t="shared" ca="1" si="66"/>
        <v>0</v>
      </c>
    </row>
    <row r="198" spans="6:57" x14ac:dyDescent="0.35">
      <c r="F198" s="372">
        <f ca="1">IFERROR(INDEX('Inflation Rates'!$A$16:$H$138,MATCH('Scenario Calculations'!$H198,'Inflation Rates'!$A$16:$A$138,0),8)/INDEX('Inflation Rates'!$A$16:$H$138,MATCH('Scenario Calculations'!$H198,'Inflation Rates'!$A$16:$A$138,0)-1,8)-1,F197)</f>
        <v>2.0000000000000018E-2</v>
      </c>
      <c r="G198" s="372">
        <f ca="1">IFERROR(INDEX('Inflation Rates'!$A$16:$H$138,MATCH('Scenario Calculations'!$H198,'Inflation Rates'!$A$16:$A$138,0),6)/INDEX('Inflation Rates'!$A$16:$H$138,MATCH('Scenario Calculations'!$H198,'Inflation Rates'!$A$16:$A$138,0)-1,6)-1,G197)</f>
        <v>2.0999999999999908E-2</v>
      </c>
      <c r="H198" s="362">
        <f t="shared" ca="1" si="83"/>
        <v>2209</v>
      </c>
      <c r="I198" s="362">
        <f t="shared" ca="1" si="83"/>
        <v>309</v>
      </c>
      <c r="J198" s="362">
        <v>190</v>
      </c>
      <c r="K198" s="371" t="e">
        <f t="shared" ca="1" si="68"/>
        <v>#DIV/0!</v>
      </c>
      <c r="L198" s="359" t="e">
        <f ca="1">IF(I198&lt;'Scenario Inputs (SI)'!$D$5,$B$7*((1+$G198)^(J198-1))*$B$2,0)</f>
        <v>#DIV/0!</v>
      </c>
      <c r="M198" s="359" t="e">
        <f ca="1">IF(I198&lt;'Scenario Inputs (SI)'!$D$5,$B$3*$B$7*(1+$G198)^(J198-1),0)</f>
        <v>#DIV/0!</v>
      </c>
      <c r="N198" s="359" t="e">
        <f t="shared" ca="1" si="58"/>
        <v>#DIV/0!</v>
      </c>
      <c r="O198" s="359" t="e">
        <f ca="1">IF(K198&lt;=0,0,-ABS(IF('Scenario Inputs (SI)'!$D$5&gt;'Scenario Calculations'!I198,0,IF('Scenario Inputs (SI)'!$D$5='Scenario Calculations'!I198,'Scenario Calculations'!K198*'Scenario Calculations'!$B$8,'Scenario Calculations'!O197*(1+'Scenario Calculations'!F198)))))</f>
        <v>#DIV/0!</v>
      </c>
      <c r="P198" s="359">
        <f ca="1">IF('Scenario Inputs (SI)'!$D$7="No",0,-IF(I198&lt;'Scenario Inputs (SI)'!$D$5,0,IF('Scenario Inputs (SI)'!$D$6&gt;'Scenario Calculations'!I198,INDEX(Inputs!$D$2:$R$30,29,MATCH('Scenario Calculations'!I198,Inputs!$D$2:$R$2,0)),0))*12)</f>
        <v>0</v>
      </c>
      <c r="Q198" s="359" t="e">
        <f t="shared" ca="1" si="62"/>
        <v>#DIV/0!</v>
      </c>
      <c r="S198" s="372">
        <f ca="1">IFERROR(INDEX('Inflation Rates'!$A$16:$H$138,MATCH('TSP Traditional'!$H199,'Inflation Rates'!$A$16:$A$138,0),8)/INDEX('Inflation Rates'!$A$16:$H$138,MATCH('TSP Traditional'!$H199,'Inflation Rates'!$A$16:$A$138,0)-1,8)-1,S197)</f>
        <v>2.0000000000000018E-2</v>
      </c>
      <c r="T198" s="372">
        <f ca="1">IFERROR(INDEX('Inflation Rates'!$A$16:$H$138,MATCH('TSP Traditional'!$H199,'Inflation Rates'!$A$16:$A$138,0),6)/INDEX('Inflation Rates'!$A$16:$H$138,MATCH('TSP Traditional'!$H199,'Inflation Rates'!$A$16:$A$138,0)-1,6)-1,T197)</f>
        <v>2.0999999999999908E-2</v>
      </c>
      <c r="U198" s="362">
        <f t="shared" ca="1" si="84"/>
        <v>2209</v>
      </c>
      <c r="V198" s="362">
        <f t="shared" ca="1" si="84"/>
        <v>309</v>
      </c>
      <c r="W198" s="362">
        <v>190</v>
      </c>
      <c r="X198" s="371" t="e">
        <f t="shared" ca="1" si="70"/>
        <v>#DIV/0!</v>
      </c>
      <c r="Y198" s="359" t="e">
        <f ca="1">IF(V198&lt;'Scenario Inputs (SI)'!$D$5,$B$7*((1+$G198)^(W198-1))*$T$2,0)</f>
        <v>#DIV/0!</v>
      </c>
      <c r="Z198" s="359">
        <v>0</v>
      </c>
      <c r="AA198" s="359" t="e">
        <f t="shared" ca="1" si="59"/>
        <v>#DIV/0!</v>
      </c>
      <c r="AB198" s="359" t="e">
        <f ca="1">IF(X198&lt;=0,0,-ABS(IF('Scenario Inputs (SI)'!$D$5&gt;'Scenario Calculations'!V198,0,IF('Scenario Inputs (SI)'!$D$5='Scenario Calculations'!V198,'Scenario Calculations'!X198*'Scenario Calculations'!$B$8,'Scenario Calculations'!AB197*(1+'Scenario Calculations'!S198)))))</f>
        <v>#DIV/0!</v>
      </c>
      <c r="AC198" s="359" t="e">
        <f t="shared" ca="1" si="60"/>
        <v>#DIV/0!</v>
      </c>
      <c r="AG198" s="372">
        <f>IFERROR(INDEX('Inflation Rates'!$A$16:$H$138,MATCH('IRA Traditional'!$H199,'Inflation Rates'!$A$16:$A$138,0),8)/INDEX('Inflation Rates'!$A$16:$H$138,MATCH('IRA Traditional'!$H199,'Inflation Rates'!$A$16:$A$138,0)-1,8)-1,AG197)</f>
        <v>2.0000000000000018E-2</v>
      </c>
      <c r="AH198" s="372">
        <f>IFERROR(INDEX('Inflation Rates'!$A$16:$H$138,MATCH('IRA Traditional'!$H199,'Inflation Rates'!$A$16:$A$138,0),6)/INDEX('Inflation Rates'!$A$16:$H$138,MATCH('IRA Traditional'!$H199,'Inflation Rates'!$A$16:$A$138,0)-1,6)-1,AH197)</f>
        <v>2.0999999999999908E-2</v>
      </c>
      <c r="AI198" s="362">
        <f t="shared" ca="1" si="85"/>
        <v>2209</v>
      </c>
      <c r="AJ198" s="362">
        <f t="shared" ca="1" si="85"/>
        <v>309</v>
      </c>
      <c r="AK198" s="362">
        <v>190</v>
      </c>
      <c r="AL198" s="371">
        <f t="shared" ca="1" si="72"/>
        <v>0</v>
      </c>
      <c r="AM198" s="359">
        <f ca="1">IF(AJ198&lt;'Scenario Inputs (SI)'!$D$5,$AH$2,0)</f>
        <v>0</v>
      </c>
      <c r="AN198" s="359">
        <v>0</v>
      </c>
      <c r="AO198" s="359">
        <f t="shared" ca="1" si="61"/>
        <v>0</v>
      </c>
      <c r="AP198" s="359">
        <f ca="1">IF(AL198&lt;=0,0,IF(AJ198&lt;60,0,IF(AJ198=60,IF('Scenario Inputs (SI)'!$D$5&lt;=60,-AL198*$AH$7,0),IF(AJ198&lt;'Scenario Inputs (SI)'!$D$5,0,IF(AJ198='Scenario Inputs (SI)'!$D$5,-$AH$7*'Scenario Calculations'!AL198,AP197*(1+AG198))))))</f>
        <v>0</v>
      </c>
      <c r="AQ198" s="359">
        <f t="shared" ca="1" si="63"/>
        <v>0</v>
      </c>
      <c r="AU198" s="372">
        <f ca="1">IFERROR(INDEX('Inflation Rates'!$A$16:$H$138,MATCH('IRA Roth'!$H198,'Inflation Rates'!$A$16:$A$138,0),8)/INDEX('Inflation Rates'!$A$16:$H$138,MATCH('IRA Roth'!$H198,'Inflation Rates'!$A$16:$A$138,0)-1,8)-1,AU197)</f>
        <v>2.0000000000000018E-2</v>
      </c>
      <c r="AV198" s="372">
        <f ca="1">IFERROR(INDEX('Inflation Rates'!$A$16:$H$138,MATCH('IRA Roth'!$H198,'Inflation Rates'!$A$16:$A$138,0),6)/INDEX('Inflation Rates'!$A$16:$H$138,MATCH('IRA Roth'!$H198,'Inflation Rates'!$A$16:$A$138,0)-1,6)-1,AV197)</f>
        <v>2.0999999999999908E-2</v>
      </c>
      <c r="AW198" s="362">
        <f t="shared" ca="1" si="86"/>
        <v>2209</v>
      </c>
      <c r="AX198" s="362">
        <f t="shared" ca="1" si="86"/>
        <v>309</v>
      </c>
      <c r="AY198" s="362">
        <v>190</v>
      </c>
      <c r="AZ198" s="371">
        <f t="shared" ca="1" si="74"/>
        <v>0</v>
      </c>
      <c r="BA198" s="359">
        <f ca="1">IF(AX198&lt;'Scenario Inputs (SI)'!$D$5,$AV$2,0)</f>
        <v>0</v>
      </c>
      <c r="BB198" s="359">
        <f t="shared" ca="1" si="64"/>
        <v>0</v>
      </c>
      <c r="BC198" s="359">
        <f t="shared" ca="1" si="65"/>
        <v>0</v>
      </c>
      <c r="BD198" s="359">
        <f ca="1">IF(AZ198&lt;=0,0,IF(AX198&lt;60,0,IF(AX198=60,IF('Scenario Inputs (SI)'!$D$5&lt;=60,-AZ198*$AV$7,0),IF(AX198&lt;'Scenario Inputs (SI)'!$D$5,0,IF(AX198='Scenario Inputs (SI)'!$D$5,-$AV$7*'Scenario Calculations'!AZ198,BD197*(1+AU198))))))</f>
        <v>0</v>
      </c>
      <c r="BE198" s="359">
        <f t="shared" ca="1" si="66"/>
        <v>0</v>
      </c>
    </row>
    <row r="199" spans="6:57" x14ac:dyDescent="0.35">
      <c r="F199" s="372">
        <f ca="1">IFERROR(INDEX('Inflation Rates'!$A$16:$H$138,MATCH('Scenario Calculations'!$H199,'Inflation Rates'!$A$16:$A$138,0),8)/INDEX('Inflation Rates'!$A$16:$H$138,MATCH('Scenario Calculations'!$H199,'Inflation Rates'!$A$16:$A$138,0)-1,8)-1,F198)</f>
        <v>2.0000000000000018E-2</v>
      </c>
      <c r="G199" s="372">
        <f ca="1">IFERROR(INDEX('Inflation Rates'!$A$16:$H$138,MATCH('Scenario Calculations'!$H199,'Inflation Rates'!$A$16:$A$138,0),6)/INDEX('Inflation Rates'!$A$16:$H$138,MATCH('Scenario Calculations'!$H199,'Inflation Rates'!$A$16:$A$138,0)-1,6)-1,G198)</f>
        <v>2.0999999999999908E-2</v>
      </c>
      <c r="H199" s="362">
        <f t="shared" ca="1" si="83"/>
        <v>2210</v>
      </c>
      <c r="I199" s="362">
        <f t="shared" ca="1" si="83"/>
        <v>310</v>
      </c>
      <c r="J199" s="362">
        <v>191</v>
      </c>
      <c r="K199" s="371" t="e">
        <f t="shared" ca="1" si="68"/>
        <v>#DIV/0!</v>
      </c>
      <c r="L199" s="359" t="e">
        <f ca="1">IF(I199&lt;'Scenario Inputs (SI)'!$D$5,$B$7*((1+$G199)^(J199-1))*$B$2,0)</f>
        <v>#DIV/0!</v>
      </c>
      <c r="M199" s="359" t="e">
        <f ca="1">IF(I199&lt;'Scenario Inputs (SI)'!$D$5,$B$3*$B$7*(1+$G199)^(J199-1),0)</f>
        <v>#DIV/0!</v>
      </c>
      <c r="N199" s="359" t="e">
        <f t="shared" ca="1" si="58"/>
        <v>#DIV/0!</v>
      </c>
      <c r="O199" s="359" t="e">
        <f ca="1">IF(K199&lt;=0,0,-ABS(IF('Scenario Inputs (SI)'!$D$5&gt;'Scenario Calculations'!I199,0,IF('Scenario Inputs (SI)'!$D$5='Scenario Calculations'!I199,'Scenario Calculations'!K199*'Scenario Calculations'!$B$8,'Scenario Calculations'!O198*(1+'Scenario Calculations'!F199)))))</f>
        <v>#DIV/0!</v>
      </c>
      <c r="P199" s="359">
        <f ca="1">IF('Scenario Inputs (SI)'!$D$7="No",0,-IF(I199&lt;'Scenario Inputs (SI)'!$D$5,0,IF('Scenario Inputs (SI)'!$D$6&gt;'Scenario Calculations'!I199,INDEX(Inputs!$D$2:$R$30,29,MATCH('Scenario Calculations'!I199,Inputs!$D$2:$R$2,0)),0))*12)</f>
        <v>0</v>
      </c>
      <c r="Q199" s="359" t="e">
        <f t="shared" ca="1" si="62"/>
        <v>#DIV/0!</v>
      </c>
      <c r="S199" s="372">
        <f ca="1">IFERROR(INDEX('Inflation Rates'!$A$16:$H$138,MATCH('TSP Traditional'!$H200,'Inflation Rates'!$A$16:$A$138,0),8)/INDEX('Inflation Rates'!$A$16:$H$138,MATCH('TSP Traditional'!$H200,'Inflation Rates'!$A$16:$A$138,0)-1,8)-1,S198)</f>
        <v>2.0000000000000018E-2</v>
      </c>
      <c r="T199" s="372">
        <f ca="1">IFERROR(INDEX('Inflation Rates'!$A$16:$H$138,MATCH('TSP Traditional'!$H200,'Inflation Rates'!$A$16:$A$138,0),6)/INDEX('Inflation Rates'!$A$16:$H$138,MATCH('TSP Traditional'!$H200,'Inflation Rates'!$A$16:$A$138,0)-1,6)-1,T198)</f>
        <v>2.0999999999999908E-2</v>
      </c>
      <c r="U199" s="362">
        <f t="shared" ca="1" si="84"/>
        <v>2210</v>
      </c>
      <c r="V199" s="362">
        <f t="shared" ca="1" si="84"/>
        <v>310</v>
      </c>
      <c r="W199" s="362">
        <v>191</v>
      </c>
      <c r="X199" s="371" t="e">
        <f t="shared" ca="1" si="70"/>
        <v>#DIV/0!</v>
      </c>
      <c r="Y199" s="359" t="e">
        <f ca="1">IF(V199&lt;'Scenario Inputs (SI)'!$D$5,$B$7*((1+$G199)^(W199-1))*$T$2,0)</f>
        <v>#DIV/0!</v>
      </c>
      <c r="Z199" s="359">
        <v>0</v>
      </c>
      <c r="AA199" s="359" t="e">
        <f t="shared" ca="1" si="59"/>
        <v>#DIV/0!</v>
      </c>
      <c r="AB199" s="359" t="e">
        <f ca="1">IF(X199&lt;=0,0,-ABS(IF('Scenario Inputs (SI)'!$D$5&gt;'Scenario Calculations'!V199,0,IF('Scenario Inputs (SI)'!$D$5='Scenario Calculations'!V199,'Scenario Calculations'!X199*'Scenario Calculations'!$B$8,'Scenario Calculations'!AB198*(1+'Scenario Calculations'!S199)))))</f>
        <v>#DIV/0!</v>
      </c>
      <c r="AC199" s="359" t="e">
        <f t="shared" ca="1" si="60"/>
        <v>#DIV/0!</v>
      </c>
      <c r="AG199" s="372">
        <f>IFERROR(INDEX('Inflation Rates'!$A$16:$H$138,MATCH('IRA Traditional'!$H200,'Inflation Rates'!$A$16:$A$138,0),8)/INDEX('Inflation Rates'!$A$16:$H$138,MATCH('IRA Traditional'!$H200,'Inflation Rates'!$A$16:$A$138,0)-1,8)-1,AG198)</f>
        <v>2.0000000000000018E-2</v>
      </c>
      <c r="AH199" s="372">
        <f>IFERROR(INDEX('Inflation Rates'!$A$16:$H$138,MATCH('IRA Traditional'!$H200,'Inflation Rates'!$A$16:$A$138,0),6)/INDEX('Inflation Rates'!$A$16:$H$138,MATCH('IRA Traditional'!$H200,'Inflation Rates'!$A$16:$A$138,0)-1,6)-1,AH198)</f>
        <v>2.0999999999999908E-2</v>
      </c>
      <c r="AI199" s="362">
        <f t="shared" ca="1" si="85"/>
        <v>2210</v>
      </c>
      <c r="AJ199" s="362">
        <f t="shared" ca="1" si="85"/>
        <v>310</v>
      </c>
      <c r="AK199" s="362">
        <v>191</v>
      </c>
      <c r="AL199" s="371">
        <f t="shared" ca="1" si="72"/>
        <v>0</v>
      </c>
      <c r="AM199" s="359">
        <f ca="1">IF(AJ199&lt;'Scenario Inputs (SI)'!$D$5,$AH$2,0)</f>
        <v>0</v>
      </c>
      <c r="AN199" s="359">
        <v>0</v>
      </c>
      <c r="AO199" s="359">
        <f t="shared" ca="1" si="61"/>
        <v>0</v>
      </c>
      <c r="AP199" s="359">
        <f ca="1">IF(AL199&lt;=0,0,IF(AJ199&lt;60,0,IF(AJ199=60,IF('Scenario Inputs (SI)'!$D$5&lt;=60,-AL199*$AH$7,0),IF(AJ199&lt;'Scenario Inputs (SI)'!$D$5,0,IF(AJ199='Scenario Inputs (SI)'!$D$5,-$AH$7*'Scenario Calculations'!AL199,AP198*(1+AG199))))))</f>
        <v>0</v>
      </c>
      <c r="AQ199" s="359">
        <f t="shared" ca="1" si="63"/>
        <v>0</v>
      </c>
      <c r="AU199" s="372">
        <f ca="1">IFERROR(INDEX('Inflation Rates'!$A$16:$H$138,MATCH('IRA Roth'!$H199,'Inflation Rates'!$A$16:$A$138,0),8)/INDEX('Inflation Rates'!$A$16:$H$138,MATCH('IRA Roth'!$H199,'Inflation Rates'!$A$16:$A$138,0)-1,8)-1,AU198)</f>
        <v>2.0000000000000018E-2</v>
      </c>
      <c r="AV199" s="372">
        <f ca="1">IFERROR(INDEX('Inflation Rates'!$A$16:$H$138,MATCH('IRA Roth'!$H199,'Inflation Rates'!$A$16:$A$138,0),6)/INDEX('Inflation Rates'!$A$16:$H$138,MATCH('IRA Roth'!$H199,'Inflation Rates'!$A$16:$A$138,0)-1,6)-1,AV198)</f>
        <v>2.0999999999999908E-2</v>
      </c>
      <c r="AW199" s="362">
        <f t="shared" ca="1" si="86"/>
        <v>2210</v>
      </c>
      <c r="AX199" s="362">
        <f t="shared" ca="1" si="86"/>
        <v>310</v>
      </c>
      <c r="AY199" s="362">
        <v>191</v>
      </c>
      <c r="AZ199" s="371">
        <f t="shared" ca="1" si="74"/>
        <v>0</v>
      </c>
      <c r="BA199" s="359">
        <f ca="1">IF(AX199&lt;'Scenario Inputs (SI)'!$D$5,$AV$2,0)</f>
        <v>0</v>
      </c>
      <c r="BB199" s="359">
        <f t="shared" ca="1" si="64"/>
        <v>0</v>
      </c>
      <c r="BC199" s="359">
        <f t="shared" ca="1" si="65"/>
        <v>0</v>
      </c>
      <c r="BD199" s="359">
        <f ca="1">IF(AZ199&lt;=0,0,IF(AX199&lt;60,0,IF(AX199=60,IF('Scenario Inputs (SI)'!$D$5&lt;=60,-AZ199*$AV$7,0),IF(AX199&lt;'Scenario Inputs (SI)'!$D$5,0,IF(AX199='Scenario Inputs (SI)'!$D$5,-$AV$7*'Scenario Calculations'!AZ199,BD198*(1+AU199))))))</f>
        <v>0</v>
      </c>
      <c r="BE199" s="359">
        <f t="shared" ca="1" si="66"/>
        <v>0</v>
      </c>
    </row>
    <row r="200" spans="6:57" x14ac:dyDescent="0.35">
      <c r="F200" s="372">
        <f ca="1">IFERROR(INDEX('Inflation Rates'!$A$16:$H$138,MATCH('Scenario Calculations'!$H200,'Inflation Rates'!$A$16:$A$138,0),8)/INDEX('Inflation Rates'!$A$16:$H$138,MATCH('Scenario Calculations'!$H200,'Inflation Rates'!$A$16:$A$138,0)-1,8)-1,F199)</f>
        <v>2.0000000000000018E-2</v>
      </c>
      <c r="G200" s="372">
        <f ca="1">IFERROR(INDEX('Inflation Rates'!$A$16:$H$138,MATCH('Scenario Calculations'!$H200,'Inflation Rates'!$A$16:$A$138,0),6)/INDEX('Inflation Rates'!$A$16:$H$138,MATCH('Scenario Calculations'!$H200,'Inflation Rates'!$A$16:$A$138,0)-1,6)-1,G199)</f>
        <v>2.0999999999999908E-2</v>
      </c>
      <c r="H200" s="362">
        <f t="shared" ca="1" si="83"/>
        <v>2211</v>
      </c>
      <c r="I200" s="362">
        <f t="shared" ca="1" si="83"/>
        <v>311</v>
      </c>
      <c r="J200" s="362">
        <v>192</v>
      </c>
      <c r="K200" s="371" t="e">
        <f t="shared" ca="1" si="68"/>
        <v>#DIV/0!</v>
      </c>
      <c r="L200" s="359" t="e">
        <f ca="1">IF(I200&lt;'Scenario Inputs (SI)'!$D$5,$B$7*((1+$G200)^(J200-1))*$B$2,0)</f>
        <v>#DIV/0!</v>
      </c>
      <c r="M200" s="359" t="e">
        <f ca="1">IF(I200&lt;'Scenario Inputs (SI)'!$D$5,$B$3*$B$7*(1+$G200)^(J200-1),0)</f>
        <v>#DIV/0!</v>
      </c>
      <c r="N200" s="359" t="e">
        <f t="shared" ca="1" si="58"/>
        <v>#DIV/0!</v>
      </c>
      <c r="O200" s="359" t="e">
        <f ca="1">IF(K200&lt;=0,0,-ABS(IF('Scenario Inputs (SI)'!$D$5&gt;'Scenario Calculations'!I200,0,IF('Scenario Inputs (SI)'!$D$5='Scenario Calculations'!I200,'Scenario Calculations'!K200*'Scenario Calculations'!$B$8,'Scenario Calculations'!O199*(1+'Scenario Calculations'!F200)))))</f>
        <v>#DIV/0!</v>
      </c>
      <c r="P200" s="359">
        <f ca="1">IF('Scenario Inputs (SI)'!$D$7="No",0,-IF(I200&lt;'Scenario Inputs (SI)'!$D$5,0,IF('Scenario Inputs (SI)'!$D$6&gt;'Scenario Calculations'!I200,INDEX(Inputs!$D$2:$R$30,29,MATCH('Scenario Calculations'!I200,Inputs!$D$2:$R$2,0)),0))*12)</f>
        <v>0</v>
      </c>
      <c r="Q200" s="359" t="e">
        <f t="shared" ca="1" si="62"/>
        <v>#DIV/0!</v>
      </c>
      <c r="S200" s="372">
        <f ca="1">IFERROR(INDEX('Inflation Rates'!$A$16:$H$138,MATCH('TSP Traditional'!$H201,'Inflation Rates'!$A$16:$A$138,0),8)/INDEX('Inflation Rates'!$A$16:$H$138,MATCH('TSP Traditional'!$H201,'Inflation Rates'!$A$16:$A$138,0)-1,8)-1,S199)</f>
        <v>2.0000000000000018E-2</v>
      </c>
      <c r="T200" s="372">
        <f ca="1">IFERROR(INDEX('Inflation Rates'!$A$16:$H$138,MATCH('TSP Traditional'!$H201,'Inflation Rates'!$A$16:$A$138,0),6)/INDEX('Inflation Rates'!$A$16:$H$138,MATCH('TSP Traditional'!$H201,'Inflation Rates'!$A$16:$A$138,0)-1,6)-1,T199)</f>
        <v>2.0999999999999908E-2</v>
      </c>
      <c r="U200" s="362">
        <f t="shared" ca="1" si="84"/>
        <v>2211</v>
      </c>
      <c r="V200" s="362">
        <f t="shared" ca="1" si="84"/>
        <v>311</v>
      </c>
      <c r="W200" s="362">
        <v>192</v>
      </c>
      <c r="X200" s="371" t="e">
        <f t="shared" ca="1" si="70"/>
        <v>#DIV/0!</v>
      </c>
      <c r="Y200" s="359" t="e">
        <f ca="1">IF(V200&lt;'Scenario Inputs (SI)'!$D$5,$B$7*((1+$G200)^(W200-1))*$T$2,0)</f>
        <v>#DIV/0!</v>
      </c>
      <c r="Z200" s="359">
        <v>0</v>
      </c>
      <c r="AA200" s="359" t="e">
        <f t="shared" ca="1" si="59"/>
        <v>#DIV/0!</v>
      </c>
      <c r="AB200" s="359" t="e">
        <f ca="1">IF(X200&lt;=0,0,-ABS(IF('Scenario Inputs (SI)'!$D$5&gt;'Scenario Calculations'!V200,0,IF('Scenario Inputs (SI)'!$D$5='Scenario Calculations'!V200,'Scenario Calculations'!X200*'Scenario Calculations'!$B$8,'Scenario Calculations'!AB199*(1+'Scenario Calculations'!S200)))))</f>
        <v>#DIV/0!</v>
      </c>
      <c r="AC200" s="359" t="e">
        <f t="shared" ca="1" si="60"/>
        <v>#DIV/0!</v>
      </c>
      <c r="AG200" s="372">
        <f>IFERROR(INDEX('Inflation Rates'!$A$16:$H$138,MATCH('IRA Traditional'!$H201,'Inflation Rates'!$A$16:$A$138,0),8)/INDEX('Inflation Rates'!$A$16:$H$138,MATCH('IRA Traditional'!$H201,'Inflation Rates'!$A$16:$A$138,0)-1,8)-1,AG199)</f>
        <v>2.0000000000000018E-2</v>
      </c>
      <c r="AH200" s="372">
        <f>IFERROR(INDEX('Inflation Rates'!$A$16:$H$138,MATCH('IRA Traditional'!$H201,'Inflation Rates'!$A$16:$A$138,0),6)/INDEX('Inflation Rates'!$A$16:$H$138,MATCH('IRA Traditional'!$H201,'Inflation Rates'!$A$16:$A$138,0)-1,6)-1,AH199)</f>
        <v>2.0999999999999908E-2</v>
      </c>
      <c r="AI200" s="362">
        <f t="shared" ca="1" si="85"/>
        <v>2211</v>
      </c>
      <c r="AJ200" s="362">
        <f t="shared" ca="1" si="85"/>
        <v>311</v>
      </c>
      <c r="AK200" s="362">
        <v>192</v>
      </c>
      <c r="AL200" s="371">
        <f t="shared" ca="1" si="72"/>
        <v>0</v>
      </c>
      <c r="AM200" s="359">
        <f ca="1">IF(AJ200&lt;'Scenario Inputs (SI)'!$D$5,$AH$2,0)</f>
        <v>0</v>
      </c>
      <c r="AN200" s="359">
        <v>0</v>
      </c>
      <c r="AO200" s="359">
        <f t="shared" ca="1" si="61"/>
        <v>0</v>
      </c>
      <c r="AP200" s="359">
        <f ca="1">IF(AL200&lt;=0,0,IF(AJ200&lt;60,0,IF(AJ200=60,IF('Scenario Inputs (SI)'!$D$5&lt;=60,-AL200*$AH$7,0),IF(AJ200&lt;'Scenario Inputs (SI)'!$D$5,0,IF(AJ200='Scenario Inputs (SI)'!$D$5,-$AH$7*'Scenario Calculations'!AL200,AP199*(1+AG200))))))</f>
        <v>0</v>
      </c>
      <c r="AQ200" s="359">
        <f t="shared" ca="1" si="63"/>
        <v>0</v>
      </c>
      <c r="AU200" s="372">
        <f ca="1">IFERROR(INDEX('Inflation Rates'!$A$16:$H$138,MATCH('IRA Roth'!$H200,'Inflation Rates'!$A$16:$A$138,0),8)/INDEX('Inflation Rates'!$A$16:$H$138,MATCH('IRA Roth'!$H200,'Inflation Rates'!$A$16:$A$138,0)-1,8)-1,AU199)</f>
        <v>2.0000000000000018E-2</v>
      </c>
      <c r="AV200" s="372">
        <f ca="1">IFERROR(INDEX('Inflation Rates'!$A$16:$H$138,MATCH('IRA Roth'!$H200,'Inflation Rates'!$A$16:$A$138,0),6)/INDEX('Inflation Rates'!$A$16:$H$138,MATCH('IRA Roth'!$H200,'Inflation Rates'!$A$16:$A$138,0)-1,6)-1,AV199)</f>
        <v>2.0999999999999908E-2</v>
      </c>
      <c r="AW200" s="362">
        <f t="shared" ca="1" si="86"/>
        <v>2211</v>
      </c>
      <c r="AX200" s="362">
        <f t="shared" ca="1" si="86"/>
        <v>311</v>
      </c>
      <c r="AY200" s="362">
        <v>192</v>
      </c>
      <c r="AZ200" s="371">
        <f t="shared" ca="1" si="74"/>
        <v>0</v>
      </c>
      <c r="BA200" s="359">
        <f ca="1">IF(AX200&lt;'Scenario Inputs (SI)'!$D$5,$AV$2,0)</f>
        <v>0</v>
      </c>
      <c r="BB200" s="359">
        <f t="shared" ca="1" si="64"/>
        <v>0</v>
      </c>
      <c r="BC200" s="359">
        <f t="shared" ca="1" si="65"/>
        <v>0</v>
      </c>
      <c r="BD200" s="359">
        <f ca="1">IF(AZ200&lt;=0,0,IF(AX200&lt;60,0,IF(AX200=60,IF('Scenario Inputs (SI)'!$D$5&lt;=60,-AZ200*$AV$7,0),IF(AX200&lt;'Scenario Inputs (SI)'!$D$5,0,IF(AX200='Scenario Inputs (SI)'!$D$5,-$AV$7*'Scenario Calculations'!AZ200,BD199*(1+AU200))))))</f>
        <v>0</v>
      </c>
      <c r="BE200" s="359">
        <f t="shared" ca="1" si="66"/>
        <v>0</v>
      </c>
    </row>
    <row r="201" spans="6:57" x14ac:dyDescent="0.35">
      <c r="F201" s="372">
        <f ca="1">IFERROR(INDEX('Inflation Rates'!$A$16:$H$138,MATCH('Scenario Calculations'!$H201,'Inflation Rates'!$A$16:$A$138,0),8)/INDEX('Inflation Rates'!$A$16:$H$138,MATCH('Scenario Calculations'!$H201,'Inflation Rates'!$A$16:$A$138,0)-1,8)-1,F200)</f>
        <v>2.0000000000000018E-2</v>
      </c>
      <c r="G201" s="372">
        <f ca="1">IFERROR(INDEX('Inflation Rates'!$A$16:$H$138,MATCH('Scenario Calculations'!$H201,'Inflation Rates'!$A$16:$A$138,0),6)/INDEX('Inflation Rates'!$A$16:$H$138,MATCH('Scenario Calculations'!$H201,'Inflation Rates'!$A$16:$A$138,0)-1,6)-1,G200)</f>
        <v>2.0999999999999908E-2</v>
      </c>
      <c r="H201" s="362">
        <f t="shared" ca="1" si="83"/>
        <v>2212</v>
      </c>
      <c r="I201" s="362">
        <f t="shared" ca="1" si="83"/>
        <v>312</v>
      </c>
      <c r="J201" s="362">
        <v>193</v>
      </c>
      <c r="K201" s="371" t="e">
        <f t="shared" ca="1" si="68"/>
        <v>#DIV/0!</v>
      </c>
      <c r="L201" s="359" t="e">
        <f ca="1">IF(I201&lt;'Scenario Inputs (SI)'!$D$5,$B$7*((1+$G201)^(J201-1))*$B$2,0)</f>
        <v>#DIV/0!</v>
      </c>
      <c r="M201" s="359" t="e">
        <f ca="1">IF(I201&lt;'Scenario Inputs (SI)'!$D$5,$B$3*$B$7*(1+$G201)^(J201-1),0)</f>
        <v>#DIV/0!</v>
      </c>
      <c r="N201" s="359" t="e">
        <f t="shared" ref="N201:N264" ca="1" si="87">(K201+(L201+M201)*0.5)*$B$6</f>
        <v>#DIV/0!</v>
      </c>
      <c r="O201" s="359" t="e">
        <f ca="1">IF(K201&lt;=0,0,-ABS(IF('Scenario Inputs (SI)'!$D$5&gt;'Scenario Calculations'!I201,0,IF('Scenario Inputs (SI)'!$D$5='Scenario Calculations'!I201,'Scenario Calculations'!K201*'Scenario Calculations'!$B$8,'Scenario Calculations'!O200*(1+'Scenario Calculations'!F201)))))</f>
        <v>#DIV/0!</v>
      </c>
      <c r="P201" s="359">
        <f ca="1">IF('Scenario Inputs (SI)'!$D$7="No",0,-IF(I201&lt;'Scenario Inputs (SI)'!$D$5,0,IF('Scenario Inputs (SI)'!$D$6&gt;'Scenario Calculations'!I201,INDEX(Inputs!$D$2:$R$30,29,MATCH('Scenario Calculations'!I201,Inputs!$D$2:$R$2,0)),0))*12)</f>
        <v>0</v>
      </c>
      <c r="Q201" s="359" t="e">
        <f t="shared" ca="1" si="62"/>
        <v>#DIV/0!</v>
      </c>
      <c r="S201" s="372">
        <f ca="1">IFERROR(INDEX('Inflation Rates'!$A$16:$H$138,MATCH('TSP Traditional'!$H202,'Inflation Rates'!$A$16:$A$138,0),8)/INDEX('Inflation Rates'!$A$16:$H$138,MATCH('TSP Traditional'!$H202,'Inflation Rates'!$A$16:$A$138,0)-1,8)-1,S200)</f>
        <v>2.0000000000000018E-2</v>
      </c>
      <c r="T201" s="372">
        <f ca="1">IFERROR(INDEX('Inflation Rates'!$A$16:$H$138,MATCH('TSP Traditional'!$H202,'Inflation Rates'!$A$16:$A$138,0),6)/INDEX('Inflation Rates'!$A$16:$H$138,MATCH('TSP Traditional'!$H202,'Inflation Rates'!$A$16:$A$138,0)-1,6)-1,T200)</f>
        <v>2.0999999999999908E-2</v>
      </c>
      <c r="U201" s="362">
        <f t="shared" ca="1" si="84"/>
        <v>2212</v>
      </c>
      <c r="V201" s="362">
        <f t="shared" ca="1" si="84"/>
        <v>312</v>
      </c>
      <c r="W201" s="362">
        <v>193</v>
      </c>
      <c r="X201" s="371" t="e">
        <f t="shared" ca="1" si="70"/>
        <v>#DIV/0!</v>
      </c>
      <c r="Y201" s="359" t="e">
        <f ca="1">IF(V201&lt;'Scenario Inputs (SI)'!$D$5,$B$7*((1+$G201)^(W201-1))*$T$2,0)</f>
        <v>#DIV/0!</v>
      </c>
      <c r="Z201" s="359">
        <v>0</v>
      </c>
      <c r="AA201" s="359" t="e">
        <f t="shared" ref="AA201:AA264" ca="1" si="88">(X201+(Y201+Z201)*0.5)*$T$5</f>
        <v>#DIV/0!</v>
      </c>
      <c r="AB201" s="359" t="e">
        <f ca="1">IF(X201&lt;=0,0,-ABS(IF('Scenario Inputs (SI)'!$D$5&gt;'Scenario Calculations'!V201,0,IF('Scenario Inputs (SI)'!$D$5='Scenario Calculations'!V201,'Scenario Calculations'!X201*'Scenario Calculations'!$B$8,'Scenario Calculations'!AB200*(1+'Scenario Calculations'!S201)))))</f>
        <v>#DIV/0!</v>
      </c>
      <c r="AC201" s="359" t="e">
        <f t="shared" ref="AC201:AC264" ca="1" si="89">IF(SUM(X201:AB201)&lt;0,0,SUM(X201:AB201))</f>
        <v>#DIV/0!</v>
      </c>
      <c r="AG201" s="372">
        <f>IFERROR(INDEX('Inflation Rates'!$A$16:$H$138,MATCH('IRA Traditional'!$H202,'Inflation Rates'!$A$16:$A$138,0),8)/INDEX('Inflation Rates'!$A$16:$H$138,MATCH('IRA Traditional'!$H202,'Inflation Rates'!$A$16:$A$138,0)-1,8)-1,AG200)</f>
        <v>2.0000000000000018E-2</v>
      </c>
      <c r="AH201" s="372">
        <f>IFERROR(INDEX('Inflation Rates'!$A$16:$H$138,MATCH('IRA Traditional'!$H202,'Inflation Rates'!$A$16:$A$138,0),6)/INDEX('Inflation Rates'!$A$16:$H$138,MATCH('IRA Traditional'!$H202,'Inflation Rates'!$A$16:$A$138,0)-1,6)-1,AH200)</f>
        <v>2.0999999999999908E-2</v>
      </c>
      <c r="AI201" s="362">
        <f t="shared" ca="1" si="85"/>
        <v>2212</v>
      </c>
      <c r="AJ201" s="362">
        <f t="shared" ca="1" si="85"/>
        <v>312</v>
      </c>
      <c r="AK201" s="362">
        <v>193</v>
      </c>
      <c r="AL201" s="371">
        <f t="shared" ca="1" si="72"/>
        <v>0</v>
      </c>
      <c r="AM201" s="359">
        <f ca="1">IF(AJ201&lt;'Scenario Inputs (SI)'!$D$5,$AH$2,0)</f>
        <v>0</v>
      </c>
      <c r="AN201" s="359">
        <v>0</v>
      </c>
      <c r="AO201" s="359">
        <f t="shared" ref="AO201:AO264" ca="1" si="90">(AL201+(AM201+AN201)*0.5)*$B$6</f>
        <v>0</v>
      </c>
      <c r="AP201" s="359">
        <f ca="1">IF(AL201&lt;=0,0,IF(AJ201&lt;60,0,IF(AJ201=60,IF('Scenario Inputs (SI)'!$D$5&lt;=60,-AL201*$AH$7,0),IF(AJ201&lt;'Scenario Inputs (SI)'!$D$5,0,IF(AJ201='Scenario Inputs (SI)'!$D$5,-$AH$7*'Scenario Calculations'!AL201,AP200*(1+AG201))))))</f>
        <v>0</v>
      </c>
      <c r="AQ201" s="359">
        <f t="shared" ca="1" si="63"/>
        <v>0</v>
      </c>
      <c r="AU201" s="372">
        <f ca="1">IFERROR(INDEX('Inflation Rates'!$A$16:$H$138,MATCH('IRA Roth'!$H201,'Inflation Rates'!$A$16:$A$138,0),8)/INDEX('Inflation Rates'!$A$16:$H$138,MATCH('IRA Roth'!$H201,'Inflation Rates'!$A$16:$A$138,0)-1,8)-1,AU200)</f>
        <v>2.0000000000000018E-2</v>
      </c>
      <c r="AV201" s="372">
        <f ca="1">IFERROR(INDEX('Inflation Rates'!$A$16:$H$138,MATCH('IRA Roth'!$H201,'Inflation Rates'!$A$16:$A$138,0),6)/INDEX('Inflation Rates'!$A$16:$H$138,MATCH('IRA Roth'!$H201,'Inflation Rates'!$A$16:$A$138,0)-1,6)-1,AV200)</f>
        <v>2.0999999999999908E-2</v>
      </c>
      <c r="AW201" s="362">
        <f t="shared" ca="1" si="86"/>
        <v>2212</v>
      </c>
      <c r="AX201" s="362">
        <f t="shared" ca="1" si="86"/>
        <v>312</v>
      </c>
      <c r="AY201" s="362">
        <v>193</v>
      </c>
      <c r="AZ201" s="371">
        <f t="shared" ca="1" si="74"/>
        <v>0</v>
      </c>
      <c r="BA201" s="359">
        <f ca="1">IF(AX201&lt;'Scenario Inputs (SI)'!$D$5,$AV$2,0)</f>
        <v>0</v>
      </c>
      <c r="BB201" s="359">
        <f t="shared" ca="1" si="64"/>
        <v>0</v>
      </c>
      <c r="BC201" s="359">
        <f t="shared" ca="1" si="65"/>
        <v>0</v>
      </c>
      <c r="BD201" s="359">
        <f ca="1">IF(AZ201&lt;=0,0,IF(AX201&lt;60,0,IF(AX201=60,IF('Scenario Inputs (SI)'!$D$5&lt;=60,-AZ201*$AV$7,0),IF(AX201&lt;'Scenario Inputs (SI)'!$D$5,0,IF(AX201='Scenario Inputs (SI)'!$D$5,-$AV$7*'Scenario Calculations'!AZ201,BD200*(1+AU201))))))</f>
        <v>0</v>
      </c>
      <c r="BE201" s="359">
        <f t="shared" ca="1" si="66"/>
        <v>0</v>
      </c>
    </row>
    <row r="202" spans="6:57" x14ac:dyDescent="0.35">
      <c r="F202" s="372">
        <f ca="1">IFERROR(INDEX('Inflation Rates'!$A$16:$H$138,MATCH('Scenario Calculations'!$H202,'Inflation Rates'!$A$16:$A$138,0),8)/INDEX('Inflation Rates'!$A$16:$H$138,MATCH('Scenario Calculations'!$H202,'Inflation Rates'!$A$16:$A$138,0)-1,8)-1,F201)</f>
        <v>2.0000000000000018E-2</v>
      </c>
      <c r="G202" s="372">
        <f ca="1">IFERROR(INDEX('Inflation Rates'!$A$16:$H$138,MATCH('Scenario Calculations'!$H202,'Inflation Rates'!$A$16:$A$138,0),6)/INDEX('Inflation Rates'!$A$16:$H$138,MATCH('Scenario Calculations'!$H202,'Inflation Rates'!$A$16:$A$138,0)-1,6)-1,G201)</f>
        <v>2.0999999999999908E-2</v>
      </c>
      <c r="H202" s="362">
        <f t="shared" ca="1" si="83"/>
        <v>2213</v>
      </c>
      <c r="I202" s="362">
        <f t="shared" ca="1" si="83"/>
        <v>313</v>
      </c>
      <c r="J202" s="362">
        <v>194</v>
      </c>
      <c r="K202" s="371" t="e">
        <f t="shared" ca="1" si="68"/>
        <v>#DIV/0!</v>
      </c>
      <c r="L202" s="359" t="e">
        <f ca="1">IF(I202&lt;'Scenario Inputs (SI)'!$D$5,$B$7*((1+$G202)^(J202-1))*$B$2,0)</f>
        <v>#DIV/0!</v>
      </c>
      <c r="M202" s="359" t="e">
        <f ca="1">IF(I202&lt;'Scenario Inputs (SI)'!$D$5,$B$3*$B$7*(1+$G202)^(J202-1),0)</f>
        <v>#DIV/0!</v>
      </c>
      <c r="N202" s="359" t="e">
        <f t="shared" ca="1" si="87"/>
        <v>#DIV/0!</v>
      </c>
      <c r="O202" s="359" t="e">
        <f ca="1">IF(K202&lt;=0,0,-ABS(IF('Scenario Inputs (SI)'!$D$5&gt;'Scenario Calculations'!I202,0,IF('Scenario Inputs (SI)'!$D$5='Scenario Calculations'!I202,'Scenario Calculations'!K202*'Scenario Calculations'!$B$8,'Scenario Calculations'!O201*(1+'Scenario Calculations'!F202)))))</f>
        <v>#DIV/0!</v>
      </c>
      <c r="P202" s="359">
        <f ca="1">IF('Scenario Inputs (SI)'!$D$7="No",0,-IF(I202&lt;'Scenario Inputs (SI)'!$D$5,0,IF('Scenario Inputs (SI)'!$D$6&gt;'Scenario Calculations'!I202,INDEX(Inputs!$D$2:$R$30,29,MATCH('Scenario Calculations'!I202,Inputs!$D$2:$R$2,0)),0))*12)</f>
        <v>0</v>
      </c>
      <c r="Q202" s="359" t="e">
        <f t="shared" ref="Q202:Q265" ca="1" si="91">IF(SUM(K202:P202)&lt;0,0,SUM(K202:P202))</f>
        <v>#DIV/0!</v>
      </c>
      <c r="S202" s="372">
        <f ca="1">IFERROR(INDEX('Inflation Rates'!$A$16:$H$138,MATCH('TSP Traditional'!$H203,'Inflation Rates'!$A$16:$A$138,0),8)/INDEX('Inflation Rates'!$A$16:$H$138,MATCH('TSP Traditional'!$H203,'Inflation Rates'!$A$16:$A$138,0)-1,8)-1,S201)</f>
        <v>2.0000000000000018E-2</v>
      </c>
      <c r="T202" s="372">
        <f ca="1">IFERROR(INDEX('Inflation Rates'!$A$16:$H$138,MATCH('TSP Traditional'!$H203,'Inflation Rates'!$A$16:$A$138,0),6)/INDEX('Inflation Rates'!$A$16:$H$138,MATCH('TSP Traditional'!$H203,'Inflation Rates'!$A$16:$A$138,0)-1,6)-1,T201)</f>
        <v>2.0999999999999908E-2</v>
      </c>
      <c r="U202" s="362">
        <f t="shared" ca="1" si="84"/>
        <v>2213</v>
      </c>
      <c r="V202" s="362">
        <f t="shared" ca="1" si="84"/>
        <v>313</v>
      </c>
      <c r="W202" s="362">
        <v>194</v>
      </c>
      <c r="X202" s="371" t="e">
        <f t="shared" ca="1" si="70"/>
        <v>#DIV/0!</v>
      </c>
      <c r="Y202" s="359" t="e">
        <f ca="1">IF(V202&lt;'Scenario Inputs (SI)'!$D$5,$B$7*((1+$G202)^(W202-1))*$T$2,0)</f>
        <v>#DIV/0!</v>
      </c>
      <c r="Z202" s="359">
        <v>0</v>
      </c>
      <c r="AA202" s="359" t="e">
        <f t="shared" ca="1" si="88"/>
        <v>#DIV/0!</v>
      </c>
      <c r="AB202" s="359" t="e">
        <f ca="1">IF(X202&lt;=0,0,-ABS(IF('Scenario Inputs (SI)'!$D$5&gt;'Scenario Calculations'!V202,0,IF('Scenario Inputs (SI)'!$D$5='Scenario Calculations'!V202,'Scenario Calculations'!X202*'Scenario Calculations'!$B$8,'Scenario Calculations'!AB201*(1+'Scenario Calculations'!S202)))))</f>
        <v>#DIV/0!</v>
      </c>
      <c r="AC202" s="359" t="e">
        <f t="shared" ca="1" si="89"/>
        <v>#DIV/0!</v>
      </c>
      <c r="AG202" s="372">
        <f>IFERROR(INDEX('Inflation Rates'!$A$16:$H$138,MATCH('IRA Traditional'!$H203,'Inflation Rates'!$A$16:$A$138,0),8)/INDEX('Inflation Rates'!$A$16:$H$138,MATCH('IRA Traditional'!$H203,'Inflation Rates'!$A$16:$A$138,0)-1,8)-1,AG201)</f>
        <v>2.0000000000000018E-2</v>
      </c>
      <c r="AH202" s="372">
        <f>IFERROR(INDEX('Inflation Rates'!$A$16:$H$138,MATCH('IRA Traditional'!$H203,'Inflation Rates'!$A$16:$A$138,0),6)/INDEX('Inflation Rates'!$A$16:$H$138,MATCH('IRA Traditional'!$H203,'Inflation Rates'!$A$16:$A$138,0)-1,6)-1,AH201)</f>
        <v>2.0999999999999908E-2</v>
      </c>
      <c r="AI202" s="362">
        <f t="shared" ca="1" si="85"/>
        <v>2213</v>
      </c>
      <c r="AJ202" s="362">
        <f t="shared" ca="1" si="85"/>
        <v>313</v>
      </c>
      <c r="AK202" s="362">
        <v>194</v>
      </c>
      <c r="AL202" s="371">
        <f t="shared" ca="1" si="72"/>
        <v>0</v>
      </c>
      <c r="AM202" s="359">
        <f ca="1">IF(AJ202&lt;'Scenario Inputs (SI)'!$D$5,$AH$2,0)</f>
        <v>0</v>
      </c>
      <c r="AN202" s="359">
        <v>0</v>
      </c>
      <c r="AO202" s="359">
        <f t="shared" ca="1" si="90"/>
        <v>0</v>
      </c>
      <c r="AP202" s="359">
        <f ca="1">IF(AL202&lt;=0,0,IF(AJ202&lt;60,0,IF(AJ202=60,IF('Scenario Inputs (SI)'!$D$5&lt;=60,-AL202*$AH$7,0),IF(AJ202&lt;'Scenario Inputs (SI)'!$D$5,0,IF(AJ202='Scenario Inputs (SI)'!$D$5,-$AH$7*'Scenario Calculations'!AL202,AP201*(1+AG202))))))</f>
        <v>0</v>
      </c>
      <c r="AQ202" s="359">
        <f t="shared" ref="AQ202:AQ265" ca="1" si="92">IF(SUM(AL202:AP202)&lt;0,0,SUM(AL202:AP202))</f>
        <v>0</v>
      </c>
      <c r="AU202" s="372">
        <f ca="1">IFERROR(INDEX('Inflation Rates'!$A$16:$H$138,MATCH('IRA Roth'!$H202,'Inflation Rates'!$A$16:$A$138,0),8)/INDEX('Inflation Rates'!$A$16:$H$138,MATCH('IRA Roth'!$H202,'Inflation Rates'!$A$16:$A$138,0)-1,8)-1,AU201)</f>
        <v>2.0000000000000018E-2</v>
      </c>
      <c r="AV202" s="372">
        <f ca="1">IFERROR(INDEX('Inflation Rates'!$A$16:$H$138,MATCH('IRA Roth'!$H202,'Inflation Rates'!$A$16:$A$138,0),6)/INDEX('Inflation Rates'!$A$16:$H$138,MATCH('IRA Roth'!$H202,'Inflation Rates'!$A$16:$A$138,0)-1,6)-1,AV201)</f>
        <v>2.0999999999999908E-2</v>
      </c>
      <c r="AW202" s="362">
        <f t="shared" ca="1" si="86"/>
        <v>2213</v>
      </c>
      <c r="AX202" s="362">
        <f t="shared" ca="1" si="86"/>
        <v>313</v>
      </c>
      <c r="AY202" s="362">
        <v>194</v>
      </c>
      <c r="AZ202" s="371">
        <f t="shared" ca="1" si="74"/>
        <v>0</v>
      </c>
      <c r="BA202" s="359">
        <f ca="1">IF(AX202&lt;'Scenario Inputs (SI)'!$D$5,$AV$2,0)</f>
        <v>0</v>
      </c>
      <c r="BB202" s="359">
        <f t="shared" ref="BB202:BB265" ca="1" si="93">IF(AX202&lt;BE$7+1,($B$12+IF($B$3&gt;$B$14,0.04,IF($B$3&gt;$B$13,($B$13+($B$3-$B$13)*0.5),$B$3)))*$B$7*(1+$G202)^(AY202-1),0)</f>
        <v>0</v>
      </c>
      <c r="BC202" s="359">
        <f t="shared" ref="BC202:BC265" ca="1" si="94">(AZ202+(BA202+BB202)*0.5)*$AV$6</f>
        <v>0</v>
      </c>
      <c r="BD202" s="359">
        <f ca="1">IF(AZ202&lt;=0,0,IF(AX202&lt;60,0,IF(AX202=60,IF('Scenario Inputs (SI)'!$D$5&lt;=60,-AZ202*$AV$7,0),IF(AX202&lt;'Scenario Inputs (SI)'!$D$5,0,IF(AX202='Scenario Inputs (SI)'!$D$5,-$AV$7*'Scenario Calculations'!AZ202,BD201*(1+AU202))))))</f>
        <v>0</v>
      </c>
      <c r="BE202" s="359">
        <f t="shared" ref="BE202:BE265" ca="1" si="95">IF(SUM(AZ202:BD202)&lt;0,0,SUM(AZ202:BD202))</f>
        <v>0</v>
      </c>
    </row>
    <row r="203" spans="6:57" x14ac:dyDescent="0.35">
      <c r="F203" s="372">
        <f ca="1">IFERROR(INDEX('Inflation Rates'!$A$16:$H$138,MATCH('Scenario Calculations'!$H203,'Inflation Rates'!$A$16:$A$138,0),8)/INDEX('Inflation Rates'!$A$16:$H$138,MATCH('Scenario Calculations'!$H203,'Inflation Rates'!$A$16:$A$138,0)-1,8)-1,F202)</f>
        <v>2.0000000000000018E-2</v>
      </c>
      <c r="G203" s="372">
        <f ca="1">IFERROR(INDEX('Inflation Rates'!$A$16:$H$138,MATCH('Scenario Calculations'!$H203,'Inflation Rates'!$A$16:$A$138,0),6)/INDEX('Inflation Rates'!$A$16:$H$138,MATCH('Scenario Calculations'!$H203,'Inflation Rates'!$A$16:$A$138,0)-1,6)-1,G202)</f>
        <v>2.0999999999999908E-2</v>
      </c>
      <c r="H203" s="362">
        <f t="shared" ref="H203:I218" ca="1" si="96">H202+1</f>
        <v>2214</v>
      </c>
      <c r="I203" s="362">
        <f t="shared" ca="1" si="96"/>
        <v>314</v>
      </c>
      <c r="J203" s="362">
        <v>195</v>
      </c>
      <c r="K203" s="371" t="e">
        <f t="shared" ref="K203:K266" ca="1" si="97">Q202</f>
        <v>#DIV/0!</v>
      </c>
      <c r="L203" s="359" t="e">
        <f ca="1">IF(I203&lt;'Scenario Inputs (SI)'!$D$5,$B$7*((1+$G203)^(J203-1))*$B$2,0)</f>
        <v>#DIV/0!</v>
      </c>
      <c r="M203" s="359" t="e">
        <f ca="1">IF(I203&lt;'Scenario Inputs (SI)'!$D$5,$B$3*$B$7*(1+$G203)^(J203-1),0)</f>
        <v>#DIV/0!</v>
      </c>
      <c r="N203" s="359" t="e">
        <f t="shared" ca="1" si="87"/>
        <v>#DIV/0!</v>
      </c>
      <c r="O203" s="359" t="e">
        <f ca="1">IF(K203&lt;=0,0,-ABS(IF('Scenario Inputs (SI)'!$D$5&gt;'Scenario Calculations'!I203,0,IF('Scenario Inputs (SI)'!$D$5='Scenario Calculations'!I203,'Scenario Calculations'!K203*'Scenario Calculations'!$B$8,'Scenario Calculations'!O202*(1+'Scenario Calculations'!F203)))))</f>
        <v>#DIV/0!</v>
      </c>
      <c r="P203" s="359">
        <f ca="1">IF('Scenario Inputs (SI)'!$D$7="No",0,-IF(I203&lt;'Scenario Inputs (SI)'!$D$5,0,IF('Scenario Inputs (SI)'!$D$6&gt;'Scenario Calculations'!I203,INDEX(Inputs!$D$2:$R$30,29,MATCH('Scenario Calculations'!I203,Inputs!$D$2:$R$2,0)),0))*12)</f>
        <v>0</v>
      </c>
      <c r="Q203" s="359" t="e">
        <f t="shared" ca="1" si="91"/>
        <v>#DIV/0!</v>
      </c>
      <c r="S203" s="372">
        <f ca="1">IFERROR(INDEX('Inflation Rates'!$A$16:$H$138,MATCH('TSP Traditional'!$H204,'Inflation Rates'!$A$16:$A$138,0),8)/INDEX('Inflation Rates'!$A$16:$H$138,MATCH('TSP Traditional'!$H204,'Inflation Rates'!$A$16:$A$138,0)-1,8)-1,S202)</f>
        <v>2.0000000000000018E-2</v>
      </c>
      <c r="T203" s="372">
        <f ca="1">IFERROR(INDEX('Inflation Rates'!$A$16:$H$138,MATCH('TSP Traditional'!$H204,'Inflation Rates'!$A$16:$A$138,0),6)/INDEX('Inflation Rates'!$A$16:$H$138,MATCH('TSP Traditional'!$H204,'Inflation Rates'!$A$16:$A$138,0)-1,6)-1,T202)</f>
        <v>2.0999999999999908E-2</v>
      </c>
      <c r="U203" s="362">
        <f t="shared" ref="U203:V218" ca="1" si="98">U202+1</f>
        <v>2214</v>
      </c>
      <c r="V203" s="362">
        <f t="shared" ca="1" si="98"/>
        <v>314</v>
      </c>
      <c r="W203" s="362">
        <v>195</v>
      </c>
      <c r="X203" s="371" t="e">
        <f t="shared" ref="X203:X266" ca="1" si="99">AC202</f>
        <v>#DIV/0!</v>
      </c>
      <c r="Y203" s="359" t="e">
        <f ca="1">IF(V203&lt;'Scenario Inputs (SI)'!$D$5,$B$7*((1+$G203)^(W203-1))*$T$2,0)</f>
        <v>#DIV/0!</v>
      </c>
      <c r="Z203" s="359">
        <v>0</v>
      </c>
      <c r="AA203" s="359" t="e">
        <f t="shared" ca="1" si="88"/>
        <v>#DIV/0!</v>
      </c>
      <c r="AB203" s="359" t="e">
        <f ca="1">IF(X203&lt;=0,0,-ABS(IF('Scenario Inputs (SI)'!$D$5&gt;'Scenario Calculations'!V203,0,IF('Scenario Inputs (SI)'!$D$5='Scenario Calculations'!V203,'Scenario Calculations'!X203*'Scenario Calculations'!$B$8,'Scenario Calculations'!AB202*(1+'Scenario Calculations'!S203)))))</f>
        <v>#DIV/0!</v>
      </c>
      <c r="AC203" s="359" t="e">
        <f t="shared" ca="1" si="89"/>
        <v>#DIV/0!</v>
      </c>
      <c r="AG203" s="372">
        <f>IFERROR(INDEX('Inflation Rates'!$A$16:$H$138,MATCH('IRA Traditional'!$H204,'Inflation Rates'!$A$16:$A$138,0),8)/INDEX('Inflation Rates'!$A$16:$H$138,MATCH('IRA Traditional'!$H204,'Inflation Rates'!$A$16:$A$138,0)-1,8)-1,AG202)</f>
        <v>2.0000000000000018E-2</v>
      </c>
      <c r="AH203" s="372">
        <f>IFERROR(INDEX('Inflation Rates'!$A$16:$H$138,MATCH('IRA Traditional'!$H204,'Inflation Rates'!$A$16:$A$138,0),6)/INDEX('Inflation Rates'!$A$16:$H$138,MATCH('IRA Traditional'!$H204,'Inflation Rates'!$A$16:$A$138,0)-1,6)-1,AH202)</f>
        <v>2.0999999999999908E-2</v>
      </c>
      <c r="AI203" s="362">
        <f t="shared" ref="AI203:AJ218" ca="1" si="100">AI202+1</f>
        <v>2214</v>
      </c>
      <c r="AJ203" s="362">
        <f t="shared" ca="1" si="100"/>
        <v>314</v>
      </c>
      <c r="AK203" s="362">
        <v>195</v>
      </c>
      <c r="AL203" s="371">
        <f t="shared" ref="AL203:AL266" ca="1" si="101">AQ202</f>
        <v>0</v>
      </c>
      <c r="AM203" s="359">
        <f ca="1">IF(AJ203&lt;'Scenario Inputs (SI)'!$D$5,$AH$2,0)</f>
        <v>0</v>
      </c>
      <c r="AN203" s="359">
        <v>0</v>
      </c>
      <c r="AO203" s="359">
        <f t="shared" ca="1" si="90"/>
        <v>0</v>
      </c>
      <c r="AP203" s="359">
        <f ca="1">IF(AL203&lt;=0,0,IF(AJ203&lt;60,0,IF(AJ203=60,IF('Scenario Inputs (SI)'!$D$5&lt;=60,-AL203*$AH$7,0),IF(AJ203&lt;'Scenario Inputs (SI)'!$D$5,0,IF(AJ203='Scenario Inputs (SI)'!$D$5,-$AH$7*'Scenario Calculations'!AL203,AP202*(1+AG203))))))</f>
        <v>0</v>
      </c>
      <c r="AQ203" s="359">
        <f t="shared" ca="1" si="92"/>
        <v>0</v>
      </c>
      <c r="AU203" s="372">
        <f ca="1">IFERROR(INDEX('Inflation Rates'!$A$16:$H$138,MATCH('IRA Roth'!$H203,'Inflation Rates'!$A$16:$A$138,0),8)/INDEX('Inflation Rates'!$A$16:$H$138,MATCH('IRA Roth'!$H203,'Inflation Rates'!$A$16:$A$138,0)-1,8)-1,AU202)</f>
        <v>2.0000000000000018E-2</v>
      </c>
      <c r="AV203" s="372">
        <f ca="1">IFERROR(INDEX('Inflation Rates'!$A$16:$H$138,MATCH('IRA Roth'!$H203,'Inflation Rates'!$A$16:$A$138,0),6)/INDEX('Inflation Rates'!$A$16:$H$138,MATCH('IRA Roth'!$H203,'Inflation Rates'!$A$16:$A$138,0)-1,6)-1,AV202)</f>
        <v>2.0999999999999908E-2</v>
      </c>
      <c r="AW203" s="362">
        <f t="shared" ref="AW203:AX218" ca="1" si="102">AW202+1</f>
        <v>2214</v>
      </c>
      <c r="AX203" s="362">
        <f t="shared" ca="1" si="102"/>
        <v>314</v>
      </c>
      <c r="AY203" s="362">
        <v>195</v>
      </c>
      <c r="AZ203" s="371">
        <f t="shared" ref="AZ203:AZ266" ca="1" si="103">BE202</f>
        <v>0</v>
      </c>
      <c r="BA203" s="359">
        <f ca="1">IF(AX203&lt;'Scenario Inputs (SI)'!$D$5,$AV$2,0)</f>
        <v>0</v>
      </c>
      <c r="BB203" s="359">
        <f t="shared" ca="1" si="93"/>
        <v>0</v>
      </c>
      <c r="BC203" s="359">
        <f t="shared" ca="1" si="94"/>
        <v>0</v>
      </c>
      <c r="BD203" s="359">
        <f ca="1">IF(AZ203&lt;=0,0,IF(AX203&lt;60,0,IF(AX203=60,IF('Scenario Inputs (SI)'!$D$5&lt;=60,-AZ203*$AV$7,0),IF(AX203&lt;'Scenario Inputs (SI)'!$D$5,0,IF(AX203='Scenario Inputs (SI)'!$D$5,-$AV$7*'Scenario Calculations'!AZ203,BD202*(1+AU203))))))</f>
        <v>0</v>
      </c>
      <c r="BE203" s="359">
        <f t="shared" ca="1" si="95"/>
        <v>0</v>
      </c>
    </row>
    <row r="204" spans="6:57" x14ac:dyDescent="0.35">
      <c r="F204" s="372">
        <f ca="1">IFERROR(INDEX('Inflation Rates'!$A$16:$H$138,MATCH('Scenario Calculations'!$H204,'Inflation Rates'!$A$16:$A$138,0),8)/INDEX('Inflation Rates'!$A$16:$H$138,MATCH('Scenario Calculations'!$H204,'Inflation Rates'!$A$16:$A$138,0)-1,8)-1,F203)</f>
        <v>2.0000000000000018E-2</v>
      </c>
      <c r="G204" s="372">
        <f ca="1">IFERROR(INDEX('Inflation Rates'!$A$16:$H$138,MATCH('Scenario Calculations'!$H204,'Inflation Rates'!$A$16:$A$138,0),6)/INDEX('Inflation Rates'!$A$16:$H$138,MATCH('Scenario Calculations'!$H204,'Inflation Rates'!$A$16:$A$138,0)-1,6)-1,G203)</f>
        <v>2.0999999999999908E-2</v>
      </c>
      <c r="H204" s="362">
        <f t="shared" ca="1" si="96"/>
        <v>2215</v>
      </c>
      <c r="I204" s="362">
        <f t="shared" ca="1" si="96"/>
        <v>315</v>
      </c>
      <c r="J204" s="362">
        <v>196</v>
      </c>
      <c r="K204" s="371" t="e">
        <f t="shared" ca="1" si="97"/>
        <v>#DIV/0!</v>
      </c>
      <c r="L204" s="359" t="e">
        <f ca="1">IF(I204&lt;'Scenario Inputs (SI)'!$D$5,$B$7*((1+$G204)^(J204-1))*$B$2,0)</f>
        <v>#DIV/0!</v>
      </c>
      <c r="M204" s="359" t="e">
        <f ca="1">IF(I204&lt;'Scenario Inputs (SI)'!$D$5,$B$3*$B$7*(1+$G204)^(J204-1),0)</f>
        <v>#DIV/0!</v>
      </c>
      <c r="N204" s="359" t="e">
        <f t="shared" ca="1" si="87"/>
        <v>#DIV/0!</v>
      </c>
      <c r="O204" s="359" t="e">
        <f ca="1">IF(K204&lt;=0,0,-ABS(IF('Scenario Inputs (SI)'!$D$5&gt;'Scenario Calculations'!I204,0,IF('Scenario Inputs (SI)'!$D$5='Scenario Calculations'!I204,'Scenario Calculations'!K204*'Scenario Calculations'!$B$8,'Scenario Calculations'!O203*(1+'Scenario Calculations'!F204)))))</f>
        <v>#DIV/0!</v>
      </c>
      <c r="P204" s="359">
        <f ca="1">IF('Scenario Inputs (SI)'!$D$7="No",0,-IF(I204&lt;'Scenario Inputs (SI)'!$D$5,0,IF('Scenario Inputs (SI)'!$D$6&gt;'Scenario Calculations'!I204,INDEX(Inputs!$D$2:$R$30,29,MATCH('Scenario Calculations'!I204,Inputs!$D$2:$R$2,0)),0))*12)</f>
        <v>0</v>
      </c>
      <c r="Q204" s="359" t="e">
        <f t="shared" ca="1" si="91"/>
        <v>#DIV/0!</v>
      </c>
      <c r="S204" s="372">
        <f ca="1">IFERROR(INDEX('Inflation Rates'!$A$16:$H$138,MATCH('TSP Traditional'!$H205,'Inflation Rates'!$A$16:$A$138,0),8)/INDEX('Inflation Rates'!$A$16:$H$138,MATCH('TSP Traditional'!$H205,'Inflation Rates'!$A$16:$A$138,0)-1,8)-1,S203)</f>
        <v>2.0000000000000018E-2</v>
      </c>
      <c r="T204" s="372">
        <f ca="1">IFERROR(INDEX('Inflation Rates'!$A$16:$H$138,MATCH('TSP Traditional'!$H205,'Inflation Rates'!$A$16:$A$138,0),6)/INDEX('Inflation Rates'!$A$16:$H$138,MATCH('TSP Traditional'!$H205,'Inflation Rates'!$A$16:$A$138,0)-1,6)-1,T203)</f>
        <v>2.0999999999999908E-2</v>
      </c>
      <c r="U204" s="362">
        <f t="shared" ca="1" si="98"/>
        <v>2215</v>
      </c>
      <c r="V204" s="362">
        <f t="shared" ca="1" si="98"/>
        <v>315</v>
      </c>
      <c r="W204" s="362">
        <v>196</v>
      </c>
      <c r="X204" s="371" t="e">
        <f t="shared" ca="1" si="99"/>
        <v>#DIV/0!</v>
      </c>
      <c r="Y204" s="359" t="e">
        <f ca="1">IF(V204&lt;'Scenario Inputs (SI)'!$D$5,$B$7*((1+$G204)^(W204-1))*$T$2,0)</f>
        <v>#DIV/0!</v>
      </c>
      <c r="Z204" s="359">
        <v>0</v>
      </c>
      <c r="AA204" s="359" t="e">
        <f t="shared" ca="1" si="88"/>
        <v>#DIV/0!</v>
      </c>
      <c r="AB204" s="359" t="e">
        <f ca="1">IF(X204&lt;=0,0,-ABS(IF('Scenario Inputs (SI)'!$D$5&gt;'Scenario Calculations'!V204,0,IF('Scenario Inputs (SI)'!$D$5='Scenario Calculations'!V204,'Scenario Calculations'!X204*'Scenario Calculations'!$B$8,'Scenario Calculations'!AB203*(1+'Scenario Calculations'!S204)))))</f>
        <v>#DIV/0!</v>
      </c>
      <c r="AC204" s="359" t="e">
        <f t="shared" ca="1" si="89"/>
        <v>#DIV/0!</v>
      </c>
      <c r="AG204" s="372">
        <f>IFERROR(INDEX('Inflation Rates'!$A$16:$H$138,MATCH('IRA Traditional'!$H205,'Inflation Rates'!$A$16:$A$138,0),8)/INDEX('Inflation Rates'!$A$16:$H$138,MATCH('IRA Traditional'!$H205,'Inflation Rates'!$A$16:$A$138,0)-1,8)-1,AG203)</f>
        <v>2.0000000000000018E-2</v>
      </c>
      <c r="AH204" s="372">
        <f>IFERROR(INDEX('Inflation Rates'!$A$16:$H$138,MATCH('IRA Traditional'!$H205,'Inflation Rates'!$A$16:$A$138,0),6)/INDEX('Inflation Rates'!$A$16:$H$138,MATCH('IRA Traditional'!$H205,'Inflation Rates'!$A$16:$A$138,0)-1,6)-1,AH203)</f>
        <v>2.0999999999999908E-2</v>
      </c>
      <c r="AI204" s="362">
        <f t="shared" ca="1" si="100"/>
        <v>2215</v>
      </c>
      <c r="AJ204" s="362">
        <f t="shared" ca="1" si="100"/>
        <v>315</v>
      </c>
      <c r="AK204" s="362">
        <v>196</v>
      </c>
      <c r="AL204" s="371">
        <f t="shared" ca="1" si="101"/>
        <v>0</v>
      </c>
      <c r="AM204" s="359">
        <f ca="1">IF(AJ204&lt;'Scenario Inputs (SI)'!$D$5,$AH$2,0)</f>
        <v>0</v>
      </c>
      <c r="AN204" s="359">
        <v>0</v>
      </c>
      <c r="AO204" s="359">
        <f t="shared" ca="1" si="90"/>
        <v>0</v>
      </c>
      <c r="AP204" s="359">
        <f ca="1">IF(AL204&lt;=0,0,IF(AJ204&lt;60,0,IF(AJ204=60,IF('Scenario Inputs (SI)'!$D$5&lt;=60,-AL204*$AH$7,0),IF(AJ204&lt;'Scenario Inputs (SI)'!$D$5,0,IF(AJ204='Scenario Inputs (SI)'!$D$5,-$AH$7*'Scenario Calculations'!AL204,AP203*(1+AG204))))))</f>
        <v>0</v>
      </c>
      <c r="AQ204" s="359">
        <f t="shared" ca="1" si="92"/>
        <v>0</v>
      </c>
      <c r="AU204" s="372">
        <f ca="1">IFERROR(INDEX('Inflation Rates'!$A$16:$H$138,MATCH('IRA Roth'!$H204,'Inflation Rates'!$A$16:$A$138,0),8)/INDEX('Inflation Rates'!$A$16:$H$138,MATCH('IRA Roth'!$H204,'Inflation Rates'!$A$16:$A$138,0)-1,8)-1,AU203)</f>
        <v>2.0000000000000018E-2</v>
      </c>
      <c r="AV204" s="372">
        <f ca="1">IFERROR(INDEX('Inflation Rates'!$A$16:$H$138,MATCH('IRA Roth'!$H204,'Inflation Rates'!$A$16:$A$138,0),6)/INDEX('Inflation Rates'!$A$16:$H$138,MATCH('IRA Roth'!$H204,'Inflation Rates'!$A$16:$A$138,0)-1,6)-1,AV203)</f>
        <v>2.0999999999999908E-2</v>
      </c>
      <c r="AW204" s="362">
        <f t="shared" ca="1" si="102"/>
        <v>2215</v>
      </c>
      <c r="AX204" s="362">
        <f t="shared" ca="1" si="102"/>
        <v>315</v>
      </c>
      <c r="AY204" s="362">
        <v>196</v>
      </c>
      <c r="AZ204" s="371">
        <f t="shared" ca="1" si="103"/>
        <v>0</v>
      </c>
      <c r="BA204" s="359">
        <f ca="1">IF(AX204&lt;'Scenario Inputs (SI)'!$D$5,$AV$2,0)</f>
        <v>0</v>
      </c>
      <c r="BB204" s="359">
        <f t="shared" ca="1" si="93"/>
        <v>0</v>
      </c>
      <c r="BC204" s="359">
        <f t="shared" ca="1" si="94"/>
        <v>0</v>
      </c>
      <c r="BD204" s="359">
        <f ca="1">IF(AZ204&lt;=0,0,IF(AX204&lt;60,0,IF(AX204=60,IF('Scenario Inputs (SI)'!$D$5&lt;=60,-AZ204*$AV$7,0),IF(AX204&lt;'Scenario Inputs (SI)'!$D$5,0,IF(AX204='Scenario Inputs (SI)'!$D$5,-$AV$7*'Scenario Calculations'!AZ204,BD203*(1+AU204))))))</f>
        <v>0</v>
      </c>
      <c r="BE204" s="359">
        <f t="shared" ca="1" si="95"/>
        <v>0</v>
      </c>
    </row>
    <row r="205" spans="6:57" x14ac:dyDescent="0.35">
      <c r="F205" s="372">
        <f ca="1">IFERROR(INDEX('Inflation Rates'!$A$16:$H$138,MATCH('Scenario Calculations'!$H205,'Inflation Rates'!$A$16:$A$138,0),8)/INDEX('Inflation Rates'!$A$16:$H$138,MATCH('Scenario Calculations'!$H205,'Inflation Rates'!$A$16:$A$138,0)-1,8)-1,F204)</f>
        <v>2.0000000000000018E-2</v>
      </c>
      <c r="G205" s="372">
        <f ca="1">IFERROR(INDEX('Inflation Rates'!$A$16:$H$138,MATCH('Scenario Calculations'!$H205,'Inflation Rates'!$A$16:$A$138,0),6)/INDEX('Inflation Rates'!$A$16:$H$138,MATCH('Scenario Calculations'!$H205,'Inflation Rates'!$A$16:$A$138,0)-1,6)-1,G204)</f>
        <v>2.0999999999999908E-2</v>
      </c>
      <c r="H205" s="362">
        <f t="shared" ca="1" si="96"/>
        <v>2216</v>
      </c>
      <c r="I205" s="362">
        <f t="shared" ca="1" si="96"/>
        <v>316</v>
      </c>
      <c r="J205" s="362">
        <v>197</v>
      </c>
      <c r="K205" s="371" t="e">
        <f t="shared" ca="1" si="97"/>
        <v>#DIV/0!</v>
      </c>
      <c r="L205" s="359" t="e">
        <f ca="1">IF(I205&lt;'Scenario Inputs (SI)'!$D$5,$B$7*((1+$G205)^(J205-1))*$B$2,0)</f>
        <v>#DIV/0!</v>
      </c>
      <c r="M205" s="359" t="e">
        <f ca="1">IF(I205&lt;'Scenario Inputs (SI)'!$D$5,$B$3*$B$7*(1+$G205)^(J205-1),0)</f>
        <v>#DIV/0!</v>
      </c>
      <c r="N205" s="359" t="e">
        <f t="shared" ca="1" si="87"/>
        <v>#DIV/0!</v>
      </c>
      <c r="O205" s="359" t="e">
        <f ca="1">IF(K205&lt;=0,0,-ABS(IF('Scenario Inputs (SI)'!$D$5&gt;'Scenario Calculations'!I205,0,IF('Scenario Inputs (SI)'!$D$5='Scenario Calculations'!I205,'Scenario Calculations'!K205*'Scenario Calculations'!$B$8,'Scenario Calculations'!O204*(1+'Scenario Calculations'!F205)))))</f>
        <v>#DIV/0!</v>
      </c>
      <c r="P205" s="359">
        <f ca="1">IF('Scenario Inputs (SI)'!$D$7="No",0,-IF(I205&lt;'Scenario Inputs (SI)'!$D$5,0,IF('Scenario Inputs (SI)'!$D$6&gt;'Scenario Calculations'!I205,INDEX(Inputs!$D$2:$R$30,29,MATCH('Scenario Calculations'!I205,Inputs!$D$2:$R$2,0)),0))*12)</f>
        <v>0</v>
      </c>
      <c r="Q205" s="359" t="e">
        <f t="shared" ca="1" si="91"/>
        <v>#DIV/0!</v>
      </c>
      <c r="S205" s="372">
        <f ca="1">IFERROR(INDEX('Inflation Rates'!$A$16:$H$138,MATCH('TSP Traditional'!$H206,'Inflation Rates'!$A$16:$A$138,0),8)/INDEX('Inflation Rates'!$A$16:$H$138,MATCH('TSP Traditional'!$H206,'Inflation Rates'!$A$16:$A$138,0)-1,8)-1,S204)</f>
        <v>2.0000000000000018E-2</v>
      </c>
      <c r="T205" s="372">
        <f ca="1">IFERROR(INDEX('Inflation Rates'!$A$16:$H$138,MATCH('TSP Traditional'!$H206,'Inflation Rates'!$A$16:$A$138,0),6)/INDEX('Inflation Rates'!$A$16:$H$138,MATCH('TSP Traditional'!$H206,'Inflation Rates'!$A$16:$A$138,0)-1,6)-1,T204)</f>
        <v>2.0999999999999908E-2</v>
      </c>
      <c r="U205" s="362">
        <f t="shared" ca="1" si="98"/>
        <v>2216</v>
      </c>
      <c r="V205" s="362">
        <f t="shared" ca="1" si="98"/>
        <v>316</v>
      </c>
      <c r="W205" s="362">
        <v>197</v>
      </c>
      <c r="X205" s="371" t="e">
        <f t="shared" ca="1" si="99"/>
        <v>#DIV/0!</v>
      </c>
      <c r="Y205" s="359" t="e">
        <f ca="1">IF(V205&lt;'Scenario Inputs (SI)'!$D$5,$B$7*((1+$G205)^(W205-1))*$T$2,0)</f>
        <v>#DIV/0!</v>
      </c>
      <c r="Z205" s="359">
        <v>0</v>
      </c>
      <c r="AA205" s="359" t="e">
        <f t="shared" ca="1" si="88"/>
        <v>#DIV/0!</v>
      </c>
      <c r="AB205" s="359" t="e">
        <f ca="1">IF(X205&lt;=0,0,-ABS(IF('Scenario Inputs (SI)'!$D$5&gt;'Scenario Calculations'!V205,0,IF('Scenario Inputs (SI)'!$D$5='Scenario Calculations'!V205,'Scenario Calculations'!X205*'Scenario Calculations'!$B$8,'Scenario Calculations'!AB204*(1+'Scenario Calculations'!S205)))))</f>
        <v>#DIV/0!</v>
      </c>
      <c r="AC205" s="359" t="e">
        <f t="shared" ca="1" si="89"/>
        <v>#DIV/0!</v>
      </c>
      <c r="AG205" s="372">
        <f>IFERROR(INDEX('Inflation Rates'!$A$16:$H$138,MATCH('IRA Traditional'!$H206,'Inflation Rates'!$A$16:$A$138,0),8)/INDEX('Inflation Rates'!$A$16:$H$138,MATCH('IRA Traditional'!$H206,'Inflation Rates'!$A$16:$A$138,0)-1,8)-1,AG204)</f>
        <v>2.0000000000000018E-2</v>
      </c>
      <c r="AH205" s="372">
        <f>IFERROR(INDEX('Inflation Rates'!$A$16:$H$138,MATCH('IRA Traditional'!$H206,'Inflation Rates'!$A$16:$A$138,0),6)/INDEX('Inflation Rates'!$A$16:$H$138,MATCH('IRA Traditional'!$H206,'Inflation Rates'!$A$16:$A$138,0)-1,6)-1,AH204)</f>
        <v>2.0999999999999908E-2</v>
      </c>
      <c r="AI205" s="362">
        <f t="shared" ca="1" si="100"/>
        <v>2216</v>
      </c>
      <c r="AJ205" s="362">
        <f t="shared" ca="1" si="100"/>
        <v>316</v>
      </c>
      <c r="AK205" s="362">
        <v>197</v>
      </c>
      <c r="AL205" s="371">
        <f t="shared" ca="1" si="101"/>
        <v>0</v>
      </c>
      <c r="AM205" s="359">
        <f ca="1">IF(AJ205&lt;'Scenario Inputs (SI)'!$D$5,$AH$2,0)</f>
        <v>0</v>
      </c>
      <c r="AN205" s="359">
        <v>0</v>
      </c>
      <c r="AO205" s="359">
        <f t="shared" ca="1" si="90"/>
        <v>0</v>
      </c>
      <c r="AP205" s="359">
        <f ca="1">IF(AL205&lt;=0,0,IF(AJ205&lt;60,0,IF(AJ205=60,IF('Scenario Inputs (SI)'!$D$5&lt;=60,-AL205*$AH$7,0),IF(AJ205&lt;'Scenario Inputs (SI)'!$D$5,0,IF(AJ205='Scenario Inputs (SI)'!$D$5,-$AH$7*'Scenario Calculations'!AL205,AP204*(1+AG205))))))</f>
        <v>0</v>
      </c>
      <c r="AQ205" s="359">
        <f t="shared" ca="1" si="92"/>
        <v>0</v>
      </c>
      <c r="AU205" s="372">
        <f ca="1">IFERROR(INDEX('Inflation Rates'!$A$16:$H$138,MATCH('IRA Roth'!$H205,'Inflation Rates'!$A$16:$A$138,0),8)/INDEX('Inflation Rates'!$A$16:$H$138,MATCH('IRA Roth'!$H205,'Inflation Rates'!$A$16:$A$138,0)-1,8)-1,AU204)</f>
        <v>2.0000000000000018E-2</v>
      </c>
      <c r="AV205" s="372">
        <f ca="1">IFERROR(INDEX('Inflation Rates'!$A$16:$H$138,MATCH('IRA Roth'!$H205,'Inflation Rates'!$A$16:$A$138,0),6)/INDEX('Inflation Rates'!$A$16:$H$138,MATCH('IRA Roth'!$H205,'Inflation Rates'!$A$16:$A$138,0)-1,6)-1,AV204)</f>
        <v>2.0999999999999908E-2</v>
      </c>
      <c r="AW205" s="362">
        <f t="shared" ca="1" si="102"/>
        <v>2216</v>
      </c>
      <c r="AX205" s="362">
        <f t="shared" ca="1" si="102"/>
        <v>316</v>
      </c>
      <c r="AY205" s="362">
        <v>197</v>
      </c>
      <c r="AZ205" s="371">
        <f t="shared" ca="1" si="103"/>
        <v>0</v>
      </c>
      <c r="BA205" s="359">
        <f ca="1">IF(AX205&lt;'Scenario Inputs (SI)'!$D$5,$AV$2,0)</f>
        <v>0</v>
      </c>
      <c r="BB205" s="359">
        <f t="shared" ca="1" si="93"/>
        <v>0</v>
      </c>
      <c r="BC205" s="359">
        <f t="shared" ca="1" si="94"/>
        <v>0</v>
      </c>
      <c r="BD205" s="359">
        <f ca="1">IF(AZ205&lt;=0,0,IF(AX205&lt;60,0,IF(AX205=60,IF('Scenario Inputs (SI)'!$D$5&lt;=60,-AZ205*$AV$7,0),IF(AX205&lt;'Scenario Inputs (SI)'!$D$5,0,IF(AX205='Scenario Inputs (SI)'!$D$5,-$AV$7*'Scenario Calculations'!AZ205,BD204*(1+AU205))))))</f>
        <v>0</v>
      </c>
      <c r="BE205" s="359">
        <f t="shared" ca="1" si="95"/>
        <v>0</v>
      </c>
    </row>
    <row r="206" spans="6:57" x14ac:dyDescent="0.35">
      <c r="F206" s="372">
        <f ca="1">IFERROR(INDEX('Inflation Rates'!$A$16:$H$138,MATCH('Scenario Calculations'!$H206,'Inflation Rates'!$A$16:$A$138,0),8)/INDEX('Inflation Rates'!$A$16:$H$138,MATCH('Scenario Calculations'!$H206,'Inflation Rates'!$A$16:$A$138,0)-1,8)-1,F205)</f>
        <v>2.0000000000000018E-2</v>
      </c>
      <c r="G206" s="372">
        <f ca="1">IFERROR(INDEX('Inflation Rates'!$A$16:$H$138,MATCH('Scenario Calculations'!$H206,'Inflation Rates'!$A$16:$A$138,0),6)/INDEX('Inflation Rates'!$A$16:$H$138,MATCH('Scenario Calculations'!$H206,'Inflation Rates'!$A$16:$A$138,0)-1,6)-1,G205)</f>
        <v>2.0999999999999908E-2</v>
      </c>
      <c r="H206" s="362">
        <f t="shared" ca="1" si="96"/>
        <v>2217</v>
      </c>
      <c r="I206" s="362">
        <f t="shared" ca="1" si="96"/>
        <v>317</v>
      </c>
      <c r="J206" s="362">
        <v>198</v>
      </c>
      <c r="K206" s="371" t="e">
        <f t="shared" ca="1" si="97"/>
        <v>#DIV/0!</v>
      </c>
      <c r="L206" s="359" t="e">
        <f ca="1">IF(I206&lt;'Scenario Inputs (SI)'!$D$5,$B$7*((1+$G206)^(J206-1))*$B$2,0)</f>
        <v>#DIV/0!</v>
      </c>
      <c r="M206" s="359" t="e">
        <f ca="1">IF(I206&lt;'Scenario Inputs (SI)'!$D$5,$B$3*$B$7*(1+$G206)^(J206-1),0)</f>
        <v>#DIV/0!</v>
      </c>
      <c r="N206" s="359" t="e">
        <f t="shared" ca="1" si="87"/>
        <v>#DIV/0!</v>
      </c>
      <c r="O206" s="359" t="e">
        <f ca="1">IF(K206&lt;=0,0,-ABS(IF('Scenario Inputs (SI)'!$D$5&gt;'Scenario Calculations'!I206,0,IF('Scenario Inputs (SI)'!$D$5='Scenario Calculations'!I206,'Scenario Calculations'!K206*'Scenario Calculations'!$B$8,'Scenario Calculations'!O205*(1+'Scenario Calculations'!F206)))))</f>
        <v>#DIV/0!</v>
      </c>
      <c r="P206" s="359">
        <f ca="1">IF('Scenario Inputs (SI)'!$D$7="No",0,-IF(I206&lt;'Scenario Inputs (SI)'!$D$5,0,IF('Scenario Inputs (SI)'!$D$6&gt;'Scenario Calculations'!I206,INDEX(Inputs!$D$2:$R$30,29,MATCH('Scenario Calculations'!I206,Inputs!$D$2:$R$2,0)),0))*12)</f>
        <v>0</v>
      </c>
      <c r="Q206" s="359" t="e">
        <f t="shared" ca="1" si="91"/>
        <v>#DIV/0!</v>
      </c>
      <c r="S206" s="372">
        <f ca="1">IFERROR(INDEX('Inflation Rates'!$A$16:$H$138,MATCH('TSP Traditional'!$H207,'Inflation Rates'!$A$16:$A$138,0),8)/INDEX('Inflation Rates'!$A$16:$H$138,MATCH('TSP Traditional'!$H207,'Inflation Rates'!$A$16:$A$138,0)-1,8)-1,S205)</f>
        <v>2.0000000000000018E-2</v>
      </c>
      <c r="T206" s="372">
        <f ca="1">IFERROR(INDEX('Inflation Rates'!$A$16:$H$138,MATCH('TSP Traditional'!$H207,'Inflation Rates'!$A$16:$A$138,0),6)/INDEX('Inflation Rates'!$A$16:$H$138,MATCH('TSP Traditional'!$H207,'Inflation Rates'!$A$16:$A$138,0)-1,6)-1,T205)</f>
        <v>2.0999999999999908E-2</v>
      </c>
      <c r="U206" s="362">
        <f t="shared" ca="1" si="98"/>
        <v>2217</v>
      </c>
      <c r="V206" s="362">
        <f t="shared" ca="1" si="98"/>
        <v>317</v>
      </c>
      <c r="W206" s="362">
        <v>198</v>
      </c>
      <c r="X206" s="371" t="e">
        <f t="shared" ca="1" si="99"/>
        <v>#DIV/0!</v>
      </c>
      <c r="Y206" s="359" t="e">
        <f ca="1">IF(V206&lt;'Scenario Inputs (SI)'!$D$5,$B$7*((1+$G206)^(W206-1))*$T$2,0)</f>
        <v>#DIV/0!</v>
      </c>
      <c r="Z206" s="359">
        <v>0</v>
      </c>
      <c r="AA206" s="359" t="e">
        <f t="shared" ca="1" si="88"/>
        <v>#DIV/0!</v>
      </c>
      <c r="AB206" s="359" t="e">
        <f ca="1">IF(X206&lt;=0,0,-ABS(IF('Scenario Inputs (SI)'!$D$5&gt;'Scenario Calculations'!V206,0,IF('Scenario Inputs (SI)'!$D$5='Scenario Calculations'!V206,'Scenario Calculations'!X206*'Scenario Calculations'!$B$8,'Scenario Calculations'!AB205*(1+'Scenario Calculations'!S206)))))</f>
        <v>#DIV/0!</v>
      </c>
      <c r="AC206" s="359" t="e">
        <f t="shared" ca="1" si="89"/>
        <v>#DIV/0!</v>
      </c>
      <c r="AG206" s="372">
        <f>IFERROR(INDEX('Inflation Rates'!$A$16:$H$138,MATCH('IRA Traditional'!$H207,'Inflation Rates'!$A$16:$A$138,0),8)/INDEX('Inflation Rates'!$A$16:$H$138,MATCH('IRA Traditional'!$H207,'Inflation Rates'!$A$16:$A$138,0)-1,8)-1,AG205)</f>
        <v>2.0000000000000018E-2</v>
      </c>
      <c r="AH206" s="372">
        <f>IFERROR(INDEX('Inflation Rates'!$A$16:$H$138,MATCH('IRA Traditional'!$H207,'Inflation Rates'!$A$16:$A$138,0),6)/INDEX('Inflation Rates'!$A$16:$H$138,MATCH('IRA Traditional'!$H207,'Inflation Rates'!$A$16:$A$138,0)-1,6)-1,AH205)</f>
        <v>2.0999999999999908E-2</v>
      </c>
      <c r="AI206" s="362">
        <f t="shared" ca="1" si="100"/>
        <v>2217</v>
      </c>
      <c r="AJ206" s="362">
        <f t="shared" ca="1" si="100"/>
        <v>317</v>
      </c>
      <c r="AK206" s="362">
        <v>198</v>
      </c>
      <c r="AL206" s="371">
        <f t="shared" ca="1" si="101"/>
        <v>0</v>
      </c>
      <c r="AM206" s="359">
        <f ca="1">IF(AJ206&lt;'Scenario Inputs (SI)'!$D$5,$AH$2,0)</f>
        <v>0</v>
      </c>
      <c r="AN206" s="359">
        <v>0</v>
      </c>
      <c r="AO206" s="359">
        <f t="shared" ca="1" si="90"/>
        <v>0</v>
      </c>
      <c r="AP206" s="359">
        <f ca="1">IF(AL206&lt;=0,0,IF(AJ206&lt;60,0,IF(AJ206=60,IF('Scenario Inputs (SI)'!$D$5&lt;=60,-AL206*$AH$7,0),IF(AJ206&lt;'Scenario Inputs (SI)'!$D$5,0,IF(AJ206='Scenario Inputs (SI)'!$D$5,-$AH$7*'Scenario Calculations'!AL206,AP205*(1+AG206))))))</f>
        <v>0</v>
      </c>
      <c r="AQ206" s="359">
        <f t="shared" ca="1" si="92"/>
        <v>0</v>
      </c>
      <c r="AU206" s="372">
        <f ca="1">IFERROR(INDEX('Inflation Rates'!$A$16:$H$138,MATCH('IRA Roth'!$H206,'Inflation Rates'!$A$16:$A$138,0),8)/INDEX('Inflation Rates'!$A$16:$H$138,MATCH('IRA Roth'!$H206,'Inflation Rates'!$A$16:$A$138,0)-1,8)-1,AU205)</f>
        <v>2.0000000000000018E-2</v>
      </c>
      <c r="AV206" s="372">
        <f ca="1">IFERROR(INDEX('Inflation Rates'!$A$16:$H$138,MATCH('IRA Roth'!$H206,'Inflation Rates'!$A$16:$A$138,0),6)/INDEX('Inflation Rates'!$A$16:$H$138,MATCH('IRA Roth'!$H206,'Inflation Rates'!$A$16:$A$138,0)-1,6)-1,AV205)</f>
        <v>2.0999999999999908E-2</v>
      </c>
      <c r="AW206" s="362">
        <f t="shared" ca="1" si="102"/>
        <v>2217</v>
      </c>
      <c r="AX206" s="362">
        <f t="shared" ca="1" si="102"/>
        <v>317</v>
      </c>
      <c r="AY206" s="362">
        <v>198</v>
      </c>
      <c r="AZ206" s="371">
        <f t="shared" ca="1" si="103"/>
        <v>0</v>
      </c>
      <c r="BA206" s="359">
        <f ca="1">IF(AX206&lt;'Scenario Inputs (SI)'!$D$5,$AV$2,0)</f>
        <v>0</v>
      </c>
      <c r="BB206" s="359">
        <f t="shared" ca="1" si="93"/>
        <v>0</v>
      </c>
      <c r="BC206" s="359">
        <f t="shared" ca="1" si="94"/>
        <v>0</v>
      </c>
      <c r="BD206" s="359">
        <f ca="1">IF(AZ206&lt;=0,0,IF(AX206&lt;60,0,IF(AX206=60,IF('Scenario Inputs (SI)'!$D$5&lt;=60,-AZ206*$AV$7,0),IF(AX206&lt;'Scenario Inputs (SI)'!$D$5,0,IF(AX206='Scenario Inputs (SI)'!$D$5,-$AV$7*'Scenario Calculations'!AZ206,BD205*(1+AU206))))))</f>
        <v>0</v>
      </c>
      <c r="BE206" s="359">
        <f t="shared" ca="1" si="95"/>
        <v>0</v>
      </c>
    </row>
    <row r="207" spans="6:57" x14ac:dyDescent="0.35">
      <c r="F207" s="372">
        <f ca="1">IFERROR(INDEX('Inflation Rates'!$A$16:$H$138,MATCH('Scenario Calculations'!$H207,'Inflation Rates'!$A$16:$A$138,0),8)/INDEX('Inflation Rates'!$A$16:$H$138,MATCH('Scenario Calculations'!$H207,'Inflation Rates'!$A$16:$A$138,0)-1,8)-1,F206)</f>
        <v>2.0000000000000018E-2</v>
      </c>
      <c r="G207" s="372">
        <f ca="1">IFERROR(INDEX('Inflation Rates'!$A$16:$H$138,MATCH('Scenario Calculations'!$H207,'Inflation Rates'!$A$16:$A$138,0),6)/INDEX('Inflation Rates'!$A$16:$H$138,MATCH('Scenario Calculations'!$H207,'Inflation Rates'!$A$16:$A$138,0)-1,6)-1,G206)</f>
        <v>2.0999999999999908E-2</v>
      </c>
      <c r="H207" s="362">
        <f t="shared" ca="1" si="96"/>
        <v>2218</v>
      </c>
      <c r="I207" s="362">
        <f t="shared" ca="1" si="96"/>
        <v>318</v>
      </c>
      <c r="J207" s="362">
        <v>199</v>
      </c>
      <c r="K207" s="371" t="e">
        <f t="shared" ca="1" si="97"/>
        <v>#DIV/0!</v>
      </c>
      <c r="L207" s="359" t="e">
        <f ca="1">IF(I207&lt;'Scenario Inputs (SI)'!$D$5,$B$7*((1+$G207)^(J207-1))*$B$2,0)</f>
        <v>#DIV/0!</v>
      </c>
      <c r="M207" s="359" t="e">
        <f ca="1">IF(I207&lt;'Scenario Inputs (SI)'!$D$5,$B$3*$B$7*(1+$G207)^(J207-1),0)</f>
        <v>#DIV/0!</v>
      </c>
      <c r="N207" s="359" t="e">
        <f t="shared" ca="1" si="87"/>
        <v>#DIV/0!</v>
      </c>
      <c r="O207" s="359" t="e">
        <f ca="1">IF(K207&lt;=0,0,-ABS(IF('Scenario Inputs (SI)'!$D$5&gt;'Scenario Calculations'!I207,0,IF('Scenario Inputs (SI)'!$D$5='Scenario Calculations'!I207,'Scenario Calculations'!K207*'Scenario Calculations'!$B$8,'Scenario Calculations'!O206*(1+'Scenario Calculations'!F207)))))</f>
        <v>#DIV/0!</v>
      </c>
      <c r="P207" s="359">
        <f ca="1">IF('Scenario Inputs (SI)'!$D$7="No",0,-IF(I207&lt;'Scenario Inputs (SI)'!$D$5,0,IF('Scenario Inputs (SI)'!$D$6&gt;'Scenario Calculations'!I207,INDEX(Inputs!$D$2:$R$30,29,MATCH('Scenario Calculations'!I207,Inputs!$D$2:$R$2,0)),0))*12)</f>
        <v>0</v>
      </c>
      <c r="Q207" s="359" t="e">
        <f t="shared" ca="1" si="91"/>
        <v>#DIV/0!</v>
      </c>
      <c r="S207" s="372">
        <f ca="1">IFERROR(INDEX('Inflation Rates'!$A$16:$H$138,MATCH('TSP Traditional'!$H208,'Inflation Rates'!$A$16:$A$138,0),8)/INDEX('Inflation Rates'!$A$16:$H$138,MATCH('TSP Traditional'!$H208,'Inflation Rates'!$A$16:$A$138,0)-1,8)-1,S206)</f>
        <v>2.0000000000000018E-2</v>
      </c>
      <c r="T207" s="372">
        <f ca="1">IFERROR(INDEX('Inflation Rates'!$A$16:$H$138,MATCH('TSP Traditional'!$H208,'Inflation Rates'!$A$16:$A$138,0),6)/INDEX('Inflation Rates'!$A$16:$H$138,MATCH('TSP Traditional'!$H208,'Inflation Rates'!$A$16:$A$138,0)-1,6)-1,T206)</f>
        <v>2.0999999999999908E-2</v>
      </c>
      <c r="U207" s="362">
        <f t="shared" ca="1" si="98"/>
        <v>2218</v>
      </c>
      <c r="V207" s="362">
        <f t="shared" ca="1" si="98"/>
        <v>318</v>
      </c>
      <c r="W207" s="362">
        <v>199</v>
      </c>
      <c r="X207" s="371" t="e">
        <f t="shared" ca="1" si="99"/>
        <v>#DIV/0!</v>
      </c>
      <c r="Y207" s="359" t="e">
        <f ca="1">IF(V207&lt;'Scenario Inputs (SI)'!$D$5,$B$7*((1+$G207)^(W207-1))*$T$2,0)</f>
        <v>#DIV/0!</v>
      </c>
      <c r="Z207" s="359">
        <v>0</v>
      </c>
      <c r="AA207" s="359" t="e">
        <f t="shared" ca="1" si="88"/>
        <v>#DIV/0!</v>
      </c>
      <c r="AB207" s="359" t="e">
        <f ca="1">IF(X207&lt;=0,0,-ABS(IF('Scenario Inputs (SI)'!$D$5&gt;'Scenario Calculations'!V207,0,IF('Scenario Inputs (SI)'!$D$5='Scenario Calculations'!V207,'Scenario Calculations'!X207*'Scenario Calculations'!$B$8,'Scenario Calculations'!AB206*(1+'Scenario Calculations'!S207)))))</f>
        <v>#DIV/0!</v>
      </c>
      <c r="AC207" s="359" t="e">
        <f t="shared" ca="1" si="89"/>
        <v>#DIV/0!</v>
      </c>
      <c r="AG207" s="372">
        <f>IFERROR(INDEX('Inflation Rates'!$A$16:$H$138,MATCH('IRA Traditional'!$H208,'Inflation Rates'!$A$16:$A$138,0),8)/INDEX('Inflation Rates'!$A$16:$H$138,MATCH('IRA Traditional'!$H208,'Inflation Rates'!$A$16:$A$138,0)-1,8)-1,AG206)</f>
        <v>2.0000000000000018E-2</v>
      </c>
      <c r="AH207" s="372">
        <f>IFERROR(INDEX('Inflation Rates'!$A$16:$H$138,MATCH('IRA Traditional'!$H208,'Inflation Rates'!$A$16:$A$138,0),6)/INDEX('Inflation Rates'!$A$16:$H$138,MATCH('IRA Traditional'!$H208,'Inflation Rates'!$A$16:$A$138,0)-1,6)-1,AH206)</f>
        <v>2.0999999999999908E-2</v>
      </c>
      <c r="AI207" s="362">
        <f t="shared" ca="1" si="100"/>
        <v>2218</v>
      </c>
      <c r="AJ207" s="362">
        <f t="shared" ca="1" si="100"/>
        <v>318</v>
      </c>
      <c r="AK207" s="362">
        <v>199</v>
      </c>
      <c r="AL207" s="371">
        <f t="shared" ca="1" si="101"/>
        <v>0</v>
      </c>
      <c r="AM207" s="359">
        <f ca="1">IF(AJ207&lt;'Scenario Inputs (SI)'!$D$5,$AH$2,0)</f>
        <v>0</v>
      </c>
      <c r="AN207" s="359">
        <v>0</v>
      </c>
      <c r="AO207" s="359">
        <f t="shared" ca="1" si="90"/>
        <v>0</v>
      </c>
      <c r="AP207" s="359">
        <f ca="1">IF(AL207&lt;=0,0,IF(AJ207&lt;60,0,IF(AJ207=60,IF('Scenario Inputs (SI)'!$D$5&lt;=60,-AL207*$AH$7,0),IF(AJ207&lt;'Scenario Inputs (SI)'!$D$5,0,IF(AJ207='Scenario Inputs (SI)'!$D$5,-$AH$7*'Scenario Calculations'!AL207,AP206*(1+AG207))))))</f>
        <v>0</v>
      </c>
      <c r="AQ207" s="359">
        <f t="shared" ca="1" si="92"/>
        <v>0</v>
      </c>
      <c r="AU207" s="372">
        <f ca="1">IFERROR(INDEX('Inflation Rates'!$A$16:$H$138,MATCH('IRA Roth'!$H207,'Inflation Rates'!$A$16:$A$138,0),8)/INDEX('Inflation Rates'!$A$16:$H$138,MATCH('IRA Roth'!$H207,'Inflation Rates'!$A$16:$A$138,0)-1,8)-1,AU206)</f>
        <v>2.0000000000000018E-2</v>
      </c>
      <c r="AV207" s="372">
        <f ca="1">IFERROR(INDEX('Inflation Rates'!$A$16:$H$138,MATCH('IRA Roth'!$H207,'Inflation Rates'!$A$16:$A$138,0),6)/INDEX('Inflation Rates'!$A$16:$H$138,MATCH('IRA Roth'!$H207,'Inflation Rates'!$A$16:$A$138,0)-1,6)-1,AV206)</f>
        <v>2.0999999999999908E-2</v>
      </c>
      <c r="AW207" s="362">
        <f t="shared" ca="1" si="102"/>
        <v>2218</v>
      </c>
      <c r="AX207" s="362">
        <f t="shared" ca="1" si="102"/>
        <v>318</v>
      </c>
      <c r="AY207" s="362">
        <v>199</v>
      </c>
      <c r="AZ207" s="371">
        <f t="shared" ca="1" si="103"/>
        <v>0</v>
      </c>
      <c r="BA207" s="359">
        <f ca="1">IF(AX207&lt;'Scenario Inputs (SI)'!$D$5,$AV$2,0)</f>
        <v>0</v>
      </c>
      <c r="BB207" s="359">
        <f t="shared" ca="1" si="93"/>
        <v>0</v>
      </c>
      <c r="BC207" s="359">
        <f t="shared" ca="1" si="94"/>
        <v>0</v>
      </c>
      <c r="BD207" s="359">
        <f ca="1">IF(AZ207&lt;=0,0,IF(AX207&lt;60,0,IF(AX207=60,IF('Scenario Inputs (SI)'!$D$5&lt;=60,-AZ207*$AV$7,0),IF(AX207&lt;'Scenario Inputs (SI)'!$D$5,0,IF(AX207='Scenario Inputs (SI)'!$D$5,-$AV$7*'Scenario Calculations'!AZ207,BD206*(1+AU207))))))</f>
        <v>0</v>
      </c>
      <c r="BE207" s="359">
        <f t="shared" ca="1" si="95"/>
        <v>0</v>
      </c>
    </row>
    <row r="208" spans="6:57" x14ac:dyDescent="0.35">
      <c r="F208" s="372">
        <f ca="1">IFERROR(INDEX('Inflation Rates'!$A$16:$H$138,MATCH('Scenario Calculations'!$H208,'Inflation Rates'!$A$16:$A$138,0),8)/INDEX('Inflation Rates'!$A$16:$H$138,MATCH('Scenario Calculations'!$H208,'Inflation Rates'!$A$16:$A$138,0)-1,8)-1,F207)</f>
        <v>2.0000000000000018E-2</v>
      </c>
      <c r="G208" s="372">
        <f ca="1">IFERROR(INDEX('Inflation Rates'!$A$16:$H$138,MATCH('Scenario Calculations'!$H208,'Inflation Rates'!$A$16:$A$138,0),6)/INDEX('Inflation Rates'!$A$16:$H$138,MATCH('Scenario Calculations'!$H208,'Inflation Rates'!$A$16:$A$138,0)-1,6)-1,G207)</f>
        <v>2.0999999999999908E-2</v>
      </c>
      <c r="H208" s="362">
        <f t="shared" ca="1" si="96"/>
        <v>2219</v>
      </c>
      <c r="I208" s="362">
        <f t="shared" ca="1" si="96"/>
        <v>319</v>
      </c>
      <c r="J208" s="362">
        <v>200</v>
      </c>
      <c r="K208" s="371" t="e">
        <f t="shared" ca="1" si="97"/>
        <v>#DIV/0!</v>
      </c>
      <c r="L208" s="359" t="e">
        <f ca="1">IF(I208&lt;'Scenario Inputs (SI)'!$D$5,$B$7*((1+$G208)^(J208-1))*$B$2,0)</f>
        <v>#DIV/0!</v>
      </c>
      <c r="M208" s="359" t="e">
        <f ca="1">IF(I208&lt;'Scenario Inputs (SI)'!$D$5,$B$3*$B$7*(1+$G208)^(J208-1),0)</f>
        <v>#DIV/0!</v>
      </c>
      <c r="N208" s="359" t="e">
        <f t="shared" ca="1" si="87"/>
        <v>#DIV/0!</v>
      </c>
      <c r="O208" s="359" t="e">
        <f ca="1">IF(K208&lt;=0,0,-ABS(IF('Scenario Inputs (SI)'!$D$5&gt;'Scenario Calculations'!I208,0,IF('Scenario Inputs (SI)'!$D$5='Scenario Calculations'!I208,'Scenario Calculations'!K208*'Scenario Calculations'!$B$8,'Scenario Calculations'!O207*(1+'Scenario Calculations'!F208)))))</f>
        <v>#DIV/0!</v>
      </c>
      <c r="P208" s="359">
        <f ca="1">IF('Scenario Inputs (SI)'!$D$7="No",0,-IF(I208&lt;'Scenario Inputs (SI)'!$D$5,0,IF('Scenario Inputs (SI)'!$D$6&gt;'Scenario Calculations'!I208,INDEX(Inputs!$D$2:$R$30,29,MATCH('Scenario Calculations'!I208,Inputs!$D$2:$R$2,0)),0))*12)</f>
        <v>0</v>
      </c>
      <c r="Q208" s="359" t="e">
        <f t="shared" ca="1" si="91"/>
        <v>#DIV/0!</v>
      </c>
      <c r="S208" s="372">
        <f ca="1">IFERROR(INDEX('Inflation Rates'!$A$16:$H$138,MATCH('TSP Traditional'!$H209,'Inflation Rates'!$A$16:$A$138,0),8)/INDEX('Inflation Rates'!$A$16:$H$138,MATCH('TSP Traditional'!$H209,'Inflation Rates'!$A$16:$A$138,0)-1,8)-1,S207)</f>
        <v>2.0000000000000018E-2</v>
      </c>
      <c r="T208" s="372">
        <f ca="1">IFERROR(INDEX('Inflation Rates'!$A$16:$H$138,MATCH('TSP Traditional'!$H209,'Inflation Rates'!$A$16:$A$138,0),6)/INDEX('Inflation Rates'!$A$16:$H$138,MATCH('TSP Traditional'!$H209,'Inflation Rates'!$A$16:$A$138,0)-1,6)-1,T207)</f>
        <v>2.0999999999999908E-2</v>
      </c>
      <c r="U208" s="362">
        <f t="shared" ca="1" si="98"/>
        <v>2219</v>
      </c>
      <c r="V208" s="362">
        <f t="shared" ca="1" si="98"/>
        <v>319</v>
      </c>
      <c r="W208" s="362">
        <v>200</v>
      </c>
      <c r="X208" s="371" t="e">
        <f t="shared" ca="1" si="99"/>
        <v>#DIV/0!</v>
      </c>
      <c r="Y208" s="359" t="e">
        <f ca="1">IF(V208&lt;'Scenario Inputs (SI)'!$D$5,$B$7*((1+$G208)^(W208-1))*$T$2,0)</f>
        <v>#DIV/0!</v>
      </c>
      <c r="Z208" s="359">
        <v>0</v>
      </c>
      <c r="AA208" s="359" t="e">
        <f t="shared" ca="1" si="88"/>
        <v>#DIV/0!</v>
      </c>
      <c r="AB208" s="359" t="e">
        <f ca="1">IF(X208&lt;=0,0,-ABS(IF('Scenario Inputs (SI)'!$D$5&gt;'Scenario Calculations'!V208,0,IF('Scenario Inputs (SI)'!$D$5='Scenario Calculations'!V208,'Scenario Calculations'!X208*'Scenario Calculations'!$B$8,'Scenario Calculations'!AB207*(1+'Scenario Calculations'!S208)))))</f>
        <v>#DIV/0!</v>
      </c>
      <c r="AC208" s="359" t="e">
        <f t="shared" ca="1" si="89"/>
        <v>#DIV/0!</v>
      </c>
      <c r="AG208" s="372">
        <f>IFERROR(INDEX('Inflation Rates'!$A$16:$H$138,MATCH('IRA Traditional'!$H209,'Inflation Rates'!$A$16:$A$138,0),8)/INDEX('Inflation Rates'!$A$16:$H$138,MATCH('IRA Traditional'!$H209,'Inflation Rates'!$A$16:$A$138,0)-1,8)-1,AG207)</f>
        <v>2.0000000000000018E-2</v>
      </c>
      <c r="AH208" s="372">
        <f>IFERROR(INDEX('Inflation Rates'!$A$16:$H$138,MATCH('IRA Traditional'!$H209,'Inflation Rates'!$A$16:$A$138,0),6)/INDEX('Inflation Rates'!$A$16:$H$138,MATCH('IRA Traditional'!$H209,'Inflation Rates'!$A$16:$A$138,0)-1,6)-1,AH207)</f>
        <v>2.0999999999999908E-2</v>
      </c>
      <c r="AI208" s="362">
        <f t="shared" ca="1" si="100"/>
        <v>2219</v>
      </c>
      <c r="AJ208" s="362">
        <f t="shared" ca="1" si="100"/>
        <v>319</v>
      </c>
      <c r="AK208" s="362">
        <v>200</v>
      </c>
      <c r="AL208" s="371">
        <f t="shared" ca="1" si="101"/>
        <v>0</v>
      </c>
      <c r="AM208" s="359">
        <f ca="1">IF(AJ208&lt;'Scenario Inputs (SI)'!$D$5,$AH$2,0)</f>
        <v>0</v>
      </c>
      <c r="AN208" s="359">
        <v>0</v>
      </c>
      <c r="AO208" s="359">
        <f t="shared" ca="1" si="90"/>
        <v>0</v>
      </c>
      <c r="AP208" s="359">
        <f ca="1">IF(AL208&lt;=0,0,IF(AJ208&lt;60,0,IF(AJ208=60,IF('Scenario Inputs (SI)'!$D$5&lt;=60,-AL208*$AH$7,0),IF(AJ208&lt;'Scenario Inputs (SI)'!$D$5,0,IF(AJ208='Scenario Inputs (SI)'!$D$5,-$AH$7*'Scenario Calculations'!AL208,AP207*(1+AG208))))))</f>
        <v>0</v>
      </c>
      <c r="AQ208" s="359">
        <f t="shared" ca="1" si="92"/>
        <v>0</v>
      </c>
      <c r="AU208" s="372">
        <f ca="1">IFERROR(INDEX('Inflation Rates'!$A$16:$H$138,MATCH('IRA Roth'!$H208,'Inflation Rates'!$A$16:$A$138,0),8)/INDEX('Inflation Rates'!$A$16:$H$138,MATCH('IRA Roth'!$H208,'Inflation Rates'!$A$16:$A$138,0)-1,8)-1,AU207)</f>
        <v>2.0000000000000018E-2</v>
      </c>
      <c r="AV208" s="372">
        <f ca="1">IFERROR(INDEX('Inflation Rates'!$A$16:$H$138,MATCH('IRA Roth'!$H208,'Inflation Rates'!$A$16:$A$138,0),6)/INDEX('Inflation Rates'!$A$16:$H$138,MATCH('IRA Roth'!$H208,'Inflation Rates'!$A$16:$A$138,0)-1,6)-1,AV207)</f>
        <v>2.0999999999999908E-2</v>
      </c>
      <c r="AW208" s="362">
        <f t="shared" ca="1" si="102"/>
        <v>2219</v>
      </c>
      <c r="AX208" s="362">
        <f t="shared" ca="1" si="102"/>
        <v>319</v>
      </c>
      <c r="AY208" s="362">
        <v>200</v>
      </c>
      <c r="AZ208" s="371">
        <f t="shared" ca="1" si="103"/>
        <v>0</v>
      </c>
      <c r="BA208" s="359">
        <f ca="1">IF(AX208&lt;'Scenario Inputs (SI)'!$D$5,$AV$2,0)</f>
        <v>0</v>
      </c>
      <c r="BB208" s="359">
        <f t="shared" ca="1" si="93"/>
        <v>0</v>
      </c>
      <c r="BC208" s="359">
        <f t="shared" ca="1" si="94"/>
        <v>0</v>
      </c>
      <c r="BD208" s="359">
        <f ca="1">IF(AZ208&lt;=0,0,IF(AX208&lt;60,0,IF(AX208=60,IF('Scenario Inputs (SI)'!$D$5&lt;=60,-AZ208*$AV$7,0),IF(AX208&lt;'Scenario Inputs (SI)'!$D$5,0,IF(AX208='Scenario Inputs (SI)'!$D$5,-$AV$7*'Scenario Calculations'!AZ208,BD207*(1+AU208))))))</f>
        <v>0</v>
      </c>
      <c r="BE208" s="359">
        <f t="shared" ca="1" si="95"/>
        <v>0</v>
      </c>
    </row>
    <row r="209" spans="6:57" x14ac:dyDescent="0.35">
      <c r="F209" s="372">
        <f ca="1">IFERROR(INDEX('Inflation Rates'!$A$16:$H$138,MATCH('Scenario Calculations'!$H209,'Inflation Rates'!$A$16:$A$138,0),8)/INDEX('Inflation Rates'!$A$16:$H$138,MATCH('Scenario Calculations'!$H209,'Inflation Rates'!$A$16:$A$138,0)-1,8)-1,F208)</f>
        <v>2.0000000000000018E-2</v>
      </c>
      <c r="G209" s="372">
        <f ca="1">IFERROR(INDEX('Inflation Rates'!$A$16:$H$138,MATCH('Scenario Calculations'!$H209,'Inflation Rates'!$A$16:$A$138,0),6)/INDEX('Inflation Rates'!$A$16:$H$138,MATCH('Scenario Calculations'!$H209,'Inflation Rates'!$A$16:$A$138,0)-1,6)-1,G208)</f>
        <v>2.0999999999999908E-2</v>
      </c>
      <c r="H209" s="362">
        <f t="shared" ca="1" si="96"/>
        <v>2220</v>
      </c>
      <c r="I209" s="362">
        <f t="shared" ca="1" si="96"/>
        <v>320</v>
      </c>
      <c r="J209" s="362">
        <v>201</v>
      </c>
      <c r="K209" s="371" t="e">
        <f t="shared" ca="1" si="97"/>
        <v>#DIV/0!</v>
      </c>
      <c r="L209" s="359" t="e">
        <f ca="1">IF(I209&lt;'Scenario Inputs (SI)'!$D$5,$B$7*((1+$G209)^(J209-1))*$B$2,0)</f>
        <v>#DIV/0!</v>
      </c>
      <c r="M209" s="359" t="e">
        <f ca="1">IF(I209&lt;'Scenario Inputs (SI)'!$D$5,$B$3*$B$7*(1+$G209)^(J209-1),0)</f>
        <v>#DIV/0!</v>
      </c>
      <c r="N209" s="359" t="e">
        <f t="shared" ca="1" si="87"/>
        <v>#DIV/0!</v>
      </c>
      <c r="O209" s="359" t="e">
        <f ca="1">IF(K209&lt;=0,0,-ABS(IF('Scenario Inputs (SI)'!$D$5&gt;'Scenario Calculations'!I209,0,IF('Scenario Inputs (SI)'!$D$5='Scenario Calculations'!I209,'Scenario Calculations'!K209*'Scenario Calculations'!$B$8,'Scenario Calculations'!O208*(1+'Scenario Calculations'!F209)))))</f>
        <v>#DIV/0!</v>
      </c>
      <c r="P209" s="359">
        <f ca="1">IF('Scenario Inputs (SI)'!$D$7="No",0,-IF(I209&lt;'Scenario Inputs (SI)'!$D$5,0,IF('Scenario Inputs (SI)'!$D$6&gt;'Scenario Calculations'!I209,INDEX(Inputs!$D$2:$R$30,29,MATCH('Scenario Calculations'!I209,Inputs!$D$2:$R$2,0)),0))*12)</f>
        <v>0</v>
      </c>
      <c r="Q209" s="359" t="e">
        <f t="shared" ca="1" si="91"/>
        <v>#DIV/0!</v>
      </c>
      <c r="S209" s="372">
        <f ca="1">IFERROR(INDEX('Inflation Rates'!$A$16:$H$138,MATCH('TSP Traditional'!$H210,'Inflation Rates'!$A$16:$A$138,0),8)/INDEX('Inflation Rates'!$A$16:$H$138,MATCH('TSP Traditional'!$H210,'Inflation Rates'!$A$16:$A$138,0)-1,8)-1,S208)</f>
        <v>2.0000000000000018E-2</v>
      </c>
      <c r="T209" s="372">
        <f ca="1">IFERROR(INDEX('Inflation Rates'!$A$16:$H$138,MATCH('TSP Traditional'!$H210,'Inflation Rates'!$A$16:$A$138,0),6)/INDEX('Inflation Rates'!$A$16:$H$138,MATCH('TSP Traditional'!$H210,'Inflation Rates'!$A$16:$A$138,0)-1,6)-1,T208)</f>
        <v>2.0999999999999908E-2</v>
      </c>
      <c r="U209" s="362">
        <f t="shared" ca="1" si="98"/>
        <v>2220</v>
      </c>
      <c r="V209" s="362">
        <f t="shared" ca="1" si="98"/>
        <v>320</v>
      </c>
      <c r="W209" s="362">
        <v>201</v>
      </c>
      <c r="X209" s="371" t="e">
        <f t="shared" ca="1" si="99"/>
        <v>#DIV/0!</v>
      </c>
      <c r="Y209" s="359" t="e">
        <f ca="1">IF(V209&lt;'Scenario Inputs (SI)'!$D$5,$B$7*((1+$G209)^(W209-1))*$T$2,0)</f>
        <v>#DIV/0!</v>
      </c>
      <c r="Z209" s="359">
        <v>0</v>
      </c>
      <c r="AA209" s="359" t="e">
        <f t="shared" ca="1" si="88"/>
        <v>#DIV/0!</v>
      </c>
      <c r="AB209" s="359" t="e">
        <f ca="1">IF(X209&lt;=0,0,-ABS(IF('Scenario Inputs (SI)'!$D$5&gt;'Scenario Calculations'!V209,0,IF('Scenario Inputs (SI)'!$D$5='Scenario Calculations'!V209,'Scenario Calculations'!X209*'Scenario Calculations'!$B$8,'Scenario Calculations'!AB208*(1+'Scenario Calculations'!S209)))))</f>
        <v>#DIV/0!</v>
      </c>
      <c r="AC209" s="359" t="e">
        <f t="shared" ca="1" si="89"/>
        <v>#DIV/0!</v>
      </c>
      <c r="AG209" s="372">
        <f>IFERROR(INDEX('Inflation Rates'!$A$16:$H$138,MATCH('IRA Traditional'!$H210,'Inflation Rates'!$A$16:$A$138,0),8)/INDEX('Inflation Rates'!$A$16:$H$138,MATCH('IRA Traditional'!$H210,'Inflation Rates'!$A$16:$A$138,0)-1,8)-1,AG208)</f>
        <v>2.0000000000000018E-2</v>
      </c>
      <c r="AH209" s="372">
        <f>IFERROR(INDEX('Inflation Rates'!$A$16:$H$138,MATCH('IRA Traditional'!$H210,'Inflation Rates'!$A$16:$A$138,0),6)/INDEX('Inflation Rates'!$A$16:$H$138,MATCH('IRA Traditional'!$H210,'Inflation Rates'!$A$16:$A$138,0)-1,6)-1,AH208)</f>
        <v>2.0999999999999908E-2</v>
      </c>
      <c r="AI209" s="362">
        <f t="shared" ca="1" si="100"/>
        <v>2220</v>
      </c>
      <c r="AJ209" s="362">
        <f t="shared" ca="1" si="100"/>
        <v>320</v>
      </c>
      <c r="AK209" s="362">
        <v>201</v>
      </c>
      <c r="AL209" s="371">
        <f t="shared" ca="1" si="101"/>
        <v>0</v>
      </c>
      <c r="AM209" s="359">
        <f ca="1">IF(AJ209&lt;'Scenario Inputs (SI)'!$D$5,$AH$2,0)</f>
        <v>0</v>
      </c>
      <c r="AN209" s="359">
        <v>0</v>
      </c>
      <c r="AO209" s="359">
        <f t="shared" ca="1" si="90"/>
        <v>0</v>
      </c>
      <c r="AP209" s="359">
        <f ca="1">IF(AL209&lt;=0,0,IF(AJ209&lt;60,0,IF(AJ209=60,IF('Scenario Inputs (SI)'!$D$5&lt;=60,-AL209*$AH$7,0),IF(AJ209&lt;'Scenario Inputs (SI)'!$D$5,0,IF(AJ209='Scenario Inputs (SI)'!$D$5,-$AH$7*'Scenario Calculations'!AL209,AP208*(1+AG209))))))</f>
        <v>0</v>
      </c>
      <c r="AQ209" s="359">
        <f t="shared" ca="1" si="92"/>
        <v>0</v>
      </c>
      <c r="AU209" s="372">
        <f ca="1">IFERROR(INDEX('Inflation Rates'!$A$16:$H$138,MATCH('IRA Roth'!$H209,'Inflation Rates'!$A$16:$A$138,0),8)/INDEX('Inflation Rates'!$A$16:$H$138,MATCH('IRA Roth'!$H209,'Inflation Rates'!$A$16:$A$138,0)-1,8)-1,AU208)</f>
        <v>2.0000000000000018E-2</v>
      </c>
      <c r="AV209" s="372">
        <f ca="1">IFERROR(INDEX('Inflation Rates'!$A$16:$H$138,MATCH('IRA Roth'!$H209,'Inflation Rates'!$A$16:$A$138,0),6)/INDEX('Inflation Rates'!$A$16:$H$138,MATCH('IRA Roth'!$H209,'Inflation Rates'!$A$16:$A$138,0)-1,6)-1,AV208)</f>
        <v>2.0999999999999908E-2</v>
      </c>
      <c r="AW209" s="362">
        <f t="shared" ca="1" si="102"/>
        <v>2220</v>
      </c>
      <c r="AX209" s="362">
        <f t="shared" ca="1" si="102"/>
        <v>320</v>
      </c>
      <c r="AY209" s="362">
        <v>201</v>
      </c>
      <c r="AZ209" s="371">
        <f t="shared" ca="1" si="103"/>
        <v>0</v>
      </c>
      <c r="BA209" s="359">
        <f ca="1">IF(AX209&lt;'Scenario Inputs (SI)'!$D$5,$AV$2,0)</f>
        <v>0</v>
      </c>
      <c r="BB209" s="359">
        <f t="shared" ca="1" si="93"/>
        <v>0</v>
      </c>
      <c r="BC209" s="359">
        <f t="shared" ca="1" si="94"/>
        <v>0</v>
      </c>
      <c r="BD209" s="359">
        <f ca="1">IF(AZ209&lt;=0,0,IF(AX209&lt;60,0,IF(AX209=60,IF('Scenario Inputs (SI)'!$D$5&lt;=60,-AZ209*$AV$7,0),IF(AX209&lt;'Scenario Inputs (SI)'!$D$5,0,IF(AX209='Scenario Inputs (SI)'!$D$5,-$AV$7*'Scenario Calculations'!AZ209,BD208*(1+AU209))))))</f>
        <v>0</v>
      </c>
      <c r="BE209" s="359">
        <f t="shared" ca="1" si="95"/>
        <v>0</v>
      </c>
    </row>
    <row r="210" spans="6:57" x14ac:dyDescent="0.35">
      <c r="F210" s="372">
        <f ca="1">IFERROR(INDEX('Inflation Rates'!$A$16:$H$138,MATCH('Scenario Calculations'!$H210,'Inflation Rates'!$A$16:$A$138,0),8)/INDEX('Inflation Rates'!$A$16:$H$138,MATCH('Scenario Calculations'!$H210,'Inflation Rates'!$A$16:$A$138,0)-1,8)-1,F209)</f>
        <v>2.0000000000000018E-2</v>
      </c>
      <c r="G210" s="372">
        <f ca="1">IFERROR(INDEX('Inflation Rates'!$A$16:$H$138,MATCH('Scenario Calculations'!$H210,'Inflation Rates'!$A$16:$A$138,0),6)/INDEX('Inflation Rates'!$A$16:$H$138,MATCH('Scenario Calculations'!$H210,'Inflation Rates'!$A$16:$A$138,0)-1,6)-1,G209)</f>
        <v>2.0999999999999908E-2</v>
      </c>
      <c r="H210" s="362">
        <f t="shared" ca="1" si="96"/>
        <v>2221</v>
      </c>
      <c r="I210" s="362">
        <f t="shared" ca="1" si="96"/>
        <v>321</v>
      </c>
      <c r="J210" s="362">
        <v>202</v>
      </c>
      <c r="K210" s="371" t="e">
        <f t="shared" ca="1" si="97"/>
        <v>#DIV/0!</v>
      </c>
      <c r="L210" s="359" t="e">
        <f ca="1">IF(I210&lt;'Scenario Inputs (SI)'!$D$5,$B$7*((1+$G210)^(J210-1))*$B$2,0)</f>
        <v>#DIV/0!</v>
      </c>
      <c r="M210" s="359" t="e">
        <f ca="1">IF(I210&lt;'Scenario Inputs (SI)'!$D$5,$B$3*$B$7*(1+$G210)^(J210-1),0)</f>
        <v>#DIV/0!</v>
      </c>
      <c r="N210" s="359" t="e">
        <f t="shared" ca="1" si="87"/>
        <v>#DIV/0!</v>
      </c>
      <c r="O210" s="359" t="e">
        <f ca="1">IF(K210&lt;=0,0,-ABS(IF('Scenario Inputs (SI)'!$D$5&gt;'Scenario Calculations'!I210,0,IF('Scenario Inputs (SI)'!$D$5='Scenario Calculations'!I210,'Scenario Calculations'!K210*'Scenario Calculations'!$B$8,'Scenario Calculations'!O209*(1+'Scenario Calculations'!F210)))))</f>
        <v>#DIV/0!</v>
      </c>
      <c r="P210" s="359">
        <f ca="1">IF('Scenario Inputs (SI)'!$D$7="No",0,-IF(I210&lt;'Scenario Inputs (SI)'!$D$5,0,IF('Scenario Inputs (SI)'!$D$6&gt;'Scenario Calculations'!I210,INDEX(Inputs!$D$2:$R$30,29,MATCH('Scenario Calculations'!I210,Inputs!$D$2:$R$2,0)),0))*12)</f>
        <v>0</v>
      </c>
      <c r="Q210" s="359" t="e">
        <f t="shared" ca="1" si="91"/>
        <v>#DIV/0!</v>
      </c>
      <c r="S210" s="372">
        <f ca="1">IFERROR(INDEX('Inflation Rates'!$A$16:$H$138,MATCH('TSP Traditional'!$H211,'Inflation Rates'!$A$16:$A$138,0),8)/INDEX('Inflation Rates'!$A$16:$H$138,MATCH('TSP Traditional'!$H211,'Inflation Rates'!$A$16:$A$138,0)-1,8)-1,S209)</f>
        <v>2.0000000000000018E-2</v>
      </c>
      <c r="T210" s="372">
        <f ca="1">IFERROR(INDEX('Inflation Rates'!$A$16:$H$138,MATCH('TSP Traditional'!$H211,'Inflation Rates'!$A$16:$A$138,0),6)/INDEX('Inflation Rates'!$A$16:$H$138,MATCH('TSP Traditional'!$H211,'Inflation Rates'!$A$16:$A$138,0)-1,6)-1,T209)</f>
        <v>2.0999999999999908E-2</v>
      </c>
      <c r="U210" s="362">
        <f t="shared" ca="1" si="98"/>
        <v>2221</v>
      </c>
      <c r="V210" s="362">
        <f t="shared" ca="1" si="98"/>
        <v>321</v>
      </c>
      <c r="W210" s="362">
        <v>202</v>
      </c>
      <c r="X210" s="371" t="e">
        <f t="shared" ca="1" si="99"/>
        <v>#DIV/0!</v>
      </c>
      <c r="Y210" s="359" t="e">
        <f ca="1">IF(V210&lt;'Scenario Inputs (SI)'!$D$5,$B$7*((1+$G210)^(W210-1))*$T$2,0)</f>
        <v>#DIV/0!</v>
      </c>
      <c r="Z210" s="359">
        <v>0</v>
      </c>
      <c r="AA210" s="359" t="e">
        <f t="shared" ca="1" si="88"/>
        <v>#DIV/0!</v>
      </c>
      <c r="AB210" s="359" t="e">
        <f ca="1">IF(X210&lt;=0,0,-ABS(IF('Scenario Inputs (SI)'!$D$5&gt;'Scenario Calculations'!V210,0,IF('Scenario Inputs (SI)'!$D$5='Scenario Calculations'!V210,'Scenario Calculations'!X210*'Scenario Calculations'!$B$8,'Scenario Calculations'!AB209*(1+'Scenario Calculations'!S210)))))</f>
        <v>#DIV/0!</v>
      </c>
      <c r="AC210" s="359" t="e">
        <f t="shared" ca="1" si="89"/>
        <v>#DIV/0!</v>
      </c>
      <c r="AG210" s="372">
        <f>IFERROR(INDEX('Inflation Rates'!$A$16:$H$138,MATCH('IRA Traditional'!$H211,'Inflation Rates'!$A$16:$A$138,0),8)/INDEX('Inflation Rates'!$A$16:$H$138,MATCH('IRA Traditional'!$H211,'Inflation Rates'!$A$16:$A$138,0)-1,8)-1,AG209)</f>
        <v>2.0000000000000018E-2</v>
      </c>
      <c r="AH210" s="372">
        <f>IFERROR(INDEX('Inflation Rates'!$A$16:$H$138,MATCH('IRA Traditional'!$H211,'Inflation Rates'!$A$16:$A$138,0),6)/INDEX('Inflation Rates'!$A$16:$H$138,MATCH('IRA Traditional'!$H211,'Inflation Rates'!$A$16:$A$138,0)-1,6)-1,AH209)</f>
        <v>2.0999999999999908E-2</v>
      </c>
      <c r="AI210" s="362">
        <f t="shared" ca="1" si="100"/>
        <v>2221</v>
      </c>
      <c r="AJ210" s="362">
        <f t="shared" ca="1" si="100"/>
        <v>321</v>
      </c>
      <c r="AK210" s="362">
        <v>202</v>
      </c>
      <c r="AL210" s="371">
        <f t="shared" ca="1" si="101"/>
        <v>0</v>
      </c>
      <c r="AM210" s="359">
        <f ca="1">IF(AJ210&lt;'Scenario Inputs (SI)'!$D$5,$AH$2,0)</f>
        <v>0</v>
      </c>
      <c r="AN210" s="359">
        <v>0</v>
      </c>
      <c r="AO210" s="359">
        <f t="shared" ca="1" si="90"/>
        <v>0</v>
      </c>
      <c r="AP210" s="359">
        <f ca="1">IF(AL210&lt;=0,0,IF(AJ210&lt;60,0,IF(AJ210=60,IF('Scenario Inputs (SI)'!$D$5&lt;=60,-AL210*$AH$7,0),IF(AJ210&lt;'Scenario Inputs (SI)'!$D$5,0,IF(AJ210='Scenario Inputs (SI)'!$D$5,-$AH$7*'Scenario Calculations'!AL210,AP209*(1+AG210))))))</f>
        <v>0</v>
      </c>
      <c r="AQ210" s="359">
        <f t="shared" ca="1" si="92"/>
        <v>0</v>
      </c>
      <c r="AU210" s="372">
        <f ca="1">IFERROR(INDEX('Inflation Rates'!$A$16:$H$138,MATCH('IRA Roth'!$H210,'Inflation Rates'!$A$16:$A$138,0),8)/INDEX('Inflation Rates'!$A$16:$H$138,MATCH('IRA Roth'!$H210,'Inflation Rates'!$A$16:$A$138,0)-1,8)-1,AU209)</f>
        <v>2.0000000000000018E-2</v>
      </c>
      <c r="AV210" s="372">
        <f ca="1">IFERROR(INDEX('Inflation Rates'!$A$16:$H$138,MATCH('IRA Roth'!$H210,'Inflation Rates'!$A$16:$A$138,0),6)/INDEX('Inflation Rates'!$A$16:$H$138,MATCH('IRA Roth'!$H210,'Inflation Rates'!$A$16:$A$138,0)-1,6)-1,AV209)</f>
        <v>2.0999999999999908E-2</v>
      </c>
      <c r="AW210" s="362">
        <f t="shared" ca="1" si="102"/>
        <v>2221</v>
      </c>
      <c r="AX210" s="362">
        <f t="shared" ca="1" si="102"/>
        <v>321</v>
      </c>
      <c r="AY210" s="362">
        <v>202</v>
      </c>
      <c r="AZ210" s="371">
        <f t="shared" ca="1" si="103"/>
        <v>0</v>
      </c>
      <c r="BA210" s="359">
        <f ca="1">IF(AX210&lt;'Scenario Inputs (SI)'!$D$5,$AV$2,0)</f>
        <v>0</v>
      </c>
      <c r="BB210" s="359">
        <f t="shared" ca="1" si="93"/>
        <v>0</v>
      </c>
      <c r="BC210" s="359">
        <f t="shared" ca="1" si="94"/>
        <v>0</v>
      </c>
      <c r="BD210" s="359">
        <f ca="1">IF(AZ210&lt;=0,0,IF(AX210&lt;60,0,IF(AX210=60,IF('Scenario Inputs (SI)'!$D$5&lt;=60,-AZ210*$AV$7,0),IF(AX210&lt;'Scenario Inputs (SI)'!$D$5,0,IF(AX210='Scenario Inputs (SI)'!$D$5,-$AV$7*'Scenario Calculations'!AZ210,BD209*(1+AU210))))))</f>
        <v>0</v>
      </c>
      <c r="BE210" s="359">
        <f t="shared" ca="1" si="95"/>
        <v>0</v>
      </c>
    </row>
    <row r="211" spans="6:57" x14ac:dyDescent="0.35">
      <c r="F211" s="372">
        <f ca="1">IFERROR(INDEX('Inflation Rates'!$A$16:$H$138,MATCH('Scenario Calculations'!$H211,'Inflation Rates'!$A$16:$A$138,0),8)/INDEX('Inflation Rates'!$A$16:$H$138,MATCH('Scenario Calculations'!$H211,'Inflation Rates'!$A$16:$A$138,0)-1,8)-1,F210)</f>
        <v>2.0000000000000018E-2</v>
      </c>
      <c r="G211" s="372">
        <f ca="1">IFERROR(INDEX('Inflation Rates'!$A$16:$H$138,MATCH('Scenario Calculations'!$H211,'Inflation Rates'!$A$16:$A$138,0),6)/INDEX('Inflation Rates'!$A$16:$H$138,MATCH('Scenario Calculations'!$H211,'Inflation Rates'!$A$16:$A$138,0)-1,6)-1,G210)</f>
        <v>2.0999999999999908E-2</v>
      </c>
      <c r="H211" s="362">
        <f t="shared" ca="1" si="96"/>
        <v>2222</v>
      </c>
      <c r="I211" s="362">
        <f t="shared" ca="1" si="96"/>
        <v>322</v>
      </c>
      <c r="J211" s="362">
        <v>203</v>
      </c>
      <c r="K211" s="371" t="e">
        <f t="shared" ca="1" si="97"/>
        <v>#DIV/0!</v>
      </c>
      <c r="L211" s="359" t="e">
        <f ca="1">IF(I211&lt;'Scenario Inputs (SI)'!$D$5,$B$7*((1+$G211)^(J211-1))*$B$2,0)</f>
        <v>#DIV/0!</v>
      </c>
      <c r="M211" s="359" t="e">
        <f ca="1">IF(I211&lt;'Scenario Inputs (SI)'!$D$5,$B$3*$B$7*(1+$G211)^(J211-1),0)</f>
        <v>#DIV/0!</v>
      </c>
      <c r="N211" s="359" t="e">
        <f t="shared" ca="1" si="87"/>
        <v>#DIV/0!</v>
      </c>
      <c r="O211" s="359" t="e">
        <f ca="1">IF(K211&lt;=0,0,-ABS(IF('Scenario Inputs (SI)'!$D$5&gt;'Scenario Calculations'!I211,0,IF('Scenario Inputs (SI)'!$D$5='Scenario Calculations'!I211,'Scenario Calculations'!K211*'Scenario Calculations'!$B$8,'Scenario Calculations'!O210*(1+'Scenario Calculations'!F211)))))</f>
        <v>#DIV/0!</v>
      </c>
      <c r="P211" s="359">
        <f ca="1">IF('Scenario Inputs (SI)'!$D$7="No",0,-IF(I211&lt;'Scenario Inputs (SI)'!$D$5,0,IF('Scenario Inputs (SI)'!$D$6&gt;'Scenario Calculations'!I211,INDEX(Inputs!$D$2:$R$30,29,MATCH('Scenario Calculations'!I211,Inputs!$D$2:$R$2,0)),0))*12)</f>
        <v>0</v>
      </c>
      <c r="Q211" s="359" t="e">
        <f t="shared" ca="1" si="91"/>
        <v>#DIV/0!</v>
      </c>
      <c r="S211" s="372">
        <f ca="1">IFERROR(INDEX('Inflation Rates'!$A$16:$H$138,MATCH('TSP Traditional'!$H212,'Inflation Rates'!$A$16:$A$138,0),8)/INDEX('Inflation Rates'!$A$16:$H$138,MATCH('TSP Traditional'!$H212,'Inflation Rates'!$A$16:$A$138,0)-1,8)-1,S210)</f>
        <v>2.0000000000000018E-2</v>
      </c>
      <c r="T211" s="372">
        <f ca="1">IFERROR(INDEX('Inflation Rates'!$A$16:$H$138,MATCH('TSP Traditional'!$H212,'Inflation Rates'!$A$16:$A$138,0),6)/INDEX('Inflation Rates'!$A$16:$H$138,MATCH('TSP Traditional'!$H212,'Inflation Rates'!$A$16:$A$138,0)-1,6)-1,T210)</f>
        <v>2.0999999999999908E-2</v>
      </c>
      <c r="U211" s="362">
        <f t="shared" ca="1" si="98"/>
        <v>2222</v>
      </c>
      <c r="V211" s="362">
        <f t="shared" ca="1" si="98"/>
        <v>322</v>
      </c>
      <c r="W211" s="362">
        <v>203</v>
      </c>
      <c r="X211" s="371" t="e">
        <f t="shared" ca="1" si="99"/>
        <v>#DIV/0!</v>
      </c>
      <c r="Y211" s="359" t="e">
        <f ca="1">IF(V211&lt;'Scenario Inputs (SI)'!$D$5,$B$7*((1+$G211)^(W211-1))*$T$2,0)</f>
        <v>#DIV/0!</v>
      </c>
      <c r="Z211" s="359">
        <v>0</v>
      </c>
      <c r="AA211" s="359" t="e">
        <f t="shared" ca="1" si="88"/>
        <v>#DIV/0!</v>
      </c>
      <c r="AB211" s="359" t="e">
        <f ca="1">IF(X211&lt;=0,0,-ABS(IF('Scenario Inputs (SI)'!$D$5&gt;'Scenario Calculations'!V211,0,IF('Scenario Inputs (SI)'!$D$5='Scenario Calculations'!V211,'Scenario Calculations'!X211*'Scenario Calculations'!$B$8,'Scenario Calculations'!AB210*(1+'Scenario Calculations'!S211)))))</f>
        <v>#DIV/0!</v>
      </c>
      <c r="AC211" s="359" t="e">
        <f t="shared" ca="1" si="89"/>
        <v>#DIV/0!</v>
      </c>
      <c r="AG211" s="372">
        <f>IFERROR(INDEX('Inflation Rates'!$A$16:$H$138,MATCH('IRA Traditional'!$H212,'Inflation Rates'!$A$16:$A$138,0),8)/INDEX('Inflation Rates'!$A$16:$H$138,MATCH('IRA Traditional'!$H212,'Inflation Rates'!$A$16:$A$138,0)-1,8)-1,AG210)</f>
        <v>2.0000000000000018E-2</v>
      </c>
      <c r="AH211" s="372">
        <f>IFERROR(INDEX('Inflation Rates'!$A$16:$H$138,MATCH('IRA Traditional'!$H212,'Inflation Rates'!$A$16:$A$138,0),6)/INDEX('Inflation Rates'!$A$16:$H$138,MATCH('IRA Traditional'!$H212,'Inflation Rates'!$A$16:$A$138,0)-1,6)-1,AH210)</f>
        <v>2.0999999999999908E-2</v>
      </c>
      <c r="AI211" s="362">
        <f t="shared" ca="1" si="100"/>
        <v>2222</v>
      </c>
      <c r="AJ211" s="362">
        <f t="shared" ca="1" si="100"/>
        <v>322</v>
      </c>
      <c r="AK211" s="362">
        <v>203</v>
      </c>
      <c r="AL211" s="371">
        <f t="shared" ca="1" si="101"/>
        <v>0</v>
      </c>
      <c r="AM211" s="359">
        <f ca="1">IF(AJ211&lt;'Scenario Inputs (SI)'!$D$5,$AH$2,0)</f>
        <v>0</v>
      </c>
      <c r="AN211" s="359">
        <v>0</v>
      </c>
      <c r="AO211" s="359">
        <f t="shared" ca="1" si="90"/>
        <v>0</v>
      </c>
      <c r="AP211" s="359">
        <f ca="1">IF(AL211&lt;=0,0,IF(AJ211&lt;60,0,IF(AJ211=60,IF('Scenario Inputs (SI)'!$D$5&lt;=60,-AL211*$AH$7,0),IF(AJ211&lt;'Scenario Inputs (SI)'!$D$5,0,IF(AJ211='Scenario Inputs (SI)'!$D$5,-$AH$7*'Scenario Calculations'!AL211,AP210*(1+AG211))))))</f>
        <v>0</v>
      </c>
      <c r="AQ211" s="359">
        <f t="shared" ca="1" si="92"/>
        <v>0</v>
      </c>
      <c r="AU211" s="372">
        <f ca="1">IFERROR(INDEX('Inflation Rates'!$A$16:$H$138,MATCH('IRA Roth'!$H211,'Inflation Rates'!$A$16:$A$138,0),8)/INDEX('Inflation Rates'!$A$16:$H$138,MATCH('IRA Roth'!$H211,'Inflation Rates'!$A$16:$A$138,0)-1,8)-1,AU210)</f>
        <v>2.0000000000000018E-2</v>
      </c>
      <c r="AV211" s="372">
        <f ca="1">IFERROR(INDEX('Inflation Rates'!$A$16:$H$138,MATCH('IRA Roth'!$H211,'Inflation Rates'!$A$16:$A$138,0),6)/INDEX('Inflation Rates'!$A$16:$H$138,MATCH('IRA Roth'!$H211,'Inflation Rates'!$A$16:$A$138,0)-1,6)-1,AV210)</f>
        <v>2.0999999999999908E-2</v>
      </c>
      <c r="AW211" s="362">
        <f t="shared" ca="1" si="102"/>
        <v>2222</v>
      </c>
      <c r="AX211" s="362">
        <f t="shared" ca="1" si="102"/>
        <v>322</v>
      </c>
      <c r="AY211" s="362">
        <v>203</v>
      </c>
      <c r="AZ211" s="371">
        <f t="shared" ca="1" si="103"/>
        <v>0</v>
      </c>
      <c r="BA211" s="359">
        <f ca="1">IF(AX211&lt;'Scenario Inputs (SI)'!$D$5,$AV$2,0)</f>
        <v>0</v>
      </c>
      <c r="BB211" s="359">
        <f t="shared" ca="1" si="93"/>
        <v>0</v>
      </c>
      <c r="BC211" s="359">
        <f t="shared" ca="1" si="94"/>
        <v>0</v>
      </c>
      <c r="BD211" s="359">
        <f ca="1">IF(AZ211&lt;=0,0,IF(AX211&lt;60,0,IF(AX211=60,IF('Scenario Inputs (SI)'!$D$5&lt;=60,-AZ211*$AV$7,0),IF(AX211&lt;'Scenario Inputs (SI)'!$D$5,0,IF(AX211='Scenario Inputs (SI)'!$D$5,-$AV$7*'Scenario Calculations'!AZ211,BD210*(1+AU211))))))</f>
        <v>0</v>
      </c>
      <c r="BE211" s="359">
        <f t="shared" ca="1" si="95"/>
        <v>0</v>
      </c>
    </row>
    <row r="212" spans="6:57" x14ac:dyDescent="0.35">
      <c r="F212" s="372">
        <f ca="1">IFERROR(INDEX('Inflation Rates'!$A$16:$H$138,MATCH('Scenario Calculations'!$H212,'Inflation Rates'!$A$16:$A$138,0),8)/INDEX('Inflation Rates'!$A$16:$H$138,MATCH('Scenario Calculations'!$H212,'Inflation Rates'!$A$16:$A$138,0)-1,8)-1,F211)</f>
        <v>2.0000000000000018E-2</v>
      </c>
      <c r="G212" s="372">
        <f ca="1">IFERROR(INDEX('Inflation Rates'!$A$16:$H$138,MATCH('Scenario Calculations'!$H212,'Inflation Rates'!$A$16:$A$138,0),6)/INDEX('Inflation Rates'!$A$16:$H$138,MATCH('Scenario Calculations'!$H212,'Inflation Rates'!$A$16:$A$138,0)-1,6)-1,G211)</f>
        <v>2.0999999999999908E-2</v>
      </c>
      <c r="H212" s="362">
        <f t="shared" ca="1" si="96"/>
        <v>2223</v>
      </c>
      <c r="I212" s="362">
        <f t="shared" ca="1" si="96"/>
        <v>323</v>
      </c>
      <c r="J212" s="362">
        <v>204</v>
      </c>
      <c r="K212" s="371" t="e">
        <f t="shared" ca="1" si="97"/>
        <v>#DIV/0!</v>
      </c>
      <c r="L212" s="359" t="e">
        <f ca="1">IF(I212&lt;'Scenario Inputs (SI)'!$D$5,$B$7*((1+$G212)^(J212-1))*$B$2,0)</f>
        <v>#DIV/0!</v>
      </c>
      <c r="M212" s="359" t="e">
        <f ca="1">IF(I212&lt;'Scenario Inputs (SI)'!$D$5,$B$3*$B$7*(1+$G212)^(J212-1),0)</f>
        <v>#DIV/0!</v>
      </c>
      <c r="N212" s="359" t="e">
        <f t="shared" ca="1" si="87"/>
        <v>#DIV/0!</v>
      </c>
      <c r="O212" s="359" t="e">
        <f ca="1">IF(K212&lt;=0,0,-ABS(IF('Scenario Inputs (SI)'!$D$5&gt;'Scenario Calculations'!I212,0,IF('Scenario Inputs (SI)'!$D$5='Scenario Calculations'!I212,'Scenario Calculations'!K212*'Scenario Calculations'!$B$8,'Scenario Calculations'!O211*(1+'Scenario Calculations'!F212)))))</f>
        <v>#DIV/0!</v>
      </c>
      <c r="P212" s="359">
        <f ca="1">IF('Scenario Inputs (SI)'!$D$7="No",0,-IF(I212&lt;'Scenario Inputs (SI)'!$D$5,0,IF('Scenario Inputs (SI)'!$D$6&gt;'Scenario Calculations'!I212,INDEX(Inputs!$D$2:$R$30,29,MATCH('Scenario Calculations'!I212,Inputs!$D$2:$R$2,0)),0))*12)</f>
        <v>0</v>
      </c>
      <c r="Q212" s="359" t="e">
        <f t="shared" ca="1" si="91"/>
        <v>#DIV/0!</v>
      </c>
      <c r="S212" s="372">
        <f ca="1">IFERROR(INDEX('Inflation Rates'!$A$16:$H$138,MATCH('TSP Traditional'!$H213,'Inflation Rates'!$A$16:$A$138,0),8)/INDEX('Inflation Rates'!$A$16:$H$138,MATCH('TSP Traditional'!$H213,'Inflation Rates'!$A$16:$A$138,0)-1,8)-1,S211)</f>
        <v>2.0000000000000018E-2</v>
      </c>
      <c r="T212" s="372">
        <f ca="1">IFERROR(INDEX('Inflation Rates'!$A$16:$H$138,MATCH('TSP Traditional'!$H213,'Inflation Rates'!$A$16:$A$138,0),6)/INDEX('Inflation Rates'!$A$16:$H$138,MATCH('TSP Traditional'!$H213,'Inflation Rates'!$A$16:$A$138,0)-1,6)-1,T211)</f>
        <v>2.0999999999999908E-2</v>
      </c>
      <c r="U212" s="362">
        <f t="shared" ca="1" si="98"/>
        <v>2223</v>
      </c>
      <c r="V212" s="362">
        <f t="shared" ca="1" si="98"/>
        <v>323</v>
      </c>
      <c r="W212" s="362">
        <v>204</v>
      </c>
      <c r="X212" s="371" t="e">
        <f t="shared" ca="1" si="99"/>
        <v>#DIV/0!</v>
      </c>
      <c r="Y212" s="359" t="e">
        <f ca="1">IF(V212&lt;'Scenario Inputs (SI)'!$D$5,$B$7*((1+$G212)^(W212-1))*$T$2,0)</f>
        <v>#DIV/0!</v>
      </c>
      <c r="Z212" s="359">
        <v>0</v>
      </c>
      <c r="AA212" s="359" t="e">
        <f t="shared" ca="1" si="88"/>
        <v>#DIV/0!</v>
      </c>
      <c r="AB212" s="359" t="e">
        <f ca="1">IF(X212&lt;=0,0,-ABS(IF('Scenario Inputs (SI)'!$D$5&gt;'Scenario Calculations'!V212,0,IF('Scenario Inputs (SI)'!$D$5='Scenario Calculations'!V212,'Scenario Calculations'!X212*'Scenario Calculations'!$B$8,'Scenario Calculations'!AB211*(1+'Scenario Calculations'!S212)))))</f>
        <v>#DIV/0!</v>
      </c>
      <c r="AC212" s="359" t="e">
        <f t="shared" ca="1" si="89"/>
        <v>#DIV/0!</v>
      </c>
      <c r="AG212" s="372">
        <f>IFERROR(INDEX('Inflation Rates'!$A$16:$H$138,MATCH('IRA Traditional'!$H213,'Inflation Rates'!$A$16:$A$138,0),8)/INDEX('Inflation Rates'!$A$16:$H$138,MATCH('IRA Traditional'!$H213,'Inflation Rates'!$A$16:$A$138,0)-1,8)-1,AG211)</f>
        <v>2.0000000000000018E-2</v>
      </c>
      <c r="AH212" s="372">
        <f>IFERROR(INDEX('Inflation Rates'!$A$16:$H$138,MATCH('IRA Traditional'!$H213,'Inflation Rates'!$A$16:$A$138,0),6)/INDEX('Inflation Rates'!$A$16:$H$138,MATCH('IRA Traditional'!$H213,'Inflation Rates'!$A$16:$A$138,0)-1,6)-1,AH211)</f>
        <v>2.0999999999999908E-2</v>
      </c>
      <c r="AI212" s="362">
        <f t="shared" ca="1" si="100"/>
        <v>2223</v>
      </c>
      <c r="AJ212" s="362">
        <f t="shared" ca="1" si="100"/>
        <v>323</v>
      </c>
      <c r="AK212" s="362">
        <v>204</v>
      </c>
      <c r="AL212" s="371">
        <f t="shared" ca="1" si="101"/>
        <v>0</v>
      </c>
      <c r="AM212" s="359">
        <f ca="1">IF(AJ212&lt;'Scenario Inputs (SI)'!$D$5,$AH$2,0)</f>
        <v>0</v>
      </c>
      <c r="AN212" s="359">
        <v>0</v>
      </c>
      <c r="AO212" s="359">
        <f t="shared" ca="1" si="90"/>
        <v>0</v>
      </c>
      <c r="AP212" s="359">
        <f ca="1">IF(AL212&lt;=0,0,IF(AJ212&lt;60,0,IF(AJ212=60,IF('Scenario Inputs (SI)'!$D$5&lt;=60,-AL212*$AH$7,0),IF(AJ212&lt;'Scenario Inputs (SI)'!$D$5,0,IF(AJ212='Scenario Inputs (SI)'!$D$5,-$AH$7*'Scenario Calculations'!AL212,AP211*(1+AG212))))))</f>
        <v>0</v>
      </c>
      <c r="AQ212" s="359">
        <f t="shared" ca="1" si="92"/>
        <v>0</v>
      </c>
      <c r="AU212" s="372">
        <f ca="1">IFERROR(INDEX('Inflation Rates'!$A$16:$H$138,MATCH('IRA Roth'!$H212,'Inflation Rates'!$A$16:$A$138,0),8)/INDEX('Inflation Rates'!$A$16:$H$138,MATCH('IRA Roth'!$H212,'Inflation Rates'!$A$16:$A$138,0)-1,8)-1,AU211)</f>
        <v>2.0000000000000018E-2</v>
      </c>
      <c r="AV212" s="372">
        <f ca="1">IFERROR(INDEX('Inflation Rates'!$A$16:$H$138,MATCH('IRA Roth'!$H212,'Inflation Rates'!$A$16:$A$138,0),6)/INDEX('Inflation Rates'!$A$16:$H$138,MATCH('IRA Roth'!$H212,'Inflation Rates'!$A$16:$A$138,0)-1,6)-1,AV211)</f>
        <v>2.0999999999999908E-2</v>
      </c>
      <c r="AW212" s="362">
        <f t="shared" ca="1" si="102"/>
        <v>2223</v>
      </c>
      <c r="AX212" s="362">
        <f t="shared" ca="1" si="102"/>
        <v>323</v>
      </c>
      <c r="AY212" s="362">
        <v>204</v>
      </c>
      <c r="AZ212" s="371">
        <f t="shared" ca="1" si="103"/>
        <v>0</v>
      </c>
      <c r="BA212" s="359">
        <f ca="1">IF(AX212&lt;'Scenario Inputs (SI)'!$D$5,$AV$2,0)</f>
        <v>0</v>
      </c>
      <c r="BB212" s="359">
        <f t="shared" ca="1" si="93"/>
        <v>0</v>
      </c>
      <c r="BC212" s="359">
        <f t="shared" ca="1" si="94"/>
        <v>0</v>
      </c>
      <c r="BD212" s="359">
        <f ca="1">IF(AZ212&lt;=0,0,IF(AX212&lt;60,0,IF(AX212=60,IF('Scenario Inputs (SI)'!$D$5&lt;=60,-AZ212*$AV$7,0),IF(AX212&lt;'Scenario Inputs (SI)'!$D$5,0,IF(AX212='Scenario Inputs (SI)'!$D$5,-$AV$7*'Scenario Calculations'!AZ212,BD211*(1+AU212))))))</f>
        <v>0</v>
      </c>
      <c r="BE212" s="359">
        <f t="shared" ca="1" si="95"/>
        <v>0</v>
      </c>
    </row>
    <row r="213" spans="6:57" x14ac:dyDescent="0.35">
      <c r="F213" s="372">
        <f ca="1">IFERROR(INDEX('Inflation Rates'!$A$16:$H$138,MATCH('Scenario Calculations'!$H213,'Inflation Rates'!$A$16:$A$138,0),8)/INDEX('Inflation Rates'!$A$16:$H$138,MATCH('Scenario Calculations'!$H213,'Inflation Rates'!$A$16:$A$138,0)-1,8)-1,F212)</f>
        <v>2.0000000000000018E-2</v>
      </c>
      <c r="G213" s="372">
        <f ca="1">IFERROR(INDEX('Inflation Rates'!$A$16:$H$138,MATCH('Scenario Calculations'!$H213,'Inflation Rates'!$A$16:$A$138,0),6)/INDEX('Inflation Rates'!$A$16:$H$138,MATCH('Scenario Calculations'!$H213,'Inflation Rates'!$A$16:$A$138,0)-1,6)-1,G212)</f>
        <v>2.0999999999999908E-2</v>
      </c>
      <c r="H213" s="362">
        <f t="shared" ca="1" si="96"/>
        <v>2224</v>
      </c>
      <c r="I213" s="362">
        <f t="shared" ca="1" si="96"/>
        <v>324</v>
      </c>
      <c r="J213" s="362">
        <v>205</v>
      </c>
      <c r="K213" s="371" t="e">
        <f t="shared" ca="1" si="97"/>
        <v>#DIV/0!</v>
      </c>
      <c r="L213" s="359" t="e">
        <f ca="1">IF(I213&lt;'Scenario Inputs (SI)'!$D$5,$B$7*((1+$G213)^(J213-1))*$B$2,0)</f>
        <v>#DIV/0!</v>
      </c>
      <c r="M213" s="359" t="e">
        <f ca="1">IF(I213&lt;'Scenario Inputs (SI)'!$D$5,$B$3*$B$7*(1+$G213)^(J213-1),0)</f>
        <v>#DIV/0!</v>
      </c>
      <c r="N213" s="359" t="e">
        <f t="shared" ca="1" si="87"/>
        <v>#DIV/0!</v>
      </c>
      <c r="O213" s="359" t="e">
        <f ca="1">IF(K213&lt;=0,0,-ABS(IF('Scenario Inputs (SI)'!$D$5&gt;'Scenario Calculations'!I213,0,IF('Scenario Inputs (SI)'!$D$5='Scenario Calculations'!I213,'Scenario Calculations'!K213*'Scenario Calculations'!$B$8,'Scenario Calculations'!O212*(1+'Scenario Calculations'!F213)))))</f>
        <v>#DIV/0!</v>
      </c>
      <c r="P213" s="359">
        <f ca="1">IF('Scenario Inputs (SI)'!$D$7="No",0,-IF(I213&lt;'Scenario Inputs (SI)'!$D$5,0,IF('Scenario Inputs (SI)'!$D$6&gt;'Scenario Calculations'!I213,INDEX(Inputs!$D$2:$R$30,29,MATCH('Scenario Calculations'!I213,Inputs!$D$2:$R$2,0)),0))*12)</f>
        <v>0</v>
      </c>
      <c r="Q213" s="359" t="e">
        <f t="shared" ca="1" si="91"/>
        <v>#DIV/0!</v>
      </c>
      <c r="S213" s="372">
        <f ca="1">IFERROR(INDEX('Inflation Rates'!$A$16:$H$138,MATCH('TSP Traditional'!$H214,'Inflation Rates'!$A$16:$A$138,0),8)/INDEX('Inflation Rates'!$A$16:$H$138,MATCH('TSP Traditional'!$H214,'Inflation Rates'!$A$16:$A$138,0)-1,8)-1,S212)</f>
        <v>2.0000000000000018E-2</v>
      </c>
      <c r="T213" s="372">
        <f ca="1">IFERROR(INDEX('Inflation Rates'!$A$16:$H$138,MATCH('TSP Traditional'!$H214,'Inflation Rates'!$A$16:$A$138,0),6)/INDEX('Inflation Rates'!$A$16:$H$138,MATCH('TSP Traditional'!$H214,'Inflation Rates'!$A$16:$A$138,0)-1,6)-1,T212)</f>
        <v>2.0999999999999908E-2</v>
      </c>
      <c r="U213" s="362">
        <f t="shared" ca="1" si="98"/>
        <v>2224</v>
      </c>
      <c r="V213" s="362">
        <f t="shared" ca="1" si="98"/>
        <v>324</v>
      </c>
      <c r="W213" s="362">
        <v>205</v>
      </c>
      <c r="X213" s="371" t="e">
        <f t="shared" ca="1" si="99"/>
        <v>#DIV/0!</v>
      </c>
      <c r="Y213" s="359" t="e">
        <f ca="1">IF(V213&lt;'Scenario Inputs (SI)'!$D$5,$B$7*((1+$G213)^(W213-1))*$T$2,0)</f>
        <v>#DIV/0!</v>
      </c>
      <c r="Z213" s="359">
        <v>0</v>
      </c>
      <c r="AA213" s="359" t="e">
        <f t="shared" ca="1" si="88"/>
        <v>#DIV/0!</v>
      </c>
      <c r="AB213" s="359" t="e">
        <f ca="1">IF(X213&lt;=0,0,-ABS(IF('Scenario Inputs (SI)'!$D$5&gt;'Scenario Calculations'!V213,0,IF('Scenario Inputs (SI)'!$D$5='Scenario Calculations'!V213,'Scenario Calculations'!X213*'Scenario Calculations'!$B$8,'Scenario Calculations'!AB212*(1+'Scenario Calculations'!S213)))))</f>
        <v>#DIV/0!</v>
      </c>
      <c r="AC213" s="359" t="e">
        <f t="shared" ca="1" si="89"/>
        <v>#DIV/0!</v>
      </c>
      <c r="AG213" s="372">
        <f>IFERROR(INDEX('Inflation Rates'!$A$16:$H$138,MATCH('IRA Traditional'!$H214,'Inflation Rates'!$A$16:$A$138,0),8)/INDEX('Inflation Rates'!$A$16:$H$138,MATCH('IRA Traditional'!$H214,'Inflation Rates'!$A$16:$A$138,0)-1,8)-1,AG212)</f>
        <v>2.0000000000000018E-2</v>
      </c>
      <c r="AH213" s="372">
        <f>IFERROR(INDEX('Inflation Rates'!$A$16:$H$138,MATCH('IRA Traditional'!$H214,'Inflation Rates'!$A$16:$A$138,0),6)/INDEX('Inflation Rates'!$A$16:$H$138,MATCH('IRA Traditional'!$H214,'Inflation Rates'!$A$16:$A$138,0)-1,6)-1,AH212)</f>
        <v>2.0999999999999908E-2</v>
      </c>
      <c r="AI213" s="362">
        <f t="shared" ca="1" si="100"/>
        <v>2224</v>
      </c>
      <c r="AJ213" s="362">
        <f t="shared" ca="1" si="100"/>
        <v>324</v>
      </c>
      <c r="AK213" s="362">
        <v>205</v>
      </c>
      <c r="AL213" s="371">
        <f t="shared" ca="1" si="101"/>
        <v>0</v>
      </c>
      <c r="AM213" s="359">
        <f ca="1">IF(AJ213&lt;'Scenario Inputs (SI)'!$D$5,$AH$2,0)</f>
        <v>0</v>
      </c>
      <c r="AN213" s="359">
        <v>0</v>
      </c>
      <c r="AO213" s="359">
        <f t="shared" ca="1" si="90"/>
        <v>0</v>
      </c>
      <c r="AP213" s="359">
        <f ca="1">IF(AL213&lt;=0,0,IF(AJ213&lt;60,0,IF(AJ213=60,IF('Scenario Inputs (SI)'!$D$5&lt;=60,-AL213*$AH$7,0),IF(AJ213&lt;'Scenario Inputs (SI)'!$D$5,0,IF(AJ213='Scenario Inputs (SI)'!$D$5,-$AH$7*'Scenario Calculations'!AL213,AP212*(1+AG213))))))</f>
        <v>0</v>
      </c>
      <c r="AQ213" s="359">
        <f t="shared" ca="1" si="92"/>
        <v>0</v>
      </c>
      <c r="AU213" s="372">
        <f ca="1">IFERROR(INDEX('Inflation Rates'!$A$16:$H$138,MATCH('IRA Roth'!$H213,'Inflation Rates'!$A$16:$A$138,0),8)/INDEX('Inflation Rates'!$A$16:$H$138,MATCH('IRA Roth'!$H213,'Inflation Rates'!$A$16:$A$138,0)-1,8)-1,AU212)</f>
        <v>2.0000000000000018E-2</v>
      </c>
      <c r="AV213" s="372">
        <f ca="1">IFERROR(INDEX('Inflation Rates'!$A$16:$H$138,MATCH('IRA Roth'!$H213,'Inflation Rates'!$A$16:$A$138,0),6)/INDEX('Inflation Rates'!$A$16:$H$138,MATCH('IRA Roth'!$H213,'Inflation Rates'!$A$16:$A$138,0)-1,6)-1,AV212)</f>
        <v>2.0999999999999908E-2</v>
      </c>
      <c r="AW213" s="362">
        <f t="shared" ca="1" si="102"/>
        <v>2224</v>
      </c>
      <c r="AX213" s="362">
        <f t="shared" ca="1" si="102"/>
        <v>324</v>
      </c>
      <c r="AY213" s="362">
        <v>205</v>
      </c>
      <c r="AZ213" s="371">
        <f t="shared" ca="1" si="103"/>
        <v>0</v>
      </c>
      <c r="BA213" s="359">
        <f ca="1">IF(AX213&lt;'Scenario Inputs (SI)'!$D$5,$AV$2,0)</f>
        <v>0</v>
      </c>
      <c r="BB213" s="359">
        <f t="shared" ca="1" si="93"/>
        <v>0</v>
      </c>
      <c r="BC213" s="359">
        <f t="shared" ca="1" si="94"/>
        <v>0</v>
      </c>
      <c r="BD213" s="359">
        <f ca="1">IF(AZ213&lt;=0,0,IF(AX213&lt;60,0,IF(AX213=60,IF('Scenario Inputs (SI)'!$D$5&lt;=60,-AZ213*$AV$7,0),IF(AX213&lt;'Scenario Inputs (SI)'!$D$5,0,IF(AX213='Scenario Inputs (SI)'!$D$5,-$AV$7*'Scenario Calculations'!AZ213,BD212*(1+AU213))))))</f>
        <v>0</v>
      </c>
      <c r="BE213" s="359">
        <f t="shared" ca="1" si="95"/>
        <v>0</v>
      </c>
    </row>
    <row r="214" spans="6:57" x14ac:dyDescent="0.35">
      <c r="F214" s="372">
        <f ca="1">IFERROR(INDEX('Inflation Rates'!$A$16:$H$138,MATCH('Scenario Calculations'!$H214,'Inflation Rates'!$A$16:$A$138,0),8)/INDEX('Inflation Rates'!$A$16:$H$138,MATCH('Scenario Calculations'!$H214,'Inflation Rates'!$A$16:$A$138,0)-1,8)-1,F213)</f>
        <v>2.0000000000000018E-2</v>
      </c>
      <c r="G214" s="372">
        <f ca="1">IFERROR(INDEX('Inflation Rates'!$A$16:$H$138,MATCH('Scenario Calculations'!$H214,'Inflation Rates'!$A$16:$A$138,0),6)/INDEX('Inflation Rates'!$A$16:$H$138,MATCH('Scenario Calculations'!$H214,'Inflation Rates'!$A$16:$A$138,0)-1,6)-1,G213)</f>
        <v>2.0999999999999908E-2</v>
      </c>
      <c r="H214" s="362">
        <f t="shared" ca="1" si="96"/>
        <v>2225</v>
      </c>
      <c r="I214" s="362">
        <f t="shared" ca="1" si="96"/>
        <v>325</v>
      </c>
      <c r="J214" s="362">
        <v>206</v>
      </c>
      <c r="K214" s="371" t="e">
        <f t="shared" ca="1" si="97"/>
        <v>#DIV/0!</v>
      </c>
      <c r="L214" s="359" t="e">
        <f ca="1">IF(I214&lt;'Scenario Inputs (SI)'!$D$5,$B$7*((1+$G214)^(J214-1))*$B$2,0)</f>
        <v>#DIV/0!</v>
      </c>
      <c r="M214" s="359" t="e">
        <f ca="1">IF(I214&lt;'Scenario Inputs (SI)'!$D$5,$B$3*$B$7*(1+$G214)^(J214-1),0)</f>
        <v>#DIV/0!</v>
      </c>
      <c r="N214" s="359" t="e">
        <f t="shared" ca="1" si="87"/>
        <v>#DIV/0!</v>
      </c>
      <c r="O214" s="359" t="e">
        <f ca="1">IF(K214&lt;=0,0,-ABS(IF('Scenario Inputs (SI)'!$D$5&gt;'Scenario Calculations'!I214,0,IF('Scenario Inputs (SI)'!$D$5='Scenario Calculations'!I214,'Scenario Calculations'!K214*'Scenario Calculations'!$B$8,'Scenario Calculations'!O213*(1+'Scenario Calculations'!F214)))))</f>
        <v>#DIV/0!</v>
      </c>
      <c r="P214" s="359">
        <f ca="1">IF('Scenario Inputs (SI)'!$D$7="No",0,-IF(I214&lt;'Scenario Inputs (SI)'!$D$5,0,IF('Scenario Inputs (SI)'!$D$6&gt;'Scenario Calculations'!I214,INDEX(Inputs!$D$2:$R$30,29,MATCH('Scenario Calculations'!I214,Inputs!$D$2:$R$2,0)),0))*12)</f>
        <v>0</v>
      </c>
      <c r="Q214" s="359" t="e">
        <f t="shared" ca="1" si="91"/>
        <v>#DIV/0!</v>
      </c>
      <c r="S214" s="372">
        <f ca="1">IFERROR(INDEX('Inflation Rates'!$A$16:$H$138,MATCH('TSP Traditional'!$H215,'Inflation Rates'!$A$16:$A$138,0),8)/INDEX('Inflation Rates'!$A$16:$H$138,MATCH('TSP Traditional'!$H215,'Inflation Rates'!$A$16:$A$138,0)-1,8)-1,S213)</f>
        <v>2.0000000000000018E-2</v>
      </c>
      <c r="T214" s="372">
        <f ca="1">IFERROR(INDEX('Inflation Rates'!$A$16:$H$138,MATCH('TSP Traditional'!$H215,'Inflation Rates'!$A$16:$A$138,0),6)/INDEX('Inflation Rates'!$A$16:$H$138,MATCH('TSP Traditional'!$H215,'Inflation Rates'!$A$16:$A$138,0)-1,6)-1,T213)</f>
        <v>2.0999999999999908E-2</v>
      </c>
      <c r="U214" s="362">
        <f t="shared" ca="1" si="98"/>
        <v>2225</v>
      </c>
      <c r="V214" s="362">
        <f t="shared" ca="1" si="98"/>
        <v>325</v>
      </c>
      <c r="W214" s="362">
        <v>206</v>
      </c>
      <c r="X214" s="371" t="e">
        <f t="shared" ca="1" si="99"/>
        <v>#DIV/0!</v>
      </c>
      <c r="Y214" s="359" t="e">
        <f ca="1">IF(V214&lt;'Scenario Inputs (SI)'!$D$5,$B$7*((1+$G214)^(W214-1))*$T$2,0)</f>
        <v>#DIV/0!</v>
      </c>
      <c r="Z214" s="359">
        <v>0</v>
      </c>
      <c r="AA214" s="359" t="e">
        <f t="shared" ca="1" si="88"/>
        <v>#DIV/0!</v>
      </c>
      <c r="AB214" s="359" t="e">
        <f ca="1">IF(X214&lt;=0,0,-ABS(IF('Scenario Inputs (SI)'!$D$5&gt;'Scenario Calculations'!V214,0,IF('Scenario Inputs (SI)'!$D$5='Scenario Calculations'!V214,'Scenario Calculations'!X214*'Scenario Calculations'!$B$8,'Scenario Calculations'!AB213*(1+'Scenario Calculations'!S214)))))</f>
        <v>#DIV/0!</v>
      </c>
      <c r="AC214" s="359" t="e">
        <f t="shared" ca="1" si="89"/>
        <v>#DIV/0!</v>
      </c>
      <c r="AG214" s="372">
        <f>IFERROR(INDEX('Inflation Rates'!$A$16:$H$138,MATCH('IRA Traditional'!$H215,'Inflation Rates'!$A$16:$A$138,0),8)/INDEX('Inflation Rates'!$A$16:$H$138,MATCH('IRA Traditional'!$H215,'Inflation Rates'!$A$16:$A$138,0)-1,8)-1,AG213)</f>
        <v>2.0000000000000018E-2</v>
      </c>
      <c r="AH214" s="372">
        <f>IFERROR(INDEX('Inflation Rates'!$A$16:$H$138,MATCH('IRA Traditional'!$H215,'Inflation Rates'!$A$16:$A$138,0),6)/INDEX('Inflation Rates'!$A$16:$H$138,MATCH('IRA Traditional'!$H215,'Inflation Rates'!$A$16:$A$138,0)-1,6)-1,AH213)</f>
        <v>2.0999999999999908E-2</v>
      </c>
      <c r="AI214" s="362">
        <f t="shared" ca="1" si="100"/>
        <v>2225</v>
      </c>
      <c r="AJ214" s="362">
        <f t="shared" ca="1" si="100"/>
        <v>325</v>
      </c>
      <c r="AK214" s="362">
        <v>206</v>
      </c>
      <c r="AL214" s="371">
        <f t="shared" ca="1" si="101"/>
        <v>0</v>
      </c>
      <c r="AM214" s="359">
        <f ca="1">IF(AJ214&lt;'Scenario Inputs (SI)'!$D$5,$AH$2,0)</f>
        <v>0</v>
      </c>
      <c r="AN214" s="359">
        <v>0</v>
      </c>
      <c r="AO214" s="359">
        <f t="shared" ca="1" si="90"/>
        <v>0</v>
      </c>
      <c r="AP214" s="359">
        <f ca="1">IF(AL214&lt;=0,0,IF(AJ214&lt;60,0,IF(AJ214=60,IF('Scenario Inputs (SI)'!$D$5&lt;=60,-AL214*$AH$7,0),IF(AJ214&lt;'Scenario Inputs (SI)'!$D$5,0,IF(AJ214='Scenario Inputs (SI)'!$D$5,-$AH$7*'Scenario Calculations'!AL214,AP213*(1+AG214))))))</f>
        <v>0</v>
      </c>
      <c r="AQ214" s="359">
        <f t="shared" ca="1" si="92"/>
        <v>0</v>
      </c>
      <c r="AU214" s="372">
        <f ca="1">IFERROR(INDEX('Inflation Rates'!$A$16:$H$138,MATCH('IRA Roth'!$H214,'Inflation Rates'!$A$16:$A$138,0),8)/INDEX('Inflation Rates'!$A$16:$H$138,MATCH('IRA Roth'!$H214,'Inflation Rates'!$A$16:$A$138,0)-1,8)-1,AU213)</f>
        <v>2.0000000000000018E-2</v>
      </c>
      <c r="AV214" s="372">
        <f ca="1">IFERROR(INDEX('Inflation Rates'!$A$16:$H$138,MATCH('IRA Roth'!$H214,'Inflation Rates'!$A$16:$A$138,0),6)/INDEX('Inflation Rates'!$A$16:$H$138,MATCH('IRA Roth'!$H214,'Inflation Rates'!$A$16:$A$138,0)-1,6)-1,AV213)</f>
        <v>2.0999999999999908E-2</v>
      </c>
      <c r="AW214" s="362">
        <f t="shared" ca="1" si="102"/>
        <v>2225</v>
      </c>
      <c r="AX214" s="362">
        <f t="shared" ca="1" si="102"/>
        <v>325</v>
      </c>
      <c r="AY214" s="362">
        <v>206</v>
      </c>
      <c r="AZ214" s="371">
        <f t="shared" ca="1" si="103"/>
        <v>0</v>
      </c>
      <c r="BA214" s="359">
        <f ca="1">IF(AX214&lt;'Scenario Inputs (SI)'!$D$5,$AV$2,0)</f>
        <v>0</v>
      </c>
      <c r="BB214" s="359">
        <f t="shared" ca="1" si="93"/>
        <v>0</v>
      </c>
      <c r="BC214" s="359">
        <f t="shared" ca="1" si="94"/>
        <v>0</v>
      </c>
      <c r="BD214" s="359">
        <f ca="1">IF(AZ214&lt;=0,0,IF(AX214&lt;60,0,IF(AX214=60,IF('Scenario Inputs (SI)'!$D$5&lt;=60,-AZ214*$AV$7,0),IF(AX214&lt;'Scenario Inputs (SI)'!$D$5,0,IF(AX214='Scenario Inputs (SI)'!$D$5,-$AV$7*'Scenario Calculations'!AZ214,BD213*(1+AU214))))))</f>
        <v>0</v>
      </c>
      <c r="BE214" s="359">
        <f t="shared" ca="1" si="95"/>
        <v>0</v>
      </c>
    </row>
    <row r="215" spans="6:57" x14ac:dyDescent="0.35">
      <c r="F215" s="372">
        <f ca="1">IFERROR(INDEX('Inflation Rates'!$A$16:$H$138,MATCH('Scenario Calculations'!$H215,'Inflation Rates'!$A$16:$A$138,0),8)/INDEX('Inflation Rates'!$A$16:$H$138,MATCH('Scenario Calculations'!$H215,'Inflation Rates'!$A$16:$A$138,0)-1,8)-1,F214)</f>
        <v>2.0000000000000018E-2</v>
      </c>
      <c r="G215" s="372">
        <f ca="1">IFERROR(INDEX('Inflation Rates'!$A$16:$H$138,MATCH('Scenario Calculations'!$H215,'Inflation Rates'!$A$16:$A$138,0),6)/INDEX('Inflation Rates'!$A$16:$H$138,MATCH('Scenario Calculations'!$H215,'Inflation Rates'!$A$16:$A$138,0)-1,6)-1,G214)</f>
        <v>2.0999999999999908E-2</v>
      </c>
      <c r="H215" s="362">
        <f t="shared" ca="1" si="96"/>
        <v>2226</v>
      </c>
      <c r="I215" s="362">
        <f t="shared" ca="1" si="96"/>
        <v>326</v>
      </c>
      <c r="J215" s="362">
        <v>207</v>
      </c>
      <c r="K215" s="371" t="e">
        <f t="shared" ca="1" si="97"/>
        <v>#DIV/0!</v>
      </c>
      <c r="L215" s="359" t="e">
        <f ca="1">IF(I215&lt;'Scenario Inputs (SI)'!$D$5,$B$7*((1+$G215)^(J215-1))*$B$2,0)</f>
        <v>#DIV/0!</v>
      </c>
      <c r="M215" s="359" t="e">
        <f ca="1">IF(I215&lt;'Scenario Inputs (SI)'!$D$5,$B$3*$B$7*(1+$G215)^(J215-1),0)</f>
        <v>#DIV/0!</v>
      </c>
      <c r="N215" s="359" t="e">
        <f t="shared" ca="1" si="87"/>
        <v>#DIV/0!</v>
      </c>
      <c r="O215" s="359" t="e">
        <f ca="1">IF(K215&lt;=0,0,-ABS(IF('Scenario Inputs (SI)'!$D$5&gt;'Scenario Calculations'!I215,0,IF('Scenario Inputs (SI)'!$D$5='Scenario Calculations'!I215,'Scenario Calculations'!K215*'Scenario Calculations'!$B$8,'Scenario Calculations'!O214*(1+'Scenario Calculations'!F215)))))</f>
        <v>#DIV/0!</v>
      </c>
      <c r="P215" s="359">
        <f ca="1">IF('Scenario Inputs (SI)'!$D$7="No",0,-IF(I215&lt;'Scenario Inputs (SI)'!$D$5,0,IF('Scenario Inputs (SI)'!$D$6&gt;'Scenario Calculations'!I215,INDEX(Inputs!$D$2:$R$30,29,MATCH('Scenario Calculations'!I215,Inputs!$D$2:$R$2,0)),0))*12)</f>
        <v>0</v>
      </c>
      <c r="Q215" s="359" t="e">
        <f t="shared" ca="1" si="91"/>
        <v>#DIV/0!</v>
      </c>
      <c r="S215" s="372">
        <f ca="1">IFERROR(INDEX('Inflation Rates'!$A$16:$H$138,MATCH('TSP Traditional'!$H216,'Inflation Rates'!$A$16:$A$138,0),8)/INDEX('Inflation Rates'!$A$16:$H$138,MATCH('TSP Traditional'!$H216,'Inflation Rates'!$A$16:$A$138,0)-1,8)-1,S214)</f>
        <v>2.0000000000000018E-2</v>
      </c>
      <c r="T215" s="372">
        <f ca="1">IFERROR(INDEX('Inflation Rates'!$A$16:$H$138,MATCH('TSP Traditional'!$H216,'Inflation Rates'!$A$16:$A$138,0),6)/INDEX('Inflation Rates'!$A$16:$H$138,MATCH('TSP Traditional'!$H216,'Inflation Rates'!$A$16:$A$138,0)-1,6)-1,T214)</f>
        <v>2.0999999999999908E-2</v>
      </c>
      <c r="U215" s="362">
        <f t="shared" ca="1" si="98"/>
        <v>2226</v>
      </c>
      <c r="V215" s="362">
        <f t="shared" ca="1" si="98"/>
        <v>326</v>
      </c>
      <c r="W215" s="362">
        <v>207</v>
      </c>
      <c r="X215" s="371" t="e">
        <f t="shared" ca="1" si="99"/>
        <v>#DIV/0!</v>
      </c>
      <c r="Y215" s="359" t="e">
        <f ca="1">IF(V215&lt;'Scenario Inputs (SI)'!$D$5,$B$7*((1+$G215)^(W215-1))*$T$2,0)</f>
        <v>#DIV/0!</v>
      </c>
      <c r="Z215" s="359">
        <v>0</v>
      </c>
      <c r="AA215" s="359" t="e">
        <f t="shared" ca="1" si="88"/>
        <v>#DIV/0!</v>
      </c>
      <c r="AB215" s="359" t="e">
        <f ca="1">IF(X215&lt;=0,0,-ABS(IF('Scenario Inputs (SI)'!$D$5&gt;'Scenario Calculations'!V215,0,IF('Scenario Inputs (SI)'!$D$5='Scenario Calculations'!V215,'Scenario Calculations'!X215*'Scenario Calculations'!$B$8,'Scenario Calculations'!AB214*(1+'Scenario Calculations'!S215)))))</f>
        <v>#DIV/0!</v>
      </c>
      <c r="AC215" s="359" t="e">
        <f t="shared" ca="1" si="89"/>
        <v>#DIV/0!</v>
      </c>
      <c r="AG215" s="372">
        <f>IFERROR(INDEX('Inflation Rates'!$A$16:$H$138,MATCH('IRA Traditional'!$H216,'Inflation Rates'!$A$16:$A$138,0),8)/INDEX('Inflation Rates'!$A$16:$H$138,MATCH('IRA Traditional'!$H216,'Inflation Rates'!$A$16:$A$138,0)-1,8)-1,AG214)</f>
        <v>2.0000000000000018E-2</v>
      </c>
      <c r="AH215" s="372">
        <f>IFERROR(INDEX('Inflation Rates'!$A$16:$H$138,MATCH('IRA Traditional'!$H216,'Inflation Rates'!$A$16:$A$138,0),6)/INDEX('Inflation Rates'!$A$16:$H$138,MATCH('IRA Traditional'!$H216,'Inflation Rates'!$A$16:$A$138,0)-1,6)-1,AH214)</f>
        <v>2.0999999999999908E-2</v>
      </c>
      <c r="AI215" s="362">
        <f t="shared" ca="1" si="100"/>
        <v>2226</v>
      </c>
      <c r="AJ215" s="362">
        <f t="shared" ca="1" si="100"/>
        <v>326</v>
      </c>
      <c r="AK215" s="362">
        <v>207</v>
      </c>
      <c r="AL215" s="371">
        <f t="shared" ca="1" si="101"/>
        <v>0</v>
      </c>
      <c r="AM215" s="359">
        <f ca="1">IF(AJ215&lt;'Scenario Inputs (SI)'!$D$5,$AH$2,0)</f>
        <v>0</v>
      </c>
      <c r="AN215" s="359">
        <v>0</v>
      </c>
      <c r="AO215" s="359">
        <f t="shared" ca="1" si="90"/>
        <v>0</v>
      </c>
      <c r="AP215" s="359">
        <f ca="1">IF(AL215&lt;=0,0,IF(AJ215&lt;60,0,IF(AJ215=60,IF('Scenario Inputs (SI)'!$D$5&lt;=60,-AL215*$AH$7,0),IF(AJ215&lt;'Scenario Inputs (SI)'!$D$5,0,IF(AJ215='Scenario Inputs (SI)'!$D$5,-$AH$7*'Scenario Calculations'!AL215,AP214*(1+AG215))))))</f>
        <v>0</v>
      </c>
      <c r="AQ215" s="359">
        <f t="shared" ca="1" si="92"/>
        <v>0</v>
      </c>
      <c r="AU215" s="372">
        <f ca="1">IFERROR(INDEX('Inflation Rates'!$A$16:$H$138,MATCH('IRA Roth'!$H215,'Inflation Rates'!$A$16:$A$138,0),8)/INDEX('Inflation Rates'!$A$16:$H$138,MATCH('IRA Roth'!$H215,'Inflation Rates'!$A$16:$A$138,0)-1,8)-1,AU214)</f>
        <v>2.0000000000000018E-2</v>
      </c>
      <c r="AV215" s="372">
        <f ca="1">IFERROR(INDEX('Inflation Rates'!$A$16:$H$138,MATCH('IRA Roth'!$H215,'Inflation Rates'!$A$16:$A$138,0),6)/INDEX('Inflation Rates'!$A$16:$H$138,MATCH('IRA Roth'!$H215,'Inflation Rates'!$A$16:$A$138,0)-1,6)-1,AV214)</f>
        <v>2.0999999999999908E-2</v>
      </c>
      <c r="AW215" s="362">
        <f t="shared" ca="1" si="102"/>
        <v>2226</v>
      </c>
      <c r="AX215" s="362">
        <f t="shared" ca="1" si="102"/>
        <v>326</v>
      </c>
      <c r="AY215" s="362">
        <v>207</v>
      </c>
      <c r="AZ215" s="371">
        <f t="shared" ca="1" si="103"/>
        <v>0</v>
      </c>
      <c r="BA215" s="359">
        <f ca="1">IF(AX215&lt;'Scenario Inputs (SI)'!$D$5,$AV$2,0)</f>
        <v>0</v>
      </c>
      <c r="BB215" s="359">
        <f t="shared" ca="1" si="93"/>
        <v>0</v>
      </c>
      <c r="BC215" s="359">
        <f t="shared" ca="1" si="94"/>
        <v>0</v>
      </c>
      <c r="BD215" s="359">
        <f ca="1">IF(AZ215&lt;=0,0,IF(AX215&lt;60,0,IF(AX215=60,IF('Scenario Inputs (SI)'!$D$5&lt;=60,-AZ215*$AV$7,0),IF(AX215&lt;'Scenario Inputs (SI)'!$D$5,0,IF(AX215='Scenario Inputs (SI)'!$D$5,-$AV$7*'Scenario Calculations'!AZ215,BD214*(1+AU215))))))</f>
        <v>0</v>
      </c>
      <c r="BE215" s="359">
        <f t="shared" ca="1" si="95"/>
        <v>0</v>
      </c>
    </row>
    <row r="216" spans="6:57" x14ac:dyDescent="0.35">
      <c r="F216" s="372">
        <f ca="1">IFERROR(INDEX('Inflation Rates'!$A$16:$H$138,MATCH('Scenario Calculations'!$H216,'Inflation Rates'!$A$16:$A$138,0),8)/INDEX('Inflation Rates'!$A$16:$H$138,MATCH('Scenario Calculations'!$H216,'Inflation Rates'!$A$16:$A$138,0)-1,8)-1,F215)</f>
        <v>2.0000000000000018E-2</v>
      </c>
      <c r="G216" s="372">
        <f ca="1">IFERROR(INDEX('Inflation Rates'!$A$16:$H$138,MATCH('Scenario Calculations'!$H216,'Inflation Rates'!$A$16:$A$138,0),6)/INDEX('Inflation Rates'!$A$16:$H$138,MATCH('Scenario Calculations'!$H216,'Inflation Rates'!$A$16:$A$138,0)-1,6)-1,G215)</f>
        <v>2.0999999999999908E-2</v>
      </c>
      <c r="H216" s="362">
        <f t="shared" ca="1" si="96"/>
        <v>2227</v>
      </c>
      <c r="I216" s="362">
        <f t="shared" ca="1" si="96"/>
        <v>327</v>
      </c>
      <c r="J216" s="362">
        <v>208</v>
      </c>
      <c r="K216" s="371" t="e">
        <f t="shared" ca="1" si="97"/>
        <v>#DIV/0!</v>
      </c>
      <c r="L216" s="359" t="e">
        <f ca="1">IF(I216&lt;'Scenario Inputs (SI)'!$D$5,$B$7*((1+$G216)^(J216-1))*$B$2,0)</f>
        <v>#DIV/0!</v>
      </c>
      <c r="M216" s="359" t="e">
        <f ca="1">IF(I216&lt;'Scenario Inputs (SI)'!$D$5,$B$3*$B$7*(1+$G216)^(J216-1),0)</f>
        <v>#DIV/0!</v>
      </c>
      <c r="N216" s="359" t="e">
        <f t="shared" ca="1" si="87"/>
        <v>#DIV/0!</v>
      </c>
      <c r="O216" s="359" t="e">
        <f ca="1">IF(K216&lt;=0,0,-ABS(IF('Scenario Inputs (SI)'!$D$5&gt;'Scenario Calculations'!I216,0,IF('Scenario Inputs (SI)'!$D$5='Scenario Calculations'!I216,'Scenario Calculations'!K216*'Scenario Calculations'!$B$8,'Scenario Calculations'!O215*(1+'Scenario Calculations'!F216)))))</f>
        <v>#DIV/0!</v>
      </c>
      <c r="P216" s="359">
        <f ca="1">IF('Scenario Inputs (SI)'!$D$7="No",0,-IF(I216&lt;'Scenario Inputs (SI)'!$D$5,0,IF('Scenario Inputs (SI)'!$D$6&gt;'Scenario Calculations'!I216,INDEX(Inputs!$D$2:$R$30,29,MATCH('Scenario Calculations'!I216,Inputs!$D$2:$R$2,0)),0))*12)</f>
        <v>0</v>
      </c>
      <c r="Q216" s="359" t="e">
        <f t="shared" ca="1" si="91"/>
        <v>#DIV/0!</v>
      </c>
      <c r="S216" s="372">
        <f ca="1">IFERROR(INDEX('Inflation Rates'!$A$16:$H$138,MATCH('TSP Traditional'!$H217,'Inflation Rates'!$A$16:$A$138,0),8)/INDEX('Inflation Rates'!$A$16:$H$138,MATCH('TSP Traditional'!$H217,'Inflation Rates'!$A$16:$A$138,0)-1,8)-1,S215)</f>
        <v>2.0000000000000018E-2</v>
      </c>
      <c r="T216" s="372">
        <f ca="1">IFERROR(INDEX('Inflation Rates'!$A$16:$H$138,MATCH('TSP Traditional'!$H217,'Inflation Rates'!$A$16:$A$138,0),6)/INDEX('Inflation Rates'!$A$16:$H$138,MATCH('TSP Traditional'!$H217,'Inflation Rates'!$A$16:$A$138,0)-1,6)-1,T215)</f>
        <v>2.0999999999999908E-2</v>
      </c>
      <c r="U216" s="362">
        <f t="shared" ca="1" si="98"/>
        <v>2227</v>
      </c>
      <c r="V216" s="362">
        <f t="shared" ca="1" si="98"/>
        <v>327</v>
      </c>
      <c r="W216" s="362">
        <v>208</v>
      </c>
      <c r="X216" s="371" t="e">
        <f t="shared" ca="1" si="99"/>
        <v>#DIV/0!</v>
      </c>
      <c r="Y216" s="359" t="e">
        <f ca="1">IF(V216&lt;'Scenario Inputs (SI)'!$D$5,$B$7*((1+$G216)^(W216-1))*$T$2,0)</f>
        <v>#DIV/0!</v>
      </c>
      <c r="Z216" s="359">
        <v>0</v>
      </c>
      <c r="AA216" s="359" t="e">
        <f t="shared" ca="1" si="88"/>
        <v>#DIV/0!</v>
      </c>
      <c r="AB216" s="359" t="e">
        <f ca="1">IF(X216&lt;=0,0,-ABS(IF('Scenario Inputs (SI)'!$D$5&gt;'Scenario Calculations'!V216,0,IF('Scenario Inputs (SI)'!$D$5='Scenario Calculations'!V216,'Scenario Calculations'!X216*'Scenario Calculations'!$B$8,'Scenario Calculations'!AB215*(1+'Scenario Calculations'!S216)))))</f>
        <v>#DIV/0!</v>
      </c>
      <c r="AC216" s="359" t="e">
        <f t="shared" ca="1" si="89"/>
        <v>#DIV/0!</v>
      </c>
      <c r="AG216" s="372">
        <f>IFERROR(INDEX('Inflation Rates'!$A$16:$H$138,MATCH('IRA Traditional'!$H217,'Inflation Rates'!$A$16:$A$138,0),8)/INDEX('Inflation Rates'!$A$16:$H$138,MATCH('IRA Traditional'!$H217,'Inflation Rates'!$A$16:$A$138,0)-1,8)-1,AG215)</f>
        <v>2.0000000000000018E-2</v>
      </c>
      <c r="AH216" s="372">
        <f>IFERROR(INDEX('Inflation Rates'!$A$16:$H$138,MATCH('IRA Traditional'!$H217,'Inflation Rates'!$A$16:$A$138,0),6)/INDEX('Inflation Rates'!$A$16:$H$138,MATCH('IRA Traditional'!$H217,'Inflation Rates'!$A$16:$A$138,0)-1,6)-1,AH215)</f>
        <v>2.0999999999999908E-2</v>
      </c>
      <c r="AI216" s="362">
        <f t="shared" ca="1" si="100"/>
        <v>2227</v>
      </c>
      <c r="AJ216" s="362">
        <f t="shared" ca="1" si="100"/>
        <v>327</v>
      </c>
      <c r="AK216" s="362">
        <v>208</v>
      </c>
      <c r="AL216" s="371">
        <f t="shared" ca="1" si="101"/>
        <v>0</v>
      </c>
      <c r="AM216" s="359">
        <f ca="1">IF(AJ216&lt;'Scenario Inputs (SI)'!$D$5,$AH$2,0)</f>
        <v>0</v>
      </c>
      <c r="AN216" s="359">
        <v>0</v>
      </c>
      <c r="AO216" s="359">
        <f t="shared" ca="1" si="90"/>
        <v>0</v>
      </c>
      <c r="AP216" s="359">
        <f ca="1">IF(AL216&lt;=0,0,IF(AJ216&lt;60,0,IF(AJ216=60,IF('Scenario Inputs (SI)'!$D$5&lt;=60,-AL216*$AH$7,0),IF(AJ216&lt;'Scenario Inputs (SI)'!$D$5,0,IF(AJ216='Scenario Inputs (SI)'!$D$5,-$AH$7*'Scenario Calculations'!AL216,AP215*(1+AG216))))))</f>
        <v>0</v>
      </c>
      <c r="AQ216" s="359">
        <f t="shared" ca="1" si="92"/>
        <v>0</v>
      </c>
      <c r="AU216" s="372">
        <f ca="1">IFERROR(INDEX('Inflation Rates'!$A$16:$H$138,MATCH('IRA Roth'!$H216,'Inflation Rates'!$A$16:$A$138,0),8)/INDEX('Inflation Rates'!$A$16:$H$138,MATCH('IRA Roth'!$H216,'Inflation Rates'!$A$16:$A$138,0)-1,8)-1,AU215)</f>
        <v>2.0000000000000018E-2</v>
      </c>
      <c r="AV216" s="372">
        <f ca="1">IFERROR(INDEX('Inflation Rates'!$A$16:$H$138,MATCH('IRA Roth'!$H216,'Inflation Rates'!$A$16:$A$138,0),6)/INDEX('Inflation Rates'!$A$16:$H$138,MATCH('IRA Roth'!$H216,'Inflation Rates'!$A$16:$A$138,0)-1,6)-1,AV215)</f>
        <v>2.0999999999999908E-2</v>
      </c>
      <c r="AW216" s="362">
        <f t="shared" ca="1" si="102"/>
        <v>2227</v>
      </c>
      <c r="AX216" s="362">
        <f t="shared" ca="1" si="102"/>
        <v>327</v>
      </c>
      <c r="AY216" s="362">
        <v>208</v>
      </c>
      <c r="AZ216" s="371">
        <f t="shared" ca="1" si="103"/>
        <v>0</v>
      </c>
      <c r="BA216" s="359">
        <f ca="1">IF(AX216&lt;'Scenario Inputs (SI)'!$D$5,$AV$2,0)</f>
        <v>0</v>
      </c>
      <c r="BB216" s="359">
        <f t="shared" ca="1" si="93"/>
        <v>0</v>
      </c>
      <c r="BC216" s="359">
        <f t="shared" ca="1" si="94"/>
        <v>0</v>
      </c>
      <c r="BD216" s="359">
        <f ca="1">IF(AZ216&lt;=0,0,IF(AX216&lt;60,0,IF(AX216=60,IF('Scenario Inputs (SI)'!$D$5&lt;=60,-AZ216*$AV$7,0),IF(AX216&lt;'Scenario Inputs (SI)'!$D$5,0,IF(AX216='Scenario Inputs (SI)'!$D$5,-$AV$7*'Scenario Calculations'!AZ216,BD215*(1+AU216))))))</f>
        <v>0</v>
      </c>
      <c r="BE216" s="359">
        <f t="shared" ca="1" si="95"/>
        <v>0</v>
      </c>
    </row>
    <row r="217" spans="6:57" x14ac:dyDescent="0.35">
      <c r="F217" s="372">
        <f ca="1">IFERROR(INDEX('Inflation Rates'!$A$16:$H$138,MATCH('Scenario Calculations'!$H217,'Inflation Rates'!$A$16:$A$138,0),8)/INDEX('Inflation Rates'!$A$16:$H$138,MATCH('Scenario Calculations'!$H217,'Inflation Rates'!$A$16:$A$138,0)-1,8)-1,F216)</f>
        <v>2.0000000000000018E-2</v>
      </c>
      <c r="G217" s="372">
        <f ca="1">IFERROR(INDEX('Inflation Rates'!$A$16:$H$138,MATCH('Scenario Calculations'!$H217,'Inflation Rates'!$A$16:$A$138,0),6)/INDEX('Inflation Rates'!$A$16:$H$138,MATCH('Scenario Calculations'!$H217,'Inflation Rates'!$A$16:$A$138,0)-1,6)-1,G216)</f>
        <v>2.0999999999999908E-2</v>
      </c>
      <c r="H217" s="362">
        <f t="shared" ca="1" si="96"/>
        <v>2228</v>
      </c>
      <c r="I217" s="362">
        <f t="shared" ca="1" si="96"/>
        <v>328</v>
      </c>
      <c r="J217" s="362">
        <v>209</v>
      </c>
      <c r="K217" s="371" t="e">
        <f t="shared" ca="1" si="97"/>
        <v>#DIV/0!</v>
      </c>
      <c r="L217" s="359" t="e">
        <f ca="1">IF(I217&lt;'Scenario Inputs (SI)'!$D$5,$B$7*((1+$G217)^(J217-1))*$B$2,0)</f>
        <v>#DIV/0!</v>
      </c>
      <c r="M217" s="359" t="e">
        <f ca="1">IF(I217&lt;'Scenario Inputs (SI)'!$D$5,$B$3*$B$7*(1+$G217)^(J217-1),0)</f>
        <v>#DIV/0!</v>
      </c>
      <c r="N217" s="359" t="e">
        <f t="shared" ca="1" si="87"/>
        <v>#DIV/0!</v>
      </c>
      <c r="O217" s="359" t="e">
        <f ca="1">IF(K217&lt;=0,0,-ABS(IF('Scenario Inputs (SI)'!$D$5&gt;'Scenario Calculations'!I217,0,IF('Scenario Inputs (SI)'!$D$5='Scenario Calculations'!I217,'Scenario Calculations'!K217*'Scenario Calculations'!$B$8,'Scenario Calculations'!O216*(1+'Scenario Calculations'!F217)))))</f>
        <v>#DIV/0!</v>
      </c>
      <c r="P217" s="359">
        <f ca="1">IF('Scenario Inputs (SI)'!$D$7="No",0,-IF(I217&lt;'Scenario Inputs (SI)'!$D$5,0,IF('Scenario Inputs (SI)'!$D$6&gt;'Scenario Calculations'!I217,INDEX(Inputs!$D$2:$R$30,29,MATCH('Scenario Calculations'!I217,Inputs!$D$2:$R$2,0)),0))*12)</f>
        <v>0</v>
      </c>
      <c r="Q217" s="359" t="e">
        <f t="shared" ca="1" si="91"/>
        <v>#DIV/0!</v>
      </c>
      <c r="S217" s="372">
        <f ca="1">IFERROR(INDEX('Inflation Rates'!$A$16:$H$138,MATCH('TSP Traditional'!$H218,'Inflation Rates'!$A$16:$A$138,0),8)/INDEX('Inflation Rates'!$A$16:$H$138,MATCH('TSP Traditional'!$H218,'Inflation Rates'!$A$16:$A$138,0)-1,8)-1,S216)</f>
        <v>2.0000000000000018E-2</v>
      </c>
      <c r="T217" s="372">
        <f ca="1">IFERROR(INDEX('Inflation Rates'!$A$16:$H$138,MATCH('TSP Traditional'!$H218,'Inflation Rates'!$A$16:$A$138,0),6)/INDEX('Inflation Rates'!$A$16:$H$138,MATCH('TSP Traditional'!$H218,'Inflation Rates'!$A$16:$A$138,0)-1,6)-1,T216)</f>
        <v>2.0999999999999908E-2</v>
      </c>
      <c r="U217" s="362">
        <f t="shared" ca="1" si="98"/>
        <v>2228</v>
      </c>
      <c r="V217" s="362">
        <f t="shared" ca="1" si="98"/>
        <v>328</v>
      </c>
      <c r="W217" s="362">
        <v>209</v>
      </c>
      <c r="X217" s="371" t="e">
        <f t="shared" ca="1" si="99"/>
        <v>#DIV/0!</v>
      </c>
      <c r="Y217" s="359" t="e">
        <f ca="1">IF(V217&lt;'Scenario Inputs (SI)'!$D$5,$B$7*((1+$G217)^(W217-1))*$T$2,0)</f>
        <v>#DIV/0!</v>
      </c>
      <c r="Z217" s="359">
        <v>0</v>
      </c>
      <c r="AA217" s="359" t="e">
        <f t="shared" ca="1" si="88"/>
        <v>#DIV/0!</v>
      </c>
      <c r="AB217" s="359" t="e">
        <f ca="1">IF(X217&lt;=0,0,-ABS(IF('Scenario Inputs (SI)'!$D$5&gt;'Scenario Calculations'!V217,0,IF('Scenario Inputs (SI)'!$D$5='Scenario Calculations'!V217,'Scenario Calculations'!X217*'Scenario Calculations'!$B$8,'Scenario Calculations'!AB216*(1+'Scenario Calculations'!S217)))))</f>
        <v>#DIV/0!</v>
      </c>
      <c r="AC217" s="359" t="e">
        <f t="shared" ca="1" si="89"/>
        <v>#DIV/0!</v>
      </c>
      <c r="AG217" s="372">
        <f>IFERROR(INDEX('Inflation Rates'!$A$16:$H$138,MATCH('IRA Traditional'!$H218,'Inflation Rates'!$A$16:$A$138,0),8)/INDEX('Inflation Rates'!$A$16:$H$138,MATCH('IRA Traditional'!$H218,'Inflation Rates'!$A$16:$A$138,0)-1,8)-1,AG216)</f>
        <v>2.0000000000000018E-2</v>
      </c>
      <c r="AH217" s="372">
        <f>IFERROR(INDEX('Inflation Rates'!$A$16:$H$138,MATCH('IRA Traditional'!$H218,'Inflation Rates'!$A$16:$A$138,0),6)/INDEX('Inflation Rates'!$A$16:$H$138,MATCH('IRA Traditional'!$H218,'Inflation Rates'!$A$16:$A$138,0)-1,6)-1,AH216)</f>
        <v>2.0999999999999908E-2</v>
      </c>
      <c r="AI217" s="362">
        <f t="shared" ca="1" si="100"/>
        <v>2228</v>
      </c>
      <c r="AJ217" s="362">
        <f t="shared" ca="1" si="100"/>
        <v>328</v>
      </c>
      <c r="AK217" s="362">
        <v>209</v>
      </c>
      <c r="AL217" s="371">
        <f t="shared" ca="1" si="101"/>
        <v>0</v>
      </c>
      <c r="AM217" s="359">
        <f ca="1">IF(AJ217&lt;'Scenario Inputs (SI)'!$D$5,$AH$2,0)</f>
        <v>0</v>
      </c>
      <c r="AN217" s="359">
        <v>0</v>
      </c>
      <c r="AO217" s="359">
        <f t="shared" ca="1" si="90"/>
        <v>0</v>
      </c>
      <c r="AP217" s="359">
        <f ca="1">IF(AL217&lt;=0,0,IF(AJ217&lt;60,0,IF(AJ217=60,IF('Scenario Inputs (SI)'!$D$5&lt;=60,-AL217*$AH$7,0),IF(AJ217&lt;'Scenario Inputs (SI)'!$D$5,0,IF(AJ217='Scenario Inputs (SI)'!$D$5,-$AH$7*'Scenario Calculations'!AL217,AP216*(1+AG217))))))</f>
        <v>0</v>
      </c>
      <c r="AQ217" s="359">
        <f t="shared" ca="1" si="92"/>
        <v>0</v>
      </c>
      <c r="AU217" s="372">
        <f ca="1">IFERROR(INDEX('Inflation Rates'!$A$16:$H$138,MATCH('IRA Roth'!$H217,'Inflation Rates'!$A$16:$A$138,0),8)/INDEX('Inflation Rates'!$A$16:$H$138,MATCH('IRA Roth'!$H217,'Inflation Rates'!$A$16:$A$138,0)-1,8)-1,AU216)</f>
        <v>2.0000000000000018E-2</v>
      </c>
      <c r="AV217" s="372">
        <f ca="1">IFERROR(INDEX('Inflation Rates'!$A$16:$H$138,MATCH('IRA Roth'!$H217,'Inflation Rates'!$A$16:$A$138,0),6)/INDEX('Inflation Rates'!$A$16:$H$138,MATCH('IRA Roth'!$H217,'Inflation Rates'!$A$16:$A$138,0)-1,6)-1,AV216)</f>
        <v>2.0999999999999908E-2</v>
      </c>
      <c r="AW217" s="362">
        <f t="shared" ca="1" si="102"/>
        <v>2228</v>
      </c>
      <c r="AX217" s="362">
        <f t="shared" ca="1" si="102"/>
        <v>328</v>
      </c>
      <c r="AY217" s="362">
        <v>209</v>
      </c>
      <c r="AZ217" s="371">
        <f t="shared" ca="1" si="103"/>
        <v>0</v>
      </c>
      <c r="BA217" s="359">
        <f ca="1">IF(AX217&lt;'Scenario Inputs (SI)'!$D$5,$AV$2,0)</f>
        <v>0</v>
      </c>
      <c r="BB217" s="359">
        <f t="shared" ca="1" si="93"/>
        <v>0</v>
      </c>
      <c r="BC217" s="359">
        <f t="shared" ca="1" si="94"/>
        <v>0</v>
      </c>
      <c r="BD217" s="359">
        <f ca="1">IF(AZ217&lt;=0,0,IF(AX217&lt;60,0,IF(AX217=60,IF('Scenario Inputs (SI)'!$D$5&lt;=60,-AZ217*$AV$7,0),IF(AX217&lt;'Scenario Inputs (SI)'!$D$5,0,IF(AX217='Scenario Inputs (SI)'!$D$5,-$AV$7*'Scenario Calculations'!AZ217,BD216*(1+AU217))))))</f>
        <v>0</v>
      </c>
      <c r="BE217" s="359">
        <f t="shared" ca="1" si="95"/>
        <v>0</v>
      </c>
    </row>
    <row r="218" spans="6:57" x14ac:dyDescent="0.35">
      <c r="F218" s="372">
        <f ca="1">IFERROR(INDEX('Inflation Rates'!$A$16:$H$138,MATCH('Scenario Calculations'!$H218,'Inflation Rates'!$A$16:$A$138,0),8)/INDEX('Inflation Rates'!$A$16:$H$138,MATCH('Scenario Calculations'!$H218,'Inflation Rates'!$A$16:$A$138,0)-1,8)-1,F217)</f>
        <v>2.0000000000000018E-2</v>
      </c>
      <c r="G218" s="372">
        <f ca="1">IFERROR(INDEX('Inflation Rates'!$A$16:$H$138,MATCH('Scenario Calculations'!$H218,'Inflation Rates'!$A$16:$A$138,0),6)/INDEX('Inflation Rates'!$A$16:$H$138,MATCH('Scenario Calculations'!$H218,'Inflation Rates'!$A$16:$A$138,0)-1,6)-1,G217)</f>
        <v>2.0999999999999908E-2</v>
      </c>
      <c r="H218" s="362">
        <f t="shared" ca="1" si="96"/>
        <v>2229</v>
      </c>
      <c r="I218" s="362">
        <f t="shared" ca="1" si="96"/>
        <v>329</v>
      </c>
      <c r="J218" s="362">
        <v>210</v>
      </c>
      <c r="K218" s="371" t="e">
        <f t="shared" ca="1" si="97"/>
        <v>#DIV/0!</v>
      </c>
      <c r="L218" s="359" t="e">
        <f ca="1">IF(I218&lt;'Scenario Inputs (SI)'!$D$5,$B$7*((1+$G218)^(J218-1))*$B$2,0)</f>
        <v>#DIV/0!</v>
      </c>
      <c r="M218" s="359" t="e">
        <f ca="1">IF(I218&lt;'Scenario Inputs (SI)'!$D$5,$B$3*$B$7*(1+$G218)^(J218-1),0)</f>
        <v>#DIV/0!</v>
      </c>
      <c r="N218" s="359" t="e">
        <f t="shared" ca="1" si="87"/>
        <v>#DIV/0!</v>
      </c>
      <c r="O218" s="359" t="e">
        <f ca="1">IF(K218&lt;=0,0,-ABS(IF('Scenario Inputs (SI)'!$D$5&gt;'Scenario Calculations'!I218,0,IF('Scenario Inputs (SI)'!$D$5='Scenario Calculations'!I218,'Scenario Calculations'!K218*'Scenario Calculations'!$B$8,'Scenario Calculations'!O217*(1+'Scenario Calculations'!F218)))))</f>
        <v>#DIV/0!</v>
      </c>
      <c r="P218" s="359">
        <f ca="1">IF('Scenario Inputs (SI)'!$D$7="No",0,-IF(I218&lt;'Scenario Inputs (SI)'!$D$5,0,IF('Scenario Inputs (SI)'!$D$6&gt;'Scenario Calculations'!I218,INDEX(Inputs!$D$2:$R$30,29,MATCH('Scenario Calculations'!I218,Inputs!$D$2:$R$2,0)),0))*12)</f>
        <v>0</v>
      </c>
      <c r="Q218" s="359" t="e">
        <f t="shared" ca="1" si="91"/>
        <v>#DIV/0!</v>
      </c>
      <c r="S218" s="372">
        <f ca="1">IFERROR(INDEX('Inflation Rates'!$A$16:$H$138,MATCH('TSP Traditional'!$H219,'Inflation Rates'!$A$16:$A$138,0),8)/INDEX('Inflation Rates'!$A$16:$H$138,MATCH('TSP Traditional'!$H219,'Inflation Rates'!$A$16:$A$138,0)-1,8)-1,S217)</f>
        <v>2.0000000000000018E-2</v>
      </c>
      <c r="T218" s="372">
        <f ca="1">IFERROR(INDEX('Inflation Rates'!$A$16:$H$138,MATCH('TSP Traditional'!$H219,'Inflation Rates'!$A$16:$A$138,0),6)/INDEX('Inflation Rates'!$A$16:$H$138,MATCH('TSP Traditional'!$H219,'Inflation Rates'!$A$16:$A$138,0)-1,6)-1,T217)</f>
        <v>2.0999999999999908E-2</v>
      </c>
      <c r="U218" s="362">
        <f t="shared" ca="1" si="98"/>
        <v>2229</v>
      </c>
      <c r="V218" s="362">
        <f t="shared" ca="1" si="98"/>
        <v>329</v>
      </c>
      <c r="W218" s="362">
        <v>210</v>
      </c>
      <c r="X218" s="371" t="e">
        <f t="shared" ca="1" si="99"/>
        <v>#DIV/0!</v>
      </c>
      <c r="Y218" s="359" t="e">
        <f ca="1">IF(V218&lt;'Scenario Inputs (SI)'!$D$5,$B$7*((1+$G218)^(W218-1))*$T$2,0)</f>
        <v>#DIV/0!</v>
      </c>
      <c r="Z218" s="359">
        <v>0</v>
      </c>
      <c r="AA218" s="359" t="e">
        <f t="shared" ca="1" si="88"/>
        <v>#DIV/0!</v>
      </c>
      <c r="AB218" s="359" t="e">
        <f ca="1">IF(X218&lt;=0,0,-ABS(IF('Scenario Inputs (SI)'!$D$5&gt;'Scenario Calculations'!V218,0,IF('Scenario Inputs (SI)'!$D$5='Scenario Calculations'!V218,'Scenario Calculations'!X218*'Scenario Calculations'!$B$8,'Scenario Calculations'!AB217*(1+'Scenario Calculations'!S218)))))</f>
        <v>#DIV/0!</v>
      </c>
      <c r="AC218" s="359" t="e">
        <f t="shared" ca="1" si="89"/>
        <v>#DIV/0!</v>
      </c>
      <c r="AG218" s="372">
        <f>IFERROR(INDEX('Inflation Rates'!$A$16:$H$138,MATCH('IRA Traditional'!$H219,'Inflation Rates'!$A$16:$A$138,0),8)/INDEX('Inflation Rates'!$A$16:$H$138,MATCH('IRA Traditional'!$H219,'Inflation Rates'!$A$16:$A$138,0)-1,8)-1,AG217)</f>
        <v>2.0000000000000018E-2</v>
      </c>
      <c r="AH218" s="372">
        <f>IFERROR(INDEX('Inflation Rates'!$A$16:$H$138,MATCH('IRA Traditional'!$H219,'Inflation Rates'!$A$16:$A$138,0),6)/INDEX('Inflation Rates'!$A$16:$H$138,MATCH('IRA Traditional'!$H219,'Inflation Rates'!$A$16:$A$138,0)-1,6)-1,AH217)</f>
        <v>2.0999999999999908E-2</v>
      </c>
      <c r="AI218" s="362">
        <f t="shared" ca="1" si="100"/>
        <v>2229</v>
      </c>
      <c r="AJ218" s="362">
        <f t="shared" ca="1" si="100"/>
        <v>329</v>
      </c>
      <c r="AK218" s="362">
        <v>210</v>
      </c>
      <c r="AL218" s="371">
        <f t="shared" ca="1" si="101"/>
        <v>0</v>
      </c>
      <c r="AM218" s="359">
        <f ca="1">IF(AJ218&lt;'Scenario Inputs (SI)'!$D$5,$AH$2,0)</f>
        <v>0</v>
      </c>
      <c r="AN218" s="359">
        <v>0</v>
      </c>
      <c r="AO218" s="359">
        <f t="shared" ca="1" si="90"/>
        <v>0</v>
      </c>
      <c r="AP218" s="359">
        <f ca="1">IF(AL218&lt;=0,0,IF(AJ218&lt;60,0,IF(AJ218=60,IF('Scenario Inputs (SI)'!$D$5&lt;=60,-AL218*$AH$7,0),IF(AJ218&lt;'Scenario Inputs (SI)'!$D$5,0,IF(AJ218='Scenario Inputs (SI)'!$D$5,-$AH$7*'Scenario Calculations'!AL218,AP217*(1+AG218))))))</f>
        <v>0</v>
      </c>
      <c r="AQ218" s="359">
        <f t="shared" ca="1" si="92"/>
        <v>0</v>
      </c>
      <c r="AU218" s="372">
        <f ca="1">IFERROR(INDEX('Inflation Rates'!$A$16:$H$138,MATCH('IRA Roth'!$H218,'Inflation Rates'!$A$16:$A$138,0),8)/INDEX('Inflation Rates'!$A$16:$H$138,MATCH('IRA Roth'!$H218,'Inflation Rates'!$A$16:$A$138,0)-1,8)-1,AU217)</f>
        <v>2.0000000000000018E-2</v>
      </c>
      <c r="AV218" s="372">
        <f ca="1">IFERROR(INDEX('Inflation Rates'!$A$16:$H$138,MATCH('IRA Roth'!$H218,'Inflation Rates'!$A$16:$A$138,0),6)/INDEX('Inflation Rates'!$A$16:$H$138,MATCH('IRA Roth'!$H218,'Inflation Rates'!$A$16:$A$138,0)-1,6)-1,AV217)</f>
        <v>2.0999999999999908E-2</v>
      </c>
      <c r="AW218" s="362">
        <f t="shared" ca="1" si="102"/>
        <v>2229</v>
      </c>
      <c r="AX218" s="362">
        <f t="shared" ca="1" si="102"/>
        <v>329</v>
      </c>
      <c r="AY218" s="362">
        <v>210</v>
      </c>
      <c r="AZ218" s="371">
        <f t="shared" ca="1" si="103"/>
        <v>0</v>
      </c>
      <c r="BA218" s="359">
        <f ca="1">IF(AX218&lt;'Scenario Inputs (SI)'!$D$5,$AV$2,0)</f>
        <v>0</v>
      </c>
      <c r="BB218" s="359">
        <f t="shared" ca="1" si="93"/>
        <v>0</v>
      </c>
      <c r="BC218" s="359">
        <f t="shared" ca="1" si="94"/>
        <v>0</v>
      </c>
      <c r="BD218" s="359">
        <f ca="1">IF(AZ218&lt;=0,0,IF(AX218&lt;60,0,IF(AX218=60,IF('Scenario Inputs (SI)'!$D$5&lt;=60,-AZ218*$AV$7,0),IF(AX218&lt;'Scenario Inputs (SI)'!$D$5,0,IF(AX218='Scenario Inputs (SI)'!$D$5,-$AV$7*'Scenario Calculations'!AZ218,BD217*(1+AU218))))))</f>
        <v>0</v>
      </c>
      <c r="BE218" s="359">
        <f t="shared" ca="1" si="95"/>
        <v>0</v>
      </c>
    </row>
    <row r="219" spans="6:57" x14ac:dyDescent="0.35">
      <c r="G219" s="372">
        <f ca="1">IFERROR(INDEX('Inflation Rates'!$A$16:$H$138,MATCH('Scenario Calculations'!$H219,'Inflation Rates'!$A$16:$A$138,0),6)/INDEX('Inflation Rates'!$A$16:$H$138,MATCH('Scenario Calculations'!$H219,'Inflation Rates'!$A$16:$A$138,0)-1,6)-1,G218)</f>
        <v>2.0999999999999908E-2</v>
      </c>
      <c r="H219" s="362">
        <f t="shared" ref="H219:I234" ca="1" si="104">H218+1</f>
        <v>2230</v>
      </c>
      <c r="I219" s="362">
        <f t="shared" ca="1" si="104"/>
        <v>330</v>
      </c>
      <c r="J219" s="362">
        <v>211</v>
      </c>
      <c r="K219" s="371" t="e">
        <f t="shared" ca="1" si="97"/>
        <v>#DIV/0!</v>
      </c>
      <c r="L219" s="359" t="e">
        <f ca="1">IF(I219&lt;'Scenario Inputs (SI)'!$D$5,$B$7*((1+$G219)^(J219-1))*$B$2,0)</f>
        <v>#DIV/0!</v>
      </c>
      <c r="M219" s="359" t="e">
        <f ca="1">IF(I219&lt;'Scenario Inputs (SI)'!$D$5,$B$3*$B$7*(1+$G219)^(J219-1),0)</f>
        <v>#DIV/0!</v>
      </c>
      <c r="N219" s="359" t="e">
        <f t="shared" ca="1" si="87"/>
        <v>#DIV/0!</v>
      </c>
      <c r="O219" s="359" t="e">
        <f ca="1">IF(K219&lt;=0,0,-ABS(IF('Scenario Inputs (SI)'!$D$5&gt;'Scenario Calculations'!I219,0,IF('Scenario Inputs (SI)'!$D$5='Scenario Calculations'!I219,'Scenario Calculations'!K219*'Scenario Calculations'!$B$8,'Scenario Calculations'!O218*(1+'Scenario Calculations'!F219)))))</f>
        <v>#DIV/0!</v>
      </c>
      <c r="P219" s="359">
        <f ca="1">IF('Scenario Inputs (SI)'!$D$7="No",0,-IF(I219&lt;'Scenario Inputs (SI)'!$D$5,0,IF('Scenario Inputs (SI)'!$D$6&gt;'Scenario Calculations'!I219,INDEX(Inputs!$D$2:$R$30,29,MATCH('Scenario Calculations'!I219,Inputs!$D$2:$R$2,0)),0))*12)</f>
        <v>0</v>
      </c>
      <c r="Q219" s="359" t="e">
        <f t="shared" ca="1" si="91"/>
        <v>#DIV/0!</v>
      </c>
      <c r="V219" s="362">
        <f t="shared" ref="V219:V280" ca="1" si="105">V218+1</f>
        <v>330</v>
      </c>
      <c r="W219" s="362">
        <v>211</v>
      </c>
      <c r="X219" s="371" t="e">
        <f t="shared" ca="1" si="99"/>
        <v>#DIV/0!</v>
      </c>
      <c r="Y219" s="359" t="e">
        <f ca="1">IF(V219&lt;'Scenario Inputs (SI)'!$D$5,$B$7*((1+$G219)^(W219-1))*$T$2,0)</f>
        <v>#DIV/0!</v>
      </c>
      <c r="Z219" s="359">
        <v>0</v>
      </c>
      <c r="AA219" s="359" t="e">
        <f t="shared" ca="1" si="88"/>
        <v>#DIV/0!</v>
      </c>
      <c r="AB219" s="359" t="e">
        <f ca="1">IF(X219&lt;=0,0,-ABS(IF('Scenario Inputs (SI)'!$D$5&gt;'Scenario Calculations'!V219,0,IF('Scenario Inputs (SI)'!$D$5='Scenario Calculations'!V219,'Scenario Calculations'!X219*'Scenario Calculations'!$B$8,'Scenario Calculations'!AB218*(1+'Scenario Calculations'!S219)))))</f>
        <v>#DIV/0!</v>
      </c>
      <c r="AC219" s="359" t="e">
        <f t="shared" ca="1" si="89"/>
        <v>#DIV/0!</v>
      </c>
      <c r="AH219" s="372">
        <f>IFERROR(INDEX('Inflation Rates'!$A$16:$H$138,MATCH('IRA Traditional'!$H220,'Inflation Rates'!$A$16:$A$138,0),6)/INDEX('Inflation Rates'!$A$16:$H$138,MATCH('IRA Traditional'!$H220,'Inflation Rates'!$A$16:$A$138,0)-1,6)-1,AH218)</f>
        <v>2.0999999999999908E-2</v>
      </c>
      <c r="AI219" s="362">
        <f t="shared" ref="AI219:AJ234" ca="1" si="106">AI218+1</f>
        <v>2230</v>
      </c>
      <c r="AJ219" s="362">
        <f t="shared" ca="1" si="106"/>
        <v>330</v>
      </c>
      <c r="AK219" s="362">
        <v>211</v>
      </c>
      <c r="AL219" s="371">
        <f t="shared" ca="1" si="101"/>
        <v>0</v>
      </c>
      <c r="AM219" s="359">
        <f ca="1">IF(AJ219&lt;'Scenario Inputs (SI)'!$D$5,$AH$2,0)</f>
        <v>0</v>
      </c>
      <c r="AN219" s="359">
        <v>0</v>
      </c>
      <c r="AO219" s="359">
        <f t="shared" ca="1" si="90"/>
        <v>0</v>
      </c>
      <c r="AP219" s="359">
        <f ca="1">IF(AL219&lt;=0,0,IF(AJ219&lt;60,0,IF(AJ219=60,IF('Scenario Inputs (SI)'!$D$5&lt;=60,-AL219*$AH$7,0),IF(AJ219&lt;'Scenario Inputs (SI)'!$D$5,0,IF(AJ219='Scenario Inputs (SI)'!$D$5,-$AH$7*'Scenario Calculations'!AL219,AP218*(1+AG219))))))</f>
        <v>0</v>
      </c>
      <c r="AQ219" s="359">
        <f t="shared" ca="1" si="92"/>
        <v>0</v>
      </c>
      <c r="AV219" s="372">
        <f ca="1">IFERROR(INDEX('Inflation Rates'!$A$16:$H$138,MATCH('IRA Roth'!$H219,'Inflation Rates'!$A$16:$A$138,0),6)/INDEX('Inflation Rates'!$A$16:$H$138,MATCH('IRA Roth'!$H219,'Inflation Rates'!$A$16:$A$138,0)-1,6)-1,AV218)</f>
        <v>2.0999999999999908E-2</v>
      </c>
      <c r="AW219" s="362">
        <f t="shared" ref="AW219:AX234" ca="1" si="107">AW218+1</f>
        <v>2230</v>
      </c>
      <c r="AX219" s="362">
        <f t="shared" ca="1" si="107"/>
        <v>330</v>
      </c>
      <c r="AY219" s="362">
        <v>211</v>
      </c>
      <c r="AZ219" s="371">
        <f t="shared" ca="1" si="103"/>
        <v>0</v>
      </c>
      <c r="BA219" s="359">
        <f ca="1">IF(AX219&lt;'Scenario Inputs (SI)'!$D$5,$AV$2,0)</f>
        <v>0</v>
      </c>
      <c r="BB219" s="359">
        <f t="shared" ca="1" si="93"/>
        <v>0</v>
      </c>
      <c r="BC219" s="359">
        <f t="shared" ca="1" si="94"/>
        <v>0</v>
      </c>
      <c r="BD219" s="359">
        <f ca="1">IF(AZ219&lt;=0,0,IF(AX219&lt;60,0,IF(AX219=60,IF('Scenario Inputs (SI)'!$D$5&lt;=60,-AZ219*$AV$7,0),IF(AX219&lt;'Scenario Inputs (SI)'!$D$5,0,IF(AX219='Scenario Inputs (SI)'!$D$5,-$AV$7*'Scenario Calculations'!AZ219,BD218*(1+AU219))))))</f>
        <v>0</v>
      </c>
      <c r="BE219" s="359">
        <f t="shared" ca="1" si="95"/>
        <v>0</v>
      </c>
    </row>
    <row r="220" spans="6:57" x14ac:dyDescent="0.35">
      <c r="G220" s="372">
        <f ca="1">IFERROR(INDEX('Inflation Rates'!$A$16:$H$138,MATCH('Scenario Calculations'!$H220,'Inflation Rates'!$A$16:$A$138,0),6)/INDEX('Inflation Rates'!$A$16:$H$138,MATCH('Scenario Calculations'!$H220,'Inflation Rates'!$A$16:$A$138,0)-1,6)-1,G219)</f>
        <v>2.0999999999999908E-2</v>
      </c>
      <c r="H220" s="362">
        <f t="shared" ca="1" si="104"/>
        <v>2231</v>
      </c>
      <c r="I220" s="362">
        <f t="shared" ca="1" si="104"/>
        <v>331</v>
      </c>
      <c r="J220" s="362">
        <v>212</v>
      </c>
      <c r="K220" s="371" t="e">
        <f t="shared" ca="1" si="97"/>
        <v>#DIV/0!</v>
      </c>
      <c r="L220" s="359" t="e">
        <f ca="1">IF(I220&lt;'Scenario Inputs (SI)'!$D$5,$B$7*((1+$G220)^(J220-1))*$B$2,0)</f>
        <v>#DIV/0!</v>
      </c>
      <c r="M220" s="359" t="e">
        <f ca="1">IF(I220&lt;'Scenario Inputs (SI)'!$D$5,$B$3*$B$7*(1+$G220)^(J220-1),0)</f>
        <v>#DIV/0!</v>
      </c>
      <c r="N220" s="359" t="e">
        <f t="shared" ca="1" si="87"/>
        <v>#DIV/0!</v>
      </c>
      <c r="O220" s="359" t="e">
        <f ca="1">IF(K220&lt;=0,0,-ABS(IF('Scenario Inputs (SI)'!$D$5&gt;'Scenario Calculations'!I220,0,IF('Scenario Inputs (SI)'!$D$5='Scenario Calculations'!I220,'Scenario Calculations'!K220*'Scenario Calculations'!$B$8,'Scenario Calculations'!O219*(1+'Scenario Calculations'!F220)))))</f>
        <v>#DIV/0!</v>
      </c>
      <c r="P220" s="359">
        <f ca="1">IF('Scenario Inputs (SI)'!$D$7="No",0,-IF(I220&lt;'Scenario Inputs (SI)'!$D$5,0,IF('Scenario Inputs (SI)'!$D$6&gt;'Scenario Calculations'!I220,INDEX(Inputs!$D$2:$R$30,29,MATCH('Scenario Calculations'!I220,Inputs!$D$2:$R$2,0)),0))*12)</f>
        <v>0</v>
      </c>
      <c r="Q220" s="359" t="e">
        <f t="shared" ca="1" si="91"/>
        <v>#DIV/0!</v>
      </c>
      <c r="V220" s="362">
        <f t="shared" ca="1" si="105"/>
        <v>331</v>
      </c>
      <c r="W220" s="362">
        <v>212</v>
      </c>
      <c r="X220" s="371" t="e">
        <f t="shared" ca="1" si="99"/>
        <v>#DIV/0!</v>
      </c>
      <c r="Y220" s="359" t="e">
        <f ca="1">IF(V220&lt;'Scenario Inputs (SI)'!$D$5,$B$7*((1+$G220)^(W220-1))*$T$2,0)</f>
        <v>#DIV/0!</v>
      </c>
      <c r="Z220" s="359">
        <v>0</v>
      </c>
      <c r="AA220" s="359" t="e">
        <f t="shared" ca="1" si="88"/>
        <v>#DIV/0!</v>
      </c>
      <c r="AB220" s="359" t="e">
        <f ca="1">IF(X220&lt;=0,0,-ABS(IF('Scenario Inputs (SI)'!$D$5&gt;'Scenario Calculations'!V220,0,IF('Scenario Inputs (SI)'!$D$5='Scenario Calculations'!V220,'Scenario Calculations'!X220*'Scenario Calculations'!$B$8,'Scenario Calculations'!AB219*(1+'Scenario Calculations'!S220)))))</f>
        <v>#DIV/0!</v>
      </c>
      <c r="AC220" s="359" t="e">
        <f t="shared" ca="1" si="89"/>
        <v>#DIV/0!</v>
      </c>
      <c r="AH220" s="372">
        <f>IFERROR(INDEX('Inflation Rates'!$A$16:$H$138,MATCH('IRA Traditional'!$H221,'Inflation Rates'!$A$16:$A$138,0),6)/INDEX('Inflation Rates'!$A$16:$H$138,MATCH('IRA Traditional'!$H221,'Inflation Rates'!$A$16:$A$138,0)-1,6)-1,AH219)</f>
        <v>2.0999999999999908E-2</v>
      </c>
      <c r="AI220" s="362">
        <f t="shared" ca="1" si="106"/>
        <v>2231</v>
      </c>
      <c r="AJ220" s="362">
        <f t="shared" ca="1" si="106"/>
        <v>331</v>
      </c>
      <c r="AK220" s="362">
        <v>212</v>
      </c>
      <c r="AL220" s="371">
        <f t="shared" ca="1" si="101"/>
        <v>0</v>
      </c>
      <c r="AM220" s="359">
        <f ca="1">IF(AJ220&lt;'Scenario Inputs (SI)'!$D$5,$AH$2,0)</f>
        <v>0</v>
      </c>
      <c r="AN220" s="359">
        <v>0</v>
      </c>
      <c r="AO220" s="359">
        <f t="shared" ca="1" si="90"/>
        <v>0</v>
      </c>
      <c r="AP220" s="359">
        <f ca="1">IF(AL220&lt;=0,0,IF(AJ220&lt;60,0,IF(AJ220=60,IF('Scenario Inputs (SI)'!$D$5&lt;=60,-AL220*$AH$7,0),IF(AJ220&lt;'Scenario Inputs (SI)'!$D$5,0,IF(AJ220='Scenario Inputs (SI)'!$D$5,-$AH$7*'Scenario Calculations'!AL220,AP219*(1+AG220))))))</f>
        <v>0</v>
      </c>
      <c r="AQ220" s="359">
        <f t="shared" ca="1" si="92"/>
        <v>0</v>
      </c>
      <c r="AV220" s="372">
        <f ca="1">IFERROR(INDEX('Inflation Rates'!$A$16:$H$138,MATCH('IRA Roth'!$H220,'Inflation Rates'!$A$16:$A$138,0),6)/INDEX('Inflation Rates'!$A$16:$H$138,MATCH('IRA Roth'!$H220,'Inflation Rates'!$A$16:$A$138,0)-1,6)-1,AV219)</f>
        <v>2.0999999999999908E-2</v>
      </c>
      <c r="AW220" s="362">
        <f t="shared" ca="1" si="107"/>
        <v>2231</v>
      </c>
      <c r="AX220" s="362">
        <f t="shared" ca="1" si="107"/>
        <v>331</v>
      </c>
      <c r="AY220" s="362">
        <v>212</v>
      </c>
      <c r="AZ220" s="371">
        <f t="shared" ca="1" si="103"/>
        <v>0</v>
      </c>
      <c r="BA220" s="359">
        <f ca="1">IF(AX220&lt;'Scenario Inputs (SI)'!$D$5,$AV$2,0)</f>
        <v>0</v>
      </c>
      <c r="BB220" s="359">
        <f t="shared" ca="1" si="93"/>
        <v>0</v>
      </c>
      <c r="BC220" s="359">
        <f t="shared" ca="1" si="94"/>
        <v>0</v>
      </c>
      <c r="BD220" s="359">
        <f ca="1">IF(AZ220&lt;=0,0,IF(AX220&lt;60,0,IF(AX220=60,IF('Scenario Inputs (SI)'!$D$5&lt;=60,-AZ220*$AV$7,0),IF(AX220&lt;'Scenario Inputs (SI)'!$D$5,0,IF(AX220='Scenario Inputs (SI)'!$D$5,-$AV$7*'Scenario Calculations'!AZ220,BD219*(1+AU220))))))</f>
        <v>0</v>
      </c>
      <c r="BE220" s="359">
        <f t="shared" ca="1" si="95"/>
        <v>0</v>
      </c>
    </row>
    <row r="221" spans="6:57" x14ac:dyDescent="0.35">
      <c r="G221" s="372">
        <f ca="1">IFERROR(INDEX('Inflation Rates'!$A$16:$H$138,MATCH('Scenario Calculations'!$H221,'Inflation Rates'!$A$16:$A$138,0),6)/INDEX('Inflation Rates'!$A$16:$H$138,MATCH('Scenario Calculations'!$H221,'Inflation Rates'!$A$16:$A$138,0)-1,6)-1,G220)</f>
        <v>2.0999999999999908E-2</v>
      </c>
      <c r="H221" s="362">
        <f t="shared" ca="1" si="104"/>
        <v>2232</v>
      </c>
      <c r="I221" s="362">
        <f t="shared" ca="1" si="104"/>
        <v>332</v>
      </c>
      <c r="J221" s="362">
        <v>213</v>
      </c>
      <c r="K221" s="371" t="e">
        <f t="shared" ca="1" si="97"/>
        <v>#DIV/0!</v>
      </c>
      <c r="L221" s="359" t="e">
        <f ca="1">IF(I221&lt;'Scenario Inputs (SI)'!$D$5,$B$7*((1+$G221)^(J221-1))*$B$2,0)</f>
        <v>#DIV/0!</v>
      </c>
      <c r="M221" s="359" t="e">
        <f ca="1">IF(I221&lt;'Scenario Inputs (SI)'!$D$5,$B$3*$B$7*(1+$G221)^(J221-1),0)</f>
        <v>#DIV/0!</v>
      </c>
      <c r="N221" s="359" t="e">
        <f t="shared" ca="1" si="87"/>
        <v>#DIV/0!</v>
      </c>
      <c r="O221" s="359" t="e">
        <f ca="1">IF(K221&lt;=0,0,-ABS(IF('Scenario Inputs (SI)'!$D$5&gt;'Scenario Calculations'!I221,0,IF('Scenario Inputs (SI)'!$D$5='Scenario Calculations'!I221,'Scenario Calculations'!K221*'Scenario Calculations'!$B$8,'Scenario Calculations'!O220*(1+'Scenario Calculations'!F221)))))</f>
        <v>#DIV/0!</v>
      </c>
      <c r="P221" s="359">
        <f ca="1">IF('Scenario Inputs (SI)'!$D$7="No",0,-IF(I221&lt;'Scenario Inputs (SI)'!$D$5,0,IF('Scenario Inputs (SI)'!$D$6&gt;'Scenario Calculations'!I221,INDEX(Inputs!$D$2:$R$30,29,MATCH('Scenario Calculations'!I221,Inputs!$D$2:$R$2,0)),0))*12)</f>
        <v>0</v>
      </c>
      <c r="Q221" s="359" t="e">
        <f t="shared" ca="1" si="91"/>
        <v>#DIV/0!</v>
      </c>
      <c r="V221" s="362">
        <f t="shared" ca="1" si="105"/>
        <v>332</v>
      </c>
      <c r="W221" s="362">
        <v>213</v>
      </c>
      <c r="X221" s="371" t="e">
        <f t="shared" ca="1" si="99"/>
        <v>#DIV/0!</v>
      </c>
      <c r="Y221" s="359" t="e">
        <f ca="1">IF(V221&lt;'Scenario Inputs (SI)'!$D$5,$B$7*((1+$G221)^(W221-1))*$T$2,0)</f>
        <v>#DIV/0!</v>
      </c>
      <c r="Z221" s="359">
        <v>0</v>
      </c>
      <c r="AA221" s="359" t="e">
        <f t="shared" ca="1" si="88"/>
        <v>#DIV/0!</v>
      </c>
      <c r="AB221" s="359" t="e">
        <f ca="1">IF(X221&lt;=0,0,-ABS(IF('Scenario Inputs (SI)'!$D$5&gt;'Scenario Calculations'!V221,0,IF('Scenario Inputs (SI)'!$D$5='Scenario Calculations'!V221,'Scenario Calculations'!X221*'Scenario Calculations'!$B$8,'Scenario Calculations'!AB220*(1+'Scenario Calculations'!S221)))))</f>
        <v>#DIV/0!</v>
      </c>
      <c r="AC221" s="359" t="e">
        <f t="shared" ca="1" si="89"/>
        <v>#DIV/0!</v>
      </c>
      <c r="AH221" s="372">
        <f>IFERROR(INDEX('Inflation Rates'!$A$16:$H$138,MATCH('IRA Traditional'!$H222,'Inflation Rates'!$A$16:$A$138,0),6)/INDEX('Inflation Rates'!$A$16:$H$138,MATCH('IRA Traditional'!$H222,'Inflation Rates'!$A$16:$A$138,0)-1,6)-1,AH220)</f>
        <v>2.0999999999999908E-2</v>
      </c>
      <c r="AI221" s="362">
        <f t="shared" ca="1" si="106"/>
        <v>2232</v>
      </c>
      <c r="AJ221" s="362">
        <f t="shared" ca="1" si="106"/>
        <v>332</v>
      </c>
      <c r="AK221" s="362">
        <v>213</v>
      </c>
      <c r="AL221" s="371">
        <f t="shared" ca="1" si="101"/>
        <v>0</v>
      </c>
      <c r="AM221" s="359">
        <f ca="1">IF(AJ221&lt;'Scenario Inputs (SI)'!$D$5,$AH$2,0)</f>
        <v>0</v>
      </c>
      <c r="AN221" s="359">
        <v>0</v>
      </c>
      <c r="AO221" s="359">
        <f t="shared" ca="1" si="90"/>
        <v>0</v>
      </c>
      <c r="AP221" s="359">
        <f ca="1">IF(AL221&lt;=0,0,IF(AJ221&lt;60,0,IF(AJ221=60,IF('Scenario Inputs (SI)'!$D$5&lt;=60,-AL221*$AH$7,0),IF(AJ221&lt;'Scenario Inputs (SI)'!$D$5,0,IF(AJ221='Scenario Inputs (SI)'!$D$5,-$AH$7*'Scenario Calculations'!AL221,AP220*(1+AG221))))))</f>
        <v>0</v>
      </c>
      <c r="AQ221" s="359">
        <f t="shared" ca="1" si="92"/>
        <v>0</v>
      </c>
      <c r="AV221" s="372">
        <f ca="1">IFERROR(INDEX('Inflation Rates'!$A$16:$H$138,MATCH('IRA Roth'!$H221,'Inflation Rates'!$A$16:$A$138,0),6)/INDEX('Inflation Rates'!$A$16:$H$138,MATCH('IRA Roth'!$H221,'Inflation Rates'!$A$16:$A$138,0)-1,6)-1,AV220)</f>
        <v>2.0999999999999908E-2</v>
      </c>
      <c r="AW221" s="362">
        <f t="shared" ca="1" si="107"/>
        <v>2232</v>
      </c>
      <c r="AX221" s="362">
        <f t="shared" ca="1" si="107"/>
        <v>332</v>
      </c>
      <c r="AY221" s="362">
        <v>213</v>
      </c>
      <c r="AZ221" s="371">
        <f t="shared" ca="1" si="103"/>
        <v>0</v>
      </c>
      <c r="BA221" s="359">
        <f ca="1">IF(AX221&lt;'Scenario Inputs (SI)'!$D$5,$AV$2,0)</f>
        <v>0</v>
      </c>
      <c r="BB221" s="359">
        <f t="shared" ca="1" si="93"/>
        <v>0</v>
      </c>
      <c r="BC221" s="359">
        <f t="shared" ca="1" si="94"/>
        <v>0</v>
      </c>
      <c r="BD221" s="359">
        <f ca="1">IF(AZ221&lt;=0,0,IF(AX221&lt;60,0,IF(AX221=60,IF('Scenario Inputs (SI)'!$D$5&lt;=60,-AZ221*$AV$7,0),IF(AX221&lt;'Scenario Inputs (SI)'!$D$5,0,IF(AX221='Scenario Inputs (SI)'!$D$5,-$AV$7*'Scenario Calculations'!AZ221,BD220*(1+AU221))))))</f>
        <v>0</v>
      </c>
      <c r="BE221" s="359">
        <f t="shared" ca="1" si="95"/>
        <v>0</v>
      </c>
    </row>
    <row r="222" spans="6:57" x14ac:dyDescent="0.35">
      <c r="G222" s="372">
        <f ca="1">IFERROR(INDEX('Inflation Rates'!$A$16:$H$138,MATCH('Scenario Calculations'!$H222,'Inflation Rates'!$A$16:$A$138,0),6)/INDEX('Inflation Rates'!$A$16:$H$138,MATCH('Scenario Calculations'!$H222,'Inflation Rates'!$A$16:$A$138,0)-1,6)-1,G221)</f>
        <v>2.0999999999999908E-2</v>
      </c>
      <c r="H222" s="362">
        <f t="shared" ca="1" si="104"/>
        <v>2233</v>
      </c>
      <c r="I222" s="362">
        <f t="shared" ca="1" si="104"/>
        <v>333</v>
      </c>
      <c r="J222" s="362">
        <v>214</v>
      </c>
      <c r="K222" s="371" t="e">
        <f t="shared" ca="1" si="97"/>
        <v>#DIV/0!</v>
      </c>
      <c r="L222" s="359" t="e">
        <f ca="1">IF(I222&lt;'Scenario Inputs (SI)'!$D$5,$B$7*((1+$G222)^(J222-1))*$B$2,0)</f>
        <v>#DIV/0!</v>
      </c>
      <c r="M222" s="359" t="e">
        <f ca="1">IF(I222&lt;'Scenario Inputs (SI)'!$D$5,$B$3*$B$7*(1+$G222)^(J222-1),0)</f>
        <v>#DIV/0!</v>
      </c>
      <c r="N222" s="359" t="e">
        <f t="shared" ca="1" si="87"/>
        <v>#DIV/0!</v>
      </c>
      <c r="O222" s="359" t="e">
        <f ca="1">IF(K222&lt;=0,0,-ABS(IF('Scenario Inputs (SI)'!$D$5&gt;'Scenario Calculations'!I222,0,IF('Scenario Inputs (SI)'!$D$5='Scenario Calculations'!I222,'Scenario Calculations'!K222*'Scenario Calculations'!$B$8,'Scenario Calculations'!O221*(1+'Scenario Calculations'!F222)))))</f>
        <v>#DIV/0!</v>
      </c>
      <c r="P222" s="359">
        <f ca="1">IF('Scenario Inputs (SI)'!$D$7="No",0,-IF(I222&lt;'Scenario Inputs (SI)'!$D$5,0,IF('Scenario Inputs (SI)'!$D$6&gt;'Scenario Calculations'!I222,INDEX(Inputs!$D$2:$R$30,29,MATCH('Scenario Calculations'!I222,Inputs!$D$2:$R$2,0)),0))*12)</f>
        <v>0</v>
      </c>
      <c r="Q222" s="359" t="e">
        <f t="shared" ca="1" si="91"/>
        <v>#DIV/0!</v>
      </c>
      <c r="V222" s="362">
        <f t="shared" ca="1" si="105"/>
        <v>333</v>
      </c>
      <c r="W222" s="362">
        <v>214</v>
      </c>
      <c r="X222" s="371" t="e">
        <f t="shared" ca="1" si="99"/>
        <v>#DIV/0!</v>
      </c>
      <c r="Y222" s="359" t="e">
        <f ca="1">IF(V222&lt;'Scenario Inputs (SI)'!$D$5,$B$7*((1+$G222)^(W222-1))*$T$2,0)</f>
        <v>#DIV/0!</v>
      </c>
      <c r="Z222" s="359">
        <v>0</v>
      </c>
      <c r="AA222" s="359" t="e">
        <f t="shared" ca="1" si="88"/>
        <v>#DIV/0!</v>
      </c>
      <c r="AB222" s="359" t="e">
        <f ca="1">IF(X222&lt;=0,0,-ABS(IF('Scenario Inputs (SI)'!$D$5&gt;'Scenario Calculations'!V222,0,IF('Scenario Inputs (SI)'!$D$5='Scenario Calculations'!V222,'Scenario Calculations'!X222*'Scenario Calculations'!$B$8,'Scenario Calculations'!AB221*(1+'Scenario Calculations'!S222)))))</f>
        <v>#DIV/0!</v>
      </c>
      <c r="AC222" s="359" t="e">
        <f t="shared" ca="1" si="89"/>
        <v>#DIV/0!</v>
      </c>
      <c r="AH222" s="372">
        <f>IFERROR(INDEX('Inflation Rates'!$A$16:$H$138,MATCH('IRA Traditional'!$H223,'Inflation Rates'!$A$16:$A$138,0),6)/INDEX('Inflation Rates'!$A$16:$H$138,MATCH('IRA Traditional'!$H223,'Inflation Rates'!$A$16:$A$138,0)-1,6)-1,AH221)</f>
        <v>2.0999999999999908E-2</v>
      </c>
      <c r="AI222" s="362">
        <f t="shared" ca="1" si="106"/>
        <v>2233</v>
      </c>
      <c r="AJ222" s="362">
        <f t="shared" ca="1" si="106"/>
        <v>333</v>
      </c>
      <c r="AK222" s="362">
        <v>214</v>
      </c>
      <c r="AL222" s="371">
        <f t="shared" ca="1" si="101"/>
        <v>0</v>
      </c>
      <c r="AM222" s="359">
        <f ca="1">IF(AJ222&lt;'Scenario Inputs (SI)'!$D$5,$AH$2,0)</f>
        <v>0</v>
      </c>
      <c r="AN222" s="359">
        <v>0</v>
      </c>
      <c r="AO222" s="359">
        <f t="shared" ca="1" si="90"/>
        <v>0</v>
      </c>
      <c r="AP222" s="359">
        <f ca="1">IF(AL222&lt;=0,0,IF(AJ222&lt;60,0,IF(AJ222=60,IF('Scenario Inputs (SI)'!$D$5&lt;=60,-AL222*$AH$7,0),IF(AJ222&lt;'Scenario Inputs (SI)'!$D$5,0,IF(AJ222='Scenario Inputs (SI)'!$D$5,-$AH$7*'Scenario Calculations'!AL222,AP221*(1+AG222))))))</f>
        <v>0</v>
      </c>
      <c r="AQ222" s="359">
        <f t="shared" ca="1" si="92"/>
        <v>0</v>
      </c>
      <c r="AV222" s="372">
        <f ca="1">IFERROR(INDEX('Inflation Rates'!$A$16:$H$138,MATCH('IRA Roth'!$H222,'Inflation Rates'!$A$16:$A$138,0),6)/INDEX('Inflation Rates'!$A$16:$H$138,MATCH('IRA Roth'!$H222,'Inflation Rates'!$A$16:$A$138,0)-1,6)-1,AV221)</f>
        <v>2.0999999999999908E-2</v>
      </c>
      <c r="AW222" s="362">
        <f t="shared" ca="1" si="107"/>
        <v>2233</v>
      </c>
      <c r="AX222" s="362">
        <f t="shared" ca="1" si="107"/>
        <v>333</v>
      </c>
      <c r="AY222" s="362">
        <v>214</v>
      </c>
      <c r="AZ222" s="371">
        <f t="shared" ca="1" si="103"/>
        <v>0</v>
      </c>
      <c r="BA222" s="359">
        <f ca="1">IF(AX222&lt;'Scenario Inputs (SI)'!$D$5,$AV$2,0)</f>
        <v>0</v>
      </c>
      <c r="BB222" s="359">
        <f t="shared" ca="1" si="93"/>
        <v>0</v>
      </c>
      <c r="BC222" s="359">
        <f t="shared" ca="1" si="94"/>
        <v>0</v>
      </c>
      <c r="BD222" s="359">
        <f ca="1">IF(AZ222&lt;=0,0,IF(AX222&lt;60,0,IF(AX222=60,IF('Scenario Inputs (SI)'!$D$5&lt;=60,-AZ222*$AV$7,0),IF(AX222&lt;'Scenario Inputs (SI)'!$D$5,0,IF(AX222='Scenario Inputs (SI)'!$D$5,-$AV$7*'Scenario Calculations'!AZ222,BD221*(1+AU222))))))</f>
        <v>0</v>
      </c>
      <c r="BE222" s="359">
        <f t="shared" ca="1" si="95"/>
        <v>0</v>
      </c>
    </row>
    <row r="223" spans="6:57" x14ac:dyDescent="0.35">
      <c r="G223" s="372">
        <f ca="1">IFERROR(INDEX('Inflation Rates'!$A$16:$H$138,MATCH('Scenario Calculations'!$H223,'Inflation Rates'!$A$16:$A$138,0),6)/INDEX('Inflation Rates'!$A$16:$H$138,MATCH('Scenario Calculations'!$H223,'Inflation Rates'!$A$16:$A$138,0)-1,6)-1,G222)</f>
        <v>2.0999999999999908E-2</v>
      </c>
      <c r="H223" s="362">
        <f t="shared" ca="1" si="104"/>
        <v>2234</v>
      </c>
      <c r="I223" s="362">
        <f t="shared" ca="1" si="104"/>
        <v>334</v>
      </c>
      <c r="J223" s="362">
        <v>215</v>
      </c>
      <c r="K223" s="371" t="e">
        <f t="shared" ca="1" si="97"/>
        <v>#DIV/0!</v>
      </c>
      <c r="L223" s="359" t="e">
        <f ca="1">IF(I223&lt;'Scenario Inputs (SI)'!$D$5,$B$7*((1+$G223)^(J223-1))*$B$2,0)</f>
        <v>#DIV/0!</v>
      </c>
      <c r="M223" s="359" t="e">
        <f ca="1">IF(I223&lt;'Scenario Inputs (SI)'!$D$5,$B$3*$B$7*(1+$G223)^(J223-1),0)</f>
        <v>#DIV/0!</v>
      </c>
      <c r="N223" s="359" t="e">
        <f t="shared" ca="1" si="87"/>
        <v>#DIV/0!</v>
      </c>
      <c r="O223" s="359" t="e">
        <f ca="1">IF(K223&lt;=0,0,-ABS(IF('Scenario Inputs (SI)'!$D$5&gt;'Scenario Calculations'!I223,0,IF('Scenario Inputs (SI)'!$D$5='Scenario Calculations'!I223,'Scenario Calculations'!K223*'Scenario Calculations'!$B$8,'Scenario Calculations'!O222*(1+'Scenario Calculations'!F223)))))</f>
        <v>#DIV/0!</v>
      </c>
      <c r="P223" s="359">
        <f ca="1">IF('Scenario Inputs (SI)'!$D$7="No",0,-IF(I223&lt;'Scenario Inputs (SI)'!$D$5,0,IF('Scenario Inputs (SI)'!$D$6&gt;'Scenario Calculations'!I223,INDEX(Inputs!$D$2:$R$30,29,MATCH('Scenario Calculations'!I223,Inputs!$D$2:$R$2,0)),0))*12)</f>
        <v>0</v>
      </c>
      <c r="Q223" s="359" t="e">
        <f t="shared" ca="1" si="91"/>
        <v>#DIV/0!</v>
      </c>
      <c r="V223" s="362">
        <f t="shared" ca="1" si="105"/>
        <v>334</v>
      </c>
      <c r="W223" s="362">
        <v>215</v>
      </c>
      <c r="X223" s="371" t="e">
        <f t="shared" ca="1" si="99"/>
        <v>#DIV/0!</v>
      </c>
      <c r="Y223" s="359" t="e">
        <f ca="1">IF(V223&lt;'Scenario Inputs (SI)'!$D$5,$B$7*((1+$G223)^(W223-1))*$T$2,0)</f>
        <v>#DIV/0!</v>
      </c>
      <c r="Z223" s="359">
        <v>0</v>
      </c>
      <c r="AA223" s="359" t="e">
        <f t="shared" ca="1" si="88"/>
        <v>#DIV/0!</v>
      </c>
      <c r="AB223" s="359" t="e">
        <f ca="1">IF(X223&lt;=0,0,-ABS(IF('Scenario Inputs (SI)'!$D$5&gt;'Scenario Calculations'!V223,0,IF('Scenario Inputs (SI)'!$D$5='Scenario Calculations'!V223,'Scenario Calculations'!X223*'Scenario Calculations'!$B$8,'Scenario Calculations'!AB222*(1+'Scenario Calculations'!S223)))))</f>
        <v>#DIV/0!</v>
      </c>
      <c r="AC223" s="359" t="e">
        <f t="shared" ca="1" si="89"/>
        <v>#DIV/0!</v>
      </c>
      <c r="AH223" s="372">
        <f>IFERROR(INDEX('Inflation Rates'!$A$16:$H$138,MATCH('IRA Traditional'!$H224,'Inflation Rates'!$A$16:$A$138,0),6)/INDEX('Inflation Rates'!$A$16:$H$138,MATCH('IRA Traditional'!$H224,'Inflation Rates'!$A$16:$A$138,0)-1,6)-1,AH222)</f>
        <v>2.0999999999999908E-2</v>
      </c>
      <c r="AI223" s="362">
        <f t="shared" ca="1" si="106"/>
        <v>2234</v>
      </c>
      <c r="AJ223" s="362">
        <f t="shared" ca="1" si="106"/>
        <v>334</v>
      </c>
      <c r="AK223" s="362">
        <v>215</v>
      </c>
      <c r="AL223" s="371">
        <f t="shared" ca="1" si="101"/>
        <v>0</v>
      </c>
      <c r="AM223" s="359">
        <f ca="1">IF(AJ223&lt;'Scenario Inputs (SI)'!$D$5,$AH$2,0)</f>
        <v>0</v>
      </c>
      <c r="AN223" s="359">
        <v>0</v>
      </c>
      <c r="AO223" s="359">
        <f t="shared" ca="1" si="90"/>
        <v>0</v>
      </c>
      <c r="AP223" s="359">
        <f ca="1">IF(AL223&lt;=0,0,IF(AJ223&lt;60,0,IF(AJ223=60,IF('Scenario Inputs (SI)'!$D$5&lt;=60,-AL223*$AH$7,0),IF(AJ223&lt;'Scenario Inputs (SI)'!$D$5,0,IF(AJ223='Scenario Inputs (SI)'!$D$5,-$AH$7*'Scenario Calculations'!AL223,AP222*(1+AG223))))))</f>
        <v>0</v>
      </c>
      <c r="AQ223" s="359">
        <f t="shared" ca="1" si="92"/>
        <v>0</v>
      </c>
      <c r="AV223" s="372">
        <f ca="1">IFERROR(INDEX('Inflation Rates'!$A$16:$H$138,MATCH('IRA Roth'!$H223,'Inflation Rates'!$A$16:$A$138,0),6)/INDEX('Inflation Rates'!$A$16:$H$138,MATCH('IRA Roth'!$H223,'Inflation Rates'!$A$16:$A$138,0)-1,6)-1,AV222)</f>
        <v>2.0999999999999908E-2</v>
      </c>
      <c r="AW223" s="362">
        <f t="shared" ca="1" si="107"/>
        <v>2234</v>
      </c>
      <c r="AX223" s="362">
        <f t="shared" ca="1" si="107"/>
        <v>334</v>
      </c>
      <c r="AY223" s="362">
        <v>215</v>
      </c>
      <c r="AZ223" s="371">
        <f t="shared" ca="1" si="103"/>
        <v>0</v>
      </c>
      <c r="BA223" s="359">
        <f ca="1">IF(AX223&lt;'Scenario Inputs (SI)'!$D$5,$AV$2,0)</f>
        <v>0</v>
      </c>
      <c r="BB223" s="359">
        <f t="shared" ca="1" si="93"/>
        <v>0</v>
      </c>
      <c r="BC223" s="359">
        <f t="shared" ca="1" si="94"/>
        <v>0</v>
      </c>
      <c r="BD223" s="359">
        <f ca="1">IF(AZ223&lt;=0,0,IF(AX223&lt;60,0,IF(AX223=60,IF('Scenario Inputs (SI)'!$D$5&lt;=60,-AZ223*$AV$7,0),IF(AX223&lt;'Scenario Inputs (SI)'!$D$5,0,IF(AX223='Scenario Inputs (SI)'!$D$5,-$AV$7*'Scenario Calculations'!AZ223,BD222*(1+AU223))))))</f>
        <v>0</v>
      </c>
      <c r="BE223" s="359">
        <f t="shared" ca="1" si="95"/>
        <v>0</v>
      </c>
    </row>
    <row r="224" spans="6:57" x14ac:dyDescent="0.35">
      <c r="G224" s="372">
        <f ca="1">IFERROR(INDEX('Inflation Rates'!$A$16:$H$138,MATCH('Scenario Calculations'!$H224,'Inflation Rates'!$A$16:$A$138,0),6)/INDEX('Inflation Rates'!$A$16:$H$138,MATCH('Scenario Calculations'!$H224,'Inflation Rates'!$A$16:$A$138,0)-1,6)-1,G223)</f>
        <v>2.0999999999999908E-2</v>
      </c>
      <c r="H224" s="362">
        <f t="shared" ca="1" si="104"/>
        <v>2235</v>
      </c>
      <c r="I224" s="362">
        <f t="shared" ca="1" si="104"/>
        <v>335</v>
      </c>
      <c r="J224" s="362">
        <v>216</v>
      </c>
      <c r="K224" s="371" t="e">
        <f t="shared" ca="1" si="97"/>
        <v>#DIV/0!</v>
      </c>
      <c r="L224" s="359" t="e">
        <f ca="1">IF(I224&lt;'Scenario Inputs (SI)'!$D$5,$B$7*((1+$G224)^(J224-1))*$B$2,0)</f>
        <v>#DIV/0!</v>
      </c>
      <c r="M224" s="359" t="e">
        <f ca="1">IF(I224&lt;'Scenario Inputs (SI)'!$D$5,$B$3*$B$7*(1+$G224)^(J224-1),0)</f>
        <v>#DIV/0!</v>
      </c>
      <c r="N224" s="359" t="e">
        <f t="shared" ca="1" si="87"/>
        <v>#DIV/0!</v>
      </c>
      <c r="O224" s="359" t="e">
        <f ca="1">IF(K224&lt;=0,0,-ABS(IF('Scenario Inputs (SI)'!$D$5&gt;'Scenario Calculations'!I224,0,IF('Scenario Inputs (SI)'!$D$5='Scenario Calculations'!I224,'Scenario Calculations'!K224*'Scenario Calculations'!$B$8,'Scenario Calculations'!O223*(1+'Scenario Calculations'!F224)))))</f>
        <v>#DIV/0!</v>
      </c>
      <c r="P224" s="359">
        <f ca="1">IF('Scenario Inputs (SI)'!$D$7="No",0,-IF(I224&lt;'Scenario Inputs (SI)'!$D$5,0,IF('Scenario Inputs (SI)'!$D$6&gt;'Scenario Calculations'!I224,INDEX(Inputs!$D$2:$R$30,29,MATCH('Scenario Calculations'!I224,Inputs!$D$2:$R$2,0)),0))*12)</f>
        <v>0</v>
      </c>
      <c r="Q224" s="359" t="e">
        <f t="shared" ca="1" si="91"/>
        <v>#DIV/0!</v>
      </c>
      <c r="V224" s="362">
        <f t="shared" ca="1" si="105"/>
        <v>335</v>
      </c>
      <c r="W224" s="362">
        <v>216</v>
      </c>
      <c r="X224" s="371" t="e">
        <f t="shared" ca="1" si="99"/>
        <v>#DIV/0!</v>
      </c>
      <c r="Y224" s="359" t="e">
        <f ca="1">IF(V224&lt;'Scenario Inputs (SI)'!$D$5,$B$7*((1+$G224)^(W224-1))*$T$2,0)</f>
        <v>#DIV/0!</v>
      </c>
      <c r="Z224" s="359">
        <v>0</v>
      </c>
      <c r="AA224" s="359" t="e">
        <f t="shared" ca="1" si="88"/>
        <v>#DIV/0!</v>
      </c>
      <c r="AB224" s="359" t="e">
        <f ca="1">IF(X224&lt;=0,0,-ABS(IF('Scenario Inputs (SI)'!$D$5&gt;'Scenario Calculations'!V224,0,IF('Scenario Inputs (SI)'!$D$5='Scenario Calculations'!V224,'Scenario Calculations'!X224*'Scenario Calculations'!$B$8,'Scenario Calculations'!AB223*(1+'Scenario Calculations'!S224)))))</f>
        <v>#DIV/0!</v>
      </c>
      <c r="AC224" s="359" t="e">
        <f t="shared" ca="1" si="89"/>
        <v>#DIV/0!</v>
      </c>
      <c r="AH224" s="372">
        <f>IFERROR(INDEX('Inflation Rates'!$A$16:$H$138,MATCH('IRA Traditional'!$H225,'Inflation Rates'!$A$16:$A$138,0),6)/INDEX('Inflation Rates'!$A$16:$H$138,MATCH('IRA Traditional'!$H225,'Inflation Rates'!$A$16:$A$138,0)-1,6)-1,AH223)</f>
        <v>2.0999999999999908E-2</v>
      </c>
      <c r="AI224" s="362">
        <f t="shared" ca="1" si="106"/>
        <v>2235</v>
      </c>
      <c r="AJ224" s="362">
        <f t="shared" ca="1" si="106"/>
        <v>335</v>
      </c>
      <c r="AK224" s="362">
        <v>216</v>
      </c>
      <c r="AL224" s="371">
        <f t="shared" ca="1" si="101"/>
        <v>0</v>
      </c>
      <c r="AM224" s="359">
        <f ca="1">IF(AJ224&lt;'Scenario Inputs (SI)'!$D$5,$AH$2,0)</f>
        <v>0</v>
      </c>
      <c r="AN224" s="359">
        <v>0</v>
      </c>
      <c r="AO224" s="359">
        <f t="shared" ca="1" si="90"/>
        <v>0</v>
      </c>
      <c r="AP224" s="359">
        <f ca="1">IF(AL224&lt;=0,0,IF(AJ224&lt;60,0,IF(AJ224=60,IF('Scenario Inputs (SI)'!$D$5&lt;=60,-AL224*$AH$7,0),IF(AJ224&lt;'Scenario Inputs (SI)'!$D$5,0,IF(AJ224='Scenario Inputs (SI)'!$D$5,-$AH$7*'Scenario Calculations'!AL224,AP223*(1+AG224))))))</f>
        <v>0</v>
      </c>
      <c r="AQ224" s="359">
        <f t="shared" ca="1" si="92"/>
        <v>0</v>
      </c>
      <c r="AV224" s="372">
        <f ca="1">IFERROR(INDEX('Inflation Rates'!$A$16:$H$138,MATCH('IRA Roth'!$H224,'Inflation Rates'!$A$16:$A$138,0),6)/INDEX('Inflation Rates'!$A$16:$H$138,MATCH('IRA Roth'!$H224,'Inflation Rates'!$A$16:$A$138,0)-1,6)-1,AV223)</f>
        <v>2.0999999999999908E-2</v>
      </c>
      <c r="AW224" s="362">
        <f t="shared" ca="1" si="107"/>
        <v>2235</v>
      </c>
      <c r="AX224" s="362">
        <f t="shared" ca="1" si="107"/>
        <v>335</v>
      </c>
      <c r="AY224" s="362">
        <v>216</v>
      </c>
      <c r="AZ224" s="371">
        <f t="shared" ca="1" si="103"/>
        <v>0</v>
      </c>
      <c r="BA224" s="359">
        <f ca="1">IF(AX224&lt;'Scenario Inputs (SI)'!$D$5,$AV$2,0)</f>
        <v>0</v>
      </c>
      <c r="BB224" s="359">
        <f t="shared" ca="1" si="93"/>
        <v>0</v>
      </c>
      <c r="BC224" s="359">
        <f t="shared" ca="1" si="94"/>
        <v>0</v>
      </c>
      <c r="BD224" s="359">
        <f ca="1">IF(AZ224&lt;=0,0,IF(AX224&lt;60,0,IF(AX224=60,IF('Scenario Inputs (SI)'!$D$5&lt;=60,-AZ224*$AV$7,0),IF(AX224&lt;'Scenario Inputs (SI)'!$D$5,0,IF(AX224='Scenario Inputs (SI)'!$D$5,-$AV$7*'Scenario Calculations'!AZ224,BD223*(1+AU224))))))</f>
        <v>0</v>
      </c>
      <c r="BE224" s="359">
        <f t="shared" ca="1" si="95"/>
        <v>0</v>
      </c>
    </row>
    <row r="225" spans="7:57" x14ac:dyDescent="0.35">
      <c r="G225" s="372">
        <f ca="1">IFERROR(INDEX('Inflation Rates'!$A$16:$H$138,MATCH('Scenario Calculations'!$H225,'Inflation Rates'!$A$16:$A$138,0),6)/INDEX('Inflation Rates'!$A$16:$H$138,MATCH('Scenario Calculations'!$H225,'Inflation Rates'!$A$16:$A$138,0)-1,6)-1,G224)</f>
        <v>2.0999999999999908E-2</v>
      </c>
      <c r="H225" s="362">
        <f t="shared" ca="1" si="104"/>
        <v>2236</v>
      </c>
      <c r="I225" s="362">
        <f t="shared" ca="1" si="104"/>
        <v>336</v>
      </c>
      <c r="J225" s="362">
        <v>217</v>
      </c>
      <c r="K225" s="371" t="e">
        <f t="shared" ca="1" si="97"/>
        <v>#DIV/0!</v>
      </c>
      <c r="L225" s="359" t="e">
        <f ca="1">IF(I225&lt;'Scenario Inputs (SI)'!$D$5,$B$7*((1+$G225)^(J225-1))*$B$2,0)</f>
        <v>#DIV/0!</v>
      </c>
      <c r="M225" s="359" t="e">
        <f ca="1">IF(I225&lt;'Scenario Inputs (SI)'!$D$5,$B$3*$B$7*(1+$G225)^(J225-1),0)</f>
        <v>#DIV/0!</v>
      </c>
      <c r="N225" s="359" t="e">
        <f t="shared" ca="1" si="87"/>
        <v>#DIV/0!</v>
      </c>
      <c r="O225" s="359" t="e">
        <f ca="1">IF(K225&lt;=0,0,-ABS(IF('Scenario Inputs (SI)'!$D$5&gt;'Scenario Calculations'!I225,0,IF('Scenario Inputs (SI)'!$D$5='Scenario Calculations'!I225,'Scenario Calculations'!K225*'Scenario Calculations'!$B$8,'Scenario Calculations'!O224*(1+'Scenario Calculations'!F225)))))</f>
        <v>#DIV/0!</v>
      </c>
      <c r="P225" s="359">
        <f ca="1">IF('Scenario Inputs (SI)'!$D$7="No",0,-IF(I225&lt;'Scenario Inputs (SI)'!$D$5,0,IF('Scenario Inputs (SI)'!$D$6&gt;'Scenario Calculations'!I225,INDEX(Inputs!$D$2:$R$30,29,MATCH('Scenario Calculations'!I225,Inputs!$D$2:$R$2,0)),0))*12)</f>
        <v>0</v>
      </c>
      <c r="Q225" s="359" t="e">
        <f t="shared" ca="1" si="91"/>
        <v>#DIV/0!</v>
      </c>
      <c r="V225" s="362">
        <f t="shared" ca="1" si="105"/>
        <v>336</v>
      </c>
      <c r="W225" s="362">
        <v>217</v>
      </c>
      <c r="X225" s="371" t="e">
        <f t="shared" ca="1" si="99"/>
        <v>#DIV/0!</v>
      </c>
      <c r="Y225" s="359" t="e">
        <f ca="1">IF(V225&lt;'Scenario Inputs (SI)'!$D$5,$B$7*((1+$G225)^(W225-1))*$T$2,0)</f>
        <v>#DIV/0!</v>
      </c>
      <c r="Z225" s="359">
        <v>0</v>
      </c>
      <c r="AA225" s="359" t="e">
        <f t="shared" ca="1" si="88"/>
        <v>#DIV/0!</v>
      </c>
      <c r="AB225" s="359" t="e">
        <f ca="1">IF(X225&lt;=0,0,-ABS(IF('Scenario Inputs (SI)'!$D$5&gt;'Scenario Calculations'!V225,0,IF('Scenario Inputs (SI)'!$D$5='Scenario Calculations'!V225,'Scenario Calculations'!X225*'Scenario Calculations'!$B$8,'Scenario Calculations'!AB224*(1+'Scenario Calculations'!S225)))))</f>
        <v>#DIV/0!</v>
      </c>
      <c r="AC225" s="359" t="e">
        <f t="shared" ca="1" si="89"/>
        <v>#DIV/0!</v>
      </c>
      <c r="AH225" s="372">
        <f>IFERROR(INDEX('Inflation Rates'!$A$16:$H$138,MATCH('IRA Traditional'!$H226,'Inflation Rates'!$A$16:$A$138,0),6)/INDEX('Inflation Rates'!$A$16:$H$138,MATCH('IRA Traditional'!$H226,'Inflation Rates'!$A$16:$A$138,0)-1,6)-1,AH224)</f>
        <v>2.0999999999999908E-2</v>
      </c>
      <c r="AI225" s="362">
        <f t="shared" ca="1" si="106"/>
        <v>2236</v>
      </c>
      <c r="AJ225" s="362">
        <f t="shared" ca="1" si="106"/>
        <v>336</v>
      </c>
      <c r="AK225" s="362">
        <v>217</v>
      </c>
      <c r="AL225" s="371">
        <f t="shared" ca="1" si="101"/>
        <v>0</v>
      </c>
      <c r="AM225" s="359">
        <f ca="1">IF(AJ225&lt;'Scenario Inputs (SI)'!$D$5,$AH$2,0)</f>
        <v>0</v>
      </c>
      <c r="AN225" s="359">
        <v>0</v>
      </c>
      <c r="AO225" s="359">
        <f t="shared" ca="1" si="90"/>
        <v>0</v>
      </c>
      <c r="AP225" s="359">
        <f ca="1">IF(AL225&lt;=0,0,IF(AJ225&lt;60,0,IF(AJ225=60,IF('Scenario Inputs (SI)'!$D$5&lt;=60,-AL225*$AH$7,0),IF(AJ225&lt;'Scenario Inputs (SI)'!$D$5,0,IF(AJ225='Scenario Inputs (SI)'!$D$5,-$AH$7*'Scenario Calculations'!AL225,AP224*(1+AG225))))))</f>
        <v>0</v>
      </c>
      <c r="AQ225" s="359">
        <f t="shared" ca="1" si="92"/>
        <v>0</v>
      </c>
      <c r="AV225" s="372">
        <f ca="1">IFERROR(INDEX('Inflation Rates'!$A$16:$H$138,MATCH('IRA Roth'!$H225,'Inflation Rates'!$A$16:$A$138,0),6)/INDEX('Inflation Rates'!$A$16:$H$138,MATCH('IRA Roth'!$H225,'Inflation Rates'!$A$16:$A$138,0)-1,6)-1,AV224)</f>
        <v>2.0999999999999908E-2</v>
      </c>
      <c r="AW225" s="362">
        <f t="shared" ca="1" si="107"/>
        <v>2236</v>
      </c>
      <c r="AX225" s="362">
        <f t="shared" ca="1" si="107"/>
        <v>336</v>
      </c>
      <c r="AY225" s="362">
        <v>217</v>
      </c>
      <c r="AZ225" s="371">
        <f t="shared" ca="1" si="103"/>
        <v>0</v>
      </c>
      <c r="BA225" s="359">
        <f ca="1">IF(AX225&lt;'Scenario Inputs (SI)'!$D$5,$AV$2,0)</f>
        <v>0</v>
      </c>
      <c r="BB225" s="359">
        <f t="shared" ca="1" si="93"/>
        <v>0</v>
      </c>
      <c r="BC225" s="359">
        <f t="shared" ca="1" si="94"/>
        <v>0</v>
      </c>
      <c r="BD225" s="359">
        <f ca="1">IF(AZ225&lt;=0,0,IF(AX225&lt;60,0,IF(AX225=60,IF('Scenario Inputs (SI)'!$D$5&lt;=60,-AZ225*$AV$7,0),IF(AX225&lt;'Scenario Inputs (SI)'!$D$5,0,IF(AX225='Scenario Inputs (SI)'!$D$5,-$AV$7*'Scenario Calculations'!AZ225,BD224*(1+AU225))))))</f>
        <v>0</v>
      </c>
      <c r="BE225" s="359">
        <f t="shared" ca="1" si="95"/>
        <v>0</v>
      </c>
    </row>
    <row r="226" spans="7:57" x14ac:dyDescent="0.35">
      <c r="G226" s="372">
        <f ca="1">IFERROR(INDEX('Inflation Rates'!$A$16:$H$138,MATCH('Scenario Calculations'!$H226,'Inflation Rates'!$A$16:$A$138,0),6)/INDEX('Inflation Rates'!$A$16:$H$138,MATCH('Scenario Calculations'!$H226,'Inflation Rates'!$A$16:$A$138,0)-1,6)-1,G225)</f>
        <v>2.0999999999999908E-2</v>
      </c>
      <c r="H226" s="362">
        <f t="shared" ca="1" si="104"/>
        <v>2237</v>
      </c>
      <c r="I226" s="362">
        <f t="shared" ca="1" si="104"/>
        <v>337</v>
      </c>
      <c r="J226" s="362">
        <v>218</v>
      </c>
      <c r="K226" s="371" t="e">
        <f t="shared" ca="1" si="97"/>
        <v>#DIV/0!</v>
      </c>
      <c r="L226" s="359" t="e">
        <f ca="1">IF(I226&lt;'Scenario Inputs (SI)'!$D$5,$B$7*((1+$G226)^(J226-1))*$B$2,0)</f>
        <v>#DIV/0!</v>
      </c>
      <c r="M226" s="359" t="e">
        <f ca="1">IF(I226&lt;'Scenario Inputs (SI)'!$D$5,$B$3*$B$7*(1+$G226)^(J226-1),0)</f>
        <v>#DIV/0!</v>
      </c>
      <c r="N226" s="359" t="e">
        <f t="shared" ca="1" si="87"/>
        <v>#DIV/0!</v>
      </c>
      <c r="O226" s="359" t="e">
        <f ca="1">IF(K226&lt;=0,0,-ABS(IF('Scenario Inputs (SI)'!$D$5&gt;'Scenario Calculations'!I226,0,IF('Scenario Inputs (SI)'!$D$5='Scenario Calculations'!I226,'Scenario Calculations'!K226*'Scenario Calculations'!$B$8,'Scenario Calculations'!O225*(1+'Scenario Calculations'!F226)))))</f>
        <v>#DIV/0!</v>
      </c>
      <c r="P226" s="359">
        <f ca="1">IF('Scenario Inputs (SI)'!$D$7="No",0,-IF(I226&lt;'Scenario Inputs (SI)'!$D$5,0,IF('Scenario Inputs (SI)'!$D$6&gt;'Scenario Calculations'!I226,INDEX(Inputs!$D$2:$R$30,29,MATCH('Scenario Calculations'!I226,Inputs!$D$2:$R$2,0)),0))*12)</f>
        <v>0</v>
      </c>
      <c r="Q226" s="359" t="e">
        <f t="shared" ca="1" si="91"/>
        <v>#DIV/0!</v>
      </c>
      <c r="V226" s="362">
        <f t="shared" ca="1" si="105"/>
        <v>337</v>
      </c>
      <c r="W226" s="362">
        <v>218</v>
      </c>
      <c r="X226" s="371" t="e">
        <f t="shared" ca="1" si="99"/>
        <v>#DIV/0!</v>
      </c>
      <c r="Y226" s="359" t="e">
        <f ca="1">IF(V226&lt;'Scenario Inputs (SI)'!$D$5,$B$7*((1+$G226)^(W226-1))*$T$2,0)</f>
        <v>#DIV/0!</v>
      </c>
      <c r="Z226" s="359">
        <v>0</v>
      </c>
      <c r="AA226" s="359" t="e">
        <f t="shared" ca="1" si="88"/>
        <v>#DIV/0!</v>
      </c>
      <c r="AB226" s="359" t="e">
        <f ca="1">IF(X226&lt;=0,0,-ABS(IF('Scenario Inputs (SI)'!$D$5&gt;'Scenario Calculations'!V226,0,IF('Scenario Inputs (SI)'!$D$5='Scenario Calculations'!V226,'Scenario Calculations'!X226*'Scenario Calculations'!$B$8,'Scenario Calculations'!AB225*(1+'Scenario Calculations'!S226)))))</f>
        <v>#DIV/0!</v>
      </c>
      <c r="AC226" s="359" t="e">
        <f t="shared" ca="1" si="89"/>
        <v>#DIV/0!</v>
      </c>
      <c r="AH226" s="372">
        <f>IFERROR(INDEX('Inflation Rates'!$A$16:$H$138,MATCH('IRA Traditional'!$H227,'Inflation Rates'!$A$16:$A$138,0),6)/INDEX('Inflation Rates'!$A$16:$H$138,MATCH('IRA Traditional'!$H227,'Inflation Rates'!$A$16:$A$138,0)-1,6)-1,AH225)</f>
        <v>2.0999999999999908E-2</v>
      </c>
      <c r="AI226" s="362">
        <f t="shared" ca="1" si="106"/>
        <v>2237</v>
      </c>
      <c r="AJ226" s="362">
        <f t="shared" ca="1" si="106"/>
        <v>337</v>
      </c>
      <c r="AK226" s="362">
        <v>218</v>
      </c>
      <c r="AL226" s="371">
        <f t="shared" ca="1" si="101"/>
        <v>0</v>
      </c>
      <c r="AM226" s="359">
        <f ca="1">IF(AJ226&lt;'Scenario Inputs (SI)'!$D$5,$AH$2,0)</f>
        <v>0</v>
      </c>
      <c r="AN226" s="359">
        <v>0</v>
      </c>
      <c r="AO226" s="359">
        <f t="shared" ca="1" si="90"/>
        <v>0</v>
      </c>
      <c r="AP226" s="359">
        <f ca="1">IF(AL226&lt;=0,0,IF(AJ226&lt;60,0,IF(AJ226=60,IF('Scenario Inputs (SI)'!$D$5&lt;=60,-AL226*$AH$7,0),IF(AJ226&lt;'Scenario Inputs (SI)'!$D$5,0,IF(AJ226='Scenario Inputs (SI)'!$D$5,-$AH$7*'Scenario Calculations'!AL226,AP225*(1+AG226))))))</f>
        <v>0</v>
      </c>
      <c r="AQ226" s="359">
        <f t="shared" ca="1" si="92"/>
        <v>0</v>
      </c>
      <c r="AV226" s="372">
        <f ca="1">IFERROR(INDEX('Inflation Rates'!$A$16:$H$138,MATCH('IRA Roth'!$H226,'Inflation Rates'!$A$16:$A$138,0),6)/INDEX('Inflation Rates'!$A$16:$H$138,MATCH('IRA Roth'!$H226,'Inflation Rates'!$A$16:$A$138,0)-1,6)-1,AV225)</f>
        <v>2.0999999999999908E-2</v>
      </c>
      <c r="AW226" s="362">
        <f t="shared" ca="1" si="107"/>
        <v>2237</v>
      </c>
      <c r="AX226" s="362">
        <f t="shared" ca="1" si="107"/>
        <v>337</v>
      </c>
      <c r="AY226" s="362">
        <v>218</v>
      </c>
      <c r="AZ226" s="371">
        <f t="shared" ca="1" si="103"/>
        <v>0</v>
      </c>
      <c r="BA226" s="359">
        <f ca="1">IF(AX226&lt;'Scenario Inputs (SI)'!$D$5,$AV$2,0)</f>
        <v>0</v>
      </c>
      <c r="BB226" s="359">
        <f t="shared" ca="1" si="93"/>
        <v>0</v>
      </c>
      <c r="BC226" s="359">
        <f t="shared" ca="1" si="94"/>
        <v>0</v>
      </c>
      <c r="BD226" s="359">
        <f ca="1">IF(AZ226&lt;=0,0,IF(AX226&lt;60,0,IF(AX226=60,IF('Scenario Inputs (SI)'!$D$5&lt;=60,-AZ226*$AV$7,0),IF(AX226&lt;'Scenario Inputs (SI)'!$D$5,0,IF(AX226='Scenario Inputs (SI)'!$D$5,-$AV$7*'Scenario Calculations'!AZ226,BD225*(1+AU226))))))</f>
        <v>0</v>
      </c>
      <c r="BE226" s="359">
        <f t="shared" ca="1" si="95"/>
        <v>0</v>
      </c>
    </row>
    <row r="227" spans="7:57" x14ac:dyDescent="0.35">
      <c r="G227" s="372">
        <f ca="1">IFERROR(INDEX('Inflation Rates'!$A$16:$H$138,MATCH('Scenario Calculations'!$H227,'Inflation Rates'!$A$16:$A$138,0),6)/INDEX('Inflation Rates'!$A$16:$H$138,MATCH('Scenario Calculations'!$H227,'Inflation Rates'!$A$16:$A$138,0)-1,6)-1,G226)</f>
        <v>2.0999999999999908E-2</v>
      </c>
      <c r="H227" s="362">
        <f t="shared" ca="1" si="104"/>
        <v>2238</v>
      </c>
      <c r="I227" s="362">
        <f t="shared" ca="1" si="104"/>
        <v>338</v>
      </c>
      <c r="J227" s="362">
        <v>219</v>
      </c>
      <c r="K227" s="371" t="e">
        <f t="shared" ca="1" si="97"/>
        <v>#DIV/0!</v>
      </c>
      <c r="L227" s="359" t="e">
        <f ca="1">IF(I227&lt;'Scenario Inputs (SI)'!$D$5,$B$7*((1+$G227)^(J227-1))*$B$2,0)</f>
        <v>#DIV/0!</v>
      </c>
      <c r="M227" s="359" t="e">
        <f ca="1">IF(I227&lt;'Scenario Inputs (SI)'!$D$5,$B$3*$B$7*(1+$G227)^(J227-1),0)</f>
        <v>#DIV/0!</v>
      </c>
      <c r="N227" s="359" t="e">
        <f t="shared" ca="1" si="87"/>
        <v>#DIV/0!</v>
      </c>
      <c r="O227" s="359" t="e">
        <f ca="1">IF(K227&lt;=0,0,-ABS(IF('Scenario Inputs (SI)'!$D$5&gt;'Scenario Calculations'!I227,0,IF('Scenario Inputs (SI)'!$D$5='Scenario Calculations'!I227,'Scenario Calculations'!K227*'Scenario Calculations'!$B$8,'Scenario Calculations'!O226*(1+'Scenario Calculations'!F227)))))</f>
        <v>#DIV/0!</v>
      </c>
      <c r="P227" s="359">
        <f ca="1">IF('Scenario Inputs (SI)'!$D$7="No",0,-IF(I227&lt;'Scenario Inputs (SI)'!$D$5,0,IF('Scenario Inputs (SI)'!$D$6&gt;'Scenario Calculations'!I227,INDEX(Inputs!$D$2:$R$30,29,MATCH('Scenario Calculations'!I227,Inputs!$D$2:$R$2,0)),0))*12)</f>
        <v>0</v>
      </c>
      <c r="Q227" s="359" t="e">
        <f t="shared" ca="1" si="91"/>
        <v>#DIV/0!</v>
      </c>
      <c r="V227" s="362">
        <f t="shared" ca="1" si="105"/>
        <v>338</v>
      </c>
      <c r="W227" s="362">
        <v>219</v>
      </c>
      <c r="X227" s="371" t="e">
        <f t="shared" ca="1" si="99"/>
        <v>#DIV/0!</v>
      </c>
      <c r="Y227" s="359" t="e">
        <f ca="1">IF(V227&lt;'Scenario Inputs (SI)'!$D$5,$B$7*((1+$G227)^(W227-1))*$T$2,0)</f>
        <v>#DIV/0!</v>
      </c>
      <c r="Z227" s="359">
        <v>0</v>
      </c>
      <c r="AA227" s="359" t="e">
        <f t="shared" ca="1" si="88"/>
        <v>#DIV/0!</v>
      </c>
      <c r="AB227" s="359" t="e">
        <f ca="1">IF(X227&lt;=0,0,-ABS(IF('Scenario Inputs (SI)'!$D$5&gt;'Scenario Calculations'!V227,0,IF('Scenario Inputs (SI)'!$D$5='Scenario Calculations'!V227,'Scenario Calculations'!X227*'Scenario Calculations'!$B$8,'Scenario Calculations'!AB226*(1+'Scenario Calculations'!S227)))))</f>
        <v>#DIV/0!</v>
      </c>
      <c r="AC227" s="359" t="e">
        <f t="shared" ca="1" si="89"/>
        <v>#DIV/0!</v>
      </c>
      <c r="AH227" s="372">
        <f>IFERROR(INDEX('Inflation Rates'!$A$16:$H$138,MATCH('IRA Traditional'!$H228,'Inflation Rates'!$A$16:$A$138,0),6)/INDEX('Inflation Rates'!$A$16:$H$138,MATCH('IRA Traditional'!$H228,'Inflation Rates'!$A$16:$A$138,0)-1,6)-1,AH226)</f>
        <v>2.0999999999999908E-2</v>
      </c>
      <c r="AI227" s="362">
        <f t="shared" ca="1" si="106"/>
        <v>2238</v>
      </c>
      <c r="AJ227" s="362">
        <f t="shared" ca="1" si="106"/>
        <v>338</v>
      </c>
      <c r="AK227" s="362">
        <v>219</v>
      </c>
      <c r="AL227" s="371">
        <f t="shared" ca="1" si="101"/>
        <v>0</v>
      </c>
      <c r="AM227" s="359">
        <f ca="1">IF(AJ227&lt;'Scenario Inputs (SI)'!$D$5,$AH$2,0)</f>
        <v>0</v>
      </c>
      <c r="AN227" s="359">
        <v>0</v>
      </c>
      <c r="AO227" s="359">
        <f t="shared" ca="1" si="90"/>
        <v>0</v>
      </c>
      <c r="AP227" s="359">
        <f ca="1">IF(AL227&lt;=0,0,IF(AJ227&lt;60,0,IF(AJ227=60,IF('Scenario Inputs (SI)'!$D$5&lt;=60,-AL227*$AH$7,0),IF(AJ227&lt;'Scenario Inputs (SI)'!$D$5,0,IF(AJ227='Scenario Inputs (SI)'!$D$5,-$AH$7*'Scenario Calculations'!AL227,AP226*(1+AG227))))))</f>
        <v>0</v>
      </c>
      <c r="AQ227" s="359">
        <f t="shared" ca="1" si="92"/>
        <v>0</v>
      </c>
      <c r="AV227" s="372">
        <f ca="1">IFERROR(INDEX('Inflation Rates'!$A$16:$H$138,MATCH('IRA Roth'!$H227,'Inflation Rates'!$A$16:$A$138,0),6)/INDEX('Inflation Rates'!$A$16:$H$138,MATCH('IRA Roth'!$H227,'Inflation Rates'!$A$16:$A$138,0)-1,6)-1,AV226)</f>
        <v>2.0999999999999908E-2</v>
      </c>
      <c r="AW227" s="362">
        <f t="shared" ca="1" si="107"/>
        <v>2238</v>
      </c>
      <c r="AX227" s="362">
        <f t="shared" ca="1" si="107"/>
        <v>338</v>
      </c>
      <c r="AY227" s="362">
        <v>219</v>
      </c>
      <c r="AZ227" s="371">
        <f t="shared" ca="1" si="103"/>
        <v>0</v>
      </c>
      <c r="BA227" s="359">
        <f ca="1">IF(AX227&lt;'Scenario Inputs (SI)'!$D$5,$AV$2,0)</f>
        <v>0</v>
      </c>
      <c r="BB227" s="359">
        <f t="shared" ca="1" si="93"/>
        <v>0</v>
      </c>
      <c r="BC227" s="359">
        <f t="shared" ca="1" si="94"/>
        <v>0</v>
      </c>
      <c r="BD227" s="359">
        <f ca="1">IF(AZ227&lt;=0,0,IF(AX227&lt;60,0,IF(AX227=60,IF('Scenario Inputs (SI)'!$D$5&lt;=60,-AZ227*$AV$7,0),IF(AX227&lt;'Scenario Inputs (SI)'!$D$5,0,IF(AX227='Scenario Inputs (SI)'!$D$5,-$AV$7*'Scenario Calculations'!AZ227,BD226*(1+AU227))))))</f>
        <v>0</v>
      </c>
      <c r="BE227" s="359">
        <f t="shared" ca="1" si="95"/>
        <v>0</v>
      </c>
    </row>
    <row r="228" spans="7:57" x14ac:dyDescent="0.35">
      <c r="G228" s="372">
        <f ca="1">IFERROR(INDEX('Inflation Rates'!$A$16:$H$138,MATCH('Scenario Calculations'!$H228,'Inflation Rates'!$A$16:$A$138,0),6)/INDEX('Inflation Rates'!$A$16:$H$138,MATCH('Scenario Calculations'!$H228,'Inflation Rates'!$A$16:$A$138,0)-1,6)-1,G227)</f>
        <v>2.0999999999999908E-2</v>
      </c>
      <c r="H228" s="362">
        <f t="shared" ca="1" si="104"/>
        <v>2239</v>
      </c>
      <c r="I228" s="362">
        <f t="shared" ca="1" si="104"/>
        <v>339</v>
      </c>
      <c r="J228" s="362">
        <v>220</v>
      </c>
      <c r="K228" s="371" t="e">
        <f t="shared" ca="1" si="97"/>
        <v>#DIV/0!</v>
      </c>
      <c r="L228" s="359" t="e">
        <f ca="1">IF(I228&lt;'Scenario Inputs (SI)'!$D$5,$B$7*((1+$G228)^(J228-1))*$B$2,0)</f>
        <v>#DIV/0!</v>
      </c>
      <c r="M228" s="359" t="e">
        <f ca="1">IF(I228&lt;'Scenario Inputs (SI)'!$D$5,$B$3*$B$7*(1+$G228)^(J228-1),0)</f>
        <v>#DIV/0!</v>
      </c>
      <c r="N228" s="359" t="e">
        <f t="shared" ca="1" si="87"/>
        <v>#DIV/0!</v>
      </c>
      <c r="O228" s="359" t="e">
        <f ca="1">IF(K228&lt;=0,0,-ABS(IF('Scenario Inputs (SI)'!$D$5&gt;'Scenario Calculations'!I228,0,IF('Scenario Inputs (SI)'!$D$5='Scenario Calculations'!I228,'Scenario Calculations'!K228*'Scenario Calculations'!$B$8,'Scenario Calculations'!O227*(1+'Scenario Calculations'!F228)))))</f>
        <v>#DIV/0!</v>
      </c>
      <c r="P228" s="359">
        <f ca="1">IF('Scenario Inputs (SI)'!$D$7="No",0,-IF(I228&lt;'Scenario Inputs (SI)'!$D$5,0,IF('Scenario Inputs (SI)'!$D$6&gt;'Scenario Calculations'!I228,INDEX(Inputs!$D$2:$R$30,29,MATCH('Scenario Calculations'!I228,Inputs!$D$2:$R$2,0)),0))*12)</f>
        <v>0</v>
      </c>
      <c r="Q228" s="359" t="e">
        <f t="shared" ca="1" si="91"/>
        <v>#DIV/0!</v>
      </c>
      <c r="V228" s="362">
        <f t="shared" ca="1" si="105"/>
        <v>339</v>
      </c>
      <c r="W228" s="362">
        <v>220</v>
      </c>
      <c r="X228" s="371" t="e">
        <f t="shared" ca="1" si="99"/>
        <v>#DIV/0!</v>
      </c>
      <c r="Y228" s="359" t="e">
        <f ca="1">IF(V228&lt;'Scenario Inputs (SI)'!$D$5,$B$7*((1+$G228)^(W228-1))*$T$2,0)</f>
        <v>#DIV/0!</v>
      </c>
      <c r="Z228" s="359">
        <v>0</v>
      </c>
      <c r="AA228" s="359" t="e">
        <f t="shared" ca="1" si="88"/>
        <v>#DIV/0!</v>
      </c>
      <c r="AB228" s="359" t="e">
        <f ca="1">IF(X228&lt;=0,0,-ABS(IF('Scenario Inputs (SI)'!$D$5&gt;'Scenario Calculations'!V228,0,IF('Scenario Inputs (SI)'!$D$5='Scenario Calculations'!V228,'Scenario Calculations'!X228*'Scenario Calculations'!$B$8,'Scenario Calculations'!AB227*(1+'Scenario Calculations'!S228)))))</f>
        <v>#DIV/0!</v>
      </c>
      <c r="AC228" s="359" t="e">
        <f t="shared" ca="1" si="89"/>
        <v>#DIV/0!</v>
      </c>
      <c r="AH228" s="372">
        <f>IFERROR(INDEX('Inflation Rates'!$A$16:$H$138,MATCH('IRA Traditional'!$H229,'Inflation Rates'!$A$16:$A$138,0),6)/INDEX('Inflation Rates'!$A$16:$H$138,MATCH('IRA Traditional'!$H229,'Inflation Rates'!$A$16:$A$138,0)-1,6)-1,AH227)</f>
        <v>2.0999999999999908E-2</v>
      </c>
      <c r="AI228" s="362">
        <f t="shared" ca="1" si="106"/>
        <v>2239</v>
      </c>
      <c r="AJ228" s="362">
        <f t="shared" ca="1" si="106"/>
        <v>339</v>
      </c>
      <c r="AK228" s="362">
        <v>220</v>
      </c>
      <c r="AL228" s="371">
        <f t="shared" ca="1" si="101"/>
        <v>0</v>
      </c>
      <c r="AM228" s="359">
        <f ca="1">IF(AJ228&lt;'Scenario Inputs (SI)'!$D$5,$AH$2,0)</f>
        <v>0</v>
      </c>
      <c r="AN228" s="359">
        <v>0</v>
      </c>
      <c r="AO228" s="359">
        <f t="shared" ca="1" si="90"/>
        <v>0</v>
      </c>
      <c r="AP228" s="359">
        <f ca="1">IF(AL228&lt;=0,0,IF(AJ228&lt;60,0,IF(AJ228=60,IF('Scenario Inputs (SI)'!$D$5&lt;=60,-AL228*$AH$7,0),IF(AJ228&lt;'Scenario Inputs (SI)'!$D$5,0,IF(AJ228='Scenario Inputs (SI)'!$D$5,-$AH$7*'Scenario Calculations'!AL228,AP227*(1+AG228))))))</f>
        <v>0</v>
      </c>
      <c r="AQ228" s="359">
        <f t="shared" ca="1" si="92"/>
        <v>0</v>
      </c>
      <c r="AV228" s="372">
        <f ca="1">IFERROR(INDEX('Inflation Rates'!$A$16:$H$138,MATCH('IRA Roth'!$H228,'Inflation Rates'!$A$16:$A$138,0),6)/INDEX('Inflation Rates'!$A$16:$H$138,MATCH('IRA Roth'!$H228,'Inflation Rates'!$A$16:$A$138,0)-1,6)-1,AV227)</f>
        <v>2.0999999999999908E-2</v>
      </c>
      <c r="AW228" s="362">
        <f t="shared" ca="1" si="107"/>
        <v>2239</v>
      </c>
      <c r="AX228" s="362">
        <f t="shared" ca="1" si="107"/>
        <v>339</v>
      </c>
      <c r="AY228" s="362">
        <v>220</v>
      </c>
      <c r="AZ228" s="371">
        <f t="shared" ca="1" si="103"/>
        <v>0</v>
      </c>
      <c r="BA228" s="359">
        <f ca="1">IF(AX228&lt;'Scenario Inputs (SI)'!$D$5,$AV$2,0)</f>
        <v>0</v>
      </c>
      <c r="BB228" s="359">
        <f t="shared" ca="1" si="93"/>
        <v>0</v>
      </c>
      <c r="BC228" s="359">
        <f t="shared" ca="1" si="94"/>
        <v>0</v>
      </c>
      <c r="BD228" s="359">
        <f ca="1">IF(AZ228&lt;=0,0,IF(AX228&lt;60,0,IF(AX228=60,IF('Scenario Inputs (SI)'!$D$5&lt;=60,-AZ228*$AV$7,0),IF(AX228&lt;'Scenario Inputs (SI)'!$D$5,0,IF(AX228='Scenario Inputs (SI)'!$D$5,-$AV$7*'Scenario Calculations'!AZ228,BD227*(1+AU228))))))</f>
        <v>0</v>
      </c>
      <c r="BE228" s="359">
        <f t="shared" ca="1" si="95"/>
        <v>0</v>
      </c>
    </row>
    <row r="229" spans="7:57" x14ac:dyDescent="0.35">
      <c r="G229" s="372">
        <f ca="1">IFERROR(INDEX('Inflation Rates'!$A$16:$H$138,MATCH('Scenario Calculations'!$H229,'Inflation Rates'!$A$16:$A$138,0),6)/INDEX('Inflation Rates'!$A$16:$H$138,MATCH('Scenario Calculations'!$H229,'Inflation Rates'!$A$16:$A$138,0)-1,6)-1,G228)</f>
        <v>2.0999999999999908E-2</v>
      </c>
      <c r="H229" s="362">
        <f t="shared" ca="1" si="104"/>
        <v>2240</v>
      </c>
      <c r="I229" s="362">
        <f t="shared" ca="1" si="104"/>
        <v>340</v>
      </c>
      <c r="J229" s="362">
        <v>221</v>
      </c>
      <c r="K229" s="371" t="e">
        <f t="shared" ca="1" si="97"/>
        <v>#DIV/0!</v>
      </c>
      <c r="L229" s="359" t="e">
        <f ca="1">IF(I229&lt;'Scenario Inputs (SI)'!$D$5,$B$7*((1+$G229)^(J229-1))*$B$2,0)</f>
        <v>#DIV/0!</v>
      </c>
      <c r="M229" s="359" t="e">
        <f ca="1">IF(I229&lt;'Scenario Inputs (SI)'!$D$5,$B$3*$B$7*(1+$G229)^(J229-1),0)</f>
        <v>#DIV/0!</v>
      </c>
      <c r="N229" s="359" t="e">
        <f t="shared" ca="1" si="87"/>
        <v>#DIV/0!</v>
      </c>
      <c r="O229" s="359" t="e">
        <f ca="1">IF(K229&lt;=0,0,-ABS(IF('Scenario Inputs (SI)'!$D$5&gt;'Scenario Calculations'!I229,0,IF('Scenario Inputs (SI)'!$D$5='Scenario Calculations'!I229,'Scenario Calculations'!K229*'Scenario Calculations'!$B$8,'Scenario Calculations'!O228*(1+'Scenario Calculations'!F229)))))</f>
        <v>#DIV/0!</v>
      </c>
      <c r="P229" s="359">
        <f ca="1">IF('Scenario Inputs (SI)'!$D$7="No",0,-IF(I229&lt;'Scenario Inputs (SI)'!$D$5,0,IF('Scenario Inputs (SI)'!$D$6&gt;'Scenario Calculations'!I229,INDEX(Inputs!$D$2:$R$30,29,MATCH('Scenario Calculations'!I229,Inputs!$D$2:$R$2,0)),0))*12)</f>
        <v>0</v>
      </c>
      <c r="Q229" s="359" t="e">
        <f t="shared" ca="1" si="91"/>
        <v>#DIV/0!</v>
      </c>
      <c r="V229" s="362">
        <f t="shared" ca="1" si="105"/>
        <v>340</v>
      </c>
      <c r="W229" s="362">
        <v>221</v>
      </c>
      <c r="X229" s="371" t="e">
        <f t="shared" ca="1" si="99"/>
        <v>#DIV/0!</v>
      </c>
      <c r="Y229" s="359" t="e">
        <f ca="1">IF(V229&lt;'Scenario Inputs (SI)'!$D$5,$B$7*((1+$G229)^(W229-1))*$T$2,0)</f>
        <v>#DIV/0!</v>
      </c>
      <c r="Z229" s="359">
        <v>0</v>
      </c>
      <c r="AA229" s="359" t="e">
        <f t="shared" ca="1" si="88"/>
        <v>#DIV/0!</v>
      </c>
      <c r="AB229" s="359" t="e">
        <f ca="1">IF(X229&lt;=0,0,-ABS(IF('Scenario Inputs (SI)'!$D$5&gt;'Scenario Calculations'!V229,0,IF('Scenario Inputs (SI)'!$D$5='Scenario Calculations'!V229,'Scenario Calculations'!X229*'Scenario Calculations'!$B$8,'Scenario Calculations'!AB228*(1+'Scenario Calculations'!S229)))))</f>
        <v>#DIV/0!</v>
      </c>
      <c r="AC229" s="359" t="e">
        <f t="shared" ca="1" si="89"/>
        <v>#DIV/0!</v>
      </c>
      <c r="AH229" s="372">
        <f>IFERROR(INDEX('Inflation Rates'!$A$16:$H$138,MATCH('IRA Traditional'!$H230,'Inflation Rates'!$A$16:$A$138,0),6)/INDEX('Inflation Rates'!$A$16:$H$138,MATCH('IRA Traditional'!$H230,'Inflation Rates'!$A$16:$A$138,0)-1,6)-1,AH228)</f>
        <v>2.0999999999999908E-2</v>
      </c>
      <c r="AI229" s="362">
        <f t="shared" ca="1" si="106"/>
        <v>2240</v>
      </c>
      <c r="AJ229" s="362">
        <f t="shared" ca="1" si="106"/>
        <v>340</v>
      </c>
      <c r="AK229" s="362">
        <v>221</v>
      </c>
      <c r="AL229" s="371">
        <f t="shared" ca="1" si="101"/>
        <v>0</v>
      </c>
      <c r="AM229" s="359">
        <f ca="1">IF(AJ229&lt;'Scenario Inputs (SI)'!$D$5,$AH$2,0)</f>
        <v>0</v>
      </c>
      <c r="AN229" s="359">
        <v>0</v>
      </c>
      <c r="AO229" s="359">
        <f t="shared" ca="1" si="90"/>
        <v>0</v>
      </c>
      <c r="AP229" s="359">
        <f ca="1">IF(AL229&lt;=0,0,IF(AJ229&lt;60,0,IF(AJ229=60,IF('Scenario Inputs (SI)'!$D$5&lt;=60,-AL229*$AH$7,0),IF(AJ229&lt;'Scenario Inputs (SI)'!$D$5,0,IF(AJ229='Scenario Inputs (SI)'!$D$5,-$AH$7*'Scenario Calculations'!AL229,AP228*(1+AG229))))))</f>
        <v>0</v>
      </c>
      <c r="AQ229" s="359">
        <f t="shared" ca="1" si="92"/>
        <v>0</v>
      </c>
      <c r="AV229" s="372">
        <f ca="1">IFERROR(INDEX('Inflation Rates'!$A$16:$H$138,MATCH('IRA Roth'!$H229,'Inflation Rates'!$A$16:$A$138,0),6)/INDEX('Inflation Rates'!$A$16:$H$138,MATCH('IRA Roth'!$H229,'Inflation Rates'!$A$16:$A$138,0)-1,6)-1,AV228)</f>
        <v>2.0999999999999908E-2</v>
      </c>
      <c r="AW229" s="362">
        <f t="shared" ca="1" si="107"/>
        <v>2240</v>
      </c>
      <c r="AX229" s="362">
        <f t="shared" ca="1" si="107"/>
        <v>340</v>
      </c>
      <c r="AY229" s="362">
        <v>221</v>
      </c>
      <c r="AZ229" s="371">
        <f t="shared" ca="1" si="103"/>
        <v>0</v>
      </c>
      <c r="BA229" s="359">
        <f ca="1">IF(AX229&lt;'Scenario Inputs (SI)'!$D$5,$AV$2,0)</f>
        <v>0</v>
      </c>
      <c r="BB229" s="359">
        <f t="shared" ca="1" si="93"/>
        <v>0</v>
      </c>
      <c r="BC229" s="359">
        <f t="shared" ca="1" si="94"/>
        <v>0</v>
      </c>
      <c r="BD229" s="359">
        <f ca="1">IF(AZ229&lt;=0,0,IF(AX229&lt;60,0,IF(AX229=60,IF('Scenario Inputs (SI)'!$D$5&lt;=60,-AZ229*$AV$7,0),IF(AX229&lt;'Scenario Inputs (SI)'!$D$5,0,IF(AX229='Scenario Inputs (SI)'!$D$5,-$AV$7*'Scenario Calculations'!AZ229,BD228*(1+AU229))))))</f>
        <v>0</v>
      </c>
      <c r="BE229" s="359">
        <f t="shared" ca="1" si="95"/>
        <v>0</v>
      </c>
    </row>
    <row r="230" spans="7:57" x14ac:dyDescent="0.35">
      <c r="G230" s="372">
        <f ca="1">IFERROR(INDEX('Inflation Rates'!$A$16:$H$138,MATCH('Scenario Calculations'!$H230,'Inflation Rates'!$A$16:$A$138,0),6)/INDEX('Inflation Rates'!$A$16:$H$138,MATCH('Scenario Calculations'!$H230,'Inflation Rates'!$A$16:$A$138,0)-1,6)-1,G229)</f>
        <v>2.0999999999999908E-2</v>
      </c>
      <c r="H230" s="362">
        <f t="shared" ca="1" si="104"/>
        <v>2241</v>
      </c>
      <c r="I230" s="362">
        <f t="shared" ca="1" si="104"/>
        <v>341</v>
      </c>
      <c r="J230" s="362">
        <v>222</v>
      </c>
      <c r="K230" s="371" t="e">
        <f t="shared" ca="1" si="97"/>
        <v>#DIV/0!</v>
      </c>
      <c r="L230" s="359" t="e">
        <f ca="1">IF(I230&lt;'Scenario Inputs (SI)'!$D$5,$B$7*((1+$G230)^(J230-1))*$B$2,0)</f>
        <v>#DIV/0!</v>
      </c>
      <c r="M230" s="359" t="e">
        <f ca="1">IF(I230&lt;'Scenario Inputs (SI)'!$D$5,$B$3*$B$7*(1+$G230)^(J230-1),0)</f>
        <v>#DIV/0!</v>
      </c>
      <c r="N230" s="359" t="e">
        <f t="shared" ca="1" si="87"/>
        <v>#DIV/0!</v>
      </c>
      <c r="O230" s="359" t="e">
        <f ca="1">IF(K230&lt;=0,0,-ABS(IF('Scenario Inputs (SI)'!$D$5&gt;'Scenario Calculations'!I230,0,IF('Scenario Inputs (SI)'!$D$5='Scenario Calculations'!I230,'Scenario Calculations'!K230*'Scenario Calculations'!$B$8,'Scenario Calculations'!O229*(1+'Scenario Calculations'!F230)))))</f>
        <v>#DIV/0!</v>
      </c>
      <c r="P230" s="359">
        <f ca="1">IF('Scenario Inputs (SI)'!$D$7="No",0,-IF(I230&lt;'Scenario Inputs (SI)'!$D$5,0,IF('Scenario Inputs (SI)'!$D$6&gt;'Scenario Calculations'!I230,INDEX(Inputs!$D$2:$R$30,29,MATCH('Scenario Calculations'!I230,Inputs!$D$2:$R$2,0)),0))*12)</f>
        <v>0</v>
      </c>
      <c r="Q230" s="359" t="e">
        <f t="shared" ca="1" si="91"/>
        <v>#DIV/0!</v>
      </c>
      <c r="V230" s="362">
        <f t="shared" ca="1" si="105"/>
        <v>341</v>
      </c>
      <c r="W230" s="362">
        <v>222</v>
      </c>
      <c r="X230" s="371" t="e">
        <f t="shared" ca="1" si="99"/>
        <v>#DIV/0!</v>
      </c>
      <c r="Y230" s="359" t="e">
        <f ca="1">IF(V230&lt;'Scenario Inputs (SI)'!$D$5,$B$7*((1+$G230)^(W230-1))*$T$2,0)</f>
        <v>#DIV/0!</v>
      </c>
      <c r="Z230" s="359">
        <v>0</v>
      </c>
      <c r="AA230" s="359" t="e">
        <f t="shared" ca="1" si="88"/>
        <v>#DIV/0!</v>
      </c>
      <c r="AB230" s="359" t="e">
        <f ca="1">IF(X230&lt;=0,0,-ABS(IF('Scenario Inputs (SI)'!$D$5&gt;'Scenario Calculations'!V230,0,IF('Scenario Inputs (SI)'!$D$5='Scenario Calculations'!V230,'Scenario Calculations'!X230*'Scenario Calculations'!$B$8,'Scenario Calculations'!AB229*(1+'Scenario Calculations'!S230)))))</f>
        <v>#DIV/0!</v>
      </c>
      <c r="AC230" s="359" t="e">
        <f t="shared" ca="1" si="89"/>
        <v>#DIV/0!</v>
      </c>
      <c r="AH230" s="372">
        <f>IFERROR(INDEX('Inflation Rates'!$A$16:$H$138,MATCH('IRA Traditional'!$H231,'Inflation Rates'!$A$16:$A$138,0),6)/INDEX('Inflation Rates'!$A$16:$H$138,MATCH('IRA Traditional'!$H231,'Inflation Rates'!$A$16:$A$138,0)-1,6)-1,AH229)</f>
        <v>2.0999999999999908E-2</v>
      </c>
      <c r="AI230" s="362">
        <f t="shared" ca="1" si="106"/>
        <v>2241</v>
      </c>
      <c r="AJ230" s="362">
        <f t="shared" ca="1" si="106"/>
        <v>341</v>
      </c>
      <c r="AK230" s="362">
        <v>222</v>
      </c>
      <c r="AL230" s="371">
        <f t="shared" ca="1" si="101"/>
        <v>0</v>
      </c>
      <c r="AM230" s="359">
        <f ca="1">IF(AJ230&lt;'Scenario Inputs (SI)'!$D$5,$AH$2,0)</f>
        <v>0</v>
      </c>
      <c r="AN230" s="359">
        <v>0</v>
      </c>
      <c r="AO230" s="359">
        <f t="shared" ca="1" si="90"/>
        <v>0</v>
      </c>
      <c r="AP230" s="359">
        <f ca="1">IF(AL230&lt;=0,0,IF(AJ230&lt;60,0,IF(AJ230=60,IF('Scenario Inputs (SI)'!$D$5&lt;=60,-AL230*$AH$7,0),IF(AJ230&lt;'Scenario Inputs (SI)'!$D$5,0,IF(AJ230='Scenario Inputs (SI)'!$D$5,-$AH$7*'Scenario Calculations'!AL230,AP229*(1+AG230))))))</f>
        <v>0</v>
      </c>
      <c r="AQ230" s="359">
        <f t="shared" ca="1" si="92"/>
        <v>0</v>
      </c>
      <c r="AV230" s="372">
        <f ca="1">IFERROR(INDEX('Inflation Rates'!$A$16:$H$138,MATCH('IRA Roth'!$H230,'Inflation Rates'!$A$16:$A$138,0),6)/INDEX('Inflation Rates'!$A$16:$H$138,MATCH('IRA Roth'!$H230,'Inflation Rates'!$A$16:$A$138,0)-1,6)-1,AV229)</f>
        <v>2.0999999999999908E-2</v>
      </c>
      <c r="AW230" s="362">
        <f t="shared" ca="1" si="107"/>
        <v>2241</v>
      </c>
      <c r="AX230" s="362">
        <f t="shared" ca="1" si="107"/>
        <v>341</v>
      </c>
      <c r="AY230" s="362">
        <v>222</v>
      </c>
      <c r="AZ230" s="371">
        <f t="shared" ca="1" si="103"/>
        <v>0</v>
      </c>
      <c r="BA230" s="359">
        <f ca="1">IF(AX230&lt;'Scenario Inputs (SI)'!$D$5,$AV$2,0)</f>
        <v>0</v>
      </c>
      <c r="BB230" s="359">
        <f t="shared" ca="1" si="93"/>
        <v>0</v>
      </c>
      <c r="BC230" s="359">
        <f t="shared" ca="1" si="94"/>
        <v>0</v>
      </c>
      <c r="BD230" s="359">
        <f ca="1">IF(AZ230&lt;=0,0,IF(AX230&lt;60,0,IF(AX230=60,IF('Scenario Inputs (SI)'!$D$5&lt;=60,-AZ230*$AV$7,0),IF(AX230&lt;'Scenario Inputs (SI)'!$D$5,0,IF(AX230='Scenario Inputs (SI)'!$D$5,-$AV$7*'Scenario Calculations'!AZ230,BD229*(1+AU230))))))</f>
        <v>0</v>
      </c>
      <c r="BE230" s="359">
        <f t="shared" ca="1" si="95"/>
        <v>0</v>
      </c>
    </row>
    <row r="231" spans="7:57" x14ac:dyDescent="0.35">
      <c r="G231" s="372">
        <f ca="1">IFERROR(INDEX('Inflation Rates'!$A$16:$H$138,MATCH('Scenario Calculations'!$H231,'Inflation Rates'!$A$16:$A$138,0),6)/INDEX('Inflation Rates'!$A$16:$H$138,MATCH('Scenario Calculations'!$H231,'Inflation Rates'!$A$16:$A$138,0)-1,6)-1,G230)</f>
        <v>2.0999999999999908E-2</v>
      </c>
      <c r="H231" s="362">
        <f t="shared" ca="1" si="104"/>
        <v>2242</v>
      </c>
      <c r="I231" s="362">
        <f t="shared" ca="1" si="104"/>
        <v>342</v>
      </c>
      <c r="J231" s="362">
        <v>223</v>
      </c>
      <c r="K231" s="371" t="e">
        <f t="shared" ca="1" si="97"/>
        <v>#DIV/0!</v>
      </c>
      <c r="L231" s="359" t="e">
        <f ca="1">IF(I231&lt;'Scenario Inputs (SI)'!$D$5,$B$7*((1+$G231)^(J231-1))*$B$2,0)</f>
        <v>#DIV/0!</v>
      </c>
      <c r="M231" s="359" t="e">
        <f ca="1">IF(I231&lt;'Scenario Inputs (SI)'!$D$5,$B$3*$B$7*(1+$G231)^(J231-1),0)</f>
        <v>#DIV/0!</v>
      </c>
      <c r="N231" s="359" t="e">
        <f t="shared" ca="1" si="87"/>
        <v>#DIV/0!</v>
      </c>
      <c r="O231" s="359" t="e">
        <f ca="1">IF(K231&lt;=0,0,-ABS(IF('Scenario Inputs (SI)'!$D$5&gt;'Scenario Calculations'!I231,0,IF('Scenario Inputs (SI)'!$D$5='Scenario Calculations'!I231,'Scenario Calculations'!K231*'Scenario Calculations'!$B$8,'Scenario Calculations'!O230*(1+'Scenario Calculations'!F231)))))</f>
        <v>#DIV/0!</v>
      </c>
      <c r="P231" s="359">
        <f ca="1">IF('Scenario Inputs (SI)'!$D$7="No",0,-IF(I231&lt;'Scenario Inputs (SI)'!$D$5,0,IF('Scenario Inputs (SI)'!$D$6&gt;'Scenario Calculations'!I231,INDEX(Inputs!$D$2:$R$30,29,MATCH('Scenario Calculations'!I231,Inputs!$D$2:$R$2,0)),0))*12)</f>
        <v>0</v>
      </c>
      <c r="Q231" s="359" t="e">
        <f t="shared" ca="1" si="91"/>
        <v>#DIV/0!</v>
      </c>
      <c r="V231" s="362">
        <f t="shared" ca="1" si="105"/>
        <v>342</v>
      </c>
      <c r="W231" s="362">
        <v>223</v>
      </c>
      <c r="X231" s="371" t="e">
        <f t="shared" ca="1" si="99"/>
        <v>#DIV/0!</v>
      </c>
      <c r="Y231" s="359" t="e">
        <f ca="1">IF(V231&lt;'Scenario Inputs (SI)'!$D$5,$B$7*((1+$G231)^(W231-1))*$T$2,0)</f>
        <v>#DIV/0!</v>
      </c>
      <c r="Z231" s="359">
        <v>0</v>
      </c>
      <c r="AA231" s="359" t="e">
        <f t="shared" ca="1" si="88"/>
        <v>#DIV/0!</v>
      </c>
      <c r="AB231" s="359" t="e">
        <f ca="1">IF(X231&lt;=0,0,-ABS(IF('Scenario Inputs (SI)'!$D$5&gt;'Scenario Calculations'!V231,0,IF('Scenario Inputs (SI)'!$D$5='Scenario Calculations'!V231,'Scenario Calculations'!X231*'Scenario Calculations'!$B$8,'Scenario Calculations'!AB230*(1+'Scenario Calculations'!S231)))))</f>
        <v>#DIV/0!</v>
      </c>
      <c r="AC231" s="359" t="e">
        <f t="shared" ca="1" si="89"/>
        <v>#DIV/0!</v>
      </c>
      <c r="AH231" s="372">
        <f>IFERROR(INDEX('Inflation Rates'!$A$16:$H$138,MATCH('IRA Traditional'!$H232,'Inflation Rates'!$A$16:$A$138,0),6)/INDEX('Inflation Rates'!$A$16:$H$138,MATCH('IRA Traditional'!$H232,'Inflation Rates'!$A$16:$A$138,0)-1,6)-1,AH230)</f>
        <v>2.0999999999999908E-2</v>
      </c>
      <c r="AI231" s="362">
        <f t="shared" ca="1" si="106"/>
        <v>2242</v>
      </c>
      <c r="AJ231" s="362">
        <f t="shared" ca="1" si="106"/>
        <v>342</v>
      </c>
      <c r="AK231" s="362">
        <v>223</v>
      </c>
      <c r="AL231" s="371">
        <f t="shared" ca="1" si="101"/>
        <v>0</v>
      </c>
      <c r="AM231" s="359">
        <f ca="1">IF(AJ231&lt;'Scenario Inputs (SI)'!$D$5,$AH$2,0)</f>
        <v>0</v>
      </c>
      <c r="AN231" s="359">
        <v>0</v>
      </c>
      <c r="AO231" s="359">
        <f t="shared" ca="1" si="90"/>
        <v>0</v>
      </c>
      <c r="AP231" s="359">
        <f ca="1">IF(AL231&lt;=0,0,IF(AJ231&lt;60,0,IF(AJ231=60,IF('Scenario Inputs (SI)'!$D$5&lt;=60,-AL231*$AH$7,0),IF(AJ231&lt;'Scenario Inputs (SI)'!$D$5,0,IF(AJ231='Scenario Inputs (SI)'!$D$5,-$AH$7*'Scenario Calculations'!AL231,AP230*(1+AG231))))))</f>
        <v>0</v>
      </c>
      <c r="AQ231" s="359">
        <f t="shared" ca="1" si="92"/>
        <v>0</v>
      </c>
      <c r="AV231" s="372">
        <f ca="1">IFERROR(INDEX('Inflation Rates'!$A$16:$H$138,MATCH('IRA Roth'!$H231,'Inflation Rates'!$A$16:$A$138,0),6)/INDEX('Inflation Rates'!$A$16:$H$138,MATCH('IRA Roth'!$H231,'Inflation Rates'!$A$16:$A$138,0)-1,6)-1,AV230)</f>
        <v>2.0999999999999908E-2</v>
      </c>
      <c r="AW231" s="362">
        <f t="shared" ca="1" si="107"/>
        <v>2242</v>
      </c>
      <c r="AX231" s="362">
        <f t="shared" ca="1" si="107"/>
        <v>342</v>
      </c>
      <c r="AY231" s="362">
        <v>223</v>
      </c>
      <c r="AZ231" s="371">
        <f t="shared" ca="1" si="103"/>
        <v>0</v>
      </c>
      <c r="BA231" s="359">
        <f ca="1">IF(AX231&lt;'Scenario Inputs (SI)'!$D$5,$AV$2,0)</f>
        <v>0</v>
      </c>
      <c r="BB231" s="359">
        <f t="shared" ca="1" si="93"/>
        <v>0</v>
      </c>
      <c r="BC231" s="359">
        <f t="shared" ca="1" si="94"/>
        <v>0</v>
      </c>
      <c r="BD231" s="359">
        <f ca="1">IF(AZ231&lt;=0,0,IF(AX231&lt;60,0,IF(AX231=60,IF('Scenario Inputs (SI)'!$D$5&lt;=60,-AZ231*$AV$7,0),IF(AX231&lt;'Scenario Inputs (SI)'!$D$5,0,IF(AX231='Scenario Inputs (SI)'!$D$5,-$AV$7*'Scenario Calculations'!AZ231,BD230*(1+AU231))))))</f>
        <v>0</v>
      </c>
      <c r="BE231" s="359">
        <f t="shared" ca="1" si="95"/>
        <v>0</v>
      </c>
    </row>
    <row r="232" spans="7:57" x14ac:dyDescent="0.35">
      <c r="G232" s="372">
        <f ca="1">IFERROR(INDEX('Inflation Rates'!$A$16:$H$138,MATCH('Scenario Calculations'!$H232,'Inflation Rates'!$A$16:$A$138,0),6)/INDEX('Inflation Rates'!$A$16:$H$138,MATCH('Scenario Calculations'!$H232,'Inflation Rates'!$A$16:$A$138,0)-1,6)-1,G231)</f>
        <v>2.0999999999999908E-2</v>
      </c>
      <c r="H232" s="362">
        <f t="shared" ca="1" si="104"/>
        <v>2243</v>
      </c>
      <c r="I232" s="362">
        <f t="shared" ca="1" si="104"/>
        <v>343</v>
      </c>
      <c r="J232" s="362">
        <v>224</v>
      </c>
      <c r="K232" s="371" t="e">
        <f t="shared" ca="1" si="97"/>
        <v>#DIV/0!</v>
      </c>
      <c r="L232" s="359" t="e">
        <f ca="1">IF(I232&lt;'Scenario Inputs (SI)'!$D$5,$B$7*((1+$G232)^(J232-1))*$B$2,0)</f>
        <v>#DIV/0!</v>
      </c>
      <c r="M232" s="359" t="e">
        <f ca="1">IF(I232&lt;'Scenario Inputs (SI)'!$D$5,$B$3*$B$7*(1+$G232)^(J232-1),0)</f>
        <v>#DIV/0!</v>
      </c>
      <c r="N232" s="359" t="e">
        <f t="shared" ca="1" si="87"/>
        <v>#DIV/0!</v>
      </c>
      <c r="O232" s="359" t="e">
        <f ca="1">IF(K232&lt;=0,0,-ABS(IF('Scenario Inputs (SI)'!$D$5&gt;'Scenario Calculations'!I232,0,IF('Scenario Inputs (SI)'!$D$5='Scenario Calculations'!I232,'Scenario Calculations'!K232*'Scenario Calculations'!$B$8,'Scenario Calculations'!O231*(1+'Scenario Calculations'!F232)))))</f>
        <v>#DIV/0!</v>
      </c>
      <c r="P232" s="359">
        <f ca="1">IF('Scenario Inputs (SI)'!$D$7="No",0,-IF(I232&lt;'Scenario Inputs (SI)'!$D$5,0,IF('Scenario Inputs (SI)'!$D$6&gt;'Scenario Calculations'!I232,INDEX(Inputs!$D$2:$R$30,29,MATCH('Scenario Calculations'!I232,Inputs!$D$2:$R$2,0)),0))*12)</f>
        <v>0</v>
      </c>
      <c r="Q232" s="359" t="e">
        <f t="shared" ca="1" si="91"/>
        <v>#DIV/0!</v>
      </c>
      <c r="V232" s="362">
        <f t="shared" ca="1" si="105"/>
        <v>343</v>
      </c>
      <c r="W232" s="362">
        <v>224</v>
      </c>
      <c r="X232" s="371" t="e">
        <f t="shared" ca="1" si="99"/>
        <v>#DIV/0!</v>
      </c>
      <c r="Y232" s="359" t="e">
        <f ca="1">IF(V232&lt;'Scenario Inputs (SI)'!$D$5,$B$7*((1+$G232)^(W232-1))*$T$2,0)</f>
        <v>#DIV/0!</v>
      </c>
      <c r="Z232" s="359">
        <v>0</v>
      </c>
      <c r="AA232" s="359" t="e">
        <f t="shared" ca="1" si="88"/>
        <v>#DIV/0!</v>
      </c>
      <c r="AB232" s="359" t="e">
        <f ca="1">IF(X232&lt;=0,0,-ABS(IF('Scenario Inputs (SI)'!$D$5&gt;'Scenario Calculations'!V232,0,IF('Scenario Inputs (SI)'!$D$5='Scenario Calculations'!V232,'Scenario Calculations'!X232*'Scenario Calculations'!$B$8,'Scenario Calculations'!AB231*(1+'Scenario Calculations'!S232)))))</f>
        <v>#DIV/0!</v>
      </c>
      <c r="AC232" s="359" t="e">
        <f t="shared" ca="1" si="89"/>
        <v>#DIV/0!</v>
      </c>
      <c r="AH232" s="372">
        <f>IFERROR(INDEX('Inflation Rates'!$A$16:$H$138,MATCH('IRA Traditional'!$H233,'Inflation Rates'!$A$16:$A$138,0),6)/INDEX('Inflation Rates'!$A$16:$H$138,MATCH('IRA Traditional'!$H233,'Inflation Rates'!$A$16:$A$138,0)-1,6)-1,AH231)</f>
        <v>2.0999999999999908E-2</v>
      </c>
      <c r="AI232" s="362">
        <f t="shared" ca="1" si="106"/>
        <v>2243</v>
      </c>
      <c r="AJ232" s="362">
        <f t="shared" ca="1" si="106"/>
        <v>343</v>
      </c>
      <c r="AK232" s="362">
        <v>224</v>
      </c>
      <c r="AL232" s="371">
        <f t="shared" ca="1" si="101"/>
        <v>0</v>
      </c>
      <c r="AM232" s="359">
        <f ca="1">IF(AJ232&lt;'Scenario Inputs (SI)'!$D$5,$AH$2,0)</f>
        <v>0</v>
      </c>
      <c r="AN232" s="359">
        <v>0</v>
      </c>
      <c r="AO232" s="359">
        <f t="shared" ca="1" si="90"/>
        <v>0</v>
      </c>
      <c r="AP232" s="359">
        <f ca="1">IF(AL232&lt;=0,0,IF(AJ232&lt;60,0,IF(AJ232=60,IF('Scenario Inputs (SI)'!$D$5&lt;=60,-AL232*$AH$7,0),IF(AJ232&lt;'Scenario Inputs (SI)'!$D$5,0,IF(AJ232='Scenario Inputs (SI)'!$D$5,-$AH$7*'Scenario Calculations'!AL232,AP231*(1+AG232))))))</f>
        <v>0</v>
      </c>
      <c r="AQ232" s="359">
        <f t="shared" ca="1" si="92"/>
        <v>0</v>
      </c>
      <c r="AV232" s="372">
        <f ca="1">IFERROR(INDEX('Inflation Rates'!$A$16:$H$138,MATCH('IRA Roth'!$H232,'Inflation Rates'!$A$16:$A$138,0),6)/INDEX('Inflation Rates'!$A$16:$H$138,MATCH('IRA Roth'!$H232,'Inflation Rates'!$A$16:$A$138,0)-1,6)-1,AV231)</f>
        <v>2.0999999999999908E-2</v>
      </c>
      <c r="AW232" s="362">
        <f t="shared" ca="1" si="107"/>
        <v>2243</v>
      </c>
      <c r="AX232" s="362">
        <f t="shared" ca="1" si="107"/>
        <v>343</v>
      </c>
      <c r="AY232" s="362">
        <v>224</v>
      </c>
      <c r="AZ232" s="371">
        <f t="shared" ca="1" si="103"/>
        <v>0</v>
      </c>
      <c r="BA232" s="359">
        <f ca="1">IF(AX232&lt;'Scenario Inputs (SI)'!$D$5,$AV$2,0)</f>
        <v>0</v>
      </c>
      <c r="BB232" s="359">
        <f t="shared" ca="1" si="93"/>
        <v>0</v>
      </c>
      <c r="BC232" s="359">
        <f t="shared" ca="1" si="94"/>
        <v>0</v>
      </c>
      <c r="BD232" s="359">
        <f ca="1">IF(AZ232&lt;=0,0,IF(AX232&lt;60,0,IF(AX232=60,IF('Scenario Inputs (SI)'!$D$5&lt;=60,-AZ232*$AV$7,0),IF(AX232&lt;'Scenario Inputs (SI)'!$D$5,0,IF(AX232='Scenario Inputs (SI)'!$D$5,-$AV$7*'Scenario Calculations'!AZ232,BD231*(1+AU232))))))</f>
        <v>0</v>
      </c>
      <c r="BE232" s="359">
        <f t="shared" ca="1" si="95"/>
        <v>0</v>
      </c>
    </row>
    <row r="233" spans="7:57" x14ac:dyDescent="0.35">
      <c r="G233" s="372">
        <f ca="1">IFERROR(INDEX('Inflation Rates'!$A$16:$H$138,MATCH('Scenario Calculations'!$H233,'Inflation Rates'!$A$16:$A$138,0),6)/INDEX('Inflation Rates'!$A$16:$H$138,MATCH('Scenario Calculations'!$H233,'Inflation Rates'!$A$16:$A$138,0)-1,6)-1,G232)</f>
        <v>2.0999999999999908E-2</v>
      </c>
      <c r="H233" s="362">
        <f t="shared" ca="1" si="104"/>
        <v>2244</v>
      </c>
      <c r="I233" s="362">
        <f t="shared" ca="1" si="104"/>
        <v>344</v>
      </c>
      <c r="J233" s="362">
        <v>225</v>
      </c>
      <c r="K233" s="371" t="e">
        <f t="shared" ca="1" si="97"/>
        <v>#DIV/0!</v>
      </c>
      <c r="L233" s="359" t="e">
        <f ca="1">IF(I233&lt;'Scenario Inputs (SI)'!$D$5,$B$7*((1+$G233)^(J233-1))*$B$2,0)</f>
        <v>#DIV/0!</v>
      </c>
      <c r="M233" s="359" t="e">
        <f ca="1">IF(I233&lt;'Scenario Inputs (SI)'!$D$5,$B$3*$B$7*(1+$G233)^(J233-1),0)</f>
        <v>#DIV/0!</v>
      </c>
      <c r="N233" s="359" t="e">
        <f t="shared" ca="1" si="87"/>
        <v>#DIV/0!</v>
      </c>
      <c r="O233" s="359" t="e">
        <f ca="1">IF(K233&lt;=0,0,-ABS(IF('Scenario Inputs (SI)'!$D$5&gt;'Scenario Calculations'!I233,0,IF('Scenario Inputs (SI)'!$D$5='Scenario Calculations'!I233,'Scenario Calculations'!K233*'Scenario Calculations'!$B$8,'Scenario Calculations'!O232*(1+'Scenario Calculations'!F233)))))</f>
        <v>#DIV/0!</v>
      </c>
      <c r="P233" s="359">
        <f ca="1">IF('Scenario Inputs (SI)'!$D$7="No",0,-IF(I233&lt;'Scenario Inputs (SI)'!$D$5,0,IF('Scenario Inputs (SI)'!$D$6&gt;'Scenario Calculations'!I233,INDEX(Inputs!$D$2:$R$30,29,MATCH('Scenario Calculations'!I233,Inputs!$D$2:$R$2,0)),0))*12)</f>
        <v>0</v>
      </c>
      <c r="Q233" s="359" t="e">
        <f t="shared" ca="1" si="91"/>
        <v>#DIV/0!</v>
      </c>
      <c r="V233" s="362">
        <f t="shared" ca="1" si="105"/>
        <v>344</v>
      </c>
      <c r="W233" s="362">
        <v>225</v>
      </c>
      <c r="X233" s="371" t="e">
        <f t="shared" ca="1" si="99"/>
        <v>#DIV/0!</v>
      </c>
      <c r="Y233" s="359" t="e">
        <f ca="1">IF(V233&lt;'Scenario Inputs (SI)'!$D$5,$B$7*((1+$G233)^(W233-1))*$T$2,0)</f>
        <v>#DIV/0!</v>
      </c>
      <c r="Z233" s="359">
        <v>0</v>
      </c>
      <c r="AA233" s="359" t="e">
        <f t="shared" ca="1" si="88"/>
        <v>#DIV/0!</v>
      </c>
      <c r="AB233" s="359" t="e">
        <f ca="1">IF(X233&lt;=0,0,-ABS(IF('Scenario Inputs (SI)'!$D$5&gt;'Scenario Calculations'!V233,0,IF('Scenario Inputs (SI)'!$D$5='Scenario Calculations'!V233,'Scenario Calculations'!X233*'Scenario Calculations'!$B$8,'Scenario Calculations'!AB232*(1+'Scenario Calculations'!S233)))))</f>
        <v>#DIV/0!</v>
      </c>
      <c r="AC233" s="359" t="e">
        <f t="shared" ca="1" si="89"/>
        <v>#DIV/0!</v>
      </c>
      <c r="AH233" s="372">
        <f>IFERROR(INDEX('Inflation Rates'!$A$16:$H$138,MATCH('IRA Traditional'!$H234,'Inflation Rates'!$A$16:$A$138,0),6)/INDEX('Inflation Rates'!$A$16:$H$138,MATCH('IRA Traditional'!$H234,'Inflation Rates'!$A$16:$A$138,0)-1,6)-1,AH232)</f>
        <v>2.0999999999999908E-2</v>
      </c>
      <c r="AI233" s="362">
        <f t="shared" ca="1" si="106"/>
        <v>2244</v>
      </c>
      <c r="AJ233" s="362">
        <f t="shared" ca="1" si="106"/>
        <v>344</v>
      </c>
      <c r="AK233" s="362">
        <v>225</v>
      </c>
      <c r="AL233" s="371">
        <f t="shared" ca="1" si="101"/>
        <v>0</v>
      </c>
      <c r="AM233" s="359">
        <f ca="1">IF(AJ233&lt;'Scenario Inputs (SI)'!$D$5,$AH$2,0)</f>
        <v>0</v>
      </c>
      <c r="AN233" s="359">
        <v>0</v>
      </c>
      <c r="AO233" s="359">
        <f t="shared" ca="1" si="90"/>
        <v>0</v>
      </c>
      <c r="AP233" s="359">
        <f ca="1">IF(AL233&lt;=0,0,IF(AJ233&lt;60,0,IF(AJ233=60,IF('Scenario Inputs (SI)'!$D$5&lt;=60,-AL233*$AH$7,0),IF(AJ233&lt;'Scenario Inputs (SI)'!$D$5,0,IF(AJ233='Scenario Inputs (SI)'!$D$5,-$AH$7*'Scenario Calculations'!AL233,AP232*(1+AG233))))))</f>
        <v>0</v>
      </c>
      <c r="AQ233" s="359">
        <f t="shared" ca="1" si="92"/>
        <v>0</v>
      </c>
      <c r="AV233" s="372">
        <f ca="1">IFERROR(INDEX('Inflation Rates'!$A$16:$H$138,MATCH('IRA Roth'!$H233,'Inflation Rates'!$A$16:$A$138,0),6)/INDEX('Inflation Rates'!$A$16:$H$138,MATCH('IRA Roth'!$H233,'Inflation Rates'!$A$16:$A$138,0)-1,6)-1,AV232)</f>
        <v>2.0999999999999908E-2</v>
      </c>
      <c r="AW233" s="362">
        <f t="shared" ca="1" si="107"/>
        <v>2244</v>
      </c>
      <c r="AX233" s="362">
        <f t="shared" ca="1" si="107"/>
        <v>344</v>
      </c>
      <c r="AY233" s="362">
        <v>225</v>
      </c>
      <c r="AZ233" s="371">
        <f t="shared" ca="1" si="103"/>
        <v>0</v>
      </c>
      <c r="BA233" s="359">
        <f ca="1">IF(AX233&lt;'Scenario Inputs (SI)'!$D$5,$AV$2,0)</f>
        <v>0</v>
      </c>
      <c r="BB233" s="359">
        <f t="shared" ca="1" si="93"/>
        <v>0</v>
      </c>
      <c r="BC233" s="359">
        <f t="shared" ca="1" si="94"/>
        <v>0</v>
      </c>
      <c r="BD233" s="359">
        <f ca="1">IF(AZ233&lt;=0,0,IF(AX233&lt;60,0,IF(AX233=60,IF('Scenario Inputs (SI)'!$D$5&lt;=60,-AZ233*$AV$7,0),IF(AX233&lt;'Scenario Inputs (SI)'!$D$5,0,IF(AX233='Scenario Inputs (SI)'!$D$5,-$AV$7*'Scenario Calculations'!AZ233,BD232*(1+AU233))))))</f>
        <v>0</v>
      </c>
      <c r="BE233" s="359">
        <f t="shared" ca="1" si="95"/>
        <v>0</v>
      </c>
    </row>
    <row r="234" spans="7:57" x14ac:dyDescent="0.35">
      <c r="G234" s="372">
        <f ca="1">IFERROR(INDEX('Inflation Rates'!$A$16:$H$138,MATCH('Scenario Calculations'!$H234,'Inflation Rates'!$A$16:$A$138,0),6)/INDEX('Inflation Rates'!$A$16:$H$138,MATCH('Scenario Calculations'!$H234,'Inflation Rates'!$A$16:$A$138,0)-1,6)-1,G233)</f>
        <v>2.0999999999999908E-2</v>
      </c>
      <c r="H234" s="362">
        <f t="shared" ca="1" si="104"/>
        <v>2245</v>
      </c>
      <c r="I234" s="362">
        <f t="shared" ca="1" si="104"/>
        <v>345</v>
      </c>
      <c r="J234" s="362">
        <v>226</v>
      </c>
      <c r="K234" s="371" t="e">
        <f t="shared" ca="1" si="97"/>
        <v>#DIV/0!</v>
      </c>
      <c r="L234" s="359" t="e">
        <f ca="1">IF(I234&lt;'Scenario Inputs (SI)'!$D$5,$B$7*((1+$G234)^(J234-1))*$B$2,0)</f>
        <v>#DIV/0!</v>
      </c>
      <c r="M234" s="359" t="e">
        <f ca="1">IF(I234&lt;'Scenario Inputs (SI)'!$D$5,$B$3*$B$7*(1+$G234)^(J234-1),0)</f>
        <v>#DIV/0!</v>
      </c>
      <c r="N234" s="359" t="e">
        <f t="shared" ca="1" si="87"/>
        <v>#DIV/0!</v>
      </c>
      <c r="O234" s="359" t="e">
        <f ca="1">IF(K234&lt;=0,0,-ABS(IF('Scenario Inputs (SI)'!$D$5&gt;'Scenario Calculations'!I234,0,IF('Scenario Inputs (SI)'!$D$5='Scenario Calculations'!I234,'Scenario Calculations'!K234*'Scenario Calculations'!$B$8,'Scenario Calculations'!O233*(1+'Scenario Calculations'!F234)))))</f>
        <v>#DIV/0!</v>
      </c>
      <c r="P234" s="359">
        <f ca="1">IF('Scenario Inputs (SI)'!$D$7="No",0,-IF(I234&lt;'Scenario Inputs (SI)'!$D$5,0,IF('Scenario Inputs (SI)'!$D$6&gt;'Scenario Calculations'!I234,INDEX(Inputs!$D$2:$R$30,29,MATCH('Scenario Calculations'!I234,Inputs!$D$2:$R$2,0)),0))*12)</f>
        <v>0</v>
      </c>
      <c r="Q234" s="359" t="e">
        <f t="shared" ca="1" si="91"/>
        <v>#DIV/0!</v>
      </c>
      <c r="V234" s="362">
        <f t="shared" ca="1" si="105"/>
        <v>345</v>
      </c>
      <c r="W234" s="362">
        <v>226</v>
      </c>
      <c r="X234" s="371" t="e">
        <f t="shared" ca="1" si="99"/>
        <v>#DIV/0!</v>
      </c>
      <c r="Y234" s="359" t="e">
        <f ca="1">IF(V234&lt;'Scenario Inputs (SI)'!$D$5,$B$7*((1+$G234)^(W234-1))*$T$2,0)</f>
        <v>#DIV/0!</v>
      </c>
      <c r="Z234" s="359">
        <v>0</v>
      </c>
      <c r="AA234" s="359" t="e">
        <f t="shared" ca="1" si="88"/>
        <v>#DIV/0!</v>
      </c>
      <c r="AB234" s="359" t="e">
        <f ca="1">IF(X234&lt;=0,0,-ABS(IF('Scenario Inputs (SI)'!$D$5&gt;'Scenario Calculations'!V234,0,IF('Scenario Inputs (SI)'!$D$5='Scenario Calculations'!V234,'Scenario Calculations'!X234*'Scenario Calculations'!$B$8,'Scenario Calculations'!AB233*(1+'Scenario Calculations'!S234)))))</f>
        <v>#DIV/0!</v>
      </c>
      <c r="AC234" s="359" t="e">
        <f t="shared" ca="1" si="89"/>
        <v>#DIV/0!</v>
      </c>
      <c r="AH234" s="372">
        <f>IFERROR(INDEX('Inflation Rates'!$A$16:$H$138,MATCH('IRA Traditional'!$H235,'Inflation Rates'!$A$16:$A$138,0),6)/INDEX('Inflation Rates'!$A$16:$H$138,MATCH('IRA Traditional'!$H235,'Inflation Rates'!$A$16:$A$138,0)-1,6)-1,AH233)</f>
        <v>2.0999999999999908E-2</v>
      </c>
      <c r="AI234" s="362">
        <f t="shared" ca="1" si="106"/>
        <v>2245</v>
      </c>
      <c r="AJ234" s="362">
        <f t="shared" ca="1" si="106"/>
        <v>345</v>
      </c>
      <c r="AK234" s="362">
        <v>226</v>
      </c>
      <c r="AL234" s="371">
        <f t="shared" ca="1" si="101"/>
        <v>0</v>
      </c>
      <c r="AM234" s="359">
        <f ca="1">IF(AJ234&lt;'Scenario Inputs (SI)'!$D$5,$AH$2,0)</f>
        <v>0</v>
      </c>
      <c r="AN234" s="359">
        <v>0</v>
      </c>
      <c r="AO234" s="359">
        <f t="shared" ca="1" si="90"/>
        <v>0</v>
      </c>
      <c r="AP234" s="359">
        <f ca="1">IF(AL234&lt;=0,0,IF(AJ234&lt;60,0,IF(AJ234=60,IF('Scenario Inputs (SI)'!$D$5&lt;=60,-AL234*$AH$7,0),IF(AJ234&lt;'Scenario Inputs (SI)'!$D$5,0,IF(AJ234='Scenario Inputs (SI)'!$D$5,-$AH$7*'Scenario Calculations'!AL234,AP233*(1+AG234))))))</f>
        <v>0</v>
      </c>
      <c r="AQ234" s="359">
        <f t="shared" ca="1" si="92"/>
        <v>0</v>
      </c>
      <c r="AV234" s="372">
        <f ca="1">IFERROR(INDEX('Inflation Rates'!$A$16:$H$138,MATCH('IRA Roth'!$H234,'Inflation Rates'!$A$16:$A$138,0),6)/INDEX('Inflation Rates'!$A$16:$H$138,MATCH('IRA Roth'!$H234,'Inflation Rates'!$A$16:$A$138,0)-1,6)-1,AV233)</f>
        <v>2.0999999999999908E-2</v>
      </c>
      <c r="AW234" s="362">
        <f t="shared" ca="1" si="107"/>
        <v>2245</v>
      </c>
      <c r="AX234" s="362">
        <f t="shared" ca="1" si="107"/>
        <v>345</v>
      </c>
      <c r="AY234" s="362">
        <v>226</v>
      </c>
      <c r="AZ234" s="371">
        <f t="shared" ca="1" si="103"/>
        <v>0</v>
      </c>
      <c r="BA234" s="359">
        <f ca="1">IF(AX234&lt;'Scenario Inputs (SI)'!$D$5,$AV$2,0)</f>
        <v>0</v>
      </c>
      <c r="BB234" s="359">
        <f t="shared" ca="1" si="93"/>
        <v>0</v>
      </c>
      <c r="BC234" s="359">
        <f t="shared" ca="1" si="94"/>
        <v>0</v>
      </c>
      <c r="BD234" s="359">
        <f ca="1">IF(AZ234&lt;=0,0,IF(AX234&lt;60,0,IF(AX234=60,IF('Scenario Inputs (SI)'!$D$5&lt;=60,-AZ234*$AV$7,0),IF(AX234&lt;'Scenario Inputs (SI)'!$D$5,0,IF(AX234='Scenario Inputs (SI)'!$D$5,-$AV$7*'Scenario Calculations'!AZ234,BD233*(1+AU234))))))</f>
        <v>0</v>
      </c>
      <c r="BE234" s="359">
        <f t="shared" ca="1" si="95"/>
        <v>0</v>
      </c>
    </row>
    <row r="235" spans="7:57" x14ac:dyDescent="0.35">
      <c r="G235" s="372">
        <f ca="1">IFERROR(INDEX('Inflation Rates'!$A$16:$H$138,MATCH('Scenario Calculations'!$H235,'Inflation Rates'!$A$16:$A$138,0),6)/INDEX('Inflation Rates'!$A$16:$H$138,MATCH('Scenario Calculations'!$H235,'Inflation Rates'!$A$16:$A$138,0)-1,6)-1,G234)</f>
        <v>2.0999999999999908E-2</v>
      </c>
      <c r="H235" s="362">
        <f t="shared" ref="H235:I250" ca="1" si="108">H234+1</f>
        <v>2246</v>
      </c>
      <c r="I235" s="362">
        <f t="shared" ca="1" si="108"/>
        <v>346</v>
      </c>
      <c r="J235" s="362">
        <v>227</v>
      </c>
      <c r="K235" s="371" t="e">
        <f t="shared" ca="1" si="97"/>
        <v>#DIV/0!</v>
      </c>
      <c r="L235" s="359" t="e">
        <f ca="1">IF(I235&lt;'Scenario Inputs (SI)'!$D$5,$B$7*((1+$G235)^(J235-1))*$B$2,0)</f>
        <v>#DIV/0!</v>
      </c>
      <c r="M235" s="359" t="e">
        <f ca="1">IF(I235&lt;'Scenario Inputs (SI)'!$D$5,$B$3*$B$7*(1+$G235)^(J235-1),0)</f>
        <v>#DIV/0!</v>
      </c>
      <c r="N235" s="359" t="e">
        <f t="shared" ca="1" si="87"/>
        <v>#DIV/0!</v>
      </c>
      <c r="O235" s="359" t="e">
        <f ca="1">IF(K235&lt;=0,0,-ABS(IF('Scenario Inputs (SI)'!$D$5&gt;'Scenario Calculations'!I235,0,IF('Scenario Inputs (SI)'!$D$5='Scenario Calculations'!I235,'Scenario Calculations'!K235*'Scenario Calculations'!$B$8,'Scenario Calculations'!O234*(1+'Scenario Calculations'!F235)))))</f>
        <v>#DIV/0!</v>
      </c>
      <c r="P235" s="359">
        <f ca="1">IF('Scenario Inputs (SI)'!$D$7="No",0,-IF(I235&lt;'Scenario Inputs (SI)'!$D$5,0,IF('Scenario Inputs (SI)'!$D$6&gt;'Scenario Calculations'!I235,INDEX(Inputs!$D$2:$R$30,29,MATCH('Scenario Calculations'!I235,Inputs!$D$2:$R$2,0)),0))*12)</f>
        <v>0</v>
      </c>
      <c r="Q235" s="359" t="e">
        <f t="shared" ca="1" si="91"/>
        <v>#DIV/0!</v>
      </c>
      <c r="V235" s="362">
        <f t="shared" ca="1" si="105"/>
        <v>346</v>
      </c>
      <c r="W235" s="362">
        <v>227</v>
      </c>
      <c r="X235" s="371" t="e">
        <f t="shared" ca="1" si="99"/>
        <v>#DIV/0!</v>
      </c>
      <c r="Y235" s="359" t="e">
        <f ca="1">IF(V235&lt;'Scenario Inputs (SI)'!$D$5,$B$7*((1+$G235)^(W235-1))*$T$2,0)</f>
        <v>#DIV/0!</v>
      </c>
      <c r="Z235" s="359">
        <v>0</v>
      </c>
      <c r="AA235" s="359" t="e">
        <f t="shared" ca="1" si="88"/>
        <v>#DIV/0!</v>
      </c>
      <c r="AB235" s="359" t="e">
        <f ca="1">IF(X235&lt;=0,0,-ABS(IF('Scenario Inputs (SI)'!$D$5&gt;'Scenario Calculations'!V235,0,IF('Scenario Inputs (SI)'!$D$5='Scenario Calculations'!V235,'Scenario Calculations'!X235*'Scenario Calculations'!$B$8,'Scenario Calculations'!AB234*(1+'Scenario Calculations'!S235)))))</f>
        <v>#DIV/0!</v>
      </c>
      <c r="AC235" s="359" t="e">
        <f t="shared" ca="1" si="89"/>
        <v>#DIV/0!</v>
      </c>
      <c r="AH235" s="372">
        <f>IFERROR(INDEX('Inflation Rates'!$A$16:$H$138,MATCH('IRA Traditional'!$H236,'Inflation Rates'!$A$16:$A$138,0),6)/INDEX('Inflation Rates'!$A$16:$H$138,MATCH('IRA Traditional'!$H236,'Inflation Rates'!$A$16:$A$138,0)-1,6)-1,AH234)</f>
        <v>2.0999999999999908E-2</v>
      </c>
      <c r="AI235" s="362">
        <f t="shared" ref="AI235:AJ250" ca="1" si="109">AI234+1</f>
        <v>2246</v>
      </c>
      <c r="AJ235" s="362">
        <f t="shared" ca="1" si="109"/>
        <v>346</v>
      </c>
      <c r="AK235" s="362">
        <v>227</v>
      </c>
      <c r="AL235" s="371">
        <f t="shared" ca="1" si="101"/>
        <v>0</v>
      </c>
      <c r="AM235" s="359">
        <f ca="1">IF(AJ235&lt;'Scenario Inputs (SI)'!$D$5,$AH$2,0)</f>
        <v>0</v>
      </c>
      <c r="AN235" s="359">
        <v>0</v>
      </c>
      <c r="AO235" s="359">
        <f t="shared" ca="1" si="90"/>
        <v>0</v>
      </c>
      <c r="AP235" s="359">
        <f ca="1">IF(AL235&lt;=0,0,IF(AJ235&lt;60,0,IF(AJ235=60,IF('Scenario Inputs (SI)'!$D$5&lt;=60,-AL235*$AH$7,0),IF(AJ235&lt;'Scenario Inputs (SI)'!$D$5,0,IF(AJ235='Scenario Inputs (SI)'!$D$5,-$AH$7*'Scenario Calculations'!AL235,AP234*(1+AG235))))))</f>
        <v>0</v>
      </c>
      <c r="AQ235" s="359">
        <f t="shared" ca="1" si="92"/>
        <v>0</v>
      </c>
      <c r="AV235" s="372">
        <f ca="1">IFERROR(INDEX('Inflation Rates'!$A$16:$H$138,MATCH('IRA Roth'!$H235,'Inflation Rates'!$A$16:$A$138,0),6)/INDEX('Inflation Rates'!$A$16:$H$138,MATCH('IRA Roth'!$H235,'Inflation Rates'!$A$16:$A$138,0)-1,6)-1,AV234)</f>
        <v>2.0999999999999908E-2</v>
      </c>
      <c r="AW235" s="362">
        <f t="shared" ref="AW235:AX250" ca="1" si="110">AW234+1</f>
        <v>2246</v>
      </c>
      <c r="AX235" s="362">
        <f t="shared" ca="1" si="110"/>
        <v>346</v>
      </c>
      <c r="AY235" s="362">
        <v>227</v>
      </c>
      <c r="AZ235" s="371">
        <f t="shared" ca="1" si="103"/>
        <v>0</v>
      </c>
      <c r="BA235" s="359">
        <f ca="1">IF(AX235&lt;'Scenario Inputs (SI)'!$D$5,$AV$2,0)</f>
        <v>0</v>
      </c>
      <c r="BB235" s="359">
        <f t="shared" ca="1" si="93"/>
        <v>0</v>
      </c>
      <c r="BC235" s="359">
        <f t="shared" ca="1" si="94"/>
        <v>0</v>
      </c>
      <c r="BD235" s="359">
        <f ca="1">IF(AZ235&lt;=0,0,IF(AX235&lt;60,0,IF(AX235=60,IF('Scenario Inputs (SI)'!$D$5&lt;=60,-AZ235*$AV$7,0),IF(AX235&lt;'Scenario Inputs (SI)'!$D$5,0,IF(AX235='Scenario Inputs (SI)'!$D$5,-$AV$7*'Scenario Calculations'!AZ235,BD234*(1+AU235))))))</f>
        <v>0</v>
      </c>
      <c r="BE235" s="359">
        <f t="shared" ca="1" si="95"/>
        <v>0</v>
      </c>
    </row>
    <row r="236" spans="7:57" x14ac:dyDescent="0.35">
      <c r="G236" s="372">
        <f ca="1">IFERROR(INDEX('Inflation Rates'!$A$16:$H$138,MATCH('Scenario Calculations'!$H236,'Inflation Rates'!$A$16:$A$138,0),6)/INDEX('Inflation Rates'!$A$16:$H$138,MATCH('Scenario Calculations'!$H236,'Inflation Rates'!$A$16:$A$138,0)-1,6)-1,G235)</f>
        <v>2.0999999999999908E-2</v>
      </c>
      <c r="H236" s="362">
        <f t="shared" ca="1" si="108"/>
        <v>2247</v>
      </c>
      <c r="I236" s="362">
        <f t="shared" ca="1" si="108"/>
        <v>347</v>
      </c>
      <c r="J236" s="362">
        <v>228</v>
      </c>
      <c r="K236" s="371" t="e">
        <f t="shared" ca="1" si="97"/>
        <v>#DIV/0!</v>
      </c>
      <c r="L236" s="359" t="e">
        <f ca="1">IF(I236&lt;'Scenario Inputs (SI)'!$D$5,$B$7*((1+$G236)^(J236-1))*$B$2,0)</f>
        <v>#DIV/0!</v>
      </c>
      <c r="M236" s="359" t="e">
        <f ca="1">IF(I236&lt;'Scenario Inputs (SI)'!$D$5,$B$3*$B$7*(1+$G236)^(J236-1),0)</f>
        <v>#DIV/0!</v>
      </c>
      <c r="N236" s="359" t="e">
        <f t="shared" ca="1" si="87"/>
        <v>#DIV/0!</v>
      </c>
      <c r="O236" s="359" t="e">
        <f ca="1">IF(K236&lt;=0,0,-ABS(IF('Scenario Inputs (SI)'!$D$5&gt;'Scenario Calculations'!I236,0,IF('Scenario Inputs (SI)'!$D$5='Scenario Calculations'!I236,'Scenario Calculations'!K236*'Scenario Calculations'!$B$8,'Scenario Calculations'!O235*(1+'Scenario Calculations'!F236)))))</f>
        <v>#DIV/0!</v>
      </c>
      <c r="P236" s="359">
        <f ca="1">IF('Scenario Inputs (SI)'!$D$7="No",0,-IF(I236&lt;'Scenario Inputs (SI)'!$D$5,0,IF('Scenario Inputs (SI)'!$D$6&gt;'Scenario Calculations'!I236,INDEX(Inputs!$D$2:$R$30,29,MATCH('Scenario Calculations'!I236,Inputs!$D$2:$R$2,0)),0))*12)</f>
        <v>0</v>
      </c>
      <c r="Q236" s="359" t="e">
        <f t="shared" ca="1" si="91"/>
        <v>#DIV/0!</v>
      </c>
      <c r="V236" s="362">
        <f t="shared" ca="1" si="105"/>
        <v>347</v>
      </c>
      <c r="W236" s="362">
        <v>228</v>
      </c>
      <c r="X236" s="371" t="e">
        <f t="shared" ca="1" si="99"/>
        <v>#DIV/0!</v>
      </c>
      <c r="Y236" s="359" t="e">
        <f ca="1">IF(V236&lt;'Scenario Inputs (SI)'!$D$5,$B$7*((1+$G236)^(W236-1))*$T$2,0)</f>
        <v>#DIV/0!</v>
      </c>
      <c r="Z236" s="359">
        <v>0</v>
      </c>
      <c r="AA236" s="359" t="e">
        <f t="shared" ca="1" si="88"/>
        <v>#DIV/0!</v>
      </c>
      <c r="AB236" s="359" t="e">
        <f ca="1">IF(X236&lt;=0,0,-ABS(IF('Scenario Inputs (SI)'!$D$5&gt;'Scenario Calculations'!V236,0,IF('Scenario Inputs (SI)'!$D$5='Scenario Calculations'!V236,'Scenario Calculations'!X236*'Scenario Calculations'!$B$8,'Scenario Calculations'!AB235*(1+'Scenario Calculations'!S236)))))</f>
        <v>#DIV/0!</v>
      </c>
      <c r="AC236" s="359" t="e">
        <f t="shared" ca="1" si="89"/>
        <v>#DIV/0!</v>
      </c>
      <c r="AH236" s="372">
        <f>IFERROR(INDEX('Inflation Rates'!$A$16:$H$138,MATCH('IRA Traditional'!$H237,'Inflation Rates'!$A$16:$A$138,0),6)/INDEX('Inflation Rates'!$A$16:$H$138,MATCH('IRA Traditional'!$H237,'Inflation Rates'!$A$16:$A$138,0)-1,6)-1,AH235)</f>
        <v>2.0999999999999908E-2</v>
      </c>
      <c r="AI236" s="362">
        <f t="shared" ca="1" si="109"/>
        <v>2247</v>
      </c>
      <c r="AJ236" s="362">
        <f t="shared" ca="1" si="109"/>
        <v>347</v>
      </c>
      <c r="AK236" s="362">
        <v>228</v>
      </c>
      <c r="AL236" s="371">
        <f t="shared" ca="1" si="101"/>
        <v>0</v>
      </c>
      <c r="AM236" s="359">
        <f ca="1">IF(AJ236&lt;'Scenario Inputs (SI)'!$D$5,$AH$2,0)</f>
        <v>0</v>
      </c>
      <c r="AN236" s="359">
        <v>0</v>
      </c>
      <c r="AO236" s="359">
        <f t="shared" ca="1" si="90"/>
        <v>0</v>
      </c>
      <c r="AP236" s="359">
        <f ca="1">IF(AL236&lt;=0,0,IF(AJ236&lt;60,0,IF(AJ236=60,IF('Scenario Inputs (SI)'!$D$5&lt;=60,-AL236*$AH$7,0),IF(AJ236&lt;'Scenario Inputs (SI)'!$D$5,0,IF(AJ236='Scenario Inputs (SI)'!$D$5,-$AH$7*'Scenario Calculations'!AL236,AP235*(1+AG236))))))</f>
        <v>0</v>
      </c>
      <c r="AQ236" s="359">
        <f t="shared" ca="1" si="92"/>
        <v>0</v>
      </c>
      <c r="AV236" s="372">
        <f ca="1">IFERROR(INDEX('Inflation Rates'!$A$16:$H$138,MATCH('IRA Roth'!$H236,'Inflation Rates'!$A$16:$A$138,0),6)/INDEX('Inflation Rates'!$A$16:$H$138,MATCH('IRA Roth'!$H236,'Inflation Rates'!$A$16:$A$138,0)-1,6)-1,AV235)</f>
        <v>2.0999999999999908E-2</v>
      </c>
      <c r="AW236" s="362">
        <f t="shared" ca="1" si="110"/>
        <v>2247</v>
      </c>
      <c r="AX236" s="362">
        <f t="shared" ca="1" si="110"/>
        <v>347</v>
      </c>
      <c r="AY236" s="362">
        <v>228</v>
      </c>
      <c r="AZ236" s="371">
        <f t="shared" ca="1" si="103"/>
        <v>0</v>
      </c>
      <c r="BA236" s="359">
        <f ca="1">IF(AX236&lt;'Scenario Inputs (SI)'!$D$5,$AV$2,0)</f>
        <v>0</v>
      </c>
      <c r="BB236" s="359">
        <f t="shared" ca="1" si="93"/>
        <v>0</v>
      </c>
      <c r="BC236" s="359">
        <f t="shared" ca="1" si="94"/>
        <v>0</v>
      </c>
      <c r="BD236" s="359">
        <f ca="1">IF(AZ236&lt;=0,0,IF(AX236&lt;60,0,IF(AX236=60,IF('Scenario Inputs (SI)'!$D$5&lt;=60,-AZ236*$AV$7,0),IF(AX236&lt;'Scenario Inputs (SI)'!$D$5,0,IF(AX236='Scenario Inputs (SI)'!$D$5,-$AV$7*'Scenario Calculations'!AZ236,BD235*(1+AU236))))))</f>
        <v>0</v>
      </c>
      <c r="BE236" s="359">
        <f t="shared" ca="1" si="95"/>
        <v>0</v>
      </c>
    </row>
    <row r="237" spans="7:57" x14ac:dyDescent="0.35">
      <c r="G237" s="372">
        <f ca="1">IFERROR(INDEX('Inflation Rates'!$A$16:$H$138,MATCH('Scenario Calculations'!$H237,'Inflation Rates'!$A$16:$A$138,0),6)/INDEX('Inflation Rates'!$A$16:$H$138,MATCH('Scenario Calculations'!$H237,'Inflation Rates'!$A$16:$A$138,0)-1,6)-1,G236)</f>
        <v>2.0999999999999908E-2</v>
      </c>
      <c r="H237" s="362">
        <f t="shared" ca="1" si="108"/>
        <v>2248</v>
      </c>
      <c r="I237" s="362">
        <f t="shared" ca="1" si="108"/>
        <v>348</v>
      </c>
      <c r="J237" s="362">
        <v>229</v>
      </c>
      <c r="K237" s="371" t="e">
        <f t="shared" ca="1" si="97"/>
        <v>#DIV/0!</v>
      </c>
      <c r="L237" s="359" t="e">
        <f ca="1">IF(I237&lt;'Scenario Inputs (SI)'!$D$5,$B$7*((1+$G237)^(J237-1))*$B$2,0)</f>
        <v>#DIV/0!</v>
      </c>
      <c r="M237" s="359" t="e">
        <f ca="1">IF(I237&lt;'Scenario Inputs (SI)'!$D$5,$B$3*$B$7*(1+$G237)^(J237-1),0)</f>
        <v>#DIV/0!</v>
      </c>
      <c r="N237" s="359" t="e">
        <f t="shared" ca="1" si="87"/>
        <v>#DIV/0!</v>
      </c>
      <c r="O237" s="359" t="e">
        <f ca="1">IF(K237&lt;=0,0,-ABS(IF('Scenario Inputs (SI)'!$D$5&gt;'Scenario Calculations'!I237,0,IF('Scenario Inputs (SI)'!$D$5='Scenario Calculations'!I237,'Scenario Calculations'!K237*'Scenario Calculations'!$B$8,'Scenario Calculations'!O236*(1+'Scenario Calculations'!F237)))))</f>
        <v>#DIV/0!</v>
      </c>
      <c r="P237" s="359">
        <f ca="1">IF('Scenario Inputs (SI)'!$D$7="No",0,-IF(I237&lt;'Scenario Inputs (SI)'!$D$5,0,IF('Scenario Inputs (SI)'!$D$6&gt;'Scenario Calculations'!I237,INDEX(Inputs!$D$2:$R$30,29,MATCH('Scenario Calculations'!I237,Inputs!$D$2:$R$2,0)),0))*12)</f>
        <v>0</v>
      </c>
      <c r="Q237" s="359" t="e">
        <f t="shared" ca="1" si="91"/>
        <v>#DIV/0!</v>
      </c>
      <c r="V237" s="362">
        <f t="shared" ca="1" si="105"/>
        <v>348</v>
      </c>
      <c r="W237" s="362">
        <v>229</v>
      </c>
      <c r="X237" s="371" t="e">
        <f t="shared" ca="1" si="99"/>
        <v>#DIV/0!</v>
      </c>
      <c r="Y237" s="359" t="e">
        <f ca="1">IF(V237&lt;'Scenario Inputs (SI)'!$D$5,$B$7*((1+$G237)^(W237-1))*$T$2,0)</f>
        <v>#DIV/0!</v>
      </c>
      <c r="Z237" s="359">
        <v>0</v>
      </c>
      <c r="AA237" s="359" t="e">
        <f t="shared" ca="1" si="88"/>
        <v>#DIV/0!</v>
      </c>
      <c r="AB237" s="359" t="e">
        <f ca="1">IF(X237&lt;=0,0,-ABS(IF('Scenario Inputs (SI)'!$D$5&gt;'Scenario Calculations'!V237,0,IF('Scenario Inputs (SI)'!$D$5='Scenario Calculations'!V237,'Scenario Calculations'!X237*'Scenario Calculations'!$B$8,'Scenario Calculations'!AB236*(1+'Scenario Calculations'!S237)))))</f>
        <v>#DIV/0!</v>
      </c>
      <c r="AC237" s="359" t="e">
        <f t="shared" ca="1" si="89"/>
        <v>#DIV/0!</v>
      </c>
      <c r="AH237" s="372">
        <f>IFERROR(INDEX('Inflation Rates'!$A$16:$H$138,MATCH('IRA Traditional'!$H238,'Inflation Rates'!$A$16:$A$138,0),6)/INDEX('Inflation Rates'!$A$16:$H$138,MATCH('IRA Traditional'!$H238,'Inflation Rates'!$A$16:$A$138,0)-1,6)-1,AH236)</f>
        <v>2.0999999999999908E-2</v>
      </c>
      <c r="AI237" s="362">
        <f t="shared" ca="1" si="109"/>
        <v>2248</v>
      </c>
      <c r="AJ237" s="362">
        <f t="shared" ca="1" si="109"/>
        <v>348</v>
      </c>
      <c r="AK237" s="362">
        <v>229</v>
      </c>
      <c r="AL237" s="371">
        <f t="shared" ca="1" si="101"/>
        <v>0</v>
      </c>
      <c r="AM237" s="359">
        <f ca="1">IF(AJ237&lt;'Scenario Inputs (SI)'!$D$5,$AH$2,0)</f>
        <v>0</v>
      </c>
      <c r="AN237" s="359">
        <v>0</v>
      </c>
      <c r="AO237" s="359">
        <f t="shared" ca="1" si="90"/>
        <v>0</v>
      </c>
      <c r="AP237" s="359">
        <f ca="1">IF(AL237&lt;=0,0,IF(AJ237&lt;60,0,IF(AJ237=60,IF('Scenario Inputs (SI)'!$D$5&lt;=60,-AL237*$AH$7,0),IF(AJ237&lt;'Scenario Inputs (SI)'!$D$5,0,IF(AJ237='Scenario Inputs (SI)'!$D$5,-$AH$7*'Scenario Calculations'!AL237,AP236*(1+AG237))))))</f>
        <v>0</v>
      </c>
      <c r="AQ237" s="359">
        <f t="shared" ca="1" si="92"/>
        <v>0</v>
      </c>
      <c r="AV237" s="372">
        <f ca="1">IFERROR(INDEX('Inflation Rates'!$A$16:$H$138,MATCH('IRA Roth'!$H237,'Inflation Rates'!$A$16:$A$138,0),6)/INDEX('Inflation Rates'!$A$16:$H$138,MATCH('IRA Roth'!$H237,'Inflation Rates'!$A$16:$A$138,0)-1,6)-1,AV236)</f>
        <v>2.0999999999999908E-2</v>
      </c>
      <c r="AW237" s="362">
        <f t="shared" ca="1" si="110"/>
        <v>2248</v>
      </c>
      <c r="AX237" s="362">
        <f t="shared" ca="1" si="110"/>
        <v>348</v>
      </c>
      <c r="AY237" s="362">
        <v>229</v>
      </c>
      <c r="AZ237" s="371">
        <f t="shared" ca="1" si="103"/>
        <v>0</v>
      </c>
      <c r="BA237" s="359">
        <f ca="1">IF(AX237&lt;'Scenario Inputs (SI)'!$D$5,$AV$2,0)</f>
        <v>0</v>
      </c>
      <c r="BB237" s="359">
        <f t="shared" ca="1" si="93"/>
        <v>0</v>
      </c>
      <c r="BC237" s="359">
        <f t="shared" ca="1" si="94"/>
        <v>0</v>
      </c>
      <c r="BD237" s="359">
        <f ca="1">IF(AZ237&lt;=0,0,IF(AX237&lt;60,0,IF(AX237=60,IF('Scenario Inputs (SI)'!$D$5&lt;=60,-AZ237*$AV$7,0),IF(AX237&lt;'Scenario Inputs (SI)'!$D$5,0,IF(AX237='Scenario Inputs (SI)'!$D$5,-$AV$7*'Scenario Calculations'!AZ237,BD236*(1+AU237))))))</f>
        <v>0</v>
      </c>
      <c r="BE237" s="359">
        <f t="shared" ca="1" si="95"/>
        <v>0</v>
      </c>
    </row>
    <row r="238" spans="7:57" x14ac:dyDescent="0.35">
      <c r="G238" s="372">
        <f ca="1">IFERROR(INDEX('Inflation Rates'!$A$16:$H$138,MATCH('Scenario Calculations'!$H238,'Inflation Rates'!$A$16:$A$138,0),6)/INDEX('Inflation Rates'!$A$16:$H$138,MATCH('Scenario Calculations'!$H238,'Inflation Rates'!$A$16:$A$138,0)-1,6)-1,G237)</f>
        <v>2.0999999999999908E-2</v>
      </c>
      <c r="H238" s="362">
        <f t="shared" ca="1" si="108"/>
        <v>2249</v>
      </c>
      <c r="I238" s="362">
        <f t="shared" ca="1" si="108"/>
        <v>349</v>
      </c>
      <c r="J238" s="362">
        <v>230</v>
      </c>
      <c r="K238" s="371" t="e">
        <f t="shared" ca="1" si="97"/>
        <v>#DIV/0!</v>
      </c>
      <c r="L238" s="359" t="e">
        <f ca="1">IF(I238&lt;'Scenario Inputs (SI)'!$D$5,$B$7*((1+$G238)^(J238-1))*$B$2,0)</f>
        <v>#DIV/0!</v>
      </c>
      <c r="M238" s="359" t="e">
        <f ca="1">IF(I238&lt;'Scenario Inputs (SI)'!$D$5,$B$3*$B$7*(1+$G238)^(J238-1),0)</f>
        <v>#DIV/0!</v>
      </c>
      <c r="N238" s="359" t="e">
        <f t="shared" ca="1" si="87"/>
        <v>#DIV/0!</v>
      </c>
      <c r="O238" s="359" t="e">
        <f ca="1">IF(K238&lt;=0,0,-ABS(IF('Scenario Inputs (SI)'!$D$5&gt;'Scenario Calculations'!I238,0,IF('Scenario Inputs (SI)'!$D$5='Scenario Calculations'!I238,'Scenario Calculations'!K238*'Scenario Calculations'!$B$8,'Scenario Calculations'!O237*(1+'Scenario Calculations'!F238)))))</f>
        <v>#DIV/0!</v>
      </c>
      <c r="P238" s="359">
        <f ca="1">IF('Scenario Inputs (SI)'!$D$7="No",0,-IF(I238&lt;'Scenario Inputs (SI)'!$D$5,0,IF('Scenario Inputs (SI)'!$D$6&gt;'Scenario Calculations'!I238,INDEX(Inputs!$D$2:$R$30,29,MATCH('Scenario Calculations'!I238,Inputs!$D$2:$R$2,0)),0))*12)</f>
        <v>0</v>
      </c>
      <c r="Q238" s="359" t="e">
        <f t="shared" ca="1" si="91"/>
        <v>#DIV/0!</v>
      </c>
      <c r="V238" s="362">
        <f t="shared" ca="1" si="105"/>
        <v>349</v>
      </c>
      <c r="W238" s="362">
        <v>230</v>
      </c>
      <c r="X238" s="371" t="e">
        <f t="shared" ca="1" si="99"/>
        <v>#DIV/0!</v>
      </c>
      <c r="Y238" s="359" t="e">
        <f ca="1">IF(V238&lt;'Scenario Inputs (SI)'!$D$5,$B$7*((1+$G238)^(W238-1))*$T$2,0)</f>
        <v>#DIV/0!</v>
      </c>
      <c r="Z238" s="359">
        <v>0</v>
      </c>
      <c r="AA238" s="359" t="e">
        <f t="shared" ca="1" si="88"/>
        <v>#DIV/0!</v>
      </c>
      <c r="AB238" s="359" t="e">
        <f ca="1">IF(X238&lt;=0,0,-ABS(IF('Scenario Inputs (SI)'!$D$5&gt;'Scenario Calculations'!V238,0,IF('Scenario Inputs (SI)'!$D$5='Scenario Calculations'!V238,'Scenario Calculations'!X238*'Scenario Calculations'!$B$8,'Scenario Calculations'!AB237*(1+'Scenario Calculations'!S238)))))</f>
        <v>#DIV/0!</v>
      </c>
      <c r="AC238" s="359" t="e">
        <f t="shared" ca="1" si="89"/>
        <v>#DIV/0!</v>
      </c>
      <c r="AH238" s="372">
        <f>IFERROR(INDEX('Inflation Rates'!$A$16:$H$138,MATCH('IRA Traditional'!$H239,'Inflation Rates'!$A$16:$A$138,0),6)/INDEX('Inflation Rates'!$A$16:$H$138,MATCH('IRA Traditional'!$H239,'Inflation Rates'!$A$16:$A$138,0)-1,6)-1,AH237)</f>
        <v>2.0999999999999908E-2</v>
      </c>
      <c r="AI238" s="362">
        <f t="shared" ca="1" si="109"/>
        <v>2249</v>
      </c>
      <c r="AJ238" s="362">
        <f t="shared" ca="1" si="109"/>
        <v>349</v>
      </c>
      <c r="AK238" s="362">
        <v>230</v>
      </c>
      <c r="AL238" s="371">
        <f t="shared" ca="1" si="101"/>
        <v>0</v>
      </c>
      <c r="AM238" s="359">
        <f ca="1">IF(AJ238&lt;'Scenario Inputs (SI)'!$D$5,$AH$2,0)</f>
        <v>0</v>
      </c>
      <c r="AN238" s="359">
        <v>0</v>
      </c>
      <c r="AO238" s="359">
        <f t="shared" ca="1" si="90"/>
        <v>0</v>
      </c>
      <c r="AP238" s="359">
        <f ca="1">IF(AL238&lt;=0,0,IF(AJ238&lt;60,0,IF(AJ238=60,IF('Scenario Inputs (SI)'!$D$5&lt;=60,-AL238*$AH$7,0),IF(AJ238&lt;'Scenario Inputs (SI)'!$D$5,0,IF(AJ238='Scenario Inputs (SI)'!$D$5,-$AH$7*'Scenario Calculations'!AL238,AP237*(1+AG238))))))</f>
        <v>0</v>
      </c>
      <c r="AQ238" s="359">
        <f t="shared" ca="1" si="92"/>
        <v>0</v>
      </c>
      <c r="AV238" s="372">
        <f ca="1">IFERROR(INDEX('Inflation Rates'!$A$16:$H$138,MATCH('IRA Roth'!$H238,'Inflation Rates'!$A$16:$A$138,0),6)/INDEX('Inflation Rates'!$A$16:$H$138,MATCH('IRA Roth'!$H238,'Inflation Rates'!$A$16:$A$138,0)-1,6)-1,AV237)</f>
        <v>2.0999999999999908E-2</v>
      </c>
      <c r="AW238" s="362">
        <f t="shared" ca="1" si="110"/>
        <v>2249</v>
      </c>
      <c r="AX238" s="362">
        <f t="shared" ca="1" si="110"/>
        <v>349</v>
      </c>
      <c r="AY238" s="362">
        <v>230</v>
      </c>
      <c r="AZ238" s="371">
        <f t="shared" ca="1" si="103"/>
        <v>0</v>
      </c>
      <c r="BA238" s="359">
        <f ca="1">IF(AX238&lt;'Scenario Inputs (SI)'!$D$5,$AV$2,0)</f>
        <v>0</v>
      </c>
      <c r="BB238" s="359">
        <f t="shared" ca="1" si="93"/>
        <v>0</v>
      </c>
      <c r="BC238" s="359">
        <f t="shared" ca="1" si="94"/>
        <v>0</v>
      </c>
      <c r="BD238" s="359">
        <f ca="1">IF(AZ238&lt;=0,0,IF(AX238&lt;60,0,IF(AX238=60,IF('Scenario Inputs (SI)'!$D$5&lt;=60,-AZ238*$AV$7,0),IF(AX238&lt;'Scenario Inputs (SI)'!$D$5,0,IF(AX238='Scenario Inputs (SI)'!$D$5,-$AV$7*'Scenario Calculations'!AZ238,BD237*(1+AU238))))))</f>
        <v>0</v>
      </c>
      <c r="BE238" s="359">
        <f t="shared" ca="1" si="95"/>
        <v>0</v>
      </c>
    </row>
    <row r="239" spans="7:57" x14ac:dyDescent="0.35">
      <c r="G239" s="372">
        <f ca="1">IFERROR(INDEX('Inflation Rates'!$A$16:$H$138,MATCH('Scenario Calculations'!$H239,'Inflation Rates'!$A$16:$A$138,0),6)/INDEX('Inflation Rates'!$A$16:$H$138,MATCH('Scenario Calculations'!$H239,'Inflation Rates'!$A$16:$A$138,0)-1,6)-1,G238)</f>
        <v>2.0999999999999908E-2</v>
      </c>
      <c r="H239" s="362">
        <f t="shared" ca="1" si="108"/>
        <v>2250</v>
      </c>
      <c r="I239" s="362">
        <f t="shared" ca="1" si="108"/>
        <v>350</v>
      </c>
      <c r="J239" s="362">
        <v>231</v>
      </c>
      <c r="K239" s="371" t="e">
        <f t="shared" ca="1" si="97"/>
        <v>#DIV/0!</v>
      </c>
      <c r="L239" s="359" t="e">
        <f ca="1">IF(I239&lt;'Scenario Inputs (SI)'!$D$5,$B$7*((1+$G239)^(J239-1))*$B$2,0)</f>
        <v>#DIV/0!</v>
      </c>
      <c r="M239" s="359" t="e">
        <f ca="1">IF(I239&lt;'Scenario Inputs (SI)'!$D$5,$B$3*$B$7*(1+$G239)^(J239-1),0)</f>
        <v>#DIV/0!</v>
      </c>
      <c r="N239" s="359" t="e">
        <f t="shared" ca="1" si="87"/>
        <v>#DIV/0!</v>
      </c>
      <c r="O239" s="359" t="e">
        <f ca="1">IF(K239&lt;=0,0,-ABS(IF('Scenario Inputs (SI)'!$D$5&gt;'Scenario Calculations'!I239,0,IF('Scenario Inputs (SI)'!$D$5='Scenario Calculations'!I239,'Scenario Calculations'!K239*'Scenario Calculations'!$B$8,'Scenario Calculations'!O238*(1+'Scenario Calculations'!F239)))))</f>
        <v>#DIV/0!</v>
      </c>
      <c r="P239" s="359">
        <f ca="1">IF('Scenario Inputs (SI)'!$D$7="No",0,-IF(I239&lt;'Scenario Inputs (SI)'!$D$5,0,IF('Scenario Inputs (SI)'!$D$6&gt;'Scenario Calculations'!I239,INDEX(Inputs!$D$2:$R$30,29,MATCH('Scenario Calculations'!I239,Inputs!$D$2:$R$2,0)),0))*12)</f>
        <v>0</v>
      </c>
      <c r="Q239" s="359" t="e">
        <f t="shared" ca="1" si="91"/>
        <v>#DIV/0!</v>
      </c>
      <c r="V239" s="362">
        <f t="shared" ca="1" si="105"/>
        <v>350</v>
      </c>
      <c r="W239" s="362">
        <v>231</v>
      </c>
      <c r="X239" s="371" t="e">
        <f t="shared" ca="1" si="99"/>
        <v>#DIV/0!</v>
      </c>
      <c r="Y239" s="359" t="e">
        <f ca="1">IF(V239&lt;'Scenario Inputs (SI)'!$D$5,$B$7*((1+$G239)^(W239-1))*$T$2,0)</f>
        <v>#DIV/0!</v>
      </c>
      <c r="Z239" s="359">
        <v>0</v>
      </c>
      <c r="AA239" s="359" t="e">
        <f t="shared" ca="1" si="88"/>
        <v>#DIV/0!</v>
      </c>
      <c r="AB239" s="359" t="e">
        <f ca="1">IF(X239&lt;=0,0,-ABS(IF('Scenario Inputs (SI)'!$D$5&gt;'Scenario Calculations'!V239,0,IF('Scenario Inputs (SI)'!$D$5='Scenario Calculations'!V239,'Scenario Calculations'!X239*'Scenario Calculations'!$B$8,'Scenario Calculations'!AB238*(1+'Scenario Calculations'!S239)))))</f>
        <v>#DIV/0!</v>
      </c>
      <c r="AC239" s="359" t="e">
        <f t="shared" ca="1" si="89"/>
        <v>#DIV/0!</v>
      </c>
      <c r="AH239" s="372">
        <f>IFERROR(INDEX('Inflation Rates'!$A$16:$H$138,MATCH('IRA Traditional'!$H240,'Inflation Rates'!$A$16:$A$138,0),6)/INDEX('Inflation Rates'!$A$16:$H$138,MATCH('IRA Traditional'!$H240,'Inflation Rates'!$A$16:$A$138,0)-1,6)-1,AH238)</f>
        <v>2.0999999999999908E-2</v>
      </c>
      <c r="AI239" s="362">
        <f t="shared" ca="1" si="109"/>
        <v>2250</v>
      </c>
      <c r="AJ239" s="362">
        <f t="shared" ca="1" si="109"/>
        <v>350</v>
      </c>
      <c r="AK239" s="362">
        <v>231</v>
      </c>
      <c r="AL239" s="371">
        <f t="shared" ca="1" si="101"/>
        <v>0</v>
      </c>
      <c r="AM239" s="359">
        <f ca="1">IF(AJ239&lt;'Scenario Inputs (SI)'!$D$5,$AH$2,0)</f>
        <v>0</v>
      </c>
      <c r="AN239" s="359">
        <v>0</v>
      </c>
      <c r="AO239" s="359">
        <f t="shared" ca="1" si="90"/>
        <v>0</v>
      </c>
      <c r="AP239" s="359">
        <f ca="1">IF(AL239&lt;=0,0,IF(AJ239&lt;60,0,IF(AJ239=60,IF('Scenario Inputs (SI)'!$D$5&lt;=60,-AL239*$AH$7,0),IF(AJ239&lt;'Scenario Inputs (SI)'!$D$5,0,IF(AJ239='Scenario Inputs (SI)'!$D$5,-$AH$7*'Scenario Calculations'!AL239,AP238*(1+AG239))))))</f>
        <v>0</v>
      </c>
      <c r="AQ239" s="359">
        <f t="shared" ca="1" si="92"/>
        <v>0</v>
      </c>
      <c r="AV239" s="372">
        <f ca="1">IFERROR(INDEX('Inflation Rates'!$A$16:$H$138,MATCH('IRA Roth'!$H239,'Inflation Rates'!$A$16:$A$138,0),6)/INDEX('Inflation Rates'!$A$16:$H$138,MATCH('IRA Roth'!$H239,'Inflation Rates'!$A$16:$A$138,0)-1,6)-1,AV238)</f>
        <v>2.0999999999999908E-2</v>
      </c>
      <c r="AW239" s="362">
        <f t="shared" ca="1" si="110"/>
        <v>2250</v>
      </c>
      <c r="AX239" s="362">
        <f t="shared" ca="1" si="110"/>
        <v>350</v>
      </c>
      <c r="AY239" s="362">
        <v>231</v>
      </c>
      <c r="AZ239" s="371">
        <f t="shared" ca="1" si="103"/>
        <v>0</v>
      </c>
      <c r="BA239" s="359">
        <f ca="1">IF(AX239&lt;'Scenario Inputs (SI)'!$D$5,$AV$2,0)</f>
        <v>0</v>
      </c>
      <c r="BB239" s="359">
        <f t="shared" ca="1" si="93"/>
        <v>0</v>
      </c>
      <c r="BC239" s="359">
        <f t="shared" ca="1" si="94"/>
        <v>0</v>
      </c>
      <c r="BD239" s="359">
        <f ca="1">IF(AZ239&lt;=0,0,IF(AX239&lt;60,0,IF(AX239=60,IF('Scenario Inputs (SI)'!$D$5&lt;=60,-AZ239*$AV$7,0),IF(AX239&lt;'Scenario Inputs (SI)'!$D$5,0,IF(AX239='Scenario Inputs (SI)'!$D$5,-$AV$7*'Scenario Calculations'!AZ239,BD238*(1+AU239))))))</f>
        <v>0</v>
      </c>
      <c r="BE239" s="359">
        <f t="shared" ca="1" si="95"/>
        <v>0</v>
      </c>
    </row>
    <row r="240" spans="7:57" x14ac:dyDescent="0.35">
      <c r="G240" s="372">
        <f ca="1">IFERROR(INDEX('Inflation Rates'!$A$16:$H$138,MATCH('Scenario Calculations'!$H240,'Inflation Rates'!$A$16:$A$138,0),6)/INDEX('Inflation Rates'!$A$16:$H$138,MATCH('Scenario Calculations'!$H240,'Inflation Rates'!$A$16:$A$138,0)-1,6)-1,G239)</f>
        <v>2.0999999999999908E-2</v>
      </c>
      <c r="H240" s="362">
        <f t="shared" ca="1" si="108"/>
        <v>2251</v>
      </c>
      <c r="I240" s="362">
        <f t="shared" ca="1" si="108"/>
        <v>351</v>
      </c>
      <c r="J240" s="362">
        <v>232</v>
      </c>
      <c r="K240" s="371" t="e">
        <f t="shared" ca="1" si="97"/>
        <v>#DIV/0!</v>
      </c>
      <c r="L240" s="359" t="e">
        <f ca="1">IF(I240&lt;'Scenario Inputs (SI)'!$D$5,$B$7*((1+$G240)^(J240-1))*$B$2,0)</f>
        <v>#DIV/0!</v>
      </c>
      <c r="M240" s="359" t="e">
        <f ca="1">IF(I240&lt;'Scenario Inputs (SI)'!$D$5,$B$3*$B$7*(1+$G240)^(J240-1),0)</f>
        <v>#DIV/0!</v>
      </c>
      <c r="N240" s="359" t="e">
        <f t="shared" ca="1" si="87"/>
        <v>#DIV/0!</v>
      </c>
      <c r="O240" s="359" t="e">
        <f ca="1">IF(K240&lt;=0,0,-ABS(IF('Scenario Inputs (SI)'!$D$5&gt;'Scenario Calculations'!I240,0,IF('Scenario Inputs (SI)'!$D$5='Scenario Calculations'!I240,'Scenario Calculations'!K240*'Scenario Calculations'!$B$8,'Scenario Calculations'!O239*(1+'Scenario Calculations'!F240)))))</f>
        <v>#DIV/0!</v>
      </c>
      <c r="P240" s="359">
        <f ca="1">IF('Scenario Inputs (SI)'!$D$7="No",0,-IF(I240&lt;'Scenario Inputs (SI)'!$D$5,0,IF('Scenario Inputs (SI)'!$D$6&gt;'Scenario Calculations'!I240,INDEX(Inputs!$D$2:$R$30,29,MATCH('Scenario Calculations'!I240,Inputs!$D$2:$R$2,0)),0))*12)</f>
        <v>0</v>
      </c>
      <c r="Q240" s="359" t="e">
        <f t="shared" ca="1" si="91"/>
        <v>#DIV/0!</v>
      </c>
      <c r="V240" s="362">
        <f t="shared" ca="1" si="105"/>
        <v>351</v>
      </c>
      <c r="W240" s="362">
        <v>232</v>
      </c>
      <c r="X240" s="371" t="e">
        <f t="shared" ca="1" si="99"/>
        <v>#DIV/0!</v>
      </c>
      <c r="Y240" s="359" t="e">
        <f ca="1">IF(V240&lt;'Scenario Inputs (SI)'!$D$5,$B$7*((1+$G240)^(W240-1))*$T$2,0)</f>
        <v>#DIV/0!</v>
      </c>
      <c r="Z240" s="359">
        <v>0</v>
      </c>
      <c r="AA240" s="359" t="e">
        <f t="shared" ca="1" si="88"/>
        <v>#DIV/0!</v>
      </c>
      <c r="AB240" s="359" t="e">
        <f ca="1">IF(X240&lt;=0,0,-ABS(IF('Scenario Inputs (SI)'!$D$5&gt;'Scenario Calculations'!V240,0,IF('Scenario Inputs (SI)'!$D$5='Scenario Calculations'!V240,'Scenario Calculations'!X240*'Scenario Calculations'!$B$8,'Scenario Calculations'!AB239*(1+'Scenario Calculations'!S240)))))</f>
        <v>#DIV/0!</v>
      </c>
      <c r="AC240" s="359" t="e">
        <f t="shared" ca="1" si="89"/>
        <v>#DIV/0!</v>
      </c>
      <c r="AH240" s="372">
        <f>IFERROR(INDEX('Inflation Rates'!$A$16:$H$138,MATCH('IRA Traditional'!$H241,'Inflation Rates'!$A$16:$A$138,0),6)/INDEX('Inflation Rates'!$A$16:$H$138,MATCH('IRA Traditional'!$H241,'Inflation Rates'!$A$16:$A$138,0)-1,6)-1,AH239)</f>
        <v>2.0999999999999908E-2</v>
      </c>
      <c r="AI240" s="362">
        <f t="shared" ca="1" si="109"/>
        <v>2251</v>
      </c>
      <c r="AJ240" s="362">
        <f t="shared" ca="1" si="109"/>
        <v>351</v>
      </c>
      <c r="AK240" s="362">
        <v>232</v>
      </c>
      <c r="AL240" s="371">
        <f t="shared" ca="1" si="101"/>
        <v>0</v>
      </c>
      <c r="AM240" s="359">
        <f ca="1">IF(AJ240&lt;'Scenario Inputs (SI)'!$D$5,$AH$2,0)</f>
        <v>0</v>
      </c>
      <c r="AN240" s="359">
        <v>0</v>
      </c>
      <c r="AO240" s="359">
        <f t="shared" ca="1" si="90"/>
        <v>0</v>
      </c>
      <c r="AP240" s="359">
        <f ca="1">IF(AL240&lt;=0,0,IF(AJ240&lt;60,0,IF(AJ240=60,IF('Scenario Inputs (SI)'!$D$5&lt;=60,-AL240*$AH$7,0),IF(AJ240&lt;'Scenario Inputs (SI)'!$D$5,0,IF(AJ240='Scenario Inputs (SI)'!$D$5,-$AH$7*'Scenario Calculations'!AL240,AP239*(1+AG240))))))</f>
        <v>0</v>
      </c>
      <c r="AQ240" s="359">
        <f t="shared" ca="1" si="92"/>
        <v>0</v>
      </c>
      <c r="AV240" s="372">
        <f ca="1">IFERROR(INDEX('Inflation Rates'!$A$16:$H$138,MATCH('IRA Roth'!$H240,'Inflation Rates'!$A$16:$A$138,0),6)/INDEX('Inflation Rates'!$A$16:$H$138,MATCH('IRA Roth'!$H240,'Inflation Rates'!$A$16:$A$138,0)-1,6)-1,AV239)</f>
        <v>2.0999999999999908E-2</v>
      </c>
      <c r="AW240" s="362">
        <f t="shared" ca="1" si="110"/>
        <v>2251</v>
      </c>
      <c r="AX240" s="362">
        <f t="shared" ca="1" si="110"/>
        <v>351</v>
      </c>
      <c r="AY240" s="362">
        <v>232</v>
      </c>
      <c r="AZ240" s="371">
        <f t="shared" ca="1" si="103"/>
        <v>0</v>
      </c>
      <c r="BA240" s="359">
        <f ca="1">IF(AX240&lt;'Scenario Inputs (SI)'!$D$5,$AV$2,0)</f>
        <v>0</v>
      </c>
      <c r="BB240" s="359">
        <f t="shared" ca="1" si="93"/>
        <v>0</v>
      </c>
      <c r="BC240" s="359">
        <f t="shared" ca="1" si="94"/>
        <v>0</v>
      </c>
      <c r="BD240" s="359">
        <f ca="1">IF(AZ240&lt;=0,0,IF(AX240&lt;60,0,IF(AX240=60,IF('Scenario Inputs (SI)'!$D$5&lt;=60,-AZ240*$AV$7,0),IF(AX240&lt;'Scenario Inputs (SI)'!$D$5,0,IF(AX240='Scenario Inputs (SI)'!$D$5,-$AV$7*'Scenario Calculations'!AZ240,BD239*(1+AU240))))))</f>
        <v>0</v>
      </c>
      <c r="BE240" s="359">
        <f t="shared" ca="1" si="95"/>
        <v>0</v>
      </c>
    </row>
    <row r="241" spans="7:57" x14ac:dyDescent="0.35">
      <c r="G241" s="372">
        <f ca="1">IFERROR(INDEX('Inflation Rates'!$A$16:$H$138,MATCH('Scenario Calculations'!$H241,'Inflation Rates'!$A$16:$A$138,0),6)/INDEX('Inflation Rates'!$A$16:$H$138,MATCH('Scenario Calculations'!$H241,'Inflation Rates'!$A$16:$A$138,0)-1,6)-1,G240)</f>
        <v>2.0999999999999908E-2</v>
      </c>
      <c r="H241" s="362">
        <f t="shared" ca="1" si="108"/>
        <v>2252</v>
      </c>
      <c r="I241" s="362">
        <f t="shared" ca="1" si="108"/>
        <v>352</v>
      </c>
      <c r="J241" s="362">
        <v>233</v>
      </c>
      <c r="K241" s="371" t="e">
        <f t="shared" ca="1" si="97"/>
        <v>#DIV/0!</v>
      </c>
      <c r="L241" s="359" t="e">
        <f ca="1">IF(I241&lt;'Scenario Inputs (SI)'!$D$5,$B$7*((1+$G241)^(J241-1))*$B$2,0)</f>
        <v>#DIV/0!</v>
      </c>
      <c r="M241" s="359" t="e">
        <f ca="1">IF(I241&lt;'Scenario Inputs (SI)'!$D$5,$B$3*$B$7*(1+$G241)^(J241-1),0)</f>
        <v>#DIV/0!</v>
      </c>
      <c r="N241" s="359" t="e">
        <f t="shared" ca="1" si="87"/>
        <v>#DIV/0!</v>
      </c>
      <c r="O241" s="359" t="e">
        <f ca="1">IF(K241&lt;=0,0,-ABS(IF('Scenario Inputs (SI)'!$D$5&gt;'Scenario Calculations'!I241,0,IF('Scenario Inputs (SI)'!$D$5='Scenario Calculations'!I241,'Scenario Calculations'!K241*'Scenario Calculations'!$B$8,'Scenario Calculations'!O240*(1+'Scenario Calculations'!F241)))))</f>
        <v>#DIV/0!</v>
      </c>
      <c r="P241" s="359">
        <f ca="1">IF('Scenario Inputs (SI)'!$D$7="No",0,-IF(I241&lt;'Scenario Inputs (SI)'!$D$5,0,IF('Scenario Inputs (SI)'!$D$6&gt;'Scenario Calculations'!I241,INDEX(Inputs!$D$2:$R$30,29,MATCH('Scenario Calculations'!I241,Inputs!$D$2:$R$2,0)),0))*12)</f>
        <v>0</v>
      </c>
      <c r="Q241" s="359" t="e">
        <f t="shared" ca="1" si="91"/>
        <v>#DIV/0!</v>
      </c>
      <c r="V241" s="362">
        <f t="shared" ca="1" si="105"/>
        <v>352</v>
      </c>
      <c r="W241" s="362">
        <v>233</v>
      </c>
      <c r="X241" s="371" t="e">
        <f t="shared" ca="1" si="99"/>
        <v>#DIV/0!</v>
      </c>
      <c r="Y241" s="359" t="e">
        <f ca="1">IF(V241&lt;'Scenario Inputs (SI)'!$D$5,$B$7*((1+$G241)^(W241-1))*$T$2,0)</f>
        <v>#DIV/0!</v>
      </c>
      <c r="Z241" s="359">
        <v>0</v>
      </c>
      <c r="AA241" s="359" t="e">
        <f t="shared" ca="1" si="88"/>
        <v>#DIV/0!</v>
      </c>
      <c r="AB241" s="359" t="e">
        <f ca="1">IF(X241&lt;=0,0,-ABS(IF('Scenario Inputs (SI)'!$D$5&gt;'Scenario Calculations'!V241,0,IF('Scenario Inputs (SI)'!$D$5='Scenario Calculations'!V241,'Scenario Calculations'!X241*'Scenario Calculations'!$B$8,'Scenario Calculations'!AB240*(1+'Scenario Calculations'!S241)))))</f>
        <v>#DIV/0!</v>
      </c>
      <c r="AC241" s="359" t="e">
        <f t="shared" ca="1" si="89"/>
        <v>#DIV/0!</v>
      </c>
      <c r="AH241" s="372">
        <f>IFERROR(INDEX('Inflation Rates'!$A$16:$H$138,MATCH('IRA Traditional'!$H242,'Inflation Rates'!$A$16:$A$138,0),6)/INDEX('Inflation Rates'!$A$16:$H$138,MATCH('IRA Traditional'!$H242,'Inflation Rates'!$A$16:$A$138,0)-1,6)-1,AH240)</f>
        <v>2.0999999999999908E-2</v>
      </c>
      <c r="AI241" s="362">
        <f t="shared" ca="1" si="109"/>
        <v>2252</v>
      </c>
      <c r="AJ241" s="362">
        <f t="shared" ca="1" si="109"/>
        <v>352</v>
      </c>
      <c r="AK241" s="362">
        <v>233</v>
      </c>
      <c r="AL241" s="371">
        <f t="shared" ca="1" si="101"/>
        <v>0</v>
      </c>
      <c r="AM241" s="359">
        <f ca="1">IF(AJ241&lt;'Scenario Inputs (SI)'!$D$5,$AH$2,0)</f>
        <v>0</v>
      </c>
      <c r="AN241" s="359">
        <v>0</v>
      </c>
      <c r="AO241" s="359">
        <f t="shared" ca="1" si="90"/>
        <v>0</v>
      </c>
      <c r="AP241" s="359">
        <f ca="1">IF(AL241&lt;=0,0,IF(AJ241&lt;60,0,IF(AJ241=60,IF('Scenario Inputs (SI)'!$D$5&lt;=60,-AL241*$AH$7,0),IF(AJ241&lt;'Scenario Inputs (SI)'!$D$5,0,IF(AJ241='Scenario Inputs (SI)'!$D$5,-$AH$7*'Scenario Calculations'!AL241,AP240*(1+AG241))))))</f>
        <v>0</v>
      </c>
      <c r="AQ241" s="359">
        <f t="shared" ca="1" si="92"/>
        <v>0</v>
      </c>
      <c r="AV241" s="372">
        <f ca="1">IFERROR(INDEX('Inflation Rates'!$A$16:$H$138,MATCH('IRA Roth'!$H241,'Inflation Rates'!$A$16:$A$138,0),6)/INDEX('Inflation Rates'!$A$16:$H$138,MATCH('IRA Roth'!$H241,'Inflation Rates'!$A$16:$A$138,0)-1,6)-1,AV240)</f>
        <v>2.0999999999999908E-2</v>
      </c>
      <c r="AW241" s="362">
        <f t="shared" ca="1" si="110"/>
        <v>2252</v>
      </c>
      <c r="AX241" s="362">
        <f t="shared" ca="1" si="110"/>
        <v>352</v>
      </c>
      <c r="AY241" s="362">
        <v>233</v>
      </c>
      <c r="AZ241" s="371">
        <f t="shared" ca="1" si="103"/>
        <v>0</v>
      </c>
      <c r="BA241" s="359">
        <f ca="1">IF(AX241&lt;'Scenario Inputs (SI)'!$D$5,$AV$2,0)</f>
        <v>0</v>
      </c>
      <c r="BB241" s="359">
        <f t="shared" ca="1" si="93"/>
        <v>0</v>
      </c>
      <c r="BC241" s="359">
        <f t="shared" ca="1" si="94"/>
        <v>0</v>
      </c>
      <c r="BD241" s="359">
        <f ca="1">IF(AZ241&lt;=0,0,IF(AX241&lt;60,0,IF(AX241=60,IF('Scenario Inputs (SI)'!$D$5&lt;=60,-AZ241*$AV$7,0),IF(AX241&lt;'Scenario Inputs (SI)'!$D$5,0,IF(AX241='Scenario Inputs (SI)'!$D$5,-$AV$7*'Scenario Calculations'!AZ241,BD240*(1+AU241))))))</f>
        <v>0</v>
      </c>
      <c r="BE241" s="359">
        <f t="shared" ca="1" si="95"/>
        <v>0</v>
      </c>
    </row>
    <row r="242" spans="7:57" x14ac:dyDescent="0.35">
      <c r="G242" s="372">
        <f ca="1">IFERROR(INDEX('Inflation Rates'!$A$16:$H$138,MATCH('Scenario Calculations'!$H242,'Inflation Rates'!$A$16:$A$138,0),6)/INDEX('Inflation Rates'!$A$16:$H$138,MATCH('Scenario Calculations'!$H242,'Inflation Rates'!$A$16:$A$138,0)-1,6)-1,G241)</f>
        <v>2.0999999999999908E-2</v>
      </c>
      <c r="H242" s="362">
        <f t="shared" ca="1" si="108"/>
        <v>2253</v>
      </c>
      <c r="I242" s="362">
        <f t="shared" ca="1" si="108"/>
        <v>353</v>
      </c>
      <c r="J242" s="362">
        <v>234</v>
      </c>
      <c r="K242" s="371" t="e">
        <f t="shared" ca="1" si="97"/>
        <v>#DIV/0!</v>
      </c>
      <c r="L242" s="359" t="e">
        <f ca="1">IF(I242&lt;'Scenario Inputs (SI)'!$D$5,$B$7*((1+$G242)^(J242-1))*$B$2,0)</f>
        <v>#DIV/0!</v>
      </c>
      <c r="M242" s="359" t="e">
        <f ca="1">IF(I242&lt;'Scenario Inputs (SI)'!$D$5,$B$3*$B$7*(1+$G242)^(J242-1),0)</f>
        <v>#DIV/0!</v>
      </c>
      <c r="N242" s="359" t="e">
        <f t="shared" ca="1" si="87"/>
        <v>#DIV/0!</v>
      </c>
      <c r="O242" s="359" t="e">
        <f ca="1">IF(K242&lt;=0,0,-ABS(IF('Scenario Inputs (SI)'!$D$5&gt;'Scenario Calculations'!I242,0,IF('Scenario Inputs (SI)'!$D$5='Scenario Calculations'!I242,'Scenario Calculations'!K242*'Scenario Calculations'!$B$8,'Scenario Calculations'!O241*(1+'Scenario Calculations'!F242)))))</f>
        <v>#DIV/0!</v>
      </c>
      <c r="P242" s="359">
        <f ca="1">IF('Scenario Inputs (SI)'!$D$7="No",0,-IF(I242&lt;'Scenario Inputs (SI)'!$D$5,0,IF('Scenario Inputs (SI)'!$D$6&gt;'Scenario Calculations'!I242,INDEX(Inputs!$D$2:$R$30,29,MATCH('Scenario Calculations'!I242,Inputs!$D$2:$R$2,0)),0))*12)</f>
        <v>0</v>
      </c>
      <c r="Q242" s="359" t="e">
        <f t="shared" ca="1" si="91"/>
        <v>#DIV/0!</v>
      </c>
      <c r="V242" s="362">
        <f t="shared" ca="1" si="105"/>
        <v>353</v>
      </c>
      <c r="W242" s="362">
        <v>234</v>
      </c>
      <c r="X242" s="371" t="e">
        <f t="shared" ca="1" si="99"/>
        <v>#DIV/0!</v>
      </c>
      <c r="Y242" s="359" t="e">
        <f ca="1">IF(V242&lt;'Scenario Inputs (SI)'!$D$5,$B$7*((1+$G242)^(W242-1))*$T$2,0)</f>
        <v>#DIV/0!</v>
      </c>
      <c r="Z242" s="359">
        <v>0</v>
      </c>
      <c r="AA242" s="359" t="e">
        <f t="shared" ca="1" si="88"/>
        <v>#DIV/0!</v>
      </c>
      <c r="AB242" s="359" t="e">
        <f ca="1">IF(X242&lt;=0,0,-ABS(IF('Scenario Inputs (SI)'!$D$5&gt;'Scenario Calculations'!V242,0,IF('Scenario Inputs (SI)'!$D$5='Scenario Calculations'!V242,'Scenario Calculations'!X242*'Scenario Calculations'!$B$8,'Scenario Calculations'!AB241*(1+'Scenario Calculations'!S242)))))</f>
        <v>#DIV/0!</v>
      </c>
      <c r="AC242" s="359" t="e">
        <f t="shared" ca="1" si="89"/>
        <v>#DIV/0!</v>
      </c>
      <c r="AH242" s="372">
        <f>IFERROR(INDEX('Inflation Rates'!$A$16:$H$138,MATCH('IRA Traditional'!$H243,'Inflation Rates'!$A$16:$A$138,0),6)/INDEX('Inflation Rates'!$A$16:$H$138,MATCH('IRA Traditional'!$H243,'Inflation Rates'!$A$16:$A$138,0)-1,6)-1,AH241)</f>
        <v>2.0999999999999908E-2</v>
      </c>
      <c r="AI242" s="362">
        <f t="shared" ca="1" si="109"/>
        <v>2253</v>
      </c>
      <c r="AJ242" s="362">
        <f t="shared" ca="1" si="109"/>
        <v>353</v>
      </c>
      <c r="AK242" s="362">
        <v>234</v>
      </c>
      <c r="AL242" s="371">
        <f t="shared" ca="1" si="101"/>
        <v>0</v>
      </c>
      <c r="AM242" s="359">
        <f ca="1">IF(AJ242&lt;'Scenario Inputs (SI)'!$D$5,$AH$2,0)</f>
        <v>0</v>
      </c>
      <c r="AN242" s="359">
        <v>0</v>
      </c>
      <c r="AO242" s="359">
        <f t="shared" ca="1" si="90"/>
        <v>0</v>
      </c>
      <c r="AP242" s="359">
        <f ca="1">IF(AL242&lt;=0,0,IF(AJ242&lt;60,0,IF(AJ242=60,IF('Scenario Inputs (SI)'!$D$5&lt;=60,-AL242*$AH$7,0),IF(AJ242&lt;'Scenario Inputs (SI)'!$D$5,0,IF(AJ242='Scenario Inputs (SI)'!$D$5,-$AH$7*'Scenario Calculations'!AL242,AP241*(1+AG242))))))</f>
        <v>0</v>
      </c>
      <c r="AQ242" s="359">
        <f t="shared" ca="1" si="92"/>
        <v>0</v>
      </c>
      <c r="AV242" s="372">
        <f ca="1">IFERROR(INDEX('Inflation Rates'!$A$16:$H$138,MATCH('IRA Roth'!$H242,'Inflation Rates'!$A$16:$A$138,0),6)/INDEX('Inflation Rates'!$A$16:$H$138,MATCH('IRA Roth'!$H242,'Inflation Rates'!$A$16:$A$138,0)-1,6)-1,AV241)</f>
        <v>2.0999999999999908E-2</v>
      </c>
      <c r="AW242" s="362">
        <f t="shared" ca="1" si="110"/>
        <v>2253</v>
      </c>
      <c r="AX242" s="362">
        <f t="shared" ca="1" si="110"/>
        <v>353</v>
      </c>
      <c r="AY242" s="362">
        <v>234</v>
      </c>
      <c r="AZ242" s="371">
        <f t="shared" ca="1" si="103"/>
        <v>0</v>
      </c>
      <c r="BA242" s="359">
        <f ca="1">IF(AX242&lt;'Scenario Inputs (SI)'!$D$5,$AV$2,0)</f>
        <v>0</v>
      </c>
      <c r="BB242" s="359">
        <f t="shared" ca="1" si="93"/>
        <v>0</v>
      </c>
      <c r="BC242" s="359">
        <f t="shared" ca="1" si="94"/>
        <v>0</v>
      </c>
      <c r="BD242" s="359">
        <f ca="1">IF(AZ242&lt;=0,0,IF(AX242&lt;60,0,IF(AX242=60,IF('Scenario Inputs (SI)'!$D$5&lt;=60,-AZ242*$AV$7,0),IF(AX242&lt;'Scenario Inputs (SI)'!$D$5,0,IF(AX242='Scenario Inputs (SI)'!$D$5,-$AV$7*'Scenario Calculations'!AZ242,BD241*(1+AU242))))))</f>
        <v>0</v>
      </c>
      <c r="BE242" s="359">
        <f t="shared" ca="1" si="95"/>
        <v>0</v>
      </c>
    </row>
    <row r="243" spans="7:57" x14ac:dyDescent="0.35">
      <c r="G243" s="372">
        <f ca="1">IFERROR(INDEX('Inflation Rates'!$A$16:$H$138,MATCH('Scenario Calculations'!$H243,'Inflation Rates'!$A$16:$A$138,0),6)/INDEX('Inflation Rates'!$A$16:$H$138,MATCH('Scenario Calculations'!$H243,'Inflation Rates'!$A$16:$A$138,0)-1,6)-1,G242)</f>
        <v>2.0999999999999908E-2</v>
      </c>
      <c r="H243" s="362">
        <f t="shared" ca="1" si="108"/>
        <v>2254</v>
      </c>
      <c r="I243" s="362">
        <f t="shared" ca="1" si="108"/>
        <v>354</v>
      </c>
      <c r="J243" s="362">
        <v>235</v>
      </c>
      <c r="K243" s="371" t="e">
        <f t="shared" ca="1" si="97"/>
        <v>#DIV/0!</v>
      </c>
      <c r="L243" s="359" t="e">
        <f ca="1">IF(I243&lt;'Scenario Inputs (SI)'!$D$5,$B$7*((1+$G243)^(J243-1))*$B$2,0)</f>
        <v>#DIV/0!</v>
      </c>
      <c r="M243" s="359" t="e">
        <f ca="1">IF(I243&lt;'Scenario Inputs (SI)'!$D$5,$B$3*$B$7*(1+$G243)^(J243-1),0)</f>
        <v>#DIV/0!</v>
      </c>
      <c r="N243" s="359" t="e">
        <f t="shared" ca="1" si="87"/>
        <v>#DIV/0!</v>
      </c>
      <c r="O243" s="359" t="e">
        <f ca="1">IF(K243&lt;=0,0,-ABS(IF('Scenario Inputs (SI)'!$D$5&gt;'Scenario Calculations'!I243,0,IF('Scenario Inputs (SI)'!$D$5='Scenario Calculations'!I243,'Scenario Calculations'!K243*'Scenario Calculations'!$B$8,'Scenario Calculations'!O242*(1+'Scenario Calculations'!F243)))))</f>
        <v>#DIV/0!</v>
      </c>
      <c r="P243" s="359">
        <f ca="1">IF('Scenario Inputs (SI)'!$D$7="No",0,-IF(I243&lt;'Scenario Inputs (SI)'!$D$5,0,IF('Scenario Inputs (SI)'!$D$6&gt;'Scenario Calculations'!I243,INDEX(Inputs!$D$2:$R$30,29,MATCH('Scenario Calculations'!I243,Inputs!$D$2:$R$2,0)),0))*12)</f>
        <v>0</v>
      </c>
      <c r="Q243" s="359" t="e">
        <f t="shared" ca="1" si="91"/>
        <v>#DIV/0!</v>
      </c>
      <c r="V243" s="362">
        <f t="shared" ca="1" si="105"/>
        <v>354</v>
      </c>
      <c r="W243" s="362">
        <v>235</v>
      </c>
      <c r="X243" s="371" t="e">
        <f t="shared" ca="1" si="99"/>
        <v>#DIV/0!</v>
      </c>
      <c r="Y243" s="359" t="e">
        <f ca="1">IF(V243&lt;'Scenario Inputs (SI)'!$D$5,$B$7*((1+$G243)^(W243-1))*$T$2,0)</f>
        <v>#DIV/0!</v>
      </c>
      <c r="Z243" s="359">
        <v>0</v>
      </c>
      <c r="AA243" s="359" t="e">
        <f t="shared" ca="1" si="88"/>
        <v>#DIV/0!</v>
      </c>
      <c r="AB243" s="359" t="e">
        <f ca="1">IF(X243&lt;=0,0,-ABS(IF('Scenario Inputs (SI)'!$D$5&gt;'Scenario Calculations'!V243,0,IF('Scenario Inputs (SI)'!$D$5='Scenario Calculations'!V243,'Scenario Calculations'!X243*'Scenario Calculations'!$B$8,'Scenario Calculations'!AB242*(1+'Scenario Calculations'!S243)))))</f>
        <v>#DIV/0!</v>
      </c>
      <c r="AC243" s="359" t="e">
        <f t="shared" ca="1" si="89"/>
        <v>#DIV/0!</v>
      </c>
      <c r="AH243" s="372">
        <f>IFERROR(INDEX('Inflation Rates'!$A$16:$H$138,MATCH('IRA Traditional'!$H244,'Inflation Rates'!$A$16:$A$138,0),6)/INDEX('Inflation Rates'!$A$16:$H$138,MATCH('IRA Traditional'!$H244,'Inflation Rates'!$A$16:$A$138,0)-1,6)-1,AH242)</f>
        <v>2.0999999999999908E-2</v>
      </c>
      <c r="AI243" s="362">
        <f t="shared" ca="1" si="109"/>
        <v>2254</v>
      </c>
      <c r="AJ243" s="362">
        <f t="shared" ca="1" si="109"/>
        <v>354</v>
      </c>
      <c r="AK243" s="362">
        <v>235</v>
      </c>
      <c r="AL243" s="371">
        <f t="shared" ca="1" si="101"/>
        <v>0</v>
      </c>
      <c r="AM243" s="359">
        <f ca="1">IF(AJ243&lt;'Scenario Inputs (SI)'!$D$5,$AH$2,0)</f>
        <v>0</v>
      </c>
      <c r="AN243" s="359">
        <v>0</v>
      </c>
      <c r="AO243" s="359">
        <f t="shared" ca="1" si="90"/>
        <v>0</v>
      </c>
      <c r="AP243" s="359">
        <f ca="1">IF(AL243&lt;=0,0,IF(AJ243&lt;60,0,IF(AJ243=60,IF('Scenario Inputs (SI)'!$D$5&lt;=60,-AL243*$AH$7,0),IF(AJ243&lt;'Scenario Inputs (SI)'!$D$5,0,IF(AJ243='Scenario Inputs (SI)'!$D$5,-$AH$7*'Scenario Calculations'!AL243,AP242*(1+AG243))))))</f>
        <v>0</v>
      </c>
      <c r="AQ243" s="359">
        <f t="shared" ca="1" si="92"/>
        <v>0</v>
      </c>
      <c r="AV243" s="372">
        <f ca="1">IFERROR(INDEX('Inflation Rates'!$A$16:$H$138,MATCH('IRA Roth'!$H243,'Inflation Rates'!$A$16:$A$138,0),6)/INDEX('Inflation Rates'!$A$16:$H$138,MATCH('IRA Roth'!$H243,'Inflation Rates'!$A$16:$A$138,0)-1,6)-1,AV242)</f>
        <v>2.0999999999999908E-2</v>
      </c>
      <c r="AW243" s="362">
        <f t="shared" ca="1" si="110"/>
        <v>2254</v>
      </c>
      <c r="AX243" s="362">
        <f t="shared" ca="1" si="110"/>
        <v>354</v>
      </c>
      <c r="AY243" s="362">
        <v>235</v>
      </c>
      <c r="AZ243" s="371">
        <f t="shared" ca="1" si="103"/>
        <v>0</v>
      </c>
      <c r="BA243" s="359">
        <f ca="1">IF(AX243&lt;'Scenario Inputs (SI)'!$D$5,$AV$2,0)</f>
        <v>0</v>
      </c>
      <c r="BB243" s="359">
        <f t="shared" ca="1" si="93"/>
        <v>0</v>
      </c>
      <c r="BC243" s="359">
        <f t="shared" ca="1" si="94"/>
        <v>0</v>
      </c>
      <c r="BD243" s="359">
        <f ca="1">IF(AZ243&lt;=0,0,IF(AX243&lt;60,0,IF(AX243=60,IF('Scenario Inputs (SI)'!$D$5&lt;=60,-AZ243*$AV$7,0),IF(AX243&lt;'Scenario Inputs (SI)'!$D$5,0,IF(AX243='Scenario Inputs (SI)'!$D$5,-$AV$7*'Scenario Calculations'!AZ243,BD242*(1+AU243))))))</f>
        <v>0</v>
      </c>
      <c r="BE243" s="359">
        <f t="shared" ca="1" si="95"/>
        <v>0</v>
      </c>
    </row>
    <row r="244" spans="7:57" x14ac:dyDescent="0.35">
      <c r="G244" s="372">
        <f ca="1">IFERROR(INDEX('Inflation Rates'!$A$16:$H$138,MATCH('Scenario Calculations'!$H244,'Inflation Rates'!$A$16:$A$138,0),6)/INDEX('Inflation Rates'!$A$16:$H$138,MATCH('Scenario Calculations'!$H244,'Inflation Rates'!$A$16:$A$138,0)-1,6)-1,G243)</f>
        <v>2.0999999999999908E-2</v>
      </c>
      <c r="H244" s="362">
        <f t="shared" ca="1" si="108"/>
        <v>2255</v>
      </c>
      <c r="I244" s="362">
        <f t="shared" ca="1" si="108"/>
        <v>355</v>
      </c>
      <c r="J244" s="362">
        <v>236</v>
      </c>
      <c r="K244" s="371" t="e">
        <f t="shared" ca="1" si="97"/>
        <v>#DIV/0!</v>
      </c>
      <c r="L244" s="359" t="e">
        <f ca="1">IF(I244&lt;'Scenario Inputs (SI)'!$D$5,$B$7*((1+$G244)^(J244-1))*$B$2,0)</f>
        <v>#DIV/0!</v>
      </c>
      <c r="M244" s="359" t="e">
        <f ca="1">IF(I244&lt;'Scenario Inputs (SI)'!$D$5,$B$3*$B$7*(1+$G244)^(J244-1),0)</f>
        <v>#DIV/0!</v>
      </c>
      <c r="N244" s="359" t="e">
        <f t="shared" ca="1" si="87"/>
        <v>#DIV/0!</v>
      </c>
      <c r="O244" s="359" t="e">
        <f ca="1">IF(K244&lt;=0,0,-ABS(IF('Scenario Inputs (SI)'!$D$5&gt;'Scenario Calculations'!I244,0,IF('Scenario Inputs (SI)'!$D$5='Scenario Calculations'!I244,'Scenario Calculations'!K244*'Scenario Calculations'!$B$8,'Scenario Calculations'!O243*(1+'Scenario Calculations'!F244)))))</f>
        <v>#DIV/0!</v>
      </c>
      <c r="P244" s="359">
        <f ca="1">IF('Scenario Inputs (SI)'!$D$7="No",0,-IF(I244&lt;'Scenario Inputs (SI)'!$D$5,0,IF('Scenario Inputs (SI)'!$D$6&gt;'Scenario Calculations'!I244,INDEX(Inputs!$D$2:$R$30,29,MATCH('Scenario Calculations'!I244,Inputs!$D$2:$R$2,0)),0))*12)</f>
        <v>0</v>
      </c>
      <c r="Q244" s="359" t="e">
        <f t="shared" ca="1" si="91"/>
        <v>#DIV/0!</v>
      </c>
      <c r="V244" s="362">
        <f t="shared" ca="1" si="105"/>
        <v>355</v>
      </c>
      <c r="W244" s="362">
        <v>236</v>
      </c>
      <c r="X244" s="371" t="e">
        <f t="shared" ca="1" si="99"/>
        <v>#DIV/0!</v>
      </c>
      <c r="Y244" s="359" t="e">
        <f ca="1">IF(V244&lt;'Scenario Inputs (SI)'!$D$5,$B$7*((1+$G244)^(W244-1))*$T$2,0)</f>
        <v>#DIV/0!</v>
      </c>
      <c r="Z244" s="359">
        <v>0</v>
      </c>
      <c r="AA244" s="359" t="e">
        <f t="shared" ca="1" si="88"/>
        <v>#DIV/0!</v>
      </c>
      <c r="AB244" s="359" t="e">
        <f ca="1">IF(X244&lt;=0,0,-ABS(IF('Scenario Inputs (SI)'!$D$5&gt;'Scenario Calculations'!V244,0,IF('Scenario Inputs (SI)'!$D$5='Scenario Calculations'!V244,'Scenario Calculations'!X244*'Scenario Calculations'!$B$8,'Scenario Calculations'!AB243*(1+'Scenario Calculations'!S244)))))</f>
        <v>#DIV/0!</v>
      </c>
      <c r="AC244" s="359" t="e">
        <f t="shared" ca="1" si="89"/>
        <v>#DIV/0!</v>
      </c>
      <c r="AH244" s="372">
        <f>IFERROR(INDEX('Inflation Rates'!$A$16:$H$138,MATCH('IRA Traditional'!$H245,'Inflation Rates'!$A$16:$A$138,0),6)/INDEX('Inflation Rates'!$A$16:$H$138,MATCH('IRA Traditional'!$H245,'Inflation Rates'!$A$16:$A$138,0)-1,6)-1,AH243)</f>
        <v>2.0999999999999908E-2</v>
      </c>
      <c r="AI244" s="362">
        <f t="shared" ca="1" si="109"/>
        <v>2255</v>
      </c>
      <c r="AJ244" s="362">
        <f t="shared" ca="1" si="109"/>
        <v>355</v>
      </c>
      <c r="AK244" s="362">
        <v>236</v>
      </c>
      <c r="AL244" s="371">
        <f t="shared" ca="1" si="101"/>
        <v>0</v>
      </c>
      <c r="AM244" s="359">
        <f ca="1">IF(AJ244&lt;'Scenario Inputs (SI)'!$D$5,$AH$2,0)</f>
        <v>0</v>
      </c>
      <c r="AN244" s="359">
        <v>0</v>
      </c>
      <c r="AO244" s="359">
        <f t="shared" ca="1" si="90"/>
        <v>0</v>
      </c>
      <c r="AP244" s="359">
        <f ca="1">IF(AL244&lt;=0,0,IF(AJ244&lt;60,0,IF(AJ244=60,IF('Scenario Inputs (SI)'!$D$5&lt;=60,-AL244*$AH$7,0),IF(AJ244&lt;'Scenario Inputs (SI)'!$D$5,0,IF(AJ244='Scenario Inputs (SI)'!$D$5,-$AH$7*'Scenario Calculations'!AL244,AP243*(1+AG244))))))</f>
        <v>0</v>
      </c>
      <c r="AQ244" s="359">
        <f t="shared" ca="1" si="92"/>
        <v>0</v>
      </c>
      <c r="AV244" s="372">
        <f ca="1">IFERROR(INDEX('Inflation Rates'!$A$16:$H$138,MATCH('IRA Roth'!$H244,'Inflation Rates'!$A$16:$A$138,0),6)/INDEX('Inflation Rates'!$A$16:$H$138,MATCH('IRA Roth'!$H244,'Inflation Rates'!$A$16:$A$138,0)-1,6)-1,AV243)</f>
        <v>2.0999999999999908E-2</v>
      </c>
      <c r="AW244" s="362">
        <f t="shared" ca="1" si="110"/>
        <v>2255</v>
      </c>
      <c r="AX244" s="362">
        <f t="shared" ca="1" si="110"/>
        <v>355</v>
      </c>
      <c r="AY244" s="362">
        <v>236</v>
      </c>
      <c r="AZ244" s="371">
        <f t="shared" ca="1" si="103"/>
        <v>0</v>
      </c>
      <c r="BA244" s="359">
        <f ca="1">IF(AX244&lt;'Scenario Inputs (SI)'!$D$5,$AV$2,0)</f>
        <v>0</v>
      </c>
      <c r="BB244" s="359">
        <f t="shared" ca="1" si="93"/>
        <v>0</v>
      </c>
      <c r="BC244" s="359">
        <f t="shared" ca="1" si="94"/>
        <v>0</v>
      </c>
      <c r="BD244" s="359">
        <f ca="1">IF(AZ244&lt;=0,0,IF(AX244&lt;60,0,IF(AX244=60,IF('Scenario Inputs (SI)'!$D$5&lt;=60,-AZ244*$AV$7,0),IF(AX244&lt;'Scenario Inputs (SI)'!$D$5,0,IF(AX244='Scenario Inputs (SI)'!$D$5,-$AV$7*'Scenario Calculations'!AZ244,BD243*(1+AU244))))))</f>
        <v>0</v>
      </c>
      <c r="BE244" s="359">
        <f t="shared" ca="1" si="95"/>
        <v>0</v>
      </c>
    </row>
    <row r="245" spans="7:57" x14ac:dyDescent="0.35">
      <c r="G245" s="372">
        <f ca="1">IFERROR(INDEX('Inflation Rates'!$A$16:$H$138,MATCH('Scenario Calculations'!$H245,'Inflation Rates'!$A$16:$A$138,0),6)/INDEX('Inflation Rates'!$A$16:$H$138,MATCH('Scenario Calculations'!$H245,'Inflation Rates'!$A$16:$A$138,0)-1,6)-1,G244)</f>
        <v>2.0999999999999908E-2</v>
      </c>
      <c r="H245" s="362">
        <f t="shared" ca="1" si="108"/>
        <v>2256</v>
      </c>
      <c r="I245" s="362">
        <f t="shared" ca="1" si="108"/>
        <v>356</v>
      </c>
      <c r="J245" s="362">
        <v>237</v>
      </c>
      <c r="K245" s="371" t="e">
        <f t="shared" ca="1" si="97"/>
        <v>#DIV/0!</v>
      </c>
      <c r="L245" s="359" t="e">
        <f ca="1">IF(I245&lt;'Scenario Inputs (SI)'!$D$5,$B$7*((1+$G245)^(J245-1))*$B$2,0)</f>
        <v>#DIV/0!</v>
      </c>
      <c r="M245" s="359" t="e">
        <f ca="1">IF(I245&lt;'Scenario Inputs (SI)'!$D$5,$B$3*$B$7*(1+$G245)^(J245-1),0)</f>
        <v>#DIV/0!</v>
      </c>
      <c r="N245" s="359" t="e">
        <f t="shared" ca="1" si="87"/>
        <v>#DIV/0!</v>
      </c>
      <c r="O245" s="359" t="e">
        <f ca="1">IF(K245&lt;=0,0,-ABS(IF('Scenario Inputs (SI)'!$D$5&gt;'Scenario Calculations'!I245,0,IF('Scenario Inputs (SI)'!$D$5='Scenario Calculations'!I245,'Scenario Calculations'!K245*'Scenario Calculations'!$B$8,'Scenario Calculations'!O244*(1+'Scenario Calculations'!F245)))))</f>
        <v>#DIV/0!</v>
      </c>
      <c r="P245" s="359">
        <f ca="1">IF('Scenario Inputs (SI)'!$D$7="No",0,-IF(I245&lt;'Scenario Inputs (SI)'!$D$5,0,IF('Scenario Inputs (SI)'!$D$6&gt;'Scenario Calculations'!I245,INDEX(Inputs!$D$2:$R$30,29,MATCH('Scenario Calculations'!I245,Inputs!$D$2:$R$2,0)),0))*12)</f>
        <v>0</v>
      </c>
      <c r="Q245" s="359" t="e">
        <f t="shared" ca="1" si="91"/>
        <v>#DIV/0!</v>
      </c>
      <c r="V245" s="362">
        <f t="shared" ca="1" si="105"/>
        <v>356</v>
      </c>
      <c r="W245" s="362">
        <v>237</v>
      </c>
      <c r="X245" s="371" t="e">
        <f t="shared" ca="1" si="99"/>
        <v>#DIV/0!</v>
      </c>
      <c r="Y245" s="359" t="e">
        <f ca="1">IF(V245&lt;'Scenario Inputs (SI)'!$D$5,$B$7*((1+$G245)^(W245-1))*$T$2,0)</f>
        <v>#DIV/0!</v>
      </c>
      <c r="Z245" s="359">
        <v>0</v>
      </c>
      <c r="AA245" s="359" t="e">
        <f t="shared" ca="1" si="88"/>
        <v>#DIV/0!</v>
      </c>
      <c r="AB245" s="359" t="e">
        <f ca="1">IF(X245&lt;=0,0,-ABS(IF('Scenario Inputs (SI)'!$D$5&gt;'Scenario Calculations'!V245,0,IF('Scenario Inputs (SI)'!$D$5='Scenario Calculations'!V245,'Scenario Calculations'!X245*'Scenario Calculations'!$B$8,'Scenario Calculations'!AB244*(1+'Scenario Calculations'!S245)))))</f>
        <v>#DIV/0!</v>
      </c>
      <c r="AC245" s="359" t="e">
        <f t="shared" ca="1" si="89"/>
        <v>#DIV/0!</v>
      </c>
      <c r="AH245" s="372">
        <f>IFERROR(INDEX('Inflation Rates'!$A$16:$H$138,MATCH('IRA Traditional'!$H246,'Inflation Rates'!$A$16:$A$138,0),6)/INDEX('Inflation Rates'!$A$16:$H$138,MATCH('IRA Traditional'!$H246,'Inflation Rates'!$A$16:$A$138,0)-1,6)-1,AH244)</f>
        <v>2.0999999999999908E-2</v>
      </c>
      <c r="AI245" s="362">
        <f t="shared" ca="1" si="109"/>
        <v>2256</v>
      </c>
      <c r="AJ245" s="362">
        <f t="shared" ca="1" si="109"/>
        <v>356</v>
      </c>
      <c r="AK245" s="362">
        <v>237</v>
      </c>
      <c r="AL245" s="371">
        <f t="shared" ca="1" si="101"/>
        <v>0</v>
      </c>
      <c r="AM245" s="359">
        <f ca="1">IF(AJ245&lt;'Scenario Inputs (SI)'!$D$5,$AH$2,0)</f>
        <v>0</v>
      </c>
      <c r="AN245" s="359">
        <v>0</v>
      </c>
      <c r="AO245" s="359">
        <f t="shared" ca="1" si="90"/>
        <v>0</v>
      </c>
      <c r="AP245" s="359">
        <f ca="1">IF(AL245&lt;=0,0,IF(AJ245&lt;60,0,IF(AJ245=60,IF('Scenario Inputs (SI)'!$D$5&lt;=60,-AL245*$AH$7,0),IF(AJ245&lt;'Scenario Inputs (SI)'!$D$5,0,IF(AJ245='Scenario Inputs (SI)'!$D$5,-$AH$7*'Scenario Calculations'!AL245,AP244*(1+AG245))))))</f>
        <v>0</v>
      </c>
      <c r="AQ245" s="359">
        <f t="shared" ca="1" si="92"/>
        <v>0</v>
      </c>
      <c r="AV245" s="372">
        <f ca="1">IFERROR(INDEX('Inflation Rates'!$A$16:$H$138,MATCH('IRA Roth'!$H245,'Inflation Rates'!$A$16:$A$138,0),6)/INDEX('Inflation Rates'!$A$16:$H$138,MATCH('IRA Roth'!$H245,'Inflation Rates'!$A$16:$A$138,0)-1,6)-1,AV244)</f>
        <v>2.0999999999999908E-2</v>
      </c>
      <c r="AW245" s="362">
        <f t="shared" ca="1" si="110"/>
        <v>2256</v>
      </c>
      <c r="AX245" s="362">
        <f t="shared" ca="1" si="110"/>
        <v>356</v>
      </c>
      <c r="AY245" s="362">
        <v>237</v>
      </c>
      <c r="AZ245" s="371">
        <f t="shared" ca="1" si="103"/>
        <v>0</v>
      </c>
      <c r="BA245" s="359">
        <f ca="1">IF(AX245&lt;'Scenario Inputs (SI)'!$D$5,$AV$2,0)</f>
        <v>0</v>
      </c>
      <c r="BB245" s="359">
        <f t="shared" ca="1" si="93"/>
        <v>0</v>
      </c>
      <c r="BC245" s="359">
        <f t="shared" ca="1" si="94"/>
        <v>0</v>
      </c>
      <c r="BD245" s="359">
        <f ca="1">IF(AZ245&lt;=0,0,IF(AX245&lt;60,0,IF(AX245=60,IF('Scenario Inputs (SI)'!$D$5&lt;=60,-AZ245*$AV$7,0),IF(AX245&lt;'Scenario Inputs (SI)'!$D$5,0,IF(AX245='Scenario Inputs (SI)'!$D$5,-$AV$7*'Scenario Calculations'!AZ245,BD244*(1+AU245))))))</f>
        <v>0</v>
      </c>
      <c r="BE245" s="359">
        <f t="shared" ca="1" si="95"/>
        <v>0</v>
      </c>
    </row>
    <row r="246" spans="7:57" x14ac:dyDescent="0.35">
      <c r="G246" s="372">
        <f ca="1">IFERROR(INDEX('Inflation Rates'!$A$16:$H$138,MATCH('Scenario Calculations'!$H246,'Inflation Rates'!$A$16:$A$138,0),6)/INDEX('Inflation Rates'!$A$16:$H$138,MATCH('Scenario Calculations'!$H246,'Inflation Rates'!$A$16:$A$138,0)-1,6)-1,G245)</f>
        <v>2.0999999999999908E-2</v>
      </c>
      <c r="H246" s="362">
        <f t="shared" ca="1" si="108"/>
        <v>2257</v>
      </c>
      <c r="I246" s="362">
        <f t="shared" ca="1" si="108"/>
        <v>357</v>
      </c>
      <c r="J246" s="362">
        <v>238</v>
      </c>
      <c r="K246" s="371" t="e">
        <f t="shared" ca="1" si="97"/>
        <v>#DIV/0!</v>
      </c>
      <c r="L246" s="359" t="e">
        <f ca="1">IF(I246&lt;'Scenario Inputs (SI)'!$D$5,$B$7*((1+$G246)^(J246-1))*$B$2,0)</f>
        <v>#DIV/0!</v>
      </c>
      <c r="M246" s="359" t="e">
        <f ca="1">IF(I246&lt;'Scenario Inputs (SI)'!$D$5,$B$3*$B$7*(1+$G246)^(J246-1),0)</f>
        <v>#DIV/0!</v>
      </c>
      <c r="N246" s="359" t="e">
        <f t="shared" ca="1" si="87"/>
        <v>#DIV/0!</v>
      </c>
      <c r="O246" s="359" t="e">
        <f ca="1">IF(K246&lt;=0,0,-ABS(IF('Scenario Inputs (SI)'!$D$5&gt;'Scenario Calculations'!I246,0,IF('Scenario Inputs (SI)'!$D$5='Scenario Calculations'!I246,'Scenario Calculations'!K246*'Scenario Calculations'!$B$8,'Scenario Calculations'!O245*(1+'Scenario Calculations'!F246)))))</f>
        <v>#DIV/0!</v>
      </c>
      <c r="P246" s="359">
        <f ca="1">IF('Scenario Inputs (SI)'!$D$7="No",0,-IF(I246&lt;'Scenario Inputs (SI)'!$D$5,0,IF('Scenario Inputs (SI)'!$D$6&gt;'Scenario Calculations'!I246,INDEX(Inputs!$D$2:$R$30,29,MATCH('Scenario Calculations'!I246,Inputs!$D$2:$R$2,0)),0))*12)</f>
        <v>0</v>
      </c>
      <c r="Q246" s="359" t="e">
        <f t="shared" ca="1" si="91"/>
        <v>#DIV/0!</v>
      </c>
      <c r="V246" s="362">
        <f t="shared" ca="1" si="105"/>
        <v>357</v>
      </c>
      <c r="W246" s="362">
        <v>238</v>
      </c>
      <c r="X246" s="371" t="e">
        <f t="shared" ca="1" si="99"/>
        <v>#DIV/0!</v>
      </c>
      <c r="Y246" s="359" t="e">
        <f ca="1">IF(V246&lt;'Scenario Inputs (SI)'!$D$5,$B$7*((1+$G246)^(W246-1))*$T$2,0)</f>
        <v>#DIV/0!</v>
      </c>
      <c r="Z246" s="359">
        <v>0</v>
      </c>
      <c r="AA246" s="359" t="e">
        <f t="shared" ca="1" si="88"/>
        <v>#DIV/0!</v>
      </c>
      <c r="AB246" s="359" t="e">
        <f ca="1">IF(X246&lt;=0,0,-ABS(IF('Scenario Inputs (SI)'!$D$5&gt;'Scenario Calculations'!V246,0,IF('Scenario Inputs (SI)'!$D$5='Scenario Calculations'!V246,'Scenario Calculations'!X246*'Scenario Calculations'!$B$8,'Scenario Calculations'!AB245*(1+'Scenario Calculations'!S246)))))</f>
        <v>#DIV/0!</v>
      </c>
      <c r="AC246" s="359" t="e">
        <f t="shared" ca="1" si="89"/>
        <v>#DIV/0!</v>
      </c>
      <c r="AH246" s="372">
        <f>IFERROR(INDEX('Inflation Rates'!$A$16:$H$138,MATCH('IRA Traditional'!$H247,'Inflation Rates'!$A$16:$A$138,0),6)/INDEX('Inflation Rates'!$A$16:$H$138,MATCH('IRA Traditional'!$H247,'Inflation Rates'!$A$16:$A$138,0)-1,6)-1,AH245)</f>
        <v>2.0999999999999908E-2</v>
      </c>
      <c r="AI246" s="362">
        <f t="shared" ca="1" si="109"/>
        <v>2257</v>
      </c>
      <c r="AJ246" s="362">
        <f t="shared" ca="1" si="109"/>
        <v>357</v>
      </c>
      <c r="AK246" s="362">
        <v>238</v>
      </c>
      <c r="AL246" s="371">
        <f t="shared" ca="1" si="101"/>
        <v>0</v>
      </c>
      <c r="AM246" s="359">
        <f ca="1">IF(AJ246&lt;'Scenario Inputs (SI)'!$D$5,$AH$2,0)</f>
        <v>0</v>
      </c>
      <c r="AN246" s="359">
        <v>0</v>
      </c>
      <c r="AO246" s="359">
        <f t="shared" ca="1" si="90"/>
        <v>0</v>
      </c>
      <c r="AP246" s="359">
        <f ca="1">IF(AL246&lt;=0,0,IF(AJ246&lt;60,0,IF(AJ246=60,IF('Scenario Inputs (SI)'!$D$5&lt;=60,-AL246*$AH$7,0),IF(AJ246&lt;'Scenario Inputs (SI)'!$D$5,0,IF(AJ246='Scenario Inputs (SI)'!$D$5,-$AH$7*'Scenario Calculations'!AL246,AP245*(1+AG246))))))</f>
        <v>0</v>
      </c>
      <c r="AQ246" s="359">
        <f t="shared" ca="1" si="92"/>
        <v>0</v>
      </c>
      <c r="AV246" s="372">
        <f ca="1">IFERROR(INDEX('Inflation Rates'!$A$16:$H$138,MATCH('IRA Roth'!$H246,'Inflation Rates'!$A$16:$A$138,0),6)/INDEX('Inflation Rates'!$A$16:$H$138,MATCH('IRA Roth'!$H246,'Inflation Rates'!$A$16:$A$138,0)-1,6)-1,AV245)</f>
        <v>2.0999999999999908E-2</v>
      </c>
      <c r="AW246" s="362">
        <f t="shared" ca="1" si="110"/>
        <v>2257</v>
      </c>
      <c r="AX246" s="362">
        <f t="shared" ca="1" si="110"/>
        <v>357</v>
      </c>
      <c r="AY246" s="362">
        <v>238</v>
      </c>
      <c r="AZ246" s="371">
        <f t="shared" ca="1" si="103"/>
        <v>0</v>
      </c>
      <c r="BA246" s="359">
        <f ca="1">IF(AX246&lt;'Scenario Inputs (SI)'!$D$5,$AV$2,0)</f>
        <v>0</v>
      </c>
      <c r="BB246" s="359">
        <f t="shared" ca="1" si="93"/>
        <v>0</v>
      </c>
      <c r="BC246" s="359">
        <f t="shared" ca="1" si="94"/>
        <v>0</v>
      </c>
      <c r="BD246" s="359">
        <f ca="1">IF(AZ246&lt;=0,0,IF(AX246&lt;60,0,IF(AX246=60,IF('Scenario Inputs (SI)'!$D$5&lt;=60,-AZ246*$AV$7,0),IF(AX246&lt;'Scenario Inputs (SI)'!$D$5,0,IF(AX246='Scenario Inputs (SI)'!$D$5,-$AV$7*'Scenario Calculations'!AZ246,BD245*(1+AU246))))))</f>
        <v>0</v>
      </c>
      <c r="BE246" s="359">
        <f t="shared" ca="1" si="95"/>
        <v>0</v>
      </c>
    </row>
    <row r="247" spans="7:57" x14ac:dyDescent="0.35">
      <c r="G247" s="372">
        <f ca="1">IFERROR(INDEX('Inflation Rates'!$A$16:$H$138,MATCH('Scenario Calculations'!$H247,'Inflation Rates'!$A$16:$A$138,0),6)/INDEX('Inflation Rates'!$A$16:$H$138,MATCH('Scenario Calculations'!$H247,'Inflation Rates'!$A$16:$A$138,0)-1,6)-1,G246)</f>
        <v>2.0999999999999908E-2</v>
      </c>
      <c r="H247" s="362">
        <f t="shared" ca="1" si="108"/>
        <v>2258</v>
      </c>
      <c r="I247" s="362">
        <f t="shared" ca="1" si="108"/>
        <v>358</v>
      </c>
      <c r="J247" s="362">
        <v>239</v>
      </c>
      <c r="K247" s="371" t="e">
        <f t="shared" ca="1" si="97"/>
        <v>#DIV/0!</v>
      </c>
      <c r="L247" s="359" t="e">
        <f ca="1">IF(I247&lt;'Scenario Inputs (SI)'!$D$5,$B$7*((1+$G247)^(J247-1))*$B$2,0)</f>
        <v>#DIV/0!</v>
      </c>
      <c r="M247" s="359" t="e">
        <f ca="1">IF(I247&lt;'Scenario Inputs (SI)'!$D$5,$B$3*$B$7*(1+$G247)^(J247-1),0)</f>
        <v>#DIV/0!</v>
      </c>
      <c r="N247" s="359" t="e">
        <f t="shared" ca="1" si="87"/>
        <v>#DIV/0!</v>
      </c>
      <c r="O247" s="359" t="e">
        <f ca="1">IF(K247&lt;=0,0,-ABS(IF('Scenario Inputs (SI)'!$D$5&gt;'Scenario Calculations'!I247,0,IF('Scenario Inputs (SI)'!$D$5='Scenario Calculations'!I247,'Scenario Calculations'!K247*'Scenario Calculations'!$B$8,'Scenario Calculations'!O246*(1+'Scenario Calculations'!F247)))))</f>
        <v>#DIV/0!</v>
      </c>
      <c r="P247" s="359">
        <f ca="1">IF('Scenario Inputs (SI)'!$D$7="No",0,-IF(I247&lt;'Scenario Inputs (SI)'!$D$5,0,IF('Scenario Inputs (SI)'!$D$6&gt;'Scenario Calculations'!I247,INDEX(Inputs!$D$2:$R$30,29,MATCH('Scenario Calculations'!I247,Inputs!$D$2:$R$2,0)),0))*12)</f>
        <v>0</v>
      </c>
      <c r="Q247" s="359" t="e">
        <f t="shared" ca="1" si="91"/>
        <v>#DIV/0!</v>
      </c>
      <c r="V247" s="362">
        <f t="shared" ca="1" si="105"/>
        <v>358</v>
      </c>
      <c r="W247" s="362">
        <v>239</v>
      </c>
      <c r="X247" s="371" t="e">
        <f t="shared" ca="1" si="99"/>
        <v>#DIV/0!</v>
      </c>
      <c r="Y247" s="359" t="e">
        <f ca="1">IF(V247&lt;'Scenario Inputs (SI)'!$D$5,$B$7*((1+$G247)^(W247-1))*$T$2,0)</f>
        <v>#DIV/0!</v>
      </c>
      <c r="Z247" s="359">
        <v>0</v>
      </c>
      <c r="AA247" s="359" t="e">
        <f t="shared" ca="1" si="88"/>
        <v>#DIV/0!</v>
      </c>
      <c r="AB247" s="359" t="e">
        <f ca="1">IF(X247&lt;=0,0,-ABS(IF('Scenario Inputs (SI)'!$D$5&gt;'Scenario Calculations'!V247,0,IF('Scenario Inputs (SI)'!$D$5='Scenario Calculations'!V247,'Scenario Calculations'!X247*'Scenario Calculations'!$B$8,'Scenario Calculations'!AB246*(1+'Scenario Calculations'!S247)))))</f>
        <v>#DIV/0!</v>
      </c>
      <c r="AC247" s="359" t="e">
        <f t="shared" ca="1" si="89"/>
        <v>#DIV/0!</v>
      </c>
      <c r="AH247" s="372">
        <f>IFERROR(INDEX('Inflation Rates'!$A$16:$H$138,MATCH('IRA Traditional'!$H248,'Inflation Rates'!$A$16:$A$138,0),6)/INDEX('Inflation Rates'!$A$16:$H$138,MATCH('IRA Traditional'!$H248,'Inflation Rates'!$A$16:$A$138,0)-1,6)-1,AH246)</f>
        <v>2.0999999999999908E-2</v>
      </c>
      <c r="AI247" s="362">
        <f t="shared" ca="1" si="109"/>
        <v>2258</v>
      </c>
      <c r="AJ247" s="362">
        <f t="shared" ca="1" si="109"/>
        <v>358</v>
      </c>
      <c r="AK247" s="362">
        <v>239</v>
      </c>
      <c r="AL247" s="371">
        <f t="shared" ca="1" si="101"/>
        <v>0</v>
      </c>
      <c r="AM247" s="359">
        <f ca="1">IF(AJ247&lt;'Scenario Inputs (SI)'!$D$5,$AH$2,0)</f>
        <v>0</v>
      </c>
      <c r="AN247" s="359">
        <v>0</v>
      </c>
      <c r="AO247" s="359">
        <f t="shared" ca="1" si="90"/>
        <v>0</v>
      </c>
      <c r="AP247" s="359">
        <f ca="1">IF(AL247&lt;=0,0,IF(AJ247&lt;60,0,IF(AJ247=60,IF('Scenario Inputs (SI)'!$D$5&lt;=60,-AL247*$AH$7,0),IF(AJ247&lt;'Scenario Inputs (SI)'!$D$5,0,IF(AJ247='Scenario Inputs (SI)'!$D$5,-$AH$7*'Scenario Calculations'!AL247,AP246*(1+AG247))))))</f>
        <v>0</v>
      </c>
      <c r="AQ247" s="359">
        <f t="shared" ca="1" si="92"/>
        <v>0</v>
      </c>
      <c r="AV247" s="372">
        <f ca="1">IFERROR(INDEX('Inflation Rates'!$A$16:$H$138,MATCH('IRA Roth'!$H247,'Inflation Rates'!$A$16:$A$138,0),6)/INDEX('Inflation Rates'!$A$16:$H$138,MATCH('IRA Roth'!$H247,'Inflation Rates'!$A$16:$A$138,0)-1,6)-1,AV246)</f>
        <v>2.0999999999999908E-2</v>
      </c>
      <c r="AW247" s="362">
        <f t="shared" ca="1" si="110"/>
        <v>2258</v>
      </c>
      <c r="AX247" s="362">
        <f t="shared" ca="1" si="110"/>
        <v>358</v>
      </c>
      <c r="AY247" s="362">
        <v>239</v>
      </c>
      <c r="AZ247" s="371">
        <f t="shared" ca="1" si="103"/>
        <v>0</v>
      </c>
      <c r="BA247" s="359">
        <f ca="1">IF(AX247&lt;'Scenario Inputs (SI)'!$D$5,$AV$2,0)</f>
        <v>0</v>
      </c>
      <c r="BB247" s="359">
        <f t="shared" ca="1" si="93"/>
        <v>0</v>
      </c>
      <c r="BC247" s="359">
        <f t="shared" ca="1" si="94"/>
        <v>0</v>
      </c>
      <c r="BD247" s="359">
        <f ca="1">IF(AZ247&lt;=0,0,IF(AX247&lt;60,0,IF(AX247=60,IF('Scenario Inputs (SI)'!$D$5&lt;=60,-AZ247*$AV$7,0),IF(AX247&lt;'Scenario Inputs (SI)'!$D$5,0,IF(AX247='Scenario Inputs (SI)'!$D$5,-$AV$7*'Scenario Calculations'!AZ247,BD246*(1+AU247))))))</f>
        <v>0</v>
      </c>
      <c r="BE247" s="359">
        <f t="shared" ca="1" si="95"/>
        <v>0</v>
      </c>
    </row>
    <row r="248" spans="7:57" x14ac:dyDescent="0.35">
      <c r="G248" s="372">
        <f ca="1">IFERROR(INDEX('Inflation Rates'!$A$16:$H$138,MATCH('Scenario Calculations'!$H248,'Inflation Rates'!$A$16:$A$138,0),6)/INDEX('Inflation Rates'!$A$16:$H$138,MATCH('Scenario Calculations'!$H248,'Inflation Rates'!$A$16:$A$138,0)-1,6)-1,G247)</f>
        <v>2.0999999999999908E-2</v>
      </c>
      <c r="H248" s="362">
        <f t="shared" ca="1" si="108"/>
        <v>2259</v>
      </c>
      <c r="I248" s="362">
        <f t="shared" ca="1" si="108"/>
        <v>359</v>
      </c>
      <c r="J248" s="362">
        <v>240</v>
      </c>
      <c r="K248" s="371" t="e">
        <f t="shared" ca="1" si="97"/>
        <v>#DIV/0!</v>
      </c>
      <c r="L248" s="359" t="e">
        <f ca="1">IF(I248&lt;'Scenario Inputs (SI)'!$D$5,$B$7*((1+$G248)^(J248-1))*$B$2,0)</f>
        <v>#DIV/0!</v>
      </c>
      <c r="M248" s="359" t="e">
        <f ca="1">IF(I248&lt;'Scenario Inputs (SI)'!$D$5,$B$3*$B$7*(1+$G248)^(J248-1),0)</f>
        <v>#DIV/0!</v>
      </c>
      <c r="N248" s="359" t="e">
        <f t="shared" ca="1" si="87"/>
        <v>#DIV/0!</v>
      </c>
      <c r="O248" s="359" t="e">
        <f ca="1">IF(K248&lt;=0,0,-ABS(IF('Scenario Inputs (SI)'!$D$5&gt;'Scenario Calculations'!I248,0,IF('Scenario Inputs (SI)'!$D$5='Scenario Calculations'!I248,'Scenario Calculations'!K248*'Scenario Calculations'!$B$8,'Scenario Calculations'!O247*(1+'Scenario Calculations'!F248)))))</f>
        <v>#DIV/0!</v>
      </c>
      <c r="P248" s="359">
        <f ca="1">IF('Scenario Inputs (SI)'!$D$7="No",0,-IF(I248&lt;'Scenario Inputs (SI)'!$D$5,0,IF('Scenario Inputs (SI)'!$D$6&gt;'Scenario Calculations'!I248,INDEX(Inputs!$D$2:$R$30,29,MATCH('Scenario Calculations'!I248,Inputs!$D$2:$R$2,0)),0))*12)</f>
        <v>0</v>
      </c>
      <c r="Q248" s="359" t="e">
        <f t="shared" ca="1" si="91"/>
        <v>#DIV/0!</v>
      </c>
      <c r="V248" s="362">
        <f t="shared" ca="1" si="105"/>
        <v>359</v>
      </c>
      <c r="W248" s="362">
        <v>240</v>
      </c>
      <c r="X248" s="371" t="e">
        <f t="shared" ca="1" si="99"/>
        <v>#DIV/0!</v>
      </c>
      <c r="Y248" s="359" t="e">
        <f ca="1">IF(V248&lt;'Scenario Inputs (SI)'!$D$5,$B$7*((1+$G248)^(W248-1))*$T$2,0)</f>
        <v>#DIV/0!</v>
      </c>
      <c r="Z248" s="359">
        <v>0</v>
      </c>
      <c r="AA248" s="359" t="e">
        <f t="shared" ca="1" si="88"/>
        <v>#DIV/0!</v>
      </c>
      <c r="AB248" s="359" t="e">
        <f ca="1">IF(X248&lt;=0,0,-ABS(IF('Scenario Inputs (SI)'!$D$5&gt;'Scenario Calculations'!V248,0,IF('Scenario Inputs (SI)'!$D$5='Scenario Calculations'!V248,'Scenario Calculations'!X248*'Scenario Calculations'!$B$8,'Scenario Calculations'!AB247*(1+'Scenario Calculations'!S248)))))</f>
        <v>#DIV/0!</v>
      </c>
      <c r="AC248" s="359" t="e">
        <f t="shared" ca="1" si="89"/>
        <v>#DIV/0!</v>
      </c>
      <c r="AH248" s="372">
        <f>IFERROR(INDEX('Inflation Rates'!$A$16:$H$138,MATCH('IRA Traditional'!$H249,'Inflation Rates'!$A$16:$A$138,0),6)/INDEX('Inflation Rates'!$A$16:$H$138,MATCH('IRA Traditional'!$H249,'Inflation Rates'!$A$16:$A$138,0)-1,6)-1,AH247)</f>
        <v>2.0999999999999908E-2</v>
      </c>
      <c r="AI248" s="362">
        <f t="shared" ca="1" si="109"/>
        <v>2259</v>
      </c>
      <c r="AJ248" s="362">
        <f t="shared" ca="1" si="109"/>
        <v>359</v>
      </c>
      <c r="AK248" s="362">
        <v>240</v>
      </c>
      <c r="AL248" s="371">
        <f t="shared" ca="1" si="101"/>
        <v>0</v>
      </c>
      <c r="AM248" s="359">
        <f ca="1">IF(AJ248&lt;'Scenario Inputs (SI)'!$D$5,$AH$2,0)</f>
        <v>0</v>
      </c>
      <c r="AN248" s="359">
        <v>0</v>
      </c>
      <c r="AO248" s="359">
        <f t="shared" ca="1" si="90"/>
        <v>0</v>
      </c>
      <c r="AP248" s="359">
        <f ca="1">IF(AL248&lt;=0,0,IF(AJ248&lt;60,0,IF(AJ248=60,IF('Scenario Inputs (SI)'!$D$5&lt;=60,-AL248*$AH$7,0),IF(AJ248&lt;'Scenario Inputs (SI)'!$D$5,0,IF(AJ248='Scenario Inputs (SI)'!$D$5,-$AH$7*'Scenario Calculations'!AL248,AP247*(1+AG248))))))</f>
        <v>0</v>
      </c>
      <c r="AQ248" s="359">
        <f t="shared" ca="1" si="92"/>
        <v>0</v>
      </c>
      <c r="AV248" s="372">
        <f ca="1">IFERROR(INDEX('Inflation Rates'!$A$16:$H$138,MATCH('IRA Roth'!$H248,'Inflation Rates'!$A$16:$A$138,0),6)/INDEX('Inflation Rates'!$A$16:$H$138,MATCH('IRA Roth'!$H248,'Inflation Rates'!$A$16:$A$138,0)-1,6)-1,AV247)</f>
        <v>2.0999999999999908E-2</v>
      </c>
      <c r="AW248" s="362">
        <f t="shared" ca="1" si="110"/>
        <v>2259</v>
      </c>
      <c r="AX248" s="362">
        <f t="shared" ca="1" si="110"/>
        <v>359</v>
      </c>
      <c r="AY248" s="362">
        <v>240</v>
      </c>
      <c r="AZ248" s="371">
        <f t="shared" ca="1" si="103"/>
        <v>0</v>
      </c>
      <c r="BA248" s="359">
        <f ca="1">IF(AX248&lt;'Scenario Inputs (SI)'!$D$5,$AV$2,0)</f>
        <v>0</v>
      </c>
      <c r="BB248" s="359">
        <f t="shared" ca="1" si="93"/>
        <v>0</v>
      </c>
      <c r="BC248" s="359">
        <f t="shared" ca="1" si="94"/>
        <v>0</v>
      </c>
      <c r="BD248" s="359">
        <f ca="1">IF(AZ248&lt;=0,0,IF(AX248&lt;60,0,IF(AX248=60,IF('Scenario Inputs (SI)'!$D$5&lt;=60,-AZ248*$AV$7,0),IF(AX248&lt;'Scenario Inputs (SI)'!$D$5,0,IF(AX248='Scenario Inputs (SI)'!$D$5,-$AV$7*'Scenario Calculations'!AZ248,BD247*(1+AU248))))))</f>
        <v>0</v>
      </c>
      <c r="BE248" s="359">
        <f t="shared" ca="1" si="95"/>
        <v>0</v>
      </c>
    </row>
    <row r="249" spans="7:57" x14ac:dyDescent="0.35">
      <c r="G249" s="372">
        <f ca="1">IFERROR(INDEX('Inflation Rates'!$A$16:$H$138,MATCH('Scenario Calculations'!$H249,'Inflation Rates'!$A$16:$A$138,0),6)/INDEX('Inflation Rates'!$A$16:$H$138,MATCH('Scenario Calculations'!$H249,'Inflation Rates'!$A$16:$A$138,0)-1,6)-1,G248)</f>
        <v>2.0999999999999908E-2</v>
      </c>
      <c r="H249" s="362">
        <f t="shared" ca="1" si="108"/>
        <v>2260</v>
      </c>
      <c r="I249" s="362">
        <f t="shared" ca="1" si="108"/>
        <v>360</v>
      </c>
      <c r="J249" s="362">
        <v>241</v>
      </c>
      <c r="K249" s="371" t="e">
        <f t="shared" ca="1" si="97"/>
        <v>#DIV/0!</v>
      </c>
      <c r="L249" s="359" t="e">
        <f ca="1">IF(I249&lt;'Scenario Inputs (SI)'!$D$5,$B$7*((1+$G249)^(J249-1))*$B$2,0)</f>
        <v>#DIV/0!</v>
      </c>
      <c r="M249" s="359" t="e">
        <f ca="1">IF(I249&lt;'Scenario Inputs (SI)'!$D$5,$B$3*$B$7*(1+$G249)^(J249-1),0)</f>
        <v>#DIV/0!</v>
      </c>
      <c r="N249" s="359" t="e">
        <f t="shared" ca="1" si="87"/>
        <v>#DIV/0!</v>
      </c>
      <c r="O249" s="359" t="e">
        <f ca="1">IF(K249&lt;=0,0,-ABS(IF('Scenario Inputs (SI)'!$D$5&gt;'Scenario Calculations'!I249,0,IF('Scenario Inputs (SI)'!$D$5='Scenario Calculations'!I249,'Scenario Calculations'!K249*'Scenario Calculations'!$B$8,'Scenario Calculations'!O248*(1+'Scenario Calculations'!F249)))))</f>
        <v>#DIV/0!</v>
      </c>
      <c r="P249" s="359">
        <f ca="1">IF('Scenario Inputs (SI)'!$D$7="No",0,-IF(I249&lt;'Scenario Inputs (SI)'!$D$5,0,IF('Scenario Inputs (SI)'!$D$6&gt;'Scenario Calculations'!I249,INDEX(Inputs!$D$2:$R$30,29,MATCH('Scenario Calculations'!I249,Inputs!$D$2:$R$2,0)),0))*12)</f>
        <v>0</v>
      </c>
      <c r="Q249" s="359" t="e">
        <f t="shared" ca="1" si="91"/>
        <v>#DIV/0!</v>
      </c>
      <c r="V249" s="362">
        <f t="shared" ca="1" si="105"/>
        <v>360</v>
      </c>
      <c r="W249" s="362">
        <v>241</v>
      </c>
      <c r="X249" s="371" t="e">
        <f t="shared" ca="1" si="99"/>
        <v>#DIV/0!</v>
      </c>
      <c r="Y249" s="359" t="e">
        <f ca="1">IF(V249&lt;'Scenario Inputs (SI)'!$D$5,$B$7*((1+$G249)^(W249-1))*$T$2,0)</f>
        <v>#DIV/0!</v>
      </c>
      <c r="Z249" s="359">
        <v>0</v>
      </c>
      <c r="AA249" s="359" t="e">
        <f t="shared" ca="1" si="88"/>
        <v>#DIV/0!</v>
      </c>
      <c r="AB249" s="359" t="e">
        <f ca="1">IF(X249&lt;=0,0,-ABS(IF('Scenario Inputs (SI)'!$D$5&gt;'Scenario Calculations'!V249,0,IF('Scenario Inputs (SI)'!$D$5='Scenario Calculations'!V249,'Scenario Calculations'!X249*'Scenario Calculations'!$B$8,'Scenario Calculations'!AB248*(1+'Scenario Calculations'!S249)))))</f>
        <v>#DIV/0!</v>
      </c>
      <c r="AC249" s="359" t="e">
        <f t="shared" ca="1" si="89"/>
        <v>#DIV/0!</v>
      </c>
      <c r="AH249" s="372">
        <f>IFERROR(INDEX('Inflation Rates'!$A$16:$H$138,MATCH('IRA Traditional'!$H250,'Inflation Rates'!$A$16:$A$138,0),6)/INDEX('Inflation Rates'!$A$16:$H$138,MATCH('IRA Traditional'!$H250,'Inflation Rates'!$A$16:$A$138,0)-1,6)-1,AH248)</f>
        <v>2.0999999999999908E-2</v>
      </c>
      <c r="AI249" s="362">
        <f t="shared" ca="1" si="109"/>
        <v>2260</v>
      </c>
      <c r="AJ249" s="362">
        <f t="shared" ca="1" si="109"/>
        <v>360</v>
      </c>
      <c r="AK249" s="362">
        <v>241</v>
      </c>
      <c r="AL249" s="371">
        <f t="shared" ca="1" si="101"/>
        <v>0</v>
      </c>
      <c r="AM249" s="359">
        <f ca="1">IF(AJ249&lt;'Scenario Inputs (SI)'!$D$5,$AH$2,0)</f>
        <v>0</v>
      </c>
      <c r="AN249" s="359">
        <v>0</v>
      </c>
      <c r="AO249" s="359">
        <f t="shared" ca="1" si="90"/>
        <v>0</v>
      </c>
      <c r="AP249" s="359">
        <f ca="1">IF(AL249&lt;=0,0,IF(AJ249&lt;60,0,IF(AJ249=60,IF('Scenario Inputs (SI)'!$D$5&lt;=60,-AL249*$AH$7,0),IF(AJ249&lt;'Scenario Inputs (SI)'!$D$5,0,IF(AJ249='Scenario Inputs (SI)'!$D$5,-$AH$7*'Scenario Calculations'!AL249,AP248*(1+AG249))))))</f>
        <v>0</v>
      </c>
      <c r="AQ249" s="359">
        <f t="shared" ca="1" si="92"/>
        <v>0</v>
      </c>
      <c r="AV249" s="372">
        <f ca="1">IFERROR(INDEX('Inflation Rates'!$A$16:$H$138,MATCH('IRA Roth'!$H249,'Inflation Rates'!$A$16:$A$138,0),6)/INDEX('Inflation Rates'!$A$16:$H$138,MATCH('IRA Roth'!$H249,'Inflation Rates'!$A$16:$A$138,0)-1,6)-1,AV248)</f>
        <v>2.0999999999999908E-2</v>
      </c>
      <c r="AW249" s="362">
        <f t="shared" ca="1" si="110"/>
        <v>2260</v>
      </c>
      <c r="AX249" s="362">
        <f t="shared" ca="1" si="110"/>
        <v>360</v>
      </c>
      <c r="AY249" s="362">
        <v>241</v>
      </c>
      <c r="AZ249" s="371">
        <f t="shared" ca="1" si="103"/>
        <v>0</v>
      </c>
      <c r="BA249" s="359">
        <f ca="1">IF(AX249&lt;'Scenario Inputs (SI)'!$D$5,$AV$2,0)</f>
        <v>0</v>
      </c>
      <c r="BB249" s="359">
        <f t="shared" ca="1" si="93"/>
        <v>0</v>
      </c>
      <c r="BC249" s="359">
        <f t="shared" ca="1" si="94"/>
        <v>0</v>
      </c>
      <c r="BD249" s="359">
        <f ca="1">IF(AZ249&lt;=0,0,IF(AX249&lt;60,0,IF(AX249=60,IF('Scenario Inputs (SI)'!$D$5&lt;=60,-AZ249*$AV$7,0),IF(AX249&lt;'Scenario Inputs (SI)'!$D$5,0,IF(AX249='Scenario Inputs (SI)'!$D$5,-$AV$7*'Scenario Calculations'!AZ249,BD248*(1+AU249))))))</f>
        <v>0</v>
      </c>
      <c r="BE249" s="359">
        <f t="shared" ca="1" si="95"/>
        <v>0</v>
      </c>
    </row>
    <row r="250" spans="7:57" x14ac:dyDescent="0.35">
      <c r="G250" s="372">
        <f ca="1">IFERROR(INDEX('Inflation Rates'!$A$16:$H$138,MATCH('Scenario Calculations'!$H250,'Inflation Rates'!$A$16:$A$138,0),6)/INDEX('Inflation Rates'!$A$16:$H$138,MATCH('Scenario Calculations'!$H250,'Inflation Rates'!$A$16:$A$138,0)-1,6)-1,G249)</f>
        <v>2.0999999999999908E-2</v>
      </c>
      <c r="H250" s="362">
        <f t="shared" ca="1" si="108"/>
        <v>2261</v>
      </c>
      <c r="I250" s="362">
        <f t="shared" ca="1" si="108"/>
        <v>361</v>
      </c>
      <c r="J250" s="362">
        <v>242</v>
      </c>
      <c r="K250" s="371" t="e">
        <f t="shared" ca="1" si="97"/>
        <v>#DIV/0!</v>
      </c>
      <c r="L250" s="359" t="e">
        <f ca="1">IF(I250&lt;'Scenario Inputs (SI)'!$D$5,$B$7*((1+$G250)^(J250-1))*$B$2,0)</f>
        <v>#DIV/0!</v>
      </c>
      <c r="M250" s="359" t="e">
        <f ca="1">IF(I250&lt;'Scenario Inputs (SI)'!$D$5,$B$3*$B$7*(1+$G250)^(J250-1),0)</f>
        <v>#DIV/0!</v>
      </c>
      <c r="N250" s="359" t="e">
        <f t="shared" ca="1" si="87"/>
        <v>#DIV/0!</v>
      </c>
      <c r="O250" s="359" t="e">
        <f ca="1">IF(K250&lt;=0,0,-ABS(IF('Scenario Inputs (SI)'!$D$5&gt;'Scenario Calculations'!I250,0,IF('Scenario Inputs (SI)'!$D$5='Scenario Calculations'!I250,'Scenario Calculations'!K250*'Scenario Calculations'!$B$8,'Scenario Calculations'!O249*(1+'Scenario Calculations'!F250)))))</f>
        <v>#DIV/0!</v>
      </c>
      <c r="P250" s="359">
        <f ca="1">IF('Scenario Inputs (SI)'!$D$7="No",0,-IF(I250&lt;'Scenario Inputs (SI)'!$D$5,0,IF('Scenario Inputs (SI)'!$D$6&gt;'Scenario Calculations'!I250,INDEX(Inputs!$D$2:$R$30,29,MATCH('Scenario Calculations'!I250,Inputs!$D$2:$R$2,0)),0))*12)</f>
        <v>0</v>
      </c>
      <c r="Q250" s="359" t="e">
        <f t="shared" ca="1" si="91"/>
        <v>#DIV/0!</v>
      </c>
      <c r="V250" s="362">
        <f t="shared" ca="1" si="105"/>
        <v>361</v>
      </c>
      <c r="W250" s="362">
        <v>242</v>
      </c>
      <c r="X250" s="371" t="e">
        <f t="shared" ca="1" si="99"/>
        <v>#DIV/0!</v>
      </c>
      <c r="Y250" s="359" t="e">
        <f ca="1">IF(V250&lt;'Scenario Inputs (SI)'!$D$5,$B$7*((1+$G250)^(W250-1))*$T$2,0)</f>
        <v>#DIV/0!</v>
      </c>
      <c r="Z250" s="359">
        <v>0</v>
      </c>
      <c r="AA250" s="359" t="e">
        <f t="shared" ca="1" si="88"/>
        <v>#DIV/0!</v>
      </c>
      <c r="AB250" s="359" t="e">
        <f ca="1">IF(X250&lt;=0,0,-ABS(IF('Scenario Inputs (SI)'!$D$5&gt;'Scenario Calculations'!V250,0,IF('Scenario Inputs (SI)'!$D$5='Scenario Calculations'!V250,'Scenario Calculations'!X250*'Scenario Calculations'!$B$8,'Scenario Calculations'!AB249*(1+'Scenario Calculations'!S250)))))</f>
        <v>#DIV/0!</v>
      </c>
      <c r="AC250" s="359" t="e">
        <f t="shared" ca="1" si="89"/>
        <v>#DIV/0!</v>
      </c>
      <c r="AH250" s="372">
        <f>IFERROR(INDEX('Inflation Rates'!$A$16:$H$138,MATCH('IRA Traditional'!$H251,'Inflation Rates'!$A$16:$A$138,0),6)/INDEX('Inflation Rates'!$A$16:$H$138,MATCH('IRA Traditional'!$H251,'Inflation Rates'!$A$16:$A$138,0)-1,6)-1,AH249)</f>
        <v>2.0999999999999908E-2</v>
      </c>
      <c r="AI250" s="362">
        <f t="shared" ca="1" si="109"/>
        <v>2261</v>
      </c>
      <c r="AJ250" s="362">
        <f t="shared" ca="1" si="109"/>
        <v>361</v>
      </c>
      <c r="AK250" s="362">
        <v>242</v>
      </c>
      <c r="AL250" s="371">
        <f t="shared" ca="1" si="101"/>
        <v>0</v>
      </c>
      <c r="AM250" s="359">
        <f ca="1">IF(AJ250&lt;'Scenario Inputs (SI)'!$D$5,$AH$2,0)</f>
        <v>0</v>
      </c>
      <c r="AN250" s="359">
        <v>0</v>
      </c>
      <c r="AO250" s="359">
        <f t="shared" ca="1" si="90"/>
        <v>0</v>
      </c>
      <c r="AP250" s="359">
        <f ca="1">IF(AL250&lt;=0,0,IF(AJ250&lt;60,0,IF(AJ250=60,IF('Scenario Inputs (SI)'!$D$5&lt;=60,-AL250*$AH$7,0),IF(AJ250&lt;'Scenario Inputs (SI)'!$D$5,0,IF(AJ250='Scenario Inputs (SI)'!$D$5,-$AH$7*'Scenario Calculations'!AL250,AP249*(1+AG250))))))</f>
        <v>0</v>
      </c>
      <c r="AQ250" s="359">
        <f t="shared" ca="1" si="92"/>
        <v>0</v>
      </c>
      <c r="AV250" s="372">
        <f ca="1">IFERROR(INDEX('Inflation Rates'!$A$16:$H$138,MATCH('IRA Roth'!$H250,'Inflation Rates'!$A$16:$A$138,0),6)/INDEX('Inflation Rates'!$A$16:$H$138,MATCH('IRA Roth'!$H250,'Inflation Rates'!$A$16:$A$138,0)-1,6)-1,AV249)</f>
        <v>2.0999999999999908E-2</v>
      </c>
      <c r="AW250" s="362">
        <f t="shared" ca="1" si="110"/>
        <v>2261</v>
      </c>
      <c r="AX250" s="362">
        <f t="shared" ca="1" si="110"/>
        <v>361</v>
      </c>
      <c r="AY250" s="362">
        <v>242</v>
      </c>
      <c r="AZ250" s="371">
        <f t="shared" ca="1" si="103"/>
        <v>0</v>
      </c>
      <c r="BA250" s="359">
        <f ca="1">IF(AX250&lt;'Scenario Inputs (SI)'!$D$5,$AV$2,0)</f>
        <v>0</v>
      </c>
      <c r="BB250" s="359">
        <f t="shared" ca="1" si="93"/>
        <v>0</v>
      </c>
      <c r="BC250" s="359">
        <f t="shared" ca="1" si="94"/>
        <v>0</v>
      </c>
      <c r="BD250" s="359">
        <f ca="1">IF(AZ250&lt;=0,0,IF(AX250&lt;60,0,IF(AX250=60,IF('Scenario Inputs (SI)'!$D$5&lt;=60,-AZ250*$AV$7,0),IF(AX250&lt;'Scenario Inputs (SI)'!$D$5,0,IF(AX250='Scenario Inputs (SI)'!$D$5,-$AV$7*'Scenario Calculations'!AZ250,BD249*(1+AU250))))))</f>
        <v>0</v>
      </c>
      <c r="BE250" s="359">
        <f t="shared" ca="1" si="95"/>
        <v>0</v>
      </c>
    </row>
    <row r="251" spans="7:57" x14ac:dyDescent="0.35">
      <c r="G251" s="372">
        <f ca="1">IFERROR(INDEX('Inflation Rates'!$A$16:$H$138,MATCH('Scenario Calculations'!$H251,'Inflation Rates'!$A$16:$A$138,0),6)/INDEX('Inflation Rates'!$A$16:$H$138,MATCH('Scenario Calculations'!$H251,'Inflation Rates'!$A$16:$A$138,0)-1,6)-1,G250)</f>
        <v>2.0999999999999908E-2</v>
      </c>
      <c r="H251" s="362">
        <f t="shared" ref="H251:I266" ca="1" si="111">H250+1</f>
        <v>2262</v>
      </c>
      <c r="I251" s="362">
        <f t="shared" ca="1" si="111"/>
        <v>362</v>
      </c>
      <c r="J251" s="362">
        <v>243</v>
      </c>
      <c r="K251" s="371" t="e">
        <f t="shared" ca="1" si="97"/>
        <v>#DIV/0!</v>
      </c>
      <c r="L251" s="359" t="e">
        <f ca="1">IF(I251&lt;'Scenario Inputs (SI)'!$D$5,$B$7*((1+$G251)^(J251-1))*$B$2,0)</f>
        <v>#DIV/0!</v>
      </c>
      <c r="M251" s="359" t="e">
        <f ca="1">IF(I251&lt;'Scenario Inputs (SI)'!$D$5,$B$3*$B$7*(1+$G251)^(J251-1),0)</f>
        <v>#DIV/0!</v>
      </c>
      <c r="N251" s="359" t="e">
        <f t="shared" ca="1" si="87"/>
        <v>#DIV/0!</v>
      </c>
      <c r="O251" s="359" t="e">
        <f ca="1">IF(K251&lt;=0,0,-ABS(IF('Scenario Inputs (SI)'!$D$5&gt;'Scenario Calculations'!I251,0,IF('Scenario Inputs (SI)'!$D$5='Scenario Calculations'!I251,'Scenario Calculations'!K251*'Scenario Calculations'!$B$8,'Scenario Calculations'!O250*(1+'Scenario Calculations'!F251)))))</f>
        <v>#DIV/0!</v>
      </c>
      <c r="P251" s="359">
        <f ca="1">IF('Scenario Inputs (SI)'!$D$7="No",0,-IF(I251&lt;'Scenario Inputs (SI)'!$D$5,0,IF('Scenario Inputs (SI)'!$D$6&gt;'Scenario Calculations'!I251,INDEX(Inputs!$D$2:$R$30,29,MATCH('Scenario Calculations'!I251,Inputs!$D$2:$R$2,0)),0))*12)</f>
        <v>0</v>
      </c>
      <c r="Q251" s="359" t="e">
        <f t="shared" ca="1" si="91"/>
        <v>#DIV/0!</v>
      </c>
      <c r="V251" s="362">
        <f t="shared" ca="1" si="105"/>
        <v>362</v>
      </c>
      <c r="W251" s="362">
        <v>243</v>
      </c>
      <c r="X251" s="371" t="e">
        <f t="shared" ca="1" si="99"/>
        <v>#DIV/0!</v>
      </c>
      <c r="Y251" s="359" t="e">
        <f ca="1">IF(V251&lt;'Scenario Inputs (SI)'!$D$5,$B$7*((1+$G251)^(W251-1))*$T$2,0)</f>
        <v>#DIV/0!</v>
      </c>
      <c r="Z251" s="359">
        <v>0</v>
      </c>
      <c r="AA251" s="359" t="e">
        <f t="shared" ca="1" si="88"/>
        <v>#DIV/0!</v>
      </c>
      <c r="AB251" s="359" t="e">
        <f ca="1">IF(X251&lt;=0,0,-ABS(IF('Scenario Inputs (SI)'!$D$5&gt;'Scenario Calculations'!V251,0,IF('Scenario Inputs (SI)'!$D$5='Scenario Calculations'!V251,'Scenario Calculations'!X251*'Scenario Calculations'!$B$8,'Scenario Calculations'!AB250*(1+'Scenario Calculations'!S251)))))</f>
        <v>#DIV/0!</v>
      </c>
      <c r="AC251" s="359" t="e">
        <f t="shared" ca="1" si="89"/>
        <v>#DIV/0!</v>
      </c>
      <c r="AH251" s="372">
        <f>IFERROR(INDEX('Inflation Rates'!$A$16:$H$138,MATCH('IRA Traditional'!$H252,'Inflation Rates'!$A$16:$A$138,0),6)/INDEX('Inflation Rates'!$A$16:$H$138,MATCH('IRA Traditional'!$H252,'Inflation Rates'!$A$16:$A$138,0)-1,6)-1,AH250)</f>
        <v>2.0999999999999908E-2</v>
      </c>
      <c r="AI251" s="362">
        <f t="shared" ref="AI251:AJ266" ca="1" si="112">AI250+1</f>
        <v>2262</v>
      </c>
      <c r="AJ251" s="362">
        <f t="shared" ca="1" si="112"/>
        <v>362</v>
      </c>
      <c r="AK251" s="362">
        <v>243</v>
      </c>
      <c r="AL251" s="371">
        <f t="shared" ca="1" si="101"/>
        <v>0</v>
      </c>
      <c r="AM251" s="359">
        <f ca="1">IF(AJ251&lt;'Scenario Inputs (SI)'!$D$5,$AH$2,0)</f>
        <v>0</v>
      </c>
      <c r="AN251" s="359">
        <v>0</v>
      </c>
      <c r="AO251" s="359">
        <f t="shared" ca="1" si="90"/>
        <v>0</v>
      </c>
      <c r="AP251" s="359">
        <f ca="1">IF(AL251&lt;=0,0,IF(AJ251&lt;60,0,IF(AJ251=60,IF('Scenario Inputs (SI)'!$D$5&lt;=60,-AL251*$AH$7,0),IF(AJ251&lt;'Scenario Inputs (SI)'!$D$5,0,IF(AJ251='Scenario Inputs (SI)'!$D$5,-$AH$7*'Scenario Calculations'!AL251,AP250*(1+AG251))))))</f>
        <v>0</v>
      </c>
      <c r="AQ251" s="359">
        <f t="shared" ca="1" si="92"/>
        <v>0</v>
      </c>
      <c r="AV251" s="372">
        <f ca="1">IFERROR(INDEX('Inflation Rates'!$A$16:$H$138,MATCH('IRA Roth'!$H251,'Inflation Rates'!$A$16:$A$138,0),6)/INDEX('Inflation Rates'!$A$16:$H$138,MATCH('IRA Roth'!$H251,'Inflation Rates'!$A$16:$A$138,0)-1,6)-1,AV250)</f>
        <v>2.0999999999999908E-2</v>
      </c>
      <c r="AW251" s="362">
        <f t="shared" ref="AW251:AX266" ca="1" si="113">AW250+1</f>
        <v>2262</v>
      </c>
      <c r="AX251" s="362">
        <f t="shared" ca="1" si="113"/>
        <v>362</v>
      </c>
      <c r="AY251" s="362">
        <v>243</v>
      </c>
      <c r="AZ251" s="371">
        <f t="shared" ca="1" si="103"/>
        <v>0</v>
      </c>
      <c r="BA251" s="359">
        <f ca="1">IF(AX251&lt;'Scenario Inputs (SI)'!$D$5,$AV$2,0)</f>
        <v>0</v>
      </c>
      <c r="BB251" s="359">
        <f t="shared" ca="1" si="93"/>
        <v>0</v>
      </c>
      <c r="BC251" s="359">
        <f t="shared" ca="1" si="94"/>
        <v>0</v>
      </c>
      <c r="BD251" s="359">
        <f ca="1">IF(AZ251&lt;=0,0,IF(AX251&lt;60,0,IF(AX251=60,IF('Scenario Inputs (SI)'!$D$5&lt;=60,-AZ251*$AV$7,0),IF(AX251&lt;'Scenario Inputs (SI)'!$D$5,0,IF(AX251='Scenario Inputs (SI)'!$D$5,-$AV$7*'Scenario Calculations'!AZ251,BD250*(1+AU251))))))</f>
        <v>0</v>
      </c>
      <c r="BE251" s="359">
        <f t="shared" ca="1" si="95"/>
        <v>0</v>
      </c>
    </row>
    <row r="252" spans="7:57" x14ac:dyDescent="0.35">
      <c r="G252" s="372">
        <f ca="1">IFERROR(INDEX('Inflation Rates'!$A$16:$H$138,MATCH('Scenario Calculations'!$H252,'Inflation Rates'!$A$16:$A$138,0),6)/INDEX('Inflation Rates'!$A$16:$H$138,MATCH('Scenario Calculations'!$H252,'Inflation Rates'!$A$16:$A$138,0)-1,6)-1,G251)</f>
        <v>2.0999999999999908E-2</v>
      </c>
      <c r="H252" s="362">
        <f t="shared" ca="1" si="111"/>
        <v>2263</v>
      </c>
      <c r="I252" s="362">
        <f t="shared" ca="1" si="111"/>
        <v>363</v>
      </c>
      <c r="J252" s="362">
        <v>244</v>
      </c>
      <c r="K252" s="371" t="e">
        <f t="shared" ca="1" si="97"/>
        <v>#DIV/0!</v>
      </c>
      <c r="L252" s="359" t="e">
        <f ca="1">IF(I252&lt;'Scenario Inputs (SI)'!$D$5,$B$7*((1+$G252)^(J252-1))*$B$2,0)</f>
        <v>#DIV/0!</v>
      </c>
      <c r="M252" s="359" t="e">
        <f ca="1">IF(I252&lt;'Scenario Inputs (SI)'!$D$5,$B$3*$B$7*(1+$G252)^(J252-1),0)</f>
        <v>#DIV/0!</v>
      </c>
      <c r="N252" s="359" t="e">
        <f t="shared" ca="1" si="87"/>
        <v>#DIV/0!</v>
      </c>
      <c r="O252" s="359" t="e">
        <f ca="1">IF(K252&lt;=0,0,-ABS(IF('Scenario Inputs (SI)'!$D$5&gt;'Scenario Calculations'!I252,0,IF('Scenario Inputs (SI)'!$D$5='Scenario Calculations'!I252,'Scenario Calculations'!K252*'Scenario Calculations'!$B$8,'Scenario Calculations'!O251*(1+'Scenario Calculations'!F252)))))</f>
        <v>#DIV/0!</v>
      </c>
      <c r="P252" s="359">
        <f ca="1">IF('Scenario Inputs (SI)'!$D$7="No",0,-IF(I252&lt;'Scenario Inputs (SI)'!$D$5,0,IF('Scenario Inputs (SI)'!$D$6&gt;'Scenario Calculations'!I252,INDEX(Inputs!$D$2:$R$30,29,MATCH('Scenario Calculations'!I252,Inputs!$D$2:$R$2,0)),0))*12)</f>
        <v>0</v>
      </c>
      <c r="Q252" s="359" t="e">
        <f t="shared" ca="1" si="91"/>
        <v>#DIV/0!</v>
      </c>
      <c r="V252" s="362">
        <f t="shared" ca="1" si="105"/>
        <v>363</v>
      </c>
      <c r="W252" s="362">
        <v>244</v>
      </c>
      <c r="X252" s="371" t="e">
        <f t="shared" ca="1" si="99"/>
        <v>#DIV/0!</v>
      </c>
      <c r="Y252" s="359" t="e">
        <f ca="1">IF(V252&lt;'Scenario Inputs (SI)'!$D$5,$B$7*((1+$G252)^(W252-1))*$T$2,0)</f>
        <v>#DIV/0!</v>
      </c>
      <c r="Z252" s="359">
        <v>0</v>
      </c>
      <c r="AA252" s="359" t="e">
        <f t="shared" ca="1" si="88"/>
        <v>#DIV/0!</v>
      </c>
      <c r="AB252" s="359" t="e">
        <f ca="1">IF(X252&lt;=0,0,-ABS(IF('Scenario Inputs (SI)'!$D$5&gt;'Scenario Calculations'!V252,0,IF('Scenario Inputs (SI)'!$D$5='Scenario Calculations'!V252,'Scenario Calculations'!X252*'Scenario Calculations'!$B$8,'Scenario Calculations'!AB251*(1+'Scenario Calculations'!S252)))))</f>
        <v>#DIV/0!</v>
      </c>
      <c r="AC252" s="359" t="e">
        <f t="shared" ca="1" si="89"/>
        <v>#DIV/0!</v>
      </c>
      <c r="AH252" s="372">
        <f>IFERROR(INDEX('Inflation Rates'!$A$16:$H$138,MATCH('IRA Traditional'!$H253,'Inflation Rates'!$A$16:$A$138,0),6)/INDEX('Inflation Rates'!$A$16:$H$138,MATCH('IRA Traditional'!$H253,'Inflation Rates'!$A$16:$A$138,0)-1,6)-1,AH251)</f>
        <v>2.0999999999999908E-2</v>
      </c>
      <c r="AI252" s="362">
        <f t="shared" ca="1" si="112"/>
        <v>2263</v>
      </c>
      <c r="AJ252" s="362">
        <f t="shared" ca="1" si="112"/>
        <v>363</v>
      </c>
      <c r="AK252" s="362">
        <v>244</v>
      </c>
      <c r="AL252" s="371">
        <f t="shared" ca="1" si="101"/>
        <v>0</v>
      </c>
      <c r="AM252" s="359">
        <f ca="1">IF(AJ252&lt;'Scenario Inputs (SI)'!$D$5,$AH$2,0)</f>
        <v>0</v>
      </c>
      <c r="AN252" s="359">
        <v>0</v>
      </c>
      <c r="AO252" s="359">
        <f t="shared" ca="1" si="90"/>
        <v>0</v>
      </c>
      <c r="AP252" s="359">
        <f ca="1">IF(AL252&lt;=0,0,IF(AJ252&lt;60,0,IF(AJ252=60,IF('Scenario Inputs (SI)'!$D$5&lt;=60,-AL252*$AH$7,0),IF(AJ252&lt;'Scenario Inputs (SI)'!$D$5,0,IF(AJ252='Scenario Inputs (SI)'!$D$5,-$AH$7*'Scenario Calculations'!AL252,AP251*(1+AG252))))))</f>
        <v>0</v>
      </c>
      <c r="AQ252" s="359">
        <f t="shared" ca="1" si="92"/>
        <v>0</v>
      </c>
      <c r="AV252" s="372">
        <f ca="1">IFERROR(INDEX('Inflation Rates'!$A$16:$H$138,MATCH('IRA Roth'!$H252,'Inflation Rates'!$A$16:$A$138,0),6)/INDEX('Inflation Rates'!$A$16:$H$138,MATCH('IRA Roth'!$H252,'Inflation Rates'!$A$16:$A$138,0)-1,6)-1,AV251)</f>
        <v>2.0999999999999908E-2</v>
      </c>
      <c r="AW252" s="362">
        <f t="shared" ca="1" si="113"/>
        <v>2263</v>
      </c>
      <c r="AX252" s="362">
        <f t="shared" ca="1" si="113"/>
        <v>363</v>
      </c>
      <c r="AY252" s="362">
        <v>244</v>
      </c>
      <c r="AZ252" s="371">
        <f t="shared" ca="1" si="103"/>
        <v>0</v>
      </c>
      <c r="BA252" s="359">
        <f ca="1">IF(AX252&lt;'Scenario Inputs (SI)'!$D$5,$AV$2,0)</f>
        <v>0</v>
      </c>
      <c r="BB252" s="359">
        <f t="shared" ca="1" si="93"/>
        <v>0</v>
      </c>
      <c r="BC252" s="359">
        <f t="shared" ca="1" si="94"/>
        <v>0</v>
      </c>
      <c r="BD252" s="359">
        <f ca="1">IF(AZ252&lt;=0,0,IF(AX252&lt;60,0,IF(AX252=60,IF('Scenario Inputs (SI)'!$D$5&lt;=60,-AZ252*$AV$7,0),IF(AX252&lt;'Scenario Inputs (SI)'!$D$5,0,IF(AX252='Scenario Inputs (SI)'!$D$5,-$AV$7*'Scenario Calculations'!AZ252,BD251*(1+AU252))))))</f>
        <v>0</v>
      </c>
      <c r="BE252" s="359">
        <f t="shared" ca="1" si="95"/>
        <v>0</v>
      </c>
    </row>
    <row r="253" spans="7:57" x14ac:dyDescent="0.35">
      <c r="G253" s="372">
        <f ca="1">IFERROR(INDEX('Inflation Rates'!$A$16:$H$138,MATCH('Scenario Calculations'!$H253,'Inflation Rates'!$A$16:$A$138,0),6)/INDEX('Inflation Rates'!$A$16:$H$138,MATCH('Scenario Calculations'!$H253,'Inflation Rates'!$A$16:$A$138,0)-1,6)-1,G252)</f>
        <v>2.0999999999999908E-2</v>
      </c>
      <c r="H253" s="362">
        <f t="shared" ca="1" si="111"/>
        <v>2264</v>
      </c>
      <c r="I253" s="362">
        <f t="shared" ca="1" si="111"/>
        <v>364</v>
      </c>
      <c r="J253" s="362">
        <v>245</v>
      </c>
      <c r="K253" s="371" t="e">
        <f t="shared" ca="1" si="97"/>
        <v>#DIV/0!</v>
      </c>
      <c r="L253" s="359" t="e">
        <f ca="1">IF(I253&lt;'Scenario Inputs (SI)'!$D$5,$B$7*((1+$G253)^(J253-1))*$B$2,0)</f>
        <v>#DIV/0!</v>
      </c>
      <c r="M253" s="359" t="e">
        <f ca="1">IF(I253&lt;'Scenario Inputs (SI)'!$D$5,$B$3*$B$7*(1+$G253)^(J253-1),0)</f>
        <v>#DIV/0!</v>
      </c>
      <c r="N253" s="359" t="e">
        <f t="shared" ca="1" si="87"/>
        <v>#DIV/0!</v>
      </c>
      <c r="O253" s="359" t="e">
        <f ca="1">IF(K253&lt;=0,0,-ABS(IF('Scenario Inputs (SI)'!$D$5&gt;'Scenario Calculations'!I253,0,IF('Scenario Inputs (SI)'!$D$5='Scenario Calculations'!I253,'Scenario Calculations'!K253*'Scenario Calculations'!$B$8,'Scenario Calculations'!O252*(1+'Scenario Calculations'!F253)))))</f>
        <v>#DIV/0!</v>
      </c>
      <c r="P253" s="359">
        <f ca="1">IF('Scenario Inputs (SI)'!$D$7="No",0,-IF(I253&lt;'Scenario Inputs (SI)'!$D$5,0,IF('Scenario Inputs (SI)'!$D$6&gt;'Scenario Calculations'!I253,INDEX(Inputs!$D$2:$R$30,29,MATCH('Scenario Calculations'!I253,Inputs!$D$2:$R$2,0)),0))*12)</f>
        <v>0</v>
      </c>
      <c r="Q253" s="359" t="e">
        <f t="shared" ca="1" si="91"/>
        <v>#DIV/0!</v>
      </c>
      <c r="V253" s="362">
        <f t="shared" ca="1" si="105"/>
        <v>364</v>
      </c>
      <c r="W253" s="362">
        <v>245</v>
      </c>
      <c r="X253" s="371" t="e">
        <f t="shared" ca="1" si="99"/>
        <v>#DIV/0!</v>
      </c>
      <c r="Y253" s="359" t="e">
        <f ca="1">IF(V253&lt;'Scenario Inputs (SI)'!$D$5,$B$7*((1+$G253)^(W253-1))*$T$2,0)</f>
        <v>#DIV/0!</v>
      </c>
      <c r="Z253" s="359">
        <v>0</v>
      </c>
      <c r="AA253" s="359" t="e">
        <f t="shared" ca="1" si="88"/>
        <v>#DIV/0!</v>
      </c>
      <c r="AB253" s="359" t="e">
        <f ca="1">IF(X253&lt;=0,0,-ABS(IF('Scenario Inputs (SI)'!$D$5&gt;'Scenario Calculations'!V253,0,IF('Scenario Inputs (SI)'!$D$5='Scenario Calculations'!V253,'Scenario Calculations'!X253*'Scenario Calculations'!$B$8,'Scenario Calculations'!AB252*(1+'Scenario Calculations'!S253)))))</f>
        <v>#DIV/0!</v>
      </c>
      <c r="AC253" s="359" t="e">
        <f t="shared" ca="1" si="89"/>
        <v>#DIV/0!</v>
      </c>
      <c r="AH253" s="372">
        <f>IFERROR(INDEX('Inflation Rates'!$A$16:$H$138,MATCH('IRA Traditional'!$H254,'Inflation Rates'!$A$16:$A$138,0),6)/INDEX('Inflation Rates'!$A$16:$H$138,MATCH('IRA Traditional'!$H254,'Inflation Rates'!$A$16:$A$138,0)-1,6)-1,AH252)</f>
        <v>2.0999999999999908E-2</v>
      </c>
      <c r="AI253" s="362">
        <f t="shared" ca="1" si="112"/>
        <v>2264</v>
      </c>
      <c r="AJ253" s="362">
        <f t="shared" ca="1" si="112"/>
        <v>364</v>
      </c>
      <c r="AK253" s="362">
        <v>245</v>
      </c>
      <c r="AL253" s="371">
        <f t="shared" ca="1" si="101"/>
        <v>0</v>
      </c>
      <c r="AM253" s="359">
        <f ca="1">IF(AJ253&lt;'Scenario Inputs (SI)'!$D$5,$AH$2,0)</f>
        <v>0</v>
      </c>
      <c r="AN253" s="359">
        <v>0</v>
      </c>
      <c r="AO253" s="359">
        <f t="shared" ca="1" si="90"/>
        <v>0</v>
      </c>
      <c r="AP253" s="359">
        <f ca="1">IF(AL253&lt;=0,0,IF(AJ253&lt;60,0,IF(AJ253=60,IF('Scenario Inputs (SI)'!$D$5&lt;=60,-AL253*$AH$7,0),IF(AJ253&lt;'Scenario Inputs (SI)'!$D$5,0,IF(AJ253='Scenario Inputs (SI)'!$D$5,-$AH$7*'Scenario Calculations'!AL253,AP252*(1+AG253))))))</f>
        <v>0</v>
      </c>
      <c r="AQ253" s="359">
        <f t="shared" ca="1" si="92"/>
        <v>0</v>
      </c>
      <c r="AV253" s="372">
        <f ca="1">IFERROR(INDEX('Inflation Rates'!$A$16:$H$138,MATCH('IRA Roth'!$H253,'Inflation Rates'!$A$16:$A$138,0),6)/INDEX('Inflation Rates'!$A$16:$H$138,MATCH('IRA Roth'!$H253,'Inflation Rates'!$A$16:$A$138,0)-1,6)-1,AV252)</f>
        <v>2.0999999999999908E-2</v>
      </c>
      <c r="AW253" s="362">
        <f t="shared" ca="1" si="113"/>
        <v>2264</v>
      </c>
      <c r="AX253" s="362">
        <f t="shared" ca="1" si="113"/>
        <v>364</v>
      </c>
      <c r="AY253" s="362">
        <v>245</v>
      </c>
      <c r="AZ253" s="371">
        <f t="shared" ca="1" si="103"/>
        <v>0</v>
      </c>
      <c r="BA253" s="359">
        <f ca="1">IF(AX253&lt;'Scenario Inputs (SI)'!$D$5,$AV$2,0)</f>
        <v>0</v>
      </c>
      <c r="BB253" s="359">
        <f t="shared" ca="1" si="93"/>
        <v>0</v>
      </c>
      <c r="BC253" s="359">
        <f t="shared" ca="1" si="94"/>
        <v>0</v>
      </c>
      <c r="BD253" s="359">
        <f ca="1">IF(AZ253&lt;=0,0,IF(AX253&lt;60,0,IF(AX253=60,IF('Scenario Inputs (SI)'!$D$5&lt;=60,-AZ253*$AV$7,0),IF(AX253&lt;'Scenario Inputs (SI)'!$D$5,0,IF(AX253='Scenario Inputs (SI)'!$D$5,-$AV$7*'Scenario Calculations'!AZ253,BD252*(1+AU253))))))</f>
        <v>0</v>
      </c>
      <c r="BE253" s="359">
        <f t="shared" ca="1" si="95"/>
        <v>0</v>
      </c>
    </row>
    <row r="254" spans="7:57" x14ac:dyDescent="0.35">
      <c r="G254" s="372">
        <f ca="1">IFERROR(INDEX('Inflation Rates'!$A$16:$H$138,MATCH('Scenario Calculations'!$H254,'Inflation Rates'!$A$16:$A$138,0),6)/INDEX('Inflation Rates'!$A$16:$H$138,MATCH('Scenario Calculations'!$H254,'Inflation Rates'!$A$16:$A$138,0)-1,6)-1,G253)</f>
        <v>2.0999999999999908E-2</v>
      </c>
      <c r="H254" s="362">
        <f t="shared" ca="1" si="111"/>
        <v>2265</v>
      </c>
      <c r="I254" s="362">
        <f t="shared" ca="1" si="111"/>
        <v>365</v>
      </c>
      <c r="J254" s="362">
        <v>246</v>
      </c>
      <c r="K254" s="371" t="e">
        <f t="shared" ca="1" si="97"/>
        <v>#DIV/0!</v>
      </c>
      <c r="L254" s="359" t="e">
        <f ca="1">IF(I254&lt;'Scenario Inputs (SI)'!$D$5,$B$7*((1+$G254)^(J254-1))*$B$2,0)</f>
        <v>#DIV/0!</v>
      </c>
      <c r="M254" s="359" t="e">
        <f ca="1">IF(I254&lt;'Scenario Inputs (SI)'!$D$5,$B$3*$B$7*(1+$G254)^(J254-1),0)</f>
        <v>#DIV/0!</v>
      </c>
      <c r="N254" s="359" t="e">
        <f t="shared" ca="1" si="87"/>
        <v>#DIV/0!</v>
      </c>
      <c r="O254" s="359" t="e">
        <f ca="1">IF(K254&lt;=0,0,-ABS(IF('Scenario Inputs (SI)'!$D$5&gt;'Scenario Calculations'!I254,0,IF('Scenario Inputs (SI)'!$D$5='Scenario Calculations'!I254,'Scenario Calculations'!K254*'Scenario Calculations'!$B$8,'Scenario Calculations'!O253*(1+'Scenario Calculations'!F254)))))</f>
        <v>#DIV/0!</v>
      </c>
      <c r="P254" s="359">
        <f ca="1">IF('Scenario Inputs (SI)'!$D$7="No",0,-IF(I254&lt;'Scenario Inputs (SI)'!$D$5,0,IF('Scenario Inputs (SI)'!$D$6&gt;'Scenario Calculations'!I254,INDEX(Inputs!$D$2:$R$30,29,MATCH('Scenario Calculations'!I254,Inputs!$D$2:$R$2,0)),0))*12)</f>
        <v>0</v>
      </c>
      <c r="Q254" s="359" t="e">
        <f t="shared" ca="1" si="91"/>
        <v>#DIV/0!</v>
      </c>
      <c r="V254" s="362">
        <f t="shared" ca="1" si="105"/>
        <v>365</v>
      </c>
      <c r="W254" s="362">
        <v>246</v>
      </c>
      <c r="X254" s="371" t="e">
        <f t="shared" ca="1" si="99"/>
        <v>#DIV/0!</v>
      </c>
      <c r="Y254" s="359" t="e">
        <f ca="1">IF(V254&lt;'Scenario Inputs (SI)'!$D$5,$B$7*((1+$G254)^(W254-1))*$T$2,0)</f>
        <v>#DIV/0!</v>
      </c>
      <c r="Z254" s="359">
        <v>0</v>
      </c>
      <c r="AA254" s="359" t="e">
        <f t="shared" ca="1" si="88"/>
        <v>#DIV/0!</v>
      </c>
      <c r="AB254" s="359" t="e">
        <f ca="1">IF(X254&lt;=0,0,-ABS(IF('Scenario Inputs (SI)'!$D$5&gt;'Scenario Calculations'!V254,0,IF('Scenario Inputs (SI)'!$D$5='Scenario Calculations'!V254,'Scenario Calculations'!X254*'Scenario Calculations'!$B$8,'Scenario Calculations'!AB253*(1+'Scenario Calculations'!S254)))))</f>
        <v>#DIV/0!</v>
      </c>
      <c r="AC254" s="359" t="e">
        <f t="shared" ca="1" si="89"/>
        <v>#DIV/0!</v>
      </c>
      <c r="AH254" s="372">
        <f>IFERROR(INDEX('Inflation Rates'!$A$16:$H$138,MATCH('IRA Traditional'!$H255,'Inflation Rates'!$A$16:$A$138,0),6)/INDEX('Inflation Rates'!$A$16:$H$138,MATCH('IRA Traditional'!$H255,'Inflation Rates'!$A$16:$A$138,0)-1,6)-1,AH253)</f>
        <v>2.0999999999999908E-2</v>
      </c>
      <c r="AI254" s="362">
        <f t="shared" ca="1" si="112"/>
        <v>2265</v>
      </c>
      <c r="AJ254" s="362">
        <f t="shared" ca="1" si="112"/>
        <v>365</v>
      </c>
      <c r="AK254" s="362">
        <v>246</v>
      </c>
      <c r="AL254" s="371">
        <f t="shared" ca="1" si="101"/>
        <v>0</v>
      </c>
      <c r="AM254" s="359">
        <f ca="1">IF(AJ254&lt;'Scenario Inputs (SI)'!$D$5,$AH$2,0)</f>
        <v>0</v>
      </c>
      <c r="AN254" s="359">
        <v>0</v>
      </c>
      <c r="AO254" s="359">
        <f t="shared" ca="1" si="90"/>
        <v>0</v>
      </c>
      <c r="AP254" s="359">
        <f ca="1">IF(AL254&lt;=0,0,IF(AJ254&lt;60,0,IF(AJ254=60,IF('Scenario Inputs (SI)'!$D$5&lt;=60,-AL254*$AH$7,0),IF(AJ254&lt;'Scenario Inputs (SI)'!$D$5,0,IF(AJ254='Scenario Inputs (SI)'!$D$5,-$AH$7*'Scenario Calculations'!AL254,AP253*(1+AG254))))))</f>
        <v>0</v>
      </c>
      <c r="AQ254" s="359">
        <f t="shared" ca="1" si="92"/>
        <v>0</v>
      </c>
      <c r="AV254" s="372">
        <f ca="1">IFERROR(INDEX('Inflation Rates'!$A$16:$H$138,MATCH('IRA Roth'!$H254,'Inflation Rates'!$A$16:$A$138,0),6)/INDEX('Inflation Rates'!$A$16:$H$138,MATCH('IRA Roth'!$H254,'Inflation Rates'!$A$16:$A$138,0)-1,6)-1,AV253)</f>
        <v>2.0999999999999908E-2</v>
      </c>
      <c r="AW254" s="362">
        <f t="shared" ca="1" si="113"/>
        <v>2265</v>
      </c>
      <c r="AX254" s="362">
        <f t="shared" ca="1" si="113"/>
        <v>365</v>
      </c>
      <c r="AY254" s="362">
        <v>246</v>
      </c>
      <c r="AZ254" s="371">
        <f t="shared" ca="1" si="103"/>
        <v>0</v>
      </c>
      <c r="BA254" s="359">
        <f ca="1">IF(AX254&lt;'Scenario Inputs (SI)'!$D$5,$AV$2,0)</f>
        <v>0</v>
      </c>
      <c r="BB254" s="359">
        <f t="shared" ca="1" si="93"/>
        <v>0</v>
      </c>
      <c r="BC254" s="359">
        <f t="shared" ca="1" si="94"/>
        <v>0</v>
      </c>
      <c r="BD254" s="359">
        <f ca="1">IF(AZ254&lt;=0,0,IF(AX254&lt;60,0,IF(AX254=60,IF('Scenario Inputs (SI)'!$D$5&lt;=60,-AZ254*$AV$7,0),IF(AX254&lt;'Scenario Inputs (SI)'!$D$5,0,IF(AX254='Scenario Inputs (SI)'!$D$5,-$AV$7*'Scenario Calculations'!AZ254,BD253*(1+AU254))))))</f>
        <v>0</v>
      </c>
      <c r="BE254" s="359">
        <f t="shared" ca="1" si="95"/>
        <v>0</v>
      </c>
    </row>
    <row r="255" spans="7:57" x14ac:dyDescent="0.35">
      <c r="G255" s="372">
        <f ca="1">IFERROR(INDEX('Inflation Rates'!$A$16:$H$138,MATCH('Scenario Calculations'!$H255,'Inflation Rates'!$A$16:$A$138,0),6)/INDEX('Inflation Rates'!$A$16:$H$138,MATCH('Scenario Calculations'!$H255,'Inflation Rates'!$A$16:$A$138,0)-1,6)-1,G254)</f>
        <v>2.0999999999999908E-2</v>
      </c>
      <c r="H255" s="362">
        <f t="shared" ca="1" si="111"/>
        <v>2266</v>
      </c>
      <c r="I255" s="362">
        <f t="shared" ca="1" si="111"/>
        <v>366</v>
      </c>
      <c r="J255" s="362">
        <v>247</v>
      </c>
      <c r="K255" s="371" t="e">
        <f t="shared" ca="1" si="97"/>
        <v>#DIV/0!</v>
      </c>
      <c r="L255" s="359" t="e">
        <f ca="1">IF(I255&lt;'Scenario Inputs (SI)'!$D$5,$B$7*((1+$G255)^(J255-1))*$B$2,0)</f>
        <v>#DIV/0!</v>
      </c>
      <c r="M255" s="359" t="e">
        <f ca="1">IF(I255&lt;'Scenario Inputs (SI)'!$D$5,$B$3*$B$7*(1+$G255)^(J255-1),0)</f>
        <v>#DIV/0!</v>
      </c>
      <c r="N255" s="359" t="e">
        <f t="shared" ca="1" si="87"/>
        <v>#DIV/0!</v>
      </c>
      <c r="O255" s="359" t="e">
        <f ca="1">IF(K255&lt;=0,0,-ABS(IF('Scenario Inputs (SI)'!$D$5&gt;'Scenario Calculations'!I255,0,IF('Scenario Inputs (SI)'!$D$5='Scenario Calculations'!I255,'Scenario Calculations'!K255*'Scenario Calculations'!$B$8,'Scenario Calculations'!O254*(1+'Scenario Calculations'!F255)))))</f>
        <v>#DIV/0!</v>
      </c>
      <c r="P255" s="359">
        <f ca="1">IF('Scenario Inputs (SI)'!$D$7="No",0,-IF(I255&lt;'Scenario Inputs (SI)'!$D$5,0,IF('Scenario Inputs (SI)'!$D$6&gt;'Scenario Calculations'!I255,INDEX(Inputs!$D$2:$R$30,29,MATCH('Scenario Calculations'!I255,Inputs!$D$2:$R$2,0)),0))*12)</f>
        <v>0</v>
      </c>
      <c r="Q255" s="359" t="e">
        <f t="shared" ca="1" si="91"/>
        <v>#DIV/0!</v>
      </c>
      <c r="V255" s="362">
        <f t="shared" ca="1" si="105"/>
        <v>366</v>
      </c>
      <c r="W255" s="362">
        <v>247</v>
      </c>
      <c r="X255" s="371" t="e">
        <f t="shared" ca="1" si="99"/>
        <v>#DIV/0!</v>
      </c>
      <c r="Y255" s="359" t="e">
        <f ca="1">IF(V255&lt;'Scenario Inputs (SI)'!$D$5,$B$7*((1+$G255)^(W255-1))*$T$2,0)</f>
        <v>#DIV/0!</v>
      </c>
      <c r="Z255" s="359">
        <v>0</v>
      </c>
      <c r="AA255" s="359" t="e">
        <f t="shared" ca="1" si="88"/>
        <v>#DIV/0!</v>
      </c>
      <c r="AB255" s="359" t="e">
        <f ca="1">IF(X255&lt;=0,0,-ABS(IF('Scenario Inputs (SI)'!$D$5&gt;'Scenario Calculations'!V255,0,IF('Scenario Inputs (SI)'!$D$5='Scenario Calculations'!V255,'Scenario Calculations'!X255*'Scenario Calculations'!$B$8,'Scenario Calculations'!AB254*(1+'Scenario Calculations'!S255)))))</f>
        <v>#DIV/0!</v>
      </c>
      <c r="AC255" s="359" t="e">
        <f t="shared" ca="1" si="89"/>
        <v>#DIV/0!</v>
      </c>
      <c r="AH255" s="372">
        <f>IFERROR(INDEX('Inflation Rates'!$A$16:$H$138,MATCH('IRA Traditional'!$H256,'Inflation Rates'!$A$16:$A$138,0),6)/INDEX('Inflation Rates'!$A$16:$H$138,MATCH('IRA Traditional'!$H256,'Inflation Rates'!$A$16:$A$138,0)-1,6)-1,AH254)</f>
        <v>2.0999999999999908E-2</v>
      </c>
      <c r="AI255" s="362">
        <f t="shared" ca="1" si="112"/>
        <v>2266</v>
      </c>
      <c r="AJ255" s="362">
        <f t="shared" ca="1" si="112"/>
        <v>366</v>
      </c>
      <c r="AK255" s="362">
        <v>247</v>
      </c>
      <c r="AL255" s="371">
        <f t="shared" ca="1" si="101"/>
        <v>0</v>
      </c>
      <c r="AM255" s="359">
        <f ca="1">IF(AJ255&lt;'Scenario Inputs (SI)'!$D$5,$AH$2,0)</f>
        <v>0</v>
      </c>
      <c r="AN255" s="359">
        <v>0</v>
      </c>
      <c r="AO255" s="359">
        <f t="shared" ca="1" si="90"/>
        <v>0</v>
      </c>
      <c r="AP255" s="359">
        <f ca="1">IF(AL255&lt;=0,0,IF(AJ255&lt;60,0,IF(AJ255=60,IF('Scenario Inputs (SI)'!$D$5&lt;=60,-AL255*$AH$7,0),IF(AJ255&lt;'Scenario Inputs (SI)'!$D$5,0,IF(AJ255='Scenario Inputs (SI)'!$D$5,-$AH$7*'Scenario Calculations'!AL255,AP254*(1+AG255))))))</f>
        <v>0</v>
      </c>
      <c r="AQ255" s="359">
        <f t="shared" ca="1" si="92"/>
        <v>0</v>
      </c>
      <c r="AV255" s="372">
        <f ca="1">IFERROR(INDEX('Inflation Rates'!$A$16:$H$138,MATCH('IRA Roth'!$H255,'Inflation Rates'!$A$16:$A$138,0),6)/INDEX('Inflation Rates'!$A$16:$H$138,MATCH('IRA Roth'!$H255,'Inflation Rates'!$A$16:$A$138,0)-1,6)-1,AV254)</f>
        <v>2.0999999999999908E-2</v>
      </c>
      <c r="AW255" s="362">
        <f t="shared" ca="1" si="113"/>
        <v>2266</v>
      </c>
      <c r="AX255" s="362">
        <f t="shared" ca="1" si="113"/>
        <v>366</v>
      </c>
      <c r="AY255" s="362">
        <v>247</v>
      </c>
      <c r="AZ255" s="371">
        <f t="shared" ca="1" si="103"/>
        <v>0</v>
      </c>
      <c r="BA255" s="359">
        <f ca="1">IF(AX255&lt;'Scenario Inputs (SI)'!$D$5,$AV$2,0)</f>
        <v>0</v>
      </c>
      <c r="BB255" s="359">
        <f t="shared" ca="1" si="93"/>
        <v>0</v>
      </c>
      <c r="BC255" s="359">
        <f t="shared" ca="1" si="94"/>
        <v>0</v>
      </c>
      <c r="BD255" s="359">
        <f ca="1">IF(AZ255&lt;=0,0,IF(AX255&lt;60,0,IF(AX255=60,IF('Scenario Inputs (SI)'!$D$5&lt;=60,-AZ255*$AV$7,0),IF(AX255&lt;'Scenario Inputs (SI)'!$D$5,0,IF(AX255='Scenario Inputs (SI)'!$D$5,-$AV$7*'Scenario Calculations'!AZ255,BD254*(1+AU255))))))</f>
        <v>0</v>
      </c>
      <c r="BE255" s="359">
        <f t="shared" ca="1" si="95"/>
        <v>0</v>
      </c>
    </row>
    <row r="256" spans="7:57" x14ac:dyDescent="0.35">
      <c r="G256" s="372">
        <f ca="1">IFERROR(INDEX('Inflation Rates'!$A$16:$H$138,MATCH('Scenario Calculations'!$H256,'Inflation Rates'!$A$16:$A$138,0),6)/INDEX('Inflation Rates'!$A$16:$H$138,MATCH('Scenario Calculations'!$H256,'Inflation Rates'!$A$16:$A$138,0)-1,6)-1,G255)</f>
        <v>2.0999999999999908E-2</v>
      </c>
      <c r="H256" s="362">
        <f t="shared" ca="1" si="111"/>
        <v>2267</v>
      </c>
      <c r="I256" s="362">
        <f t="shared" ca="1" si="111"/>
        <v>367</v>
      </c>
      <c r="J256" s="362">
        <v>248</v>
      </c>
      <c r="K256" s="371" t="e">
        <f t="shared" ca="1" si="97"/>
        <v>#DIV/0!</v>
      </c>
      <c r="L256" s="359" t="e">
        <f ca="1">IF(I256&lt;'Scenario Inputs (SI)'!$D$5,$B$7*((1+$G256)^(J256-1))*$B$2,0)</f>
        <v>#DIV/0!</v>
      </c>
      <c r="M256" s="359" t="e">
        <f ca="1">IF(I256&lt;'Scenario Inputs (SI)'!$D$5,$B$3*$B$7*(1+$G256)^(J256-1),0)</f>
        <v>#DIV/0!</v>
      </c>
      <c r="N256" s="359" t="e">
        <f t="shared" ca="1" si="87"/>
        <v>#DIV/0!</v>
      </c>
      <c r="O256" s="359" t="e">
        <f ca="1">IF(K256&lt;=0,0,-ABS(IF('Scenario Inputs (SI)'!$D$5&gt;'Scenario Calculations'!I256,0,IF('Scenario Inputs (SI)'!$D$5='Scenario Calculations'!I256,'Scenario Calculations'!K256*'Scenario Calculations'!$B$8,'Scenario Calculations'!O255*(1+'Scenario Calculations'!F256)))))</f>
        <v>#DIV/0!</v>
      </c>
      <c r="P256" s="359">
        <f ca="1">IF('Scenario Inputs (SI)'!$D$7="No",0,-IF(I256&lt;'Scenario Inputs (SI)'!$D$5,0,IF('Scenario Inputs (SI)'!$D$6&gt;'Scenario Calculations'!I256,INDEX(Inputs!$D$2:$R$30,29,MATCH('Scenario Calculations'!I256,Inputs!$D$2:$R$2,0)),0))*12)</f>
        <v>0</v>
      </c>
      <c r="Q256" s="359" t="e">
        <f t="shared" ca="1" si="91"/>
        <v>#DIV/0!</v>
      </c>
      <c r="V256" s="362">
        <f t="shared" ca="1" si="105"/>
        <v>367</v>
      </c>
      <c r="W256" s="362">
        <v>248</v>
      </c>
      <c r="X256" s="371" t="e">
        <f t="shared" ca="1" si="99"/>
        <v>#DIV/0!</v>
      </c>
      <c r="Y256" s="359" t="e">
        <f ca="1">IF(V256&lt;'Scenario Inputs (SI)'!$D$5,$B$7*((1+$G256)^(W256-1))*$T$2,0)</f>
        <v>#DIV/0!</v>
      </c>
      <c r="Z256" s="359">
        <v>0</v>
      </c>
      <c r="AA256" s="359" t="e">
        <f t="shared" ca="1" si="88"/>
        <v>#DIV/0!</v>
      </c>
      <c r="AB256" s="359" t="e">
        <f ca="1">IF(X256&lt;=0,0,-ABS(IF('Scenario Inputs (SI)'!$D$5&gt;'Scenario Calculations'!V256,0,IF('Scenario Inputs (SI)'!$D$5='Scenario Calculations'!V256,'Scenario Calculations'!X256*'Scenario Calculations'!$B$8,'Scenario Calculations'!AB255*(1+'Scenario Calculations'!S256)))))</f>
        <v>#DIV/0!</v>
      </c>
      <c r="AC256" s="359" t="e">
        <f t="shared" ca="1" si="89"/>
        <v>#DIV/0!</v>
      </c>
      <c r="AH256" s="372">
        <f>IFERROR(INDEX('Inflation Rates'!$A$16:$H$138,MATCH('IRA Traditional'!$H257,'Inflation Rates'!$A$16:$A$138,0),6)/INDEX('Inflation Rates'!$A$16:$H$138,MATCH('IRA Traditional'!$H257,'Inflation Rates'!$A$16:$A$138,0)-1,6)-1,AH255)</f>
        <v>2.0999999999999908E-2</v>
      </c>
      <c r="AI256" s="362">
        <f t="shared" ca="1" si="112"/>
        <v>2267</v>
      </c>
      <c r="AJ256" s="362">
        <f t="shared" ca="1" si="112"/>
        <v>367</v>
      </c>
      <c r="AK256" s="362">
        <v>248</v>
      </c>
      <c r="AL256" s="371">
        <f t="shared" ca="1" si="101"/>
        <v>0</v>
      </c>
      <c r="AM256" s="359">
        <f ca="1">IF(AJ256&lt;'Scenario Inputs (SI)'!$D$5,$AH$2,0)</f>
        <v>0</v>
      </c>
      <c r="AN256" s="359">
        <v>0</v>
      </c>
      <c r="AO256" s="359">
        <f t="shared" ca="1" si="90"/>
        <v>0</v>
      </c>
      <c r="AP256" s="359">
        <f ca="1">IF(AL256&lt;=0,0,IF(AJ256&lt;60,0,IF(AJ256=60,IF('Scenario Inputs (SI)'!$D$5&lt;=60,-AL256*$AH$7,0),IF(AJ256&lt;'Scenario Inputs (SI)'!$D$5,0,IF(AJ256='Scenario Inputs (SI)'!$D$5,-$AH$7*'Scenario Calculations'!AL256,AP255*(1+AG256))))))</f>
        <v>0</v>
      </c>
      <c r="AQ256" s="359">
        <f t="shared" ca="1" si="92"/>
        <v>0</v>
      </c>
      <c r="AV256" s="372">
        <f ca="1">IFERROR(INDEX('Inflation Rates'!$A$16:$H$138,MATCH('IRA Roth'!$H256,'Inflation Rates'!$A$16:$A$138,0),6)/INDEX('Inflation Rates'!$A$16:$H$138,MATCH('IRA Roth'!$H256,'Inflation Rates'!$A$16:$A$138,0)-1,6)-1,AV255)</f>
        <v>2.0999999999999908E-2</v>
      </c>
      <c r="AW256" s="362">
        <f t="shared" ca="1" si="113"/>
        <v>2267</v>
      </c>
      <c r="AX256" s="362">
        <f t="shared" ca="1" si="113"/>
        <v>367</v>
      </c>
      <c r="AY256" s="362">
        <v>248</v>
      </c>
      <c r="AZ256" s="371">
        <f t="shared" ca="1" si="103"/>
        <v>0</v>
      </c>
      <c r="BA256" s="359">
        <f ca="1">IF(AX256&lt;'Scenario Inputs (SI)'!$D$5,$AV$2,0)</f>
        <v>0</v>
      </c>
      <c r="BB256" s="359">
        <f t="shared" ca="1" si="93"/>
        <v>0</v>
      </c>
      <c r="BC256" s="359">
        <f t="shared" ca="1" si="94"/>
        <v>0</v>
      </c>
      <c r="BD256" s="359">
        <f ca="1">IF(AZ256&lt;=0,0,IF(AX256&lt;60,0,IF(AX256=60,IF('Scenario Inputs (SI)'!$D$5&lt;=60,-AZ256*$AV$7,0),IF(AX256&lt;'Scenario Inputs (SI)'!$D$5,0,IF(AX256='Scenario Inputs (SI)'!$D$5,-$AV$7*'Scenario Calculations'!AZ256,BD255*(1+AU256))))))</f>
        <v>0</v>
      </c>
      <c r="BE256" s="359">
        <f t="shared" ca="1" si="95"/>
        <v>0</v>
      </c>
    </row>
    <row r="257" spans="7:57" x14ac:dyDescent="0.35">
      <c r="G257" s="372">
        <f ca="1">IFERROR(INDEX('Inflation Rates'!$A$16:$H$138,MATCH('Scenario Calculations'!$H257,'Inflation Rates'!$A$16:$A$138,0),6)/INDEX('Inflation Rates'!$A$16:$H$138,MATCH('Scenario Calculations'!$H257,'Inflation Rates'!$A$16:$A$138,0)-1,6)-1,G256)</f>
        <v>2.0999999999999908E-2</v>
      </c>
      <c r="H257" s="362">
        <f t="shared" ca="1" si="111"/>
        <v>2268</v>
      </c>
      <c r="I257" s="362">
        <f t="shared" ca="1" si="111"/>
        <v>368</v>
      </c>
      <c r="J257" s="362">
        <v>249</v>
      </c>
      <c r="K257" s="371" t="e">
        <f t="shared" ca="1" si="97"/>
        <v>#DIV/0!</v>
      </c>
      <c r="L257" s="359" t="e">
        <f ca="1">IF(I257&lt;'Scenario Inputs (SI)'!$D$5,$B$7*((1+$G257)^(J257-1))*$B$2,0)</f>
        <v>#DIV/0!</v>
      </c>
      <c r="M257" s="359" t="e">
        <f ca="1">IF(I257&lt;'Scenario Inputs (SI)'!$D$5,$B$3*$B$7*(1+$G257)^(J257-1),0)</f>
        <v>#DIV/0!</v>
      </c>
      <c r="N257" s="359" t="e">
        <f t="shared" ca="1" si="87"/>
        <v>#DIV/0!</v>
      </c>
      <c r="O257" s="359" t="e">
        <f ca="1">IF(K257&lt;=0,0,-ABS(IF('Scenario Inputs (SI)'!$D$5&gt;'Scenario Calculations'!I257,0,IF('Scenario Inputs (SI)'!$D$5='Scenario Calculations'!I257,'Scenario Calculations'!K257*'Scenario Calculations'!$B$8,'Scenario Calculations'!O256*(1+'Scenario Calculations'!F257)))))</f>
        <v>#DIV/0!</v>
      </c>
      <c r="P257" s="359">
        <f ca="1">IF('Scenario Inputs (SI)'!$D$7="No",0,-IF(I257&lt;'Scenario Inputs (SI)'!$D$5,0,IF('Scenario Inputs (SI)'!$D$6&gt;'Scenario Calculations'!I257,INDEX(Inputs!$D$2:$R$30,29,MATCH('Scenario Calculations'!I257,Inputs!$D$2:$R$2,0)),0))*12)</f>
        <v>0</v>
      </c>
      <c r="Q257" s="359" t="e">
        <f t="shared" ca="1" si="91"/>
        <v>#DIV/0!</v>
      </c>
      <c r="V257" s="362">
        <f t="shared" ca="1" si="105"/>
        <v>368</v>
      </c>
      <c r="W257" s="362">
        <v>249</v>
      </c>
      <c r="X257" s="371" t="e">
        <f t="shared" ca="1" si="99"/>
        <v>#DIV/0!</v>
      </c>
      <c r="Y257" s="359" t="e">
        <f ca="1">IF(V257&lt;'Scenario Inputs (SI)'!$D$5,$B$7*((1+$G257)^(W257-1))*$T$2,0)</f>
        <v>#DIV/0!</v>
      </c>
      <c r="Z257" s="359">
        <v>0</v>
      </c>
      <c r="AA257" s="359" t="e">
        <f t="shared" ca="1" si="88"/>
        <v>#DIV/0!</v>
      </c>
      <c r="AB257" s="359" t="e">
        <f ca="1">IF(X257&lt;=0,0,-ABS(IF('Scenario Inputs (SI)'!$D$5&gt;'Scenario Calculations'!V257,0,IF('Scenario Inputs (SI)'!$D$5='Scenario Calculations'!V257,'Scenario Calculations'!X257*'Scenario Calculations'!$B$8,'Scenario Calculations'!AB256*(1+'Scenario Calculations'!S257)))))</f>
        <v>#DIV/0!</v>
      </c>
      <c r="AC257" s="359" t="e">
        <f t="shared" ca="1" si="89"/>
        <v>#DIV/0!</v>
      </c>
      <c r="AH257" s="372">
        <f>IFERROR(INDEX('Inflation Rates'!$A$16:$H$138,MATCH('IRA Traditional'!$H258,'Inflation Rates'!$A$16:$A$138,0),6)/INDEX('Inflation Rates'!$A$16:$H$138,MATCH('IRA Traditional'!$H258,'Inflation Rates'!$A$16:$A$138,0)-1,6)-1,AH256)</f>
        <v>2.0999999999999908E-2</v>
      </c>
      <c r="AI257" s="362">
        <f t="shared" ca="1" si="112"/>
        <v>2268</v>
      </c>
      <c r="AJ257" s="362">
        <f t="shared" ca="1" si="112"/>
        <v>368</v>
      </c>
      <c r="AK257" s="362">
        <v>249</v>
      </c>
      <c r="AL257" s="371">
        <f t="shared" ca="1" si="101"/>
        <v>0</v>
      </c>
      <c r="AM257" s="359">
        <f ca="1">IF(AJ257&lt;'Scenario Inputs (SI)'!$D$5,$AH$2,0)</f>
        <v>0</v>
      </c>
      <c r="AN257" s="359">
        <v>0</v>
      </c>
      <c r="AO257" s="359">
        <f t="shared" ca="1" si="90"/>
        <v>0</v>
      </c>
      <c r="AP257" s="359">
        <f ca="1">IF(AL257&lt;=0,0,IF(AJ257&lt;60,0,IF(AJ257=60,IF('Scenario Inputs (SI)'!$D$5&lt;=60,-AL257*$AH$7,0),IF(AJ257&lt;'Scenario Inputs (SI)'!$D$5,0,IF(AJ257='Scenario Inputs (SI)'!$D$5,-$AH$7*'Scenario Calculations'!AL257,AP256*(1+AG257))))))</f>
        <v>0</v>
      </c>
      <c r="AQ257" s="359">
        <f t="shared" ca="1" si="92"/>
        <v>0</v>
      </c>
      <c r="AV257" s="372">
        <f ca="1">IFERROR(INDEX('Inflation Rates'!$A$16:$H$138,MATCH('IRA Roth'!$H257,'Inflation Rates'!$A$16:$A$138,0),6)/INDEX('Inflation Rates'!$A$16:$H$138,MATCH('IRA Roth'!$H257,'Inflation Rates'!$A$16:$A$138,0)-1,6)-1,AV256)</f>
        <v>2.0999999999999908E-2</v>
      </c>
      <c r="AW257" s="362">
        <f t="shared" ca="1" si="113"/>
        <v>2268</v>
      </c>
      <c r="AX257" s="362">
        <f t="shared" ca="1" si="113"/>
        <v>368</v>
      </c>
      <c r="AY257" s="362">
        <v>249</v>
      </c>
      <c r="AZ257" s="371">
        <f t="shared" ca="1" si="103"/>
        <v>0</v>
      </c>
      <c r="BA257" s="359">
        <f ca="1">IF(AX257&lt;'Scenario Inputs (SI)'!$D$5,$AV$2,0)</f>
        <v>0</v>
      </c>
      <c r="BB257" s="359">
        <f t="shared" ca="1" si="93"/>
        <v>0</v>
      </c>
      <c r="BC257" s="359">
        <f t="shared" ca="1" si="94"/>
        <v>0</v>
      </c>
      <c r="BD257" s="359">
        <f ca="1">IF(AZ257&lt;=0,0,IF(AX257&lt;60,0,IF(AX257=60,IF('Scenario Inputs (SI)'!$D$5&lt;=60,-AZ257*$AV$7,0),IF(AX257&lt;'Scenario Inputs (SI)'!$D$5,0,IF(AX257='Scenario Inputs (SI)'!$D$5,-$AV$7*'Scenario Calculations'!AZ257,BD256*(1+AU257))))))</f>
        <v>0</v>
      </c>
      <c r="BE257" s="359">
        <f t="shared" ca="1" si="95"/>
        <v>0</v>
      </c>
    </row>
    <row r="258" spans="7:57" x14ac:dyDescent="0.35">
      <c r="G258" s="372">
        <f ca="1">IFERROR(INDEX('Inflation Rates'!$A$16:$H$138,MATCH('Scenario Calculations'!$H258,'Inflation Rates'!$A$16:$A$138,0),6)/INDEX('Inflation Rates'!$A$16:$H$138,MATCH('Scenario Calculations'!$H258,'Inflation Rates'!$A$16:$A$138,0)-1,6)-1,G257)</f>
        <v>2.0999999999999908E-2</v>
      </c>
      <c r="H258" s="362">
        <f t="shared" ca="1" si="111"/>
        <v>2269</v>
      </c>
      <c r="I258" s="362">
        <f t="shared" ca="1" si="111"/>
        <v>369</v>
      </c>
      <c r="J258" s="362">
        <v>250</v>
      </c>
      <c r="K258" s="371" t="e">
        <f t="shared" ca="1" si="97"/>
        <v>#DIV/0!</v>
      </c>
      <c r="L258" s="359" t="e">
        <f ca="1">IF(I258&lt;'Scenario Inputs (SI)'!$D$5,$B$7*((1+$G258)^(J258-1))*$B$2,0)</f>
        <v>#DIV/0!</v>
      </c>
      <c r="M258" s="359" t="e">
        <f ca="1">IF(I258&lt;'Scenario Inputs (SI)'!$D$5,$B$3*$B$7*(1+$G258)^(J258-1),0)</f>
        <v>#DIV/0!</v>
      </c>
      <c r="N258" s="359" t="e">
        <f t="shared" ca="1" si="87"/>
        <v>#DIV/0!</v>
      </c>
      <c r="O258" s="359" t="e">
        <f ca="1">IF(K258&lt;=0,0,-ABS(IF('Scenario Inputs (SI)'!$D$5&gt;'Scenario Calculations'!I258,0,IF('Scenario Inputs (SI)'!$D$5='Scenario Calculations'!I258,'Scenario Calculations'!K258*'Scenario Calculations'!$B$8,'Scenario Calculations'!O257*(1+'Scenario Calculations'!F258)))))</f>
        <v>#DIV/0!</v>
      </c>
      <c r="P258" s="359">
        <f ca="1">IF('Scenario Inputs (SI)'!$D$7="No",0,-IF(I258&lt;'Scenario Inputs (SI)'!$D$5,0,IF('Scenario Inputs (SI)'!$D$6&gt;'Scenario Calculations'!I258,INDEX(Inputs!$D$2:$R$30,29,MATCH('Scenario Calculations'!I258,Inputs!$D$2:$R$2,0)),0))*12)</f>
        <v>0</v>
      </c>
      <c r="Q258" s="359" t="e">
        <f t="shared" ca="1" si="91"/>
        <v>#DIV/0!</v>
      </c>
      <c r="V258" s="362">
        <f t="shared" ca="1" si="105"/>
        <v>369</v>
      </c>
      <c r="W258" s="362">
        <v>250</v>
      </c>
      <c r="X258" s="371" t="e">
        <f t="shared" ca="1" si="99"/>
        <v>#DIV/0!</v>
      </c>
      <c r="Y258" s="359" t="e">
        <f ca="1">IF(V258&lt;'Scenario Inputs (SI)'!$D$5,$B$7*((1+$G258)^(W258-1))*$T$2,0)</f>
        <v>#DIV/0!</v>
      </c>
      <c r="Z258" s="359">
        <v>0</v>
      </c>
      <c r="AA258" s="359" t="e">
        <f t="shared" ca="1" si="88"/>
        <v>#DIV/0!</v>
      </c>
      <c r="AB258" s="359" t="e">
        <f ca="1">IF(X258&lt;=0,0,-ABS(IF('Scenario Inputs (SI)'!$D$5&gt;'Scenario Calculations'!V258,0,IF('Scenario Inputs (SI)'!$D$5='Scenario Calculations'!V258,'Scenario Calculations'!X258*'Scenario Calculations'!$B$8,'Scenario Calculations'!AB257*(1+'Scenario Calculations'!S258)))))</f>
        <v>#DIV/0!</v>
      </c>
      <c r="AC258" s="359" t="e">
        <f t="shared" ca="1" si="89"/>
        <v>#DIV/0!</v>
      </c>
      <c r="AH258" s="372">
        <f>IFERROR(INDEX('Inflation Rates'!$A$16:$H$138,MATCH('IRA Traditional'!$H259,'Inflation Rates'!$A$16:$A$138,0),6)/INDEX('Inflation Rates'!$A$16:$H$138,MATCH('IRA Traditional'!$H259,'Inflation Rates'!$A$16:$A$138,0)-1,6)-1,AH257)</f>
        <v>2.0999999999999908E-2</v>
      </c>
      <c r="AI258" s="362">
        <f t="shared" ca="1" si="112"/>
        <v>2269</v>
      </c>
      <c r="AJ258" s="362">
        <f t="shared" ca="1" si="112"/>
        <v>369</v>
      </c>
      <c r="AK258" s="362">
        <v>250</v>
      </c>
      <c r="AL258" s="371">
        <f t="shared" ca="1" si="101"/>
        <v>0</v>
      </c>
      <c r="AM258" s="359">
        <f ca="1">IF(AJ258&lt;'Scenario Inputs (SI)'!$D$5,$AH$2,0)</f>
        <v>0</v>
      </c>
      <c r="AN258" s="359">
        <v>0</v>
      </c>
      <c r="AO258" s="359">
        <f t="shared" ca="1" si="90"/>
        <v>0</v>
      </c>
      <c r="AP258" s="359">
        <f ca="1">IF(AL258&lt;=0,0,IF(AJ258&lt;60,0,IF(AJ258=60,IF('Scenario Inputs (SI)'!$D$5&lt;=60,-AL258*$AH$7,0),IF(AJ258&lt;'Scenario Inputs (SI)'!$D$5,0,IF(AJ258='Scenario Inputs (SI)'!$D$5,-$AH$7*'Scenario Calculations'!AL258,AP257*(1+AG258))))))</f>
        <v>0</v>
      </c>
      <c r="AQ258" s="359">
        <f t="shared" ca="1" si="92"/>
        <v>0</v>
      </c>
      <c r="AV258" s="372">
        <f ca="1">IFERROR(INDEX('Inflation Rates'!$A$16:$H$138,MATCH('IRA Roth'!$H258,'Inflation Rates'!$A$16:$A$138,0),6)/INDEX('Inflation Rates'!$A$16:$H$138,MATCH('IRA Roth'!$H258,'Inflation Rates'!$A$16:$A$138,0)-1,6)-1,AV257)</f>
        <v>2.0999999999999908E-2</v>
      </c>
      <c r="AW258" s="362">
        <f t="shared" ca="1" si="113"/>
        <v>2269</v>
      </c>
      <c r="AX258" s="362">
        <f t="shared" ca="1" si="113"/>
        <v>369</v>
      </c>
      <c r="AY258" s="362">
        <v>250</v>
      </c>
      <c r="AZ258" s="371">
        <f t="shared" ca="1" si="103"/>
        <v>0</v>
      </c>
      <c r="BA258" s="359">
        <f ca="1">IF(AX258&lt;'Scenario Inputs (SI)'!$D$5,$AV$2,0)</f>
        <v>0</v>
      </c>
      <c r="BB258" s="359">
        <f t="shared" ca="1" si="93"/>
        <v>0</v>
      </c>
      <c r="BC258" s="359">
        <f t="shared" ca="1" si="94"/>
        <v>0</v>
      </c>
      <c r="BD258" s="359">
        <f ca="1">IF(AZ258&lt;=0,0,IF(AX258&lt;60,0,IF(AX258=60,IF('Scenario Inputs (SI)'!$D$5&lt;=60,-AZ258*$AV$7,0),IF(AX258&lt;'Scenario Inputs (SI)'!$D$5,0,IF(AX258='Scenario Inputs (SI)'!$D$5,-$AV$7*'Scenario Calculations'!AZ258,BD257*(1+AU258))))))</f>
        <v>0</v>
      </c>
      <c r="BE258" s="359">
        <f t="shared" ca="1" si="95"/>
        <v>0</v>
      </c>
    </row>
    <row r="259" spans="7:57" x14ac:dyDescent="0.35">
      <c r="G259" s="372">
        <f ca="1">IFERROR(INDEX('Inflation Rates'!$A$16:$H$138,MATCH('Scenario Calculations'!$H259,'Inflation Rates'!$A$16:$A$138,0),6)/INDEX('Inflation Rates'!$A$16:$H$138,MATCH('Scenario Calculations'!$H259,'Inflation Rates'!$A$16:$A$138,0)-1,6)-1,G258)</f>
        <v>2.0999999999999908E-2</v>
      </c>
      <c r="H259" s="362">
        <f t="shared" ca="1" si="111"/>
        <v>2270</v>
      </c>
      <c r="I259" s="362">
        <f t="shared" ca="1" si="111"/>
        <v>370</v>
      </c>
      <c r="J259" s="362">
        <v>251</v>
      </c>
      <c r="K259" s="371" t="e">
        <f t="shared" ca="1" si="97"/>
        <v>#DIV/0!</v>
      </c>
      <c r="L259" s="359" t="e">
        <f ca="1">IF(I259&lt;'Scenario Inputs (SI)'!$D$5,$B$7*((1+$G259)^(J259-1))*$B$2,0)</f>
        <v>#DIV/0!</v>
      </c>
      <c r="M259" s="359" t="e">
        <f ca="1">IF(I259&lt;'Scenario Inputs (SI)'!$D$5,$B$3*$B$7*(1+$G259)^(J259-1),0)</f>
        <v>#DIV/0!</v>
      </c>
      <c r="N259" s="359" t="e">
        <f t="shared" ca="1" si="87"/>
        <v>#DIV/0!</v>
      </c>
      <c r="O259" s="359" t="e">
        <f ca="1">IF(K259&lt;=0,0,-ABS(IF('Scenario Inputs (SI)'!$D$5&gt;'Scenario Calculations'!I259,0,IF('Scenario Inputs (SI)'!$D$5='Scenario Calculations'!I259,'Scenario Calculations'!K259*'Scenario Calculations'!$B$8,'Scenario Calculations'!O258*(1+'Scenario Calculations'!F259)))))</f>
        <v>#DIV/0!</v>
      </c>
      <c r="P259" s="359">
        <f ca="1">IF('Scenario Inputs (SI)'!$D$7="No",0,-IF(I259&lt;'Scenario Inputs (SI)'!$D$5,0,IF('Scenario Inputs (SI)'!$D$6&gt;'Scenario Calculations'!I259,INDEX(Inputs!$D$2:$R$30,29,MATCH('Scenario Calculations'!I259,Inputs!$D$2:$R$2,0)),0))*12)</f>
        <v>0</v>
      </c>
      <c r="Q259" s="359" t="e">
        <f t="shared" ca="1" si="91"/>
        <v>#DIV/0!</v>
      </c>
      <c r="V259" s="362">
        <f t="shared" ca="1" si="105"/>
        <v>370</v>
      </c>
      <c r="W259" s="362">
        <v>251</v>
      </c>
      <c r="X259" s="371" t="e">
        <f t="shared" ca="1" si="99"/>
        <v>#DIV/0!</v>
      </c>
      <c r="Y259" s="359" t="e">
        <f ca="1">IF(V259&lt;'Scenario Inputs (SI)'!$D$5,$B$7*((1+$G259)^(W259-1))*$T$2,0)</f>
        <v>#DIV/0!</v>
      </c>
      <c r="Z259" s="359">
        <v>0</v>
      </c>
      <c r="AA259" s="359" t="e">
        <f t="shared" ca="1" si="88"/>
        <v>#DIV/0!</v>
      </c>
      <c r="AB259" s="359" t="e">
        <f ca="1">IF(X259&lt;=0,0,-ABS(IF('Scenario Inputs (SI)'!$D$5&gt;'Scenario Calculations'!V259,0,IF('Scenario Inputs (SI)'!$D$5='Scenario Calculations'!V259,'Scenario Calculations'!X259*'Scenario Calculations'!$B$8,'Scenario Calculations'!AB258*(1+'Scenario Calculations'!S259)))))</f>
        <v>#DIV/0!</v>
      </c>
      <c r="AC259" s="359" t="e">
        <f t="shared" ca="1" si="89"/>
        <v>#DIV/0!</v>
      </c>
      <c r="AH259" s="372">
        <f>IFERROR(INDEX('Inflation Rates'!$A$16:$H$138,MATCH('IRA Traditional'!$H260,'Inflation Rates'!$A$16:$A$138,0),6)/INDEX('Inflation Rates'!$A$16:$H$138,MATCH('IRA Traditional'!$H260,'Inflation Rates'!$A$16:$A$138,0)-1,6)-1,AH258)</f>
        <v>2.0999999999999908E-2</v>
      </c>
      <c r="AI259" s="362">
        <f t="shared" ca="1" si="112"/>
        <v>2270</v>
      </c>
      <c r="AJ259" s="362">
        <f t="shared" ca="1" si="112"/>
        <v>370</v>
      </c>
      <c r="AK259" s="362">
        <v>251</v>
      </c>
      <c r="AL259" s="371">
        <f t="shared" ca="1" si="101"/>
        <v>0</v>
      </c>
      <c r="AM259" s="359">
        <f ca="1">IF(AJ259&lt;'Scenario Inputs (SI)'!$D$5,$AH$2,0)</f>
        <v>0</v>
      </c>
      <c r="AN259" s="359">
        <v>0</v>
      </c>
      <c r="AO259" s="359">
        <f t="shared" ca="1" si="90"/>
        <v>0</v>
      </c>
      <c r="AP259" s="359">
        <f ca="1">IF(AL259&lt;=0,0,IF(AJ259&lt;60,0,IF(AJ259=60,IF('Scenario Inputs (SI)'!$D$5&lt;=60,-AL259*$AH$7,0),IF(AJ259&lt;'Scenario Inputs (SI)'!$D$5,0,IF(AJ259='Scenario Inputs (SI)'!$D$5,-$AH$7*'Scenario Calculations'!AL259,AP258*(1+AG259))))))</f>
        <v>0</v>
      </c>
      <c r="AQ259" s="359">
        <f t="shared" ca="1" si="92"/>
        <v>0</v>
      </c>
      <c r="AV259" s="372">
        <f ca="1">IFERROR(INDEX('Inflation Rates'!$A$16:$H$138,MATCH('IRA Roth'!$H259,'Inflation Rates'!$A$16:$A$138,0),6)/INDEX('Inflation Rates'!$A$16:$H$138,MATCH('IRA Roth'!$H259,'Inflation Rates'!$A$16:$A$138,0)-1,6)-1,AV258)</f>
        <v>2.0999999999999908E-2</v>
      </c>
      <c r="AW259" s="362">
        <f t="shared" ca="1" si="113"/>
        <v>2270</v>
      </c>
      <c r="AX259" s="362">
        <f t="shared" ca="1" si="113"/>
        <v>370</v>
      </c>
      <c r="AY259" s="362">
        <v>251</v>
      </c>
      <c r="AZ259" s="371">
        <f t="shared" ca="1" si="103"/>
        <v>0</v>
      </c>
      <c r="BA259" s="359">
        <f ca="1">IF(AX259&lt;'Scenario Inputs (SI)'!$D$5,$AV$2,0)</f>
        <v>0</v>
      </c>
      <c r="BB259" s="359">
        <f t="shared" ca="1" si="93"/>
        <v>0</v>
      </c>
      <c r="BC259" s="359">
        <f t="shared" ca="1" si="94"/>
        <v>0</v>
      </c>
      <c r="BD259" s="359">
        <f ca="1">IF(AZ259&lt;=0,0,IF(AX259&lt;60,0,IF(AX259=60,IF('Scenario Inputs (SI)'!$D$5&lt;=60,-AZ259*$AV$7,0),IF(AX259&lt;'Scenario Inputs (SI)'!$D$5,0,IF(AX259='Scenario Inputs (SI)'!$D$5,-$AV$7*'Scenario Calculations'!AZ259,BD258*(1+AU259))))))</f>
        <v>0</v>
      </c>
      <c r="BE259" s="359">
        <f t="shared" ca="1" si="95"/>
        <v>0</v>
      </c>
    </row>
    <row r="260" spans="7:57" x14ac:dyDescent="0.35">
      <c r="G260" s="372">
        <f ca="1">IFERROR(INDEX('Inflation Rates'!$A$16:$H$138,MATCH('Scenario Calculations'!$H260,'Inflation Rates'!$A$16:$A$138,0),6)/INDEX('Inflation Rates'!$A$16:$H$138,MATCH('Scenario Calculations'!$H260,'Inflation Rates'!$A$16:$A$138,0)-1,6)-1,G259)</f>
        <v>2.0999999999999908E-2</v>
      </c>
      <c r="H260" s="362">
        <f t="shared" ca="1" si="111"/>
        <v>2271</v>
      </c>
      <c r="I260" s="362">
        <f t="shared" ca="1" si="111"/>
        <v>371</v>
      </c>
      <c r="J260" s="362">
        <v>252</v>
      </c>
      <c r="K260" s="371" t="e">
        <f t="shared" ca="1" si="97"/>
        <v>#DIV/0!</v>
      </c>
      <c r="L260" s="359" t="e">
        <f ca="1">IF(I260&lt;'Scenario Inputs (SI)'!$D$5,$B$7*((1+$G260)^(J260-1))*$B$2,0)</f>
        <v>#DIV/0!</v>
      </c>
      <c r="M260" s="359" t="e">
        <f ca="1">IF(I260&lt;'Scenario Inputs (SI)'!$D$5,$B$3*$B$7*(1+$G260)^(J260-1),0)</f>
        <v>#DIV/0!</v>
      </c>
      <c r="N260" s="359" t="e">
        <f t="shared" ca="1" si="87"/>
        <v>#DIV/0!</v>
      </c>
      <c r="O260" s="359" t="e">
        <f ca="1">IF(K260&lt;=0,0,-ABS(IF('Scenario Inputs (SI)'!$D$5&gt;'Scenario Calculations'!I260,0,IF('Scenario Inputs (SI)'!$D$5='Scenario Calculations'!I260,'Scenario Calculations'!K260*'Scenario Calculations'!$B$8,'Scenario Calculations'!O259*(1+'Scenario Calculations'!F260)))))</f>
        <v>#DIV/0!</v>
      </c>
      <c r="P260" s="359">
        <f ca="1">IF('Scenario Inputs (SI)'!$D$7="No",0,-IF(I260&lt;'Scenario Inputs (SI)'!$D$5,0,IF('Scenario Inputs (SI)'!$D$6&gt;'Scenario Calculations'!I260,INDEX(Inputs!$D$2:$R$30,29,MATCH('Scenario Calculations'!I260,Inputs!$D$2:$R$2,0)),0))*12)</f>
        <v>0</v>
      </c>
      <c r="Q260" s="359" t="e">
        <f t="shared" ca="1" si="91"/>
        <v>#DIV/0!</v>
      </c>
      <c r="V260" s="362">
        <f t="shared" ca="1" si="105"/>
        <v>371</v>
      </c>
      <c r="W260" s="362">
        <v>252</v>
      </c>
      <c r="X260" s="371" t="e">
        <f t="shared" ca="1" si="99"/>
        <v>#DIV/0!</v>
      </c>
      <c r="Y260" s="359" t="e">
        <f ca="1">IF(V260&lt;'Scenario Inputs (SI)'!$D$5,$B$7*((1+$G260)^(W260-1))*$T$2,0)</f>
        <v>#DIV/0!</v>
      </c>
      <c r="Z260" s="359">
        <v>0</v>
      </c>
      <c r="AA260" s="359" t="e">
        <f t="shared" ca="1" si="88"/>
        <v>#DIV/0!</v>
      </c>
      <c r="AB260" s="359" t="e">
        <f ca="1">IF(X260&lt;=0,0,-ABS(IF('Scenario Inputs (SI)'!$D$5&gt;'Scenario Calculations'!V260,0,IF('Scenario Inputs (SI)'!$D$5='Scenario Calculations'!V260,'Scenario Calculations'!X260*'Scenario Calculations'!$B$8,'Scenario Calculations'!AB259*(1+'Scenario Calculations'!S260)))))</f>
        <v>#DIV/0!</v>
      </c>
      <c r="AC260" s="359" t="e">
        <f t="shared" ca="1" si="89"/>
        <v>#DIV/0!</v>
      </c>
      <c r="AH260" s="372">
        <f>IFERROR(INDEX('Inflation Rates'!$A$16:$H$138,MATCH('IRA Traditional'!$H261,'Inflation Rates'!$A$16:$A$138,0),6)/INDEX('Inflation Rates'!$A$16:$H$138,MATCH('IRA Traditional'!$H261,'Inflation Rates'!$A$16:$A$138,0)-1,6)-1,AH259)</f>
        <v>2.0999999999999908E-2</v>
      </c>
      <c r="AI260" s="362">
        <f t="shared" ca="1" si="112"/>
        <v>2271</v>
      </c>
      <c r="AJ260" s="362">
        <f t="shared" ca="1" si="112"/>
        <v>371</v>
      </c>
      <c r="AK260" s="362">
        <v>252</v>
      </c>
      <c r="AL260" s="371">
        <f t="shared" ca="1" si="101"/>
        <v>0</v>
      </c>
      <c r="AM260" s="359">
        <f ca="1">IF(AJ260&lt;'Scenario Inputs (SI)'!$D$5,$AH$2,0)</f>
        <v>0</v>
      </c>
      <c r="AN260" s="359">
        <v>0</v>
      </c>
      <c r="AO260" s="359">
        <f t="shared" ca="1" si="90"/>
        <v>0</v>
      </c>
      <c r="AP260" s="359">
        <f ca="1">IF(AL260&lt;=0,0,IF(AJ260&lt;60,0,IF(AJ260=60,IF('Scenario Inputs (SI)'!$D$5&lt;=60,-AL260*$AH$7,0),IF(AJ260&lt;'Scenario Inputs (SI)'!$D$5,0,IF(AJ260='Scenario Inputs (SI)'!$D$5,-$AH$7*'Scenario Calculations'!AL260,AP259*(1+AG260))))))</f>
        <v>0</v>
      </c>
      <c r="AQ260" s="359">
        <f t="shared" ca="1" si="92"/>
        <v>0</v>
      </c>
      <c r="AV260" s="372">
        <f ca="1">IFERROR(INDEX('Inflation Rates'!$A$16:$H$138,MATCH('IRA Roth'!$H260,'Inflation Rates'!$A$16:$A$138,0),6)/INDEX('Inflation Rates'!$A$16:$H$138,MATCH('IRA Roth'!$H260,'Inflation Rates'!$A$16:$A$138,0)-1,6)-1,AV259)</f>
        <v>2.0999999999999908E-2</v>
      </c>
      <c r="AW260" s="362">
        <f t="shared" ca="1" si="113"/>
        <v>2271</v>
      </c>
      <c r="AX260" s="362">
        <f t="shared" ca="1" si="113"/>
        <v>371</v>
      </c>
      <c r="AY260" s="362">
        <v>252</v>
      </c>
      <c r="AZ260" s="371">
        <f t="shared" ca="1" si="103"/>
        <v>0</v>
      </c>
      <c r="BA260" s="359">
        <f ca="1">IF(AX260&lt;'Scenario Inputs (SI)'!$D$5,$AV$2,0)</f>
        <v>0</v>
      </c>
      <c r="BB260" s="359">
        <f t="shared" ca="1" si="93"/>
        <v>0</v>
      </c>
      <c r="BC260" s="359">
        <f t="shared" ca="1" si="94"/>
        <v>0</v>
      </c>
      <c r="BD260" s="359">
        <f ca="1">IF(AZ260&lt;=0,0,IF(AX260&lt;60,0,IF(AX260=60,IF('Scenario Inputs (SI)'!$D$5&lt;=60,-AZ260*$AV$7,0),IF(AX260&lt;'Scenario Inputs (SI)'!$D$5,0,IF(AX260='Scenario Inputs (SI)'!$D$5,-$AV$7*'Scenario Calculations'!AZ260,BD259*(1+AU260))))))</f>
        <v>0</v>
      </c>
      <c r="BE260" s="359">
        <f t="shared" ca="1" si="95"/>
        <v>0</v>
      </c>
    </row>
    <row r="261" spans="7:57" x14ac:dyDescent="0.35">
      <c r="G261" s="372">
        <f ca="1">IFERROR(INDEX('Inflation Rates'!$A$16:$H$138,MATCH('Scenario Calculations'!$H261,'Inflation Rates'!$A$16:$A$138,0),6)/INDEX('Inflation Rates'!$A$16:$H$138,MATCH('Scenario Calculations'!$H261,'Inflation Rates'!$A$16:$A$138,0)-1,6)-1,G260)</f>
        <v>2.0999999999999908E-2</v>
      </c>
      <c r="H261" s="362">
        <f t="shared" ca="1" si="111"/>
        <v>2272</v>
      </c>
      <c r="I261" s="362">
        <f t="shared" ca="1" si="111"/>
        <v>372</v>
      </c>
      <c r="J261" s="362">
        <v>253</v>
      </c>
      <c r="K261" s="371" t="e">
        <f t="shared" ca="1" si="97"/>
        <v>#DIV/0!</v>
      </c>
      <c r="L261" s="359" t="e">
        <f ca="1">IF(I261&lt;'Scenario Inputs (SI)'!$D$5,$B$7*((1+$G261)^(J261-1))*$B$2,0)</f>
        <v>#DIV/0!</v>
      </c>
      <c r="M261" s="359" t="e">
        <f ca="1">IF(I261&lt;'Scenario Inputs (SI)'!$D$5,$B$3*$B$7*(1+$G261)^(J261-1),0)</f>
        <v>#DIV/0!</v>
      </c>
      <c r="N261" s="359" t="e">
        <f t="shared" ca="1" si="87"/>
        <v>#DIV/0!</v>
      </c>
      <c r="O261" s="359" t="e">
        <f ca="1">IF(K261&lt;=0,0,-ABS(IF('Scenario Inputs (SI)'!$D$5&gt;'Scenario Calculations'!I261,0,IF('Scenario Inputs (SI)'!$D$5='Scenario Calculations'!I261,'Scenario Calculations'!K261*'Scenario Calculations'!$B$8,'Scenario Calculations'!O260*(1+'Scenario Calculations'!F261)))))</f>
        <v>#DIV/0!</v>
      </c>
      <c r="P261" s="359">
        <f ca="1">IF('Scenario Inputs (SI)'!$D$7="No",0,-IF(I261&lt;'Scenario Inputs (SI)'!$D$5,0,IF('Scenario Inputs (SI)'!$D$6&gt;'Scenario Calculations'!I261,INDEX(Inputs!$D$2:$R$30,29,MATCH('Scenario Calculations'!I261,Inputs!$D$2:$R$2,0)),0))*12)</f>
        <v>0</v>
      </c>
      <c r="Q261" s="359" t="e">
        <f t="shared" ca="1" si="91"/>
        <v>#DIV/0!</v>
      </c>
      <c r="V261" s="362">
        <f t="shared" ca="1" si="105"/>
        <v>372</v>
      </c>
      <c r="W261" s="362">
        <v>253</v>
      </c>
      <c r="X261" s="371" t="e">
        <f t="shared" ca="1" si="99"/>
        <v>#DIV/0!</v>
      </c>
      <c r="Y261" s="359" t="e">
        <f ca="1">IF(V261&lt;'Scenario Inputs (SI)'!$D$5,$B$7*((1+$G261)^(W261-1))*$T$2,0)</f>
        <v>#DIV/0!</v>
      </c>
      <c r="Z261" s="359">
        <v>0</v>
      </c>
      <c r="AA261" s="359" t="e">
        <f t="shared" ca="1" si="88"/>
        <v>#DIV/0!</v>
      </c>
      <c r="AB261" s="359" t="e">
        <f ca="1">IF(X261&lt;=0,0,-ABS(IF('Scenario Inputs (SI)'!$D$5&gt;'Scenario Calculations'!V261,0,IF('Scenario Inputs (SI)'!$D$5='Scenario Calculations'!V261,'Scenario Calculations'!X261*'Scenario Calculations'!$B$8,'Scenario Calculations'!AB260*(1+'Scenario Calculations'!S261)))))</f>
        <v>#DIV/0!</v>
      </c>
      <c r="AC261" s="359" t="e">
        <f t="shared" ca="1" si="89"/>
        <v>#DIV/0!</v>
      </c>
      <c r="AH261" s="372">
        <f>IFERROR(INDEX('Inflation Rates'!$A$16:$H$138,MATCH('IRA Traditional'!$H262,'Inflation Rates'!$A$16:$A$138,0),6)/INDEX('Inflation Rates'!$A$16:$H$138,MATCH('IRA Traditional'!$H262,'Inflation Rates'!$A$16:$A$138,0)-1,6)-1,AH260)</f>
        <v>2.0999999999999908E-2</v>
      </c>
      <c r="AI261" s="362">
        <f t="shared" ca="1" si="112"/>
        <v>2272</v>
      </c>
      <c r="AJ261" s="362">
        <f t="shared" ca="1" si="112"/>
        <v>372</v>
      </c>
      <c r="AK261" s="362">
        <v>253</v>
      </c>
      <c r="AL261" s="371">
        <f t="shared" ca="1" si="101"/>
        <v>0</v>
      </c>
      <c r="AM261" s="359">
        <f ca="1">IF(AJ261&lt;'Scenario Inputs (SI)'!$D$5,$AH$2,0)</f>
        <v>0</v>
      </c>
      <c r="AN261" s="359">
        <v>0</v>
      </c>
      <c r="AO261" s="359">
        <f t="shared" ca="1" si="90"/>
        <v>0</v>
      </c>
      <c r="AP261" s="359">
        <f ca="1">IF(AL261&lt;=0,0,IF(AJ261&lt;60,0,IF(AJ261=60,IF('Scenario Inputs (SI)'!$D$5&lt;=60,-AL261*$AH$7,0),IF(AJ261&lt;'Scenario Inputs (SI)'!$D$5,0,IF(AJ261='Scenario Inputs (SI)'!$D$5,-$AH$7*'Scenario Calculations'!AL261,AP260*(1+AG261))))))</f>
        <v>0</v>
      </c>
      <c r="AQ261" s="359">
        <f t="shared" ca="1" si="92"/>
        <v>0</v>
      </c>
      <c r="AV261" s="372">
        <f ca="1">IFERROR(INDEX('Inflation Rates'!$A$16:$H$138,MATCH('IRA Roth'!$H261,'Inflation Rates'!$A$16:$A$138,0),6)/INDEX('Inflation Rates'!$A$16:$H$138,MATCH('IRA Roth'!$H261,'Inflation Rates'!$A$16:$A$138,0)-1,6)-1,AV260)</f>
        <v>2.0999999999999908E-2</v>
      </c>
      <c r="AW261" s="362">
        <f t="shared" ca="1" si="113"/>
        <v>2272</v>
      </c>
      <c r="AX261" s="362">
        <f t="shared" ca="1" si="113"/>
        <v>372</v>
      </c>
      <c r="AY261" s="362">
        <v>253</v>
      </c>
      <c r="AZ261" s="371">
        <f t="shared" ca="1" si="103"/>
        <v>0</v>
      </c>
      <c r="BA261" s="359">
        <f ca="1">IF(AX261&lt;'Scenario Inputs (SI)'!$D$5,$AV$2,0)</f>
        <v>0</v>
      </c>
      <c r="BB261" s="359">
        <f t="shared" ca="1" si="93"/>
        <v>0</v>
      </c>
      <c r="BC261" s="359">
        <f t="shared" ca="1" si="94"/>
        <v>0</v>
      </c>
      <c r="BD261" s="359">
        <f ca="1">IF(AZ261&lt;=0,0,IF(AX261&lt;60,0,IF(AX261=60,IF('Scenario Inputs (SI)'!$D$5&lt;=60,-AZ261*$AV$7,0),IF(AX261&lt;'Scenario Inputs (SI)'!$D$5,0,IF(AX261='Scenario Inputs (SI)'!$D$5,-$AV$7*'Scenario Calculations'!AZ261,BD260*(1+AU261))))))</f>
        <v>0</v>
      </c>
      <c r="BE261" s="359">
        <f t="shared" ca="1" si="95"/>
        <v>0</v>
      </c>
    </row>
    <row r="262" spans="7:57" x14ac:dyDescent="0.35">
      <c r="G262" s="372">
        <f ca="1">IFERROR(INDEX('Inflation Rates'!$A$16:$H$138,MATCH('Scenario Calculations'!$H262,'Inflation Rates'!$A$16:$A$138,0),6)/INDEX('Inflation Rates'!$A$16:$H$138,MATCH('Scenario Calculations'!$H262,'Inflation Rates'!$A$16:$A$138,0)-1,6)-1,G261)</f>
        <v>2.0999999999999908E-2</v>
      </c>
      <c r="H262" s="362">
        <f t="shared" ca="1" si="111"/>
        <v>2273</v>
      </c>
      <c r="I262" s="362">
        <f t="shared" ca="1" si="111"/>
        <v>373</v>
      </c>
      <c r="J262" s="362">
        <v>254</v>
      </c>
      <c r="K262" s="371" t="e">
        <f t="shared" ca="1" si="97"/>
        <v>#DIV/0!</v>
      </c>
      <c r="L262" s="359" t="e">
        <f ca="1">IF(I262&lt;'Scenario Inputs (SI)'!$D$5,$B$7*((1+$G262)^(J262-1))*$B$2,0)</f>
        <v>#DIV/0!</v>
      </c>
      <c r="M262" s="359" t="e">
        <f ca="1">IF(I262&lt;'Scenario Inputs (SI)'!$D$5,$B$3*$B$7*(1+$G262)^(J262-1),0)</f>
        <v>#DIV/0!</v>
      </c>
      <c r="N262" s="359" t="e">
        <f t="shared" ca="1" si="87"/>
        <v>#DIV/0!</v>
      </c>
      <c r="O262" s="359" t="e">
        <f ca="1">IF(K262&lt;=0,0,-ABS(IF('Scenario Inputs (SI)'!$D$5&gt;'Scenario Calculations'!I262,0,IF('Scenario Inputs (SI)'!$D$5='Scenario Calculations'!I262,'Scenario Calculations'!K262*'Scenario Calculations'!$B$8,'Scenario Calculations'!O261*(1+'Scenario Calculations'!F262)))))</f>
        <v>#DIV/0!</v>
      </c>
      <c r="P262" s="359">
        <f ca="1">IF('Scenario Inputs (SI)'!$D$7="No",0,-IF(I262&lt;'Scenario Inputs (SI)'!$D$5,0,IF('Scenario Inputs (SI)'!$D$6&gt;'Scenario Calculations'!I262,INDEX(Inputs!$D$2:$R$30,29,MATCH('Scenario Calculations'!I262,Inputs!$D$2:$R$2,0)),0))*12)</f>
        <v>0</v>
      </c>
      <c r="Q262" s="359" t="e">
        <f t="shared" ca="1" si="91"/>
        <v>#DIV/0!</v>
      </c>
      <c r="V262" s="362">
        <f t="shared" ca="1" si="105"/>
        <v>373</v>
      </c>
      <c r="W262" s="362">
        <v>254</v>
      </c>
      <c r="X262" s="371" t="e">
        <f t="shared" ca="1" si="99"/>
        <v>#DIV/0!</v>
      </c>
      <c r="Y262" s="359" t="e">
        <f ca="1">IF(V262&lt;'Scenario Inputs (SI)'!$D$5,$B$7*((1+$G262)^(W262-1))*$T$2,0)</f>
        <v>#DIV/0!</v>
      </c>
      <c r="Z262" s="359">
        <v>0</v>
      </c>
      <c r="AA262" s="359" t="e">
        <f t="shared" ca="1" si="88"/>
        <v>#DIV/0!</v>
      </c>
      <c r="AB262" s="359" t="e">
        <f ca="1">IF(X262&lt;=0,0,-ABS(IF('Scenario Inputs (SI)'!$D$5&gt;'Scenario Calculations'!V262,0,IF('Scenario Inputs (SI)'!$D$5='Scenario Calculations'!V262,'Scenario Calculations'!X262*'Scenario Calculations'!$B$8,'Scenario Calculations'!AB261*(1+'Scenario Calculations'!S262)))))</f>
        <v>#DIV/0!</v>
      </c>
      <c r="AC262" s="359" t="e">
        <f t="shared" ca="1" si="89"/>
        <v>#DIV/0!</v>
      </c>
      <c r="AH262" s="372">
        <f>IFERROR(INDEX('Inflation Rates'!$A$16:$H$138,MATCH('IRA Traditional'!$H263,'Inflation Rates'!$A$16:$A$138,0),6)/INDEX('Inflation Rates'!$A$16:$H$138,MATCH('IRA Traditional'!$H263,'Inflation Rates'!$A$16:$A$138,0)-1,6)-1,AH261)</f>
        <v>2.0999999999999908E-2</v>
      </c>
      <c r="AI262" s="362">
        <f t="shared" ca="1" si="112"/>
        <v>2273</v>
      </c>
      <c r="AJ262" s="362">
        <f t="shared" ca="1" si="112"/>
        <v>373</v>
      </c>
      <c r="AK262" s="362">
        <v>254</v>
      </c>
      <c r="AL262" s="371">
        <f t="shared" ca="1" si="101"/>
        <v>0</v>
      </c>
      <c r="AM262" s="359">
        <f ca="1">IF(AJ262&lt;'Scenario Inputs (SI)'!$D$5,$AH$2,0)</f>
        <v>0</v>
      </c>
      <c r="AN262" s="359">
        <v>0</v>
      </c>
      <c r="AO262" s="359">
        <f t="shared" ca="1" si="90"/>
        <v>0</v>
      </c>
      <c r="AP262" s="359">
        <f ca="1">IF(AL262&lt;=0,0,IF(AJ262&lt;60,0,IF(AJ262=60,IF('Scenario Inputs (SI)'!$D$5&lt;=60,-AL262*$AH$7,0),IF(AJ262&lt;'Scenario Inputs (SI)'!$D$5,0,IF(AJ262='Scenario Inputs (SI)'!$D$5,-$AH$7*'Scenario Calculations'!AL262,AP261*(1+AG262))))))</f>
        <v>0</v>
      </c>
      <c r="AQ262" s="359">
        <f t="shared" ca="1" si="92"/>
        <v>0</v>
      </c>
      <c r="AV262" s="372">
        <f ca="1">IFERROR(INDEX('Inflation Rates'!$A$16:$H$138,MATCH('IRA Roth'!$H262,'Inflation Rates'!$A$16:$A$138,0),6)/INDEX('Inflation Rates'!$A$16:$H$138,MATCH('IRA Roth'!$H262,'Inflation Rates'!$A$16:$A$138,0)-1,6)-1,AV261)</f>
        <v>2.0999999999999908E-2</v>
      </c>
      <c r="AW262" s="362">
        <f t="shared" ca="1" si="113"/>
        <v>2273</v>
      </c>
      <c r="AX262" s="362">
        <f t="shared" ca="1" si="113"/>
        <v>373</v>
      </c>
      <c r="AY262" s="362">
        <v>254</v>
      </c>
      <c r="AZ262" s="371">
        <f t="shared" ca="1" si="103"/>
        <v>0</v>
      </c>
      <c r="BA262" s="359">
        <f ca="1">IF(AX262&lt;'Scenario Inputs (SI)'!$D$5,$AV$2,0)</f>
        <v>0</v>
      </c>
      <c r="BB262" s="359">
        <f t="shared" ca="1" si="93"/>
        <v>0</v>
      </c>
      <c r="BC262" s="359">
        <f t="shared" ca="1" si="94"/>
        <v>0</v>
      </c>
      <c r="BD262" s="359">
        <f ca="1">IF(AZ262&lt;=0,0,IF(AX262&lt;60,0,IF(AX262=60,IF('Scenario Inputs (SI)'!$D$5&lt;=60,-AZ262*$AV$7,0),IF(AX262&lt;'Scenario Inputs (SI)'!$D$5,0,IF(AX262='Scenario Inputs (SI)'!$D$5,-$AV$7*'Scenario Calculations'!AZ262,BD261*(1+AU262))))))</f>
        <v>0</v>
      </c>
      <c r="BE262" s="359">
        <f t="shared" ca="1" si="95"/>
        <v>0</v>
      </c>
    </row>
    <row r="263" spans="7:57" x14ac:dyDescent="0.35">
      <c r="G263" s="372">
        <f ca="1">IFERROR(INDEX('Inflation Rates'!$A$16:$H$138,MATCH('Scenario Calculations'!$H263,'Inflation Rates'!$A$16:$A$138,0),6)/INDEX('Inflation Rates'!$A$16:$H$138,MATCH('Scenario Calculations'!$H263,'Inflation Rates'!$A$16:$A$138,0)-1,6)-1,G262)</f>
        <v>2.0999999999999908E-2</v>
      </c>
      <c r="H263" s="362">
        <f t="shared" ca="1" si="111"/>
        <v>2274</v>
      </c>
      <c r="I263" s="362">
        <f t="shared" ca="1" si="111"/>
        <v>374</v>
      </c>
      <c r="J263" s="362">
        <v>255</v>
      </c>
      <c r="K263" s="371" t="e">
        <f t="shared" ca="1" si="97"/>
        <v>#DIV/0!</v>
      </c>
      <c r="L263" s="359" t="e">
        <f ca="1">IF(I263&lt;'Scenario Inputs (SI)'!$D$5,$B$7*((1+$G263)^(J263-1))*$B$2,0)</f>
        <v>#DIV/0!</v>
      </c>
      <c r="M263" s="359" t="e">
        <f ca="1">IF(I263&lt;'Scenario Inputs (SI)'!$D$5,$B$3*$B$7*(1+$G263)^(J263-1),0)</f>
        <v>#DIV/0!</v>
      </c>
      <c r="N263" s="359" t="e">
        <f t="shared" ca="1" si="87"/>
        <v>#DIV/0!</v>
      </c>
      <c r="O263" s="359" t="e">
        <f ca="1">IF(K263&lt;=0,0,-ABS(IF('Scenario Inputs (SI)'!$D$5&gt;'Scenario Calculations'!I263,0,IF('Scenario Inputs (SI)'!$D$5='Scenario Calculations'!I263,'Scenario Calculations'!K263*'Scenario Calculations'!$B$8,'Scenario Calculations'!O262*(1+'Scenario Calculations'!F263)))))</f>
        <v>#DIV/0!</v>
      </c>
      <c r="P263" s="359">
        <f ca="1">IF('Scenario Inputs (SI)'!$D$7="No",0,-IF(I263&lt;'Scenario Inputs (SI)'!$D$5,0,IF('Scenario Inputs (SI)'!$D$6&gt;'Scenario Calculations'!I263,INDEX(Inputs!$D$2:$R$30,29,MATCH('Scenario Calculations'!I263,Inputs!$D$2:$R$2,0)),0))*12)</f>
        <v>0</v>
      </c>
      <c r="Q263" s="359" t="e">
        <f t="shared" ca="1" si="91"/>
        <v>#DIV/0!</v>
      </c>
      <c r="V263" s="362">
        <f t="shared" ca="1" si="105"/>
        <v>374</v>
      </c>
      <c r="W263" s="362">
        <v>255</v>
      </c>
      <c r="X263" s="371" t="e">
        <f t="shared" ca="1" si="99"/>
        <v>#DIV/0!</v>
      </c>
      <c r="Y263" s="359" t="e">
        <f ca="1">IF(V263&lt;'Scenario Inputs (SI)'!$D$5,$B$7*((1+$G263)^(W263-1))*$T$2,0)</f>
        <v>#DIV/0!</v>
      </c>
      <c r="Z263" s="359">
        <v>0</v>
      </c>
      <c r="AA263" s="359" t="e">
        <f t="shared" ca="1" si="88"/>
        <v>#DIV/0!</v>
      </c>
      <c r="AB263" s="359" t="e">
        <f ca="1">IF(X263&lt;=0,0,-ABS(IF('Scenario Inputs (SI)'!$D$5&gt;'Scenario Calculations'!V263,0,IF('Scenario Inputs (SI)'!$D$5='Scenario Calculations'!V263,'Scenario Calculations'!X263*'Scenario Calculations'!$B$8,'Scenario Calculations'!AB262*(1+'Scenario Calculations'!S263)))))</f>
        <v>#DIV/0!</v>
      </c>
      <c r="AC263" s="359" t="e">
        <f t="shared" ca="1" si="89"/>
        <v>#DIV/0!</v>
      </c>
      <c r="AH263" s="372">
        <f>IFERROR(INDEX('Inflation Rates'!$A$16:$H$138,MATCH('IRA Traditional'!$H264,'Inflation Rates'!$A$16:$A$138,0),6)/INDEX('Inflation Rates'!$A$16:$H$138,MATCH('IRA Traditional'!$H264,'Inflation Rates'!$A$16:$A$138,0)-1,6)-1,AH262)</f>
        <v>2.0999999999999908E-2</v>
      </c>
      <c r="AI263" s="362">
        <f t="shared" ca="1" si="112"/>
        <v>2274</v>
      </c>
      <c r="AJ263" s="362">
        <f t="shared" ca="1" si="112"/>
        <v>374</v>
      </c>
      <c r="AK263" s="362">
        <v>255</v>
      </c>
      <c r="AL263" s="371">
        <f t="shared" ca="1" si="101"/>
        <v>0</v>
      </c>
      <c r="AM263" s="359">
        <f ca="1">IF(AJ263&lt;'Scenario Inputs (SI)'!$D$5,$AH$2,0)</f>
        <v>0</v>
      </c>
      <c r="AN263" s="359">
        <v>0</v>
      </c>
      <c r="AO263" s="359">
        <f t="shared" ca="1" si="90"/>
        <v>0</v>
      </c>
      <c r="AP263" s="359">
        <f ca="1">IF(AL263&lt;=0,0,IF(AJ263&lt;60,0,IF(AJ263=60,IF('Scenario Inputs (SI)'!$D$5&lt;=60,-AL263*$AH$7,0),IF(AJ263&lt;'Scenario Inputs (SI)'!$D$5,0,IF(AJ263='Scenario Inputs (SI)'!$D$5,-$AH$7*'Scenario Calculations'!AL263,AP262*(1+AG263))))))</f>
        <v>0</v>
      </c>
      <c r="AQ263" s="359">
        <f t="shared" ca="1" si="92"/>
        <v>0</v>
      </c>
      <c r="AV263" s="372">
        <f ca="1">IFERROR(INDEX('Inflation Rates'!$A$16:$H$138,MATCH('IRA Roth'!$H263,'Inflation Rates'!$A$16:$A$138,0),6)/INDEX('Inflation Rates'!$A$16:$H$138,MATCH('IRA Roth'!$H263,'Inflation Rates'!$A$16:$A$138,0)-1,6)-1,AV262)</f>
        <v>2.0999999999999908E-2</v>
      </c>
      <c r="AW263" s="362">
        <f t="shared" ca="1" si="113"/>
        <v>2274</v>
      </c>
      <c r="AX263" s="362">
        <f t="shared" ca="1" si="113"/>
        <v>374</v>
      </c>
      <c r="AY263" s="362">
        <v>255</v>
      </c>
      <c r="AZ263" s="371">
        <f t="shared" ca="1" si="103"/>
        <v>0</v>
      </c>
      <c r="BA263" s="359">
        <f ca="1">IF(AX263&lt;'Scenario Inputs (SI)'!$D$5,$AV$2,0)</f>
        <v>0</v>
      </c>
      <c r="BB263" s="359">
        <f t="shared" ca="1" si="93"/>
        <v>0</v>
      </c>
      <c r="BC263" s="359">
        <f t="shared" ca="1" si="94"/>
        <v>0</v>
      </c>
      <c r="BD263" s="359">
        <f ca="1">IF(AZ263&lt;=0,0,IF(AX263&lt;60,0,IF(AX263=60,IF('Scenario Inputs (SI)'!$D$5&lt;=60,-AZ263*$AV$7,0),IF(AX263&lt;'Scenario Inputs (SI)'!$D$5,0,IF(AX263='Scenario Inputs (SI)'!$D$5,-$AV$7*'Scenario Calculations'!AZ263,BD262*(1+AU263))))))</f>
        <v>0</v>
      </c>
      <c r="BE263" s="359">
        <f t="shared" ca="1" si="95"/>
        <v>0</v>
      </c>
    </row>
    <row r="264" spans="7:57" x14ac:dyDescent="0.35">
      <c r="G264" s="372">
        <f ca="1">IFERROR(INDEX('Inflation Rates'!$A$16:$H$138,MATCH('Scenario Calculations'!$H264,'Inflation Rates'!$A$16:$A$138,0),6)/INDEX('Inflation Rates'!$A$16:$H$138,MATCH('Scenario Calculations'!$H264,'Inflation Rates'!$A$16:$A$138,0)-1,6)-1,G263)</f>
        <v>2.0999999999999908E-2</v>
      </c>
      <c r="H264" s="362">
        <f t="shared" ca="1" si="111"/>
        <v>2275</v>
      </c>
      <c r="I264" s="362">
        <f t="shared" ca="1" si="111"/>
        <v>375</v>
      </c>
      <c r="J264" s="362">
        <v>256</v>
      </c>
      <c r="K264" s="371" t="e">
        <f t="shared" ca="1" si="97"/>
        <v>#DIV/0!</v>
      </c>
      <c r="L264" s="359" t="e">
        <f ca="1">IF(I264&lt;'Scenario Inputs (SI)'!$D$5,$B$7*((1+$G264)^(J264-1))*$B$2,0)</f>
        <v>#DIV/0!</v>
      </c>
      <c r="M264" s="359" t="e">
        <f ca="1">IF(I264&lt;'Scenario Inputs (SI)'!$D$5,$B$3*$B$7*(1+$G264)^(J264-1),0)</f>
        <v>#DIV/0!</v>
      </c>
      <c r="N264" s="359" t="e">
        <f t="shared" ca="1" si="87"/>
        <v>#DIV/0!</v>
      </c>
      <c r="O264" s="359" t="e">
        <f ca="1">IF(K264&lt;=0,0,-ABS(IF('Scenario Inputs (SI)'!$D$5&gt;'Scenario Calculations'!I264,0,IF('Scenario Inputs (SI)'!$D$5='Scenario Calculations'!I264,'Scenario Calculations'!K264*'Scenario Calculations'!$B$8,'Scenario Calculations'!O263*(1+'Scenario Calculations'!F264)))))</f>
        <v>#DIV/0!</v>
      </c>
      <c r="P264" s="359">
        <f ca="1">IF('Scenario Inputs (SI)'!$D$7="No",0,-IF(I264&lt;'Scenario Inputs (SI)'!$D$5,0,IF('Scenario Inputs (SI)'!$D$6&gt;'Scenario Calculations'!I264,INDEX(Inputs!$D$2:$R$30,29,MATCH('Scenario Calculations'!I264,Inputs!$D$2:$R$2,0)),0))*12)</f>
        <v>0</v>
      </c>
      <c r="Q264" s="359" t="e">
        <f t="shared" ca="1" si="91"/>
        <v>#DIV/0!</v>
      </c>
      <c r="V264" s="362">
        <f t="shared" ca="1" si="105"/>
        <v>375</v>
      </c>
      <c r="W264" s="362">
        <v>256</v>
      </c>
      <c r="X264" s="371" t="e">
        <f t="shared" ca="1" si="99"/>
        <v>#DIV/0!</v>
      </c>
      <c r="Y264" s="359" t="e">
        <f ca="1">IF(V264&lt;'Scenario Inputs (SI)'!$D$5,$B$7*((1+$G264)^(W264-1))*$T$2,0)</f>
        <v>#DIV/0!</v>
      </c>
      <c r="Z264" s="359">
        <v>0</v>
      </c>
      <c r="AA264" s="359" t="e">
        <f t="shared" ca="1" si="88"/>
        <v>#DIV/0!</v>
      </c>
      <c r="AB264" s="359" t="e">
        <f ca="1">IF(X264&lt;=0,0,-ABS(IF('Scenario Inputs (SI)'!$D$5&gt;'Scenario Calculations'!V264,0,IF('Scenario Inputs (SI)'!$D$5='Scenario Calculations'!V264,'Scenario Calculations'!X264*'Scenario Calculations'!$B$8,'Scenario Calculations'!AB263*(1+'Scenario Calculations'!S264)))))</f>
        <v>#DIV/0!</v>
      </c>
      <c r="AC264" s="359" t="e">
        <f t="shared" ca="1" si="89"/>
        <v>#DIV/0!</v>
      </c>
      <c r="AH264" s="372">
        <f>IFERROR(INDEX('Inflation Rates'!$A$16:$H$138,MATCH('IRA Traditional'!$H265,'Inflation Rates'!$A$16:$A$138,0),6)/INDEX('Inflation Rates'!$A$16:$H$138,MATCH('IRA Traditional'!$H265,'Inflation Rates'!$A$16:$A$138,0)-1,6)-1,AH263)</f>
        <v>2.0999999999999908E-2</v>
      </c>
      <c r="AI264" s="362">
        <f t="shared" ca="1" si="112"/>
        <v>2275</v>
      </c>
      <c r="AJ264" s="362">
        <f t="shared" ca="1" si="112"/>
        <v>375</v>
      </c>
      <c r="AK264" s="362">
        <v>256</v>
      </c>
      <c r="AL264" s="371">
        <f t="shared" ca="1" si="101"/>
        <v>0</v>
      </c>
      <c r="AM264" s="359">
        <f ca="1">IF(AJ264&lt;'Scenario Inputs (SI)'!$D$5,$AH$2,0)</f>
        <v>0</v>
      </c>
      <c r="AN264" s="359">
        <v>0</v>
      </c>
      <c r="AO264" s="359">
        <f t="shared" ca="1" si="90"/>
        <v>0</v>
      </c>
      <c r="AP264" s="359">
        <f ca="1">IF(AL264&lt;=0,0,IF(AJ264&lt;60,0,IF(AJ264=60,IF('Scenario Inputs (SI)'!$D$5&lt;=60,-AL264*$AH$7,0),IF(AJ264&lt;'Scenario Inputs (SI)'!$D$5,0,IF(AJ264='Scenario Inputs (SI)'!$D$5,-$AH$7*'Scenario Calculations'!AL264,AP263*(1+AG264))))))</f>
        <v>0</v>
      </c>
      <c r="AQ264" s="359">
        <f t="shared" ca="1" si="92"/>
        <v>0</v>
      </c>
      <c r="AV264" s="372">
        <f ca="1">IFERROR(INDEX('Inflation Rates'!$A$16:$H$138,MATCH('IRA Roth'!$H264,'Inflation Rates'!$A$16:$A$138,0),6)/INDEX('Inflation Rates'!$A$16:$H$138,MATCH('IRA Roth'!$H264,'Inflation Rates'!$A$16:$A$138,0)-1,6)-1,AV263)</f>
        <v>2.0999999999999908E-2</v>
      </c>
      <c r="AW264" s="362">
        <f t="shared" ca="1" si="113"/>
        <v>2275</v>
      </c>
      <c r="AX264" s="362">
        <f t="shared" ca="1" si="113"/>
        <v>375</v>
      </c>
      <c r="AY264" s="362">
        <v>256</v>
      </c>
      <c r="AZ264" s="371">
        <f t="shared" ca="1" si="103"/>
        <v>0</v>
      </c>
      <c r="BA264" s="359">
        <f ca="1">IF(AX264&lt;'Scenario Inputs (SI)'!$D$5,$AV$2,0)</f>
        <v>0</v>
      </c>
      <c r="BB264" s="359">
        <f t="shared" ca="1" si="93"/>
        <v>0</v>
      </c>
      <c r="BC264" s="359">
        <f t="shared" ca="1" si="94"/>
        <v>0</v>
      </c>
      <c r="BD264" s="359">
        <f ca="1">IF(AZ264&lt;=0,0,IF(AX264&lt;60,0,IF(AX264=60,IF('Scenario Inputs (SI)'!$D$5&lt;=60,-AZ264*$AV$7,0),IF(AX264&lt;'Scenario Inputs (SI)'!$D$5,0,IF(AX264='Scenario Inputs (SI)'!$D$5,-$AV$7*'Scenario Calculations'!AZ264,BD263*(1+AU264))))))</f>
        <v>0</v>
      </c>
      <c r="BE264" s="359">
        <f t="shared" ca="1" si="95"/>
        <v>0</v>
      </c>
    </row>
    <row r="265" spans="7:57" x14ac:dyDescent="0.35">
      <c r="G265" s="372">
        <f ca="1">IFERROR(INDEX('Inflation Rates'!$A$16:$H$138,MATCH('Scenario Calculations'!$H265,'Inflation Rates'!$A$16:$A$138,0),6)/INDEX('Inflation Rates'!$A$16:$H$138,MATCH('Scenario Calculations'!$H265,'Inflation Rates'!$A$16:$A$138,0)-1,6)-1,G264)</f>
        <v>2.0999999999999908E-2</v>
      </c>
      <c r="H265" s="362">
        <f t="shared" ca="1" si="111"/>
        <v>2276</v>
      </c>
      <c r="I265" s="362">
        <f t="shared" ca="1" si="111"/>
        <v>376</v>
      </c>
      <c r="J265" s="362">
        <v>257</v>
      </c>
      <c r="K265" s="371" t="e">
        <f t="shared" ca="1" si="97"/>
        <v>#DIV/0!</v>
      </c>
      <c r="L265" s="359" t="e">
        <f ca="1">IF(I265&lt;'Scenario Inputs (SI)'!$D$5,$B$7*((1+$G265)^(J265-1))*$B$2,0)</f>
        <v>#DIV/0!</v>
      </c>
      <c r="M265" s="359" t="e">
        <f ca="1">IF(I265&lt;'Scenario Inputs (SI)'!$D$5,$B$3*$B$7*(1+$G265)^(J265-1),0)</f>
        <v>#DIV/0!</v>
      </c>
      <c r="N265" s="359" t="e">
        <f t="shared" ref="N265:N280" ca="1" si="114">(K265+(L265+M265)*0.5)*$B$6</f>
        <v>#DIV/0!</v>
      </c>
      <c r="O265" s="359" t="e">
        <f ca="1">IF(K265&lt;=0,0,-ABS(IF('Scenario Inputs (SI)'!$D$5&gt;'Scenario Calculations'!I265,0,IF('Scenario Inputs (SI)'!$D$5='Scenario Calculations'!I265,'Scenario Calculations'!K265*'Scenario Calculations'!$B$8,'Scenario Calculations'!O264*(1+'Scenario Calculations'!F265)))))</f>
        <v>#DIV/0!</v>
      </c>
      <c r="P265" s="359">
        <f ca="1">IF('Scenario Inputs (SI)'!$D$7="No",0,-IF(I265&lt;'Scenario Inputs (SI)'!$D$5,0,IF('Scenario Inputs (SI)'!$D$6&gt;'Scenario Calculations'!I265,INDEX(Inputs!$D$2:$R$30,29,MATCH('Scenario Calculations'!I265,Inputs!$D$2:$R$2,0)),0))*12)</f>
        <v>0</v>
      </c>
      <c r="Q265" s="359" t="e">
        <f t="shared" ca="1" si="91"/>
        <v>#DIV/0!</v>
      </c>
      <c r="V265" s="362">
        <f t="shared" ca="1" si="105"/>
        <v>376</v>
      </c>
      <c r="W265" s="362">
        <v>257</v>
      </c>
      <c r="X265" s="371" t="e">
        <f t="shared" ca="1" si="99"/>
        <v>#DIV/0!</v>
      </c>
      <c r="Y265" s="359" t="e">
        <f ca="1">IF(V265&lt;'Scenario Inputs (SI)'!$D$5,$B$7*((1+$G265)^(W265-1))*$T$2,0)</f>
        <v>#DIV/0!</v>
      </c>
      <c r="Z265" s="359">
        <v>0</v>
      </c>
      <c r="AA265" s="359" t="e">
        <f t="shared" ref="AA265:AA280" ca="1" si="115">(X265+(Y265+Z265)*0.5)*$T$5</f>
        <v>#DIV/0!</v>
      </c>
      <c r="AB265" s="359" t="e">
        <f ca="1">IF(X265&lt;=0,0,-ABS(IF('Scenario Inputs (SI)'!$D$5&gt;'Scenario Calculations'!V265,0,IF('Scenario Inputs (SI)'!$D$5='Scenario Calculations'!V265,'Scenario Calculations'!X265*'Scenario Calculations'!$B$8,'Scenario Calculations'!AB264*(1+'Scenario Calculations'!S265)))))</f>
        <v>#DIV/0!</v>
      </c>
      <c r="AC265" s="359" t="e">
        <f t="shared" ref="AC265:AC280" ca="1" si="116">IF(SUM(X265:AB265)&lt;0,0,SUM(X265:AB265))</f>
        <v>#DIV/0!</v>
      </c>
      <c r="AH265" s="372">
        <f>IFERROR(INDEX('Inflation Rates'!$A$16:$H$138,MATCH('IRA Traditional'!$H266,'Inflation Rates'!$A$16:$A$138,0),6)/INDEX('Inflation Rates'!$A$16:$H$138,MATCH('IRA Traditional'!$H266,'Inflation Rates'!$A$16:$A$138,0)-1,6)-1,AH264)</f>
        <v>2.0999999999999908E-2</v>
      </c>
      <c r="AI265" s="362">
        <f t="shared" ca="1" si="112"/>
        <v>2276</v>
      </c>
      <c r="AJ265" s="362">
        <f t="shared" ca="1" si="112"/>
        <v>376</v>
      </c>
      <c r="AK265" s="362">
        <v>257</v>
      </c>
      <c r="AL265" s="371">
        <f t="shared" ca="1" si="101"/>
        <v>0</v>
      </c>
      <c r="AM265" s="359">
        <f ca="1">IF(AJ265&lt;'Scenario Inputs (SI)'!$D$5,$AH$2,0)</f>
        <v>0</v>
      </c>
      <c r="AN265" s="359">
        <v>0</v>
      </c>
      <c r="AO265" s="359">
        <f t="shared" ref="AO265:AO280" ca="1" si="117">(AL265+(AM265+AN265)*0.5)*$B$6</f>
        <v>0</v>
      </c>
      <c r="AP265" s="359">
        <f ca="1">IF(AL265&lt;=0,0,IF(AJ265&lt;60,0,IF(AJ265=60,IF('Scenario Inputs (SI)'!$D$5&lt;=60,-AL265*$AH$7,0),IF(AJ265&lt;'Scenario Inputs (SI)'!$D$5,0,IF(AJ265='Scenario Inputs (SI)'!$D$5,-$AH$7*'Scenario Calculations'!AL265,AP264*(1+AG265))))))</f>
        <v>0</v>
      </c>
      <c r="AQ265" s="359">
        <f t="shared" ca="1" si="92"/>
        <v>0</v>
      </c>
      <c r="AV265" s="372">
        <f ca="1">IFERROR(INDEX('Inflation Rates'!$A$16:$H$138,MATCH('IRA Roth'!$H265,'Inflation Rates'!$A$16:$A$138,0),6)/INDEX('Inflation Rates'!$A$16:$H$138,MATCH('IRA Roth'!$H265,'Inflation Rates'!$A$16:$A$138,0)-1,6)-1,AV264)</f>
        <v>2.0999999999999908E-2</v>
      </c>
      <c r="AW265" s="362">
        <f t="shared" ca="1" si="113"/>
        <v>2276</v>
      </c>
      <c r="AX265" s="362">
        <f t="shared" ca="1" si="113"/>
        <v>376</v>
      </c>
      <c r="AY265" s="362">
        <v>257</v>
      </c>
      <c r="AZ265" s="371">
        <f t="shared" ca="1" si="103"/>
        <v>0</v>
      </c>
      <c r="BA265" s="359">
        <f ca="1">IF(AX265&lt;'Scenario Inputs (SI)'!$D$5,$AV$2,0)</f>
        <v>0</v>
      </c>
      <c r="BB265" s="359">
        <f t="shared" ca="1" si="93"/>
        <v>0</v>
      </c>
      <c r="BC265" s="359">
        <f t="shared" ca="1" si="94"/>
        <v>0</v>
      </c>
      <c r="BD265" s="359">
        <f ca="1">IF(AZ265&lt;=0,0,IF(AX265&lt;60,0,IF(AX265=60,IF('Scenario Inputs (SI)'!$D$5&lt;=60,-AZ265*$AV$7,0),IF(AX265&lt;'Scenario Inputs (SI)'!$D$5,0,IF(AX265='Scenario Inputs (SI)'!$D$5,-$AV$7*'Scenario Calculations'!AZ265,BD264*(1+AU265))))))</f>
        <v>0</v>
      </c>
      <c r="BE265" s="359">
        <f t="shared" ca="1" si="95"/>
        <v>0</v>
      </c>
    </row>
    <row r="266" spans="7:57" x14ac:dyDescent="0.35">
      <c r="G266" s="372">
        <f ca="1">IFERROR(INDEX('Inflation Rates'!$A$16:$H$138,MATCH('Scenario Calculations'!$H266,'Inflation Rates'!$A$16:$A$138,0),6)/INDEX('Inflation Rates'!$A$16:$H$138,MATCH('Scenario Calculations'!$H266,'Inflation Rates'!$A$16:$A$138,0)-1,6)-1,G265)</f>
        <v>2.0999999999999908E-2</v>
      </c>
      <c r="H266" s="362">
        <f t="shared" ca="1" si="111"/>
        <v>2277</v>
      </c>
      <c r="I266" s="362">
        <f t="shared" ca="1" si="111"/>
        <v>377</v>
      </c>
      <c r="J266" s="362">
        <v>258</v>
      </c>
      <c r="K266" s="371" t="e">
        <f t="shared" ca="1" si="97"/>
        <v>#DIV/0!</v>
      </c>
      <c r="L266" s="359" t="e">
        <f ca="1">IF(I266&lt;'Scenario Inputs (SI)'!$D$5,$B$7*((1+$G266)^(J266-1))*$B$2,0)</f>
        <v>#DIV/0!</v>
      </c>
      <c r="M266" s="359" t="e">
        <f ca="1">IF(I266&lt;'Scenario Inputs (SI)'!$D$5,$B$3*$B$7*(1+$G266)^(J266-1),0)</f>
        <v>#DIV/0!</v>
      </c>
      <c r="N266" s="359" t="e">
        <f t="shared" ca="1" si="114"/>
        <v>#DIV/0!</v>
      </c>
      <c r="O266" s="359" t="e">
        <f ca="1">IF(K266&lt;=0,0,-ABS(IF('Scenario Inputs (SI)'!$D$5&gt;'Scenario Calculations'!I266,0,IF('Scenario Inputs (SI)'!$D$5='Scenario Calculations'!I266,'Scenario Calculations'!K266*'Scenario Calculations'!$B$8,'Scenario Calculations'!O265*(1+'Scenario Calculations'!F266)))))</f>
        <v>#DIV/0!</v>
      </c>
      <c r="P266" s="359">
        <f ca="1">IF('Scenario Inputs (SI)'!$D$7="No",0,-IF(I266&lt;'Scenario Inputs (SI)'!$D$5,0,IF('Scenario Inputs (SI)'!$D$6&gt;'Scenario Calculations'!I266,INDEX(Inputs!$D$2:$R$30,29,MATCH('Scenario Calculations'!I266,Inputs!$D$2:$R$2,0)),0))*12)</f>
        <v>0</v>
      </c>
      <c r="Q266" s="359" t="e">
        <f t="shared" ref="Q266:Q280" ca="1" si="118">IF(SUM(K266:P266)&lt;0,0,SUM(K266:P266))</f>
        <v>#DIV/0!</v>
      </c>
      <c r="V266" s="362">
        <f t="shared" ca="1" si="105"/>
        <v>377</v>
      </c>
      <c r="W266" s="362">
        <v>258</v>
      </c>
      <c r="X266" s="371" t="e">
        <f t="shared" ca="1" si="99"/>
        <v>#DIV/0!</v>
      </c>
      <c r="Y266" s="359" t="e">
        <f ca="1">IF(V266&lt;'Scenario Inputs (SI)'!$D$5,$B$7*((1+$G266)^(W266-1))*$T$2,0)</f>
        <v>#DIV/0!</v>
      </c>
      <c r="Z266" s="359">
        <v>0</v>
      </c>
      <c r="AA266" s="359" t="e">
        <f t="shared" ca="1" si="115"/>
        <v>#DIV/0!</v>
      </c>
      <c r="AB266" s="359" t="e">
        <f ca="1">IF(X266&lt;=0,0,-ABS(IF('Scenario Inputs (SI)'!$D$5&gt;'Scenario Calculations'!V266,0,IF('Scenario Inputs (SI)'!$D$5='Scenario Calculations'!V266,'Scenario Calculations'!X266*'Scenario Calculations'!$B$8,'Scenario Calculations'!AB265*(1+'Scenario Calculations'!S266)))))</f>
        <v>#DIV/0!</v>
      </c>
      <c r="AC266" s="359" t="e">
        <f t="shared" ca="1" si="116"/>
        <v>#DIV/0!</v>
      </c>
      <c r="AH266" s="372">
        <f>IFERROR(INDEX('Inflation Rates'!$A$16:$H$138,MATCH('IRA Traditional'!$H267,'Inflation Rates'!$A$16:$A$138,0),6)/INDEX('Inflation Rates'!$A$16:$H$138,MATCH('IRA Traditional'!$H267,'Inflation Rates'!$A$16:$A$138,0)-1,6)-1,AH265)</f>
        <v>2.0999999999999908E-2</v>
      </c>
      <c r="AI266" s="362">
        <f t="shared" ca="1" si="112"/>
        <v>2277</v>
      </c>
      <c r="AJ266" s="362">
        <f t="shared" ca="1" si="112"/>
        <v>377</v>
      </c>
      <c r="AK266" s="362">
        <v>258</v>
      </c>
      <c r="AL266" s="371">
        <f t="shared" ca="1" si="101"/>
        <v>0</v>
      </c>
      <c r="AM266" s="359">
        <f ca="1">IF(AJ266&lt;'Scenario Inputs (SI)'!$D$5,$AH$2,0)</f>
        <v>0</v>
      </c>
      <c r="AN266" s="359">
        <v>0</v>
      </c>
      <c r="AO266" s="359">
        <f t="shared" ca="1" si="117"/>
        <v>0</v>
      </c>
      <c r="AP266" s="359">
        <f ca="1">IF(AL266&lt;=0,0,IF(AJ266&lt;60,0,IF(AJ266=60,IF('Scenario Inputs (SI)'!$D$5&lt;=60,-AL266*$AH$7,0),IF(AJ266&lt;'Scenario Inputs (SI)'!$D$5,0,IF(AJ266='Scenario Inputs (SI)'!$D$5,-$AH$7*'Scenario Calculations'!AL266,AP265*(1+AG266))))))</f>
        <v>0</v>
      </c>
      <c r="AQ266" s="359">
        <f t="shared" ref="AQ266:AQ280" ca="1" si="119">IF(SUM(AL266:AP266)&lt;0,0,SUM(AL266:AP266))</f>
        <v>0</v>
      </c>
      <c r="AV266" s="372">
        <f ca="1">IFERROR(INDEX('Inflation Rates'!$A$16:$H$138,MATCH('IRA Roth'!$H266,'Inflation Rates'!$A$16:$A$138,0),6)/INDEX('Inflation Rates'!$A$16:$H$138,MATCH('IRA Roth'!$H266,'Inflation Rates'!$A$16:$A$138,0)-1,6)-1,AV265)</f>
        <v>2.0999999999999908E-2</v>
      </c>
      <c r="AW266" s="362">
        <f t="shared" ca="1" si="113"/>
        <v>2277</v>
      </c>
      <c r="AX266" s="362">
        <f t="shared" ca="1" si="113"/>
        <v>377</v>
      </c>
      <c r="AY266" s="362">
        <v>258</v>
      </c>
      <c r="AZ266" s="371">
        <f t="shared" ca="1" si="103"/>
        <v>0</v>
      </c>
      <c r="BA266" s="359">
        <f ca="1">IF(AX266&lt;'Scenario Inputs (SI)'!$D$5,$AV$2,0)</f>
        <v>0</v>
      </c>
      <c r="BB266" s="359">
        <f t="shared" ref="BB266:BB280" ca="1" si="120">IF(AX266&lt;BE$7+1,($B$12+IF($B$3&gt;$B$14,0.04,IF($B$3&gt;$B$13,($B$13+($B$3-$B$13)*0.5),$B$3)))*$B$7*(1+$G266)^(AY266-1),0)</f>
        <v>0</v>
      </c>
      <c r="BC266" s="359">
        <f t="shared" ref="BC266:BC280" ca="1" si="121">(AZ266+(BA266+BB266)*0.5)*$AV$6</f>
        <v>0</v>
      </c>
      <c r="BD266" s="359">
        <f ca="1">IF(AZ266&lt;=0,0,IF(AX266&lt;60,0,IF(AX266=60,IF('Scenario Inputs (SI)'!$D$5&lt;=60,-AZ266*$AV$7,0),IF(AX266&lt;'Scenario Inputs (SI)'!$D$5,0,IF(AX266='Scenario Inputs (SI)'!$D$5,-$AV$7*'Scenario Calculations'!AZ266,BD265*(1+AU266))))))</f>
        <v>0</v>
      </c>
      <c r="BE266" s="359">
        <f t="shared" ref="BE266:BE280" ca="1" si="122">IF(SUM(AZ266:BD266)&lt;0,0,SUM(AZ266:BD266))</f>
        <v>0</v>
      </c>
    </row>
    <row r="267" spans="7:57" x14ac:dyDescent="0.35">
      <c r="G267" s="372">
        <f ca="1">IFERROR(INDEX('Inflation Rates'!$A$16:$H$138,MATCH('Scenario Calculations'!$H267,'Inflation Rates'!$A$16:$A$138,0),6)/INDEX('Inflation Rates'!$A$16:$H$138,MATCH('Scenario Calculations'!$H267,'Inflation Rates'!$A$16:$A$138,0)-1,6)-1,G266)</f>
        <v>2.0999999999999908E-2</v>
      </c>
      <c r="H267" s="362">
        <f t="shared" ref="H267:I280" ca="1" si="123">H266+1</f>
        <v>2278</v>
      </c>
      <c r="I267" s="362">
        <f t="shared" ca="1" si="123"/>
        <v>378</v>
      </c>
      <c r="J267" s="362">
        <v>259</v>
      </c>
      <c r="K267" s="371" t="e">
        <f t="shared" ref="K267:K280" ca="1" si="124">Q266</f>
        <v>#DIV/0!</v>
      </c>
      <c r="L267" s="359" t="e">
        <f ca="1">IF(I267&lt;'Scenario Inputs (SI)'!$D$5,$B$7*((1+$G267)^(J267-1))*$B$2,0)</f>
        <v>#DIV/0!</v>
      </c>
      <c r="M267" s="359" t="e">
        <f ca="1">IF(I267&lt;'Scenario Inputs (SI)'!$D$5,$B$3*$B$7*(1+$G267)^(J267-1),0)</f>
        <v>#DIV/0!</v>
      </c>
      <c r="N267" s="359" t="e">
        <f t="shared" ca="1" si="114"/>
        <v>#DIV/0!</v>
      </c>
      <c r="O267" s="359" t="e">
        <f ca="1">IF(K267&lt;=0,0,-ABS(IF('Scenario Inputs (SI)'!$D$5&gt;'Scenario Calculations'!I267,0,IF('Scenario Inputs (SI)'!$D$5='Scenario Calculations'!I267,'Scenario Calculations'!K267*'Scenario Calculations'!$B$8,'Scenario Calculations'!O266*(1+'Scenario Calculations'!F267)))))</f>
        <v>#DIV/0!</v>
      </c>
      <c r="P267" s="359">
        <f ca="1">IF('Scenario Inputs (SI)'!$D$7="No",0,-IF(I267&lt;'Scenario Inputs (SI)'!$D$5,0,IF('Scenario Inputs (SI)'!$D$6&gt;'Scenario Calculations'!I267,INDEX(Inputs!$D$2:$R$30,29,MATCH('Scenario Calculations'!I267,Inputs!$D$2:$R$2,0)),0))*12)</f>
        <v>0</v>
      </c>
      <c r="Q267" s="359" t="e">
        <f t="shared" ca="1" si="118"/>
        <v>#DIV/0!</v>
      </c>
      <c r="V267" s="362">
        <f t="shared" ca="1" si="105"/>
        <v>378</v>
      </c>
      <c r="W267" s="362">
        <v>259</v>
      </c>
      <c r="X267" s="371" t="e">
        <f t="shared" ref="X267:X280" ca="1" si="125">AC266</f>
        <v>#DIV/0!</v>
      </c>
      <c r="Y267" s="359" t="e">
        <f ca="1">IF(V267&lt;'Scenario Inputs (SI)'!$D$5,$B$7*((1+$G267)^(W267-1))*$T$2,0)</f>
        <v>#DIV/0!</v>
      </c>
      <c r="Z267" s="359">
        <v>0</v>
      </c>
      <c r="AA267" s="359" t="e">
        <f t="shared" ca="1" si="115"/>
        <v>#DIV/0!</v>
      </c>
      <c r="AB267" s="359" t="e">
        <f ca="1">IF(X267&lt;=0,0,-ABS(IF('Scenario Inputs (SI)'!$D$5&gt;'Scenario Calculations'!V267,0,IF('Scenario Inputs (SI)'!$D$5='Scenario Calculations'!V267,'Scenario Calculations'!X267*'Scenario Calculations'!$B$8,'Scenario Calculations'!AB266*(1+'Scenario Calculations'!S267)))))</f>
        <v>#DIV/0!</v>
      </c>
      <c r="AC267" s="359" t="e">
        <f t="shared" ca="1" si="116"/>
        <v>#DIV/0!</v>
      </c>
      <c r="AH267" s="372">
        <f>IFERROR(INDEX('Inflation Rates'!$A$16:$H$138,MATCH('IRA Traditional'!$H268,'Inflation Rates'!$A$16:$A$138,0),6)/INDEX('Inflation Rates'!$A$16:$H$138,MATCH('IRA Traditional'!$H268,'Inflation Rates'!$A$16:$A$138,0)-1,6)-1,AH266)</f>
        <v>2.0999999999999908E-2</v>
      </c>
      <c r="AI267" s="362">
        <f t="shared" ref="AI267:AJ280" ca="1" si="126">AI266+1</f>
        <v>2278</v>
      </c>
      <c r="AJ267" s="362">
        <f t="shared" ca="1" si="126"/>
        <v>378</v>
      </c>
      <c r="AK267" s="362">
        <v>259</v>
      </c>
      <c r="AL267" s="371">
        <f t="shared" ref="AL267:AL280" ca="1" si="127">AQ266</f>
        <v>0</v>
      </c>
      <c r="AM267" s="359">
        <f ca="1">IF(AJ267&lt;'Scenario Inputs (SI)'!$D$5,$AH$2,0)</f>
        <v>0</v>
      </c>
      <c r="AN267" s="359">
        <v>0</v>
      </c>
      <c r="AO267" s="359">
        <f t="shared" ca="1" si="117"/>
        <v>0</v>
      </c>
      <c r="AP267" s="359">
        <f ca="1">IF(AL267&lt;=0,0,IF(AJ267&lt;60,0,IF(AJ267=60,IF('Scenario Inputs (SI)'!$D$5&lt;=60,-AL267*$AH$7,0),IF(AJ267&lt;'Scenario Inputs (SI)'!$D$5,0,IF(AJ267='Scenario Inputs (SI)'!$D$5,-$AH$7*'Scenario Calculations'!AL267,AP266*(1+AG267))))))</f>
        <v>0</v>
      </c>
      <c r="AQ267" s="359">
        <f t="shared" ca="1" si="119"/>
        <v>0</v>
      </c>
      <c r="AV267" s="372">
        <f ca="1">IFERROR(INDEX('Inflation Rates'!$A$16:$H$138,MATCH('IRA Roth'!$H267,'Inflation Rates'!$A$16:$A$138,0),6)/INDEX('Inflation Rates'!$A$16:$H$138,MATCH('IRA Roth'!$H267,'Inflation Rates'!$A$16:$A$138,0)-1,6)-1,AV266)</f>
        <v>2.0999999999999908E-2</v>
      </c>
      <c r="AW267" s="362">
        <f t="shared" ref="AW267:AX280" ca="1" si="128">AW266+1</f>
        <v>2278</v>
      </c>
      <c r="AX267" s="362">
        <f t="shared" ca="1" si="128"/>
        <v>378</v>
      </c>
      <c r="AY267" s="362">
        <v>259</v>
      </c>
      <c r="AZ267" s="371">
        <f t="shared" ref="AZ267:AZ280" ca="1" si="129">BE266</f>
        <v>0</v>
      </c>
      <c r="BA267" s="359">
        <f ca="1">IF(AX267&lt;'Scenario Inputs (SI)'!$D$5,$AV$2,0)</f>
        <v>0</v>
      </c>
      <c r="BB267" s="359">
        <f t="shared" ca="1" si="120"/>
        <v>0</v>
      </c>
      <c r="BC267" s="359">
        <f t="shared" ca="1" si="121"/>
        <v>0</v>
      </c>
      <c r="BD267" s="359">
        <f ca="1">IF(AZ267&lt;=0,0,IF(AX267&lt;60,0,IF(AX267=60,IF('Scenario Inputs (SI)'!$D$5&lt;=60,-AZ267*$AV$7,0),IF(AX267&lt;'Scenario Inputs (SI)'!$D$5,0,IF(AX267='Scenario Inputs (SI)'!$D$5,-$AV$7*'Scenario Calculations'!AZ267,BD266*(1+AU267))))))</f>
        <v>0</v>
      </c>
      <c r="BE267" s="359">
        <f t="shared" ca="1" si="122"/>
        <v>0</v>
      </c>
    </row>
    <row r="268" spans="7:57" x14ac:dyDescent="0.35">
      <c r="G268" s="372">
        <f ca="1">IFERROR(INDEX('Inflation Rates'!$A$16:$H$138,MATCH('Scenario Calculations'!$H268,'Inflation Rates'!$A$16:$A$138,0),6)/INDEX('Inflation Rates'!$A$16:$H$138,MATCH('Scenario Calculations'!$H268,'Inflation Rates'!$A$16:$A$138,0)-1,6)-1,G267)</f>
        <v>2.0999999999999908E-2</v>
      </c>
      <c r="H268" s="362">
        <f t="shared" ca="1" si="123"/>
        <v>2279</v>
      </c>
      <c r="I268" s="362">
        <f t="shared" ca="1" si="123"/>
        <v>379</v>
      </c>
      <c r="J268" s="362">
        <v>260</v>
      </c>
      <c r="K268" s="371" t="e">
        <f t="shared" ca="1" si="124"/>
        <v>#DIV/0!</v>
      </c>
      <c r="L268" s="359" t="e">
        <f ca="1">IF(I268&lt;'Scenario Inputs (SI)'!$D$5,$B$7*((1+$G268)^(J268-1))*$B$2,0)</f>
        <v>#DIV/0!</v>
      </c>
      <c r="M268" s="359" t="e">
        <f ca="1">IF(I268&lt;'Scenario Inputs (SI)'!$D$5,$B$3*$B$7*(1+$G268)^(J268-1),0)</f>
        <v>#DIV/0!</v>
      </c>
      <c r="N268" s="359" t="e">
        <f t="shared" ca="1" si="114"/>
        <v>#DIV/0!</v>
      </c>
      <c r="O268" s="359" t="e">
        <f ca="1">IF(K268&lt;=0,0,-ABS(IF('Scenario Inputs (SI)'!$D$5&gt;'Scenario Calculations'!I268,0,IF('Scenario Inputs (SI)'!$D$5='Scenario Calculations'!I268,'Scenario Calculations'!K268*'Scenario Calculations'!$B$8,'Scenario Calculations'!O267*(1+'Scenario Calculations'!F268)))))</f>
        <v>#DIV/0!</v>
      </c>
      <c r="P268" s="359">
        <f ca="1">IF('Scenario Inputs (SI)'!$D$7="No",0,-IF(I268&lt;'Scenario Inputs (SI)'!$D$5,0,IF('Scenario Inputs (SI)'!$D$6&gt;'Scenario Calculations'!I268,INDEX(Inputs!$D$2:$R$30,29,MATCH('Scenario Calculations'!I268,Inputs!$D$2:$R$2,0)),0))*12)</f>
        <v>0</v>
      </c>
      <c r="Q268" s="359" t="e">
        <f t="shared" ca="1" si="118"/>
        <v>#DIV/0!</v>
      </c>
      <c r="V268" s="362">
        <f t="shared" ca="1" si="105"/>
        <v>379</v>
      </c>
      <c r="W268" s="362">
        <v>260</v>
      </c>
      <c r="X268" s="371" t="e">
        <f t="shared" ca="1" si="125"/>
        <v>#DIV/0!</v>
      </c>
      <c r="Y268" s="359" t="e">
        <f ca="1">IF(V268&lt;'Scenario Inputs (SI)'!$D$5,$B$7*((1+$G268)^(W268-1))*$T$2,0)</f>
        <v>#DIV/0!</v>
      </c>
      <c r="Z268" s="359">
        <v>0</v>
      </c>
      <c r="AA268" s="359" t="e">
        <f t="shared" ca="1" si="115"/>
        <v>#DIV/0!</v>
      </c>
      <c r="AB268" s="359" t="e">
        <f ca="1">IF(X268&lt;=0,0,-ABS(IF('Scenario Inputs (SI)'!$D$5&gt;'Scenario Calculations'!V268,0,IF('Scenario Inputs (SI)'!$D$5='Scenario Calculations'!V268,'Scenario Calculations'!X268*'Scenario Calculations'!$B$8,'Scenario Calculations'!AB267*(1+'Scenario Calculations'!S268)))))</f>
        <v>#DIV/0!</v>
      </c>
      <c r="AC268" s="359" t="e">
        <f t="shared" ca="1" si="116"/>
        <v>#DIV/0!</v>
      </c>
      <c r="AH268" s="372">
        <f>IFERROR(INDEX('Inflation Rates'!$A$16:$H$138,MATCH('IRA Traditional'!$H269,'Inflation Rates'!$A$16:$A$138,0),6)/INDEX('Inflation Rates'!$A$16:$H$138,MATCH('IRA Traditional'!$H269,'Inflation Rates'!$A$16:$A$138,0)-1,6)-1,AH267)</f>
        <v>2.0999999999999908E-2</v>
      </c>
      <c r="AI268" s="362">
        <f t="shared" ca="1" si="126"/>
        <v>2279</v>
      </c>
      <c r="AJ268" s="362">
        <f t="shared" ca="1" si="126"/>
        <v>379</v>
      </c>
      <c r="AK268" s="362">
        <v>260</v>
      </c>
      <c r="AL268" s="371">
        <f t="shared" ca="1" si="127"/>
        <v>0</v>
      </c>
      <c r="AM268" s="359">
        <f ca="1">IF(AJ268&lt;'Scenario Inputs (SI)'!$D$5,$AH$2,0)</f>
        <v>0</v>
      </c>
      <c r="AN268" s="359">
        <v>0</v>
      </c>
      <c r="AO268" s="359">
        <f t="shared" ca="1" si="117"/>
        <v>0</v>
      </c>
      <c r="AP268" s="359">
        <f ca="1">IF(AL268&lt;=0,0,IF(AJ268&lt;60,0,IF(AJ268=60,IF('Scenario Inputs (SI)'!$D$5&lt;=60,-AL268*$AH$7,0),IF(AJ268&lt;'Scenario Inputs (SI)'!$D$5,0,IF(AJ268='Scenario Inputs (SI)'!$D$5,-$AH$7*'Scenario Calculations'!AL268,AP267*(1+AG268))))))</f>
        <v>0</v>
      </c>
      <c r="AQ268" s="359">
        <f t="shared" ca="1" si="119"/>
        <v>0</v>
      </c>
      <c r="AV268" s="372">
        <f ca="1">IFERROR(INDEX('Inflation Rates'!$A$16:$H$138,MATCH('IRA Roth'!$H268,'Inflation Rates'!$A$16:$A$138,0),6)/INDEX('Inflation Rates'!$A$16:$H$138,MATCH('IRA Roth'!$H268,'Inflation Rates'!$A$16:$A$138,0)-1,6)-1,AV267)</f>
        <v>2.0999999999999908E-2</v>
      </c>
      <c r="AW268" s="362">
        <f t="shared" ca="1" si="128"/>
        <v>2279</v>
      </c>
      <c r="AX268" s="362">
        <f t="shared" ca="1" si="128"/>
        <v>379</v>
      </c>
      <c r="AY268" s="362">
        <v>260</v>
      </c>
      <c r="AZ268" s="371">
        <f t="shared" ca="1" si="129"/>
        <v>0</v>
      </c>
      <c r="BA268" s="359">
        <f ca="1">IF(AX268&lt;'Scenario Inputs (SI)'!$D$5,$AV$2,0)</f>
        <v>0</v>
      </c>
      <c r="BB268" s="359">
        <f t="shared" ca="1" si="120"/>
        <v>0</v>
      </c>
      <c r="BC268" s="359">
        <f t="shared" ca="1" si="121"/>
        <v>0</v>
      </c>
      <c r="BD268" s="359">
        <f ca="1">IF(AZ268&lt;=0,0,IF(AX268&lt;60,0,IF(AX268=60,IF('Scenario Inputs (SI)'!$D$5&lt;=60,-AZ268*$AV$7,0),IF(AX268&lt;'Scenario Inputs (SI)'!$D$5,0,IF(AX268='Scenario Inputs (SI)'!$D$5,-$AV$7*'Scenario Calculations'!AZ268,BD267*(1+AU268))))))</f>
        <v>0</v>
      </c>
      <c r="BE268" s="359">
        <f t="shared" ca="1" si="122"/>
        <v>0</v>
      </c>
    </row>
    <row r="269" spans="7:57" x14ac:dyDescent="0.35">
      <c r="G269" s="372">
        <f ca="1">IFERROR(INDEX('Inflation Rates'!$A$16:$H$138,MATCH('Scenario Calculations'!$H269,'Inflation Rates'!$A$16:$A$138,0),6)/INDEX('Inflation Rates'!$A$16:$H$138,MATCH('Scenario Calculations'!$H269,'Inflation Rates'!$A$16:$A$138,0)-1,6)-1,G268)</f>
        <v>2.0999999999999908E-2</v>
      </c>
      <c r="H269" s="362">
        <f t="shared" ca="1" si="123"/>
        <v>2280</v>
      </c>
      <c r="I269" s="362">
        <f t="shared" ca="1" si="123"/>
        <v>380</v>
      </c>
      <c r="J269" s="362">
        <v>261</v>
      </c>
      <c r="K269" s="371" t="e">
        <f t="shared" ca="1" si="124"/>
        <v>#DIV/0!</v>
      </c>
      <c r="L269" s="359" t="e">
        <f ca="1">IF(I269&lt;'Scenario Inputs (SI)'!$D$5,$B$7*((1+$G269)^(J269-1))*$B$2,0)</f>
        <v>#DIV/0!</v>
      </c>
      <c r="M269" s="359" t="e">
        <f ca="1">IF(I269&lt;'Scenario Inputs (SI)'!$D$5,$B$3*$B$7*(1+$G269)^(J269-1),0)</f>
        <v>#DIV/0!</v>
      </c>
      <c r="N269" s="359" t="e">
        <f t="shared" ca="1" si="114"/>
        <v>#DIV/0!</v>
      </c>
      <c r="O269" s="359" t="e">
        <f ca="1">IF(K269&lt;=0,0,-ABS(IF('Scenario Inputs (SI)'!$D$5&gt;'Scenario Calculations'!I269,0,IF('Scenario Inputs (SI)'!$D$5='Scenario Calculations'!I269,'Scenario Calculations'!K269*'Scenario Calculations'!$B$8,'Scenario Calculations'!O268*(1+'Scenario Calculations'!F269)))))</f>
        <v>#DIV/0!</v>
      </c>
      <c r="P269" s="359">
        <f ca="1">IF('Scenario Inputs (SI)'!$D$7="No",0,-IF(I269&lt;'Scenario Inputs (SI)'!$D$5,0,IF('Scenario Inputs (SI)'!$D$6&gt;'Scenario Calculations'!I269,INDEX(Inputs!$D$2:$R$30,29,MATCH('Scenario Calculations'!I269,Inputs!$D$2:$R$2,0)),0))*12)</f>
        <v>0</v>
      </c>
      <c r="Q269" s="359" t="e">
        <f t="shared" ca="1" si="118"/>
        <v>#DIV/0!</v>
      </c>
      <c r="V269" s="362">
        <f t="shared" ca="1" si="105"/>
        <v>380</v>
      </c>
      <c r="W269" s="362">
        <v>261</v>
      </c>
      <c r="X269" s="371" t="e">
        <f t="shared" ca="1" si="125"/>
        <v>#DIV/0!</v>
      </c>
      <c r="Y269" s="359" t="e">
        <f ca="1">IF(V269&lt;'Scenario Inputs (SI)'!$D$5,$B$7*((1+$G269)^(W269-1))*$T$2,0)</f>
        <v>#DIV/0!</v>
      </c>
      <c r="Z269" s="359">
        <v>0</v>
      </c>
      <c r="AA269" s="359" t="e">
        <f t="shared" ca="1" si="115"/>
        <v>#DIV/0!</v>
      </c>
      <c r="AB269" s="359" t="e">
        <f ca="1">IF(X269&lt;=0,0,-ABS(IF('Scenario Inputs (SI)'!$D$5&gt;'Scenario Calculations'!V269,0,IF('Scenario Inputs (SI)'!$D$5='Scenario Calculations'!V269,'Scenario Calculations'!X269*'Scenario Calculations'!$B$8,'Scenario Calculations'!AB268*(1+'Scenario Calculations'!S269)))))</f>
        <v>#DIV/0!</v>
      </c>
      <c r="AC269" s="359" t="e">
        <f t="shared" ca="1" si="116"/>
        <v>#DIV/0!</v>
      </c>
      <c r="AH269" s="372">
        <f>IFERROR(INDEX('Inflation Rates'!$A$16:$H$138,MATCH('IRA Traditional'!$H270,'Inflation Rates'!$A$16:$A$138,0),6)/INDEX('Inflation Rates'!$A$16:$H$138,MATCH('IRA Traditional'!$H270,'Inflation Rates'!$A$16:$A$138,0)-1,6)-1,AH268)</f>
        <v>2.0999999999999908E-2</v>
      </c>
      <c r="AI269" s="362">
        <f t="shared" ca="1" si="126"/>
        <v>2280</v>
      </c>
      <c r="AJ269" s="362">
        <f t="shared" ca="1" si="126"/>
        <v>380</v>
      </c>
      <c r="AK269" s="362">
        <v>261</v>
      </c>
      <c r="AL269" s="371">
        <f t="shared" ca="1" si="127"/>
        <v>0</v>
      </c>
      <c r="AM269" s="359">
        <f ca="1">IF(AJ269&lt;'Scenario Inputs (SI)'!$D$5,$AH$2,0)</f>
        <v>0</v>
      </c>
      <c r="AN269" s="359">
        <v>0</v>
      </c>
      <c r="AO269" s="359">
        <f t="shared" ca="1" si="117"/>
        <v>0</v>
      </c>
      <c r="AP269" s="359">
        <f ca="1">IF(AL269&lt;=0,0,IF(AJ269&lt;60,0,IF(AJ269=60,IF('Scenario Inputs (SI)'!$D$5&lt;=60,-AL269*$AH$7,0),IF(AJ269&lt;'Scenario Inputs (SI)'!$D$5,0,IF(AJ269='Scenario Inputs (SI)'!$D$5,-$AH$7*'Scenario Calculations'!AL269,AP268*(1+AG269))))))</f>
        <v>0</v>
      </c>
      <c r="AQ269" s="359">
        <f t="shared" ca="1" si="119"/>
        <v>0</v>
      </c>
      <c r="AV269" s="372">
        <f ca="1">IFERROR(INDEX('Inflation Rates'!$A$16:$H$138,MATCH('IRA Roth'!$H269,'Inflation Rates'!$A$16:$A$138,0),6)/INDEX('Inflation Rates'!$A$16:$H$138,MATCH('IRA Roth'!$H269,'Inflation Rates'!$A$16:$A$138,0)-1,6)-1,AV268)</f>
        <v>2.0999999999999908E-2</v>
      </c>
      <c r="AW269" s="362">
        <f t="shared" ca="1" si="128"/>
        <v>2280</v>
      </c>
      <c r="AX269" s="362">
        <f t="shared" ca="1" si="128"/>
        <v>380</v>
      </c>
      <c r="AY269" s="362">
        <v>261</v>
      </c>
      <c r="AZ269" s="371">
        <f t="shared" ca="1" si="129"/>
        <v>0</v>
      </c>
      <c r="BA269" s="359">
        <f ca="1">IF(AX269&lt;'Scenario Inputs (SI)'!$D$5,$AV$2,0)</f>
        <v>0</v>
      </c>
      <c r="BB269" s="359">
        <f t="shared" ca="1" si="120"/>
        <v>0</v>
      </c>
      <c r="BC269" s="359">
        <f t="shared" ca="1" si="121"/>
        <v>0</v>
      </c>
      <c r="BD269" s="359">
        <f ca="1">IF(AZ269&lt;=0,0,IF(AX269&lt;60,0,IF(AX269=60,IF('Scenario Inputs (SI)'!$D$5&lt;=60,-AZ269*$AV$7,0),IF(AX269&lt;'Scenario Inputs (SI)'!$D$5,0,IF(AX269='Scenario Inputs (SI)'!$D$5,-$AV$7*'Scenario Calculations'!AZ269,BD268*(1+AU269))))))</f>
        <v>0</v>
      </c>
      <c r="BE269" s="359">
        <f t="shared" ca="1" si="122"/>
        <v>0</v>
      </c>
    </row>
    <row r="270" spans="7:57" x14ac:dyDescent="0.35">
      <c r="G270" s="372">
        <f ca="1">IFERROR(INDEX('Inflation Rates'!$A$16:$H$138,MATCH('Scenario Calculations'!$H270,'Inflation Rates'!$A$16:$A$138,0),6)/INDEX('Inflation Rates'!$A$16:$H$138,MATCH('Scenario Calculations'!$H270,'Inflation Rates'!$A$16:$A$138,0)-1,6)-1,G269)</f>
        <v>2.0999999999999908E-2</v>
      </c>
      <c r="H270" s="362">
        <f t="shared" ca="1" si="123"/>
        <v>2281</v>
      </c>
      <c r="I270" s="362">
        <f t="shared" ca="1" si="123"/>
        <v>381</v>
      </c>
      <c r="J270" s="362">
        <v>262</v>
      </c>
      <c r="K270" s="371" t="e">
        <f t="shared" ca="1" si="124"/>
        <v>#DIV/0!</v>
      </c>
      <c r="L270" s="359" t="e">
        <f ca="1">IF(I270&lt;'Scenario Inputs (SI)'!$D$5,$B$7*((1+$G270)^(J270-1))*$B$2,0)</f>
        <v>#DIV/0!</v>
      </c>
      <c r="M270" s="359" t="e">
        <f ca="1">IF(I270&lt;'Scenario Inputs (SI)'!$D$5,$B$3*$B$7*(1+$G270)^(J270-1),0)</f>
        <v>#DIV/0!</v>
      </c>
      <c r="N270" s="359" t="e">
        <f t="shared" ca="1" si="114"/>
        <v>#DIV/0!</v>
      </c>
      <c r="O270" s="359" t="e">
        <f ca="1">IF(K270&lt;=0,0,-ABS(IF('Scenario Inputs (SI)'!$D$5&gt;'Scenario Calculations'!I270,0,IF('Scenario Inputs (SI)'!$D$5='Scenario Calculations'!I270,'Scenario Calculations'!K270*'Scenario Calculations'!$B$8,'Scenario Calculations'!O269*(1+'Scenario Calculations'!F270)))))</f>
        <v>#DIV/0!</v>
      </c>
      <c r="P270" s="359">
        <f ca="1">IF('Scenario Inputs (SI)'!$D$7="No",0,-IF(I270&lt;'Scenario Inputs (SI)'!$D$5,0,IF('Scenario Inputs (SI)'!$D$6&gt;'Scenario Calculations'!I270,INDEX(Inputs!$D$2:$R$30,29,MATCH('Scenario Calculations'!I270,Inputs!$D$2:$R$2,0)),0))*12)</f>
        <v>0</v>
      </c>
      <c r="Q270" s="359" t="e">
        <f t="shared" ca="1" si="118"/>
        <v>#DIV/0!</v>
      </c>
      <c r="V270" s="362">
        <f t="shared" ca="1" si="105"/>
        <v>381</v>
      </c>
      <c r="W270" s="362">
        <v>262</v>
      </c>
      <c r="X270" s="371" t="e">
        <f t="shared" ca="1" si="125"/>
        <v>#DIV/0!</v>
      </c>
      <c r="Y270" s="359" t="e">
        <f ca="1">IF(V270&lt;'Scenario Inputs (SI)'!$D$5,$B$7*((1+$G270)^(W270-1))*$T$2,0)</f>
        <v>#DIV/0!</v>
      </c>
      <c r="Z270" s="359">
        <v>0</v>
      </c>
      <c r="AA270" s="359" t="e">
        <f t="shared" ca="1" si="115"/>
        <v>#DIV/0!</v>
      </c>
      <c r="AB270" s="359" t="e">
        <f ca="1">IF(X270&lt;=0,0,-ABS(IF('Scenario Inputs (SI)'!$D$5&gt;'Scenario Calculations'!V270,0,IF('Scenario Inputs (SI)'!$D$5='Scenario Calculations'!V270,'Scenario Calculations'!X270*'Scenario Calculations'!$B$8,'Scenario Calculations'!AB269*(1+'Scenario Calculations'!S270)))))</f>
        <v>#DIV/0!</v>
      </c>
      <c r="AC270" s="359" t="e">
        <f t="shared" ca="1" si="116"/>
        <v>#DIV/0!</v>
      </c>
      <c r="AH270" s="372">
        <f>IFERROR(INDEX('Inflation Rates'!$A$16:$H$138,MATCH('IRA Traditional'!$H271,'Inflation Rates'!$A$16:$A$138,0),6)/INDEX('Inflation Rates'!$A$16:$H$138,MATCH('IRA Traditional'!$H271,'Inflation Rates'!$A$16:$A$138,0)-1,6)-1,AH269)</f>
        <v>2.0999999999999908E-2</v>
      </c>
      <c r="AI270" s="362">
        <f t="shared" ca="1" si="126"/>
        <v>2281</v>
      </c>
      <c r="AJ270" s="362">
        <f t="shared" ca="1" si="126"/>
        <v>381</v>
      </c>
      <c r="AK270" s="362">
        <v>262</v>
      </c>
      <c r="AL270" s="371">
        <f t="shared" ca="1" si="127"/>
        <v>0</v>
      </c>
      <c r="AM270" s="359">
        <f ca="1">IF(AJ270&lt;'Scenario Inputs (SI)'!$D$5,$AH$2,0)</f>
        <v>0</v>
      </c>
      <c r="AN270" s="359">
        <v>0</v>
      </c>
      <c r="AO270" s="359">
        <f t="shared" ca="1" si="117"/>
        <v>0</v>
      </c>
      <c r="AP270" s="359">
        <f ca="1">IF(AL270&lt;=0,0,IF(AJ270&lt;60,0,IF(AJ270=60,IF('Scenario Inputs (SI)'!$D$5&lt;=60,-AL270*$AH$7,0),IF(AJ270&lt;'Scenario Inputs (SI)'!$D$5,0,IF(AJ270='Scenario Inputs (SI)'!$D$5,-$AH$7*'Scenario Calculations'!AL270,AP269*(1+AG270))))))</f>
        <v>0</v>
      </c>
      <c r="AQ270" s="359">
        <f t="shared" ca="1" si="119"/>
        <v>0</v>
      </c>
      <c r="AV270" s="372">
        <f ca="1">IFERROR(INDEX('Inflation Rates'!$A$16:$H$138,MATCH('IRA Roth'!$H270,'Inflation Rates'!$A$16:$A$138,0),6)/INDEX('Inflation Rates'!$A$16:$H$138,MATCH('IRA Roth'!$H270,'Inflation Rates'!$A$16:$A$138,0)-1,6)-1,AV269)</f>
        <v>2.0999999999999908E-2</v>
      </c>
      <c r="AW270" s="362">
        <f t="shared" ca="1" si="128"/>
        <v>2281</v>
      </c>
      <c r="AX270" s="362">
        <f t="shared" ca="1" si="128"/>
        <v>381</v>
      </c>
      <c r="AY270" s="362">
        <v>262</v>
      </c>
      <c r="AZ270" s="371">
        <f t="shared" ca="1" si="129"/>
        <v>0</v>
      </c>
      <c r="BA270" s="359">
        <f ca="1">IF(AX270&lt;'Scenario Inputs (SI)'!$D$5,$AV$2,0)</f>
        <v>0</v>
      </c>
      <c r="BB270" s="359">
        <f t="shared" ca="1" si="120"/>
        <v>0</v>
      </c>
      <c r="BC270" s="359">
        <f t="shared" ca="1" si="121"/>
        <v>0</v>
      </c>
      <c r="BD270" s="359">
        <f ca="1">IF(AZ270&lt;=0,0,IF(AX270&lt;60,0,IF(AX270=60,IF('Scenario Inputs (SI)'!$D$5&lt;=60,-AZ270*$AV$7,0),IF(AX270&lt;'Scenario Inputs (SI)'!$D$5,0,IF(AX270='Scenario Inputs (SI)'!$D$5,-$AV$7*'Scenario Calculations'!AZ270,BD269*(1+AU270))))))</f>
        <v>0</v>
      </c>
      <c r="BE270" s="359">
        <f t="shared" ca="1" si="122"/>
        <v>0</v>
      </c>
    </row>
    <row r="271" spans="7:57" x14ac:dyDescent="0.35">
      <c r="G271" s="372">
        <f ca="1">IFERROR(INDEX('Inflation Rates'!$A$16:$H$138,MATCH('Scenario Calculations'!$H271,'Inflation Rates'!$A$16:$A$138,0),6)/INDEX('Inflation Rates'!$A$16:$H$138,MATCH('Scenario Calculations'!$H271,'Inflation Rates'!$A$16:$A$138,0)-1,6)-1,G270)</f>
        <v>2.0999999999999908E-2</v>
      </c>
      <c r="H271" s="362">
        <f t="shared" ca="1" si="123"/>
        <v>2282</v>
      </c>
      <c r="I271" s="362">
        <f t="shared" ca="1" si="123"/>
        <v>382</v>
      </c>
      <c r="J271" s="362">
        <v>263</v>
      </c>
      <c r="K271" s="371" t="e">
        <f t="shared" ca="1" si="124"/>
        <v>#DIV/0!</v>
      </c>
      <c r="L271" s="359" t="e">
        <f ca="1">IF(I271&lt;'Scenario Inputs (SI)'!$D$5,$B$7*((1+$G271)^(J271-1))*$B$2,0)</f>
        <v>#DIV/0!</v>
      </c>
      <c r="M271" s="359" t="e">
        <f ca="1">IF(I271&lt;'Scenario Inputs (SI)'!$D$5,$B$3*$B$7*(1+$G271)^(J271-1),0)</f>
        <v>#DIV/0!</v>
      </c>
      <c r="N271" s="359" t="e">
        <f t="shared" ca="1" si="114"/>
        <v>#DIV/0!</v>
      </c>
      <c r="O271" s="359" t="e">
        <f ca="1">IF(K271&lt;=0,0,-ABS(IF('Scenario Inputs (SI)'!$D$5&gt;'Scenario Calculations'!I271,0,IF('Scenario Inputs (SI)'!$D$5='Scenario Calculations'!I271,'Scenario Calculations'!K271*'Scenario Calculations'!$B$8,'Scenario Calculations'!O270*(1+'Scenario Calculations'!F271)))))</f>
        <v>#DIV/0!</v>
      </c>
      <c r="P271" s="359">
        <f ca="1">IF('Scenario Inputs (SI)'!$D$7="No",0,-IF(I271&lt;'Scenario Inputs (SI)'!$D$5,0,IF('Scenario Inputs (SI)'!$D$6&gt;'Scenario Calculations'!I271,INDEX(Inputs!$D$2:$R$30,29,MATCH('Scenario Calculations'!I271,Inputs!$D$2:$R$2,0)),0))*12)</f>
        <v>0</v>
      </c>
      <c r="Q271" s="359" t="e">
        <f t="shared" ca="1" si="118"/>
        <v>#DIV/0!</v>
      </c>
      <c r="V271" s="362">
        <f t="shared" ca="1" si="105"/>
        <v>382</v>
      </c>
      <c r="W271" s="362">
        <v>263</v>
      </c>
      <c r="X271" s="371" t="e">
        <f t="shared" ca="1" si="125"/>
        <v>#DIV/0!</v>
      </c>
      <c r="Y271" s="359" t="e">
        <f ca="1">IF(V271&lt;'Scenario Inputs (SI)'!$D$5,$B$7*((1+$G271)^(W271-1))*$T$2,0)</f>
        <v>#DIV/0!</v>
      </c>
      <c r="Z271" s="359">
        <v>0</v>
      </c>
      <c r="AA271" s="359" t="e">
        <f t="shared" ca="1" si="115"/>
        <v>#DIV/0!</v>
      </c>
      <c r="AB271" s="359" t="e">
        <f ca="1">IF(X271&lt;=0,0,-ABS(IF('Scenario Inputs (SI)'!$D$5&gt;'Scenario Calculations'!V271,0,IF('Scenario Inputs (SI)'!$D$5='Scenario Calculations'!V271,'Scenario Calculations'!X271*'Scenario Calculations'!$B$8,'Scenario Calculations'!AB270*(1+'Scenario Calculations'!S271)))))</f>
        <v>#DIV/0!</v>
      </c>
      <c r="AC271" s="359" t="e">
        <f t="shared" ca="1" si="116"/>
        <v>#DIV/0!</v>
      </c>
      <c r="AH271" s="372">
        <f>IFERROR(INDEX('Inflation Rates'!$A$16:$H$138,MATCH('IRA Traditional'!$H272,'Inflation Rates'!$A$16:$A$138,0),6)/INDEX('Inflation Rates'!$A$16:$H$138,MATCH('IRA Traditional'!$H272,'Inflation Rates'!$A$16:$A$138,0)-1,6)-1,AH270)</f>
        <v>2.0999999999999908E-2</v>
      </c>
      <c r="AI271" s="362">
        <f t="shared" ca="1" si="126"/>
        <v>2282</v>
      </c>
      <c r="AJ271" s="362">
        <f t="shared" ca="1" si="126"/>
        <v>382</v>
      </c>
      <c r="AK271" s="362">
        <v>263</v>
      </c>
      <c r="AL271" s="371">
        <f t="shared" ca="1" si="127"/>
        <v>0</v>
      </c>
      <c r="AM271" s="359">
        <f ca="1">IF(AJ271&lt;'Scenario Inputs (SI)'!$D$5,$AH$2,0)</f>
        <v>0</v>
      </c>
      <c r="AN271" s="359">
        <v>0</v>
      </c>
      <c r="AO271" s="359">
        <f t="shared" ca="1" si="117"/>
        <v>0</v>
      </c>
      <c r="AP271" s="359">
        <f ca="1">IF(AL271&lt;=0,0,IF(AJ271&lt;60,0,IF(AJ271=60,IF('Scenario Inputs (SI)'!$D$5&lt;=60,-AL271*$AH$7,0),IF(AJ271&lt;'Scenario Inputs (SI)'!$D$5,0,IF(AJ271='Scenario Inputs (SI)'!$D$5,-$AH$7*'Scenario Calculations'!AL271,AP270*(1+AG271))))))</f>
        <v>0</v>
      </c>
      <c r="AQ271" s="359">
        <f t="shared" ca="1" si="119"/>
        <v>0</v>
      </c>
      <c r="AV271" s="372">
        <f ca="1">IFERROR(INDEX('Inflation Rates'!$A$16:$H$138,MATCH('IRA Roth'!$H271,'Inflation Rates'!$A$16:$A$138,0),6)/INDEX('Inflation Rates'!$A$16:$H$138,MATCH('IRA Roth'!$H271,'Inflation Rates'!$A$16:$A$138,0)-1,6)-1,AV270)</f>
        <v>2.0999999999999908E-2</v>
      </c>
      <c r="AW271" s="362">
        <f t="shared" ca="1" si="128"/>
        <v>2282</v>
      </c>
      <c r="AX271" s="362">
        <f t="shared" ca="1" si="128"/>
        <v>382</v>
      </c>
      <c r="AY271" s="362">
        <v>263</v>
      </c>
      <c r="AZ271" s="371">
        <f t="shared" ca="1" si="129"/>
        <v>0</v>
      </c>
      <c r="BA271" s="359">
        <f ca="1">IF(AX271&lt;'Scenario Inputs (SI)'!$D$5,$AV$2,0)</f>
        <v>0</v>
      </c>
      <c r="BB271" s="359">
        <f t="shared" ca="1" si="120"/>
        <v>0</v>
      </c>
      <c r="BC271" s="359">
        <f t="shared" ca="1" si="121"/>
        <v>0</v>
      </c>
      <c r="BD271" s="359">
        <f ca="1">IF(AZ271&lt;=0,0,IF(AX271&lt;60,0,IF(AX271=60,IF('Scenario Inputs (SI)'!$D$5&lt;=60,-AZ271*$AV$7,0),IF(AX271&lt;'Scenario Inputs (SI)'!$D$5,0,IF(AX271='Scenario Inputs (SI)'!$D$5,-$AV$7*'Scenario Calculations'!AZ271,BD270*(1+AU271))))))</f>
        <v>0</v>
      </c>
      <c r="BE271" s="359">
        <f t="shared" ca="1" si="122"/>
        <v>0</v>
      </c>
    </row>
    <row r="272" spans="7:57" x14ac:dyDescent="0.35">
      <c r="G272" s="372">
        <f ca="1">IFERROR(INDEX('Inflation Rates'!$A$16:$H$138,MATCH('Scenario Calculations'!$H272,'Inflation Rates'!$A$16:$A$138,0),6)/INDEX('Inflation Rates'!$A$16:$H$138,MATCH('Scenario Calculations'!$H272,'Inflation Rates'!$A$16:$A$138,0)-1,6)-1,G271)</f>
        <v>2.0999999999999908E-2</v>
      </c>
      <c r="H272" s="362">
        <f t="shared" ca="1" si="123"/>
        <v>2283</v>
      </c>
      <c r="I272" s="362">
        <f t="shared" ca="1" si="123"/>
        <v>383</v>
      </c>
      <c r="J272" s="362">
        <v>264</v>
      </c>
      <c r="K272" s="371" t="e">
        <f t="shared" ca="1" si="124"/>
        <v>#DIV/0!</v>
      </c>
      <c r="L272" s="359" t="e">
        <f ca="1">IF(I272&lt;'Scenario Inputs (SI)'!$D$5,$B$7*((1+$G272)^(J272-1))*$B$2,0)</f>
        <v>#DIV/0!</v>
      </c>
      <c r="M272" s="359" t="e">
        <f ca="1">IF(I272&lt;'Scenario Inputs (SI)'!$D$5,$B$3*$B$7*(1+$G272)^(J272-1),0)</f>
        <v>#DIV/0!</v>
      </c>
      <c r="N272" s="359" t="e">
        <f t="shared" ca="1" si="114"/>
        <v>#DIV/0!</v>
      </c>
      <c r="O272" s="359" t="e">
        <f ca="1">IF(K272&lt;=0,0,-ABS(IF('Scenario Inputs (SI)'!$D$5&gt;'Scenario Calculations'!I272,0,IF('Scenario Inputs (SI)'!$D$5='Scenario Calculations'!I272,'Scenario Calculations'!K272*'Scenario Calculations'!$B$8,'Scenario Calculations'!O271*(1+'Scenario Calculations'!F272)))))</f>
        <v>#DIV/0!</v>
      </c>
      <c r="P272" s="359">
        <f ca="1">IF('Scenario Inputs (SI)'!$D$7="No",0,-IF(I272&lt;'Scenario Inputs (SI)'!$D$5,0,IF('Scenario Inputs (SI)'!$D$6&gt;'Scenario Calculations'!I272,INDEX(Inputs!$D$2:$R$30,29,MATCH('Scenario Calculations'!I272,Inputs!$D$2:$R$2,0)),0))*12)</f>
        <v>0</v>
      </c>
      <c r="Q272" s="359" t="e">
        <f t="shared" ca="1" si="118"/>
        <v>#DIV/0!</v>
      </c>
      <c r="V272" s="362">
        <f t="shared" ca="1" si="105"/>
        <v>383</v>
      </c>
      <c r="W272" s="362">
        <v>264</v>
      </c>
      <c r="X272" s="371" t="e">
        <f t="shared" ca="1" si="125"/>
        <v>#DIV/0!</v>
      </c>
      <c r="Y272" s="359" t="e">
        <f ca="1">IF(V272&lt;'Scenario Inputs (SI)'!$D$5,$B$7*((1+$G272)^(W272-1))*$T$2,0)</f>
        <v>#DIV/0!</v>
      </c>
      <c r="Z272" s="359">
        <v>0</v>
      </c>
      <c r="AA272" s="359" t="e">
        <f t="shared" ca="1" si="115"/>
        <v>#DIV/0!</v>
      </c>
      <c r="AB272" s="359" t="e">
        <f ca="1">IF(X272&lt;=0,0,-ABS(IF('Scenario Inputs (SI)'!$D$5&gt;'Scenario Calculations'!V272,0,IF('Scenario Inputs (SI)'!$D$5='Scenario Calculations'!V272,'Scenario Calculations'!X272*'Scenario Calculations'!$B$8,'Scenario Calculations'!AB271*(1+'Scenario Calculations'!S272)))))</f>
        <v>#DIV/0!</v>
      </c>
      <c r="AC272" s="359" t="e">
        <f t="shared" ca="1" si="116"/>
        <v>#DIV/0!</v>
      </c>
      <c r="AH272" s="372">
        <f>IFERROR(INDEX('Inflation Rates'!$A$16:$H$138,MATCH('IRA Traditional'!$H273,'Inflation Rates'!$A$16:$A$138,0),6)/INDEX('Inflation Rates'!$A$16:$H$138,MATCH('IRA Traditional'!$H273,'Inflation Rates'!$A$16:$A$138,0)-1,6)-1,AH271)</f>
        <v>2.0999999999999908E-2</v>
      </c>
      <c r="AI272" s="362">
        <f t="shared" ca="1" si="126"/>
        <v>2283</v>
      </c>
      <c r="AJ272" s="362">
        <f t="shared" ca="1" si="126"/>
        <v>383</v>
      </c>
      <c r="AK272" s="362">
        <v>264</v>
      </c>
      <c r="AL272" s="371">
        <f t="shared" ca="1" si="127"/>
        <v>0</v>
      </c>
      <c r="AM272" s="359">
        <f ca="1">IF(AJ272&lt;'Scenario Inputs (SI)'!$D$5,$AH$2,0)</f>
        <v>0</v>
      </c>
      <c r="AN272" s="359">
        <v>0</v>
      </c>
      <c r="AO272" s="359">
        <f t="shared" ca="1" si="117"/>
        <v>0</v>
      </c>
      <c r="AP272" s="359">
        <f ca="1">IF(AL272&lt;=0,0,IF(AJ272&lt;60,0,IF(AJ272=60,IF('Scenario Inputs (SI)'!$D$5&lt;=60,-AL272*$AH$7,0),IF(AJ272&lt;'Scenario Inputs (SI)'!$D$5,0,IF(AJ272='Scenario Inputs (SI)'!$D$5,-$AH$7*'Scenario Calculations'!AL272,AP271*(1+AG272))))))</f>
        <v>0</v>
      </c>
      <c r="AQ272" s="359">
        <f t="shared" ca="1" si="119"/>
        <v>0</v>
      </c>
      <c r="AV272" s="372">
        <f ca="1">IFERROR(INDEX('Inflation Rates'!$A$16:$H$138,MATCH('IRA Roth'!$H272,'Inflation Rates'!$A$16:$A$138,0),6)/INDEX('Inflation Rates'!$A$16:$H$138,MATCH('IRA Roth'!$H272,'Inflation Rates'!$A$16:$A$138,0)-1,6)-1,AV271)</f>
        <v>2.0999999999999908E-2</v>
      </c>
      <c r="AW272" s="362">
        <f t="shared" ca="1" si="128"/>
        <v>2283</v>
      </c>
      <c r="AX272" s="362">
        <f t="shared" ca="1" si="128"/>
        <v>383</v>
      </c>
      <c r="AY272" s="362">
        <v>264</v>
      </c>
      <c r="AZ272" s="371">
        <f t="shared" ca="1" si="129"/>
        <v>0</v>
      </c>
      <c r="BA272" s="359">
        <f ca="1">IF(AX272&lt;'Scenario Inputs (SI)'!$D$5,$AV$2,0)</f>
        <v>0</v>
      </c>
      <c r="BB272" s="359">
        <f t="shared" ca="1" si="120"/>
        <v>0</v>
      </c>
      <c r="BC272" s="359">
        <f t="shared" ca="1" si="121"/>
        <v>0</v>
      </c>
      <c r="BD272" s="359">
        <f ca="1">IF(AZ272&lt;=0,0,IF(AX272&lt;60,0,IF(AX272=60,IF('Scenario Inputs (SI)'!$D$5&lt;=60,-AZ272*$AV$7,0),IF(AX272&lt;'Scenario Inputs (SI)'!$D$5,0,IF(AX272='Scenario Inputs (SI)'!$D$5,-$AV$7*'Scenario Calculations'!AZ272,BD271*(1+AU272))))))</f>
        <v>0</v>
      </c>
      <c r="BE272" s="359">
        <f t="shared" ca="1" si="122"/>
        <v>0</v>
      </c>
    </row>
    <row r="273" spans="7:57" x14ac:dyDescent="0.35">
      <c r="G273" s="372">
        <f ca="1">IFERROR(INDEX('Inflation Rates'!$A$16:$H$138,MATCH('Scenario Calculations'!$H273,'Inflation Rates'!$A$16:$A$138,0),6)/INDEX('Inflation Rates'!$A$16:$H$138,MATCH('Scenario Calculations'!$H273,'Inflation Rates'!$A$16:$A$138,0)-1,6)-1,G272)</f>
        <v>2.0999999999999908E-2</v>
      </c>
      <c r="H273" s="362">
        <f t="shared" ca="1" si="123"/>
        <v>2284</v>
      </c>
      <c r="I273" s="362">
        <f t="shared" ca="1" si="123"/>
        <v>384</v>
      </c>
      <c r="J273" s="362">
        <v>265</v>
      </c>
      <c r="K273" s="371" t="e">
        <f t="shared" ca="1" si="124"/>
        <v>#DIV/0!</v>
      </c>
      <c r="L273" s="359" t="e">
        <f ca="1">IF(I273&lt;'Scenario Inputs (SI)'!$D$5,$B$7*((1+$G273)^(J273-1))*$B$2,0)</f>
        <v>#DIV/0!</v>
      </c>
      <c r="M273" s="359" t="e">
        <f ca="1">IF(I273&lt;'Scenario Inputs (SI)'!$D$5,$B$3*$B$7*(1+$G273)^(J273-1),0)</f>
        <v>#DIV/0!</v>
      </c>
      <c r="N273" s="359" t="e">
        <f t="shared" ca="1" si="114"/>
        <v>#DIV/0!</v>
      </c>
      <c r="O273" s="359" t="e">
        <f ca="1">IF(K273&lt;=0,0,-ABS(IF('Scenario Inputs (SI)'!$D$5&gt;'Scenario Calculations'!I273,0,IF('Scenario Inputs (SI)'!$D$5='Scenario Calculations'!I273,'Scenario Calculations'!K273*'Scenario Calculations'!$B$8,'Scenario Calculations'!O272*(1+'Scenario Calculations'!F273)))))</f>
        <v>#DIV/0!</v>
      </c>
      <c r="P273" s="359">
        <f ca="1">IF('Scenario Inputs (SI)'!$D$7="No",0,-IF(I273&lt;'Scenario Inputs (SI)'!$D$5,0,IF('Scenario Inputs (SI)'!$D$6&gt;'Scenario Calculations'!I273,INDEX(Inputs!$D$2:$R$30,29,MATCH('Scenario Calculations'!I273,Inputs!$D$2:$R$2,0)),0))*12)</f>
        <v>0</v>
      </c>
      <c r="Q273" s="359" t="e">
        <f t="shared" ca="1" si="118"/>
        <v>#DIV/0!</v>
      </c>
      <c r="V273" s="362">
        <f t="shared" ca="1" si="105"/>
        <v>384</v>
      </c>
      <c r="W273" s="362">
        <v>265</v>
      </c>
      <c r="X273" s="371" t="e">
        <f t="shared" ca="1" si="125"/>
        <v>#DIV/0!</v>
      </c>
      <c r="Y273" s="359" t="e">
        <f ca="1">IF(V273&lt;'Scenario Inputs (SI)'!$D$5,$B$7*((1+$G273)^(W273-1))*$T$2,0)</f>
        <v>#DIV/0!</v>
      </c>
      <c r="Z273" s="359">
        <v>0</v>
      </c>
      <c r="AA273" s="359" t="e">
        <f t="shared" ca="1" si="115"/>
        <v>#DIV/0!</v>
      </c>
      <c r="AB273" s="359" t="e">
        <f ca="1">IF(X273&lt;=0,0,-ABS(IF('Scenario Inputs (SI)'!$D$5&gt;'Scenario Calculations'!V273,0,IF('Scenario Inputs (SI)'!$D$5='Scenario Calculations'!V273,'Scenario Calculations'!X273*'Scenario Calculations'!$B$8,'Scenario Calculations'!AB272*(1+'Scenario Calculations'!S273)))))</f>
        <v>#DIV/0!</v>
      </c>
      <c r="AC273" s="359" t="e">
        <f t="shared" ca="1" si="116"/>
        <v>#DIV/0!</v>
      </c>
      <c r="AH273" s="372">
        <f>IFERROR(INDEX('Inflation Rates'!$A$16:$H$138,MATCH('IRA Traditional'!$H274,'Inflation Rates'!$A$16:$A$138,0),6)/INDEX('Inflation Rates'!$A$16:$H$138,MATCH('IRA Traditional'!$H274,'Inflation Rates'!$A$16:$A$138,0)-1,6)-1,AH272)</f>
        <v>2.0999999999999908E-2</v>
      </c>
      <c r="AI273" s="362">
        <f t="shared" ca="1" si="126"/>
        <v>2284</v>
      </c>
      <c r="AJ273" s="362">
        <f t="shared" ca="1" si="126"/>
        <v>384</v>
      </c>
      <c r="AK273" s="362">
        <v>265</v>
      </c>
      <c r="AL273" s="371">
        <f t="shared" ca="1" si="127"/>
        <v>0</v>
      </c>
      <c r="AM273" s="359">
        <f ca="1">IF(AJ273&lt;'Scenario Inputs (SI)'!$D$5,$AH$2,0)</f>
        <v>0</v>
      </c>
      <c r="AN273" s="359">
        <v>0</v>
      </c>
      <c r="AO273" s="359">
        <f t="shared" ca="1" si="117"/>
        <v>0</v>
      </c>
      <c r="AP273" s="359">
        <f ca="1">IF(AL273&lt;=0,0,IF(AJ273&lt;60,0,IF(AJ273=60,IF('Scenario Inputs (SI)'!$D$5&lt;=60,-AL273*$AH$7,0),IF(AJ273&lt;'Scenario Inputs (SI)'!$D$5,0,IF(AJ273='Scenario Inputs (SI)'!$D$5,-$AH$7*'Scenario Calculations'!AL273,AP272*(1+AG273))))))</f>
        <v>0</v>
      </c>
      <c r="AQ273" s="359">
        <f t="shared" ca="1" si="119"/>
        <v>0</v>
      </c>
      <c r="AV273" s="372">
        <f ca="1">IFERROR(INDEX('Inflation Rates'!$A$16:$H$138,MATCH('IRA Roth'!$H273,'Inflation Rates'!$A$16:$A$138,0),6)/INDEX('Inflation Rates'!$A$16:$H$138,MATCH('IRA Roth'!$H273,'Inflation Rates'!$A$16:$A$138,0)-1,6)-1,AV272)</f>
        <v>2.0999999999999908E-2</v>
      </c>
      <c r="AW273" s="362">
        <f t="shared" ca="1" si="128"/>
        <v>2284</v>
      </c>
      <c r="AX273" s="362">
        <f t="shared" ca="1" si="128"/>
        <v>384</v>
      </c>
      <c r="AY273" s="362">
        <v>265</v>
      </c>
      <c r="AZ273" s="371">
        <f t="shared" ca="1" si="129"/>
        <v>0</v>
      </c>
      <c r="BA273" s="359">
        <f ca="1">IF(AX273&lt;'Scenario Inputs (SI)'!$D$5,$AV$2,0)</f>
        <v>0</v>
      </c>
      <c r="BB273" s="359">
        <f t="shared" ca="1" si="120"/>
        <v>0</v>
      </c>
      <c r="BC273" s="359">
        <f t="shared" ca="1" si="121"/>
        <v>0</v>
      </c>
      <c r="BD273" s="359">
        <f ca="1">IF(AZ273&lt;=0,0,IF(AX273&lt;60,0,IF(AX273=60,IF('Scenario Inputs (SI)'!$D$5&lt;=60,-AZ273*$AV$7,0),IF(AX273&lt;'Scenario Inputs (SI)'!$D$5,0,IF(AX273='Scenario Inputs (SI)'!$D$5,-$AV$7*'Scenario Calculations'!AZ273,BD272*(1+AU273))))))</f>
        <v>0</v>
      </c>
      <c r="BE273" s="359">
        <f t="shared" ca="1" si="122"/>
        <v>0</v>
      </c>
    </row>
    <row r="274" spans="7:57" x14ac:dyDescent="0.35">
      <c r="G274" s="372">
        <f ca="1">IFERROR(INDEX('Inflation Rates'!$A$16:$H$138,MATCH('Scenario Calculations'!$H274,'Inflation Rates'!$A$16:$A$138,0),6)/INDEX('Inflation Rates'!$A$16:$H$138,MATCH('Scenario Calculations'!$H274,'Inflation Rates'!$A$16:$A$138,0)-1,6)-1,G273)</f>
        <v>2.0999999999999908E-2</v>
      </c>
      <c r="H274" s="362">
        <f t="shared" ca="1" si="123"/>
        <v>2285</v>
      </c>
      <c r="I274" s="362">
        <f t="shared" ca="1" si="123"/>
        <v>385</v>
      </c>
      <c r="J274" s="362">
        <v>266</v>
      </c>
      <c r="K274" s="371" t="e">
        <f t="shared" ca="1" si="124"/>
        <v>#DIV/0!</v>
      </c>
      <c r="L274" s="359" t="e">
        <f ca="1">IF(I274&lt;'Scenario Inputs (SI)'!$D$5,$B$7*((1+$G274)^(J274-1))*$B$2,0)</f>
        <v>#DIV/0!</v>
      </c>
      <c r="M274" s="359" t="e">
        <f ca="1">IF(I274&lt;'Scenario Inputs (SI)'!$D$5,$B$3*$B$7*(1+$G274)^(J274-1),0)</f>
        <v>#DIV/0!</v>
      </c>
      <c r="N274" s="359" t="e">
        <f t="shared" ca="1" si="114"/>
        <v>#DIV/0!</v>
      </c>
      <c r="O274" s="359" t="e">
        <f ca="1">IF(K274&lt;=0,0,-ABS(IF('Scenario Inputs (SI)'!$D$5&gt;'Scenario Calculations'!I274,0,IF('Scenario Inputs (SI)'!$D$5='Scenario Calculations'!I274,'Scenario Calculations'!K274*'Scenario Calculations'!$B$8,'Scenario Calculations'!O273*(1+'Scenario Calculations'!F274)))))</f>
        <v>#DIV/0!</v>
      </c>
      <c r="P274" s="359">
        <f ca="1">IF('Scenario Inputs (SI)'!$D$7="No",0,-IF(I274&lt;'Scenario Inputs (SI)'!$D$5,0,IF('Scenario Inputs (SI)'!$D$6&gt;'Scenario Calculations'!I274,INDEX(Inputs!$D$2:$R$30,29,MATCH('Scenario Calculations'!I274,Inputs!$D$2:$R$2,0)),0))*12)</f>
        <v>0</v>
      </c>
      <c r="Q274" s="359" t="e">
        <f t="shared" ca="1" si="118"/>
        <v>#DIV/0!</v>
      </c>
      <c r="V274" s="362">
        <f t="shared" ca="1" si="105"/>
        <v>385</v>
      </c>
      <c r="W274" s="362">
        <v>266</v>
      </c>
      <c r="X274" s="371" t="e">
        <f t="shared" ca="1" si="125"/>
        <v>#DIV/0!</v>
      </c>
      <c r="Y274" s="359" t="e">
        <f ca="1">IF(V274&lt;'Scenario Inputs (SI)'!$D$5,$B$7*((1+$G274)^(W274-1))*$T$2,0)</f>
        <v>#DIV/0!</v>
      </c>
      <c r="Z274" s="359">
        <v>0</v>
      </c>
      <c r="AA274" s="359" t="e">
        <f t="shared" ca="1" si="115"/>
        <v>#DIV/0!</v>
      </c>
      <c r="AB274" s="359" t="e">
        <f ca="1">IF(X274&lt;=0,0,-ABS(IF('Scenario Inputs (SI)'!$D$5&gt;'Scenario Calculations'!V274,0,IF('Scenario Inputs (SI)'!$D$5='Scenario Calculations'!V274,'Scenario Calculations'!X274*'Scenario Calculations'!$B$8,'Scenario Calculations'!AB273*(1+'Scenario Calculations'!S274)))))</f>
        <v>#DIV/0!</v>
      </c>
      <c r="AC274" s="359" t="e">
        <f t="shared" ca="1" si="116"/>
        <v>#DIV/0!</v>
      </c>
      <c r="AH274" s="372">
        <f>IFERROR(INDEX('Inflation Rates'!$A$16:$H$138,MATCH('IRA Traditional'!$H275,'Inflation Rates'!$A$16:$A$138,0),6)/INDEX('Inflation Rates'!$A$16:$H$138,MATCH('IRA Traditional'!$H275,'Inflation Rates'!$A$16:$A$138,0)-1,6)-1,AH273)</f>
        <v>2.0999999999999908E-2</v>
      </c>
      <c r="AI274" s="362">
        <f t="shared" ca="1" si="126"/>
        <v>2285</v>
      </c>
      <c r="AJ274" s="362">
        <f t="shared" ca="1" si="126"/>
        <v>385</v>
      </c>
      <c r="AK274" s="362">
        <v>266</v>
      </c>
      <c r="AL274" s="371">
        <f t="shared" ca="1" si="127"/>
        <v>0</v>
      </c>
      <c r="AM274" s="359">
        <f ca="1">IF(AJ274&lt;'Scenario Inputs (SI)'!$D$5,$AH$2,0)</f>
        <v>0</v>
      </c>
      <c r="AN274" s="359">
        <v>0</v>
      </c>
      <c r="AO274" s="359">
        <f t="shared" ca="1" si="117"/>
        <v>0</v>
      </c>
      <c r="AP274" s="359">
        <f ca="1">IF(AL274&lt;=0,0,IF(AJ274&lt;60,0,IF(AJ274=60,IF('Scenario Inputs (SI)'!$D$5&lt;=60,-AL274*$AH$7,0),IF(AJ274&lt;'Scenario Inputs (SI)'!$D$5,0,IF(AJ274='Scenario Inputs (SI)'!$D$5,-$AH$7*'Scenario Calculations'!AL274,AP273*(1+AG274))))))</f>
        <v>0</v>
      </c>
      <c r="AQ274" s="359">
        <f t="shared" ca="1" si="119"/>
        <v>0</v>
      </c>
      <c r="AV274" s="372">
        <f ca="1">IFERROR(INDEX('Inflation Rates'!$A$16:$H$138,MATCH('IRA Roth'!$H274,'Inflation Rates'!$A$16:$A$138,0),6)/INDEX('Inflation Rates'!$A$16:$H$138,MATCH('IRA Roth'!$H274,'Inflation Rates'!$A$16:$A$138,0)-1,6)-1,AV273)</f>
        <v>2.0999999999999908E-2</v>
      </c>
      <c r="AW274" s="362">
        <f t="shared" ca="1" si="128"/>
        <v>2285</v>
      </c>
      <c r="AX274" s="362">
        <f t="shared" ca="1" si="128"/>
        <v>385</v>
      </c>
      <c r="AY274" s="362">
        <v>266</v>
      </c>
      <c r="AZ274" s="371">
        <f t="shared" ca="1" si="129"/>
        <v>0</v>
      </c>
      <c r="BA274" s="359">
        <f ca="1">IF(AX274&lt;'Scenario Inputs (SI)'!$D$5,$AV$2,0)</f>
        <v>0</v>
      </c>
      <c r="BB274" s="359">
        <f t="shared" ca="1" si="120"/>
        <v>0</v>
      </c>
      <c r="BC274" s="359">
        <f t="shared" ca="1" si="121"/>
        <v>0</v>
      </c>
      <c r="BD274" s="359">
        <f ca="1">IF(AZ274&lt;=0,0,IF(AX274&lt;60,0,IF(AX274=60,IF('Scenario Inputs (SI)'!$D$5&lt;=60,-AZ274*$AV$7,0),IF(AX274&lt;'Scenario Inputs (SI)'!$D$5,0,IF(AX274='Scenario Inputs (SI)'!$D$5,-$AV$7*'Scenario Calculations'!AZ274,BD273*(1+AU274))))))</f>
        <v>0</v>
      </c>
      <c r="BE274" s="359">
        <f t="shared" ca="1" si="122"/>
        <v>0</v>
      </c>
    </row>
    <row r="275" spans="7:57" x14ac:dyDescent="0.35">
      <c r="G275" s="372">
        <f ca="1">IFERROR(INDEX('Inflation Rates'!$A$16:$H$138,MATCH('Scenario Calculations'!$H275,'Inflation Rates'!$A$16:$A$138,0),6)/INDEX('Inflation Rates'!$A$16:$H$138,MATCH('Scenario Calculations'!$H275,'Inflation Rates'!$A$16:$A$138,0)-1,6)-1,G274)</f>
        <v>2.0999999999999908E-2</v>
      </c>
      <c r="H275" s="362">
        <f t="shared" ca="1" si="123"/>
        <v>2286</v>
      </c>
      <c r="I275" s="362">
        <f t="shared" ca="1" si="123"/>
        <v>386</v>
      </c>
      <c r="J275" s="362">
        <v>267</v>
      </c>
      <c r="K275" s="371" t="e">
        <f t="shared" ca="1" si="124"/>
        <v>#DIV/0!</v>
      </c>
      <c r="L275" s="359" t="e">
        <f ca="1">IF(I275&lt;'Scenario Inputs (SI)'!$D$5,$B$7*((1+$G275)^(J275-1))*$B$2,0)</f>
        <v>#DIV/0!</v>
      </c>
      <c r="M275" s="359" t="e">
        <f ca="1">IF(I275&lt;'Scenario Inputs (SI)'!$D$5,$B$3*$B$7*(1+$G275)^(J275-1),0)</f>
        <v>#DIV/0!</v>
      </c>
      <c r="N275" s="359" t="e">
        <f t="shared" ca="1" si="114"/>
        <v>#DIV/0!</v>
      </c>
      <c r="O275" s="359" t="e">
        <f ca="1">IF(K275&lt;=0,0,-ABS(IF('Scenario Inputs (SI)'!$D$5&gt;'Scenario Calculations'!I275,0,IF('Scenario Inputs (SI)'!$D$5='Scenario Calculations'!I275,'Scenario Calculations'!K275*'Scenario Calculations'!$B$8,'Scenario Calculations'!O274*(1+'Scenario Calculations'!F275)))))</f>
        <v>#DIV/0!</v>
      </c>
      <c r="P275" s="359">
        <f ca="1">IF('Scenario Inputs (SI)'!$D$7="No",0,-IF(I275&lt;'Scenario Inputs (SI)'!$D$5,0,IF('Scenario Inputs (SI)'!$D$6&gt;'Scenario Calculations'!I275,INDEX(Inputs!$D$2:$R$30,29,MATCH('Scenario Calculations'!I275,Inputs!$D$2:$R$2,0)),0))*12)</f>
        <v>0</v>
      </c>
      <c r="Q275" s="359" t="e">
        <f t="shared" ca="1" si="118"/>
        <v>#DIV/0!</v>
      </c>
      <c r="V275" s="362">
        <f t="shared" ca="1" si="105"/>
        <v>386</v>
      </c>
      <c r="W275" s="362">
        <v>267</v>
      </c>
      <c r="X275" s="371" t="e">
        <f t="shared" ca="1" si="125"/>
        <v>#DIV/0!</v>
      </c>
      <c r="Y275" s="359" t="e">
        <f ca="1">IF(V275&lt;'Scenario Inputs (SI)'!$D$5,$B$7*((1+$G275)^(W275-1))*$T$2,0)</f>
        <v>#DIV/0!</v>
      </c>
      <c r="Z275" s="359">
        <v>0</v>
      </c>
      <c r="AA275" s="359" t="e">
        <f t="shared" ca="1" si="115"/>
        <v>#DIV/0!</v>
      </c>
      <c r="AB275" s="359" t="e">
        <f ca="1">IF(X275&lt;=0,0,-ABS(IF('Scenario Inputs (SI)'!$D$5&gt;'Scenario Calculations'!V275,0,IF('Scenario Inputs (SI)'!$D$5='Scenario Calculations'!V275,'Scenario Calculations'!X275*'Scenario Calculations'!$B$8,'Scenario Calculations'!AB274*(1+'Scenario Calculations'!S275)))))</f>
        <v>#DIV/0!</v>
      </c>
      <c r="AC275" s="359" t="e">
        <f t="shared" ca="1" si="116"/>
        <v>#DIV/0!</v>
      </c>
      <c r="AH275" s="372">
        <f>IFERROR(INDEX('Inflation Rates'!$A$16:$H$138,MATCH('IRA Traditional'!$H276,'Inflation Rates'!$A$16:$A$138,0),6)/INDEX('Inflation Rates'!$A$16:$H$138,MATCH('IRA Traditional'!$H276,'Inflation Rates'!$A$16:$A$138,0)-1,6)-1,AH274)</f>
        <v>2.0999999999999908E-2</v>
      </c>
      <c r="AI275" s="362">
        <f t="shared" ca="1" si="126"/>
        <v>2286</v>
      </c>
      <c r="AJ275" s="362">
        <f t="shared" ca="1" si="126"/>
        <v>386</v>
      </c>
      <c r="AK275" s="362">
        <v>267</v>
      </c>
      <c r="AL275" s="371">
        <f t="shared" ca="1" si="127"/>
        <v>0</v>
      </c>
      <c r="AM275" s="359">
        <f ca="1">IF(AJ275&lt;'Scenario Inputs (SI)'!$D$5,$AH$2,0)</f>
        <v>0</v>
      </c>
      <c r="AN275" s="359">
        <v>0</v>
      </c>
      <c r="AO275" s="359">
        <f t="shared" ca="1" si="117"/>
        <v>0</v>
      </c>
      <c r="AP275" s="359">
        <f ca="1">IF(AL275&lt;=0,0,IF(AJ275&lt;60,0,IF(AJ275=60,IF('Scenario Inputs (SI)'!$D$5&lt;=60,-AL275*$AH$7,0),IF(AJ275&lt;'Scenario Inputs (SI)'!$D$5,0,IF(AJ275='Scenario Inputs (SI)'!$D$5,-$AH$7*'Scenario Calculations'!AL275,AP274*(1+AG275))))))</f>
        <v>0</v>
      </c>
      <c r="AQ275" s="359">
        <f t="shared" ca="1" si="119"/>
        <v>0</v>
      </c>
      <c r="AV275" s="372">
        <f ca="1">IFERROR(INDEX('Inflation Rates'!$A$16:$H$138,MATCH('IRA Roth'!$H275,'Inflation Rates'!$A$16:$A$138,0),6)/INDEX('Inflation Rates'!$A$16:$H$138,MATCH('IRA Roth'!$H275,'Inflation Rates'!$A$16:$A$138,0)-1,6)-1,AV274)</f>
        <v>2.0999999999999908E-2</v>
      </c>
      <c r="AW275" s="362">
        <f t="shared" ca="1" si="128"/>
        <v>2286</v>
      </c>
      <c r="AX275" s="362">
        <f t="shared" ca="1" si="128"/>
        <v>386</v>
      </c>
      <c r="AY275" s="362">
        <v>267</v>
      </c>
      <c r="AZ275" s="371">
        <f t="shared" ca="1" si="129"/>
        <v>0</v>
      </c>
      <c r="BA275" s="359">
        <f ca="1">IF(AX275&lt;'Scenario Inputs (SI)'!$D$5,$AV$2,0)</f>
        <v>0</v>
      </c>
      <c r="BB275" s="359">
        <f t="shared" ca="1" si="120"/>
        <v>0</v>
      </c>
      <c r="BC275" s="359">
        <f t="shared" ca="1" si="121"/>
        <v>0</v>
      </c>
      <c r="BD275" s="359">
        <f ca="1">IF(AZ275&lt;=0,0,IF(AX275&lt;60,0,IF(AX275=60,IF('Scenario Inputs (SI)'!$D$5&lt;=60,-AZ275*$AV$7,0),IF(AX275&lt;'Scenario Inputs (SI)'!$D$5,0,IF(AX275='Scenario Inputs (SI)'!$D$5,-$AV$7*'Scenario Calculations'!AZ275,BD274*(1+AU275))))))</f>
        <v>0</v>
      </c>
      <c r="BE275" s="359">
        <f t="shared" ca="1" si="122"/>
        <v>0</v>
      </c>
    </row>
    <row r="276" spans="7:57" x14ac:dyDescent="0.35">
      <c r="G276" s="372">
        <f ca="1">IFERROR(INDEX('Inflation Rates'!$A$16:$H$138,MATCH('Scenario Calculations'!$H276,'Inflation Rates'!$A$16:$A$138,0),6)/INDEX('Inflation Rates'!$A$16:$H$138,MATCH('Scenario Calculations'!$H276,'Inflation Rates'!$A$16:$A$138,0)-1,6)-1,G275)</f>
        <v>2.0999999999999908E-2</v>
      </c>
      <c r="H276" s="362">
        <f t="shared" ca="1" si="123"/>
        <v>2287</v>
      </c>
      <c r="I276" s="362">
        <f t="shared" ca="1" si="123"/>
        <v>387</v>
      </c>
      <c r="J276" s="362">
        <v>268</v>
      </c>
      <c r="K276" s="371" t="e">
        <f t="shared" ca="1" si="124"/>
        <v>#DIV/0!</v>
      </c>
      <c r="L276" s="359" t="e">
        <f ca="1">IF(I276&lt;'Scenario Inputs (SI)'!$D$5,$B$7*((1+$G276)^(J276-1))*$B$2,0)</f>
        <v>#DIV/0!</v>
      </c>
      <c r="M276" s="359" t="e">
        <f ca="1">IF(I276&lt;'Scenario Inputs (SI)'!$D$5,$B$3*$B$7*(1+$G276)^(J276-1),0)</f>
        <v>#DIV/0!</v>
      </c>
      <c r="N276" s="359" t="e">
        <f t="shared" ca="1" si="114"/>
        <v>#DIV/0!</v>
      </c>
      <c r="O276" s="359" t="e">
        <f ca="1">IF(K276&lt;=0,0,-ABS(IF('Scenario Inputs (SI)'!$D$5&gt;'Scenario Calculations'!I276,0,IF('Scenario Inputs (SI)'!$D$5='Scenario Calculations'!I276,'Scenario Calculations'!K276*'Scenario Calculations'!$B$8,'Scenario Calculations'!O275*(1+'Scenario Calculations'!F276)))))</f>
        <v>#DIV/0!</v>
      </c>
      <c r="P276" s="359">
        <f ca="1">IF('Scenario Inputs (SI)'!$D$7="No",0,-IF(I276&lt;'Scenario Inputs (SI)'!$D$5,0,IF('Scenario Inputs (SI)'!$D$6&gt;'Scenario Calculations'!I276,INDEX(Inputs!$D$2:$R$30,29,MATCH('Scenario Calculations'!I276,Inputs!$D$2:$R$2,0)),0))*12)</f>
        <v>0</v>
      </c>
      <c r="Q276" s="359" t="e">
        <f t="shared" ca="1" si="118"/>
        <v>#DIV/0!</v>
      </c>
      <c r="V276" s="362">
        <f t="shared" ca="1" si="105"/>
        <v>387</v>
      </c>
      <c r="W276" s="362">
        <v>268</v>
      </c>
      <c r="X276" s="371" t="e">
        <f t="shared" ca="1" si="125"/>
        <v>#DIV/0!</v>
      </c>
      <c r="Y276" s="359" t="e">
        <f ca="1">IF(V276&lt;'Scenario Inputs (SI)'!$D$5,$B$7*((1+$G276)^(W276-1))*$T$2,0)</f>
        <v>#DIV/0!</v>
      </c>
      <c r="Z276" s="359">
        <v>0</v>
      </c>
      <c r="AA276" s="359" t="e">
        <f t="shared" ca="1" si="115"/>
        <v>#DIV/0!</v>
      </c>
      <c r="AB276" s="359" t="e">
        <f ca="1">IF(X276&lt;=0,0,-ABS(IF('Scenario Inputs (SI)'!$D$5&gt;'Scenario Calculations'!V276,0,IF('Scenario Inputs (SI)'!$D$5='Scenario Calculations'!V276,'Scenario Calculations'!X276*'Scenario Calculations'!$B$8,'Scenario Calculations'!AB275*(1+'Scenario Calculations'!S276)))))</f>
        <v>#DIV/0!</v>
      </c>
      <c r="AC276" s="359" t="e">
        <f t="shared" ca="1" si="116"/>
        <v>#DIV/0!</v>
      </c>
      <c r="AH276" s="372">
        <f>IFERROR(INDEX('Inflation Rates'!$A$16:$H$138,MATCH('IRA Traditional'!$H277,'Inflation Rates'!$A$16:$A$138,0),6)/INDEX('Inflation Rates'!$A$16:$H$138,MATCH('IRA Traditional'!$H277,'Inflation Rates'!$A$16:$A$138,0)-1,6)-1,AH275)</f>
        <v>2.0999999999999908E-2</v>
      </c>
      <c r="AI276" s="362">
        <f t="shared" ca="1" si="126"/>
        <v>2287</v>
      </c>
      <c r="AJ276" s="362">
        <f t="shared" ca="1" si="126"/>
        <v>387</v>
      </c>
      <c r="AK276" s="362">
        <v>268</v>
      </c>
      <c r="AL276" s="371">
        <f t="shared" ca="1" si="127"/>
        <v>0</v>
      </c>
      <c r="AM276" s="359">
        <f ca="1">IF(AJ276&lt;'Scenario Inputs (SI)'!$D$5,$AH$2,0)</f>
        <v>0</v>
      </c>
      <c r="AN276" s="359">
        <v>0</v>
      </c>
      <c r="AO276" s="359">
        <f t="shared" ca="1" si="117"/>
        <v>0</v>
      </c>
      <c r="AP276" s="359">
        <f ca="1">IF(AL276&lt;=0,0,IF(AJ276&lt;60,0,IF(AJ276=60,IF('Scenario Inputs (SI)'!$D$5&lt;=60,-AL276*$AH$7,0),IF(AJ276&lt;'Scenario Inputs (SI)'!$D$5,0,IF(AJ276='Scenario Inputs (SI)'!$D$5,-$AH$7*'Scenario Calculations'!AL276,AP275*(1+AG276))))))</f>
        <v>0</v>
      </c>
      <c r="AQ276" s="359">
        <f t="shared" ca="1" si="119"/>
        <v>0</v>
      </c>
      <c r="AV276" s="372">
        <f ca="1">IFERROR(INDEX('Inflation Rates'!$A$16:$H$138,MATCH('IRA Roth'!$H276,'Inflation Rates'!$A$16:$A$138,0),6)/INDEX('Inflation Rates'!$A$16:$H$138,MATCH('IRA Roth'!$H276,'Inflation Rates'!$A$16:$A$138,0)-1,6)-1,AV275)</f>
        <v>2.0999999999999908E-2</v>
      </c>
      <c r="AW276" s="362">
        <f t="shared" ca="1" si="128"/>
        <v>2287</v>
      </c>
      <c r="AX276" s="362">
        <f t="shared" ca="1" si="128"/>
        <v>387</v>
      </c>
      <c r="AY276" s="362">
        <v>268</v>
      </c>
      <c r="AZ276" s="371">
        <f t="shared" ca="1" si="129"/>
        <v>0</v>
      </c>
      <c r="BA276" s="359">
        <f ca="1">IF(AX276&lt;'Scenario Inputs (SI)'!$D$5,$AV$2,0)</f>
        <v>0</v>
      </c>
      <c r="BB276" s="359">
        <f t="shared" ca="1" si="120"/>
        <v>0</v>
      </c>
      <c r="BC276" s="359">
        <f t="shared" ca="1" si="121"/>
        <v>0</v>
      </c>
      <c r="BD276" s="359">
        <f ca="1">IF(AZ276&lt;=0,0,IF(AX276&lt;60,0,IF(AX276=60,IF('Scenario Inputs (SI)'!$D$5&lt;=60,-AZ276*$AV$7,0),IF(AX276&lt;'Scenario Inputs (SI)'!$D$5,0,IF(AX276='Scenario Inputs (SI)'!$D$5,-$AV$7*'Scenario Calculations'!AZ276,BD275*(1+AU276))))))</f>
        <v>0</v>
      </c>
      <c r="BE276" s="359">
        <f t="shared" ca="1" si="122"/>
        <v>0</v>
      </c>
    </row>
    <row r="277" spans="7:57" x14ac:dyDescent="0.35">
      <c r="G277" s="372">
        <f ca="1">IFERROR(INDEX('Inflation Rates'!$A$16:$H$138,MATCH('Scenario Calculations'!$H277,'Inflation Rates'!$A$16:$A$138,0),6)/INDEX('Inflation Rates'!$A$16:$H$138,MATCH('Scenario Calculations'!$H277,'Inflation Rates'!$A$16:$A$138,0)-1,6)-1,G276)</f>
        <v>2.0999999999999908E-2</v>
      </c>
      <c r="H277" s="362">
        <f t="shared" ca="1" si="123"/>
        <v>2288</v>
      </c>
      <c r="I277" s="362">
        <f t="shared" ca="1" si="123"/>
        <v>388</v>
      </c>
      <c r="J277" s="362">
        <v>269</v>
      </c>
      <c r="K277" s="371" t="e">
        <f t="shared" ca="1" si="124"/>
        <v>#DIV/0!</v>
      </c>
      <c r="L277" s="359" t="e">
        <f ca="1">IF(I277&lt;'Scenario Inputs (SI)'!$D$5,$B$7*((1+$G277)^(J277-1))*$B$2,0)</f>
        <v>#DIV/0!</v>
      </c>
      <c r="M277" s="359" t="e">
        <f ca="1">IF(I277&lt;'Scenario Inputs (SI)'!$D$5,$B$3*$B$7*(1+$G277)^(J277-1),0)</f>
        <v>#DIV/0!</v>
      </c>
      <c r="N277" s="359" t="e">
        <f t="shared" ca="1" si="114"/>
        <v>#DIV/0!</v>
      </c>
      <c r="O277" s="359" t="e">
        <f ca="1">IF(K277&lt;=0,0,-ABS(IF('Scenario Inputs (SI)'!$D$5&gt;'Scenario Calculations'!I277,0,IF('Scenario Inputs (SI)'!$D$5='Scenario Calculations'!I277,'Scenario Calculations'!K277*'Scenario Calculations'!$B$8,'Scenario Calculations'!O276*(1+'Scenario Calculations'!F277)))))</f>
        <v>#DIV/0!</v>
      </c>
      <c r="P277" s="359">
        <f ca="1">IF('Scenario Inputs (SI)'!$D$7="No",0,-IF(I277&lt;'Scenario Inputs (SI)'!$D$5,0,IF('Scenario Inputs (SI)'!$D$6&gt;'Scenario Calculations'!I277,INDEX(Inputs!$D$2:$R$30,29,MATCH('Scenario Calculations'!I277,Inputs!$D$2:$R$2,0)),0))*12)</f>
        <v>0</v>
      </c>
      <c r="Q277" s="359" t="e">
        <f t="shared" ca="1" si="118"/>
        <v>#DIV/0!</v>
      </c>
      <c r="V277" s="362">
        <f t="shared" ca="1" si="105"/>
        <v>388</v>
      </c>
      <c r="W277" s="362">
        <v>269</v>
      </c>
      <c r="X277" s="371" t="e">
        <f t="shared" ca="1" si="125"/>
        <v>#DIV/0!</v>
      </c>
      <c r="Y277" s="359" t="e">
        <f ca="1">IF(V277&lt;'Scenario Inputs (SI)'!$D$5,$B$7*((1+$G277)^(W277-1))*$T$2,0)</f>
        <v>#DIV/0!</v>
      </c>
      <c r="Z277" s="359">
        <v>0</v>
      </c>
      <c r="AA277" s="359" t="e">
        <f t="shared" ca="1" si="115"/>
        <v>#DIV/0!</v>
      </c>
      <c r="AB277" s="359" t="e">
        <f ca="1">IF(X277&lt;=0,0,-ABS(IF('Scenario Inputs (SI)'!$D$5&gt;'Scenario Calculations'!V277,0,IF('Scenario Inputs (SI)'!$D$5='Scenario Calculations'!V277,'Scenario Calculations'!X277*'Scenario Calculations'!$B$8,'Scenario Calculations'!AB276*(1+'Scenario Calculations'!S277)))))</f>
        <v>#DIV/0!</v>
      </c>
      <c r="AC277" s="359" t="e">
        <f t="shared" ca="1" si="116"/>
        <v>#DIV/0!</v>
      </c>
      <c r="AH277" s="372">
        <f>IFERROR(INDEX('Inflation Rates'!$A$16:$H$138,MATCH('IRA Traditional'!$H278,'Inflation Rates'!$A$16:$A$138,0),6)/INDEX('Inflation Rates'!$A$16:$H$138,MATCH('IRA Traditional'!$H278,'Inflation Rates'!$A$16:$A$138,0)-1,6)-1,AH276)</f>
        <v>2.0999999999999908E-2</v>
      </c>
      <c r="AI277" s="362">
        <f t="shared" ca="1" si="126"/>
        <v>2288</v>
      </c>
      <c r="AJ277" s="362">
        <f t="shared" ca="1" si="126"/>
        <v>388</v>
      </c>
      <c r="AK277" s="362">
        <v>269</v>
      </c>
      <c r="AL277" s="371">
        <f t="shared" ca="1" si="127"/>
        <v>0</v>
      </c>
      <c r="AM277" s="359">
        <f ca="1">IF(AJ277&lt;'Scenario Inputs (SI)'!$D$5,$AH$2,0)</f>
        <v>0</v>
      </c>
      <c r="AN277" s="359">
        <v>0</v>
      </c>
      <c r="AO277" s="359">
        <f t="shared" ca="1" si="117"/>
        <v>0</v>
      </c>
      <c r="AP277" s="359">
        <f ca="1">IF(AL277&lt;=0,0,IF(AJ277&lt;60,0,IF(AJ277=60,IF('Scenario Inputs (SI)'!$D$5&lt;=60,-AL277*$AH$7,0),IF(AJ277&lt;'Scenario Inputs (SI)'!$D$5,0,IF(AJ277='Scenario Inputs (SI)'!$D$5,-$AH$7*'Scenario Calculations'!AL277,AP276*(1+AG277))))))</f>
        <v>0</v>
      </c>
      <c r="AQ277" s="359">
        <f t="shared" ca="1" si="119"/>
        <v>0</v>
      </c>
      <c r="AV277" s="372">
        <f ca="1">IFERROR(INDEX('Inflation Rates'!$A$16:$H$138,MATCH('IRA Roth'!$H277,'Inflation Rates'!$A$16:$A$138,0),6)/INDEX('Inflation Rates'!$A$16:$H$138,MATCH('IRA Roth'!$H277,'Inflation Rates'!$A$16:$A$138,0)-1,6)-1,AV276)</f>
        <v>2.0999999999999908E-2</v>
      </c>
      <c r="AW277" s="362">
        <f t="shared" ca="1" si="128"/>
        <v>2288</v>
      </c>
      <c r="AX277" s="362">
        <f t="shared" ca="1" si="128"/>
        <v>388</v>
      </c>
      <c r="AY277" s="362">
        <v>269</v>
      </c>
      <c r="AZ277" s="371">
        <f t="shared" ca="1" si="129"/>
        <v>0</v>
      </c>
      <c r="BA277" s="359">
        <f ca="1">IF(AX277&lt;'Scenario Inputs (SI)'!$D$5,$AV$2,0)</f>
        <v>0</v>
      </c>
      <c r="BB277" s="359">
        <f t="shared" ca="1" si="120"/>
        <v>0</v>
      </c>
      <c r="BC277" s="359">
        <f t="shared" ca="1" si="121"/>
        <v>0</v>
      </c>
      <c r="BD277" s="359">
        <f ca="1">IF(AZ277&lt;=0,0,IF(AX277&lt;60,0,IF(AX277=60,IF('Scenario Inputs (SI)'!$D$5&lt;=60,-AZ277*$AV$7,0),IF(AX277&lt;'Scenario Inputs (SI)'!$D$5,0,IF(AX277='Scenario Inputs (SI)'!$D$5,-$AV$7*'Scenario Calculations'!AZ277,BD276*(1+AU277))))))</f>
        <v>0</v>
      </c>
      <c r="BE277" s="359">
        <f t="shared" ca="1" si="122"/>
        <v>0</v>
      </c>
    </row>
    <row r="278" spans="7:57" x14ac:dyDescent="0.35">
      <c r="G278" s="372">
        <f ca="1">IFERROR(INDEX('Inflation Rates'!$A$16:$H$138,MATCH('Scenario Calculations'!$H278,'Inflation Rates'!$A$16:$A$138,0),6)/INDEX('Inflation Rates'!$A$16:$H$138,MATCH('Scenario Calculations'!$H278,'Inflation Rates'!$A$16:$A$138,0)-1,6)-1,G277)</f>
        <v>2.0999999999999908E-2</v>
      </c>
      <c r="H278" s="362">
        <f t="shared" ca="1" si="123"/>
        <v>2289</v>
      </c>
      <c r="I278" s="362">
        <f t="shared" ca="1" si="123"/>
        <v>389</v>
      </c>
      <c r="J278" s="362">
        <v>270</v>
      </c>
      <c r="K278" s="371" t="e">
        <f t="shared" ca="1" si="124"/>
        <v>#DIV/0!</v>
      </c>
      <c r="L278" s="359" t="e">
        <f ca="1">IF(I278&lt;'Scenario Inputs (SI)'!$D$5,$B$7*((1+$G278)^(J278-1))*$B$2,0)</f>
        <v>#DIV/0!</v>
      </c>
      <c r="M278" s="359" t="e">
        <f ca="1">IF(I278&lt;'Scenario Inputs (SI)'!$D$5,$B$3*$B$7*(1+$G278)^(J278-1),0)</f>
        <v>#DIV/0!</v>
      </c>
      <c r="N278" s="359" t="e">
        <f t="shared" ca="1" si="114"/>
        <v>#DIV/0!</v>
      </c>
      <c r="O278" s="359" t="e">
        <f ca="1">IF(K278&lt;=0,0,-ABS(IF('Scenario Inputs (SI)'!$D$5&gt;'Scenario Calculations'!I278,0,IF('Scenario Inputs (SI)'!$D$5='Scenario Calculations'!I278,'Scenario Calculations'!K278*'Scenario Calculations'!$B$8,'Scenario Calculations'!O277*(1+'Scenario Calculations'!F278)))))</f>
        <v>#DIV/0!</v>
      </c>
      <c r="P278" s="359">
        <f ca="1">IF('Scenario Inputs (SI)'!$D$7="No",0,-IF(I278&lt;'Scenario Inputs (SI)'!$D$5,0,IF('Scenario Inputs (SI)'!$D$6&gt;'Scenario Calculations'!I278,INDEX(Inputs!$D$2:$R$30,29,MATCH('Scenario Calculations'!I278,Inputs!$D$2:$R$2,0)),0))*12)</f>
        <v>0</v>
      </c>
      <c r="Q278" s="359" t="e">
        <f t="shared" ca="1" si="118"/>
        <v>#DIV/0!</v>
      </c>
      <c r="V278" s="362">
        <f t="shared" ca="1" si="105"/>
        <v>389</v>
      </c>
      <c r="W278" s="362">
        <v>270</v>
      </c>
      <c r="X278" s="371" t="e">
        <f t="shared" ca="1" si="125"/>
        <v>#DIV/0!</v>
      </c>
      <c r="Y278" s="359" t="e">
        <f ca="1">IF(V278&lt;'Scenario Inputs (SI)'!$D$5,$B$7*((1+$G278)^(W278-1))*$T$2,0)</f>
        <v>#DIV/0!</v>
      </c>
      <c r="Z278" s="359">
        <v>0</v>
      </c>
      <c r="AA278" s="359" t="e">
        <f t="shared" ca="1" si="115"/>
        <v>#DIV/0!</v>
      </c>
      <c r="AB278" s="359" t="e">
        <f ca="1">IF(X278&lt;=0,0,-ABS(IF('Scenario Inputs (SI)'!$D$5&gt;'Scenario Calculations'!V278,0,IF('Scenario Inputs (SI)'!$D$5='Scenario Calculations'!V278,'Scenario Calculations'!X278*'Scenario Calculations'!$B$8,'Scenario Calculations'!AB277*(1+'Scenario Calculations'!S278)))))</f>
        <v>#DIV/0!</v>
      </c>
      <c r="AC278" s="359" t="e">
        <f t="shared" ca="1" si="116"/>
        <v>#DIV/0!</v>
      </c>
      <c r="AH278" s="372">
        <f>IFERROR(INDEX('Inflation Rates'!$A$16:$H$138,MATCH('IRA Traditional'!$H279,'Inflation Rates'!$A$16:$A$138,0),6)/INDEX('Inflation Rates'!$A$16:$H$138,MATCH('IRA Traditional'!$H279,'Inflation Rates'!$A$16:$A$138,0)-1,6)-1,AH277)</f>
        <v>2.0999999999999908E-2</v>
      </c>
      <c r="AI278" s="362">
        <f t="shared" ca="1" si="126"/>
        <v>2289</v>
      </c>
      <c r="AJ278" s="362">
        <f t="shared" ca="1" si="126"/>
        <v>389</v>
      </c>
      <c r="AK278" s="362">
        <v>270</v>
      </c>
      <c r="AL278" s="371">
        <f t="shared" ca="1" si="127"/>
        <v>0</v>
      </c>
      <c r="AM278" s="359">
        <f ca="1">IF(AJ278&lt;'Scenario Inputs (SI)'!$D$5,$AH$2,0)</f>
        <v>0</v>
      </c>
      <c r="AN278" s="359">
        <v>0</v>
      </c>
      <c r="AO278" s="359">
        <f t="shared" ca="1" si="117"/>
        <v>0</v>
      </c>
      <c r="AP278" s="359">
        <f ca="1">IF(AL278&lt;=0,0,IF(AJ278&lt;60,0,IF(AJ278=60,IF('Scenario Inputs (SI)'!$D$5&lt;=60,-AL278*$AH$7,0),IF(AJ278&lt;'Scenario Inputs (SI)'!$D$5,0,IF(AJ278='Scenario Inputs (SI)'!$D$5,-$AH$7*'Scenario Calculations'!AL278,AP277*(1+AG278))))))</f>
        <v>0</v>
      </c>
      <c r="AQ278" s="359">
        <f t="shared" ca="1" si="119"/>
        <v>0</v>
      </c>
      <c r="AV278" s="372">
        <f ca="1">IFERROR(INDEX('Inflation Rates'!$A$16:$H$138,MATCH('IRA Roth'!$H278,'Inflation Rates'!$A$16:$A$138,0),6)/INDEX('Inflation Rates'!$A$16:$H$138,MATCH('IRA Roth'!$H278,'Inflation Rates'!$A$16:$A$138,0)-1,6)-1,AV277)</f>
        <v>2.0999999999999908E-2</v>
      </c>
      <c r="AW278" s="362">
        <f t="shared" ca="1" si="128"/>
        <v>2289</v>
      </c>
      <c r="AX278" s="362">
        <f t="shared" ca="1" si="128"/>
        <v>389</v>
      </c>
      <c r="AY278" s="362">
        <v>270</v>
      </c>
      <c r="AZ278" s="371">
        <f t="shared" ca="1" si="129"/>
        <v>0</v>
      </c>
      <c r="BA278" s="359">
        <f ca="1">IF(AX278&lt;'Scenario Inputs (SI)'!$D$5,$AV$2,0)</f>
        <v>0</v>
      </c>
      <c r="BB278" s="359">
        <f t="shared" ca="1" si="120"/>
        <v>0</v>
      </c>
      <c r="BC278" s="359">
        <f t="shared" ca="1" si="121"/>
        <v>0</v>
      </c>
      <c r="BD278" s="359">
        <f ca="1">IF(AZ278&lt;=0,0,IF(AX278&lt;60,0,IF(AX278=60,IF('Scenario Inputs (SI)'!$D$5&lt;=60,-AZ278*$AV$7,0),IF(AX278&lt;'Scenario Inputs (SI)'!$D$5,0,IF(AX278='Scenario Inputs (SI)'!$D$5,-$AV$7*'Scenario Calculations'!AZ278,BD277*(1+AU278))))))</f>
        <v>0</v>
      </c>
      <c r="BE278" s="359">
        <f t="shared" ca="1" si="122"/>
        <v>0</v>
      </c>
    </row>
    <row r="279" spans="7:57" x14ac:dyDescent="0.35">
      <c r="G279" s="372">
        <f ca="1">IFERROR(INDEX('Inflation Rates'!$A$16:$H$138,MATCH('Scenario Calculations'!$H279,'Inflation Rates'!$A$16:$A$138,0),6)/INDEX('Inflation Rates'!$A$16:$H$138,MATCH('Scenario Calculations'!$H279,'Inflation Rates'!$A$16:$A$138,0)-1,6)-1,G278)</f>
        <v>2.0999999999999908E-2</v>
      </c>
      <c r="H279" s="362">
        <f t="shared" ca="1" si="123"/>
        <v>2290</v>
      </c>
      <c r="I279" s="362">
        <f t="shared" ca="1" si="123"/>
        <v>390</v>
      </c>
      <c r="J279" s="362">
        <v>271</v>
      </c>
      <c r="K279" s="371" t="e">
        <f t="shared" ca="1" si="124"/>
        <v>#DIV/0!</v>
      </c>
      <c r="L279" s="359" t="e">
        <f ca="1">IF(I279&lt;'Scenario Inputs (SI)'!$D$5,$B$7*((1+$G279)^(J279-1))*$B$2,0)</f>
        <v>#DIV/0!</v>
      </c>
      <c r="M279" s="359" t="e">
        <f ca="1">IF(I279&lt;'Scenario Inputs (SI)'!$D$5,$B$3*$B$7*(1+$G279)^(J279-1),0)</f>
        <v>#DIV/0!</v>
      </c>
      <c r="N279" s="359" t="e">
        <f t="shared" ca="1" si="114"/>
        <v>#DIV/0!</v>
      </c>
      <c r="O279" s="359" t="e">
        <f ca="1">IF(K279&lt;=0,0,-ABS(IF('Scenario Inputs (SI)'!$D$5&gt;'Scenario Calculations'!I279,0,IF('Scenario Inputs (SI)'!$D$5='Scenario Calculations'!I279,'Scenario Calculations'!K279*'Scenario Calculations'!$B$8,'Scenario Calculations'!O278*(1+'Scenario Calculations'!F279)))))</f>
        <v>#DIV/0!</v>
      </c>
      <c r="P279" s="359">
        <f ca="1">IF('Scenario Inputs (SI)'!$D$7="No",0,-IF(I279&lt;'Scenario Inputs (SI)'!$D$5,0,IF('Scenario Inputs (SI)'!$D$6&gt;'Scenario Calculations'!I279,INDEX(Inputs!$D$2:$R$30,29,MATCH('Scenario Calculations'!I279,Inputs!$D$2:$R$2,0)),0))*12)</f>
        <v>0</v>
      </c>
      <c r="Q279" s="359" t="e">
        <f t="shared" ca="1" si="118"/>
        <v>#DIV/0!</v>
      </c>
      <c r="V279" s="362">
        <f t="shared" ca="1" si="105"/>
        <v>390</v>
      </c>
      <c r="W279" s="362">
        <v>271</v>
      </c>
      <c r="X279" s="371" t="e">
        <f t="shared" ca="1" si="125"/>
        <v>#DIV/0!</v>
      </c>
      <c r="Y279" s="359" t="e">
        <f ca="1">IF(V279&lt;'Scenario Inputs (SI)'!$D$5,$B$7*((1+$G279)^(W279-1))*$T$2,0)</f>
        <v>#DIV/0!</v>
      </c>
      <c r="Z279" s="359">
        <v>0</v>
      </c>
      <c r="AA279" s="359" t="e">
        <f t="shared" ca="1" si="115"/>
        <v>#DIV/0!</v>
      </c>
      <c r="AB279" s="359" t="e">
        <f ca="1">IF(X279&lt;=0,0,-ABS(IF('Scenario Inputs (SI)'!$D$5&gt;'Scenario Calculations'!V279,0,IF('Scenario Inputs (SI)'!$D$5='Scenario Calculations'!V279,'Scenario Calculations'!X279*'Scenario Calculations'!$B$8,'Scenario Calculations'!AB278*(1+'Scenario Calculations'!S279)))))</f>
        <v>#DIV/0!</v>
      </c>
      <c r="AC279" s="359" t="e">
        <f t="shared" ca="1" si="116"/>
        <v>#DIV/0!</v>
      </c>
      <c r="AH279" s="372">
        <f>IFERROR(INDEX('Inflation Rates'!$A$16:$H$138,MATCH('IRA Traditional'!$H280,'Inflation Rates'!$A$16:$A$138,0),6)/INDEX('Inflation Rates'!$A$16:$H$138,MATCH('IRA Traditional'!$H280,'Inflation Rates'!$A$16:$A$138,0)-1,6)-1,AH278)</f>
        <v>2.0999999999999908E-2</v>
      </c>
      <c r="AI279" s="362">
        <f t="shared" ca="1" si="126"/>
        <v>2290</v>
      </c>
      <c r="AJ279" s="362">
        <f t="shared" ca="1" si="126"/>
        <v>390</v>
      </c>
      <c r="AK279" s="362">
        <v>271</v>
      </c>
      <c r="AL279" s="371">
        <f t="shared" ca="1" si="127"/>
        <v>0</v>
      </c>
      <c r="AM279" s="359">
        <f ca="1">IF(AJ279&lt;'Scenario Inputs (SI)'!$D$5,$AH$2,0)</f>
        <v>0</v>
      </c>
      <c r="AN279" s="359">
        <v>0</v>
      </c>
      <c r="AO279" s="359">
        <f t="shared" ca="1" si="117"/>
        <v>0</v>
      </c>
      <c r="AP279" s="359">
        <f ca="1">IF(AL279&lt;=0,0,IF(AJ279&lt;60,0,IF(AJ279=60,IF('Scenario Inputs (SI)'!$D$5&lt;=60,-AL279*$AH$7,0),IF(AJ279&lt;'Scenario Inputs (SI)'!$D$5,0,IF(AJ279='Scenario Inputs (SI)'!$D$5,-$AH$7*'Scenario Calculations'!AL279,AP278*(1+AG279))))))</f>
        <v>0</v>
      </c>
      <c r="AQ279" s="359">
        <f t="shared" ca="1" si="119"/>
        <v>0</v>
      </c>
      <c r="AV279" s="372">
        <f ca="1">IFERROR(INDEX('Inflation Rates'!$A$16:$H$138,MATCH('IRA Roth'!$H279,'Inflation Rates'!$A$16:$A$138,0),6)/INDEX('Inflation Rates'!$A$16:$H$138,MATCH('IRA Roth'!$H279,'Inflation Rates'!$A$16:$A$138,0)-1,6)-1,AV278)</f>
        <v>2.0999999999999908E-2</v>
      </c>
      <c r="AW279" s="362">
        <f t="shared" ca="1" si="128"/>
        <v>2290</v>
      </c>
      <c r="AX279" s="362">
        <f t="shared" ca="1" si="128"/>
        <v>390</v>
      </c>
      <c r="AY279" s="362">
        <v>271</v>
      </c>
      <c r="AZ279" s="371">
        <f t="shared" ca="1" si="129"/>
        <v>0</v>
      </c>
      <c r="BA279" s="359">
        <f ca="1">IF(AX279&lt;'Scenario Inputs (SI)'!$D$5,$AV$2,0)</f>
        <v>0</v>
      </c>
      <c r="BB279" s="359">
        <f t="shared" ca="1" si="120"/>
        <v>0</v>
      </c>
      <c r="BC279" s="359">
        <f t="shared" ca="1" si="121"/>
        <v>0</v>
      </c>
      <c r="BD279" s="359">
        <f ca="1">IF(AZ279&lt;=0,0,IF(AX279&lt;60,0,IF(AX279=60,IF('Scenario Inputs (SI)'!$D$5&lt;=60,-AZ279*$AV$7,0),IF(AX279&lt;'Scenario Inputs (SI)'!$D$5,0,IF(AX279='Scenario Inputs (SI)'!$D$5,-$AV$7*'Scenario Calculations'!AZ279,BD278*(1+AU279))))))</f>
        <v>0</v>
      </c>
      <c r="BE279" s="359">
        <f t="shared" ca="1" si="122"/>
        <v>0</v>
      </c>
    </row>
    <row r="280" spans="7:57" x14ac:dyDescent="0.35">
      <c r="G280" s="372">
        <f ca="1">IFERROR(INDEX('Inflation Rates'!$A$16:$H$138,MATCH('Scenario Calculations'!$H280,'Inflation Rates'!$A$16:$A$138,0),6)/INDEX('Inflation Rates'!$A$16:$H$138,MATCH('Scenario Calculations'!$H280,'Inflation Rates'!$A$16:$A$138,0)-1,6)-1,G279)</f>
        <v>2.0999999999999908E-2</v>
      </c>
      <c r="H280" s="362">
        <f t="shared" ca="1" si="123"/>
        <v>2291</v>
      </c>
      <c r="I280" s="362">
        <f t="shared" ca="1" si="123"/>
        <v>391</v>
      </c>
      <c r="J280" s="362">
        <v>272</v>
      </c>
      <c r="K280" s="371" t="e">
        <f t="shared" ca="1" si="124"/>
        <v>#DIV/0!</v>
      </c>
      <c r="L280" s="359" t="e">
        <f ca="1">IF(I280&lt;'Scenario Inputs (SI)'!$D$5,$B$7*((1+$G280)^(J280-1))*$B$2,0)</f>
        <v>#DIV/0!</v>
      </c>
      <c r="M280" s="359" t="e">
        <f ca="1">IF(I280&lt;'Scenario Inputs (SI)'!$D$5,$B$3*$B$7*(1+$G280)^(J280-1),0)</f>
        <v>#DIV/0!</v>
      </c>
      <c r="N280" s="359" t="e">
        <f t="shared" ca="1" si="114"/>
        <v>#DIV/0!</v>
      </c>
      <c r="O280" s="359" t="e">
        <f ca="1">IF(K280&lt;=0,0,-ABS(IF('Scenario Inputs (SI)'!$D$5&gt;'Scenario Calculations'!I280,0,IF('Scenario Inputs (SI)'!$D$5='Scenario Calculations'!I280,'Scenario Calculations'!K280*'Scenario Calculations'!$B$8,'Scenario Calculations'!O279*(1+'Scenario Calculations'!F280)))))</f>
        <v>#DIV/0!</v>
      </c>
      <c r="P280" s="359">
        <f ca="1">IF('Scenario Inputs (SI)'!$D$7="No",0,-IF(I280&lt;'Scenario Inputs (SI)'!$D$5,0,IF('Scenario Inputs (SI)'!$D$6&gt;'Scenario Calculations'!I280,INDEX(Inputs!$D$2:$R$30,29,MATCH('Scenario Calculations'!I280,Inputs!$D$2:$R$2,0)),0))*12)</f>
        <v>0</v>
      </c>
      <c r="Q280" s="359" t="e">
        <f t="shared" ca="1" si="118"/>
        <v>#DIV/0!</v>
      </c>
      <c r="V280" s="362">
        <f t="shared" ca="1" si="105"/>
        <v>391</v>
      </c>
      <c r="W280" s="362">
        <v>272</v>
      </c>
      <c r="X280" s="371" t="e">
        <f t="shared" ca="1" si="125"/>
        <v>#DIV/0!</v>
      </c>
      <c r="Y280" s="359" t="e">
        <f ca="1">IF(V280&lt;'Scenario Inputs (SI)'!$D$5,$B$7*((1+$G280)^(W280-1))*$T$2,0)</f>
        <v>#DIV/0!</v>
      </c>
      <c r="Z280" s="359">
        <v>0</v>
      </c>
      <c r="AA280" s="359" t="e">
        <f t="shared" ca="1" si="115"/>
        <v>#DIV/0!</v>
      </c>
      <c r="AB280" s="359" t="e">
        <f ca="1">IF(X280&lt;=0,0,-ABS(IF('Scenario Inputs (SI)'!$D$5&gt;'Scenario Calculations'!V280,0,IF('Scenario Inputs (SI)'!$D$5='Scenario Calculations'!V280,'Scenario Calculations'!X280*'Scenario Calculations'!$B$8,'Scenario Calculations'!AB279*(1+'Scenario Calculations'!S280)))))</f>
        <v>#DIV/0!</v>
      </c>
      <c r="AC280" s="359" t="e">
        <f t="shared" ca="1" si="116"/>
        <v>#DIV/0!</v>
      </c>
      <c r="AH280" s="372">
        <f>IFERROR(INDEX('Inflation Rates'!$A$16:$H$138,MATCH('IRA Traditional'!$H281,'Inflation Rates'!$A$16:$A$138,0),6)/INDEX('Inflation Rates'!$A$16:$H$138,MATCH('IRA Traditional'!$H281,'Inflation Rates'!$A$16:$A$138,0)-1,6)-1,AH279)</f>
        <v>2.0999999999999908E-2</v>
      </c>
      <c r="AI280" s="362">
        <f t="shared" ca="1" si="126"/>
        <v>2291</v>
      </c>
      <c r="AJ280" s="362">
        <f t="shared" ca="1" si="126"/>
        <v>391</v>
      </c>
      <c r="AK280" s="362">
        <v>272</v>
      </c>
      <c r="AL280" s="371">
        <f t="shared" ca="1" si="127"/>
        <v>0</v>
      </c>
      <c r="AM280" s="359">
        <f ca="1">IF(AJ280&lt;'Scenario Inputs (SI)'!$D$5,$AH$2,0)</f>
        <v>0</v>
      </c>
      <c r="AN280" s="359">
        <v>0</v>
      </c>
      <c r="AO280" s="359">
        <f t="shared" ca="1" si="117"/>
        <v>0</v>
      </c>
      <c r="AP280" s="359">
        <f ca="1">IF(AL280&lt;=0,0,IF(AJ280&lt;60,0,IF(AJ280=60,IF('Scenario Inputs (SI)'!$D$5&lt;=60,-AL280*$AH$7,0),IF(AJ280&lt;'Scenario Inputs (SI)'!$D$5,0,IF(AJ280='Scenario Inputs (SI)'!$D$5,-$AH$7*'Scenario Calculations'!AL280,AP279*(1+AG280))))))</f>
        <v>0</v>
      </c>
      <c r="AQ280" s="359">
        <f t="shared" ca="1" si="119"/>
        <v>0</v>
      </c>
      <c r="AV280" s="372">
        <f ca="1">IFERROR(INDEX('Inflation Rates'!$A$16:$H$138,MATCH('IRA Roth'!$H280,'Inflation Rates'!$A$16:$A$138,0),6)/INDEX('Inflation Rates'!$A$16:$H$138,MATCH('IRA Roth'!$H280,'Inflation Rates'!$A$16:$A$138,0)-1,6)-1,AV279)</f>
        <v>2.0999999999999908E-2</v>
      </c>
      <c r="AW280" s="362">
        <f t="shared" ca="1" si="128"/>
        <v>2291</v>
      </c>
      <c r="AX280" s="362">
        <f t="shared" ca="1" si="128"/>
        <v>391</v>
      </c>
      <c r="AY280" s="362">
        <v>272</v>
      </c>
      <c r="AZ280" s="371">
        <f t="shared" ca="1" si="129"/>
        <v>0</v>
      </c>
      <c r="BA280" s="359">
        <f ca="1">IF(AX280&lt;'Scenario Inputs (SI)'!$D$5,$AV$2,0)</f>
        <v>0</v>
      </c>
      <c r="BB280" s="359">
        <f t="shared" ca="1" si="120"/>
        <v>0</v>
      </c>
      <c r="BC280" s="359">
        <f t="shared" ca="1" si="121"/>
        <v>0</v>
      </c>
      <c r="BD280" s="359">
        <f ca="1">IF(AZ280&lt;=0,0,IF(AX280&lt;60,0,IF(AX280=60,IF('Scenario Inputs (SI)'!$D$5&lt;=60,-AZ280*$AV$7,0),IF(AX280&lt;'Scenario Inputs (SI)'!$D$5,0,IF(AX280='Scenario Inputs (SI)'!$D$5,-$AV$7*'Scenario Calculations'!AZ280,BD279*(1+AU280))))))</f>
        <v>0</v>
      </c>
      <c r="BE280" s="359">
        <f t="shared" ca="1" si="122"/>
        <v>0</v>
      </c>
    </row>
  </sheetData>
  <sheetProtection sheet="1" objects="1" scenarios="1"/>
  <mergeCells count="4">
    <mergeCell ref="A1:B1"/>
    <mergeCell ref="AG1:AH1"/>
    <mergeCell ref="AU1:AV1"/>
    <mergeCell ref="S1:T1"/>
  </mergeCells>
  <pageMargins left="0.7" right="0.7" top="0.75" bottom="0.75" header="0.3" footer="0.3"/>
  <pageSetup orientation="portrait" horizontalDpi="1200" verticalDpi="1200"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sheetPr>
  <dimension ref="A1:P138"/>
  <sheetViews>
    <sheetView workbookViewId="0">
      <pane xSplit="1" ySplit="15" topLeftCell="B16" activePane="bottomRight" state="frozen"/>
      <selection pane="topRight" activeCell="B1" sqref="B1"/>
      <selection pane="bottomLeft" activeCell="A16" sqref="A16"/>
      <selection pane="bottomRight"/>
    </sheetView>
  </sheetViews>
  <sheetFormatPr defaultColWidth="9.1796875" defaultRowHeight="14.5" x14ac:dyDescent="0.35"/>
  <cols>
    <col min="1" max="12" width="11.26953125" style="24" customWidth="1"/>
    <col min="13" max="13" width="6.54296875" style="24" customWidth="1"/>
    <col min="14" max="14" width="8.54296875" style="24" customWidth="1"/>
    <col min="15" max="15" width="10.54296875" style="24" customWidth="1"/>
    <col min="16" max="16" width="49.54296875" style="24" customWidth="1"/>
    <col min="17" max="16384" width="9.1796875" style="24"/>
  </cols>
  <sheetData>
    <row r="1" spans="1:16" x14ac:dyDescent="0.35">
      <c r="A1" s="68" t="s">
        <v>137</v>
      </c>
      <c r="B1" s="69"/>
      <c r="C1" s="69"/>
      <c r="D1" s="70" t="s">
        <v>138</v>
      </c>
      <c r="E1" s="69"/>
      <c r="F1" s="71" t="s">
        <v>139</v>
      </c>
      <c r="G1" s="72" t="s">
        <v>140</v>
      </c>
      <c r="H1" s="73"/>
      <c r="I1" s="74"/>
      <c r="J1" s="74"/>
      <c r="K1" s="74"/>
      <c r="L1" s="74"/>
    </row>
    <row r="2" spans="1:16" x14ac:dyDescent="0.35">
      <c r="A2" s="68" t="s">
        <v>33</v>
      </c>
      <c r="B2" s="69"/>
      <c r="C2" s="69"/>
      <c r="D2" s="75">
        <v>43818</v>
      </c>
      <c r="E2" s="76"/>
      <c r="F2" s="71" t="s">
        <v>141</v>
      </c>
      <c r="G2" s="72" t="s">
        <v>142</v>
      </c>
      <c r="H2" s="73"/>
      <c r="I2" s="74"/>
      <c r="J2" s="74"/>
      <c r="K2" s="74"/>
      <c r="L2" s="74"/>
    </row>
    <row r="3" spans="1:16" x14ac:dyDescent="0.35">
      <c r="A3" s="68" t="s">
        <v>143</v>
      </c>
      <c r="B3" s="69"/>
      <c r="C3" s="69"/>
      <c r="D3" s="75">
        <v>43866</v>
      </c>
      <c r="E3" s="69"/>
      <c r="F3" s="77"/>
      <c r="G3" s="71" t="s">
        <v>144</v>
      </c>
      <c r="H3" s="73"/>
      <c r="I3" s="74"/>
      <c r="J3" s="74"/>
      <c r="K3" s="74"/>
      <c r="L3" s="74"/>
    </row>
    <row r="4" spans="1:16" x14ac:dyDescent="0.35">
      <c r="A4" s="29" t="s">
        <v>145</v>
      </c>
      <c r="B4" s="69"/>
      <c r="C4" s="69"/>
      <c r="D4" s="69"/>
      <c r="E4" s="69"/>
      <c r="F4" s="78"/>
      <c r="G4" s="71" t="s">
        <v>146</v>
      </c>
      <c r="H4" s="73"/>
      <c r="I4" s="74"/>
      <c r="J4" s="74"/>
      <c r="K4" s="74"/>
      <c r="L4" s="74"/>
    </row>
    <row r="5" spans="1:16" ht="15" thickBot="1" x14ac:dyDescent="0.4">
      <c r="A5" s="70"/>
      <c r="B5" s="74"/>
      <c r="C5" s="74"/>
      <c r="D5" s="74"/>
      <c r="E5" s="74"/>
      <c r="F5" s="74"/>
      <c r="G5" s="74"/>
      <c r="H5" s="74"/>
      <c r="I5" s="74"/>
      <c r="J5" s="74"/>
      <c r="K5" s="74"/>
      <c r="L5" s="74"/>
    </row>
    <row r="6" spans="1:16" x14ac:dyDescent="0.35">
      <c r="A6" s="561" t="s">
        <v>34</v>
      </c>
      <c r="B6" s="562"/>
      <c r="C6" s="562"/>
      <c r="D6" s="562"/>
      <c r="E6" s="562"/>
      <c r="F6" s="562"/>
      <c r="G6" s="562"/>
      <c r="H6" s="562"/>
      <c r="I6" s="562"/>
      <c r="J6" s="562"/>
      <c r="K6" s="562"/>
      <c r="L6" s="563"/>
    </row>
    <row r="7" spans="1:16" x14ac:dyDescent="0.35">
      <c r="A7" s="564" t="s">
        <v>35</v>
      </c>
      <c r="B7" s="565"/>
      <c r="C7" s="565"/>
      <c r="D7" s="565"/>
      <c r="E7" s="565"/>
      <c r="F7" s="565"/>
      <c r="G7" s="565"/>
      <c r="H7" s="565"/>
      <c r="I7" s="565"/>
      <c r="J7" s="565"/>
      <c r="K7" s="565"/>
      <c r="L7" s="566"/>
    </row>
    <row r="8" spans="1:16" x14ac:dyDescent="0.35">
      <c r="A8" s="564" t="s">
        <v>470</v>
      </c>
      <c r="B8" s="565"/>
      <c r="C8" s="565"/>
      <c r="D8" s="565"/>
      <c r="E8" s="565"/>
      <c r="F8" s="565"/>
      <c r="G8" s="565"/>
      <c r="H8" s="565"/>
      <c r="I8" s="565"/>
      <c r="J8" s="565"/>
      <c r="K8" s="565"/>
      <c r="L8" s="566"/>
    </row>
    <row r="9" spans="1:16" ht="15" thickBot="1" x14ac:dyDescent="0.4">
      <c r="A9" s="79"/>
      <c r="B9" s="80"/>
      <c r="C9" s="80"/>
      <c r="D9" s="80"/>
      <c r="E9" s="80"/>
      <c r="F9" s="80"/>
      <c r="G9" s="80"/>
      <c r="H9" s="80"/>
      <c r="I9" s="80"/>
      <c r="J9" s="80"/>
      <c r="K9" s="80"/>
      <c r="L9" s="81"/>
    </row>
    <row r="10" spans="1:16" ht="15" thickBot="1" x14ac:dyDescent="0.4">
      <c r="A10" s="82"/>
      <c r="B10" s="567" t="s">
        <v>36</v>
      </c>
      <c r="C10" s="568"/>
      <c r="D10" s="568"/>
      <c r="E10" s="568"/>
      <c r="F10" s="568"/>
      <c r="G10" s="569"/>
      <c r="H10" s="567" t="s">
        <v>37</v>
      </c>
      <c r="I10" s="568"/>
      <c r="J10" s="568"/>
      <c r="K10" s="568"/>
      <c r="L10" s="569"/>
    </row>
    <row r="11" spans="1:16" x14ac:dyDescent="0.35">
      <c r="A11" s="83"/>
      <c r="B11" s="84"/>
      <c r="C11" s="85"/>
      <c r="D11" s="85"/>
      <c r="E11" s="86"/>
      <c r="F11" s="87" t="s">
        <v>38</v>
      </c>
      <c r="G11" s="87"/>
      <c r="H11" s="87"/>
      <c r="I11" s="87" t="s">
        <v>39</v>
      </c>
      <c r="J11" s="87"/>
      <c r="K11" s="88" t="s">
        <v>40</v>
      </c>
      <c r="L11" s="89"/>
    </row>
    <row r="12" spans="1:16" ht="15" thickBot="1" x14ac:dyDescent="0.4">
      <c r="A12" s="83"/>
      <c r="B12" s="558" t="s">
        <v>41</v>
      </c>
      <c r="C12" s="559"/>
      <c r="D12" s="559"/>
      <c r="E12" s="560"/>
      <c r="F12" s="83" t="s">
        <v>42</v>
      </c>
      <c r="G12" s="83"/>
      <c r="H12" s="90"/>
      <c r="I12" s="90" t="s">
        <v>43</v>
      </c>
      <c r="J12" s="91"/>
      <c r="K12" s="92" t="s">
        <v>44</v>
      </c>
      <c r="L12" s="92" t="s">
        <v>45</v>
      </c>
    </row>
    <row r="13" spans="1:16" x14ac:dyDescent="0.35">
      <c r="A13" s="83"/>
      <c r="B13" s="93" t="s">
        <v>46</v>
      </c>
      <c r="C13" s="85" t="s">
        <v>47</v>
      </c>
      <c r="D13" s="85"/>
      <c r="E13" s="86"/>
      <c r="F13" s="83" t="s">
        <v>48</v>
      </c>
      <c r="G13" s="83"/>
      <c r="H13" s="83" t="s">
        <v>49</v>
      </c>
      <c r="I13" s="91" t="s">
        <v>50</v>
      </c>
      <c r="J13" s="91" t="s">
        <v>51</v>
      </c>
      <c r="K13" s="92" t="s">
        <v>52</v>
      </c>
      <c r="L13" s="92" t="s">
        <v>47</v>
      </c>
      <c r="N13" s="456"/>
      <c r="O13" s="457"/>
      <c r="P13" s="458" t="s">
        <v>36</v>
      </c>
    </row>
    <row r="14" spans="1:16" x14ac:dyDescent="0.35">
      <c r="A14" s="83" t="s">
        <v>53</v>
      </c>
      <c r="B14" s="94" t="s">
        <v>54</v>
      </c>
      <c r="C14" s="95" t="s">
        <v>55</v>
      </c>
      <c r="D14" s="95" t="s">
        <v>56</v>
      </c>
      <c r="E14" s="96" t="s">
        <v>57</v>
      </c>
      <c r="F14" s="91" t="s">
        <v>58</v>
      </c>
      <c r="G14" s="91" t="s">
        <v>59</v>
      </c>
      <c r="H14" s="91" t="s">
        <v>60</v>
      </c>
      <c r="I14" s="97" t="s">
        <v>61</v>
      </c>
      <c r="J14" s="90" t="s">
        <v>62</v>
      </c>
      <c r="K14" s="91" t="s">
        <v>63</v>
      </c>
      <c r="L14" s="91" t="s">
        <v>63</v>
      </c>
      <c r="N14" s="459"/>
      <c r="O14" s="460"/>
      <c r="P14" s="461"/>
    </row>
    <row r="15" spans="1:16" ht="15" thickBot="1" x14ac:dyDescent="0.4">
      <c r="A15" s="98" t="s">
        <v>64</v>
      </c>
      <c r="B15" s="99">
        <v>-3500</v>
      </c>
      <c r="C15" s="100">
        <v>-3500</v>
      </c>
      <c r="D15" s="100">
        <v>-3500</v>
      </c>
      <c r="E15" s="101">
        <v>-3500</v>
      </c>
      <c r="F15" s="102">
        <v>-3400</v>
      </c>
      <c r="G15" s="102"/>
      <c r="H15" s="102">
        <v>-3400</v>
      </c>
      <c r="I15" s="102">
        <v>-3600</v>
      </c>
      <c r="J15" s="102">
        <v>-3300</v>
      </c>
      <c r="K15" s="103" t="s">
        <v>65</v>
      </c>
      <c r="L15" s="102" t="s">
        <v>66</v>
      </c>
      <c r="N15" s="459" t="s">
        <v>471</v>
      </c>
      <c r="O15" s="460" t="s">
        <v>472</v>
      </c>
      <c r="P15" s="461" t="s">
        <v>473</v>
      </c>
    </row>
    <row r="16" spans="1:16" x14ac:dyDescent="0.35">
      <c r="A16" s="104">
        <v>1949</v>
      </c>
      <c r="B16" s="105">
        <v>4.2966412510504419E-2</v>
      </c>
      <c r="C16" s="105">
        <v>8.0607398219861112E-2</v>
      </c>
      <c r="D16" s="105">
        <v>4.6551447710948941E-2</v>
      </c>
      <c r="E16" s="105">
        <v>7.6497456594076446E-2</v>
      </c>
      <c r="F16" s="105">
        <v>4.3692153663288755E-2</v>
      </c>
      <c r="G16" s="106">
        <v>4.4236855220283082E-2</v>
      </c>
      <c r="H16" s="105">
        <v>0.104190478152173</v>
      </c>
      <c r="I16" s="105">
        <v>0.10623386861853092</v>
      </c>
      <c r="J16" s="105">
        <v>0.10411899649850026</v>
      </c>
      <c r="K16" s="105">
        <v>9.7366173403345982E-2</v>
      </c>
      <c r="L16" s="107">
        <v>0.10565095561218758</v>
      </c>
      <c r="N16" s="459"/>
      <c r="O16" s="460"/>
      <c r="P16" s="461"/>
    </row>
    <row r="17" spans="1:16" x14ac:dyDescent="0.35">
      <c r="A17" s="108">
        <v>1950</v>
      </c>
      <c r="B17" s="105">
        <v>4.8735512718289846E-2</v>
      </c>
      <c r="C17" s="105">
        <v>8.4304859576206148E-2</v>
      </c>
      <c r="D17" s="105">
        <v>5.2076173525284354E-2</v>
      </c>
      <c r="E17" s="105">
        <v>7.3321282196290388E-2</v>
      </c>
      <c r="F17" s="105">
        <v>4.5584460838445792E-2</v>
      </c>
      <c r="G17" s="107">
        <v>4.3041133023678832E-2</v>
      </c>
      <c r="H17" s="105">
        <v>0.10273181145804258</v>
      </c>
      <c r="I17" s="105">
        <v>0.10474659445787148</v>
      </c>
      <c r="J17" s="105">
        <v>0.10266133054752126</v>
      </c>
      <c r="K17" s="105">
        <v>9.6003046975699141E-2</v>
      </c>
      <c r="L17" s="107">
        <v>0.10417184223361696</v>
      </c>
      <c r="N17" s="459" t="s">
        <v>474</v>
      </c>
      <c r="O17" s="460" t="s">
        <v>475</v>
      </c>
      <c r="P17" s="461" t="s">
        <v>476</v>
      </c>
    </row>
    <row r="18" spans="1:16" x14ac:dyDescent="0.35">
      <c r="A18" s="108">
        <v>1951</v>
      </c>
      <c r="B18" s="105">
        <v>5.0923737239341058E-2</v>
      </c>
      <c r="C18" s="105">
        <v>9.095482689957729E-2</v>
      </c>
      <c r="D18" s="105">
        <v>5.2854191557752103E-2</v>
      </c>
      <c r="E18" s="105">
        <v>0.11825549677746498</v>
      </c>
      <c r="F18" s="105">
        <v>4.5062062917237203E-2</v>
      </c>
      <c r="G18" s="107">
        <v>4.7145105057486612E-2</v>
      </c>
      <c r="H18" s="105">
        <v>0.10940937920281535</v>
      </c>
      <c r="I18" s="105">
        <v>0.11155512309763312</v>
      </c>
      <c r="J18" s="105">
        <v>0.10933431703311014</v>
      </c>
      <c r="K18" s="105">
        <v>0.10224324502911958</v>
      </c>
      <c r="L18" s="107">
        <v>0.11094301197880206</v>
      </c>
      <c r="N18" s="459"/>
      <c r="O18" s="460" t="s">
        <v>477</v>
      </c>
      <c r="P18" s="461" t="s">
        <v>478</v>
      </c>
    </row>
    <row r="19" spans="1:16" x14ac:dyDescent="0.35">
      <c r="A19" s="108">
        <v>1952</v>
      </c>
      <c r="B19" s="105">
        <v>5.0591714472540558E-2</v>
      </c>
      <c r="C19" s="105">
        <v>9.1085801850312689E-2</v>
      </c>
      <c r="D19" s="105">
        <v>5.4764342040649269E-2</v>
      </c>
      <c r="E19" s="105">
        <v>0.11583007653855917</v>
      </c>
      <c r="F19" s="105">
        <v>4.8147462365180436E-2</v>
      </c>
      <c r="G19" s="107">
        <v>4.5529442307166546E-2</v>
      </c>
      <c r="H19" s="105">
        <v>0.11269166057889982</v>
      </c>
      <c r="I19" s="105">
        <v>0.11490177679056211</v>
      </c>
      <c r="J19" s="105">
        <v>0.11261434654410345</v>
      </c>
      <c r="K19" s="105">
        <v>0.10531054237999317</v>
      </c>
      <c r="L19" s="107">
        <v>0.11427130233816613</v>
      </c>
      <c r="N19" s="459"/>
      <c r="O19" s="460"/>
      <c r="P19" s="461" t="s">
        <v>479</v>
      </c>
    </row>
    <row r="20" spans="1:16" x14ac:dyDescent="0.35">
      <c r="A20" s="108">
        <v>1953</v>
      </c>
      <c r="B20" s="105">
        <v>5.4042069399567828E-2</v>
      </c>
      <c r="C20" s="105">
        <v>9.1671483556210201E-2</v>
      </c>
      <c r="D20" s="105">
        <v>5.7504749716363365E-2</v>
      </c>
      <c r="E20" s="105">
        <v>0.11768451606394152</v>
      </c>
      <c r="F20" s="105">
        <v>4.976858742301607E-2</v>
      </c>
      <c r="G20" s="107">
        <v>4.614317918946715E-2</v>
      </c>
      <c r="H20" s="105">
        <v>0.1146074188087411</v>
      </c>
      <c r="I20" s="105">
        <v>0.11685510699600166</v>
      </c>
      <c r="J20" s="105">
        <v>0.11452879043535319</v>
      </c>
      <c r="K20" s="105">
        <v>0.10710082160045305</v>
      </c>
      <c r="L20" s="107">
        <v>0.11621391447791495</v>
      </c>
      <c r="N20" s="459"/>
      <c r="O20" s="460"/>
      <c r="P20" s="461" t="s">
        <v>480</v>
      </c>
    </row>
    <row r="21" spans="1:16" x14ac:dyDescent="0.35">
      <c r="A21" s="108">
        <v>1954</v>
      </c>
      <c r="B21" s="105">
        <v>5.3877781508593139E-2</v>
      </c>
      <c r="C21" s="105">
        <v>8.9812385869690259E-2</v>
      </c>
      <c r="D21" s="105">
        <v>5.746392134406475E-2</v>
      </c>
      <c r="E21" s="105">
        <v>0.10983848937795854</v>
      </c>
      <c r="F21" s="105">
        <v>5.2236113987449206E-2</v>
      </c>
      <c r="G21" s="107">
        <v>4.5238311445561695E-2</v>
      </c>
      <c r="H21" s="105">
        <v>0.115982707834446</v>
      </c>
      <c r="I21" s="105">
        <v>0.11825736827995367</v>
      </c>
      <c r="J21" s="105">
        <v>0.11590313592057742</v>
      </c>
      <c r="K21" s="105">
        <v>0.10838603145965849</v>
      </c>
      <c r="L21" s="107">
        <v>0.11760848145164993</v>
      </c>
      <c r="N21" s="459"/>
      <c r="O21" s="460"/>
      <c r="P21" s="461" t="s">
        <v>481</v>
      </c>
    </row>
    <row r="22" spans="1:16" x14ac:dyDescent="0.35">
      <c r="A22" s="108">
        <v>1955</v>
      </c>
      <c r="B22" s="105">
        <v>5.5150913485641197E-2</v>
      </c>
      <c r="C22" s="105">
        <v>9.2467239995998304E-2</v>
      </c>
      <c r="D22" s="105">
        <v>5.8827540197559411E-2</v>
      </c>
      <c r="E22" s="105">
        <v>0.11654303076958912</v>
      </c>
      <c r="F22" s="105">
        <v>5.5544749447414235E-2</v>
      </c>
      <c r="G22" s="107">
        <v>4.8210920890649551E-2</v>
      </c>
      <c r="H22" s="105">
        <v>0.11772244845196268</v>
      </c>
      <c r="I22" s="105">
        <v>0.12003122880415297</v>
      </c>
      <c r="J22" s="105">
        <v>0.11764168295938607</v>
      </c>
      <c r="K22" s="105">
        <v>0.11001182193155336</v>
      </c>
      <c r="L22" s="107">
        <v>0.11937260867342467</v>
      </c>
      <c r="N22" s="459"/>
      <c r="O22" s="460"/>
      <c r="P22" s="461" t="s">
        <v>482</v>
      </c>
    </row>
    <row r="23" spans="1:16" x14ac:dyDescent="0.35">
      <c r="A23" s="108">
        <v>1956</v>
      </c>
      <c r="B23" s="105">
        <v>5.8036960788344798E-2</v>
      </c>
      <c r="C23" s="105">
        <v>9.6237129370635152E-2</v>
      </c>
      <c r="D23" s="105">
        <v>6.2163650002163007E-2</v>
      </c>
      <c r="E23" s="105">
        <v>0.12453205552884447</v>
      </c>
      <c r="F23" s="105">
        <v>5.9525641640310406E-2</v>
      </c>
      <c r="G23" s="107">
        <v>5.0181783336659305E-2</v>
      </c>
      <c r="H23" s="105">
        <v>0.12090095456016567</v>
      </c>
      <c r="I23" s="105">
        <v>0.12327207198186509</v>
      </c>
      <c r="J23" s="105">
        <v>0.12081800839928948</v>
      </c>
      <c r="K23" s="105">
        <v>0.11298214112370529</v>
      </c>
      <c r="L23" s="107">
        <v>0.12259566910760712</v>
      </c>
      <c r="N23" s="459"/>
      <c r="O23" s="460"/>
      <c r="P23" s="461" t="s">
        <v>483</v>
      </c>
    </row>
    <row r="24" spans="1:16" x14ac:dyDescent="0.35">
      <c r="A24" s="108">
        <v>1957</v>
      </c>
      <c r="B24" s="105">
        <v>5.6900016726501121E-2</v>
      </c>
      <c r="C24" s="105">
        <v>0.10010489960004097</v>
      </c>
      <c r="D24" s="105">
        <v>6.1141057959627425E-2</v>
      </c>
      <c r="E24" s="105">
        <v>0.12938133377113767</v>
      </c>
      <c r="F24" s="105">
        <v>6.2069172307600867E-2</v>
      </c>
      <c r="G24" s="107">
        <v>5.4027213393747504E-2</v>
      </c>
      <c r="H24" s="105">
        <v>0.12537428987889179</v>
      </c>
      <c r="I24" s="105">
        <v>0.12783313864519408</v>
      </c>
      <c r="J24" s="105">
        <v>0.12528827471006318</v>
      </c>
      <c r="K24" s="105">
        <v>0.11716248034528237</v>
      </c>
      <c r="L24" s="107">
        <v>0.12713170886458858</v>
      </c>
      <c r="N24" s="459"/>
      <c r="O24" s="460"/>
      <c r="P24" s="461" t="s">
        <v>484</v>
      </c>
    </row>
    <row r="25" spans="1:16" x14ac:dyDescent="0.35">
      <c r="A25" s="108">
        <v>1958</v>
      </c>
      <c r="B25" s="105">
        <v>6.006877865799997E-2</v>
      </c>
      <c r="C25" s="105">
        <v>0.11000827731747302</v>
      </c>
      <c r="D25" s="105">
        <v>6.5386693024343953E-2</v>
      </c>
      <c r="E25" s="105">
        <v>0.13052247713499912</v>
      </c>
      <c r="F25" s="105">
        <v>6.9910370845220088E-2</v>
      </c>
      <c r="G25" s="107">
        <v>5.4640962537900475E-2</v>
      </c>
      <c r="H25" s="105">
        <v>0.12838327283598519</v>
      </c>
      <c r="I25" s="105">
        <v>0.13090113397267875</v>
      </c>
      <c r="J25" s="105">
        <v>0.12829519330310471</v>
      </c>
      <c r="K25" s="105">
        <v>0.11997437987356915</v>
      </c>
      <c r="L25" s="107">
        <v>0.13018286987733871</v>
      </c>
      <c r="N25" s="459"/>
      <c r="O25" s="460"/>
      <c r="P25" s="461" t="s">
        <v>485</v>
      </c>
    </row>
    <row r="26" spans="1:16" x14ac:dyDescent="0.35">
      <c r="A26" s="108">
        <v>1959</v>
      </c>
      <c r="B26" s="105">
        <v>6.4224937453346995E-2</v>
      </c>
      <c r="C26" s="105">
        <v>0.1117937116583356</v>
      </c>
      <c r="D26" s="105">
        <v>6.904900170063745E-2</v>
      </c>
      <c r="E26" s="105">
        <v>0.13965252441059231</v>
      </c>
      <c r="F26" s="105">
        <v>7.473069091499801E-2</v>
      </c>
      <c r="G26" s="107">
        <v>5.5933221301921819E-2</v>
      </c>
      <c r="H26" s="105">
        <v>0.13069417174703293</v>
      </c>
      <c r="I26" s="105">
        <v>0.13325735438418695</v>
      </c>
      <c r="J26" s="105">
        <v>0.13060450678256061</v>
      </c>
      <c r="K26" s="105">
        <v>0.12213391871129339</v>
      </c>
      <c r="L26" s="107">
        <v>0.1325261615351308</v>
      </c>
      <c r="N26" s="459"/>
      <c r="O26" s="460"/>
      <c r="P26" s="461"/>
    </row>
    <row r="27" spans="1:16" x14ac:dyDescent="0.35">
      <c r="A27" s="108">
        <v>1960</v>
      </c>
      <c r="B27" s="105">
        <v>6.5026464672764767E-2</v>
      </c>
      <c r="C27" s="105">
        <v>0.11194575110619094</v>
      </c>
      <c r="D27" s="105">
        <v>6.9823041009701589E-2</v>
      </c>
      <c r="E27" s="105">
        <v>0.13851156328615777</v>
      </c>
      <c r="F27" s="105">
        <v>7.6920300158807464E-2</v>
      </c>
      <c r="G27" s="107">
        <v>5.548072154158927E-2</v>
      </c>
      <c r="H27" s="105">
        <v>0.1334387493537206</v>
      </c>
      <c r="I27" s="105">
        <v>0.13605575882625487</v>
      </c>
      <c r="J27" s="105">
        <v>0.13334720142499437</v>
      </c>
      <c r="K27" s="105">
        <v>0.12469873100423054</v>
      </c>
      <c r="L27" s="107">
        <v>0.13530921092736853</v>
      </c>
      <c r="N27" s="459" t="s">
        <v>486</v>
      </c>
      <c r="O27" s="460" t="s">
        <v>487</v>
      </c>
      <c r="P27" s="461" t="s">
        <v>476</v>
      </c>
    </row>
    <row r="28" spans="1:16" x14ac:dyDescent="0.35">
      <c r="A28" s="108">
        <v>1961</v>
      </c>
      <c r="B28" s="105">
        <v>6.5583741475010365E-2</v>
      </c>
      <c r="C28" s="105">
        <v>0.11370441885606919</v>
      </c>
      <c r="D28" s="105">
        <v>7.0884351233049064E-2</v>
      </c>
      <c r="E28" s="105">
        <v>0.13808356255560353</v>
      </c>
      <c r="F28" s="105">
        <v>8.2865470158081697E-2</v>
      </c>
      <c r="G28" s="107">
        <v>5.6611418646606862E-2</v>
      </c>
      <c r="H28" s="105">
        <v>0.13504001434596524</v>
      </c>
      <c r="I28" s="105">
        <v>0.13768842793216993</v>
      </c>
      <c r="J28" s="105">
        <v>0.1349473678420943</v>
      </c>
      <c r="K28" s="105">
        <v>0.12619511577628131</v>
      </c>
      <c r="L28" s="107">
        <v>0.13693292145849695</v>
      </c>
      <c r="N28" s="459"/>
      <c r="O28" s="460" t="s">
        <v>488</v>
      </c>
      <c r="P28" s="461" t="s">
        <v>489</v>
      </c>
    </row>
    <row r="29" spans="1:16" x14ac:dyDescent="0.35">
      <c r="A29" s="108">
        <v>1962</v>
      </c>
      <c r="B29" s="105">
        <v>6.5171875578547298E-2</v>
      </c>
      <c r="C29" s="105">
        <v>0.11502452715898814</v>
      </c>
      <c r="D29" s="105">
        <v>7.0504411110439924E-2</v>
      </c>
      <c r="E29" s="105">
        <v>0.13822578862503582</v>
      </c>
      <c r="F29" s="105">
        <v>8.4925505746211619E-2</v>
      </c>
      <c r="G29" s="107">
        <v>5.5932647737034047E-2</v>
      </c>
      <c r="H29" s="105">
        <v>0.13693057454680876</v>
      </c>
      <c r="I29" s="105">
        <v>0.13961606592322032</v>
      </c>
      <c r="J29" s="105">
        <v>0.13683663099188362</v>
      </c>
      <c r="K29" s="105">
        <v>0.12796184739714925</v>
      </c>
      <c r="L29" s="107">
        <v>0.13884998235891591</v>
      </c>
      <c r="N29" s="459"/>
      <c r="O29" s="460"/>
      <c r="P29" s="461" t="s">
        <v>490</v>
      </c>
    </row>
    <row r="30" spans="1:16" x14ac:dyDescent="0.35">
      <c r="A30" s="108">
        <v>1963</v>
      </c>
      <c r="B30" s="105">
        <v>6.5935038241572097E-2</v>
      </c>
      <c r="C30" s="105">
        <v>0.115041780838062</v>
      </c>
      <c r="D30" s="105">
        <v>7.1279959632654752E-2</v>
      </c>
      <c r="E30" s="105">
        <v>0.13708404361099302</v>
      </c>
      <c r="F30" s="105">
        <v>8.8110212211694558E-2</v>
      </c>
      <c r="G30" s="107">
        <v>5.6094293088994079E-2</v>
      </c>
      <c r="H30" s="105">
        <v>0.1392583943141045</v>
      </c>
      <c r="I30" s="105">
        <v>0.14198953904391504</v>
      </c>
      <c r="J30" s="105">
        <v>0.13916285371874562</v>
      </c>
      <c r="K30" s="105">
        <v>0.13013719880290078</v>
      </c>
      <c r="L30" s="107">
        <v>0.14121043205901745</v>
      </c>
      <c r="N30" s="459"/>
      <c r="O30" s="460"/>
      <c r="P30" s="461" t="s">
        <v>491</v>
      </c>
    </row>
    <row r="31" spans="1:16" x14ac:dyDescent="0.35">
      <c r="A31" s="108">
        <v>1964</v>
      </c>
      <c r="B31" s="105">
        <v>7.1666111765529547E-2</v>
      </c>
      <c r="C31" s="105">
        <v>0.11975389218118904</v>
      </c>
      <c r="D31" s="105">
        <v>7.6948854822239787E-2</v>
      </c>
      <c r="E31" s="105">
        <v>0.14264691410072713</v>
      </c>
      <c r="F31" s="105">
        <v>9.2023186736015922E-2</v>
      </c>
      <c r="G31" s="107">
        <v>5.6320353090142723E-2</v>
      </c>
      <c r="H31" s="105">
        <v>0.14134727022881605</v>
      </c>
      <c r="I31" s="105">
        <v>0.14411938212957376</v>
      </c>
      <c r="J31" s="105">
        <v>0.14125029652452678</v>
      </c>
      <c r="K31" s="105">
        <v>0.13208925678494429</v>
      </c>
      <c r="L31" s="107">
        <v>0.14332858853990271</v>
      </c>
      <c r="N31" s="459"/>
      <c r="O31" s="460"/>
      <c r="P31" s="461" t="s">
        <v>492</v>
      </c>
    </row>
    <row r="32" spans="1:16" x14ac:dyDescent="0.35">
      <c r="A32" s="108">
        <v>1965</v>
      </c>
      <c r="B32" s="105">
        <v>7.44883232468561E-2</v>
      </c>
      <c r="C32" s="105">
        <v>0.12401473566499574</v>
      </c>
      <c r="D32" s="105">
        <v>7.9805196313241331E-2</v>
      </c>
      <c r="E32" s="105">
        <v>0.14507191164043948</v>
      </c>
      <c r="F32" s="105">
        <v>9.7702857821362829E-2</v>
      </c>
      <c r="G32" s="107">
        <v>5.6966347540086663E-2</v>
      </c>
      <c r="H32" s="105">
        <v>0.14389152109293474</v>
      </c>
      <c r="I32" s="105">
        <v>0.1467135310079061</v>
      </c>
      <c r="J32" s="105">
        <v>0.14379280186196827</v>
      </c>
      <c r="K32" s="105">
        <v>0.13446686340707328</v>
      </c>
      <c r="L32" s="107">
        <v>0.14590850313362097</v>
      </c>
      <c r="N32" s="459"/>
      <c r="O32" s="460"/>
      <c r="P32" s="461" t="s">
        <v>493</v>
      </c>
    </row>
    <row r="33" spans="1:16" x14ac:dyDescent="0.35">
      <c r="A33" s="108">
        <v>1966</v>
      </c>
      <c r="B33" s="105">
        <v>7.977252489798807E-2</v>
      </c>
      <c r="C33" s="105">
        <v>0.12957431626485749</v>
      </c>
      <c r="D33" s="105">
        <v>8.5639754215702399E-2</v>
      </c>
      <c r="E33" s="105">
        <v>0.15163351420393656</v>
      </c>
      <c r="F33" s="105">
        <v>0.10123774721733975</v>
      </c>
      <c r="G33" s="107">
        <v>5.8840540374155509E-2</v>
      </c>
      <c r="H33" s="105">
        <v>0.14777659216244396</v>
      </c>
      <c r="I33" s="105">
        <v>0.15067479634511954</v>
      </c>
      <c r="J33" s="105">
        <v>0.14767520751224139</v>
      </c>
      <c r="K33" s="105">
        <v>0.13809746871906425</v>
      </c>
      <c r="L33" s="107">
        <v>0.14984803271822872</v>
      </c>
      <c r="N33" s="459"/>
      <c r="O33" s="460"/>
      <c r="P33" s="461" t="s">
        <v>494</v>
      </c>
    </row>
    <row r="34" spans="1:16" x14ac:dyDescent="0.35">
      <c r="A34" s="108">
        <v>1967</v>
      </c>
      <c r="B34" s="105">
        <v>8.3711692177450725E-2</v>
      </c>
      <c r="C34" s="105">
        <v>0.1387831629218009</v>
      </c>
      <c r="D34" s="105">
        <v>9.0601721574960201E-2</v>
      </c>
      <c r="E34" s="105">
        <v>0.15719694784007901</v>
      </c>
      <c r="F34" s="105">
        <v>0.10536521017139068</v>
      </c>
      <c r="G34" s="107">
        <v>6.094055926010912E-2</v>
      </c>
      <c r="H34" s="105">
        <v>0.15250544311164216</v>
      </c>
      <c r="I34" s="105">
        <v>0.15549638982816338</v>
      </c>
      <c r="J34" s="105">
        <v>0.15240081415263312</v>
      </c>
      <c r="K34" s="105">
        <v>0.14251658771807432</v>
      </c>
      <c r="L34" s="107">
        <v>0.15464316976521203</v>
      </c>
      <c r="N34" s="459"/>
      <c r="O34" s="460"/>
      <c r="P34" s="461" t="s">
        <v>495</v>
      </c>
    </row>
    <row r="35" spans="1:16" x14ac:dyDescent="0.35">
      <c r="A35" s="108">
        <v>1968</v>
      </c>
      <c r="B35" s="105">
        <v>8.7898951020166802E-2</v>
      </c>
      <c r="C35" s="105">
        <v>0.14645509616811805</v>
      </c>
      <c r="D35" s="105">
        <v>9.569353832747296E-2</v>
      </c>
      <c r="E35" s="105">
        <v>0.16247562134854884</v>
      </c>
      <c r="F35" s="105">
        <v>0.10922157686366357</v>
      </c>
      <c r="G35" s="107">
        <v>6.3040570932212478E-2</v>
      </c>
      <c r="H35" s="105">
        <v>0.15799563906366129</v>
      </c>
      <c r="I35" s="105">
        <v>0.16109425986197728</v>
      </c>
      <c r="J35" s="105">
        <v>0.15788724346212793</v>
      </c>
      <c r="K35" s="105">
        <v>0.14764718487592501</v>
      </c>
      <c r="L35" s="107">
        <v>0.16021032387675968</v>
      </c>
      <c r="N35" s="459"/>
      <c r="O35" s="460"/>
      <c r="P35" s="461" t="s">
        <v>496</v>
      </c>
    </row>
    <row r="36" spans="1:16" x14ac:dyDescent="0.35">
      <c r="A36" s="108">
        <v>1969</v>
      </c>
      <c r="B36" s="105">
        <v>9.4974816577290233E-2</v>
      </c>
      <c r="C36" s="105">
        <v>0.14928460862608608</v>
      </c>
      <c r="D36" s="105">
        <v>0.1019815607309712</v>
      </c>
      <c r="E36" s="105">
        <v>0.17117619087176364</v>
      </c>
      <c r="F36" s="105">
        <v>0.11631442606518988</v>
      </c>
      <c r="G36" s="107">
        <v>6.5011849585262751E-2</v>
      </c>
      <c r="H36" s="105">
        <v>0.16542143409965337</v>
      </c>
      <c r="I36" s="105">
        <v>0.1686656900754902</v>
      </c>
      <c r="J36" s="105">
        <v>0.16530794390484793</v>
      </c>
      <c r="K36" s="105">
        <v>0.15458660256509349</v>
      </c>
      <c r="L36" s="107">
        <v>0.16774020909896736</v>
      </c>
      <c r="N36" s="459"/>
      <c r="O36" s="460"/>
      <c r="P36" s="461" t="s">
        <v>497</v>
      </c>
    </row>
    <row r="37" spans="1:16" x14ac:dyDescent="0.35">
      <c r="A37" s="108">
        <v>1970</v>
      </c>
      <c r="B37" s="105">
        <v>0.10950976250627874</v>
      </c>
      <c r="C37" s="105">
        <v>0.15459018361665716</v>
      </c>
      <c r="D37" s="105">
        <v>0.11479452402121042</v>
      </c>
      <c r="E37" s="105">
        <v>0.1840144051871459</v>
      </c>
      <c r="F37" s="105">
        <v>0.12991158247221057</v>
      </c>
      <c r="G37" s="107">
        <v>6.7596720724772796E-2</v>
      </c>
      <c r="H37" s="105">
        <v>0.1745196129751343</v>
      </c>
      <c r="I37" s="105">
        <v>0.17794230302964215</v>
      </c>
      <c r="J37" s="105">
        <v>0.17439988081961455</v>
      </c>
      <c r="K37" s="105">
        <v>0.16308886570617362</v>
      </c>
      <c r="L37" s="107">
        <v>0.17696592059941055</v>
      </c>
      <c r="N37" s="459"/>
      <c r="O37" s="460"/>
      <c r="P37" s="461" t="s">
        <v>498</v>
      </c>
    </row>
    <row r="38" spans="1:16" x14ac:dyDescent="0.35">
      <c r="A38" s="108">
        <v>1971</v>
      </c>
      <c r="B38" s="105">
        <v>0.11894074325331946</v>
      </c>
      <c r="C38" s="105">
        <v>0.16156065499593225</v>
      </c>
      <c r="D38" s="105">
        <v>0.1236417379875251</v>
      </c>
      <c r="E38" s="105">
        <v>0.20355673501802082</v>
      </c>
      <c r="F38" s="105">
        <v>0.14110086707054206</v>
      </c>
      <c r="G38" s="107">
        <v>7.0666287812884726E-2</v>
      </c>
      <c r="H38" s="105">
        <v>0.18342011323686613</v>
      </c>
      <c r="I38" s="105">
        <v>0.18701736048415388</v>
      </c>
      <c r="J38" s="105">
        <v>0.18329427474141488</v>
      </c>
      <c r="K38" s="105">
        <v>0.17140639785718847</v>
      </c>
      <c r="L38" s="107">
        <v>0.18599118254998048</v>
      </c>
      <c r="N38" s="459"/>
      <c r="O38" s="460"/>
      <c r="P38" s="461" t="s">
        <v>499</v>
      </c>
    </row>
    <row r="39" spans="1:16" x14ac:dyDescent="0.35">
      <c r="A39" s="108">
        <v>1972</v>
      </c>
      <c r="B39" s="105">
        <v>0.13889424234149633</v>
      </c>
      <c r="C39" s="105">
        <v>0.16747377496878338</v>
      </c>
      <c r="D39" s="105">
        <v>0.14155248015239799</v>
      </c>
      <c r="E39" s="105">
        <v>0.21710750686817049</v>
      </c>
      <c r="F39" s="105">
        <v>0.15277414180328799</v>
      </c>
      <c r="G39" s="107">
        <v>7.3380579927777634E-2</v>
      </c>
      <c r="H39" s="105">
        <v>0.19185743844576197</v>
      </c>
      <c r="I39" s="105">
        <v>0.19562015906642496</v>
      </c>
      <c r="J39" s="105">
        <v>0.19172581137951997</v>
      </c>
      <c r="K39" s="105">
        <v>0.17929109215861916</v>
      </c>
      <c r="L39" s="107">
        <v>0.19454677694727959</v>
      </c>
      <c r="N39" s="459"/>
      <c r="O39" s="460"/>
      <c r="P39" s="461" t="s">
        <v>500</v>
      </c>
    </row>
    <row r="40" spans="1:16" x14ac:dyDescent="0.35">
      <c r="A40" s="108">
        <v>1973</v>
      </c>
      <c r="B40" s="105">
        <v>0.15575461441933056</v>
      </c>
      <c r="C40" s="105">
        <v>0.17529480025982555</v>
      </c>
      <c r="D40" s="105">
        <v>0.15740918897906961</v>
      </c>
      <c r="E40" s="105">
        <v>0.23032066973616733</v>
      </c>
      <c r="F40" s="105">
        <v>0.16172670651296067</v>
      </c>
      <c r="G40" s="107">
        <v>7.6417802130988352E-2</v>
      </c>
      <c r="H40" s="105">
        <v>0.2002991657373755</v>
      </c>
      <c r="I40" s="105">
        <v>0.20422744606534768</v>
      </c>
      <c r="J40" s="105">
        <v>0.20016174708021886</v>
      </c>
      <c r="K40" s="105">
        <v>0.1871799002135984</v>
      </c>
      <c r="L40" s="107">
        <v>0.20310683513295991</v>
      </c>
      <c r="N40" s="459"/>
      <c r="O40" s="460"/>
      <c r="P40" s="461" t="s">
        <v>501</v>
      </c>
    </row>
    <row r="41" spans="1:16" x14ac:dyDescent="0.35">
      <c r="A41" s="108">
        <v>1974</v>
      </c>
      <c r="B41" s="105">
        <v>0.16616992548555118</v>
      </c>
      <c r="C41" s="105">
        <v>0.1944527689802219</v>
      </c>
      <c r="D41" s="105">
        <v>0.16876941014768906</v>
      </c>
      <c r="E41" s="105">
        <v>0.25256273681258901</v>
      </c>
      <c r="F41" s="105">
        <v>0.1759958538285992</v>
      </c>
      <c r="G41" s="107">
        <v>8.0908876362226531E-2</v>
      </c>
      <c r="H41" s="105">
        <v>0.2159225006648908</v>
      </c>
      <c r="I41" s="105">
        <v>0.22015718685844482</v>
      </c>
      <c r="J41" s="105">
        <v>0.21577436335247593</v>
      </c>
      <c r="K41" s="105">
        <v>0.20177993243025907</v>
      </c>
      <c r="L41" s="107">
        <v>0.2189491682733308</v>
      </c>
      <c r="N41" s="459"/>
      <c r="O41" s="460"/>
      <c r="P41" s="461"/>
    </row>
    <row r="42" spans="1:16" x14ac:dyDescent="0.35">
      <c r="A42" s="108">
        <v>1975</v>
      </c>
      <c r="B42" s="105">
        <v>0.17713714056759758</v>
      </c>
      <c r="C42" s="105">
        <v>0.20594492762695299</v>
      </c>
      <c r="D42" s="105">
        <v>0.17960440627917071</v>
      </c>
      <c r="E42" s="105">
        <v>0.28817408270316408</v>
      </c>
      <c r="F42" s="105">
        <v>0.19049791218407577</v>
      </c>
      <c r="G42" s="107">
        <v>9.3090516787323357E-2</v>
      </c>
      <c r="H42" s="105">
        <v>0.23924213073669903</v>
      </c>
      <c r="I42" s="105">
        <v>0.24393416303915688</v>
      </c>
      <c r="J42" s="105">
        <v>0.23907799459454335</v>
      </c>
      <c r="K42" s="105">
        <v>0.22357216513272707</v>
      </c>
      <c r="L42" s="107">
        <v>0.24259567844685054</v>
      </c>
      <c r="N42" s="459" t="s">
        <v>502</v>
      </c>
      <c r="O42" s="460" t="s">
        <v>503</v>
      </c>
      <c r="P42" s="461" t="s">
        <v>504</v>
      </c>
    </row>
    <row r="43" spans="1:16" x14ac:dyDescent="0.35">
      <c r="A43" s="108">
        <v>1976</v>
      </c>
      <c r="B43" s="105">
        <v>0.18617113473654504</v>
      </c>
      <c r="C43" s="105">
        <v>0.21782794995102819</v>
      </c>
      <c r="D43" s="105">
        <v>0.18899771672757135</v>
      </c>
      <c r="E43" s="105">
        <v>0.3199596840253231</v>
      </c>
      <c r="F43" s="105">
        <v>0.20617589035682521</v>
      </c>
      <c r="G43" s="107">
        <v>0.10006951283086898</v>
      </c>
      <c r="H43" s="105">
        <v>0.25574983775753124</v>
      </c>
      <c r="I43" s="105">
        <v>0.26076562028885869</v>
      </c>
      <c r="J43" s="105">
        <v>0.25557437622156681</v>
      </c>
      <c r="K43" s="105">
        <v>0.23899864452688524</v>
      </c>
      <c r="L43" s="107">
        <v>0.25933478025968321</v>
      </c>
      <c r="N43" s="459"/>
      <c r="O43" s="460"/>
      <c r="P43" s="461"/>
    </row>
    <row r="44" spans="1:16" x14ac:dyDescent="0.35">
      <c r="A44" s="109" t="s">
        <v>67</v>
      </c>
      <c r="B44" s="105">
        <v>0.19142159167056602</v>
      </c>
      <c r="C44" s="105">
        <v>0.22344094164583339</v>
      </c>
      <c r="D44" s="105">
        <v>0.19427273786708577</v>
      </c>
      <c r="E44" s="105">
        <v>0.32929432428476263</v>
      </c>
      <c r="F44" s="105">
        <v>0.21515518600643549</v>
      </c>
      <c r="G44" s="107">
        <v>0.10409201671566579</v>
      </c>
      <c r="H44" s="105">
        <v>0.26430233090135208</v>
      </c>
      <c r="I44" s="105">
        <v>0.26948584548712073</v>
      </c>
      <c r="J44" s="105">
        <v>0.26412100178167186</v>
      </c>
      <c r="K44" s="105">
        <v>0.24699096345315</v>
      </c>
      <c r="L44" s="107">
        <v>0.26800715694454352</v>
      </c>
      <c r="N44" s="459" t="s">
        <v>505</v>
      </c>
      <c r="O44" s="460" t="s">
        <v>506</v>
      </c>
      <c r="P44" s="461" t="s">
        <v>507</v>
      </c>
    </row>
    <row r="45" spans="1:16" x14ac:dyDescent="0.35">
      <c r="A45" s="108">
        <v>1977</v>
      </c>
      <c r="B45" s="105">
        <v>0.1968201236434754</v>
      </c>
      <c r="C45" s="105">
        <v>0.22919856893847187</v>
      </c>
      <c r="D45" s="105">
        <v>0.19969498749435188</v>
      </c>
      <c r="E45" s="105">
        <v>0.33890129731962221</v>
      </c>
      <c r="F45" s="105">
        <v>0.22452554459858265</v>
      </c>
      <c r="G45" s="107">
        <v>0.10827621357812854</v>
      </c>
      <c r="H45" s="105">
        <v>0.27314082672504336</v>
      </c>
      <c r="I45" s="105">
        <v>0.2784976824685011</v>
      </c>
      <c r="J45" s="105">
        <v>0.27295343380463338</v>
      </c>
      <c r="K45" s="105">
        <v>0.25525055235471344</v>
      </c>
      <c r="L45" s="107">
        <v>0.27696954531734169</v>
      </c>
      <c r="N45" s="459"/>
      <c r="O45" s="460"/>
      <c r="P45" s="461" t="s">
        <v>508</v>
      </c>
    </row>
    <row r="46" spans="1:16" x14ac:dyDescent="0.35">
      <c r="A46" s="108">
        <v>1978</v>
      </c>
      <c r="B46" s="105">
        <v>0.21053848626142566</v>
      </c>
      <c r="C46" s="105">
        <v>0.24212536822660169</v>
      </c>
      <c r="D46" s="105">
        <v>0.21329421614271726</v>
      </c>
      <c r="E46" s="105">
        <v>0.36438667487805776</v>
      </c>
      <c r="F46" s="105">
        <v>0.24192627430497279</v>
      </c>
      <c r="G46" s="107">
        <v>0.11596382474217566</v>
      </c>
      <c r="H46" s="105">
        <v>0.29471895203632176</v>
      </c>
      <c r="I46" s="105">
        <v>0.29743552487635916</v>
      </c>
      <c r="J46" s="105">
        <v>0.29151426730334845</v>
      </c>
      <c r="K46" s="105">
        <v>0.27260758991483397</v>
      </c>
      <c r="L46" s="107">
        <v>0.29580347439892096</v>
      </c>
      <c r="N46" s="459"/>
      <c r="O46" s="460"/>
      <c r="P46" s="461" t="s">
        <v>509</v>
      </c>
    </row>
    <row r="47" spans="1:16" x14ac:dyDescent="0.35">
      <c r="A47" s="108">
        <v>1979</v>
      </c>
      <c r="B47" s="105">
        <v>0.22308658004260665</v>
      </c>
      <c r="C47" s="105">
        <v>0.26130169739014852</v>
      </c>
      <c r="D47" s="105">
        <v>0.22656111638679427</v>
      </c>
      <c r="E47" s="105">
        <v>0.39448501422298532</v>
      </c>
      <c r="F47" s="105">
        <v>0.25646604339070167</v>
      </c>
      <c r="G47" s="107">
        <v>0.13405418140195505</v>
      </c>
      <c r="H47" s="105">
        <v>0.32153837667162705</v>
      </c>
      <c r="I47" s="105">
        <v>0.32242010896597334</v>
      </c>
      <c r="J47" s="105">
        <v>0.31949963696446992</v>
      </c>
      <c r="K47" s="105">
        <v>0.29632445023742454</v>
      </c>
      <c r="L47" s="107">
        <v>0.32153837667162705</v>
      </c>
      <c r="N47" s="459"/>
      <c r="O47" s="460"/>
      <c r="P47" s="461" t="s">
        <v>510</v>
      </c>
    </row>
    <row r="48" spans="1:16" x14ac:dyDescent="0.35">
      <c r="A48" s="108">
        <v>1980</v>
      </c>
      <c r="B48" s="105">
        <v>0.23899265319964449</v>
      </c>
      <c r="C48" s="105">
        <v>0.28058576265754154</v>
      </c>
      <c r="D48" s="105">
        <v>0.24271492398517269</v>
      </c>
      <c r="E48" s="105">
        <v>0.44217825244254422</v>
      </c>
      <c r="F48" s="105">
        <v>0.27403396736296476</v>
      </c>
      <c r="G48" s="107">
        <v>0.24210185161193082</v>
      </c>
      <c r="H48" s="105">
        <v>0.35272759920877483</v>
      </c>
      <c r="I48" s="105">
        <v>0.35272759920877483</v>
      </c>
      <c r="J48" s="105">
        <v>0.35272759920877483</v>
      </c>
      <c r="K48" s="105">
        <v>0.32506792191045469</v>
      </c>
      <c r="L48" s="107">
        <v>0.35272759920877483</v>
      </c>
      <c r="N48" s="459"/>
      <c r="O48" s="460"/>
      <c r="P48" s="461" t="s">
        <v>511</v>
      </c>
    </row>
    <row r="49" spans="1:16" x14ac:dyDescent="0.35">
      <c r="A49" s="108">
        <v>1981</v>
      </c>
      <c r="B49" s="105">
        <v>0.27687298873178817</v>
      </c>
      <c r="C49" s="105">
        <v>0.34812275572921175</v>
      </c>
      <c r="D49" s="105">
        <v>0.28383083210826093</v>
      </c>
      <c r="E49" s="105">
        <v>0.4917022167161092</v>
      </c>
      <c r="F49" s="105">
        <v>0.2978475191268064</v>
      </c>
      <c r="G49" s="107">
        <v>0.28664859230852607</v>
      </c>
      <c r="H49" s="105">
        <v>0.39470218351461905</v>
      </c>
      <c r="I49" s="105">
        <v>0.39470218351461905</v>
      </c>
      <c r="J49" s="105">
        <v>0.39470218351461905</v>
      </c>
      <c r="K49" s="105">
        <v>0.3637510046177988</v>
      </c>
      <c r="L49" s="107">
        <v>0.39470218351461905</v>
      </c>
      <c r="N49" s="459"/>
      <c r="O49" s="460"/>
      <c r="P49" s="461" t="s">
        <v>512</v>
      </c>
    </row>
    <row r="50" spans="1:16" x14ac:dyDescent="0.35">
      <c r="A50" s="108">
        <v>1982</v>
      </c>
      <c r="B50" s="105">
        <v>0.31483227548691634</v>
      </c>
      <c r="C50" s="105">
        <v>0.36925380700197491</v>
      </c>
      <c r="D50" s="105">
        <v>0.31947998462105848</v>
      </c>
      <c r="E50" s="105">
        <v>0.52400705235435763</v>
      </c>
      <c r="F50" s="105">
        <v>0.31461633445364562</v>
      </c>
      <c r="G50" s="107">
        <v>0.28206221483158966</v>
      </c>
      <c r="H50" s="105">
        <v>0.43101478439796403</v>
      </c>
      <c r="I50" s="105">
        <v>0.43101478439796403</v>
      </c>
      <c r="J50" s="105">
        <v>0.43101478439796403</v>
      </c>
      <c r="K50" s="105">
        <v>0.39867110106110754</v>
      </c>
      <c r="L50" s="107">
        <v>0.43101478439796403</v>
      </c>
      <c r="N50" s="459"/>
      <c r="O50" s="460"/>
      <c r="P50" s="461" t="s">
        <v>513</v>
      </c>
    </row>
    <row r="51" spans="1:16" x14ac:dyDescent="0.35">
      <c r="A51" s="108">
        <v>1983</v>
      </c>
      <c r="B51" s="105">
        <v>0.32742556650639298</v>
      </c>
      <c r="C51" s="105">
        <v>0.38465169075395728</v>
      </c>
      <c r="D51" s="105">
        <v>0.33235502800128713</v>
      </c>
      <c r="E51" s="105">
        <v>0.55434706068567496</v>
      </c>
      <c r="F51" s="105">
        <v>0.3293403789060762</v>
      </c>
      <c r="G51" s="107">
        <v>0.25329186891876754</v>
      </c>
      <c r="H51" s="105">
        <v>0.45213450883346423</v>
      </c>
      <c r="I51" s="105">
        <v>0.45213450883346423</v>
      </c>
      <c r="J51" s="105">
        <v>0.45213450883346423</v>
      </c>
      <c r="K51" s="105">
        <v>0.43455150015660726</v>
      </c>
      <c r="L51" s="107">
        <v>0.45213450883346423</v>
      </c>
      <c r="N51" s="459"/>
      <c r="O51" s="460"/>
      <c r="P51" s="461" t="s">
        <v>514</v>
      </c>
    </row>
    <row r="52" spans="1:16" x14ac:dyDescent="0.35">
      <c r="A52" s="108">
        <v>1984</v>
      </c>
      <c r="B52" s="105">
        <v>0.33724833350158478</v>
      </c>
      <c r="C52" s="105">
        <v>0.39711440553438548</v>
      </c>
      <c r="D52" s="105">
        <v>0.34239214984692601</v>
      </c>
      <c r="E52" s="105">
        <v>0.57319486074898796</v>
      </c>
      <c r="F52" s="105">
        <v>0.33948406257638331</v>
      </c>
      <c r="G52" s="107">
        <v>0.22998901697824095</v>
      </c>
      <c r="H52" s="105">
        <v>0.46931562016913586</v>
      </c>
      <c r="I52" s="105">
        <v>0.46931562016913586</v>
      </c>
      <c r="J52" s="105">
        <v>0.46931562016913586</v>
      </c>
      <c r="K52" s="105">
        <v>0.46931562016913586</v>
      </c>
      <c r="L52" s="107">
        <v>0.46931562016913586</v>
      </c>
      <c r="N52" s="459"/>
      <c r="O52" s="460"/>
      <c r="P52" s="461" t="s">
        <v>515</v>
      </c>
    </row>
    <row r="53" spans="1:16" x14ac:dyDescent="0.35">
      <c r="A53" s="108">
        <v>1985</v>
      </c>
      <c r="B53" s="105">
        <v>0.35073826684164822</v>
      </c>
      <c r="C53" s="105">
        <v>0.40859101185432917</v>
      </c>
      <c r="D53" s="105">
        <v>0.35530033389615512</v>
      </c>
      <c r="E53" s="105">
        <v>0.59325668087520245</v>
      </c>
      <c r="F53" s="105">
        <v>0.35859701529943372</v>
      </c>
      <c r="G53" s="107">
        <v>0.22009948924817657</v>
      </c>
      <c r="H53" s="105">
        <v>0.48527235125488649</v>
      </c>
      <c r="I53" s="105">
        <v>0.48527235125488649</v>
      </c>
      <c r="J53" s="105">
        <v>0.48527235125488649</v>
      </c>
      <c r="K53" s="105">
        <v>0.48527235125488649</v>
      </c>
      <c r="L53" s="107">
        <v>0.48527235125488649</v>
      </c>
      <c r="N53" s="459"/>
      <c r="O53" s="460"/>
      <c r="P53" s="461"/>
    </row>
    <row r="54" spans="1:16" x14ac:dyDescent="0.35">
      <c r="A54" s="108">
        <v>1986</v>
      </c>
      <c r="B54" s="105">
        <v>0.36476779751531418</v>
      </c>
      <c r="C54" s="105">
        <v>0.41831547793646223</v>
      </c>
      <c r="D54" s="105">
        <v>0.3689793967511571</v>
      </c>
      <c r="E54" s="105">
        <v>0.5967568952923662</v>
      </c>
      <c r="F54" s="105">
        <v>0.36218298545242805</v>
      </c>
      <c r="G54" s="107">
        <v>0.1718977011028259</v>
      </c>
      <c r="H54" s="105">
        <v>0.49885997709002333</v>
      </c>
      <c r="I54" s="105">
        <v>0.49885997709002333</v>
      </c>
      <c r="J54" s="105">
        <v>0.49885997709002333</v>
      </c>
      <c r="K54" s="105">
        <v>0.49885997709002333</v>
      </c>
      <c r="L54" s="107">
        <v>0.49885997709002333</v>
      </c>
      <c r="N54" s="459" t="s">
        <v>516</v>
      </c>
      <c r="O54" s="460" t="s">
        <v>517</v>
      </c>
      <c r="P54" s="461" t="s">
        <v>518</v>
      </c>
    </row>
    <row r="55" spans="1:16" x14ac:dyDescent="0.35">
      <c r="A55" s="108">
        <v>1987</v>
      </c>
      <c r="B55" s="105">
        <v>0.37297507295940874</v>
      </c>
      <c r="C55" s="105">
        <v>0.42793673392900083</v>
      </c>
      <c r="D55" s="105">
        <v>0.37731833111773322</v>
      </c>
      <c r="E55" s="105">
        <v>0.6162015183894668</v>
      </c>
      <c r="F55" s="105">
        <v>0.38188573986104013</v>
      </c>
      <c r="G55" s="107">
        <v>0.15781927938250445</v>
      </c>
      <c r="H55" s="105">
        <v>0.51232919647145392</v>
      </c>
      <c r="I55" s="105">
        <v>0.51232919647145392</v>
      </c>
      <c r="J55" s="105">
        <v>0.51232919647145392</v>
      </c>
      <c r="K55" s="105">
        <v>0.51232919647145392</v>
      </c>
      <c r="L55" s="107">
        <v>0.51232919647145392</v>
      </c>
      <c r="N55" s="459"/>
      <c r="O55" s="460" t="s">
        <v>519</v>
      </c>
      <c r="P55" s="461" t="s">
        <v>520</v>
      </c>
    </row>
    <row r="56" spans="1:16" x14ac:dyDescent="0.35">
      <c r="A56" s="108">
        <v>1988</v>
      </c>
      <c r="B56" s="105">
        <v>0.38136701210099544</v>
      </c>
      <c r="C56" s="105">
        <v>0.43923426370472646</v>
      </c>
      <c r="D56" s="105">
        <v>0.38610984823277644</v>
      </c>
      <c r="E56" s="105">
        <v>0.61772683843011622</v>
      </c>
      <c r="F56" s="105">
        <v>0.41648458789245035</v>
      </c>
      <c r="G56" s="107">
        <v>0.13187378985202072</v>
      </c>
      <c r="H56" s="105">
        <v>0.52769907236559754</v>
      </c>
      <c r="I56" s="105">
        <v>0.52769907236559754</v>
      </c>
      <c r="J56" s="105">
        <v>0.52769907236559754</v>
      </c>
      <c r="K56" s="105">
        <v>0.52769907236559754</v>
      </c>
      <c r="L56" s="107">
        <v>0.52769907236559754</v>
      </c>
      <c r="N56" s="459"/>
      <c r="O56" s="460" t="s">
        <v>521</v>
      </c>
      <c r="P56" s="461" t="s">
        <v>522</v>
      </c>
    </row>
    <row r="57" spans="1:16" x14ac:dyDescent="0.35">
      <c r="A57" s="108">
        <v>1989</v>
      </c>
      <c r="B57" s="105">
        <v>0.39500088278360601</v>
      </c>
      <c r="C57" s="105">
        <v>0.45416822867068718</v>
      </c>
      <c r="D57" s="105">
        <v>0.39981674784504007</v>
      </c>
      <c r="E57" s="105">
        <v>0.5595575328565322</v>
      </c>
      <c r="F57" s="105">
        <v>0.43101990000989682</v>
      </c>
      <c r="G57" s="107">
        <v>0.13197928888390234</v>
      </c>
      <c r="H57" s="105">
        <v>0.54986243340495267</v>
      </c>
      <c r="I57" s="105">
        <v>0.54986243340495267</v>
      </c>
      <c r="J57" s="105">
        <v>0.54986243340495267</v>
      </c>
      <c r="K57" s="105">
        <v>0.54986243340495267</v>
      </c>
      <c r="L57" s="107">
        <v>0.54986243340495267</v>
      </c>
      <c r="N57" s="459"/>
      <c r="O57" s="460" t="s">
        <v>523</v>
      </c>
      <c r="P57" s="461" t="s">
        <v>524</v>
      </c>
    </row>
    <row r="58" spans="1:16" x14ac:dyDescent="0.35">
      <c r="A58" s="108">
        <v>1990</v>
      </c>
      <c r="B58" s="105">
        <v>0.40971466566729536</v>
      </c>
      <c r="C58" s="105">
        <v>0.46806577646801018</v>
      </c>
      <c r="D58" s="105">
        <v>0.41449002249095301</v>
      </c>
      <c r="E58" s="105">
        <v>0.58038018460310303</v>
      </c>
      <c r="F58" s="105">
        <v>0.44717021566326759</v>
      </c>
      <c r="G58" s="107">
        <v>0.15626347803854038</v>
      </c>
      <c r="H58" s="105">
        <v>0.57185693074115085</v>
      </c>
      <c r="I58" s="105">
        <v>0.57185693074115085</v>
      </c>
      <c r="J58" s="105">
        <v>0.57185693074115085</v>
      </c>
      <c r="K58" s="105">
        <v>0.57185693074115085</v>
      </c>
      <c r="L58" s="107">
        <v>0.57185693074115085</v>
      </c>
      <c r="N58" s="459"/>
      <c r="O58" s="460"/>
      <c r="P58" s="461"/>
    </row>
    <row r="59" spans="1:16" x14ac:dyDescent="0.35">
      <c r="A59" s="108">
        <v>1991</v>
      </c>
      <c r="B59" s="105">
        <v>0.42600082362757036</v>
      </c>
      <c r="C59" s="105">
        <v>0.48437786877792033</v>
      </c>
      <c r="D59" s="105">
        <v>0.43078362527507236</v>
      </c>
      <c r="E59" s="105">
        <v>0.59522149686915016</v>
      </c>
      <c r="F59" s="105">
        <v>0.46484238258627991</v>
      </c>
      <c r="G59" s="107">
        <v>0.29252523088814758</v>
      </c>
      <c r="H59" s="105">
        <v>0.59644677876302032</v>
      </c>
      <c r="I59" s="105">
        <v>0.59644677876302032</v>
      </c>
      <c r="J59" s="105">
        <v>0.59644677876302032</v>
      </c>
      <c r="K59" s="105">
        <v>0.59644677876302032</v>
      </c>
      <c r="L59" s="107">
        <v>0.59644677876302032</v>
      </c>
      <c r="N59" s="459" t="s">
        <v>525</v>
      </c>
      <c r="O59" s="460" t="s">
        <v>526</v>
      </c>
      <c r="P59" s="461" t="s">
        <v>527</v>
      </c>
    </row>
    <row r="60" spans="1:16" x14ac:dyDescent="0.35">
      <c r="A60" s="108">
        <v>1992</v>
      </c>
      <c r="B60" s="105">
        <v>0.44378635801402139</v>
      </c>
      <c r="C60" s="105">
        <v>0.50167015869329212</v>
      </c>
      <c r="D60" s="105">
        <v>0.44853621847265807</v>
      </c>
      <c r="E60" s="105">
        <v>0.61148415047663796</v>
      </c>
      <c r="F60" s="105">
        <v>0.48423095836395363</v>
      </c>
      <c r="G60" s="107">
        <v>0.24923149671670172</v>
      </c>
      <c r="H60" s="105">
        <v>0.61314728856838485</v>
      </c>
      <c r="I60" s="105">
        <v>0.61314728856838485</v>
      </c>
      <c r="J60" s="105">
        <v>0.61314728856838485</v>
      </c>
      <c r="K60" s="105">
        <v>0.61314728856838485</v>
      </c>
      <c r="L60" s="107">
        <v>0.61314728856838485</v>
      </c>
      <c r="N60" s="459"/>
      <c r="O60" s="460"/>
      <c r="P60" s="461"/>
    </row>
    <row r="61" spans="1:16" x14ac:dyDescent="0.35">
      <c r="A61" s="108">
        <v>1993</v>
      </c>
      <c r="B61" s="105">
        <v>0.46076118620805767</v>
      </c>
      <c r="C61" s="105">
        <v>0.51744768518419615</v>
      </c>
      <c r="D61" s="105">
        <v>0.46542360709815361</v>
      </c>
      <c r="E61" s="105">
        <v>0.54118367246470167</v>
      </c>
      <c r="F61" s="105">
        <v>0.50285932333221495</v>
      </c>
      <c r="G61" s="107">
        <v>0.25272073767073555</v>
      </c>
      <c r="H61" s="105">
        <v>0.62970226535973117</v>
      </c>
      <c r="I61" s="105">
        <v>0.62970226535973117</v>
      </c>
      <c r="J61" s="105">
        <v>0.62970226535973117</v>
      </c>
      <c r="K61" s="105">
        <v>0.62970226535973117</v>
      </c>
      <c r="L61" s="107">
        <v>0.62970226535973117</v>
      </c>
      <c r="N61" s="459" t="s">
        <v>487</v>
      </c>
      <c r="O61" s="460" t="s">
        <v>528</v>
      </c>
      <c r="P61" s="461" t="s">
        <v>529</v>
      </c>
    </row>
    <row r="62" spans="1:16" x14ac:dyDescent="0.35">
      <c r="A62" s="108">
        <v>1994</v>
      </c>
      <c r="B62" s="105">
        <v>0.47262578675291511</v>
      </c>
      <c r="C62" s="105">
        <v>0.52712395689714053</v>
      </c>
      <c r="D62" s="105">
        <v>0.47711970234453027</v>
      </c>
      <c r="E62" s="105">
        <v>0.54896474739842194</v>
      </c>
      <c r="F62" s="105">
        <v>0.51939333788337816</v>
      </c>
      <c r="G62" s="107">
        <v>0.28835436168230927</v>
      </c>
      <c r="H62" s="105">
        <v>0.64229631066692583</v>
      </c>
      <c r="I62" s="105">
        <v>0.64229631066692583</v>
      </c>
      <c r="J62" s="105">
        <v>0.64229631066692583</v>
      </c>
      <c r="K62" s="105">
        <v>0.64229631066692583</v>
      </c>
      <c r="L62" s="107">
        <v>0.64229631066692583</v>
      </c>
      <c r="N62" s="459"/>
      <c r="O62" s="460" t="s">
        <v>530</v>
      </c>
      <c r="P62" s="461" t="s">
        <v>531</v>
      </c>
    </row>
    <row r="63" spans="1:16" x14ac:dyDescent="0.35">
      <c r="A63" s="108">
        <v>1995</v>
      </c>
      <c r="B63" s="105">
        <v>0.48444143142173796</v>
      </c>
      <c r="C63" s="105">
        <v>0.53877339634456733</v>
      </c>
      <c r="D63" s="105">
        <v>0.4889284149775574</v>
      </c>
      <c r="E63" s="105">
        <v>0.55488253006966193</v>
      </c>
      <c r="F63" s="105">
        <v>0.53473102315107435</v>
      </c>
      <c r="G63" s="107">
        <v>0.25259842083370293</v>
      </c>
      <c r="H63" s="105">
        <v>0.65449994056959737</v>
      </c>
      <c r="I63" s="105">
        <v>0.65449994056959737</v>
      </c>
      <c r="J63" s="105">
        <v>0.65449994056959737</v>
      </c>
      <c r="K63" s="105">
        <v>0.65449994056959737</v>
      </c>
      <c r="L63" s="107">
        <v>0.65449994056959737</v>
      </c>
      <c r="N63" s="459"/>
      <c r="O63" s="460"/>
      <c r="P63" s="461" t="s">
        <v>532</v>
      </c>
    </row>
    <row r="64" spans="1:16" x14ac:dyDescent="0.35">
      <c r="A64" s="108">
        <v>1996</v>
      </c>
      <c r="B64" s="105">
        <v>0.49631024649157052</v>
      </c>
      <c r="C64" s="105">
        <v>0.54976437362999653</v>
      </c>
      <c r="D64" s="105">
        <v>0.50073114691511567</v>
      </c>
      <c r="E64" s="105">
        <v>0.52683728773736671</v>
      </c>
      <c r="F64" s="105">
        <v>0.54855382009952958</v>
      </c>
      <c r="G64" s="107">
        <v>0.26674393240039029</v>
      </c>
      <c r="H64" s="105">
        <v>0.66758993938098932</v>
      </c>
      <c r="I64" s="105">
        <v>0.66758993938098932</v>
      </c>
      <c r="J64" s="105">
        <v>0.66758993938098932</v>
      </c>
      <c r="K64" s="105">
        <v>0.66758993938098932</v>
      </c>
      <c r="L64" s="107">
        <v>0.66758993938098932</v>
      </c>
      <c r="N64" s="459"/>
      <c r="O64" s="460"/>
      <c r="P64" s="461"/>
    </row>
    <row r="65" spans="1:16" x14ac:dyDescent="0.35">
      <c r="A65" s="108">
        <v>1997</v>
      </c>
      <c r="B65" s="105">
        <v>0.51045508851658028</v>
      </c>
      <c r="C65" s="105">
        <v>0.56378336515756144</v>
      </c>
      <c r="D65" s="105">
        <v>0.51487179450399856</v>
      </c>
      <c r="E65" s="105">
        <v>0.53692509504698283</v>
      </c>
      <c r="F65" s="105">
        <v>0.56417114735776319</v>
      </c>
      <c r="G65" s="107">
        <v>0.27021160352159534</v>
      </c>
      <c r="H65" s="105">
        <v>0.68160932810799002</v>
      </c>
      <c r="I65" s="105">
        <v>0.68160932810799002</v>
      </c>
      <c r="J65" s="105">
        <v>0.68160932810799002</v>
      </c>
      <c r="K65" s="105">
        <v>0.68160932810799002</v>
      </c>
      <c r="L65" s="107">
        <v>0.68160932810799002</v>
      </c>
      <c r="N65" s="459"/>
      <c r="O65" s="460"/>
      <c r="P65" s="461" t="s">
        <v>533</v>
      </c>
    </row>
    <row r="66" spans="1:16" x14ac:dyDescent="0.35">
      <c r="A66" s="108">
        <v>1998</v>
      </c>
      <c r="B66" s="105">
        <v>0.52500305853930285</v>
      </c>
      <c r="C66" s="105">
        <v>0.57720140924831143</v>
      </c>
      <c r="D66" s="105">
        <v>0.52933454321161588</v>
      </c>
      <c r="E66" s="105">
        <v>0.51664899875440251</v>
      </c>
      <c r="F66" s="105">
        <v>0.58029515874924809</v>
      </c>
      <c r="G66" s="107">
        <v>0.32344328941534967</v>
      </c>
      <c r="H66" s="105">
        <v>0.68638059340474589</v>
      </c>
      <c r="I66" s="105">
        <v>0.68638059340474589</v>
      </c>
      <c r="J66" s="105">
        <v>0.68638059340474589</v>
      </c>
      <c r="K66" s="105">
        <v>0.68638059340474589</v>
      </c>
      <c r="L66" s="107">
        <v>0.68638059340474589</v>
      </c>
      <c r="N66" s="459"/>
      <c r="O66" s="460"/>
      <c r="P66" s="461" t="s">
        <v>534</v>
      </c>
    </row>
    <row r="67" spans="1:16" x14ac:dyDescent="0.35">
      <c r="A67" s="108">
        <v>1999</v>
      </c>
      <c r="B67" s="105">
        <v>0.54285316252963911</v>
      </c>
      <c r="C67" s="105">
        <v>0.59486377237130972</v>
      </c>
      <c r="D67" s="105">
        <v>0.54717841066327944</v>
      </c>
      <c r="E67" s="105">
        <v>0.52898153420575722</v>
      </c>
      <c r="F67" s="105">
        <v>0.59983949969592276</v>
      </c>
      <c r="G67" s="107">
        <v>0.29498027994679893</v>
      </c>
      <c r="H67" s="105">
        <v>0.69187163815198383</v>
      </c>
      <c r="I67" s="105">
        <v>0.69187163815198383</v>
      </c>
      <c r="J67" s="105">
        <v>0.69187163815198383</v>
      </c>
      <c r="K67" s="105">
        <v>0.69187163815198383</v>
      </c>
      <c r="L67" s="107">
        <v>0.69187163815198383</v>
      </c>
      <c r="N67" s="459"/>
      <c r="O67" s="460"/>
      <c r="P67" s="461" t="s">
        <v>535</v>
      </c>
    </row>
    <row r="68" spans="1:16" x14ac:dyDescent="0.35">
      <c r="A68" s="108">
        <v>2000</v>
      </c>
      <c r="B68" s="105">
        <v>0.56728155484347287</v>
      </c>
      <c r="C68" s="105">
        <v>0.61913421428405913</v>
      </c>
      <c r="D68" s="105">
        <v>0.57160445491528822</v>
      </c>
      <c r="E68" s="105">
        <v>0.58211772931672545</v>
      </c>
      <c r="F68" s="105">
        <v>0.62655635101237916</v>
      </c>
      <c r="G68" s="107">
        <v>0.22035026912025882</v>
      </c>
      <c r="H68" s="105">
        <v>0.70155784108611163</v>
      </c>
      <c r="I68" s="105">
        <v>0.70155784108611163</v>
      </c>
      <c r="J68" s="105">
        <v>0.70155784108611163</v>
      </c>
      <c r="K68" s="105">
        <v>0.70155784108611163</v>
      </c>
      <c r="L68" s="107">
        <v>0.70155784108611163</v>
      </c>
      <c r="N68" s="459"/>
      <c r="O68" s="460"/>
      <c r="P68" s="461" t="s">
        <v>536</v>
      </c>
    </row>
    <row r="69" spans="1:16" x14ac:dyDescent="0.35">
      <c r="A69" s="108">
        <v>2001</v>
      </c>
      <c r="B69" s="105">
        <v>0.58983099664850092</v>
      </c>
      <c r="C69" s="105">
        <v>0.63860598532329282</v>
      </c>
      <c r="D69" s="105">
        <v>0.5939198928351811</v>
      </c>
      <c r="E69" s="105">
        <v>0.5633327901916747</v>
      </c>
      <c r="F69" s="105">
        <v>0.65172511963254642</v>
      </c>
      <c r="G69" s="107">
        <v>0.35895058839690164</v>
      </c>
      <c r="H69" s="105">
        <v>0.71418588222566171</v>
      </c>
      <c r="I69" s="105">
        <v>0.71418588222566171</v>
      </c>
      <c r="J69" s="105">
        <v>0.71418588222566171</v>
      </c>
      <c r="K69" s="105">
        <v>0.71418588222566171</v>
      </c>
      <c r="L69" s="107">
        <v>0.71418588222566171</v>
      </c>
      <c r="N69" s="459"/>
      <c r="O69" s="460"/>
      <c r="P69" s="461"/>
    </row>
    <row r="70" spans="1:16" x14ac:dyDescent="0.35">
      <c r="A70" s="108">
        <v>2002</v>
      </c>
      <c r="B70" s="105">
        <v>0.62581068744405943</v>
      </c>
      <c r="C70" s="105">
        <v>0.67606022636250396</v>
      </c>
      <c r="D70" s="105">
        <v>0.63003022231956007</v>
      </c>
      <c r="E70" s="105">
        <v>0.6119540433131182</v>
      </c>
      <c r="F70" s="105">
        <v>0.6800165070757952</v>
      </c>
      <c r="G70" s="107">
        <v>0.35536108251293264</v>
      </c>
      <c r="H70" s="105">
        <v>0.71989936928346698</v>
      </c>
      <c r="I70" s="105">
        <v>0.71989936928346698</v>
      </c>
      <c r="J70" s="105">
        <v>0.71989936928346698</v>
      </c>
      <c r="K70" s="105">
        <v>0.71989936928346698</v>
      </c>
      <c r="L70" s="107">
        <v>0.71989936928346698</v>
      </c>
      <c r="N70" s="459"/>
      <c r="O70" s="460"/>
      <c r="P70" s="461" t="s">
        <v>537</v>
      </c>
    </row>
    <row r="71" spans="1:16" x14ac:dyDescent="0.35">
      <c r="A71" s="108">
        <v>2003</v>
      </c>
      <c r="B71" s="105">
        <v>0.65866574853487259</v>
      </c>
      <c r="C71" s="105">
        <v>0.70306883240568596</v>
      </c>
      <c r="D71" s="105">
        <v>0.66243897695567822</v>
      </c>
      <c r="E71" s="105">
        <v>0.58228651129329823</v>
      </c>
      <c r="F71" s="105">
        <v>0.70886960747102112</v>
      </c>
      <c r="G71" s="107">
        <v>0.29850330931086339</v>
      </c>
      <c r="H71" s="105">
        <v>0.7270983629763017</v>
      </c>
      <c r="I71" s="105">
        <v>0.7270983629763017</v>
      </c>
      <c r="J71" s="105">
        <v>0.7270983629763017</v>
      </c>
      <c r="K71" s="105">
        <v>0.7270983629763017</v>
      </c>
      <c r="L71" s="107">
        <v>0.7270983629763017</v>
      </c>
      <c r="N71" s="459"/>
      <c r="O71" s="460"/>
      <c r="P71" s="461" t="s">
        <v>538</v>
      </c>
    </row>
    <row r="72" spans="1:16" x14ac:dyDescent="0.35">
      <c r="A72" s="108">
        <v>2004</v>
      </c>
      <c r="B72" s="105">
        <v>0.68690933583204794</v>
      </c>
      <c r="C72" s="105">
        <v>0.72787310081295853</v>
      </c>
      <c r="D72" s="105">
        <v>0.69042039934228605</v>
      </c>
      <c r="E72" s="105">
        <v>0.60057613061302073</v>
      </c>
      <c r="F72" s="105">
        <v>0.73793326137733295</v>
      </c>
      <c r="G72" s="107">
        <v>0.32327908398366506</v>
      </c>
      <c r="H72" s="105">
        <v>0.74164033023582776</v>
      </c>
      <c r="I72" s="105">
        <v>0.74164033023582776</v>
      </c>
      <c r="J72" s="105">
        <v>0.74164033023582776</v>
      </c>
      <c r="K72" s="105">
        <v>0.74164033023582776</v>
      </c>
      <c r="L72" s="107">
        <v>0.74164033023582776</v>
      </c>
      <c r="N72" s="459"/>
      <c r="O72" s="460"/>
      <c r="P72" s="461" t="s">
        <v>539</v>
      </c>
    </row>
    <row r="73" spans="1:16" x14ac:dyDescent="0.35">
      <c r="A73" s="108">
        <v>2005</v>
      </c>
      <c r="B73" s="105">
        <v>0.71207082480357586</v>
      </c>
      <c r="C73" s="105">
        <v>0.74952732556214396</v>
      </c>
      <c r="D73" s="105">
        <v>0.71531005473857545</v>
      </c>
      <c r="E73" s="105">
        <v>0.63173402026922421</v>
      </c>
      <c r="F73" s="105">
        <v>0.76502279140249485</v>
      </c>
      <c r="G73" s="107">
        <v>0.42996118169827452</v>
      </c>
      <c r="H73" s="105">
        <v>0.7624062594824309</v>
      </c>
      <c r="I73" s="105">
        <v>0.7624062594824309</v>
      </c>
      <c r="J73" s="105">
        <v>0.7624062594824309</v>
      </c>
      <c r="K73" s="105">
        <v>0.7624062594824309</v>
      </c>
      <c r="L73" s="107">
        <v>0.7624062594824309</v>
      </c>
      <c r="N73" s="459"/>
      <c r="O73" s="460"/>
      <c r="P73" s="461" t="s">
        <v>540</v>
      </c>
    </row>
    <row r="74" spans="1:16" x14ac:dyDescent="0.35">
      <c r="A74" s="108">
        <v>2006</v>
      </c>
      <c r="B74" s="105">
        <v>0.73485709119729026</v>
      </c>
      <c r="C74" s="105">
        <v>0.76927737059070656</v>
      </c>
      <c r="D74" s="105">
        <v>0.73786378076448278</v>
      </c>
      <c r="E74" s="105">
        <v>0.62822789645672994</v>
      </c>
      <c r="F74" s="105">
        <v>0.789602973690257</v>
      </c>
      <c r="G74" s="107">
        <v>0.68664800717214436</v>
      </c>
      <c r="H74" s="105">
        <v>0.7860408535263862</v>
      </c>
      <c r="I74" s="105">
        <v>0.7860408535263862</v>
      </c>
      <c r="J74" s="105">
        <v>0.7860408535263862</v>
      </c>
      <c r="K74" s="105">
        <v>0.7860408535263862</v>
      </c>
      <c r="L74" s="107">
        <v>0.7860408535263862</v>
      </c>
      <c r="N74" s="459"/>
      <c r="O74" s="460"/>
      <c r="P74" s="461" t="s">
        <v>541</v>
      </c>
    </row>
    <row r="75" spans="1:16" x14ac:dyDescent="0.35">
      <c r="A75" s="108">
        <v>2007</v>
      </c>
      <c r="B75" s="105">
        <v>0.75267737565882464</v>
      </c>
      <c r="C75" s="105">
        <v>0.7836628574207527</v>
      </c>
      <c r="D75" s="105">
        <v>0.75541756010886985</v>
      </c>
      <c r="E75" s="105">
        <v>0.64343101155098281</v>
      </c>
      <c r="F75" s="105">
        <v>0.80897983066461587</v>
      </c>
      <c r="G75" s="107">
        <v>0.69626107927255443</v>
      </c>
      <c r="H75" s="105">
        <v>0.80726395657159855</v>
      </c>
      <c r="I75" s="105">
        <v>0.80726395657159855</v>
      </c>
      <c r="J75" s="105">
        <v>0.80726395657159855</v>
      </c>
      <c r="K75" s="105">
        <v>0.80726395657159855</v>
      </c>
      <c r="L75" s="107">
        <v>0.80726395657159855</v>
      </c>
      <c r="N75" s="459"/>
      <c r="O75" s="460"/>
      <c r="P75" s="461"/>
    </row>
    <row r="76" spans="1:16" x14ac:dyDescent="0.35">
      <c r="A76" s="108">
        <v>2008</v>
      </c>
      <c r="B76" s="105">
        <v>0.77657488233599226</v>
      </c>
      <c r="C76" s="105">
        <v>0.8069768274290201</v>
      </c>
      <c r="D76" s="105">
        <v>0.77925736830256764</v>
      </c>
      <c r="E76" s="105">
        <v>0.72652369238267678</v>
      </c>
      <c r="F76" s="105">
        <v>0.83431707896103169</v>
      </c>
      <c r="G76" s="107">
        <v>0.94064871809722095</v>
      </c>
      <c r="H76" s="105">
        <v>0.82663829152931689</v>
      </c>
      <c r="I76" s="105">
        <v>0.82663829152931689</v>
      </c>
      <c r="J76" s="105">
        <v>0.82663829152931689</v>
      </c>
      <c r="K76" s="105">
        <v>0.82663829152931689</v>
      </c>
      <c r="L76" s="107">
        <v>0.82663829152931689</v>
      </c>
      <c r="N76" s="459"/>
      <c r="O76" s="460"/>
      <c r="P76" s="461" t="s">
        <v>542</v>
      </c>
    </row>
    <row r="77" spans="1:16" ht="15" thickBot="1" x14ac:dyDescent="0.4">
      <c r="A77" s="108">
        <v>2009</v>
      </c>
      <c r="B77" s="105">
        <v>0.80608472786476004</v>
      </c>
      <c r="C77" s="105">
        <v>0.8337281092582921</v>
      </c>
      <c r="D77" s="105">
        <v>0.80849579215862832</v>
      </c>
      <c r="E77" s="105">
        <v>0.76455224751988615</v>
      </c>
      <c r="F77" s="105">
        <v>0.86591266674128597</v>
      </c>
      <c r="G77" s="107">
        <v>0.64716631805088798</v>
      </c>
      <c r="H77" s="105">
        <v>0.8390378659022566</v>
      </c>
      <c r="I77" s="105">
        <v>0.8390378659022566</v>
      </c>
      <c r="J77" s="105">
        <v>0.8390378659022566</v>
      </c>
      <c r="K77" s="105">
        <v>0.8390378659022566</v>
      </c>
      <c r="L77" s="107">
        <v>0.8390378659022566</v>
      </c>
      <c r="N77" s="462"/>
      <c r="O77" s="463"/>
      <c r="P77" s="464" t="s">
        <v>543</v>
      </c>
    </row>
    <row r="78" spans="1:16" x14ac:dyDescent="0.35">
      <c r="A78" s="110">
        <v>2010</v>
      </c>
      <c r="B78" s="105">
        <v>0.83449921452199283</v>
      </c>
      <c r="C78" s="105">
        <v>0.8578228516158567</v>
      </c>
      <c r="D78" s="105">
        <v>0.83652424863065311</v>
      </c>
      <c r="E78" s="105">
        <v>0.86954627270206997</v>
      </c>
      <c r="F78" s="105">
        <v>0.88788087109651226</v>
      </c>
      <c r="G78" s="107">
        <v>0.81089939651776266</v>
      </c>
      <c r="H78" s="105">
        <v>0.84575016882947462</v>
      </c>
      <c r="I78" s="105">
        <v>0.84575016882947462</v>
      </c>
      <c r="J78" s="105">
        <v>0.84575016882947462</v>
      </c>
      <c r="K78" s="105">
        <v>0.84575016882947462</v>
      </c>
      <c r="L78" s="107">
        <v>0.84575016882947462</v>
      </c>
    </row>
    <row r="79" spans="1:16" x14ac:dyDescent="0.35">
      <c r="A79" s="108">
        <v>2011</v>
      </c>
      <c r="B79" s="105">
        <v>0.85035469959791066</v>
      </c>
      <c r="C79" s="105">
        <v>0.86803094355008537</v>
      </c>
      <c r="D79" s="105">
        <v>0.85186610335053936</v>
      </c>
      <c r="E79" s="105">
        <v>0.89692828482945819</v>
      </c>
      <c r="F79" s="105">
        <v>0.89283524635723077</v>
      </c>
      <c r="G79" s="107">
        <v>1.0071370504750612</v>
      </c>
      <c r="H79" s="105">
        <v>0.86266517220606409</v>
      </c>
      <c r="I79" s="105">
        <v>0.86266517220606409</v>
      </c>
      <c r="J79" s="105">
        <v>0.86266517220606409</v>
      </c>
      <c r="K79" s="105">
        <v>0.86266517220606409</v>
      </c>
      <c r="L79" s="107">
        <v>0.86266517220606409</v>
      </c>
    </row>
    <row r="80" spans="1:16" x14ac:dyDescent="0.35">
      <c r="A80" s="108">
        <v>2012</v>
      </c>
      <c r="B80" s="105">
        <v>0.86353519744167828</v>
      </c>
      <c r="C80" s="105">
        <v>0.87983616438236656</v>
      </c>
      <c r="D80" s="105">
        <v>0.86492521071490314</v>
      </c>
      <c r="E80" s="105">
        <v>0.95539903971749063</v>
      </c>
      <c r="F80" s="105">
        <v>0.89283524635723077</v>
      </c>
      <c r="G80" s="107">
        <v>1.0383582990397879</v>
      </c>
      <c r="H80" s="105">
        <v>0.8781931453057733</v>
      </c>
      <c r="I80" s="105">
        <v>0.8781931453057733</v>
      </c>
      <c r="J80" s="105">
        <v>0.8781931453057733</v>
      </c>
      <c r="K80" s="105">
        <v>0.8781931453057733</v>
      </c>
      <c r="L80" s="107">
        <v>0.8781931453057733</v>
      </c>
      <c r="M80" s="25"/>
    </row>
    <row r="81" spans="1:13" x14ac:dyDescent="0.35">
      <c r="A81" s="108">
        <v>2013</v>
      </c>
      <c r="B81" s="105">
        <v>0.87799941199882647</v>
      </c>
      <c r="C81" s="105">
        <v>0.89254979695769177</v>
      </c>
      <c r="D81" s="105">
        <v>0.87923107370012765</v>
      </c>
      <c r="E81" s="105">
        <v>0.9091004022527811</v>
      </c>
      <c r="F81" s="105">
        <v>0.89283524635723077</v>
      </c>
      <c r="G81" s="107">
        <v>1.1255803961591302</v>
      </c>
      <c r="H81" s="105">
        <v>0.89136604248535978</v>
      </c>
      <c r="I81" s="105">
        <v>0.89136604248535978</v>
      </c>
      <c r="J81" s="105">
        <v>0.89136604248535978</v>
      </c>
      <c r="K81" s="105">
        <v>0.89136604248535978</v>
      </c>
      <c r="L81" s="107">
        <v>0.89136604248535978</v>
      </c>
      <c r="M81" s="25"/>
    </row>
    <row r="82" spans="1:13" x14ac:dyDescent="0.35">
      <c r="A82" s="108">
        <v>2014</v>
      </c>
      <c r="B82" s="105">
        <v>0.88831590508981262</v>
      </c>
      <c r="C82" s="105">
        <v>0.90013647023183208</v>
      </c>
      <c r="D82" s="105">
        <v>0.88931585411546821</v>
      </c>
      <c r="E82" s="105">
        <v>0.92835514877249503</v>
      </c>
      <c r="F82" s="105">
        <v>0.89929044518839363</v>
      </c>
      <c r="G82" s="107">
        <v>1.0929385646705154</v>
      </c>
      <c r="H82" s="105">
        <v>0.90473653312264013</v>
      </c>
      <c r="I82" s="105">
        <v>0.90473653312264013</v>
      </c>
      <c r="J82" s="105">
        <v>0.90473653312264013</v>
      </c>
      <c r="K82" s="105">
        <v>0.90473653312264013</v>
      </c>
      <c r="L82" s="107">
        <v>0.90473653312264013</v>
      </c>
      <c r="M82" s="25"/>
    </row>
    <row r="83" spans="1:13" x14ac:dyDescent="0.35">
      <c r="A83" s="108">
        <v>2015</v>
      </c>
      <c r="B83" s="105">
        <v>0.89719906414071071</v>
      </c>
      <c r="C83" s="105">
        <v>0.9077876302288026</v>
      </c>
      <c r="D83" s="105">
        <v>0.89808450843704668</v>
      </c>
      <c r="E83" s="105">
        <v>0.93185504768336735</v>
      </c>
      <c r="F83" s="105">
        <v>0.90828334964027757</v>
      </c>
      <c r="G83" s="107">
        <v>1.0284551893549549</v>
      </c>
      <c r="H83" s="105">
        <v>0.91468863498698905</v>
      </c>
      <c r="I83" s="105">
        <v>0.91468863498698905</v>
      </c>
      <c r="J83" s="105">
        <v>0.91468863498698905</v>
      </c>
      <c r="K83" s="105">
        <v>0.91468863498698905</v>
      </c>
      <c r="L83" s="107">
        <v>0.91468863498698905</v>
      </c>
      <c r="M83" s="25"/>
    </row>
    <row r="84" spans="1:13" x14ac:dyDescent="0.35">
      <c r="A84" s="108">
        <v>2016</v>
      </c>
      <c r="B84" s="105">
        <v>0.90818975267643454</v>
      </c>
      <c r="C84" s="105">
        <v>0.91781868354283092</v>
      </c>
      <c r="D84" s="105">
        <v>0.90898725436947247</v>
      </c>
      <c r="E84" s="105">
        <v>0.91984343611872876</v>
      </c>
      <c r="F84" s="105">
        <v>0.91932807517190329</v>
      </c>
      <c r="G84" s="107">
        <v>0.71169099103362876</v>
      </c>
      <c r="H84" s="105">
        <v>0.92566489860683288</v>
      </c>
      <c r="I84" s="105">
        <v>0.92566489860683288</v>
      </c>
      <c r="J84" s="105">
        <v>0.92566489860683288</v>
      </c>
      <c r="K84" s="105">
        <v>0.92566489860683288</v>
      </c>
      <c r="L84" s="107">
        <v>0.92566489860683288</v>
      </c>
      <c r="M84" s="25"/>
    </row>
    <row r="85" spans="1:13" x14ac:dyDescent="0.35">
      <c r="A85" s="108">
        <v>2017</v>
      </c>
      <c r="B85" s="105">
        <v>0.92544535797728666</v>
      </c>
      <c r="C85" s="105">
        <v>0.93420174704407033</v>
      </c>
      <c r="D85" s="105">
        <v>0.92616711347705538</v>
      </c>
      <c r="E85" s="105">
        <v>0.86271196030139452</v>
      </c>
      <c r="F85" s="105">
        <v>0.93658386314287989</v>
      </c>
      <c r="G85" s="107">
        <v>0.75439245049564652</v>
      </c>
      <c r="H85" s="105">
        <v>0.94140120188314891</v>
      </c>
      <c r="I85" s="105">
        <v>0.94140120188314891</v>
      </c>
      <c r="J85" s="105">
        <v>0.94140120188314891</v>
      </c>
      <c r="K85" s="105">
        <v>0.94140120188314891</v>
      </c>
      <c r="L85" s="107">
        <v>0.94140120188314891</v>
      </c>
      <c r="M85" s="25"/>
    </row>
    <row r="86" spans="1:13" x14ac:dyDescent="0.35">
      <c r="A86" s="108">
        <v>2018</v>
      </c>
      <c r="B86" s="105">
        <v>0.94696196255025855</v>
      </c>
      <c r="C86" s="105">
        <v>0.95325946268376938</v>
      </c>
      <c r="D86" s="105">
        <v>0.9474782187581624</v>
      </c>
      <c r="E86" s="105">
        <v>0.86750863880067031</v>
      </c>
      <c r="F86" s="105">
        <v>0.95490344350595469</v>
      </c>
      <c r="G86" s="107">
        <v>0.82952993856501278</v>
      </c>
      <c r="H86" s="105">
        <v>0.96211202832457821</v>
      </c>
      <c r="I86" s="105">
        <v>0.96211202832457821</v>
      </c>
      <c r="J86" s="105">
        <v>0.96211202832457821</v>
      </c>
      <c r="K86" s="105">
        <v>0.96211202832457821</v>
      </c>
      <c r="L86" s="107">
        <v>0.96211202832457821</v>
      </c>
      <c r="M86" s="25"/>
    </row>
    <row r="87" spans="1:13" x14ac:dyDescent="0.35">
      <c r="A87" s="108">
        <v>2019</v>
      </c>
      <c r="B87" s="105">
        <v>0.97110949259529022</v>
      </c>
      <c r="C87" s="105">
        <v>0.97432649680908068</v>
      </c>
      <c r="D87" s="105">
        <v>0.97137361943524325</v>
      </c>
      <c r="E87" s="105">
        <v>0.95229025807065992</v>
      </c>
      <c r="F87" s="105">
        <v>0.97304660893256778</v>
      </c>
      <c r="G87" s="107">
        <v>1.0070493454179255</v>
      </c>
      <c r="H87" s="105">
        <v>0.98039215686274506</v>
      </c>
      <c r="I87" s="105">
        <v>0.98039215686274506</v>
      </c>
      <c r="J87" s="105">
        <v>0.98039215686274506</v>
      </c>
      <c r="K87" s="105">
        <v>0.98039215686274506</v>
      </c>
      <c r="L87" s="107">
        <v>0.98039215686274506</v>
      </c>
      <c r="M87" s="25"/>
    </row>
    <row r="88" spans="1:13" x14ac:dyDescent="0.35">
      <c r="A88" s="108">
        <v>2020</v>
      </c>
      <c r="B88" s="105">
        <v>1</v>
      </c>
      <c r="C88" s="105">
        <v>1</v>
      </c>
      <c r="D88" s="105">
        <v>1</v>
      </c>
      <c r="E88" s="105">
        <v>1</v>
      </c>
      <c r="F88" s="105">
        <v>1</v>
      </c>
      <c r="G88" s="107">
        <v>1</v>
      </c>
      <c r="H88" s="105">
        <v>1</v>
      </c>
      <c r="I88" s="105">
        <v>1</v>
      </c>
      <c r="J88" s="105">
        <v>1</v>
      </c>
      <c r="K88" s="105">
        <v>1</v>
      </c>
      <c r="L88" s="107">
        <v>1</v>
      </c>
      <c r="M88" s="25"/>
    </row>
    <row r="89" spans="1:13" x14ac:dyDescent="0.35">
      <c r="A89" s="108">
        <v>2021</v>
      </c>
      <c r="B89" s="105">
        <v>1.0302500000000001</v>
      </c>
      <c r="C89" s="105">
        <v>1.0255000000000001</v>
      </c>
      <c r="D89" s="105">
        <v>1.02986</v>
      </c>
      <c r="E89" s="105">
        <v>1.0535099999999999</v>
      </c>
      <c r="F89" s="105">
        <v>1.0157700000000001</v>
      </c>
      <c r="G89" s="107">
        <v>0.94899999999999995</v>
      </c>
      <c r="H89" s="105">
        <v>1.02</v>
      </c>
      <c r="I89" s="105">
        <v>1.02</v>
      </c>
      <c r="J89" s="105">
        <v>1.02</v>
      </c>
      <c r="K89" s="105">
        <v>1.02</v>
      </c>
      <c r="L89" s="107">
        <v>1.02</v>
      </c>
      <c r="M89" s="25"/>
    </row>
    <row r="90" spans="1:13" x14ac:dyDescent="0.35">
      <c r="A90" s="108">
        <v>2022</v>
      </c>
      <c r="B90" s="105">
        <v>1.0580667500000001</v>
      </c>
      <c r="C90" s="105">
        <v>1.0481635500000002</v>
      </c>
      <c r="D90" s="105">
        <v>1.0572542759999999</v>
      </c>
      <c r="E90" s="105">
        <v>1.0682802102</v>
      </c>
      <c r="F90" s="105">
        <v>1.0340335446000002</v>
      </c>
      <c r="G90" s="107">
        <v>0.95279599999999998</v>
      </c>
      <c r="H90" s="105">
        <v>1.0404</v>
      </c>
      <c r="I90" s="105">
        <v>1.0404</v>
      </c>
      <c r="J90" s="105">
        <v>1.0404</v>
      </c>
      <c r="K90" s="105">
        <v>1.0404</v>
      </c>
      <c r="L90" s="107">
        <v>1.0404</v>
      </c>
      <c r="M90" s="25"/>
    </row>
    <row r="91" spans="1:13" x14ac:dyDescent="0.35">
      <c r="A91" s="108">
        <v>2023</v>
      </c>
      <c r="B91" s="105">
        <v>1.0855764855000001</v>
      </c>
      <c r="C91" s="105">
        <v>1.0713279644550002</v>
      </c>
      <c r="D91" s="105">
        <v>1.0844045658076797</v>
      </c>
      <c r="E91" s="105">
        <v>1.0855543011989339</v>
      </c>
      <c r="F91" s="105">
        <v>1.0557482490366001</v>
      </c>
      <c r="G91" s="107">
        <v>0.98614385999999987</v>
      </c>
      <c r="H91" s="105">
        <v>1.0612079999999999</v>
      </c>
      <c r="I91" s="105">
        <v>1.0612079999999999</v>
      </c>
      <c r="J91" s="105">
        <v>1.0612079999999999</v>
      </c>
      <c r="K91" s="105">
        <v>1.0612079999999999</v>
      </c>
      <c r="L91" s="107">
        <v>1.0612079999999999</v>
      </c>
      <c r="M91" s="25"/>
    </row>
    <row r="92" spans="1:13" x14ac:dyDescent="0.35">
      <c r="A92" s="108">
        <v>2024</v>
      </c>
      <c r="B92" s="105">
        <v>1.113801474123</v>
      </c>
      <c r="C92" s="105">
        <v>1.0950043124694557</v>
      </c>
      <c r="D92" s="105">
        <v>1.1122520750576208</v>
      </c>
      <c r="E92" s="105">
        <v>1.0994059740822324</v>
      </c>
      <c r="F92" s="105">
        <v>1.0779189622663687</v>
      </c>
      <c r="G92" s="107">
        <v>1.0068528810599997</v>
      </c>
      <c r="H92" s="105">
        <v>1.08243216</v>
      </c>
      <c r="I92" s="105">
        <v>1.08243216</v>
      </c>
      <c r="J92" s="105">
        <v>1.08243216</v>
      </c>
      <c r="K92" s="105">
        <v>1.08243216</v>
      </c>
      <c r="L92" s="107">
        <v>1.08243216</v>
      </c>
      <c r="M92" s="25"/>
    </row>
    <row r="93" spans="1:13" x14ac:dyDescent="0.35">
      <c r="A93" s="108">
        <v>2025</v>
      </c>
      <c r="B93" s="105">
        <v>1.1427603124501979</v>
      </c>
      <c r="C93" s="105">
        <v>1.1192039077750306</v>
      </c>
      <c r="D93" s="105">
        <v>1.1408147083451003</v>
      </c>
      <c r="E93" s="105">
        <v>1.1169305053091032</v>
      </c>
      <c r="F93" s="105">
        <v>1.1005552604739623</v>
      </c>
      <c r="G93" s="107">
        <v>1.0239693800380196</v>
      </c>
      <c r="H93" s="105">
        <v>1.1040808032</v>
      </c>
      <c r="I93" s="105">
        <v>1.1040808032</v>
      </c>
      <c r="J93" s="105">
        <v>1.1040808032</v>
      </c>
      <c r="K93" s="105">
        <v>1.1040808032</v>
      </c>
      <c r="L93" s="107">
        <v>1.1040808032</v>
      </c>
      <c r="M93" s="25"/>
    </row>
    <row r="94" spans="1:13" x14ac:dyDescent="0.35">
      <c r="A94" s="108">
        <v>2026</v>
      </c>
      <c r="B94" s="105">
        <v>1.1724720805739031</v>
      </c>
      <c r="C94" s="105">
        <v>1.1439383141368589</v>
      </c>
      <c r="D94" s="105">
        <v>1.1701108300554024</v>
      </c>
      <c r="E94" s="105">
        <v>1.1347343775637304</v>
      </c>
      <c r="F94" s="105">
        <v>1.1236669209439154</v>
      </c>
      <c r="G94" s="107">
        <v>1.04956861453897</v>
      </c>
      <c r="H94" s="105">
        <v>1.1261624192640001</v>
      </c>
      <c r="I94" s="105">
        <v>1.1261624192640001</v>
      </c>
      <c r="J94" s="105">
        <v>1.1261624192640001</v>
      </c>
      <c r="K94" s="105">
        <v>1.1261624192640001</v>
      </c>
      <c r="L94" s="107">
        <v>1.1261624192640001</v>
      </c>
      <c r="M94" s="25"/>
    </row>
    <row r="95" spans="1:13" x14ac:dyDescent="0.35">
      <c r="A95" s="108">
        <v>2027</v>
      </c>
      <c r="B95" s="105">
        <v>1.2029563546688247</v>
      </c>
      <c r="C95" s="105">
        <v>1.1692193508792834</v>
      </c>
      <c r="D95" s="105">
        <v>1.200159276171225</v>
      </c>
      <c r="E95" s="105">
        <v>1.1528220435420964</v>
      </c>
      <c r="F95" s="105">
        <v>1.1472639262837376</v>
      </c>
      <c r="G95" s="107">
        <v>1.0758078299024441</v>
      </c>
      <c r="H95" s="105">
        <v>1.14868566764928</v>
      </c>
      <c r="I95" s="105">
        <v>1.14868566764928</v>
      </c>
      <c r="J95" s="105">
        <v>1.14868566764928</v>
      </c>
      <c r="K95" s="105">
        <v>1.14868566764928</v>
      </c>
      <c r="L95" s="107">
        <v>1.14868566764928</v>
      </c>
      <c r="M95" s="25"/>
    </row>
    <row r="96" spans="1:13" x14ac:dyDescent="0.35">
      <c r="A96" s="108">
        <v>2028</v>
      </c>
      <c r="B96" s="105">
        <v>1.2342332198902142</v>
      </c>
      <c r="C96" s="105">
        <v>1.1950590985337155</v>
      </c>
      <c r="D96" s="105">
        <v>1.230979366383302</v>
      </c>
      <c r="E96" s="105">
        <v>1.1711980269161575</v>
      </c>
      <c r="F96" s="105">
        <v>1.1713564687356961</v>
      </c>
      <c r="G96" s="107">
        <v>1.102703025650005</v>
      </c>
      <c r="H96" s="105">
        <v>1.1716593810022657</v>
      </c>
      <c r="I96" s="105">
        <v>1.1716593810022657</v>
      </c>
      <c r="J96" s="105">
        <v>1.1716593810022657</v>
      </c>
      <c r="K96" s="105">
        <v>1.1716593810022657</v>
      </c>
      <c r="L96" s="107">
        <v>1.1716593810022657</v>
      </c>
      <c r="M96" s="25"/>
    </row>
    <row r="97" spans="1:13" x14ac:dyDescent="0.35">
      <c r="A97" s="108">
        <v>2029</v>
      </c>
      <c r="B97" s="105">
        <v>1.2663232836073597</v>
      </c>
      <c r="C97" s="105">
        <v>1.2214699046113107</v>
      </c>
      <c r="D97" s="105">
        <v>1.262590916512025</v>
      </c>
      <c r="E97" s="105">
        <v>1.1898669234652011</v>
      </c>
      <c r="F97" s="105">
        <v>1.1959549545791457</v>
      </c>
      <c r="G97" s="107">
        <v>1.1302706012912551</v>
      </c>
      <c r="H97" s="105">
        <v>1.1950925686223111</v>
      </c>
      <c r="I97" s="105">
        <v>1.1950925686223111</v>
      </c>
      <c r="J97" s="105">
        <v>1.1950925686223111</v>
      </c>
      <c r="K97" s="105">
        <v>1.1950925686223111</v>
      </c>
      <c r="L97" s="107">
        <v>1.1950925686223111</v>
      </c>
      <c r="M97" s="25"/>
    </row>
    <row r="98" spans="1:13" x14ac:dyDescent="0.35">
      <c r="A98" s="108">
        <v>2030</v>
      </c>
      <c r="B98" s="105">
        <v>1.2992476889811511</v>
      </c>
      <c r="C98" s="105">
        <v>1.2484643895032206</v>
      </c>
      <c r="D98" s="105">
        <v>1.2950142512480538</v>
      </c>
      <c r="E98" s="105">
        <v>1.2088334022252365</v>
      </c>
      <c r="F98" s="105">
        <v>1.2210700086253077</v>
      </c>
      <c r="G98" s="107">
        <v>1.1585273663235365</v>
      </c>
      <c r="H98" s="105">
        <v>1.2189944199947573</v>
      </c>
      <c r="I98" s="105">
        <v>1.2189944199947573</v>
      </c>
      <c r="J98" s="105">
        <v>1.2189944199947573</v>
      </c>
      <c r="K98" s="105">
        <v>1.2189944199947573</v>
      </c>
      <c r="L98" s="107">
        <v>1.2189944199947573</v>
      </c>
      <c r="M98" s="25"/>
    </row>
    <row r="99" spans="1:13" x14ac:dyDescent="0.35">
      <c r="A99" s="108">
        <v>2031</v>
      </c>
      <c r="B99" s="105">
        <v>1.333028128894661</v>
      </c>
      <c r="C99" s="105">
        <v>1.2760554525112418</v>
      </c>
      <c r="D99" s="105">
        <v>1.3282702172201037</v>
      </c>
      <c r="E99" s="105">
        <v>1.2281022066567069</v>
      </c>
      <c r="F99" s="105">
        <v>1.246712478806439</v>
      </c>
      <c r="G99" s="107">
        <v>1.1874905504816249</v>
      </c>
      <c r="H99" s="105">
        <v>1.2433743083946525</v>
      </c>
      <c r="I99" s="105">
        <v>1.2433743083946525</v>
      </c>
      <c r="J99" s="105">
        <v>1.2433743083946525</v>
      </c>
      <c r="K99" s="105">
        <v>1.2433743083946525</v>
      </c>
      <c r="L99" s="107">
        <v>1.2433743083946525</v>
      </c>
      <c r="M99" s="25"/>
    </row>
    <row r="100" spans="1:13" x14ac:dyDescent="0.35">
      <c r="A100" s="108">
        <v>2032</v>
      </c>
      <c r="B100" s="105">
        <v>1.3676868602459222</v>
      </c>
      <c r="C100" s="105">
        <v>1.3042562780117402</v>
      </c>
      <c r="D100" s="105">
        <v>1.362380196398316</v>
      </c>
      <c r="E100" s="105">
        <v>1.247678155830815</v>
      </c>
      <c r="F100" s="105">
        <v>1.2728934408613741</v>
      </c>
      <c r="G100" s="107">
        <v>1.2171778142436653</v>
      </c>
      <c r="H100" s="105">
        <v>1.2682417945625455</v>
      </c>
      <c r="I100" s="105">
        <v>1.2682417945625455</v>
      </c>
      <c r="J100" s="105">
        <v>1.2682417945625455</v>
      </c>
      <c r="K100" s="105">
        <v>1.2682417945625455</v>
      </c>
      <c r="L100" s="107">
        <v>1.2682417945625455</v>
      </c>
      <c r="M100" s="25"/>
    </row>
    <row r="101" spans="1:13" x14ac:dyDescent="0.35">
      <c r="A101" s="108">
        <v>2033</v>
      </c>
      <c r="B101" s="105">
        <v>1.4032467186123163</v>
      </c>
      <c r="C101" s="105">
        <v>1.3330803417557997</v>
      </c>
      <c r="D101" s="105">
        <v>1.3973661198418246</v>
      </c>
      <c r="E101" s="105">
        <v>1.2675661456347582</v>
      </c>
      <c r="F101" s="105">
        <v>1.2996242031194629</v>
      </c>
      <c r="G101" s="107">
        <v>1.2476072595997569</v>
      </c>
      <c r="H101" s="105">
        <v>1.2936066304537963</v>
      </c>
      <c r="I101" s="105">
        <v>1.2936066304537963</v>
      </c>
      <c r="J101" s="105">
        <v>1.2936066304537963</v>
      </c>
      <c r="K101" s="105">
        <v>1.2936066304537963</v>
      </c>
      <c r="L101" s="107">
        <v>1.2936066304537963</v>
      </c>
      <c r="M101" s="25"/>
    </row>
    <row r="102" spans="1:13" x14ac:dyDescent="0.35">
      <c r="A102" s="108">
        <v>2034</v>
      </c>
      <c r="B102" s="105">
        <v>1.4397311332962366</v>
      </c>
      <c r="C102" s="105">
        <v>1.3625414173086028</v>
      </c>
      <c r="D102" s="105">
        <v>1.4332504817993625</v>
      </c>
      <c r="E102" s="105">
        <v>1.2877711499961764</v>
      </c>
      <c r="F102" s="105">
        <v>1.3269163113849716</v>
      </c>
      <c r="G102" s="107">
        <v>1.2787974410897507</v>
      </c>
      <c r="H102" s="105">
        <v>1.3194787630628724</v>
      </c>
      <c r="I102" s="105">
        <v>1.3194787630628724</v>
      </c>
      <c r="J102" s="105">
        <v>1.3194787630628724</v>
      </c>
      <c r="K102" s="105">
        <v>1.3194787630628724</v>
      </c>
      <c r="L102" s="107">
        <v>1.3194787630628724</v>
      </c>
      <c r="M102" s="25"/>
    </row>
    <row r="103" spans="1:13" x14ac:dyDescent="0.35">
      <c r="A103" s="108">
        <v>2035</v>
      </c>
      <c r="B103" s="105">
        <v>1.4771641427619389</v>
      </c>
      <c r="C103" s="105">
        <v>1.3926535826311228</v>
      </c>
      <c r="D103" s="105">
        <v>1.47005635417197</v>
      </c>
      <c r="E103" s="105">
        <v>1.3082982221271156</v>
      </c>
      <c r="F103" s="105">
        <v>1.3547815539240557</v>
      </c>
      <c r="G103" s="107">
        <v>1.3107673771169943</v>
      </c>
      <c r="H103" s="105">
        <v>1.3458683383241299</v>
      </c>
      <c r="I103" s="105">
        <v>1.3458683383241299</v>
      </c>
      <c r="J103" s="105">
        <v>1.3458683383241299</v>
      </c>
      <c r="K103" s="105">
        <v>1.3458683383241299</v>
      </c>
      <c r="L103" s="107">
        <v>1.3458683383241299</v>
      </c>
      <c r="M103" s="25"/>
    </row>
    <row r="104" spans="1:13" x14ac:dyDescent="0.35">
      <c r="A104" s="108">
        <v>2036</v>
      </c>
      <c r="B104" s="105">
        <v>1.5155704104737493</v>
      </c>
      <c r="C104" s="105">
        <v>1.4234312268072706</v>
      </c>
      <c r="D104" s="105">
        <v>1.5078074013471061</v>
      </c>
      <c r="E104" s="105">
        <v>1.3291524957878218</v>
      </c>
      <c r="F104" s="105">
        <v>1.3832319665564607</v>
      </c>
      <c r="G104" s="107">
        <v>1.3435365615449191</v>
      </c>
      <c r="H104" s="105">
        <v>1.3727857050906125</v>
      </c>
      <c r="I104" s="105">
        <v>1.3727857050906125</v>
      </c>
      <c r="J104" s="105">
        <v>1.3727857050906125</v>
      </c>
      <c r="K104" s="105">
        <v>1.3727857050906125</v>
      </c>
      <c r="L104" s="107">
        <v>1.3727857050906125</v>
      </c>
      <c r="M104" s="25"/>
    </row>
    <row r="105" spans="1:13" x14ac:dyDescent="0.35">
      <c r="A105" s="108">
        <v>2037</v>
      </c>
      <c r="B105" s="105">
        <v>1.5549752411460669</v>
      </c>
      <c r="C105" s="105">
        <v>1.4548890569197113</v>
      </c>
      <c r="D105" s="105">
        <v>1.5465278954136996</v>
      </c>
      <c r="E105" s="105">
        <v>1.3503391865706798</v>
      </c>
      <c r="F105" s="105">
        <v>1.4122798378541463</v>
      </c>
      <c r="G105" s="107">
        <v>1.377124975583542</v>
      </c>
      <c r="H105" s="105">
        <v>1.4002414191924248</v>
      </c>
      <c r="I105" s="105">
        <v>1.4002414191924248</v>
      </c>
      <c r="J105" s="105">
        <v>1.4002414191924248</v>
      </c>
      <c r="K105" s="105">
        <v>1.4002414191924248</v>
      </c>
      <c r="L105" s="107">
        <v>1.4002414191924248</v>
      </c>
      <c r="M105" s="25"/>
    </row>
    <row r="106" spans="1:13" x14ac:dyDescent="0.35">
      <c r="A106" s="108">
        <v>2038</v>
      </c>
      <c r="B106" s="105">
        <v>1.5954045974158646</v>
      </c>
      <c r="C106" s="105">
        <v>1.4870421050776368</v>
      </c>
      <c r="D106" s="105">
        <v>1.5862427317679233</v>
      </c>
      <c r="E106" s="105">
        <v>1.3718635932046164</v>
      </c>
      <c r="F106" s="105">
        <v>1.4419377144490833</v>
      </c>
      <c r="G106" s="107">
        <v>1.4115530999731305</v>
      </c>
      <c r="H106" s="105">
        <v>1.4282462475762734</v>
      </c>
      <c r="I106" s="105">
        <v>1.4282462475762734</v>
      </c>
      <c r="J106" s="105">
        <v>1.4282462475762734</v>
      </c>
      <c r="K106" s="105">
        <v>1.4282462475762734</v>
      </c>
      <c r="L106" s="107">
        <v>1.4282462475762734</v>
      </c>
      <c r="M106" s="25"/>
    </row>
    <row r="107" spans="1:13" x14ac:dyDescent="0.35">
      <c r="A107" s="108">
        <v>2039</v>
      </c>
      <c r="B107" s="105">
        <v>1.6368851169486771</v>
      </c>
      <c r="C107" s="105">
        <v>1.5199057355998526</v>
      </c>
      <c r="D107" s="105">
        <v>1.6269774451197234</v>
      </c>
      <c r="E107" s="105">
        <v>1.393731098880298</v>
      </c>
      <c r="F107" s="105">
        <v>1.4722184064525139</v>
      </c>
      <c r="G107" s="107">
        <v>1.4468419274724587</v>
      </c>
      <c r="H107" s="105">
        <v>1.4568111725277988</v>
      </c>
      <c r="I107" s="105">
        <v>1.4568111725277988</v>
      </c>
      <c r="J107" s="105">
        <v>1.4568111725277988</v>
      </c>
      <c r="K107" s="105">
        <v>1.4568111725277988</v>
      </c>
      <c r="L107" s="107">
        <v>1.4568111725277988</v>
      </c>
      <c r="M107" s="25"/>
    </row>
    <row r="108" spans="1:13" x14ac:dyDescent="0.35">
      <c r="A108" s="108">
        <v>2040</v>
      </c>
      <c r="B108" s="105">
        <v>1.6794441299893428</v>
      </c>
      <c r="C108" s="105">
        <v>1.5534956523566095</v>
      </c>
      <c r="D108" s="105">
        <v>1.6687582259103977</v>
      </c>
      <c r="E108" s="105">
        <v>1.4159471725964501</v>
      </c>
      <c r="F108" s="105">
        <v>1.5031349929880164</v>
      </c>
      <c r="G108" s="107">
        <v>1.48301297565927</v>
      </c>
      <c r="H108" s="105">
        <v>1.4859473959783549</v>
      </c>
      <c r="I108" s="105">
        <v>1.4859473959783549</v>
      </c>
      <c r="J108" s="105">
        <v>1.4859473959783549</v>
      </c>
      <c r="K108" s="105">
        <v>1.4859473959783549</v>
      </c>
      <c r="L108" s="107">
        <v>1.4859473959783549</v>
      </c>
      <c r="M108" s="25"/>
    </row>
    <row r="109" spans="1:13" x14ac:dyDescent="0.35">
      <c r="A109" s="108">
        <v>2041</v>
      </c>
      <c r="B109" s="105">
        <v>1.7231096773690657</v>
      </c>
      <c r="C109" s="105">
        <v>1.5878279062736906</v>
      </c>
      <c r="D109" s="105">
        <v>1.7116119371517766</v>
      </c>
      <c r="E109" s="105">
        <v>1.4385173705276375</v>
      </c>
      <c r="F109" s="105">
        <v>1.5347008278407646</v>
      </c>
      <c r="G109" s="107">
        <v>1.5200883000507517</v>
      </c>
      <c r="H109" s="105">
        <v>1.5156663438979221</v>
      </c>
      <c r="I109" s="105">
        <v>1.5156663438979221</v>
      </c>
      <c r="J109" s="105">
        <v>1.5156663438979221</v>
      </c>
      <c r="K109" s="105">
        <v>1.5156663438979221</v>
      </c>
      <c r="L109" s="107">
        <v>1.5156663438979221</v>
      </c>
      <c r="M109" s="25"/>
    </row>
    <row r="110" spans="1:13" x14ac:dyDescent="0.35">
      <c r="A110" s="108">
        <v>2042</v>
      </c>
      <c r="B110" s="105">
        <v>1.7679105289806614</v>
      </c>
      <c r="C110" s="105">
        <v>1.6229189030023392</v>
      </c>
      <c r="D110" s="105">
        <v>1.7555661316978342</v>
      </c>
      <c r="E110" s="105">
        <v>1.4614473374138481</v>
      </c>
      <c r="F110" s="105">
        <v>1.5669295452254204</v>
      </c>
      <c r="G110" s="107">
        <v>1.5580905075520204</v>
      </c>
      <c r="H110" s="105">
        <v>1.5459796707758806</v>
      </c>
      <c r="I110" s="105">
        <v>1.5459796707758806</v>
      </c>
      <c r="J110" s="105">
        <v>1.5459796707758806</v>
      </c>
      <c r="K110" s="105">
        <v>1.5459796707758806</v>
      </c>
      <c r="L110" s="107">
        <v>1.5459796707758806</v>
      </c>
      <c r="M110" s="25"/>
    </row>
    <row r="111" spans="1:13" x14ac:dyDescent="0.35">
      <c r="A111" s="108">
        <v>2043</v>
      </c>
      <c r="B111" s="105">
        <v>1.8138762027341586</v>
      </c>
      <c r="C111" s="105">
        <v>1.658785410758691</v>
      </c>
      <c r="D111" s="105">
        <v>1.8006490699598343</v>
      </c>
      <c r="E111" s="105">
        <v>1.4847428079722249</v>
      </c>
      <c r="F111" s="105">
        <v>1.5998350656751541</v>
      </c>
      <c r="G111" s="107">
        <v>1.5970427702408208</v>
      </c>
      <c r="H111" s="105">
        <v>1.5768992641913981</v>
      </c>
      <c r="I111" s="105">
        <v>1.5768992641913981</v>
      </c>
      <c r="J111" s="105">
        <v>1.5768992641913981</v>
      </c>
      <c r="K111" s="105">
        <v>1.5768992641913981</v>
      </c>
      <c r="L111" s="107">
        <v>1.5768992641913981</v>
      </c>
      <c r="M111" s="25"/>
    </row>
    <row r="112" spans="1:13" x14ac:dyDescent="0.35">
      <c r="A112" s="108">
        <v>2044</v>
      </c>
      <c r="B112" s="105">
        <v>1.8610369840052468</v>
      </c>
      <c r="C112" s="105">
        <v>1.6954445683364581</v>
      </c>
      <c r="D112" s="105">
        <v>1.8468897380764027</v>
      </c>
      <c r="E112" s="105">
        <v>1.5084096083313023</v>
      </c>
      <c r="F112" s="105">
        <v>1.6334316020543322</v>
      </c>
      <c r="G112" s="107">
        <v>1.6369688394968411</v>
      </c>
      <c r="H112" s="105">
        <v>1.6084372494752261</v>
      </c>
      <c r="I112" s="105">
        <v>1.6084372494752261</v>
      </c>
      <c r="J112" s="105">
        <v>1.6084372494752261</v>
      </c>
      <c r="K112" s="105">
        <v>1.6084372494752261</v>
      </c>
      <c r="L112" s="107">
        <v>1.6084372494752261</v>
      </c>
      <c r="M112" s="25"/>
    </row>
    <row r="113" spans="1:13" x14ac:dyDescent="0.35">
      <c r="A113" s="108">
        <v>2045</v>
      </c>
      <c r="B113" s="105">
        <v>1.9094239455893831</v>
      </c>
      <c r="C113" s="105">
        <v>1.7329138932966939</v>
      </c>
      <c r="D113" s="105">
        <v>1.8943178665502045</v>
      </c>
      <c r="E113" s="105">
        <v>1.5324536574881034</v>
      </c>
      <c r="F113" s="105">
        <v>1.6677336656974731</v>
      </c>
      <c r="G113" s="107">
        <v>1.6778930604842621</v>
      </c>
      <c r="H113" s="105">
        <v>1.6406059944647307</v>
      </c>
      <c r="I113" s="105">
        <v>1.6406059944647307</v>
      </c>
      <c r="J113" s="105">
        <v>1.6406059944647307</v>
      </c>
      <c r="K113" s="105">
        <v>1.6406059944647307</v>
      </c>
      <c r="L113" s="107">
        <v>1.6406059944647307</v>
      </c>
      <c r="M113" s="25"/>
    </row>
    <row r="114" spans="1:13" x14ac:dyDescent="0.35">
      <c r="A114" s="108">
        <v>2046</v>
      </c>
      <c r="B114" s="105">
        <v>1.9590689681747071</v>
      </c>
      <c r="C114" s="105">
        <v>1.7712112903385508</v>
      </c>
      <c r="D114" s="105">
        <v>1.9429639493632136</v>
      </c>
      <c r="E114" s="105">
        <v>1.5568809687884639</v>
      </c>
      <c r="F114" s="105">
        <v>1.7027560726771198</v>
      </c>
      <c r="G114" s="107">
        <v>1.7198403869963685</v>
      </c>
      <c r="H114" s="105">
        <v>1.6734181143540252</v>
      </c>
      <c r="I114" s="105">
        <v>1.6734181143540252</v>
      </c>
      <c r="J114" s="105">
        <v>1.6734181143540252</v>
      </c>
      <c r="K114" s="105">
        <v>1.6734181143540252</v>
      </c>
      <c r="L114" s="107">
        <v>1.6734181143540252</v>
      </c>
      <c r="M114" s="25"/>
    </row>
    <row r="115" spans="1:13" x14ac:dyDescent="0.35">
      <c r="A115" s="108">
        <v>2047</v>
      </c>
      <c r="B115" s="105">
        <v>2.0100047613472496</v>
      </c>
      <c r="C115" s="105">
        <v>1.8103550598550329</v>
      </c>
      <c r="D115" s="105">
        <v>1.9928592635828608</v>
      </c>
      <c r="E115" s="105">
        <v>1.5816976514309522</v>
      </c>
      <c r="F115" s="105">
        <v>1.7385139502033391</v>
      </c>
      <c r="G115" s="107">
        <v>1.7628363966712777</v>
      </c>
      <c r="H115" s="105">
        <v>1.7068864766411058</v>
      </c>
      <c r="I115" s="105">
        <v>1.7068864766411058</v>
      </c>
      <c r="J115" s="105">
        <v>1.7068864766411058</v>
      </c>
      <c r="K115" s="105">
        <v>1.7068864766411058</v>
      </c>
      <c r="L115" s="107">
        <v>1.7068864766411058</v>
      </c>
      <c r="M115" s="25"/>
    </row>
    <row r="116" spans="1:13" x14ac:dyDescent="0.35">
      <c r="A116" s="108">
        <v>2048</v>
      </c>
      <c r="B116" s="105">
        <v>2.062264885142278</v>
      </c>
      <c r="C116" s="105">
        <v>1.850363906677829</v>
      </c>
      <c r="D116" s="105">
        <v>2.0440358894716684</v>
      </c>
      <c r="E116" s="105">
        <v>1.6069099119947616</v>
      </c>
      <c r="F116" s="105">
        <v>1.7750227431576091</v>
      </c>
      <c r="G116" s="107">
        <v>1.8069073065880594</v>
      </c>
      <c r="H116" s="105">
        <v>1.7410242061739281</v>
      </c>
      <c r="I116" s="105">
        <v>1.7410242061739281</v>
      </c>
      <c r="J116" s="105">
        <v>1.7410242061739281</v>
      </c>
      <c r="K116" s="105">
        <v>1.7410242061739281</v>
      </c>
      <c r="L116" s="107">
        <v>1.7410242061739281</v>
      </c>
      <c r="M116" s="25"/>
    </row>
    <row r="117" spans="1:13" x14ac:dyDescent="0.35">
      <c r="A117" s="108">
        <v>2049</v>
      </c>
      <c r="B117" s="105">
        <v>2.1158837721559771</v>
      </c>
      <c r="C117" s="105">
        <v>1.891256949015409</v>
      </c>
      <c r="D117" s="105">
        <v>2.0965267311133005</v>
      </c>
      <c r="E117" s="105">
        <v>1.6325240559919583</v>
      </c>
      <c r="F117" s="105">
        <v>1.8122982207639187</v>
      </c>
      <c r="G117" s="107">
        <v>1.8520799892527608</v>
      </c>
      <c r="H117" s="105">
        <v>1.7758446902974065</v>
      </c>
      <c r="I117" s="105">
        <v>1.7758446902974065</v>
      </c>
      <c r="J117" s="105">
        <v>1.7758446902974065</v>
      </c>
      <c r="K117" s="105">
        <v>1.7758446902974065</v>
      </c>
      <c r="L117" s="107">
        <v>1.7758446902974065</v>
      </c>
      <c r="M117" s="25"/>
    </row>
    <row r="118" spans="1:13" x14ac:dyDescent="0.35">
      <c r="A118" s="108">
        <v>2050</v>
      </c>
      <c r="B118" s="105">
        <v>2.1708967502320324</v>
      </c>
      <c r="C118" s="105">
        <v>1.9330537275886495</v>
      </c>
      <c r="D118" s="105">
        <v>2.1503655375682897</v>
      </c>
      <c r="E118" s="105">
        <v>1.6585464894444701</v>
      </c>
      <c r="F118" s="105">
        <v>1.8503564833999608</v>
      </c>
      <c r="G118" s="107">
        <v>1.8983819889840796</v>
      </c>
      <c r="H118" s="105">
        <v>1.8113615841033548</v>
      </c>
      <c r="I118" s="105">
        <v>1.8113615841033548</v>
      </c>
      <c r="J118" s="105">
        <v>1.8113615841033548</v>
      </c>
      <c r="K118" s="105">
        <v>1.8113615841033548</v>
      </c>
      <c r="L118" s="107">
        <v>1.8113615841033548</v>
      </c>
      <c r="M118" s="25"/>
    </row>
    <row r="119" spans="1:13" x14ac:dyDescent="0.35">
      <c r="A119" s="108">
        <v>2051</v>
      </c>
      <c r="B119" s="105">
        <v>2.2273400657380655</v>
      </c>
      <c r="C119" s="105">
        <v>1.9757742149683586</v>
      </c>
      <c r="D119" s="105">
        <v>2.2055869245730433</v>
      </c>
      <c r="E119" s="105">
        <v>1.684983720486215</v>
      </c>
      <c r="F119" s="105">
        <v>1.8892139695513599</v>
      </c>
      <c r="G119" s="107">
        <v>1.9458415387086814</v>
      </c>
      <c r="H119" s="105">
        <v>1.8475888157854219</v>
      </c>
      <c r="I119" s="105">
        <v>1.8475888157854219</v>
      </c>
      <c r="J119" s="105">
        <v>1.8475888157854219</v>
      </c>
      <c r="K119" s="105">
        <v>1.8475888157854219</v>
      </c>
      <c r="L119" s="107">
        <v>1.8475888157854219</v>
      </c>
      <c r="M119" s="25"/>
    </row>
    <row r="120" spans="1:13" x14ac:dyDescent="0.35">
      <c r="A120" s="108">
        <v>2052</v>
      </c>
      <c r="B120" s="105">
        <v>2.2852509074472551</v>
      </c>
      <c r="C120" s="105">
        <v>2.0194388251191593</v>
      </c>
      <c r="D120" s="105">
        <v>2.2622263967960787</v>
      </c>
      <c r="E120" s="105">
        <v>1.7118423609907654</v>
      </c>
      <c r="F120" s="105">
        <v>1.9288874629119384</v>
      </c>
      <c r="G120" s="107">
        <v>1.9944875771763981</v>
      </c>
      <c r="H120" s="105">
        <v>1.8845405921011305</v>
      </c>
      <c r="I120" s="105">
        <v>1.8845405921011305</v>
      </c>
      <c r="J120" s="105">
        <v>1.8845405921011305</v>
      </c>
      <c r="K120" s="105">
        <v>1.8845405921011305</v>
      </c>
      <c r="L120" s="107">
        <v>1.8845405921011305</v>
      </c>
      <c r="M120" s="25"/>
    </row>
    <row r="121" spans="1:13" x14ac:dyDescent="0.35">
      <c r="A121" s="108">
        <v>2053</v>
      </c>
      <c r="B121" s="105">
        <v>2.3446674310408837</v>
      </c>
      <c r="C121" s="105">
        <v>2.0640684231542927</v>
      </c>
      <c r="D121" s="105">
        <v>2.3203203706658018</v>
      </c>
      <c r="E121" s="105">
        <v>1.7391291282249584</v>
      </c>
      <c r="F121" s="105">
        <v>1.969394099633089</v>
      </c>
      <c r="G121" s="107">
        <v>2.0443497666058077</v>
      </c>
      <c r="H121" s="105">
        <v>1.9222314039431532</v>
      </c>
      <c r="I121" s="105">
        <v>1.9222314039431532</v>
      </c>
      <c r="J121" s="105">
        <v>1.9222314039431532</v>
      </c>
      <c r="K121" s="105">
        <v>1.9222314039431532</v>
      </c>
      <c r="L121" s="107">
        <v>1.9222314039431532</v>
      </c>
      <c r="M121" s="25"/>
    </row>
    <row r="122" spans="1:13" x14ac:dyDescent="0.35">
      <c r="A122" s="108">
        <v>2054</v>
      </c>
      <c r="B122" s="105">
        <v>2.4056287842479467</v>
      </c>
      <c r="C122" s="105">
        <v>2.1096843353060026</v>
      </c>
      <c r="D122" s="105">
        <v>2.3799061977844995</v>
      </c>
      <c r="E122" s="105">
        <v>1.7668508465288644</v>
      </c>
      <c r="F122" s="105">
        <v>2.0107513757253836</v>
      </c>
      <c r="G122" s="107">
        <v>2.0954585107709529</v>
      </c>
      <c r="H122" s="105">
        <v>1.9606760320220162</v>
      </c>
      <c r="I122" s="105">
        <v>1.9606760320220162</v>
      </c>
      <c r="J122" s="105">
        <v>1.9606760320220162</v>
      </c>
      <c r="K122" s="105">
        <v>1.9606760320220162</v>
      </c>
      <c r="L122" s="107">
        <v>1.9606760320220162</v>
      </c>
      <c r="M122" s="25"/>
    </row>
    <row r="123" spans="1:13" x14ac:dyDescent="0.35">
      <c r="A123" s="108">
        <v>2055</v>
      </c>
      <c r="B123" s="105">
        <v>2.4681751326383932</v>
      </c>
      <c r="C123" s="105">
        <v>2.1563083591162653</v>
      </c>
      <c r="D123" s="105">
        <v>2.4410221889436055</v>
      </c>
      <c r="E123" s="105">
        <v>1.7950144490225346</v>
      </c>
      <c r="F123" s="105">
        <v>2.0529771546156166</v>
      </c>
      <c r="G123" s="107">
        <v>2.1478449735402267</v>
      </c>
      <c r="H123" s="105">
        <v>1.9998895526624565</v>
      </c>
      <c r="I123" s="105">
        <v>1.9998895526624565</v>
      </c>
      <c r="J123" s="105">
        <v>1.9998895526624565</v>
      </c>
      <c r="K123" s="105">
        <v>1.9998895526624565</v>
      </c>
      <c r="L123" s="107">
        <v>1.9998895526624565</v>
      </c>
      <c r="M123" s="25"/>
    </row>
    <row r="124" spans="1:13" x14ac:dyDescent="0.35">
      <c r="A124" s="108">
        <v>2056</v>
      </c>
      <c r="B124" s="105">
        <v>2.5323476860869913</v>
      </c>
      <c r="C124" s="105">
        <v>2.203962773852735</v>
      </c>
      <c r="D124" s="105">
        <v>2.5037076387556771</v>
      </c>
      <c r="E124" s="105">
        <v>1.823626979339954</v>
      </c>
      <c r="F124" s="105">
        <v>2.0960896748625442</v>
      </c>
      <c r="G124" s="107">
        <v>2.2015410978787324</v>
      </c>
      <c r="H124" s="105">
        <v>2.0398873437157055</v>
      </c>
      <c r="I124" s="105">
        <v>2.0398873437157055</v>
      </c>
      <c r="J124" s="105">
        <v>2.0398873437157055</v>
      </c>
      <c r="K124" s="105">
        <v>2.0398873437157055</v>
      </c>
      <c r="L124" s="107">
        <v>2.0398873437157055</v>
      </c>
      <c r="M124" s="25"/>
    </row>
    <row r="125" spans="1:13" x14ac:dyDescent="0.35">
      <c r="A125" s="108">
        <v>2057</v>
      </c>
      <c r="B125" s="105">
        <v>2.5981887259252532</v>
      </c>
      <c r="C125" s="105">
        <v>2.2526703511548805</v>
      </c>
      <c r="D125" s="105">
        <v>2.5680028509189228</v>
      </c>
      <c r="E125" s="105">
        <v>1.8526955933906331</v>
      </c>
      <c r="F125" s="105">
        <v>2.1401075580346576</v>
      </c>
      <c r="G125" s="107">
        <v>2.2565796253257004</v>
      </c>
      <c r="H125" s="105">
        <v>2.0806850905900198</v>
      </c>
      <c r="I125" s="105">
        <v>2.0806850905900198</v>
      </c>
      <c r="J125" s="105">
        <v>2.0806850905900198</v>
      </c>
      <c r="K125" s="105">
        <v>2.0806850905900198</v>
      </c>
      <c r="L125" s="107">
        <v>2.0806850905900198</v>
      </c>
      <c r="M125" s="25"/>
    </row>
    <row r="126" spans="1:13" x14ac:dyDescent="0.35">
      <c r="A126" s="108">
        <v>2058</v>
      </c>
      <c r="B126" s="105">
        <v>2.66574163279931</v>
      </c>
      <c r="C126" s="105">
        <v>2.3024543659154033</v>
      </c>
      <c r="D126" s="105">
        <v>2.6339491641305206</v>
      </c>
      <c r="E126" s="105">
        <v>1.8822275611492798</v>
      </c>
      <c r="F126" s="105">
        <v>2.1850498167533852</v>
      </c>
      <c r="G126" s="107">
        <v>2.3129941159588427</v>
      </c>
      <c r="H126" s="105">
        <v>2.1222987924018204</v>
      </c>
      <c r="I126" s="105">
        <v>2.1222987924018204</v>
      </c>
      <c r="J126" s="105">
        <v>2.1222987924018204</v>
      </c>
      <c r="K126" s="105">
        <v>2.1222987924018204</v>
      </c>
      <c r="L126" s="107">
        <v>2.1222987924018204</v>
      </c>
      <c r="M126" s="25"/>
    </row>
    <row r="127" spans="1:13" x14ac:dyDescent="0.35">
      <c r="A127" s="108">
        <v>2059</v>
      </c>
      <c r="B127" s="105">
        <v>2.7350509152520921</v>
      </c>
      <c r="C127" s="105">
        <v>2.3533386074021339</v>
      </c>
      <c r="D127" s="105">
        <v>2.7015889786653924</v>
      </c>
      <c r="E127" s="105">
        <v>1.9122302684739994</v>
      </c>
      <c r="F127" s="105">
        <v>2.2309358629052061</v>
      </c>
      <c r="G127" s="107">
        <v>2.3708189688578134</v>
      </c>
      <c r="H127" s="105">
        <v>2.1647447682498568</v>
      </c>
      <c r="I127" s="105">
        <v>2.1647447682498568</v>
      </c>
      <c r="J127" s="105">
        <v>2.1647447682498568</v>
      </c>
      <c r="K127" s="105">
        <v>2.1647447682498568</v>
      </c>
      <c r="L127" s="107">
        <v>2.1647447682498568</v>
      </c>
      <c r="M127" s="25"/>
    </row>
    <row r="128" spans="1:13" x14ac:dyDescent="0.35">
      <c r="A128" s="108">
        <v>2060</v>
      </c>
      <c r="B128" s="105">
        <v>2.8061622390486467</v>
      </c>
      <c r="C128" s="105">
        <v>2.405347390625721</v>
      </c>
      <c r="D128" s="105">
        <v>2.7709657836375197</v>
      </c>
      <c r="E128" s="105">
        <v>1.942711218953475</v>
      </c>
      <c r="F128" s="105">
        <v>2.2777855160262153</v>
      </c>
      <c r="G128" s="107">
        <v>2.4300894430792583</v>
      </c>
      <c r="H128" s="105">
        <v>2.208039663614854</v>
      </c>
      <c r="I128" s="105">
        <v>2.208039663614854</v>
      </c>
      <c r="J128" s="105">
        <v>2.208039663614854</v>
      </c>
      <c r="K128" s="105">
        <v>2.208039663614854</v>
      </c>
      <c r="L128" s="107">
        <v>2.208039663614854</v>
      </c>
      <c r="M128" s="25"/>
    </row>
    <row r="129" spans="1:13" x14ac:dyDescent="0.35">
      <c r="A129" s="108">
        <v>2061</v>
      </c>
      <c r="B129" s="105">
        <v>2.8791224572639114</v>
      </c>
      <c r="C129" s="105">
        <v>2.4585055679585492</v>
      </c>
      <c r="D129" s="105">
        <v>2.8421241849613308</v>
      </c>
      <c r="E129" s="105">
        <v>1.9736780357835935</v>
      </c>
      <c r="F129" s="105">
        <v>2.3256190118627655</v>
      </c>
      <c r="G129" s="107">
        <v>2.4908416791562398</v>
      </c>
      <c r="H129" s="105">
        <v>2.252200456887151</v>
      </c>
      <c r="I129" s="105">
        <v>2.252200456887151</v>
      </c>
      <c r="J129" s="105">
        <v>2.252200456887151</v>
      </c>
      <c r="K129" s="105">
        <v>2.252200456887151</v>
      </c>
      <c r="L129" s="107">
        <v>2.252200456887151</v>
      </c>
      <c r="M129" s="25"/>
    </row>
    <row r="130" spans="1:13" x14ac:dyDescent="0.35">
      <c r="A130" s="108">
        <v>2062</v>
      </c>
      <c r="B130" s="105">
        <v>2.953979641152773</v>
      </c>
      <c r="C130" s="105">
        <v>2.5128385410104332</v>
      </c>
      <c r="D130" s="105">
        <v>2.9151099340311375</v>
      </c>
      <c r="E130" s="105">
        <v>2.0051384636739842</v>
      </c>
      <c r="F130" s="105">
        <v>2.3744570111118835</v>
      </c>
      <c r="G130" s="107">
        <v>2.5531127211351454</v>
      </c>
      <c r="H130" s="105">
        <v>2.2972444660248938</v>
      </c>
      <c r="I130" s="105">
        <v>2.2972444660248938</v>
      </c>
      <c r="J130" s="105">
        <v>2.2972444660248938</v>
      </c>
      <c r="K130" s="105">
        <v>2.2972444660248938</v>
      </c>
      <c r="L130" s="107">
        <v>2.2972444660248938</v>
      </c>
      <c r="M130" s="25"/>
    </row>
    <row r="131" spans="1:13" x14ac:dyDescent="0.35">
      <c r="A131" s="108">
        <v>2063</v>
      </c>
      <c r="B131" s="105">
        <v>3.0307831118227453</v>
      </c>
      <c r="C131" s="105">
        <v>2.5683722727667639</v>
      </c>
      <c r="D131" s="105">
        <v>2.989969957137057</v>
      </c>
      <c r="E131" s="105">
        <v>2.0371003707849478</v>
      </c>
      <c r="F131" s="105">
        <v>2.4243206083452327</v>
      </c>
      <c r="G131" s="107">
        <v>2.6169405391635236</v>
      </c>
      <c r="H131" s="105">
        <v>2.343189355345392</v>
      </c>
      <c r="I131" s="105">
        <v>2.343189355345392</v>
      </c>
      <c r="J131" s="105">
        <v>2.343189355345392</v>
      </c>
      <c r="K131" s="105">
        <v>2.343189355345392</v>
      </c>
      <c r="L131" s="107">
        <v>2.343189355345392</v>
      </c>
      <c r="M131" s="25"/>
    </row>
    <row r="132" spans="1:13" x14ac:dyDescent="0.35">
      <c r="A132" s="108">
        <v>2064</v>
      </c>
      <c r="B132" s="105">
        <v>3.1095834727301366</v>
      </c>
      <c r="C132" s="105">
        <v>2.6251332999949093</v>
      </c>
      <c r="D132" s="105">
        <v>3.0667523856363363</v>
      </c>
      <c r="E132" s="105">
        <v>2.06957175069526</v>
      </c>
      <c r="F132" s="105">
        <v>2.4752313411204825</v>
      </c>
      <c r="G132" s="107">
        <v>2.6823640526426114</v>
      </c>
      <c r="H132" s="105">
        <v>2.3900531424522997</v>
      </c>
      <c r="I132" s="105">
        <v>2.3900531424522997</v>
      </c>
      <c r="J132" s="105">
        <v>2.3900531424522997</v>
      </c>
      <c r="K132" s="105">
        <v>2.3900531424522997</v>
      </c>
      <c r="L132" s="107">
        <v>2.3900531424522997</v>
      </c>
      <c r="M132" s="25"/>
    </row>
    <row r="133" spans="1:13" x14ac:dyDescent="0.35">
      <c r="A133" s="108">
        <v>2065</v>
      </c>
      <c r="B133" s="105">
        <v>3.1904326430211203</v>
      </c>
      <c r="C133" s="105">
        <v>2.6831487459247967</v>
      </c>
      <c r="D133" s="105">
        <v>3.1455065868994772</v>
      </c>
      <c r="E133" s="105">
        <v>2.1025607244013425</v>
      </c>
      <c r="F133" s="105">
        <v>2.5272111992840123</v>
      </c>
      <c r="G133" s="107">
        <v>2.7494231539586762</v>
      </c>
      <c r="H133" s="105">
        <v>2.4378542053013459</v>
      </c>
      <c r="I133" s="105">
        <v>2.4378542053013459</v>
      </c>
      <c r="J133" s="105">
        <v>2.4378542053013459</v>
      </c>
      <c r="K133" s="105">
        <v>2.4378542053013459</v>
      </c>
      <c r="L133" s="107">
        <v>2.4378542053013459</v>
      </c>
      <c r="M133" s="25"/>
    </row>
    <row r="134" spans="1:13" x14ac:dyDescent="0.35">
      <c r="A134" s="108">
        <v>2066</v>
      </c>
      <c r="B134" s="105">
        <v>3.2733838917396696</v>
      </c>
      <c r="C134" s="105">
        <v>2.7424463332097346</v>
      </c>
      <c r="D134" s="105">
        <v>3.2262831960510554</v>
      </c>
      <c r="E134" s="105">
        <v>2.1360755423483</v>
      </c>
      <c r="F134" s="105">
        <v>2.5802826344689764</v>
      </c>
      <c r="G134" s="107">
        <v>2.818158732807643</v>
      </c>
      <c r="H134" s="105">
        <v>2.4866112894073726</v>
      </c>
      <c r="I134" s="105">
        <v>2.4866112894073726</v>
      </c>
      <c r="J134" s="105">
        <v>2.4866112894073726</v>
      </c>
      <c r="K134" s="105">
        <v>2.4866112894073726</v>
      </c>
      <c r="L134" s="107">
        <v>2.4866112894073726</v>
      </c>
      <c r="M134" s="25"/>
    </row>
    <row r="135" spans="1:13" x14ac:dyDescent="0.35">
      <c r="A135" s="108">
        <v>2067</v>
      </c>
      <c r="B135" s="105">
        <v>3.3584918729249011</v>
      </c>
      <c r="C135" s="105">
        <v>2.8030543971736699</v>
      </c>
      <c r="D135" s="105">
        <v>3.3091341485256462</v>
      </c>
      <c r="E135" s="105">
        <v>2.1701245864933321</v>
      </c>
      <c r="F135" s="105">
        <v>2.6344685697928245</v>
      </c>
      <c r="G135" s="107">
        <v>2.8886127011278337</v>
      </c>
      <c r="H135" s="105">
        <v>2.53634351519552</v>
      </c>
      <c r="I135" s="105">
        <v>2.53634351519552</v>
      </c>
      <c r="J135" s="105">
        <v>2.53634351519552</v>
      </c>
      <c r="K135" s="105">
        <v>2.53634351519552</v>
      </c>
      <c r="L135" s="107">
        <v>2.53634351519552</v>
      </c>
      <c r="M135" s="25"/>
    </row>
    <row r="136" spans="1:13" x14ac:dyDescent="0.35">
      <c r="A136" s="108">
        <v>2068</v>
      </c>
      <c r="B136" s="105">
        <v>3.4458126616209488</v>
      </c>
      <c r="C136" s="105">
        <v>2.8650018993512081</v>
      </c>
      <c r="D136" s="105">
        <v>3.3941127134597844</v>
      </c>
      <c r="E136" s="105">
        <v>2.2047163724020358</v>
      </c>
      <c r="F136" s="105">
        <v>2.6897924097584736</v>
      </c>
      <c r="G136" s="107">
        <v>2.9608280186560294</v>
      </c>
      <c r="H136" s="105">
        <v>2.5870703854994304</v>
      </c>
      <c r="I136" s="105">
        <v>2.5870703854994304</v>
      </c>
      <c r="J136" s="105">
        <v>2.5870703854994304</v>
      </c>
      <c r="K136" s="105">
        <v>2.5870703854994304</v>
      </c>
      <c r="L136" s="107">
        <v>2.5870703854994304</v>
      </c>
      <c r="M136" s="25"/>
    </row>
    <row r="137" spans="1:13" x14ac:dyDescent="0.35">
      <c r="A137" s="108">
        <v>2069</v>
      </c>
      <c r="B137" s="105">
        <v>3.5354037908230938</v>
      </c>
      <c r="C137" s="105">
        <v>2.9283184413268697</v>
      </c>
      <c r="D137" s="105">
        <v>3.4812735279414313</v>
      </c>
      <c r="E137" s="105">
        <v>2.2398595513781245</v>
      </c>
      <c r="F137" s="105">
        <v>2.7462780503634012</v>
      </c>
      <c r="G137" s="107">
        <v>3.0348487191224298</v>
      </c>
      <c r="H137" s="105">
        <v>2.6388117932094191</v>
      </c>
      <c r="I137" s="105">
        <v>2.6388117932094191</v>
      </c>
      <c r="J137" s="105">
        <v>2.6388117932094191</v>
      </c>
      <c r="K137" s="105">
        <v>2.6388117932094191</v>
      </c>
      <c r="L137" s="107">
        <v>2.6388117932094191</v>
      </c>
      <c r="M137" s="25"/>
    </row>
    <row r="138" spans="1:13" ht="15" thickBot="1" x14ac:dyDescent="0.4">
      <c r="A138" s="111">
        <v>2070</v>
      </c>
      <c r="B138" s="112">
        <v>3.6273242893844944</v>
      </c>
      <c r="C138" s="113">
        <v>2.9930342788801934</v>
      </c>
      <c r="D138" s="113">
        <v>3.570672632138967</v>
      </c>
      <c r="E138" s="113">
        <v>2.275562912627092</v>
      </c>
      <c r="F138" s="113">
        <v>2.8039498894210322</v>
      </c>
      <c r="G138" s="114">
        <v>3.1107199371004901</v>
      </c>
      <c r="H138" s="112">
        <v>2.6915880290736074</v>
      </c>
      <c r="I138" s="113">
        <v>2.6915880290736074</v>
      </c>
      <c r="J138" s="113">
        <v>2.6915880290736074</v>
      </c>
      <c r="K138" s="113">
        <v>2.6915880290736074</v>
      </c>
      <c r="L138" s="114">
        <v>2.6915880290736074</v>
      </c>
      <c r="M138" s="25"/>
    </row>
  </sheetData>
  <sheetProtection sheet="1" objects="1" scenarios="1"/>
  <mergeCells count="6">
    <mergeCell ref="B12:E12"/>
    <mergeCell ref="A6:L6"/>
    <mergeCell ref="A7:L7"/>
    <mergeCell ref="A8:L8"/>
    <mergeCell ref="B10:G10"/>
    <mergeCell ref="H10:L10"/>
  </mergeCells>
  <hyperlinks>
    <hyperlink ref="A3" location="Terms!A1" display="Instructions click her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K7"/>
  <sheetViews>
    <sheetView zoomScaleNormal="100" workbookViewId="0"/>
  </sheetViews>
  <sheetFormatPr defaultRowHeight="12.5" x14ac:dyDescent="0.25"/>
  <cols>
    <col min="1" max="1" width="54.7265625" customWidth="1"/>
    <col min="2" max="2" width="17.453125" customWidth="1"/>
    <col min="3" max="3" width="9.54296875" customWidth="1"/>
    <col min="4" max="4" width="1.453125" customWidth="1"/>
    <col min="5" max="5" width="24.453125" customWidth="1"/>
    <col min="6" max="11" width="10.26953125" bestFit="1" customWidth="1"/>
  </cols>
  <sheetData>
    <row r="1" spans="1:11" ht="114.75" customHeight="1" x14ac:dyDescent="0.25">
      <c r="A1" s="12" t="s">
        <v>455</v>
      </c>
      <c r="B1" s="22" t="s">
        <v>291</v>
      </c>
      <c r="C1" s="139" t="s">
        <v>450</v>
      </c>
      <c r="D1" s="137"/>
      <c r="E1" s="8" t="s">
        <v>290</v>
      </c>
      <c r="F1">
        <v>65</v>
      </c>
      <c r="G1">
        <v>66</v>
      </c>
      <c r="H1">
        <v>67</v>
      </c>
      <c r="I1">
        <v>68</v>
      </c>
      <c r="J1">
        <v>69</v>
      </c>
      <c r="K1">
        <v>70</v>
      </c>
    </row>
    <row r="2" spans="1:11" x14ac:dyDescent="0.25">
      <c r="A2" s="141" t="s">
        <v>449</v>
      </c>
      <c r="B2" s="140">
        <v>87000</v>
      </c>
      <c r="C2" s="136">
        <v>144.6</v>
      </c>
      <c r="E2" s="138" t="s">
        <v>286</v>
      </c>
      <c r="F2" s="136">
        <f ca="1">IF(Inputs!$B$12&lt;Medicare!$B$2,Medicare!$C$2,IF(Inputs!$B$12&lt;Medicare!$B$3,Medicare!$C$3,IF(Inputs!$B$12&lt;Medicare!$B$4,Medicare!$C$4,IF(Inputs!B12&lt;Medicare!$B$5,Medicare!$C$5,IF(Inputs!B12&lt;Medicare!$B$6,Medicare!$C$6,Medicare!$C$7)))))*12*Inputs!M3</f>
        <v>169.53399889162876</v>
      </c>
      <c r="G2" s="136">
        <f ca="1">IF(Inputs!$B$12&lt;Medicare!$B$2,Medicare!$C$2,IF(Inputs!$B$12&lt;Medicare!$B$3,Medicare!$C$3,IF(Inputs!$B$12&lt;Medicare!$B$4,Medicare!$C$4,IF(Inputs!C12&lt;Medicare!$B$5,Medicare!$C$5,IF(Inputs!C12&lt;Medicare!$B$6,Medicare!$C$6,Medicare!$C$7)))))*12*Inputs!N3</f>
        <v>175.66773897152791</v>
      </c>
      <c r="H2" s="136">
        <f ca="1">IF(Inputs!$B$12&lt;Medicare!$B$2,Medicare!$C$2,IF(Inputs!$B$12&lt;Medicare!$B$3,Medicare!$C$3,IF(Inputs!$B$12&lt;Medicare!$B$4,Medicare!$C$4,IF(Inputs!D12&lt;Medicare!$B$5,Medicare!$C$5,IF(Inputs!D12&lt;Medicare!$B$6,Medicare!$C$6,Medicare!$C$7)))))*12*Inputs!O3</f>
        <v>182.8297126893971</v>
      </c>
      <c r="I2" s="136">
        <f ca="1">IF(Inputs!$B$12&lt;Medicare!$B$2,Medicare!$C$2,IF(Inputs!$B$12&lt;Medicare!$B$3,Medicare!$C$3,IF(Inputs!$B$12&lt;Medicare!$B$4,Medicare!$C$4,IF(Inputs!E12&lt;Medicare!$B$5,Medicare!$C$5,IF(Inputs!E12&lt;Medicare!$B$6,Medicare!$C$6,Medicare!$C$7)))))*12*Inputs!P3</f>
        <v>189.52128017382901</v>
      </c>
      <c r="J2" s="136">
        <f ca="1">IF(Inputs!$B$12&lt;Medicare!$B$2,Medicare!$C$2,IF(Inputs!$B$12&lt;Medicare!$B$3,Medicare!$C$3,IF(Inputs!$B$12&lt;Medicare!$B$4,Medicare!$C$4,IF(Inputs!F12&lt;Medicare!$B$5,Medicare!$C$5,IF(Inputs!F12&lt;Medicare!$B$6,Medicare!$C$6,Medicare!$C$7)))))*12*Inputs!Q3</f>
        <v>201.82879210831746</v>
      </c>
      <c r="K2" s="136">
        <f ca="1">IF(Inputs!$B$12&lt;Medicare!$B$2,Medicare!$C$2,IF(Inputs!$B$12&lt;Medicare!$B$3,Medicare!$C$3,IF(Inputs!$B$12&lt;Medicare!$B$4,Medicare!$C$4,IF(Inputs!G12&lt;Medicare!$B$5,Medicare!$C$5,IF(Inputs!G12&lt;Medicare!$B$6,Medicare!$C$6,Medicare!$C$7)))))*12*Inputs!R3</f>
        <v>225.42257790577978</v>
      </c>
    </row>
    <row r="3" spans="1:11" x14ac:dyDescent="0.25">
      <c r="A3" s="141" t="s">
        <v>451</v>
      </c>
      <c r="B3" s="140">
        <v>109000</v>
      </c>
      <c r="C3" s="136">
        <v>202.4</v>
      </c>
      <c r="E3" s="138" t="s">
        <v>287</v>
      </c>
      <c r="F3" s="136">
        <f t="shared" ref="F3:K3" ca="1" si="0">F2/12</f>
        <v>14.127833240969062</v>
      </c>
      <c r="G3" s="136">
        <f t="shared" ca="1" si="0"/>
        <v>14.638978247627326</v>
      </c>
      <c r="H3" s="136">
        <f t="shared" ca="1" si="0"/>
        <v>15.235809390783091</v>
      </c>
      <c r="I3" s="136">
        <f t="shared" ca="1" si="0"/>
        <v>15.793440014485752</v>
      </c>
      <c r="J3" s="136">
        <f t="shared" ca="1" si="0"/>
        <v>16.819066009026454</v>
      </c>
      <c r="K3" s="136">
        <f t="shared" ca="1" si="0"/>
        <v>18.785214825481649</v>
      </c>
    </row>
    <row r="4" spans="1:11" x14ac:dyDescent="0.25">
      <c r="A4" s="141" t="s">
        <v>452</v>
      </c>
      <c r="B4" s="140">
        <v>136000</v>
      </c>
      <c r="C4" s="136">
        <v>289.2</v>
      </c>
    </row>
    <row r="5" spans="1:11" x14ac:dyDescent="0.25">
      <c r="A5" s="141" t="s">
        <v>454</v>
      </c>
      <c r="B5" s="140">
        <v>163000</v>
      </c>
      <c r="C5" s="136">
        <v>376</v>
      </c>
    </row>
    <row r="6" spans="1:11" x14ac:dyDescent="0.25">
      <c r="A6" s="141" t="s">
        <v>453</v>
      </c>
      <c r="B6" s="140">
        <v>500000</v>
      </c>
      <c r="C6" s="136">
        <v>462.7</v>
      </c>
    </row>
    <row r="7" spans="1:11" x14ac:dyDescent="0.25">
      <c r="A7" s="141" t="s">
        <v>288</v>
      </c>
      <c r="B7" s="141" t="s">
        <v>289</v>
      </c>
      <c r="C7" s="136">
        <v>491.6</v>
      </c>
    </row>
  </sheetData>
  <sheetProtection sheet="1" objects="1" scenarios="1"/>
  <pageMargins left="0.7" right="0.7" top="0.75" bottom="0.75" header="0.3" footer="0.3"/>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AD54"/>
  <sheetViews>
    <sheetView showGridLines="0" zoomScaleNormal="100" workbookViewId="0">
      <pane ySplit="5" topLeftCell="A6" activePane="bottomLeft" state="frozen"/>
      <selection pane="bottomLeft" activeCell="B6" sqref="B6"/>
    </sheetView>
  </sheetViews>
  <sheetFormatPr defaultRowHeight="12.5" outlineLevelCol="1" x14ac:dyDescent="0.25"/>
  <cols>
    <col min="1" max="1" width="140.54296875" customWidth="1"/>
    <col min="2" max="2" width="19.453125" customWidth="1"/>
    <col min="3" max="3" width="2.54296875" style="9" customWidth="1"/>
    <col min="4" max="22" width="13.54296875" hidden="1" customWidth="1" outlineLevel="1"/>
    <col min="23" max="23" width="2.7265625" hidden="1" customWidth="1" outlineLevel="1"/>
    <col min="24" max="24" width="2.54296875" customWidth="1" collapsed="1"/>
    <col min="25" max="25" width="10.81640625" customWidth="1"/>
    <col min="26" max="26" width="13.453125" customWidth="1"/>
    <col min="27" max="27" width="23.81640625" customWidth="1"/>
    <col min="28" max="30" width="10.81640625" customWidth="1"/>
  </cols>
  <sheetData>
    <row r="1" spans="1:30" ht="92.5" customHeight="1" x14ac:dyDescent="0.45">
      <c r="A1" s="523" t="s">
        <v>554</v>
      </c>
      <c r="B1" s="524"/>
      <c r="C1" s="194"/>
      <c r="D1" s="175" t="str">
        <f ca="1">YEAR(TodaysDate)+(56-$AA$7)&amp;" Inflated Value at Age 56"</f>
        <v>1956 Inflated Value at Age 56</v>
      </c>
      <c r="E1" s="175" t="str">
        <f ca="1">YEAR(TodaysDate)+(56-$AA$7)+1&amp;" Inflated Value at Age 57"</f>
        <v>1957 Inflated Value at Age 57</v>
      </c>
      <c r="F1" s="175" t="str">
        <f ca="1">YEAR(TodaysDate)+(56-$AA$7)+2&amp;" Inflated Value at Age 58"</f>
        <v>1958 Inflated Value at Age 58</v>
      </c>
      <c r="G1" s="175" t="str">
        <f ca="1">YEAR(TodaysDate)+(56-$AA$7)+3&amp;" Inflated Value at Age 59"</f>
        <v>1959 Inflated Value at Age 59</v>
      </c>
      <c r="H1" s="175" t="str">
        <f ca="1">YEAR(TodaysDate)+(56-$AA$7)+4&amp;" Inflated Value at Age 60"</f>
        <v>1960 Inflated Value at Age 60</v>
      </c>
      <c r="I1" s="175" t="str">
        <f ca="1">YEAR(TodaysDate)+(56-$AA$7)+5&amp;" Inflated Value at Age 61"</f>
        <v>1961 Inflated Value at Age 61</v>
      </c>
      <c r="J1" s="175" t="str">
        <f ca="1">YEAR(TodaysDate)+(56-$AA$7)+6&amp;" Inflated Value at Age 62"</f>
        <v>1962 Inflated Value at Age 62</v>
      </c>
      <c r="K1" s="175" t="str">
        <f ca="1">YEAR(TodaysDate)+(56-$AA$7)+7&amp;" Inflated Value at Age 63"</f>
        <v>1963 Inflated Value at Age 63</v>
      </c>
      <c r="L1" s="175" t="str">
        <f ca="1">YEAR(TodaysDate)+(56-$AA$7)+8&amp;" Inflated Value at Age 64"</f>
        <v>1964 Inflated Value at Age 64</v>
      </c>
      <c r="M1" s="175" t="str">
        <f ca="1">YEAR(TodaysDate)+(56-$AA$7)+9&amp;" Inflated Value at Age 65"</f>
        <v>1965 Inflated Value at Age 65</v>
      </c>
      <c r="N1" s="175" t="str">
        <f ca="1">YEAR(TodaysDate)+(56-$AA$7)+10&amp;" Inflated Value at Age 66"</f>
        <v>1966 Inflated Value at Age 66</v>
      </c>
      <c r="O1" s="175" t="str">
        <f ca="1">YEAR(TodaysDate)+(56-$AA$7)+11&amp;" Inflated Value at Age 67"</f>
        <v>1967 Inflated Value at Age 67</v>
      </c>
      <c r="P1" s="175" t="str">
        <f ca="1">YEAR(TodaysDate)+(56-$AA$7)+12&amp;" Inflated Value at Age 68"</f>
        <v>1968 Inflated Value at Age 68</v>
      </c>
      <c r="Q1" s="175" t="str">
        <f ca="1">YEAR(TodaysDate)+(56-$AA$7)+13&amp;" Inflated Value at Age 69"</f>
        <v>1969 Inflated Value at Age 69</v>
      </c>
      <c r="R1" s="175" t="str">
        <f ca="1">YEAR(TodaysDate)+(56-$AA$7)+14&amp;" Inflated Value at Age 70"</f>
        <v>1970 Inflated Value at Age 70</v>
      </c>
      <c r="S1" s="175" t="s">
        <v>68</v>
      </c>
      <c r="T1" s="175" t="s">
        <v>69</v>
      </c>
      <c r="U1" s="175" t="s">
        <v>70</v>
      </c>
      <c r="V1" s="175" t="s">
        <v>458</v>
      </c>
      <c r="W1" s="465"/>
      <c r="X1" s="19"/>
    </row>
    <row r="2" spans="1:30" ht="23.25" customHeight="1" x14ac:dyDescent="0.55000000000000004">
      <c r="A2" s="525" t="str">
        <f>IF(Disclaimer!$B$9,"","To use the tool, read the disclaimer and check the acknowledgement box in the Disclaimer tab.")</f>
        <v>To use the tool, read the disclaimer and check the acknowledgement box in the Disclaimer tab.</v>
      </c>
      <c r="B2" s="526"/>
      <c r="C2" s="200"/>
      <c r="D2" s="176">
        <v>56</v>
      </c>
      <c r="E2" s="176">
        <v>57</v>
      </c>
      <c r="F2" s="176">
        <v>58</v>
      </c>
      <c r="G2" s="176">
        <v>59</v>
      </c>
      <c r="H2" s="176">
        <v>60</v>
      </c>
      <c r="I2" s="176">
        <v>61</v>
      </c>
      <c r="J2" s="176">
        <v>62</v>
      </c>
      <c r="K2" s="176">
        <v>63</v>
      </c>
      <c r="L2" s="176">
        <v>64</v>
      </c>
      <c r="M2" s="176">
        <v>65</v>
      </c>
      <c r="N2" s="176">
        <v>66</v>
      </c>
      <c r="O2" s="176">
        <v>67</v>
      </c>
      <c r="P2" s="176">
        <v>68</v>
      </c>
      <c r="Q2" s="176">
        <v>69</v>
      </c>
      <c r="R2" s="176">
        <v>70</v>
      </c>
      <c r="S2" s="180"/>
      <c r="T2" s="180"/>
      <c r="U2" s="180"/>
      <c r="V2" s="180"/>
      <c r="Y2" s="422"/>
      <c r="Z2" s="422"/>
    </row>
    <row r="3" spans="1:30" ht="9.75" customHeight="1" x14ac:dyDescent="0.45">
      <c r="A3" s="196"/>
      <c r="B3" s="197"/>
      <c r="C3" s="201"/>
      <c r="D3" s="177">
        <f ca="1">VLOOKUP(VALUE(LEFT(D$1,4)),'Inflation Rates'!$A$15:$G$138,6,TRUE)</f>
        <v>5.9525641640310406E-2</v>
      </c>
      <c r="E3" s="177">
        <f ca="1">VLOOKUP(VALUE(LEFT(E$1,4)),'Inflation Rates'!$A$15:$G$138,6,TRUE)</f>
        <v>6.2069172307600867E-2</v>
      </c>
      <c r="F3" s="177">
        <f ca="1">VLOOKUP(VALUE(LEFT(F$1,4)),'Inflation Rates'!$A$15:$G$138,6,TRUE)</f>
        <v>6.9910370845220088E-2</v>
      </c>
      <c r="G3" s="177">
        <f ca="1">VLOOKUP(VALUE(LEFT(G$1,4)),'Inflation Rates'!$A$15:$G$138,6,TRUE)</f>
        <v>7.473069091499801E-2</v>
      </c>
      <c r="H3" s="177">
        <f ca="1">VLOOKUP(VALUE(LEFT(H$1,4)),'Inflation Rates'!$A$15:$G$138,6,TRUE)</f>
        <v>7.6920300158807464E-2</v>
      </c>
      <c r="I3" s="177">
        <f ca="1">VLOOKUP(VALUE(LEFT(I$1,4)),'Inflation Rates'!$A$15:$G$138,6,TRUE)</f>
        <v>8.2865470158081697E-2</v>
      </c>
      <c r="J3" s="178">
        <f ca="1">VLOOKUP(VALUE(LEFT(J$1,4)),'Inflation Rates'!$A$15:$G$138,6,TRUE)</f>
        <v>8.4925505746211619E-2</v>
      </c>
      <c r="K3" s="177">
        <f ca="1">VLOOKUP(VALUE(LEFT(K$1,4)),'Inflation Rates'!$A$15:$G$138,6,TRUE)</f>
        <v>8.8110212211694558E-2</v>
      </c>
      <c r="L3" s="177">
        <f ca="1">VLOOKUP(VALUE(LEFT(L$1,4)),'Inflation Rates'!$A$15:$G$138,6,TRUE)</f>
        <v>9.2023186736015922E-2</v>
      </c>
      <c r="M3" s="177">
        <f ca="1">VLOOKUP(VALUE(LEFT(M$1,4)),'Inflation Rates'!$A$15:$G$138,6,TRUE)</f>
        <v>9.7702857821362829E-2</v>
      </c>
      <c r="N3" s="177">
        <f ca="1">VLOOKUP(VALUE(LEFT(N$1,4)),'Inflation Rates'!$A$15:$G$138,6,TRUE)</f>
        <v>0.10123774721733975</v>
      </c>
      <c r="O3" s="177">
        <f ca="1">VLOOKUP(VALUE(LEFT(O$1,4)),'Inflation Rates'!$A$15:$G$138,6,TRUE)</f>
        <v>0.10536521017139068</v>
      </c>
      <c r="P3" s="177">
        <f ca="1">VLOOKUP(VALUE(LEFT(P$1,4)),'Inflation Rates'!$A$15:$G$138,6,TRUE)</f>
        <v>0.10922157686366357</v>
      </c>
      <c r="Q3" s="177">
        <f ca="1">VLOOKUP(VALUE(LEFT(Q$1,4)),'Inflation Rates'!$A$15:$G$138,6,TRUE)</f>
        <v>0.11631442606518988</v>
      </c>
      <c r="R3" s="177">
        <f ca="1">VLOOKUP(VALUE(LEFT(R$1,4)),'Inflation Rates'!$A$15:$G$138,6,TRUE)</f>
        <v>0.12991158247221057</v>
      </c>
      <c r="S3" s="181">
        <f ca="1">YEAR(TodaysDate)</f>
        <v>2020</v>
      </c>
      <c r="T3" s="182">
        <f ca="1">56-AA7</f>
        <v>-64</v>
      </c>
      <c r="U3" s="182">
        <f ca="1">S3+T3</f>
        <v>1956</v>
      </c>
      <c r="V3" s="453">
        <f ca="1">TODAY()</f>
        <v>44029</v>
      </c>
      <c r="Y3" s="422"/>
      <c r="Z3" s="422"/>
    </row>
    <row r="4" spans="1:30" ht="7.5" customHeight="1" x14ac:dyDescent="0.45">
      <c r="A4" s="198"/>
      <c r="B4" s="199"/>
      <c r="C4" s="201"/>
      <c r="D4" s="177">
        <f ca="1">VLOOKUP(VALUE(LEFT(D$1,4)),'Inflation Rates'!$A$15:$H$138,8,TRUE)</f>
        <v>0.12090095456016567</v>
      </c>
      <c r="E4" s="177">
        <f ca="1">VLOOKUP(VALUE(LEFT(E$1,4)),'Inflation Rates'!$A$15:$H$138,8,TRUE)</f>
        <v>0.12537428987889179</v>
      </c>
      <c r="F4" s="177">
        <f ca="1">VLOOKUP(VALUE(LEFT(F$1,4)),'Inflation Rates'!$A$15:$H$138,8,TRUE)</f>
        <v>0.12838327283598519</v>
      </c>
      <c r="G4" s="177">
        <f ca="1">VLOOKUP(VALUE(LEFT(G$1,4)),'Inflation Rates'!$A$15:$H$138,8,TRUE)</f>
        <v>0.13069417174703293</v>
      </c>
      <c r="H4" s="177">
        <f ca="1">VLOOKUP(VALUE(LEFT(H$1,4)),'Inflation Rates'!$A$15:$H$138,8,TRUE)</f>
        <v>0.1334387493537206</v>
      </c>
      <c r="I4" s="177">
        <f ca="1">VLOOKUP(VALUE(LEFT(I$1,4)),'Inflation Rates'!$A$15:$H$138,8,TRUE)</f>
        <v>0.13504001434596524</v>
      </c>
      <c r="J4" s="178">
        <f ca="1">VLOOKUP(VALUE(LEFT(J$1,4)),'Inflation Rates'!$A$15:$H$138,8,TRUE)</f>
        <v>0.13693057454680876</v>
      </c>
      <c r="K4" s="178">
        <f ca="1">VLOOKUP(VALUE(LEFT(K$1,4)),'Inflation Rates'!$A$15:$H$138,8,TRUE)</f>
        <v>0.1392583943141045</v>
      </c>
      <c r="L4" s="179">
        <f ca="1">VLOOKUP(VALUE(LEFT(L$1,4)),'Inflation Rates'!$A$15:$H$138,8,TRUE)</f>
        <v>0.14134727022881605</v>
      </c>
      <c r="M4" s="179">
        <f ca="1">VLOOKUP(VALUE(LEFT(M$1,4)),'Inflation Rates'!$A$15:$H$138,8,TRUE)</f>
        <v>0.14389152109293474</v>
      </c>
      <c r="N4" s="179">
        <f ca="1">VLOOKUP(VALUE(LEFT(N$1,4)),'Inflation Rates'!$A$15:$H$138,8,TRUE)</f>
        <v>0.14777659216244396</v>
      </c>
      <c r="O4" s="179">
        <f ca="1">VLOOKUP(VALUE(LEFT(O$1,4)),'Inflation Rates'!$A$15:$H$138,8,TRUE)</f>
        <v>0.15250544311164216</v>
      </c>
      <c r="P4" s="179">
        <f ca="1">VLOOKUP(VALUE(LEFT(P$1,4)),'Inflation Rates'!$A$15:$H$138,8,TRUE)</f>
        <v>0.15799563906366129</v>
      </c>
      <c r="Q4" s="179">
        <f ca="1">VLOOKUP(VALUE(LEFT(Q$1,4)),'Inflation Rates'!$A$15:$H$138,8,TRUE)</f>
        <v>0.16542143409965337</v>
      </c>
      <c r="R4" s="179">
        <f ca="1">VLOOKUP(VALUE(LEFT(R$1,4)),'Inflation Rates'!$A$15:$H$138,8,TRUE)</f>
        <v>0.1745196129751343</v>
      </c>
      <c r="S4" s="146"/>
      <c r="T4" s="146"/>
      <c r="U4" s="146"/>
      <c r="Y4" s="422"/>
      <c r="Z4" s="422"/>
    </row>
    <row r="5" spans="1:30" ht="18.75" customHeight="1" x14ac:dyDescent="0.45">
      <c r="A5" s="527" t="s">
        <v>344</v>
      </c>
      <c r="B5" s="528"/>
      <c r="C5" s="20"/>
      <c r="D5" s="146"/>
      <c r="E5" s="146"/>
      <c r="F5" s="146"/>
      <c r="G5" s="146"/>
      <c r="H5" s="146"/>
      <c r="I5" s="146"/>
      <c r="J5" s="146"/>
      <c r="K5" s="146"/>
      <c r="L5" s="146"/>
      <c r="M5" s="146"/>
      <c r="N5" s="146"/>
      <c r="O5" s="146"/>
      <c r="P5" s="146"/>
      <c r="Q5" s="146"/>
      <c r="R5" s="146"/>
      <c r="S5" s="147"/>
      <c r="T5" s="146"/>
      <c r="U5" s="146"/>
      <c r="Y5" s="423"/>
      <c r="Z5" s="424"/>
    </row>
    <row r="6" spans="1:30" ht="18.5" x14ac:dyDescent="0.45">
      <c r="A6" s="185" t="s">
        <v>459</v>
      </c>
      <c r="B6" s="437"/>
      <c r="F6" s="146"/>
      <c r="G6" s="146"/>
      <c r="H6" s="146"/>
      <c r="I6" s="146"/>
      <c r="J6" s="146"/>
      <c r="K6" s="146"/>
      <c r="L6" s="146"/>
      <c r="M6" s="146"/>
      <c r="N6" s="146"/>
      <c r="O6" s="146"/>
      <c r="P6" s="146"/>
      <c r="Q6" s="146"/>
      <c r="R6" s="146"/>
      <c r="S6" s="146"/>
      <c r="T6" s="146"/>
      <c r="U6" s="146"/>
      <c r="Y6" s="429" t="s">
        <v>409</v>
      </c>
      <c r="Z6" s="454"/>
      <c r="AA6" s="429" t="s">
        <v>112</v>
      </c>
    </row>
    <row r="7" spans="1:30" ht="74.25" customHeight="1" x14ac:dyDescent="0.45">
      <c r="A7" s="145" t="s">
        <v>463</v>
      </c>
      <c r="B7" s="143"/>
      <c r="D7" s="466">
        <f t="shared" ref="D7:R7" ca="1" si="0">IF($AA$7=D2,$B7+IF(YEAR(TODAY())&amp;TEXT(MONTH(Birthday),"00")&amp;TEXT(DAY(Birthday),"00")&gt;$S$3&amp;TEXT(MONTH(TodaysDate),"00")&amp;TEXT(DAY(Birthday),"00"),(TodaysDate-(MONTH(Birthday)&amp;"/"&amp;DAY(Birthday)&amp;"/"&amp;YEAR(TodaysDate)-1))/365,(TodaysDate-(MONTH(Birthday)&amp;"/"&amp;DAY(Birthday)&amp;"/"&amp;YEAR(TodaysDate)))/365),$B7)+D2-$D$2</f>
        <v>0</v>
      </c>
      <c r="E7" s="466">
        <f t="shared" ca="1" si="0"/>
        <v>1</v>
      </c>
      <c r="F7" s="466">
        <f t="shared" ca="1" si="0"/>
        <v>2</v>
      </c>
      <c r="G7" s="466">
        <f t="shared" ca="1" si="0"/>
        <v>3</v>
      </c>
      <c r="H7" s="466">
        <f t="shared" ca="1" si="0"/>
        <v>4</v>
      </c>
      <c r="I7" s="466">
        <f t="shared" ca="1" si="0"/>
        <v>5</v>
      </c>
      <c r="J7" s="466">
        <f t="shared" ca="1" si="0"/>
        <v>6</v>
      </c>
      <c r="K7" s="466">
        <f t="shared" ca="1" si="0"/>
        <v>7</v>
      </c>
      <c r="L7" s="466">
        <f t="shared" ca="1" si="0"/>
        <v>8</v>
      </c>
      <c r="M7" s="466">
        <f t="shared" ca="1" si="0"/>
        <v>9</v>
      </c>
      <c r="N7" s="466">
        <f t="shared" ca="1" si="0"/>
        <v>10</v>
      </c>
      <c r="O7" s="466">
        <f t="shared" ca="1" si="0"/>
        <v>11</v>
      </c>
      <c r="P7" s="466">
        <f t="shared" ca="1" si="0"/>
        <v>12</v>
      </c>
      <c r="Q7" s="466">
        <f t="shared" ca="1" si="0"/>
        <v>13</v>
      </c>
      <c r="R7" s="466">
        <f t="shared" ca="1" si="0"/>
        <v>14</v>
      </c>
      <c r="S7" s="146"/>
      <c r="T7" s="146"/>
      <c r="U7" s="146"/>
      <c r="V7">
        <f ca="1">TodaysDate-Birthday-365*D2</f>
        <v>23589</v>
      </c>
      <c r="W7" s="414"/>
      <c r="Y7" s="430">
        <f ca="1">IF(YEAR(TodaysDate)-AA7&lt;=1967,56,57)</f>
        <v>56</v>
      </c>
      <c r="Z7" s="455"/>
      <c r="AA7" s="430">
        <f ca="1">INT(YEARFRAC(Birthday,TodaysDate,0))</f>
        <v>120</v>
      </c>
    </row>
    <row r="8" spans="1:30" ht="18.5" x14ac:dyDescent="0.45">
      <c r="A8" s="186" t="s">
        <v>559</v>
      </c>
      <c r="B8" s="144"/>
      <c r="C8" s="10"/>
      <c r="D8" s="183">
        <f t="shared" ref="D8:E12" ca="1" si="1">$B8*D$3</f>
        <v>0</v>
      </c>
      <c r="E8" s="183">
        <f t="shared" ca="1" si="1"/>
        <v>0</v>
      </c>
      <c r="F8" s="183">
        <f t="shared" ref="F8:R23" ca="1" si="2">$B8*F$3</f>
        <v>0</v>
      </c>
      <c r="G8" s="183">
        <f t="shared" ca="1" si="2"/>
        <v>0</v>
      </c>
      <c r="H8" s="183">
        <f t="shared" ca="1" si="2"/>
        <v>0</v>
      </c>
      <c r="I8" s="183">
        <f t="shared" ca="1" si="2"/>
        <v>0</v>
      </c>
      <c r="J8" s="183">
        <f t="shared" ca="1" si="2"/>
        <v>0</v>
      </c>
      <c r="K8" s="183">
        <f t="shared" ca="1" si="2"/>
        <v>0</v>
      </c>
      <c r="L8" s="183">
        <f t="shared" ca="1" si="2"/>
        <v>0</v>
      </c>
      <c r="M8" s="183">
        <f t="shared" ca="1" si="2"/>
        <v>0</v>
      </c>
      <c r="N8" s="183">
        <f t="shared" ca="1" si="2"/>
        <v>0</v>
      </c>
      <c r="O8" s="183">
        <f t="shared" ca="1" si="2"/>
        <v>0</v>
      </c>
      <c r="P8" s="183">
        <f t="shared" ca="1" si="2"/>
        <v>0</v>
      </c>
      <c r="Q8" s="183">
        <f t="shared" ca="1" si="2"/>
        <v>0</v>
      </c>
      <c r="R8" s="183">
        <f t="shared" ca="1" si="2"/>
        <v>0</v>
      </c>
      <c r="S8" s="146"/>
      <c r="T8" s="146"/>
      <c r="U8" s="146"/>
      <c r="V8" t="str">
        <f ca="1">IF(MONTH(Birthday)&amp;"/"&amp;DAY(Birthday)&amp;"/"&amp;U3&gt;MONTH(TodaysDate)&amp;"/"&amp;DAY(TodaysDate)&amp;"/"&amp;U3,MONTH(Birthday)&amp;"/"&amp;DAY(Birthday)&amp;"/"&amp;U3-1,MONTH(Birthday)&amp;"/"&amp;DAY(Birthday)&amp;"/"&amp;U3)</f>
        <v>1/0/1956</v>
      </c>
      <c r="X8" s="421"/>
    </row>
    <row r="9" spans="1:30" ht="27" customHeight="1" x14ac:dyDescent="0.45">
      <c r="A9" s="186" t="s">
        <v>558</v>
      </c>
      <c r="B9" s="144"/>
      <c r="C9" s="10"/>
      <c r="D9" s="183">
        <f t="shared" ca="1" si="1"/>
        <v>0</v>
      </c>
      <c r="E9" s="183">
        <f t="shared" ca="1" si="1"/>
        <v>0</v>
      </c>
      <c r="F9" s="183">
        <f t="shared" ca="1" si="2"/>
        <v>0</v>
      </c>
      <c r="G9" s="183">
        <f t="shared" ca="1" si="2"/>
        <v>0</v>
      </c>
      <c r="H9" s="183">
        <f t="shared" ca="1" si="2"/>
        <v>0</v>
      </c>
      <c r="I9" s="183">
        <f t="shared" ca="1" si="2"/>
        <v>0</v>
      </c>
      <c r="J9" s="183">
        <f t="shared" ca="1" si="2"/>
        <v>0</v>
      </c>
      <c r="K9" s="183">
        <f t="shared" ca="1" si="2"/>
        <v>0</v>
      </c>
      <c r="L9" s="183">
        <f t="shared" ca="1" si="2"/>
        <v>0</v>
      </c>
      <c r="M9" s="183">
        <f t="shared" ca="1" si="2"/>
        <v>0</v>
      </c>
      <c r="N9" s="183">
        <f t="shared" ca="1" si="2"/>
        <v>0</v>
      </c>
      <c r="O9" s="183">
        <f t="shared" ca="1" si="2"/>
        <v>0</v>
      </c>
      <c r="P9" s="183">
        <f t="shared" ca="1" si="2"/>
        <v>0</v>
      </c>
      <c r="Q9" s="183">
        <f t="shared" ca="1" si="2"/>
        <v>0</v>
      </c>
      <c r="R9" s="183">
        <f t="shared" ca="1" si="2"/>
        <v>0</v>
      </c>
      <c r="S9" s="149"/>
      <c r="T9" s="146"/>
      <c r="U9" s="146"/>
      <c r="X9" s="377"/>
      <c r="Y9" s="426" t="s">
        <v>104</v>
      </c>
      <c r="Z9" s="434" t="s">
        <v>440</v>
      </c>
      <c r="AA9" s="522" t="s">
        <v>549</v>
      </c>
    </row>
    <row r="10" spans="1:30" ht="18.5" x14ac:dyDescent="0.45">
      <c r="A10" s="186" t="s">
        <v>97</v>
      </c>
      <c r="B10" s="144"/>
      <c r="C10" s="10"/>
      <c r="D10" s="183">
        <f t="shared" ca="1" si="1"/>
        <v>0</v>
      </c>
      <c r="E10" s="183">
        <f t="shared" ca="1" si="1"/>
        <v>0</v>
      </c>
      <c r="F10" s="183">
        <f t="shared" ca="1" si="2"/>
        <v>0</v>
      </c>
      <c r="G10" s="183">
        <f t="shared" ca="1" si="2"/>
        <v>0</v>
      </c>
      <c r="H10" s="183">
        <f t="shared" ca="1" si="2"/>
        <v>0</v>
      </c>
      <c r="I10" s="183">
        <f t="shared" ca="1" si="2"/>
        <v>0</v>
      </c>
      <c r="J10" s="183">
        <f t="shared" ca="1" si="2"/>
        <v>0</v>
      </c>
      <c r="K10" s="183">
        <f t="shared" ca="1" si="2"/>
        <v>0</v>
      </c>
      <c r="L10" s="183">
        <f t="shared" ca="1" si="2"/>
        <v>0</v>
      </c>
      <c r="M10" s="183">
        <f t="shared" ca="1" si="2"/>
        <v>0</v>
      </c>
      <c r="N10" s="183">
        <f t="shared" ca="1" si="2"/>
        <v>0</v>
      </c>
      <c r="O10" s="183">
        <f t="shared" ca="1" si="2"/>
        <v>0</v>
      </c>
      <c r="P10" s="183">
        <f t="shared" ca="1" si="2"/>
        <v>0</v>
      </c>
      <c r="Q10" s="183">
        <f t="shared" ca="1" si="2"/>
        <v>0</v>
      </c>
      <c r="R10" s="183">
        <f t="shared" ca="1" si="2"/>
        <v>0</v>
      </c>
      <c r="S10" s="146"/>
      <c r="T10" s="146"/>
      <c r="U10" s="146"/>
      <c r="Y10" s="425" t="s">
        <v>409</v>
      </c>
      <c r="Z10" s="427" t="s">
        <v>442</v>
      </c>
      <c r="AA10" s="522"/>
    </row>
    <row r="11" spans="1:30" ht="18.5" x14ac:dyDescent="0.45">
      <c r="A11" s="186" t="s">
        <v>98</v>
      </c>
      <c r="B11" s="144"/>
      <c r="C11" s="10"/>
      <c r="D11" s="183">
        <f t="shared" ca="1" si="1"/>
        <v>0</v>
      </c>
      <c r="E11" s="183">
        <f t="shared" ca="1" si="1"/>
        <v>0</v>
      </c>
      <c r="F11" s="183">
        <f t="shared" ca="1" si="2"/>
        <v>0</v>
      </c>
      <c r="G11" s="183">
        <f t="shared" ca="1" si="2"/>
        <v>0</v>
      </c>
      <c r="H11" s="183">
        <f t="shared" ca="1" si="2"/>
        <v>0</v>
      </c>
      <c r="I11" s="183">
        <f t="shared" ca="1" si="2"/>
        <v>0</v>
      </c>
      <c r="J11" s="183">
        <f t="shared" ca="1" si="2"/>
        <v>0</v>
      </c>
      <c r="K11" s="183">
        <f t="shared" ca="1" si="2"/>
        <v>0</v>
      </c>
      <c r="L11" s="183">
        <f t="shared" ca="1" si="2"/>
        <v>0</v>
      </c>
      <c r="M11" s="183">
        <f t="shared" ca="1" si="2"/>
        <v>0</v>
      </c>
      <c r="N11" s="183">
        <f t="shared" ca="1" si="2"/>
        <v>0</v>
      </c>
      <c r="O11" s="183">
        <f t="shared" ca="1" si="2"/>
        <v>0</v>
      </c>
      <c r="P11" s="183">
        <f t="shared" ca="1" si="2"/>
        <v>0</v>
      </c>
      <c r="Q11" s="183">
        <f t="shared" ca="1" si="2"/>
        <v>0</v>
      </c>
      <c r="R11" s="183">
        <f t="shared" ca="1" si="2"/>
        <v>0</v>
      </c>
      <c r="S11" s="146"/>
      <c r="T11" s="146"/>
      <c r="U11" s="146"/>
      <c r="Y11" s="425" t="s">
        <v>441</v>
      </c>
      <c r="Z11" s="428" t="s">
        <v>443</v>
      </c>
      <c r="AA11" s="522"/>
    </row>
    <row r="12" spans="1:30" ht="18.5" x14ac:dyDescent="0.45">
      <c r="A12" s="187" t="s">
        <v>201</v>
      </c>
      <c r="B12" s="144"/>
      <c r="C12" s="10"/>
      <c r="D12" s="183">
        <f t="shared" ca="1" si="1"/>
        <v>0</v>
      </c>
      <c r="E12" s="183">
        <f t="shared" ca="1" si="1"/>
        <v>0</v>
      </c>
      <c r="F12" s="183">
        <f t="shared" ca="1" si="2"/>
        <v>0</v>
      </c>
      <c r="G12" s="183">
        <f t="shared" ca="1" si="2"/>
        <v>0</v>
      </c>
      <c r="H12" s="183">
        <f t="shared" ca="1" si="2"/>
        <v>0</v>
      </c>
      <c r="I12" s="183">
        <f t="shared" ca="1" si="2"/>
        <v>0</v>
      </c>
      <c r="J12" s="183">
        <f t="shared" ca="1" si="2"/>
        <v>0</v>
      </c>
      <c r="K12" s="183">
        <f t="shared" ca="1" si="2"/>
        <v>0</v>
      </c>
      <c r="L12" s="183">
        <f t="shared" ca="1" si="2"/>
        <v>0</v>
      </c>
      <c r="M12" s="183">
        <f t="shared" ca="1" si="2"/>
        <v>0</v>
      </c>
      <c r="N12" s="183">
        <f t="shared" ca="1" si="2"/>
        <v>0</v>
      </c>
      <c r="O12" s="183">
        <f t="shared" ca="1" si="2"/>
        <v>0</v>
      </c>
      <c r="P12" s="183">
        <f t="shared" ref="O12:R23" ca="1" si="3">$B12*P$3</f>
        <v>0</v>
      </c>
      <c r="Q12" s="183">
        <f t="shared" ca="1" si="3"/>
        <v>0</v>
      </c>
      <c r="R12" s="183">
        <f t="shared" ca="1" si="3"/>
        <v>0</v>
      </c>
      <c r="S12" s="146"/>
      <c r="T12" s="146"/>
      <c r="U12" s="146"/>
      <c r="V12" t="str">
        <f ca="1">TEXT(MONTH(TodaysDate),"00")</f>
        <v>07</v>
      </c>
      <c r="Y12" s="425" t="s">
        <v>444</v>
      </c>
      <c r="Z12" s="425" t="s">
        <v>445</v>
      </c>
      <c r="AA12" s="522"/>
    </row>
    <row r="13" spans="1:30" ht="18.5" x14ac:dyDescent="0.45">
      <c r="A13" s="186" t="s">
        <v>26</v>
      </c>
      <c r="B13" s="144"/>
      <c r="C13" s="10"/>
      <c r="D13" s="183">
        <f t="shared" ref="D13:E15" ca="1" si="4">$B13*D$4</f>
        <v>0</v>
      </c>
      <c r="E13" s="183">
        <f t="shared" ca="1" si="4"/>
        <v>0</v>
      </c>
      <c r="F13" s="183">
        <f t="shared" ref="F13:M15" ca="1" si="5">$B13*F$4</f>
        <v>0</v>
      </c>
      <c r="G13" s="183">
        <f t="shared" ca="1" si="5"/>
        <v>0</v>
      </c>
      <c r="H13" s="183">
        <f t="shared" ca="1" si="5"/>
        <v>0</v>
      </c>
      <c r="I13" s="183">
        <f t="shared" ca="1" si="5"/>
        <v>0</v>
      </c>
      <c r="J13" s="183">
        <f t="shared" ca="1" si="5"/>
        <v>0</v>
      </c>
      <c r="K13" s="183">
        <f ca="1">$B13*K$4</f>
        <v>0</v>
      </c>
      <c r="L13" s="183">
        <f ca="1">$B13*L$4</f>
        <v>0</v>
      </c>
      <c r="M13" s="183">
        <f ca="1">$B13*M$4</f>
        <v>0</v>
      </c>
      <c r="N13" s="183">
        <f ca="1">$B13*N$4</f>
        <v>0</v>
      </c>
      <c r="O13" s="183">
        <f t="shared" ref="O13:R15" ca="1" si="6">$B13*O$4</f>
        <v>0</v>
      </c>
      <c r="P13" s="183">
        <f t="shared" ca="1" si="6"/>
        <v>0</v>
      </c>
      <c r="Q13" s="183">
        <f t="shared" ca="1" si="6"/>
        <v>0</v>
      </c>
      <c r="R13" s="183">
        <f t="shared" ca="1" si="6"/>
        <v>0</v>
      </c>
      <c r="S13" s="146"/>
      <c r="T13" s="146"/>
      <c r="U13" s="146"/>
    </row>
    <row r="14" spans="1:30" ht="18.5" x14ac:dyDescent="0.45">
      <c r="A14" s="186" t="s">
        <v>27</v>
      </c>
      <c r="B14" s="144"/>
      <c r="C14" s="10"/>
      <c r="D14" s="183">
        <f t="shared" ca="1" si="4"/>
        <v>0</v>
      </c>
      <c r="E14" s="183">
        <f t="shared" ca="1" si="4"/>
        <v>0</v>
      </c>
      <c r="F14" s="183">
        <f t="shared" ca="1" si="5"/>
        <v>0</v>
      </c>
      <c r="G14" s="183">
        <f t="shared" ca="1" si="5"/>
        <v>0</v>
      </c>
      <c r="H14" s="183">
        <f t="shared" ca="1" si="5"/>
        <v>0</v>
      </c>
      <c r="I14" s="183">
        <f t="shared" ca="1" si="5"/>
        <v>0</v>
      </c>
      <c r="J14" s="183">
        <f t="shared" ca="1" si="5"/>
        <v>0</v>
      </c>
      <c r="K14" s="183">
        <f t="shared" ca="1" si="5"/>
        <v>0</v>
      </c>
      <c r="L14" s="183">
        <f t="shared" ca="1" si="5"/>
        <v>0</v>
      </c>
      <c r="M14" s="183">
        <f t="shared" ca="1" si="5"/>
        <v>0</v>
      </c>
      <c r="N14" s="183">
        <f ca="1">$B14*N$4</f>
        <v>0</v>
      </c>
      <c r="O14" s="183">
        <f t="shared" ca="1" si="6"/>
        <v>0</v>
      </c>
      <c r="P14" s="183">
        <f t="shared" ca="1" si="6"/>
        <v>0</v>
      </c>
      <c r="Q14" s="183">
        <f t="shared" ca="1" si="6"/>
        <v>0</v>
      </c>
      <c r="R14" s="183">
        <f t="shared" ca="1" si="6"/>
        <v>0</v>
      </c>
      <c r="S14" s="146"/>
      <c r="T14" s="146"/>
      <c r="U14" s="146"/>
      <c r="Y14" s="519" t="s">
        <v>446</v>
      </c>
      <c r="Z14" s="520"/>
      <c r="AA14" s="520"/>
      <c r="AB14" s="520"/>
      <c r="AC14" s="520"/>
      <c r="AD14" s="521"/>
    </row>
    <row r="15" spans="1:30" ht="18.5" x14ac:dyDescent="0.45">
      <c r="A15" s="186" t="s">
        <v>28</v>
      </c>
      <c r="B15" s="144"/>
      <c r="C15" s="10"/>
      <c r="D15" s="183">
        <f t="shared" ca="1" si="4"/>
        <v>0</v>
      </c>
      <c r="E15" s="183">
        <f t="shared" ca="1" si="4"/>
        <v>0</v>
      </c>
      <c r="F15" s="183">
        <f t="shared" ca="1" si="5"/>
        <v>0</v>
      </c>
      <c r="G15" s="183">
        <f t="shared" ca="1" si="5"/>
        <v>0</v>
      </c>
      <c r="H15" s="183">
        <f t="shared" ca="1" si="5"/>
        <v>0</v>
      </c>
      <c r="I15" s="183">
        <f t="shared" ca="1" si="5"/>
        <v>0</v>
      </c>
      <c r="J15" s="183">
        <f t="shared" ca="1" si="5"/>
        <v>0</v>
      </c>
      <c r="K15" s="183">
        <f t="shared" ca="1" si="5"/>
        <v>0</v>
      </c>
      <c r="L15" s="183">
        <f t="shared" ca="1" si="5"/>
        <v>0</v>
      </c>
      <c r="M15" s="183">
        <f t="shared" ca="1" si="5"/>
        <v>0</v>
      </c>
      <c r="N15" s="183">
        <f ca="1">$B15*N$4</f>
        <v>0</v>
      </c>
      <c r="O15" s="183">
        <f t="shared" ca="1" si="6"/>
        <v>0</v>
      </c>
      <c r="P15" s="183">
        <f t="shared" ca="1" si="6"/>
        <v>0</v>
      </c>
      <c r="Q15" s="183">
        <f t="shared" ca="1" si="6"/>
        <v>0</v>
      </c>
      <c r="R15" s="183">
        <f t="shared" ca="1" si="6"/>
        <v>0</v>
      </c>
      <c r="S15" s="146"/>
      <c r="T15" s="146"/>
      <c r="U15" s="146"/>
      <c r="Y15" s="431" t="s">
        <v>434</v>
      </c>
      <c r="Z15" s="431" t="s">
        <v>435</v>
      </c>
      <c r="AA15" s="431" t="s">
        <v>436</v>
      </c>
      <c r="AB15" s="431" t="s">
        <v>437</v>
      </c>
      <c r="AC15" s="431" t="s">
        <v>438</v>
      </c>
      <c r="AD15" s="431" t="s">
        <v>439</v>
      </c>
    </row>
    <row r="16" spans="1:30" ht="37" x14ac:dyDescent="0.45">
      <c r="A16" s="185" t="s">
        <v>425</v>
      </c>
      <c r="B16" s="144"/>
      <c r="C16" s="10"/>
      <c r="D16" s="183">
        <f>$B16</f>
        <v>0</v>
      </c>
      <c r="E16" s="183">
        <f>$B16</f>
        <v>0</v>
      </c>
      <c r="F16" s="183">
        <f t="shared" ref="F16:R16" si="7">$B16</f>
        <v>0</v>
      </c>
      <c r="G16" s="183">
        <f t="shared" si="7"/>
        <v>0</v>
      </c>
      <c r="H16" s="183">
        <f t="shared" si="7"/>
        <v>0</v>
      </c>
      <c r="I16" s="183">
        <f t="shared" si="7"/>
        <v>0</v>
      </c>
      <c r="J16" s="183">
        <f t="shared" si="7"/>
        <v>0</v>
      </c>
      <c r="K16" s="183">
        <f t="shared" si="7"/>
        <v>0</v>
      </c>
      <c r="L16" s="183">
        <f t="shared" si="7"/>
        <v>0</v>
      </c>
      <c r="M16" s="183">
        <f t="shared" si="7"/>
        <v>0</v>
      </c>
      <c r="N16" s="183">
        <f t="shared" si="7"/>
        <v>0</v>
      </c>
      <c r="O16" s="183">
        <f t="shared" si="7"/>
        <v>0</v>
      </c>
      <c r="P16" s="183">
        <f t="shared" si="7"/>
        <v>0</v>
      </c>
      <c r="Q16" s="183">
        <f t="shared" si="7"/>
        <v>0</v>
      </c>
      <c r="R16" s="183">
        <f t="shared" si="7"/>
        <v>0</v>
      </c>
      <c r="S16" s="146"/>
      <c r="T16" s="146"/>
      <c r="U16" s="146"/>
      <c r="Y16" s="432" t="str">
        <f ca="1">IF($D$2&lt;$AA$7,"NA",IF(AND($D$2&gt;61,$D$7&gt;4),"Full",IF(AND($D$2&gt;59,$D$7&gt;19),"Full",IF(AND($D$2&gt;=$Y$7,$D$7&gt;29),"Full",IF(AND($D$2&gt;=$Y$7,$D$7&gt;9),"Partial","Ineligible")))))</f>
        <v>NA</v>
      </c>
      <c r="Z16" s="432" t="str">
        <f ca="1">IF($E$2&lt;$AA$7,"NA",IF(AND($E$2&gt;61,$E$7&gt;4),"Full",IF(AND($E$2&gt;59,$E$7&gt;19),"Full",IF(AND($E$2&gt;=$Y$7,$E$7&gt;29),"Full",IF(AND($E$2&gt;=$Y$7,$E$7&gt;9),"Partial","Ineligible")))))</f>
        <v>NA</v>
      </c>
      <c r="AA16" s="432" t="str">
        <f ca="1">IF($F$2&lt;$AA$7,"NA",IF(AND($F$2&gt;61,$F$7&gt;4),"Full",IF(AND($F$2&gt;59,$F$7&gt;19),"Full",IF(AND($F$2&gt;=$Y$7,$F$7&gt;29),"Full",IF(AND($F$2&gt;=$Y$7,$F$7&gt;9),"Partial","Ineligible")))))</f>
        <v>NA</v>
      </c>
      <c r="AB16" s="432" t="str">
        <f ca="1">IF($G$2&lt;$AA$7,"NA",IF(AND($G$2&gt;61,$G$7&gt;4),"Full",IF(AND($G$2&gt;59,$G$7&gt;19),"Full",IF(AND($G$2&gt;=$Y$7,$G$7&gt;29),"Full",IF(AND($G$2&gt;=$Y$7,$G$7&gt;9),"Partial","Ineligible")))))</f>
        <v>NA</v>
      </c>
      <c r="AC16" s="432" t="str">
        <f ca="1">IF($H$2&lt;$AA$7,"NA",IF(AND($H$2&gt;61,$H$7&gt;4),"Full",IF(AND($H$2&gt;59,$H$7&gt;19),"Full",IF(AND($H$2&gt;=$Y$7,$H$7&gt;29),"Full",IF(AND($H$2&gt;=$Y$7,$H$7&gt;9),"Partial","Ineligible")))))</f>
        <v>NA</v>
      </c>
      <c r="AD16" s="432" t="str">
        <f ca="1">IF($I$2&lt;$AA$7,"NA",IF(AND($I$2&gt;61,$I$7&gt;4),"Full",IF(AND($I$2&gt;59,$I$7&gt;19),"Full",IF(AND($I$2&gt;=$Y$7,$I$7&gt;29),"Full",IF(AND($I$2&gt;=$Y$7,$I$7&gt;9),"Partial","Ineligible")))))</f>
        <v>NA</v>
      </c>
    </row>
    <row r="17" spans="1:30" ht="18.5" x14ac:dyDescent="0.45">
      <c r="A17" s="186" t="s">
        <v>99</v>
      </c>
      <c r="B17" s="144"/>
      <c r="C17" s="10"/>
      <c r="D17" s="183">
        <f t="shared" ref="D17:E29" ca="1" si="8">$B17*D$3</f>
        <v>0</v>
      </c>
      <c r="E17" s="183">
        <f t="shared" ca="1" si="8"/>
        <v>0</v>
      </c>
      <c r="F17" s="183">
        <f t="shared" ca="1" si="2"/>
        <v>0</v>
      </c>
      <c r="G17" s="183">
        <f t="shared" ca="1" si="2"/>
        <v>0</v>
      </c>
      <c r="H17" s="183">
        <f t="shared" ca="1" si="2"/>
        <v>0</v>
      </c>
      <c r="I17" s="183">
        <f t="shared" ca="1" si="2"/>
        <v>0</v>
      </c>
      <c r="J17" s="183">
        <f t="shared" ca="1" si="2"/>
        <v>0</v>
      </c>
      <c r="K17" s="183">
        <f t="shared" ca="1" si="2"/>
        <v>0</v>
      </c>
      <c r="L17" s="183">
        <f t="shared" ca="1" si="2"/>
        <v>0</v>
      </c>
      <c r="M17" s="183">
        <f t="shared" ca="1" si="2"/>
        <v>0</v>
      </c>
      <c r="N17" s="183">
        <f t="shared" ca="1" si="2"/>
        <v>0</v>
      </c>
      <c r="O17" s="183">
        <f t="shared" ca="1" si="3"/>
        <v>0</v>
      </c>
      <c r="P17" s="183">
        <f t="shared" ca="1" si="3"/>
        <v>0</v>
      </c>
      <c r="Q17" s="183">
        <f t="shared" ca="1" si="3"/>
        <v>0</v>
      </c>
      <c r="R17" s="183">
        <f t="shared" ca="1" si="3"/>
        <v>0</v>
      </c>
      <c r="S17" s="146"/>
      <c r="T17" s="146"/>
      <c r="U17" s="146"/>
      <c r="Y17" s="433">
        <f ca="1">IF(Y16="Partial",0.05*(62-$D$2),IF(Y16="Ineligible",1,0))</f>
        <v>0</v>
      </c>
      <c r="Z17" s="433">
        <f ca="1">IF(Z16="Partial",0.05*(62-$E$2),IF(Z16="Ineligible",1,0))</f>
        <v>0</v>
      </c>
      <c r="AA17" s="433">
        <f ca="1">IF(AA16="Partial",0.05*(62-$F$2),IF(AA16="Ineligible",1,0))</f>
        <v>0</v>
      </c>
      <c r="AB17" s="433">
        <f ca="1">IF(AB16="Partial",0.05*(62-$G$2),IF(AB16="Ineligible",1,0))</f>
        <v>0</v>
      </c>
      <c r="AC17" s="433">
        <f ca="1">IF(AC16="Partial",0.05*(62-$H$2),IF(AC16="Ineligible",1,0))</f>
        <v>0</v>
      </c>
      <c r="AD17" s="433">
        <f ca="1">IF(AD16="Partial",0.05*(62-$I$2),IF(AD16="Ineligible",1,0))</f>
        <v>0</v>
      </c>
    </row>
    <row r="18" spans="1:30" ht="18.5" x14ac:dyDescent="0.45">
      <c r="A18" s="186" t="s">
        <v>22</v>
      </c>
      <c r="B18" s="144"/>
      <c r="C18" s="10"/>
      <c r="D18" s="183">
        <f t="shared" ca="1" si="8"/>
        <v>0</v>
      </c>
      <c r="E18" s="183">
        <f t="shared" ca="1" si="8"/>
        <v>0</v>
      </c>
      <c r="F18" s="183">
        <f t="shared" ca="1" si="2"/>
        <v>0</v>
      </c>
      <c r="G18" s="183">
        <f t="shared" ca="1" si="2"/>
        <v>0</v>
      </c>
      <c r="H18" s="183">
        <f t="shared" ca="1" si="2"/>
        <v>0</v>
      </c>
      <c r="I18" s="183">
        <f t="shared" ca="1" si="2"/>
        <v>0</v>
      </c>
      <c r="J18" s="183">
        <f t="shared" ca="1" si="2"/>
        <v>0</v>
      </c>
      <c r="K18" s="183">
        <f t="shared" ca="1" si="2"/>
        <v>0</v>
      </c>
      <c r="L18" s="183">
        <f t="shared" ca="1" si="2"/>
        <v>0</v>
      </c>
      <c r="M18" s="183">
        <f t="shared" ca="1" si="2"/>
        <v>0</v>
      </c>
      <c r="N18" s="183">
        <f t="shared" ca="1" si="2"/>
        <v>0</v>
      </c>
      <c r="O18" s="183">
        <f t="shared" ca="1" si="3"/>
        <v>0</v>
      </c>
      <c r="P18" s="183">
        <f t="shared" ca="1" si="3"/>
        <v>0</v>
      </c>
      <c r="Q18" s="183">
        <f t="shared" ca="1" si="3"/>
        <v>0</v>
      </c>
      <c r="R18" s="183">
        <f t="shared" ca="1" si="3"/>
        <v>0</v>
      </c>
      <c r="S18" s="146"/>
      <c r="T18" s="146"/>
      <c r="U18" s="146"/>
      <c r="Y18" s="513" t="s">
        <v>548</v>
      </c>
      <c r="Z18" s="514"/>
      <c r="AA18" s="514"/>
      <c r="AB18" s="514"/>
      <c r="AC18" s="514"/>
      <c r="AD18" s="515"/>
    </row>
    <row r="19" spans="1:30" ht="18.5" x14ac:dyDescent="0.45">
      <c r="A19" s="186" t="s">
        <v>30</v>
      </c>
      <c r="B19" s="144"/>
      <c r="C19" s="10"/>
      <c r="D19" s="183">
        <f t="shared" ca="1" si="8"/>
        <v>0</v>
      </c>
      <c r="E19" s="183">
        <f t="shared" ca="1" si="8"/>
        <v>0</v>
      </c>
      <c r="F19" s="183">
        <f t="shared" ca="1" si="2"/>
        <v>0</v>
      </c>
      <c r="G19" s="183">
        <f t="shared" ca="1" si="2"/>
        <v>0</v>
      </c>
      <c r="H19" s="183">
        <f t="shared" ca="1" si="2"/>
        <v>0</v>
      </c>
      <c r="I19" s="183">
        <f t="shared" ca="1" si="2"/>
        <v>0</v>
      </c>
      <c r="J19" s="183">
        <f t="shared" ca="1" si="2"/>
        <v>0</v>
      </c>
      <c r="K19" s="183">
        <f t="shared" ca="1" si="2"/>
        <v>0</v>
      </c>
      <c r="L19" s="183">
        <f t="shared" ca="1" si="2"/>
        <v>0</v>
      </c>
      <c r="M19" s="183">
        <f t="shared" ca="1" si="2"/>
        <v>0</v>
      </c>
      <c r="N19" s="183">
        <f t="shared" ca="1" si="2"/>
        <v>0</v>
      </c>
      <c r="O19" s="183">
        <f t="shared" ca="1" si="3"/>
        <v>0</v>
      </c>
      <c r="P19" s="183">
        <f t="shared" ca="1" si="3"/>
        <v>0</v>
      </c>
      <c r="Q19" s="183">
        <f t="shared" ca="1" si="3"/>
        <v>0</v>
      </c>
      <c r="R19" s="183">
        <f t="shared" ca="1" si="3"/>
        <v>0</v>
      </c>
      <c r="S19" s="146"/>
      <c r="T19" s="146"/>
      <c r="U19" s="146"/>
      <c r="Y19" s="516"/>
      <c r="Z19" s="517"/>
      <c r="AA19" s="517"/>
      <c r="AB19" s="517"/>
      <c r="AC19" s="517"/>
      <c r="AD19" s="518"/>
    </row>
    <row r="20" spans="1:30" ht="18.5" x14ac:dyDescent="0.45">
      <c r="A20" s="186" t="s">
        <v>24</v>
      </c>
      <c r="B20" s="144"/>
      <c r="C20" s="10"/>
      <c r="D20" s="183">
        <f t="shared" ca="1" si="8"/>
        <v>0</v>
      </c>
      <c r="E20" s="183">
        <f t="shared" ca="1" si="8"/>
        <v>0</v>
      </c>
      <c r="F20" s="183">
        <f t="shared" ca="1" si="2"/>
        <v>0</v>
      </c>
      <c r="G20" s="183">
        <f t="shared" ca="1" si="2"/>
        <v>0</v>
      </c>
      <c r="H20" s="183">
        <f t="shared" ca="1" si="2"/>
        <v>0</v>
      </c>
      <c r="I20" s="183">
        <f t="shared" ca="1" si="2"/>
        <v>0</v>
      </c>
      <c r="J20" s="183">
        <f t="shared" ca="1" si="2"/>
        <v>0</v>
      </c>
      <c r="K20" s="183">
        <f t="shared" ca="1" si="2"/>
        <v>0</v>
      </c>
      <c r="L20" s="183">
        <f t="shared" ca="1" si="2"/>
        <v>0</v>
      </c>
      <c r="M20" s="183">
        <f t="shared" ca="1" si="2"/>
        <v>0</v>
      </c>
      <c r="N20" s="183">
        <f t="shared" ca="1" si="2"/>
        <v>0</v>
      </c>
      <c r="O20" s="183">
        <f t="shared" ca="1" si="3"/>
        <v>0</v>
      </c>
      <c r="P20" s="183">
        <f t="shared" ca="1" si="3"/>
        <v>0</v>
      </c>
      <c r="Q20" s="183">
        <f t="shared" ca="1" si="3"/>
        <v>0</v>
      </c>
      <c r="R20" s="183">
        <f t="shared" ca="1" si="3"/>
        <v>0</v>
      </c>
      <c r="S20" s="146"/>
      <c r="T20" s="146"/>
      <c r="U20" s="146"/>
    </row>
    <row r="21" spans="1:30" ht="18.5" x14ac:dyDescent="0.45">
      <c r="A21" s="186" t="s">
        <v>72</v>
      </c>
      <c r="B21" s="144"/>
      <c r="C21" s="10"/>
      <c r="D21" s="183">
        <f t="shared" ca="1" si="8"/>
        <v>0</v>
      </c>
      <c r="E21" s="183">
        <f t="shared" ca="1" si="8"/>
        <v>0</v>
      </c>
      <c r="F21" s="183">
        <f t="shared" ca="1" si="2"/>
        <v>0</v>
      </c>
      <c r="G21" s="183">
        <f t="shared" ca="1" si="2"/>
        <v>0</v>
      </c>
      <c r="H21" s="183">
        <f t="shared" ca="1" si="2"/>
        <v>0</v>
      </c>
      <c r="I21" s="183">
        <f t="shared" ca="1" si="2"/>
        <v>0</v>
      </c>
      <c r="J21" s="183">
        <f t="shared" ca="1" si="2"/>
        <v>0</v>
      </c>
      <c r="K21" s="183">
        <f t="shared" ca="1" si="2"/>
        <v>0</v>
      </c>
      <c r="L21" s="183">
        <f t="shared" ca="1" si="2"/>
        <v>0</v>
      </c>
      <c r="M21" s="183">
        <f t="shared" ca="1" si="2"/>
        <v>0</v>
      </c>
      <c r="N21" s="183">
        <f t="shared" ca="1" si="2"/>
        <v>0</v>
      </c>
      <c r="O21" s="183">
        <f t="shared" ca="1" si="3"/>
        <v>0</v>
      </c>
      <c r="P21" s="183">
        <f t="shared" ca="1" si="3"/>
        <v>0</v>
      </c>
      <c r="Q21" s="183">
        <f t="shared" ca="1" si="3"/>
        <v>0</v>
      </c>
      <c r="R21" s="183">
        <f t="shared" ca="1" si="3"/>
        <v>0</v>
      </c>
      <c r="S21" s="146"/>
      <c r="T21" s="146"/>
      <c r="U21" s="146"/>
    </row>
    <row r="22" spans="1:30" ht="18.5" x14ac:dyDescent="0.45">
      <c r="A22" s="186" t="s">
        <v>25</v>
      </c>
      <c r="B22" s="144"/>
      <c r="C22" s="10"/>
      <c r="D22" s="183">
        <f t="shared" ca="1" si="8"/>
        <v>0</v>
      </c>
      <c r="E22" s="183">
        <f t="shared" ca="1" si="8"/>
        <v>0</v>
      </c>
      <c r="F22" s="183">
        <f t="shared" ca="1" si="2"/>
        <v>0</v>
      </c>
      <c r="G22" s="183">
        <f t="shared" ca="1" si="2"/>
        <v>0</v>
      </c>
      <c r="H22" s="183">
        <f t="shared" ca="1" si="2"/>
        <v>0</v>
      </c>
      <c r="I22" s="183">
        <f t="shared" ca="1" si="2"/>
        <v>0</v>
      </c>
      <c r="J22" s="183">
        <f t="shared" ca="1" si="2"/>
        <v>0</v>
      </c>
      <c r="K22" s="183">
        <f t="shared" ca="1" si="2"/>
        <v>0</v>
      </c>
      <c r="L22" s="183">
        <f t="shared" ca="1" si="2"/>
        <v>0</v>
      </c>
      <c r="M22" s="183">
        <f t="shared" ca="1" si="2"/>
        <v>0</v>
      </c>
      <c r="N22" s="183">
        <f t="shared" ca="1" si="2"/>
        <v>0</v>
      </c>
      <c r="O22" s="183">
        <f t="shared" ca="1" si="3"/>
        <v>0</v>
      </c>
      <c r="P22" s="183">
        <f t="shared" ca="1" si="3"/>
        <v>0</v>
      </c>
      <c r="Q22" s="183">
        <f t="shared" ca="1" si="3"/>
        <v>0</v>
      </c>
      <c r="R22" s="183">
        <f t="shared" ca="1" si="3"/>
        <v>0</v>
      </c>
      <c r="S22" s="146"/>
      <c r="T22" s="146"/>
      <c r="U22" s="146"/>
    </row>
    <row r="23" spans="1:30" ht="18.5" x14ac:dyDescent="0.45">
      <c r="A23" s="186" t="s">
        <v>100</v>
      </c>
      <c r="B23" s="144"/>
      <c r="C23" s="10"/>
      <c r="D23" s="183">
        <f t="shared" ca="1" si="8"/>
        <v>0</v>
      </c>
      <c r="E23" s="183">
        <f t="shared" ca="1" si="8"/>
        <v>0</v>
      </c>
      <c r="F23" s="183">
        <f t="shared" ca="1" si="2"/>
        <v>0</v>
      </c>
      <c r="G23" s="183">
        <f t="shared" ca="1" si="2"/>
        <v>0</v>
      </c>
      <c r="H23" s="183">
        <f t="shared" ca="1" si="2"/>
        <v>0</v>
      </c>
      <c r="I23" s="183">
        <f t="shared" ca="1" si="2"/>
        <v>0</v>
      </c>
      <c r="J23" s="183">
        <f t="shared" ca="1" si="2"/>
        <v>0</v>
      </c>
      <c r="K23" s="183">
        <f t="shared" ca="1" si="2"/>
        <v>0</v>
      </c>
      <c r="L23" s="183">
        <f t="shared" ca="1" si="2"/>
        <v>0</v>
      </c>
      <c r="M23" s="183">
        <f t="shared" ca="1" si="2"/>
        <v>0</v>
      </c>
      <c r="N23" s="183">
        <f t="shared" ca="1" si="2"/>
        <v>0</v>
      </c>
      <c r="O23" s="183">
        <f t="shared" ca="1" si="3"/>
        <v>0</v>
      </c>
      <c r="P23" s="183">
        <f t="shared" ca="1" si="3"/>
        <v>0</v>
      </c>
      <c r="Q23" s="183">
        <f t="shared" ca="1" si="3"/>
        <v>0</v>
      </c>
      <c r="R23" s="183">
        <f t="shared" ca="1" si="3"/>
        <v>0</v>
      </c>
      <c r="S23" s="146"/>
      <c r="T23" s="146"/>
      <c r="U23" s="146"/>
    </row>
    <row r="24" spans="1:30" ht="18.5" x14ac:dyDescent="0.45">
      <c r="A24" s="186" t="s">
        <v>212</v>
      </c>
      <c r="B24" s="144"/>
      <c r="C24" s="10"/>
      <c r="D24" s="183">
        <f t="shared" ca="1" si="8"/>
        <v>0</v>
      </c>
      <c r="E24" s="183">
        <f t="shared" ca="1" si="8"/>
        <v>0</v>
      </c>
      <c r="F24" s="183">
        <f t="shared" ref="F24:R31" ca="1" si="9">$B24*F$3</f>
        <v>0</v>
      </c>
      <c r="G24" s="183">
        <f t="shared" ca="1" si="9"/>
        <v>0</v>
      </c>
      <c r="H24" s="183">
        <f t="shared" ca="1" si="9"/>
        <v>0</v>
      </c>
      <c r="I24" s="183">
        <f t="shared" ca="1" si="9"/>
        <v>0</v>
      </c>
      <c r="J24" s="183">
        <f t="shared" ca="1" si="9"/>
        <v>0</v>
      </c>
      <c r="K24" s="183">
        <f t="shared" ca="1" si="9"/>
        <v>0</v>
      </c>
      <c r="L24" s="183">
        <f t="shared" ca="1" si="9"/>
        <v>0</v>
      </c>
      <c r="M24" s="183">
        <f t="shared" ca="1" si="9"/>
        <v>0</v>
      </c>
      <c r="N24" s="183">
        <f t="shared" ca="1" si="9"/>
        <v>0</v>
      </c>
      <c r="O24" s="183">
        <f t="shared" ca="1" si="9"/>
        <v>0</v>
      </c>
      <c r="P24" s="183">
        <f t="shared" ca="1" si="9"/>
        <v>0</v>
      </c>
      <c r="Q24" s="183">
        <f t="shared" ca="1" si="9"/>
        <v>0</v>
      </c>
      <c r="R24" s="183">
        <f t="shared" ca="1" si="9"/>
        <v>0</v>
      </c>
      <c r="S24" s="146"/>
      <c r="T24" s="146"/>
      <c r="U24" s="146"/>
    </row>
    <row r="25" spans="1:30" ht="36" customHeight="1" x14ac:dyDescent="0.45">
      <c r="A25" s="185" t="s">
        <v>427</v>
      </c>
      <c r="B25" s="144"/>
      <c r="C25" s="10"/>
      <c r="D25" s="183">
        <f t="shared" ca="1" si="8"/>
        <v>0</v>
      </c>
      <c r="E25" s="183">
        <f t="shared" ca="1" si="8"/>
        <v>0</v>
      </c>
      <c r="F25" s="183">
        <f t="shared" ca="1" si="9"/>
        <v>0</v>
      </c>
      <c r="G25" s="183">
        <f t="shared" ca="1" si="9"/>
        <v>0</v>
      </c>
      <c r="H25" s="183">
        <f t="shared" ca="1" si="9"/>
        <v>0</v>
      </c>
      <c r="I25" s="183">
        <f t="shared" ca="1" si="9"/>
        <v>0</v>
      </c>
      <c r="J25" s="183">
        <f t="shared" ca="1" si="9"/>
        <v>0</v>
      </c>
      <c r="K25" s="183">
        <f t="shared" ca="1" si="9"/>
        <v>0</v>
      </c>
      <c r="L25" s="183">
        <f t="shared" ca="1" si="9"/>
        <v>0</v>
      </c>
      <c r="M25" s="183">
        <f t="shared" ca="1" si="9"/>
        <v>0</v>
      </c>
      <c r="N25" s="183">
        <f t="shared" ca="1" si="9"/>
        <v>0</v>
      </c>
      <c r="O25" s="183">
        <f t="shared" ca="1" si="9"/>
        <v>0</v>
      </c>
      <c r="P25" s="183">
        <f t="shared" ca="1" si="9"/>
        <v>0</v>
      </c>
      <c r="Q25" s="183">
        <f t="shared" ca="1" si="9"/>
        <v>0</v>
      </c>
      <c r="R25" s="183">
        <f t="shared" ca="1" si="9"/>
        <v>0</v>
      </c>
      <c r="S25" s="146"/>
      <c r="T25" s="146"/>
      <c r="U25" s="146"/>
    </row>
    <row r="26" spans="1:30" ht="18.5" x14ac:dyDescent="0.45">
      <c r="A26" s="186" t="s">
        <v>305</v>
      </c>
      <c r="B26" s="144"/>
      <c r="C26" s="10"/>
      <c r="D26" s="183">
        <f t="shared" ca="1" si="8"/>
        <v>0</v>
      </c>
      <c r="E26" s="183">
        <f t="shared" ca="1" si="8"/>
        <v>0</v>
      </c>
      <c r="F26" s="183">
        <f t="shared" ca="1" si="9"/>
        <v>0</v>
      </c>
      <c r="G26" s="183">
        <f t="shared" ca="1" si="9"/>
        <v>0</v>
      </c>
      <c r="H26" s="183">
        <f t="shared" ca="1" si="9"/>
        <v>0</v>
      </c>
      <c r="I26" s="183">
        <f t="shared" ca="1" si="9"/>
        <v>0</v>
      </c>
      <c r="J26" s="183">
        <f t="shared" ca="1" si="9"/>
        <v>0</v>
      </c>
      <c r="K26" s="183">
        <f t="shared" ca="1" si="9"/>
        <v>0</v>
      </c>
      <c r="L26" s="183">
        <f t="shared" ca="1" si="9"/>
        <v>0</v>
      </c>
      <c r="M26" s="183">
        <f t="shared" ca="1" si="9"/>
        <v>0</v>
      </c>
      <c r="N26" s="183">
        <f t="shared" ca="1" si="9"/>
        <v>0</v>
      </c>
      <c r="O26" s="183">
        <f t="shared" ca="1" si="9"/>
        <v>0</v>
      </c>
      <c r="P26" s="183">
        <f t="shared" ca="1" si="9"/>
        <v>0</v>
      </c>
      <c r="Q26" s="183">
        <f t="shared" ca="1" si="9"/>
        <v>0</v>
      </c>
      <c r="R26" s="183">
        <f t="shared" ca="1" si="9"/>
        <v>0</v>
      </c>
      <c r="S26" s="146"/>
      <c r="T26" s="146"/>
      <c r="U26" s="146"/>
    </row>
    <row r="27" spans="1:30" ht="36" customHeight="1" x14ac:dyDescent="0.45">
      <c r="A27" s="185" t="s">
        <v>428</v>
      </c>
      <c r="B27" s="144"/>
      <c r="C27" s="10"/>
      <c r="D27" s="183">
        <f t="shared" ca="1" si="8"/>
        <v>0</v>
      </c>
      <c r="E27" s="183">
        <f t="shared" ca="1" si="8"/>
        <v>0</v>
      </c>
      <c r="F27" s="183">
        <f t="shared" ca="1" si="9"/>
        <v>0</v>
      </c>
      <c r="G27" s="183">
        <f t="shared" ca="1" si="9"/>
        <v>0</v>
      </c>
      <c r="H27" s="183">
        <f t="shared" ca="1" si="9"/>
        <v>0</v>
      </c>
      <c r="I27" s="183">
        <f t="shared" ca="1" si="9"/>
        <v>0</v>
      </c>
      <c r="J27" s="183">
        <f t="shared" ca="1" si="9"/>
        <v>0</v>
      </c>
      <c r="K27" s="183">
        <f t="shared" ca="1" si="9"/>
        <v>0</v>
      </c>
      <c r="L27" s="183">
        <f t="shared" ca="1" si="9"/>
        <v>0</v>
      </c>
      <c r="M27" s="183">
        <f t="shared" ca="1" si="9"/>
        <v>0</v>
      </c>
      <c r="N27" s="183">
        <f t="shared" ca="1" si="9"/>
        <v>0</v>
      </c>
      <c r="O27" s="183">
        <f t="shared" ca="1" si="9"/>
        <v>0</v>
      </c>
      <c r="P27" s="183">
        <f t="shared" ca="1" si="9"/>
        <v>0</v>
      </c>
      <c r="Q27" s="183">
        <f t="shared" ca="1" si="9"/>
        <v>0</v>
      </c>
      <c r="R27" s="183">
        <f t="shared" ca="1" si="9"/>
        <v>0</v>
      </c>
      <c r="S27" s="146"/>
      <c r="T27" s="146"/>
      <c r="U27" s="146"/>
    </row>
    <row r="28" spans="1:30" ht="18.5" x14ac:dyDescent="0.45">
      <c r="A28" s="186" t="s">
        <v>306</v>
      </c>
      <c r="B28" s="144"/>
      <c r="C28" s="10"/>
      <c r="D28" s="183">
        <f t="shared" ca="1" si="8"/>
        <v>0</v>
      </c>
      <c r="E28" s="183">
        <f t="shared" ca="1" si="8"/>
        <v>0</v>
      </c>
      <c r="F28" s="183">
        <f t="shared" ca="1" si="9"/>
        <v>0</v>
      </c>
      <c r="G28" s="183">
        <f t="shared" ca="1" si="9"/>
        <v>0</v>
      </c>
      <c r="H28" s="183">
        <f t="shared" ca="1" si="9"/>
        <v>0</v>
      </c>
      <c r="I28" s="183">
        <f t="shared" ca="1" si="9"/>
        <v>0</v>
      </c>
      <c r="J28" s="183">
        <f t="shared" ca="1" si="9"/>
        <v>0</v>
      </c>
      <c r="K28" s="183">
        <f t="shared" ca="1" si="9"/>
        <v>0</v>
      </c>
      <c r="L28" s="183">
        <f t="shared" ca="1" si="9"/>
        <v>0</v>
      </c>
      <c r="M28" s="183">
        <f t="shared" ca="1" si="9"/>
        <v>0</v>
      </c>
      <c r="N28" s="183">
        <f t="shared" ca="1" si="9"/>
        <v>0</v>
      </c>
      <c r="O28" s="183">
        <f t="shared" ca="1" si="9"/>
        <v>0</v>
      </c>
      <c r="P28" s="183">
        <f t="shared" ca="1" si="9"/>
        <v>0</v>
      </c>
      <c r="Q28" s="183">
        <f t="shared" ca="1" si="9"/>
        <v>0</v>
      </c>
      <c r="R28" s="183">
        <f t="shared" ca="1" si="9"/>
        <v>0</v>
      </c>
      <c r="S28" s="146"/>
      <c r="T28" s="146"/>
      <c r="U28" s="146"/>
    </row>
    <row r="29" spans="1:30" ht="18.5" x14ac:dyDescent="0.45">
      <c r="A29" s="186" t="s">
        <v>426</v>
      </c>
      <c r="B29" s="144"/>
      <c r="C29" s="10"/>
      <c r="D29" s="183">
        <f t="shared" ca="1" si="8"/>
        <v>0</v>
      </c>
      <c r="E29" s="183">
        <f t="shared" ca="1" si="8"/>
        <v>0</v>
      </c>
      <c r="F29" s="183">
        <f t="shared" ca="1" si="9"/>
        <v>0</v>
      </c>
      <c r="G29" s="183">
        <f t="shared" ca="1" si="9"/>
        <v>0</v>
      </c>
      <c r="H29" s="183">
        <f t="shared" ca="1" si="9"/>
        <v>0</v>
      </c>
      <c r="I29" s="183">
        <f t="shared" ca="1" si="9"/>
        <v>0</v>
      </c>
      <c r="J29" s="183">
        <f t="shared" ca="1" si="9"/>
        <v>0</v>
      </c>
      <c r="K29" s="183">
        <f t="shared" ca="1" si="9"/>
        <v>0</v>
      </c>
      <c r="L29" s="183">
        <f t="shared" ca="1" si="9"/>
        <v>0</v>
      </c>
      <c r="M29" s="183">
        <f t="shared" ca="1" si="9"/>
        <v>0</v>
      </c>
      <c r="N29" s="183">
        <f t="shared" ca="1" si="9"/>
        <v>0</v>
      </c>
      <c r="O29" s="183">
        <f t="shared" ca="1" si="9"/>
        <v>0</v>
      </c>
      <c r="P29" s="183">
        <f t="shared" ca="1" si="9"/>
        <v>0</v>
      </c>
      <c r="Q29" s="183">
        <f t="shared" ca="1" si="9"/>
        <v>0</v>
      </c>
      <c r="R29" s="183">
        <f t="shared" ca="1" si="9"/>
        <v>0</v>
      </c>
      <c r="S29" s="146"/>
      <c r="T29" s="146"/>
      <c r="U29" s="146"/>
    </row>
    <row r="30" spans="1:30" ht="55.5" customHeight="1" x14ac:dyDescent="1">
      <c r="A30" s="188" t="s">
        <v>464</v>
      </c>
      <c r="B30" s="144"/>
      <c r="C30" s="10"/>
      <c r="D30" s="183">
        <f>IF(D2&gt;=62,$B30*(D$3*('Income Stream'!$AL$6)^(D2-62)),0)</f>
        <v>0</v>
      </c>
      <c r="E30" s="183">
        <f>IF(E2&gt;=62,$B30*(E$3*('Income Stream'!$AL$6)^(E2-62)),0)</f>
        <v>0</v>
      </c>
      <c r="F30" s="183">
        <f>IF(F2&gt;=62,$B30*(F$3*('Income Stream'!$AL$6)^(F2-62)),0)</f>
        <v>0</v>
      </c>
      <c r="G30" s="183">
        <f>IF(G2&gt;=62,$B30*(G$3*('Income Stream'!$AL$6)^(G2-62)),0)</f>
        <v>0</v>
      </c>
      <c r="H30" s="183">
        <f>IF(H2&gt;=62,$B30*(H$3*('Income Stream'!$AL$6)^(H2-62)),0)</f>
        <v>0</v>
      </c>
      <c r="I30" s="183">
        <f>IF(I2&gt;=62,$B30*(I$3*('Income Stream'!$AL$6)^(I2-62)),0)</f>
        <v>0</v>
      </c>
      <c r="J30" s="183">
        <f ca="1">IF(J2&gt;=62,$B30*(J$3*('Income Stream'!$AL$6)^(J2-62)),0)</f>
        <v>0</v>
      </c>
      <c r="K30" s="183">
        <f ca="1">IF(K2&gt;=62,$B30*(K$3*('Income Stream'!$AL$6)^(K2-62)),0)</f>
        <v>0</v>
      </c>
      <c r="L30" s="183">
        <f ca="1">IF(L2&gt;=62,$B30*(L$3*('Income Stream'!$AL$6)^(L2-62)),0)</f>
        <v>0</v>
      </c>
      <c r="M30" s="183">
        <f ca="1">IF(M2&gt;=62,$B30*(M$3*('Income Stream'!$AL$6)^(M2-62)),0)</f>
        <v>0</v>
      </c>
      <c r="N30" s="183">
        <f ca="1">IF(N2&gt;=62,$B30*(N$3*('Income Stream'!$AL$6)^(N2-62)),0)</f>
        <v>0</v>
      </c>
      <c r="O30" s="183">
        <f ca="1">IF(O2&gt;=62,$B30*(O$3*('Income Stream'!$AL$6)^(O2-62)),0)</f>
        <v>0</v>
      </c>
      <c r="P30" s="183">
        <f ca="1">IF(P2&gt;=62,$B30*(P$3*('Income Stream'!$AL$6)^(P2-62)),0)</f>
        <v>0</v>
      </c>
      <c r="Q30" s="183">
        <f ca="1">IF(Q2&gt;=62,$B30*(Q$3*('Income Stream'!$AL$6)^(Q2-62)),0)</f>
        <v>0</v>
      </c>
      <c r="R30" s="183">
        <f ca="1">IF(R2&gt;=62,$B30*(R$3*('Income Stream'!$AL$6)^(R2-62)),0)</f>
        <v>0</v>
      </c>
      <c r="S30" s="150"/>
      <c r="T30" s="151"/>
      <c r="U30" s="151"/>
      <c r="V30" s="127"/>
      <c r="W30" s="127"/>
      <c r="X30" s="127"/>
    </row>
    <row r="31" spans="1:30" ht="18.5" x14ac:dyDescent="0.45">
      <c r="A31" s="185" t="s">
        <v>307</v>
      </c>
      <c r="B31" s="144"/>
      <c r="C31" s="10"/>
      <c r="D31" s="183">
        <f ca="1">$B31*D$3</f>
        <v>0</v>
      </c>
      <c r="E31" s="183">
        <f ca="1">$B31*E$3</f>
        <v>0</v>
      </c>
      <c r="F31" s="183">
        <f t="shared" ca="1" si="9"/>
        <v>0</v>
      </c>
      <c r="G31" s="183">
        <f t="shared" ca="1" si="9"/>
        <v>0</v>
      </c>
      <c r="H31" s="183">
        <f t="shared" ca="1" si="9"/>
        <v>0</v>
      </c>
      <c r="I31" s="183">
        <f t="shared" ca="1" si="9"/>
        <v>0</v>
      </c>
      <c r="J31" s="183">
        <f t="shared" ca="1" si="9"/>
        <v>0</v>
      </c>
      <c r="K31" s="183">
        <f t="shared" ca="1" si="9"/>
        <v>0</v>
      </c>
      <c r="L31" s="183">
        <f t="shared" ca="1" si="9"/>
        <v>0</v>
      </c>
      <c r="M31" s="183">
        <f t="shared" ca="1" si="9"/>
        <v>0</v>
      </c>
      <c r="N31" s="183">
        <f t="shared" ca="1" si="9"/>
        <v>0</v>
      </c>
      <c r="O31" s="183">
        <f t="shared" ca="1" si="9"/>
        <v>0</v>
      </c>
      <c r="P31" s="183">
        <f t="shared" ca="1" si="9"/>
        <v>0</v>
      </c>
      <c r="Q31" s="183">
        <f t="shared" ca="1" si="9"/>
        <v>0</v>
      </c>
      <c r="R31" s="183">
        <f t="shared" ca="1" si="9"/>
        <v>0</v>
      </c>
      <c r="S31" s="146"/>
      <c r="T31" s="146"/>
      <c r="U31" s="146"/>
    </row>
    <row r="32" spans="1:30" ht="18.5" x14ac:dyDescent="0.45">
      <c r="A32" s="185" t="s">
        <v>308</v>
      </c>
      <c r="B32" s="144"/>
      <c r="C32" s="10"/>
      <c r="D32" s="183">
        <f ca="1">$B32*D$3</f>
        <v>0</v>
      </c>
      <c r="E32" s="183">
        <f ca="1">$B32*E$3</f>
        <v>0</v>
      </c>
      <c r="F32" s="183">
        <f t="shared" ref="F32:R33" ca="1" si="10">$B32*F$3</f>
        <v>0</v>
      </c>
      <c r="G32" s="183">
        <f t="shared" ca="1" si="10"/>
        <v>0</v>
      </c>
      <c r="H32" s="183">
        <f t="shared" ca="1" si="10"/>
        <v>0</v>
      </c>
      <c r="I32" s="183">
        <f t="shared" ca="1" si="10"/>
        <v>0</v>
      </c>
      <c r="J32" s="183">
        <f t="shared" ca="1" si="10"/>
        <v>0</v>
      </c>
      <c r="K32" s="183">
        <f t="shared" ca="1" si="10"/>
        <v>0</v>
      </c>
      <c r="L32" s="183">
        <f t="shared" ca="1" si="10"/>
        <v>0</v>
      </c>
      <c r="M32" s="183">
        <f t="shared" ca="1" si="10"/>
        <v>0</v>
      </c>
      <c r="N32" s="183">
        <f t="shared" ca="1" si="10"/>
        <v>0</v>
      </c>
      <c r="O32" s="183">
        <f t="shared" ca="1" si="10"/>
        <v>0</v>
      </c>
      <c r="P32" s="183">
        <f t="shared" ca="1" si="10"/>
        <v>0</v>
      </c>
      <c r="Q32" s="183">
        <f t="shared" ca="1" si="10"/>
        <v>0</v>
      </c>
      <c r="R32" s="183">
        <f t="shared" ca="1" si="10"/>
        <v>0</v>
      </c>
      <c r="S32" s="146"/>
      <c r="T32" s="146"/>
      <c r="U32" s="146"/>
    </row>
    <row r="33" spans="1:24" ht="18.5" x14ac:dyDescent="0.45">
      <c r="A33" s="187" t="s">
        <v>465</v>
      </c>
      <c r="B33" s="144"/>
      <c r="C33" s="10"/>
      <c r="D33" s="183">
        <v>0</v>
      </c>
      <c r="E33" s="183">
        <v>0</v>
      </c>
      <c r="F33" s="183">
        <v>0</v>
      </c>
      <c r="G33" s="183">
        <v>0</v>
      </c>
      <c r="H33" s="183">
        <f t="shared" ca="1" si="10"/>
        <v>0</v>
      </c>
      <c r="I33" s="183">
        <f t="shared" ca="1" si="10"/>
        <v>0</v>
      </c>
      <c r="J33" s="183">
        <f t="shared" ca="1" si="10"/>
        <v>0</v>
      </c>
      <c r="K33" s="183">
        <f t="shared" ca="1" si="10"/>
        <v>0</v>
      </c>
      <c r="L33" s="183">
        <f t="shared" ca="1" si="10"/>
        <v>0</v>
      </c>
      <c r="M33" s="183">
        <f t="shared" ca="1" si="10"/>
        <v>0</v>
      </c>
      <c r="N33" s="183">
        <f t="shared" ca="1" si="10"/>
        <v>0</v>
      </c>
      <c r="O33" s="183">
        <f t="shared" ca="1" si="10"/>
        <v>0</v>
      </c>
      <c r="P33" s="183">
        <f t="shared" ca="1" si="10"/>
        <v>0</v>
      </c>
      <c r="Q33" s="183">
        <f t="shared" ca="1" si="10"/>
        <v>0</v>
      </c>
      <c r="R33" s="183">
        <f t="shared" ca="1" si="10"/>
        <v>0</v>
      </c>
      <c r="S33" s="146"/>
      <c r="T33" s="146"/>
      <c r="U33" s="146"/>
    </row>
    <row r="34" spans="1:24" ht="18.5" x14ac:dyDescent="0.45">
      <c r="A34" s="186" t="s">
        <v>430</v>
      </c>
      <c r="B34" s="144"/>
      <c r="C34" s="10"/>
      <c r="D34" s="183">
        <f ca="1">$B34*D$4</f>
        <v>0</v>
      </c>
      <c r="E34" s="183">
        <f t="shared" ref="E34:R34" ca="1" si="11">$B34*E$4</f>
        <v>0</v>
      </c>
      <c r="F34" s="183">
        <f t="shared" ca="1" si="11"/>
        <v>0</v>
      </c>
      <c r="G34" s="183">
        <f t="shared" ca="1" si="11"/>
        <v>0</v>
      </c>
      <c r="H34" s="183">
        <f t="shared" ca="1" si="11"/>
        <v>0</v>
      </c>
      <c r="I34" s="183">
        <f t="shared" ca="1" si="11"/>
        <v>0</v>
      </c>
      <c r="J34" s="183">
        <f t="shared" ca="1" si="11"/>
        <v>0</v>
      </c>
      <c r="K34" s="183">
        <f t="shared" ca="1" si="11"/>
        <v>0</v>
      </c>
      <c r="L34" s="183">
        <f t="shared" ca="1" si="11"/>
        <v>0</v>
      </c>
      <c r="M34" s="183">
        <f t="shared" ca="1" si="11"/>
        <v>0</v>
      </c>
      <c r="N34" s="183">
        <f t="shared" ca="1" si="11"/>
        <v>0</v>
      </c>
      <c r="O34" s="183">
        <f t="shared" ca="1" si="11"/>
        <v>0</v>
      </c>
      <c r="P34" s="183">
        <f t="shared" ca="1" si="11"/>
        <v>0</v>
      </c>
      <c r="Q34" s="183">
        <f t="shared" ca="1" si="11"/>
        <v>0</v>
      </c>
      <c r="R34" s="183">
        <f t="shared" ca="1" si="11"/>
        <v>0</v>
      </c>
      <c r="S34" s="146"/>
      <c r="T34" s="146"/>
      <c r="U34" s="146"/>
    </row>
    <row r="35" spans="1:24" ht="18.5" x14ac:dyDescent="0.45">
      <c r="A35" s="186" t="s">
        <v>422</v>
      </c>
      <c r="B35" s="144"/>
      <c r="C35" s="10"/>
      <c r="D35" s="183">
        <f t="shared" ref="D35:R36" ca="1" si="12">$B35*D$3</f>
        <v>0</v>
      </c>
      <c r="E35" s="183">
        <f t="shared" ca="1" si="12"/>
        <v>0</v>
      </c>
      <c r="F35" s="183">
        <f t="shared" ca="1" si="12"/>
        <v>0</v>
      </c>
      <c r="G35" s="183">
        <f t="shared" ca="1" si="12"/>
        <v>0</v>
      </c>
      <c r="H35" s="183">
        <f t="shared" ca="1" si="12"/>
        <v>0</v>
      </c>
      <c r="I35" s="183">
        <f t="shared" ca="1" si="12"/>
        <v>0</v>
      </c>
      <c r="J35" s="183">
        <f t="shared" ca="1" si="12"/>
        <v>0</v>
      </c>
      <c r="K35" s="183">
        <f t="shared" ca="1" si="12"/>
        <v>0</v>
      </c>
      <c r="L35" s="183">
        <f t="shared" ca="1" si="12"/>
        <v>0</v>
      </c>
      <c r="M35" s="183">
        <f t="shared" ca="1" si="12"/>
        <v>0</v>
      </c>
      <c r="N35" s="183">
        <f t="shared" ca="1" si="12"/>
        <v>0</v>
      </c>
      <c r="O35" s="183">
        <f t="shared" ca="1" si="12"/>
        <v>0</v>
      </c>
      <c r="P35" s="183">
        <f t="shared" ca="1" si="12"/>
        <v>0</v>
      </c>
      <c r="Q35" s="183">
        <f t="shared" ca="1" si="12"/>
        <v>0</v>
      </c>
      <c r="R35" s="183">
        <f t="shared" ca="1" si="12"/>
        <v>0</v>
      </c>
      <c r="S35" s="146"/>
      <c r="T35" s="146"/>
      <c r="U35" s="146"/>
    </row>
    <row r="36" spans="1:24" ht="18.5" x14ac:dyDescent="0.45">
      <c r="A36" s="186" t="s">
        <v>429</v>
      </c>
      <c r="B36" s="144"/>
      <c r="C36" s="10"/>
      <c r="D36" s="183">
        <f t="shared" ca="1" si="12"/>
        <v>0</v>
      </c>
      <c r="E36" s="183">
        <f t="shared" ca="1" si="12"/>
        <v>0</v>
      </c>
      <c r="F36" s="183">
        <f t="shared" ca="1" si="12"/>
        <v>0</v>
      </c>
      <c r="G36" s="183">
        <f t="shared" ca="1" si="12"/>
        <v>0</v>
      </c>
      <c r="H36" s="183">
        <f t="shared" ca="1" si="12"/>
        <v>0</v>
      </c>
      <c r="I36" s="183">
        <f t="shared" ca="1" si="12"/>
        <v>0</v>
      </c>
      <c r="J36" s="183">
        <f t="shared" ca="1" si="12"/>
        <v>0</v>
      </c>
      <c r="K36" s="183">
        <f t="shared" ca="1" si="12"/>
        <v>0</v>
      </c>
      <c r="L36" s="183">
        <f t="shared" ca="1" si="12"/>
        <v>0</v>
      </c>
      <c r="M36" s="183">
        <f t="shared" ca="1" si="12"/>
        <v>0</v>
      </c>
      <c r="N36" s="183">
        <f t="shared" ca="1" si="12"/>
        <v>0</v>
      </c>
      <c r="O36" s="183">
        <f t="shared" ca="1" si="12"/>
        <v>0</v>
      </c>
      <c r="P36" s="183">
        <f t="shared" ca="1" si="12"/>
        <v>0</v>
      </c>
      <c r="Q36" s="183">
        <f t="shared" ca="1" si="12"/>
        <v>0</v>
      </c>
      <c r="R36" s="183">
        <f t="shared" ca="1" si="12"/>
        <v>0</v>
      </c>
      <c r="S36" s="146"/>
      <c r="T36" s="146"/>
      <c r="U36" s="146"/>
      <c r="X36" s="421"/>
    </row>
    <row r="37" spans="1:24" ht="18.5" x14ac:dyDescent="0.45">
      <c r="A37" s="185" t="s">
        <v>466</v>
      </c>
      <c r="B37" s="144"/>
      <c r="C37" s="10"/>
      <c r="D37" s="183">
        <f t="shared" ref="D37:I37" ca="1" si="13">$B37*D$3</f>
        <v>0</v>
      </c>
      <c r="E37" s="183">
        <f t="shared" ca="1" si="13"/>
        <v>0</v>
      </c>
      <c r="F37" s="183">
        <f t="shared" ca="1" si="13"/>
        <v>0</v>
      </c>
      <c r="G37" s="183">
        <f t="shared" ca="1" si="13"/>
        <v>0</v>
      </c>
      <c r="H37" s="183">
        <f t="shared" ca="1" si="13"/>
        <v>0</v>
      </c>
      <c r="I37" s="183">
        <f t="shared" ca="1" si="13"/>
        <v>0</v>
      </c>
      <c r="J37" s="183">
        <f ca="1">$B37*J$3</f>
        <v>0</v>
      </c>
      <c r="K37" s="183">
        <f t="shared" ref="K37:R37" ca="1" si="14">$B37*K$3</f>
        <v>0</v>
      </c>
      <c r="L37" s="183">
        <f t="shared" ca="1" si="14"/>
        <v>0</v>
      </c>
      <c r="M37" s="183">
        <f t="shared" ca="1" si="14"/>
        <v>0</v>
      </c>
      <c r="N37" s="183">
        <f t="shared" ca="1" si="14"/>
        <v>0</v>
      </c>
      <c r="O37" s="183">
        <f t="shared" ca="1" si="14"/>
        <v>0</v>
      </c>
      <c r="P37" s="183">
        <f t="shared" ca="1" si="14"/>
        <v>0</v>
      </c>
      <c r="Q37" s="183">
        <f t="shared" ca="1" si="14"/>
        <v>0</v>
      </c>
      <c r="R37" s="183">
        <f t="shared" ca="1" si="14"/>
        <v>0</v>
      </c>
      <c r="S37" s="146"/>
      <c r="T37" s="146"/>
      <c r="U37" s="146"/>
    </row>
    <row r="38" spans="1:24" ht="18.5" x14ac:dyDescent="0.45">
      <c r="A38" s="185" t="s">
        <v>158</v>
      </c>
      <c r="B38" s="143"/>
      <c r="D38" s="184">
        <f>$B38</f>
        <v>0</v>
      </c>
      <c r="E38" s="184">
        <f t="shared" ref="E38:R38" si="15">$B38</f>
        <v>0</v>
      </c>
      <c r="F38" s="184">
        <f t="shared" si="15"/>
        <v>0</v>
      </c>
      <c r="G38" s="184">
        <f t="shared" si="15"/>
        <v>0</v>
      </c>
      <c r="H38" s="184">
        <f t="shared" si="15"/>
        <v>0</v>
      </c>
      <c r="I38" s="184">
        <f t="shared" si="15"/>
        <v>0</v>
      </c>
      <c r="J38" s="184">
        <f t="shared" si="15"/>
        <v>0</v>
      </c>
      <c r="K38" s="184">
        <f t="shared" si="15"/>
        <v>0</v>
      </c>
      <c r="L38" s="184">
        <f t="shared" si="15"/>
        <v>0</v>
      </c>
      <c r="M38" s="184">
        <f t="shared" si="15"/>
        <v>0</v>
      </c>
      <c r="N38" s="184">
        <f t="shared" si="15"/>
        <v>0</v>
      </c>
      <c r="O38" s="184">
        <f t="shared" si="15"/>
        <v>0</v>
      </c>
      <c r="P38" s="184">
        <f t="shared" si="15"/>
        <v>0</v>
      </c>
      <c r="Q38" s="184">
        <f t="shared" si="15"/>
        <v>0</v>
      </c>
      <c r="R38" s="184">
        <f t="shared" si="15"/>
        <v>0</v>
      </c>
      <c r="S38" s="146"/>
      <c r="T38" s="146"/>
      <c r="U38" s="146"/>
    </row>
    <row r="39" spans="1:24" ht="36" customHeight="1" x14ac:dyDescent="0.45">
      <c r="A39" s="145" t="s">
        <v>467</v>
      </c>
      <c r="B39" s="415"/>
      <c r="C39" s="11"/>
      <c r="D39" s="421" t="str">
        <f ca="1">IF($D$2&lt;$AA$7,"NA",IF(AND($D$2&gt;61,$D$7&gt;4),"Full",IF(AND($D$2&gt;59,$D$7&gt;19),"Full",IF(AND($D$2&gt;=$Y$7,$D$7&gt;29),"Full",IF(AND($D$2&gt;=$Y$7,$D$7&gt;9),"Partial","Ineligible")))))</f>
        <v>NA</v>
      </c>
      <c r="E39" s="421" t="str">
        <f ca="1">IF($E$2&lt;$AA$7,"NA",IF(AND($E$2&gt;61,$E$7&gt;4),"Full",IF(AND($E$2&gt;59,$E$7&gt;19),"Full",IF(AND($E$2&gt;=$Y$7,$E$7&gt;29),"Full",IF(AND($E$2&gt;=$Y$7,$E$7&gt;9),"Partial","Ineligible")))))</f>
        <v>NA</v>
      </c>
      <c r="F39" s="421" t="str">
        <f ca="1">IF($F$2&lt;$AA$7,"NA",IF(AND($F$2&gt;61,$F$7&gt;4),"Full",IF(AND($F$2&gt;59,$F$7&gt;19),"Full",IF(AND($F$2&gt;=$Y$7,$F$7&gt;29),"Full",IF(AND($F$2&gt;=$Y$7,$F$7&gt;9),"Partial","Ineligible")))))</f>
        <v>NA</v>
      </c>
      <c r="G39" s="421" t="str">
        <f ca="1">IF($G$2&lt;$AA$7,"NA",IF(AND($G$2&gt;61,$G$7&gt;4),"Full",IF(AND($G$2&gt;59,$G$7&gt;19),"Full",IF(AND($G$2&gt;=$Y$7,$G$7&gt;29),"Full",IF(AND($G$2&gt;=$Y$7,$G$7&gt;9),"Partial","Ineligible")))))</f>
        <v>NA</v>
      </c>
      <c r="H39" s="421" t="str">
        <f ca="1">IF($H$2&lt;$AA$7,"NA",IF(AND($H$2&gt;61,$H$7&gt;4),"Full",IF(AND($H$2&gt;59,$H$7&gt;19),"Full",IF(AND($H$2&gt;=$Y$7,$H$7&gt;29),"Full",IF(AND($H$2&gt;=$Y$7,$H$7&gt;9),"Partial","Ineligible")))))</f>
        <v>NA</v>
      </c>
      <c r="I39" s="421" t="str">
        <f ca="1">IF($I$2&lt;$AA$7,"NA",IF(AND($I$2&gt;61,$I$7&gt;4),"Full",IF(AND($I$2&gt;59,$I$7&gt;19),"Full",IF(AND($I$2&gt;=$Y$7,$I$7&gt;29),"Full",IF(AND($I$2&gt;=$Y$7,$I$7&gt;9),"Partial","Ineligible")))))</f>
        <v>NA</v>
      </c>
      <c r="J39" s="148"/>
      <c r="K39" s="148"/>
      <c r="L39" s="148"/>
      <c r="M39" s="148"/>
      <c r="N39" s="148"/>
      <c r="O39" s="148"/>
      <c r="P39" s="148"/>
      <c r="Q39" s="148"/>
      <c r="R39" s="148"/>
      <c r="S39" t="s">
        <v>411</v>
      </c>
      <c r="T39" s="146"/>
      <c r="U39" s="146"/>
    </row>
    <row r="40" spans="1:24" ht="18" customHeight="1" x14ac:dyDescent="0.45">
      <c r="A40" s="187" t="s">
        <v>309</v>
      </c>
      <c r="B40" s="415"/>
      <c r="C40" s="11"/>
      <c r="D40" s="377">
        <f ca="1">IF(D39="Partial",0.05*(62-$D$2),IF(D39="Ineligible",1,0))</f>
        <v>0</v>
      </c>
      <c r="E40" s="377">
        <f ca="1">IF(E39="Partial",0.05*(62-$E$2),IF(E39="Ineligible",1,0))</f>
        <v>0</v>
      </c>
      <c r="F40" s="377">
        <f ca="1">IF(F39="Partial",0.05*(62-$F$2),IF(F39="Ineligible",1,0))</f>
        <v>0</v>
      </c>
      <c r="G40" s="377">
        <f ca="1">IF(G39="Partial",0.05*(62-$G$2),IF(G39="Ineligible",1,0))</f>
        <v>0</v>
      </c>
      <c r="H40" s="377">
        <f ca="1">IF(H39="Partial",0.05*(62-$H$2),IF(H39="Ineligible",1,0))</f>
        <v>0</v>
      </c>
      <c r="I40" s="377">
        <f ca="1">IF(I39="Partial",0.05*(62-$I$2),IF(I39="Ineligible",1,0))</f>
        <v>0</v>
      </c>
      <c r="J40" s="377"/>
      <c r="K40" s="377"/>
      <c r="L40" s="377"/>
      <c r="M40" s="377"/>
      <c r="N40" s="377"/>
      <c r="O40" s="377"/>
      <c r="P40" s="377"/>
      <c r="Q40" s="377"/>
      <c r="R40" s="377"/>
      <c r="S40" s="146" t="s">
        <v>410</v>
      </c>
      <c r="T40" s="146"/>
      <c r="U40" s="146"/>
    </row>
    <row r="41" spans="1:24" ht="18" customHeight="1" x14ac:dyDescent="0.45">
      <c r="A41" s="187" t="s">
        <v>310</v>
      </c>
      <c r="B41" s="415"/>
      <c r="C41" s="11"/>
      <c r="D41" s="10">
        <f ca="1">IF($B30*D3*D7/40*12&lt;=18240*D3,$B30*D3*D7/40,(($B30*D3*D7/40*12-18240*D3)*0.5+18240*D3)/12)</f>
        <v>0</v>
      </c>
      <c r="E41" s="10">
        <f ca="1">IF($B30*E3*E7/40*12&lt;=18240*E3,$B30*E3*E7/40,(($B30*E3*E7/40*12*E3-18240*E3)*0.5+18240)/12)</f>
        <v>0</v>
      </c>
      <c r="F41" s="10">
        <f ca="1">IF($B30*F3*F7/40*12&lt;=18240*F3,$B30*F3*F7/40,(($B30*F3*F7/40*12*F3-18240*F3)*0.5+18240)/12)</f>
        <v>0</v>
      </c>
      <c r="G41" s="10">
        <f ca="1">IF($B30*G3*G7/40*12&lt;=18240*G3,$B30*G3*G7/40,(($B30*G3*G7/40*12*G3-18240*G3)*0.5+18240)/12)</f>
        <v>0</v>
      </c>
      <c r="H41" s="10">
        <f ca="1">IF($B30*H3*H7/40*12&lt;=18240*H3,$B30*H3*H7/40,(($B30*H3*H7/40*12*H3-18240*H3)*0.5+18240)/12)</f>
        <v>0</v>
      </c>
      <c r="I41" s="10">
        <f ca="1">IF($B30*I3*I7/40*12&lt;=18240*I3,$B30*I3*I7/40,(($B30*I3*I7/40*12*I3-18240*I3)*0.5+18240)/12)</f>
        <v>0</v>
      </c>
      <c r="J41" s="14"/>
      <c r="K41" s="10"/>
      <c r="L41" s="10"/>
      <c r="M41" s="10"/>
      <c r="N41" s="10"/>
      <c r="O41" s="10"/>
      <c r="P41" s="10"/>
      <c r="Q41" s="10"/>
      <c r="R41" s="10"/>
      <c r="S41" t="s">
        <v>412</v>
      </c>
    </row>
    <row r="42" spans="1:24" ht="18" customHeight="1" x14ac:dyDescent="0.45">
      <c r="A42" s="187" t="s">
        <v>311</v>
      </c>
      <c r="B42" s="415"/>
      <c r="C42" s="11"/>
      <c r="D42" s="10"/>
      <c r="E42" s="10"/>
      <c r="F42" s="10"/>
      <c r="G42" s="10"/>
      <c r="H42" s="10"/>
      <c r="I42" s="10"/>
      <c r="J42" s="14"/>
      <c r="K42" s="10"/>
      <c r="L42" s="10"/>
      <c r="M42" s="10"/>
      <c r="N42" s="10"/>
      <c r="O42" s="10"/>
      <c r="P42" s="10"/>
      <c r="Q42" s="10"/>
      <c r="R42" s="10"/>
    </row>
    <row r="43" spans="1:24" ht="36.75" customHeight="1" x14ac:dyDescent="0.45">
      <c r="A43" s="192" t="s">
        <v>183</v>
      </c>
      <c r="B43" s="195"/>
      <c r="C43" s="190"/>
      <c r="G43" s="420"/>
      <c r="H43" s="420"/>
      <c r="I43" s="420"/>
    </row>
    <row r="44" spans="1:24" ht="36" customHeight="1" x14ac:dyDescent="0.45">
      <c r="A44" s="145" t="s">
        <v>469</v>
      </c>
      <c r="B44" s="388"/>
      <c r="D44" s="416"/>
      <c r="G44" s="419"/>
      <c r="H44" s="419"/>
      <c r="I44" s="419"/>
    </row>
    <row r="45" spans="1:24" ht="17.25" customHeight="1" x14ac:dyDescent="0.45">
      <c r="A45" s="145" t="s">
        <v>351</v>
      </c>
      <c r="B45" s="389"/>
    </row>
    <row r="46" spans="1:24" ht="18" customHeight="1" x14ac:dyDescent="0.45">
      <c r="A46" s="145" t="s">
        <v>352</v>
      </c>
      <c r="B46" s="389"/>
    </row>
    <row r="47" spans="1:24" ht="54" customHeight="1" x14ac:dyDescent="0.45">
      <c r="A47" s="145" t="s">
        <v>433</v>
      </c>
      <c r="B47" s="390">
        <v>50</v>
      </c>
      <c r="C47" s="117"/>
    </row>
    <row r="54" spans="2:2" x14ac:dyDescent="0.25">
      <c r="B54" s="419"/>
    </row>
  </sheetData>
  <sheetProtection sheet="1" objects="1" scenarios="1"/>
  <mergeCells count="6">
    <mergeCell ref="Y18:AD19"/>
    <mergeCell ref="Y14:AD14"/>
    <mergeCell ref="AA9:AA12"/>
    <mergeCell ref="A1:B1"/>
    <mergeCell ref="A2:B2"/>
    <mergeCell ref="A5:B5"/>
  </mergeCells>
  <conditionalFormatting sqref="B6:B42">
    <cfRule type="notContainsBlanks" dxfId="116" priority="94">
      <formula>LEN(TRIM(B6))&gt;0</formula>
    </cfRule>
  </conditionalFormatting>
  <conditionalFormatting sqref="C4:AD6 W7:AD7 C1:U3 C8:AD8 C10:AD17 C9:U9 W9:AD9 W1:AD3 C7:U7 C20:AD47 C18:Y18 C19:X19">
    <cfRule type="expression" dxfId="115" priority="51">
      <formula>IF(ISBLANK($B$7),TRUE,FALSE)</formula>
    </cfRule>
  </conditionalFormatting>
  <conditionalFormatting sqref="V1:V3">
    <cfRule type="expression" dxfId="114" priority="2">
      <formula>IF(ISBLANK($B$7),TRUE,FALSE)</formula>
    </cfRule>
  </conditionalFormatting>
  <dataValidations count="3">
    <dataValidation type="list" allowBlank="1" showInputMessage="1" showErrorMessage="1" sqref="B47">
      <formula1>"0,25,50"</formula1>
    </dataValidation>
    <dataValidation type="whole" allowBlank="1" showInputMessage="1" showErrorMessage="1" error="Must enter a whole number" promptTitle="MUST ENTER A WHOLE NUMBER" sqref="AA7">
      <formula1>0</formula1>
      <formula2>999</formula2>
    </dataValidation>
    <dataValidation type="date" operator="greaterThan" allowBlank="1" showInputMessage="1" showErrorMessage="1" error="Please use date format (i.e., MM/DD/YYYY)._x000a_" sqref="B6">
      <formula1>18264</formula1>
    </dataValidation>
  </dataValidations>
  <printOptions horizontalCentered="1" gridLines="1"/>
  <pageMargins left="0.25" right="0.25" top="0.75" bottom="0.75" header="0.3" footer="0.3"/>
  <pageSetup scale="62" orientation="portrait" r:id="rId1"/>
  <headerFooter>
    <oddHeader>&amp;C&amp;A</oddHeader>
    <oddFooter>&amp;L&amp;F&amp;R&amp;D</oddFooter>
  </headerFooter>
  <extLst>
    <ext xmlns:x14="http://schemas.microsoft.com/office/spreadsheetml/2009/9/main" uri="{78C0D931-6437-407d-A8EE-F0AAD7539E65}">
      <x14:conditionalFormattings>
        <x14:conditionalFormatting xmlns:xm="http://schemas.microsoft.com/office/excel/2006/main">
          <x14:cfRule type="expression" priority="6" stopIfTrue="1" id="{348504C6-2BA7-4E80-9122-2F272EA5941B}">
            <xm:f>NOT(Disclaimer!$B$9)</xm:f>
            <x14:dxf>
              <font>
                <color theme="0"/>
              </font>
              <fill>
                <patternFill>
                  <bgColor theme="0"/>
                </patternFill>
              </fill>
              <border>
                <left/>
                <right/>
                <top/>
                <bottom/>
                <vertical/>
                <horizontal/>
              </border>
            </x14:dxf>
          </x14:cfRule>
          <xm:sqref>A1 A5:AD6 W7:AD7 A8:AD8 A10:AD17 A9:U9 W9:AD9 W3 A7:U7 A20:AD47 A18:Y18 A19:X19</xm:sqref>
        </x14:conditionalFormatting>
        <x14:conditionalFormatting xmlns:xm="http://schemas.microsoft.com/office/excel/2006/main">
          <x14:cfRule type="expression" priority="1" stopIfTrue="1" id="{55223678-78BC-42D6-A9A7-03EFB014B691}">
            <xm:f>NOT(Disclaimer!$B$9)</xm:f>
            <x14:dxf>
              <font>
                <color rgb="FFFF0000"/>
              </font>
              <fill>
                <patternFill>
                  <bgColor rgb="FFFFFF00"/>
                </patternFill>
              </fill>
              <border>
                <left/>
                <right/>
                <top/>
                <bottom/>
                <vertical/>
                <horizontal/>
              </border>
            </x14:dxf>
          </x14:cfRule>
          <xm:sqref>A2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CD44"/>
  <sheetViews>
    <sheetView showGridLines="0" zoomScaleNormal="100" workbookViewId="0">
      <pane xSplit="1" ySplit="4" topLeftCell="B5" activePane="bottomRight" state="frozen"/>
      <selection pane="topRight" activeCell="B1" sqref="B1"/>
      <selection pane="bottomLeft" activeCell="A5" sqref="A5"/>
      <selection pane="bottomRight" activeCell="B44" sqref="B44"/>
    </sheetView>
  </sheetViews>
  <sheetFormatPr defaultRowHeight="12.5" outlineLevelRow="1" x14ac:dyDescent="0.25"/>
  <cols>
    <col min="1" max="1" width="42.1796875" customWidth="1"/>
    <col min="2" max="2" width="15.7265625" customWidth="1"/>
    <col min="3" max="3" width="8.81640625" customWidth="1"/>
    <col min="4" max="4" width="15.7265625" customWidth="1"/>
    <col min="5" max="5" width="8.81640625" customWidth="1"/>
    <col min="6" max="6" width="15.7265625" customWidth="1"/>
    <col min="7" max="7" width="8.81640625" customWidth="1"/>
    <col min="8" max="8" width="15.7265625" customWidth="1"/>
    <col min="9" max="9" width="8.81640625" customWidth="1"/>
    <col min="10" max="10" width="15.7265625" customWidth="1"/>
    <col min="11" max="11" width="8.81640625" customWidth="1"/>
    <col min="12" max="12" width="15.7265625" customWidth="1"/>
    <col min="13" max="13" width="8.81640625" customWidth="1"/>
    <col min="14" max="14" width="15.7265625" customWidth="1"/>
    <col min="15" max="15" width="8.81640625" customWidth="1"/>
    <col min="16" max="16" width="15.7265625" customWidth="1"/>
    <col min="17" max="17" width="8.81640625" customWidth="1"/>
    <col min="18" max="18" width="15.7265625" customWidth="1"/>
    <col min="19" max="19" width="8.81640625" customWidth="1"/>
    <col min="20" max="20" width="15.7265625" customWidth="1"/>
    <col min="21" max="21" width="8.81640625" customWidth="1"/>
    <col min="22" max="22" width="15.7265625" customWidth="1"/>
    <col min="23" max="23" width="9" customWidth="1"/>
    <col min="24" max="24" width="15.7265625" customWidth="1"/>
    <col min="25" max="25" width="8.81640625" customWidth="1"/>
    <col min="26" max="26" width="15.7265625" customWidth="1"/>
    <col min="27" max="27" width="8.81640625" customWidth="1"/>
    <col min="28" max="28" width="15.7265625" customWidth="1"/>
    <col min="29" max="29" width="8.81640625" customWidth="1"/>
    <col min="30" max="30" width="15.7265625" customWidth="1"/>
    <col min="31" max="31" width="8.81640625" customWidth="1"/>
    <col min="32" max="32" width="2.7265625" customWidth="1"/>
    <col min="33" max="33" width="10.26953125" bestFit="1" customWidth="1"/>
    <col min="34" max="36" width="10.26953125" customWidth="1"/>
    <col min="37" max="37" width="10.26953125" bestFit="1" customWidth="1"/>
    <col min="38" max="38" width="12.26953125" customWidth="1"/>
    <col min="39" max="41" width="10.26953125" customWidth="1"/>
  </cols>
  <sheetData>
    <row r="1" spans="1:82" ht="74.25" customHeight="1" x14ac:dyDescent="0.45">
      <c r="A1" s="533" t="s">
        <v>553</v>
      </c>
      <c r="B1" s="533"/>
      <c r="C1" s="533"/>
      <c r="D1" s="533"/>
      <c r="E1" s="533"/>
      <c r="F1" s="533"/>
      <c r="G1" s="533"/>
      <c r="H1" s="533"/>
      <c r="I1" s="533"/>
      <c r="J1" s="533"/>
      <c r="K1" s="533"/>
      <c r="L1" s="191"/>
      <c r="M1" s="191"/>
      <c r="N1" s="191"/>
      <c r="O1" s="202"/>
      <c r="P1" s="246"/>
      <c r="Q1" s="246"/>
      <c r="R1" s="246"/>
      <c r="S1" s="246"/>
      <c r="T1" s="246"/>
      <c r="U1" s="246"/>
      <c r="V1" s="246"/>
      <c r="W1" s="246"/>
      <c r="X1" s="246"/>
      <c r="Y1" s="246"/>
      <c r="Z1" s="246"/>
      <c r="AA1" s="246"/>
      <c r="AB1" s="246"/>
      <c r="AC1" s="246"/>
      <c r="AD1" s="246"/>
      <c r="AE1" s="246"/>
      <c r="AF1" s="18"/>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row>
    <row r="2" spans="1:82" ht="4.5" customHeight="1" x14ac:dyDescent="0.3">
      <c r="A2" s="247"/>
      <c r="B2" s="142"/>
      <c r="C2" s="142"/>
      <c r="D2" s="142"/>
      <c r="E2" s="142"/>
      <c r="F2" s="142"/>
      <c r="G2" s="142"/>
      <c r="H2" s="142"/>
      <c r="I2" s="142"/>
      <c r="J2" s="142"/>
      <c r="K2" s="142"/>
      <c r="L2" s="142"/>
      <c r="M2" s="152"/>
      <c r="N2" s="153"/>
      <c r="O2" s="142"/>
      <c r="P2" s="142"/>
      <c r="Q2" s="142"/>
      <c r="R2" s="142"/>
      <c r="S2" s="142"/>
      <c r="T2" s="142"/>
      <c r="U2" s="142"/>
      <c r="V2" s="142"/>
      <c r="W2" s="142"/>
      <c r="X2" s="142"/>
      <c r="Y2" s="142"/>
      <c r="Z2" s="142"/>
      <c r="AA2" s="142"/>
      <c r="AB2" s="142"/>
      <c r="AC2" s="142"/>
      <c r="AD2" s="142"/>
      <c r="AE2" s="142"/>
      <c r="AF2" s="146"/>
      <c r="AG2" s="142"/>
      <c r="AH2" s="142"/>
      <c r="AI2" s="142"/>
      <c r="AJ2" s="142"/>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row>
    <row r="3" spans="1:82" ht="18" customHeight="1" x14ac:dyDescent="0.45">
      <c r="A3" s="248"/>
      <c r="B3" s="532" t="s">
        <v>210</v>
      </c>
      <c r="C3" s="532"/>
      <c r="D3" s="532"/>
      <c r="E3" s="532"/>
      <c r="F3" s="532"/>
      <c r="G3" s="532"/>
      <c r="H3" s="532"/>
      <c r="I3" s="532"/>
      <c r="J3" s="532"/>
      <c r="K3" s="532"/>
      <c r="L3" s="532"/>
      <c r="M3" s="532"/>
      <c r="N3" s="532"/>
      <c r="O3" s="532"/>
      <c r="P3" s="532"/>
      <c r="Q3" s="532"/>
      <c r="R3" s="532"/>
      <c r="S3" s="532"/>
      <c r="T3" s="532"/>
      <c r="U3" s="532"/>
      <c r="V3" s="532"/>
      <c r="W3" s="532"/>
      <c r="X3" s="231"/>
      <c r="Y3" s="231"/>
      <c r="Z3" s="231"/>
      <c r="AA3" s="231"/>
      <c r="AB3" s="231"/>
      <c r="AC3" s="231"/>
      <c r="AD3" s="231"/>
      <c r="AE3" s="231"/>
      <c r="AF3" s="146"/>
      <c r="AG3" s="142"/>
      <c r="AH3" s="142"/>
      <c r="AI3" s="142"/>
      <c r="AJ3" s="142"/>
      <c r="AK3" s="142"/>
      <c r="AL3" s="154"/>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row>
    <row r="4" spans="1:82" ht="18" customHeight="1" x14ac:dyDescent="0.45">
      <c r="A4" s="439" t="s">
        <v>93</v>
      </c>
      <c r="B4" s="531">
        <v>56</v>
      </c>
      <c r="C4" s="531"/>
      <c r="D4" s="531">
        <v>57</v>
      </c>
      <c r="E4" s="531"/>
      <c r="F4" s="531">
        <v>58</v>
      </c>
      <c r="G4" s="531"/>
      <c r="H4" s="531">
        <v>59</v>
      </c>
      <c r="I4" s="531"/>
      <c r="J4" s="531">
        <v>60</v>
      </c>
      <c r="K4" s="531"/>
      <c r="L4" s="531">
        <v>61</v>
      </c>
      <c r="M4" s="531"/>
      <c r="N4" s="531">
        <v>62</v>
      </c>
      <c r="O4" s="531"/>
      <c r="P4" s="531">
        <v>63</v>
      </c>
      <c r="Q4" s="531"/>
      <c r="R4" s="531">
        <v>64</v>
      </c>
      <c r="S4" s="531"/>
      <c r="T4" s="531">
        <v>65</v>
      </c>
      <c r="U4" s="531"/>
      <c r="V4" s="531">
        <v>66</v>
      </c>
      <c r="W4" s="531"/>
      <c r="X4" s="531">
        <v>67</v>
      </c>
      <c r="Y4" s="531"/>
      <c r="Z4" s="531">
        <v>68</v>
      </c>
      <c r="AA4" s="531"/>
      <c r="AB4" s="531">
        <v>69</v>
      </c>
      <c r="AC4" s="531"/>
      <c r="AD4" s="531">
        <v>70</v>
      </c>
      <c r="AE4" s="531"/>
      <c r="AF4" s="147"/>
      <c r="AG4" s="530" t="s">
        <v>175</v>
      </c>
      <c r="AH4" s="530"/>
      <c r="AI4" s="530"/>
      <c r="AJ4" s="530"/>
      <c r="AK4" s="530"/>
      <c r="AL4" s="530"/>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row>
    <row r="5" spans="1:82" ht="18.5" hidden="1" outlineLevel="1" x14ac:dyDescent="0.45">
      <c r="A5" s="186" t="str">
        <f>A22</f>
        <v>FERS Defined Benefit (Pension)</v>
      </c>
      <c r="B5" s="267">
        <f ca="1">IF(B22="","",B22*12)</f>
        <v>0</v>
      </c>
      <c r="C5" s="440" t="str">
        <f ca="1">IFERROR(IF(B5="","",B5/B$16),"")</f>
        <v/>
      </c>
      <c r="D5" s="267">
        <f t="shared" ref="D5:D10" ca="1" si="0">IF(D22="","",D22*12)</f>
        <v>0</v>
      </c>
      <c r="E5" s="440" t="str">
        <f ca="1">IFERROR(IF(D5="","",D5/D$16),"")</f>
        <v/>
      </c>
      <c r="F5" s="267">
        <f t="shared" ref="F5:F10" ca="1" si="1">IF(F22="","",F22*12)</f>
        <v>0</v>
      </c>
      <c r="G5" s="440" t="str">
        <f ca="1">IFERROR(IF(F5="","",F5/F$16),"")</f>
        <v/>
      </c>
      <c r="H5" s="267">
        <f t="shared" ref="H5:H10" ca="1" si="2">IF(H22="","",H22*12)</f>
        <v>0</v>
      </c>
      <c r="I5" s="440" t="str">
        <f ca="1">IFERROR(IF(H5="","",H5/H$16),"")</f>
        <v/>
      </c>
      <c r="J5" s="267">
        <f t="shared" ref="J5:J10" ca="1" si="3">IF(J22="","",J22*12)</f>
        <v>0</v>
      </c>
      <c r="K5" s="440" t="str">
        <f ca="1">IFERROR(IF(J5="","",J5/J$16),"")</f>
        <v/>
      </c>
      <c r="L5" s="267">
        <f t="shared" ref="L5:L10" ca="1" si="4">IF(L22="","",L22*12)</f>
        <v>0</v>
      </c>
      <c r="M5" s="440" t="str">
        <f ca="1">IFERROR(IF(L5="","",L5/L$16),"")</f>
        <v/>
      </c>
      <c r="N5" s="267">
        <f t="shared" ref="N5:N10" ca="1" si="5">IF(N22="","",N22*12)</f>
        <v>0</v>
      </c>
      <c r="O5" s="440" t="str">
        <f ca="1">IFERROR(IF(N5="","",N5/N$16),"")</f>
        <v/>
      </c>
      <c r="P5" s="267" t="str">
        <f t="shared" ref="P5:P10" ca="1" si="6">IF(P22="","",P22*12)</f>
        <v/>
      </c>
      <c r="Q5" s="440" t="str">
        <f ca="1">IFERROR(IF(P5="","",P5/P$16),"")</f>
        <v/>
      </c>
      <c r="R5" s="267" t="str">
        <f ca="1">IF(R22="","",R22*12)</f>
        <v/>
      </c>
      <c r="S5" s="440" t="str">
        <f ca="1">IFERROR(IF(R5="","",R5/R$16),"")</f>
        <v/>
      </c>
      <c r="T5" s="267" t="str">
        <f ca="1">IF(T22="","",T22*12)</f>
        <v/>
      </c>
      <c r="U5" s="440" t="str">
        <f ca="1">IFERROR(IF(T5="","",T5/T$16),"")</f>
        <v/>
      </c>
      <c r="V5" s="267" t="str">
        <f ca="1">IF(V22="","",V22*12)</f>
        <v/>
      </c>
      <c r="W5" s="440" t="str">
        <f ca="1">IFERROR(IF(V5="","",V5/V$16),"")</f>
        <v/>
      </c>
      <c r="X5" s="267" t="str">
        <f ca="1">IF(X22="","",X22*12)</f>
        <v/>
      </c>
      <c r="Y5" s="440" t="str">
        <f ca="1">IFERROR(IF(X5="","",X5/X$16),"")</f>
        <v/>
      </c>
      <c r="Z5" s="267" t="str">
        <f ca="1">IF(Z22="","",Z22*12)</f>
        <v/>
      </c>
      <c r="AA5" s="440" t="str">
        <f ca="1">IFERROR(IF(Z5="","",Z5/Z$16),"")</f>
        <v/>
      </c>
      <c r="AB5" s="267" t="str">
        <f ca="1">IF(AB22="","",AB22*12)</f>
        <v/>
      </c>
      <c r="AC5" s="440" t="str">
        <f ca="1">IFERROR(IF(AB5="","",AB5/AB$16),"")</f>
        <v/>
      </c>
      <c r="AD5" s="267" t="str">
        <f ca="1">IF(AD22="","",AD22*12)</f>
        <v/>
      </c>
      <c r="AE5" s="440" t="str">
        <f ca="1">IFERROR(IF(AD5="","",AD5/AD$16),"")</f>
        <v/>
      </c>
      <c r="AF5" s="147"/>
      <c r="AG5" s="146"/>
      <c r="AH5" s="142"/>
      <c r="AI5" s="142"/>
      <c r="AJ5" s="142"/>
      <c r="AK5" s="142"/>
      <c r="AL5" s="142"/>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row>
    <row r="6" spans="1:82" ht="18.5" hidden="1" outlineLevel="1" x14ac:dyDescent="0.45">
      <c r="A6" s="186" t="str">
        <f>A23</f>
        <v>FERS Annuity Supplement</v>
      </c>
      <c r="B6" s="267">
        <f ca="1">IF(B23="","",B23*12)</f>
        <v>0</v>
      </c>
      <c r="C6" s="440" t="str">
        <f ca="1">IFERROR(IF(B6="","",B6/B$16),"")</f>
        <v/>
      </c>
      <c r="D6" s="267">
        <f t="shared" ca="1" si="0"/>
        <v>0</v>
      </c>
      <c r="E6" s="440" t="str">
        <f ca="1">IFERROR(IF(D6="","",D6/D$16),"")</f>
        <v/>
      </c>
      <c r="F6" s="267">
        <f t="shared" ca="1" si="1"/>
        <v>0</v>
      </c>
      <c r="G6" s="440" t="str">
        <f ca="1">IFERROR(IF(F6="","",F6/F$16),"")</f>
        <v/>
      </c>
      <c r="H6" s="267">
        <f t="shared" ca="1" si="2"/>
        <v>0</v>
      </c>
      <c r="I6" s="440" t="str">
        <f ca="1">IFERROR(IF(H6="","",H6/H$16),"")</f>
        <v/>
      </c>
      <c r="J6" s="267">
        <f t="shared" ca="1" si="3"/>
        <v>0</v>
      </c>
      <c r="K6" s="440" t="str">
        <f ca="1">IFERROR(IF(J6="","",J6/J$16),"")</f>
        <v/>
      </c>
      <c r="L6" s="267">
        <f t="shared" ca="1" si="4"/>
        <v>0</v>
      </c>
      <c r="M6" s="440" t="str">
        <f ca="1">IFERROR(IF(L6="","",L6/L$16),"")</f>
        <v/>
      </c>
      <c r="N6" s="267" t="str">
        <f t="shared" ca="1" si="5"/>
        <v/>
      </c>
      <c r="O6" s="440" t="str">
        <f ca="1">IFERROR(IF(N6="","",N6/N$16),"")</f>
        <v/>
      </c>
      <c r="P6" s="267" t="str">
        <f t="shared" ca="1" si="6"/>
        <v/>
      </c>
      <c r="Q6" s="440" t="str">
        <f ca="1">IFERROR(IF(P6="","",P6/P$16),"")</f>
        <v/>
      </c>
      <c r="R6" s="267" t="str">
        <f ca="1">IF(R23="","",R23*12)</f>
        <v/>
      </c>
      <c r="S6" s="440" t="str">
        <f ca="1">IFERROR(IF(R6="","",R6/R$16),"")</f>
        <v/>
      </c>
      <c r="T6" s="267" t="str">
        <f ca="1">IF(T23="","",T23*12)</f>
        <v/>
      </c>
      <c r="U6" s="440" t="str">
        <f ca="1">IFERROR(IF(T6="","",T6/T$16),"")</f>
        <v/>
      </c>
      <c r="V6" s="267" t="str">
        <f ca="1">IF(V23="","",V23*12)</f>
        <v/>
      </c>
      <c r="W6" s="440" t="str">
        <f ca="1">IFERROR(IF(V6="","",V6/V$16),"")</f>
        <v/>
      </c>
      <c r="X6" s="267" t="str">
        <f ca="1">IF(X23="","",X23*12)</f>
        <v/>
      </c>
      <c r="Y6" s="440" t="str">
        <f ca="1">IFERROR(IF(X6="","",X6/X$16),"")</f>
        <v/>
      </c>
      <c r="Z6" s="267" t="str">
        <f ca="1">IF(Z23="","",Z23*12)</f>
        <v/>
      </c>
      <c r="AA6" s="440" t="str">
        <f ca="1">IFERROR(IF(Z6="","",Z6/Z$16),"")</f>
        <v/>
      </c>
      <c r="AB6" s="267" t="str">
        <f ca="1">IF(AB23="","",AB23*12)</f>
        <v/>
      </c>
      <c r="AC6" s="440" t="str">
        <f ca="1">IFERROR(IF(AB6="","",AB6/AB$16),"")</f>
        <v/>
      </c>
      <c r="AD6" s="267" t="str">
        <f ca="1">IF(AD23="","",AD23*12)</f>
        <v/>
      </c>
      <c r="AE6" s="440" t="str">
        <f ca="1">IFERROR(IF(AD6="","",AD6/AD$16),"")</f>
        <v/>
      </c>
      <c r="AF6" s="147"/>
      <c r="AG6" s="146"/>
      <c r="AH6" s="146"/>
      <c r="AI6" s="146"/>
      <c r="AJ6" s="146"/>
      <c r="AK6" s="155" t="s">
        <v>174</v>
      </c>
      <c r="AL6" s="156">
        <f>(SUM(AH18:AO18)/8)+1</f>
        <v>1.0732376192196915</v>
      </c>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row>
    <row r="7" spans="1:82" ht="18.5" hidden="1" outlineLevel="1" x14ac:dyDescent="0.45">
      <c r="A7" s="187" t="str">
        <f t="shared" ref="A7:A13" si="7">A24</f>
        <v>Social Security Benefits</v>
      </c>
      <c r="B7" s="267" t="str">
        <f t="shared" ref="B7:B15" ca="1" si="8">IF(B24="","",B24*12)</f>
        <v/>
      </c>
      <c r="C7" s="440" t="str">
        <f t="shared" ref="C7:C15" ca="1" si="9">IF(B7="","",B7/B$16)</f>
        <v/>
      </c>
      <c r="D7" s="267" t="str">
        <f t="shared" ca="1" si="0"/>
        <v/>
      </c>
      <c r="E7" s="440" t="str">
        <f t="shared" ref="E7:E13" ca="1" si="10">IF(D7="","",D7/D$16)</f>
        <v/>
      </c>
      <c r="F7" s="267" t="str">
        <f t="shared" ca="1" si="1"/>
        <v/>
      </c>
      <c r="G7" s="440" t="str">
        <f t="shared" ref="G7:G13" ca="1" si="11">IF(F7="","",F7/F$16)</f>
        <v/>
      </c>
      <c r="H7" s="267" t="str">
        <f t="shared" ca="1" si="2"/>
        <v/>
      </c>
      <c r="I7" s="440" t="str">
        <f t="shared" ref="I7:I13" ca="1" si="12">IF(H7="","",H7/H$16)</f>
        <v/>
      </c>
      <c r="J7" s="267" t="str">
        <f t="shared" ca="1" si="3"/>
        <v/>
      </c>
      <c r="K7" s="440" t="str">
        <f t="shared" ref="K7:K13" ca="1" si="13">IF(J7="","",J7/J$16)</f>
        <v/>
      </c>
      <c r="L7" s="267" t="str">
        <f t="shared" ca="1" si="4"/>
        <v/>
      </c>
      <c r="M7" s="440" t="str">
        <f t="shared" ref="M7:M13" ca="1" si="14">IF(L7="","",L7/L$16)</f>
        <v/>
      </c>
      <c r="N7" s="267" t="str">
        <f ca="1">IF(N24="","",IF(N24=0,Inputs!J30*12,N24*12))</f>
        <v/>
      </c>
      <c r="O7" s="440" t="str">
        <f t="shared" ref="O7:O13" ca="1" si="15">IF(N7="","",N7/N$16)</f>
        <v/>
      </c>
      <c r="P7" s="267" t="str">
        <f ca="1">IF(P24="","",IF(P24=0,Inputs!K30*12,P24*12))</f>
        <v/>
      </c>
      <c r="Q7" s="440" t="str">
        <f t="shared" ref="Q7:Q13" ca="1" si="16">IF(P7="","",P7/P$16)</f>
        <v/>
      </c>
      <c r="R7" s="267" t="str">
        <f ca="1">IF(R24="","",IF(R24=0,Inputs!L30*12,R24*12))</f>
        <v/>
      </c>
      <c r="S7" s="440" t="str">
        <f t="shared" ref="S7:S13" ca="1" si="17">IF(R7="","",R7/R$16)</f>
        <v/>
      </c>
      <c r="T7" s="267" t="str">
        <f ca="1">IF(T24="","",IF(T24=0,Inputs!M30*12,T24*12))</f>
        <v/>
      </c>
      <c r="U7" s="440" t="str">
        <f t="shared" ref="U7:U13" ca="1" si="18">IF(T7="","",T7/T$16)</f>
        <v/>
      </c>
      <c r="V7" s="267" t="str">
        <f ca="1">IF(V24="","",IF(V24=0,Inputs!N30*12,V24*12))</f>
        <v/>
      </c>
      <c r="W7" s="440" t="str">
        <f t="shared" ref="W7:W13" ca="1" si="19">IF(V7="","",V7/V$16)</f>
        <v/>
      </c>
      <c r="X7" s="267" t="str">
        <f ca="1">IF(X24="","",IF(X24=0,Inputs!O30*12,X24*12))</f>
        <v/>
      </c>
      <c r="Y7" s="440" t="str">
        <f t="shared" ref="Y7:Y13" ca="1" si="20">IF(X7="","",X7/X$16)</f>
        <v/>
      </c>
      <c r="Z7" s="267" t="str">
        <f ca="1">IF(Z24="","",IF(Z24=0,Inputs!P30*12,Z24*12))</f>
        <v/>
      </c>
      <c r="AA7" s="440" t="str">
        <f t="shared" ref="AA7:AA13" ca="1" si="21">IF(Z7="","",Z7/Z$16)</f>
        <v/>
      </c>
      <c r="AB7" s="267" t="str">
        <f ca="1">IF(AB24="","",IF(AB24=0,Inputs!Q30*12,AB24*12))</f>
        <v/>
      </c>
      <c r="AC7" s="440" t="str">
        <f t="shared" ref="AC7:AC13" ca="1" si="22">IF(AB7="","",AB7/AB$16)</f>
        <v/>
      </c>
      <c r="AD7" s="267" t="str">
        <f ca="1">IF(AD24="","",IF(AD24=0,Inputs!R30*12,AD24*12))</f>
        <v/>
      </c>
      <c r="AE7" s="440" t="str">
        <f t="shared" ref="AE7:AE13" ca="1" si="23">IF(AD7="","",AD7/AD$16)</f>
        <v/>
      </c>
      <c r="AF7" s="147"/>
      <c r="AG7" s="142"/>
      <c r="AH7" s="157"/>
      <c r="AI7" s="142"/>
      <c r="AJ7" s="142"/>
      <c r="AK7" s="142"/>
      <c r="AL7" s="142"/>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row>
    <row r="8" spans="1:82" ht="18.5" hidden="1" outlineLevel="1" x14ac:dyDescent="0.45">
      <c r="A8" s="187" t="str">
        <f t="shared" si="7"/>
        <v>TSP Benefits (Traditional)</v>
      </c>
      <c r="B8" s="264" t="str">
        <f t="shared" ca="1" si="8"/>
        <v/>
      </c>
      <c r="C8" s="440" t="str">
        <f t="shared" ca="1" si="9"/>
        <v/>
      </c>
      <c r="D8" s="264" t="str">
        <f t="shared" ca="1" si="0"/>
        <v/>
      </c>
      <c r="E8" s="440" t="str">
        <f t="shared" ca="1" si="10"/>
        <v/>
      </c>
      <c r="F8" s="264" t="str">
        <f t="shared" ca="1" si="1"/>
        <v/>
      </c>
      <c r="G8" s="440" t="str">
        <f t="shared" ca="1" si="11"/>
        <v/>
      </c>
      <c r="H8" s="264" t="str">
        <f t="shared" ca="1" si="2"/>
        <v/>
      </c>
      <c r="I8" s="440" t="str">
        <f t="shared" ca="1" si="12"/>
        <v/>
      </c>
      <c r="J8" s="264" t="str">
        <f t="shared" ca="1" si="3"/>
        <v/>
      </c>
      <c r="K8" s="440" t="str">
        <f t="shared" ca="1" si="13"/>
        <v/>
      </c>
      <c r="L8" s="264" t="str">
        <f t="shared" ca="1" si="4"/>
        <v/>
      </c>
      <c r="M8" s="440" t="str">
        <f t="shared" ca="1" si="14"/>
        <v/>
      </c>
      <c r="N8" s="264" t="str">
        <f t="shared" ca="1" si="5"/>
        <v/>
      </c>
      <c r="O8" s="440" t="str">
        <f t="shared" ca="1" si="15"/>
        <v/>
      </c>
      <c r="P8" s="264" t="str">
        <f t="shared" ca="1" si="6"/>
        <v/>
      </c>
      <c r="Q8" s="440" t="str">
        <f t="shared" ca="1" si="16"/>
        <v/>
      </c>
      <c r="R8" s="264" t="str">
        <f t="shared" ref="R8:R15" ca="1" si="24">IF(R25="","",R25*12)</f>
        <v/>
      </c>
      <c r="S8" s="440" t="str">
        <f t="shared" ca="1" si="17"/>
        <v/>
      </c>
      <c r="T8" s="264" t="str">
        <f t="shared" ref="T8:T15" ca="1" si="25">IF(T25="","",T25*12)</f>
        <v/>
      </c>
      <c r="U8" s="440" t="str">
        <f t="shared" ca="1" si="18"/>
        <v/>
      </c>
      <c r="V8" s="264" t="str">
        <f t="shared" ref="V8:V15" ca="1" si="26">IF(V25="","",V25*12)</f>
        <v/>
      </c>
      <c r="W8" s="440" t="str">
        <f t="shared" ca="1" si="19"/>
        <v/>
      </c>
      <c r="X8" s="264" t="str">
        <f t="shared" ref="X8:X15" ca="1" si="27">IF(X25="","",X25*12)</f>
        <v/>
      </c>
      <c r="Y8" s="440" t="str">
        <f t="shared" ca="1" si="20"/>
        <v/>
      </c>
      <c r="Z8" s="264" t="str">
        <f t="shared" ref="Z8:Z15" ca="1" si="28">IF(Z25="","",Z25*12)</f>
        <v/>
      </c>
      <c r="AA8" s="440" t="str">
        <f t="shared" ca="1" si="21"/>
        <v/>
      </c>
      <c r="AB8" s="264" t="str">
        <f t="shared" ref="AB8:AB15" ca="1" si="29">IF(AB25="","",AB25*12)</f>
        <v/>
      </c>
      <c r="AC8" s="440" t="str">
        <f t="shared" ca="1" si="22"/>
        <v/>
      </c>
      <c r="AD8" s="264" t="str">
        <f t="shared" ref="AD8:AD15" ca="1" si="30">IF(AD25="","",AD25*12)</f>
        <v/>
      </c>
      <c r="AE8" s="440" t="str">
        <f t="shared" ca="1" si="23"/>
        <v/>
      </c>
      <c r="AF8" s="147"/>
      <c r="AG8" s="158">
        <v>62</v>
      </c>
      <c r="AH8" s="158">
        <f t="shared" ref="AH8:AO8" si="31">AG8+1</f>
        <v>63</v>
      </c>
      <c r="AI8" s="158">
        <f t="shared" si="31"/>
        <v>64</v>
      </c>
      <c r="AJ8" s="158">
        <f t="shared" si="31"/>
        <v>65</v>
      </c>
      <c r="AK8" s="158">
        <f t="shared" si="31"/>
        <v>66</v>
      </c>
      <c r="AL8" s="158">
        <f t="shared" si="31"/>
        <v>67</v>
      </c>
      <c r="AM8" s="158">
        <f t="shared" si="31"/>
        <v>68</v>
      </c>
      <c r="AN8" s="158">
        <f t="shared" si="31"/>
        <v>69</v>
      </c>
      <c r="AO8" s="158">
        <f t="shared" si="31"/>
        <v>70</v>
      </c>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row>
    <row r="9" spans="1:82" ht="18.5" hidden="1" outlineLevel="1" x14ac:dyDescent="0.45">
      <c r="A9" s="187" t="str">
        <f t="shared" si="7"/>
        <v>TSP Benefits (Roth)</v>
      </c>
      <c r="B9" s="264" t="str">
        <f t="shared" ca="1" si="8"/>
        <v/>
      </c>
      <c r="C9" s="440" t="str">
        <f t="shared" ca="1" si="9"/>
        <v/>
      </c>
      <c r="D9" s="264" t="str">
        <f t="shared" ca="1" si="0"/>
        <v/>
      </c>
      <c r="E9" s="440" t="str">
        <f t="shared" ca="1" si="10"/>
        <v/>
      </c>
      <c r="F9" s="264" t="str">
        <f t="shared" ca="1" si="1"/>
        <v/>
      </c>
      <c r="G9" s="440" t="str">
        <f t="shared" ca="1" si="11"/>
        <v/>
      </c>
      <c r="H9" s="264" t="str">
        <f t="shared" ca="1" si="2"/>
        <v/>
      </c>
      <c r="I9" s="440" t="str">
        <f t="shared" ca="1" si="12"/>
        <v/>
      </c>
      <c r="J9" s="264" t="str">
        <f t="shared" ca="1" si="3"/>
        <v/>
      </c>
      <c r="K9" s="440" t="str">
        <f t="shared" ca="1" si="13"/>
        <v/>
      </c>
      <c r="L9" s="264" t="str">
        <f t="shared" ca="1" si="4"/>
        <v/>
      </c>
      <c r="M9" s="440" t="str">
        <f t="shared" ca="1" si="14"/>
        <v/>
      </c>
      <c r="N9" s="264" t="str">
        <f t="shared" ca="1" si="5"/>
        <v/>
      </c>
      <c r="O9" s="440" t="str">
        <f t="shared" ca="1" si="15"/>
        <v/>
      </c>
      <c r="P9" s="264" t="str">
        <f t="shared" ca="1" si="6"/>
        <v/>
      </c>
      <c r="Q9" s="440" t="str">
        <f t="shared" ca="1" si="16"/>
        <v/>
      </c>
      <c r="R9" s="264" t="str">
        <f t="shared" ca="1" si="24"/>
        <v/>
      </c>
      <c r="S9" s="440" t="str">
        <f t="shared" ca="1" si="17"/>
        <v/>
      </c>
      <c r="T9" s="264" t="str">
        <f t="shared" ca="1" si="25"/>
        <v/>
      </c>
      <c r="U9" s="440" t="str">
        <f t="shared" ca="1" si="18"/>
        <v/>
      </c>
      <c r="V9" s="264" t="str">
        <f t="shared" ca="1" si="26"/>
        <v/>
      </c>
      <c r="W9" s="440" t="str">
        <f t="shared" ca="1" si="19"/>
        <v/>
      </c>
      <c r="X9" s="264" t="str">
        <f t="shared" ca="1" si="27"/>
        <v/>
      </c>
      <c r="Y9" s="440" t="str">
        <f t="shared" ca="1" si="20"/>
        <v/>
      </c>
      <c r="Z9" s="264" t="str">
        <f t="shared" ca="1" si="28"/>
        <v/>
      </c>
      <c r="AA9" s="440" t="str">
        <f t="shared" ca="1" si="21"/>
        <v/>
      </c>
      <c r="AB9" s="264" t="str">
        <f t="shared" ca="1" si="29"/>
        <v/>
      </c>
      <c r="AC9" s="440" t="str">
        <f t="shared" ca="1" si="22"/>
        <v/>
      </c>
      <c r="AD9" s="264" t="str">
        <f t="shared" ca="1" si="30"/>
        <v/>
      </c>
      <c r="AE9" s="440" t="str">
        <f t="shared" ca="1" si="23"/>
        <v/>
      </c>
      <c r="AF9" s="147"/>
      <c r="AG9" s="159">
        <f ca="1">Inputs!J30</f>
        <v>0</v>
      </c>
      <c r="AH9" s="159">
        <f t="shared" ref="AH9:AO9" ca="1" si="32">AG9*$AL$6</f>
        <v>0</v>
      </c>
      <c r="AI9" s="159">
        <f t="shared" ca="1" si="32"/>
        <v>0</v>
      </c>
      <c r="AJ9" s="159">
        <f t="shared" ca="1" si="32"/>
        <v>0</v>
      </c>
      <c r="AK9" s="159">
        <f t="shared" ca="1" si="32"/>
        <v>0</v>
      </c>
      <c r="AL9" s="159">
        <f t="shared" ca="1" si="32"/>
        <v>0</v>
      </c>
      <c r="AM9" s="159">
        <f t="shared" ca="1" si="32"/>
        <v>0</v>
      </c>
      <c r="AN9" s="159">
        <f t="shared" ca="1" si="32"/>
        <v>0</v>
      </c>
      <c r="AO9" s="159">
        <f t="shared" ca="1" si="32"/>
        <v>0</v>
      </c>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row>
    <row r="10" spans="1:82" ht="18.5" hidden="1" outlineLevel="1" x14ac:dyDescent="0.45">
      <c r="A10" s="187" t="str">
        <f t="shared" si="7"/>
        <v>IRA/401(k) Benefits (Traditional)</v>
      </c>
      <c r="B10" s="264" t="str">
        <f t="shared" ca="1" si="8"/>
        <v/>
      </c>
      <c r="C10" s="440" t="str">
        <f t="shared" ca="1" si="9"/>
        <v/>
      </c>
      <c r="D10" s="264" t="str">
        <f t="shared" ca="1" si="0"/>
        <v/>
      </c>
      <c r="E10" s="440" t="str">
        <f t="shared" ca="1" si="10"/>
        <v/>
      </c>
      <c r="F10" s="264" t="str">
        <f t="shared" ca="1" si="1"/>
        <v/>
      </c>
      <c r="G10" s="440" t="str">
        <f t="shared" ca="1" si="11"/>
        <v/>
      </c>
      <c r="H10" s="264" t="str">
        <f t="shared" ca="1" si="2"/>
        <v/>
      </c>
      <c r="I10" s="440" t="str">
        <f t="shared" ca="1" si="12"/>
        <v/>
      </c>
      <c r="J10" s="264" t="str">
        <f t="shared" ca="1" si="3"/>
        <v/>
      </c>
      <c r="K10" s="440" t="str">
        <f t="shared" ca="1" si="13"/>
        <v/>
      </c>
      <c r="L10" s="264" t="str">
        <f t="shared" ca="1" si="4"/>
        <v/>
      </c>
      <c r="M10" s="440" t="str">
        <f t="shared" ca="1" si="14"/>
        <v/>
      </c>
      <c r="N10" s="264" t="str">
        <f t="shared" ca="1" si="5"/>
        <v/>
      </c>
      <c r="O10" s="440" t="str">
        <f t="shared" ca="1" si="15"/>
        <v/>
      </c>
      <c r="P10" s="264" t="str">
        <f t="shared" ca="1" si="6"/>
        <v/>
      </c>
      <c r="Q10" s="440" t="str">
        <f t="shared" ca="1" si="16"/>
        <v/>
      </c>
      <c r="R10" s="264" t="str">
        <f t="shared" ca="1" si="24"/>
        <v/>
      </c>
      <c r="S10" s="440" t="str">
        <f t="shared" ca="1" si="17"/>
        <v/>
      </c>
      <c r="T10" s="264" t="str">
        <f t="shared" ca="1" si="25"/>
        <v/>
      </c>
      <c r="U10" s="440" t="str">
        <f t="shared" ca="1" si="18"/>
        <v/>
      </c>
      <c r="V10" s="264" t="str">
        <f t="shared" ca="1" si="26"/>
        <v/>
      </c>
      <c r="W10" s="440" t="str">
        <f t="shared" ca="1" si="19"/>
        <v/>
      </c>
      <c r="X10" s="264" t="str">
        <f t="shared" ca="1" si="27"/>
        <v/>
      </c>
      <c r="Y10" s="440" t="str">
        <f t="shared" ca="1" si="20"/>
        <v/>
      </c>
      <c r="Z10" s="264" t="str">
        <f t="shared" ca="1" si="28"/>
        <v/>
      </c>
      <c r="AA10" s="440" t="str">
        <f t="shared" ca="1" si="21"/>
        <v/>
      </c>
      <c r="AB10" s="264" t="str">
        <f t="shared" ca="1" si="29"/>
        <v/>
      </c>
      <c r="AC10" s="440" t="str">
        <f t="shared" ca="1" si="22"/>
        <v/>
      </c>
      <c r="AD10" s="264" t="str">
        <f t="shared" ca="1" si="30"/>
        <v/>
      </c>
      <c r="AE10" s="440" t="str">
        <f t="shared" ca="1" si="23"/>
        <v/>
      </c>
      <c r="AF10" s="147"/>
      <c r="AG10" s="160"/>
      <c r="AH10" s="161"/>
      <c r="AI10" s="161"/>
      <c r="AJ10" s="161"/>
      <c r="AK10" s="161"/>
      <c r="AL10" s="161"/>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row>
    <row r="11" spans="1:82" ht="18.5" hidden="1" outlineLevel="1" x14ac:dyDescent="0.45">
      <c r="A11" s="187" t="str">
        <f t="shared" si="7"/>
        <v>IRA/401(k) Benefits (Roth)</v>
      </c>
      <c r="B11" s="264" t="str">
        <f t="shared" ca="1" si="8"/>
        <v/>
      </c>
      <c r="C11" s="440" t="str">
        <f t="shared" ca="1" si="9"/>
        <v/>
      </c>
      <c r="D11" s="264" t="str">
        <f ca="1">IF(D28="","",D28*12)</f>
        <v/>
      </c>
      <c r="E11" s="440" t="str">
        <f t="shared" ca="1" si="10"/>
        <v/>
      </c>
      <c r="F11" s="264" t="str">
        <f ca="1">IF(F28="","",F28*12)</f>
        <v/>
      </c>
      <c r="G11" s="440" t="str">
        <f t="shared" ca="1" si="11"/>
        <v/>
      </c>
      <c r="H11" s="264" t="str">
        <f ca="1">IF(H28="","",H28*12)</f>
        <v/>
      </c>
      <c r="I11" s="440" t="str">
        <f t="shared" ca="1" si="12"/>
        <v/>
      </c>
      <c r="J11" s="264" t="str">
        <f ca="1">IF(J28="","",J28*12)</f>
        <v/>
      </c>
      <c r="K11" s="440" t="str">
        <f t="shared" ca="1" si="13"/>
        <v/>
      </c>
      <c r="L11" s="264" t="str">
        <f ca="1">IF(L28="","",L28*12)</f>
        <v/>
      </c>
      <c r="M11" s="440" t="str">
        <f t="shared" ca="1" si="14"/>
        <v/>
      </c>
      <c r="N11" s="264" t="str">
        <f ca="1">IF(N28="","",N28*12)</f>
        <v/>
      </c>
      <c r="O11" s="440" t="str">
        <f t="shared" ca="1" si="15"/>
        <v/>
      </c>
      <c r="P11" s="264" t="str">
        <f ca="1">IF(P28="","",P28*12)</f>
        <v/>
      </c>
      <c r="Q11" s="440" t="str">
        <f t="shared" ca="1" si="16"/>
        <v/>
      </c>
      <c r="R11" s="264" t="str">
        <f t="shared" ca="1" si="24"/>
        <v/>
      </c>
      <c r="S11" s="440" t="str">
        <f t="shared" ca="1" si="17"/>
        <v/>
      </c>
      <c r="T11" s="264" t="str">
        <f t="shared" ca="1" si="25"/>
        <v/>
      </c>
      <c r="U11" s="440" t="str">
        <f t="shared" ca="1" si="18"/>
        <v/>
      </c>
      <c r="V11" s="264" t="str">
        <f t="shared" ca="1" si="26"/>
        <v/>
      </c>
      <c r="W11" s="440" t="str">
        <f t="shared" ca="1" si="19"/>
        <v/>
      </c>
      <c r="X11" s="264" t="str">
        <f t="shared" ca="1" si="27"/>
        <v/>
      </c>
      <c r="Y11" s="440" t="str">
        <f t="shared" ca="1" si="20"/>
        <v/>
      </c>
      <c r="Z11" s="264" t="str">
        <f t="shared" ca="1" si="28"/>
        <v/>
      </c>
      <c r="AA11" s="440" t="str">
        <f t="shared" ca="1" si="21"/>
        <v/>
      </c>
      <c r="AB11" s="264" t="str">
        <f t="shared" ca="1" si="29"/>
        <v/>
      </c>
      <c r="AC11" s="440" t="str">
        <f t="shared" ca="1" si="22"/>
        <v/>
      </c>
      <c r="AD11" s="264" t="str">
        <f t="shared" ca="1" si="30"/>
        <v/>
      </c>
      <c r="AE11" s="440" t="str">
        <f t="shared" ca="1" si="23"/>
        <v/>
      </c>
      <c r="AF11" s="147"/>
      <c r="AG11" s="146"/>
      <c r="AH11" s="161"/>
      <c r="AI11" s="161"/>
      <c r="AJ11" s="161"/>
      <c r="AK11" s="161"/>
      <c r="AL11" s="161"/>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row>
    <row r="12" spans="1:82" ht="18.5" hidden="1" outlineLevel="1" x14ac:dyDescent="0.45">
      <c r="A12" s="186" t="str">
        <f t="shared" si="7"/>
        <v>Other Pension Benefits (if applicable)</v>
      </c>
      <c r="B12" s="267" t="str">
        <f t="shared" ca="1" si="8"/>
        <v/>
      </c>
      <c r="C12" s="440" t="str">
        <f t="shared" ca="1" si="9"/>
        <v/>
      </c>
      <c r="D12" s="267" t="str">
        <f ca="1">IF(D29="","",D29*12)</f>
        <v/>
      </c>
      <c r="E12" s="440" t="str">
        <f t="shared" ca="1" si="10"/>
        <v/>
      </c>
      <c r="F12" s="267" t="str">
        <f ca="1">IF(F29="","",F29*12)</f>
        <v/>
      </c>
      <c r="G12" s="440" t="str">
        <f t="shared" ca="1" si="11"/>
        <v/>
      </c>
      <c r="H12" s="267" t="str">
        <f ca="1">IF(H29="","",H29*12)</f>
        <v/>
      </c>
      <c r="I12" s="440" t="str">
        <f t="shared" ca="1" si="12"/>
        <v/>
      </c>
      <c r="J12" s="267" t="str">
        <f ca="1">IF(J29="","",J29*12)</f>
        <v/>
      </c>
      <c r="K12" s="440" t="str">
        <f t="shared" ca="1" si="13"/>
        <v/>
      </c>
      <c r="L12" s="267" t="str">
        <f ca="1">IF(L29="","",L29*12)</f>
        <v/>
      </c>
      <c r="M12" s="440" t="str">
        <f t="shared" ca="1" si="14"/>
        <v/>
      </c>
      <c r="N12" s="267" t="str">
        <f ca="1">IF(N29="","",N29*12)</f>
        <v/>
      </c>
      <c r="O12" s="440" t="str">
        <f t="shared" ca="1" si="15"/>
        <v/>
      </c>
      <c r="P12" s="267" t="str">
        <f ca="1">IF(P29="","",P29*12)</f>
        <v/>
      </c>
      <c r="Q12" s="440" t="str">
        <f t="shared" ca="1" si="16"/>
        <v/>
      </c>
      <c r="R12" s="267" t="str">
        <f t="shared" ca="1" si="24"/>
        <v/>
      </c>
      <c r="S12" s="440" t="str">
        <f t="shared" ca="1" si="17"/>
        <v/>
      </c>
      <c r="T12" s="267" t="str">
        <f t="shared" ca="1" si="25"/>
        <v/>
      </c>
      <c r="U12" s="440" t="str">
        <f t="shared" ca="1" si="18"/>
        <v/>
      </c>
      <c r="V12" s="267" t="str">
        <f t="shared" ca="1" si="26"/>
        <v/>
      </c>
      <c r="W12" s="440" t="str">
        <f t="shared" ca="1" si="19"/>
        <v/>
      </c>
      <c r="X12" s="267" t="str">
        <f t="shared" ca="1" si="27"/>
        <v/>
      </c>
      <c r="Y12" s="440" t="str">
        <f t="shared" ca="1" si="20"/>
        <v/>
      </c>
      <c r="Z12" s="267" t="str">
        <f t="shared" ca="1" si="28"/>
        <v/>
      </c>
      <c r="AA12" s="440" t="str">
        <f t="shared" ca="1" si="21"/>
        <v/>
      </c>
      <c r="AB12" s="267" t="str">
        <f t="shared" ca="1" si="29"/>
        <v/>
      </c>
      <c r="AC12" s="440" t="str">
        <f t="shared" ca="1" si="22"/>
        <v/>
      </c>
      <c r="AD12" s="267" t="str">
        <f t="shared" ca="1" si="30"/>
        <v/>
      </c>
      <c r="AE12" s="440" t="str">
        <f t="shared" ca="1" si="23"/>
        <v/>
      </c>
      <c r="AF12" s="147"/>
      <c r="AG12" s="160" t="s">
        <v>176</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row>
    <row r="13" spans="1:82" ht="18.5" hidden="1" outlineLevel="1" x14ac:dyDescent="0.45">
      <c r="A13" s="186" t="str">
        <f t="shared" si="7"/>
        <v>Other Income (if applicable)</v>
      </c>
      <c r="B13" s="267" t="str">
        <f t="shared" ca="1" si="8"/>
        <v/>
      </c>
      <c r="C13" s="440" t="str">
        <f t="shared" ca="1" si="9"/>
        <v/>
      </c>
      <c r="D13" s="267" t="str">
        <f ca="1">IF(D30="","",D30*12)</f>
        <v/>
      </c>
      <c r="E13" s="440" t="str">
        <f t="shared" ca="1" si="10"/>
        <v/>
      </c>
      <c r="F13" s="267" t="str">
        <f ca="1">IF(F30="","",F30*12)</f>
        <v/>
      </c>
      <c r="G13" s="440" t="str">
        <f t="shared" ca="1" si="11"/>
        <v/>
      </c>
      <c r="H13" s="267" t="str">
        <f ca="1">IF(H30="","",H30*12)</f>
        <v/>
      </c>
      <c r="I13" s="440" t="str">
        <f t="shared" ca="1" si="12"/>
        <v/>
      </c>
      <c r="J13" s="267" t="str">
        <f ca="1">IF(J30="","",J30*12)</f>
        <v/>
      </c>
      <c r="K13" s="440" t="str">
        <f t="shared" ca="1" si="13"/>
        <v/>
      </c>
      <c r="L13" s="267" t="str">
        <f ca="1">IF(L30="","",L30*12)</f>
        <v/>
      </c>
      <c r="M13" s="440" t="str">
        <f t="shared" ca="1" si="14"/>
        <v/>
      </c>
      <c r="N13" s="267" t="str">
        <f ca="1">IF(N30="","",N30*12)</f>
        <v/>
      </c>
      <c r="O13" s="440" t="str">
        <f t="shared" ca="1" si="15"/>
        <v/>
      </c>
      <c r="P13" s="267" t="str">
        <f ca="1">IF(P30="","",P30*12)</f>
        <v/>
      </c>
      <c r="Q13" s="440" t="str">
        <f t="shared" ca="1" si="16"/>
        <v/>
      </c>
      <c r="R13" s="267" t="str">
        <f t="shared" ca="1" si="24"/>
        <v/>
      </c>
      <c r="S13" s="440" t="str">
        <f t="shared" ca="1" si="17"/>
        <v/>
      </c>
      <c r="T13" s="267" t="str">
        <f t="shared" ca="1" si="25"/>
        <v/>
      </c>
      <c r="U13" s="440" t="str">
        <f t="shared" ca="1" si="18"/>
        <v/>
      </c>
      <c r="V13" s="267" t="str">
        <f t="shared" ca="1" si="26"/>
        <v/>
      </c>
      <c r="W13" s="440" t="str">
        <f t="shared" ca="1" si="19"/>
        <v/>
      </c>
      <c r="X13" s="267" t="str">
        <f t="shared" ca="1" si="27"/>
        <v/>
      </c>
      <c r="Y13" s="440" t="str">
        <f t="shared" ca="1" si="20"/>
        <v/>
      </c>
      <c r="Z13" s="267" t="str">
        <f t="shared" ca="1" si="28"/>
        <v/>
      </c>
      <c r="AA13" s="440" t="str">
        <f t="shared" ca="1" si="21"/>
        <v/>
      </c>
      <c r="AB13" s="267" t="str">
        <f t="shared" ca="1" si="29"/>
        <v/>
      </c>
      <c r="AC13" s="440" t="str">
        <f t="shared" ca="1" si="22"/>
        <v/>
      </c>
      <c r="AD13" s="267" t="str">
        <f t="shared" ca="1" si="30"/>
        <v/>
      </c>
      <c r="AE13" s="440" t="str">
        <f t="shared" ca="1" si="23"/>
        <v/>
      </c>
      <c r="AF13" s="147"/>
      <c r="AG13" s="158">
        <v>62</v>
      </c>
      <c r="AH13" s="158">
        <f t="shared" ref="AH13:AO13" si="33">AG13+1</f>
        <v>63</v>
      </c>
      <c r="AI13" s="158">
        <f t="shared" si="33"/>
        <v>64</v>
      </c>
      <c r="AJ13" s="158">
        <f t="shared" si="33"/>
        <v>65</v>
      </c>
      <c r="AK13" s="158">
        <f t="shared" si="33"/>
        <v>66</v>
      </c>
      <c r="AL13" s="158">
        <f t="shared" si="33"/>
        <v>67</v>
      </c>
      <c r="AM13" s="158">
        <f t="shared" si="33"/>
        <v>68</v>
      </c>
      <c r="AN13" s="158">
        <f t="shared" si="33"/>
        <v>69</v>
      </c>
      <c r="AO13" s="158">
        <f t="shared" si="33"/>
        <v>70</v>
      </c>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row>
    <row r="14" spans="1:82" ht="18.5" hidden="1" outlineLevel="1" x14ac:dyDescent="0.45">
      <c r="A14" s="186" t="str">
        <f>A31</f>
        <v>Active Duty Military Retirement Pay</v>
      </c>
      <c r="B14" s="267" t="str">
        <f t="shared" ca="1" si="8"/>
        <v/>
      </c>
      <c r="C14" s="440" t="str">
        <f t="shared" ca="1" si="9"/>
        <v/>
      </c>
      <c r="D14" s="267" t="str">
        <f ca="1">IF(D31="","",D31*12)</f>
        <v/>
      </c>
      <c r="E14" s="440" t="str">
        <f ca="1">IF(D14="","",D14/D$16)</f>
        <v/>
      </c>
      <c r="F14" s="267" t="str">
        <f ca="1">IF(F31="","",F31*12)</f>
        <v/>
      </c>
      <c r="G14" s="440" t="str">
        <f ca="1">IF(F14="","",F14/F$16)</f>
        <v/>
      </c>
      <c r="H14" s="267" t="str">
        <f ca="1">IF(H31="","",H31*12)</f>
        <v/>
      </c>
      <c r="I14" s="440" t="str">
        <f ca="1">IF(H14="","",H14/H$16)</f>
        <v/>
      </c>
      <c r="J14" s="267" t="str">
        <f ca="1">IF(J31="","",J31*12)</f>
        <v/>
      </c>
      <c r="K14" s="440" t="str">
        <f ca="1">IF(J14="","",J14/J$16)</f>
        <v/>
      </c>
      <c r="L14" s="267" t="str">
        <f ca="1">IF(L31="","",L31*12)</f>
        <v/>
      </c>
      <c r="M14" s="440" t="str">
        <f ca="1">IF(L14="","",L14/L$16)</f>
        <v/>
      </c>
      <c r="N14" s="267" t="str">
        <f ca="1">IF(N31="","",N31*12)</f>
        <v/>
      </c>
      <c r="O14" s="440" t="str">
        <f ca="1">IF(N14="","",N14/N$16)</f>
        <v/>
      </c>
      <c r="P14" s="267" t="str">
        <f ca="1">IF(P31="","",P31*12)</f>
        <v/>
      </c>
      <c r="Q14" s="440" t="str">
        <f ca="1">IF(P14="","",P14/P$16)</f>
        <v/>
      </c>
      <c r="R14" s="267" t="str">
        <f t="shared" ca="1" si="24"/>
        <v/>
      </c>
      <c r="S14" s="440" t="str">
        <f ca="1">IF(R14="","",R14/R$16)</f>
        <v/>
      </c>
      <c r="T14" s="267" t="str">
        <f t="shared" ca="1" si="25"/>
        <v/>
      </c>
      <c r="U14" s="440" t="str">
        <f ca="1">IF(T14="","",T14/T$16)</f>
        <v/>
      </c>
      <c r="V14" s="267" t="str">
        <f t="shared" ca="1" si="26"/>
        <v/>
      </c>
      <c r="W14" s="440" t="str">
        <f ca="1">IF(V14="","",V14/V$16)</f>
        <v/>
      </c>
      <c r="X14" s="267" t="str">
        <f t="shared" ca="1" si="27"/>
        <v/>
      </c>
      <c r="Y14" s="440" t="str">
        <f ca="1">IF(X14="","",X14/X$16)</f>
        <v/>
      </c>
      <c r="Z14" s="267" t="str">
        <f t="shared" ca="1" si="28"/>
        <v/>
      </c>
      <c r="AA14" s="440" t="str">
        <f ca="1">IF(Z14="","",Z14/Z$16)</f>
        <v/>
      </c>
      <c r="AB14" s="267" t="str">
        <f t="shared" ca="1" si="29"/>
        <v/>
      </c>
      <c r="AC14" s="440" t="str">
        <f ca="1">IF(AB14="","",AB14/AB$16)</f>
        <v/>
      </c>
      <c r="AD14" s="267" t="str">
        <f t="shared" ca="1" si="30"/>
        <v/>
      </c>
      <c r="AE14" s="440" t="str">
        <f ca="1">IF(AD14="","",AD14/AD$16)</f>
        <v/>
      </c>
      <c r="AF14" s="147"/>
      <c r="AG14" s="325"/>
      <c r="AH14" s="325"/>
      <c r="AI14" s="325"/>
      <c r="AJ14" s="325"/>
      <c r="AK14" s="325"/>
      <c r="AL14" s="325"/>
      <c r="AM14" s="325"/>
      <c r="AN14" s="325"/>
      <c r="AO14" s="325"/>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row>
    <row r="15" spans="1:82" ht="18.5" hidden="1" outlineLevel="1" x14ac:dyDescent="0.45">
      <c r="A15" s="186" t="str">
        <f>A32</f>
        <v>VA Disability Benefits</v>
      </c>
      <c r="B15" s="267" t="str">
        <f t="shared" ca="1" si="8"/>
        <v/>
      </c>
      <c r="C15" s="440" t="str">
        <f t="shared" ca="1" si="9"/>
        <v/>
      </c>
      <c r="D15" s="267" t="str">
        <f ca="1">IF(D32="","",D32*12)</f>
        <v/>
      </c>
      <c r="E15" s="440" t="str">
        <f ca="1">IF(D15="","",D15/D$16)</f>
        <v/>
      </c>
      <c r="F15" s="267" t="str">
        <f ca="1">IF(F32="","",F32*12)</f>
        <v/>
      </c>
      <c r="G15" s="440" t="str">
        <f ca="1">IF(F15="","",F15/F$16)</f>
        <v/>
      </c>
      <c r="H15" s="267" t="str">
        <f ca="1">IF(H32="","",H32*12)</f>
        <v/>
      </c>
      <c r="I15" s="440" t="str">
        <f ca="1">IF(H15="","",H15/H$16)</f>
        <v/>
      </c>
      <c r="J15" s="267" t="str">
        <f ca="1">IF(J32="","",J32*12)</f>
        <v/>
      </c>
      <c r="K15" s="440" t="str">
        <f ca="1">IF(J15="","",J15/J$16)</f>
        <v/>
      </c>
      <c r="L15" s="267" t="str">
        <f ca="1">IF(L32="","",L32*12)</f>
        <v/>
      </c>
      <c r="M15" s="440" t="str">
        <f ca="1">IF(L15="","",L15/L$16)</f>
        <v/>
      </c>
      <c r="N15" s="267" t="str">
        <f ca="1">IF(N32="","",N32*12)</f>
        <v/>
      </c>
      <c r="O15" s="440" t="str">
        <f ca="1">IF(N15="","",N15/N$16)</f>
        <v/>
      </c>
      <c r="P15" s="267" t="str">
        <f ca="1">IF(P32="","",P32*12)</f>
        <v/>
      </c>
      <c r="Q15" s="440" t="str">
        <f ca="1">IF(P15="","",P15/P$16)</f>
        <v/>
      </c>
      <c r="R15" s="267" t="str">
        <f t="shared" ca="1" si="24"/>
        <v/>
      </c>
      <c r="S15" s="440" t="str">
        <f ca="1">IF(R15="","",R15/R$16)</f>
        <v/>
      </c>
      <c r="T15" s="267" t="str">
        <f t="shared" ca="1" si="25"/>
        <v/>
      </c>
      <c r="U15" s="440" t="str">
        <f ca="1">IF(T15="","",T15/T$16)</f>
        <v/>
      </c>
      <c r="V15" s="267" t="str">
        <f t="shared" ca="1" si="26"/>
        <v/>
      </c>
      <c r="W15" s="440" t="str">
        <f ca="1">IF(V15="","",V15/V$16)</f>
        <v/>
      </c>
      <c r="X15" s="267" t="str">
        <f t="shared" ca="1" si="27"/>
        <v/>
      </c>
      <c r="Y15" s="440" t="str">
        <f ca="1">IF(X15="","",X15/X$16)</f>
        <v/>
      </c>
      <c r="Z15" s="267" t="str">
        <f t="shared" ca="1" si="28"/>
        <v/>
      </c>
      <c r="AA15" s="440" t="str">
        <f ca="1">IF(Z15="","",Z15/Z$16)</f>
        <v/>
      </c>
      <c r="AB15" s="267" t="str">
        <f t="shared" ca="1" si="29"/>
        <v/>
      </c>
      <c r="AC15" s="440" t="str">
        <f ca="1">IF(AB15="","",AB15/AB$16)</f>
        <v/>
      </c>
      <c r="AD15" s="267" t="str">
        <f t="shared" ca="1" si="30"/>
        <v/>
      </c>
      <c r="AE15" s="440" t="str">
        <f ca="1">IF(AD15="","",AD15/AD$16)</f>
        <v/>
      </c>
      <c r="AF15" s="147"/>
      <c r="AG15" s="325"/>
      <c r="AH15" s="325"/>
      <c r="AI15" s="325"/>
      <c r="AJ15" s="325"/>
      <c r="AK15" s="325"/>
      <c r="AL15" s="325"/>
      <c r="AM15" s="325"/>
      <c r="AN15" s="325"/>
      <c r="AO15" s="325"/>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row>
    <row r="16" spans="1:82" ht="18.5" collapsed="1" x14ac:dyDescent="0.45">
      <c r="A16" s="441" t="s">
        <v>31</v>
      </c>
      <c r="B16" s="264" t="str">
        <f ca="1">IF(B33="","",SUM(B5:B15))</f>
        <v/>
      </c>
      <c r="C16" s="265" t="str">
        <f ca="1">IF(B16="","",SUM(C5:C15))</f>
        <v/>
      </c>
      <c r="D16" s="264" t="str">
        <f ca="1">IF(D33="","",SUM(D5:D15))</f>
        <v/>
      </c>
      <c r="E16" s="265" t="str">
        <f ca="1">IF(D16="","",SUM(E5:E15))</f>
        <v/>
      </c>
      <c r="F16" s="264" t="str">
        <f ca="1">IF(F33="","",SUM(F5:F15))</f>
        <v/>
      </c>
      <c r="G16" s="265" t="str">
        <f ca="1">IF(F16="","",SUM(G5:G15))</f>
        <v/>
      </c>
      <c r="H16" s="264" t="str">
        <f ca="1">IF(H33="","",SUM(H5:H15))</f>
        <v/>
      </c>
      <c r="I16" s="265" t="str">
        <f ca="1">IF(H16="","",SUM(I5:I15))</f>
        <v/>
      </c>
      <c r="J16" s="264" t="str">
        <f ca="1">IF(J33="","",SUM(J5:J15))</f>
        <v/>
      </c>
      <c r="K16" s="265" t="str">
        <f ca="1">IF(J16="","",SUM(K5:K15))</f>
        <v/>
      </c>
      <c r="L16" s="264" t="str">
        <f ca="1">IF(L33="","",SUM(L5:L15))</f>
        <v/>
      </c>
      <c r="M16" s="265" t="str">
        <f ca="1">IF(L16="","",SUM(M5:M15))</f>
        <v/>
      </c>
      <c r="N16" s="264" t="str">
        <f ca="1">IF(N33="","",SUM(N5:N15))</f>
        <v/>
      </c>
      <c r="O16" s="265" t="str">
        <f ca="1">IF(N16="","",SUM(O5:O15))</f>
        <v/>
      </c>
      <c r="P16" s="264" t="str">
        <f ca="1">IF(P33="","",SUM(P5:P15))</f>
        <v/>
      </c>
      <c r="Q16" s="265" t="str">
        <f ca="1">IF(P16="","",SUM(Q5:Q15))</f>
        <v/>
      </c>
      <c r="R16" s="264" t="str">
        <f ca="1">IF(R33="","",SUM(R5:R15))</f>
        <v/>
      </c>
      <c r="S16" s="265" t="str">
        <f ca="1">IF(R16="","",SUM(S5:S15))</f>
        <v/>
      </c>
      <c r="T16" s="264" t="str">
        <f ca="1">IF(T33="","",SUM(T5:T15))</f>
        <v/>
      </c>
      <c r="U16" s="265" t="str">
        <f ca="1">IF(T16="","",SUM(U5:U15))</f>
        <v/>
      </c>
      <c r="V16" s="264" t="str">
        <f ca="1">IF(V33="","",SUM(V5:V15))</f>
        <v/>
      </c>
      <c r="W16" s="265" t="str">
        <f ca="1">IF(V16="","",SUM(W5:W15))</f>
        <v/>
      </c>
      <c r="X16" s="264" t="str">
        <f ca="1">IF(X33="","",SUM(X5:X15))</f>
        <v/>
      </c>
      <c r="Y16" s="265" t="str">
        <f ca="1">IF(X16="","",SUM(Y5:Y15))</f>
        <v/>
      </c>
      <c r="Z16" s="264" t="str">
        <f ca="1">IF(Z33="","",SUM(Z5:Z15))</f>
        <v/>
      </c>
      <c r="AA16" s="265" t="str">
        <f ca="1">IF(Z16="","",SUM(AA5:AA15))</f>
        <v/>
      </c>
      <c r="AB16" s="264" t="str">
        <f ca="1">IF(AB33="","",SUM(AB5:AB15))</f>
        <v/>
      </c>
      <c r="AC16" s="265" t="str">
        <f ca="1">IF(AB16="","",SUM(AC5:AC15))</f>
        <v/>
      </c>
      <c r="AD16" s="264" t="str">
        <f ca="1">IF(AD33="","",SUM(AD5:AD15))</f>
        <v/>
      </c>
      <c r="AE16" s="265" t="str">
        <f ca="1">IF(AD16="","",SUM(AE5:AE15))</f>
        <v/>
      </c>
      <c r="AF16" s="147"/>
      <c r="AG16" s="357">
        <v>1500</v>
      </c>
      <c r="AH16" s="356">
        <v>1600</v>
      </c>
      <c r="AI16" s="356">
        <v>1732</v>
      </c>
      <c r="AJ16" s="356">
        <v>1866</v>
      </c>
      <c r="AK16" s="356">
        <v>2000</v>
      </c>
      <c r="AL16" s="356">
        <v>2160</v>
      </c>
      <c r="AM16" s="356">
        <v>2320</v>
      </c>
      <c r="AN16" s="356">
        <v>2480</v>
      </c>
      <c r="AO16" s="356">
        <v>2640</v>
      </c>
      <c r="AP16" s="162"/>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row>
    <row r="17" spans="1:82" ht="18.5" x14ac:dyDescent="0.45">
      <c r="A17" s="251" t="s">
        <v>91</v>
      </c>
      <c r="B17" s="438" t="str">
        <f ca="1">IF(B34="","",B34*12)</f>
        <v/>
      </c>
      <c r="C17" s="252"/>
      <c r="D17" s="438" t="str">
        <f ca="1">IF(D34="","",D34*12)</f>
        <v/>
      </c>
      <c r="E17" s="252"/>
      <c r="F17" s="438" t="str">
        <f ca="1">IF(F34="","",F34*12)</f>
        <v/>
      </c>
      <c r="G17" s="252"/>
      <c r="H17" s="438" t="str">
        <f ca="1">IF(H34="","",H34*12)</f>
        <v/>
      </c>
      <c r="I17" s="252"/>
      <c r="J17" s="438" t="str">
        <f ca="1">IF(J34="","",J34*12)</f>
        <v/>
      </c>
      <c r="K17" s="252"/>
      <c r="L17" s="438" t="str">
        <f ca="1">IF(L34="","",L34*12)</f>
        <v/>
      </c>
      <c r="M17" s="252"/>
      <c r="N17" s="438" t="str">
        <f ca="1">IF(N34="","",N34*12)</f>
        <v/>
      </c>
      <c r="O17" s="252"/>
      <c r="P17" s="438" t="str">
        <f ca="1">IF(P34="","",P34*12)</f>
        <v/>
      </c>
      <c r="Q17" s="252"/>
      <c r="R17" s="438" t="str">
        <f ca="1">IF(R34="","",R34*12)</f>
        <v/>
      </c>
      <c r="S17" s="252"/>
      <c r="T17" s="438" t="str">
        <f ca="1">IF(T34="","",T34*12)</f>
        <v/>
      </c>
      <c r="U17" s="252"/>
      <c r="V17" s="438" t="str">
        <f ca="1">IF(V34="","",V34*12)</f>
        <v/>
      </c>
      <c r="W17" s="253"/>
      <c r="X17" s="438" t="str">
        <f ca="1">IF(X34="","",X34*12)</f>
        <v/>
      </c>
      <c r="Y17" s="253"/>
      <c r="Z17" s="438" t="str">
        <f ca="1">IF(Z34="","",Z34*12)</f>
        <v/>
      </c>
      <c r="AA17" s="253"/>
      <c r="AB17" s="438" t="str">
        <f ca="1">IF(AB34="","",AB34*12)</f>
        <v/>
      </c>
      <c r="AC17" s="253"/>
      <c r="AD17" s="438" t="str">
        <f ca="1">IF(AD34="","",AD34*12)</f>
        <v/>
      </c>
      <c r="AE17" s="253"/>
      <c r="AF17" s="147"/>
      <c r="AG17" s="159"/>
      <c r="AH17" s="356">
        <f>AH16-AG16</f>
        <v>100</v>
      </c>
      <c r="AI17" s="356">
        <f t="shared" ref="AI17:AO17" si="34">AI16-AH16</f>
        <v>132</v>
      </c>
      <c r="AJ17" s="356">
        <f t="shared" si="34"/>
        <v>134</v>
      </c>
      <c r="AK17" s="356">
        <f t="shared" si="34"/>
        <v>134</v>
      </c>
      <c r="AL17" s="356">
        <f t="shared" si="34"/>
        <v>160</v>
      </c>
      <c r="AM17" s="356">
        <f t="shared" si="34"/>
        <v>160</v>
      </c>
      <c r="AN17" s="356">
        <f t="shared" si="34"/>
        <v>160</v>
      </c>
      <c r="AO17" s="356">
        <f t="shared" si="34"/>
        <v>160</v>
      </c>
      <c r="AP17" s="162"/>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row>
    <row r="18" spans="1:82" ht="18.5" hidden="1" outlineLevel="1" x14ac:dyDescent="0.45">
      <c r="A18" s="442" t="str">
        <f>A35</f>
        <v>Sale of accrued Annual Leave (Gross)</v>
      </c>
      <c r="B18" s="267" t="str">
        <f ca="1">IF(B35="","",B35*12)</f>
        <v/>
      </c>
      <c r="C18" s="254"/>
      <c r="D18" s="267" t="str">
        <f ca="1">IF(D35="","",D35*12)</f>
        <v/>
      </c>
      <c r="E18" s="254"/>
      <c r="F18" s="267" t="str">
        <f ca="1">IF(F35="","",F35*12)</f>
        <v/>
      </c>
      <c r="G18" s="254"/>
      <c r="H18" s="267" t="str">
        <f ca="1">IF(H35="","",H35*12)</f>
        <v/>
      </c>
      <c r="I18" s="254"/>
      <c r="J18" s="267" t="str">
        <f ca="1">IF(J35="","",J35*12)</f>
        <v/>
      </c>
      <c r="K18" s="254"/>
      <c r="L18" s="267" t="str">
        <f ca="1">IF(L35="","",L35*12)</f>
        <v/>
      </c>
      <c r="M18" s="254"/>
      <c r="N18" s="267" t="str">
        <f ca="1">IF(N35="","",N35*12)</f>
        <v/>
      </c>
      <c r="O18" s="254"/>
      <c r="P18" s="267" t="str">
        <f ca="1">IF(P35="","",P35*12)</f>
        <v/>
      </c>
      <c r="Q18" s="254"/>
      <c r="R18" s="267" t="str">
        <f ca="1">IF(R35="","",R35*12)</f>
        <v/>
      </c>
      <c r="S18" s="254"/>
      <c r="T18" s="267" t="str">
        <f ca="1">IF(T35="","",T35*12)</f>
        <v/>
      </c>
      <c r="U18" s="254"/>
      <c r="V18" s="267" t="str">
        <f ca="1">IF(V35="","",V35*12)</f>
        <v/>
      </c>
      <c r="W18" s="254"/>
      <c r="X18" s="267" t="str">
        <f ca="1">IF(X35="","",X35*12)</f>
        <v/>
      </c>
      <c r="Y18" s="254"/>
      <c r="Z18" s="267" t="str">
        <f ca="1">IF(Z35="","",Z35*12)</f>
        <v/>
      </c>
      <c r="AA18" s="254"/>
      <c r="AB18" s="267" t="str">
        <f ca="1">IF(AB35="","",AB35*12)</f>
        <v/>
      </c>
      <c r="AC18" s="254"/>
      <c r="AD18" s="267" t="str">
        <f ca="1">IF(AD35="","",AD35*12)</f>
        <v/>
      </c>
      <c r="AE18" s="254"/>
      <c r="AF18" s="147"/>
      <c r="AG18" s="159"/>
      <c r="AH18" s="358">
        <f>AH17/AG16</f>
        <v>6.6666666666666666E-2</v>
      </c>
      <c r="AI18" s="358">
        <f t="shared" ref="AI18:AO18" si="35">AI17/AH16</f>
        <v>8.2500000000000004E-2</v>
      </c>
      <c r="AJ18" s="358">
        <f t="shared" si="35"/>
        <v>7.7367205542725179E-2</v>
      </c>
      <c r="AK18" s="358">
        <f t="shared" si="35"/>
        <v>7.1811361200428719E-2</v>
      </c>
      <c r="AL18" s="358">
        <f t="shared" si="35"/>
        <v>0.08</v>
      </c>
      <c r="AM18" s="358">
        <f t="shared" si="35"/>
        <v>7.407407407407407E-2</v>
      </c>
      <c r="AN18" s="358">
        <f t="shared" si="35"/>
        <v>6.8965517241379309E-2</v>
      </c>
      <c r="AO18" s="358">
        <f t="shared" si="35"/>
        <v>6.4516129032258063E-2</v>
      </c>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row>
    <row r="19" spans="1:82" ht="18.5" hidden="1" outlineLevel="1" x14ac:dyDescent="0.45">
      <c r="A19" s="442" t="str">
        <f>A36</f>
        <v>Sale of accrued Annual Leave (Net)</v>
      </c>
      <c r="B19" s="267" t="str">
        <f ca="1">IF(B36="","",B36*12)</f>
        <v/>
      </c>
      <c r="C19" s="254"/>
      <c r="D19" s="267" t="str">
        <f ca="1">IF(D36="","",D36*12)</f>
        <v/>
      </c>
      <c r="E19" s="254"/>
      <c r="F19" s="267" t="str">
        <f ca="1">IF(F36="","",F36*12)</f>
        <v/>
      </c>
      <c r="G19" s="254"/>
      <c r="H19" s="267" t="str">
        <f ca="1">IF(H36="","",H36*12)</f>
        <v/>
      </c>
      <c r="I19" s="254"/>
      <c r="J19" s="267" t="str">
        <f ca="1">IF(J36="","",J36*12)</f>
        <v/>
      </c>
      <c r="K19" s="254"/>
      <c r="L19" s="267" t="str">
        <f ca="1">IF(L36="","",L36*12)</f>
        <v/>
      </c>
      <c r="M19" s="254"/>
      <c r="N19" s="267" t="str">
        <f ca="1">IF(N36="","",N36*12)</f>
        <v/>
      </c>
      <c r="O19" s="254"/>
      <c r="P19" s="267" t="str">
        <f ca="1">IF(P36="","",P36*12)</f>
        <v/>
      </c>
      <c r="Q19" s="254"/>
      <c r="R19" s="267" t="str">
        <f ca="1">IF(R36="","",R36*12)</f>
        <v/>
      </c>
      <c r="S19" s="254"/>
      <c r="T19" s="267" t="str">
        <f ca="1">IF(T36="","",T36*12)</f>
        <v/>
      </c>
      <c r="U19" s="254"/>
      <c r="V19" s="267" t="str">
        <f ca="1">IF(V36="","",V36*12)</f>
        <v/>
      </c>
      <c r="W19" s="254"/>
      <c r="X19" s="267" t="str">
        <f ca="1">IF(X36="","",X36*12)</f>
        <v/>
      </c>
      <c r="Y19" s="254"/>
      <c r="Z19" s="267" t="str">
        <f ca="1">IF(Z36="","",Z36*12)</f>
        <v/>
      </c>
      <c r="AA19" s="254"/>
      <c r="AB19" s="267" t="str">
        <f ca="1">IF(AB36="","",AB36*12)</f>
        <v/>
      </c>
      <c r="AC19" s="254"/>
      <c r="AD19" s="267" t="str">
        <f ca="1">IF(AD36="","",AD36*12)</f>
        <v/>
      </c>
      <c r="AE19" s="254"/>
      <c r="AF19" s="147"/>
      <c r="AG19" s="159"/>
      <c r="AH19" s="159"/>
      <c r="AI19" s="159"/>
      <c r="AJ19" s="159"/>
      <c r="AK19" s="159"/>
      <c r="AL19" s="142"/>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row>
    <row r="20" spans="1:82" ht="18" customHeight="1" collapsed="1" x14ac:dyDescent="0.45">
      <c r="A20" s="196"/>
      <c r="B20" s="255"/>
      <c r="C20" s="253"/>
      <c r="D20" s="255"/>
      <c r="E20" s="253"/>
      <c r="F20" s="255"/>
      <c r="G20" s="253"/>
      <c r="H20" s="255"/>
      <c r="I20" s="253"/>
      <c r="J20" s="255"/>
      <c r="K20" s="253"/>
      <c r="L20" s="255"/>
      <c r="M20" s="253"/>
      <c r="N20" s="255"/>
      <c r="O20" s="253"/>
      <c r="P20" s="255"/>
      <c r="Q20" s="253"/>
      <c r="R20" s="255"/>
      <c r="S20" s="253"/>
      <c r="T20" s="255"/>
      <c r="U20" s="253"/>
      <c r="V20" s="255"/>
      <c r="W20" s="253"/>
      <c r="X20" s="255"/>
      <c r="Y20" s="253"/>
      <c r="Z20" s="255"/>
      <c r="AA20" s="253"/>
      <c r="AB20" s="255"/>
      <c r="AC20" s="253"/>
      <c r="AD20" s="255"/>
      <c r="AE20" s="253"/>
      <c r="AF20" s="147"/>
      <c r="AG20" s="142"/>
      <c r="AH20" s="163"/>
      <c r="AI20" s="157"/>
      <c r="AJ20" s="157"/>
      <c r="AK20" s="157"/>
      <c r="AL20" s="142"/>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row>
    <row r="21" spans="1:82" ht="18" customHeight="1" x14ac:dyDescent="0.45">
      <c r="A21" s="249" t="s">
        <v>94</v>
      </c>
      <c r="B21" s="529">
        <f>B4</f>
        <v>56</v>
      </c>
      <c r="C21" s="529"/>
      <c r="D21" s="529">
        <f>D4</f>
        <v>57</v>
      </c>
      <c r="E21" s="529"/>
      <c r="F21" s="529">
        <f>F4</f>
        <v>58</v>
      </c>
      <c r="G21" s="529"/>
      <c r="H21" s="529">
        <f>H4</f>
        <v>59</v>
      </c>
      <c r="I21" s="529"/>
      <c r="J21" s="529">
        <f>J4</f>
        <v>60</v>
      </c>
      <c r="K21" s="529"/>
      <c r="L21" s="529">
        <f>L4</f>
        <v>61</v>
      </c>
      <c r="M21" s="529"/>
      <c r="N21" s="529">
        <f>N4</f>
        <v>62</v>
      </c>
      <c r="O21" s="529"/>
      <c r="P21" s="529">
        <f>P4</f>
        <v>63</v>
      </c>
      <c r="Q21" s="529"/>
      <c r="R21" s="529">
        <f>R4</f>
        <v>64</v>
      </c>
      <c r="S21" s="529"/>
      <c r="T21" s="529">
        <f>T4</f>
        <v>65</v>
      </c>
      <c r="U21" s="529"/>
      <c r="V21" s="529">
        <f>V4</f>
        <v>66</v>
      </c>
      <c r="W21" s="529"/>
      <c r="X21" s="529">
        <f>X4</f>
        <v>67</v>
      </c>
      <c r="Y21" s="529"/>
      <c r="Z21" s="529">
        <f>Z4</f>
        <v>68</v>
      </c>
      <c r="AA21" s="529"/>
      <c r="AB21" s="529">
        <f>AB4</f>
        <v>69</v>
      </c>
      <c r="AC21" s="529"/>
      <c r="AD21" s="529">
        <f>AD4</f>
        <v>70</v>
      </c>
      <c r="AE21" s="529"/>
      <c r="AF21" s="147"/>
      <c r="AG21" s="160"/>
      <c r="AH21" s="160"/>
      <c r="AI21" s="160"/>
      <c r="AJ21" s="160"/>
      <c r="AK21" s="160"/>
      <c r="AL21" s="142"/>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row>
    <row r="22" spans="1:82" ht="18.5" hidden="1" outlineLevel="1" x14ac:dyDescent="0.45">
      <c r="A22" s="187" t="s">
        <v>211</v>
      </c>
      <c r="B22" s="443">
        <f ca="1">IF(Inputs!$AA$7&gt;B4,0,INDEX(Inputs!$D$2:$R$29,28,MATCH('Income Stream'!B$4:C$4,Inputs!$D$2:$R$2,0))*(0.01+IF(B4&gt;62,IF(INDEX(Inputs!$D$2:$R$7,6,MATCH(B4,Inputs!$D$2:$R$2,0))&gt;20,0.001,0)))*(Inputs!$D7)*(1-0.2*(Inputs!$B$47/100))/12)*(1-Inputs!D40)</f>
        <v>0</v>
      </c>
      <c r="C22" s="444" t="e">
        <f t="shared" ref="C22:C30" ca="1" si="36">IF(B22="","",B22/B$33)</f>
        <v>#VALUE!</v>
      </c>
      <c r="D22" s="264">
        <f ca="1">IF(Inputs!$AA$7&gt;D4,0,INDEX(Inputs!$D$2:$R$29,28,MATCH('Income Stream'!D$4:E$4,Inputs!$D$2:$R$2,0))*(0.01+IF(D4&gt;62,IF(INDEX(Inputs!$D$2:$R$7,6,MATCH(D4,Inputs!$D$2:$R$2,0))&gt;20,0.001,0)))*(Inputs!$E7)*(1-0.2*(Inputs!$B$47/100))/12)*(1-Inputs!E40)</f>
        <v>0</v>
      </c>
      <c r="E22" s="444" t="str">
        <f ca="1">IFERROR(IF(D22="","",D22/D$33),"")</f>
        <v/>
      </c>
      <c r="F22" s="264">
        <f ca="1">IF(Inputs!$AA$7&gt;F4,0,INDEX(Inputs!$D$2:$R$29,28,MATCH('Income Stream'!F$4:G$4,Inputs!$D$2:$R$2,0))*(0.01+IF(F4&gt;62,IF(INDEX(Inputs!$D$2:$R$7,6,MATCH(F4,Inputs!$D$2:$R$2,0))&gt;20,0.001,0)))*(Inputs!$F7)*(1-0.2*(Inputs!$B$47/100))/12)*(1-Inputs!F40)</f>
        <v>0</v>
      </c>
      <c r="G22" s="444" t="e">
        <f t="shared" ref="G22:G30" ca="1" si="37">IF(F22="","",F22/F$33)</f>
        <v>#VALUE!</v>
      </c>
      <c r="H22" s="264">
        <f ca="1">IF(Inputs!$AA$7&gt;H4,0,INDEX(Inputs!$D$2:$R$29,28,MATCH('Income Stream'!H$4:I$4,Inputs!$D$2:$R$2,0))*(0.01+IF(H4&gt;62,IF(INDEX(Inputs!$D$2:$R$7,6,MATCH(H4,Inputs!$D$2:$R$2,0))&gt;20,0.001,0)))*(Inputs!$G7)*(1-0.2*(Inputs!$B$47/100))/12)*(1-Inputs!G40)</f>
        <v>0</v>
      </c>
      <c r="I22" s="444" t="e">
        <f t="shared" ref="I22:I30" ca="1" si="38">IF(H22="","",H22/H$33)</f>
        <v>#VALUE!</v>
      </c>
      <c r="J22" s="264">
        <f ca="1">IF(Inputs!$AA$7&gt;J4,0,INDEX(Inputs!$D$2:$R$29,28,MATCH('Income Stream'!J$4:K$4,Inputs!$D$2:$R$2,0))*(0.01+IF(J4&gt;62,IF(INDEX(Inputs!$D$2:$R$7,6,MATCH(J4,Inputs!$D$2:$R$2,0))&gt;20,0.001,0)))*(Inputs!$H7)*(1-0.2*(Inputs!$B$47/100))/12)*(1-Inputs!H40)</f>
        <v>0</v>
      </c>
      <c r="K22" s="444" t="e">
        <f t="shared" ref="K22:K30" ca="1" si="39">IF(J22="","",J22/J$33)</f>
        <v>#VALUE!</v>
      </c>
      <c r="L22" s="264">
        <f ca="1">IF(Inputs!$AA$7&gt;L4,0,INDEX(Inputs!$D$2:$R$29,28,MATCH('Income Stream'!L$4:M$4,Inputs!$D$2:$R$2,0))*(0.01+IF(L4&gt;62,IF(INDEX(Inputs!$D$2:$R$7,6,MATCH(L4,Inputs!$D$2:$R$2,0))&gt;20,0.001,0)))*(Inputs!$I7)*(1-0.2*(Inputs!$B$47/100))/12)*(1-Inputs!I40)</f>
        <v>0</v>
      </c>
      <c r="M22" s="444" t="e">
        <f t="shared" ref="M22:M30" ca="1" si="40">IF(L22="","",L22/L$33)</f>
        <v>#VALUE!</v>
      </c>
      <c r="N22" s="264">
        <f ca="1">IF(Inputs!$AA$7&gt;N4,0,INDEX(Inputs!$D$2:$R$29,28,MATCH('Income Stream'!N$4:O$4,Inputs!$D$2:$R$2,0))*(0.01+IF(N4&gt;62,IF(INDEX(Inputs!$D$2:$R$7,6,MATCH(N4,Inputs!$D$2:$R$2,0))&gt;20,0.001,0)))*(Inputs!$J7)*(1-0.2*(Inputs!$B$47/100))/12)*(1-Inputs!J40)</f>
        <v>0</v>
      </c>
      <c r="O22" s="444" t="e">
        <f t="shared" ref="O22:O30" ca="1" si="41">IF(N22="","",N22/N$33)</f>
        <v>#VALUE!</v>
      </c>
      <c r="P22" s="264" t="str">
        <f ca="1">IF(Inputs!$AA$7&gt;P4,"",INDEX(Inputs!$D$2:$R$29,28,MATCH('Income Stream'!P$4:Q$4,Inputs!$D$2:$R$2,0))*(0.01+IF(P4&gt;62,IF(INDEX(Inputs!$D$2:$R$7,6,MATCH(P4,Inputs!$D$2:$R$2,0))&gt;20,0.001,0)))*(Inputs!$K7)*(1-0.2*(Inputs!$B$47/100))/12)</f>
        <v/>
      </c>
      <c r="Q22" s="444" t="str">
        <f t="shared" ref="Q22:Q30" ca="1" si="42">IF(P22="","",P22/P$33)</f>
        <v/>
      </c>
      <c r="R22" s="264" t="str">
        <f ca="1">IF(Inputs!$AA$7&gt;R4,"",INDEX(Inputs!$D$2:$R$29,28,MATCH('Income Stream'!R$4:S$4,Inputs!$D$2:$R$2,0))*(0.01+IF(R4&gt;62,IF(INDEX(Inputs!$D$2:$R$7,6,MATCH(R4,Inputs!$D$2:$R$2,0))&gt;20,0.001,0)))*(Inputs!$L7)*(1-0.2*(Inputs!$B$47/100))/12)</f>
        <v/>
      </c>
      <c r="S22" s="444" t="str">
        <f t="shared" ref="S22:S30" ca="1" si="43">IF(R22="","",R22/R$33)</f>
        <v/>
      </c>
      <c r="T22" s="264" t="str">
        <f ca="1">IF(Inputs!$AA$7&gt;T4,"",INDEX(Inputs!$D$2:$R$29,28,MATCH('Income Stream'!T$4:U$4,Inputs!$D$2:$R$2,0))*(0.01+IF(T4&gt;62,IF(INDEX(Inputs!$D$2:$R$7,6,MATCH(T4,Inputs!$D$2:$R$2,0))&gt;20,0.001,0)))*(Inputs!$M7)*(1-0.2*(Inputs!$B$47/100))/12)</f>
        <v/>
      </c>
      <c r="U22" s="444" t="str">
        <f t="shared" ref="U22:U30" ca="1" si="44">IF(T22="","",T22/T$33)</f>
        <v/>
      </c>
      <c r="V22" s="264" t="str">
        <f ca="1">IF(Inputs!$AA$7&gt;V4,"",INDEX(Inputs!$D$2:$R$29,28,MATCH('Income Stream'!V$4:W$4,Inputs!$D$2:$R$2,0))*(0.01+IF(V4&gt;62,IF(INDEX(Inputs!$D$2:$R$7,6,MATCH(V4,Inputs!$D$2:$R$2,0))&gt;20,0.001,0)))*(Inputs!$N7)*(1-0.2*(Inputs!$B$47/100))/12)</f>
        <v/>
      </c>
      <c r="W22" s="444" t="str">
        <f t="shared" ref="W22:W30" ca="1" si="45">IF(V22="","",V22/V$33)</f>
        <v/>
      </c>
      <c r="X22" s="264" t="str">
        <f ca="1">IF(Inputs!$AA$7&gt;X4,"",INDEX(Inputs!$D$2:$R$29,28,MATCH('Income Stream'!X$4:Y$4,Inputs!$D$2:$R$2,0))*(0.01+IF(X4&gt;62,IF(INDEX(Inputs!$D$2:$R$7,6,MATCH(X4,Inputs!$D$2:$R$2,0))&gt;20,0.001,0)))*(Inputs!$O7)*(1-0.2*(Inputs!$B$47/100))/12)</f>
        <v/>
      </c>
      <c r="Y22" s="444" t="str">
        <f t="shared" ref="Y22:Y30" ca="1" si="46">IF(X22="","",X22/X$33)</f>
        <v/>
      </c>
      <c r="Z22" s="264" t="str">
        <f ca="1">IF(Inputs!$AA$7&gt;Z4,"",INDEX(Inputs!$D$2:$R$29,28,MATCH('Income Stream'!Z$4:AA$4,Inputs!$D$2:$R$2,0))*(0.01+IF(Z4&gt;62,IF(INDEX(Inputs!$D$2:$R$7,6,MATCH(Z4,Inputs!$D$2:$R$2,0))&gt;20,0.001,0)))*(Inputs!$P7)*(1-0.2*(Inputs!$B$47/100))/12)</f>
        <v/>
      </c>
      <c r="AA22" s="444" t="str">
        <f t="shared" ref="AA22:AA30" ca="1" si="47">IF(Z22="","",Z22/Z$33)</f>
        <v/>
      </c>
      <c r="AB22" s="264" t="str">
        <f ca="1">IF(Inputs!$AA$7&gt;AB4,"",INDEX(Inputs!$D$2:$R$29,28,MATCH('Income Stream'!AB$4:AC$4,Inputs!$D$2:$R$2,0))*(0.01+IF(AB4&gt;62,IF(INDEX(Inputs!$D$2:$R$7,6,MATCH(AB4,Inputs!$D$2:$R$2,0))&gt;20,0.001,0)))*(Inputs!$Q7)*(1-0.2*(Inputs!$B$47/100))/12)</f>
        <v/>
      </c>
      <c r="AC22" s="444" t="str">
        <f t="shared" ref="AC22:AC30" ca="1" si="48">IF(AB22="","",AB22/AB$33)</f>
        <v/>
      </c>
      <c r="AD22" s="264" t="str">
        <f ca="1">IF(Inputs!$AA$7&gt;AD4,"",INDEX(Inputs!$D$2:$R$29,28,MATCH('Income Stream'!AD$4:AE$4,Inputs!$D$2:$R$2,0))*(0.01+IF(AD4&gt;62,IF(INDEX(Inputs!$D$2:$R$7,6,MATCH(AD4,Inputs!$D$2:$R$2,0))&gt;20,0.001,0)))*(Inputs!$R7)*(1-0.2*(Inputs!$B$47/100))/12)</f>
        <v/>
      </c>
      <c r="AE22" s="444" t="str">
        <f t="shared" ref="AE22:AE30" ca="1" si="49">IF(AD22="","",AD22/AD$33)</f>
        <v/>
      </c>
      <c r="AF22" s="147"/>
      <c r="AG22" s="160"/>
      <c r="AH22" s="161"/>
      <c r="AI22" s="161"/>
      <c r="AJ22" s="161"/>
      <c r="AK22" s="161"/>
      <c r="AL22" s="161"/>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row>
    <row r="23" spans="1:82" ht="18.5" hidden="1" outlineLevel="1" x14ac:dyDescent="0.45">
      <c r="A23" s="187" t="s">
        <v>21</v>
      </c>
      <c r="B23" s="264">
        <f ca="1">IF(INDEX(Inputs!$D$39:$R$39,MATCH('Income Stream'!B21,Inputs!$D$2:$R$2,0))&lt;&gt;"Full",0,INDEX(Inputs!$D$41:$R$41,MATCH('Income Stream'!B21,Inputs!$D$2:$R$2,0)))</f>
        <v>0</v>
      </c>
      <c r="C23" s="444" t="str">
        <f ca="1">IF(B23=0,"",B23/B$33)</f>
        <v/>
      </c>
      <c r="D23" s="264">
        <f ca="1">IF(INDEX(Inputs!$D$39:$R$39,MATCH('Income Stream'!D21,Inputs!$D$2:$R$2,0))&lt;&gt;"Full",0,INDEX(Inputs!$D$41:$R$41,MATCH('Income Stream'!D21,Inputs!$D$2:$R$2,0)))</f>
        <v>0</v>
      </c>
      <c r="E23" s="444" t="str">
        <f ca="1">IFERROR(IF(D23=0,"",D23/D$33),"")</f>
        <v/>
      </c>
      <c r="F23" s="264">
        <f ca="1">IF(INDEX(Inputs!$D$39:$R$39,MATCH('Income Stream'!F21,Inputs!$D$2:$R$2,0))&lt;&gt;"Full",0,INDEX(Inputs!$D$41:$R$41,MATCH('Income Stream'!F21,Inputs!$D$2:$R$2,0)))</f>
        <v>0</v>
      </c>
      <c r="G23" s="444" t="str">
        <f ca="1">IF(F23=0,"",F23/F$33)</f>
        <v/>
      </c>
      <c r="H23" s="264">
        <f ca="1">IF(INDEX(Inputs!$D$39:$R$39,MATCH('Income Stream'!H21,Inputs!$D$2:$R$2,0))&lt;&gt;"Full",0,INDEX(Inputs!$D$41:$R$41,MATCH('Income Stream'!H21,Inputs!$D$2:$R$2,0)))</f>
        <v>0</v>
      </c>
      <c r="I23" s="444" t="e">
        <f t="shared" ca="1" si="38"/>
        <v>#VALUE!</v>
      </c>
      <c r="J23" s="264">
        <f ca="1">IF(INDEX(Inputs!$D$39:$R$39,MATCH('Income Stream'!J21,Inputs!$D$2:$R$2,0))&lt;&gt;"Full",0,INDEX(Inputs!$D$41:$R$41,MATCH('Income Stream'!J21,Inputs!$D$2:$R$2,0)))</f>
        <v>0</v>
      </c>
      <c r="K23" s="444" t="e">
        <f t="shared" ca="1" si="39"/>
        <v>#VALUE!</v>
      </c>
      <c r="L23" s="264">
        <f ca="1">IF(INDEX(Inputs!$D$39:$R$39,MATCH('Income Stream'!L21,Inputs!$D$2:$R$2,0))&lt;&gt;"Full",0,INDEX(Inputs!$D$41:$R$41,MATCH('Income Stream'!L21,Inputs!$D$2:$R$2,0)))</f>
        <v>0</v>
      </c>
      <c r="M23" s="444" t="e">
        <f t="shared" ca="1" si="40"/>
        <v>#VALUE!</v>
      </c>
      <c r="N23" s="264" t="str">
        <f ca="1">IF(Inputs!$AA$7&gt;62,"","")</f>
        <v/>
      </c>
      <c r="O23" s="444" t="str">
        <f t="shared" ca="1" si="41"/>
        <v/>
      </c>
      <c r="P23" s="264" t="str">
        <f ca="1">IF(Inputs!$AA$7&gt;62,"","")</f>
        <v/>
      </c>
      <c r="Q23" s="444" t="str">
        <f t="shared" ca="1" si="42"/>
        <v/>
      </c>
      <c r="R23" s="264" t="str">
        <f ca="1">IF(Inputs!$AA$7&gt;62,"","")</f>
        <v/>
      </c>
      <c r="S23" s="444" t="str">
        <f t="shared" ca="1" si="43"/>
        <v/>
      </c>
      <c r="T23" s="264" t="str">
        <f ca="1">IF(Inputs!$AA$7&gt;62,"","")</f>
        <v/>
      </c>
      <c r="U23" s="444" t="str">
        <f t="shared" ca="1" si="44"/>
        <v/>
      </c>
      <c r="V23" s="264" t="str">
        <f ca="1">IF(Inputs!$AA$7&gt;62,"","")</f>
        <v/>
      </c>
      <c r="W23" s="444" t="str">
        <f t="shared" ca="1" si="45"/>
        <v/>
      </c>
      <c r="X23" s="264" t="str">
        <f ca="1">IF(Inputs!$AA$7&gt;62,"","")</f>
        <v/>
      </c>
      <c r="Y23" s="444" t="str">
        <f t="shared" ca="1" si="46"/>
        <v/>
      </c>
      <c r="Z23" s="264" t="str">
        <f ca="1">IF(Inputs!$AA$7&gt;62,"","")</f>
        <v/>
      </c>
      <c r="AA23" s="444" t="str">
        <f t="shared" ca="1" si="47"/>
        <v/>
      </c>
      <c r="AB23" s="264" t="str">
        <f ca="1">IF(Inputs!$AA$7&gt;62,"","")</f>
        <v/>
      </c>
      <c r="AC23" s="444" t="str">
        <f t="shared" ca="1" si="48"/>
        <v/>
      </c>
      <c r="AD23" s="264" t="str">
        <f ca="1">IF(Inputs!$AA$7&gt;62,"","")</f>
        <v/>
      </c>
      <c r="AE23" s="444" t="str">
        <f t="shared" ca="1" si="49"/>
        <v/>
      </c>
      <c r="AF23" s="147"/>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row>
    <row r="24" spans="1:82" ht="18.5" hidden="1" outlineLevel="1" x14ac:dyDescent="0.45">
      <c r="A24" s="187" t="s">
        <v>213</v>
      </c>
      <c r="B24" s="264" t="str">
        <f ca="1">IF(Inputs!$AA$7&lt;62,"","")</f>
        <v/>
      </c>
      <c r="C24" s="444" t="str">
        <f t="shared" ca="1" si="36"/>
        <v/>
      </c>
      <c r="D24" s="264" t="str">
        <f ca="1">IF(Inputs!$AA$7&lt;62,"","")</f>
        <v/>
      </c>
      <c r="E24" s="444" t="str">
        <f t="shared" ref="E24:E30" ca="1" si="50">IF(D24="","",D24/D$33)</f>
        <v/>
      </c>
      <c r="F24" s="264" t="str">
        <f ca="1">IF(Inputs!$AA$7&lt;62,"","")</f>
        <v/>
      </c>
      <c r="G24" s="444" t="str">
        <f t="shared" ca="1" si="37"/>
        <v/>
      </c>
      <c r="H24" s="264" t="str">
        <f ca="1">IF(Inputs!$AA$7&lt;62,"","")</f>
        <v/>
      </c>
      <c r="I24" s="444" t="str">
        <f t="shared" ca="1" si="38"/>
        <v/>
      </c>
      <c r="J24" s="264" t="str">
        <f ca="1">IF(Inputs!$AA$7&lt;62,"","")</f>
        <v/>
      </c>
      <c r="K24" s="444" t="str">
        <f t="shared" ca="1" si="39"/>
        <v/>
      </c>
      <c r="L24" s="264" t="str">
        <f ca="1">IF(Inputs!$AA$7&lt;62,"","")</f>
        <v/>
      </c>
      <c r="M24" s="444" t="str">
        <f t="shared" ca="1" si="40"/>
        <v/>
      </c>
      <c r="N24" s="264" t="str">
        <f ca="1">IF(Inputs!$AA$7&gt;62,"",Inputs!J30)</f>
        <v/>
      </c>
      <c r="O24" s="444" t="str">
        <f t="shared" ca="1" si="41"/>
        <v/>
      </c>
      <c r="P24" s="264" t="str">
        <f ca="1">IF(Inputs!$AA$7&gt;63,"",Inputs!K30)</f>
        <v/>
      </c>
      <c r="Q24" s="444" t="str">
        <f t="shared" ca="1" si="42"/>
        <v/>
      </c>
      <c r="R24" s="264" t="str">
        <f ca="1">IF(Inputs!$AA$7&gt;64,"",Inputs!L30)</f>
        <v/>
      </c>
      <c r="S24" s="444" t="str">
        <f t="shared" ca="1" si="43"/>
        <v/>
      </c>
      <c r="T24" s="264" t="str">
        <f ca="1">IF(Inputs!$AA$7&gt;65,"",Inputs!M30)</f>
        <v/>
      </c>
      <c r="U24" s="444" t="str">
        <f t="shared" ca="1" si="44"/>
        <v/>
      </c>
      <c r="V24" s="264" t="str">
        <f ca="1">IF(Inputs!$AA$7&gt;66,"",Inputs!N30)</f>
        <v/>
      </c>
      <c r="W24" s="444" t="str">
        <f t="shared" ca="1" si="45"/>
        <v/>
      </c>
      <c r="X24" s="264" t="str">
        <f ca="1">IF(Inputs!$AA$7&gt;67,"",Inputs!O30)</f>
        <v/>
      </c>
      <c r="Y24" s="444" t="str">
        <f t="shared" ca="1" si="46"/>
        <v/>
      </c>
      <c r="Z24" s="264" t="str">
        <f ca="1">IF(Inputs!$AA$7&gt;68,"",Inputs!P30)</f>
        <v/>
      </c>
      <c r="AA24" s="444" t="str">
        <f t="shared" ca="1" si="47"/>
        <v/>
      </c>
      <c r="AB24" s="264" t="str">
        <f ca="1">IF(Inputs!$AA$7&gt;69,"",Inputs!Q30)</f>
        <v/>
      </c>
      <c r="AC24" s="444" t="str">
        <f t="shared" ca="1" si="48"/>
        <v/>
      </c>
      <c r="AD24" s="264" t="str">
        <f ca="1">IF(Inputs!$AA$7&gt;70,"",Inputs!R30)</f>
        <v/>
      </c>
      <c r="AE24" s="444" t="str">
        <f t="shared" ca="1" si="49"/>
        <v/>
      </c>
      <c r="AF24" s="164"/>
      <c r="AG24" s="165"/>
      <c r="AH24" s="165"/>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row>
    <row r="25" spans="1:82" ht="18.5" hidden="1" outlineLevel="1" x14ac:dyDescent="0.45">
      <c r="A25" s="187" t="s">
        <v>95</v>
      </c>
      <c r="B25" s="264" t="str">
        <f ca="1">IF(Inputs!$AA$7&gt;56,"",INDEX('TSP Traditional'!$J$4:$X$4,MATCH('Income Stream'!B4:C4,'TSP Traditional'!$J$2:$X$2,0)))</f>
        <v/>
      </c>
      <c r="C25" s="444" t="str">
        <f t="shared" ca="1" si="36"/>
        <v/>
      </c>
      <c r="D25" s="264" t="str">
        <f ca="1">IF(Inputs!$AA$7&gt;57,"",INDEX('TSP Traditional'!$J$4:$X$4,MATCH('Income Stream'!D4:E4,'TSP Traditional'!$J$2:$X$2,0)))</f>
        <v/>
      </c>
      <c r="E25" s="444" t="str">
        <f t="shared" ca="1" si="50"/>
        <v/>
      </c>
      <c r="F25" s="264" t="str">
        <f ca="1">IF(Inputs!$AA$7&gt;58,"",INDEX('TSP Traditional'!$J$4:$X$4,MATCH('Income Stream'!F4:G4,'TSP Traditional'!$J$2:$X$2,0)))</f>
        <v/>
      </c>
      <c r="G25" s="444" t="str">
        <f t="shared" ca="1" si="37"/>
        <v/>
      </c>
      <c r="H25" s="264" t="str">
        <f ca="1">IF(Inputs!$AA$7&gt;59,"",INDEX('TSP Traditional'!$J$4:$X$4,MATCH('Income Stream'!H4:I4,'TSP Traditional'!$J$2:$X$2,0)))</f>
        <v/>
      </c>
      <c r="I25" s="444" t="str">
        <f t="shared" ca="1" si="38"/>
        <v/>
      </c>
      <c r="J25" s="264" t="str">
        <f ca="1">IF(Inputs!$AA$7&gt;60,"",INDEX('TSP Traditional'!$J$4:$X$4,MATCH('Income Stream'!J4:K4,'TSP Traditional'!$J$2:$X$2,0)))</f>
        <v/>
      </c>
      <c r="K25" s="444" t="str">
        <f t="shared" ca="1" si="39"/>
        <v/>
      </c>
      <c r="L25" s="264" t="str">
        <f ca="1">IF(Inputs!$AA$7&gt;61,"",INDEX('TSP Traditional'!$J$4:$X$4,MATCH('Income Stream'!L4:M4,'TSP Traditional'!$J$2:$X$2,0)))</f>
        <v/>
      </c>
      <c r="M25" s="444" t="str">
        <f t="shared" ca="1" si="40"/>
        <v/>
      </c>
      <c r="N25" s="264" t="str">
        <f ca="1">IF(Inputs!$AA$7&gt;62,"",INDEX('TSP Traditional'!$J$4:$X$4,MATCH('Income Stream'!N4:O4,'TSP Traditional'!$J$2:$X$2,0)))</f>
        <v/>
      </c>
      <c r="O25" s="444" t="str">
        <f t="shared" ca="1" si="41"/>
        <v/>
      </c>
      <c r="P25" s="264" t="str">
        <f ca="1">IF(Inputs!$AA$7&gt;63,"",INDEX('TSP Traditional'!$J$4:$X$4,MATCH('Income Stream'!P4:Q4,'TSP Traditional'!$J$2:$X$2,0)))</f>
        <v/>
      </c>
      <c r="Q25" s="444" t="str">
        <f t="shared" ca="1" si="42"/>
        <v/>
      </c>
      <c r="R25" s="264" t="str">
        <f ca="1">IF(Inputs!$AA$7&gt;64,"",INDEX('TSP Traditional'!$J$4:$X$4,MATCH('Income Stream'!R4:S4,'TSP Traditional'!$J$2:$X$2,0)))</f>
        <v/>
      </c>
      <c r="S25" s="444" t="str">
        <f t="shared" ca="1" si="43"/>
        <v/>
      </c>
      <c r="T25" s="264" t="str">
        <f ca="1">IF(Inputs!$AA$7&gt;65,"",INDEX('TSP Traditional'!$J$4:$X$4,MATCH('Income Stream'!T4:U4,'TSP Traditional'!$J$2:$X$2,0)))</f>
        <v/>
      </c>
      <c r="U25" s="444" t="str">
        <f t="shared" ca="1" si="44"/>
        <v/>
      </c>
      <c r="V25" s="264" t="str">
        <f ca="1">IF(Inputs!$AA$7&gt;66,"",INDEX('TSP Traditional'!$J$4:$X$4,MATCH('Income Stream'!V4:W4,'TSP Traditional'!$J$2:$X$2,0)))</f>
        <v/>
      </c>
      <c r="W25" s="444" t="str">
        <f t="shared" ca="1" si="45"/>
        <v/>
      </c>
      <c r="X25" s="264" t="str">
        <f ca="1">IF(Inputs!$AA$7&gt;67,"",INDEX('TSP Traditional'!$J$4:$X$4,MATCH('Income Stream'!X4:Y4,'TSP Traditional'!$J$2:$X$2,0)))</f>
        <v/>
      </c>
      <c r="Y25" s="444" t="str">
        <f t="shared" ca="1" si="46"/>
        <v/>
      </c>
      <c r="Z25" s="264" t="str">
        <f ca="1">IF(Inputs!$AA$7&gt;68,"",INDEX('TSP Traditional'!$J$4:$X$4,MATCH('Income Stream'!Z4:AA4,'TSP Traditional'!$J$2:$X$2,0)))</f>
        <v/>
      </c>
      <c r="AA25" s="444" t="str">
        <f t="shared" ca="1" si="47"/>
        <v/>
      </c>
      <c r="AB25" s="264" t="str">
        <f ca="1">IF(Inputs!$AA$7&gt;69,"",INDEX('TSP Traditional'!$J$4:$X$4,MATCH('Income Stream'!AB4:AC4,'TSP Traditional'!$J$2:$X$2,0)))</f>
        <v/>
      </c>
      <c r="AC25" s="444" t="str">
        <f t="shared" ca="1" si="48"/>
        <v/>
      </c>
      <c r="AD25" s="264" t="str">
        <f ca="1">IF(Inputs!$AA$7&gt;70,"",INDEX('TSP Traditional'!$J$4:$X$4,MATCH('Income Stream'!AD4:AE4,'TSP Traditional'!$J$2:$X$2,0)))</f>
        <v/>
      </c>
      <c r="AE25" s="444" t="str">
        <f t="shared" ca="1" si="49"/>
        <v/>
      </c>
      <c r="AF25" s="147"/>
      <c r="AG25" s="146"/>
      <c r="AH25" s="149"/>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row>
    <row r="26" spans="1:82" ht="18.5" hidden="1" outlineLevel="1" x14ac:dyDescent="0.45">
      <c r="A26" s="187" t="s">
        <v>96</v>
      </c>
      <c r="B26" s="445" t="str">
        <f ca="1">IF(Inputs!$AA$7&gt;56,"",INDEX('TSP Roth'!$J$4:$X$4,MATCH('Income Stream'!B4:C4,'TSP Roth'!$J$2:$X$2,0)))</f>
        <v/>
      </c>
      <c r="C26" s="446" t="str">
        <f t="shared" ca="1" si="36"/>
        <v/>
      </c>
      <c r="D26" s="445" t="str">
        <f ca="1">IF(Inputs!$AA$7&gt;57,"",INDEX('TSP Roth'!$J$4:$X$4,MATCH('Income Stream'!D4:E4,'TSP Roth'!$J$2:$X$2,0)))</f>
        <v/>
      </c>
      <c r="E26" s="446" t="str">
        <f t="shared" ca="1" si="50"/>
        <v/>
      </c>
      <c r="F26" s="445" t="str">
        <f ca="1">IF(Inputs!$AA$7&gt;58,"",INDEX('TSP Roth'!$J$4:$X$4,MATCH('Income Stream'!F4:G4,'TSP Roth'!$J$2:$X$2,0)))</f>
        <v/>
      </c>
      <c r="G26" s="446" t="str">
        <f t="shared" ca="1" si="37"/>
        <v/>
      </c>
      <c r="H26" s="445" t="str">
        <f ca="1">IF(Inputs!$AA$7&gt;59,"",INDEX('TSP Roth'!$J$4:$X$4,MATCH('Income Stream'!H4:I4,'TSP Roth'!$J$2:$X$2,0)))</f>
        <v/>
      </c>
      <c r="I26" s="446" t="str">
        <f t="shared" ca="1" si="38"/>
        <v/>
      </c>
      <c r="J26" s="445" t="str">
        <f ca="1">IF(Inputs!$AA$7&gt;60,"",INDEX('TSP Roth'!$J$4:$X$4,MATCH('Income Stream'!J4:K4,'TSP Roth'!$J$2:$X$2,0)))</f>
        <v/>
      </c>
      <c r="K26" s="446" t="str">
        <f t="shared" ca="1" si="39"/>
        <v/>
      </c>
      <c r="L26" s="445" t="str">
        <f ca="1">IF(Inputs!$AA$7&gt;61,"",INDEX('TSP Roth'!$J$4:$X$4,MATCH('Income Stream'!L4:M4,'TSP Roth'!$J$2:$X$2,0)))</f>
        <v/>
      </c>
      <c r="M26" s="446" t="str">
        <f t="shared" ca="1" si="40"/>
        <v/>
      </c>
      <c r="N26" s="445" t="str">
        <f ca="1">IF(Inputs!$AA$7&gt;62,"",INDEX('TSP Roth'!$J$4:$X$4,MATCH('Income Stream'!N4:O4,'TSP Roth'!$J$2:$X$2,0)))</f>
        <v/>
      </c>
      <c r="O26" s="446" t="str">
        <f t="shared" ca="1" si="41"/>
        <v/>
      </c>
      <c r="P26" s="445" t="str">
        <f ca="1">IF(Inputs!$AA$7&gt;63,"",INDEX('TSP Roth'!$J$4:$X$4,MATCH('Income Stream'!P4:Q4,'TSP Roth'!$J$2:$X$2,0)))</f>
        <v/>
      </c>
      <c r="Q26" s="446" t="str">
        <f t="shared" ca="1" si="42"/>
        <v/>
      </c>
      <c r="R26" s="445" t="str">
        <f ca="1">IF(Inputs!$AA$7&gt;64,"",INDEX('TSP Roth'!$J$4:$X$4,MATCH('Income Stream'!R4:S4,'TSP Roth'!$J$2:$X$2,0)))</f>
        <v/>
      </c>
      <c r="S26" s="446" t="str">
        <f t="shared" ca="1" si="43"/>
        <v/>
      </c>
      <c r="T26" s="445" t="str">
        <f ca="1">IF(Inputs!$AA$7&gt;65,"",INDEX('TSP Roth'!$J$4:$X$4,MATCH('Income Stream'!T4:U4,'TSP Roth'!$J$2:$X$2,0)))</f>
        <v/>
      </c>
      <c r="U26" s="446" t="str">
        <f t="shared" ca="1" si="44"/>
        <v/>
      </c>
      <c r="V26" s="445" t="str">
        <f ca="1">IF(Inputs!$AA$7&gt;66,"",INDEX('TSP Roth'!$J$4:$X$4,MATCH('Income Stream'!V4:W4,'TSP Roth'!$J$2:$X$2,0)))</f>
        <v/>
      </c>
      <c r="W26" s="446" t="str">
        <f t="shared" ca="1" si="45"/>
        <v/>
      </c>
      <c r="X26" s="445" t="str">
        <f ca="1">IF(Inputs!$AA$7&gt;67,"",INDEX('TSP Roth'!$J$4:$X$4,MATCH('Income Stream'!X4:Y4,'TSP Roth'!$J$2:$X$2,0)))</f>
        <v/>
      </c>
      <c r="Y26" s="446" t="str">
        <f t="shared" ca="1" si="46"/>
        <v/>
      </c>
      <c r="Z26" s="445" t="str">
        <f ca="1">IF(Inputs!$AA$7&gt;68,"",INDEX('TSP Roth'!$J$4:$X$4,MATCH('Income Stream'!Z4:AA4,'TSP Roth'!$J$2:$X$2,0)))</f>
        <v/>
      </c>
      <c r="AA26" s="446" t="str">
        <f t="shared" ca="1" si="47"/>
        <v/>
      </c>
      <c r="AB26" s="445" t="str">
        <f ca="1">IF(Inputs!$AA$7&gt;69,"",INDEX('TSP Roth'!$J$4:$X$4,MATCH('Income Stream'!AB4:AC4,'TSP Roth'!$J$2:$X$2,0)))</f>
        <v/>
      </c>
      <c r="AC26" s="446" t="str">
        <f t="shared" ca="1" si="48"/>
        <v/>
      </c>
      <c r="AD26" s="445" t="str">
        <f ca="1">IF(Inputs!$AA$7&gt;70,"",INDEX('TSP Roth'!$J$4:$X$4,MATCH('Income Stream'!AD4:AE4,'TSP Roth'!$J$2:$X$2,0)))</f>
        <v/>
      </c>
      <c r="AE26" s="446" t="str">
        <f t="shared" ca="1" si="49"/>
        <v/>
      </c>
      <c r="AF26" s="147"/>
      <c r="AG26" s="146"/>
      <c r="AH26" s="149"/>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row>
    <row r="27" spans="1:82" ht="18.5" hidden="1" outlineLevel="1" x14ac:dyDescent="0.45">
      <c r="A27" s="250" t="s">
        <v>281</v>
      </c>
      <c r="B27" s="264" t="str">
        <f ca="1">IF(Inputs!$AA$7&gt;56,"",INDEX('IRA Traditional'!$J$4:$X$4,MATCH('Income Stream'!$B4:$C4,'IRA Traditional'!$J$2:$X$2,0)))</f>
        <v/>
      </c>
      <c r="C27" s="444" t="str">
        <f t="shared" ca="1" si="36"/>
        <v/>
      </c>
      <c r="D27" s="264" t="str">
        <f ca="1">IF(Inputs!$AA$7&gt;57,"",INDEX('IRA Traditional'!$J$4:$X$4,MATCH('Income Stream'!D4:E4,'IRA Traditional'!$J$2:$X$2,0)))</f>
        <v/>
      </c>
      <c r="E27" s="444" t="str">
        <f t="shared" ca="1" si="50"/>
        <v/>
      </c>
      <c r="F27" s="264" t="str">
        <f ca="1">IF(Inputs!$AA$7&gt;58,"",INDEX('IRA Traditional'!$J$4:$X$4,MATCH('Income Stream'!F4:G4,'IRA Traditional'!$J$2:$X$2,0)))</f>
        <v/>
      </c>
      <c r="G27" s="444" t="str">
        <f t="shared" ca="1" si="37"/>
        <v/>
      </c>
      <c r="H27" s="264" t="str">
        <f ca="1">IF(Inputs!$AA$7&gt;59,"",INDEX('IRA Traditional'!$J$4:$X$4,MATCH('Income Stream'!H4:I4,'IRA Traditional'!$J$2:$X$2,0)))</f>
        <v/>
      </c>
      <c r="I27" s="444" t="str">
        <f t="shared" ca="1" si="38"/>
        <v/>
      </c>
      <c r="J27" s="264" t="str">
        <f ca="1">IF(Inputs!$AA$7&gt;60,"",INDEX('IRA Traditional'!$J$4:$X$4,MATCH('Income Stream'!J4:K4,'IRA Traditional'!$J$2:$X$2,0)))</f>
        <v/>
      </c>
      <c r="K27" s="444" t="str">
        <f t="shared" ca="1" si="39"/>
        <v/>
      </c>
      <c r="L27" s="264" t="str">
        <f ca="1">IF(Inputs!$AA$7&gt;61,"",INDEX('IRA Traditional'!$J$4:$X$4,MATCH('Income Stream'!L4:M4,'IRA Traditional'!$J$2:$X$2,0)))</f>
        <v/>
      </c>
      <c r="M27" s="444" t="str">
        <f t="shared" ca="1" si="40"/>
        <v/>
      </c>
      <c r="N27" s="264" t="str">
        <f ca="1">IF(Inputs!$AA$7&gt;62,"",INDEX('IRA Traditional'!$J$4:$X$4,MATCH('Income Stream'!N4:O4,'IRA Traditional'!$J$2:$X$2,0)))</f>
        <v/>
      </c>
      <c r="O27" s="444" t="str">
        <f t="shared" ca="1" si="41"/>
        <v/>
      </c>
      <c r="P27" s="264" t="str">
        <f ca="1">IF(Inputs!$AA$7&gt;63,"",INDEX('IRA Traditional'!$J$4:$X$4,MATCH('Income Stream'!P4:Q4,'IRA Traditional'!$J$2:$X$2,0)))</f>
        <v/>
      </c>
      <c r="Q27" s="444" t="str">
        <f t="shared" ca="1" si="42"/>
        <v/>
      </c>
      <c r="R27" s="264" t="str">
        <f ca="1">IF(Inputs!$AA$7&gt;64,"",INDEX('IRA Traditional'!$J$4:$X$4,MATCH('Income Stream'!R4:S4,'IRA Traditional'!$J$2:$X$2,0)))</f>
        <v/>
      </c>
      <c r="S27" s="444" t="str">
        <f t="shared" ca="1" si="43"/>
        <v/>
      </c>
      <c r="T27" s="264" t="str">
        <f ca="1">IF(Inputs!$AA$7&gt;65,"",INDEX('IRA Traditional'!$J$4:$X$4,MATCH('Income Stream'!T4:U4,'IRA Traditional'!$J$2:$X$2,0)))</f>
        <v/>
      </c>
      <c r="U27" s="444" t="str">
        <f t="shared" ca="1" si="44"/>
        <v/>
      </c>
      <c r="V27" s="264" t="str">
        <f ca="1">IF(Inputs!$AA$7&gt;66,"",INDEX('IRA Traditional'!$J$4:$X$4,MATCH('Income Stream'!V4:W4,'IRA Traditional'!$J$2:$X$2,0)))</f>
        <v/>
      </c>
      <c r="W27" s="444" t="str">
        <f t="shared" ca="1" si="45"/>
        <v/>
      </c>
      <c r="X27" s="264" t="str">
        <f ca="1">IF(Inputs!$AA$7&gt;67,"",INDEX('IRA Traditional'!$J$4:$X$4,MATCH('Income Stream'!X4:Y4,'IRA Traditional'!$J$2:$X$2,0)))</f>
        <v/>
      </c>
      <c r="Y27" s="444" t="str">
        <f t="shared" ca="1" si="46"/>
        <v/>
      </c>
      <c r="Z27" s="264" t="str">
        <f ca="1">IF(Inputs!$AA$7&gt;68,"",INDEX('IRA Traditional'!$J$4:$X$4,MATCH('Income Stream'!Z4:AA4,'IRA Traditional'!$J$2:$X$2,0)))</f>
        <v/>
      </c>
      <c r="AA27" s="444" t="str">
        <f t="shared" ca="1" si="47"/>
        <v/>
      </c>
      <c r="AB27" s="264" t="str">
        <f ca="1">IF(Inputs!$AA$7&gt;69,"",INDEX('IRA Traditional'!$J$4:$X$4,MATCH('Income Stream'!AB4:AC4,'IRA Traditional'!$J$2:$X$2,0)))</f>
        <v/>
      </c>
      <c r="AC27" s="444" t="str">
        <f t="shared" ca="1" si="48"/>
        <v/>
      </c>
      <c r="AD27" s="264" t="str">
        <f ca="1">IF(Inputs!$AA$7&gt;70,"",INDEX('IRA Traditional'!$J$4:$X$4,MATCH('Income Stream'!AD4:AE4,'IRA Traditional'!$J$2:$X$2,0)))</f>
        <v/>
      </c>
      <c r="AE27" s="444" t="str">
        <f t="shared" ca="1" si="49"/>
        <v/>
      </c>
      <c r="AF27" s="147"/>
      <c r="AG27" s="146"/>
      <c r="AH27" s="149"/>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row>
    <row r="28" spans="1:82" ht="18.5" hidden="1" outlineLevel="1" x14ac:dyDescent="0.45">
      <c r="A28" s="187" t="s">
        <v>282</v>
      </c>
      <c r="B28" s="264" t="str">
        <f ca="1">IF(Inputs!$AA$7&gt;56,"",INDEX('IRA Roth'!$J$4:$X$4,MATCH('Income Stream'!B4:C4,'IRA Roth'!$J$2:$X$2,0)))</f>
        <v/>
      </c>
      <c r="C28" s="444" t="str">
        <f t="shared" ca="1" si="36"/>
        <v/>
      </c>
      <c r="D28" s="264" t="str">
        <f ca="1">IF(Inputs!$AA$7&gt;57,"",INDEX('IRA Roth'!$J$4:$X$4,MATCH('Income Stream'!D4:E4,'IRA Roth'!$J$2:$X$2,0)))</f>
        <v/>
      </c>
      <c r="E28" s="444" t="str">
        <f t="shared" ca="1" si="50"/>
        <v/>
      </c>
      <c r="F28" s="264" t="str">
        <f ca="1">IF(Inputs!$AA$7&gt;58,"",INDEX('IRA Roth'!$J$4:$X$4,MATCH('Income Stream'!F4:G4,'IRA Roth'!$J$2:$X$2,0)))</f>
        <v/>
      </c>
      <c r="G28" s="444" t="str">
        <f t="shared" ca="1" si="37"/>
        <v/>
      </c>
      <c r="H28" s="264" t="str">
        <f ca="1">IF(Inputs!$AA$7&gt;59,"",INDEX('IRA Roth'!$J$4:$X$4,MATCH('Income Stream'!H4:I4,'IRA Roth'!$J$2:$X$2,0)))</f>
        <v/>
      </c>
      <c r="I28" s="444" t="str">
        <f t="shared" ca="1" si="38"/>
        <v/>
      </c>
      <c r="J28" s="264" t="str">
        <f ca="1">IF(Inputs!$AA$7&gt;60,"",INDEX('IRA Roth'!$J$4:$X$4,MATCH('Income Stream'!J4:K4,'IRA Roth'!$J$2:$X$2,0)))</f>
        <v/>
      </c>
      <c r="K28" s="444" t="str">
        <f t="shared" ca="1" si="39"/>
        <v/>
      </c>
      <c r="L28" s="264" t="str">
        <f ca="1">IF(Inputs!$AA$7&gt;61,"",INDEX('IRA Roth'!$J$4:$X$4,MATCH('Income Stream'!L4:M4,'IRA Roth'!$J$2:$X$2,0)))</f>
        <v/>
      </c>
      <c r="M28" s="444" t="str">
        <f t="shared" ca="1" si="40"/>
        <v/>
      </c>
      <c r="N28" s="264" t="str">
        <f ca="1">IF(Inputs!$AA$7&gt;62,"",INDEX('IRA Roth'!$J$4:$X$4,MATCH('Income Stream'!N4:O4,'IRA Roth'!$J$2:$X$2,0)))</f>
        <v/>
      </c>
      <c r="O28" s="444" t="str">
        <f t="shared" ca="1" si="41"/>
        <v/>
      </c>
      <c r="P28" s="264" t="str">
        <f ca="1">IF(Inputs!$AA$7&gt;63,"",INDEX('IRA Roth'!$J$4:$X$4,MATCH('Income Stream'!P4:Q4,'IRA Roth'!$J$2:$X$2,0)))</f>
        <v/>
      </c>
      <c r="Q28" s="444" t="str">
        <f t="shared" ca="1" si="42"/>
        <v/>
      </c>
      <c r="R28" s="264" t="str">
        <f ca="1">IF(Inputs!$AA$7&gt;64,"",INDEX('IRA Roth'!$J$4:$X$4,MATCH('Income Stream'!R4:S4,'IRA Roth'!$J$2:$X$2,0)))</f>
        <v/>
      </c>
      <c r="S28" s="444" t="str">
        <f t="shared" ca="1" si="43"/>
        <v/>
      </c>
      <c r="T28" s="264" t="str">
        <f ca="1">IF(Inputs!$AA$7&gt;65,"",INDEX('IRA Roth'!$J$4:$X$4,MATCH('Income Stream'!T4:U4,'IRA Roth'!$J$2:$X$2,0)))</f>
        <v/>
      </c>
      <c r="U28" s="444" t="str">
        <f t="shared" ca="1" si="44"/>
        <v/>
      </c>
      <c r="V28" s="264" t="str">
        <f ca="1">IF(Inputs!$AA$7&gt;66,"",INDEX('IRA Roth'!$J$4:$X$4,MATCH('Income Stream'!V4:W4,'IRA Roth'!$J$2:$X$2,0)))</f>
        <v/>
      </c>
      <c r="W28" s="444" t="str">
        <f t="shared" ca="1" si="45"/>
        <v/>
      </c>
      <c r="X28" s="264" t="str">
        <f ca="1">IF(Inputs!$AA$7&gt;67,"",INDEX('IRA Roth'!$J$4:$X$4,MATCH('Income Stream'!X4:Y4,'IRA Roth'!$J$2:$X$2,0)))</f>
        <v/>
      </c>
      <c r="Y28" s="444" t="str">
        <f t="shared" ca="1" si="46"/>
        <v/>
      </c>
      <c r="Z28" s="264" t="str">
        <f ca="1">IF(Inputs!$AA$7&gt;68,"",INDEX('IRA Roth'!$J$4:$X$4,MATCH('Income Stream'!Z4:AA4,'IRA Roth'!$J$2:$X$2,0)))</f>
        <v/>
      </c>
      <c r="AA28" s="444" t="str">
        <f t="shared" ca="1" si="47"/>
        <v/>
      </c>
      <c r="AB28" s="264" t="str">
        <f ca="1">IF(Inputs!$AA$7&gt;69,"",INDEX('IRA Roth'!$J$4:$X$4,MATCH('Income Stream'!AB4:AC4,'IRA Roth'!$J$2:$X$2,0)))</f>
        <v/>
      </c>
      <c r="AC28" s="444" t="str">
        <f t="shared" ca="1" si="48"/>
        <v/>
      </c>
      <c r="AD28" s="264" t="str">
        <f ca="1">IF(Inputs!$AA$7&gt;70,"",INDEX('IRA Roth'!$J$4:$X$4,MATCH('Income Stream'!AD4:AE4,'IRA Roth'!$J$2:$X$2,0)))</f>
        <v/>
      </c>
      <c r="AE28" s="444" t="str">
        <f t="shared" ca="1" si="49"/>
        <v/>
      </c>
      <c r="AF28" s="147"/>
      <c r="AG28" s="146"/>
      <c r="AH28" s="149"/>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c r="BV28" s="146"/>
      <c r="BW28" s="146"/>
      <c r="BX28" s="146"/>
      <c r="BY28" s="146"/>
      <c r="BZ28" s="146"/>
      <c r="CA28" s="146"/>
      <c r="CB28" s="146"/>
      <c r="CC28" s="146"/>
      <c r="CD28" s="146"/>
    </row>
    <row r="29" spans="1:82" ht="18.5" hidden="1" outlineLevel="1" x14ac:dyDescent="0.45">
      <c r="A29" s="186" t="s">
        <v>20</v>
      </c>
      <c r="B29" s="264" t="str">
        <f ca="1">IF(Inputs!$AA$7&gt;56,"",Inputs!D33)</f>
        <v/>
      </c>
      <c r="C29" s="444" t="str">
        <f t="shared" ca="1" si="36"/>
        <v/>
      </c>
      <c r="D29" s="264" t="str">
        <f ca="1">IF(Inputs!$AA$7&gt;57,"",Inputs!E33)</f>
        <v/>
      </c>
      <c r="E29" s="444" t="str">
        <f t="shared" ca="1" si="50"/>
        <v/>
      </c>
      <c r="F29" s="264" t="str">
        <f ca="1">IF(Inputs!$AA$7&gt;58,"",Inputs!F33)</f>
        <v/>
      </c>
      <c r="G29" s="444" t="str">
        <f t="shared" ca="1" si="37"/>
        <v/>
      </c>
      <c r="H29" s="264" t="str">
        <f ca="1">IF(Inputs!$AA$7&gt;59,"",Inputs!G33)</f>
        <v/>
      </c>
      <c r="I29" s="444" t="str">
        <f t="shared" ca="1" si="38"/>
        <v/>
      </c>
      <c r="J29" s="264" t="str">
        <f ca="1">IF(Inputs!$AA$7&gt;60,"",Inputs!H33)</f>
        <v/>
      </c>
      <c r="K29" s="444" t="str">
        <f t="shared" ca="1" si="39"/>
        <v/>
      </c>
      <c r="L29" s="264" t="str">
        <f ca="1">IF(Inputs!$AA$7&gt;61,"",Inputs!I33)</f>
        <v/>
      </c>
      <c r="M29" s="444" t="str">
        <f t="shared" ca="1" si="40"/>
        <v/>
      </c>
      <c r="N29" s="264" t="str">
        <f ca="1">IF(Inputs!$AA$7&gt;62,"",Inputs!J33)</f>
        <v/>
      </c>
      <c r="O29" s="444" t="str">
        <f t="shared" ca="1" si="41"/>
        <v/>
      </c>
      <c r="P29" s="264" t="str">
        <f ca="1">IF(Inputs!$AA$7&gt;63,"",Inputs!K33)</f>
        <v/>
      </c>
      <c r="Q29" s="444" t="str">
        <f t="shared" ca="1" si="42"/>
        <v/>
      </c>
      <c r="R29" s="264" t="str">
        <f ca="1">IF(Inputs!$AA$7&gt;64,"",Inputs!L33)</f>
        <v/>
      </c>
      <c r="S29" s="444" t="str">
        <f t="shared" ca="1" si="43"/>
        <v/>
      </c>
      <c r="T29" s="264" t="str">
        <f ca="1">IF(Inputs!$AA$7&gt;65,"",Inputs!M33)</f>
        <v/>
      </c>
      <c r="U29" s="444" t="str">
        <f t="shared" ca="1" si="44"/>
        <v/>
      </c>
      <c r="V29" s="264" t="str">
        <f ca="1">IF(Inputs!$AA$7&gt;66,"",Inputs!N33)</f>
        <v/>
      </c>
      <c r="W29" s="444" t="str">
        <f t="shared" ca="1" si="45"/>
        <v/>
      </c>
      <c r="X29" s="264" t="str">
        <f ca="1">IF(Inputs!$AA$7&gt;67,"",Inputs!O33)</f>
        <v/>
      </c>
      <c r="Y29" s="444" t="str">
        <f t="shared" ca="1" si="46"/>
        <v/>
      </c>
      <c r="Z29" s="264" t="str">
        <f ca="1">IF(Inputs!$AA$7&gt;68,"",Inputs!P33)</f>
        <v/>
      </c>
      <c r="AA29" s="444" t="str">
        <f t="shared" ca="1" si="47"/>
        <v/>
      </c>
      <c r="AB29" s="264" t="str">
        <f ca="1">IF(Inputs!$AA$7&gt;69,"",Inputs!Q33)</f>
        <v/>
      </c>
      <c r="AC29" s="444" t="str">
        <f t="shared" ca="1" si="48"/>
        <v/>
      </c>
      <c r="AD29" s="264" t="str">
        <f ca="1">IF(Inputs!$AA$7&gt;70,"",Inputs!R33)</f>
        <v/>
      </c>
      <c r="AE29" s="444" t="str">
        <f t="shared" ca="1" si="49"/>
        <v/>
      </c>
      <c r="AF29" s="147"/>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row>
    <row r="30" spans="1:82" ht="18.5" hidden="1" outlineLevel="1" x14ac:dyDescent="0.45">
      <c r="A30" s="187" t="s">
        <v>101</v>
      </c>
      <c r="B30" s="264" t="str">
        <f ca="1">IF(OR(Inputs!$AA$7&gt;56,Inputs!Y7=57),"",Inputs!D34)</f>
        <v/>
      </c>
      <c r="C30" s="444" t="str">
        <f t="shared" ca="1" si="36"/>
        <v/>
      </c>
      <c r="D30" s="264" t="str">
        <f ca="1">IF(Inputs!$AA$7&gt;57,"",Inputs!E34)</f>
        <v/>
      </c>
      <c r="E30" s="444" t="str">
        <f t="shared" ca="1" si="50"/>
        <v/>
      </c>
      <c r="F30" s="264" t="str">
        <f ca="1">IF(Inputs!$AA$7&gt;58,"",Inputs!F34)</f>
        <v/>
      </c>
      <c r="G30" s="444" t="str">
        <f t="shared" ca="1" si="37"/>
        <v/>
      </c>
      <c r="H30" s="264" t="str">
        <f ca="1">IF(Inputs!$AA$7&gt;59,"",Inputs!G34)</f>
        <v/>
      </c>
      <c r="I30" s="444" t="str">
        <f t="shared" ca="1" si="38"/>
        <v/>
      </c>
      <c r="J30" s="264" t="str">
        <f ca="1">IF(Inputs!$AA$7&gt;60,"",Inputs!H34)</f>
        <v/>
      </c>
      <c r="K30" s="444" t="str">
        <f t="shared" ca="1" si="39"/>
        <v/>
      </c>
      <c r="L30" s="264" t="str">
        <f ca="1">IF(Inputs!$AA$7&gt;61,"",Inputs!I34)</f>
        <v/>
      </c>
      <c r="M30" s="444" t="str">
        <f t="shared" ca="1" si="40"/>
        <v/>
      </c>
      <c r="N30" s="264" t="str">
        <f ca="1">IF(Inputs!$AA$7&gt;62,"",Inputs!J34)</f>
        <v/>
      </c>
      <c r="O30" s="444" t="str">
        <f t="shared" ca="1" si="41"/>
        <v/>
      </c>
      <c r="P30" s="264" t="str">
        <f ca="1">IF(Inputs!$AA$7&gt;63,"",Inputs!K34)</f>
        <v/>
      </c>
      <c r="Q30" s="444" t="str">
        <f t="shared" ca="1" si="42"/>
        <v/>
      </c>
      <c r="R30" s="264" t="str">
        <f ca="1">IF(Inputs!$AA$7&gt;64,"",Inputs!L34)</f>
        <v/>
      </c>
      <c r="S30" s="444" t="str">
        <f t="shared" ca="1" si="43"/>
        <v/>
      </c>
      <c r="T30" s="264" t="str">
        <f ca="1">IF(Inputs!$AA$7&gt;65,"",Inputs!M34)</f>
        <v/>
      </c>
      <c r="U30" s="444" t="str">
        <f t="shared" ca="1" si="44"/>
        <v/>
      </c>
      <c r="V30" s="264" t="str">
        <f ca="1">IF(Inputs!$AA$7&gt;66,"",Inputs!N34)</f>
        <v/>
      </c>
      <c r="W30" s="444" t="str">
        <f t="shared" ca="1" si="45"/>
        <v/>
      </c>
      <c r="X30" s="264" t="str">
        <f ca="1">IF(Inputs!$AA$7&gt;67,"",Inputs!O34)</f>
        <v/>
      </c>
      <c r="Y30" s="444" t="str">
        <f t="shared" ca="1" si="46"/>
        <v/>
      </c>
      <c r="Z30" s="264" t="str">
        <f ca="1">IF(Inputs!$AA$7&gt;68,"",Inputs!P34)</f>
        <v/>
      </c>
      <c r="AA30" s="444" t="str">
        <f t="shared" ca="1" si="47"/>
        <v/>
      </c>
      <c r="AB30" s="264" t="str">
        <f ca="1">IF(Inputs!$AA$7&gt;69,"",Inputs!Q34)</f>
        <v/>
      </c>
      <c r="AC30" s="444" t="str">
        <f t="shared" ca="1" si="48"/>
        <v/>
      </c>
      <c r="AD30" s="264" t="str">
        <f ca="1">IF(Inputs!$AA$7&gt;70,"",Inputs!R34)</f>
        <v/>
      </c>
      <c r="AE30" s="444" t="str">
        <f t="shared" ca="1" si="49"/>
        <v/>
      </c>
      <c r="AF30" s="147"/>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row>
    <row r="31" spans="1:82" ht="18.5" hidden="1" outlineLevel="1" x14ac:dyDescent="0.45">
      <c r="A31" s="187" t="str">
        <f>'Age 56'!A19</f>
        <v>Active Duty Military Retirement Pay</v>
      </c>
      <c r="B31" s="264" t="str">
        <f ca="1">IF(B4&lt;Inputs!Y7,0,IF(Inputs!$AA$7&gt;56,"",Inputs!D35))</f>
        <v/>
      </c>
      <c r="C31" s="444" t="str">
        <f ca="1">IF(B31="","",B31/B$33)</f>
        <v/>
      </c>
      <c r="D31" s="264" t="str">
        <f ca="1">IF(Inputs!$AA$7&gt;57,"",Inputs!E35)</f>
        <v/>
      </c>
      <c r="E31" s="444" t="str">
        <f ca="1">IF(D31="","",D31/D$33)</f>
        <v/>
      </c>
      <c r="F31" s="264" t="str">
        <f ca="1">IF(Inputs!$AA$7&gt;58,"",Inputs!F35)</f>
        <v/>
      </c>
      <c r="G31" s="444" t="str">
        <f ca="1">IF(F31="","",F31/F$33)</f>
        <v/>
      </c>
      <c r="H31" s="264" t="str">
        <f ca="1">IF(Inputs!$AA$7&gt;59,"",Inputs!G35)</f>
        <v/>
      </c>
      <c r="I31" s="444" t="str">
        <f ca="1">IF(H31="","",H31/H$33)</f>
        <v/>
      </c>
      <c r="J31" s="264" t="str">
        <f ca="1">IF(Inputs!$AA$7&gt;60,"",Inputs!H35)</f>
        <v/>
      </c>
      <c r="K31" s="444" t="str">
        <f ca="1">IF(J31="","",J31/J$33)</f>
        <v/>
      </c>
      <c r="L31" s="264" t="str">
        <f ca="1">IF(Inputs!$AA$7&gt;61,"",Inputs!I35)</f>
        <v/>
      </c>
      <c r="M31" s="444" t="str">
        <f ca="1">IF(L31="","",L31/L$33)</f>
        <v/>
      </c>
      <c r="N31" s="264" t="str">
        <f ca="1">IF(Inputs!$AA$7&gt;62,"",Inputs!J35)</f>
        <v/>
      </c>
      <c r="O31" s="444" t="str">
        <f ca="1">IF(N31="","",N31/N$33)</f>
        <v/>
      </c>
      <c r="P31" s="264" t="str">
        <f ca="1">IF(Inputs!$AA$7&gt;63,"",Inputs!K35)</f>
        <v/>
      </c>
      <c r="Q31" s="444" t="str">
        <f ca="1">IF(P31="","",P31/P$33)</f>
        <v/>
      </c>
      <c r="R31" s="264" t="str">
        <f ca="1">IF(Inputs!$AA$7&gt;64,"",Inputs!L35)</f>
        <v/>
      </c>
      <c r="S31" s="444" t="str">
        <f ca="1">IF(R31="","",R31/R$33)</f>
        <v/>
      </c>
      <c r="T31" s="264" t="str">
        <f ca="1">IF(Inputs!$AA$7&gt;65,"",Inputs!M35)</f>
        <v/>
      </c>
      <c r="U31" s="444" t="str">
        <f ca="1">IF(T31="","",T31/T$33)</f>
        <v/>
      </c>
      <c r="V31" s="264" t="str">
        <f ca="1">IF(Inputs!$AA$7&gt;66,"",Inputs!N35)</f>
        <v/>
      </c>
      <c r="W31" s="444" t="str">
        <f ca="1">IF(V31="","",V31/V$33)</f>
        <v/>
      </c>
      <c r="X31" s="264" t="str">
        <f ca="1">IF(Inputs!$AA$7&gt;67,"",Inputs!O35)</f>
        <v/>
      </c>
      <c r="Y31" s="444" t="str">
        <f ca="1">IF(X31="","",X31/X$33)</f>
        <v/>
      </c>
      <c r="Z31" s="264" t="str">
        <f ca="1">IF(Inputs!$AA$7&gt;68,"",Inputs!P35)</f>
        <v/>
      </c>
      <c r="AA31" s="444" t="str">
        <f ca="1">IF(Z31="","",Z31/Z$33)</f>
        <v/>
      </c>
      <c r="AB31" s="264" t="str">
        <f ca="1">IF(Inputs!$AA$7&gt;69,"",Inputs!Q35)</f>
        <v/>
      </c>
      <c r="AC31" s="444" t="str">
        <f ca="1">IF(AB31="","",AB31/AB$33)</f>
        <v/>
      </c>
      <c r="AD31" s="264" t="str">
        <f ca="1">IF(Inputs!$AA$7&gt;70,"",Inputs!R35)</f>
        <v/>
      </c>
      <c r="AE31" s="444" t="str">
        <f ca="1">IF(AD31="","",AD31/AD$33)</f>
        <v/>
      </c>
      <c r="AF31" s="147"/>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c r="BV31" s="146"/>
      <c r="BW31" s="146"/>
      <c r="BX31" s="146"/>
      <c r="BY31" s="146"/>
      <c r="BZ31" s="146"/>
      <c r="CA31" s="146"/>
      <c r="CB31" s="146"/>
      <c r="CC31" s="146"/>
      <c r="CD31" s="146"/>
    </row>
    <row r="32" spans="1:82" ht="18.5" hidden="1" outlineLevel="1" x14ac:dyDescent="0.45">
      <c r="A32" s="187" t="str">
        <f>'Age 56'!A20</f>
        <v>VA Disability Benefits</v>
      </c>
      <c r="B32" s="264" t="str">
        <f ca="1">IF(B4&lt;Inputs!Y7,0,IF(Inputs!$AA$7&gt;56,"",Inputs!D36))</f>
        <v/>
      </c>
      <c r="C32" s="444" t="str">
        <f ca="1">IF(B32="","",B32/B$33)</f>
        <v/>
      </c>
      <c r="D32" s="264" t="str">
        <f ca="1">IF(Inputs!$AA$7&gt;57,"",Inputs!E36)</f>
        <v/>
      </c>
      <c r="E32" s="444" t="str">
        <f ca="1">IF(D32="","",D32/D$33)</f>
        <v/>
      </c>
      <c r="F32" s="264" t="str">
        <f ca="1">IF(Inputs!$AA$7&gt;58,"",Inputs!F36)</f>
        <v/>
      </c>
      <c r="G32" s="444" t="str">
        <f ca="1">IF(F32="","",F32/F$33)</f>
        <v/>
      </c>
      <c r="H32" s="264" t="str">
        <f ca="1">IF(Inputs!$AA$7&gt;59,"",Inputs!G36)</f>
        <v/>
      </c>
      <c r="I32" s="444" t="str">
        <f ca="1">IF(H32="","",H32/H$33)</f>
        <v/>
      </c>
      <c r="J32" s="264" t="str">
        <f ca="1">IF(Inputs!$AA$7&gt;60,"",Inputs!H36)</f>
        <v/>
      </c>
      <c r="K32" s="444" t="str">
        <f ca="1">IF(J32="","",J32/J$33)</f>
        <v/>
      </c>
      <c r="L32" s="264" t="str">
        <f ca="1">IF(Inputs!$AA$7&gt;61,"",Inputs!I36)</f>
        <v/>
      </c>
      <c r="M32" s="444" t="str">
        <f ca="1">IF(L32="","",L32/L$33)</f>
        <v/>
      </c>
      <c r="N32" s="264" t="str">
        <f ca="1">IF(Inputs!$AA$7&gt;62,"",Inputs!J36)</f>
        <v/>
      </c>
      <c r="O32" s="444" t="str">
        <f ca="1">IF(N32="","",N32/N$33)</f>
        <v/>
      </c>
      <c r="P32" s="264" t="str">
        <f ca="1">IF(Inputs!$AA$7&gt;63,"",Inputs!K36)</f>
        <v/>
      </c>
      <c r="Q32" s="444" t="str">
        <f ca="1">IF(P32="","",P32/P$33)</f>
        <v/>
      </c>
      <c r="R32" s="264" t="str">
        <f ca="1">IF(Inputs!$AA$7&gt;64,"",Inputs!L36)</f>
        <v/>
      </c>
      <c r="S32" s="444" t="str">
        <f ca="1">IF(R32="","",R32/R$33)</f>
        <v/>
      </c>
      <c r="T32" s="264" t="str">
        <f ca="1">IF(Inputs!$AA$7&gt;65,"",Inputs!M36)</f>
        <v/>
      </c>
      <c r="U32" s="444" t="str">
        <f ca="1">IF(T32="","",T32/T$33)</f>
        <v/>
      </c>
      <c r="V32" s="264" t="str">
        <f ca="1">IF(Inputs!$AA$7&gt;66,"",Inputs!N36)</f>
        <v/>
      </c>
      <c r="W32" s="444" t="str">
        <f ca="1">IF(V32="","",V32/V$33)</f>
        <v/>
      </c>
      <c r="X32" s="264" t="str">
        <f ca="1">IF(Inputs!$AA$7&gt;67,"",Inputs!O36)</f>
        <v/>
      </c>
      <c r="Y32" s="444" t="str">
        <f ca="1">IF(X32="","",X32/X$33)</f>
        <v/>
      </c>
      <c r="Z32" s="264" t="str">
        <f ca="1">IF(Inputs!$AA$7&gt;68,"",Inputs!P36)</f>
        <v/>
      </c>
      <c r="AA32" s="444" t="str">
        <f ca="1">IF(Z32="","",Z32/Z$33)</f>
        <v/>
      </c>
      <c r="AB32" s="264" t="str">
        <f ca="1">IF(Inputs!$AA$7&gt;69,"",Inputs!Q36)</f>
        <v/>
      </c>
      <c r="AC32" s="444" t="str">
        <f ca="1">IF(AB32="","",AB32/AB$33)</f>
        <v/>
      </c>
      <c r="AD32" s="264" t="str">
        <f ca="1">IF(Inputs!$AA$7&gt;70,"",Inputs!R36)</f>
        <v/>
      </c>
      <c r="AE32" s="444" t="str">
        <f ca="1">IF(AD32="","",AD32/AD$33)</f>
        <v/>
      </c>
      <c r="AF32" s="147"/>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c r="BU32" s="146"/>
      <c r="BV32" s="146"/>
      <c r="BW32" s="146"/>
      <c r="BX32" s="146"/>
      <c r="BY32" s="146"/>
      <c r="BZ32" s="146"/>
      <c r="CA32" s="146"/>
      <c r="CB32" s="146"/>
      <c r="CC32" s="146"/>
      <c r="CD32" s="146"/>
    </row>
    <row r="33" spans="1:82" ht="18.5" collapsed="1" x14ac:dyDescent="0.45">
      <c r="A33" s="441" t="s">
        <v>32</v>
      </c>
      <c r="B33" s="264" t="str">
        <f ca="1">IF(OR(Inputs!$AA$7&gt;56,Inputs!Y7=57),"",SUM(B22:B32))</f>
        <v/>
      </c>
      <c r="C33" s="265" t="str">
        <f ca="1">IF(B33="","",SUM(C22:C32))</f>
        <v/>
      </c>
      <c r="D33" s="264" t="str">
        <f ca="1">IF(Inputs!$AA$7&gt;57,"",SUM(D22:D32))</f>
        <v/>
      </c>
      <c r="E33" s="265" t="str">
        <f ca="1">IF(D33="","",SUM(E22:E32))</f>
        <v/>
      </c>
      <c r="F33" s="264" t="str">
        <f ca="1">IF(Inputs!$AA$7&gt;58,"",SUM(F22:F32))</f>
        <v/>
      </c>
      <c r="G33" s="265" t="str">
        <f ca="1">IF(F33="","",SUM(G22:G32))</f>
        <v/>
      </c>
      <c r="H33" s="264" t="str">
        <f ca="1">IF(Inputs!$AA$7&gt;59,"",SUM(H22:H32))</f>
        <v/>
      </c>
      <c r="I33" s="265" t="str">
        <f ca="1">IF(H33="","",SUM(I22:I32))</f>
        <v/>
      </c>
      <c r="J33" s="264" t="str">
        <f ca="1">IF(Inputs!$AA$7&gt;60,"",SUM(J22:J32))</f>
        <v/>
      </c>
      <c r="K33" s="265" t="str">
        <f ca="1">IF(J33="","",SUM(K22:K32))</f>
        <v/>
      </c>
      <c r="L33" s="264" t="str">
        <f ca="1">IF(Inputs!$AA$7&gt;61,"",SUM(L22:L32))</f>
        <v/>
      </c>
      <c r="M33" s="265" t="str">
        <f ca="1">IF(L33="","",SUM(M22:M32))</f>
        <v/>
      </c>
      <c r="N33" s="264" t="str">
        <f ca="1">IF(Inputs!$AA$7&gt;62,"",SUM(N22:N32))</f>
        <v/>
      </c>
      <c r="O33" s="265" t="str">
        <f ca="1">IF(N33="","",SUM(O22:O32))</f>
        <v/>
      </c>
      <c r="P33" s="264" t="str">
        <f ca="1">IF(Inputs!$AA$7&gt;63,"",SUM(P22:P32))</f>
        <v/>
      </c>
      <c r="Q33" s="265" t="str">
        <f ca="1">IF(P33="","",SUM(Q22:Q32))</f>
        <v/>
      </c>
      <c r="R33" s="264" t="str">
        <f ca="1">IF(Inputs!$AA$7&gt;64,"",SUM(R22:R32))</f>
        <v/>
      </c>
      <c r="S33" s="265" t="str">
        <f ca="1">IF(R33="","",SUM(S22:S32))</f>
        <v/>
      </c>
      <c r="T33" s="264" t="str">
        <f ca="1">IF(Inputs!$AA$7&gt;65,"",SUM(T22:T32))</f>
        <v/>
      </c>
      <c r="U33" s="265" t="str">
        <f ca="1">IF(T33="","",SUM(U22:U32))</f>
        <v/>
      </c>
      <c r="V33" s="264" t="str">
        <f ca="1">IF(Inputs!$AA$7&gt;66,"",SUM(V22:V32))</f>
        <v/>
      </c>
      <c r="W33" s="265" t="str">
        <f ca="1">IF(V33="","",SUM(W22:W32))</f>
        <v/>
      </c>
      <c r="X33" s="264" t="str">
        <f ca="1">IF(Inputs!$AA$7&gt;67,"",SUM(X22:X32))</f>
        <v/>
      </c>
      <c r="Y33" s="265" t="str">
        <f ca="1">IF(X33="","",SUM(Y22:Y32))</f>
        <v/>
      </c>
      <c r="Z33" s="264" t="str">
        <f ca="1">IF(Inputs!$AA$7&gt;68,"",SUM(Z22:Z32))</f>
        <v/>
      </c>
      <c r="AA33" s="265" t="str">
        <f ca="1">IF(Z33="","",SUM(AA22:AA32))</f>
        <v/>
      </c>
      <c r="AB33" s="264" t="str">
        <f ca="1">IF(Inputs!$AA$7&gt;69,"",SUM(AB22:AB32))</f>
        <v/>
      </c>
      <c r="AC33" s="265" t="str">
        <f ca="1">IF(AB33="","",SUM(AC22:AC32))</f>
        <v/>
      </c>
      <c r="AD33" s="264" t="str">
        <f ca="1">IF(Inputs!$AA$7&gt;70,"",SUM(AD22:AD32))</f>
        <v/>
      </c>
      <c r="AE33" s="265" t="str">
        <f ca="1">IF(AD33="","",SUM(AE22:AE32))</f>
        <v/>
      </c>
      <c r="AF33" s="147"/>
      <c r="AG33" s="146"/>
      <c r="AH33" s="149"/>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row>
    <row r="34" spans="1:82" ht="18.5" x14ac:dyDescent="0.45">
      <c r="A34" s="251" t="s">
        <v>92</v>
      </c>
      <c r="B34" s="438" t="str">
        <f ca="1">IF(Inputs!$AA$7&gt;56,"",'Age 56'!E53)</f>
        <v/>
      </c>
      <c r="C34" s="253"/>
      <c r="D34" s="438" t="str">
        <f ca="1">IF(Inputs!$AA$7&gt;57,"",'Age 57'!E53)</f>
        <v/>
      </c>
      <c r="E34" s="253"/>
      <c r="F34" s="438" t="str">
        <f ca="1">IF(Inputs!$AA$7&gt;58,"",'Age 58'!E53)</f>
        <v/>
      </c>
      <c r="G34" s="253"/>
      <c r="H34" s="438" t="str">
        <f ca="1">IF(Inputs!$AA$7&gt;59,"",'Age 59'!E53)</f>
        <v/>
      </c>
      <c r="I34" s="253"/>
      <c r="J34" s="438" t="str">
        <f ca="1">IF(Inputs!$AA$7&gt;60,"",'Age 60'!E53)</f>
        <v/>
      </c>
      <c r="K34" s="253"/>
      <c r="L34" s="438" t="str">
        <f ca="1">IF(Inputs!$AA$7&gt;61,"",'Age 61'!E53)</f>
        <v/>
      </c>
      <c r="M34" s="253"/>
      <c r="N34" s="438" t="str">
        <f ca="1">IF(Inputs!$AA$7&gt;62,"",'Age 62'!E53)</f>
        <v/>
      </c>
      <c r="O34" s="253"/>
      <c r="P34" s="438" t="str">
        <f ca="1">IF(Inputs!$AA$7&gt;63,"",'Age 63'!E53)</f>
        <v/>
      </c>
      <c r="Q34" s="253"/>
      <c r="R34" s="438" t="str">
        <f ca="1">IF(Inputs!$AA$7&gt;64,"",'Age 64'!E53)</f>
        <v/>
      </c>
      <c r="S34" s="253"/>
      <c r="T34" s="438" t="str">
        <f ca="1">IF(Inputs!$AA$7&gt;66,"",'Age 65'!E53)</f>
        <v/>
      </c>
      <c r="U34" s="253"/>
      <c r="V34" s="438" t="str">
        <f ca="1">IF(Inputs!$AA$7&gt;66,"",'Age 66'!E53)</f>
        <v/>
      </c>
      <c r="W34" s="253"/>
      <c r="X34" s="438" t="str">
        <f ca="1">IF(Inputs!$AA$7&gt;67,"",'Age 67'!E53)</f>
        <v/>
      </c>
      <c r="Y34" s="253"/>
      <c r="Z34" s="438" t="str">
        <f ca="1">IF(Inputs!$AA$7&gt;68,"",'Age 68'!E53)</f>
        <v/>
      </c>
      <c r="AA34" s="253"/>
      <c r="AB34" s="438" t="str">
        <f ca="1">IF(Inputs!$AA$7&gt;69,"",'Age 69'!E53)</f>
        <v/>
      </c>
      <c r="AC34" s="253"/>
      <c r="AD34" s="438" t="str">
        <f ca="1">IF(Inputs!$AA$7&gt;70,"",'Age 70'!E53)</f>
        <v/>
      </c>
      <c r="AE34" s="253"/>
      <c r="AF34" s="147"/>
      <c r="AG34" s="146"/>
      <c r="AH34" s="149"/>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row>
    <row r="35" spans="1:82" ht="18.5" hidden="1" outlineLevel="1" x14ac:dyDescent="0.45">
      <c r="A35" s="442" t="s">
        <v>154</v>
      </c>
      <c r="B35" s="355" t="str">
        <f ca="1">IF(OR(Inputs!$Y7&gt;56,Inputs!$AA7&gt;56),"",(Inputs!D8*Inputs!$B38/12))</f>
        <v/>
      </c>
      <c r="C35" s="257"/>
      <c r="D35" s="355" t="str">
        <f ca="1">IF(OR(Inputs!$Y7&gt;57,Inputs!$AA7&gt;57),"",(Inputs!E8*Inputs!$B38/12))</f>
        <v/>
      </c>
      <c r="E35" s="257"/>
      <c r="F35" s="355" t="str">
        <f ca="1">IF(OR(Inputs!$Y7&gt;58,Inputs!$AA7&gt;58),"",(Inputs!F8*Inputs!$B38/12))</f>
        <v/>
      </c>
      <c r="G35" s="257"/>
      <c r="H35" s="355" t="str">
        <f ca="1">IF(OR(Inputs!$Y7&gt;59,Inputs!$AA7&gt;59),"",(Inputs!G8*Inputs!$B38/12))</f>
        <v/>
      </c>
      <c r="I35" s="257"/>
      <c r="J35" s="355" t="str">
        <f ca="1">IF(OR(Inputs!$Y7&gt;60,Inputs!$AA7&gt;60),"",(Inputs!H8*Inputs!$B38/12))</f>
        <v/>
      </c>
      <c r="K35" s="257"/>
      <c r="L35" s="355" t="str">
        <f ca="1">IF(OR(Inputs!$Y7&gt;61,Inputs!$AA7&gt;61),"",(Inputs!I8*Inputs!$B38/12))</f>
        <v/>
      </c>
      <c r="M35" s="257"/>
      <c r="N35" s="355" t="str">
        <f ca="1">IF(OR(Inputs!$Y7&gt;62,Inputs!$AA7&gt;62),"",(Inputs!J8*Inputs!$B38/12))</f>
        <v/>
      </c>
      <c r="O35" s="257"/>
      <c r="P35" s="355" t="str">
        <f ca="1">IF(OR(Inputs!$Y7&gt;63,Inputs!$AA7&gt;63),"",(Inputs!K8*Inputs!$B38/12))</f>
        <v/>
      </c>
      <c r="Q35" s="257"/>
      <c r="R35" s="355" t="str">
        <f ca="1">IF(OR(Inputs!$Y7&gt;64,Inputs!$AA7&gt;64),"",(Inputs!L8*Inputs!$B38/12))</f>
        <v/>
      </c>
      <c r="S35" s="257"/>
      <c r="T35" s="355" t="str">
        <f ca="1">IF(OR(Inputs!$Y7&gt;65,Inputs!$AA7&gt;65),"",(Inputs!M8*Inputs!$B38/12))</f>
        <v/>
      </c>
      <c r="U35" s="257"/>
      <c r="V35" s="355" t="str">
        <f ca="1">IF(OR(Inputs!$Y7&gt;66,Inputs!$AA7&gt;66),"",(Inputs!N8*Inputs!$B38/12))</f>
        <v/>
      </c>
      <c r="W35" s="257"/>
      <c r="X35" s="355" t="str">
        <f ca="1">IF(OR(Inputs!$Y7&gt;67,Inputs!$AA7&gt;67),"",(Inputs!O8*Inputs!$B38/12))</f>
        <v/>
      </c>
      <c r="Y35" s="257"/>
      <c r="Z35" s="355" t="str">
        <f ca="1">IF(OR(Inputs!$Y7&gt;68,Inputs!$AA7&gt;68),"",(Inputs!P8*Inputs!$B38/12))</f>
        <v/>
      </c>
      <c r="AA35" s="257"/>
      <c r="AB35" s="355" t="str">
        <f ca="1">IF(OR(Inputs!$Y7&gt;69,Inputs!$AA7&gt;69),"",(Inputs!Q8*Inputs!$B38/12))</f>
        <v/>
      </c>
      <c r="AC35" s="257"/>
      <c r="AD35" s="355" t="str">
        <f ca="1">IF(OR(Inputs!$Y7&gt;70,Inputs!$AA7&gt;70),"",(Inputs!R8*Inputs!$B38/12))</f>
        <v/>
      </c>
      <c r="AE35" s="257"/>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row>
    <row r="36" spans="1:82" ht="18.5" hidden="1" outlineLevel="1" x14ac:dyDescent="0.45">
      <c r="A36" s="442" t="s">
        <v>155</v>
      </c>
      <c r="B36" s="355" t="str">
        <f ca="1">IFERROR(B35-(B35*'Age 56'!$I37),"")</f>
        <v/>
      </c>
      <c r="C36" s="257"/>
      <c r="D36" s="355" t="str">
        <f ca="1">IFERROR(D35-(D35*'Age 57'!$I37),"")</f>
        <v/>
      </c>
      <c r="E36" s="257"/>
      <c r="F36" s="355" t="str">
        <f ca="1">IF(Inputs!$AA$7&gt;=59,"",F35-(F35*'Age 58'!$I37))</f>
        <v/>
      </c>
      <c r="G36" s="257"/>
      <c r="H36" s="355" t="str">
        <f ca="1">IF(Inputs!$AA$7&gt;=60,"",H35-(H35*'Age 59'!$I37))</f>
        <v/>
      </c>
      <c r="I36" s="257"/>
      <c r="J36" s="355" t="str">
        <f ca="1">IF(Inputs!$AA$7&gt;=61,"",J35-(J35*'Age 60'!$I37))</f>
        <v/>
      </c>
      <c r="K36" s="257"/>
      <c r="L36" s="355" t="str">
        <f ca="1">IF(Inputs!$AA$7&gt;=62,"",L35-(L35*'Age 61'!$I37))</f>
        <v/>
      </c>
      <c r="M36" s="257"/>
      <c r="N36" s="355" t="str">
        <f ca="1">IF(Inputs!$AA$7&gt;=63,"",N35-(N35*'Age 62'!$I37))</f>
        <v/>
      </c>
      <c r="O36" s="257"/>
      <c r="P36" s="355" t="str">
        <f ca="1">IF(Inputs!$AA$7&gt;=64,"",P35-(P35*'Age 63'!$I37))</f>
        <v/>
      </c>
      <c r="Q36" s="257"/>
      <c r="R36" s="355" t="str">
        <f ca="1">IF(Inputs!$AA$7&gt;=65,"",R35-(R35*'Age 64'!$I37))</f>
        <v/>
      </c>
      <c r="S36" s="257"/>
      <c r="T36" s="355" t="str">
        <f ca="1">IF(Inputs!$AA$7&gt;=66,"",T35-(T35*'Age 65'!$I37))</f>
        <v/>
      </c>
      <c r="U36" s="257"/>
      <c r="V36" s="355" t="str">
        <f ca="1">IF(Inputs!$AA$7&gt;=67,"",V35-(V35*'Age 66'!$I37))</f>
        <v/>
      </c>
      <c r="W36" s="257"/>
      <c r="X36" s="355" t="str">
        <f ca="1">IF(Inputs!$AA$7&gt;=68,"",X35-(X35*'Age 67'!$I37))</f>
        <v/>
      </c>
      <c r="Y36" s="257"/>
      <c r="Z36" s="355" t="str">
        <f ca="1">IF(Inputs!$AA$7&gt;=69,"",Z35-(Z35*'Age 68'!$I37))</f>
        <v/>
      </c>
      <c r="AA36" s="257"/>
      <c r="AB36" s="355" t="str">
        <f ca="1">IF(Inputs!$AA$7&gt;=70,"",AB35-(AB35*'Age 69'!$I37))</f>
        <v/>
      </c>
      <c r="AC36" s="257"/>
      <c r="AD36" s="355" t="str">
        <f ca="1">IF(Inputs!$AA$7&gt;=71,"",AD35-(AD35*'Age 70'!$I37))</f>
        <v/>
      </c>
      <c r="AE36" s="257"/>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row>
    <row r="37" spans="1:82" ht="18" customHeight="1" collapsed="1" x14ac:dyDescent="0.45">
      <c r="A37" s="246"/>
      <c r="B37" s="256"/>
      <c r="C37" s="257"/>
      <c r="D37" s="256"/>
      <c r="E37" s="257"/>
      <c r="F37" s="256"/>
      <c r="G37" s="257"/>
      <c r="H37" s="256"/>
      <c r="I37" s="257"/>
      <c r="J37" s="256"/>
      <c r="K37" s="257"/>
      <c r="L37" s="256"/>
      <c r="M37" s="257"/>
      <c r="N37" s="256"/>
      <c r="O37" s="257"/>
      <c r="P37" s="256"/>
      <c r="Q37" s="257"/>
      <c r="R37" s="256"/>
      <c r="S37" s="257"/>
      <c r="T37" s="256"/>
      <c r="U37" s="257"/>
      <c r="V37" s="256"/>
      <c r="W37" s="257"/>
      <c r="X37" s="256"/>
      <c r="Y37" s="257"/>
      <c r="Z37" s="256"/>
      <c r="AA37" s="257"/>
      <c r="AB37" s="256"/>
      <c r="AC37" s="257"/>
      <c r="AD37" s="256"/>
      <c r="AE37" s="257"/>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row>
    <row r="38" spans="1:82" ht="55.5" x14ac:dyDescent="0.45">
      <c r="A38" s="345" t="s">
        <v>376</v>
      </c>
      <c r="B38" s="346"/>
      <c r="C38" s="347" t="str">
        <f ca="1">IF(Inputs!$AA$7&gt;56,"",'Age 56'!$C$57)</f>
        <v/>
      </c>
      <c r="D38" s="346"/>
      <c r="E38" s="347" t="str">
        <f ca="1">IF(Inputs!$AA$7&gt;57,"",'Age 57'!$C$57)</f>
        <v/>
      </c>
      <c r="F38" s="346"/>
      <c r="G38" s="347" t="str">
        <f ca="1">IF(Inputs!$AA$7&gt;58,"",'Age 58'!$C$57)</f>
        <v/>
      </c>
      <c r="H38" s="346"/>
      <c r="I38" s="347" t="str">
        <f ca="1">IF(Inputs!$AA$7&gt;59,"",'Age 59'!$C$57)</f>
        <v/>
      </c>
      <c r="J38" s="346"/>
      <c r="K38" s="347" t="str">
        <f ca="1">IF(Inputs!$AA$7&gt;60,"",'Age 60'!$C$57)</f>
        <v/>
      </c>
      <c r="L38" s="348"/>
      <c r="M38" s="347" t="str">
        <f ca="1">IF(Inputs!$AA$7&gt;61,"",'Age 61'!$C$57)</f>
        <v/>
      </c>
      <c r="N38" s="348"/>
      <c r="O38" s="347" t="str">
        <f ca="1">IF(Inputs!$AA$7&gt;62,"",'Age 62'!$C$57)</f>
        <v/>
      </c>
      <c r="P38" s="348"/>
      <c r="Q38" s="347" t="str">
        <f ca="1">IF(Inputs!$AA$7&gt;63,"",'Age 63'!$C$57)</f>
        <v/>
      </c>
      <c r="R38" s="349"/>
      <c r="S38" s="347" t="str">
        <f ca="1">IF(Inputs!$AA$7&gt;64,"",'Age 64'!$C$57)</f>
        <v/>
      </c>
      <c r="T38" s="348"/>
      <c r="U38" s="347" t="str">
        <f ca="1">IF(Inputs!$AA$7&gt;65,"",'Age 65'!$C$57)</f>
        <v/>
      </c>
      <c r="V38" s="348"/>
      <c r="W38" s="347" t="str">
        <f ca="1">IF(Inputs!$AA$7&gt;66,"",'Age 66'!$C$57)</f>
        <v/>
      </c>
      <c r="X38" s="348"/>
      <c r="Y38" s="347" t="str">
        <f ca="1">IF(Inputs!$AA$7&gt;67,"",'Age 67'!$C$57)</f>
        <v/>
      </c>
      <c r="Z38" s="348"/>
      <c r="AA38" s="347" t="str">
        <f ca="1">IF(Inputs!$AA$7&gt;68,"",'Age 68'!$C$57)</f>
        <v/>
      </c>
      <c r="AB38" s="348"/>
      <c r="AC38" s="347" t="str">
        <f ca="1">IF(Inputs!$AA$7&gt;69,"",'Age 69'!$C$57)</f>
        <v/>
      </c>
      <c r="AD38" s="348"/>
      <c r="AE38" s="347" t="str">
        <f ca="1">IF(Inputs!$AA$7&gt;70,"",'Age 70'!$C$57)</f>
        <v/>
      </c>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row>
    <row r="39" spans="1:82" ht="18.5" x14ac:dyDescent="0.45">
      <c r="A39" s="258"/>
      <c r="B39" s="259"/>
      <c r="C39" s="262"/>
      <c r="D39" s="259"/>
      <c r="E39" s="262"/>
      <c r="F39" s="259"/>
      <c r="G39" s="262"/>
      <c r="H39" s="259"/>
      <c r="I39" s="262"/>
      <c r="J39" s="259"/>
      <c r="K39" s="262"/>
      <c r="L39" s="260"/>
      <c r="M39" s="263"/>
      <c r="N39" s="260"/>
      <c r="O39" s="263"/>
      <c r="P39" s="260"/>
      <c r="Q39" s="263"/>
      <c r="R39" s="261"/>
      <c r="S39" s="263"/>
      <c r="T39" s="260"/>
      <c r="U39" s="263"/>
      <c r="V39" s="260"/>
      <c r="W39" s="263"/>
      <c r="X39" s="260"/>
      <c r="Y39" s="263"/>
      <c r="Z39" s="260"/>
      <c r="AA39" s="263"/>
      <c r="AB39" s="260"/>
      <c r="AC39" s="263"/>
      <c r="AD39" s="260"/>
      <c r="AE39" s="263"/>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row>
    <row r="40" spans="1:82" ht="18.5" x14ac:dyDescent="0.45">
      <c r="A40" s="450" t="s">
        <v>134</v>
      </c>
      <c r="B40" s="508">
        <f>B21</f>
        <v>56</v>
      </c>
      <c r="C40" s="509"/>
      <c r="D40" s="508">
        <f>D21</f>
        <v>57</v>
      </c>
      <c r="E40" s="509"/>
      <c r="F40" s="508">
        <f>F21</f>
        <v>58</v>
      </c>
      <c r="G40" s="509"/>
      <c r="H40" s="508">
        <f>H21</f>
        <v>59</v>
      </c>
      <c r="I40" s="509"/>
      <c r="J40" s="508">
        <f>J21</f>
        <v>60</v>
      </c>
      <c r="K40" s="509"/>
      <c r="L40" s="508">
        <f>L21</f>
        <v>61</v>
      </c>
      <c r="M40" s="509"/>
      <c r="N40" s="508">
        <f>N21</f>
        <v>62</v>
      </c>
      <c r="O40" s="509"/>
      <c r="P40" s="508">
        <f>P21</f>
        <v>63</v>
      </c>
      <c r="Q40" s="509"/>
      <c r="R40" s="508">
        <f>R21</f>
        <v>64</v>
      </c>
      <c r="S40" s="509"/>
      <c r="T40" s="508">
        <f>T21</f>
        <v>65</v>
      </c>
      <c r="U40" s="509"/>
      <c r="V40" s="508">
        <f>V21</f>
        <v>66</v>
      </c>
      <c r="W40" s="509"/>
      <c r="X40" s="508">
        <f>X21</f>
        <v>67</v>
      </c>
      <c r="Y40" s="509"/>
      <c r="Z40" s="508">
        <f>Z21</f>
        <v>68</v>
      </c>
      <c r="AA40" s="509"/>
      <c r="AB40" s="508">
        <f>AB21</f>
        <v>69</v>
      </c>
      <c r="AC40" s="509"/>
      <c r="AD40" s="508">
        <f>AD21</f>
        <v>70</v>
      </c>
      <c r="AE40" s="509"/>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row>
    <row r="41" spans="1:82" ht="37" x14ac:dyDescent="0.45">
      <c r="A41" s="286" t="s">
        <v>135</v>
      </c>
      <c r="B41" s="447"/>
      <c r="C41" s="447" t="str">
        <f ca="1">IF(Inputs!$AA$7&gt;56,"",'Age 56'!C59)</f>
        <v/>
      </c>
      <c r="D41" s="447"/>
      <c r="E41" s="447" t="str">
        <f ca="1">IF(Inputs!$AA$7&gt;57,"",'Age 57'!$C59)</f>
        <v/>
      </c>
      <c r="F41" s="186"/>
      <c r="G41" s="447" t="str">
        <f ca="1">IF(Inputs!$AA$7&gt;58,"",'Age 58'!C59)</f>
        <v/>
      </c>
      <c r="H41" s="186"/>
      <c r="I41" s="447" t="str">
        <f ca="1">IF(Inputs!$AA$7&gt;59,"",'Age 59'!C59)</f>
        <v/>
      </c>
      <c r="J41" s="186"/>
      <c r="K41" s="447" t="str">
        <f ca="1">IF(Inputs!$AA$7&gt;60,"",'Age 60'!C59)</f>
        <v/>
      </c>
      <c r="L41" s="186"/>
      <c r="M41" s="447" t="str">
        <f ca="1">IF(Inputs!$AA$7&gt;61,"",'Age 61'!C59)</f>
        <v/>
      </c>
      <c r="N41" s="448"/>
      <c r="O41" s="447" t="str">
        <f ca="1">IF(Inputs!$AA$7&gt;62,"",'Age 62'!C59)</f>
        <v/>
      </c>
      <c r="P41" s="186"/>
      <c r="Q41" s="449" t="str">
        <f ca="1">IF(Inputs!$AA$7&gt;63,"",'Age 63'!C59)</f>
        <v/>
      </c>
      <c r="R41" s="186"/>
      <c r="S41" s="447" t="str">
        <f ca="1">IF(Inputs!$AA$7&gt;64,"",'Age 64'!C59)</f>
        <v/>
      </c>
      <c r="T41" s="186"/>
      <c r="U41" s="447" t="str">
        <f ca="1">IF(Inputs!$AA$7&gt;65,"",'Age 65'!C59)</f>
        <v/>
      </c>
      <c r="V41" s="186"/>
      <c r="W41" s="447" t="str">
        <f ca="1">IF(Inputs!$AA$7&gt;66,"",'Age 66'!C59)</f>
        <v/>
      </c>
      <c r="X41" s="186"/>
      <c r="Y41" s="447" t="str">
        <f ca="1">IF(Inputs!$AA$7&gt;67,"",'Age 67'!$C$59)</f>
        <v/>
      </c>
      <c r="Z41" s="186"/>
      <c r="AA41" s="447" t="str">
        <f ca="1">IF(Inputs!$AA$7&gt;68,"",'Age 68'!$C$59)</f>
        <v/>
      </c>
      <c r="AB41" s="186"/>
      <c r="AC41" s="447" t="str">
        <f ca="1">IF(Inputs!$AA$7&gt;69,"",'Age 69'!$C$59)</f>
        <v/>
      </c>
      <c r="AD41" s="186"/>
      <c r="AE41" s="447" t="str">
        <f ca="1">IF(Inputs!$AA$7&gt;70,"",'Age 70'!$C$59)</f>
        <v/>
      </c>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c r="BV41" s="146"/>
      <c r="BW41" s="146"/>
      <c r="BX41" s="146"/>
      <c r="BY41" s="146"/>
      <c r="BZ41" s="146"/>
      <c r="CA41" s="146"/>
      <c r="CB41" s="146"/>
      <c r="CC41" s="146"/>
      <c r="CD41" s="146"/>
    </row>
    <row r="42" spans="1:82" ht="37" x14ac:dyDescent="0.45">
      <c r="A42" s="286" t="s">
        <v>136</v>
      </c>
      <c r="B42" s="447"/>
      <c r="C42" s="447" t="str">
        <f ca="1">IF(Inputs!$AA$7&gt;56,"",'Age 56'!C60)</f>
        <v/>
      </c>
      <c r="D42" s="186"/>
      <c r="E42" s="447" t="str">
        <f ca="1">IF(Inputs!$AA$7&gt;57,"",'Age 57'!$C60)</f>
        <v/>
      </c>
      <c r="F42" s="186"/>
      <c r="G42" s="447" t="str">
        <f ca="1">IF(Inputs!$AA$7&gt;58,"",'Age 58'!C60)</f>
        <v/>
      </c>
      <c r="H42" s="186"/>
      <c r="I42" s="447" t="str">
        <f ca="1">IF(Inputs!$AA$7&gt;59,"",'Age 59'!C60)</f>
        <v/>
      </c>
      <c r="J42" s="186"/>
      <c r="K42" s="447" t="str">
        <f ca="1">IF(Inputs!$AA$7&gt;60,"",'Age 60'!C60)</f>
        <v/>
      </c>
      <c r="L42" s="186"/>
      <c r="M42" s="447" t="str">
        <f ca="1">IF(Inputs!$AA$7&gt;61,"",'Age 61'!C60)</f>
        <v/>
      </c>
      <c r="N42" s="186"/>
      <c r="O42" s="447" t="str">
        <f ca="1">IF(Inputs!$AA$7&gt;62,"",'Age 62'!C60)</f>
        <v/>
      </c>
      <c r="P42" s="186"/>
      <c r="Q42" s="447" t="str">
        <f ca="1">IF(Inputs!$AA$7&gt;63,"",'Age 63'!C60)</f>
        <v/>
      </c>
      <c r="R42" s="186"/>
      <c r="S42" s="447" t="str">
        <f ca="1">IF(Inputs!$AA$7&gt;64,"",'Age 64'!C60)</f>
        <v/>
      </c>
      <c r="T42" s="186"/>
      <c r="U42" s="447" t="str">
        <f ca="1">IF(Inputs!$AA$7&gt;65,"",'Age 65'!C60)</f>
        <v/>
      </c>
      <c r="V42" s="186"/>
      <c r="W42" s="447" t="str">
        <f ca="1">IF(Inputs!$AA$7&gt;66,"",'Age 66'!C60)</f>
        <v/>
      </c>
      <c r="X42" s="186"/>
      <c r="Y42" s="447" t="str">
        <f ca="1">IF(Inputs!$AA$7&gt;67,"",'Age 67'!$C$60)</f>
        <v/>
      </c>
      <c r="Z42" s="186"/>
      <c r="AA42" s="447" t="str">
        <f ca="1">IF(Inputs!$AA$7&gt;68,"",'Age 68'!$C$60)</f>
        <v/>
      </c>
      <c r="AB42" s="186"/>
      <c r="AC42" s="447" t="str">
        <f ca="1">IF(Inputs!$AA$7&gt;69,"",'Age 69'!$C$60)</f>
        <v/>
      </c>
      <c r="AD42" s="186"/>
      <c r="AE42" s="447" t="str">
        <f ca="1">IF(Inputs!$AA$7&gt;70,"",'Age 70'!$C$60)</f>
        <v/>
      </c>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row>
    <row r="43" spans="1:82" ht="37.5" customHeight="1" x14ac:dyDescent="0.45">
      <c r="A43" s="286" t="s">
        <v>283</v>
      </c>
      <c r="B43" s="447"/>
      <c r="C43" s="447" t="str">
        <f ca="1">IF(Inputs!$AA$7&gt;56,"",'Age 56'!C61)</f>
        <v/>
      </c>
      <c r="D43" s="186"/>
      <c r="E43" s="447" t="str">
        <f ca="1">IF(Inputs!$AA$7&gt;57,"",'Age 57'!$C61)</f>
        <v/>
      </c>
      <c r="F43" s="186"/>
      <c r="G43" s="447" t="str">
        <f ca="1">IF(Inputs!$AA$7&gt;58,"",'Age 58'!C61)</f>
        <v/>
      </c>
      <c r="H43" s="186"/>
      <c r="I43" s="447" t="str">
        <f ca="1">IF(Inputs!$AA$7&gt;59,"",'Age 59'!C61)</f>
        <v/>
      </c>
      <c r="J43" s="186"/>
      <c r="K43" s="447" t="str">
        <f ca="1">IF(Inputs!$AA$7&gt;60,"",'Age 60'!C61)</f>
        <v/>
      </c>
      <c r="L43" s="186"/>
      <c r="M43" s="447" t="str">
        <f ca="1">IF(Inputs!$AA$7&gt;61,"",'Age 61'!C61)</f>
        <v/>
      </c>
      <c r="N43" s="186"/>
      <c r="O43" s="447" t="str">
        <f ca="1">IF(Inputs!$AA$7&gt;62,"",'Age 62'!C61)</f>
        <v/>
      </c>
      <c r="P43" s="186"/>
      <c r="Q43" s="447" t="str">
        <f ca="1">IF(Inputs!$AA$7&gt;63,"",'Age 63'!C61)</f>
        <v/>
      </c>
      <c r="R43" s="186"/>
      <c r="S43" s="447" t="str">
        <f ca="1">IF(Inputs!$AA$7&gt;64,"",'Age 64'!C61)</f>
        <v/>
      </c>
      <c r="T43" s="186"/>
      <c r="U43" s="447" t="str">
        <f ca="1">IF(Inputs!$AA$7&gt;65,"",'Age 65'!C61)</f>
        <v/>
      </c>
      <c r="V43" s="186"/>
      <c r="W43" s="447" t="str">
        <f ca="1">IF(Inputs!$AA$7&gt;66,"",'Age 66'!C61)</f>
        <v/>
      </c>
      <c r="X43" s="186"/>
      <c r="Y43" s="447" t="str">
        <f ca="1">IF(Inputs!$AA$7&gt;67,"",'Age 67'!$C$61)</f>
        <v/>
      </c>
      <c r="Z43" s="186"/>
      <c r="AA43" s="447" t="str">
        <f ca="1">IF(Inputs!$AA$7&gt;68,"",'Age 68'!$C$61)</f>
        <v/>
      </c>
      <c r="AB43" s="186"/>
      <c r="AC43" s="447" t="str">
        <f ca="1">IF(Inputs!$AA$7&gt;69,"",'Age 69'!$C$61)</f>
        <v/>
      </c>
      <c r="AD43" s="186"/>
      <c r="AE43" s="447" t="str">
        <f ca="1">IF(Inputs!$AA$7&gt;70,"",'Age 70'!$C$61)</f>
        <v/>
      </c>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row>
    <row r="44" spans="1:82" ht="37" x14ac:dyDescent="0.45">
      <c r="A44" s="286" t="s">
        <v>284</v>
      </c>
      <c r="B44" s="447"/>
      <c r="C44" s="447" t="str">
        <f ca="1">IF(Inputs!$AA$7&gt;56,"",'Age 56'!C62)</f>
        <v/>
      </c>
      <c r="D44" s="186"/>
      <c r="E44" s="447" t="str">
        <f ca="1">IF(Inputs!$AA$7&gt;57,"",'Age 57'!$C62)</f>
        <v/>
      </c>
      <c r="F44" s="186"/>
      <c r="G44" s="447" t="str">
        <f ca="1">IF(Inputs!$AA$7&gt;58,"",'Age 58'!C62)</f>
        <v/>
      </c>
      <c r="H44" s="186"/>
      <c r="I44" s="447" t="str">
        <f ca="1">IF(Inputs!$AA$7&gt;59,"",'Age 59'!C62)</f>
        <v/>
      </c>
      <c r="J44" s="186"/>
      <c r="K44" s="447" t="str">
        <f ca="1">IF(Inputs!$AA$7&gt;60,"",'Age 60'!C62)</f>
        <v/>
      </c>
      <c r="L44" s="186"/>
      <c r="M44" s="447" t="str">
        <f ca="1">IF(Inputs!$AA$7&gt;61,"",'Age 61'!C62)</f>
        <v/>
      </c>
      <c r="N44" s="186"/>
      <c r="O44" s="447" t="str">
        <f ca="1">IF(Inputs!$AA$7&gt;62,"",'Age 62'!C62)</f>
        <v/>
      </c>
      <c r="P44" s="186"/>
      <c r="Q44" s="447" t="str">
        <f ca="1">IF(Inputs!$AA$7&gt;63,"",'Age 63'!C62)</f>
        <v/>
      </c>
      <c r="R44" s="186"/>
      <c r="S44" s="447" t="str">
        <f ca="1">IF(Inputs!$AA$7&gt;64,"",'Age 64'!C62)</f>
        <v/>
      </c>
      <c r="T44" s="186"/>
      <c r="U44" s="447" t="str">
        <f ca="1">IF(Inputs!$AA$7&gt;65,"",'Age 65'!C62)</f>
        <v/>
      </c>
      <c r="V44" s="186"/>
      <c r="W44" s="447" t="str">
        <f ca="1">IF(Inputs!$AA$7&gt;66,"",'Age 66'!C62)</f>
        <v/>
      </c>
      <c r="X44" s="186"/>
      <c r="Y44" s="447" t="str">
        <f ca="1">IF(Inputs!$AA$7&gt;67,"",'Age 67'!$C$62)</f>
        <v/>
      </c>
      <c r="Z44" s="186"/>
      <c r="AA44" s="447" t="str">
        <f ca="1">IF(Inputs!$AA$7&gt;68,"",'Age 68'!$C$62)</f>
        <v/>
      </c>
      <c r="AB44" s="186"/>
      <c r="AC44" s="447" t="str">
        <f ca="1">IF(Inputs!$AA$7&gt;69,"",'Age 69'!$C$62)</f>
        <v/>
      </c>
      <c r="AD44" s="186"/>
      <c r="AE44" s="447" t="str">
        <f ca="1">IF(Inputs!$AA$7&gt;70,"",'Age 70'!$C$62)</f>
        <v/>
      </c>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row>
  </sheetData>
  <mergeCells count="48">
    <mergeCell ref="L40:M40"/>
    <mergeCell ref="N40:O40"/>
    <mergeCell ref="P40:Q40"/>
    <mergeCell ref="R40:S40"/>
    <mergeCell ref="T40:U40"/>
    <mergeCell ref="B40:C40"/>
    <mergeCell ref="D40:E40"/>
    <mergeCell ref="F40:G40"/>
    <mergeCell ref="H40:I40"/>
    <mergeCell ref="J40:K40"/>
    <mergeCell ref="D4:E4"/>
    <mergeCell ref="B4:C4"/>
    <mergeCell ref="P4:Q4"/>
    <mergeCell ref="N4:O4"/>
    <mergeCell ref="R4:S4"/>
    <mergeCell ref="L4:M4"/>
    <mergeCell ref="B3:W3"/>
    <mergeCell ref="A1:K1"/>
    <mergeCell ref="AD4:AE4"/>
    <mergeCell ref="AD21:AE21"/>
    <mergeCell ref="AD40:AE40"/>
    <mergeCell ref="X40:Y40"/>
    <mergeCell ref="V40:W40"/>
    <mergeCell ref="Z40:AA40"/>
    <mergeCell ref="AB40:AC40"/>
    <mergeCell ref="L21:M21"/>
    <mergeCell ref="N21:O21"/>
    <mergeCell ref="P21:Q21"/>
    <mergeCell ref="R21:S21"/>
    <mergeCell ref="T21:U21"/>
    <mergeCell ref="B21:C21"/>
    <mergeCell ref="D21:E21"/>
    <mergeCell ref="F21:G21"/>
    <mergeCell ref="H21:I21"/>
    <mergeCell ref="J21:K21"/>
    <mergeCell ref="AG4:AL4"/>
    <mergeCell ref="V21:W21"/>
    <mergeCell ref="Z4:AA4"/>
    <mergeCell ref="Z21:AA21"/>
    <mergeCell ref="X21:Y21"/>
    <mergeCell ref="X4:Y4"/>
    <mergeCell ref="AB4:AC4"/>
    <mergeCell ref="AB21:AC21"/>
    <mergeCell ref="J4:K4"/>
    <mergeCell ref="H4:I4"/>
    <mergeCell ref="F4:G4"/>
    <mergeCell ref="V4:W4"/>
    <mergeCell ref="T4:U4"/>
  </mergeCells>
  <phoneticPr fontId="24" type="noConversion"/>
  <conditionalFormatting sqref="C38 E38 G38 I38 K38 M38 O38 Q38 S38 U38 W38 Y38 AA38 AC38 AE38">
    <cfRule type="cellIs" dxfId="111" priority="15" operator="lessThan">
      <formula>0</formula>
    </cfRule>
  </conditionalFormatting>
  <conditionalFormatting sqref="C22:C32 C5:C15">
    <cfRule type="expression" dxfId="110" priority="3" stopIfTrue="1">
      <formula>$B$16=""</formula>
    </cfRule>
  </conditionalFormatting>
  <conditionalFormatting sqref="D22">
    <cfRule type="expression" dxfId="109" priority="2">
      <formula>$D$22=0</formula>
    </cfRule>
  </conditionalFormatting>
  <conditionalFormatting sqref="D23">
    <cfRule type="expression" dxfId="108" priority="1">
      <formula>$D$23=0</formula>
    </cfRule>
  </conditionalFormatting>
  <printOptions horizontalCentered="1" gridLinesSet="0"/>
  <pageMargins left="0.25" right="0.25" top="1.5" bottom="1" header="1" footer="0.5"/>
  <pageSetup scale="33" orientation="landscape" r:id="rId1"/>
  <headerFooter alignWithMargins="0">
    <oddHeader>&amp;C&amp;A</oddHeader>
    <oddFooter>&amp;L&amp;F&amp;R&amp;D</oddFooter>
  </headerFooter>
  <extLst>
    <ext xmlns:x14="http://schemas.microsoft.com/office/spreadsheetml/2009/9/main" uri="{78C0D931-6437-407d-A8EE-F0AAD7539E65}">
      <x14:conditionalFormattings>
        <x14:conditionalFormatting xmlns:xm="http://schemas.microsoft.com/office/excel/2006/main">
          <x14:cfRule type="expression" priority="97" id="{CBB1E80A-DC38-44F8-838F-E114D1953C47}">
            <xm:f>Inputs!$AA$7&gt;56</xm:f>
            <x14:dxf>
              <font>
                <color theme="0"/>
              </font>
            </x14:dxf>
          </x14:cfRule>
          <xm:sqref>B22:C23</xm:sqref>
        </x14:conditionalFormatting>
        <x14:conditionalFormatting xmlns:xm="http://schemas.microsoft.com/office/excel/2006/main">
          <x14:cfRule type="expression" priority="98" id="{33D874DE-709B-4C88-A4FC-A633BDA392D9}">
            <xm:f>Inputs!$AA$7&gt;57</xm:f>
            <x14:dxf>
              <font>
                <color theme="0"/>
              </font>
            </x14:dxf>
          </x14:cfRule>
          <xm:sqref>D22:E23</xm:sqref>
        </x14:conditionalFormatting>
        <x14:conditionalFormatting xmlns:xm="http://schemas.microsoft.com/office/excel/2006/main">
          <x14:cfRule type="expression" priority="99" id="{37F016BB-5252-492A-A411-19C1E91A9B5E}">
            <xm:f>Inputs!$AA$7&gt;58</xm:f>
            <x14:dxf>
              <font>
                <color theme="0"/>
              </font>
            </x14:dxf>
          </x14:cfRule>
          <xm:sqref>F22:G23</xm:sqref>
        </x14:conditionalFormatting>
        <x14:conditionalFormatting xmlns:xm="http://schemas.microsoft.com/office/excel/2006/main">
          <x14:cfRule type="expression" priority="100" id="{B426A37C-1D3F-4DCE-A475-0B10482D3F5D}">
            <xm:f>Inputs!$AA$7&gt;59</xm:f>
            <x14:dxf>
              <font>
                <color theme="0"/>
              </font>
            </x14:dxf>
          </x14:cfRule>
          <xm:sqref>H22:I23</xm:sqref>
        </x14:conditionalFormatting>
        <x14:conditionalFormatting xmlns:xm="http://schemas.microsoft.com/office/excel/2006/main">
          <x14:cfRule type="expression" priority="101" id="{C532C158-4A06-4A0D-AA7D-C2D1EDFDA916}">
            <xm:f>Inputs!$AA$7&gt;60</xm:f>
            <x14:dxf>
              <font>
                <color theme="0"/>
              </font>
            </x14:dxf>
          </x14:cfRule>
          <xm:sqref>J22:K23</xm:sqref>
        </x14:conditionalFormatting>
        <x14:conditionalFormatting xmlns:xm="http://schemas.microsoft.com/office/excel/2006/main">
          <x14:cfRule type="expression" priority="102" id="{60FF004F-86B5-4A06-AB06-40AE568C6A62}">
            <xm:f>Inputs!$AA$7&gt;61</xm:f>
            <x14:dxf>
              <font>
                <color theme="0"/>
              </font>
            </x14:dxf>
          </x14:cfRule>
          <xm:sqref>L22:M23</xm:sqref>
        </x14:conditionalFormatting>
        <x14:conditionalFormatting xmlns:xm="http://schemas.microsoft.com/office/excel/2006/main">
          <x14:cfRule type="expression" priority="103" id="{4B6FD704-8221-4B79-9AE8-78C844C317DA}">
            <xm:f>Inputs!$AA$7&gt;62</xm:f>
            <x14:dxf>
              <font>
                <color theme="0"/>
              </font>
            </x14:dxf>
          </x14:cfRule>
          <xm:sqref>N22:O22 O23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AT70"/>
  <sheetViews>
    <sheetView showGridLines="0" zoomScaleNormal="100" workbookViewId="0">
      <pane ySplit="1" topLeftCell="A2" activePane="bottomLeft" state="frozen"/>
      <selection pane="bottomLeft" activeCell="D2" sqref="D2"/>
    </sheetView>
  </sheetViews>
  <sheetFormatPr defaultColWidth="9.1796875" defaultRowHeight="12.5" x14ac:dyDescent="0.25"/>
  <cols>
    <col min="1" max="1" width="92.26953125" style="134" customWidth="1"/>
    <col min="2" max="3" width="0.81640625" style="134" customWidth="1"/>
    <col min="4" max="4" width="11.54296875" style="134" customWidth="1"/>
    <col min="5" max="5" width="0.81640625" customWidth="1"/>
    <col min="6" max="6" width="1.26953125" customWidth="1"/>
    <col min="7" max="7" width="39.81640625" customWidth="1"/>
    <col min="8" max="8" width="12.7265625" customWidth="1"/>
    <col min="9" max="9" width="14.1796875" customWidth="1"/>
    <col min="10" max="10" width="0.453125" customWidth="1"/>
    <col min="11" max="11" width="28.453125" style="134" customWidth="1"/>
    <col min="12" max="12" width="21" style="134" customWidth="1"/>
    <col min="13" max="14" width="16.7265625" style="134" customWidth="1"/>
    <col min="15" max="16" width="17.7265625" style="134" customWidth="1"/>
    <col min="17" max="17" width="5.7265625" style="134" customWidth="1"/>
    <col min="18" max="18" width="5.7265625" customWidth="1"/>
    <col min="19" max="19" width="5.7265625" hidden="1" customWidth="1"/>
    <col min="20" max="22" width="5.7265625" style="475" hidden="1" customWidth="1"/>
    <col min="23" max="23" width="19" style="475" hidden="1" customWidth="1"/>
    <col min="24" max="25" width="14.1796875" style="475" hidden="1" customWidth="1"/>
    <col min="26" max="26" width="15.7265625" style="405" hidden="1" customWidth="1"/>
    <col min="27" max="27" width="15.7265625" style="406" customWidth="1"/>
    <col min="28" max="29" width="9.1796875" style="406"/>
    <col min="30" max="40" width="9.1796875" style="399"/>
    <col min="41" max="46" width="9.1796875" style="413"/>
    <col min="47" max="16384" width="9.1796875" style="134"/>
  </cols>
  <sheetData>
    <row r="1" spans="1:36" ht="73.5" customHeight="1" thickBot="1" x14ac:dyDescent="0.5">
      <c r="A1" s="534" t="s">
        <v>431</v>
      </c>
      <c r="B1" s="535"/>
      <c r="C1" s="535"/>
      <c r="D1" s="536"/>
      <c r="E1" s="171"/>
      <c r="F1" s="171"/>
      <c r="G1" s="540" t="s">
        <v>420</v>
      </c>
      <c r="H1" s="539" t="s">
        <v>114</v>
      </c>
      <c r="I1" s="539"/>
      <c r="J1" s="171"/>
      <c r="K1" s="541" t="s">
        <v>419</v>
      </c>
      <c r="L1" s="542"/>
      <c r="M1" s="537" t="s">
        <v>114</v>
      </c>
      <c r="N1" s="538"/>
      <c r="O1" s="537" t="s">
        <v>364</v>
      </c>
      <c r="P1" s="538"/>
      <c r="Q1" s="171"/>
      <c r="R1" s="170"/>
      <c r="S1" s="170"/>
      <c r="T1" s="467"/>
      <c r="U1" s="467"/>
      <c r="V1" s="467"/>
      <c r="W1" s="468"/>
      <c r="X1" s="468"/>
      <c r="Y1" s="468"/>
      <c r="Z1" s="400"/>
      <c r="AA1" s="401"/>
      <c r="AB1" s="401"/>
      <c r="AC1" s="401"/>
      <c r="AD1" s="168"/>
      <c r="AE1" s="168"/>
      <c r="AF1" s="168"/>
      <c r="AG1" s="168"/>
      <c r="AH1" s="168"/>
      <c r="AI1" s="168"/>
      <c r="AJ1" s="168"/>
    </row>
    <row r="2" spans="1:36" ht="36" customHeight="1" thickBot="1" x14ac:dyDescent="0.5">
      <c r="A2" s="350" t="s">
        <v>354</v>
      </c>
      <c r="B2" s="172"/>
      <c r="C2" s="172"/>
      <c r="D2" s="353" t="s">
        <v>353</v>
      </c>
      <c r="E2" s="146"/>
      <c r="F2" s="146"/>
      <c r="G2" s="540"/>
      <c r="H2" s="229" t="s">
        <v>355</v>
      </c>
      <c r="I2" s="229" t="s">
        <v>356</v>
      </c>
      <c r="J2" s="203"/>
      <c r="K2" s="207" t="s">
        <v>223</v>
      </c>
      <c r="L2" s="208" t="s">
        <v>224</v>
      </c>
      <c r="M2" s="222" t="s">
        <v>355</v>
      </c>
      <c r="N2" s="223" t="s">
        <v>356</v>
      </c>
      <c r="O2" s="224" t="s">
        <v>355</v>
      </c>
      <c r="P2" s="225" t="s">
        <v>356</v>
      </c>
      <c r="Q2" s="169"/>
      <c r="R2" s="169"/>
      <c r="S2" s="169"/>
      <c r="T2" s="469" t="s">
        <v>353</v>
      </c>
      <c r="U2" s="469"/>
      <c r="V2" s="469"/>
      <c r="W2" s="470" t="s">
        <v>270</v>
      </c>
      <c r="X2" s="470"/>
      <c r="Y2" s="470"/>
      <c r="Z2" s="402" t="s">
        <v>342</v>
      </c>
      <c r="AA2" s="402" t="s">
        <v>343</v>
      </c>
      <c r="AB2" s="401"/>
      <c r="AC2" s="401" t="s">
        <v>353</v>
      </c>
      <c r="AD2" s="168"/>
      <c r="AE2" s="168"/>
      <c r="AF2" s="168"/>
      <c r="AG2" s="168"/>
      <c r="AH2" s="168"/>
      <c r="AI2" s="168"/>
      <c r="AJ2" s="168"/>
    </row>
    <row r="3" spans="1:36" ht="52.5" customHeight="1" thickBot="1" x14ac:dyDescent="0.4">
      <c r="A3" s="350" t="s">
        <v>371</v>
      </c>
      <c r="B3" s="172"/>
      <c r="C3" s="172"/>
      <c r="D3" s="353" t="s">
        <v>353</v>
      </c>
      <c r="E3" s="146"/>
      <c r="F3" s="146"/>
      <c r="G3" s="392" t="s">
        <v>222</v>
      </c>
      <c r="H3" s="228"/>
      <c r="I3" s="266">
        <f>H3</f>
        <v>0</v>
      </c>
      <c r="J3" s="204"/>
      <c r="K3" s="209" t="s">
        <v>225</v>
      </c>
      <c r="L3" s="210" t="s">
        <v>222</v>
      </c>
      <c r="M3" s="211"/>
      <c r="N3" s="329">
        <f>M3</f>
        <v>0</v>
      </c>
      <c r="O3" s="226">
        <f>M3*12</f>
        <v>0</v>
      </c>
      <c r="P3" s="226">
        <f>N3*12</f>
        <v>0</v>
      </c>
      <c r="Q3" s="171"/>
      <c r="R3" s="170"/>
      <c r="S3" s="170"/>
      <c r="T3" s="467">
        <f>IF(D5&gt;66,67,D5)</f>
        <v>67</v>
      </c>
      <c r="U3" s="467"/>
      <c r="V3" s="467"/>
      <c r="W3" s="471" t="s">
        <v>222</v>
      </c>
      <c r="X3" s="472">
        <f>IF($D$3="Detail",SUMIFS($M$3:$M$64,$L$3:$L$64,$W3),$H3)</f>
        <v>0</v>
      </c>
      <c r="Y3" s="472">
        <f>IF($D$3="Detail",SUMIFS($N$3:$N$64,$L$3:$L$64,$W3),$I3)</f>
        <v>0</v>
      </c>
      <c r="Z3" s="403">
        <f>IF($D$3="Detail",SUMIFS($M$3:$M$64,$L$3:$L$64,$W3),$H3)</f>
        <v>0</v>
      </c>
      <c r="AA3" s="403">
        <f>IF($D$3="Detail",SUMIFS($N$3:$N$64,$L$3:$L$64,$W3),$I3)</f>
        <v>0</v>
      </c>
      <c r="AB3" s="401"/>
      <c r="AC3" s="401">
        <f ca="1">IF(Inputs!AA7&gt;56,Inputs!AA7,IF(Inputs!Y7&gt;56,Inputs!Y7,56))</f>
        <v>120</v>
      </c>
      <c r="AD3" s="168"/>
      <c r="AE3" s="168"/>
      <c r="AF3" s="168"/>
      <c r="AG3" s="168"/>
      <c r="AH3" s="168"/>
      <c r="AI3" s="168"/>
      <c r="AJ3" s="168"/>
    </row>
    <row r="4" spans="1:36" ht="81" customHeight="1" thickBot="1" x14ac:dyDescent="0.4">
      <c r="A4" s="351" t="s">
        <v>377</v>
      </c>
      <c r="B4" s="173"/>
      <c r="C4" s="173"/>
      <c r="D4" s="354"/>
      <c r="E4" s="146"/>
      <c r="F4" s="146"/>
      <c r="G4" s="392" t="s">
        <v>229</v>
      </c>
      <c r="H4" s="327"/>
      <c r="I4" s="266">
        <f t="shared" ref="I4:I16" si="0">H4</f>
        <v>0</v>
      </c>
      <c r="J4" s="204"/>
      <c r="K4" s="209" t="s">
        <v>336</v>
      </c>
      <c r="L4" s="210" t="s">
        <v>222</v>
      </c>
      <c r="M4" s="211"/>
      <c r="N4" s="329">
        <f t="shared" ref="N4:N64" si="1">M4</f>
        <v>0</v>
      </c>
      <c r="O4" s="226">
        <f t="shared" ref="O4:O64" si="2">M4*12</f>
        <v>0</v>
      </c>
      <c r="P4" s="226">
        <f t="shared" ref="P4:P64" si="3">N4*12</f>
        <v>0</v>
      </c>
      <c r="Q4" s="171"/>
      <c r="R4" s="170"/>
      <c r="S4" s="170"/>
      <c r="T4" s="467">
        <f>IF(T3+1&gt;70,0,IF(T3+1&lt;56,1,T3+1))</f>
        <v>68</v>
      </c>
      <c r="U4" s="467"/>
      <c r="V4" s="467"/>
      <c r="W4" s="471" t="s">
        <v>229</v>
      </c>
      <c r="X4" s="472">
        <f t="shared" ref="X4:Z16" si="4">IF($D$3="Detail",SUMIFS($M$3:$M$64,$L$3:$L$64,$W4),$H4)</f>
        <v>0</v>
      </c>
      <c r="Y4" s="472">
        <f t="shared" ref="Y4:AA16" si="5">IF($D$3="Detail",SUMIFS($N$3:$N$64,$L$3:$L$64,$W4),$I4)</f>
        <v>0</v>
      </c>
      <c r="Z4" s="403">
        <f t="shared" si="4"/>
        <v>0</v>
      </c>
      <c r="AA4" s="403">
        <f t="shared" si="5"/>
        <v>0</v>
      </c>
      <c r="AB4" s="401"/>
      <c r="AC4" s="401">
        <f ca="1">AC3+1</f>
        <v>121</v>
      </c>
      <c r="AD4" s="168"/>
      <c r="AE4" s="168"/>
      <c r="AF4" s="168"/>
      <c r="AG4" s="168"/>
      <c r="AH4" s="168"/>
      <c r="AI4" s="168"/>
      <c r="AJ4" s="168"/>
    </row>
    <row r="5" spans="1:36" ht="36" customHeight="1" thickBot="1" x14ac:dyDescent="0.4">
      <c r="A5" s="352" t="s">
        <v>280</v>
      </c>
      <c r="B5" s="173"/>
      <c r="C5" s="173"/>
      <c r="D5" s="353" t="s">
        <v>353</v>
      </c>
      <c r="E5" s="146"/>
      <c r="F5" s="146"/>
      <c r="G5" s="392" t="s">
        <v>232</v>
      </c>
      <c r="H5" s="327"/>
      <c r="I5" s="266">
        <f t="shared" si="0"/>
        <v>0</v>
      </c>
      <c r="J5" s="204"/>
      <c r="K5" s="209" t="s">
        <v>362</v>
      </c>
      <c r="L5" s="210" t="s">
        <v>222</v>
      </c>
      <c r="M5" s="211"/>
      <c r="N5" s="329">
        <f t="shared" si="1"/>
        <v>0</v>
      </c>
      <c r="O5" s="226">
        <f t="shared" si="2"/>
        <v>0</v>
      </c>
      <c r="P5" s="226">
        <f t="shared" si="3"/>
        <v>0</v>
      </c>
      <c r="Q5" s="171"/>
      <c r="R5" s="170"/>
      <c r="S5" s="170"/>
      <c r="T5" s="467">
        <f t="shared" ref="T5:T17" si="6">IF(T4+1&gt;70,0,IF(T4+1&lt;56,1,T4+1))</f>
        <v>69</v>
      </c>
      <c r="U5" s="467"/>
      <c r="V5" s="467"/>
      <c r="W5" s="471" t="s">
        <v>232</v>
      </c>
      <c r="X5" s="472">
        <f t="shared" si="4"/>
        <v>0</v>
      </c>
      <c r="Y5" s="472">
        <f t="shared" si="5"/>
        <v>0</v>
      </c>
      <c r="Z5" s="403">
        <f t="shared" si="4"/>
        <v>0</v>
      </c>
      <c r="AA5" s="403">
        <f t="shared" si="5"/>
        <v>0</v>
      </c>
      <c r="AB5" s="401"/>
      <c r="AC5" s="401">
        <f t="shared" ref="AC5:AC17" ca="1" si="7">AC4+1</f>
        <v>122</v>
      </c>
      <c r="AD5" s="168"/>
      <c r="AE5" s="168"/>
      <c r="AF5" s="168"/>
      <c r="AG5" s="168"/>
      <c r="AH5" s="168"/>
      <c r="AI5" s="168"/>
      <c r="AJ5" s="168"/>
    </row>
    <row r="6" spans="1:36" ht="36" customHeight="1" thickBot="1" x14ac:dyDescent="0.4">
      <c r="A6" s="350" t="s">
        <v>285</v>
      </c>
      <c r="B6" s="173"/>
      <c r="C6" s="173"/>
      <c r="D6" s="353" t="s">
        <v>353</v>
      </c>
      <c r="E6" s="146"/>
      <c r="F6" s="146"/>
      <c r="G6" s="392" t="s">
        <v>234</v>
      </c>
      <c r="H6" s="327"/>
      <c r="I6" s="266">
        <f t="shared" si="0"/>
        <v>0</v>
      </c>
      <c r="J6" s="204"/>
      <c r="K6" s="209" t="s">
        <v>226</v>
      </c>
      <c r="L6" s="210" t="s">
        <v>222</v>
      </c>
      <c r="M6" s="211"/>
      <c r="N6" s="329">
        <f t="shared" si="1"/>
        <v>0</v>
      </c>
      <c r="O6" s="226">
        <f t="shared" si="2"/>
        <v>0</v>
      </c>
      <c r="P6" s="226">
        <f t="shared" si="3"/>
        <v>0</v>
      </c>
      <c r="Q6" s="171"/>
      <c r="R6" s="170"/>
      <c r="S6" s="170"/>
      <c r="T6" s="467">
        <f t="shared" si="6"/>
        <v>70</v>
      </c>
      <c r="U6" s="467"/>
      <c r="V6" s="467"/>
      <c r="W6" s="471" t="s">
        <v>234</v>
      </c>
      <c r="X6" s="472">
        <f t="shared" si="4"/>
        <v>0</v>
      </c>
      <c r="Y6" s="472">
        <f t="shared" si="5"/>
        <v>0</v>
      </c>
      <c r="Z6" s="403">
        <f t="shared" si="4"/>
        <v>0</v>
      </c>
      <c r="AA6" s="403">
        <f t="shared" si="5"/>
        <v>0</v>
      </c>
      <c r="AB6" s="401"/>
      <c r="AC6" s="401">
        <f t="shared" ca="1" si="7"/>
        <v>123</v>
      </c>
      <c r="AD6" s="168"/>
      <c r="AE6" s="168"/>
      <c r="AF6" s="168"/>
      <c r="AG6" s="168"/>
      <c r="AH6" s="168"/>
      <c r="AI6" s="168"/>
      <c r="AJ6" s="168"/>
    </row>
    <row r="7" spans="1:36" ht="36" customHeight="1" thickBot="1" x14ac:dyDescent="0.4">
      <c r="A7" s="350" t="s">
        <v>292</v>
      </c>
      <c r="B7" s="174"/>
      <c r="C7" s="174"/>
      <c r="D7" s="353" t="s">
        <v>353</v>
      </c>
      <c r="E7" s="146"/>
      <c r="F7" s="146"/>
      <c r="G7" s="393" t="s">
        <v>415</v>
      </c>
      <c r="H7" s="327"/>
      <c r="I7" s="266">
        <f t="shared" si="0"/>
        <v>0</v>
      </c>
      <c r="J7" s="204"/>
      <c r="K7" s="209" t="s">
        <v>361</v>
      </c>
      <c r="L7" s="210" t="s">
        <v>222</v>
      </c>
      <c r="M7" s="211"/>
      <c r="N7" s="329">
        <f t="shared" si="1"/>
        <v>0</v>
      </c>
      <c r="O7" s="226">
        <f t="shared" si="2"/>
        <v>0</v>
      </c>
      <c r="P7" s="226">
        <f t="shared" si="3"/>
        <v>0</v>
      </c>
      <c r="Q7" s="171"/>
      <c r="R7" s="170"/>
      <c r="S7" s="170"/>
      <c r="T7" s="467">
        <f t="shared" si="6"/>
        <v>0</v>
      </c>
      <c r="U7" s="467"/>
      <c r="V7" s="467"/>
      <c r="W7" s="471" t="s">
        <v>237</v>
      </c>
      <c r="X7" s="472">
        <f t="shared" si="4"/>
        <v>0</v>
      </c>
      <c r="Y7" s="472">
        <f t="shared" si="5"/>
        <v>0</v>
      </c>
      <c r="Z7" s="403">
        <f t="shared" si="4"/>
        <v>0</v>
      </c>
      <c r="AA7" s="403">
        <f t="shared" si="5"/>
        <v>0</v>
      </c>
      <c r="AB7" s="401"/>
      <c r="AC7" s="401">
        <f t="shared" ca="1" si="7"/>
        <v>124</v>
      </c>
      <c r="AD7" s="168"/>
      <c r="AE7" s="168"/>
      <c r="AF7" s="168"/>
      <c r="AG7" s="168"/>
      <c r="AH7" s="168"/>
      <c r="AI7" s="168"/>
      <c r="AJ7" s="168"/>
    </row>
    <row r="8" spans="1:36" ht="95.25" customHeight="1" thickBot="1" x14ac:dyDescent="0.4">
      <c r="A8" s="351" t="s">
        <v>448</v>
      </c>
      <c r="B8" s="435"/>
      <c r="C8" s="435"/>
      <c r="D8" s="436" t="s">
        <v>353</v>
      </c>
      <c r="E8" s="146"/>
      <c r="F8" s="146"/>
      <c r="G8" s="392" t="s">
        <v>240</v>
      </c>
      <c r="H8" s="327"/>
      <c r="I8" s="266">
        <f t="shared" si="0"/>
        <v>0</v>
      </c>
      <c r="J8" s="204"/>
      <c r="K8" s="209" t="s">
        <v>227</v>
      </c>
      <c r="L8" s="210" t="s">
        <v>222</v>
      </c>
      <c r="M8" s="211"/>
      <c r="N8" s="329">
        <f t="shared" si="1"/>
        <v>0</v>
      </c>
      <c r="O8" s="226">
        <f t="shared" si="2"/>
        <v>0</v>
      </c>
      <c r="P8" s="226">
        <f t="shared" si="3"/>
        <v>0</v>
      </c>
      <c r="Q8" s="171"/>
      <c r="R8" s="170"/>
      <c r="S8" s="170"/>
      <c r="T8" s="467">
        <f t="shared" si="6"/>
        <v>1</v>
      </c>
      <c r="U8" s="467"/>
      <c r="V8" s="467"/>
      <c r="W8" s="471" t="s">
        <v>240</v>
      </c>
      <c r="X8" s="472">
        <f t="shared" si="4"/>
        <v>0</v>
      </c>
      <c r="Y8" s="472">
        <f t="shared" si="5"/>
        <v>0</v>
      </c>
      <c r="Z8" s="403">
        <f t="shared" si="4"/>
        <v>0</v>
      </c>
      <c r="AA8" s="403">
        <f t="shared" si="5"/>
        <v>0</v>
      </c>
      <c r="AB8" s="401"/>
      <c r="AC8" s="401">
        <f t="shared" ca="1" si="7"/>
        <v>125</v>
      </c>
      <c r="AD8" s="168"/>
      <c r="AE8" s="168"/>
      <c r="AF8" s="168"/>
      <c r="AG8" s="168"/>
      <c r="AH8" s="168"/>
      <c r="AI8" s="168"/>
      <c r="AJ8" s="168"/>
    </row>
    <row r="9" spans="1:36" ht="55.5" customHeight="1" thickBot="1" x14ac:dyDescent="0.4">
      <c r="A9" s="351" t="s">
        <v>447</v>
      </c>
      <c r="B9" s="435"/>
      <c r="C9" s="435"/>
      <c r="D9" s="436"/>
      <c r="E9" s="146"/>
      <c r="F9" s="146"/>
      <c r="G9" s="392" t="s">
        <v>245</v>
      </c>
      <c r="H9" s="327"/>
      <c r="I9" s="266">
        <f t="shared" si="0"/>
        <v>0</v>
      </c>
      <c r="J9" s="204"/>
      <c r="K9" s="209" t="s">
        <v>331</v>
      </c>
      <c r="L9" s="210" t="s">
        <v>222</v>
      </c>
      <c r="M9" s="211"/>
      <c r="N9" s="329">
        <f t="shared" si="1"/>
        <v>0</v>
      </c>
      <c r="O9" s="226">
        <f t="shared" si="2"/>
        <v>0</v>
      </c>
      <c r="P9" s="226">
        <f t="shared" si="3"/>
        <v>0</v>
      </c>
      <c r="Q9" s="171"/>
      <c r="R9" s="170"/>
      <c r="S9" s="170"/>
      <c r="T9" s="467">
        <f t="shared" si="6"/>
        <v>1</v>
      </c>
      <c r="U9" s="467"/>
      <c r="V9" s="467"/>
      <c r="W9" s="471" t="s">
        <v>245</v>
      </c>
      <c r="X9" s="472">
        <f t="shared" si="4"/>
        <v>0</v>
      </c>
      <c r="Y9" s="472">
        <f t="shared" si="5"/>
        <v>0</v>
      </c>
      <c r="Z9" s="403">
        <f t="shared" si="4"/>
        <v>0</v>
      </c>
      <c r="AA9" s="403">
        <f t="shared" si="5"/>
        <v>0</v>
      </c>
      <c r="AB9" s="401"/>
      <c r="AC9" s="401">
        <f t="shared" ca="1" si="7"/>
        <v>126</v>
      </c>
      <c r="AD9" s="168"/>
      <c r="AE9" s="168"/>
      <c r="AF9" s="168"/>
      <c r="AG9" s="168"/>
      <c r="AH9" s="168"/>
      <c r="AI9" s="168"/>
      <c r="AJ9" s="168"/>
    </row>
    <row r="10" spans="1:36" ht="18.75" customHeight="1" thickBot="1" x14ac:dyDescent="0.35">
      <c r="A10" s="168" t="s">
        <v>329</v>
      </c>
      <c r="B10" s="166"/>
      <c r="C10" s="166"/>
      <c r="D10" s="166"/>
      <c r="E10" s="146"/>
      <c r="F10" s="146"/>
      <c r="G10" s="392" t="s">
        <v>248</v>
      </c>
      <c r="H10" s="327"/>
      <c r="I10" s="266">
        <f t="shared" si="0"/>
        <v>0</v>
      </c>
      <c r="J10" s="204"/>
      <c r="K10" s="212" t="s">
        <v>228</v>
      </c>
      <c r="L10" s="213" t="s">
        <v>229</v>
      </c>
      <c r="M10" s="211"/>
      <c r="N10" s="329">
        <f t="shared" si="1"/>
        <v>0</v>
      </c>
      <c r="O10" s="226">
        <f t="shared" si="2"/>
        <v>0</v>
      </c>
      <c r="P10" s="226">
        <f t="shared" si="3"/>
        <v>0</v>
      </c>
      <c r="Q10" s="171"/>
      <c r="R10" s="170"/>
      <c r="S10" s="170"/>
      <c r="T10" s="467">
        <f t="shared" si="6"/>
        <v>1</v>
      </c>
      <c r="U10" s="467"/>
      <c r="V10" s="467"/>
      <c r="W10" s="471" t="s">
        <v>248</v>
      </c>
      <c r="X10" s="472">
        <f t="shared" si="4"/>
        <v>0</v>
      </c>
      <c r="Y10" s="472">
        <f t="shared" si="5"/>
        <v>0</v>
      </c>
      <c r="Z10" s="403">
        <f t="shared" si="4"/>
        <v>0</v>
      </c>
      <c r="AA10" s="403">
        <f t="shared" si="5"/>
        <v>0</v>
      </c>
      <c r="AB10" s="401"/>
      <c r="AC10" s="401">
        <f t="shared" ca="1" si="7"/>
        <v>127</v>
      </c>
      <c r="AD10" s="168"/>
      <c r="AE10" s="168"/>
      <c r="AF10" s="168"/>
      <c r="AG10" s="168"/>
      <c r="AH10" s="168"/>
      <c r="AI10" s="168"/>
      <c r="AJ10" s="168"/>
    </row>
    <row r="11" spans="1:36" ht="37.5" thickBot="1" x14ac:dyDescent="0.35">
      <c r="A11" s="168" t="str">
        <f>IF(D5&gt;=62,D5,62)</f>
        <v>Please Select</v>
      </c>
      <c r="B11" s="166"/>
      <c r="C11" s="166"/>
      <c r="D11" s="378" t="str">
        <f>IF(D8="Yes",D9,D5)</f>
        <v>Please Select</v>
      </c>
      <c r="E11" s="146"/>
      <c r="F11" s="146"/>
      <c r="G11" s="392" t="s">
        <v>250</v>
      </c>
      <c r="H11" s="327"/>
      <c r="I11" s="266">
        <f t="shared" si="0"/>
        <v>0</v>
      </c>
      <c r="J11" s="204"/>
      <c r="K11" s="212" t="s">
        <v>360</v>
      </c>
      <c r="L11" s="213" t="s">
        <v>229</v>
      </c>
      <c r="M11" s="211"/>
      <c r="N11" s="329">
        <f t="shared" si="1"/>
        <v>0</v>
      </c>
      <c r="O11" s="226">
        <f t="shared" si="2"/>
        <v>0</v>
      </c>
      <c r="P11" s="226">
        <f t="shared" si="3"/>
        <v>0</v>
      </c>
      <c r="Q11" s="171"/>
      <c r="R11" s="170"/>
      <c r="S11" s="170"/>
      <c r="T11" s="467">
        <f t="shared" si="6"/>
        <v>1</v>
      </c>
      <c r="U11" s="467"/>
      <c r="V11" s="467"/>
      <c r="W11" s="471" t="s">
        <v>250</v>
      </c>
      <c r="X11" s="472">
        <f t="shared" si="4"/>
        <v>0</v>
      </c>
      <c r="Y11" s="472">
        <f t="shared" si="5"/>
        <v>0</v>
      </c>
      <c r="Z11" s="403">
        <f t="shared" si="4"/>
        <v>0</v>
      </c>
      <c r="AA11" s="403">
        <f t="shared" si="5"/>
        <v>0</v>
      </c>
      <c r="AB11" s="401"/>
      <c r="AC11" s="401">
        <f t="shared" ca="1" si="7"/>
        <v>128</v>
      </c>
      <c r="AD11" s="168"/>
      <c r="AE11" s="168"/>
      <c r="AF11" s="168"/>
      <c r="AG11" s="168"/>
      <c r="AH11" s="168"/>
      <c r="AI11" s="168"/>
      <c r="AJ11" s="168"/>
    </row>
    <row r="12" spans="1:36" ht="18.75" customHeight="1" thickBot="1" x14ac:dyDescent="0.35">
      <c r="A12" s="168" t="e">
        <f>A11+1</f>
        <v>#VALUE!</v>
      </c>
      <c r="B12" s="166"/>
      <c r="C12" s="166"/>
      <c r="D12" s="166"/>
      <c r="E12" s="146"/>
      <c r="F12" s="146"/>
      <c r="G12" s="392" t="s">
        <v>254</v>
      </c>
      <c r="H12" s="327"/>
      <c r="I12" s="266">
        <f t="shared" si="0"/>
        <v>0</v>
      </c>
      <c r="J12" s="204"/>
      <c r="K12" s="212" t="s">
        <v>230</v>
      </c>
      <c r="L12" s="213" t="s">
        <v>229</v>
      </c>
      <c r="M12" s="211"/>
      <c r="N12" s="329">
        <f t="shared" si="1"/>
        <v>0</v>
      </c>
      <c r="O12" s="226">
        <f t="shared" si="2"/>
        <v>0</v>
      </c>
      <c r="P12" s="226">
        <f t="shared" si="3"/>
        <v>0</v>
      </c>
      <c r="Q12" s="171"/>
      <c r="R12" s="170"/>
      <c r="S12" s="170"/>
      <c r="T12" s="467">
        <f t="shared" si="6"/>
        <v>1</v>
      </c>
      <c r="U12" s="467"/>
      <c r="V12" s="467"/>
      <c r="W12" s="471" t="s">
        <v>254</v>
      </c>
      <c r="X12" s="472">
        <f t="shared" si="4"/>
        <v>0</v>
      </c>
      <c r="Y12" s="472">
        <f t="shared" si="5"/>
        <v>0</v>
      </c>
      <c r="Z12" s="403">
        <f t="shared" si="4"/>
        <v>0</v>
      </c>
      <c r="AA12" s="403">
        <f t="shared" si="5"/>
        <v>0</v>
      </c>
      <c r="AB12" s="401"/>
      <c r="AC12" s="401">
        <f t="shared" ca="1" si="7"/>
        <v>129</v>
      </c>
      <c r="AD12" s="168"/>
      <c r="AE12" s="168"/>
      <c r="AF12" s="168"/>
      <c r="AG12" s="168"/>
      <c r="AH12" s="168"/>
      <c r="AI12" s="168"/>
      <c r="AJ12" s="168"/>
    </row>
    <row r="13" spans="1:36" ht="25.5" customHeight="1" thickBot="1" x14ac:dyDescent="0.35">
      <c r="A13" s="168" t="e">
        <f t="shared" ref="A13:A19" si="8">A12+1</f>
        <v>#VALUE!</v>
      </c>
      <c r="B13" s="166"/>
      <c r="C13" s="166"/>
      <c r="D13" s="166"/>
      <c r="E13" s="146"/>
      <c r="F13" s="146"/>
      <c r="G13" s="392" t="s">
        <v>273</v>
      </c>
      <c r="H13" s="327"/>
      <c r="I13" s="266">
        <f t="shared" si="0"/>
        <v>0</v>
      </c>
      <c r="J13" s="204"/>
      <c r="K13" s="212" t="s">
        <v>359</v>
      </c>
      <c r="L13" s="213" t="s">
        <v>229</v>
      </c>
      <c r="M13" s="211"/>
      <c r="N13" s="329">
        <f t="shared" si="1"/>
        <v>0</v>
      </c>
      <c r="O13" s="226">
        <f t="shared" si="2"/>
        <v>0</v>
      </c>
      <c r="P13" s="226">
        <f t="shared" si="3"/>
        <v>0</v>
      </c>
      <c r="Q13" s="171"/>
      <c r="R13" s="170"/>
      <c r="S13" s="170"/>
      <c r="T13" s="467">
        <f t="shared" si="6"/>
        <v>1</v>
      </c>
      <c r="U13" s="467"/>
      <c r="V13" s="467"/>
      <c r="W13" s="473" t="s">
        <v>408</v>
      </c>
      <c r="X13" s="472">
        <f t="shared" si="4"/>
        <v>0</v>
      </c>
      <c r="Y13" s="472">
        <f t="shared" si="5"/>
        <v>0</v>
      </c>
      <c r="Z13" s="403">
        <f t="shared" si="4"/>
        <v>0</v>
      </c>
      <c r="AA13" s="403">
        <f t="shared" si="5"/>
        <v>0</v>
      </c>
      <c r="AB13" s="401"/>
      <c r="AC13" s="401">
        <f t="shared" ca="1" si="7"/>
        <v>130</v>
      </c>
      <c r="AD13" s="168"/>
      <c r="AE13" s="168"/>
      <c r="AF13" s="168"/>
      <c r="AG13" s="168"/>
      <c r="AH13" s="168"/>
      <c r="AI13" s="168"/>
      <c r="AJ13" s="168"/>
    </row>
    <row r="14" spans="1:36" ht="18.75" customHeight="1" thickBot="1" x14ac:dyDescent="0.35">
      <c r="A14" s="168" t="e">
        <f t="shared" si="8"/>
        <v>#VALUE!</v>
      </c>
      <c r="B14" s="166"/>
      <c r="C14" s="166"/>
      <c r="D14" s="166"/>
      <c r="E14" s="146"/>
      <c r="F14" s="146"/>
      <c r="G14" s="392" t="s">
        <v>259</v>
      </c>
      <c r="H14" s="327"/>
      <c r="I14" s="266">
        <f t="shared" si="0"/>
        <v>0</v>
      </c>
      <c r="J14" s="204"/>
      <c r="K14" s="212" t="s">
        <v>358</v>
      </c>
      <c r="L14" s="213" t="s">
        <v>229</v>
      </c>
      <c r="M14" s="211"/>
      <c r="N14" s="329">
        <f t="shared" si="1"/>
        <v>0</v>
      </c>
      <c r="O14" s="226">
        <f t="shared" si="2"/>
        <v>0</v>
      </c>
      <c r="P14" s="226">
        <f t="shared" si="3"/>
        <v>0</v>
      </c>
      <c r="Q14" s="171"/>
      <c r="R14" s="170"/>
      <c r="S14" s="170"/>
      <c r="T14" s="467">
        <f t="shared" si="6"/>
        <v>1</v>
      </c>
      <c r="U14" s="467"/>
      <c r="V14" s="467"/>
      <c r="W14" s="471" t="s">
        <v>259</v>
      </c>
      <c r="X14" s="472">
        <f t="shared" si="4"/>
        <v>0</v>
      </c>
      <c r="Y14" s="472">
        <f t="shared" si="5"/>
        <v>0</v>
      </c>
      <c r="Z14" s="403">
        <f t="shared" si="4"/>
        <v>0</v>
      </c>
      <c r="AA14" s="403">
        <f t="shared" si="5"/>
        <v>0</v>
      </c>
      <c r="AB14" s="401"/>
      <c r="AC14" s="401">
        <f t="shared" ca="1" si="7"/>
        <v>131</v>
      </c>
      <c r="AD14" s="168"/>
      <c r="AE14" s="168"/>
      <c r="AF14" s="168"/>
      <c r="AG14" s="168"/>
      <c r="AH14" s="168"/>
      <c r="AI14" s="168"/>
      <c r="AJ14" s="168"/>
    </row>
    <row r="15" spans="1:36" ht="18.75" customHeight="1" thickBot="1" x14ac:dyDescent="0.35">
      <c r="A15" s="168" t="e">
        <f>A14+1</f>
        <v>#VALUE!</v>
      </c>
      <c r="B15" s="166"/>
      <c r="C15" s="166"/>
      <c r="D15" s="166"/>
      <c r="E15" s="146"/>
      <c r="F15" s="146"/>
      <c r="G15" s="392" t="s">
        <v>262</v>
      </c>
      <c r="H15" s="327"/>
      <c r="I15" s="266">
        <f t="shared" si="0"/>
        <v>0</v>
      </c>
      <c r="J15" s="204"/>
      <c r="K15" s="212" t="s">
        <v>332</v>
      </c>
      <c r="L15" s="213" t="s">
        <v>229</v>
      </c>
      <c r="M15" s="211"/>
      <c r="N15" s="329">
        <f t="shared" si="1"/>
        <v>0</v>
      </c>
      <c r="O15" s="226">
        <f t="shared" si="2"/>
        <v>0</v>
      </c>
      <c r="P15" s="226">
        <f t="shared" si="3"/>
        <v>0</v>
      </c>
      <c r="Q15" s="171"/>
      <c r="R15" s="170"/>
      <c r="S15" s="170"/>
      <c r="T15" s="467">
        <f t="shared" si="6"/>
        <v>1</v>
      </c>
      <c r="U15" s="467"/>
      <c r="V15" s="467"/>
      <c r="W15" s="471" t="s">
        <v>262</v>
      </c>
      <c r="X15" s="472">
        <f t="shared" si="4"/>
        <v>0</v>
      </c>
      <c r="Y15" s="472">
        <f t="shared" si="5"/>
        <v>0</v>
      </c>
      <c r="Z15" s="403">
        <f t="shared" si="4"/>
        <v>0</v>
      </c>
      <c r="AA15" s="403">
        <f t="shared" si="5"/>
        <v>0</v>
      </c>
      <c r="AB15" s="401"/>
      <c r="AC15" s="401">
        <f t="shared" ca="1" si="7"/>
        <v>132</v>
      </c>
      <c r="AD15" s="168"/>
      <c r="AE15" s="168"/>
      <c r="AF15" s="168"/>
      <c r="AG15" s="168"/>
      <c r="AH15" s="168"/>
      <c r="AI15" s="168"/>
      <c r="AJ15" s="168"/>
    </row>
    <row r="16" spans="1:36" ht="18.5" x14ac:dyDescent="0.3">
      <c r="A16" s="168" t="e">
        <f t="shared" si="8"/>
        <v>#VALUE!</v>
      </c>
      <c r="B16" s="166"/>
      <c r="C16" s="166"/>
      <c r="D16" s="166"/>
      <c r="E16" s="146"/>
      <c r="F16" s="146"/>
      <c r="G16" s="392" t="s">
        <v>265</v>
      </c>
      <c r="H16" s="327"/>
      <c r="I16" s="266">
        <f t="shared" si="0"/>
        <v>0</v>
      </c>
      <c r="J16" s="204"/>
      <c r="K16" s="209" t="s">
        <v>231</v>
      </c>
      <c r="L16" s="210" t="s">
        <v>232</v>
      </c>
      <c r="M16" s="211"/>
      <c r="N16" s="329">
        <f t="shared" si="1"/>
        <v>0</v>
      </c>
      <c r="O16" s="226">
        <f t="shared" si="2"/>
        <v>0</v>
      </c>
      <c r="P16" s="226">
        <f t="shared" si="3"/>
        <v>0</v>
      </c>
      <c r="Q16" s="171"/>
      <c r="R16" s="170"/>
      <c r="S16" s="170"/>
      <c r="T16" s="467">
        <f t="shared" si="6"/>
        <v>1</v>
      </c>
      <c r="U16" s="467"/>
      <c r="V16" s="467"/>
      <c r="W16" s="471" t="s">
        <v>265</v>
      </c>
      <c r="X16" s="472">
        <f t="shared" si="4"/>
        <v>0</v>
      </c>
      <c r="Y16" s="472">
        <f t="shared" si="5"/>
        <v>0</v>
      </c>
      <c r="Z16" s="403">
        <f t="shared" si="4"/>
        <v>0</v>
      </c>
      <c r="AA16" s="403">
        <f t="shared" si="5"/>
        <v>0</v>
      </c>
      <c r="AB16" s="401"/>
      <c r="AC16" s="401">
        <f t="shared" ca="1" si="7"/>
        <v>133</v>
      </c>
      <c r="AD16" s="168"/>
      <c r="AE16" s="168"/>
      <c r="AF16" s="168"/>
      <c r="AG16" s="168"/>
      <c r="AH16" s="168"/>
      <c r="AI16" s="168"/>
      <c r="AJ16" s="168"/>
    </row>
    <row r="17" spans="1:36" ht="37" x14ac:dyDescent="0.45">
      <c r="A17" s="168" t="e">
        <f t="shared" si="8"/>
        <v>#VALUE!</v>
      </c>
      <c r="B17" s="166"/>
      <c r="C17" s="166"/>
      <c r="D17" s="166"/>
      <c r="E17" s="146"/>
      <c r="F17" s="146"/>
      <c r="G17" s="227"/>
      <c r="H17" s="267">
        <f>SUM(H3:H16)</f>
        <v>0</v>
      </c>
      <c r="I17" s="267">
        <f>SUM(I3:I16)</f>
        <v>0</v>
      </c>
      <c r="J17" s="205"/>
      <c r="K17" s="209" t="s">
        <v>357</v>
      </c>
      <c r="L17" s="210" t="s">
        <v>232</v>
      </c>
      <c r="M17" s="211"/>
      <c r="N17" s="329">
        <f t="shared" si="1"/>
        <v>0</v>
      </c>
      <c r="O17" s="226">
        <f t="shared" si="2"/>
        <v>0</v>
      </c>
      <c r="P17" s="226">
        <f t="shared" si="3"/>
        <v>0</v>
      </c>
      <c r="Q17" s="171"/>
      <c r="R17" s="170"/>
      <c r="S17" s="170"/>
      <c r="T17" s="467">
        <f t="shared" si="6"/>
        <v>1</v>
      </c>
      <c r="U17" s="467"/>
      <c r="V17" s="467"/>
      <c r="W17" s="471" t="s">
        <v>271</v>
      </c>
      <c r="X17" s="474">
        <f>SUM(X3:X16)</f>
        <v>0</v>
      </c>
      <c r="Y17" s="474">
        <f>SUM(Y3:Y16)</f>
        <v>0</v>
      </c>
      <c r="Z17" s="404">
        <f>SUM(Z3:Z16)</f>
        <v>0</v>
      </c>
      <c r="AA17" s="404">
        <f>SUM(AA3:AA16)</f>
        <v>0</v>
      </c>
      <c r="AB17" s="401"/>
      <c r="AC17" s="401">
        <f t="shared" ca="1" si="7"/>
        <v>134</v>
      </c>
      <c r="AD17" s="168"/>
      <c r="AE17" s="168"/>
      <c r="AF17" s="168"/>
      <c r="AG17" s="168"/>
      <c r="AH17" s="168"/>
      <c r="AI17" s="168"/>
      <c r="AJ17" s="168"/>
    </row>
    <row r="18" spans="1:36" ht="18.5" x14ac:dyDescent="0.45">
      <c r="A18" s="168" t="e">
        <f>A17+1</f>
        <v>#VALUE!</v>
      </c>
      <c r="B18" s="166"/>
      <c r="C18" s="166"/>
      <c r="D18" s="166"/>
      <c r="E18" s="146"/>
      <c r="F18" s="146"/>
      <c r="G18" s="268" t="s">
        <v>372</v>
      </c>
      <c r="H18" s="269">
        <f>H17*D4</f>
        <v>0</v>
      </c>
      <c r="I18" s="269">
        <f>I17*D4</f>
        <v>0</v>
      </c>
      <c r="J18" s="205"/>
      <c r="K18" s="209" t="s">
        <v>233</v>
      </c>
      <c r="L18" s="210" t="s">
        <v>232</v>
      </c>
      <c r="M18" s="211"/>
      <c r="N18" s="329">
        <f t="shared" si="1"/>
        <v>0</v>
      </c>
      <c r="O18" s="226">
        <f t="shared" si="2"/>
        <v>0</v>
      </c>
      <c r="P18" s="226">
        <f t="shared" si="3"/>
        <v>0</v>
      </c>
      <c r="Q18" s="171"/>
      <c r="R18" s="170"/>
      <c r="S18" s="170"/>
      <c r="T18" s="467"/>
      <c r="U18" s="467"/>
      <c r="V18" s="467"/>
      <c r="AB18" s="401"/>
      <c r="AC18" s="401"/>
      <c r="AD18" s="168"/>
      <c r="AE18" s="168"/>
      <c r="AF18" s="168"/>
      <c r="AG18" s="168"/>
      <c r="AH18" s="168"/>
      <c r="AI18" s="168"/>
      <c r="AJ18" s="168"/>
    </row>
    <row r="19" spans="1:36" ht="38.25" customHeight="1" x14ac:dyDescent="0.45">
      <c r="A19" s="168" t="e">
        <f t="shared" si="8"/>
        <v>#VALUE!</v>
      </c>
      <c r="B19" s="166"/>
      <c r="C19" s="166"/>
      <c r="D19" s="166"/>
      <c r="E19" s="146"/>
      <c r="F19" s="146"/>
      <c r="G19" s="230"/>
      <c r="H19" s="230"/>
      <c r="I19" s="230"/>
      <c r="J19" s="206"/>
      <c r="K19" s="209" t="s">
        <v>333</v>
      </c>
      <c r="L19" s="210" t="s">
        <v>232</v>
      </c>
      <c r="M19" s="211"/>
      <c r="N19" s="329">
        <f t="shared" si="1"/>
        <v>0</v>
      </c>
      <c r="O19" s="226">
        <f t="shared" si="2"/>
        <v>0</v>
      </c>
      <c r="P19" s="226">
        <f t="shared" si="3"/>
        <v>0</v>
      </c>
      <c r="Q19" s="171"/>
      <c r="R19" s="170"/>
      <c r="S19" s="170"/>
      <c r="T19" s="467"/>
      <c r="U19" s="467"/>
      <c r="V19" s="467"/>
      <c r="W19" s="471"/>
      <c r="X19" s="471"/>
      <c r="Y19" s="471"/>
      <c r="Z19" s="407"/>
      <c r="AA19" s="407"/>
      <c r="AB19" s="401"/>
      <c r="AC19" s="401"/>
      <c r="AD19" s="168"/>
      <c r="AE19" s="168"/>
      <c r="AF19" s="168"/>
      <c r="AG19" s="168"/>
      <c r="AH19" s="168"/>
      <c r="AI19" s="168"/>
      <c r="AJ19" s="168"/>
    </row>
    <row r="20" spans="1:36" ht="37" x14ac:dyDescent="0.45">
      <c r="A20" s="166"/>
      <c r="B20" s="166"/>
      <c r="C20" s="166"/>
      <c r="D20" s="166"/>
      <c r="E20" s="146"/>
      <c r="F20" s="146"/>
      <c r="G20" s="230"/>
      <c r="H20" s="230"/>
      <c r="I20" s="230"/>
      <c r="J20" s="206"/>
      <c r="K20" s="212" t="s">
        <v>363</v>
      </c>
      <c r="L20" s="213" t="s">
        <v>234</v>
      </c>
      <c r="M20" s="211"/>
      <c r="N20" s="329">
        <f t="shared" si="1"/>
        <v>0</v>
      </c>
      <c r="O20" s="226">
        <f t="shared" si="2"/>
        <v>0</v>
      </c>
      <c r="P20" s="226">
        <f t="shared" si="3"/>
        <v>0</v>
      </c>
      <c r="Q20" s="171"/>
      <c r="R20" s="170"/>
      <c r="S20" s="170"/>
      <c r="T20" s="467"/>
      <c r="U20" s="467"/>
      <c r="V20" s="467"/>
      <c r="W20" s="468"/>
      <c r="X20" s="468"/>
      <c r="Y20" s="468"/>
      <c r="Z20" s="400"/>
      <c r="AA20" s="400"/>
      <c r="AB20" s="401"/>
      <c r="AC20" s="401"/>
      <c r="AD20" s="168"/>
      <c r="AE20" s="168"/>
      <c r="AF20" s="168"/>
      <c r="AG20" s="168"/>
      <c r="AH20" s="168"/>
      <c r="AI20" s="168"/>
      <c r="AJ20" s="168"/>
    </row>
    <row r="21" spans="1:36" ht="18.5" x14ac:dyDescent="0.45">
      <c r="A21" s="166"/>
      <c r="B21" s="166"/>
      <c r="C21" s="166"/>
      <c r="D21" s="166"/>
      <c r="E21" s="146"/>
      <c r="F21" s="146"/>
      <c r="G21" s="230"/>
      <c r="H21" s="230"/>
      <c r="I21" s="230"/>
      <c r="J21" s="206"/>
      <c r="K21" s="212" t="s">
        <v>272</v>
      </c>
      <c r="L21" s="213" t="s">
        <v>234</v>
      </c>
      <c r="M21" s="211"/>
      <c r="N21" s="329">
        <f t="shared" si="1"/>
        <v>0</v>
      </c>
      <c r="O21" s="226">
        <f t="shared" si="2"/>
        <v>0</v>
      </c>
      <c r="P21" s="226">
        <f t="shared" si="3"/>
        <v>0</v>
      </c>
      <c r="Q21" s="171"/>
      <c r="R21" s="170"/>
      <c r="S21" s="170"/>
      <c r="T21" s="467"/>
      <c r="U21" s="467"/>
      <c r="V21" s="467"/>
      <c r="W21" s="468"/>
      <c r="X21" s="468"/>
      <c r="Y21" s="468"/>
      <c r="Z21" s="400"/>
      <c r="AA21" s="400"/>
      <c r="AB21" s="401"/>
      <c r="AC21" s="401"/>
      <c r="AD21" s="168"/>
      <c r="AE21" s="168"/>
      <c r="AF21" s="168"/>
      <c r="AG21" s="168"/>
      <c r="AH21" s="168"/>
      <c r="AI21" s="168"/>
      <c r="AJ21" s="168"/>
    </row>
    <row r="22" spans="1:36" ht="18.5" x14ac:dyDescent="0.3">
      <c r="A22" s="166"/>
      <c r="B22" s="166"/>
      <c r="C22" s="166"/>
      <c r="D22" s="166"/>
      <c r="E22" s="146"/>
      <c r="F22" s="146"/>
      <c r="G22" s="146"/>
      <c r="H22" s="146"/>
      <c r="I22" s="146"/>
      <c r="J22" s="206"/>
      <c r="K22" s="212" t="s">
        <v>235</v>
      </c>
      <c r="L22" s="213" t="s">
        <v>234</v>
      </c>
      <c r="M22" s="211"/>
      <c r="N22" s="329">
        <f t="shared" si="1"/>
        <v>0</v>
      </c>
      <c r="O22" s="226">
        <f t="shared" si="2"/>
        <v>0</v>
      </c>
      <c r="P22" s="226">
        <f t="shared" si="3"/>
        <v>0</v>
      </c>
      <c r="Q22" s="171"/>
      <c r="R22" s="170"/>
      <c r="S22" s="170"/>
      <c r="T22" s="467"/>
      <c r="U22" s="467"/>
      <c r="V22" s="467"/>
      <c r="W22" s="468"/>
      <c r="X22" s="468"/>
      <c r="Y22" s="468"/>
      <c r="Z22" s="400"/>
      <c r="AA22" s="400"/>
      <c r="AB22" s="401"/>
      <c r="AC22" s="401"/>
      <c r="AD22" s="168"/>
      <c r="AE22" s="168"/>
      <c r="AF22" s="168"/>
      <c r="AG22" s="168"/>
      <c r="AH22" s="168"/>
      <c r="AI22" s="168"/>
      <c r="AJ22" s="168"/>
    </row>
    <row r="23" spans="1:36" ht="18.5" x14ac:dyDescent="0.3">
      <c r="A23" s="166"/>
      <c r="B23" s="166"/>
      <c r="C23" s="166"/>
      <c r="D23" s="166"/>
      <c r="E23" s="146"/>
      <c r="F23" s="146"/>
      <c r="G23" s="146"/>
      <c r="H23" s="146"/>
      <c r="I23" s="146"/>
      <c r="J23" s="206"/>
      <c r="K23" s="212" t="s">
        <v>236</v>
      </c>
      <c r="L23" s="213" t="s">
        <v>234</v>
      </c>
      <c r="M23" s="211"/>
      <c r="N23" s="329">
        <f t="shared" si="1"/>
        <v>0</v>
      </c>
      <c r="O23" s="226">
        <f t="shared" si="2"/>
        <v>0</v>
      </c>
      <c r="P23" s="226">
        <f t="shared" si="3"/>
        <v>0</v>
      </c>
      <c r="Q23" s="171"/>
      <c r="R23" s="170"/>
      <c r="S23" s="170"/>
      <c r="T23" s="467"/>
      <c r="U23" s="467"/>
      <c r="V23" s="467"/>
      <c r="W23" s="468"/>
      <c r="X23" s="468"/>
      <c r="Y23" s="468"/>
      <c r="Z23" s="400"/>
      <c r="AA23" s="401"/>
      <c r="AB23" s="401"/>
      <c r="AC23" s="401"/>
      <c r="AD23" s="168"/>
      <c r="AE23" s="168"/>
      <c r="AF23" s="168"/>
      <c r="AG23" s="168"/>
      <c r="AH23" s="168"/>
      <c r="AI23" s="168"/>
      <c r="AJ23" s="168"/>
    </row>
    <row r="24" spans="1:36" ht="18.75" customHeight="1" x14ac:dyDescent="0.3">
      <c r="A24" s="166"/>
      <c r="B24" s="166"/>
      <c r="C24" s="166"/>
      <c r="D24" s="166"/>
      <c r="E24" s="146"/>
      <c r="F24" s="146"/>
      <c r="G24" s="146"/>
      <c r="H24" s="146"/>
      <c r="I24" s="146"/>
      <c r="J24" s="206"/>
      <c r="K24" s="212" t="s">
        <v>334</v>
      </c>
      <c r="L24" s="213" t="s">
        <v>234</v>
      </c>
      <c r="M24" s="211"/>
      <c r="N24" s="329">
        <f t="shared" si="1"/>
        <v>0</v>
      </c>
      <c r="O24" s="226">
        <f t="shared" si="2"/>
        <v>0</v>
      </c>
      <c r="P24" s="226">
        <f t="shared" si="3"/>
        <v>0</v>
      </c>
      <c r="Q24" s="171"/>
      <c r="R24" s="170"/>
      <c r="S24" s="170"/>
      <c r="T24" s="467"/>
      <c r="U24" s="467"/>
      <c r="V24" s="467"/>
      <c r="W24" s="468"/>
      <c r="X24" s="468"/>
      <c r="Y24" s="468"/>
      <c r="Z24" s="400"/>
      <c r="AA24" s="401"/>
      <c r="AB24" s="401"/>
      <c r="AC24" s="401"/>
      <c r="AD24" s="168"/>
      <c r="AE24" s="168"/>
      <c r="AF24" s="168"/>
      <c r="AG24" s="168"/>
      <c r="AH24" s="168"/>
      <c r="AI24" s="168"/>
      <c r="AJ24" s="168"/>
    </row>
    <row r="25" spans="1:36" ht="37" x14ac:dyDescent="0.3">
      <c r="A25" s="166"/>
      <c r="B25" s="166"/>
      <c r="C25" s="166"/>
      <c r="D25" s="166"/>
      <c r="E25" s="146"/>
      <c r="F25" s="146"/>
      <c r="G25" s="146"/>
      <c r="H25" s="146"/>
      <c r="I25" s="146"/>
      <c r="J25" s="206"/>
      <c r="K25" s="209" t="s">
        <v>416</v>
      </c>
      <c r="L25" s="210" t="s">
        <v>237</v>
      </c>
      <c r="M25" s="211"/>
      <c r="N25" s="329">
        <f t="shared" si="1"/>
        <v>0</v>
      </c>
      <c r="O25" s="226">
        <f t="shared" si="2"/>
        <v>0</v>
      </c>
      <c r="P25" s="226">
        <f t="shared" si="3"/>
        <v>0</v>
      </c>
      <c r="Q25" s="171"/>
      <c r="R25" s="170"/>
      <c r="S25" s="170"/>
      <c r="T25" s="467"/>
      <c r="U25" s="467"/>
      <c r="V25" s="467"/>
      <c r="W25" s="468"/>
      <c r="X25" s="468"/>
      <c r="Y25" s="468"/>
      <c r="Z25" s="400"/>
      <c r="AA25" s="401"/>
      <c r="AB25" s="401"/>
      <c r="AC25" s="401"/>
      <c r="AD25" s="168"/>
      <c r="AE25" s="168"/>
      <c r="AF25" s="168"/>
      <c r="AG25" s="168"/>
      <c r="AH25" s="168"/>
      <c r="AI25" s="168"/>
      <c r="AJ25" s="168"/>
    </row>
    <row r="26" spans="1:36" ht="37" x14ac:dyDescent="0.3">
      <c r="A26" s="166"/>
      <c r="B26" s="166"/>
      <c r="C26" s="166"/>
      <c r="D26" s="166"/>
      <c r="E26" s="146"/>
      <c r="F26" s="146"/>
      <c r="G26" s="146"/>
      <c r="H26" s="146"/>
      <c r="I26" s="146"/>
      <c r="J26" s="206"/>
      <c r="K26" s="209" t="s">
        <v>417</v>
      </c>
      <c r="L26" s="210" t="s">
        <v>237</v>
      </c>
      <c r="M26" s="211"/>
      <c r="N26" s="329">
        <f t="shared" si="1"/>
        <v>0</v>
      </c>
      <c r="O26" s="226">
        <f t="shared" si="2"/>
        <v>0</v>
      </c>
      <c r="P26" s="226">
        <f t="shared" si="3"/>
        <v>0</v>
      </c>
      <c r="Q26" s="171"/>
      <c r="R26" s="170"/>
      <c r="S26" s="170"/>
      <c r="T26" s="467"/>
      <c r="U26" s="467"/>
      <c r="V26" s="467"/>
      <c r="W26" s="468"/>
      <c r="X26" s="468"/>
      <c r="Y26" s="468"/>
      <c r="Z26" s="400"/>
      <c r="AA26" s="401"/>
      <c r="AB26" s="401"/>
      <c r="AC26" s="401"/>
      <c r="AD26" s="168"/>
      <c r="AE26" s="168"/>
      <c r="AF26" s="168"/>
      <c r="AG26" s="168"/>
      <c r="AH26" s="168"/>
      <c r="AI26" s="168"/>
      <c r="AJ26" s="168"/>
    </row>
    <row r="27" spans="1:36" ht="37" x14ac:dyDescent="0.3">
      <c r="A27" s="166"/>
      <c r="B27" s="166"/>
      <c r="C27" s="166"/>
      <c r="D27" s="166"/>
      <c r="E27" s="146"/>
      <c r="F27" s="146"/>
      <c r="G27" s="146"/>
      <c r="H27" s="146"/>
      <c r="I27" s="146"/>
      <c r="J27" s="206"/>
      <c r="K27" s="209" t="s">
        <v>418</v>
      </c>
      <c r="L27" s="210" t="s">
        <v>237</v>
      </c>
      <c r="M27" s="211"/>
      <c r="N27" s="329">
        <f t="shared" si="1"/>
        <v>0</v>
      </c>
      <c r="O27" s="226">
        <f t="shared" si="2"/>
        <v>0</v>
      </c>
      <c r="P27" s="226">
        <f t="shared" si="3"/>
        <v>0</v>
      </c>
      <c r="Q27" s="171"/>
      <c r="R27" s="170"/>
      <c r="S27" s="170"/>
      <c r="T27" s="467"/>
      <c r="U27" s="467"/>
      <c r="V27" s="467"/>
      <c r="W27" s="468"/>
      <c r="X27" s="468"/>
      <c r="Y27" s="468"/>
      <c r="Z27" s="400"/>
      <c r="AA27" s="401"/>
      <c r="AB27" s="401"/>
      <c r="AC27" s="401"/>
      <c r="AD27" s="168"/>
      <c r="AE27" s="168"/>
      <c r="AF27" s="168"/>
      <c r="AG27" s="168"/>
      <c r="AH27" s="168"/>
      <c r="AI27" s="168"/>
      <c r="AJ27" s="168"/>
    </row>
    <row r="28" spans="1:36" ht="37" x14ac:dyDescent="0.3">
      <c r="A28" s="166"/>
      <c r="B28" s="166"/>
      <c r="C28" s="166"/>
      <c r="D28" s="166"/>
      <c r="E28" s="146"/>
      <c r="F28" s="146"/>
      <c r="G28" s="146"/>
      <c r="H28" s="146"/>
      <c r="I28" s="146"/>
      <c r="J28" s="206"/>
      <c r="K28" s="209" t="s">
        <v>330</v>
      </c>
      <c r="L28" s="210" t="s">
        <v>237</v>
      </c>
      <c r="M28" s="211"/>
      <c r="N28" s="329">
        <f t="shared" si="1"/>
        <v>0</v>
      </c>
      <c r="O28" s="226">
        <f t="shared" si="2"/>
        <v>0</v>
      </c>
      <c r="P28" s="226">
        <f t="shared" si="3"/>
        <v>0</v>
      </c>
      <c r="Q28" s="171"/>
      <c r="R28" s="170"/>
      <c r="S28" s="170"/>
      <c r="T28" s="467"/>
      <c r="U28" s="467"/>
      <c r="V28" s="467"/>
      <c r="W28" s="468"/>
      <c r="X28" s="468"/>
      <c r="Y28" s="468"/>
      <c r="Z28" s="400"/>
      <c r="AA28" s="401"/>
      <c r="AB28" s="401"/>
      <c r="AC28" s="401"/>
      <c r="AD28" s="168"/>
      <c r="AE28" s="168"/>
      <c r="AF28" s="168"/>
      <c r="AG28" s="168"/>
      <c r="AH28" s="168"/>
      <c r="AI28" s="168"/>
      <c r="AJ28" s="168"/>
    </row>
    <row r="29" spans="1:36" ht="37.5" customHeight="1" x14ac:dyDescent="0.3">
      <c r="A29" s="166"/>
      <c r="B29" s="166"/>
      <c r="C29" s="166"/>
      <c r="D29" s="166"/>
      <c r="E29" s="146"/>
      <c r="F29" s="146"/>
      <c r="G29" s="146"/>
      <c r="H29" s="146"/>
      <c r="I29" s="146"/>
      <c r="J29" s="206"/>
      <c r="K29" s="209" t="s">
        <v>238</v>
      </c>
      <c r="L29" s="210" t="s">
        <v>237</v>
      </c>
      <c r="M29" s="211"/>
      <c r="N29" s="329">
        <f t="shared" si="1"/>
        <v>0</v>
      </c>
      <c r="O29" s="226">
        <f t="shared" si="2"/>
        <v>0</v>
      </c>
      <c r="P29" s="226">
        <f t="shared" si="3"/>
        <v>0</v>
      </c>
      <c r="Q29" s="171"/>
      <c r="R29" s="170"/>
      <c r="S29" s="170"/>
      <c r="T29" s="467"/>
      <c r="U29" s="467"/>
      <c r="V29" s="467"/>
      <c r="W29" s="468"/>
      <c r="X29" s="468"/>
      <c r="Y29" s="468"/>
      <c r="Z29" s="400"/>
      <c r="AA29" s="401"/>
      <c r="AB29" s="401"/>
      <c r="AC29" s="401"/>
      <c r="AD29" s="168"/>
      <c r="AE29" s="168"/>
      <c r="AF29" s="168"/>
      <c r="AG29" s="168"/>
      <c r="AH29" s="168"/>
      <c r="AI29" s="168"/>
      <c r="AJ29" s="168"/>
    </row>
    <row r="30" spans="1:36" ht="18.75" customHeight="1" x14ac:dyDescent="0.3">
      <c r="A30" s="166"/>
      <c r="B30" s="166"/>
      <c r="C30" s="166"/>
      <c r="D30" s="166"/>
      <c r="E30" s="146"/>
      <c r="F30" s="146"/>
      <c r="G30" s="146"/>
      <c r="H30" s="146"/>
      <c r="I30" s="146"/>
      <c r="J30" s="206"/>
      <c r="K30" s="209" t="s">
        <v>335</v>
      </c>
      <c r="L30" s="210" t="s">
        <v>237</v>
      </c>
      <c r="M30" s="211"/>
      <c r="N30" s="329">
        <f t="shared" si="1"/>
        <v>0</v>
      </c>
      <c r="O30" s="226">
        <f t="shared" si="2"/>
        <v>0</v>
      </c>
      <c r="P30" s="226">
        <f t="shared" si="3"/>
        <v>0</v>
      </c>
      <c r="Q30" s="171"/>
      <c r="R30" s="170"/>
      <c r="S30" s="170"/>
      <c r="T30" s="467"/>
      <c r="U30" s="467"/>
      <c r="V30" s="467"/>
      <c r="W30" s="468"/>
      <c r="X30" s="468"/>
      <c r="Y30" s="468"/>
      <c r="Z30" s="400"/>
      <c r="AA30" s="401"/>
      <c r="AB30" s="401"/>
      <c r="AC30" s="401"/>
      <c r="AD30" s="168"/>
      <c r="AE30" s="168"/>
      <c r="AF30" s="168"/>
      <c r="AG30" s="168"/>
      <c r="AH30" s="168"/>
      <c r="AI30" s="168"/>
      <c r="AJ30" s="168"/>
    </row>
    <row r="31" spans="1:36" ht="18.75" customHeight="1" x14ac:dyDescent="0.3">
      <c r="A31" s="166"/>
      <c r="B31" s="166"/>
      <c r="C31" s="166"/>
      <c r="D31" s="166"/>
      <c r="E31" s="146"/>
      <c r="F31" s="146"/>
      <c r="G31" s="146"/>
      <c r="H31" s="146"/>
      <c r="I31" s="146"/>
      <c r="J31" s="206"/>
      <c r="K31" s="212" t="s">
        <v>239</v>
      </c>
      <c r="L31" s="213" t="s">
        <v>240</v>
      </c>
      <c r="M31" s="211"/>
      <c r="N31" s="329">
        <f t="shared" si="1"/>
        <v>0</v>
      </c>
      <c r="O31" s="226">
        <f t="shared" si="2"/>
        <v>0</v>
      </c>
      <c r="P31" s="226">
        <f t="shared" si="3"/>
        <v>0</v>
      </c>
      <c r="Q31" s="171"/>
      <c r="R31" s="170"/>
      <c r="S31" s="170"/>
      <c r="T31" s="467"/>
      <c r="U31" s="467"/>
      <c r="V31" s="467"/>
      <c r="W31" s="468"/>
      <c r="X31" s="468"/>
      <c r="Y31" s="468"/>
      <c r="Z31" s="400"/>
      <c r="AA31" s="401"/>
      <c r="AB31" s="401"/>
      <c r="AC31" s="401"/>
      <c r="AD31" s="168"/>
      <c r="AE31" s="168"/>
      <c r="AF31" s="168"/>
      <c r="AG31" s="168"/>
      <c r="AH31" s="168"/>
      <c r="AI31" s="168"/>
      <c r="AJ31" s="168"/>
    </row>
    <row r="32" spans="1:36" ht="18.5" x14ac:dyDescent="0.3">
      <c r="A32" s="166"/>
      <c r="B32" s="166"/>
      <c r="C32" s="166"/>
      <c r="D32" s="166"/>
      <c r="E32" s="146"/>
      <c r="F32" s="146"/>
      <c r="G32" s="146"/>
      <c r="H32" s="146"/>
      <c r="I32" s="146"/>
      <c r="J32" s="206"/>
      <c r="K32" s="212" t="s">
        <v>241</v>
      </c>
      <c r="L32" s="213" t="s">
        <v>240</v>
      </c>
      <c r="M32" s="211"/>
      <c r="N32" s="329">
        <f t="shared" si="1"/>
        <v>0</v>
      </c>
      <c r="O32" s="226">
        <f t="shared" si="2"/>
        <v>0</v>
      </c>
      <c r="P32" s="226">
        <f t="shared" si="3"/>
        <v>0</v>
      </c>
      <c r="Q32" s="171"/>
      <c r="R32" s="170"/>
      <c r="S32" s="170"/>
      <c r="T32" s="467"/>
      <c r="U32" s="467"/>
      <c r="V32" s="467"/>
      <c r="W32" s="468"/>
      <c r="X32" s="468"/>
      <c r="Y32" s="468"/>
      <c r="Z32" s="400"/>
      <c r="AA32" s="401"/>
      <c r="AB32" s="401"/>
      <c r="AC32" s="401"/>
      <c r="AD32" s="168"/>
      <c r="AE32" s="168"/>
      <c r="AF32" s="168"/>
      <c r="AG32" s="168"/>
      <c r="AH32" s="168"/>
      <c r="AI32" s="168"/>
      <c r="AJ32" s="168"/>
    </row>
    <row r="33" spans="1:36" ht="18.5" x14ac:dyDescent="0.3">
      <c r="A33" s="166"/>
      <c r="B33" s="166"/>
      <c r="C33" s="166"/>
      <c r="D33" s="166"/>
      <c r="E33" s="146"/>
      <c r="F33" s="146"/>
      <c r="G33" s="146"/>
      <c r="H33" s="146"/>
      <c r="I33" s="146"/>
      <c r="J33" s="206"/>
      <c r="K33" s="212" t="s">
        <v>242</v>
      </c>
      <c r="L33" s="213" t="s">
        <v>240</v>
      </c>
      <c r="M33" s="211"/>
      <c r="N33" s="329">
        <f t="shared" si="1"/>
        <v>0</v>
      </c>
      <c r="O33" s="226">
        <f t="shared" si="2"/>
        <v>0</v>
      </c>
      <c r="P33" s="226">
        <f t="shared" si="3"/>
        <v>0</v>
      </c>
      <c r="Q33" s="171"/>
      <c r="R33" s="170"/>
      <c r="S33" s="170"/>
      <c r="T33" s="467"/>
      <c r="U33" s="467"/>
      <c r="V33" s="467"/>
      <c r="W33" s="468"/>
      <c r="X33" s="468"/>
      <c r="Y33" s="468"/>
      <c r="Z33" s="400"/>
      <c r="AA33" s="401"/>
      <c r="AB33" s="401"/>
      <c r="AC33" s="401"/>
      <c r="AD33" s="168"/>
      <c r="AE33" s="168"/>
      <c r="AF33" s="168"/>
      <c r="AG33" s="168"/>
      <c r="AH33" s="168"/>
      <c r="AI33" s="168"/>
      <c r="AJ33" s="168"/>
    </row>
    <row r="34" spans="1:36" ht="37" x14ac:dyDescent="0.3">
      <c r="A34" s="166"/>
      <c r="B34" s="166"/>
      <c r="C34" s="166"/>
      <c r="D34" s="166"/>
      <c r="E34" s="146"/>
      <c r="F34" s="146"/>
      <c r="G34" s="146"/>
      <c r="H34" s="146"/>
      <c r="I34" s="146"/>
      <c r="J34" s="206"/>
      <c r="K34" s="212" t="s">
        <v>243</v>
      </c>
      <c r="L34" s="213" t="s">
        <v>240</v>
      </c>
      <c r="M34" s="211"/>
      <c r="N34" s="329">
        <f t="shared" si="1"/>
        <v>0</v>
      </c>
      <c r="O34" s="226">
        <f t="shared" si="2"/>
        <v>0</v>
      </c>
      <c r="P34" s="226">
        <f t="shared" si="3"/>
        <v>0</v>
      </c>
      <c r="Q34" s="171"/>
      <c r="R34" s="170"/>
      <c r="S34" s="170"/>
      <c r="T34" s="467"/>
      <c r="U34" s="467"/>
      <c r="V34" s="467"/>
      <c r="W34" s="468"/>
      <c r="X34" s="468"/>
      <c r="Y34" s="468"/>
      <c r="Z34" s="400"/>
      <c r="AA34" s="401"/>
      <c r="AB34" s="401"/>
      <c r="AC34" s="401"/>
      <c r="AD34" s="168"/>
      <c r="AE34" s="168"/>
      <c r="AF34" s="168"/>
      <c r="AG34" s="168"/>
      <c r="AH34" s="168"/>
      <c r="AI34" s="168"/>
      <c r="AJ34" s="168"/>
    </row>
    <row r="35" spans="1:36" ht="56.25" customHeight="1" x14ac:dyDescent="0.3">
      <c r="A35" s="166"/>
      <c r="B35" s="166"/>
      <c r="C35" s="166"/>
      <c r="D35" s="166"/>
      <c r="E35" s="146"/>
      <c r="F35" s="146"/>
      <c r="G35" s="146"/>
      <c r="H35" s="146"/>
      <c r="I35" s="146"/>
      <c r="J35" s="206"/>
      <c r="K35" s="212" t="s">
        <v>337</v>
      </c>
      <c r="L35" s="213" t="s">
        <v>240</v>
      </c>
      <c r="M35" s="211"/>
      <c r="N35" s="329">
        <f t="shared" si="1"/>
        <v>0</v>
      </c>
      <c r="O35" s="226">
        <f t="shared" si="2"/>
        <v>0</v>
      </c>
      <c r="P35" s="226">
        <f t="shared" si="3"/>
        <v>0</v>
      </c>
      <c r="Q35" s="171"/>
      <c r="R35" s="170"/>
      <c r="S35" s="170"/>
      <c r="T35" s="467"/>
      <c r="U35" s="467"/>
      <c r="V35" s="467"/>
      <c r="W35" s="468"/>
      <c r="X35" s="468"/>
      <c r="Y35" s="468"/>
      <c r="Z35" s="400"/>
      <c r="AA35" s="401"/>
      <c r="AB35" s="401"/>
      <c r="AC35" s="401"/>
      <c r="AD35" s="168"/>
      <c r="AE35" s="168"/>
      <c r="AF35" s="168"/>
      <c r="AG35" s="168"/>
      <c r="AH35" s="168"/>
      <c r="AI35" s="168"/>
      <c r="AJ35" s="168"/>
    </row>
    <row r="36" spans="1:36" ht="74" x14ac:dyDescent="0.3">
      <c r="A36" s="166"/>
      <c r="B36" s="166"/>
      <c r="C36" s="166"/>
      <c r="D36" s="166"/>
      <c r="E36" s="146"/>
      <c r="F36" s="146"/>
      <c r="G36" s="146"/>
      <c r="H36" s="146"/>
      <c r="I36" s="146"/>
      <c r="J36" s="206"/>
      <c r="K36" s="212" t="s">
        <v>338</v>
      </c>
      <c r="L36" s="213" t="s">
        <v>240</v>
      </c>
      <c r="M36" s="211"/>
      <c r="N36" s="329">
        <f t="shared" si="1"/>
        <v>0</v>
      </c>
      <c r="O36" s="226">
        <f t="shared" si="2"/>
        <v>0</v>
      </c>
      <c r="P36" s="226">
        <f t="shared" si="3"/>
        <v>0</v>
      </c>
      <c r="Q36" s="171"/>
      <c r="R36" s="170"/>
      <c r="S36" s="170"/>
      <c r="T36" s="467"/>
      <c r="U36" s="467"/>
      <c r="V36" s="467"/>
      <c r="W36" s="468"/>
      <c r="X36" s="468"/>
      <c r="Y36" s="468"/>
      <c r="Z36" s="400"/>
      <c r="AA36" s="401"/>
      <c r="AB36" s="401"/>
      <c r="AC36" s="401"/>
      <c r="AD36" s="168"/>
      <c r="AE36" s="168"/>
      <c r="AF36" s="168"/>
      <c r="AG36" s="168"/>
      <c r="AH36" s="168"/>
      <c r="AI36" s="168"/>
      <c r="AJ36" s="168"/>
    </row>
    <row r="37" spans="1:36" ht="18.5" x14ac:dyDescent="0.3">
      <c r="A37" s="166"/>
      <c r="B37" s="166"/>
      <c r="C37" s="166"/>
      <c r="D37" s="166"/>
      <c r="E37" s="146"/>
      <c r="F37" s="146"/>
      <c r="G37" s="146"/>
      <c r="H37" s="146"/>
      <c r="I37" s="146"/>
      <c r="J37" s="206"/>
      <c r="K37" s="209" t="s">
        <v>244</v>
      </c>
      <c r="L37" s="210" t="s">
        <v>245</v>
      </c>
      <c r="M37" s="211"/>
      <c r="N37" s="329">
        <f t="shared" si="1"/>
        <v>0</v>
      </c>
      <c r="O37" s="226">
        <f t="shared" si="2"/>
        <v>0</v>
      </c>
      <c r="P37" s="226">
        <f t="shared" si="3"/>
        <v>0</v>
      </c>
      <c r="Q37" s="171"/>
      <c r="R37" s="170"/>
      <c r="S37" s="170"/>
      <c r="T37" s="467"/>
      <c r="U37" s="467"/>
      <c r="V37" s="467"/>
      <c r="W37" s="468"/>
      <c r="X37" s="468"/>
      <c r="Y37" s="468"/>
      <c r="Z37" s="400"/>
      <c r="AA37" s="401"/>
      <c r="AB37" s="401"/>
      <c r="AC37" s="401"/>
      <c r="AD37" s="168"/>
      <c r="AE37" s="168"/>
      <c r="AF37" s="168"/>
      <c r="AG37" s="168"/>
      <c r="AH37" s="168"/>
      <c r="AI37" s="168"/>
      <c r="AJ37" s="168"/>
    </row>
    <row r="38" spans="1:36" ht="18.5" x14ac:dyDescent="0.3">
      <c r="B38" s="166"/>
      <c r="C38" s="166"/>
      <c r="D38" s="166"/>
      <c r="E38" s="146"/>
      <c r="F38" s="146"/>
      <c r="G38" s="146"/>
      <c r="H38" s="146"/>
      <c r="I38" s="146"/>
      <c r="J38" s="206"/>
      <c r="K38" s="209" t="s">
        <v>246</v>
      </c>
      <c r="L38" s="210" t="s">
        <v>245</v>
      </c>
      <c r="M38" s="211"/>
      <c r="N38" s="329">
        <f t="shared" si="1"/>
        <v>0</v>
      </c>
      <c r="O38" s="226">
        <f t="shared" si="2"/>
        <v>0</v>
      </c>
      <c r="P38" s="226">
        <f t="shared" si="3"/>
        <v>0</v>
      </c>
      <c r="Q38" s="171"/>
      <c r="R38" s="170"/>
      <c r="S38" s="170"/>
      <c r="T38" s="467"/>
      <c r="U38" s="467"/>
      <c r="V38" s="467"/>
      <c r="W38" s="468"/>
      <c r="X38" s="468"/>
      <c r="Y38" s="468"/>
      <c r="Z38" s="400"/>
      <c r="AA38" s="401"/>
      <c r="AB38" s="401"/>
      <c r="AC38" s="401"/>
      <c r="AD38" s="168"/>
      <c r="AE38" s="168"/>
      <c r="AF38" s="168"/>
      <c r="AG38" s="168"/>
      <c r="AH38" s="168"/>
      <c r="AI38" s="168"/>
      <c r="AJ38" s="168"/>
    </row>
    <row r="39" spans="1:36" ht="18.5" x14ac:dyDescent="0.3">
      <c r="B39" s="166"/>
      <c r="C39" s="166"/>
      <c r="D39" s="166"/>
      <c r="E39" s="146"/>
      <c r="F39" s="146"/>
      <c r="G39" s="146"/>
      <c r="H39" s="146"/>
      <c r="I39" s="146"/>
      <c r="J39" s="206"/>
      <c r="K39" s="209" t="s">
        <v>247</v>
      </c>
      <c r="L39" s="210" t="s">
        <v>245</v>
      </c>
      <c r="M39" s="211"/>
      <c r="N39" s="329">
        <f t="shared" si="1"/>
        <v>0</v>
      </c>
      <c r="O39" s="226">
        <f t="shared" si="2"/>
        <v>0</v>
      </c>
      <c r="P39" s="226">
        <f t="shared" si="3"/>
        <v>0</v>
      </c>
      <c r="Q39" s="171"/>
      <c r="R39" s="170"/>
      <c r="S39" s="170"/>
      <c r="T39" s="467"/>
      <c r="U39" s="467"/>
      <c r="V39" s="467"/>
      <c r="W39" s="468"/>
      <c r="X39" s="468"/>
      <c r="Y39" s="468"/>
      <c r="Z39" s="400"/>
      <c r="AA39" s="401"/>
      <c r="AB39" s="401"/>
      <c r="AC39" s="401"/>
      <c r="AD39" s="168"/>
      <c r="AE39" s="168"/>
      <c r="AF39" s="168"/>
      <c r="AG39" s="168"/>
      <c r="AH39" s="168"/>
      <c r="AI39" s="168"/>
      <c r="AJ39" s="168"/>
    </row>
    <row r="40" spans="1:36" ht="18.5" x14ac:dyDescent="0.3">
      <c r="E40" s="146"/>
      <c r="F40" s="146"/>
      <c r="G40" s="146"/>
      <c r="H40" s="146"/>
      <c r="I40" s="146"/>
      <c r="J40" s="206"/>
      <c r="K40" s="212" t="s">
        <v>248</v>
      </c>
      <c r="L40" s="213" t="s">
        <v>248</v>
      </c>
      <c r="M40" s="211"/>
      <c r="N40" s="329">
        <f t="shared" si="1"/>
        <v>0</v>
      </c>
      <c r="O40" s="226">
        <f t="shared" si="2"/>
        <v>0</v>
      </c>
      <c r="P40" s="226">
        <f t="shared" si="3"/>
        <v>0</v>
      </c>
      <c r="Q40" s="171"/>
      <c r="R40" s="170"/>
      <c r="S40" s="170"/>
      <c r="T40" s="467"/>
      <c r="U40" s="467"/>
      <c r="V40" s="467"/>
      <c r="W40" s="468"/>
      <c r="X40" s="468"/>
      <c r="Y40" s="468"/>
      <c r="Z40" s="400"/>
      <c r="AA40" s="401"/>
      <c r="AB40" s="401"/>
    </row>
    <row r="41" spans="1:36" ht="18.5" x14ac:dyDescent="0.3">
      <c r="E41" s="146"/>
      <c r="F41" s="146"/>
      <c r="G41" s="146"/>
      <c r="H41" s="146"/>
      <c r="I41" s="146"/>
      <c r="J41" s="206"/>
      <c r="K41" s="209" t="s">
        <v>249</v>
      </c>
      <c r="L41" s="210" t="s">
        <v>250</v>
      </c>
      <c r="M41" s="211"/>
      <c r="N41" s="329">
        <f t="shared" si="1"/>
        <v>0</v>
      </c>
      <c r="O41" s="226">
        <f t="shared" si="2"/>
        <v>0</v>
      </c>
      <c r="P41" s="226">
        <f t="shared" si="3"/>
        <v>0</v>
      </c>
      <c r="Q41" s="171"/>
      <c r="R41" s="170"/>
      <c r="S41" s="170"/>
      <c r="T41" s="467"/>
      <c r="U41" s="467"/>
      <c r="V41" s="467"/>
      <c r="W41" s="468"/>
      <c r="X41" s="468"/>
      <c r="Y41" s="468"/>
      <c r="Z41" s="400"/>
      <c r="AA41" s="401"/>
      <c r="AB41" s="401"/>
    </row>
    <row r="42" spans="1:36" ht="18.5" x14ac:dyDescent="0.3">
      <c r="E42" s="146"/>
      <c r="F42" s="146"/>
      <c r="G42" s="146"/>
      <c r="H42" s="146"/>
      <c r="I42" s="146"/>
      <c r="J42" s="206"/>
      <c r="K42" s="209" t="s">
        <v>251</v>
      </c>
      <c r="L42" s="210" t="s">
        <v>250</v>
      </c>
      <c r="M42" s="211"/>
      <c r="N42" s="329">
        <f t="shared" si="1"/>
        <v>0</v>
      </c>
      <c r="O42" s="226">
        <f t="shared" si="2"/>
        <v>0</v>
      </c>
      <c r="P42" s="226">
        <f t="shared" si="3"/>
        <v>0</v>
      </c>
      <c r="Q42" s="171"/>
      <c r="R42" s="170"/>
      <c r="S42" s="170"/>
      <c r="T42" s="467"/>
      <c r="U42" s="467"/>
      <c r="V42" s="467"/>
      <c r="W42" s="468"/>
      <c r="X42" s="468"/>
      <c r="Y42" s="468"/>
      <c r="Z42" s="400"/>
      <c r="AA42" s="401"/>
      <c r="AB42" s="401"/>
    </row>
    <row r="43" spans="1:36" ht="18.5" x14ac:dyDescent="0.3">
      <c r="E43" s="146"/>
      <c r="F43" s="146"/>
      <c r="G43" s="146"/>
      <c r="H43" s="146"/>
      <c r="I43" s="146"/>
      <c r="J43" s="206"/>
      <c r="K43" s="209" t="s">
        <v>252</v>
      </c>
      <c r="L43" s="210" t="s">
        <v>250</v>
      </c>
      <c r="M43" s="211"/>
      <c r="N43" s="329">
        <f t="shared" si="1"/>
        <v>0</v>
      </c>
      <c r="O43" s="226">
        <f t="shared" si="2"/>
        <v>0</v>
      </c>
      <c r="P43" s="226">
        <f t="shared" si="3"/>
        <v>0</v>
      </c>
      <c r="Q43" s="171"/>
      <c r="R43" s="170"/>
      <c r="S43" s="170"/>
      <c r="T43" s="467"/>
      <c r="U43" s="467"/>
      <c r="V43" s="467"/>
      <c r="W43" s="468"/>
      <c r="X43" s="468"/>
      <c r="Y43" s="468"/>
      <c r="Z43" s="400"/>
      <c r="AA43" s="401"/>
      <c r="AB43" s="401"/>
    </row>
    <row r="44" spans="1:36" ht="18.5" x14ac:dyDescent="0.3">
      <c r="E44" s="146"/>
      <c r="F44" s="146"/>
      <c r="G44" s="146"/>
      <c r="H44" s="146"/>
      <c r="I44" s="146"/>
      <c r="J44" s="206"/>
      <c r="K44" s="209" t="s">
        <v>339</v>
      </c>
      <c r="L44" s="210" t="s">
        <v>250</v>
      </c>
      <c r="M44" s="211"/>
      <c r="N44" s="329">
        <f t="shared" si="1"/>
        <v>0</v>
      </c>
      <c r="O44" s="226">
        <f t="shared" si="2"/>
        <v>0</v>
      </c>
      <c r="P44" s="226">
        <f t="shared" si="3"/>
        <v>0</v>
      </c>
      <c r="Q44" s="171"/>
      <c r="R44" s="170"/>
      <c r="S44" s="170"/>
      <c r="T44" s="467"/>
      <c r="U44" s="467"/>
      <c r="V44" s="467"/>
      <c r="W44" s="468"/>
      <c r="X44" s="468"/>
      <c r="Y44" s="468"/>
      <c r="Z44" s="400"/>
      <c r="AA44" s="401"/>
      <c r="AB44" s="401"/>
    </row>
    <row r="45" spans="1:36" ht="18.5" x14ac:dyDescent="0.3">
      <c r="E45" s="146"/>
      <c r="F45" s="146"/>
      <c r="G45" s="146"/>
      <c r="H45" s="146"/>
      <c r="I45" s="146"/>
      <c r="J45" s="206"/>
      <c r="K45" s="212" t="s">
        <v>253</v>
      </c>
      <c r="L45" s="213" t="s">
        <v>254</v>
      </c>
      <c r="M45" s="211"/>
      <c r="N45" s="329">
        <f t="shared" si="1"/>
        <v>0</v>
      </c>
      <c r="O45" s="226">
        <f t="shared" si="2"/>
        <v>0</v>
      </c>
      <c r="P45" s="226">
        <f t="shared" si="3"/>
        <v>0</v>
      </c>
      <c r="Q45" s="171"/>
      <c r="R45" s="170"/>
      <c r="S45" s="170"/>
      <c r="T45" s="467"/>
      <c r="U45" s="467"/>
      <c r="V45" s="467"/>
      <c r="W45" s="468"/>
      <c r="X45" s="468"/>
      <c r="Y45" s="468"/>
      <c r="Z45" s="400"/>
      <c r="AA45" s="401"/>
      <c r="AB45" s="401"/>
    </row>
    <row r="46" spans="1:36" ht="18.5" x14ac:dyDescent="0.3">
      <c r="E46" s="146"/>
      <c r="F46" s="146"/>
      <c r="G46" s="146"/>
      <c r="H46" s="146"/>
      <c r="I46" s="146"/>
      <c r="J46" s="206"/>
      <c r="K46" s="212" t="s">
        <v>255</v>
      </c>
      <c r="L46" s="213" t="s">
        <v>254</v>
      </c>
      <c r="M46" s="211"/>
      <c r="N46" s="329">
        <f t="shared" si="1"/>
        <v>0</v>
      </c>
      <c r="O46" s="226">
        <f t="shared" si="2"/>
        <v>0</v>
      </c>
      <c r="P46" s="226">
        <f t="shared" si="3"/>
        <v>0</v>
      </c>
      <c r="Q46" s="171"/>
      <c r="R46" s="170"/>
      <c r="S46" s="170"/>
      <c r="T46" s="467"/>
      <c r="U46" s="467"/>
      <c r="V46" s="467"/>
      <c r="W46" s="468"/>
      <c r="X46" s="468"/>
      <c r="Y46" s="468"/>
      <c r="Z46" s="400"/>
      <c r="AA46" s="401"/>
      <c r="AB46" s="401"/>
    </row>
    <row r="47" spans="1:36" ht="18.5" x14ac:dyDescent="0.3">
      <c r="E47" s="146"/>
      <c r="F47" s="146"/>
      <c r="G47" s="146"/>
      <c r="H47" s="146"/>
      <c r="I47" s="146"/>
      <c r="J47" s="206"/>
      <c r="K47" s="212" t="s">
        <v>256</v>
      </c>
      <c r="L47" s="213" t="s">
        <v>254</v>
      </c>
      <c r="M47" s="211"/>
      <c r="N47" s="329">
        <f t="shared" si="1"/>
        <v>0</v>
      </c>
      <c r="O47" s="226">
        <f t="shared" si="2"/>
        <v>0</v>
      </c>
      <c r="P47" s="226">
        <f t="shared" si="3"/>
        <v>0</v>
      </c>
      <c r="Q47" s="171"/>
      <c r="R47" s="170"/>
      <c r="S47" s="170"/>
      <c r="T47" s="467"/>
      <c r="U47" s="467"/>
      <c r="V47" s="467"/>
      <c r="W47" s="468"/>
      <c r="X47" s="468"/>
      <c r="Y47" s="468"/>
      <c r="Z47" s="400"/>
      <c r="AA47" s="401"/>
      <c r="AB47" s="401"/>
    </row>
    <row r="48" spans="1:36" ht="18.5" x14ac:dyDescent="0.3">
      <c r="E48" s="146"/>
      <c r="F48" s="146"/>
      <c r="G48" s="146"/>
      <c r="H48" s="146"/>
      <c r="I48" s="146"/>
      <c r="J48" s="206"/>
      <c r="K48" s="212" t="s">
        <v>257</v>
      </c>
      <c r="L48" s="213" t="s">
        <v>254</v>
      </c>
      <c r="M48" s="211"/>
      <c r="N48" s="329">
        <f t="shared" si="1"/>
        <v>0</v>
      </c>
      <c r="O48" s="226">
        <f t="shared" si="2"/>
        <v>0</v>
      </c>
      <c r="P48" s="226">
        <f t="shared" si="3"/>
        <v>0</v>
      </c>
      <c r="Q48" s="171"/>
      <c r="R48" s="170"/>
      <c r="S48" s="170"/>
      <c r="T48" s="467"/>
      <c r="U48" s="467"/>
      <c r="V48" s="467"/>
      <c r="W48" s="468"/>
      <c r="X48" s="468"/>
      <c r="Y48" s="468"/>
      <c r="Z48" s="400"/>
      <c r="AA48" s="401"/>
      <c r="AB48" s="401"/>
    </row>
    <row r="49" spans="5:28" ht="37" x14ac:dyDescent="0.3">
      <c r="E49" s="146"/>
      <c r="F49" s="146"/>
      <c r="G49" s="146"/>
      <c r="H49" s="146"/>
      <c r="I49" s="146"/>
      <c r="J49" s="206"/>
      <c r="K49" s="212" t="s">
        <v>340</v>
      </c>
      <c r="L49" s="213" t="s">
        <v>254</v>
      </c>
      <c r="M49" s="211"/>
      <c r="N49" s="329">
        <f t="shared" si="1"/>
        <v>0</v>
      </c>
      <c r="O49" s="226">
        <f t="shared" si="2"/>
        <v>0</v>
      </c>
      <c r="P49" s="226">
        <f t="shared" si="3"/>
        <v>0</v>
      </c>
      <c r="Q49" s="171"/>
      <c r="R49" s="170"/>
      <c r="S49" s="170"/>
      <c r="T49" s="467"/>
      <c r="U49" s="467"/>
      <c r="V49" s="467"/>
      <c r="W49" s="468"/>
      <c r="X49" s="468"/>
      <c r="Y49" s="468"/>
      <c r="Z49" s="400"/>
      <c r="AA49" s="401"/>
      <c r="AB49" s="401"/>
    </row>
    <row r="50" spans="5:28" ht="37" x14ac:dyDescent="0.3">
      <c r="E50" s="146"/>
      <c r="F50" s="146"/>
      <c r="G50" s="146"/>
      <c r="H50" s="146"/>
      <c r="I50" s="146"/>
      <c r="J50" s="206"/>
      <c r="K50" s="209" t="s">
        <v>274</v>
      </c>
      <c r="L50" s="210" t="s">
        <v>408</v>
      </c>
      <c r="M50" s="211"/>
      <c r="N50" s="329">
        <f t="shared" si="1"/>
        <v>0</v>
      </c>
      <c r="O50" s="226">
        <f t="shared" si="2"/>
        <v>0</v>
      </c>
      <c r="P50" s="226">
        <f t="shared" si="3"/>
        <v>0</v>
      </c>
      <c r="Q50" s="171"/>
      <c r="R50" s="170"/>
      <c r="S50" s="170"/>
      <c r="T50" s="467"/>
      <c r="U50" s="467"/>
      <c r="V50" s="467"/>
      <c r="W50" s="468"/>
      <c r="X50" s="468"/>
      <c r="Y50" s="468"/>
      <c r="Z50" s="400"/>
      <c r="AA50" s="401"/>
      <c r="AB50" s="401"/>
    </row>
    <row r="51" spans="5:28" ht="37" x14ac:dyDescent="0.3">
      <c r="E51" s="146"/>
      <c r="F51" s="146"/>
      <c r="G51" s="146"/>
      <c r="H51" s="146"/>
      <c r="I51" s="146"/>
      <c r="J51" s="206"/>
      <c r="K51" s="209" t="s">
        <v>275</v>
      </c>
      <c r="L51" s="210" t="s">
        <v>408</v>
      </c>
      <c r="M51" s="211"/>
      <c r="N51" s="329">
        <f t="shared" si="1"/>
        <v>0</v>
      </c>
      <c r="O51" s="226">
        <f t="shared" si="2"/>
        <v>0</v>
      </c>
      <c r="P51" s="226">
        <f t="shared" si="3"/>
        <v>0</v>
      </c>
      <c r="Q51" s="171"/>
      <c r="R51" s="170"/>
      <c r="S51" s="170"/>
      <c r="T51" s="467"/>
      <c r="U51" s="467"/>
      <c r="V51" s="467"/>
      <c r="W51" s="468"/>
      <c r="X51" s="468"/>
      <c r="Y51" s="468"/>
      <c r="Z51" s="400"/>
      <c r="AA51" s="401"/>
      <c r="AB51" s="401"/>
    </row>
    <row r="52" spans="5:28" ht="37" x14ac:dyDescent="0.3">
      <c r="E52" s="146"/>
      <c r="F52" s="146"/>
      <c r="G52" s="146"/>
      <c r="H52" s="146"/>
      <c r="I52" s="146"/>
      <c r="J52" s="206"/>
      <c r="K52" s="209" t="s">
        <v>279</v>
      </c>
      <c r="L52" s="210" t="s">
        <v>408</v>
      </c>
      <c r="M52" s="211"/>
      <c r="N52" s="329">
        <f t="shared" si="1"/>
        <v>0</v>
      </c>
      <c r="O52" s="226">
        <f t="shared" si="2"/>
        <v>0</v>
      </c>
      <c r="P52" s="226">
        <f t="shared" si="3"/>
        <v>0</v>
      </c>
      <c r="Q52" s="171"/>
      <c r="R52" s="170"/>
      <c r="S52" s="170"/>
      <c r="T52" s="467"/>
      <c r="U52" s="467"/>
      <c r="V52" s="467"/>
      <c r="W52" s="468"/>
      <c r="X52" s="468"/>
      <c r="Y52" s="468"/>
      <c r="Z52" s="400"/>
      <c r="AA52" s="401"/>
      <c r="AB52" s="401"/>
    </row>
    <row r="53" spans="5:28" ht="37" x14ac:dyDescent="0.3">
      <c r="E53" s="146"/>
      <c r="F53" s="146"/>
      <c r="G53" s="146"/>
      <c r="H53" s="146"/>
      <c r="I53" s="146"/>
      <c r="J53" s="206"/>
      <c r="K53" s="209" t="s">
        <v>367</v>
      </c>
      <c r="L53" s="210" t="s">
        <v>408</v>
      </c>
      <c r="M53" s="211"/>
      <c r="N53" s="329">
        <f t="shared" si="1"/>
        <v>0</v>
      </c>
      <c r="O53" s="226">
        <f t="shared" si="2"/>
        <v>0</v>
      </c>
      <c r="P53" s="226">
        <f t="shared" si="3"/>
        <v>0</v>
      </c>
      <c r="Q53" s="171"/>
      <c r="R53" s="170"/>
      <c r="S53" s="170"/>
      <c r="T53" s="467"/>
      <c r="U53" s="467"/>
      <c r="V53" s="467"/>
      <c r="W53" s="468"/>
      <c r="X53" s="468"/>
      <c r="Y53" s="468"/>
      <c r="Z53" s="400"/>
      <c r="AA53" s="401"/>
      <c r="AB53" s="401"/>
    </row>
    <row r="54" spans="5:28" ht="18.5" x14ac:dyDescent="0.3">
      <c r="E54" s="146"/>
      <c r="F54" s="146"/>
      <c r="G54" s="146"/>
      <c r="H54" s="146"/>
      <c r="I54" s="146"/>
      <c r="J54" s="206"/>
      <c r="K54" s="212" t="s">
        <v>258</v>
      </c>
      <c r="L54" s="213" t="s">
        <v>259</v>
      </c>
      <c r="M54" s="211"/>
      <c r="N54" s="329">
        <f t="shared" si="1"/>
        <v>0</v>
      </c>
      <c r="O54" s="226">
        <f t="shared" si="2"/>
        <v>0</v>
      </c>
      <c r="P54" s="226">
        <f t="shared" si="3"/>
        <v>0</v>
      </c>
      <c r="Q54" s="171"/>
      <c r="R54" s="170"/>
      <c r="S54" s="170"/>
      <c r="T54" s="467"/>
      <c r="U54" s="467"/>
      <c r="V54" s="467"/>
      <c r="W54" s="468"/>
      <c r="X54" s="468"/>
      <c r="Y54" s="468"/>
      <c r="Z54" s="400"/>
      <c r="AA54" s="401"/>
      <c r="AB54" s="401"/>
    </row>
    <row r="55" spans="5:28" ht="18.5" x14ac:dyDescent="0.3">
      <c r="E55" s="146"/>
      <c r="F55" s="146"/>
      <c r="G55" s="146"/>
      <c r="H55" s="146"/>
      <c r="I55" s="146"/>
      <c r="J55" s="206"/>
      <c r="K55" s="212" t="s">
        <v>278</v>
      </c>
      <c r="L55" s="213" t="s">
        <v>259</v>
      </c>
      <c r="M55" s="211"/>
      <c r="N55" s="329">
        <f t="shared" si="1"/>
        <v>0</v>
      </c>
      <c r="O55" s="226">
        <f t="shared" si="2"/>
        <v>0</v>
      </c>
      <c r="P55" s="226">
        <f t="shared" si="3"/>
        <v>0</v>
      </c>
      <c r="Q55" s="171"/>
      <c r="R55" s="170"/>
      <c r="S55" s="170"/>
      <c r="T55" s="467"/>
      <c r="U55" s="467"/>
      <c r="V55" s="467"/>
      <c r="W55" s="468"/>
      <c r="X55" s="468"/>
      <c r="Y55" s="468"/>
      <c r="Z55" s="400"/>
      <c r="AA55" s="401"/>
      <c r="AB55" s="401"/>
    </row>
    <row r="56" spans="5:28" ht="18.5" x14ac:dyDescent="0.3">
      <c r="E56" s="146"/>
      <c r="F56" s="146"/>
      <c r="G56" s="146"/>
      <c r="H56" s="146"/>
      <c r="I56" s="146"/>
      <c r="J56" s="206"/>
      <c r="K56" s="212" t="s">
        <v>277</v>
      </c>
      <c r="L56" s="213" t="s">
        <v>259</v>
      </c>
      <c r="M56" s="211"/>
      <c r="N56" s="329">
        <f t="shared" si="1"/>
        <v>0</v>
      </c>
      <c r="O56" s="226">
        <f t="shared" si="2"/>
        <v>0</v>
      </c>
      <c r="P56" s="226">
        <f t="shared" si="3"/>
        <v>0</v>
      </c>
      <c r="Q56" s="171"/>
      <c r="R56" s="170"/>
      <c r="S56" s="170"/>
      <c r="T56" s="467"/>
      <c r="U56" s="467"/>
      <c r="V56" s="467"/>
      <c r="W56" s="468"/>
      <c r="X56" s="468"/>
      <c r="Y56" s="468"/>
      <c r="Z56" s="400"/>
      <c r="AA56" s="401"/>
      <c r="AB56" s="401"/>
    </row>
    <row r="57" spans="5:28" ht="18.5" x14ac:dyDescent="0.3">
      <c r="E57" s="146"/>
      <c r="F57" s="146"/>
      <c r="G57" s="146"/>
      <c r="H57" s="146"/>
      <c r="I57" s="146"/>
      <c r="J57" s="206"/>
      <c r="K57" s="212" t="s">
        <v>260</v>
      </c>
      <c r="L57" s="213" t="s">
        <v>259</v>
      </c>
      <c r="M57" s="211"/>
      <c r="N57" s="329">
        <f t="shared" si="1"/>
        <v>0</v>
      </c>
      <c r="O57" s="226">
        <f t="shared" si="2"/>
        <v>0</v>
      </c>
      <c r="P57" s="226">
        <f t="shared" si="3"/>
        <v>0</v>
      </c>
      <c r="Q57" s="171"/>
      <c r="R57" s="170"/>
      <c r="S57" s="170"/>
      <c r="T57" s="467"/>
      <c r="U57" s="467"/>
      <c r="V57" s="467"/>
      <c r="W57" s="468"/>
      <c r="X57" s="468"/>
      <c r="Y57" s="468"/>
      <c r="Z57" s="400"/>
      <c r="AA57" s="401"/>
      <c r="AB57" s="401"/>
    </row>
    <row r="58" spans="5:28" ht="37.5" customHeight="1" x14ac:dyDescent="0.3">
      <c r="E58" s="146"/>
      <c r="F58" s="146"/>
      <c r="G58" s="146"/>
      <c r="H58" s="146"/>
      <c r="I58" s="146"/>
      <c r="J58" s="206"/>
      <c r="K58" s="209" t="s">
        <v>368</v>
      </c>
      <c r="L58" s="210" t="s">
        <v>262</v>
      </c>
      <c r="M58" s="211"/>
      <c r="N58" s="329">
        <f t="shared" si="1"/>
        <v>0</v>
      </c>
      <c r="O58" s="226">
        <f t="shared" si="2"/>
        <v>0</v>
      </c>
      <c r="P58" s="226">
        <f t="shared" si="3"/>
        <v>0</v>
      </c>
      <c r="Q58" s="171"/>
      <c r="R58" s="170"/>
      <c r="S58" s="170"/>
      <c r="T58" s="467"/>
      <c r="U58" s="467"/>
      <c r="V58" s="467"/>
      <c r="W58" s="468"/>
      <c r="X58" s="468"/>
      <c r="Y58" s="468"/>
      <c r="Z58" s="400"/>
      <c r="AA58" s="401"/>
      <c r="AB58" s="401"/>
    </row>
    <row r="59" spans="5:28" ht="55.5" x14ac:dyDescent="0.3">
      <c r="E59" s="146"/>
      <c r="F59" s="146"/>
      <c r="G59" s="146"/>
      <c r="H59" s="146"/>
      <c r="I59" s="146"/>
      <c r="J59" s="206"/>
      <c r="K59" s="209" t="s">
        <v>261</v>
      </c>
      <c r="L59" s="210" t="s">
        <v>262</v>
      </c>
      <c r="M59" s="211"/>
      <c r="N59" s="329">
        <f t="shared" si="1"/>
        <v>0</v>
      </c>
      <c r="O59" s="226">
        <f t="shared" si="2"/>
        <v>0</v>
      </c>
      <c r="P59" s="226">
        <f t="shared" si="3"/>
        <v>0</v>
      </c>
      <c r="Q59" s="171"/>
      <c r="R59" s="170"/>
      <c r="S59" s="170"/>
      <c r="T59" s="467"/>
      <c r="U59" s="467"/>
      <c r="V59" s="467"/>
      <c r="W59" s="468"/>
      <c r="X59" s="468"/>
      <c r="Y59" s="468"/>
      <c r="Z59" s="400"/>
      <c r="AA59" s="401"/>
      <c r="AB59" s="401"/>
    </row>
    <row r="60" spans="5:28" ht="37.5" customHeight="1" x14ac:dyDescent="0.3">
      <c r="E60" s="146"/>
      <c r="F60" s="146"/>
      <c r="G60" s="146"/>
      <c r="H60" s="146"/>
      <c r="I60" s="146"/>
      <c r="J60" s="206"/>
      <c r="K60" s="209" t="s">
        <v>263</v>
      </c>
      <c r="L60" s="210" t="s">
        <v>262</v>
      </c>
      <c r="M60" s="211"/>
      <c r="N60" s="329">
        <f t="shared" si="1"/>
        <v>0</v>
      </c>
      <c r="O60" s="226">
        <f t="shared" si="2"/>
        <v>0</v>
      </c>
      <c r="P60" s="226">
        <f t="shared" si="3"/>
        <v>0</v>
      </c>
      <c r="Q60" s="171"/>
      <c r="R60" s="170"/>
      <c r="S60" s="170"/>
      <c r="T60" s="467"/>
      <c r="U60" s="467"/>
      <c r="V60" s="467"/>
      <c r="W60" s="468"/>
      <c r="X60" s="468"/>
      <c r="Y60" s="468"/>
      <c r="Z60" s="400"/>
      <c r="AA60" s="401"/>
      <c r="AB60" s="401"/>
    </row>
    <row r="61" spans="5:28" ht="37.5" customHeight="1" x14ac:dyDescent="0.3">
      <c r="E61" s="146"/>
      <c r="F61" s="146"/>
      <c r="G61" s="146"/>
      <c r="H61" s="146"/>
      <c r="I61" s="146"/>
      <c r="J61" s="206"/>
      <c r="K61" s="209" t="s">
        <v>264</v>
      </c>
      <c r="L61" s="210" t="s">
        <v>262</v>
      </c>
      <c r="M61" s="211"/>
      <c r="N61" s="329">
        <f t="shared" si="1"/>
        <v>0</v>
      </c>
      <c r="O61" s="226">
        <f t="shared" si="2"/>
        <v>0</v>
      </c>
      <c r="P61" s="226">
        <f t="shared" si="3"/>
        <v>0</v>
      </c>
      <c r="Q61" s="171"/>
      <c r="R61" s="170"/>
      <c r="S61" s="170"/>
      <c r="T61" s="467"/>
      <c r="U61" s="467"/>
      <c r="V61" s="467"/>
      <c r="W61" s="468"/>
      <c r="X61" s="468"/>
      <c r="Y61" s="468"/>
      <c r="Z61" s="400"/>
      <c r="AA61" s="401"/>
      <c r="AB61" s="401"/>
    </row>
    <row r="62" spans="5:28" ht="37.5" customHeight="1" x14ac:dyDescent="0.3">
      <c r="E62" s="146"/>
      <c r="F62" s="146"/>
      <c r="G62" s="146"/>
      <c r="H62" s="146"/>
      <c r="I62" s="146"/>
      <c r="J62" s="206"/>
      <c r="K62" s="209" t="s">
        <v>341</v>
      </c>
      <c r="L62" s="210" t="s">
        <v>262</v>
      </c>
      <c r="M62" s="211"/>
      <c r="N62" s="329">
        <f t="shared" si="1"/>
        <v>0</v>
      </c>
      <c r="O62" s="226">
        <f t="shared" si="2"/>
        <v>0</v>
      </c>
      <c r="P62" s="226">
        <f t="shared" si="3"/>
        <v>0</v>
      </c>
      <c r="Q62" s="171"/>
      <c r="R62" s="170"/>
      <c r="S62" s="170"/>
      <c r="T62" s="467"/>
      <c r="U62" s="467"/>
      <c r="V62" s="467"/>
      <c r="W62" s="468"/>
      <c r="X62" s="468"/>
      <c r="Y62" s="468"/>
      <c r="Z62" s="400"/>
      <c r="AA62" s="401"/>
      <c r="AB62" s="401"/>
    </row>
    <row r="63" spans="5:28" ht="18.75" customHeight="1" x14ac:dyDescent="0.3">
      <c r="E63" s="146"/>
      <c r="F63" s="146"/>
      <c r="G63" s="146"/>
      <c r="H63" s="146"/>
      <c r="I63" s="146"/>
      <c r="J63" s="206"/>
      <c r="K63" s="212" t="s">
        <v>276</v>
      </c>
      <c r="L63" s="213" t="s">
        <v>265</v>
      </c>
      <c r="M63" s="211"/>
      <c r="N63" s="329">
        <f t="shared" si="1"/>
        <v>0</v>
      </c>
      <c r="O63" s="226">
        <f t="shared" si="2"/>
        <v>0</v>
      </c>
      <c r="P63" s="226">
        <f t="shared" si="3"/>
        <v>0</v>
      </c>
      <c r="Q63" s="171"/>
      <c r="R63" s="170"/>
      <c r="S63" s="170"/>
      <c r="T63" s="467"/>
      <c r="U63" s="467"/>
      <c r="V63" s="467"/>
      <c r="W63" s="468"/>
      <c r="X63" s="468"/>
      <c r="Y63" s="468"/>
      <c r="Z63" s="400"/>
      <c r="AA63" s="401"/>
      <c r="AB63" s="401"/>
    </row>
    <row r="64" spans="5:28" ht="37.5" customHeight="1" x14ac:dyDescent="0.3">
      <c r="E64" s="146"/>
      <c r="F64" s="146"/>
      <c r="G64" s="146"/>
      <c r="H64" s="146"/>
      <c r="I64" s="146"/>
      <c r="J64" s="206"/>
      <c r="K64" s="214" t="s">
        <v>369</v>
      </c>
      <c r="L64" s="215" t="s">
        <v>265</v>
      </c>
      <c r="M64" s="211"/>
      <c r="N64" s="329">
        <f t="shared" si="1"/>
        <v>0</v>
      </c>
      <c r="O64" s="226">
        <f t="shared" si="2"/>
        <v>0</v>
      </c>
      <c r="P64" s="226">
        <f t="shared" si="3"/>
        <v>0</v>
      </c>
      <c r="Q64" s="171"/>
      <c r="R64" s="170"/>
      <c r="S64" s="170"/>
      <c r="T64" s="467"/>
      <c r="U64" s="467"/>
      <c r="V64" s="467"/>
      <c r="W64" s="468"/>
      <c r="X64" s="468"/>
      <c r="Y64" s="468"/>
      <c r="Z64" s="400"/>
      <c r="AA64" s="401"/>
      <c r="AB64" s="401"/>
    </row>
    <row r="65" spans="5:28" ht="18.5" x14ac:dyDescent="0.45">
      <c r="E65" s="146"/>
      <c r="F65" s="146"/>
      <c r="G65" s="146"/>
      <c r="H65" s="146"/>
      <c r="I65" s="146"/>
      <c r="J65" s="146"/>
      <c r="K65" s="216"/>
      <c r="L65" s="217" t="s">
        <v>366</v>
      </c>
      <c r="M65" s="218">
        <f>SUM(M3:M64)</f>
        <v>0</v>
      </c>
      <c r="N65" s="218">
        <f>SUM(N3:N64)</f>
        <v>0</v>
      </c>
      <c r="O65" s="218">
        <f>SUM(O3:O64)</f>
        <v>0</v>
      </c>
      <c r="P65" s="218">
        <f>SUM(P3:P64)</f>
        <v>0</v>
      </c>
      <c r="Q65" s="171"/>
      <c r="R65" s="170"/>
      <c r="S65" s="170"/>
      <c r="T65" s="467"/>
      <c r="U65" s="467"/>
      <c r="V65" s="467"/>
      <c r="W65" s="468"/>
      <c r="X65" s="468"/>
      <c r="Y65" s="468"/>
      <c r="Z65" s="400"/>
      <c r="AA65" s="401"/>
      <c r="AB65" s="401"/>
    </row>
    <row r="66" spans="5:28" ht="21.5" x14ac:dyDescent="0.75">
      <c r="E66" s="146"/>
      <c r="F66" s="146"/>
      <c r="G66" s="146"/>
      <c r="H66" s="146"/>
      <c r="I66" s="146"/>
      <c r="J66" s="146"/>
      <c r="K66" s="216"/>
      <c r="L66" s="219" t="s">
        <v>370</v>
      </c>
      <c r="M66" s="220">
        <f>M65*D4</f>
        <v>0</v>
      </c>
      <c r="N66" s="220">
        <f>N65*D4</f>
        <v>0</v>
      </c>
      <c r="O66" s="220">
        <f>M66*12</f>
        <v>0</v>
      </c>
      <c r="P66" s="220">
        <f>N66*12</f>
        <v>0</v>
      </c>
      <c r="Q66" s="171"/>
      <c r="R66" s="170"/>
      <c r="S66" s="170"/>
      <c r="T66" s="467"/>
      <c r="U66" s="467"/>
      <c r="V66" s="467"/>
      <c r="W66" s="468"/>
      <c r="X66" s="468"/>
      <c r="Y66" s="468"/>
      <c r="Z66" s="400"/>
      <c r="AA66" s="401"/>
      <c r="AB66" s="401"/>
    </row>
    <row r="67" spans="5:28" ht="18.5" x14ac:dyDescent="0.45">
      <c r="E67" s="146"/>
      <c r="F67" s="146"/>
      <c r="G67" s="146"/>
      <c r="H67" s="146"/>
      <c r="I67" s="146"/>
      <c r="J67" s="146"/>
      <c r="K67" s="216"/>
      <c r="L67" s="219" t="s">
        <v>365</v>
      </c>
      <c r="M67" s="221">
        <f>SUM(M65:M66)</f>
        <v>0</v>
      </c>
      <c r="N67" s="221">
        <f>SUM(N65:N66)</f>
        <v>0</v>
      </c>
      <c r="O67" s="221">
        <f>SUM(O65:O66)</f>
        <v>0</v>
      </c>
      <c r="P67" s="221">
        <f>SUM(P65:P66)</f>
        <v>0</v>
      </c>
      <c r="Q67" s="166"/>
      <c r="R67" s="146"/>
      <c r="S67" s="146"/>
      <c r="T67" s="468"/>
      <c r="U67" s="468"/>
      <c r="V67" s="468"/>
      <c r="W67" s="468"/>
      <c r="X67" s="468"/>
      <c r="Y67" s="468"/>
      <c r="Z67" s="400"/>
      <c r="AA67" s="401"/>
      <c r="AB67" s="401"/>
    </row>
    <row r="68" spans="5:28" ht="13" x14ac:dyDescent="0.3">
      <c r="E68" s="146"/>
      <c r="F68" s="146"/>
      <c r="G68" s="146"/>
      <c r="H68" s="146"/>
      <c r="I68" s="146"/>
      <c r="J68" s="146"/>
      <c r="K68" s="166"/>
      <c r="L68" s="166"/>
      <c r="M68" s="166"/>
      <c r="N68" s="166"/>
      <c r="O68" s="166"/>
      <c r="P68" s="166"/>
      <c r="Q68" s="166"/>
      <c r="R68" s="146"/>
      <c r="S68" s="146"/>
      <c r="T68" s="468"/>
      <c r="U68" s="468"/>
      <c r="V68" s="468"/>
      <c r="W68" s="468"/>
      <c r="X68" s="468"/>
      <c r="Y68" s="468"/>
      <c r="Z68" s="400"/>
      <c r="AA68" s="401"/>
      <c r="AB68" s="401"/>
    </row>
    <row r="69" spans="5:28" ht="13" x14ac:dyDescent="0.3">
      <c r="E69" s="146"/>
      <c r="F69" s="146"/>
      <c r="G69" s="146"/>
      <c r="H69" s="146"/>
      <c r="I69" s="146"/>
      <c r="J69" s="146"/>
      <c r="K69" s="166"/>
      <c r="L69" s="166"/>
      <c r="M69" s="167"/>
      <c r="N69" s="166"/>
      <c r="O69" s="166"/>
      <c r="P69" s="166"/>
      <c r="Q69" s="166"/>
      <c r="R69" s="146"/>
      <c r="S69" s="146"/>
      <c r="T69" s="468"/>
      <c r="U69" s="468"/>
      <c r="V69" s="468"/>
      <c r="W69" s="468"/>
      <c r="X69" s="468"/>
      <c r="Y69" s="468"/>
      <c r="Z69" s="400"/>
      <c r="AA69" s="401"/>
      <c r="AB69" s="401"/>
    </row>
    <row r="70" spans="5:28" ht="13" x14ac:dyDescent="0.3">
      <c r="E70" s="146"/>
      <c r="F70" s="146"/>
      <c r="G70" s="146"/>
      <c r="H70" s="146"/>
      <c r="I70" s="146"/>
      <c r="J70" s="146"/>
      <c r="K70" s="166"/>
      <c r="L70" s="166"/>
      <c r="M70" s="166"/>
      <c r="N70" s="166"/>
      <c r="O70" s="166"/>
      <c r="P70" s="166"/>
      <c r="Q70" s="166"/>
      <c r="R70" s="146"/>
      <c r="S70" s="146"/>
      <c r="T70" s="468"/>
      <c r="U70" s="468"/>
      <c r="V70" s="468"/>
      <c r="W70" s="468"/>
      <c r="X70" s="468"/>
      <c r="Y70" s="468"/>
      <c r="Z70" s="400"/>
      <c r="AA70" s="401"/>
      <c r="AB70" s="401"/>
    </row>
  </sheetData>
  <mergeCells count="6">
    <mergeCell ref="A1:D1"/>
    <mergeCell ref="M1:N1"/>
    <mergeCell ref="O1:P1"/>
    <mergeCell ref="H1:I1"/>
    <mergeCell ref="G1:G2"/>
    <mergeCell ref="K1:L1"/>
  </mergeCells>
  <conditionalFormatting sqref="B3:D4 H2:AA2 G1">
    <cfRule type="expression" dxfId="100" priority="34">
      <formula>$D$2&lt;&gt;"Yes"</formula>
    </cfRule>
  </conditionalFormatting>
  <conditionalFormatting sqref="G65:AA67 G17:L64 G3:G16 J3:L16 H1:K1 M1:AA1 O3:AA64">
    <cfRule type="expression" dxfId="99" priority="33">
      <formula>$D$2&lt;&gt;"Yes"</formula>
    </cfRule>
  </conditionalFormatting>
  <conditionalFormatting sqref="G17:I18 G3:G16 H2:I2 G1:I1">
    <cfRule type="expression" dxfId="98" priority="32">
      <formula>$D$3&lt;&gt;"Summary"</formula>
    </cfRule>
  </conditionalFormatting>
  <conditionalFormatting sqref="K2:P2 K65:P1048576 K3:L64 O3:P64 K1 M1:P1">
    <cfRule type="expression" dxfId="97" priority="31">
      <formula>$D$3&lt;&gt;"Detail"</formula>
    </cfRule>
  </conditionalFormatting>
  <conditionalFormatting sqref="A3:A4">
    <cfRule type="expression" dxfId="96" priority="30">
      <formula>$D$2&lt;&gt;"Yes"</formula>
    </cfRule>
  </conditionalFormatting>
  <conditionalFormatting sqref="A9:D9">
    <cfRule type="expression" dxfId="95" priority="19">
      <formula>$D$8&lt;&gt;"Yes"</formula>
    </cfRule>
  </conditionalFormatting>
  <conditionalFormatting sqref="N3:N64">
    <cfRule type="expression" dxfId="94" priority="12">
      <formula>$D$2&lt;&gt;"Yes"</formula>
    </cfRule>
  </conditionalFormatting>
  <conditionalFormatting sqref="N3:N64">
    <cfRule type="expression" dxfId="93" priority="11">
      <formula>$D$3&lt;&gt;"Detail"</formula>
    </cfRule>
  </conditionalFormatting>
  <conditionalFormatting sqref="I3:I16">
    <cfRule type="expression" dxfId="92" priority="8">
      <formula>$D$3&lt;&gt;"Summary"</formula>
    </cfRule>
  </conditionalFormatting>
  <conditionalFormatting sqref="H3:H16">
    <cfRule type="expression" dxfId="91" priority="5">
      <formula>$D$2&lt;&gt;"Yes"</formula>
    </cfRule>
  </conditionalFormatting>
  <conditionalFormatting sqref="H3:H16">
    <cfRule type="expression" dxfId="90" priority="4">
      <formula>$D$3&lt;&gt;"Summary"</formula>
    </cfRule>
  </conditionalFormatting>
  <conditionalFormatting sqref="M3:M64">
    <cfRule type="expression" dxfId="89" priority="3">
      <formula>$D$2&lt;&gt;"Yes"</formula>
    </cfRule>
  </conditionalFormatting>
  <conditionalFormatting sqref="M3:M64">
    <cfRule type="expression" dxfId="88" priority="2">
      <formula>$D$3&lt;&gt;"Detail"</formula>
    </cfRule>
  </conditionalFormatting>
  <conditionalFormatting sqref="A8:D9">
    <cfRule type="expression" dxfId="87" priority="1">
      <formula>$D$5&gt;=62</formula>
    </cfRule>
  </conditionalFormatting>
  <dataValidations count="5">
    <dataValidation type="list" allowBlank="1" showInputMessage="1" showErrorMessage="1" sqref="D2 D7:D8">
      <formula1>"Please Select,Yes,No"</formula1>
    </dataValidation>
    <dataValidation type="list" allowBlank="1" showInputMessage="1" showErrorMessage="1" sqref="D5">
      <formula1>$AC$2:$AC$17</formula1>
    </dataValidation>
    <dataValidation type="decimal" allowBlank="1" showInputMessage="1" showErrorMessage="1" sqref="D4">
      <formula1>0</formula1>
      <formula2>1</formula2>
    </dataValidation>
    <dataValidation type="list" operator="greaterThanOrEqual" allowBlank="1" showInputMessage="1" showErrorMessage="1" error="Must enter a whole number greater than or equal to 62" sqref="D6">
      <formula1>$T$2:$T$17</formula1>
    </dataValidation>
    <dataValidation type="list" allowBlank="1" showInputMessage="1" showErrorMessage="1" sqref="D3">
      <formula1>"Please Select,Detail,Summary"</formula1>
    </dataValidation>
  </dataValidations>
  <printOptions horizontalCentered="1"/>
  <pageMargins left="0.25" right="0.25" top="0.5" bottom="0.5" header="0.3" footer="0.3"/>
  <pageSetup scale="97" orientation="portrait" horizontalDpi="1200" verticalDpi="1200" r:id="rId1"/>
  <headerFooter>
    <oddHeader>&amp;C&amp;A</oddHeader>
    <oddFooter>&amp;L&amp;F&amp;R&amp;D</oddFooter>
  </headerFooter>
  <extLst>
    <ext xmlns:x14="http://schemas.microsoft.com/office/spreadsheetml/2009/9/main" uri="{78C0D931-6437-407d-A8EE-F0AAD7539E65}">
      <x14:conditionalFormattings>
        <x14:conditionalFormatting xmlns:xm="http://schemas.microsoft.com/office/excel/2006/main">
          <x14:cfRule type="expression" priority="18" id="{55056712-1E2B-4029-B782-D18878DA4132}">
            <xm:f>Inputs!$B$7&gt;=30</xm:f>
            <x14:dxf>
              <font>
                <color theme="0"/>
              </font>
              <fill>
                <patternFill>
                  <bgColor theme="0"/>
                </patternFill>
              </fill>
              <border>
                <left/>
                <right/>
                <top style="thin">
                  <color auto="1"/>
                </top>
                <bottom/>
                <vertical/>
                <horizontal/>
              </border>
            </x14:dxf>
          </x14:cfRule>
          <xm:sqref>A8:D8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CJ126"/>
  <sheetViews>
    <sheetView showGridLines="0" zoomScaleNormal="100" workbookViewId="0">
      <pane xSplit="2" ySplit="3" topLeftCell="C4" activePane="bottomRight" state="frozen"/>
      <selection pane="topRight" activeCell="C1" sqref="C1"/>
      <selection pane="bottomLeft" activeCell="A4" sqref="A4"/>
      <selection pane="bottomRight" sqref="A1:B1"/>
    </sheetView>
  </sheetViews>
  <sheetFormatPr defaultColWidth="8.81640625" defaultRowHeight="14.5" outlineLevelRow="1" x14ac:dyDescent="0.35"/>
  <cols>
    <col min="1" max="1" width="7.453125" style="1" customWidth="1"/>
    <col min="2" max="2" width="59.81640625" style="1" customWidth="1"/>
    <col min="3" max="17" width="15.7265625" style="1" customWidth="1"/>
    <col min="18" max="19" width="11.26953125" style="1" bestFit="1" customWidth="1"/>
    <col min="20" max="20" width="11.26953125" style="394" bestFit="1" customWidth="1"/>
    <col min="21" max="26" width="11.26953125" style="1" bestFit="1" customWidth="1"/>
    <col min="27" max="16384" width="8.81640625" style="1"/>
  </cols>
  <sheetData>
    <row r="1" spans="1:88" customFormat="1" ht="75" customHeight="1" x14ac:dyDescent="0.55000000000000004">
      <c r="A1" s="523" t="s">
        <v>432</v>
      </c>
      <c r="B1" s="524"/>
      <c r="L1" s="193"/>
      <c r="M1" s="193"/>
      <c r="N1" s="193"/>
      <c r="O1" s="193"/>
      <c r="P1" s="193"/>
      <c r="Q1" s="193"/>
      <c r="R1" s="125"/>
      <c r="S1" s="125"/>
      <c r="T1" s="408"/>
      <c r="U1" s="125"/>
      <c r="V1" s="126"/>
      <c r="W1" s="126"/>
      <c r="X1" s="126"/>
      <c r="Y1" s="126"/>
      <c r="Z1" s="125"/>
      <c r="AA1" s="125"/>
      <c r="AB1" s="125"/>
      <c r="AC1" s="125"/>
      <c r="AD1" s="125"/>
      <c r="AE1" s="125"/>
    </row>
    <row r="2" spans="1:88" ht="9.75" customHeight="1" x14ac:dyDescent="0.35">
      <c r="A2" s="4"/>
      <c r="B2" s="15"/>
      <c r="C2" s="15"/>
      <c r="D2" s="15"/>
      <c r="E2" s="15"/>
      <c r="F2" s="15"/>
      <c r="G2" s="15"/>
    </row>
    <row r="3" spans="1:88" ht="15" customHeight="1" x14ac:dyDescent="0.45">
      <c r="A3" s="270"/>
      <c r="B3" s="270"/>
      <c r="C3" s="271">
        <v>56</v>
      </c>
      <c r="D3" s="271">
        <v>57</v>
      </c>
      <c r="E3" s="271">
        <v>58</v>
      </c>
      <c r="F3" s="271">
        <v>59</v>
      </c>
      <c r="G3" s="271">
        <v>60</v>
      </c>
      <c r="H3" s="271">
        <v>61</v>
      </c>
      <c r="I3" s="271">
        <v>62</v>
      </c>
      <c r="J3" s="271">
        <v>63</v>
      </c>
      <c r="K3" s="271">
        <v>64</v>
      </c>
      <c r="L3" s="271">
        <v>65</v>
      </c>
      <c r="M3" s="271">
        <v>66</v>
      </c>
      <c r="N3" s="271">
        <v>67</v>
      </c>
      <c r="O3" s="271">
        <v>68</v>
      </c>
      <c r="P3" s="271">
        <v>69</v>
      </c>
      <c r="Q3" s="271">
        <v>70</v>
      </c>
    </row>
    <row r="4" spans="1:88" ht="15" customHeight="1" x14ac:dyDescent="0.45">
      <c r="A4" s="451" t="s">
        <v>293</v>
      </c>
      <c r="B4" s="272"/>
      <c r="C4" s="272"/>
      <c r="D4" s="272"/>
      <c r="E4" s="272"/>
      <c r="F4" s="272"/>
      <c r="G4" s="272"/>
      <c r="H4" s="272"/>
      <c r="I4" s="272"/>
      <c r="J4" s="272"/>
      <c r="K4" s="272"/>
      <c r="L4" s="272"/>
      <c r="M4" s="272"/>
      <c r="N4" s="272"/>
      <c r="O4" s="272"/>
      <c r="P4" s="272"/>
      <c r="Q4" s="272"/>
    </row>
    <row r="5" spans="1:88" ht="18.5" hidden="1" outlineLevel="1" x14ac:dyDescent="0.45">
      <c r="A5" s="272" t="s">
        <v>294</v>
      </c>
      <c r="B5" s="272"/>
      <c r="C5" s="278">
        <f ca="1">IF('Scenario Inputs (SI)'!$D$5&gt;'SI Income Stream'!C3,'Age 56'!$C9,"")</f>
        <v>0</v>
      </c>
      <c r="D5" s="276">
        <f ca="1">IF('Scenario Inputs (SI)'!$D$5&gt;'SI Income Stream'!D3,'Age 57'!$C9,"")</f>
        <v>0</v>
      </c>
      <c r="E5" s="276">
        <f ca="1">IF('Scenario Inputs (SI)'!$D$5&gt;'SI Income Stream'!E3,'Age 58'!$C9,"")</f>
        <v>0</v>
      </c>
      <c r="F5" s="276">
        <f ca="1">IF('Scenario Inputs (SI)'!$D$5&gt;'SI Income Stream'!F3,'Age 59'!$C9,"")</f>
        <v>0</v>
      </c>
      <c r="G5" s="276">
        <f ca="1">IF('Scenario Inputs (SI)'!$D$5&gt;'SI Income Stream'!G3,'Age 60'!$C9,"")</f>
        <v>0</v>
      </c>
      <c r="H5" s="276">
        <f ca="1">IF('Scenario Inputs (SI)'!$D$5&gt;'SI Income Stream'!H3,'Age 61'!$C9,"")</f>
        <v>0</v>
      </c>
      <c r="I5" s="276">
        <f ca="1">IF('Scenario Inputs (SI)'!$D$5&gt;'SI Income Stream'!I3,'Age 62'!$C9,"")</f>
        <v>0</v>
      </c>
      <c r="J5" s="276">
        <f ca="1">IF('Scenario Inputs (SI)'!$D$5&gt;'SI Income Stream'!J3,'Age 63'!$C9,"")</f>
        <v>0</v>
      </c>
      <c r="K5" s="276">
        <f ca="1">IF('Scenario Inputs (SI)'!$D$5&gt;'SI Income Stream'!K3,'Age 64'!$C9,"")</f>
        <v>0</v>
      </c>
      <c r="L5" s="276">
        <f ca="1">IF('Scenario Inputs (SI)'!$D$5&gt;'SI Income Stream'!L3,'Age 65'!$C9,"")</f>
        <v>0</v>
      </c>
      <c r="M5" s="276">
        <f ca="1">IF('Scenario Inputs (SI)'!$D$5&gt;'SI Income Stream'!M3,'Age 66'!$C9,"")</f>
        <v>0</v>
      </c>
      <c r="N5" s="276">
        <f ca="1">IF('Scenario Inputs (SI)'!$D$5&gt;'SI Income Stream'!N3,'Age 67'!$C9,"")</f>
        <v>0</v>
      </c>
      <c r="O5" s="276">
        <f ca="1">IF('Scenario Inputs (SI)'!$D$5&gt;'SI Income Stream'!O3,'Age 68'!$C9,"")</f>
        <v>0</v>
      </c>
      <c r="P5" s="276">
        <f ca="1">IF('Scenario Inputs (SI)'!$D$5&gt;'SI Income Stream'!P3,'Age 69'!$C9,"")</f>
        <v>0</v>
      </c>
      <c r="Q5" s="276">
        <f ca="1">IF('Scenario Inputs (SI)'!$D$5&gt;'SI Income Stream'!Q3,'Age 70'!$C9,"")</f>
        <v>0</v>
      </c>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row>
    <row r="6" spans="1:88" ht="18.5" hidden="1" outlineLevel="1" x14ac:dyDescent="0.45">
      <c r="A6" s="187" t="s">
        <v>21</v>
      </c>
      <c r="B6" s="250"/>
      <c r="C6" s="264">
        <f>IF('SI Income Stream'!C3&lt;62,IF('Scenario Inputs (SI)'!$D$5='SI Income Stream'!C3,'Age 56'!$E10,IF(C3&lt;'Scenario Inputs (SI)'!$D$6,B6,0)),"")</f>
        <v>0</v>
      </c>
      <c r="D6" s="264">
        <f>IF('SI Income Stream'!D3&lt;62,IF('Scenario Inputs (SI)'!$D$5='SI Income Stream'!D3,'Age 57'!$E10,IF(D3&lt;'Scenario Inputs (SI)'!$D$6,C6,0)),"")</f>
        <v>0</v>
      </c>
      <c r="E6" s="264">
        <f>IF('SI Income Stream'!E3&lt;62,IF('Scenario Inputs (SI)'!$D$5='SI Income Stream'!E3,'Age 58'!$E10,IF(E3&lt;'Scenario Inputs (SI)'!$D$6,D6,0)),"")</f>
        <v>0</v>
      </c>
      <c r="F6" s="264">
        <f>IF('SI Income Stream'!F3&lt;62,IF('Scenario Inputs (SI)'!$D$5='SI Income Stream'!F3,'Age 59'!$E10,IF(F3&lt;'Scenario Inputs (SI)'!$D$6,E6,0)),"")</f>
        <v>0</v>
      </c>
      <c r="G6" s="264">
        <f>IF('SI Income Stream'!G3&lt;62,IF('Scenario Inputs (SI)'!$D$5='SI Income Stream'!G3,'Age 60'!$E10,IF(G3&lt;'Scenario Inputs (SI)'!$D$6,F6,0)),"")</f>
        <v>0</v>
      </c>
      <c r="H6" s="264">
        <f>IF('SI Income Stream'!H3&lt;62,IF('Scenario Inputs (SI)'!$D$5='SI Income Stream'!H3,'Age 61'!$E10,IF(H3&lt;'Scenario Inputs (SI)'!$D$6,G6,0)),"")</f>
        <v>0</v>
      </c>
      <c r="I6" s="264" t="str">
        <f>IF('SI Income Stream'!I3&lt;62,IF('Scenario Inputs (SI)'!$D$5='SI Income Stream'!I3,'Age 61'!$E10,IF(I3&lt;'Scenario Inputs (SI)'!$D$6,H6,0)),"")</f>
        <v/>
      </c>
      <c r="J6" s="264" t="str">
        <f>IF('SI Income Stream'!J3&lt;62,IF('Scenario Inputs (SI)'!$D$5='SI Income Stream'!J3,'Age 61'!$E10,IF(J3&lt;'Scenario Inputs (SI)'!$D$6,I6,0)),"")</f>
        <v/>
      </c>
      <c r="K6" s="264" t="str">
        <f>IF('SI Income Stream'!K3&lt;62,IF('Scenario Inputs (SI)'!$D$5='SI Income Stream'!K3,'Age 61'!$E10,IF(K3&lt;'Scenario Inputs (SI)'!$D$6,J6,0)),"")</f>
        <v/>
      </c>
      <c r="L6" s="264" t="str">
        <f>IF('SI Income Stream'!L3&lt;62,IF('Scenario Inputs (SI)'!$D$5='SI Income Stream'!L3,'Age 61'!$E10,IF(L3&lt;'Scenario Inputs (SI)'!$D$6,K6,0)),"")</f>
        <v/>
      </c>
      <c r="M6" s="264" t="str">
        <f>IF('SI Income Stream'!M3&lt;62,IF('Scenario Inputs (SI)'!$D$5='SI Income Stream'!M3,'Age 61'!$E10,IF(M3&lt;'Scenario Inputs (SI)'!$D$6,L6,0)),"")</f>
        <v/>
      </c>
      <c r="N6" s="264" t="str">
        <f>IF('SI Income Stream'!N3&lt;62,IF('Scenario Inputs (SI)'!$D$5='SI Income Stream'!N3,'Age 61'!$E10,IF(N3&lt;'Scenario Inputs (SI)'!$D$6,M6,0)),"")</f>
        <v/>
      </c>
      <c r="O6" s="264" t="str">
        <f>IF('SI Income Stream'!O3&lt;62,IF('Scenario Inputs (SI)'!$D$5='SI Income Stream'!O3,'Age 61'!$E10,IF(O3&lt;'Scenario Inputs (SI)'!$D$6,N6,0)),"")</f>
        <v/>
      </c>
      <c r="P6" s="264" t="str">
        <f>IF('SI Income Stream'!P3&lt;62,IF('Scenario Inputs (SI)'!$D$5='SI Income Stream'!P3,'Age 61'!$E10,IF(P3&lt;'Scenario Inputs (SI)'!$D$6,O6,0)),"")</f>
        <v/>
      </c>
      <c r="Q6" s="264" t="str">
        <f>IF('SI Income Stream'!Q3&lt;62,IF('Scenario Inputs (SI)'!$D$5='SI Income Stream'!Q3,'Age 61'!$E10,IF(Q3&lt;'Scenario Inputs (SI)'!$D$6,P6,0)),"")</f>
        <v/>
      </c>
      <c r="R6" s="120"/>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row>
    <row r="7" spans="1:88" ht="18.5" hidden="1" outlineLevel="1" x14ac:dyDescent="0.45">
      <c r="A7" s="250" t="s">
        <v>213</v>
      </c>
      <c r="B7" s="250"/>
      <c r="C7" s="267">
        <f>IF('Scenario Inputs (SI)'!$D$6&gt;'SI Income Stream'!C3,0,IF('Scenario Inputs (SI)'!$D$6='SI Income Stream'!C3,INDEX(Inputs!$D$2:$R$30,29,MATCH('SI Income Stream'!C3,Inputs!$D$2:$R$2,0)),B7*Inputs!D3/Inputs!C3))</f>
        <v>0</v>
      </c>
      <c r="D7" s="276">
        <f>IF('Scenario Inputs (SI)'!$D$6&gt;'SI Income Stream'!D3,0,IF('Scenario Inputs (SI)'!$D$6='SI Income Stream'!D3,INDEX(Inputs!$D$2:$R$30,29,MATCH('SI Income Stream'!D3,Inputs!$D$2:$R$2,0)),C7*Inputs!E3/Inputs!D3))</f>
        <v>0</v>
      </c>
      <c r="E7" s="276">
        <f>IF('Scenario Inputs (SI)'!$D$6&gt;'SI Income Stream'!E3,0,IF('Scenario Inputs (SI)'!$D$6='SI Income Stream'!E3,INDEX(Inputs!$D$2:$R$30,29,MATCH('SI Income Stream'!E3,Inputs!$D$2:$R$2,0)),D7*Inputs!F3/Inputs!E3))</f>
        <v>0</v>
      </c>
      <c r="F7" s="276">
        <f>IF('Scenario Inputs (SI)'!$D$6&gt;'SI Income Stream'!F3,0,IF('Scenario Inputs (SI)'!$D$6='SI Income Stream'!F3,INDEX(Inputs!$D$2:$R$30,29,MATCH('SI Income Stream'!F3,Inputs!$D$2:$R$2,0)),E7*Inputs!G3/Inputs!F3))</f>
        <v>0</v>
      </c>
      <c r="G7" s="276">
        <f>IF('Scenario Inputs (SI)'!$D$6&gt;'SI Income Stream'!G3,0,IF('Scenario Inputs (SI)'!$D$6='SI Income Stream'!G3,INDEX(Inputs!$D$2:$R$30,29,MATCH('SI Income Stream'!G3,Inputs!$D$2:$R$2,0)),F7*Inputs!H3/Inputs!G3))</f>
        <v>0</v>
      </c>
      <c r="H7" s="276">
        <f>IF('Scenario Inputs (SI)'!$D$6&gt;'SI Income Stream'!H3,0,IF('Scenario Inputs (SI)'!$D$6='SI Income Stream'!H3,INDEX(Inputs!$D$2:$R$30,29,MATCH('SI Income Stream'!H3,Inputs!$D$2:$R$2,0)),G7*Inputs!I3/Inputs!H3))</f>
        <v>0</v>
      </c>
      <c r="I7" s="276">
        <f>IF('Scenario Inputs (SI)'!$D$6&gt;'SI Income Stream'!I3,0,IF('Scenario Inputs (SI)'!$D$6&lt;='SI Income Stream'!I3,INDEX(Inputs!$D$2:$R$30,29,MATCH('SI Income Stream'!I3,Inputs!$D$2:$R$2,0)),H7*Inputs!J3/Inputs!I3))</f>
        <v>0</v>
      </c>
      <c r="J7" s="276">
        <f>IF('Scenario Inputs (SI)'!$D$6&gt;'SI Income Stream'!J3,0,IF('Scenario Inputs (SI)'!$D$6='SI Income Stream'!J3,INDEX(Inputs!$D$2:$R$30,29,MATCH('SI Income Stream'!J3,Inputs!$D$2:$R$2,0)),I7*Inputs!K3/Inputs!J3))</f>
        <v>0</v>
      </c>
      <c r="K7" s="276">
        <f>IF('Scenario Inputs (SI)'!$D$6&gt;'SI Income Stream'!K3,0,IF('Scenario Inputs (SI)'!$D$6='SI Income Stream'!K3,INDEX(Inputs!$D$2:$R$30,29,MATCH('SI Income Stream'!K3,Inputs!$D$2:$R$2,0)),J7*Inputs!L3/Inputs!K3))</f>
        <v>0</v>
      </c>
      <c r="L7" s="276">
        <f>IF('Scenario Inputs (SI)'!$D$6&gt;'SI Income Stream'!L3,0,IF('Scenario Inputs (SI)'!$D$6='SI Income Stream'!L3,INDEX(Inputs!$D$2:$R$30,29,MATCH('SI Income Stream'!L3,Inputs!$D$2:$R$2,0)),K7*Inputs!M3/Inputs!L3))</f>
        <v>0</v>
      </c>
      <c r="M7" s="276">
        <f>IF('Scenario Inputs (SI)'!$D$6&gt;'SI Income Stream'!M3,0,IF('Scenario Inputs (SI)'!$D$6='SI Income Stream'!M3,INDEX(Inputs!$D$2:$R$30,29,MATCH('SI Income Stream'!M3,Inputs!$D$2:$R$2,0)),L7*Inputs!N3/Inputs!M3))</f>
        <v>0</v>
      </c>
      <c r="N7" s="276">
        <f>IF('Scenario Inputs (SI)'!$D$6&gt;'SI Income Stream'!N3,0,IF('Scenario Inputs (SI)'!$D$6='SI Income Stream'!N3,INDEX(Inputs!$D$2:$R$30,29,MATCH('SI Income Stream'!N3,Inputs!$D$2:$R$2,0)),M7*Inputs!O3/Inputs!N3))</f>
        <v>0</v>
      </c>
      <c r="O7" s="276">
        <f>IF('Scenario Inputs (SI)'!$D$6&gt;'SI Income Stream'!O3,0,IF('Scenario Inputs (SI)'!$D$6='SI Income Stream'!O3,INDEX(Inputs!$D$2:$R$30,29,MATCH('SI Income Stream'!O3,Inputs!$D$2:$R$2,0)),N7*Inputs!P3/Inputs!O3))</f>
        <v>0</v>
      </c>
      <c r="P7" s="276">
        <f>IF('Scenario Inputs (SI)'!$D$6&gt;'SI Income Stream'!P3,0,IF('Scenario Inputs (SI)'!$D$6='SI Income Stream'!P3,INDEX(Inputs!$D$2:$R$30,29,MATCH('SI Income Stream'!P3,Inputs!$D$2:$R$2,0)),O7*Inputs!Q3/Inputs!P3))</f>
        <v>0</v>
      </c>
      <c r="Q7" s="276">
        <f>IF('Scenario Inputs (SI)'!$D$6&gt;'SI Income Stream'!Q3,0,IF('Scenario Inputs (SI)'!$D$6='SI Income Stream'!Q3,INDEX(Inputs!$D$2:$R$30,29,MATCH('SI Income Stream'!Q3,Inputs!$D$2:$R$2,0)),P7*Inputs!R3/Inputs!Q3))</f>
        <v>0</v>
      </c>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row>
    <row r="8" spans="1:88" ht="18.5" hidden="1" outlineLevel="1" x14ac:dyDescent="0.45">
      <c r="A8" s="250" t="s">
        <v>295</v>
      </c>
      <c r="B8" s="250"/>
      <c r="C8" s="267">
        <f ca="1">IFERROR(-INDEX('Scenario Calculations'!$I$9:$P$280,MATCH('SI Income Stream'!C$3,'Scenario Calculations'!$I$9:$I$280,0),8)/12,0)</f>
        <v>0</v>
      </c>
      <c r="D8" s="276">
        <f ca="1">IFERROR(-INDEX('Scenario Calculations'!$I$9:$P$280,MATCH('SI Income Stream'!D$3,'Scenario Calculations'!$I$9:$I$280,0),8)/12,0)</f>
        <v>0</v>
      </c>
      <c r="E8" s="276">
        <f ca="1">IFERROR(-INDEX('Scenario Calculations'!$I$9:$P$280,MATCH('SI Income Stream'!E$3,'Scenario Calculations'!$I$9:$I$280,0),8)/12,0)</f>
        <v>0</v>
      </c>
      <c r="F8" s="276">
        <f ca="1">IFERROR(-INDEX('Scenario Calculations'!$I$9:$P$280,MATCH('SI Income Stream'!F$3,'Scenario Calculations'!$I$9:$I$280,0),8)/12,0)</f>
        <v>0</v>
      </c>
      <c r="G8" s="276">
        <f ca="1">IFERROR(-INDEX('Scenario Calculations'!$I$9:$P$280,MATCH('SI Income Stream'!G$3,'Scenario Calculations'!$I$9:$I$280,0),8)/12,0)</f>
        <v>0</v>
      </c>
      <c r="H8" s="276">
        <f ca="1">IFERROR(-INDEX('Scenario Calculations'!$I$9:$P$280,MATCH('SI Income Stream'!H$3,'Scenario Calculations'!$I$9:$I$280,0),8)/12,0)</f>
        <v>0</v>
      </c>
      <c r="I8" s="276">
        <f ca="1">IFERROR(-INDEX('Scenario Calculations'!$I$9:$P$280,MATCH('SI Income Stream'!I$3,'Scenario Calculations'!$I$9:$I$280,0),8)/12,0)</f>
        <v>0</v>
      </c>
      <c r="J8" s="276">
        <f ca="1">IFERROR(-INDEX('Scenario Calculations'!$I$9:$P$280,MATCH('SI Income Stream'!J$3,'Scenario Calculations'!$I$9:$I$280,0),8)/12,0)</f>
        <v>0</v>
      </c>
      <c r="K8" s="276">
        <f ca="1">IFERROR(-INDEX('Scenario Calculations'!$I$9:$P$280,MATCH('SI Income Stream'!K$3,'Scenario Calculations'!$I$9:$I$280,0),8)/12,0)</f>
        <v>0</v>
      </c>
      <c r="L8" s="276">
        <f ca="1">IFERROR(-INDEX('Scenario Calculations'!$I$9:$P$280,MATCH('SI Income Stream'!L$3,'Scenario Calculations'!$I$9:$I$280,0),8)/12,0)</f>
        <v>0</v>
      </c>
      <c r="M8" s="276">
        <f ca="1">IFERROR(-INDEX('Scenario Calculations'!$I$9:$P$280,MATCH('SI Income Stream'!M$3,'Scenario Calculations'!$I$9:$I$280,0),8)/12,0)</f>
        <v>0</v>
      </c>
      <c r="N8" s="276">
        <f ca="1">IFERROR(-INDEX('Scenario Calculations'!$I$9:$P$280,MATCH('SI Income Stream'!N$3,'Scenario Calculations'!$I$9:$I$280,0),8)/12,0)</f>
        <v>0</v>
      </c>
      <c r="O8" s="276">
        <f ca="1">IFERROR(-INDEX('Scenario Calculations'!$I$9:$P$280,MATCH('SI Income Stream'!O$3,'Scenario Calculations'!$I$9:$I$280,0),8)/12,0)</f>
        <v>0</v>
      </c>
      <c r="P8" s="276">
        <f ca="1">IFERROR(-INDEX('Scenario Calculations'!$I$9:$P$280,MATCH('SI Income Stream'!P$3,'Scenario Calculations'!$I$9:$I$280,0),8)/12,0)</f>
        <v>0</v>
      </c>
      <c r="Q8" s="276">
        <f ca="1">IFERROR(-INDEX('Scenario Calculations'!$I$9:$P$280,MATCH('SI Income Stream'!Q$3,'Scenario Calculations'!$I$9:$I$280,0),8)/12,0)</f>
        <v>0</v>
      </c>
      <c r="R8" s="121" t="s">
        <v>186</v>
      </c>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row>
    <row r="9" spans="1:88" ht="18.5" hidden="1" outlineLevel="1" x14ac:dyDescent="0.45">
      <c r="A9" s="250" t="s">
        <v>95</v>
      </c>
      <c r="B9" s="250"/>
      <c r="C9" s="267">
        <f ca="1">IFERROR(-INDEX('Scenario Calculations'!$I$9:$P$280,MATCH('SI Income Stream'!C$3,'Scenario Calculations'!$I$9:$I$280,0),7)/12,0)</f>
        <v>0</v>
      </c>
      <c r="D9" s="276">
        <f ca="1">IFERROR(-INDEX('Scenario Calculations'!$I$9:$P$280,MATCH('SI Income Stream'!D$3,'Scenario Calculations'!$I$9:$I$280,0),7)/12,0)</f>
        <v>0</v>
      </c>
      <c r="E9" s="276">
        <f ca="1">IFERROR(-INDEX('Scenario Calculations'!$I$9:$P$280,MATCH('SI Income Stream'!E$3,'Scenario Calculations'!$I$9:$I$280,0),7)/12,0)</f>
        <v>0</v>
      </c>
      <c r="F9" s="276">
        <f ca="1">IFERROR(-INDEX('Scenario Calculations'!$I$9:$P$280,MATCH('SI Income Stream'!F$3,'Scenario Calculations'!$I$9:$I$280,0),7)/12,0)</f>
        <v>0</v>
      </c>
      <c r="G9" s="276">
        <f ca="1">IFERROR(-INDEX('Scenario Calculations'!$I$9:$P$280,MATCH('SI Income Stream'!G$3,'Scenario Calculations'!$I$9:$I$280,0),7)/12,0)</f>
        <v>0</v>
      </c>
      <c r="H9" s="276">
        <f ca="1">IFERROR(-INDEX('Scenario Calculations'!$I$9:$P$280,MATCH('SI Income Stream'!H$3,'Scenario Calculations'!$I$9:$I$280,0),7)/12,0)</f>
        <v>0</v>
      </c>
      <c r="I9" s="276">
        <f ca="1">IFERROR(-INDEX('Scenario Calculations'!$I$9:$P$280,MATCH('SI Income Stream'!I$3,'Scenario Calculations'!$I$9:$I$280,0),7)/12,0)</f>
        <v>0</v>
      </c>
      <c r="J9" s="276">
        <f ca="1">IFERROR(-INDEX('Scenario Calculations'!$I$9:$P$280,MATCH('SI Income Stream'!J$3,'Scenario Calculations'!$I$9:$I$280,0),7)/12,0)</f>
        <v>0</v>
      </c>
      <c r="K9" s="276">
        <f ca="1">IFERROR(-INDEX('Scenario Calculations'!$I$9:$P$280,MATCH('SI Income Stream'!K$3,'Scenario Calculations'!$I$9:$I$280,0),7)/12,0)</f>
        <v>0</v>
      </c>
      <c r="L9" s="276">
        <f ca="1">IFERROR(-INDEX('Scenario Calculations'!$I$9:$P$280,MATCH('SI Income Stream'!L$3,'Scenario Calculations'!$I$9:$I$280,0),7)/12,0)</f>
        <v>0</v>
      </c>
      <c r="M9" s="276">
        <f ca="1">IFERROR(-INDEX('Scenario Calculations'!$I$9:$P$280,MATCH('SI Income Stream'!M$3,'Scenario Calculations'!$I$9:$I$280,0),7)/12,0)</f>
        <v>0</v>
      </c>
      <c r="N9" s="276">
        <f ca="1">IFERROR(-INDEX('Scenario Calculations'!$I$9:$P$280,MATCH('SI Income Stream'!N$3,'Scenario Calculations'!$I$9:$I$280,0),7)/12,0)</f>
        <v>0</v>
      </c>
      <c r="O9" s="276">
        <f ca="1">IFERROR(-INDEX('Scenario Calculations'!$I$9:$P$280,MATCH('SI Income Stream'!O$3,'Scenario Calculations'!$I$9:$I$280,0),7)/12,0)</f>
        <v>0</v>
      </c>
      <c r="P9" s="276">
        <f ca="1">IFERROR(-INDEX('Scenario Calculations'!$I$9:$P$280,MATCH('SI Income Stream'!P$3,'Scenario Calculations'!$I$9:$I$280,0),7)/12,0)</f>
        <v>0</v>
      </c>
      <c r="Q9" s="276">
        <f ca="1">IFERROR(-INDEX('Scenario Calculations'!$I$9:$P$280,MATCH('SI Income Stream'!Q$3,'Scenario Calculations'!$I$9:$I$280,0),7)/12,0)</f>
        <v>0</v>
      </c>
      <c r="R9" s="122" t="s">
        <v>191</v>
      </c>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row>
    <row r="10" spans="1:88" ht="18.5" hidden="1" outlineLevel="1" x14ac:dyDescent="0.45">
      <c r="A10" s="250" t="s">
        <v>96</v>
      </c>
      <c r="B10" s="250"/>
      <c r="C10" s="267">
        <f ca="1">-IFERROR(INDEX('Scenario Calculations'!$V$9:$AB$280,MATCH('SI Income Stream'!C$3,'Scenario Calculations'!$V$9:$V$280,0),7),0)/12</f>
        <v>0</v>
      </c>
      <c r="D10" s="276">
        <f ca="1">-IFERROR(INDEX('Scenario Calculations'!$V$9:$AB$280,MATCH('SI Income Stream'!D$3,'Scenario Calculations'!$V$9:$V$280,0),7),0)/12</f>
        <v>0</v>
      </c>
      <c r="E10" s="276">
        <f ca="1">-IFERROR(INDEX('Scenario Calculations'!$V$9:$AB$280,MATCH('SI Income Stream'!E$3,'Scenario Calculations'!$V$9:$V$280,0),7),0)/12</f>
        <v>0</v>
      </c>
      <c r="F10" s="276">
        <f ca="1">-IFERROR(INDEX('Scenario Calculations'!$V$9:$AB$280,MATCH('SI Income Stream'!F$3,'Scenario Calculations'!$V$9:$V$280,0),7),0)/12</f>
        <v>0</v>
      </c>
      <c r="G10" s="276">
        <f ca="1">-IFERROR(INDEX('Scenario Calculations'!$V$9:$AB$280,MATCH('SI Income Stream'!G$3,'Scenario Calculations'!$V$9:$V$280,0),7),0)/12</f>
        <v>0</v>
      </c>
      <c r="H10" s="276">
        <f ca="1">-IFERROR(INDEX('Scenario Calculations'!$V$9:$AB$280,MATCH('SI Income Stream'!H$3,'Scenario Calculations'!$V$9:$V$280,0),7),0)/12</f>
        <v>0</v>
      </c>
      <c r="I10" s="276">
        <f ca="1">-IFERROR(INDEX('Scenario Calculations'!$V$9:$AB$280,MATCH('SI Income Stream'!I$3,'Scenario Calculations'!$V$9:$V$280,0),7),0)/12</f>
        <v>0</v>
      </c>
      <c r="J10" s="276">
        <f ca="1">-IFERROR(INDEX('Scenario Calculations'!$V$9:$AB$280,MATCH('SI Income Stream'!J$3,'Scenario Calculations'!$V$9:$V$280,0),7),0)/12</f>
        <v>0</v>
      </c>
      <c r="K10" s="276">
        <f ca="1">-IFERROR(INDEX('Scenario Calculations'!$V$9:$AB$280,MATCH('SI Income Stream'!K$3,'Scenario Calculations'!$V$9:$V$280,0),7),0)/12</f>
        <v>0</v>
      </c>
      <c r="L10" s="276">
        <f ca="1">-IFERROR(INDEX('Scenario Calculations'!$V$9:$AB$280,MATCH('SI Income Stream'!L$3,'Scenario Calculations'!$V$9:$V$280,0),7),0)/12</f>
        <v>0</v>
      </c>
      <c r="M10" s="276">
        <f ca="1">-IFERROR(INDEX('Scenario Calculations'!$V$9:$AB$280,MATCH('SI Income Stream'!M$3,'Scenario Calculations'!$V$9:$V$280,0),7),0)/12</f>
        <v>0</v>
      </c>
      <c r="N10" s="276">
        <f ca="1">-IFERROR(INDEX('Scenario Calculations'!$V$9:$AB$280,MATCH('SI Income Stream'!N$3,'Scenario Calculations'!$V$9:$V$280,0),7),0)/12</f>
        <v>0</v>
      </c>
      <c r="O10" s="276">
        <f ca="1">-IFERROR(INDEX('Scenario Calculations'!$V$9:$AB$280,MATCH('SI Income Stream'!O$3,'Scenario Calculations'!$V$9:$V$280,0),7),0)/12</f>
        <v>0</v>
      </c>
      <c r="P10" s="276">
        <f ca="1">-IFERROR(INDEX('Scenario Calculations'!$V$9:$AB$280,MATCH('SI Income Stream'!P$3,'Scenario Calculations'!$V$9:$V$280,0),7),0)/12</f>
        <v>0</v>
      </c>
      <c r="Q10" s="276">
        <f ca="1">-IFERROR(INDEX('Scenario Calculations'!$V$9:$AB$280,MATCH('SI Income Stream'!Q$3,'Scenario Calculations'!$V$9:$V$280,0),7),0)/12</f>
        <v>0</v>
      </c>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row>
    <row r="11" spans="1:88" ht="18.5" hidden="1" outlineLevel="1" x14ac:dyDescent="0.45">
      <c r="A11" s="250" t="s">
        <v>281</v>
      </c>
      <c r="B11" s="250"/>
      <c r="C11" s="267">
        <f ca="1">-IFERROR(INDEX('Scenario Calculations'!$AJ$9:$AP$280,MATCH('SI Income Stream'!C$3,'Scenario Calculations'!$AJ$9:$AJ$280,0),7),0)/12</f>
        <v>0</v>
      </c>
      <c r="D11" s="276">
        <f ca="1">-IFERROR(INDEX('Scenario Calculations'!$AJ$9:$AP$280,MATCH('SI Income Stream'!D$3,'Scenario Calculations'!$AJ$9:$AJ$280,0),7),0)/12</f>
        <v>0</v>
      </c>
      <c r="E11" s="276">
        <f ca="1">-IFERROR(INDEX('Scenario Calculations'!$AJ$9:$AP$280,MATCH('SI Income Stream'!E$3,'Scenario Calculations'!$AJ$9:$AJ$280,0),7),0)/12</f>
        <v>0</v>
      </c>
      <c r="F11" s="276">
        <f ca="1">-IFERROR(INDEX('Scenario Calculations'!$AJ$9:$AP$280,MATCH('SI Income Stream'!F$3,'Scenario Calculations'!$AJ$9:$AJ$280,0),7),0)/12</f>
        <v>0</v>
      </c>
      <c r="G11" s="276">
        <f ca="1">-IFERROR(INDEX('Scenario Calculations'!$AJ$9:$AP$280,MATCH('SI Income Stream'!G$3,'Scenario Calculations'!$AJ$9:$AJ$280,0),7),0)/12</f>
        <v>0</v>
      </c>
      <c r="H11" s="276">
        <f ca="1">-IFERROR(INDEX('Scenario Calculations'!$AJ$9:$AP$280,MATCH('SI Income Stream'!H$3,'Scenario Calculations'!$AJ$9:$AJ$280,0),7),0)/12</f>
        <v>0</v>
      </c>
      <c r="I11" s="276">
        <f ca="1">-IFERROR(INDEX('Scenario Calculations'!$AJ$9:$AP$280,MATCH('SI Income Stream'!I$3,'Scenario Calculations'!$AJ$9:$AJ$280,0),7),0)/12</f>
        <v>0</v>
      </c>
      <c r="J11" s="276">
        <f ca="1">-IFERROR(INDEX('Scenario Calculations'!$AJ$9:$AP$280,MATCH('SI Income Stream'!J$3,'Scenario Calculations'!$AJ$9:$AJ$280,0),7),0)/12</f>
        <v>0</v>
      </c>
      <c r="K11" s="276">
        <f ca="1">-IFERROR(INDEX('Scenario Calculations'!$AJ$9:$AP$280,MATCH('SI Income Stream'!K$3,'Scenario Calculations'!$AJ$9:$AJ$280,0),7),0)/12</f>
        <v>0</v>
      </c>
      <c r="L11" s="276">
        <f ca="1">-IFERROR(INDEX('Scenario Calculations'!$AJ$9:$AP$280,MATCH('SI Income Stream'!L$3,'Scenario Calculations'!$AJ$9:$AJ$280,0),7),0)/12</f>
        <v>0</v>
      </c>
      <c r="M11" s="276">
        <f ca="1">-IFERROR(INDEX('Scenario Calculations'!$AJ$9:$AP$280,MATCH('SI Income Stream'!M$3,'Scenario Calculations'!$AJ$9:$AJ$280,0),7),0)/12</f>
        <v>0</v>
      </c>
      <c r="N11" s="276">
        <f ca="1">-IFERROR(INDEX('Scenario Calculations'!$AJ$9:$AP$280,MATCH('SI Income Stream'!N$3,'Scenario Calculations'!$AJ$9:$AJ$280,0),7),0)/12</f>
        <v>0</v>
      </c>
      <c r="O11" s="276">
        <f ca="1">-IFERROR(INDEX('Scenario Calculations'!$AJ$9:$AP$280,MATCH('SI Income Stream'!O$3,'Scenario Calculations'!$AJ$9:$AJ$280,0),7),0)/12</f>
        <v>0</v>
      </c>
      <c r="P11" s="276">
        <f ca="1">-IFERROR(INDEX('Scenario Calculations'!$AJ$9:$AP$280,MATCH('SI Income Stream'!P$3,'Scenario Calculations'!$AJ$9:$AJ$280,0),7),0)/12</f>
        <v>0</v>
      </c>
      <c r="Q11" s="276">
        <f ca="1">-IFERROR(INDEX('Scenario Calculations'!$AJ$9:$AP$280,MATCH('SI Income Stream'!Q$3,'Scenario Calculations'!$AJ$9:$AJ$280,0),7),0)/12</f>
        <v>0</v>
      </c>
      <c r="R11" s="121"/>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row>
    <row r="12" spans="1:88" ht="18.5" hidden="1" outlineLevel="1" x14ac:dyDescent="0.45">
      <c r="A12" s="250" t="s">
        <v>282</v>
      </c>
      <c r="B12" s="250"/>
      <c r="C12" s="267">
        <f ca="1">-IFERROR(INDEX('Scenario Calculations'!$AX$9:$BD$280,MATCH('SI Income Stream'!C$3,'Scenario Calculations'!$AX$9:$AX$280,0),7),0)/12</f>
        <v>0</v>
      </c>
      <c r="D12" s="276">
        <f ca="1">-IFERROR(INDEX('Scenario Calculations'!$AX$9:$BD$280,MATCH('SI Income Stream'!D$3,'Scenario Calculations'!$AX$9:$AX$280,0),7),0)/12</f>
        <v>0</v>
      </c>
      <c r="E12" s="276">
        <f ca="1">-IFERROR(INDEX('Scenario Calculations'!$AX$9:$BD$280,MATCH('SI Income Stream'!E$3,'Scenario Calculations'!$AX$9:$AX$280,0),7),0)/12</f>
        <v>0</v>
      </c>
      <c r="F12" s="276">
        <f ca="1">-IFERROR(INDEX('Scenario Calculations'!$AX$9:$BD$280,MATCH('SI Income Stream'!F$3,'Scenario Calculations'!$AX$9:$AX$280,0),7),0)/12</f>
        <v>0</v>
      </c>
      <c r="G12" s="276">
        <f ca="1">-IFERROR(INDEX('Scenario Calculations'!$AX$9:$BD$280,MATCH('SI Income Stream'!G$3,'Scenario Calculations'!$AX$9:$AX$280,0),7),0)/12</f>
        <v>0</v>
      </c>
      <c r="H12" s="276">
        <f ca="1">-IFERROR(INDEX('Scenario Calculations'!$AX$9:$BD$280,MATCH('SI Income Stream'!H$3,'Scenario Calculations'!$AX$9:$AX$280,0),7),0)/12</f>
        <v>0</v>
      </c>
      <c r="I12" s="276">
        <f ca="1">-IFERROR(INDEX('Scenario Calculations'!$AX$9:$BD$280,MATCH('SI Income Stream'!I$3,'Scenario Calculations'!$AX$9:$AX$280,0),7),0)/12</f>
        <v>0</v>
      </c>
      <c r="J12" s="275">
        <f ca="1">-IFERROR(INDEX('Scenario Calculations'!$AX$9:$BD$280,MATCH('SI Income Stream'!J$3,'Scenario Calculations'!$AX$9:$AX$280,0),7),0)/12</f>
        <v>0</v>
      </c>
      <c r="K12" s="276">
        <f ca="1">-IFERROR(INDEX('Scenario Calculations'!$AX$9:$BD$280,MATCH('SI Income Stream'!K$3,'Scenario Calculations'!$AX$9:$AX$280,0),7),0)/12</f>
        <v>0</v>
      </c>
      <c r="L12" s="276">
        <f ca="1">-IFERROR(INDEX('Scenario Calculations'!$AX$9:$BD$280,MATCH('SI Income Stream'!L$3,'Scenario Calculations'!$AX$9:$AX$280,0),7),0)/12</f>
        <v>0</v>
      </c>
      <c r="M12" s="276">
        <f ca="1">-IFERROR(INDEX('Scenario Calculations'!$AX$9:$BD$280,MATCH('SI Income Stream'!M$3,'Scenario Calculations'!$AX$9:$AX$280,0),7),0)/12</f>
        <v>0</v>
      </c>
      <c r="N12" s="276">
        <f ca="1">-IFERROR(INDEX('Scenario Calculations'!$AX$9:$BD$280,MATCH('SI Income Stream'!N$3,'Scenario Calculations'!$AX$9:$AX$280,0),7),0)/12</f>
        <v>0</v>
      </c>
      <c r="O12" s="276">
        <f ca="1">-IFERROR(INDEX('Scenario Calculations'!$AX$9:$BD$280,MATCH('SI Income Stream'!O$3,'Scenario Calculations'!$AX$9:$AX$280,0),7),0)/12</f>
        <v>0</v>
      </c>
      <c r="P12" s="276">
        <f ca="1">-IFERROR(INDEX('Scenario Calculations'!$AX$9:$BD$280,MATCH('SI Income Stream'!P$3,'Scenario Calculations'!$AX$9:$AX$280,0),7),0)/12</f>
        <v>0</v>
      </c>
      <c r="Q12" s="276">
        <f ca="1">-IFERROR(INDEX('Scenario Calculations'!$AX$9:$BD$280,MATCH('SI Income Stream'!Q$3,'Scenario Calculations'!$AX$9:$AX$280,0),7),0)/12</f>
        <v>0</v>
      </c>
      <c r="R12" s="121"/>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row>
    <row r="13" spans="1:88" ht="18.5" hidden="1" outlineLevel="1" x14ac:dyDescent="0.45">
      <c r="A13" s="250" t="s">
        <v>20</v>
      </c>
      <c r="B13" s="250"/>
      <c r="C13" s="267">
        <f ca="1">'Age 56'!$E16</f>
        <v>0</v>
      </c>
      <c r="D13" s="276">
        <f>'Age 57'!$E16</f>
        <v>0</v>
      </c>
      <c r="E13" s="276">
        <f>'Age 58'!$E16</f>
        <v>0</v>
      </c>
      <c r="F13" s="276">
        <f>'Age 59'!$E16</f>
        <v>0</v>
      </c>
      <c r="G13" s="276">
        <f ca="1">'Age 60'!$E16</f>
        <v>0</v>
      </c>
      <c r="H13" s="276">
        <f ca="1">'Age 61'!$E16</f>
        <v>0</v>
      </c>
      <c r="I13" s="276">
        <f ca="1">'Age 62'!$E16</f>
        <v>0</v>
      </c>
      <c r="J13" s="276">
        <f ca="1">'Age 63'!$E16</f>
        <v>0</v>
      </c>
      <c r="K13" s="276">
        <f ca="1">'Age 64'!$E16</f>
        <v>0</v>
      </c>
      <c r="L13" s="276">
        <f ca="1">'Age 65'!$E16</f>
        <v>0</v>
      </c>
      <c r="M13" s="276">
        <f ca="1">'Age 66'!$E16</f>
        <v>0</v>
      </c>
      <c r="N13" s="276">
        <f ca="1">'Age 67'!$E16</f>
        <v>0</v>
      </c>
      <c r="O13" s="276">
        <f ca="1">'Age 68'!$E16</f>
        <v>0</v>
      </c>
      <c r="P13" s="276">
        <f ca="1">'Age 69'!$E16</f>
        <v>0</v>
      </c>
      <c r="Q13" s="276">
        <f ca="1">'Age 70'!$E16</f>
        <v>0</v>
      </c>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row>
    <row r="14" spans="1:88" ht="18.5" hidden="1" outlineLevel="1" x14ac:dyDescent="0.45">
      <c r="A14" s="250" t="s">
        <v>101</v>
      </c>
      <c r="B14" s="250"/>
      <c r="C14" s="267">
        <f ca="1">'Age 56'!C17</f>
        <v>0</v>
      </c>
      <c r="D14" s="276">
        <f ca="1">'Age 57'!$E17</f>
        <v>0</v>
      </c>
      <c r="E14" s="276">
        <f ca="1">'Age 58'!$E17</f>
        <v>0</v>
      </c>
      <c r="F14" s="276">
        <f ca="1">'Age 59'!$E17</f>
        <v>0</v>
      </c>
      <c r="G14" s="276">
        <f ca="1">'Age 60'!$E17</f>
        <v>0</v>
      </c>
      <c r="H14" s="276">
        <f ca="1">'Age 61'!$E17</f>
        <v>0</v>
      </c>
      <c r="I14" s="276">
        <f ca="1">'Age 62'!$E17</f>
        <v>0</v>
      </c>
      <c r="J14" s="276">
        <f ca="1">'Age 63'!$E17</f>
        <v>0</v>
      </c>
      <c r="K14" s="276">
        <f ca="1">'Age 64'!$E17</f>
        <v>0</v>
      </c>
      <c r="L14" s="276">
        <f ca="1">'Age 65'!$E17</f>
        <v>0</v>
      </c>
      <c r="M14" s="276">
        <f ca="1">'Age 66'!$E17</f>
        <v>0</v>
      </c>
      <c r="N14" s="276">
        <f ca="1">'Age 67'!$E17</f>
        <v>0</v>
      </c>
      <c r="O14" s="276">
        <f ca="1">'Age 68'!$E17</f>
        <v>0</v>
      </c>
      <c r="P14" s="276">
        <f ca="1">'Age 69'!$E17</f>
        <v>0</v>
      </c>
      <c r="Q14" s="276">
        <f ca="1">'Age 70'!$E17</f>
        <v>0</v>
      </c>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row>
    <row r="15" spans="1:88" ht="18.5" hidden="1" outlineLevel="1" x14ac:dyDescent="0.45">
      <c r="A15" s="272" t="s">
        <v>211</v>
      </c>
      <c r="B15" s="272"/>
      <c r="C15" s="264">
        <f>IF('Scenario Inputs (SI)'!$D5='SI Income Stream'!C3,INDEX('Income Stream'!$B$4:$AE$22,19,MATCH(C3,'Income Stream'!$B$4:$AE$4,0)),IF(C3&gt;'Scenario Inputs (SI)'!$D$5,'SI Income Stream'!B15*((INDEX(Inputs!$D$2:$R$3,2,MATCH('SI Income Stream'!C3,Inputs!$D$2:$R$2,0))/(INDEX(Inputs!$D$2:$R$3,2,MATCH('SI Income Stream'!C3-1,Inputs!$D$2:$R$2,0))))),0))</f>
        <v>0</v>
      </c>
      <c r="D15" s="264">
        <f>IF('Scenario Inputs (SI)'!$D5='SI Income Stream'!D3,INDEX('Income Stream'!$B$4:$AE$22,19,MATCH(D3,'Income Stream'!$B$4:$AE$4,0)),IF(D3&gt;'Scenario Inputs (SI)'!$D$5,'SI Income Stream'!C15*((INDEX(Inputs!$D$2:$R$3,2,MATCH('SI Income Stream'!D3,Inputs!$D$2:$R$2,0))/(INDEX(Inputs!$D$2:$R$3,2,MATCH('SI Income Stream'!D3-1,Inputs!$D$2:$R$2,0))))),0))</f>
        <v>0</v>
      </c>
      <c r="E15" s="264">
        <f>IF('Scenario Inputs (SI)'!$D5='SI Income Stream'!E3,INDEX('Income Stream'!$B$4:$AE$22,19,MATCH(E3,'Income Stream'!$B$4:$AE$4,0)),IF(E3&gt;'Scenario Inputs (SI)'!$D$5,'SI Income Stream'!D15*((INDEX(Inputs!$D$2:$R$3,2,MATCH('SI Income Stream'!E3,Inputs!$D$2:$R$2,0))/(INDEX(Inputs!$D$2:$R$3,2,MATCH('SI Income Stream'!E3-1,Inputs!$D$2:$R$2,0))))),0))</f>
        <v>0</v>
      </c>
      <c r="F15" s="264">
        <f>IF('Scenario Inputs (SI)'!$D5='SI Income Stream'!F3,INDEX('Income Stream'!$B$4:$AE$22,19,MATCH(F3,'Income Stream'!$B$4:$AE$4,0)),IF(F3&gt;'Scenario Inputs (SI)'!$D$5,'SI Income Stream'!E15*((INDEX(Inputs!$D$2:$R$3,2,MATCH('SI Income Stream'!F3,Inputs!$D$2:$R$2,0))/(INDEX(Inputs!$D$2:$R$3,2,MATCH('SI Income Stream'!F3-1,Inputs!$D$2:$R$2,0))))),0))</f>
        <v>0</v>
      </c>
      <c r="G15" s="264">
        <f>IF('Scenario Inputs (SI)'!$D5='SI Income Stream'!G3,INDEX('Income Stream'!$B$4:$AE$22,19,MATCH(G3,'Income Stream'!$B$4:$AE$4,0)),IF(G3&gt;'Scenario Inputs (SI)'!$D$5,'SI Income Stream'!F15*((INDEX(Inputs!$D$2:$R$3,2,MATCH('SI Income Stream'!G3,Inputs!$D$2:$R$2,0))/(INDEX(Inputs!$D$2:$R$3,2,MATCH('SI Income Stream'!G3-1,Inputs!$D$2:$R$2,0))))),0))</f>
        <v>0</v>
      </c>
      <c r="H15" s="264">
        <f>IF('Scenario Inputs (SI)'!$D5='SI Income Stream'!H3,INDEX('Income Stream'!$B$4:$AE$22,19,MATCH(H3,'Income Stream'!$B$4:$AE$4,0)),IF(H3&gt;'Scenario Inputs (SI)'!$D$5,'SI Income Stream'!G15*((INDEX(Inputs!$D$2:$R$3,2,MATCH('SI Income Stream'!H3,Inputs!$D$2:$R$2,0))/(INDEX(Inputs!$D$2:$R$3,2,MATCH('SI Income Stream'!H3-1,Inputs!$D$2:$R$2,0))))),0))</f>
        <v>0</v>
      </c>
      <c r="I15" s="264">
        <f>IF('Scenario Inputs (SI)'!$D5='SI Income Stream'!I3,INDEX('Income Stream'!$B$4:$AE$22,19,MATCH(I3,'Income Stream'!$B$4:$AE$4,0)),IF(I3&gt;'Scenario Inputs (SI)'!$D$5,'SI Income Stream'!H15*((INDEX(Inputs!$D$2:$R$3,2,MATCH('SI Income Stream'!I3,Inputs!$D$2:$R$2,0))/(INDEX(Inputs!$D$2:$R$3,2,MATCH('SI Income Stream'!I3-1,Inputs!$D$2:$R$2,0))))),0))</f>
        <v>0</v>
      </c>
      <c r="J15" s="264">
        <f>IF('Scenario Inputs (SI)'!$D5='SI Income Stream'!J3,INDEX('Income Stream'!$B$4:$AE$22,19,MATCH(J3,'Income Stream'!$B$4:$AE$4,0)),IF(J3&gt;'Scenario Inputs (SI)'!$D$5,'SI Income Stream'!I15*((INDEX(Inputs!$D$2:$R$3,2,MATCH('SI Income Stream'!J3,Inputs!$D$2:$R$2,0))/(INDEX(Inputs!$D$2:$R$3,2,MATCH('SI Income Stream'!J3-1,Inputs!$D$2:$R$2,0))))),0))</f>
        <v>0</v>
      </c>
      <c r="K15" s="264">
        <f>IF('Scenario Inputs (SI)'!$D5='SI Income Stream'!K3,INDEX('Income Stream'!$B$4:$AE$22,19,MATCH(K3,'Income Stream'!$B$4:$AE$4,0)),IF(K3&gt;'Scenario Inputs (SI)'!$D$5,'SI Income Stream'!J15*((INDEX(Inputs!$D$2:$R$3,2,MATCH('SI Income Stream'!K3,Inputs!$D$2:$R$2,0))/(INDEX(Inputs!$D$2:$R$3,2,MATCH('SI Income Stream'!K3-1,Inputs!$D$2:$R$2,0))))),0))</f>
        <v>0</v>
      </c>
      <c r="L15" s="264">
        <f>IF('Scenario Inputs (SI)'!$D5='SI Income Stream'!L3,INDEX('Income Stream'!$B$4:$AE$22,19,MATCH(L3,'Income Stream'!$B$4:$AE$4,0)),IF(L3&gt;'Scenario Inputs (SI)'!$D$5,'SI Income Stream'!K15*((INDEX(Inputs!$D$2:$R$3,2,MATCH('SI Income Stream'!L3,Inputs!$D$2:$R$2,0))/(INDEX(Inputs!$D$2:$R$3,2,MATCH('SI Income Stream'!L3-1,Inputs!$D$2:$R$2,0))))),0))</f>
        <v>0</v>
      </c>
      <c r="M15" s="264">
        <f>IF('Scenario Inputs (SI)'!$D5='SI Income Stream'!M3,INDEX('Income Stream'!$B$4:$AE$22,19,MATCH(M3,'Income Stream'!$B$4:$AE$4,0)),IF(M3&gt;'Scenario Inputs (SI)'!$D$5,'SI Income Stream'!L15*((INDEX(Inputs!$D$2:$R$3,2,MATCH('SI Income Stream'!M3,Inputs!$D$2:$R$2,0))/(INDEX(Inputs!$D$2:$R$3,2,MATCH('SI Income Stream'!M3-1,Inputs!$D$2:$R$2,0))))),0))</f>
        <v>0</v>
      </c>
      <c r="N15" s="264">
        <f>IF('Scenario Inputs (SI)'!$D5='SI Income Stream'!N3,INDEX('Income Stream'!$B$4:$AE$22,19,MATCH(N3,'Income Stream'!$B$4:$AE$4,0)),IF(N3&gt;'Scenario Inputs (SI)'!$D$5,'SI Income Stream'!M15*((INDEX(Inputs!$D$2:$R$3,2,MATCH('SI Income Stream'!N3,Inputs!$D$2:$R$2,0))/(INDEX(Inputs!$D$2:$R$3,2,MATCH('SI Income Stream'!N3-1,Inputs!$D$2:$R$2,0))))),0))</f>
        <v>0</v>
      </c>
      <c r="O15" s="264">
        <f>IF('Scenario Inputs (SI)'!$D5='SI Income Stream'!O3,INDEX('Income Stream'!$B$4:$AE$22,19,MATCH(O3,'Income Stream'!$B$4:$AE$4,0)),IF(O3&gt;'Scenario Inputs (SI)'!$D$5,'SI Income Stream'!N15*((INDEX(Inputs!$D$2:$R$3,2,MATCH('SI Income Stream'!O3,Inputs!$D$2:$R$2,0))/(INDEX(Inputs!$D$2:$R$3,2,MATCH('SI Income Stream'!O3-1,Inputs!$D$2:$R$2,0))))),0))</f>
        <v>0</v>
      </c>
      <c r="P15" s="264">
        <f>IF('Scenario Inputs (SI)'!$D5='SI Income Stream'!P3,INDEX('Income Stream'!$B$4:$AE$22,19,MATCH(P3,'Income Stream'!$B$4:$AE$4,0)),IF(P3&gt;'Scenario Inputs (SI)'!$D$5,'SI Income Stream'!O15*((INDEX(Inputs!$D$2:$R$3,2,MATCH('SI Income Stream'!P3,Inputs!$D$2:$R$2,0))/(INDEX(Inputs!$D$2:$R$3,2,MATCH('SI Income Stream'!P3-1,Inputs!$D$2:$R$2,0))))),0))</f>
        <v>0</v>
      </c>
      <c r="Q15" s="264">
        <f>IF('Scenario Inputs (SI)'!$D5='SI Income Stream'!Q3,INDEX('Income Stream'!$B$4:$AE$22,19,MATCH(Q3,'Income Stream'!$B$4:$AE$4,0)),IF(Q3&gt;'Scenario Inputs (SI)'!$D$5,'SI Income Stream'!P15*((INDEX(Inputs!$D$2:$R$3,2,MATCH('SI Income Stream'!Q3,Inputs!$D$2:$R$2,0))/(INDEX(Inputs!$D$2:$R$3,2,MATCH('SI Income Stream'!Q3-1,Inputs!$D$2:$R$2,0))))),0))</f>
        <v>0</v>
      </c>
      <c r="R15" s="121"/>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row>
    <row r="16" spans="1:88" ht="18.5" hidden="1" outlineLevel="1" x14ac:dyDescent="0.45">
      <c r="A16" s="272" t="str">
        <f>'Age 56'!A19</f>
        <v>Active Duty Military Retirement Pay</v>
      </c>
      <c r="B16" s="272"/>
      <c r="C16" s="267">
        <f ca="1">'Age 56'!C19</f>
        <v>0</v>
      </c>
      <c r="D16" s="276">
        <f ca="1">'Age 57'!$E19</f>
        <v>0</v>
      </c>
      <c r="E16" s="276">
        <f ca="1">'Age 58'!$E19</f>
        <v>0</v>
      </c>
      <c r="F16" s="276">
        <f ca="1">'Age 59'!$E19</f>
        <v>0</v>
      </c>
      <c r="G16" s="276">
        <f ca="1">'Age 60'!$E19</f>
        <v>0</v>
      </c>
      <c r="H16" s="276">
        <f ca="1">'Age 61'!$E19</f>
        <v>0</v>
      </c>
      <c r="I16" s="276">
        <f ca="1">'Age 62'!$E19</f>
        <v>0</v>
      </c>
      <c r="J16" s="276">
        <f ca="1">'Age 63'!$E19</f>
        <v>0</v>
      </c>
      <c r="K16" s="276">
        <f ca="1">'Age 64'!$E19</f>
        <v>0</v>
      </c>
      <c r="L16" s="276">
        <f ca="1">'Age 65'!$E19</f>
        <v>0</v>
      </c>
      <c r="M16" s="276">
        <f ca="1">'Age 66'!$E19</f>
        <v>0</v>
      </c>
      <c r="N16" s="276">
        <f ca="1">'Age 67'!$E19</f>
        <v>0</v>
      </c>
      <c r="O16" s="276">
        <f ca="1">'Age 68'!$E19</f>
        <v>0</v>
      </c>
      <c r="P16" s="276">
        <f ca="1">'Age 69'!$E19</f>
        <v>0</v>
      </c>
      <c r="Q16" s="276">
        <f ca="1">'Age 70'!$E19</f>
        <v>0</v>
      </c>
      <c r="R16" s="121"/>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row>
    <row r="17" spans="1:88" ht="18.5" hidden="1" outlineLevel="1" x14ac:dyDescent="0.45">
      <c r="A17" s="272" t="str">
        <f>'Age 56'!A20</f>
        <v>VA Disability Benefits</v>
      </c>
      <c r="B17" s="272"/>
      <c r="C17" s="267">
        <f ca="1">'Age 56'!C20</f>
        <v>0</v>
      </c>
      <c r="D17" s="276">
        <f ca="1">'Age 57'!$E20</f>
        <v>0</v>
      </c>
      <c r="E17" s="276">
        <f ca="1">'Age 58'!$E20</f>
        <v>0</v>
      </c>
      <c r="F17" s="276">
        <f ca="1">'Age 59'!$E20</f>
        <v>0</v>
      </c>
      <c r="G17" s="276">
        <f ca="1">'Age 60'!$E20</f>
        <v>0</v>
      </c>
      <c r="H17" s="276">
        <f ca="1">'Age 61'!$E20</f>
        <v>0</v>
      </c>
      <c r="I17" s="276">
        <f ca="1">'Age 62'!$E20</f>
        <v>0</v>
      </c>
      <c r="J17" s="276">
        <f ca="1">'Age 63'!$E20</f>
        <v>0</v>
      </c>
      <c r="K17" s="276">
        <f ca="1">'Age 64'!$E20</f>
        <v>0</v>
      </c>
      <c r="L17" s="276">
        <f ca="1">'Age 65'!$E20</f>
        <v>0</v>
      </c>
      <c r="M17" s="276">
        <f ca="1">'Age 66'!$E20</f>
        <v>0</v>
      </c>
      <c r="N17" s="276">
        <f ca="1">'Age 67'!$E20</f>
        <v>0</v>
      </c>
      <c r="O17" s="276">
        <f ca="1">'Age 68'!$E20</f>
        <v>0</v>
      </c>
      <c r="P17" s="276">
        <f ca="1">'Age 69'!$E20</f>
        <v>0</v>
      </c>
      <c r="Q17" s="276">
        <f ca="1">'Age 70'!$E20</f>
        <v>0</v>
      </c>
      <c r="R17" s="121"/>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row>
    <row r="18" spans="1:88" ht="18.5" hidden="1" outlineLevel="1" x14ac:dyDescent="0.45">
      <c r="A18" s="292" t="s">
        <v>296</v>
      </c>
      <c r="B18" s="250"/>
      <c r="C18" s="274">
        <f ca="1">SUM(C5:C17)</f>
        <v>0</v>
      </c>
      <c r="D18" s="274">
        <f t="shared" ref="D18:Q18" ca="1" si="0">SUM(D5:D17)</f>
        <v>0</v>
      </c>
      <c r="E18" s="274">
        <f t="shared" ca="1" si="0"/>
        <v>0</v>
      </c>
      <c r="F18" s="274">
        <f t="shared" ca="1" si="0"/>
        <v>0</v>
      </c>
      <c r="G18" s="274">
        <f t="shared" ca="1" si="0"/>
        <v>0</v>
      </c>
      <c r="H18" s="274">
        <f t="shared" ca="1" si="0"/>
        <v>0</v>
      </c>
      <c r="I18" s="274">
        <f t="shared" ca="1" si="0"/>
        <v>0</v>
      </c>
      <c r="J18" s="274">
        <f t="shared" ca="1" si="0"/>
        <v>0</v>
      </c>
      <c r="K18" s="274">
        <f t="shared" ca="1" si="0"/>
        <v>0</v>
      </c>
      <c r="L18" s="274">
        <f t="shared" ca="1" si="0"/>
        <v>0</v>
      </c>
      <c r="M18" s="274">
        <f t="shared" ca="1" si="0"/>
        <v>0</v>
      </c>
      <c r="N18" s="274">
        <f t="shared" ca="1" si="0"/>
        <v>0</v>
      </c>
      <c r="O18" s="274">
        <f t="shared" ca="1" si="0"/>
        <v>0</v>
      </c>
      <c r="P18" s="274">
        <f t="shared" ca="1" si="0"/>
        <v>0</v>
      </c>
      <c r="Q18" s="274">
        <f t="shared" ca="1" si="0"/>
        <v>0</v>
      </c>
    </row>
    <row r="19" spans="1:88" ht="18.5" hidden="1" outlineLevel="1" x14ac:dyDescent="0.45">
      <c r="A19" s="250" t="s">
        <v>297</v>
      </c>
      <c r="B19" s="250"/>
      <c r="C19" s="275">
        <f ca="1">IF(C3&lt;'Scenario Inputs (SI)'!$D$5,C17+C10+C12+C36+C37+C39,0.15*'SI Income Stream'!C7+'SI Income Stream'!C10+C12+C17)</f>
        <v>0</v>
      </c>
      <c r="D19" s="275">
        <f ca="1">IF(D3&lt;'Scenario Inputs (SI)'!$D$5,D17+D10+D12+D36+D37+D39,0.15*'SI Income Stream'!D7+'SI Income Stream'!D10+D12+D17)</f>
        <v>0</v>
      </c>
      <c r="E19" s="275">
        <f ca="1">IF(E3&lt;'Scenario Inputs (SI)'!$D$5,E17+E10+E12+E36+E37+E39,0.15*'SI Income Stream'!E7+'SI Income Stream'!E10+E12+E17)</f>
        <v>0</v>
      </c>
      <c r="F19" s="275">
        <f ca="1">IF(F3&lt;'Scenario Inputs (SI)'!$D$5,F17+F10+F12+F36+F37+F39,0.15*'SI Income Stream'!F7+'SI Income Stream'!F10+F12+F17)</f>
        <v>0</v>
      </c>
      <c r="G19" s="275">
        <f ca="1">IF(G3&lt;'Scenario Inputs (SI)'!$D$5,G17+G10+G12+G36+G37+G39,0.15*'SI Income Stream'!G7+'SI Income Stream'!G10+G12+G17)</f>
        <v>0</v>
      </c>
      <c r="H19" s="275">
        <f ca="1">IF(H3&lt;'Scenario Inputs (SI)'!$D$5,H17+H10+H12+H36+H37+H39,0.15*'SI Income Stream'!H7+'SI Income Stream'!H10+H12+H17)</f>
        <v>0</v>
      </c>
      <c r="I19" s="275">
        <f ca="1">IF(I3&lt;'Scenario Inputs (SI)'!$D$5,I17+I10+I12+I36+I37+I39,0.15*'SI Income Stream'!I7+'SI Income Stream'!I10+I12+I17)</f>
        <v>0</v>
      </c>
      <c r="J19" s="275">
        <f ca="1">IF(J3&lt;'Scenario Inputs (SI)'!$D$5,J17+J10+J12+J36+J37+J39,0.15*'SI Income Stream'!J7+'SI Income Stream'!J10+J12+J17)</f>
        <v>0</v>
      </c>
      <c r="K19" s="275">
        <f ca="1">IF(K3&lt;'Scenario Inputs (SI)'!$D$5,K17+K10+K12+K36+K37+K39,0.15*'SI Income Stream'!K7+'SI Income Stream'!K10+K12+K17)</f>
        <v>0</v>
      </c>
      <c r="L19" s="275">
        <f ca="1">IF(L3&lt;'Scenario Inputs (SI)'!$D$5,L17+L10+L12+L36+L37+L39,0.15*'SI Income Stream'!L7+'SI Income Stream'!L10+L12+L17)</f>
        <v>0</v>
      </c>
      <c r="M19" s="275">
        <f ca="1">IF(M3&lt;'Scenario Inputs (SI)'!$D$5,M17+M10+M12+M36+M37+M39,0.15*'SI Income Stream'!M7+'SI Income Stream'!M10+M12+M17)</f>
        <v>0</v>
      </c>
      <c r="N19" s="275">
        <f ca="1">IF(N3&lt;'Scenario Inputs (SI)'!$D$5,N17+N10+N12+N36+N37+N39,0.15*'SI Income Stream'!N7+'SI Income Stream'!N10+N12+N17)</f>
        <v>0</v>
      </c>
      <c r="O19" s="275">
        <f ca="1">IF(O3&lt;'Scenario Inputs (SI)'!$D$5,O17+O10+O12+O36+O37+O39,0.15*'SI Income Stream'!O7+'SI Income Stream'!O10+O12+O17)</f>
        <v>0</v>
      </c>
      <c r="P19" s="275">
        <f ca="1">IF(P3&lt;'Scenario Inputs (SI)'!$D$5,P17+P10+P12+P36+P37+P39,0.15*'SI Income Stream'!P7+'SI Income Stream'!P10+P12+P17)</f>
        <v>0</v>
      </c>
      <c r="Q19" s="275">
        <f ca="1">IF(Q3&lt;'Scenario Inputs (SI)'!$D$5,Q17+Q10+Q12+Q36+Q37+Q39,0.15*'SI Income Stream'!Q7+'SI Income Stream'!Q10+Q12+Q17)</f>
        <v>0</v>
      </c>
    </row>
    <row r="20" spans="1:88" ht="18.5" hidden="1" outlineLevel="1" x14ac:dyDescent="0.45">
      <c r="A20" s="250" t="s">
        <v>298</v>
      </c>
      <c r="B20" s="250"/>
      <c r="C20" s="277">
        <f ca="1">IF(C3&lt;'Scenario Inputs (SI)'!$D$5,C16+C17+C10+C13+C35+C36+C37+C39+C7,C10+C13+C35+C7+C12+C16+C17)</f>
        <v>0</v>
      </c>
      <c r="D20" s="277">
        <f ca="1">IF(D3&lt;'Scenario Inputs (SI)'!$D$5,D16+D17+D10+D13+D35+D36+D37+D39+D7,D10+D13+D35+D7+D12+D16+D17)</f>
        <v>0</v>
      </c>
      <c r="E20" s="277">
        <f ca="1">IF(E3&lt;'Scenario Inputs (SI)'!$D$5,E16+E17+E10+E13+E35+E36+E37+E39+E7,E10+E13+E35+E7+E12+E16+E17)</f>
        <v>0</v>
      </c>
      <c r="F20" s="277">
        <f ca="1">IF(F3&lt;'Scenario Inputs (SI)'!$D$5,F16+F17+F10+F13+F35+F36+F37+F39+F7,F10+F13+F35+F7+F12+F16+F17)</f>
        <v>0</v>
      </c>
      <c r="G20" s="277">
        <f ca="1">IF(G3&lt;'Scenario Inputs (SI)'!$D$5,G16+G17+G10+G13+G35+G36+G37+G39+G7,G10+G13+G35+G7+G12+G16+G17)</f>
        <v>0</v>
      </c>
      <c r="H20" s="277">
        <f ca="1">IF(H3&lt;'Scenario Inputs (SI)'!$D$5,H16+H17+H10+H13+H35+H36+H37+H39+H7,H10+H13+H35+H7+H12+H16+H17)</f>
        <v>0</v>
      </c>
      <c r="I20" s="277">
        <f ca="1">IF(I3&lt;'Scenario Inputs (SI)'!$D$5,I16+I17+I10+I13+I35+I36+I37+I39+I7,I10+I13+I35+I7+I12+I16+I17)</f>
        <v>0</v>
      </c>
      <c r="J20" s="277">
        <f ca="1">IF(J3&lt;'Scenario Inputs (SI)'!$D$5,J16+J17+J10+J13+J35+J36+J37+J39+J7,J10+J13+J35+J7+J12+J16+J17)</f>
        <v>0</v>
      </c>
      <c r="K20" s="277">
        <f ca="1">IF(K3&lt;'Scenario Inputs (SI)'!$D$5,K16+K17+K10+K13+K35+K36+K37+K39+K7,K10+K13+K35+K7+K12+K16+K17)</f>
        <v>0</v>
      </c>
      <c r="L20" s="277">
        <f ca="1">IF(L3&lt;'Scenario Inputs (SI)'!$D$5,L16+L17+L10+L13+L35+L36+L37+L39+L7,L10+L13+L35+L7+L12+L16+L17)</f>
        <v>0</v>
      </c>
      <c r="M20" s="277">
        <f ca="1">IF(M3&lt;'Scenario Inputs (SI)'!$D$5,M16+M17+M10+M13+M35+M36+M37+M39+M7,M10+M13+M35+M7+M12+M16+M17)</f>
        <v>0</v>
      </c>
      <c r="N20" s="277">
        <f ca="1">IF(N3&lt;'Scenario Inputs (SI)'!$D$5,N16+N17+N10+N13+N35+N36+N37+N39+N7,N10+N13+N35+N7+N12+N16+N17)</f>
        <v>0</v>
      </c>
      <c r="O20" s="277">
        <f ca="1">IF(O3&lt;'Scenario Inputs (SI)'!$D$5,O16+O17+O10+O13+O35+O36+O37+O39+O7,O10+O13+O35+O7+O12+O16+O17)</f>
        <v>0</v>
      </c>
      <c r="P20" s="277">
        <f ca="1">IF(P3&lt;'Scenario Inputs (SI)'!$D$5,P16+P17+P10+P13+P35+P36+P37+P39+P7,P10+P13+P35+P7+P12+P16+P17)</f>
        <v>0</v>
      </c>
      <c r="Q20" s="277">
        <f ca="1">IF(Q3&lt;'Scenario Inputs (SI)'!$D$5,Q16+Q17+Q10+Q13+Q35+Q36+Q37+Q39+Q7,Q10+Q13+Q35+Q7+Q12+Q16+Q17)</f>
        <v>0</v>
      </c>
    </row>
    <row r="21" spans="1:88" ht="18.5" hidden="1" outlineLevel="1" x14ac:dyDescent="0.45">
      <c r="A21" s="250" t="s">
        <v>299</v>
      </c>
      <c r="B21" s="250"/>
      <c r="C21" s="278">
        <f ca="1">C18-C19</f>
        <v>0</v>
      </c>
      <c r="D21" s="278">
        <f t="shared" ref="D21:Q21" ca="1" si="1">D18-D19</f>
        <v>0</v>
      </c>
      <c r="E21" s="278">
        <f t="shared" ca="1" si="1"/>
        <v>0</v>
      </c>
      <c r="F21" s="278">
        <f t="shared" ca="1" si="1"/>
        <v>0</v>
      </c>
      <c r="G21" s="278">
        <f t="shared" ca="1" si="1"/>
        <v>0</v>
      </c>
      <c r="H21" s="278">
        <f t="shared" ca="1" si="1"/>
        <v>0</v>
      </c>
      <c r="I21" s="278">
        <f t="shared" ca="1" si="1"/>
        <v>0</v>
      </c>
      <c r="J21" s="278">
        <f t="shared" ca="1" si="1"/>
        <v>0</v>
      </c>
      <c r="K21" s="278">
        <f t="shared" ca="1" si="1"/>
        <v>0</v>
      </c>
      <c r="L21" s="278">
        <f t="shared" ca="1" si="1"/>
        <v>0</v>
      </c>
      <c r="M21" s="278">
        <f t="shared" ca="1" si="1"/>
        <v>0</v>
      </c>
      <c r="N21" s="278">
        <f t="shared" ca="1" si="1"/>
        <v>0</v>
      </c>
      <c r="O21" s="278">
        <f t="shared" ca="1" si="1"/>
        <v>0</v>
      </c>
      <c r="P21" s="278">
        <f t="shared" ca="1" si="1"/>
        <v>0</v>
      </c>
      <c r="Q21" s="278">
        <f t="shared" ca="1" si="1"/>
        <v>0</v>
      </c>
      <c r="S21" s="124"/>
    </row>
    <row r="22" spans="1:88" ht="18.5" hidden="1" outlineLevel="1" x14ac:dyDescent="0.45">
      <c r="A22" s="250" t="s">
        <v>300</v>
      </c>
      <c r="B22" s="250"/>
      <c r="C22" s="276">
        <f ca="1">IF(C3&lt;'Scenario Inputs (SI)'!$D$5,C41+C42,0)</f>
        <v>0</v>
      </c>
      <c r="D22" s="276">
        <f ca="1">IF(D3&lt;'Scenario Inputs (SI)'!$D$5,D41+D42,0)</f>
        <v>0</v>
      </c>
      <c r="E22" s="276">
        <f ca="1">IF(E3&lt;'Scenario Inputs (SI)'!$D$5,E41+E42,0)</f>
        <v>0</v>
      </c>
      <c r="F22" s="276">
        <f ca="1">IF(F3&lt;'Scenario Inputs (SI)'!$D$5,F41+F42,0)</f>
        <v>0</v>
      </c>
      <c r="G22" s="276">
        <f ca="1">IF(G3&lt;'Scenario Inputs (SI)'!$D$5,G41+G42,0)</f>
        <v>0</v>
      </c>
      <c r="H22" s="276">
        <f ca="1">IF(H3&lt;'Scenario Inputs (SI)'!$D$5,H41+H42,0)</f>
        <v>0</v>
      </c>
      <c r="I22" s="276">
        <f ca="1">IF(I3&lt;'Scenario Inputs (SI)'!$D$5,I41+I42,0)</f>
        <v>0</v>
      </c>
      <c r="J22" s="276">
        <f ca="1">IF(J3&lt;'Scenario Inputs (SI)'!$D$5,J41+J42,0)</f>
        <v>0</v>
      </c>
      <c r="K22" s="276">
        <f ca="1">IF(K3&lt;'Scenario Inputs (SI)'!$D$5,K41+K42,0)</f>
        <v>0</v>
      </c>
      <c r="L22" s="276">
        <f ca="1">IF(L3&lt;'Scenario Inputs (SI)'!$D$5,L41+L42,0)</f>
        <v>0</v>
      </c>
      <c r="M22" s="276">
        <f ca="1">IF(M3&lt;'Scenario Inputs (SI)'!$D$5,M41+M42,0)</f>
        <v>0</v>
      </c>
      <c r="N22" s="276">
        <f ca="1">IF(N3&lt;'Scenario Inputs (SI)'!$D$5,N41+N42,0)</f>
        <v>0</v>
      </c>
      <c r="O22" s="276">
        <f ca="1">IF(O3&lt;'Scenario Inputs (SI)'!$D$5,O41+O42,0)</f>
        <v>0</v>
      </c>
      <c r="P22" s="276">
        <f ca="1">IF(P3&lt;'Scenario Inputs (SI)'!$D$5,P41+P42,0)</f>
        <v>0</v>
      </c>
      <c r="Q22" s="276">
        <f ca="1">IF(Q3&lt;'Scenario Inputs (SI)'!$D$5,Q41+Q42,0)</f>
        <v>0</v>
      </c>
    </row>
    <row r="23" spans="1:88" ht="18.5" hidden="1" outlineLevel="1" x14ac:dyDescent="0.45">
      <c r="A23" s="250" t="s">
        <v>301</v>
      </c>
      <c r="B23" s="250"/>
      <c r="C23" s="277">
        <f t="shared" ref="C23:Q23" ca="1" si="2">C18-C20-C22</f>
        <v>0</v>
      </c>
      <c r="D23" s="277">
        <f t="shared" ca="1" si="2"/>
        <v>0</v>
      </c>
      <c r="E23" s="277">
        <f t="shared" ca="1" si="2"/>
        <v>0</v>
      </c>
      <c r="F23" s="277">
        <f t="shared" ca="1" si="2"/>
        <v>0</v>
      </c>
      <c r="G23" s="277">
        <f t="shared" ca="1" si="2"/>
        <v>0</v>
      </c>
      <c r="H23" s="277">
        <f t="shared" ca="1" si="2"/>
        <v>0</v>
      </c>
      <c r="I23" s="277">
        <f t="shared" ca="1" si="2"/>
        <v>0</v>
      </c>
      <c r="J23" s="277">
        <f t="shared" ca="1" si="2"/>
        <v>0</v>
      </c>
      <c r="K23" s="277">
        <f t="shared" ca="1" si="2"/>
        <v>0</v>
      </c>
      <c r="L23" s="277">
        <f t="shared" ca="1" si="2"/>
        <v>0</v>
      </c>
      <c r="M23" s="277">
        <f t="shared" ca="1" si="2"/>
        <v>0</v>
      </c>
      <c r="N23" s="277">
        <f t="shared" ca="1" si="2"/>
        <v>0</v>
      </c>
      <c r="O23" s="277">
        <f t="shared" ca="1" si="2"/>
        <v>0</v>
      </c>
      <c r="P23" s="277">
        <f t="shared" ca="1" si="2"/>
        <v>0</v>
      </c>
      <c r="Q23" s="277">
        <f t="shared" ca="1" si="2"/>
        <v>0</v>
      </c>
    </row>
    <row r="24" spans="1:88" ht="18.5" hidden="1" outlineLevel="1" x14ac:dyDescent="0.45">
      <c r="A24" s="250" t="s">
        <v>302</v>
      </c>
      <c r="B24" s="250"/>
      <c r="C24" s="277">
        <f ca="1">C21-C22</f>
        <v>0</v>
      </c>
      <c r="D24" s="277">
        <f t="shared" ref="D24:Q24" ca="1" si="3">D21-D22</f>
        <v>0</v>
      </c>
      <c r="E24" s="277">
        <f t="shared" ca="1" si="3"/>
        <v>0</v>
      </c>
      <c r="F24" s="277">
        <f t="shared" ca="1" si="3"/>
        <v>0</v>
      </c>
      <c r="G24" s="277">
        <f t="shared" ca="1" si="3"/>
        <v>0</v>
      </c>
      <c r="H24" s="277">
        <f t="shared" ca="1" si="3"/>
        <v>0</v>
      </c>
      <c r="I24" s="277">
        <f t="shared" ca="1" si="3"/>
        <v>0</v>
      </c>
      <c r="J24" s="277">
        <f t="shared" ca="1" si="3"/>
        <v>0</v>
      </c>
      <c r="K24" s="277">
        <f t="shared" ca="1" si="3"/>
        <v>0</v>
      </c>
      <c r="L24" s="277">
        <f t="shared" ca="1" si="3"/>
        <v>0</v>
      </c>
      <c r="M24" s="277">
        <f t="shared" ca="1" si="3"/>
        <v>0</v>
      </c>
      <c r="N24" s="277">
        <f t="shared" ca="1" si="3"/>
        <v>0</v>
      </c>
      <c r="O24" s="277">
        <f t="shared" ca="1" si="3"/>
        <v>0</v>
      </c>
      <c r="P24" s="277">
        <f t="shared" ca="1" si="3"/>
        <v>0</v>
      </c>
      <c r="Q24" s="277">
        <f t="shared" ca="1" si="3"/>
        <v>0</v>
      </c>
    </row>
    <row r="25" spans="1:88" ht="16.5" customHeight="1" collapsed="1" x14ac:dyDescent="0.45">
      <c r="A25" s="279"/>
      <c r="B25" s="452" t="s">
        <v>303</v>
      </c>
      <c r="C25" s="274">
        <f ca="1">C18</f>
        <v>0</v>
      </c>
      <c r="D25" s="274">
        <f t="shared" ref="D25:Q25" ca="1" si="4">D18</f>
        <v>0</v>
      </c>
      <c r="E25" s="274">
        <f t="shared" ca="1" si="4"/>
        <v>0</v>
      </c>
      <c r="F25" s="274">
        <f t="shared" ca="1" si="4"/>
        <v>0</v>
      </c>
      <c r="G25" s="274">
        <f t="shared" ca="1" si="4"/>
        <v>0</v>
      </c>
      <c r="H25" s="274">
        <f t="shared" ca="1" si="4"/>
        <v>0</v>
      </c>
      <c r="I25" s="274">
        <f t="shared" ca="1" si="4"/>
        <v>0</v>
      </c>
      <c r="J25" s="274">
        <f t="shared" ca="1" si="4"/>
        <v>0</v>
      </c>
      <c r="K25" s="274">
        <f t="shared" ca="1" si="4"/>
        <v>0</v>
      </c>
      <c r="L25" s="274">
        <f t="shared" ca="1" si="4"/>
        <v>0</v>
      </c>
      <c r="M25" s="274">
        <f t="shared" ca="1" si="4"/>
        <v>0</v>
      </c>
      <c r="N25" s="274">
        <f t="shared" ca="1" si="4"/>
        <v>0</v>
      </c>
      <c r="O25" s="274">
        <f t="shared" ca="1" si="4"/>
        <v>0</v>
      </c>
      <c r="P25" s="274">
        <f t="shared" ca="1" si="4"/>
        <v>0</v>
      </c>
      <c r="Q25" s="274">
        <f t="shared" ca="1" si="4"/>
        <v>0</v>
      </c>
    </row>
    <row r="26" spans="1:88" ht="16.5" customHeight="1" x14ac:dyDescent="0.45">
      <c r="A26" s="279"/>
      <c r="B26" s="280"/>
      <c r="C26" s="328"/>
      <c r="D26" s="328"/>
      <c r="E26" s="328"/>
      <c r="F26" s="328"/>
      <c r="G26" s="328"/>
      <c r="H26" s="328"/>
      <c r="I26" s="476"/>
      <c r="J26" s="328"/>
      <c r="K26" s="328"/>
      <c r="L26" s="328"/>
      <c r="M26" s="328"/>
      <c r="N26" s="328"/>
      <c r="O26" s="328"/>
      <c r="P26" s="328"/>
      <c r="Q26" s="328"/>
      <c r="S26" s="394"/>
    </row>
    <row r="27" spans="1:88" ht="15.75" customHeight="1" x14ac:dyDescent="0.45">
      <c r="A27" s="281" t="s">
        <v>304</v>
      </c>
      <c r="B27" s="281"/>
      <c r="C27" s="282"/>
      <c r="D27" s="283"/>
      <c r="E27" s="283"/>
      <c r="F27" s="283"/>
      <c r="G27" s="283"/>
      <c r="H27" s="283"/>
      <c r="I27" s="283"/>
      <c r="J27" s="283"/>
      <c r="K27" s="283"/>
      <c r="L27" s="283"/>
      <c r="M27" s="283"/>
      <c r="N27" s="283"/>
      <c r="O27" s="283"/>
      <c r="P27" s="283"/>
      <c r="Q27" s="283"/>
      <c r="S27" s="394"/>
    </row>
    <row r="28" spans="1:88" ht="18.5" hidden="1" outlineLevel="1" x14ac:dyDescent="0.45">
      <c r="A28" s="284"/>
      <c r="B28" s="250" t="s">
        <v>312</v>
      </c>
      <c r="C28" s="276">
        <f ca="1">INDEX(Inputs!$A$2:$R$32,MATCH('SI Income Stream'!$T28,Inputs!$A$2:$A$32,0),MATCH('SI Income Stream'!C$3,Inputs!$A$2:$R$2,0))*26/12</f>
        <v>0</v>
      </c>
      <c r="D28" s="276">
        <f ca="1">INDEX(Inputs!$A$2:$R$32,MATCH('SI Income Stream'!$T28,Inputs!$A$2:$A$32,0),MATCH('SI Income Stream'!D$3,Inputs!$A$2:$R$2,0))*26/12</f>
        <v>0</v>
      </c>
      <c r="E28" s="276">
        <f ca="1">INDEX(Inputs!$A$2:$R$32,MATCH('SI Income Stream'!$T28,Inputs!$A$2:$A$32,0),MATCH('SI Income Stream'!E$3,Inputs!$A$2:$R$2,0))*26/12</f>
        <v>0</v>
      </c>
      <c r="F28" s="276">
        <f ca="1">INDEX(Inputs!$A$2:$R$32,MATCH('SI Income Stream'!$T28,Inputs!$A$2:$A$32,0),MATCH('SI Income Stream'!F$3,Inputs!$A$2:$R$2,0))*26/12</f>
        <v>0</v>
      </c>
      <c r="G28" s="276">
        <f ca="1">INDEX(Inputs!$A$2:$R$32,MATCH('SI Income Stream'!$T28,Inputs!$A$2:$A$32,0),MATCH('SI Income Stream'!G$3,Inputs!$A$2:$R$2,0))*26/12</f>
        <v>0</v>
      </c>
      <c r="H28" s="276">
        <f ca="1">INDEX(Inputs!$A$2:$R$32,MATCH('SI Income Stream'!$T28,Inputs!$A$2:$A$32,0),MATCH('SI Income Stream'!H$3,Inputs!$A$2:$R$2,0))*26/12</f>
        <v>0</v>
      </c>
      <c r="I28" s="276">
        <f ca="1">INDEX(Inputs!$A$2:$R$32,MATCH('SI Income Stream'!$T28,Inputs!$A$2:$A$32,0),MATCH('SI Income Stream'!I$3,Inputs!$A$2:$R$2,0))*26/12</f>
        <v>0</v>
      </c>
      <c r="J28" s="276">
        <f ca="1">INDEX(Inputs!$A$2:$R$32,MATCH('SI Income Stream'!$T28,Inputs!$A$2:$A$32,0),MATCH('SI Income Stream'!J$3,Inputs!$A$2:$R$2,0))*26/12</f>
        <v>0</v>
      </c>
      <c r="K28" s="276">
        <f ca="1">INDEX(Inputs!$A$2:$R$32,MATCH('SI Income Stream'!$T28,Inputs!$A$2:$A$32,0),MATCH('SI Income Stream'!K$3,Inputs!$A$2:$R$2,0))*26/12</f>
        <v>0</v>
      </c>
      <c r="L28" s="276">
        <f ca="1">INDEX(Inputs!$A$2:$R$32,MATCH('SI Income Stream'!$T28,Inputs!$A$2:$A$32,0),MATCH('SI Income Stream'!L$3,Inputs!$A$2:$R$2,0))*26/12</f>
        <v>0</v>
      </c>
      <c r="M28" s="276">
        <f ca="1">INDEX(Inputs!$A$2:$R$32,MATCH('SI Income Stream'!$T28,Inputs!$A$2:$A$32,0),MATCH('SI Income Stream'!M$3,Inputs!$A$2:$R$2,0))*26/12</f>
        <v>0</v>
      </c>
      <c r="N28" s="276">
        <f ca="1">INDEX(Inputs!$A$2:$R$32,MATCH('SI Income Stream'!$T28,Inputs!$A$2:$A$32,0),MATCH('SI Income Stream'!N$3,Inputs!$A$2:$R$2,0))*26/12</f>
        <v>0</v>
      </c>
      <c r="O28" s="276">
        <f ca="1">INDEX(Inputs!$A$2:$R$32,MATCH('SI Income Stream'!$T28,Inputs!$A$2:$A$32,0),MATCH('SI Income Stream'!O$3,Inputs!$A$2:$R$2,0))*26/12</f>
        <v>0</v>
      </c>
      <c r="P28" s="276">
        <f ca="1">INDEX(Inputs!$A$2:$R$32,MATCH('SI Income Stream'!$T28,Inputs!$A$2:$A$32,0),MATCH('SI Income Stream'!P$3,Inputs!$A$2:$R$2,0))*26/12</f>
        <v>0</v>
      </c>
      <c r="Q28" s="276">
        <f ca="1">INDEX(Inputs!$A$2:$R$32,MATCH('SI Income Stream'!$T28,Inputs!$A$2:$A$32,0),MATCH('SI Income Stream'!Q$3,Inputs!$A$2:$R$2,0))*26/12</f>
        <v>0</v>
      </c>
      <c r="S28" s="394"/>
      <c r="T28" s="409" t="s">
        <v>99</v>
      </c>
    </row>
    <row r="29" spans="1:88" ht="18.5" hidden="1" outlineLevel="1" x14ac:dyDescent="0.45">
      <c r="A29" s="285"/>
      <c r="B29" s="250" t="s">
        <v>2</v>
      </c>
      <c r="C29" s="278">
        <f ca="1">IF(C3&lt;'Scenario Inputs (SI)'!$D$5,'Age 63'!$D$31*'SI Income Stream'!C5,0)</f>
        <v>0</v>
      </c>
      <c r="D29" s="278">
        <f ca="1">IF(D3&lt;'Scenario Inputs (SI)'!$D$5,'Age 63'!$D$31*'SI Income Stream'!D5,0)</f>
        <v>0</v>
      </c>
      <c r="E29" s="278">
        <f ca="1">IF(E3&lt;'Scenario Inputs (SI)'!$D$5,'Age 63'!$D$31*'SI Income Stream'!E5,0)</f>
        <v>0</v>
      </c>
      <c r="F29" s="278">
        <f ca="1">IF(F3&lt;'Scenario Inputs (SI)'!$D$5,'Age 63'!$D$31*'SI Income Stream'!F5,0)</f>
        <v>0</v>
      </c>
      <c r="G29" s="278">
        <f ca="1">IF(G3&lt;'Scenario Inputs (SI)'!$D$5,'Age 63'!$D$31*'SI Income Stream'!G5,0)</f>
        <v>0</v>
      </c>
      <c r="H29" s="278">
        <f ca="1">IF(H3&lt;'Scenario Inputs (SI)'!$D$5,'Age 63'!$D$31*'SI Income Stream'!H5,0)</f>
        <v>0</v>
      </c>
      <c r="I29" s="278">
        <f ca="1">IF(I3&lt;'Scenario Inputs (SI)'!$D$5,'Age 63'!$D$31*'SI Income Stream'!I5,0)</f>
        <v>0</v>
      </c>
      <c r="J29" s="278">
        <f ca="1">IF(J3&lt;'Scenario Inputs (SI)'!$D$5,'Age 63'!$D$31*'SI Income Stream'!J5,0)</f>
        <v>0</v>
      </c>
      <c r="K29" s="278">
        <f ca="1">IF(K3&lt;'Scenario Inputs (SI)'!$D$5,'Age 63'!$D$31*'SI Income Stream'!K5,0)</f>
        <v>0</v>
      </c>
      <c r="L29" s="278">
        <f ca="1">IF(L3&lt;'Scenario Inputs (SI)'!$D$5,'Age 63'!$D$31*'SI Income Stream'!L5,0)</f>
        <v>0</v>
      </c>
      <c r="M29" s="278">
        <f ca="1">IF(M3&lt;'Scenario Inputs (SI)'!$D$5,'Age 63'!$D$31*'SI Income Stream'!M5,0)</f>
        <v>0</v>
      </c>
      <c r="N29" s="278">
        <f ca="1">IF(N3&lt;'Scenario Inputs (SI)'!$D$5,'Age 63'!$D$31*'SI Income Stream'!N5,0)</f>
        <v>0</v>
      </c>
      <c r="O29" s="278">
        <f ca="1">IF(O3&lt;'Scenario Inputs (SI)'!$D$5,'Age 63'!$D$31*'SI Income Stream'!O5,0)</f>
        <v>0</v>
      </c>
      <c r="P29" s="278">
        <f ca="1">IF(P3&lt;'Scenario Inputs (SI)'!$D$5,'Age 63'!$D$31*'SI Income Stream'!P5,0)</f>
        <v>0</v>
      </c>
      <c r="Q29" s="278">
        <f ca="1">IF(Q3&lt;'Scenario Inputs (SI)'!$D$5,'Age 63'!$D$31*'SI Income Stream'!Q5,0)</f>
        <v>0</v>
      </c>
      <c r="S29" s="394"/>
      <c r="T29" s="409" t="s">
        <v>2</v>
      </c>
    </row>
    <row r="30" spans="1:88" ht="18.5" hidden="1" outlineLevel="1" x14ac:dyDescent="0.45">
      <c r="A30" s="284"/>
      <c r="B30" s="250" t="s">
        <v>313</v>
      </c>
      <c r="C30" s="276" t="e">
        <f ca="1">'Age 56'!$D$32*'SI Income Stream'!C24</f>
        <v>#DIV/0!</v>
      </c>
      <c r="D30" s="276" t="e">
        <f ca="1">'Age 57'!$D$32*'SI Income Stream'!D24</f>
        <v>#DIV/0!</v>
      </c>
      <c r="E30" s="276" t="e">
        <f ca="1">'Age 58'!$D$32*'SI Income Stream'!E24</f>
        <v>#DIV/0!</v>
      </c>
      <c r="F30" s="276" t="e">
        <f ca="1">'Age 59'!$D$32*'SI Income Stream'!F24</f>
        <v>#DIV/0!</v>
      </c>
      <c r="G30" s="276" t="e">
        <f ca="1">'Age 60'!$D$32*'SI Income Stream'!G24</f>
        <v>#DIV/0!</v>
      </c>
      <c r="H30" s="276" t="e">
        <f ca="1">'Age 61'!$D$32*'SI Income Stream'!H24</f>
        <v>#DIV/0!</v>
      </c>
      <c r="I30" s="276" t="e">
        <f ca="1">'Age 62'!$D$32*'SI Income Stream'!I24</f>
        <v>#DIV/0!</v>
      </c>
      <c r="J30" s="276" t="e">
        <f ca="1">'Age 63'!$D$32*'SI Income Stream'!J24</f>
        <v>#DIV/0!</v>
      </c>
      <c r="K30" s="276" t="e">
        <f ca="1">'Age 64'!$D$32*'SI Income Stream'!K24</f>
        <v>#DIV/0!</v>
      </c>
      <c r="L30" s="276" t="e">
        <f ca="1">'Age 65'!$D$32*'SI Income Stream'!L24</f>
        <v>#DIV/0!</v>
      </c>
      <c r="M30" s="276" t="e">
        <f ca="1">'Age 66'!$D$32*'SI Income Stream'!M24</f>
        <v>#DIV/0!</v>
      </c>
      <c r="N30" s="276" t="e">
        <f ca="1">'Age 67'!$D$32*'SI Income Stream'!N24</f>
        <v>#DIV/0!</v>
      </c>
      <c r="O30" s="276" t="e">
        <f ca="1">'Age 68'!$D$32*'SI Income Stream'!O24</f>
        <v>#DIV/0!</v>
      </c>
      <c r="P30" s="276" t="e">
        <f ca="1">'Age 69'!$D$32*'SI Income Stream'!P24</f>
        <v>#DIV/0!</v>
      </c>
      <c r="Q30" s="276" t="e">
        <f ca="1">'Age 70'!$D$32*'SI Income Stream'!Q24</f>
        <v>#DIV/0!</v>
      </c>
      <c r="S30" s="394"/>
      <c r="T30" s="409" t="s">
        <v>23</v>
      </c>
    </row>
    <row r="31" spans="1:88" ht="18.5" hidden="1" outlineLevel="1" x14ac:dyDescent="0.45">
      <c r="A31" s="285"/>
      <c r="B31" s="250" t="s">
        <v>4</v>
      </c>
      <c r="C31" s="278">
        <f ca="1">IF(C3&gt;=65,135.5,IF(C3&lt;'Scenario Inputs (SI)'!$D$5,0.0145*'SI Income Stream'!C5,0))</f>
        <v>0</v>
      </c>
      <c r="D31" s="278">
        <f ca="1">IF(D3&gt;=65,135.5,IF(D3&lt;'Scenario Inputs (SI)'!$D$5,0.0145*'SI Income Stream'!D5,0))</f>
        <v>0</v>
      </c>
      <c r="E31" s="278">
        <f ca="1">IF(E3&gt;=65,INDEX(Medicare!$F$1:$K$3,3,MATCH('SI Income Stream'!E3,Medicare!$F$1:$K$1,0)),IF(E3&lt;'Scenario Inputs (SI)'!$D$5,0.0145*'SI Income Stream'!E5,0))</f>
        <v>0</v>
      </c>
      <c r="F31" s="278">
        <f ca="1">IF(F3&gt;=65,INDEX(Medicare!$F$1:$K$3,3,MATCH('SI Income Stream'!F3,Medicare!$F$1:$K$1,0)),IF(F3&lt;'Scenario Inputs (SI)'!$D$5,0.0145*'SI Income Stream'!F5,0))</f>
        <v>0</v>
      </c>
      <c r="G31" s="278">
        <f ca="1">IF(G3&gt;=65,INDEX(Medicare!$F$1:$K$3,3,MATCH('SI Income Stream'!G3,Medicare!$F$1:$K$1,0)),IF(G3&lt;'Scenario Inputs (SI)'!$D$5,0.0145*'SI Income Stream'!G5,0))</f>
        <v>0</v>
      </c>
      <c r="H31" s="278">
        <f ca="1">IF(H3&gt;=65,INDEX(Medicare!$F$1:$K$3,3,MATCH('SI Income Stream'!H3,Medicare!$F$1:$K$1,0)),IF(H3&lt;'Scenario Inputs (SI)'!$D$5,0.0145*'SI Income Stream'!H5,0))</f>
        <v>0</v>
      </c>
      <c r="I31" s="278">
        <f ca="1">IF(I3&gt;=65,INDEX(Medicare!$F$1:$K$3,3,MATCH('SI Income Stream'!I3,Medicare!$F$1:$K$1,0)),IF(I3&lt;'Scenario Inputs (SI)'!$D$5,0.0145*'SI Income Stream'!I5,0))</f>
        <v>0</v>
      </c>
      <c r="J31" s="278">
        <f ca="1">IF(J3&gt;=65,INDEX(Medicare!$F$1:$K$3,3,MATCH('SI Income Stream'!J3,Medicare!$F$1:$K$1,0)),IF(J3&lt;'Scenario Inputs (SI)'!$D$5,0.0145*'SI Income Stream'!J5,0))</f>
        <v>0</v>
      </c>
      <c r="K31" s="278">
        <f ca="1">IF(K3&gt;=65,INDEX(Medicare!$F$1:$K$3,3,MATCH('SI Income Stream'!K3,Medicare!$F$1:$K$1,0)),IF(K3&lt;'Scenario Inputs (SI)'!$D$5,0.0145*'SI Income Stream'!K5,0))</f>
        <v>0</v>
      </c>
      <c r="L31" s="277">
        <f ca="1">IF(L3&gt;=65,INDEX(Medicare!$F$1:$K$3,3,MATCH('SI Income Stream'!L3,Medicare!$F$1:$K$1,0)),IF(L3&lt;'Scenario Inputs (SI)'!$D$5,0.0145*'SI Income Stream'!L5,0))</f>
        <v>14.127833240969062</v>
      </c>
      <c r="M31" s="278">
        <f ca="1">IF(M3&gt;=65,INDEX(Medicare!$F$1:$K$3,3,MATCH('SI Income Stream'!M3,Medicare!$F$1:$K$1,0)),IF(M3&lt;'Scenario Inputs (SI)'!$D$5,0.0145*'SI Income Stream'!M5,0))</f>
        <v>14.638978247627326</v>
      </c>
      <c r="N31" s="278">
        <f ca="1">IF(N3&gt;=65,INDEX(Medicare!$F$1:$K$3,3,MATCH('SI Income Stream'!N3,Medicare!$F$1:$K$1,0)),IF(N3&lt;'Scenario Inputs (SI)'!$D$5,0.0145*'SI Income Stream'!N5,0))</f>
        <v>15.235809390783091</v>
      </c>
      <c r="O31" s="278">
        <f ca="1">IF(O3&gt;=65,INDEX(Medicare!$F$1:$K$3,3,MATCH('SI Income Stream'!O3,Medicare!$F$1:$K$1,0)),IF(O3&lt;'Scenario Inputs (SI)'!$D$5,0.0145*'SI Income Stream'!O5,0))</f>
        <v>15.793440014485752</v>
      </c>
      <c r="P31" s="278">
        <f ca="1">IF(P3&gt;=65,INDEX(Medicare!$F$1:$K$3,3,MATCH('SI Income Stream'!P3,Medicare!$F$1:$K$1,0)),IF(P3&lt;'Scenario Inputs (SI)'!$D$5,0.0145*'SI Income Stream'!P5,0))</f>
        <v>16.819066009026454</v>
      </c>
      <c r="Q31" s="278">
        <f ca="1">IF(Q3&gt;=65,INDEX(Medicare!$F$1:$K$3,3,MATCH('SI Income Stream'!Q3,Medicare!$F$1:$K$1,0)),IF(Q3&lt;'Scenario Inputs (SI)'!$D$5,0.0145*'SI Income Stream'!Q5,0))</f>
        <v>18.785214825481649</v>
      </c>
      <c r="S31" s="394"/>
      <c r="T31" s="409" t="s">
        <v>4</v>
      </c>
    </row>
    <row r="32" spans="1:88" ht="18.5" hidden="1" outlineLevel="1" x14ac:dyDescent="0.45">
      <c r="A32" s="284"/>
      <c r="B32" s="250" t="s">
        <v>314</v>
      </c>
      <c r="C32" s="276">
        <f ca="1">IF(C3&lt;'Scenario Inputs (SI)'!$D$5,INDEX(Inputs!$A$2:$R$32,MATCH('SI Income Stream'!$T32,Inputs!$A$2:$A$32,0),MATCH('SI Income Stream'!C$3,Inputs!$A$2:$R$2,0)),0)*26/12</f>
        <v>0</v>
      </c>
      <c r="D32" s="276">
        <f ca="1">IF(D3&lt;'Scenario Inputs (SI)'!$D$5,INDEX(Inputs!$A$2:$R$32,MATCH('SI Income Stream'!$T32,Inputs!$A$2:$A$32,0),MATCH('SI Income Stream'!D$3,Inputs!$A$2:$R$2,0)),0)*26/12</f>
        <v>0</v>
      </c>
      <c r="E32" s="276">
        <f ca="1">IF(E3&lt;'Scenario Inputs (SI)'!$D$5,INDEX(Inputs!$A$2:$R$32,MATCH('SI Income Stream'!$T32,Inputs!$A$2:$A$32,0),MATCH('SI Income Stream'!E$3,Inputs!$A$2:$R$2,0)),0)*26/12</f>
        <v>0</v>
      </c>
      <c r="F32" s="276">
        <f ca="1">IF(F3&lt;'Scenario Inputs (SI)'!$D$5,INDEX(Inputs!$A$2:$R$32,MATCH('SI Income Stream'!$T32,Inputs!$A$2:$A$32,0),MATCH('SI Income Stream'!F$3,Inputs!$A$2:$R$2,0)),0)*26/12</f>
        <v>0</v>
      </c>
      <c r="G32" s="276">
        <f ca="1">IF(G3&lt;'Scenario Inputs (SI)'!$D$5,INDEX(Inputs!$A$2:$R$32,MATCH('SI Income Stream'!$T32,Inputs!$A$2:$A$32,0),MATCH('SI Income Stream'!G$3,Inputs!$A$2:$R$2,0)),0)*26/12</f>
        <v>0</v>
      </c>
      <c r="H32" s="276">
        <f ca="1">IF(H3&lt;'Scenario Inputs (SI)'!$D$5,INDEX(Inputs!$A$2:$R$32,MATCH('SI Income Stream'!$T32,Inputs!$A$2:$A$32,0),MATCH('SI Income Stream'!H$3,Inputs!$A$2:$R$2,0)),0)*26/12</f>
        <v>0</v>
      </c>
      <c r="I32" s="276">
        <f ca="1">IF(I3&lt;'Scenario Inputs (SI)'!$D$5,INDEX(Inputs!$A$2:$R$32,MATCH('SI Income Stream'!$T32,Inputs!$A$2:$A$32,0),MATCH('SI Income Stream'!I$3,Inputs!$A$2:$R$2,0)),0)*26/12</f>
        <v>0</v>
      </c>
      <c r="J32" s="276">
        <f ca="1">IF(J3&lt;'Scenario Inputs (SI)'!$D$5,INDEX(Inputs!$A$2:$R$32,MATCH('SI Income Stream'!$T32,Inputs!$A$2:$A$32,0),MATCH('SI Income Stream'!J$3,Inputs!$A$2:$R$2,0)),0)*26/12</f>
        <v>0</v>
      </c>
      <c r="K32" s="276">
        <f ca="1">IF(K3&lt;'Scenario Inputs (SI)'!$D$5,INDEX(Inputs!$A$2:$R$32,MATCH('SI Income Stream'!$T32,Inputs!$A$2:$A$32,0),MATCH('SI Income Stream'!K$3,Inputs!$A$2:$R$2,0)),0)*26/12</f>
        <v>0</v>
      </c>
      <c r="L32" s="276">
        <f ca="1">IF(L3&lt;'Scenario Inputs (SI)'!$D$5,INDEX(Inputs!$A$2:$R$32,MATCH('SI Income Stream'!$T32,Inputs!$A$2:$A$32,0),MATCH('SI Income Stream'!L$3,Inputs!$A$2:$R$2,0)),0)*26/12</f>
        <v>0</v>
      </c>
      <c r="M32" s="276">
        <f ca="1">IF(M3&lt;'Scenario Inputs (SI)'!$D$5,INDEX(Inputs!$A$2:$R$32,MATCH('SI Income Stream'!$T32,Inputs!$A$2:$A$32,0),MATCH('SI Income Stream'!M$3,Inputs!$A$2:$R$2,0)),0)*26/12</f>
        <v>0</v>
      </c>
      <c r="N32" s="276">
        <f ca="1">IF(N3&lt;'Scenario Inputs (SI)'!$D$5,INDEX(Inputs!$A$2:$R$32,MATCH('SI Income Stream'!$T32,Inputs!$A$2:$A$32,0),MATCH('SI Income Stream'!N$3,Inputs!$A$2:$R$2,0)),0)*26/12</f>
        <v>0</v>
      </c>
      <c r="O32" s="276">
        <f ca="1">IF(O3&lt;'Scenario Inputs (SI)'!$D$5,INDEX(Inputs!$A$2:$R$32,MATCH('SI Income Stream'!$T32,Inputs!$A$2:$A$32,0),MATCH('SI Income Stream'!O$3,Inputs!$A$2:$R$2,0)),0)*26/12</f>
        <v>0</v>
      </c>
      <c r="P32" s="276">
        <f ca="1">IF(P3&lt;'Scenario Inputs (SI)'!$D$5,INDEX(Inputs!$A$2:$R$32,MATCH('SI Income Stream'!$T32,Inputs!$A$2:$A$32,0),MATCH('SI Income Stream'!P$3,Inputs!$A$2:$R$2,0)),0)*26/12</f>
        <v>0</v>
      </c>
      <c r="Q32" s="276">
        <f ca="1">IF(Q3&lt;'Scenario Inputs (SI)'!$D$5,INDEX(Inputs!$A$2:$R$32,MATCH('SI Income Stream'!$T32,Inputs!$A$2:$A$32,0),MATCH('SI Income Stream'!Q$3,Inputs!$A$2:$R$2,0)),0)*26/12</f>
        <v>0</v>
      </c>
      <c r="S32" s="394"/>
      <c r="T32" s="409" t="s">
        <v>22</v>
      </c>
    </row>
    <row r="33" spans="1:20" ht="18.5" hidden="1" outlineLevel="1" x14ac:dyDescent="0.45">
      <c r="A33" s="284"/>
      <c r="B33" s="250" t="s">
        <v>315</v>
      </c>
      <c r="C33" s="276" t="e">
        <f ca="1">'Age 56'!$D$35*'SI Income Stream'!C23</f>
        <v>#DIV/0!</v>
      </c>
      <c r="D33" s="276" t="e">
        <f ca="1">'Age 57'!$D$35*'SI Income Stream'!D23</f>
        <v>#DIV/0!</v>
      </c>
      <c r="E33" s="276" t="e">
        <f ca="1">'Age 58'!$D$35*'SI Income Stream'!E23</f>
        <v>#DIV/0!</v>
      </c>
      <c r="F33" s="276" t="e">
        <f ca="1">'Age 59'!$D$35*'SI Income Stream'!F23</f>
        <v>#DIV/0!</v>
      </c>
      <c r="G33" s="276" t="e">
        <f ca="1">'Age 60'!$D$35*'SI Income Stream'!G23</f>
        <v>#DIV/0!</v>
      </c>
      <c r="H33" s="276" t="e">
        <f ca="1">'Age 61'!$D$35*'SI Income Stream'!H23</f>
        <v>#DIV/0!</v>
      </c>
      <c r="I33" s="276" t="e">
        <f ca="1">'Age 62'!$D$35*'SI Income Stream'!I23</f>
        <v>#DIV/0!</v>
      </c>
      <c r="J33" s="276" t="e">
        <f ca="1">'Age 63'!$D$35*'SI Income Stream'!J23</f>
        <v>#DIV/0!</v>
      </c>
      <c r="K33" s="276" t="e">
        <f ca="1">'Age 64'!$D$35*'SI Income Stream'!K23</f>
        <v>#DIV/0!</v>
      </c>
      <c r="L33" s="276" t="e">
        <f ca="1">'Age 65'!$D$35*'SI Income Stream'!L23</f>
        <v>#DIV/0!</v>
      </c>
      <c r="M33" s="276" t="e">
        <f ca="1">'Age 66'!$D$35*'SI Income Stream'!M23</f>
        <v>#DIV/0!</v>
      </c>
      <c r="N33" s="276" t="e">
        <f ca="1">'Age 67'!$D$35*'SI Income Stream'!N23</f>
        <v>#DIV/0!</v>
      </c>
      <c r="O33" s="276" t="e">
        <f ca="1">'Age 68'!$D$35*'SI Income Stream'!O23</f>
        <v>#DIV/0!</v>
      </c>
      <c r="P33" s="276" t="e">
        <f ca="1">'Age 69'!$D$35*'SI Income Stream'!P23</f>
        <v>#DIV/0!</v>
      </c>
      <c r="Q33" s="276" t="e">
        <f ca="1">'Age 70'!$D$35*'SI Income Stream'!Q23</f>
        <v>#DIV/0!</v>
      </c>
      <c r="S33" s="394"/>
      <c r="T33" s="409" t="s">
        <v>24</v>
      </c>
    </row>
    <row r="34" spans="1:20" ht="18.5" hidden="1" outlineLevel="1" x14ac:dyDescent="0.45">
      <c r="A34" s="284"/>
      <c r="B34" s="250" t="s">
        <v>316</v>
      </c>
      <c r="C34" s="276" t="e">
        <f ca="1">'Age 56'!$D$36*'SI Income Stream'!C23</f>
        <v>#DIV/0!</v>
      </c>
      <c r="D34" s="276" t="e">
        <f ca="1">'Age 57'!$D$36*'SI Income Stream'!D23</f>
        <v>#DIV/0!</v>
      </c>
      <c r="E34" s="276" t="e">
        <f ca="1">'Age 58'!$D$36*'SI Income Stream'!E23</f>
        <v>#DIV/0!</v>
      </c>
      <c r="F34" s="276" t="e">
        <f ca="1">'Age 59'!$D$36*'SI Income Stream'!F23</f>
        <v>#DIV/0!</v>
      </c>
      <c r="G34" s="276" t="e">
        <f ca="1">'Age 60'!$D$36*'SI Income Stream'!G23</f>
        <v>#DIV/0!</v>
      </c>
      <c r="H34" s="276" t="e">
        <f ca="1">'Age 61'!$D$36*'SI Income Stream'!H23</f>
        <v>#DIV/0!</v>
      </c>
      <c r="I34" s="276" t="e">
        <f ca="1">'Age 62'!$D$36*'SI Income Stream'!I23</f>
        <v>#DIV/0!</v>
      </c>
      <c r="J34" s="276" t="e">
        <f ca="1">'Age 63'!$D$36*'SI Income Stream'!J23</f>
        <v>#DIV/0!</v>
      </c>
      <c r="K34" s="276" t="e">
        <f ca="1">'Age 64'!$D$36*'SI Income Stream'!K23</f>
        <v>#DIV/0!</v>
      </c>
      <c r="L34" s="276" t="e">
        <f ca="1">'Age 65'!$D$36*'SI Income Stream'!L23</f>
        <v>#DIV/0!</v>
      </c>
      <c r="M34" s="276" t="e">
        <f ca="1">'Age 66'!$D$36*'SI Income Stream'!M23</f>
        <v>#DIV/0!</v>
      </c>
      <c r="N34" s="276" t="e">
        <f ca="1">'Age 67'!$D$36*'SI Income Stream'!N23</f>
        <v>#DIV/0!</v>
      </c>
      <c r="O34" s="276" t="e">
        <f ca="1">'Age 68'!$D$36*'SI Income Stream'!O23</f>
        <v>#DIV/0!</v>
      </c>
      <c r="P34" s="276" t="e">
        <f ca="1">'Age 69'!$D$36*'SI Income Stream'!P23</f>
        <v>#DIV/0!</v>
      </c>
      <c r="Q34" s="276" t="e">
        <f ca="1">'Age 70'!$D$36*'SI Income Stream'!Q23</f>
        <v>#DIV/0!</v>
      </c>
      <c r="S34" s="394"/>
      <c r="T34" s="409" t="s">
        <v>72</v>
      </c>
    </row>
    <row r="35" spans="1:20" ht="18.5" hidden="1" outlineLevel="1" x14ac:dyDescent="0.45">
      <c r="A35" s="284"/>
      <c r="B35" s="250" t="s">
        <v>317</v>
      </c>
      <c r="C35" s="276">
        <f>INDEX(Inputs!$A$2:$R$32,MATCH('SI Income Stream'!$T35,Inputs!$A$2:$A$32,0),MATCH('SI Income Stream'!C$3,Inputs!$A$2:$R$2,0))*26/12</f>
        <v>0</v>
      </c>
      <c r="D35" s="276">
        <f>INDEX(Inputs!$A$2:$R$32,MATCH('SI Income Stream'!$T35,Inputs!$A$2:$A$32,0),MATCH('SI Income Stream'!D$3,Inputs!$A$2:$R$2,0))*26/12</f>
        <v>0</v>
      </c>
      <c r="E35" s="276">
        <f>INDEX(Inputs!$A$2:$R$32,MATCH('SI Income Stream'!$T35,Inputs!$A$2:$A$32,0),MATCH('SI Income Stream'!E$3,Inputs!$A$2:$R$2,0))*26/12</f>
        <v>0</v>
      </c>
      <c r="F35" s="276">
        <f>INDEX(Inputs!$A$2:$R$32,MATCH('SI Income Stream'!$T35,Inputs!$A$2:$A$32,0),MATCH('SI Income Stream'!F$3,Inputs!$A$2:$R$2,0))*26/12</f>
        <v>0</v>
      </c>
      <c r="G35" s="276">
        <f>INDEX(Inputs!$A$2:$R$32,MATCH('SI Income Stream'!$T35,Inputs!$A$2:$A$32,0),MATCH('SI Income Stream'!G$3,Inputs!$A$2:$R$2,0))*26/12</f>
        <v>0</v>
      </c>
      <c r="H35" s="276">
        <f>INDEX(Inputs!$A$2:$R$32,MATCH('SI Income Stream'!$T35,Inputs!$A$2:$A$32,0),MATCH('SI Income Stream'!H$3,Inputs!$A$2:$R$2,0))*26/12</f>
        <v>0</v>
      </c>
      <c r="I35" s="276">
        <f>INDEX(Inputs!$A$2:$R$32,MATCH('SI Income Stream'!$T35,Inputs!$A$2:$A$32,0),MATCH('SI Income Stream'!I$3,Inputs!$A$2:$R$2,0))*26/12</f>
        <v>0</v>
      </c>
      <c r="J35" s="276">
        <f>INDEX(Inputs!$A$2:$R$32,MATCH('SI Income Stream'!$T35,Inputs!$A$2:$A$32,0),MATCH('SI Income Stream'!J$3,Inputs!$A$2:$R$2,0))*26/12</f>
        <v>0</v>
      </c>
      <c r="K35" s="276">
        <f>INDEX(Inputs!$A$2:$R$32,MATCH('SI Income Stream'!$T35,Inputs!$A$2:$A$32,0),MATCH('SI Income Stream'!K$3,Inputs!$A$2:$R$2,0))*26/12</f>
        <v>0</v>
      </c>
      <c r="L35" s="276">
        <f>INDEX(Inputs!$A$2:$R$32,MATCH('SI Income Stream'!$T35,Inputs!$A$2:$A$32,0),MATCH('SI Income Stream'!L$3,Inputs!$A$2:$R$2,0))*26/12</f>
        <v>0</v>
      </c>
      <c r="M35" s="276">
        <f>INDEX(Inputs!$A$2:$R$32,MATCH('SI Income Stream'!$T35,Inputs!$A$2:$A$32,0),MATCH('SI Income Stream'!M$3,Inputs!$A$2:$R$2,0))*26/12</f>
        <v>0</v>
      </c>
      <c r="N35" s="276">
        <f>INDEX(Inputs!$A$2:$R$32,MATCH('SI Income Stream'!$T35,Inputs!$A$2:$A$32,0),MATCH('SI Income Stream'!N$3,Inputs!$A$2:$R$2,0))*26/12</f>
        <v>0</v>
      </c>
      <c r="O35" s="276">
        <f>INDEX(Inputs!$A$2:$R$32,MATCH('SI Income Stream'!$T35,Inputs!$A$2:$A$32,0),MATCH('SI Income Stream'!O$3,Inputs!$A$2:$R$2,0))*26/12</f>
        <v>0</v>
      </c>
      <c r="P35" s="276">
        <f>INDEX(Inputs!$A$2:$R$32,MATCH('SI Income Stream'!$T35,Inputs!$A$2:$A$32,0),MATCH('SI Income Stream'!P$3,Inputs!$A$2:$R$2,0))*26/12</f>
        <v>0</v>
      </c>
      <c r="Q35" s="276">
        <f>INDEX(Inputs!$A$2:$R$32,MATCH('SI Income Stream'!$T35,Inputs!$A$2:$A$32,0),MATCH('SI Income Stream'!Q$3,Inputs!$A$2:$R$2,0))*26/12</f>
        <v>0</v>
      </c>
      <c r="S35" s="394"/>
      <c r="T35" s="409" t="s">
        <v>425</v>
      </c>
    </row>
    <row r="36" spans="1:20" ht="18.5" hidden="1" outlineLevel="1" x14ac:dyDescent="0.45">
      <c r="A36" s="284"/>
      <c r="B36" s="250" t="s">
        <v>318</v>
      </c>
      <c r="C36" s="276">
        <f ca="1">IF(C3&lt;'Scenario Inputs (SI)'!$D$5,INDEX(Inputs!$A$2:$R$32,MATCH('SI Income Stream'!$T36,Inputs!$A$2:$A$32,0),MATCH('SI Income Stream'!C$3,Inputs!$A$2:$R$2,0)),0)*26/12</f>
        <v>0</v>
      </c>
      <c r="D36" s="276">
        <f ca="1">IF(D3&lt;'Scenario Inputs (SI)'!$D$5,INDEX(Inputs!$A$2:$R$32,MATCH('SI Income Stream'!$T36,Inputs!$A$2:$A$32,0),MATCH('SI Income Stream'!D$3,Inputs!$A$2:$R$2,0)),0)*26/12</f>
        <v>0</v>
      </c>
      <c r="E36" s="276">
        <f ca="1">IF(E3&lt;'Scenario Inputs (SI)'!$D$5,INDEX(Inputs!$A$2:$R$32,MATCH('SI Income Stream'!$T36,Inputs!$A$2:$A$32,0),MATCH('SI Income Stream'!E$3,Inputs!$A$2:$R$2,0)),0)*26/12</f>
        <v>0</v>
      </c>
      <c r="F36" s="276">
        <f ca="1">IF(F3&lt;'Scenario Inputs (SI)'!$D$5,INDEX(Inputs!$A$2:$R$32,MATCH('SI Income Stream'!$T36,Inputs!$A$2:$A$32,0),MATCH('SI Income Stream'!F$3,Inputs!$A$2:$R$2,0)),0)*26/12</f>
        <v>0</v>
      </c>
      <c r="G36" s="276">
        <f ca="1">IF(G3&lt;'Scenario Inputs (SI)'!$D$5,INDEX(Inputs!$A$2:$R$32,MATCH('SI Income Stream'!$T36,Inputs!$A$2:$A$32,0),MATCH('SI Income Stream'!G$3,Inputs!$A$2:$R$2,0)),0)*26/12</f>
        <v>0</v>
      </c>
      <c r="H36" s="276">
        <f ca="1">IF(H3&lt;'Scenario Inputs (SI)'!$D$5,INDEX(Inputs!$A$2:$R$32,MATCH('SI Income Stream'!$T36,Inputs!$A$2:$A$32,0),MATCH('SI Income Stream'!H$3,Inputs!$A$2:$R$2,0)),0)*26/12</f>
        <v>0</v>
      </c>
      <c r="I36" s="276">
        <f ca="1">IF(I3&lt;'Scenario Inputs (SI)'!$D$5,INDEX(Inputs!$A$2:$R$32,MATCH('SI Income Stream'!$T36,Inputs!$A$2:$A$32,0),MATCH('SI Income Stream'!I$3,Inputs!$A$2:$R$2,0)),0)*26/12</f>
        <v>0</v>
      </c>
      <c r="J36" s="276">
        <f ca="1">IF(J3&lt;'Scenario Inputs (SI)'!$D$5,INDEX(Inputs!$A$2:$R$32,MATCH('SI Income Stream'!$T36,Inputs!$A$2:$A$32,0),MATCH('SI Income Stream'!J$3,Inputs!$A$2:$R$2,0)),0)*26/12</f>
        <v>0</v>
      </c>
      <c r="K36" s="276">
        <f ca="1">IF(K3&lt;'Scenario Inputs (SI)'!$D$5,INDEX(Inputs!$A$2:$R$32,MATCH('SI Income Stream'!$T36,Inputs!$A$2:$A$32,0),MATCH('SI Income Stream'!K$3,Inputs!$A$2:$R$2,0)),0)*26/12</f>
        <v>0</v>
      </c>
      <c r="L36" s="276">
        <f ca="1">IF(L3&lt;'Scenario Inputs (SI)'!$D$5,INDEX(Inputs!$A$2:$R$32,MATCH('SI Income Stream'!$T36,Inputs!$A$2:$A$32,0),MATCH('SI Income Stream'!L$3,Inputs!$A$2:$R$2,0)),0)*26/12</f>
        <v>0</v>
      </c>
      <c r="M36" s="276">
        <f ca="1">IF(M3&lt;'Scenario Inputs (SI)'!$D$5,INDEX(Inputs!$A$2:$R$32,MATCH('SI Income Stream'!$T36,Inputs!$A$2:$A$32,0),MATCH('SI Income Stream'!M$3,Inputs!$A$2:$R$2,0)),0)*26/12</f>
        <v>0</v>
      </c>
      <c r="N36" s="276">
        <f ca="1">IF(N3&lt;'Scenario Inputs (SI)'!$D$5,INDEX(Inputs!$A$2:$R$32,MATCH('SI Income Stream'!$T36,Inputs!$A$2:$A$32,0),MATCH('SI Income Stream'!N$3,Inputs!$A$2:$R$2,0)),0)*26/12</f>
        <v>0</v>
      </c>
      <c r="O36" s="276">
        <f ca="1">IF(O3&lt;'Scenario Inputs (SI)'!$D$5,INDEX(Inputs!$A$2:$R$32,MATCH('SI Income Stream'!$T36,Inputs!$A$2:$A$32,0),MATCH('SI Income Stream'!O$3,Inputs!$A$2:$R$2,0)),0)*26/12</f>
        <v>0</v>
      </c>
      <c r="P36" s="276">
        <f ca="1">IF(P3&lt;'Scenario Inputs (SI)'!$D$5,INDEX(Inputs!$A$2:$R$32,MATCH('SI Income Stream'!$T36,Inputs!$A$2:$A$32,0),MATCH('SI Income Stream'!P$3,Inputs!$A$2:$R$2,0)),0)*26/12</f>
        <v>0</v>
      </c>
      <c r="Q36" s="276">
        <f ca="1">IF(Q3&lt;'Scenario Inputs (SI)'!$D$5,INDEX(Inputs!$A$2:$R$32,MATCH('SI Income Stream'!$T36,Inputs!$A$2:$A$32,0),MATCH('SI Income Stream'!Q$3,Inputs!$A$2:$R$2,0)),0)*26/12</f>
        <v>0</v>
      </c>
      <c r="S36" s="394"/>
      <c r="T36" s="409" t="s">
        <v>25</v>
      </c>
    </row>
    <row r="37" spans="1:20" ht="18.5" hidden="1" outlineLevel="1" x14ac:dyDescent="0.45">
      <c r="A37" s="284"/>
      <c r="B37" s="250" t="s">
        <v>319</v>
      </c>
      <c r="C37" s="276">
        <f ca="1">IF(C3&lt;'Scenario Inputs (SI)'!$D$5,INDEX(Inputs!$A$2:$R$32,MATCH('SI Income Stream'!$T37,Inputs!$A$2:$A$32,0),MATCH('SI Income Stream'!C$3,Inputs!$A$2:$R$2,0)),0)*26/12</f>
        <v>0</v>
      </c>
      <c r="D37" s="276">
        <f ca="1">IF(D3&lt;'Scenario Inputs (SI)'!$D$5,INDEX(Inputs!$A$2:$R$32,MATCH('SI Income Stream'!$T37,Inputs!$A$2:$A$32,0),MATCH('SI Income Stream'!D$3,Inputs!$A$2:$R$2,0)),0)*26/12</f>
        <v>0</v>
      </c>
      <c r="E37" s="276">
        <f ca="1">IF(E3&lt;'Scenario Inputs (SI)'!$D$5,INDEX(Inputs!$A$2:$R$32,MATCH('SI Income Stream'!$T37,Inputs!$A$2:$A$32,0),MATCH('SI Income Stream'!E$3,Inputs!$A$2:$R$2,0)),0)*26/12</f>
        <v>0</v>
      </c>
      <c r="F37" s="276">
        <f ca="1">IF(F3&lt;'Scenario Inputs (SI)'!$D$5,INDEX(Inputs!$A$2:$R$32,MATCH('SI Income Stream'!$T37,Inputs!$A$2:$A$32,0),MATCH('SI Income Stream'!F$3,Inputs!$A$2:$R$2,0)),0)*26/12</f>
        <v>0</v>
      </c>
      <c r="G37" s="276">
        <f ca="1">IF(G3&lt;'Scenario Inputs (SI)'!$D$5,INDEX(Inputs!$A$2:$R$32,MATCH('SI Income Stream'!$T37,Inputs!$A$2:$A$32,0),MATCH('SI Income Stream'!G$3,Inputs!$A$2:$R$2,0)),0)*26/12</f>
        <v>0</v>
      </c>
      <c r="H37" s="276">
        <f ca="1">IF(H3&lt;'Scenario Inputs (SI)'!$D$5,INDEX(Inputs!$A$2:$R$32,MATCH('SI Income Stream'!$T37,Inputs!$A$2:$A$32,0),MATCH('SI Income Stream'!H$3,Inputs!$A$2:$R$2,0)),0)*26/12</f>
        <v>0</v>
      </c>
      <c r="I37" s="276">
        <f ca="1">IF(I3&lt;'Scenario Inputs (SI)'!$D$5,INDEX(Inputs!$A$2:$R$32,MATCH('SI Income Stream'!$T37,Inputs!$A$2:$A$32,0),MATCH('SI Income Stream'!I$3,Inputs!$A$2:$R$2,0)),0)*26/12</f>
        <v>0</v>
      </c>
      <c r="J37" s="276">
        <f ca="1">IF(J3&lt;'Scenario Inputs (SI)'!$D$5,INDEX(Inputs!$A$2:$R$32,MATCH('SI Income Stream'!$T37,Inputs!$A$2:$A$32,0),MATCH('SI Income Stream'!J$3,Inputs!$A$2:$R$2,0)),0)*26/12</f>
        <v>0</v>
      </c>
      <c r="K37" s="276">
        <f ca="1">IF(K3&lt;'Scenario Inputs (SI)'!$D$5,INDEX(Inputs!$A$2:$R$32,MATCH('SI Income Stream'!$T37,Inputs!$A$2:$A$32,0),MATCH('SI Income Stream'!K$3,Inputs!$A$2:$R$2,0)),0)*26/12</f>
        <v>0</v>
      </c>
      <c r="L37" s="276">
        <f ca="1">IF(L3&lt;'Scenario Inputs (SI)'!$D$5,INDEX(Inputs!$A$2:$R$32,MATCH('SI Income Stream'!$T37,Inputs!$A$2:$A$32,0),MATCH('SI Income Stream'!L$3,Inputs!$A$2:$R$2,0)),0)*26/12</f>
        <v>0</v>
      </c>
      <c r="M37" s="276">
        <f ca="1">IF(M3&lt;'Scenario Inputs (SI)'!$D$5,INDEX(Inputs!$A$2:$R$32,MATCH('SI Income Stream'!$T37,Inputs!$A$2:$A$32,0),MATCH('SI Income Stream'!M$3,Inputs!$A$2:$R$2,0)),0)*26/12</f>
        <v>0</v>
      </c>
      <c r="N37" s="276">
        <f ca="1">IF(N3&lt;'Scenario Inputs (SI)'!$D$5,INDEX(Inputs!$A$2:$R$32,MATCH('SI Income Stream'!$T37,Inputs!$A$2:$A$32,0),MATCH('SI Income Stream'!N$3,Inputs!$A$2:$R$2,0)),0)*26/12</f>
        <v>0</v>
      </c>
      <c r="O37" s="276">
        <f ca="1">IF(O3&lt;'Scenario Inputs (SI)'!$D$5,INDEX(Inputs!$A$2:$R$32,MATCH('SI Income Stream'!$T37,Inputs!$A$2:$A$32,0),MATCH('SI Income Stream'!O$3,Inputs!$A$2:$R$2,0)),0)*26/12</f>
        <v>0</v>
      </c>
      <c r="P37" s="276">
        <f ca="1">IF(P3&lt;'Scenario Inputs (SI)'!$D$5,INDEX(Inputs!$A$2:$R$32,MATCH('SI Income Stream'!$T37,Inputs!$A$2:$A$32,0),MATCH('SI Income Stream'!P$3,Inputs!$A$2:$R$2,0)),0)*26/12</f>
        <v>0</v>
      </c>
      <c r="Q37" s="276">
        <f ca="1">IF(Q3&lt;'Scenario Inputs (SI)'!$D$5,INDEX(Inputs!$A$2:$R$32,MATCH('SI Income Stream'!$T37,Inputs!$A$2:$A$32,0),MATCH('SI Income Stream'!Q$3,Inputs!$A$2:$R$2,0)),0)*26/12</f>
        <v>0</v>
      </c>
      <c r="S37" s="394"/>
      <c r="T37" s="409" t="s">
        <v>100</v>
      </c>
    </row>
    <row r="38" spans="1:20" ht="18.5" hidden="1" outlineLevel="1" x14ac:dyDescent="0.45">
      <c r="A38" s="284"/>
      <c r="B38" s="250" t="s">
        <v>320</v>
      </c>
      <c r="C38" s="276">
        <f ca="1">INDEX(Inputs!$A$2:$R$32,MATCH('SI Income Stream'!$T38,Inputs!$A$2:$A$32,0),MATCH('SI Income Stream'!C$3,Inputs!$A$2:$R$2,0))*26/12</f>
        <v>0</v>
      </c>
      <c r="D38" s="276">
        <f ca="1">INDEX(Inputs!$A$2:$R$32,MATCH('SI Income Stream'!$T38,Inputs!$A$2:$A$32,0),MATCH('SI Income Stream'!D$3,Inputs!$A$2:$R$2,0))*26/12</f>
        <v>0</v>
      </c>
      <c r="E38" s="276">
        <f ca="1">INDEX(Inputs!$A$2:$R$32,MATCH('SI Income Stream'!$T38,Inputs!$A$2:$A$32,0),MATCH('SI Income Stream'!E$3,Inputs!$A$2:$R$2,0))*26/12</f>
        <v>0</v>
      </c>
      <c r="F38" s="276">
        <f ca="1">INDEX(Inputs!$A$2:$R$32,MATCH('SI Income Stream'!$T38,Inputs!$A$2:$A$32,0),MATCH('SI Income Stream'!F$3,Inputs!$A$2:$R$2,0))*26/12</f>
        <v>0</v>
      </c>
      <c r="G38" s="276">
        <f ca="1">INDEX(Inputs!$A$2:$R$32,MATCH('SI Income Stream'!$T38,Inputs!$A$2:$A$32,0),MATCH('SI Income Stream'!G$3,Inputs!$A$2:$R$2,0))*26/12</f>
        <v>0</v>
      </c>
      <c r="H38" s="276">
        <f ca="1">INDEX(Inputs!$A$2:$R$32,MATCH('SI Income Stream'!$T38,Inputs!$A$2:$A$32,0),MATCH('SI Income Stream'!H$3,Inputs!$A$2:$R$2,0))*26/12</f>
        <v>0</v>
      </c>
      <c r="I38" s="276">
        <f ca="1">INDEX(Inputs!$A$2:$R$32,MATCH('SI Income Stream'!$T38,Inputs!$A$2:$A$32,0),MATCH('SI Income Stream'!I$3,Inputs!$A$2:$R$2,0))*26/12</f>
        <v>0</v>
      </c>
      <c r="J38" s="276">
        <f ca="1">INDEX(Inputs!$A$2:$R$32,MATCH('SI Income Stream'!$T38,Inputs!$A$2:$A$32,0),MATCH('SI Income Stream'!J$3,Inputs!$A$2:$R$2,0))*26/12</f>
        <v>0</v>
      </c>
      <c r="K38" s="276">
        <f ca="1">INDEX(Inputs!$A$2:$R$32,MATCH('SI Income Stream'!$T38,Inputs!$A$2:$A$32,0),MATCH('SI Income Stream'!K$3,Inputs!$A$2:$R$2,0))*26/12</f>
        <v>0</v>
      </c>
      <c r="L38" s="276">
        <f ca="1">INDEX(Inputs!$A$2:$R$32,MATCH('SI Income Stream'!$T38,Inputs!$A$2:$A$32,0),MATCH('SI Income Stream'!L$3,Inputs!$A$2:$R$2,0))*26/12</f>
        <v>0</v>
      </c>
      <c r="M38" s="276">
        <f ca="1">INDEX(Inputs!$A$2:$R$32,MATCH('SI Income Stream'!$T38,Inputs!$A$2:$A$32,0),MATCH('SI Income Stream'!M$3,Inputs!$A$2:$R$2,0))*26/12</f>
        <v>0</v>
      </c>
      <c r="N38" s="276">
        <f ca="1">INDEX(Inputs!$A$2:$R$32,MATCH('SI Income Stream'!$T38,Inputs!$A$2:$A$32,0),MATCH('SI Income Stream'!N$3,Inputs!$A$2:$R$2,0))*26/12</f>
        <v>0</v>
      </c>
      <c r="O38" s="276">
        <f ca="1">INDEX(Inputs!$A$2:$R$32,MATCH('SI Income Stream'!$T38,Inputs!$A$2:$A$32,0),MATCH('SI Income Stream'!O$3,Inputs!$A$2:$R$2,0))*26/12</f>
        <v>0</v>
      </c>
      <c r="P38" s="276">
        <f ca="1">INDEX(Inputs!$A$2:$R$32,MATCH('SI Income Stream'!$T38,Inputs!$A$2:$A$32,0),MATCH('SI Income Stream'!P$3,Inputs!$A$2:$R$2,0))*26/12</f>
        <v>0</v>
      </c>
      <c r="Q38" s="276">
        <f ca="1">INDEX(Inputs!$A$2:$R$32,MATCH('SI Income Stream'!$T38,Inputs!$A$2:$A$32,0),MATCH('SI Income Stream'!Q$3,Inputs!$A$2:$R$2,0))*26/12</f>
        <v>0</v>
      </c>
      <c r="S38" s="394"/>
      <c r="T38" s="409" t="s">
        <v>27</v>
      </c>
    </row>
    <row r="39" spans="1:20" ht="18.5" hidden="1" outlineLevel="1" x14ac:dyDescent="0.45">
      <c r="A39" s="284"/>
      <c r="B39" s="250" t="s">
        <v>321</v>
      </c>
      <c r="C39" s="276">
        <f ca="1">INDEX(Inputs!$A$2:$R$32,MATCH('SI Income Stream'!$T39,Inputs!$A$2:$A$32,0),MATCH('SI Income Stream'!C$3,Inputs!$A$2:$R$2,0))*26/12</f>
        <v>0</v>
      </c>
      <c r="D39" s="276">
        <f ca="1">INDEX(Inputs!$A$2:$R$32,MATCH('SI Income Stream'!$T39,Inputs!$A$2:$A$32,0),MATCH('SI Income Stream'!D$3,Inputs!$A$2:$R$2,0))*26/12</f>
        <v>0</v>
      </c>
      <c r="E39" s="276">
        <f ca="1">INDEX(Inputs!$A$2:$R$32,MATCH('SI Income Stream'!$T39,Inputs!$A$2:$A$32,0),MATCH('SI Income Stream'!E$3,Inputs!$A$2:$R$2,0))*26/12</f>
        <v>0</v>
      </c>
      <c r="F39" s="276">
        <f ca="1">INDEX(Inputs!$A$2:$R$32,MATCH('SI Income Stream'!$T39,Inputs!$A$2:$A$32,0),MATCH('SI Income Stream'!F$3,Inputs!$A$2:$R$2,0))*26/12</f>
        <v>0</v>
      </c>
      <c r="G39" s="276">
        <f ca="1">INDEX(Inputs!$A$2:$R$32,MATCH('SI Income Stream'!$T39,Inputs!$A$2:$A$32,0),MATCH('SI Income Stream'!G$3,Inputs!$A$2:$R$2,0))*26/12</f>
        <v>0</v>
      </c>
      <c r="H39" s="276">
        <f ca="1">INDEX(Inputs!$A$2:$R$32,MATCH('SI Income Stream'!$T39,Inputs!$A$2:$A$32,0),MATCH('SI Income Stream'!H$3,Inputs!$A$2:$R$2,0))*26/12</f>
        <v>0</v>
      </c>
      <c r="I39" s="276">
        <f ca="1">INDEX(Inputs!$A$2:$R$32,MATCH('SI Income Stream'!$T39,Inputs!$A$2:$A$32,0),MATCH('SI Income Stream'!I$3,Inputs!$A$2:$R$2,0))*26/12</f>
        <v>0</v>
      </c>
      <c r="J39" s="276">
        <f ca="1">INDEX(Inputs!$A$2:$R$32,MATCH('SI Income Stream'!$T39,Inputs!$A$2:$A$32,0),MATCH('SI Income Stream'!J$3,Inputs!$A$2:$R$2,0))*26/12</f>
        <v>0</v>
      </c>
      <c r="K39" s="276">
        <f ca="1">INDEX(Inputs!$A$2:$R$32,MATCH('SI Income Stream'!$T39,Inputs!$A$2:$A$32,0),MATCH('SI Income Stream'!K$3,Inputs!$A$2:$R$2,0))*26/12</f>
        <v>0</v>
      </c>
      <c r="L39" s="276">
        <f ca="1">INDEX(Inputs!$A$2:$R$32,MATCH('SI Income Stream'!$T39,Inputs!$A$2:$A$32,0),MATCH('SI Income Stream'!L$3,Inputs!$A$2:$R$2,0))*26/12</f>
        <v>0</v>
      </c>
      <c r="M39" s="276">
        <f ca="1">INDEX(Inputs!$A$2:$R$32,MATCH('SI Income Stream'!$T39,Inputs!$A$2:$A$32,0),MATCH('SI Income Stream'!M$3,Inputs!$A$2:$R$2,0))*26/12</f>
        <v>0</v>
      </c>
      <c r="N39" s="276">
        <f ca="1">INDEX(Inputs!$A$2:$R$32,MATCH('SI Income Stream'!$T39,Inputs!$A$2:$A$32,0),MATCH('SI Income Stream'!N$3,Inputs!$A$2:$R$2,0))*26/12</f>
        <v>0</v>
      </c>
      <c r="O39" s="276">
        <f ca="1">INDEX(Inputs!$A$2:$R$32,MATCH('SI Income Stream'!$T39,Inputs!$A$2:$A$32,0),MATCH('SI Income Stream'!O$3,Inputs!$A$2:$R$2,0))*26/12</f>
        <v>0</v>
      </c>
      <c r="P39" s="276">
        <f ca="1">INDEX(Inputs!$A$2:$R$32,MATCH('SI Income Stream'!$T39,Inputs!$A$2:$A$32,0),MATCH('SI Income Stream'!P$3,Inputs!$A$2:$R$2,0))*26/12</f>
        <v>0</v>
      </c>
      <c r="Q39" s="276">
        <f ca="1">INDEX(Inputs!$A$2:$R$32,MATCH('SI Income Stream'!$T39,Inputs!$A$2:$A$32,0),MATCH('SI Income Stream'!Q$3,Inputs!$A$2:$R$2,0))*26/12</f>
        <v>0</v>
      </c>
      <c r="S39" s="394"/>
      <c r="T39" s="409" t="s">
        <v>26</v>
      </c>
    </row>
    <row r="40" spans="1:20" ht="18.5" hidden="1" outlineLevel="1" x14ac:dyDescent="0.45">
      <c r="A40" s="284"/>
      <c r="B40" s="250" t="s">
        <v>322</v>
      </c>
      <c r="C40" s="276">
        <f ca="1">INDEX(Inputs!$A$2:$R$32,MATCH('SI Income Stream'!$T40,Inputs!$A$2:$A$32,0),MATCH('SI Income Stream'!C$3,Inputs!$A$2:$R$2,0))*26/12</f>
        <v>0</v>
      </c>
      <c r="D40" s="276">
        <f ca="1">INDEX(Inputs!$A$2:$R$32,MATCH('SI Income Stream'!$T40,Inputs!$A$2:$A$32,0),MATCH('SI Income Stream'!D$3,Inputs!$A$2:$R$2,0))*26/12</f>
        <v>0</v>
      </c>
      <c r="E40" s="276">
        <f ca="1">INDEX(Inputs!$A$2:$R$32,MATCH('SI Income Stream'!$T40,Inputs!$A$2:$A$32,0),MATCH('SI Income Stream'!E$3,Inputs!$A$2:$R$2,0))*26/12</f>
        <v>0</v>
      </c>
      <c r="F40" s="276">
        <f ca="1">INDEX(Inputs!$A$2:$R$32,MATCH('SI Income Stream'!$T40,Inputs!$A$2:$A$32,0),MATCH('SI Income Stream'!F$3,Inputs!$A$2:$R$2,0))*26/12</f>
        <v>0</v>
      </c>
      <c r="G40" s="276">
        <f ca="1">INDEX(Inputs!$A$2:$R$32,MATCH('SI Income Stream'!$T40,Inputs!$A$2:$A$32,0),MATCH('SI Income Stream'!G$3,Inputs!$A$2:$R$2,0))*26/12</f>
        <v>0</v>
      </c>
      <c r="H40" s="276">
        <f ca="1">INDEX(Inputs!$A$2:$R$32,MATCH('SI Income Stream'!$T40,Inputs!$A$2:$A$32,0),MATCH('SI Income Stream'!H$3,Inputs!$A$2:$R$2,0))*26/12</f>
        <v>0</v>
      </c>
      <c r="I40" s="276">
        <f ca="1">INDEX(Inputs!$A$2:$R$32,MATCH('SI Income Stream'!$T40,Inputs!$A$2:$A$32,0),MATCH('SI Income Stream'!I$3,Inputs!$A$2:$R$2,0))*26/12</f>
        <v>0</v>
      </c>
      <c r="J40" s="276">
        <f ca="1">INDEX(Inputs!$A$2:$R$32,MATCH('SI Income Stream'!$T40,Inputs!$A$2:$A$32,0),MATCH('SI Income Stream'!J$3,Inputs!$A$2:$R$2,0))*26/12</f>
        <v>0</v>
      </c>
      <c r="K40" s="276">
        <f ca="1">INDEX(Inputs!$A$2:$R$32,MATCH('SI Income Stream'!$T40,Inputs!$A$2:$A$32,0),MATCH('SI Income Stream'!K$3,Inputs!$A$2:$R$2,0))*26/12</f>
        <v>0</v>
      </c>
      <c r="L40" s="276">
        <f ca="1">INDEX(Inputs!$A$2:$R$32,MATCH('SI Income Stream'!$T40,Inputs!$A$2:$A$32,0),MATCH('SI Income Stream'!L$3,Inputs!$A$2:$R$2,0))*26/12</f>
        <v>0</v>
      </c>
      <c r="M40" s="276">
        <f ca="1">INDEX(Inputs!$A$2:$R$32,MATCH('SI Income Stream'!$T40,Inputs!$A$2:$A$32,0),MATCH('SI Income Stream'!M$3,Inputs!$A$2:$R$2,0))*26/12</f>
        <v>0</v>
      </c>
      <c r="N40" s="276">
        <f ca="1">INDEX(Inputs!$A$2:$R$32,MATCH('SI Income Stream'!$T40,Inputs!$A$2:$A$32,0),MATCH('SI Income Stream'!N$3,Inputs!$A$2:$R$2,0))*26/12</f>
        <v>0</v>
      </c>
      <c r="O40" s="276">
        <f ca="1">INDEX(Inputs!$A$2:$R$32,MATCH('SI Income Stream'!$T40,Inputs!$A$2:$A$32,0),MATCH('SI Income Stream'!O$3,Inputs!$A$2:$R$2,0))*26/12</f>
        <v>0</v>
      </c>
      <c r="P40" s="276">
        <f ca="1">INDEX(Inputs!$A$2:$R$32,MATCH('SI Income Stream'!$T40,Inputs!$A$2:$A$32,0),MATCH('SI Income Stream'!P$3,Inputs!$A$2:$R$2,0))*26/12</f>
        <v>0</v>
      </c>
      <c r="Q40" s="276">
        <f ca="1">INDEX(Inputs!$A$2:$R$32,MATCH('SI Income Stream'!$T40,Inputs!$A$2:$A$32,0),MATCH('SI Income Stream'!Q$3,Inputs!$A$2:$R$2,0))*26/12</f>
        <v>0</v>
      </c>
      <c r="S40" s="394"/>
      <c r="T40" s="409" t="s">
        <v>28</v>
      </c>
    </row>
    <row r="41" spans="1:20" ht="17.5" hidden="1" customHeight="1" outlineLevel="1" x14ac:dyDescent="0.45">
      <c r="A41" s="284"/>
      <c r="B41" s="286" t="s">
        <v>323</v>
      </c>
      <c r="C41" s="276">
        <f ca="1">IF(C3&lt;'Scenario Inputs (SI)'!$D$5,INDEX(Inputs!$A$2:$R$32,24,MATCH('SI Income Stream'!C$3,Inputs!$A$2:$R$2,0))*26/12,0)</f>
        <v>0</v>
      </c>
      <c r="D41" s="276">
        <f ca="1">IF(D3&lt;'Scenario Inputs (SI)'!$D$5,INDEX(Inputs!$A$2:$R$32,24,MATCH('SI Income Stream'!D$3,Inputs!$A$2:$R$2,0))*26/12,0)</f>
        <v>0</v>
      </c>
      <c r="E41" s="276">
        <f ca="1">IF(E3&lt;'Scenario Inputs (SI)'!$D$5,INDEX(Inputs!$A$2:$R$32,24,MATCH('SI Income Stream'!E$3,Inputs!$A$2:$R$2,0))*26/12,0)</f>
        <v>0</v>
      </c>
      <c r="F41" s="276">
        <f ca="1">IF(F3&lt;'Scenario Inputs (SI)'!$D$5,INDEX(Inputs!$A$2:$R$32,24,MATCH('SI Income Stream'!F$3,Inputs!$A$2:$R$2,0))*26/12,0)</f>
        <v>0</v>
      </c>
      <c r="G41" s="276">
        <f ca="1">IF(G3&lt;'Scenario Inputs (SI)'!$D$5,INDEX(Inputs!$A$2:$R$32,24,MATCH('SI Income Stream'!G$3,Inputs!$A$2:$R$2,0))*26/12,0)</f>
        <v>0</v>
      </c>
      <c r="H41" s="276">
        <f ca="1">IF(H3&lt;'Scenario Inputs (SI)'!$D$5,INDEX(Inputs!$A$2:$R$32,24,MATCH('SI Income Stream'!H$3,Inputs!$A$2:$R$2,0))*26/12,0)</f>
        <v>0</v>
      </c>
      <c r="I41" s="276">
        <f ca="1">IF(I3&lt;'Scenario Inputs (SI)'!$D$5,INDEX(Inputs!$A$2:$R$32,24,MATCH('SI Income Stream'!I$3,Inputs!$A$2:$R$2,0))*26/12,0)</f>
        <v>0</v>
      </c>
      <c r="J41" s="276">
        <f ca="1">IF(J3&lt;'Scenario Inputs (SI)'!$D$5,INDEX(Inputs!$A$2:$R$32,24,MATCH('SI Income Stream'!J$3,Inputs!$A$2:$R$2,0))*26/12,0)</f>
        <v>0</v>
      </c>
      <c r="K41" s="276">
        <f ca="1">IF(K3&lt;'Scenario Inputs (SI)'!$D$5,INDEX(Inputs!$A$2:$R$32,24,MATCH('SI Income Stream'!K$3,Inputs!$A$2:$R$2,0))*26/12,0)</f>
        <v>0</v>
      </c>
      <c r="L41" s="276">
        <f ca="1">IF(L3&lt;'Scenario Inputs (SI)'!$D$5,INDEX(Inputs!$A$2:$R$32,24,MATCH('SI Income Stream'!L$3,Inputs!$A$2:$R$2,0))*26/12,0)</f>
        <v>0</v>
      </c>
      <c r="M41" s="276">
        <f ca="1">IF(M3&lt;'Scenario Inputs (SI)'!$D$5,INDEX(Inputs!$A$2:$R$32,24,MATCH('SI Income Stream'!M$3,Inputs!$A$2:$R$2,0))*26/12,0)</f>
        <v>0</v>
      </c>
      <c r="N41" s="276">
        <f ca="1">IF(N3&lt;'Scenario Inputs (SI)'!$D$5,INDEX(Inputs!$A$2:$R$32,24,MATCH('SI Income Stream'!N$3,Inputs!$A$2:$R$2,0))*26/12,0)</f>
        <v>0</v>
      </c>
      <c r="O41" s="276">
        <f ca="1">IF(O3&lt;'Scenario Inputs (SI)'!$D$5,INDEX(Inputs!$A$2:$R$32,24,MATCH('SI Income Stream'!O$3,Inputs!$A$2:$R$2,0))*26/12,0)</f>
        <v>0</v>
      </c>
      <c r="P41" s="276">
        <f ca="1">IF(P3&lt;'Scenario Inputs (SI)'!$D$5,INDEX(Inputs!$A$2:$R$32,24,MATCH('SI Income Stream'!P$3,Inputs!$A$2:$R$2,0))*26/12,0)</f>
        <v>0</v>
      </c>
      <c r="Q41" s="276">
        <f ca="1">IF(Q3&lt;'Scenario Inputs (SI)'!$D$5,INDEX(Inputs!$A$2:$R$32,24,MATCH('SI Income Stream'!Q$3,Inputs!$A$2:$R$2,0))*26/12,0)</f>
        <v>0</v>
      </c>
      <c r="S41" s="394"/>
      <c r="T41" s="410" t="s">
        <v>423</v>
      </c>
    </row>
    <row r="42" spans="1:20" ht="18.5" hidden="1" outlineLevel="1" x14ac:dyDescent="0.45">
      <c r="A42" s="284"/>
      <c r="B42" s="250" t="s">
        <v>325</v>
      </c>
      <c r="C42" s="276">
        <f ca="1">IF(C3&lt;'Scenario Inputs (SI)'!$D$5,INDEX(Inputs!$A$2:$R$32,MATCH('SI Income Stream'!$T42,Inputs!$A$2:$A$32,0),MATCH('SI Income Stream'!C$3,Inputs!$A$2:$R$2,0))*26/12,0)</f>
        <v>0</v>
      </c>
      <c r="D42" s="276">
        <f ca="1">IF(D3&lt;'Scenario Inputs (SI)'!$D$5,INDEX(Inputs!$A$2:$R$32,MATCH('SI Income Stream'!$T42,Inputs!$A$2:$A$32,0),MATCH('SI Income Stream'!D$3,Inputs!$A$2:$R$2,0))*26/12,0)</f>
        <v>0</v>
      </c>
      <c r="E42" s="276">
        <f ca="1">IF(E3&lt;'Scenario Inputs (SI)'!$D$5,INDEX(Inputs!$A$2:$R$32,MATCH('SI Income Stream'!$T42,Inputs!$A$2:$A$32,0),MATCH('SI Income Stream'!E$3,Inputs!$A$2:$R$2,0))*26/12,0)</f>
        <v>0</v>
      </c>
      <c r="F42" s="276">
        <f ca="1">IF(F3&lt;'Scenario Inputs (SI)'!$D$5,INDEX(Inputs!$A$2:$R$32,MATCH('SI Income Stream'!$T42,Inputs!$A$2:$A$32,0),MATCH('SI Income Stream'!F$3,Inputs!$A$2:$R$2,0))*26/12,0)</f>
        <v>0</v>
      </c>
      <c r="G42" s="276">
        <f ca="1">IF(G3&lt;'Scenario Inputs (SI)'!$D$5,INDEX(Inputs!$A$2:$R$32,MATCH('SI Income Stream'!$T42,Inputs!$A$2:$A$32,0),MATCH('SI Income Stream'!G$3,Inputs!$A$2:$R$2,0))*26/12,0)</f>
        <v>0</v>
      </c>
      <c r="H42" s="276">
        <f ca="1">IF(H3&lt;'Scenario Inputs (SI)'!$D$5,INDEX(Inputs!$A$2:$R$32,MATCH('SI Income Stream'!$T42,Inputs!$A$2:$A$32,0),MATCH('SI Income Stream'!H$3,Inputs!$A$2:$R$2,0))*26/12,0)</f>
        <v>0</v>
      </c>
      <c r="I42" s="276">
        <f ca="1">IF(I3&lt;'Scenario Inputs (SI)'!$D$5,INDEX(Inputs!$A$2:$R$32,MATCH('SI Income Stream'!$T42,Inputs!$A$2:$A$32,0),MATCH('SI Income Stream'!I$3,Inputs!$A$2:$R$2,0))*26/12,0)</f>
        <v>0</v>
      </c>
      <c r="J42" s="276">
        <f ca="1">IF(J3&lt;'Scenario Inputs (SI)'!$D$5,INDEX(Inputs!$A$2:$R$32,MATCH('SI Income Stream'!$T42,Inputs!$A$2:$A$32,0),MATCH('SI Income Stream'!J$3,Inputs!$A$2:$R$2,0))*26/12,0)</f>
        <v>0</v>
      </c>
      <c r="K42" s="276">
        <f ca="1">IF(K3&lt;'Scenario Inputs (SI)'!$D$5,INDEX(Inputs!$A$2:$R$32,MATCH('SI Income Stream'!$T42,Inputs!$A$2:$A$32,0),MATCH('SI Income Stream'!K$3,Inputs!$A$2:$R$2,0))*26/12,0)</f>
        <v>0</v>
      </c>
      <c r="L42" s="276">
        <f ca="1">IF(L3&lt;'Scenario Inputs (SI)'!$D$5,INDEX(Inputs!$A$2:$R$32,MATCH('SI Income Stream'!$T42,Inputs!$A$2:$A$32,0),MATCH('SI Income Stream'!L$3,Inputs!$A$2:$R$2,0))*26/12,0)</f>
        <v>0</v>
      </c>
      <c r="M42" s="276">
        <f ca="1">IF(M3&lt;'Scenario Inputs (SI)'!$D$5,INDEX(Inputs!$A$2:$R$32,MATCH('SI Income Stream'!$T42,Inputs!$A$2:$A$32,0),MATCH('SI Income Stream'!M$3,Inputs!$A$2:$R$2,0))*26/12,0)</f>
        <v>0</v>
      </c>
      <c r="N42" s="276">
        <f ca="1">IF(N3&lt;'Scenario Inputs (SI)'!$D$5,INDEX(Inputs!$A$2:$R$32,MATCH('SI Income Stream'!$T42,Inputs!$A$2:$A$32,0),MATCH('SI Income Stream'!N$3,Inputs!$A$2:$R$2,0))*26/12,0)</f>
        <v>0</v>
      </c>
      <c r="O42" s="276">
        <f ca="1">IF(O3&lt;'Scenario Inputs (SI)'!$D$5,INDEX(Inputs!$A$2:$R$32,MATCH('SI Income Stream'!$T42,Inputs!$A$2:$A$32,0),MATCH('SI Income Stream'!O$3,Inputs!$A$2:$R$2,0))*26/12,0)</f>
        <v>0</v>
      </c>
      <c r="P42" s="276">
        <f ca="1">IF(P3&lt;'Scenario Inputs (SI)'!$D$5,INDEX(Inputs!$A$2:$R$32,MATCH('SI Income Stream'!$T42,Inputs!$A$2:$A$32,0),MATCH('SI Income Stream'!P$3,Inputs!$A$2:$R$2,0))*26/12,0)</f>
        <v>0</v>
      </c>
      <c r="Q42" s="276">
        <f ca="1">IF(Q3&lt;'Scenario Inputs (SI)'!$D$5,INDEX(Inputs!$A$2:$R$32,MATCH('SI Income Stream'!$T42,Inputs!$A$2:$A$32,0),MATCH('SI Income Stream'!Q$3,Inputs!$A$2:$R$2,0))*26/12,0)</f>
        <v>0</v>
      </c>
      <c r="S42" s="394"/>
      <c r="T42" s="409" t="s">
        <v>192</v>
      </c>
    </row>
    <row r="43" spans="1:20" ht="18.5" hidden="1" outlineLevel="1" x14ac:dyDescent="0.45">
      <c r="A43" s="284"/>
      <c r="B43" s="250" t="s">
        <v>424</v>
      </c>
      <c r="C43" s="276">
        <f ca="1">IF(C3&lt;'Scenario Inputs (SI)'!$D$5,INDEX(Inputs!$A$2:$R$32,26,MATCH('SI Income Stream'!C$3,Inputs!$A$2:$R$2,0))*26/12,0)</f>
        <v>0</v>
      </c>
      <c r="D43" s="276">
        <f ca="1">IF(D3&lt;'Scenario Inputs (SI)'!$D$5,INDEX(Inputs!$A$2:$R$32,26,MATCH('SI Income Stream'!D$3,Inputs!$A$2:$R$2,0))*26/12,0)</f>
        <v>0</v>
      </c>
      <c r="E43" s="276">
        <f ca="1">IF(E3&lt;'Scenario Inputs (SI)'!$D$5,INDEX(Inputs!$A$2:$R$32,26,MATCH('SI Income Stream'!E$3,Inputs!$A$2:$R$2,0))*26/12,0)</f>
        <v>0</v>
      </c>
      <c r="F43" s="276">
        <f ca="1">IF(F3&lt;'Scenario Inputs (SI)'!$D$5,INDEX(Inputs!$A$2:$R$32,26,MATCH('SI Income Stream'!F$3,Inputs!$A$2:$R$2,0))*26/12,0)</f>
        <v>0</v>
      </c>
      <c r="G43" s="276">
        <f ca="1">IF(G3&lt;'Scenario Inputs (SI)'!$D$5,INDEX(Inputs!$A$2:$R$32,26,MATCH('SI Income Stream'!G$3,Inputs!$A$2:$R$2,0))*26/12,0)</f>
        <v>0</v>
      </c>
      <c r="H43" s="276">
        <f ca="1">IF(H3&lt;'Scenario Inputs (SI)'!$D$5,INDEX(Inputs!$A$2:$R$32,26,MATCH('SI Income Stream'!H$3,Inputs!$A$2:$R$2,0))*26/12,0)</f>
        <v>0</v>
      </c>
      <c r="I43" s="276">
        <f ca="1">IF(I3&lt;'Scenario Inputs (SI)'!$D$5,INDEX(Inputs!$A$2:$R$32,26,MATCH('SI Income Stream'!I$3,Inputs!$A$2:$R$2,0))*26/12,0)</f>
        <v>0</v>
      </c>
      <c r="J43" s="276">
        <f ca="1">IF(J3&lt;'Scenario Inputs (SI)'!$D$5,INDEX(Inputs!$A$2:$R$32,26,MATCH('SI Income Stream'!J$3,Inputs!$A$2:$R$2,0))*26/12,0)</f>
        <v>0</v>
      </c>
      <c r="K43" s="276">
        <f ca="1">IF(K3&lt;'Scenario Inputs (SI)'!$D$5,INDEX(Inputs!$A$2:$R$32,26,MATCH('SI Income Stream'!K$3,Inputs!$A$2:$R$2,0))*26/12,0)</f>
        <v>0</v>
      </c>
      <c r="L43" s="276">
        <f ca="1">IF(L3&lt;'Scenario Inputs (SI)'!$D$5,INDEX(Inputs!$A$2:$R$32,26,MATCH('SI Income Stream'!L$3,Inputs!$A$2:$R$2,0))*26/12,0)</f>
        <v>0</v>
      </c>
      <c r="M43" s="276">
        <f ca="1">IF(M3&lt;'Scenario Inputs (SI)'!$D$5,INDEX(Inputs!$A$2:$R$32,26,MATCH('SI Income Stream'!M$3,Inputs!$A$2:$R$2,0))*26/12,0)</f>
        <v>0</v>
      </c>
      <c r="N43" s="276">
        <f ca="1">IF(N3&lt;'Scenario Inputs (SI)'!$D$5,INDEX(Inputs!$A$2:$R$32,26,MATCH('SI Income Stream'!N$3,Inputs!$A$2:$R$2,0))*26/12,0)</f>
        <v>0</v>
      </c>
      <c r="O43" s="276">
        <f ca="1">IF(O3&lt;'Scenario Inputs (SI)'!$D$5,INDEX(Inputs!$A$2:$R$32,26,MATCH('SI Income Stream'!O$3,Inputs!$A$2:$R$2,0))*26/12,0)</f>
        <v>0</v>
      </c>
      <c r="P43" s="276">
        <f ca="1">IF(P3&lt;'Scenario Inputs (SI)'!$D$5,INDEX(Inputs!$A$2:$R$32,26,MATCH('SI Income Stream'!P$3,Inputs!$A$2:$R$2,0))*26/12,0)</f>
        <v>0</v>
      </c>
      <c r="Q43" s="276">
        <f ca="1">IF(Q3&lt;'Scenario Inputs (SI)'!$D$5,INDEX(Inputs!$A$2:$R$32,26,MATCH('SI Income Stream'!Q$3,Inputs!$A$2:$R$2,0))*26/12,0)</f>
        <v>0</v>
      </c>
      <c r="S43" s="394"/>
      <c r="T43" s="409" t="s">
        <v>193</v>
      </c>
    </row>
    <row r="44" spans="1:20" ht="18.5" hidden="1" outlineLevel="1" x14ac:dyDescent="0.45">
      <c r="A44" s="284"/>
      <c r="B44" s="250" t="s">
        <v>326</v>
      </c>
      <c r="C44" s="276">
        <f ca="1">IF(C3&lt;'Scenario Inputs (SI)'!$D$5,INDEX(Inputs!$A$2:$R$32,27,MATCH('SI Income Stream'!C$3,Inputs!$A$2:$R$2,0))*26/12,0)</f>
        <v>0</v>
      </c>
      <c r="D44" s="276">
        <f ca="1">IF(D3&lt;'Scenario Inputs (SI)'!$D$5,INDEX(Inputs!$A$2:$R$32,27,MATCH('SI Income Stream'!D$3,Inputs!$A$2:$R$2,0))*26/12,0)</f>
        <v>0</v>
      </c>
      <c r="E44" s="276">
        <f ca="1">IF(E3&lt;'Scenario Inputs (SI)'!$D$5,INDEX(Inputs!$A$2:$R$32,27,MATCH('SI Income Stream'!E$3,Inputs!$A$2:$R$2,0))*26/12,0)</f>
        <v>0</v>
      </c>
      <c r="F44" s="276">
        <f ca="1">IF(F3&lt;'Scenario Inputs (SI)'!$D$5,INDEX(Inputs!$A$2:$R$32,27,MATCH('SI Income Stream'!F$3,Inputs!$A$2:$R$2,0))*26/12,0)</f>
        <v>0</v>
      </c>
      <c r="G44" s="276">
        <f ca="1">IF(G3&lt;'Scenario Inputs (SI)'!$D$5,INDEX(Inputs!$A$2:$R$32,27,MATCH('SI Income Stream'!G$3,Inputs!$A$2:$R$2,0))*26/12,0)</f>
        <v>0</v>
      </c>
      <c r="H44" s="276">
        <f ca="1">IF(H3&lt;'Scenario Inputs (SI)'!$D$5,INDEX(Inputs!$A$2:$R$32,27,MATCH('SI Income Stream'!H$3,Inputs!$A$2:$R$2,0))*26/12,0)</f>
        <v>0</v>
      </c>
      <c r="I44" s="276">
        <f ca="1">IF(I3&lt;'Scenario Inputs (SI)'!$D$5,INDEX(Inputs!$A$2:$R$32,27,MATCH('SI Income Stream'!I$3,Inputs!$A$2:$R$2,0))*26/12,0)</f>
        <v>0</v>
      </c>
      <c r="J44" s="276">
        <f ca="1">IF(J3&lt;'Scenario Inputs (SI)'!$D$5,INDEX(Inputs!$A$2:$R$32,27,MATCH('SI Income Stream'!J$3,Inputs!$A$2:$R$2,0))*26/12,0)</f>
        <v>0</v>
      </c>
      <c r="K44" s="276">
        <f ca="1">IF(K3&lt;'Scenario Inputs (SI)'!$D$5,INDEX(Inputs!$A$2:$R$32,27,MATCH('SI Income Stream'!K$3,Inputs!$A$2:$R$2,0))*26/12,0)</f>
        <v>0</v>
      </c>
      <c r="L44" s="276">
        <f ca="1">IF(L3&lt;'Scenario Inputs (SI)'!$D$5,INDEX(Inputs!$A$2:$R$32,27,MATCH('SI Income Stream'!L$3,Inputs!$A$2:$R$2,0))*26/12,0)</f>
        <v>0</v>
      </c>
      <c r="M44" s="276">
        <f ca="1">IF(M3&lt;'Scenario Inputs (SI)'!$D$5,INDEX(Inputs!$A$2:$R$32,27,MATCH('SI Income Stream'!M$3,Inputs!$A$2:$R$2,0))*26/12,0)</f>
        <v>0</v>
      </c>
      <c r="N44" s="276">
        <f ca="1">IF(N3&lt;'Scenario Inputs (SI)'!$D$5,INDEX(Inputs!$A$2:$R$32,27,MATCH('SI Income Stream'!N$3,Inputs!$A$2:$R$2,0))*26/12,0)</f>
        <v>0</v>
      </c>
      <c r="O44" s="276">
        <f ca="1">IF(O3&lt;'Scenario Inputs (SI)'!$D$5,INDEX(Inputs!$A$2:$R$32,27,MATCH('SI Income Stream'!O$3,Inputs!$A$2:$R$2,0))*26/12,0)</f>
        <v>0</v>
      </c>
      <c r="P44" s="276">
        <f ca="1">IF(P3&lt;'Scenario Inputs (SI)'!$D$5,INDEX(Inputs!$A$2:$R$32,27,MATCH('SI Income Stream'!P$3,Inputs!$A$2:$R$2,0))*26/12,0)</f>
        <v>0</v>
      </c>
      <c r="Q44" s="276">
        <f ca="1">IF(Q3&lt;'Scenario Inputs (SI)'!$D$5,INDEX(Inputs!$A$2:$R$32,27,MATCH('SI Income Stream'!Q$3,Inputs!$A$2:$R$2,0))*26/12,0)</f>
        <v>0</v>
      </c>
      <c r="S44" s="394"/>
      <c r="T44" s="409" t="s">
        <v>194</v>
      </c>
    </row>
    <row r="45" spans="1:20" ht="18.5" hidden="1" outlineLevel="1" x14ac:dyDescent="0.45">
      <c r="A45" s="284"/>
      <c r="B45" s="250" t="s">
        <v>195</v>
      </c>
      <c r="C45" s="276">
        <f ca="1">IF(C3&lt;'Scenario Inputs (SI)'!$D$5,INDEX(Inputs!$A$2:$R$32,30,MATCH('SI Income Stream'!C$3,Inputs!$A$2:$R$2,0))/12,0)</f>
        <v>0</v>
      </c>
      <c r="D45" s="276">
        <f ca="1">IF(D3&lt;'Scenario Inputs (SI)'!$D$5,INDEX(Inputs!$A$2:$R$32,30,MATCH('SI Income Stream'!D$3,Inputs!$A$2:$R$2,0))/12,0)</f>
        <v>0</v>
      </c>
      <c r="E45" s="276">
        <f ca="1">IF(E3&lt;'Scenario Inputs (SI)'!$D$5,INDEX(Inputs!$A$2:$R$32,30,MATCH('SI Income Stream'!E$3,Inputs!$A$2:$R$2,0))/12,0)</f>
        <v>0</v>
      </c>
      <c r="F45" s="276">
        <f ca="1">IF(F3&lt;'Scenario Inputs (SI)'!$D$5,INDEX(Inputs!$A$2:$R$32,30,MATCH('SI Income Stream'!F$3,Inputs!$A$2:$R$2,0))/12,0)</f>
        <v>0</v>
      </c>
      <c r="G45" s="276">
        <f ca="1">IF(G3&lt;'Scenario Inputs (SI)'!$D$5,INDEX(Inputs!$A$2:$R$32,30,MATCH('SI Income Stream'!G$3,Inputs!$A$2:$R$2,0))/12,0)</f>
        <v>0</v>
      </c>
      <c r="H45" s="276">
        <f ca="1">IF(H3&lt;'Scenario Inputs (SI)'!$D$5,INDEX(Inputs!$A$2:$R$32,30,MATCH('SI Income Stream'!H$3,Inputs!$A$2:$R$2,0))/12,0)</f>
        <v>0</v>
      </c>
      <c r="I45" s="276">
        <f ca="1">IF(I3&lt;'Scenario Inputs (SI)'!$D$5,INDEX(Inputs!$A$2:$R$32,30,MATCH('SI Income Stream'!I$3,Inputs!$A$2:$R$2,0))/12,0)</f>
        <v>0</v>
      </c>
      <c r="J45" s="276">
        <f ca="1">IF(J3&lt;'Scenario Inputs (SI)'!$D$5,INDEX(Inputs!$A$2:$R$32,30,MATCH('SI Income Stream'!J$3,Inputs!$A$2:$R$2,0))/12,0)</f>
        <v>0</v>
      </c>
      <c r="K45" s="276">
        <f ca="1">IF(K3&lt;'Scenario Inputs (SI)'!$D$5,INDEX(Inputs!$A$2:$R$32,30,MATCH('SI Income Stream'!K$3,Inputs!$A$2:$R$2,0))/12,0)</f>
        <v>0</v>
      </c>
      <c r="L45" s="276">
        <f ca="1">IF(L3&lt;'Scenario Inputs (SI)'!$D$5,INDEX(Inputs!$A$2:$R$32,30,MATCH('SI Income Stream'!L$3,Inputs!$A$2:$R$2,0))/12,0)</f>
        <v>0</v>
      </c>
      <c r="M45" s="276">
        <f ca="1">IF(M3&lt;'Scenario Inputs (SI)'!$D$5,INDEX(Inputs!$A$2:$R$32,30,MATCH('SI Income Stream'!M$3,Inputs!$A$2:$R$2,0))/12,0)</f>
        <v>0</v>
      </c>
      <c r="N45" s="276">
        <f ca="1">IF(N3&lt;'Scenario Inputs (SI)'!$D$5,INDEX(Inputs!$A$2:$R$32,30,MATCH('SI Income Stream'!N$3,Inputs!$A$2:$R$2,0))/12,0)</f>
        <v>0</v>
      </c>
      <c r="O45" s="276">
        <f ca="1">IF(O3&lt;'Scenario Inputs (SI)'!$D$5,INDEX(Inputs!$A$2:$R$32,30,MATCH('SI Income Stream'!O$3,Inputs!$A$2:$R$2,0))/12,0)</f>
        <v>0</v>
      </c>
      <c r="P45" s="276">
        <f ca="1">IF(P3&lt;'Scenario Inputs (SI)'!$D$5,INDEX(Inputs!$A$2:$R$32,30,MATCH('SI Income Stream'!P$3,Inputs!$A$2:$R$2,0))/12,0)</f>
        <v>0</v>
      </c>
      <c r="Q45" s="276">
        <f ca="1">IF(Q3&lt;'Scenario Inputs (SI)'!$D$5,INDEX(Inputs!$A$2:$R$32,30,MATCH('SI Income Stream'!Q$3,Inputs!$A$2:$R$2,0))/12,0)</f>
        <v>0</v>
      </c>
      <c r="S45" s="394"/>
      <c r="T45" s="409" t="s">
        <v>195</v>
      </c>
    </row>
    <row r="46" spans="1:20" ht="18.5" hidden="1" outlineLevel="1" x14ac:dyDescent="0.45">
      <c r="A46" s="284"/>
      <c r="B46" s="250" t="s">
        <v>196</v>
      </c>
      <c r="C46" s="276">
        <f ca="1">IF(C3&lt;'Scenario Inputs (SI)'!$D$5,INDEX(Inputs!$A$2:$R$32,31,MATCH('SI Income Stream'!C$3,Inputs!$A$2:$R$2,0))/12,0)</f>
        <v>0</v>
      </c>
      <c r="D46" s="276">
        <f ca="1">IF(D3&lt;'Scenario Inputs (SI)'!$D$5,INDEX(Inputs!$A$2:$R$32,31,MATCH('SI Income Stream'!D$3,Inputs!$A$2:$R$2,0))/12,0)</f>
        <v>0</v>
      </c>
      <c r="E46" s="276">
        <f ca="1">IF(E3&lt;'Scenario Inputs (SI)'!$D$5,INDEX(Inputs!$A$2:$R$32,31,MATCH('SI Income Stream'!E$3,Inputs!$A$2:$R$2,0))/12,0)</f>
        <v>0</v>
      </c>
      <c r="F46" s="276">
        <f ca="1">IF(F3&lt;'Scenario Inputs (SI)'!$D$5,INDEX(Inputs!$A$2:$R$32,31,MATCH('SI Income Stream'!F$3,Inputs!$A$2:$R$2,0))/12,0)</f>
        <v>0</v>
      </c>
      <c r="G46" s="276">
        <f ca="1">IF(G3&lt;'Scenario Inputs (SI)'!$D$5,INDEX(Inputs!$A$2:$R$32,31,MATCH('SI Income Stream'!G$3,Inputs!$A$2:$R$2,0))/12,0)</f>
        <v>0</v>
      </c>
      <c r="H46" s="276">
        <f ca="1">IF(H3&lt;'Scenario Inputs (SI)'!$D$5,INDEX(Inputs!$A$2:$R$32,31,MATCH('SI Income Stream'!H$3,Inputs!$A$2:$R$2,0))/12,0)</f>
        <v>0</v>
      </c>
      <c r="I46" s="276">
        <f ca="1">IF(I3&lt;'Scenario Inputs (SI)'!$D$5,INDEX(Inputs!$A$2:$R$32,31,MATCH('SI Income Stream'!I$3,Inputs!$A$2:$R$2,0))/12,0)</f>
        <v>0</v>
      </c>
      <c r="J46" s="276">
        <f ca="1">IF(J3&lt;'Scenario Inputs (SI)'!$D$5,INDEX(Inputs!$A$2:$R$32,31,MATCH('SI Income Stream'!J$3,Inputs!$A$2:$R$2,0))/12,0)</f>
        <v>0</v>
      </c>
      <c r="K46" s="276">
        <f ca="1">IF(K3&lt;'Scenario Inputs (SI)'!$D$5,INDEX(Inputs!$A$2:$R$32,31,MATCH('SI Income Stream'!K$3,Inputs!$A$2:$R$2,0))/12,0)</f>
        <v>0</v>
      </c>
      <c r="L46" s="276">
        <f ca="1">IF(L3&lt;'Scenario Inputs (SI)'!$D$5,INDEX(Inputs!$A$2:$R$32,31,MATCH('SI Income Stream'!L$3,Inputs!$A$2:$R$2,0))/12,0)</f>
        <v>0</v>
      </c>
      <c r="M46" s="276">
        <f ca="1">IF(M3&lt;'Scenario Inputs (SI)'!$D$5,INDEX(Inputs!$A$2:$R$32,31,MATCH('SI Income Stream'!M$3,Inputs!$A$2:$R$2,0))/12,0)</f>
        <v>0</v>
      </c>
      <c r="N46" s="276">
        <f ca="1">IF(N3&lt;'Scenario Inputs (SI)'!$D$5,INDEX(Inputs!$A$2:$R$32,31,MATCH('SI Income Stream'!N$3,Inputs!$A$2:$R$2,0))/12,0)</f>
        <v>0</v>
      </c>
      <c r="O46" s="276">
        <f ca="1">IF(O3&lt;'Scenario Inputs (SI)'!$D$5,INDEX(Inputs!$A$2:$R$32,31,MATCH('SI Income Stream'!O$3,Inputs!$A$2:$R$2,0))/12,0)</f>
        <v>0</v>
      </c>
      <c r="P46" s="276">
        <f ca="1">IF(P3&lt;'Scenario Inputs (SI)'!$D$5,INDEX(Inputs!$A$2:$R$32,31,MATCH('SI Income Stream'!P$3,Inputs!$A$2:$R$2,0))/12,0)</f>
        <v>0</v>
      </c>
      <c r="Q46" s="276">
        <f ca="1">IF(Q3&lt;'Scenario Inputs (SI)'!$D$5,INDEX(Inputs!$A$2:$R$32,31,MATCH('SI Income Stream'!Q$3,Inputs!$A$2:$R$2,0))/12,0)</f>
        <v>0</v>
      </c>
      <c r="S46" s="394"/>
      <c r="T46" s="409" t="s">
        <v>196</v>
      </c>
    </row>
    <row r="47" spans="1:20" ht="18.5" hidden="1" outlineLevel="1" x14ac:dyDescent="0.45">
      <c r="A47" s="287"/>
      <c r="B47" s="272" t="s">
        <v>324</v>
      </c>
      <c r="C47" s="276">
        <f ca="1">INDEX(Inputs!$A$2:$R$32,18,MATCH('SI Income Stream'!C$3,Inputs!$A$2:$R$2,0))/12*26</f>
        <v>0</v>
      </c>
      <c r="D47" s="276">
        <f ca="1">INDEX(Inputs!$A$2:$R$32,18,MATCH('SI Income Stream'!D$3,Inputs!$A$2:$R$2,0))/12*26</f>
        <v>0</v>
      </c>
      <c r="E47" s="276">
        <f ca="1">INDEX(Inputs!$A$2:$R$32,18,MATCH('SI Income Stream'!E$3,Inputs!$A$2:$R$2,0))/12*26</f>
        <v>0</v>
      </c>
      <c r="F47" s="276">
        <f ca="1">INDEX(Inputs!$A$2:$R$32,18,MATCH('SI Income Stream'!F$3,Inputs!$A$2:$R$2,0))/12*26</f>
        <v>0</v>
      </c>
      <c r="G47" s="276">
        <f ca="1">INDEX(Inputs!$A$2:$R$32,18,MATCH('SI Income Stream'!G$3,Inputs!$A$2:$R$2,0))/12*26</f>
        <v>0</v>
      </c>
      <c r="H47" s="276">
        <f ca="1">INDEX(Inputs!$A$2:$R$32,18,MATCH('SI Income Stream'!H$3,Inputs!$A$2:$R$2,0))/12*26</f>
        <v>0</v>
      </c>
      <c r="I47" s="276">
        <f ca="1">INDEX(Inputs!$A$2:$R$32,18,MATCH('SI Income Stream'!I$3,Inputs!$A$2:$R$2,0))/12*26</f>
        <v>0</v>
      </c>
      <c r="J47" s="276">
        <f ca="1">INDEX(Inputs!$A$2:$R$32,18,MATCH('SI Income Stream'!J$3,Inputs!$A$2:$R$2,0))/12*26</f>
        <v>0</v>
      </c>
      <c r="K47" s="276">
        <f ca="1">INDEX(Inputs!$A$2:$R$32,18,MATCH('SI Income Stream'!K$3,Inputs!$A$2:$R$2,0))/12*26</f>
        <v>0</v>
      </c>
      <c r="L47" s="276">
        <f ca="1">INDEX(Inputs!$A$2:$R$32,18,MATCH('SI Income Stream'!L$3,Inputs!$A$2:$R$2,0))/12*26</f>
        <v>0</v>
      </c>
      <c r="M47" s="276">
        <f ca="1">INDEX(Inputs!$A$2:$R$32,18,MATCH('SI Income Stream'!M$3,Inputs!$A$2:$R$2,0))/12*26</f>
        <v>0</v>
      </c>
      <c r="N47" s="276">
        <f ca="1">INDEX(Inputs!$A$2:$R$32,18,MATCH('SI Income Stream'!N$3,Inputs!$A$2:$R$2,0))/12*26</f>
        <v>0</v>
      </c>
      <c r="O47" s="276">
        <f ca="1">INDEX(Inputs!$A$2:$R$32,18,MATCH('SI Income Stream'!O$3,Inputs!$A$2:$R$2,0))/12*26</f>
        <v>0</v>
      </c>
      <c r="P47" s="276">
        <f ca="1">INDEX(Inputs!$A$2:$R$32,18,MATCH('SI Income Stream'!P$3,Inputs!$A$2:$R$2,0))/12*26</f>
        <v>0</v>
      </c>
      <c r="Q47" s="276">
        <f ca="1">INDEX(Inputs!$A$2:$R$32,18,MATCH('SI Income Stream'!Q$3,Inputs!$A$2:$R$2,0))/12*26</f>
        <v>0</v>
      </c>
      <c r="S47" s="394"/>
      <c r="T47" s="411" t="s">
        <v>30</v>
      </c>
    </row>
    <row r="48" spans="1:20" ht="18.5" hidden="1" outlineLevel="1" x14ac:dyDescent="0.45">
      <c r="A48" s="287"/>
      <c r="B48" s="272" t="s">
        <v>327</v>
      </c>
      <c r="C48" s="276">
        <f ca="1">IF(C3&lt;'Scenario Inputs (SI)'!$D$5,INDEX(Inputs!$A$2:$R$32,9,MATCH('SI Income Stream'!C$3,Inputs!$A$2:$R$2,0))*26/12,0)</f>
        <v>0</v>
      </c>
      <c r="D48" s="276">
        <f ca="1">IF(D3&lt;'Scenario Inputs (SI)'!$D$5,INDEX(Inputs!$A$2:$R$32,9,MATCH('SI Income Stream'!D$3,Inputs!$A$2:$R$2,0))*26/12,0)</f>
        <v>0</v>
      </c>
      <c r="E48" s="276">
        <f ca="1">IF(E3&lt;'Scenario Inputs (SI)'!$D$5,INDEX(Inputs!$A$2:$R$32,9,MATCH('SI Income Stream'!E$3,Inputs!$A$2:$R$2,0))*26/12,0)</f>
        <v>0</v>
      </c>
      <c r="F48" s="276">
        <f ca="1">IF(F3&lt;'Scenario Inputs (SI)'!$D$5,INDEX(Inputs!$A$2:$R$32,9,MATCH('SI Income Stream'!F$3,Inputs!$A$2:$R$2,0))*26/12,0)</f>
        <v>0</v>
      </c>
      <c r="G48" s="276">
        <f ca="1">IF(G3&lt;'Scenario Inputs (SI)'!$D$5,INDEX(Inputs!$A$2:$R$32,9,MATCH('SI Income Stream'!G$3,Inputs!$A$2:$R$2,0))*26/12,0)</f>
        <v>0</v>
      </c>
      <c r="H48" s="276">
        <f ca="1">IF(H3&lt;'Scenario Inputs (SI)'!$D$5,INDEX(Inputs!$A$2:$R$32,9,MATCH('SI Income Stream'!H$3,Inputs!$A$2:$R$2,0))*26/12,0)</f>
        <v>0</v>
      </c>
      <c r="I48" s="276">
        <f ca="1">IF(I3&lt;'Scenario Inputs (SI)'!$D$5,INDEX(Inputs!$A$2:$R$32,9,MATCH('SI Income Stream'!I$3,Inputs!$A$2:$R$2,0))*26/12,0)</f>
        <v>0</v>
      </c>
      <c r="J48" s="276">
        <f ca="1">IF(J3&lt;'Scenario Inputs (SI)'!$D$5,INDEX(Inputs!$A$2:$R$32,9,MATCH('SI Income Stream'!J$3,Inputs!$A$2:$R$2,0))*26/12,0)</f>
        <v>0</v>
      </c>
      <c r="K48" s="276">
        <f ca="1">IF(K3&lt;'Scenario Inputs (SI)'!$D$5,INDEX(Inputs!$A$2:$R$32,9,MATCH('SI Income Stream'!K$3,Inputs!$A$2:$R$2,0))*26/12,0)</f>
        <v>0</v>
      </c>
      <c r="L48" s="276">
        <f ca="1">IF(L3&lt;'Scenario Inputs (SI)'!$D$5,INDEX(Inputs!$A$2:$R$32,9,MATCH('SI Income Stream'!L$3,Inputs!$A$2:$R$2,0))*26/12,0)</f>
        <v>0</v>
      </c>
      <c r="M48" s="276">
        <f ca="1">IF(M3&lt;'Scenario Inputs (SI)'!$D$5,INDEX(Inputs!$A$2:$R$32,9,MATCH('SI Income Stream'!M$3,Inputs!$A$2:$R$2,0))*26/12,0)</f>
        <v>0</v>
      </c>
      <c r="N48" s="276">
        <f ca="1">IF(N3&lt;'Scenario Inputs (SI)'!$D$5,INDEX(Inputs!$A$2:$R$32,9,MATCH('SI Income Stream'!N$3,Inputs!$A$2:$R$2,0))*26/12,0)</f>
        <v>0</v>
      </c>
      <c r="O48" s="276">
        <f ca="1">IF(O3&lt;'Scenario Inputs (SI)'!$D$5,INDEX(Inputs!$A$2:$R$32,9,MATCH('SI Income Stream'!O$3,Inputs!$A$2:$R$2,0))*26/12,0)</f>
        <v>0</v>
      </c>
      <c r="P48" s="276">
        <f ca="1">IF(P3&lt;'Scenario Inputs (SI)'!$D$5,INDEX(Inputs!$A$2:$R$32,9,MATCH('SI Income Stream'!P$3,Inputs!$A$2:$R$2,0))*26/12,0)</f>
        <v>0</v>
      </c>
      <c r="Q48" s="276">
        <f ca="1">IF(Q3&lt;'Scenario Inputs (SI)'!$D$5,INDEX(Inputs!$A$2:$R$32,9,MATCH('SI Income Stream'!Q$3,Inputs!$A$2:$R$2,0))*26/12,0)</f>
        <v>0</v>
      </c>
      <c r="S48" s="394"/>
      <c r="T48" s="411" t="s">
        <v>97</v>
      </c>
    </row>
    <row r="49" spans="1:20" ht="18.5" hidden="1" outlineLevel="1" x14ac:dyDescent="0.45">
      <c r="A49" s="287"/>
      <c r="B49" s="272" t="s">
        <v>328</v>
      </c>
      <c r="C49" s="276">
        <f ca="1">IF(C3&lt;'Scenario Inputs (SI)'!$D$5,INDEX(Inputs!$A$2:$R$32,10,MATCH('SI Income Stream'!C$3,Inputs!$A$2:$R$2,0))*26/12,0)</f>
        <v>0</v>
      </c>
      <c r="D49" s="276">
        <f ca="1">IF(D3&lt;'Scenario Inputs (SI)'!$D$5,INDEX(Inputs!$A$2:$R$32,10,MATCH('SI Income Stream'!D$3,Inputs!$A$2:$R$2,0))*26/12,0)</f>
        <v>0</v>
      </c>
      <c r="E49" s="276">
        <f ca="1">IF(E3&lt;'Scenario Inputs (SI)'!$D$5,INDEX(Inputs!$A$2:$R$32,10,MATCH('SI Income Stream'!E$3,Inputs!$A$2:$R$2,0))*26/12,0)</f>
        <v>0</v>
      </c>
      <c r="F49" s="276">
        <f ca="1">IF(F3&lt;'Scenario Inputs (SI)'!$D$5,INDEX(Inputs!$A$2:$R$32,10,MATCH('SI Income Stream'!F$3,Inputs!$A$2:$R$2,0))*26/12,0)</f>
        <v>0</v>
      </c>
      <c r="G49" s="276">
        <f ca="1">IF(G3&lt;'Scenario Inputs (SI)'!$D$5,INDEX(Inputs!$A$2:$R$32,10,MATCH('SI Income Stream'!G$3,Inputs!$A$2:$R$2,0))*26/12,0)</f>
        <v>0</v>
      </c>
      <c r="H49" s="276">
        <f ca="1">IF(H3&lt;'Scenario Inputs (SI)'!$D$5,INDEX(Inputs!$A$2:$R$32,10,MATCH('SI Income Stream'!H$3,Inputs!$A$2:$R$2,0))*26/12,0)</f>
        <v>0</v>
      </c>
      <c r="I49" s="276">
        <f ca="1">IF(I3&lt;'Scenario Inputs (SI)'!$D$5,INDEX(Inputs!$A$2:$R$32,10,MATCH('SI Income Stream'!I$3,Inputs!$A$2:$R$2,0))*26/12,0)</f>
        <v>0</v>
      </c>
      <c r="J49" s="276">
        <f ca="1">IF(J3&lt;'Scenario Inputs (SI)'!$D$5,INDEX(Inputs!$A$2:$R$32,10,MATCH('SI Income Stream'!J$3,Inputs!$A$2:$R$2,0))*26/12,0)</f>
        <v>0</v>
      </c>
      <c r="K49" s="276">
        <f ca="1">IF(K3&lt;'Scenario Inputs (SI)'!$D$5,INDEX(Inputs!$A$2:$R$32,10,MATCH('SI Income Stream'!K$3,Inputs!$A$2:$R$2,0))*26/12,0)</f>
        <v>0</v>
      </c>
      <c r="L49" s="276">
        <f ca="1">IF(L3&lt;'Scenario Inputs (SI)'!$D$5,INDEX(Inputs!$A$2:$R$32,10,MATCH('SI Income Stream'!L$3,Inputs!$A$2:$R$2,0))*26/12,0)</f>
        <v>0</v>
      </c>
      <c r="M49" s="276">
        <f ca="1">IF(M3&lt;'Scenario Inputs (SI)'!$D$5,INDEX(Inputs!$A$2:$R$32,10,MATCH('SI Income Stream'!M$3,Inputs!$A$2:$R$2,0))*26/12,0)</f>
        <v>0</v>
      </c>
      <c r="N49" s="276">
        <f ca="1">IF(N3&lt;'Scenario Inputs (SI)'!$D$5,INDEX(Inputs!$A$2:$R$32,10,MATCH('SI Income Stream'!N$3,Inputs!$A$2:$R$2,0))*26/12,0)</f>
        <v>0</v>
      </c>
      <c r="O49" s="276">
        <f ca="1">IF(O3&lt;'Scenario Inputs (SI)'!$D$5,INDEX(Inputs!$A$2:$R$32,10,MATCH('SI Income Stream'!O$3,Inputs!$A$2:$R$2,0))*26/12,0)</f>
        <v>0</v>
      </c>
      <c r="P49" s="276">
        <f ca="1">IF(P3&lt;'Scenario Inputs (SI)'!$D$5,INDEX(Inputs!$A$2:$R$32,10,MATCH('SI Income Stream'!P$3,Inputs!$A$2:$R$2,0))*26/12,0)</f>
        <v>0</v>
      </c>
      <c r="Q49" s="276">
        <f ca="1">IF(Q3&lt;'Scenario Inputs (SI)'!$D$5,INDEX(Inputs!$A$2:$R$32,10,MATCH('SI Income Stream'!Q$3,Inputs!$A$2:$R$2,0))*26/12,0)</f>
        <v>0</v>
      </c>
      <c r="S49" s="394"/>
      <c r="T49" s="411" t="s">
        <v>98</v>
      </c>
    </row>
    <row r="50" spans="1:20" ht="16.5" customHeight="1" collapsed="1" x14ac:dyDescent="0.45">
      <c r="A50" s="270"/>
      <c r="B50" s="280" t="s">
        <v>15</v>
      </c>
      <c r="C50" s="278" t="e">
        <f t="shared" ref="C50:Q50" ca="1" si="5">SUM(C28:C49)</f>
        <v>#DIV/0!</v>
      </c>
      <c r="D50" s="278" t="e">
        <f t="shared" ca="1" si="5"/>
        <v>#DIV/0!</v>
      </c>
      <c r="E50" s="278" t="e">
        <f t="shared" ca="1" si="5"/>
        <v>#DIV/0!</v>
      </c>
      <c r="F50" s="278" t="e">
        <f t="shared" ca="1" si="5"/>
        <v>#DIV/0!</v>
      </c>
      <c r="G50" s="278" t="e">
        <f t="shared" ca="1" si="5"/>
        <v>#DIV/0!</v>
      </c>
      <c r="H50" s="278" t="e">
        <f t="shared" ca="1" si="5"/>
        <v>#DIV/0!</v>
      </c>
      <c r="I50" s="278" t="e">
        <f t="shared" ca="1" si="5"/>
        <v>#DIV/0!</v>
      </c>
      <c r="J50" s="278" t="e">
        <f t="shared" ca="1" si="5"/>
        <v>#DIV/0!</v>
      </c>
      <c r="K50" s="278" t="e">
        <f t="shared" ca="1" si="5"/>
        <v>#DIV/0!</v>
      </c>
      <c r="L50" s="278" t="e">
        <f t="shared" ca="1" si="5"/>
        <v>#DIV/0!</v>
      </c>
      <c r="M50" s="278" t="e">
        <f t="shared" ca="1" si="5"/>
        <v>#DIV/0!</v>
      </c>
      <c r="N50" s="278" t="e">
        <f t="shared" ca="1" si="5"/>
        <v>#DIV/0!</v>
      </c>
      <c r="O50" s="278" t="e">
        <f t="shared" ca="1" si="5"/>
        <v>#DIV/0!</v>
      </c>
      <c r="P50" s="278" t="e">
        <f t="shared" ca="1" si="5"/>
        <v>#DIV/0!</v>
      </c>
      <c r="Q50" s="278" t="e">
        <f t="shared" ca="1" si="5"/>
        <v>#DIV/0!</v>
      </c>
      <c r="S50" s="394"/>
    </row>
    <row r="51" spans="1:20" ht="6" customHeight="1" x14ac:dyDescent="0.45">
      <c r="A51" s="287"/>
      <c r="B51" s="287"/>
      <c r="C51" s="288"/>
      <c r="D51" s="276"/>
      <c r="E51" s="276"/>
      <c r="F51" s="276"/>
      <c r="G51" s="276"/>
      <c r="H51" s="276"/>
      <c r="I51" s="276"/>
      <c r="J51" s="276"/>
      <c r="K51" s="276"/>
      <c r="L51" s="276"/>
      <c r="M51" s="276"/>
      <c r="N51" s="276"/>
      <c r="O51" s="276"/>
      <c r="P51" s="276"/>
      <c r="Q51" s="276"/>
    </row>
    <row r="52" spans="1:20" ht="16.5" customHeight="1" x14ac:dyDescent="0.45">
      <c r="A52" s="270"/>
      <c r="B52" s="289" t="s">
        <v>268</v>
      </c>
      <c r="C52" s="293" t="e">
        <f t="shared" ref="C52:Q52" ca="1" si="6">C18-C50</f>
        <v>#DIV/0!</v>
      </c>
      <c r="D52" s="293" t="e">
        <f t="shared" ca="1" si="6"/>
        <v>#DIV/0!</v>
      </c>
      <c r="E52" s="293" t="e">
        <f t="shared" ca="1" si="6"/>
        <v>#DIV/0!</v>
      </c>
      <c r="F52" s="293" t="e">
        <f t="shared" ca="1" si="6"/>
        <v>#DIV/0!</v>
      </c>
      <c r="G52" s="293" t="e">
        <f t="shared" ca="1" si="6"/>
        <v>#DIV/0!</v>
      </c>
      <c r="H52" s="293" t="e">
        <f t="shared" ca="1" si="6"/>
        <v>#DIV/0!</v>
      </c>
      <c r="I52" s="293" t="e">
        <f t="shared" ca="1" si="6"/>
        <v>#DIV/0!</v>
      </c>
      <c r="J52" s="293" t="e">
        <f t="shared" ca="1" si="6"/>
        <v>#DIV/0!</v>
      </c>
      <c r="K52" s="293" t="e">
        <f t="shared" ca="1" si="6"/>
        <v>#DIV/0!</v>
      </c>
      <c r="L52" s="293" t="e">
        <f t="shared" ca="1" si="6"/>
        <v>#DIV/0!</v>
      </c>
      <c r="M52" s="293" t="e">
        <f t="shared" ca="1" si="6"/>
        <v>#DIV/0!</v>
      </c>
      <c r="N52" s="293" t="e">
        <f t="shared" ca="1" si="6"/>
        <v>#DIV/0!</v>
      </c>
      <c r="O52" s="293" t="e">
        <f t="shared" ca="1" si="6"/>
        <v>#DIV/0!</v>
      </c>
      <c r="P52" s="293" t="e">
        <f t="shared" ca="1" si="6"/>
        <v>#DIV/0!</v>
      </c>
      <c r="Q52" s="293" t="e">
        <f t="shared" ca="1" si="6"/>
        <v>#DIV/0!</v>
      </c>
    </row>
    <row r="53" spans="1:20" ht="6" customHeight="1" x14ac:dyDescent="0.45">
      <c r="A53" s="270"/>
      <c r="B53" s="290"/>
      <c r="C53" s="274"/>
      <c r="D53" s="275"/>
      <c r="E53" s="275"/>
      <c r="F53" s="275"/>
      <c r="G53" s="275"/>
      <c r="H53" s="275"/>
      <c r="I53" s="275"/>
      <c r="J53" s="275"/>
      <c r="K53" s="275"/>
      <c r="L53" s="275"/>
      <c r="M53" s="275"/>
      <c r="N53" s="275"/>
      <c r="O53" s="275"/>
      <c r="P53" s="275"/>
      <c r="Q53" s="275"/>
    </row>
    <row r="54" spans="1:20" ht="16.5" customHeight="1" x14ac:dyDescent="0.45">
      <c r="A54" s="270"/>
      <c r="B54" s="289" t="s">
        <v>266</v>
      </c>
      <c r="C54" s="274">
        <f ca="1">IF(C3&lt;'Scenario Inputs (SI)'!$D$5,'Scenario Inputs (SI)'!$X$17,'Scenario Inputs (SI)'!$Y$17)*Inputs!D3*(1+'Scenario Inputs (SI)'!$D$4)</f>
        <v>0</v>
      </c>
      <c r="D54" s="274">
        <f ca="1">IF(D3&lt;'Scenario Inputs (SI)'!$D$5,'Scenario Inputs (SI)'!$X$17,'Scenario Inputs (SI)'!$Y$17)*Inputs!E3*(1+'Scenario Inputs (SI)'!$D$4)</f>
        <v>0</v>
      </c>
      <c r="E54" s="274">
        <f ca="1">IF(E3&lt;'Scenario Inputs (SI)'!$D$5,'Scenario Inputs (SI)'!$X$17,'Scenario Inputs (SI)'!$Y$17)*Inputs!F3*(1+'Scenario Inputs (SI)'!$D$4)</f>
        <v>0</v>
      </c>
      <c r="F54" s="274">
        <f ca="1">IF(F3&lt;'Scenario Inputs (SI)'!$D$5,'Scenario Inputs (SI)'!$X$17,'Scenario Inputs (SI)'!$Y$17)*Inputs!G3*(1+'Scenario Inputs (SI)'!$D$4)</f>
        <v>0</v>
      </c>
      <c r="G54" s="274">
        <f ca="1">IF(G3&lt;'Scenario Inputs (SI)'!$D$5,'Scenario Inputs (SI)'!$X$17,'Scenario Inputs (SI)'!$Y$17)*Inputs!H3*(1+'Scenario Inputs (SI)'!$D$4)</f>
        <v>0</v>
      </c>
      <c r="H54" s="274">
        <f ca="1">IF(H3&lt;'Scenario Inputs (SI)'!$D$5,'Scenario Inputs (SI)'!$X$17,'Scenario Inputs (SI)'!$Y$17)*Inputs!I3*(1+'Scenario Inputs (SI)'!$D$4)</f>
        <v>0</v>
      </c>
      <c r="I54" s="274">
        <f ca="1">IF(I3&lt;'Scenario Inputs (SI)'!$D$5,'Scenario Inputs (SI)'!$X$17,'Scenario Inputs (SI)'!$Y$17)*Inputs!J3*(1+'Scenario Inputs (SI)'!$D$4)</f>
        <v>0</v>
      </c>
      <c r="J54" s="274">
        <f ca="1">IF(J3&lt;'Scenario Inputs (SI)'!$D$5,'Scenario Inputs (SI)'!$X$17,'Scenario Inputs (SI)'!$Y$17)*Inputs!K3*(1+'Scenario Inputs (SI)'!$D$4)</f>
        <v>0</v>
      </c>
      <c r="K54" s="274">
        <f ca="1">IF(K3&lt;'Scenario Inputs (SI)'!$D$5,'Scenario Inputs (SI)'!$X$17,'Scenario Inputs (SI)'!$Y$17)*Inputs!L3*(1+'Scenario Inputs (SI)'!$D$4)</f>
        <v>0</v>
      </c>
      <c r="L54" s="274">
        <f ca="1">IF(L3&lt;'Scenario Inputs (SI)'!$D$5,'Scenario Inputs (SI)'!$X$17,'Scenario Inputs (SI)'!$Y$17)*Inputs!M3*(1+'Scenario Inputs (SI)'!$D$4)</f>
        <v>0</v>
      </c>
      <c r="M54" s="274">
        <f ca="1">IF(M3&lt;'Scenario Inputs (SI)'!$D$5,'Scenario Inputs (SI)'!$X$17,'Scenario Inputs (SI)'!$Y$17)*Inputs!N3*(1+'Scenario Inputs (SI)'!$D$4)</f>
        <v>0</v>
      </c>
      <c r="N54" s="274">
        <f ca="1">IF(N3&lt;'Scenario Inputs (SI)'!$D$5,'Scenario Inputs (SI)'!$X$17,'Scenario Inputs (SI)'!$Y$17)*Inputs!O3*(1+'Scenario Inputs (SI)'!$D$4)</f>
        <v>0</v>
      </c>
      <c r="O54" s="274">
        <f ca="1">IF(O3&lt;'Scenario Inputs (SI)'!$D$5,'Scenario Inputs (SI)'!$X$17,'Scenario Inputs (SI)'!$Y$17)*Inputs!P3*(1+'Scenario Inputs (SI)'!$D$4)</f>
        <v>0</v>
      </c>
      <c r="P54" s="274">
        <f ca="1">IF(P3&lt;'Scenario Inputs (SI)'!$D$5,'Scenario Inputs (SI)'!$X$17,'Scenario Inputs (SI)'!$Y$17)*Inputs!Q3*(1+'Scenario Inputs (SI)'!$D$4)</f>
        <v>0</v>
      </c>
      <c r="Q54" s="274">
        <f ca="1">IF(Q3&lt;'Scenario Inputs (SI)'!$D$5,'Scenario Inputs (SI)'!$X$17,'Scenario Inputs (SI)'!$Y$17)*Inputs!R3*(1+'Scenario Inputs (SI)'!$D$4)</f>
        <v>0</v>
      </c>
    </row>
    <row r="55" spans="1:20" ht="6" customHeight="1" x14ac:dyDescent="0.45">
      <c r="A55" s="287"/>
      <c r="B55" s="287"/>
      <c r="C55" s="291"/>
      <c r="D55" s="291"/>
      <c r="E55" s="291"/>
      <c r="F55" s="273"/>
      <c r="G55" s="273"/>
      <c r="H55" s="283"/>
      <c r="I55" s="283"/>
      <c r="J55" s="283"/>
      <c r="K55" s="283"/>
      <c r="L55" s="283"/>
      <c r="M55" s="283"/>
      <c r="N55" s="283"/>
      <c r="O55" s="283"/>
      <c r="P55" s="283"/>
      <c r="Q55" s="283"/>
    </row>
    <row r="56" spans="1:20" ht="16.5" customHeight="1" x14ac:dyDescent="0.45">
      <c r="A56" s="287"/>
      <c r="B56" s="289" t="s">
        <v>267</v>
      </c>
      <c r="C56" s="274" t="e">
        <f ca="1">C52-C54</f>
        <v>#DIV/0!</v>
      </c>
      <c r="D56" s="274" t="e">
        <f t="shared" ref="D56:Q56" ca="1" si="7">D52-D54</f>
        <v>#DIV/0!</v>
      </c>
      <c r="E56" s="274" t="e">
        <f t="shared" ca="1" si="7"/>
        <v>#DIV/0!</v>
      </c>
      <c r="F56" s="274" t="e">
        <f t="shared" ca="1" si="7"/>
        <v>#DIV/0!</v>
      </c>
      <c r="G56" s="274" t="e">
        <f t="shared" ca="1" si="7"/>
        <v>#DIV/0!</v>
      </c>
      <c r="H56" s="274" t="e">
        <f t="shared" ca="1" si="7"/>
        <v>#DIV/0!</v>
      </c>
      <c r="I56" s="274" t="e">
        <f t="shared" ca="1" si="7"/>
        <v>#DIV/0!</v>
      </c>
      <c r="J56" s="274" t="e">
        <f t="shared" ca="1" si="7"/>
        <v>#DIV/0!</v>
      </c>
      <c r="K56" s="274" t="e">
        <f t="shared" ca="1" si="7"/>
        <v>#DIV/0!</v>
      </c>
      <c r="L56" s="274" t="e">
        <f t="shared" ca="1" si="7"/>
        <v>#DIV/0!</v>
      </c>
      <c r="M56" s="274" t="e">
        <f t="shared" ca="1" si="7"/>
        <v>#DIV/0!</v>
      </c>
      <c r="N56" s="274" t="e">
        <f t="shared" ca="1" si="7"/>
        <v>#DIV/0!</v>
      </c>
      <c r="O56" s="274" t="e">
        <f t="shared" ca="1" si="7"/>
        <v>#DIV/0!</v>
      </c>
      <c r="P56" s="274" t="e">
        <f t="shared" ca="1" si="7"/>
        <v>#DIV/0!</v>
      </c>
      <c r="Q56" s="274" t="e">
        <f t="shared" ca="1" si="7"/>
        <v>#DIV/0!</v>
      </c>
    </row>
    <row r="57" spans="1:20" ht="15" customHeight="1" x14ac:dyDescent="0.35">
      <c r="A57" s="40"/>
      <c r="B57" s="40"/>
      <c r="C57" s="39"/>
      <c r="D57" s="39"/>
      <c r="E57" s="41"/>
      <c r="F57" s="40"/>
      <c r="G57" s="40"/>
    </row>
    <row r="58" spans="1:20" ht="30" customHeight="1" x14ac:dyDescent="0.45">
      <c r="A58" s="543"/>
      <c r="B58" s="543"/>
      <c r="C58" s="42"/>
      <c r="D58" s="43"/>
      <c r="E58" s="43"/>
      <c r="F58" s="44"/>
      <c r="G58" s="42"/>
      <c r="I58" s="119"/>
    </row>
    <row r="59" spans="1:20" ht="18.75" customHeight="1" x14ac:dyDescent="0.45">
      <c r="A59" s="544" t="s">
        <v>269</v>
      </c>
      <c r="B59" s="544"/>
      <c r="C59" s="294"/>
      <c r="D59" s="39"/>
      <c r="E59" s="39"/>
      <c r="F59" s="47"/>
      <c r="G59" s="47"/>
    </row>
    <row r="60" spans="1:20" ht="18.5" x14ac:dyDescent="0.45">
      <c r="A60" s="382" t="s">
        <v>131</v>
      </c>
      <c r="B60" s="383"/>
      <c r="C60" s="295" t="str">
        <f ca="1">'Scenario Calculations'!J5</f>
        <v>No end date expected</v>
      </c>
      <c r="D60" s="39"/>
      <c r="E60" s="43"/>
      <c r="F60" s="47"/>
      <c r="G60" s="47"/>
    </row>
    <row r="61" spans="1:20" ht="18.5" x14ac:dyDescent="0.45">
      <c r="A61" s="384" t="s">
        <v>130</v>
      </c>
      <c r="B61" s="385"/>
      <c r="C61" s="296">
        <f>'Scenario Calculations'!Y5</f>
        <v>0</v>
      </c>
    </row>
    <row r="62" spans="1:20" ht="18.5" x14ac:dyDescent="0.45">
      <c r="A62" s="384" t="s">
        <v>152</v>
      </c>
      <c r="B62" s="385"/>
      <c r="C62" s="296">
        <f>'Scenario Calculations'!AK5</f>
        <v>0</v>
      </c>
    </row>
    <row r="63" spans="1:20" ht="18.5" x14ac:dyDescent="0.45">
      <c r="A63" s="386" t="s">
        <v>153</v>
      </c>
      <c r="B63" s="387"/>
      <c r="C63" s="297">
        <f>'Scenario Calculations'!AY5</f>
        <v>0</v>
      </c>
    </row>
    <row r="110" spans="5:21" x14ac:dyDescent="0.35">
      <c r="E110" s="395"/>
      <c r="F110" s="395"/>
      <c r="G110" s="395"/>
      <c r="H110" s="395"/>
      <c r="I110" s="395"/>
      <c r="J110" s="395"/>
      <c r="K110" s="395"/>
      <c r="L110" s="395"/>
      <c r="M110" s="395"/>
      <c r="N110" s="395"/>
      <c r="O110" s="395"/>
      <c r="P110" s="395"/>
      <c r="Q110" s="395"/>
      <c r="R110" s="395"/>
      <c r="S110" s="395"/>
      <c r="T110" s="412"/>
      <c r="U110" s="395"/>
    </row>
    <row r="111" spans="5:21" ht="15.5" x14ac:dyDescent="0.35">
      <c r="E111" s="395"/>
      <c r="F111" s="396">
        <v>56</v>
      </c>
      <c r="G111" s="396">
        <v>57</v>
      </c>
      <c r="H111" s="396">
        <v>58</v>
      </c>
      <c r="I111" s="396">
        <v>59</v>
      </c>
      <c r="J111" s="396">
        <v>60</v>
      </c>
      <c r="K111" s="396">
        <v>61</v>
      </c>
      <c r="L111" s="396">
        <v>62</v>
      </c>
      <c r="M111" s="396">
        <v>63</v>
      </c>
      <c r="N111" s="396">
        <v>64</v>
      </c>
      <c r="O111" s="396">
        <v>65</v>
      </c>
      <c r="P111" s="396">
        <v>66</v>
      </c>
      <c r="Q111" s="396">
        <v>67</v>
      </c>
      <c r="R111" s="396">
        <v>68</v>
      </c>
      <c r="S111" s="396">
        <v>69</v>
      </c>
      <c r="T111" s="396">
        <v>70</v>
      </c>
      <c r="U111" s="395"/>
    </row>
    <row r="112" spans="5:21" x14ac:dyDescent="0.35">
      <c r="E112" s="395" t="s">
        <v>0</v>
      </c>
      <c r="F112" s="397" t="e">
        <f t="shared" ref="F112:F122" ca="1" si="8">C5/C$18</f>
        <v>#DIV/0!</v>
      </c>
      <c r="G112" s="397" t="e">
        <f t="shared" ref="G112:G122" ca="1" si="9">D5/D$18</f>
        <v>#DIV/0!</v>
      </c>
      <c r="H112" s="397" t="e">
        <f t="shared" ref="H112:H122" ca="1" si="10">E5/E$18</f>
        <v>#DIV/0!</v>
      </c>
      <c r="I112" s="397" t="e">
        <f t="shared" ref="I112:I122" ca="1" si="11">F5/F$18</f>
        <v>#DIV/0!</v>
      </c>
      <c r="J112" s="397" t="e">
        <f t="shared" ref="J112:J122" ca="1" si="12">G5/G$18</f>
        <v>#DIV/0!</v>
      </c>
      <c r="K112" s="397" t="e">
        <f t="shared" ref="K112:K122" ca="1" si="13">H5/H$18</f>
        <v>#DIV/0!</v>
      </c>
      <c r="L112" s="397" t="e">
        <f t="shared" ref="L112:L122" ca="1" si="14">I5/I$18</f>
        <v>#DIV/0!</v>
      </c>
      <c r="M112" s="397" t="e">
        <f t="shared" ref="M112:M122" ca="1" si="15">J5/J$18</f>
        <v>#DIV/0!</v>
      </c>
      <c r="N112" s="397" t="e">
        <f t="shared" ref="N112:N122" ca="1" si="16">K5/K$18</f>
        <v>#DIV/0!</v>
      </c>
      <c r="O112" s="397" t="e">
        <f t="shared" ref="O112:O122" ca="1" si="17">L5/L$18</f>
        <v>#DIV/0!</v>
      </c>
      <c r="P112" s="397" t="e">
        <f t="shared" ref="P112:P122" ca="1" si="18">M5/M$18</f>
        <v>#DIV/0!</v>
      </c>
      <c r="Q112" s="397" t="e">
        <f t="shared" ref="Q112:Q122" ca="1" si="19">N5/N$18</f>
        <v>#DIV/0!</v>
      </c>
      <c r="R112" s="397" t="e">
        <f t="shared" ref="R112:R122" ca="1" si="20">O5/O$18</f>
        <v>#DIV/0!</v>
      </c>
      <c r="S112" s="397" t="e">
        <f t="shared" ref="S112:S122" ca="1" si="21">P5/P$18</f>
        <v>#DIV/0!</v>
      </c>
      <c r="T112" s="397" t="e">
        <f t="shared" ref="T112:T122" ca="1" si="22">Q5/Q$18</f>
        <v>#DIV/0!</v>
      </c>
      <c r="U112" s="395"/>
    </row>
    <row r="113" spans="5:21" x14ac:dyDescent="0.35">
      <c r="E113" s="398" t="s">
        <v>71</v>
      </c>
      <c r="F113" s="397" t="e">
        <f t="shared" ca="1" si="8"/>
        <v>#DIV/0!</v>
      </c>
      <c r="G113" s="397" t="e">
        <f t="shared" ca="1" si="9"/>
        <v>#DIV/0!</v>
      </c>
      <c r="H113" s="397" t="e">
        <f t="shared" ca="1" si="10"/>
        <v>#DIV/0!</v>
      </c>
      <c r="I113" s="397" t="e">
        <f t="shared" ca="1" si="11"/>
        <v>#DIV/0!</v>
      </c>
      <c r="J113" s="397" t="e">
        <f t="shared" ca="1" si="12"/>
        <v>#DIV/0!</v>
      </c>
      <c r="K113" s="397" t="e">
        <f t="shared" ca="1" si="13"/>
        <v>#DIV/0!</v>
      </c>
      <c r="L113" s="397" t="e">
        <f t="shared" ca="1" si="14"/>
        <v>#VALUE!</v>
      </c>
      <c r="M113" s="397" t="e">
        <f t="shared" ca="1" si="15"/>
        <v>#VALUE!</v>
      </c>
      <c r="N113" s="397" t="e">
        <f t="shared" ca="1" si="16"/>
        <v>#VALUE!</v>
      </c>
      <c r="O113" s="397" t="e">
        <f t="shared" ca="1" si="17"/>
        <v>#VALUE!</v>
      </c>
      <c r="P113" s="397" t="e">
        <f t="shared" ca="1" si="18"/>
        <v>#VALUE!</v>
      </c>
      <c r="Q113" s="397" t="e">
        <f t="shared" ca="1" si="19"/>
        <v>#VALUE!</v>
      </c>
      <c r="R113" s="397" t="e">
        <f t="shared" ca="1" si="20"/>
        <v>#VALUE!</v>
      </c>
      <c r="S113" s="397" t="e">
        <f t="shared" ca="1" si="21"/>
        <v>#VALUE!</v>
      </c>
      <c r="T113" s="397" t="e">
        <f t="shared" ca="1" si="22"/>
        <v>#VALUE!</v>
      </c>
      <c r="U113" s="395"/>
    </row>
    <row r="114" spans="5:21" x14ac:dyDescent="0.35">
      <c r="E114" s="395" t="s">
        <v>214</v>
      </c>
      <c r="F114" s="397" t="e">
        <f t="shared" ca="1" si="8"/>
        <v>#DIV/0!</v>
      </c>
      <c r="G114" s="397" t="e">
        <f t="shared" ca="1" si="9"/>
        <v>#DIV/0!</v>
      </c>
      <c r="H114" s="397" t="e">
        <f t="shared" ca="1" si="10"/>
        <v>#DIV/0!</v>
      </c>
      <c r="I114" s="397" t="e">
        <f t="shared" ca="1" si="11"/>
        <v>#DIV/0!</v>
      </c>
      <c r="J114" s="397" t="e">
        <f t="shared" ca="1" si="12"/>
        <v>#DIV/0!</v>
      </c>
      <c r="K114" s="397" t="e">
        <f t="shared" ca="1" si="13"/>
        <v>#DIV/0!</v>
      </c>
      <c r="L114" s="397" t="e">
        <f t="shared" ca="1" si="14"/>
        <v>#DIV/0!</v>
      </c>
      <c r="M114" s="397" t="e">
        <f t="shared" ca="1" si="15"/>
        <v>#DIV/0!</v>
      </c>
      <c r="N114" s="397" t="e">
        <f t="shared" ca="1" si="16"/>
        <v>#DIV/0!</v>
      </c>
      <c r="O114" s="397" t="e">
        <f t="shared" ca="1" si="17"/>
        <v>#DIV/0!</v>
      </c>
      <c r="P114" s="397" t="e">
        <f t="shared" ca="1" si="18"/>
        <v>#DIV/0!</v>
      </c>
      <c r="Q114" s="397" t="e">
        <f t="shared" ca="1" si="19"/>
        <v>#DIV/0!</v>
      </c>
      <c r="R114" s="397" t="e">
        <f t="shared" ca="1" si="20"/>
        <v>#DIV/0!</v>
      </c>
      <c r="S114" s="397" t="e">
        <f t="shared" ca="1" si="21"/>
        <v>#DIV/0!</v>
      </c>
      <c r="T114" s="397" t="e">
        <f t="shared" ca="1" si="22"/>
        <v>#DIV/0!</v>
      </c>
      <c r="U114" s="395"/>
    </row>
    <row r="115" spans="5:21" x14ac:dyDescent="0.35">
      <c r="E115" s="395" t="s">
        <v>185</v>
      </c>
      <c r="F115" s="397" t="e">
        <f t="shared" ca="1" si="8"/>
        <v>#DIV/0!</v>
      </c>
      <c r="G115" s="397" t="e">
        <f t="shared" ca="1" si="9"/>
        <v>#DIV/0!</v>
      </c>
      <c r="H115" s="397" t="e">
        <f t="shared" ca="1" si="10"/>
        <v>#DIV/0!</v>
      </c>
      <c r="I115" s="397" t="e">
        <f t="shared" ca="1" si="11"/>
        <v>#DIV/0!</v>
      </c>
      <c r="J115" s="397" t="e">
        <f t="shared" ca="1" si="12"/>
        <v>#DIV/0!</v>
      </c>
      <c r="K115" s="397" t="e">
        <f t="shared" ca="1" si="13"/>
        <v>#DIV/0!</v>
      </c>
      <c r="L115" s="397" t="e">
        <f t="shared" ca="1" si="14"/>
        <v>#DIV/0!</v>
      </c>
      <c r="M115" s="397" t="e">
        <f t="shared" ca="1" si="15"/>
        <v>#DIV/0!</v>
      </c>
      <c r="N115" s="397" t="e">
        <f t="shared" ca="1" si="16"/>
        <v>#DIV/0!</v>
      </c>
      <c r="O115" s="397" t="e">
        <f t="shared" ca="1" si="17"/>
        <v>#DIV/0!</v>
      </c>
      <c r="P115" s="397" t="e">
        <f t="shared" ca="1" si="18"/>
        <v>#DIV/0!</v>
      </c>
      <c r="Q115" s="397" t="e">
        <f t="shared" ca="1" si="19"/>
        <v>#DIV/0!</v>
      </c>
      <c r="R115" s="397" t="e">
        <f t="shared" ca="1" si="20"/>
        <v>#DIV/0!</v>
      </c>
      <c r="S115" s="397" t="e">
        <f t="shared" ca="1" si="21"/>
        <v>#DIV/0!</v>
      </c>
      <c r="T115" s="397" t="e">
        <f t="shared" ca="1" si="22"/>
        <v>#DIV/0!</v>
      </c>
      <c r="U115" s="395"/>
    </row>
    <row r="116" spans="5:21" x14ac:dyDescent="0.35">
      <c r="E116" s="395" t="s">
        <v>215</v>
      </c>
      <c r="F116" s="397" t="e">
        <f t="shared" ca="1" si="8"/>
        <v>#DIV/0!</v>
      </c>
      <c r="G116" s="397" t="e">
        <f t="shared" ca="1" si="9"/>
        <v>#DIV/0!</v>
      </c>
      <c r="H116" s="397" t="e">
        <f t="shared" ca="1" si="10"/>
        <v>#DIV/0!</v>
      </c>
      <c r="I116" s="397" t="e">
        <f t="shared" ca="1" si="11"/>
        <v>#DIV/0!</v>
      </c>
      <c r="J116" s="397" t="e">
        <f t="shared" ca="1" si="12"/>
        <v>#DIV/0!</v>
      </c>
      <c r="K116" s="397" t="e">
        <f t="shared" ca="1" si="13"/>
        <v>#DIV/0!</v>
      </c>
      <c r="L116" s="397" t="e">
        <f t="shared" ca="1" si="14"/>
        <v>#DIV/0!</v>
      </c>
      <c r="M116" s="397" t="e">
        <f t="shared" ca="1" si="15"/>
        <v>#DIV/0!</v>
      </c>
      <c r="N116" s="397" t="e">
        <f t="shared" ca="1" si="16"/>
        <v>#DIV/0!</v>
      </c>
      <c r="O116" s="397" t="e">
        <f t="shared" ca="1" si="17"/>
        <v>#DIV/0!</v>
      </c>
      <c r="P116" s="397" t="e">
        <f t="shared" ca="1" si="18"/>
        <v>#DIV/0!</v>
      </c>
      <c r="Q116" s="397" t="e">
        <f t="shared" ca="1" si="19"/>
        <v>#DIV/0!</v>
      </c>
      <c r="R116" s="397" t="e">
        <f t="shared" ca="1" si="20"/>
        <v>#DIV/0!</v>
      </c>
      <c r="S116" s="397" t="e">
        <f t="shared" ca="1" si="21"/>
        <v>#DIV/0!</v>
      </c>
      <c r="T116" s="397" t="e">
        <f t="shared" ca="1" si="22"/>
        <v>#DIV/0!</v>
      </c>
      <c r="U116" s="395"/>
    </row>
    <row r="117" spans="5:21" x14ac:dyDescent="0.35">
      <c r="E117" s="395" t="s">
        <v>216</v>
      </c>
      <c r="F117" s="397" t="e">
        <f t="shared" ca="1" si="8"/>
        <v>#DIV/0!</v>
      </c>
      <c r="G117" s="397" t="e">
        <f t="shared" ca="1" si="9"/>
        <v>#DIV/0!</v>
      </c>
      <c r="H117" s="397" t="e">
        <f t="shared" ca="1" si="10"/>
        <v>#DIV/0!</v>
      </c>
      <c r="I117" s="397" t="e">
        <f t="shared" ca="1" si="11"/>
        <v>#DIV/0!</v>
      </c>
      <c r="J117" s="397" t="e">
        <f t="shared" ca="1" si="12"/>
        <v>#DIV/0!</v>
      </c>
      <c r="K117" s="397" t="e">
        <f t="shared" ca="1" si="13"/>
        <v>#DIV/0!</v>
      </c>
      <c r="L117" s="397" t="e">
        <f t="shared" ca="1" si="14"/>
        <v>#DIV/0!</v>
      </c>
      <c r="M117" s="397" t="e">
        <f t="shared" ca="1" si="15"/>
        <v>#DIV/0!</v>
      </c>
      <c r="N117" s="397" t="e">
        <f t="shared" ca="1" si="16"/>
        <v>#DIV/0!</v>
      </c>
      <c r="O117" s="397" t="e">
        <f t="shared" ca="1" si="17"/>
        <v>#DIV/0!</v>
      </c>
      <c r="P117" s="397" t="e">
        <f t="shared" ca="1" si="18"/>
        <v>#DIV/0!</v>
      </c>
      <c r="Q117" s="397" t="e">
        <f t="shared" ca="1" si="19"/>
        <v>#DIV/0!</v>
      </c>
      <c r="R117" s="397" t="e">
        <f t="shared" ca="1" si="20"/>
        <v>#DIV/0!</v>
      </c>
      <c r="S117" s="397" t="e">
        <f t="shared" ca="1" si="21"/>
        <v>#DIV/0!</v>
      </c>
      <c r="T117" s="397" t="e">
        <f t="shared" ca="1" si="22"/>
        <v>#DIV/0!</v>
      </c>
      <c r="U117" s="395"/>
    </row>
    <row r="118" spans="5:21" x14ac:dyDescent="0.35">
      <c r="E118" s="395" t="s">
        <v>217</v>
      </c>
      <c r="F118" s="397" t="e">
        <f t="shared" ca="1" si="8"/>
        <v>#DIV/0!</v>
      </c>
      <c r="G118" s="397" t="e">
        <f t="shared" ca="1" si="9"/>
        <v>#DIV/0!</v>
      </c>
      <c r="H118" s="397" t="e">
        <f t="shared" ca="1" si="10"/>
        <v>#DIV/0!</v>
      </c>
      <c r="I118" s="397" t="e">
        <f t="shared" ca="1" si="11"/>
        <v>#DIV/0!</v>
      </c>
      <c r="J118" s="397" t="e">
        <f t="shared" ca="1" si="12"/>
        <v>#DIV/0!</v>
      </c>
      <c r="K118" s="397" t="e">
        <f t="shared" ca="1" si="13"/>
        <v>#DIV/0!</v>
      </c>
      <c r="L118" s="397" t="e">
        <f t="shared" ca="1" si="14"/>
        <v>#DIV/0!</v>
      </c>
      <c r="M118" s="397" t="e">
        <f t="shared" ca="1" si="15"/>
        <v>#DIV/0!</v>
      </c>
      <c r="N118" s="397" t="e">
        <f t="shared" ca="1" si="16"/>
        <v>#DIV/0!</v>
      </c>
      <c r="O118" s="397" t="e">
        <f t="shared" ca="1" si="17"/>
        <v>#DIV/0!</v>
      </c>
      <c r="P118" s="397" t="e">
        <f t="shared" ca="1" si="18"/>
        <v>#DIV/0!</v>
      </c>
      <c r="Q118" s="397" t="e">
        <f t="shared" ca="1" si="19"/>
        <v>#DIV/0!</v>
      </c>
      <c r="R118" s="397" t="e">
        <f t="shared" ca="1" si="20"/>
        <v>#DIV/0!</v>
      </c>
      <c r="S118" s="397" t="e">
        <f t="shared" ca="1" si="21"/>
        <v>#DIV/0!</v>
      </c>
      <c r="T118" s="397" t="e">
        <f t="shared" ca="1" si="22"/>
        <v>#DIV/0!</v>
      </c>
      <c r="U118" s="395"/>
    </row>
    <row r="119" spans="5:21" x14ac:dyDescent="0.35">
      <c r="E119" s="395" t="s">
        <v>218</v>
      </c>
      <c r="F119" s="397" t="e">
        <f t="shared" ca="1" si="8"/>
        <v>#DIV/0!</v>
      </c>
      <c r="G119" s="397" t="e">
        <f t="shared" ca="1" si="9"/>
        <v>#DIV/0!</v>
      </c>
      <c r="H119" s="397" t="e">
        <f t="shared" ca="1" si="10"/>
        <v>#DIV/0!</v>
      </c>
      <c r="I119" s="397" t="e">
        <f t="shared" ca="1" si="11"/>
        <v>#DIV/0!</v>
      </c>
      <c r="J119" s="397" t="e">
        <f t="shared" ca="1" si="12"/>
        <v>#DIV/0!</v>
      </c>
      <c r="K119" s="397" t="e">
        <f t="shared" ca="1" si="13"/>
        <v>#DIV/0!</v>
      </c>
      <c r="L119" s="397" t="e">
        <f t="shared" ca="1" si="14"/>
        <v>#DIV/0!</v>
      </c>
      <c r="M119" s="397" t="e">
        <f t="shared" ca="1" si="15"/>
        <v>#DIV/0!</v>
      </c>
      <c r="N119" s="397" t="e">
        <f t="shared" ca="1" si="16"/>
        <v>#DIV/0!</v>
      </c>
      <c r="O119" s="397" t="e">
        <f t="shared" ca="1" si="17"/>
        <v>#DIV/0!</v>
      </c>
      <c r="P119" s="397" t="e">
        <f t="shared" ca="1" si="18"/>
        <v>#DIV/0!</v>
      </c>
      <c r="Q119" s="397" t="e">
        <f t="shared" ca="1" si="19"/>
        <v>#DIV/0!</v>
      </c>
      <c r="R119" s="397" t="e">
        <f t="shared" ca="1" si="20"/>
        <v>#DIV/0!</v>
      </c>
      <c r="S119" s="397" t="e">
        <f t="shared" ca="1" si="21"/>
        <v>#DIV/0!</v>
      </c>
      <c r="T119" s="397" t="e">
        <f t="shared" ca="1" si="22"/>
        <v>#DIV/0!</v>
      </c>
      <c r="U119" s="395"/>
    </row>
    <row r="120" spans="5:21" x14ac:dyDescent="0.35">
      <c r="E120" s="395" t="s">
        <v>219</v>
      </c>
      <c r="F120" s="397" t="e">
        <f t="shared" ca="1" si="8"/>
        <v>#DIV/0!</v>
      </c>
      <c r="G120" s="397" t="e">
        <f t="shared" ca="1" si="9"/>
        <v>#DIV/0!</v>
      </c>
      <c r="H120" s="397" t="e">
        <f t="shared" ca="1" si="10"/>
        <v>#DIV/0!</v>
      </c>
      <c r="I120" s="397" t="e">
        <f t="shared" ca="1" si="11"/>
        <v>#DIV/0!</v>
      </c>
      <c r="J120" s="397" t="e">
        <f t="shared" ca="1" si="12"/>
        <v>#DIV/0!</v>
      </c>
      <c r="K120" s="397" t="e">
        <f t="shared" ca="1" si="13"/>
        <v>#DIV/0!</v>
      </c>
      <c r="L120" s="397" t="e">
        <f t="shared" ca="1" si="14"/>
        <v>#DIV/0!</v>
      </c>
      <c r="M120" s="397" t="e">
        <f t="shared" ca="1" si="15"/>
        <v>#DIV/0!</v>
      </c>
      <c r="N120" s="397" t="e">
        <f t="shared" ca="1" si="16"/>
        <v>#DIV/0!</v>
      </c>
      <c r="O120" s="397" t="e">
        <f t="shared" ca="1" si="17"/>
        <v>#DIV/0!</v>
      </c>
      <c r="P120" s="397" t="e">
        <f t="shared" ca="1" si="18"/>
        <v>#DIV/0!</v>
      </c>
      <c r="Q120" s="397" t="e">
        <f t="shared" ca="1" si="19"/>
        <v>#DIV/0!</v>
      </c>
      <c r="R120" s="397" t="e">
        <f t="shared" ca="1" si="20"/>
        <v>#DIV/0!</v>
      </c>
      <c r="S120" s="397" t="e">
        <f t="shared" ca="1" si="21"/>
        <v>#DIV/0!</v>
      </c>
      <c r="T120" s="397" t="e">
        <f t="shared" ca="1" si="22"/>
        <v>#DIV/0!</v>
      </c>
      <c r="U120" s="395"/>
    </row>
    <row r="121" spans="5:21" x14ac:dyDescent="0.35">
      <c r="E121" s="395" t="s">
        <v>220</v>
      </c>
      <c r="F121" s="397" t="e">
        <f t="shared" ca="1" si="8"/>
        <v>#DIV/0!</v>
      </c>
      <c r="G121" s="397" t="e">
        <f t="shared" ca="1" si="9"/>
        <v>#DIV/0!</v>
      </c>
      <c r="H121" s="397" t="e">
        <f t="shared" ca="1" si="10"/>
        <v>#DIV/0!</v>
      </c>
      <c r="I121" s="397" t="e">
        <f t="shared" ca="1" si="11"/>
        <v>#DIV/0!</v>
      </c>
      <c r="J121" s="397" t="e">
        <f t="shared" ca="1" si="12"/>
        <v>#DIV/0!</v>
      </c>
      <c r="K121" s="397" t="e">
        <f t="shared" ca="1" si="13"/>
        <v>#DIV/0!</v>
      </c>
      <c r="L121" s="397" t="e">
        <f t="shared" ca="1" si="14"/>
        <v>#DIV/0!</v>
      </c>
      <c r="M121" s="397" t="e">
        <f t="shared" ca="1" si="15"/>
        <v>#DIV/0!</v>
      </c>
      <c r="N121" s="397" t="e">
        <f t="shared" ca="1" si="16"/>
        <v>#DIV/0!</v>
      </c>
      <c r="O121" s="397" t="e">
        <f t="shared" ca="1" si="17"/>
        <v>#DIV/0!</v>
      </c>
      <c r="P121" s="397" t="e">
        <f t="shared" ca="1" si="18"/>
        <v>#DIV/0!</v>
      </c>
      <c r="Q121" s="397" t="e">
        <f t="shared" ca="1" si="19"/>
        <v>#DIV/0!</v>
      </c>
      <c r="R121" s="397" t="e">
        <f t="shared" ca="1" si="20"/>
        <v>#DIV/0!</v>
      </c>
      <c r="S121" s="397" t="e">
        <f t="shared" ca="1" si="21"/>
        <v>#DIV/0!</v>
      </c>
      <c r="T121" s="397" t="e">
        <f t="shared" ca="1" si="22"/>
        <v>#DIV/0!</v>
      </c>
      <c r="U121" s="395"/>
    </row>
    <row r="122" spans="5:21" x14ac:dyDescent="0.35">
      <c r="E122" s="395" t="s">
        <v>221</v>
      </c>
      <c r="F122" s="397" t="e">
        <f t="shared" ca="1" si="8"/>
        <v>#DIV/0!</v>
      </c>
      <c r="G122" s="397" t="e">
        <f t="shared" ca="1" si="9"/>
        <v>#DIV/0!</v>
      </c>
      <c r="H122" s="397" t="e">
        <f t="shared" ca="1" si="10"/>
        <v>#DIV/0!</v>
      </c>
      <c r="I122" s="397" t="e">
        <f t="shared" ca="1" si="11"/>
        <v>#DIV/0!</v>
      </c>
      <c r="J122" s="397" t="e">
        <f t="shared" ca="1" si="12"/>
        <v>#DIV/0!</v>
      </c>
      <c r="K122" s="397" t="e">
        <f t="shared" ca="1" si="13"/>
        <v>#DIV/0!</v>
      </c>
      <c r="L122" s="397" t="e">
        <f t="shared" ca="1" si="14"/>
        <v>#DIV/0!</v>
      </c>
      <c r="M122" s="397" t="e">
        <f t="shared" ca="1" si="15"/>
        <v>#DIV/0!</v>
      </c>
      <c r="N122" s="397" t="e">
        <f t="shared" ca="1" si="16"/>
        <v>#DIV/0!</v>
      </c>
      <c r="O122" s="397" t="e">
        <f t="shared" ca="1" si="17"/>
        <v>#DIV/0!</v>
      </c>
      <c r="P122" s="397" t="e">
        <f t="shared" ca="1" si="18"/>
        <v>#DIV/0!</v>
      </c>
      <c r="Q122" s="397" t="e">
        <f t="shared" ca="1" si="19"/>
        <v>#DIV/0!</v>
      </c>
      <c r="R122" s="397" t="e">
        <f t="shared" ca="1" si="20"/>
        <v>#DIV/0!</v>
      </c>
      <c r="S122" s="397" t="e">
        <f t="shared" ca="1" si="21"/>
        <v>#DIV/0!</v>
      </c>
      <c r="T122" s="397" t="e">
        <f t="shared" ca="1" si="22"/>
        <v>#DIV/0!</v>
      </c>
      <c r="U122" s="395"/>
    </row>
    <row r="123" spans="5:21" x14ac:dyDescent="0.35">
      <c r="E123" s="395" t="s">
        <v>394</v>
      </c>
      <c r="F123" s="397" t="e">
        <f t="shared" ref="F123:T124" ca="1" si="23">C16/C$18</f>
        <v>#DIV/0!</v>
      </c>
      <c r="G123" s="397" t="e">
        <f t="shared" ca="1" si="23"/>
        <v>#DIV/0!</v>
      </c>
      <c r="H123" s="397" t="e">
        <f t="shared" ca="1" si="23"/>
        <v>#DIV/0!</v>
      </c>
      <c r="I123" s="397" t="e">
        <f t="shared" ca="1" si="23"/>
        <v>#DIV/0!</v>
      </c>
      <c r="J123" s="397" t="e">
        <f t="shared" ca="1" si="23"/>
        <v>#DIV/0!</v>
      </c>
      <c r="K123" s="397" t="e">
        <f t="shared" ca="1" si="23"/>
        <v>#DIV/0!</v>
      </c>
      <c r="L123" s="397" t="e">
        <f t="shared" ca="1" si="23"/>
        <v>#DIV/0!</v>
      </c>
      <c r="M123" s="397" t="e">
        <f t="shared" ca="1" si="23"/>
        <v>#DIV/0!</v>
      </c>
      <c r="N123" s="397" t="e">
        <f t="shared" ca="1" si="23"/>
        <v>#DIV/0!</v>
      </c>
      <c r="O123" s="397" t="e">
        <f t="shared" ca="1" si="23"/>
        <v>#DIV/0!</v>
      </c>
      <c r="P123" s="397" t="e">
        <f t="shared" ca="1" si="23"/>
        <v>#DIV/0!</v>
      </c>
      <c r="Q123" s="397" t="e">
        <f t="shared" ca="1" si="23"/>
        <v>#DIV/0!</v>
      </c>
      <c r="R123" s="397" t="e">
        <f t="shared" ca="1" si="23"/>
        <v>#DIV/0!</v>
      </c>
      <c r="S123" s="397" t="e">
        <f t="shared" ca="1" si="23"/>
        <v>#DIV/0!</v>
      </c>
      <c r="T123" s="397" t="e">
        <f t="shared" ca="1" si="23"/>
        <v>#DIV/0!</v>
      </c>
      <c r="U123" s="395"/>
    </row>
    <row r="124" spans="5:21" x14ac:dyDescent="0.35">
      <c r="E124" s="395" t="s">
        <v>395</v>
      </c>
      <c r="F124" s="397" t="e">
        <f t="shared" ca="1" si="23"/>
        <v>#DIV/0!</v>
      </c>
      <c r="G124" s="397" t="e">
        <f t="shared" ca="1" si="23"/>
        <v>#DIV/0!</v>
      </c>
      <c r="H124" s="397" t="e">
        <f t="shared" ca="1" si="23"/>
        <v>#DIV/0!</v>
      </c>
      <c r="I124" s="397" t="e">
        <f t="shared" ca="1" si="23"/>
        <v>#DIV/0!</v>
      </c>
      <c r="J124" s="397" t="e">
        <f t="shared" ca="1" si="23"/>
        <v>#DIV/0!</v>
      </c>
      <c r="K124" s="397" t="e">
        <f t="shared" ca="1" si="23"/>
        <v>#DIV/0!</v>
      </c>
      <c r="L124" s="397" t="e">
        <f t="shared" ca="1" si="23"/>
        <v>#DIV/0!</v>
      </c>
      <c r="M124" s="397" t="e">
        <f t="shared" ca="1" si="23"/>
        <v>#DIV/0!</v>
      </c>
      <c r="N124" s="397" t="e">
        <f t="shared" ca="1" si="23"/>
        <v>#DIV/0!</v>
      </c>
      <c r="O124" s="397" t="e">
        <f t="shared" ca="1" si="23"/>
        <v>#DIV/0!</v>
      </c>
      <c r="P124" s="397" t="e">
        <f t="shared" ca="1" si="23"/>
        <v>#DIV/0!</v>
      </c>
      <c r="Q124" s="397" t="e">
        <f t="shared" ca="1" si="23"/>
        <v>#DIV/0!</v>
      </c>
      <c r="R124" s="397" t="e">
        <f t="shared" ca="1" si="23"/>
        <v>#DIV/0!</v>
      </c>
      <c r="S124" s="397" t="e">
        <f t="shared" ca="1" si="23"/>
        <v>#DIV/0!</v>
      </c>
      <c r="T124" s="397" t="e">
        <f t="shared" ca="1" si="23"/>
        <v>#DIV/0!</v>
      </c>
      <c r="U124" s="395"/>
    </row>
    <row r="125" spans="5:21" x14ac:dyDescent="0.35">
      <c r="E125" s="395"/>
      <c r="F125" s="395"/>
      <c r="G125" s="395"/>
      <c r="H125" s="395"/>
      <c r="I125" s="395"/>
      <c r="J125" s="395"/>
      <c r="K125" s="395"/>
      <c r="L125" s="395"/>
      <c r="M125" s="395"/>
      <c r="N125" s="395"/>
      <c r="O125" s="395"/>
      <c r="P125" s="395"/>
      <c r="Q125" s="395"/>
      <c r="R125" s="395"/>
      <c r="S125" s="395"/>
      <c r="T125" s="412"/>
      <c r="U125" s="395"/>
    </row>
    <row r="126" spans="5:21" x14ac:dyDescent="0.35">
      <c r="E126" s="395"/>
      <c r="F126" s="395"/>
      <c r="G126" s="395"/>
      <c r="H126" s="395"/>
      <c r="I126" s="395"/>
      <c r="J126" s="395"/>
      <c r="K126" s="395"/>
      <c r="L126" s="395"/>
      <c r="M126" s="395"/>
      <c r="N126" s="395"/>
      <c r="O126" s="395"/>
      <c r="P126" s="395"/>
      <c r="Q126" s="395"/>
      <c r="R126" s="395"/>
      <c r="S126" s="395"/>
      <c r="T126" s="412"/>
      <c r="U126" s="395"/>
    </row>
  </sheetData>
  <mergeCells count="3">
    <mergeCell ref="A1:B1"/>
    <mergeCell ref="A58:B58"/>
    <mergeCell ref="A59:B59"/>
  </mergeCells>
  <conditionalFormatting sqref="C54:Q54">
    <cfRule type="cellIs" dxfId="85" priority="13" operator="lessThan">
      <formula>0</formula>
    </cfRule>
    <cfRule type="colorScale" priority="14">
      <colorScale>
        <cfvo type="num" val="&quot;&lt;0&quot;"/>
        <cfvo type="max"/>
        <color theme="5" tint="0.39997558519241921"/>
        <color rgb="FFFFEF9C"/>
      </colorScale>
    </cfRule>
  </conditionalFormatting>
  <conditionalFormatting sqref="C56:Q56">
    <cfRule type="cellIs" dxfId="84" priority="7" operator="greaterThan">
      <formula>0</formula>
    </cfRule>
    <cfRule type="cellIs" dxfId="83" priority="9" operator="lessThan">
      <formula>0</formula>
    </cfRule>
    <cfRule type="colorScale" priority="10">
      <colorScale>
        <cfvo type="num" val="&quot;&lt;0&quot;"/>
        <cfvo type="max"/>
        <color theme="5" tint="0.39997558519241921"/>
        <color rgb="FFFFEF9C"/>
      </colorScale>
    </cfRule>
  </conditionalFormatting>
  <conditionalFormatting sqref="C7:Q17">
    <cfRule type="cellIs" dxfId="82" priority="8" operator="equal">
      <formula>0</formula>
    </cfRule>
  </conditionalFormatting>
  <conditionalFormatting sqref="C53:Q53">
    <cfRule type="expression" dxfId="81" priority="3">
      <formula>"' Scenario Inputs (SI)'!=""No"""</formula>
    </cfRule>
  </conditionalFormatting>
  <printOptions horizontalCentered="1"/>
  <pageMargins left="0.7" right="0.7" top="0.75" bottom="0.75" header="0.3" footer="0.3"/>
  <pageSetup scale="41" orientation="landscape" r:id="rId1"/>
  <headerFooter>
    <oddHeader>&amp;C&amp;A</oddHeader>
    <oddFooter>&amp;L&amp;F&amp;R&amp;D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stopIfTrue="1" id="{C511E536-D55E-4EA5-96E6-0299E0BDBAE0}">
            <xm:f>'Scenario Inputs (SI)'!$D$2&lt;&gt;"Yes"</xm:f>
            <x14:dxf>
              <font>
                <color theme="0"/>
              </font>
              <border>
                <left/>
                <right/>
                <top/>
                <bottom/>
                <vertical/>
                <horizontal/>
              </border>
            </x14:dxf>
          </x14:cfRule>
          <xm:sqref>B54:Q56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R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18" ht="18.75" customHeight="1" x14ac:dyDescent="0.45">
      <c r="A1" s="545" t="s">
        <v>19</v>
      </c>
      <c r="B1" s="545"/>
      <c r="C1" s="545"/>
      <c r="D1" s="545"/>
      <c r="E1" s="545"/>
      <c r="F1" s="545"/>
      <c r="G1" s="545"/>
    </row>
    <row r="2" spans="1:18" ht="6" customHeight="1" x14ac:dyDescent="0.45">
      <c r="A2" s="21"/>
      <c r="B2" s="21"/>
      <c r="C2" s="21"/>
      <c r="D2" s="21"/>
      <c r="E2" s="21"/>
      <c r="F2" s="21"/>
      <c r="G2" s="21"/>
    </row>
    <row r="3" spans="1:18" ht="60" customHeight="1" x14ac:dyDescent="0.35">
      <c r="A3" s="546" t="s">
        <v>159</v>
      </c>
      <c r="B3" s="547"/>
      <c r="C3" s="547"/>
      <c r="D3" s="547"/>
      <c r="E3" s="547"/>
      <c r="F3" s="547"/>
      <c r="G3" s="548"/>
      <c r="J3" s="391">
        <f ca="1">IF(Inputs!Y7&gt;56,0,1)</f>
        <v>1</v>
      </c>
      <c r="R3" s="391">
        <f ca="1">IF(Inputs!Y7&gt;56,0,1)</f>
        <v>1</v>
      </c>
    </row>
    <row r="4" spans="1:18" ht="15" customHeight="1" x14ac:dyDescent="0.35">
      <c r="A4" s="15"/>
      <c r="B4" s="15"/>
      <c r="C4" s="15"/>
      <c r="D4" s="15"/>
      <c r="E4" s="15"/>
      <c r="F4" s="15"/>
      <c r="G4" s="15"/>
    </row>
    <row r="5" spans="1:18" ht="15" customHeight="1" x14ac:dyDescent="0.35">
      <c r="A5" s="4" t="s">
        <v>90</v>
      </c>
      <c r="B5" s="15"/>
      <c r="C5" s="15"/>
      <c r="D5" s="15"/>
      <c r="E5" s="15"/>
      <c r="F5" s="15"/>
      <c r="G5" s="15"/>
    </row>
    <row r="6" spans="1:18" ht="29.25" customHeight="1" x14ac:dyDescent="0.35">
      <c r="C6" s="312" t="s">
        <v>76</v>
      </c>
      <c r="D6" s="3"/>
      <c r="E6" s="315" t="s">
        <v>77</v>
      </c>
      <c r="F6" s="312" t="s">
        <v>76</v>
      </c>
      <c r="G6" s="315" t="s">
        <v>77</v>
      </c>
    </row>
    <row r="7" spans="1:18" ht="15" customHeight="1" x14ac:dyDescent="0.35">
      <c r="C7" s="313" t="str">
        <f>A5</f>
        <v>AGE 56</v>
      </c>
      <c r="D7" s="3"/>
      <c r="E7" s="316" t="str">
        <f>A5</f>
        <v>AGE 56</v>
      </c>
      <c r="F7" s="313" t="str">
        <f>A5</f>
        <v>AGE 56</v>
      </c>
      <c r="G7" s="316" t="str">
        <f>A5</f>
        <v>AGE 56</v>
      </c>
    </row>
    <row r="8" spans="1:18" ht="15" customHeight="1" x14ac:dyDescent="0.35">
      <c r="A8" s="2" t="s">
        <v>151</v>
      </c>
      <c r="C8" s="298" t="s">
        <v>79</v>
      </c>
      <c r="D8" s="299"/>
      <c r="E8" s="300" t="s">
        <v>79</v>
      </c>
      <c r="F8" s="301" t="s">
        <v>80</v>
      </c>
      <c r="G8" s="301" t="s">
        <v>80</v>
      </c>
    </row>
    <row r="9" spans="1:18" x14ac:dyDescent="0.35">
      <c r="A9" s="307" t="s">
        <v>294</v>
      </c>
      <c r="B9" s="48"/>
      <c r="C9" s="49">
        <f ca="1">(Inputs!D12)/12</f>
        <v>0</v>
      </c>
      <c r="D9" s="50"/>
      <c r="E9" s="49">
        <v>0</v>
      </c>
      <c r="F9" s="51">
        <f ca="1">C9*12</f>
        <v>0</v>
      </c>
      <c r="G9" s="51">
        <f>E9*12</f>
        <v>0</v>
      </c>
    </row>
    <row r="10" spans="1:18" x14ac:dyDescent="0.35">
      <c r="A10" s="321" t="s">
        <v>21</v>
      </c>
      <c r="B10" s="38"/>
      <c r="C10" s="49">
        <v>0</v>
      </c>
      <c r="D10" s="50"/>
      <c r="E10" s="49">
        <f ca="1">J3*'Income Stream'!B23</f>
        <v>0</v>
      </c>
      <c r="F10" s="49">
        <f>C10*12</f>
        <v>0</v>
      </c>
      <c r="G10" s="49">
        <f ca="1">E10*12</f>
        <v>0</v>
      </c>
    </row>
    <row r="11" spans="1:18" x14ac:dyDescent="0.35">
      <c r="A11" s="308" t="s">
        <v>213</v>
      </c>
      <c r="B11" s="38"/>
      <c r="C11" s="49">
        <v>0</v>
      </c>
      <c r="D11" s="50"/>
      <c r="E11" s="49">
        <f ca="1">J3*Inputs!D30</f>
        <v>0</v>
      </c>
      <c r="F11" s="49">
        <f t="shared" ref="F11:F27" si="0">C11*12</f>
        <v>0</v>
      </c>
      <c r="G11" s="49">
        <f t="shared" ref="G11:G27" ca="1" si="1">E11*12</f>
        <v>0</v>
      </c>
    </row>
    <row r="12" spans="1:18" x14ac:dyDescent="0.35">
      <c r="A12" s="308" t="s">
        <v>378</v>
      </c>
      <c r="B12" s="38"/>
      <c r="C12" s="49">
        <v>0</v>
      </c>
      <c r="D12" s="50"/>
      <c r="E12" s="49" t="e">
        <f ca="1">J3*'Income Stream'!B25</f>
        <v>#VALUE!</v>
      </c>
      <c r="F12" s="49">
        <f t="shared" si="0"/>
        <v>0</v>
      </c>
      <c r="G12" s="49" t="e">
        <f t="shared" ca="1" si="1"/>
        <v>#VALUE!</v>
      </c>
    </row>
    <row r="13" spans="1:18" x14ac:dyDescent="0.35">
      <c r="A13" s="308" t="s">
        <v>379</v>
      </c>
      <c r="B13" s="38"/>
      <c r="C13" s="49">
        <v>0</v>
      </c>
      <c r="D13" s="50"/>
      <c r="E13" s="49" t="e">
        <f ca="1">J3*'Income Stream'!B26</f>
        <v>#VALUE!</v>
      </c>
      <c r="F13" s="49">
        <f t="shared" si="0"/>
        <v>0</v>
      </c>
      <c r="G13" s="49" t="e">
        <f t="shared" ca="1" si="1"/>
        <v>#VALUE!</v>
      </c>
    </row>
    <row r="14" spans="1:18" x14ac:dyDescent="0.35">
      <c r="A14" s="308" t="s">
        <v>380</v>
      </c>
      <c r="B14" s="38"/>
      <c r="C14" s="49">
        <v>0</v>
      </c>
      <c r="D14" s="50"/>
      <c r="E14" s="49" t="e">
        <f ca="1">J3*'Income Stream'!B27</f>
        <v>#VALUE!</v>
      </c>
      <c r="F14" s="49">
        <f>C14*12</f>
        <v>0</v>
      </c>
      <c r="G14" s="49" t="e">
        <f ca="1">E14*12</f>
        <v>#VALUE!</v>
      </c>
    </row>
    <row r="15" spans="1:18" x14ac:dyDescent="0.35">
      <c r="A15" s="308" t="s">
        <v>381</v>
      </c>
      <c r="B15" s="38"/>
      <c r="C15" s="49">
        <v>0</v>
      </c>
      <c r="D15" s="50"/>
      <c r="E15" s="49" t="e">
        <f ca="1">J3*'Income Stream'!B28</f>
        <v>#VALUE!</v>
      </c>
      <c r="F15" s="49">
        <f>C15*12</f>
        <v>0</v>
      </c>
      <c r="G15" s="49" t="e">
        <f ca="1">E15*12</f>
        <v>#VALUE!</v>
      </c>
    </row>
    <row r="16" spans="1:18" x14ac:dyDescent="0.35">
      <c r="A16" s="308" t="s">
        <v>382</v>
      </c>
      <c r="B16" s="38"/>
      <c r="C16" s="49">
        <f>Inputs!D33</f>
        <v>0</v>
      </c>
      <c r="D16" s="50"/>
      <c r="E16" s="49">
        <f ca="1">J3*C16</f>
        <v>0</v>
      </c>
      <c r="F16" s="49">
        <f t="shared" si="0"/>
        <v>0</v>
      </c>
      <c r="G16" s="49">
        <f t="shared" ca="1" si="1"/>
        <v>0</v>
      </c>
    </row>
    <row r="17" spans="1:9" x14ac:dyDescent="0.35">
      <c r="A17" s="307" t="s">
        <v>383</v>
      </c>
      <c r="B17" s="38"/>
      <c r="C17" s="49">
        <f ca="1">Inputs!D34</f>
        <v>0</v>
      </c>
      <c r="D17" s="50"/>
      <c r="E17" s="49">
        <f ca="1">J3*C17</f>
        <v>0</v>
      </c>
      <c r="F17" s="49">
        <f ca="1">C17*12</f>
        <v>0</v>
      </c>
      <c r="G17" s="49">
        <f ca="1">E17*12</f>
        <v>0</v>
      </c>
    </row>
    <row r="18" spans="1:9" x14ac:dyDescent="0.35">
      <c r="A18" s="307" t="s">
        <v>211</v>
      </c>
      <c r="B18" s="38"/>
      <c r="C18" s="49">
        <v>0</v>
      </c>
      <c r="D18" s="50"/>
      <c r="E18" s="49">
        <f ca="1">J3*'Income Stream'!B22</f>
        <v>0</v>
      </c>
      <c r="F18" s="49">
        <f t="shared" si="0"/>
        <v>0</v>
      </c>
      <c r="G18" s="49">
        <f t="shared" ca="1" si="1"/>
        <v>0</v>
      </c>
    </row>
    <row r="19" spans="1:9" x14ac:dyDescent="0.35">
      <c r="A19" s="326" t="s">
        <v>392</v>
      </c>
      <c r="B19" s="38"/>
      <c r="C19" s="49">
        <f ca="1">Inputs!D35</f>
        <v>0</v>
      </c>
      <c r="D19" s="50"/>
      <c r="E19" s="49">
        <f ca="1">J3*C19</f>
        <v>0</v>
      </c>
      <c r="F19" s="49">
        <f ca="1">C19*12</f>
        <v>0</v>
      </c>
      <c r="G19" s="49">
        <f ca="1">E19*12</f>
        <v>0</v>
      </c>
    </row>
    <row r="20" spans="1:9" x14ac:dyDescent="0.35">
      <c r="A20" s="326" t="s">
        <v>391</v>
      </c>
      <c r="B20" s="38"/>
      <c r="C20" s="49">
        <f ca="1">Inputs!D36</f>
        <v>0</v>
      </c>
      <c r="D20" s="50"/>
      <c r="E20" s="49">
        <f ca="1">J3*C20</f>
        <v>0</v>
      </c>
      <c r="F20" s="49">
        <f ca="1">C20*12</f>
        <v>0</v>
      </c>
      <c r="G20" s="49">
        <f ca="1">E20*12</f>
        <v>0</v>
      </c>
    </row>
    <row r="21" spans="1:9" x14ac:dyDescent="0.35">
      <c r="A21" s="318" t="s">
        <v>384</v>
      </c>
      <c r="B21" s="38"/>
      <c r="C21" s="319">
        <f ca="1">SUM(C9:C20)</f>
        <v>0</v>
      </c>
      <c r="D21" s="130"/>
      <c r="E21" s="320" t="e">
        <f ca="1">SUM(E9:E20)</f>
        <v>#VALUE!</v>
      </c>
      <c r="F21" s="319">
        <f t="shared" ca="1" si="0"/>
        <v>0</v>
      </c>
      <c r="G21" s="320" t="e">
        <f t="shared" ca="1" si="1"/>
        <v>#VALUE!</v>
      </c>
      <c r="H21" s="16"/>
    </row>
    <row r="22" spans="1:9" x14ac:dyDescent="0.35">
      <c r="A22" s="308" t="s">
        <v>297</v>
      </c>
      <c r="B22" s="38"/>
      <c r="C22" s="49">
        <f ca="1">SUM(C13,C15,C20,C38:C41)</f>
        <v>0</v>
      </c>
      <c r="D22" s="50"/>
      <c r="E22" s="49" t="e">
        <f ca="1">J3*((E11*0.15)+E13+E15+E20)</f>
        <v>#VALUE!</v>
      </c>
      <c r="F22" s="49">
        <f t="shared" ca="1" si="0"/>
        <v>0</v>
      </c>
      <c r="G22" s="49" t="e">
        <f t="shared" ca="1" si="1"/>
        <v>#VALUE!</v>
      </c>
      <c r="H22" s="23"/>
    </row>
    <row r="23" spans="1:9" x14ac:dyDescent="0.35">
      <c r="A23" s="308" t="s">
        <v>298</v>
      </c>
      <c r="B23" s="38"/>
      <c r="C23" s="49">
        <f ca="1">SUM(C13,C15:C16,C19,C20,C37:C41)</f>
        <v>0</v>
      </c>
      <c r="D23" s="50"/>
      <c r="E23" s="49" t="e">
        <f ca="1">J3*(E11+E13+E15+E16+E37+E19+E20)</f>
        <v>#VALUE!</v>
      </c>
      <c r="F23" s="49">
        <f t="shared" ca="1" si="0"/>
        <v>0</v>
      </c>
      <c r="G23" s="49" t="e">
        <f t="shared" ca="1" si="1"/>
        <v>#VALUE!</v>
      </c>
      <c r="H23" s="23"/>
    </row>
    <row r="24" spans="1:9" x14ac:dyDescent="0.35">
      <c r="A24" s="308" t="s">
        <v>299</v>
      </c>
      <c r="B24" s="38"/>
      <c r="C24" s="49">
        <f ca="1">C21-C22</f>
        <v>0</v>
      </c>
      <c r="D24" s="50"/>
      <c r="E24" s="49" t="e">
        <f ca="1">J3*(E21-E22)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5" t="s">
        <v>117</v>
      </c>
      <c r="B29" s="45"/>
      <c r="C29" s="132"/>
      <c r="D29" s="46"/>
      <c r="E29" s="132"/>
      <c r="F29" s="132"/>
      <c r="G29" s="132"/>
      <c r="H29" s="23"/>
    </row>
    <row r="30" spans="1:9" x14ac:dyDescent="0.35">
      <c r="A30" s="46"/>
      <c r="B30" s="32" t="s">
        <v>1</v>
      </c>
      <c r="C30" s="33">
        <f ca="1">Inputs!D17*26/12</f>
        <v>0</v>
      </c>
      <c r="D30" s="34"/>
      <c r="E30" s="31">
        <f ca="1">J3*C30</f>
        <v>0</v>
      </c>
      <c r="F30" s="31">
        <f ca="1">C30*12</f>
        <v>0</v>
      </c>
      <c r="G30" s="61">
        <f ca="1">E30*12</f>
        <v>0</v>
      </c>
      <c r="H30" s="66" t="s">
        <v>156</v>
      </c>
      <c r="I30" s="65" t="s">
        <v>157</v>
      </c>
    </row>
    <row r="31" spans="1:9" x14ac:dyDescent="0.35">
      <c r="A31" s="46"/>
      <c r="B31" s="32" t="s">
        <v>2</v>
      </c>
      <c r="C31" s="31">
        <f ca="1">IF(Inputs!$B$12&gt;137700,137700*0.062/12,C9*D31)</f>
        <v>0</v>
      </c>
      <c r="D31" s="123">
        <f>IF(Inputs!B12&gt;137700,(0.062*137700/Inputs!B12),0.062)</f>
        <v>6.2E-2</v>
      </c>
      <c r="E31" s="31">
        <v>0</v>
      </c>
      <c r="F31" s="31">
        <f ca="1">C31*12</f>
        <v>0</v>
      </c>
      <c r="G31" s="61">
        <f>E31*12</f>
        <v>0</v>
      </c>
      <c r="H31" s="67">
        <f t="shared" ref="H31:H36" si="2">D31</f>
        <v>6.2E-2</v>
      </c>
      <c r="I31" s="62"/>
    </row>
    <row r="32" spans="1:9" x14ac:dyDescent="0.35">
      <c r="A32" s="46"/>
      <c r="B32" s="32" t="s">
        <v>3</v>
      </c>
      <c r="C32" s="31">
        <f ca="1">Inputs!D24*26/12</f>
        <v>0</v>
      </c>
      <c r="D32" s="35" t="e">
        <f ca="1">C32/C27</f>
        <v>#DIV/0!</v>
      </c>
      <c r="E32" s="31" t="e">
        <f ca="1">J3*E27*(C32/C27)</f>
        <v>#VALUE!</v>
      </c>
      <c r="F32" s="31">
        <f t="shared" ref="F32:F50" ca="1" si="3">C32*12</f>
        <v>0</v>
      </c>
      <c r="G32" s="61" t="e">
        <f t="shared" ref="G32:G50" ca="1" si="4">E32*12</f>
        <v>#VALUE!</v>
      </c>
      <c r="H32" s="64" t="e">
        <f t="shared" ca="1" si="2"/>
        <v>#DIV/0!</v>
      </c>
      <c r="I32" s="59" t="e">
        <f ca="1">E32/E27</f>
        <v>#VALUE!</v>
      </c>
    </row>
    <row r="33" spans="1:9" x14ac:dyDescent="0.35">
      <c r="A33" s="46"/>
      <c r="B33" s="32" t="s">
        <v>4</v>
      </c>
      <c r="C33" s="31">
        <f ca="1">C9*D33</f>
        <v>0</v>
      </c>
      <c r="D33" s="35">
        <v>1.4500000000000001E-2</v>
      </c>
      <c r="E33" s="31">
        <v>0</v>
      </c>
      <c r="F33" s="31">
        <f t="shared" ca="1" si="3"/>
        <v>0</v>
      </c>
      <c r="G33" s="61">
        <f t="shared" si="4"/>
        <v>0</v>
      </c>
      <c r="H33" s="64">
        <f t="shared" si="2"/>
        <v>1.4500000000000001E-2</v>
      </c>
      <c r="I33" s="59" t="e">
        <f ca="1">E33/E27</f>
        <v>#VALUE!</v>
      </c>
    </row>
    <row r="34" spans="1:9" x14ac:dyDescent="0.35">
      <c r="A34" s="46"/>
      <c r="B34" s="32" t="s">
        <v>5</v>
      </c>
      <c r="C34" s="31">
        <f ca="1">Inputs!D18*26/12</f>
        <v>0</v>
      </c>
      <c r="D34" s="35" t="e">
        <f ca="1">C34/C21</f>
        <v>#DIV/0!</v>
      </c>
      <c r="E34" s="31">
        <v>0</v>
      </c>
      <c r="F34" s="31">
        <f t="shared" ca="1" si="3"/>
        <v>0</v>
      </c>
      <c r="G34" s="61">
        <f t="shared" si="4"/>
        <v>0</v>
      </c>
      <c r="H34" s="64" t="e">
        <f t="shared" ca="1" si="2"/>
        <v>#DIV/0!</v>
      </c>
      <c r="I34" s="60"/>
    </row>
    <row r="35" spans="1:9" x14ac:dyDescent="0.35">
      <c r="A35" s="46"/>
      <c r="B35" s="32" t="s">
        <v>6</v>
      </c>
      <c r="C35" s="31">
        <f ca="1">Inputs!D20*26/12</f>
        <v>0</v>
      </c>
      <c r="D35" s="35" t="e">
        <f ca="1">C35/C26</f>
        <v>#DIV/0!</v>
      </c>
      <c r="E35" s="31" t="e">
        <f ca="1">J3*E26*(C35/C26)</f>
        <v>#VALUE!</v>
      </c>
      <c r="F35" s="31">
        <f t="shared" ca="1" si="3"/>
        <v>0</v>
      </c>
      <c r="G35" s="61" t="e">
        <f t="shared" ca="1" si="4"/>
        <v>#VALUE!</v>
      </c>
      <c r="H35" s="64" t="e">
        <f t="shared" ca="1" si="2"/>
        <v>#DIV/0!</v>
      </c>
      <c r="I35" s="59" t="e">
        <f ca="1">E35/E26</f>
        <v>#VALUE!</v>
      </c>
    </row>
    <row r="36" spans="1:9" x14ac:dyDescent="0.35">
      <c r="A36" s="46"/>
      <c r="B36" s="36" t="s">
        <v>75</v>
      </c>
      <c r="C36" s="31">
        <f ca="1">Inputs!D21*26/12</f>
        <v>0</v>
      </c>
      <c r="D36" s="35" t="e">
        <f ca="1">C36/C26</f>
        <v>#DIV/0!</v>
      </c>
      <c r="E36" s="33" t="e">
        <f ca="1">J3*E26*(C36/C26)</f>
        <v>#VALUE!</v>
      </c>
      <c r="F36" s="31">
        <f t="shared" ca="1" si="3"/>
        <v>0</v>
      </c>
      <c r="G36" s="61" t="e">
        <f t="shared" ca="1" si="4"/>
        <v>#VALUE!</v>
      </c>
      <c r="H36" s="118" t="e">
        <f t="shared" ca="1" si="2"/>
        <v>#DIV/0!</v>
      </c>
      <c r="I36" s="63" t="e">
        <f ca="1">E36/E26</f>
        <v>#VALUE!</v>
      </c>
    </row>
    <row r="37" spans="1:9" x14ac:dyDescent="0.35">
      <c r="A37" s="46"/>
      <c r="B37" s="32" t="s">
        <v>7</v>
      </c>
      <c r="C37" s="31">
        <f>Inputs!D16*26/12</f>
        <v>0</v>
      </c>
      <c r="D37" s="35"/>
      <c r="E37" s="31">
        <f ca="1">J3*C37</f>
        <v>0</v>
      </c>
      <c r="F37" s="31">
        <f t="shared" si="3"/>
        <v>0</v>
      </c>
      <c r="G37" s="31">
        <f t="shared" ca="1" si="4"/>
        <v>0</v>
      </c>
      <c r="H37" s="23" t="e">
        <f ca="1">SUM(H31:H36)</f>
        <v>#DIV/0!</v>
      </c>
      <c r="I37" s="23" t="e">
        <f ca="1">SUM(I31:I36)</f>
        <v>#VALUE!</v>
      </c>
    </row>
    <row r="38" spans="1:9" x14ac:dyDescent="0.35">
      <c r="A38" s="46"/>
      <c r="B38" s="32" t="s">
        <v>8</v>
      </c>
      <c r="C38" s="31">
        <f ca="1">(Inputs!D22+Inputs!D23)*26/12</f>
        <v>0</v>
      </c>
      <c r="D38" s="35"/>
      <c r="E38" s="31">
        <v>0</v>
      </c>
      <c r="F38" s="31">
        <f ca="1">C38*12</f>
        <v>0</v>
      </c>
      <c r="G38" s="31">
        <f t="shared" si="4"/>
        <v>0</v>
      </c>
    </row>
    <row r="39" spans="1:9" x14ac:dyDescent="0.35">
      <c r="A39" s="46"/>
      <c r="B39" s="32" t="s">
        <v>9</v>
      </c>
      <c r="C39" s="31">
        <f ca="1">Inputs!D14*(26/12)</f>
        <v>0</v>
      </c>
      <c r="D39" s="35"/>
      <c r="E39" s="31">
        <f ca="1">J3*C39</f>
        <v>0</v>
      </c>
      <c r="F39" s="31">
        <f t="shared" ca="1" si="3"/>
        <v>0</v>
      </c>
      <c r="G39" s="31">
        <f t="shared" ca="1" si="4"/>
        <v>0</v>
      </c>
    </row>
    <row r="40" spans="1:9" x14ac:dyDescent="0.35">
      <c r="A40" s="46"/>
      <c r="B40" s="115" t="s">
        <v>170</v>
      </c>
      <c r="C40" s="31">
        <f ca="1">Inputs!D13*(26/12)</f>
        <v>0</v>
      </c>
      <c r="D40" s="35"/>
      <c r="E40" s="31">
        <f ca="1">J3*C40</f>
        <v>0</v>
      </c>
      <c r="F40" s="31">
        <f t="shared" ca="1" si="3"/>
        <v>0</v>
      </c>
      <c r="G40" s="31">
        <f t="shared" ca="1" si="4"/>
        <v>0</v>
      </c>
    </row>
    <row r="41" spans="1:9" x14ac:dyDescent="0.35">
      <c r="A41" s="46"/>
      <c r="B41" s="32" t="s">
        <v>10</v>
      </c>
      <c r="C41" s="31">
        <f ca="1">Inputs!D15*(26/12)</f>
        <v>0</v>
      </c>
      <c r="D41" s="35"/>
      <c r="E41" s="31">
        <f ca="1">J3*C41</f>
        <v>0</v>
      </c>
      <c r="F41" s="31">
        <f t="shared" ca="1" si="3"/>
        <v>0</v>
      </c>
      <c r="G41" s="31">
        <f t="shared" ca="1" si="4"/>
        <v>0</v>
      </c>
    </row>
    <row r="42" spans="1:9" x14ac:dyDescent="0.35">
      <c r="A42" s="46"/>
      <c r="B42" s="32" t="s">
        <v>11</v>
      </c>
      <c r="C42" s="33">
        <f ca="1">Inputs!D25*26/12</f>
        <v>0</v>
      </c>
      <c r="D42" s="35" t="e">
        <f ca="1">C42/C9</f>
        <v>#DIV/0!</v>
      </c>
      <c r="E42" s="31">
        <v>0</v>
      </c>
      <c r="F42" s="31">
        <f t="shared" ca="1" si="3"/>
        <v>0</v>
      </c>
      <c r="G42" s="31">
        <f t="shared" si="4"/>
        <v>0</v>
      </c>
    </row>
    <row r="43" spans="1:9" x14ac:dyDescent="0.35">
      <c r="A43" s="46"/>
      <c r="B43" s="32" t="s">
        <v>12</v>
      </c>
      <c r="C43" s="33">
        <f ca="1">Inputs!D27*26/12</f>
        <v>0</v>
      </c>
      <c r="D43" s="35" t="e">
        <f ca="1">C43/C9</f>
        <v>#DIV/0!</v>
      </c>
      <c r="E43" s="31">
        <v>0</v>
      </c>
      <c r="F43" s="31">
        <f t="shared" ca="1" si="3"/>
        <v>0</v>
      </c>
      <c r="G43" s="31">
        <f t="shared" si="4"/>
        <v>0</v>
      </c>
    </row>
    <row r="44" spans="1:9" x14ac:dyDescent="0.35">
      <c r="A44" s="46"/>
      <c r="B44" s="36" t="s">
        <v>73</v>
      </c>
      <c r="C44" s="31">
        <f ca="1">Inputs!D26*26/12</f>
        <v>0</v>
      </c>
      <c r="D44" s="35" t="e">
        <f ca="1">C44/C9</f>
        <v>#DIV/0!</v>
      </c>
      <c r="E44" s="31">
        <v>0</v>
      </c>
      <c r="F44" s="31">
        <f t="shared" ca="1" si="3"/>
        <v>0</v>
      </c>
      <c r="G44" s="31">
        <f t="shared" si="4"/>
        <v>0</v>
      </c>
    </row>
    <row r="45" spans="1:9" x14ac:dyDescent="0.35">
      <c r="A45" s="46"/>
      <c r="B45" s="36" t="s">
        <v>74</v>
      </c>
      <c r="C45" s="31">
        <f ca="1">Inputs!D28*26/12</f>
        <v>0</v>
      </c>
      <c r="D45" s="35" t="e">
        <f ca="1">C45/C9</f>
        <v>#DIV/0!</v>
      </c>
      <c r="E45" s="31">
        <v>0</v>
      </c>
      <c r="F45" s="31">
        <f t="shared" ca="1" si="3"/>
        <v>0</v>
      </c>
      <c r="G45" s="31">
        <f t="shared" si="4"/>
        <v>0</v>
      </c>
    </row>
    <row r="46" spans="1:9" x14ac:dyDescent="0.35">
      <c r="A46" s="46"/>
      <c r="B46" s="37" t="s">
        <v>149</v>
      </c>
      <c r="C46" s="31">
        <f ca="1">Inputs!D31/12</f>
        <v>0</v>
      </c>
      <c r="D46" s="34"/>
      <c r="E46" s="31">
        <v>0</v>
      </c>
      <c r="F46" s="31">
        <f ca="1">C46*12</f>
        <v>0</v>
      </c>
      <c r="G46" s="31">
        <f>E46*12</f>
        <v>0</v>
      </c>
    </row>
    <row r="47" spans="1:9" x14ac:dyDescent="0.35">
      <c r="A47" s="46"/>
      <c r="B47" s="38" t="s">
        <v>150</v>
      </c>
      <c r="C47" s="31">
        <f ca="1">Inputs!D32/12</f>
        <v>0</v>
      </c>
      <c r="D47" s="34"/>
      <c r="E47" s="31">
        <v>0</v>
      </c>
      <c r="F47" s="31">
        <f ca="1">C47*12</f>
        <v>0</v>
      </c>
      <c r="G47" s="31">
        <f>E47*12</f>
        <v>0</v>
      </c>
    </row>
    <row r="48" spans="1:9" x14ac:dyDescent="0.35">
      <c r="A48" s="46"/>
      <c r="B48" s="32" t="s">
        <v>13</v>
      </c>
      <c r="C48" s="33">
        <f ca="1">Inputs!D19*26/12</f>
        <v>0</v>
      </c>
      <c r="D48" s="34"/>
      <c r="E48" s="31">
        <f ca="1">J3*C48</f>
        <v>0</v>
      </c>
      <c r="F48" s="31">
        <f t="shared" ca="1" si="3"/>
        <v>0</v>
      </c>
      <c r="G48" s="31">
        <f t="shared" ca="1" si="4"/>
        <v>0</v>
      </c>
    </row>
    <row r="49" spans="1:7" x14ac:dyDescent="0.35">
      <c r="A49" s="46"/>
      <c r="B49" s="304" t="s">
        <v>29</v>
      </c>
      <c r="C49" s="33">
        <f ca="1">Inputs!D10*26/12</f>
        <v>0</v>
      </c>
      <c r="D49" s="34"/>
      <c r="E49" s="31">
        <v>0</v>
      </c>
      <c r="F49" s="31">
        <f t="shared" ca="1" si="3"/>
        <v>0</v>
      </c>
      <c r="G49" s="31">
        <f t="shared" si="4"/>
        <v>0</v>
      </c>
    </row>
    <row r="50" spans="1:7" x14ac:dyDescent="0.35">
      <c r="A50" s="46"/>
      <c r="B50" s="304" t="s">
        <v>14</v>
      </c>
      <c r="C50" s="33">
        <f ca="1">Inputs!D11*26/12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9" t="s">
        <v>385</v>
      </c>
      <c r="B57" s="549"/>
      <c r="C57" s="133" t="e">
        <f ca="1">(G53-F53)/F53</f>
        <v>#VALUE!</v>
      </c>
      <c r="D57" s="43"/>
      <c r="E57" s="43"/>
      <c r="F57" s="44"/>
      <c r="G57" s="42"/>
    </row>
    <row r="58" spans="1:7" ht="6" customHeight="1" x14ac:dyDescent="0.35">
      <c r="A58" s="550"/>
      <c r="B58" s="550"/>
      <c r="C58" s="39"/>
      <c r="D58" s="39"/>
      <c r="E58" s="39"/>
      <c r="F58" s="47"/>
      <c r="G58" s="47"/>
    </row>
    <row r="59" spans="1:7" x14ac:dyDescent="0.35">
      <c r="A59" s="28" t="s">
        <v>131</v>
      </c>
      <c r="B59" s="7"/>
      <c r="C59" s="26">
        <f ca="1">INDEX('TSP Traditional'!$I$2:$X$5,MATCH('TSP Traditional'!$I$5,'TSP Traditional'!$I$2:$I$5,0),MATCH(56,'TSP Traditional'!$I$2:$X$2,0))</f>
        <v>121</v>
      </c>
      <c r="D59" s="39"/>
      <c r="E59" s="43"/>
      <c r="F59" s="47"/>
      <c r="G59" s="47"/>
    </row>
    <row r="60" spans="1:7" x14ac:dyDescent="0.35">
      <c r="A60" s="28" t="s">
        <v>130</v>
      </c>
      <c r="B60" s="7"/>
      <c r="C60" s="26" t="e">
        <f ca="1">INDEX('TSP Roth'!$I$2:$X$5,MATCH('TSP Roth'!$I$5,'TSP Roth'!$I$2:$I$5,0),MATCH(56,'TSP Roth'!$I$2:$X$2,0))</f>
        <v>#DIV/0!</v>
      </c>
    </row>
    <row r="61" spans="1:7" x14ac:dyDescent="0.35">
      <c r="A61" s="30" t="s">
        <v>152</v>
      </c>
      <c r="B61" s="7"/>
      <c r="C61" s="26" t="str">
        <f ca="1">INDEX('IRA Traditional'!$I$2:$X$5,MATCH('IRA Traditional'!$I$5,'IRA Traditional'!$I$2:$I$5,0),MATCH(56,'IRA Traditional'!$I$2:$X$2,0))</f>
        <v>N/A</v>
      </c>
    </row>
    <row r="62" spans="1:7" x14ac:dyDescent="0.35">
      <c r="A62" s="30" t="s">
        <v>153</v>
      </c>
      <c r="B62" s="7"/>
      <c r="C62" s="26" t="str">
        <f ca="1">INDEX('IRA Roth'!$I$2:$X$5,MATCH('IRA Roth'!$I$5,'IRA Roth'!$I$2:$I$5,0),MATCH(56,'IRA Roth'!$I$2:$X$2,0))</f>
        <v>N/A</v>
      </c>
    </row>
  </sheetData>
  <sheetProtection sheet="1" objects="1" scenarios="1"/>
  <mergeCells count="4">
    <mergeCell ref="A1:G1"/>
    <mergeCell ref="A3:G3"/>
    <mergeCell ref="A57:B57"/>
    <mergeCell ref="A58:B58"/>
  </mergeCells>
  <conditionalFormatting sqref="C57">
    <cfRule type="cellIs" dxfId="79" priority="6" operator="lessThan">
      <formula>0</formula>
    </cfRule>
    <cfRule type="cellIs" dxfId="78" priority="7" operator="lessThan">
      <formula>0</formula>
    </cfRule>
    <cfRule type="cellIs" dxfId="77" priority="8" operator="lessThan">
      <formula>0</formula>
    </cfRule>
  </conditionalFormatting>
  <conditionalFormatting sqref="E55">
    <cfRule type="cellIs" dxfId="76" priority="4" operator="lessThan">
      <formula>0</formula>
    </cfRule>
    <cfRule type="colorScale" priority="5">
      <colorScale>
        <cfvo type="num" val="&quot;&lt;0&quot;"/>
        <cfvo type="max"/>
        <color theme="5" tint="0.39997558519241921"/>
        <color rgb="FFFFEF9C"/>
      </colorScale>
    </cfRule>
  </conditionalFormatting>
  <conditionalFormatting sqref="G55">
    <cfRule type="cellIs" dxfId="75" priority="3"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59.25" customHeight="1" x14ac:dyDescent="0.35">
      <c r="A3" s="552" t="s">
        <v>160</v>
      </c>
      <c r="B3" s="553"/>
      <c r="C3" s="553"/>
      <c r="D3" s="553"/>
      <c r="E3" s="553"/>
      <c r="F3" s="553"/>
      <c r="G3" s="554"/>
    </row>
    <row r="4" spans="1:7" ht="15" customHeight="1" x14ac:dyDescent="0.35">
      <c r="A4" s="15"/>
      <c r="B4" s="15"/>
      <c r="C4" s="15"/>
      <c r="D4" s="15"/>
      <c r="E4" s="15"/>
      <c r="F4" s="15"/>
      <c r="G4" s="15"/>
    </row>
    <row r="5" spans="1:7" ht="15" customHeight="1" x14ac:dyDescent="0.35">
      <c r="A5" s="4" t="s">
        <v>89</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57</v>
      </c>
      <c r="D7" s="299"/>
      <c r="E7" s="316" t="str">
        <f>A5</f>
        <v>AGE 57</v>
      </c>
      <c r="F7" s="313" t="str">
        <f>A5</f>
        <v>AGE 57</v>
      </c>
      <c r="G7" s="316" t="str">
        <f>A5</f>
        <v>AGE 57</v>
      </c>
    </row>
    <row r="8" spans="1:7" ht="15" customHeight="1" x14ac:dyDescent="0.35">
      <c r="A8" s="4" t="s">
        <v>151</v>
      </c>
      <c r="B8" s="5"/>
      <c r="C8" s="298" t="s">
        <v>79</v>
      </c>
      <c r="D8" s="299"/>
      <c r="E8" s="300" t="s">
        <v>79</v>
      </c>
      <c r="F8" s="301" t="s">
        <v>80</v>
      </c>
      <c r="G8" s="301" t="s">
        <v>80</v>
      </c>
    </row>
    <row r="9" spans="1:7" x14ac:dyDescent="0.35">
      <c r="A9" s="307" t="s">
        <v>294</v>
      </c>
      <c r="B9" s="38"/>
      <c r="C9" s="49">
        <f ca="1">(Inputs!E12)/12</f>
        <v>0</v>
      </c>
      <c r="D9" s="50"/>
      <c r="E9" s="49">
        <v>0</v>
      </c>
      <c r="F9" s="49">
        <f ca="1">C9*12</f>
        <v>0</v>
      </c>
      <c r="G9" s="49">
        <f>E9*12</f>
        <v>0</v>
      </c>
    </row>
    <row r="10" spans="1:7" x14ac:dyDescent="0.35">
      <c r="A10" s="302" t="s">
        <v>21</v>
      </c>
      <c r="B10" s="38"/>
      <c r="C10" s="49">
        <v>0</v>
      </c>
      <c r="D10" s="50"/>
      <c r="E10" s="49">
        <f ca="1">'Income Stream'!D23</f>
        <v>0</v>
      </c>
      <c r="F10" s="49">
        <f>C10*12</f>
        <v>0</v>
      </c>
      <c r="G10" s="49">
        <f ca="1">E10*12</f>
        <v>0</v>
      </c>
    </row>
    <row r="11" spans="1:7" x14ac:dyDescent="0.35">
      <c r="A11" s="308" t="s">
        <v>213</v>
      </c>
      <c r="B11" s="38"/>
      <c r="C11" s="49">
        <v>0</v>
      </c>
      <c r="D11" s="50"/>
      <c r="E11" s="49">
        <f>Inputs!E30</f>
        <v>0</v>
      </c>
      <c r="F11" s="49">
        <f t="shared" ref="F11:F27" si="0">C11*12</f>
        <v>0</v>
      </c>
      <c r="G11" s="49">
        <f t="shared" ref="G11:G27" si="1">E11*12</f>
        <v>0</v>
      </c>
    </row>
    <row r="12" spans="1:7" x14ac:dyDescent="0.35">
      <c r="A12" s="308" t="s">
        <v>378</v>
      </c>
      <c r="B12" s="38"/>
      <c r="C12" s="49">
        <v>0</v>
      </c>
      <c r="D12" s="50"/>
      <c r="E12" s="49" t="str">
        <f ca="1">'Income Stream'!D25</f>
        <v/>
      </c>
      <c r="F12" s="49">
        <f t="shared" si="0"/>
        <v>0</v>
      </c>
      <c r="G12" s="49" t="e">
        <f t="shared" ca="1" si="1"/>
        <v>#VALUE!</v>
      </c>
    </row>
    <row r="13" spans="1:7" x14ac:dyDescent="0.35">
      <c r="A13" s="308" t="s">
        <v>379</v>
      </c>
      <c r="B13" s="38"/>
      <c r="C13" s="49">
        <v>0</v>
      </c>
      <c r="D13" s="50"/>
      <c r="E13" s="49" t="str">
        <f ca="1">'Income Stream'!D26</f>
        <v/>
      </c>
      <c r="F13" s="49">
        <f>C13*12</f>
        <v>0</v>
      </c>
      <c r="G13" s="49" t="e">
        <f ca="1">E13*12</f>
        <v>#VALUE!</v>
      </c>
    </row>
    <row r="14" spans="1:7" x14ac:dyDescent="0.35">
      <c r="A14" s="308" t="s">
        <v>380</v>
      </c>
      <c r="B14" s="38"/>
      <c r="C14" s="49">
        <v>0</v>
      </c>
      <c r="D14" s="50"/>
      <c r="E14" s="49" t="str">
        <f ca="1">'Income Stream'!D27</f>
        <v/>
      </c>
      <c r="F14" s="49">
        <f>C14*12</f>
        <v>0</v>
      </c>
      <c r="G14" s="49" t="e">
        <f ca="1">E14*12</f>
        <v>#VALUE!</v>
      </c>
    </row>
    <row r="15" spans="1:7" x14ac:dyDescent="0.35">
      <c r="A15" s="308" t="s">
        <v>381</v>
      </c>
      <c r="B15" s="38"/>
      <c r="C15" s="49">
        <v>0</v>
      </c>
      <c r="D15" s="50"/>
      <c r="E15" s="49" t="str">
        <f ca="1">'Income Stream'!D28</f>
        <v/>
      </c>
      <c r="F15" s="49">
        <f>C15*12</f>
        <v>0</v>
      </c>
      <c r="G15" s="49" t="e">
        <f ca="1">E15*12</f>
        <v>#VALUE!</v>
      </c>
    </row>
    <row r="16" spans="1:7" x14ac:dyDescent="0.35">
      <c r="A16" s="308" t="s">
        <v>382</v>
      </c>
      <c r="B16" s="38"/>
      <c r="C16" s="49">
        <f>Inputs!E33</f>
        <v>0</v>
      </c>
      <c r="D16" s="50"/>
      <c r="E16" s="49">
        <f>C16</f>
        <v>0</v>
      </c>
      <c r="F16" s="49">
        <f t="shared" si="0"/>
        <v>0</v>
      </c>
      <c r="G16" s="49">
        <f t="shared" si="1"/>
        <v>0</v>
      </c>
    </row>
    <row r="17" spans="1:9" x14ac:dyDescent="0.35">
      <c r="A17" s="307" t="s">
        <v>383</v>
      </c>
      <c r="B17" s="38"/>
      <c r="C17" s="49">
        <f ca="1">Inputs!E34</f>
        <v>0</v>
      </c>
      <c r="D17" s="50"/>
      <c r="E17" s="49">
        <f ca="1">C17</f>
        <v>0</v>
      </c>
      <c r="F17" s="49">
        <f ca="1">C17*12</f>
        <v>0</v>
      </c>
      <c r="G17" s="49">
        <f ca="1">E17*12</f>
        <v>0</v>
      </c>
    </row>
    <row r="18" spans="1:9" x14ac:dyDescent="0.35">
      <c r="A18" s="307" t="s">
        <v>211</v>
      </c>
      <c r="B18" s="38"/>
      <c r="C18" s="49">
        <v>0</v>
      </c>
      <c r="D18" s="50"/>
      <c r="E18" s="49">
        <f ca="1">'Income Stream'!D22</f>
        <v>0</v>
      </c>
      <c r="F18" s="49">
        <f t="shared" si="0"/>
        <v>0</v>
      </c>
      <c r="G18" s="49">
        <f t="shared" ca="1" si="1"/>
        <v>0</v>
      </c>
    </row>
    <row r="19" spans="1:9" x14ac:dyDescent="0.35">
      <c r="A19" s="307" t="s">
        <v>392</v>
      </c>
      <c r="B19" s="38"/>
      <c r="C19" s="49">
        <f ca="1">Inputs!E35</f>
        <v>0</v>
      </c>
      <c r="D19" s="50"/>
      <c r="E19" s="49">
        <f ca="1">C19</f>
        <v>0</v>
      </c>
      <c r="F19" s="49">
        <f ca="1">C19*12</f>
        <v>0</v>
      </c>
      <c r="G19" s="49">
        <f ca="1">E19*12</f>
        <v>0</v>
      </c>
    </row>
    <row r="20" spans="1:9" x14ac:dyDescent="0.35">
      <c r="A20" s="307" t="s">
        <v>391</v>
      </c>
      <c r="B20" s="38"/>
      <c r="C20" s="49">
        <f ca="1">Inputs!E36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Inputs!E17*26/12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Inputs!E24*26/12</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Inputs!E18*26/12</f>
        <v>0</v>
      </c>
      <c r="D34" s="35" t="e">
        <f ca="1">C34/C27</f>
        <v>#DIV/0!</v>
      </c>
      <c r="E34" s="31">
        <v>0</v>
      </c>
      <c r="F34" s="31">
        <f t="shared" ca="1" si="3"/>
        <v>0</v>
      </c>
      <c r="G34" s="31">
        <f t="shared" si="4"/>
        <v>0</v>
      </c>
      <c r="H34" s="64" t="e">
        <f t="shared" ca="1" si="2"/>
        <v>#DIV/0!</v>
      </c>
      <c r="I34" s="60"/>
    </row>
    <row r="35" spans="1:9" x14ac:dyDescent="0.35">
      <c r="A35" s="7"/>
      <c r="B35" s="32" t="s">
        <v>6</v>
      </c>
      <c r="C35" s="31">
        <f ca="1">Inputs!E20*26/12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Inputs!E21*26/12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Inputs!E16*26/12</f>
        <v>0</v>
      </c>
      <c r="D37" s="35"/>
      <c r="E37" s="31">
        <f>C37</f>
        <v>0</v>
      </c>
      <c r="F37" s="31">
        <f t="shared" si="3"/>
        <v>0</v>
      </c>
      <c r="G37" s="31">
        <f t="shared" si="4"/>
        <v>0</v>
      </c>
      <c r="H37" s="23" t="e">
        <f ca="1">SUM(H31:H36)</f>
        <v>#DIV/0!</v>
      </c>
      <c r="I37" s="23" t="e">
        <f ca="1">SUM(I31:I36)</f>
        <v>#VALUE!</v>
      </c>
    </row>
    <row r="38" spans="1:9" x14ac:dyDescent="0.35">
      <c r="A38" s="7"/>
      <c r="B38" s="32" t="s">
        <v>8</v>
      </c>
      <c r="C38" s="31">
        <f ca="1">(Inputs!E22+Inputs!E23)*26/12</f>
        <v>0</v>
      </c>
      <c r="D38" s="35"/>
      <c r="E38" s="31">
        <v>0</v>
      </c>
      <c r="F38" s="31">
        <f ca="1">C38*12</f>
        <v>0</v>
      </c>
      <c r="G38" s="31">
        <f t="shared" si="4"/>
        <v>0</v>
      </c>
    </row>
    <row r="39" spans="1:9" x14ac:dyDescent="0.35">
      <c r="A39" s="7"/>
      <c r="B39" s="32" t="s">
        <v>9</v>
      </c>
      <c r="C39" s="31">
        <f ca="1">Inputs!E14*(26/12)</f>
        <v>0</v>
      </c>
      <c r="D39" s="35"/>
      <c r="E39" s="31">
        <f ca="1">C39</f>
        <v>0</v>
      </c>
      <c r="F39" s="31">
        <f t="shared" ca="1" si="3"/>
        <v>0</v>
      </c>
      <c r="G39" s="31">
        <f t="shared" ca="1" si="4"/>
        <v>0</v>
      </c>
    </row>
    <row r="40" spans="1:9" x14ac:dyDescent="0.35">
      <c r="A40" s="7"/>
      <c r="B40" s="115" t="s">
        <v>171</v>
      </c>
      <c r="C40" s="31">
        <f ca="1">Inputs!E13*(26/12)</f>
        <v>0</v>
      </c>
      <c r="D40" s="35"/>
      <c r="E40" s="31">
        <f ca="1">C40</f>
        <v>0</v>
      </c>
      <c r="F40" s="31">
        <f t="shared" ca="1" si="3"/>
        <v>0</v>
      </c>
      <c r="G40" s="31">
        <f t="shared" ca="1" si="4"/>
        <v>0</v>
      </c>
    </row>
    <row r="41" spans="1:9" x14ac:dyDescent="0.35">
      <c r="A41" s="7"/>
      <c r="B41" s="32" t="s">
        <v>10</v>
      </c>
      <c r="C41" s="31">
        <f ca="1">Inputs!E15*(26/12)</f>
        <v>0</v>
      </c>
      <c r="D41" s="35"/>
      <c r="E41" s="31">
        <f ca="1">C41</f>
        <v>0</v>
      </c>
      <c r="F41" s="31">
        <f t="shared" ca="1" si="3"/>
        <v>0</v>
      </c>
      <c r="G41" s="31">
        <f t="shared" ca="1" si="4"/>
        <v>0</v>
      </c>
    </row>
    <row r="42" spans="1:9" x14ac:dyDescent="0.35">
      <c r="A42" s="7"/>
      <c r="B42" s="32" t="s">
        <v>11</v>
      </c>
      <c r="C42" s="33">
        <f ca="1">Inputs!E25*26/12</f>
        <v>0</v>
      </c>
      <c r="D42" s="35" t="e">
        <f ca="1">C42/C9</f>
        <v>#DIV/0!</v>
      </c>
      <c r="E42" s="31">
        <v>0</v>
      </c>
      <c r="F42" s="31">
        <f t="shared" ca="1" si="3"/>
        <v>0</v>
      </c>
      <c r="G42" s="31">
        <f t="shared" si="4"/>
        <v>0</v>
      </c>
    </row>
    <row r="43" spans="1:9" x14ac:dyDescent="0.35">
      <c r="A43" s="7"/>
      <c r="B43" s="32" t="s">
        <v>12</v>
      </c>
      <c r="C43" s="33">
        <f ca="1">Inputs!E27*26/12</f>
        <v>0</v>
      </c>
      <c r="D43" s="35" t="e">
        <f ca="1">C43/C9</f>
        <v>#DIV/0!</v>
      </c>
      <c r="E43" s="31">
        <v>0</v>
      </c>
      <c r="F43" s="31">
        <f t="shared" ca="1" si="3"/>
        <v>0</v>
      </c>
      <c r="G43" s="31">
        <f t="shared" si="4"/>
        <v>0</v>
      </c>
    </row>
    <row r="44" spans="1:9" x14ac:dyDescent="0.35">
      <c r="A44" s="7"/>
      <c r="B44" s="36" t="s">
        <v>73</v>
      </c>
      <c r="C44" s="31">
        <f ca="1">Inputs!E26*26/12</f>
        <v>0</v>
      </c>
      <c r="D44" s="35" t="e">
        <f ca="1">C44/C9</f>
        <v>#DIV/0!</v>
      </c>
      <c r="E44" s="31">
        <v>0</v>
      </c>
      <c r="F44" s="31">
        <f t="shared" ca="1" si="3"/>
        <v>0</v>
      </c>
      <c r="G44" s="31">
        <f t="shared" si="4"/>
        <v>0</v>
      </c>
    </row>
    <row r="45" spans="1:9" x14ac:dyDescent="0.35">
      <c r="A45" s="7"/>
      <c r="B45" s="36" t="s">
        <v>74</v>
      </c>
      <c r="C45" s="31">
        <f ca="1">Inputs!E28*26/12</f>
        <v>0</v>
      </c>
      <c r="D45" s="35" t="e">
        <f ca="1">C45/C9</f>
        <v>#DIV/0!</v>
      </c>
      <c r="E45" s="31">
        <v>0</v>
      </c>
      <c r="F45" s="31">
        <f t="shared" ca="1" si="3"/>
        <v>0</v>
      </c>
      <c r="G45" s="31">
        <f t="shared" si="4"/>
        <v>0</v>
      </c>
    </row>
    <row r="46" spans="1:9" x14ac:dyDescent="0.35">
      <c r="A46" s="7"/>
      <c r="B46" s="37" t="s">
        <v>149</v>
      </c>
      <c r="C46" s="31">
        <f ca="1">Inputs!E31/12</f>
        <v>0</v>
      </c>
      <c r="D46" s="34"/>
      <c r="E46" s="31">
        <v>0</v>
      </c>
      <c r="F46" s="31">
        <f t="shared" ca="1" si="3"/>
        <v>0</v>
      </c>
      <c r="G46" s="31">
        <f t="shared" si="4"/>
        <v>0</v>
      </c>
    </row>
    <row r="47" spans="1:9" x14ac:dyDescent="0.35">
      <c r="A47" s="7"/>
      <c r="B47" s="38" t="s">
        <v>150</v>
      </c>
      <c r="C47" s="31">
        <f ca="1">Inputs!E32/12</f>
        <v>0</v>
      </c>
      <c r="D47" s="34"/>
      <c r="E47" s="31">
        <v>0</v>
      </c>
      <c r="F47" s="31">
        <f t="shared" ca="1" si="3"/>
        <v>0</v>
      </c>
      <c r="G47" s="31">
        <f t="shared" si="4"/>
        <v>0</v>
      </c>
    </row>
    <row r="48" spans="1:9" x14ac:dyDescent="0.35">
      <c r="A48" s="7"/>
      <c r="B48" s="32" t="s">
        <v>13</v>
      </c>
      <c r="C48" s="33">
        <f ca="1">Inputs!E19*26/12</f>
        <v>0</v>
      </c>
      <c r="D48" s="34"/>
      <c r="E48" s="31">
        <f ca="1">C48</f>
        <v>0</v>
      </c>
      <c r="F48" s="31">
        <f t="shared" ca="1" si="3"/>
        <v>0</v>
      </c>
      <c r="G48" s="31">
        <f t="shared" ca="1" si="4"/>
        <v>0</v>
      </c>
    </row>
    <row r="49" spans="1:7" x14ac:dyDescent="0.35">
      <c r="A49" s="7"/>
      <c r="B49" s="304" t="s">
        <v>29</v>
      </c>
      <c r="C49" s="33">
        <f ca="1">Inputs!E10*26/12</f>
        <v>0</v>
      </c>
      <c r="D49" s="34"/>
      <c r="E49" s="31">
        <v>0</v>
      </c>
      <c r="F49" s="31">
        <f t="shared" ca="1" si="3"/>
        <v>0</v>
      </c>
      <c r="G49" s="31">
        <f t="shared" si="4"/>
        <v>0</v>
      </c>
    </row>
    <row r="50" spans="1:7" x14ac:dyDescent="0.35">
      <c r="A50" s="7"/>
      <c r="B50" s="304" t="s">
        <v>14</v>
      </c>
      <c r="C50" s="33">
        <f ca="1">Inputs!E11*26/12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Traditional'!$I$2:$I$5,0),MATCH(57,'TSP Traditional'!$I$2:$X$2,0))</f>
        <v>121</v>
      </c>
      <c r="D59" s="2"/>
      <c r="E59" s="6"/>
    </row>
    <row r="60" spans="1:7" x14ac:dyDescent="0.35">
      <c r="A60" s="28" t="s">
        <v>130</v>
      </c>
      <c r="B60" s="7"/>
      <c r="C60" s="26" t="e">
        <f ca="1">INDEX('TSP Roth'!$I$2:$X$5,MATCH('TSP Roth'!$I$5,'TSP Roth'!$I$2:$I$5,0),MATCH(57,'TSP Roth'!$I$2:$X$2,0))</f>
        <v>#DIV/0!</v>
      </c>
    </row>
    <row r="61" spans="1:7" x14ac:dyDescent="0.35">
      <c r="A61" s="30" t="s">
        <v>152</v>
      </c>
      <c r="B61" s="7"/>
      <c r="C61" s="26" t="str">
        <f>INDEX('IRA Traditional'!$I$2:$X$5,MATCH('IRA Traditional'!$I$5,'IRA Traditional'!$I$2:$I$5,0),MATCH(57,'IRA Traditional'!$I$2:$X$2,0))</f>
        <v>N/A</v>
      </c>
    </row>
    <row r="62" spans="1:7" x14ac:dyDescent="0.35">
      <c r="A62" s="30" t="s">
        <v>153</v>
      </c>
      <c r="B62" s="7"/>
      <c r="C62" s="26" t="str">
        <f>INDEX('IRA Roth'!$I$2:$X$5,MATCH('IRA Roth'!$I$5,'IRA Roth'!$I$2:$I$5,0),MATCH(57,'IRA Roth'!$I$2:$X$2,0))</f>
        <v>N/A</v>
      </c>
    </row>
  </sheetData>
  <sheetProtection sheet="1" objects="1" scenarios="1"/>
  <mergeCells count="3">
    <mergeCell ref="A1:G1"/>
    <mergeCell ref="A3:G3"/>
    <mergeCell ref="A57:B57"/>
  </mergeCells>
  <conditionalFormatting sqref="C57">
    <cfRule type="cellIs" dxfId="74" priority="4" operator="lessThan">
      <formula>0</formula>
    </cfRule>
    <cfRule type="cellIs" dxfId="73" priority="5" operator="lessThan">
      <formula>0</formula>
    </cfRule>
    <cfRule type="cellIs" dxfId="72" priority="6" operator="lessThan">
      <formula>0</formula>
    </cfRule>
  </conditionalFormatting>
  <conditionalFormatting sqref="E55">
    <cfRule type="cellIs" dxfId="71"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70"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I62"/>
  <sheetViews>
    <sheetView showGridLines="0" zoomScaleNormal="100" workbookViewId="0">
      <pane ySplit="7" topLeftCell="A8" activePane="bottomLeft" state="frozen"/>
      <selection pane="bottomLeft" sqref="A1:G1"/>
    </sheetView>
  </sheetViews>
  <sheetFormatPr defaultColWidth="8.81640625" defaultRowHeight="14.5" x14ac:dyDescent="0.35"/>
  <cols>
    <col min="1" max="1" width="7.453125" style="1" customWidth="1"/>
    <col min="2" max="2" width="54.1796875" style="1" customWidth="1"/>
    <col min="3" max="3" width="13.7265625" style="1" customWidth="1"/>
    <col min="4" max="4" width="7.7265625" style="1" customWidth="1"/>
    <col min="5" max="5" width="13.7265625" style="1" customWidth="1"/>
    <col min="6" max="7" width="15.7265625" style="1" customWidth="1"/>
    <col min="8" max="9" width="8.26953125" style="1" customWidth="1"/>
    <col min="10" max="16384" width="8.81640625" style="1"/>
  </cols>
  <sheetData>
    <row r="1" spans="1:7" ht="18.75" customHeight="1" x14ac:dyDescent="0.45">
      <c r="A1" s="551" t="s">
        <v>19</v>
      </c>
      <c r="B1" s="551"/>
      <c r="C1" s="551"/>
      <c r="D1" s="551"/>
      <c r="E1" s="551"/>
      <c r="F1" s="551"/>
      <c r="G1" s="551"/>
    </row>
    <row r="2" spans="1:7" ht="6" customHeight="1" x14ac:dyDescent="0.45">
      <c r="A2" s="309"/>
      <c r="B2" s="309"/>
      <c r="C2" s="309"/>
      <c r="D2" s="309"/>
      <c r="E2" s="309"/>
      <c r="F2" s="309"/>
      <c r="G2" s="309"/>
    </row>
    <row r="3" spans="1:7" ht="59.25" customHeight="1" x14ac:dyDescent="0.35">
      <c r="A3" s="552" t="s">
        <v>161</v>
      </c>
      <c r="B3" s="553"/>
      <c r="C3" s="553"/>
      <c r="D3" s="553"/>
      <c r="E3" s="553"/>
      <c r="F3" s="553"/>
      <c r="G3" s="554"/>
    </row>
    <row r="4" spans="1:7" ht="15" customHeight="1" x14ac:dyDescent="0.35">
      <c r="A4" s="15"/>
      <c r="B4" s="15"/>
      <c r="C4" s="15"/>
      <c r="D4" s="15"/>
      <c r="E4" s="15"/>
      <c r="F4" s="15"/>
      <c r="G4" s="15"/>
    </row>
    <row r="5" spans="1:7" ht="15" customHeight="1" x14ac:dyDescent="0.35">
      <c r="A5" s="4" t="s">
        <v>88</v>
      </c>
      <c r="B5" s="15"/>
      <c r="C5" s="15"/>
      <c r="D5" s="15"/>
      <c r="E5" s="15"/>
      <c r="F5" s="15"/>
      <c r="G5" s="15"/>
    </row>
    <row r="6" spans="1:7" ht="29.25" customHeight="1" x14ac:dyDescent="0.35">
      <c r="A6" s="5"/>
      <c r="B6" s="5"/>
      <c r="C6" s="312" t="s">
        <v>76</v>
      </c>
      <c r="D6" s="299"/>
      <c r="E6" s="315" t="s">
        <v>77</v>
      </c>
      <c r="F6" s="312" t="s">
        <v>76</v>
      </c>
      <c r="G6" s="315" t="s">
        <v>77</v>
      </c>
    </row>
    <row r="7" spans="1:7" ht="15" customHeight="1" x14ac:dyDescent="0.35">
      <c r="A7" s="5"/>
      <c r="B7" s="5"/>
      <c r="C7" s="313" t="str">
        <f>A5</f>
        <v>AGE 58</v>
      </c>
      <c r="D7" s="299"/>
      <c r="E7" s="316" t="str">
        <f>A5</f>
        <v>AGE 58</v>
      </c>
      <c r="F7" s="313" t="str">
        <f>A5</f>
        <v>AGE 58</v>
      </c>
      <c r="G7" s="316" t="str">
        <f>A5</f>
        <v>AGE 58</v>
      </c>
    </row>
    <row r="8" spans="1:7" ht="15" customHeight="1" x14ac:dyDescent="0.35">
      <c r="A8" s="4" t="s">
        <v>151</v>
      </c>
      <c r="B8" s="5"/>
      <c r="C8" s="298" t="s">
        <v>79</v>
      </c>
      <c r="D8" s="299"/>
      <c r="E8" s="300" t="s">
        <v>79</v>
      </c>
      <c r="F8" s="301" t="s">
        <v>80</v>
      </c>
      <c r="G8" s="301" t="s">
        <v>80</v>
      </c>
    </row>
    <row r="9" spans="1:7" x14ac:dyDescent="0.35">
      <c r="A9" s="307" t="s">
        <v>294</v>
      </c>
      <c r="B9" s="38"/>
      <c r="C9" s="49">
        <f ca="1">(Inputs!F12)/12</f>
        <v>0</v>
      </c>
      <c r="D9" s="50"/>
      <c r="E9" s="49">
        <v>0</v>
      </c>
      <c r="F9" s="49">
        <f ca="1">C9*12</f>
        <v>0</v>
      </c>
      <c r="G9" s="49">
        <f>E9*12</f>
        <v>0</v>
      </c>
    </row>
    <row r="10" spans="1:7" x14ac:dyDescent="0.35">
      <c r="A10" s="302" t="s">
        <v>21</v>
      </c>
      <c r="B10" s="38"/>
      <c r="C10" s="49">
        <v>0</v>
      </c>
      <c r="D10" s="50"/>
      <c r="E10" s="49">
        <f ca="1">'Income Stream'!F23</f>
        <v>0</v>
      </c>
      <c r="F10" s="49">
        <f>C10*12</f>
        <v>0</v>
      </c>
      <c r="G10" s="49">
        <f ca="1">E10*12</f>
        <v>0</v>
      </c>
    </row>
    <row r="11" spans="1:7" x14ac:dyDescent="0.35">
      <c r="A11" s="308" t="s">
        <v>213</v>
      </c>
      <c r="B11" s="38"/>
      <c r="C11" s="49">
        <v>0</v>
      </c>
      <c r="D11" s="50"/>
      <c r="E11" s="49">
        <f>Inputs!F30</f>
        <v>0</v>
      </c>
      <c r="F11" s="49">
        <f t="shared" ref="F11:F27" si="0">C11*12</f>
        <v>0</v>
      </c>
      <c r="G11" s="49">
        <f t="shared" ref="G11:G27" si="1">E11*12</f>
        <v>0</v>
      </c>
    </row>
    <row r="12" spans="1:7" x14ac:dyDescent="0.35">
      <c r="A12" s="308" t="s">
        <v>378</v>
      </c>
      <c r="B12" s="38"/>
      <c r="C12" s="49">
        <v>0</v>
      </c>
      <c r="D12" s="50"/>
      <c r="E12" s="49" t="str">
        <f ca="1">'Income Stream'!F25</f>
        <v/>
      </c>
      <c r="F12" s="49">
        <f t="shared" si="0"/>
        <v>0</v>
      </c>
      <c r="G12" s="49" t="e">
        <f t="shared" ca="1" si="1"/>
        <v>#VALUE!</v>
      </c>
    </row>
    <row r="13" spans="1:7" x14ac:dyDescent="0.35">
      <c r="A13" s="308" t="s">
        <v>379</v>
      </c>
      <c r="B13" s="38"/>
      <c r="C13" s="49">
        <v>0</v>
      </c>
      <c r="D13" s="50"/>
      <c r="E13" s="49" t="str">
        <f ca="1">'Income Stream'!F26</f>
        <v/>
      </c>
      <c r="F13" s="49">
        <f>C13*12</f>
        <v>0</v>
      </c>
      <c r="G13" s="49" t="e">
        <f ca="1">E13*12</f>
        <v>#VALUE!</v>
      </c>
    </row>
    <row r="14" spans="1:7" x14ac:dyDescent="0.35">
      <c r="A14" s="308" t="s">
        <v>380</v>
      </c>
      <c r="B14" s="38"/>
      <c r="C14" s="49">
        <v>0</v>
      </c>
      <c r="D14" s="50"/>
      <c r="E14" s="49" t="str">
        <f ca="1">'Income Stream'!F27</f>
        <v/>
      </c>
      <c r="F14" s="49">
        <f>C14*12</f>
        <v>0</v>
      </c>
      <c r="G14" s="49" t="e">
        <f ca="1">E14*12</f>
        <v>#VALUE!</v>
      </c>
    </row>
    <row r="15" spans="1:7" x14ac:dyDescent="0.35">
      <c r="A15" s="308" t="s">
        <v>381</v>
      </c>
      <c r="B15" s="38"/>
      <c r="C15" s="49">
        <v>0</v>
      </c>
      <c r="D15" s="50"/>
      <c r="E15" s="49" t="str">
        <f ca="1">'Income Stream'!F28</f>
        <v/>
      </c>
      <c r="F15" s="49">
        <f>C15*12</f>
        <v>0</v>
      </c>
      <c r="G15" s="49" t="e">
        <f ca="1">E15*12</f>
        <v>#VALUE!</v>
      </c>
    </row>
    <row r="16" spans="1:7" x14ac:dyDescent="0.35">
      <c r="A16" s="308" t="s">
        <v>382</v>
      </c>
      <c r="B16" s="38"/>
      <c r="C16" s="49">
        <f>Inputs!F33</f>
        <v>0</v>
      </c>
      <c r="D16" s="50"/>
      <c r="E16" s="49">
        <f>C16</f>
        <v>0</v>
      </c>
      <c r="F16" s="49">
        <f t="shared" si="0"/>
        <v>0</v>
      </c>
      <c r="G16" s="49">
        <f t="shared" si="1"/>
        <v>0</v>
      </c>
    </row>
    <row r="17" spans="1:9" x14ac:dyDescent="0.35">
      <c r="A17" s="307" t="s">
        <v>383</v>
      </c>
      <c r="B17" s="38"/>
      <c r="C17" s="49">
        <f ca="1">Inputs!F34</f>
        <v>0</v>
      </c>
      <c r="D17" s="50"/>
      <c r="E17" s="49">
        <f ca="1">C17</f>
        <v>0</v>
      </c>
      <c r="F17" s="49">
        <f ca="1">C17*12</f>
        <v>0</v>
      </c>
      <c r="G17" s="49">
        <f ca="1">E17*12</f>
        <v>0</v>
      </c>
    </row>
    <row r="18" spans="1:9" x14ac:dyDescent="0.35">
      <c r="A18" s="307" t="s">
        <v>211</v>
      </c>
      <c r="B18" s="38"/>
      <c r="C18" s="49">
        <v>0</v>
      </c>
      <c r="D18" s="50"/>
      <c r="E18" s="49">
        <f ca="1">'Income Stream'!F22</f>
        <v>0</v>
      </c>
      <c r="F18" s="49">
        <f t="shared" si="0"/>
        <v>0</v>
      </c>
      <c r="G18" s="49">
        <f t="shared" ca="1" si="1"/>
        <v>0</v>
      </c>
    </row>
    <row r="19" spans="1:9" x14ac:dyDescent="0.35">
      <c r="A19" s="307" t="s">
        <v>392</v>
      </c>
      <c r="B19" s="38"/>
      <c r="C19" s="49">
        <f ca="1">Inputs!F35</f>
        <v>0</v>
      </c>
      <c r="D19" s="50"/>
      <c r="E19" s="49">
        <f ca="1">C19</f>
        <v>0</v>
      </c>
      <c r="F19" s="49">
        <f ca="1">C19*12</f>
        <v>0</v>
      </c>
      <c r="G19" s="49">
        <f ca="1">E19*12</f>
        <v>0</v>
      </c>
    </row>
    <row r="20" spans="1:9" x14ac:dyDescent="0.35">
      <c r="A20" s="307" t="s">
        <v>391</v>
      </c>
      <c r="B20" s="38"/>
      <c r="C20" s="49">
        <f ca="1">Inputs!F36</f>
        <v>0</v>
      </c>
      <c r="D20" s="50"/>
      <c r="E20" s="49">
        <f ca="1">C20</f>
        <v>0</v>
      </c>
      <c r="F20" s="49">
        <f ca="1">C20*12</f>
        <v>0</v>
      </c>
      <c r="G20" s="49">
        <f ca="1">E20*12</f>
        <v>0</v>
      </c>
    </row>
    <row r="21" spans="1:9" x14ac:dyDescent="0.35">
      <c r="A21" s="318" t="s">
        <v>384</v>
      </c>
      <c r="B21" s="38"/>
      <c r="C21" s="319">
        <f ca="1">SUM(C9:C20)</f>
        <v>0</v>
      </c>
      <c r="D21" s="130"/>
      <c r="E21" s="320">
        <f ca="1">SUM(E9:E20)</f>
        <v>0</v>
      </c>
      <c r="F21" s="319">
        <f t="shared" ca="1" si="0"/>
        <v>0</v>
      </c>
      <c r="G21" s="320">
        <f t="shared" ca="1" si="1"/>
        <v>0</v>
      </c>
      <c r="H21" s="16"/>
    </row>
    <row r="22" spans="1:9" x14ac:dyDescent="0.35">
      <c r="A22" s="308" t="s">
        <v>297</v>
      </c>
      <c r="B22" s="38"/>
      <c r="C22" s="49">
        <f ca="1">SUM(C13,C15,C20,C38:C41)</f>
        <v>0</v>
      </c>
      <c r="D22" s="50"/>
      <c r="E22" s="49" t="e">
        <f ca="1">(E11*0.15)+E13+E15+E20</f>
        <v>#VALUE!</v>
      </c>
      <c r="F22" s="49">
        <f t="shared" ca="1" si="0"/>
        <v>0</v>
      </c>
      <c r="G22" s="49" t="e">
        <f t="shared" ca="1" si="1"/>
        <v>#VALUE!</v>
      </c>
      <c r="H22" s="23"/>
    </row>
    <row r="23" spans="1:9" x14ac:dyDescent="0.35">
      <c r="A23" s="308" t="s">
        <v>298</v>
      </c>
      <c r="B23" s="38"/>
      <c r="C23" s="49">
        <f ca="1">SUM(C13,C15:C16,C19,C20,C37:C41)</f>
        <v>0</v>
      </c>
      <c r="D23" s="50"/>
      <c r="E23" s="49" t="e">
        <f ca="1">E11+E13+E15+E16+E37+E19+E20</f>
        <v>#VALUE!</v>
      </c>
      <c r="F23" s="49">
        <f t="shared" ca="1" si="0"/>
        <v>0</v>
      </c>
      <c r="G23" s="49" t="e">
        <f t="shared" ca="1" si="1"/>
        <v>#VALUE!</v>
      </c>
      <c r="H23" s="23"/>
    </row>
    <row r="24" spans="1:9" x14ac:dyDescent="0.35">
      <c r="A24" s="308" t="s">
        <v>299</v>
      </c>
      <c r="B24" s="38"/>
      <c r="C24" s="49">
        <f ca="1">C21-C22</f>
        <v>0</v>
      </c>
      <c r="D24" s="50"/>
      <c r="E24" s="49" t="e">
        <f ca="1">E21-E22</f>
        <v>#VALUE!</v>
      </c>
      <c r="F24" s="49">
        <f t="shared" ca="1" si="0"/>
        <v>0</v>
      </c>
      <c r="G24" s="49" t="e">
        <f t="shared" ca="1" si="1"/>
        <v>#VALUE!</v>
      </c>
      <c r="H24" s="23"/>
    </row>
    <row r="25" spans="1:9" x14ac:dyDescent="0.35">
      <c r="A25" s="308" t="s">
        <v>300</v>
      </c>
      <c r="B25" s="38"/>
      <c r="C25" s="49">
        <f ca="1">C42+C44</f>
        <v>0</v>
      </c>
      <c r="D25" s="50"/>
      <c r="E25" s="49">
        <v>0</v>
      </c>
      <c r="F25" s="49">
        <f t="shared" ca="1" si="0"/>
        <v>0</v>
      </c>
      <c r="G25" s="49">
        <f t="shared" si="1"/>
        <v>0</v>
      </c>
      <c r="H25" s="23"/>
    </row>
    <row r="26" spans="1:9" x14ac:dyDescent="0.35">
      <c r="A26" s="308" t="s">
        <v>301</v>
      </c>
      <c r="B26" s="38"/>
      <c r="C26" s="128">
        <f ca="1">C21-C23-C25</f>
        <v>0</v>
      </c>
      <c r="D26" s="130"/>
      <c r="E26" s="128" t="e">
        <f ca="1">E21-E23-E25</f>
        <v>#VALUE!</v>
      </c>
      <c r="F26" s="128">
        <f t="shared" ca="1" si="0"/>
        <v>0</v>
      </c>
      <c r="G26" s="128" t="e">
        <f t="shared" ca="1" si="1"/>
        <v>#VALUE!</v>
      </c>
      <c r="H26" s="23"/>
    </row>
    <row r="27" spans="1:9" x14ac:dyDescent="0.35">
      <c r="A27" s="308" t="s">
        <v>302</v>
      </c>
      <c r="B27" s="38"/>
      <c r="C27" s="128">
        <f ca="1">C24-C25</f>
        <v>0</v>
      </c>
      <c r="D27" s="130"/>
      <c r="E27" s="128" t="e">
        <f ca="1">E24-E25</f>
        <v>#VALUE!</v>
      </c>
      <c r="F27" s="128">
        <f t="shared" ca="1" si="0"/>
        <v>0</v>
      </c>
      <c r="G27" s="128" t="e">
        <f t="shared" ca="1" si="1"/>
        <v>#VALUE!</v>
      </c>
      <c r="H27" s="23"/>
    </row>
    <row r="28" spans="1:9" ht="14.5" customHeight="1" x14ac:dyDescent="0.35">
      <c r="A28" s="7"/>
      <c r="B28" s="7"/>
      <c r="C28" s="303"/>
      <c r="D28" s="7"/>
      <c r="E28" s="303"/>
      <c r="F28" s="303"/>
      <c r="G28" s="303"/>
      <c r="H28" s="23"/>
    </row>
    <row r="29" spans="1:9" x14ac:dyDescent="0.35">
      <c r="A29" s="4" t="s">
        <v>117</v>
      </c>
      <c r="B29" s="4"/>
      <c r="C29" s="303"/>
      <c r="D29" s="7"/>
      <c r="E29" s="303"/>
      <c r="F29" s="303"/>
      <c r="G29" s="303"/>
      <c r="H29" s="23"/>
    </row>
    <row r="30" spans="1:9" x14ac:dyDescent="0.35">
      <c r="A30" s="7"/>
      <c r="B30" s="32" t="s">
        <v>1</v>
      </c>
      <c r="C30" s="33">
        <f ca="1">Inputs!F17*26/12</f>
        <v>0</v>
      </c>
      <c r="D30" s="34"/>
      <c r="E30" s="31">
        <f ca="1">C30</f>
        <v>0</v>
      </c>
      <c r="F30" s="31">
        <f ca="1">C30*12</f>
        <v>0</v>
      </c>
      <c r="G30" s="31">
        <f ca="1">E30*12</f>
        <v>0</v>
      </c>
      <c r="H30" s="66" t="s">
        <v>156</v>
      </c>
      <c r="I30" s="65" t="s">
        <v>157</v>
      </c>
    </row>
    <row r="31" spans="1:9" x14ac:dyDescent="0.35">
      <c r="A31" s="7"/>
      <c r="B31" s="32" t="s">
        <v>2</v>
      </c>
      <c r="C31" s="31">
        <f ca="1">IF(Inputs!$B$12&gt;137700,137700*0.062/12,C9*D31)</f>
        <v>0</v>
      </c>
      <c r="D31" s="123">
        <f>IF(Inputs!B12&gt;137700,(0.062*137700/Inputs!B12),0.062)</f>
        <v>6.2E-2</v>
      </c>
      <c r="E31" s="31">
        <v>0</v>
      </c>
      <c r="F31" s="31">
        <f ca="1">C31*12</f>
        <v>0</v>
      </c>
      <c r="G31" s="31">
        <f>E31*12</f>
        <v>0</v>
      </c>
      <c r="H31" s="67">
        <f t="shared" ref="H31:H36" si="2">D31</f>
        <v>6.2E-2</v>
      </c>
      <c r="I31" s="62"/>
    </row>
    <row r="32" spans="1:9" x14ac:dyDescent="0.35">
      <c r="A32" s="7"/>
      <c r="B32" s="32" t="s">
        <v>3</v>
      </c>
      <c r="C32" s="31">
        <f ca="1">Inputs!F24*26/12</f>
        <v>0</v>
      </c>
      <c r="D32" s="35" t="e">
        <f ca="1">C32/C27</f>
        <v>#DIV/0!</v>
      </c>
      <c r="E32" s="31" t="e">
        <f ca="1">E27*(C32/C27)</f>
        <v>#VALUE!</v>
      </c>
      <c r="F32" s="31">
        <f t="shared" ref="F32:F50" ca="1" si="3">C32*12</f>
        <v>0</v>
      </c>
      <c r="G32" s="31" t="e">
        <f t="shared" ref="G32:G50" ca="1" si="4">E32*12</f>
        <v>#VALUE!</v>
      </c>
      <c r="H32" s="64" t="e">
        <f t="shared" ca="1" si="2"/>
        <v>#DIV/0!</v>
      </c>
      <c r="I32" s="59" t="e">
        <f ca="1">E32/E27</f>
        <v>#VALUE!</v>
      </c>
    </row>
    <row r="33" spans="1:9" x14ac:dyDescent="0.35">
      <c r="A33" s="7"/>
      <c r="B33" s="32" t="s">
        <v>4</v>
      </c>
      <c r="C33" s="31">
        <f ca="1">C9*D33</f>
        <v>0</v>
      </c>
      <c r="D33" s="35">
        <v>1.4500000000000001E-2</v>
      </c>
      <c r="E33" s="31">
        <v>0</v>
      </c>
      <c r="F33" s="31">
        <f t="shared" ca="1" si="3"/>
        <v>0</v>
      </c>
      <c r="G33" s="31">
        <f t="shared" si="4"/>
        <v>0</v>
      </c>
      <c r="H33" s="64">
        <f t="shared" si="2"/>
        <v>1.4500000000000001E-2</v>
      </c>
      <c r="I33" s="59" t="e">
        <f ca="1">E33/E27</f>
        <v>#VALUE!</v>
      </c>
    </row>
    <row r="34" spans="1:9" x14ac:dyDescent="0.35">
      <c r="A34" s="7"/>
      <c r="B34" s="32" t="s">
        <v>5</v>
      </c>
      <c r="C34" s="31">
        <f ca="1">Inputs!F18*26/12</f>
        <v>0</v>
      </c>
      <c r="D34" s="35" t="e">
        <f ca="1">C34/C27</f>
        <v>#DIV/0!</v>
      </c>
      <c r="E34" s="31">
        <v>0</v>
      </c>
      <c r="F34" s="31">
        <f t="shared" ca="1" si="3"/>
        <v>0</v>
      </c>
      <c r="G34" s="31">
        <f t="shared" si="4"/>
        <v>0</v>
      </c>
      <c r="H34" s="64" t="e">
        <f t="shared" ca="1" si="2"/>
        <v>#DIV/0!</v>
      </c>
      <c r="I34" s="60"/>
    </row>
    <row r="35" spans="1:9" x14ac:dyDescent="0.35">
      <c r="A35" s="7"/>
      <c r="B35" s="32" t="s">
        <v>6</v>
      </c>
      <c r="C35" s="31">
        <f ca="1">Inputs!F20*26/12</f>
        <v>0</v>
      </c>
      <c r="D35" s="35" t="e">
        <f ca="1">C35/C26</f>
        <v>#DIV/0!</v>
      </c>
      <c r="E35" s="31" t="e">
        <f ca="1">E26*(C35/C26)</f>
        <v>#VALUE!</v>
      </c>
      <c r="F35" s="31">
        <f t="shared" ca="1" si="3"/>
        <v>0</v>
      </c>
      <c r="G35" s="31" t="e">
        <f t="shared" ca="1" si="4"/>
        <v>#VALUE!</v>
      </c>
      <c r="H35" s="64" t="e">
        <f t="shared" ca="1" si="2"/>
        <v>#DIV/0!</v>
      </c>
      <c r="I35" s="59" t="e">
        <f ca="1">E35/E26</f>
        <v>#VALUE!</v>
      </c>
    </row>
    <row r="36" spans="1:9" x14ac:dyDescent="0.35">
      <c r="A36" s="7"/>
      <c r="B36" s="36" t="s">
        <v>75</v>
      </c>
      <c r="C36" s="31">
        <f ca="1">Inputs!F21*26/12</f>
        <v>0</v>
      </c>
      <c r="D36" s="35" t="e">
        <f ca="1">C36/C26</f>
        <v>#DIV/0!</v>
      </c>
      <c r="E36" s="33" t="e">
        <f ca="1">E26*(C36/C26)</f>
        <v>#VALUE!</v>
      </c>
      <c r="F36" s="31">
        <f t="shared" ca="1" si="3"/>
        <v>0</v>
      </c>
      <c r="G36" s="31" t="e">
        <f t="shared" ca="1" si="4"/>
        <v>#VALUE!</v>
      </c>
      <c r="H36" s="118" t="e">
        <f t="shared" ca="1" si="2"/>
        <v>#DIV/0!</v>
      </c>
      <c r="I36" s="63" t="e">
        <f ca="1">E36/E26</f>
        <v>#VALUE!</v>
      </c>
    </row>
    <row r="37" spans="1:9" x14ac:dyDescent="0.35">
      <c r="A37" s="7"/>
      <c r="B37" s="32" t="s">
        <v>7</v>
      </c>
      <c r="C37" s="31">
        <f>Inputs!F16*26/12</f>
        <v>0</v>
      </c>
      <c r="D37" s="35"/>
      <c r="E37" s="31">
        <f>C37</f>
        <v>0</v>
      </c>
      <c r="F37" s="31">
        <f t="shared" si="3"/>
        <v>0</v>
      </c>
      <c r="G37" s="31">
        <f t="shared" si="4"/>
        <v>0</v>
      </c>
      <c r="H37" s="23" t="e">
        <f ca="1">SUM(H31:H36)</f>
        <v>#DIV/0!</v>
      </c>
      <c r="I37" s="23" t="e">
        <f ca="1">SUM(I31:I36)</f>
        <v>#VALUE!</v>
      </c>
    </row>
    <row r="38" spans="1:9" x14ac:dyDescent="0.35">
      <c r="A38" s="7"/>
      <c r="B38" s="32" t="s">
        <v>8</v>
      </c>
      <c r="C38" s="31">
        <f ca="1">(Inputs!F22+Inputs!F23)*26/12</f>
        <v>0</v>
      </c>
      <c r="D38" s="35"/>
      <c r="E38" s="31">
        <v>0</v>
      </c>
      <c r="F38" s="31">
        <f ca="1">C38*12</f>
        <v>0</v>
      </c>
      <c r="G38" s="31">
        <f t="shared" si="4"/>
        <v>0</v>
      </c>
    </row>
    <row r="39" spans="1:9" x14ac:dyDescent="0.35">
      <c r="A39" s="7"/>
      <c r="B39" s="32" t="s">
        <v>9</v>
      </c>
      <c r="C39" s="31">
        <f ca="1">Inputs!F14*(26/12)</f>
        <v>0</v>
      </c>
      <c r="D39" s="35"/>
      <c r="E39" s="31">
        <f ca="1">C39</f>
        <v>0</v>
      </c>
      <c r="F39" s="31">
        <f t="shared" ca="1" si="3"/>
        <v>0</v>
      </c>
      <c r="G39" s="31">
        <f t="shared" ca="1" si="4"/>
        <v>0</v>
      </c>
    </row>
    <row r="40" spans="1:9" x14ac:dyDescent="0.35">
      <c r="A40" s="7"/>
      <c r="B40" s="115" t="s">
        <v>170</v>
      </c>
      <c r="C40" s="31">
        <f ca="1">Inputs!F13*(26/12)</f>
        <v>0</v>
      </c>
      <c r="D40" s="35"/>
      <c r="E40" s="31">
        <f ca="1">C40</f>
        <v>0</v>
      </c>
      <c r="F40" s="31">
        <f t="shared" ca="1" si="3"/>
        <v>0</v>
      </c>
      <c r="G40" s="31">
        <f t="shared" ca="1" si="4"/>
        <v>0</v>
      </c>
    </row>
    <row r="41" spans="1:9" x14ac:dyDescent="0.35">
      <c r="A41" s="7"/>
      <c r="B41" s="32" t="s">
        <v>10</v>
      </c>
      <c r="C41" s="31">
        <f ca="1">Inputs!F15*(26/12)</f>
        <v>0</v>
      </c>
      <c r="D41" s="35"/>
      <c r="E41" s="31">
        <f ca="1">C41</f>
        <v>0</v>
      </c>
      <c r="F41" s="31">
        <f t="shared" ca="1" si="3"/>
        <v>0</v>
      </c>
      <c r="G41" s="31">
        <f t="shared" ca="1" si="4"/>
        <v>0</v>
      </c>
    </row>
    <row r="42" spans="1:9" x14ac:dyDescent="0.35">
      <c r="A42" s="7"/>
      <c r="B42" s="32" t="s">
        <v>11</v>
      </c>
      <c r="C42" s="33">
        <f ca="1">Inputs!F25*26/12</f>
        <v>0</v>
      </c>
      <c r="D42" s="35" t="e">
        <f ca="1">C42/C9</f>
        <v>#DIV/0!</v>
      </c>
      <c r="E42" s="31">
        <v>0</v>
      </c>
      <c r="F42" s="31">
        <f t="shared" ca="1" si="3"/>
        <v>0</v>
      </c>
      <c r="G42" s="31">
        <f t="shared" si="4"/>
        <v>0</v>
      </c>
    </row>
    <row r="43" spans="1:9" x14ac:dyDescent="0.35">
      <c r="A43" s="7"/>
      <c r="B43" s="32" t="s">
        <v>12</v>
      </c>
      <c r="C43" s="33">
        <f ca="1">Inputs!F27*26/12</f>
        <v>0</v>
      </c>
      <c r="D43" s="35" t="e">
        <f ca="1">C43/C9</f>
        <v>#DIV/0!</v>
      </c>
      <c r="E43" s="31">
        <v>0</v>
      </c>
      <c r="F43" s="31">
        <f t="shared" ca="1" si="3"/>
        <v>0</v>
      </c>
      <c r="G43" s="31">
        <f t="shared" si="4"/>
        <v>0</v>
      </c>
    </row>
    <row r="44" spans="1:9" x14ac:dyDescent="0.35">
      <c r="A44" s="7"/>
      <c r="B44" s="36" t="s">
        <v>73</v>
      </c>
      <c r="C44" s="31">
        <f ca="1">Inputs!F26*26/12</f>
        <v>0</v>
      </c>
      <c r="D44" s="35" t="e">
        <f ca="1">C44/C9</f>
        <v>#DIV/0!</v>
      </c>
      <c r="E44" s="31">
        <v>0</v>
      </c>
      <c r="F44" s="31">
        <f t="shared" ca="1" si="3"/>
        <v>0</v>
      </c>
      <c r="G44" s="31">
        <f t="shared" si="4"/>
        <v>0</v>
      </c>
    </row>
    <row r="45" spans="1:9" x14ac:dyDescent="0.35">
      <c r="A45" s="7"/>
      <c r="B45" s="36" t="s">
        <v>74</v>
      </c>
      <c r="C45" s="31">
        <f ca="1">Inputs!F28*26/12</f>
        <v>0</v>
      </c>
      <c r="D45" s="35" t="e">
        <f ca="1">C45/C9</f>
        <v>#DIV/0!</v>
      </c>
      <c r="E45" s="31">
        <v>0</v>
      </c>
      <c r="F45" s="31">
        <f t="shared" ca="1" si="3"/>
        <v>0</v>
      </c>
      <c r="G45" s="31">
        <f t="shared" si="4"/>
        <v>0</v>
      </c>
    </row>
    <row r="46" spans="1:9" x14ac:dyDescent="0.35">
      <c r="A46" s="7"/>
      <c r="B46" s="37" t="s">
        <v>149</v>
      </c>
      <c r="C46" s="31">
        <f ca="1">Inputs!F31/12</f>
        <v>0</v>
      </c>
      <c r="D46" s="34"/>
      <c r="E46" s="31">
        <v>0</v>
      </c>
      <c r="F46" s="31">
        <f t="shared" ca="1" si="3"/>
        <v>0</v>
      </c>
      <c r="G46" s="31">
        <f t="shared" si="4"/>
        <v>0</v>
      </c>
    </row>
    <row r="47" spans="1:9" x14ac:dyDescent="0.35">
      <c r="A47" s="7"/>
      <c r="B47" s="38" t="s">
        <v>150</v>
      </c>
      <c r="C47" s="31">
        <f ca="1">Inputs!F32/12</f>
        <v>0</v>
      </c>
      <c r="D47" s="34"/>
      <c r="E47" s="31">
        <v>0</v>
      </c>
      <c r="F47" s="31">
        <f t="shared" ca="1" si="3"/>
        <v>0</v>
      </c>
      <c r="G47" s="31">
        <f t="shared" si="4"/>
        <v>0</v>
      </c>
    </row>
    <row r="48" spans="1:9" x14ac:dyDescent="0.35">
      <c r="A48" s="7"/>
      <c r="B48" s="32" t="s">
        <v>13</v>
      </c>
      <c r="C48" s="33">
        <f ca="1">Inputs!F19*26/12</f>
        <v>0</v>
      </c>
      <c r="D48" s="34"/>
      <c r="E48" s="31">
        <f ca="1">C48</f>
        <v>0</v>
      </c>
      <c r="F48" s="31">
        <f t="shared" ca="1" si="3"/>
        <v>0</v>
      </c>
      <c r="G48" s="31">
        <f t="shared" ca="1" si="4"/>
        <v>0</v>
      </c>
    </row>
    <row r="49" spans="1:7" x14ac:dyDescent="0.35">
      <c r="A49" s="7"/>
      <c r="B49" s="304" t="s">
        <v>29</v>
      </c>
      <c r="C49" s="33">
        <f ca="1">Inputs!F10*26/12</f>
        <v>0</v>
      </c>
      <c r="D49" s="34"/>
      <c r="E49" s="31">
        <v>0</v>
      </c>
      <c r="F49" s="31">
        <f t="shared" ca="1" si="3"/>
        <v>0</v>
      </c>
      <c r="G49" s="31">
        <f t="shared" si="4"/>
        <v>0</v>
      </c>
    </row>
    <row r="50" spans="1:7" x14ac:dyDescent="0.35">
      <c r="A50" s="7"/>
      <c r="B50" s="304" t="s">
        <v>14</v>
      </c>
      <c r="C50" s="33">
        <f ca="1">Inputs!F11*26/12</f>
        <v>0</v>
      </c>
      <c r="D50" s="34"/>
      <c r="E50" s="31">
        <v>0</v>
      </c>
      <c r="F50" s="31">
        <f t="shared" ca="1" si="3"/>
        <v>0</v>
      </c>
      <c r="G50" s="31">
        <f t="shared" si="4"/>
        <v>0</v>
      </c>
    </row>
    <row r="51" spans="1:7" x14ac:dyDescent="0.35">
      <c r="A51" s="5"/>
      <c r="B51" s="305" t="s">
        <v>15</v>
      </c>
      <c r="C51" s="31">
        <f ca="1">SUM(C30:C50)</f>
        <v>0</v>
      </c>
      <c r="D51" s="306"/>
      <c r="E51" s="31" t="e">
        <f ca="1">SUM(E30:E50)</f>
        <v>#VALUE!</v>
      </c>
      <c r="F51" s="31">
        <f ca="1">SUM(F30:F50)</f>
        <v>0</v>
      </c>
      <c r="G51" s="31" t="e">
        <f ca="1">SUM(G30:G50)</f>
        <v>#VALUE!</v>
      </c>
    </row>
    <row r="52" spans="1:7" ht="6" customHeight="1" x14ac:dyDescent="0.35">
      <c r="A52" s="46"/>
      <c r="B52" s="46"/>
      <c r="C52" s="129"/>
      <c r="D52" s="45"/>
      <c r="E52" s="129"/>
      <c r="F52" s="132"/>
      <c r="G52" s="132"/>
    </row>
    <row r="53" spans="1:7" x14ac:dyDescent="0.35">
      <c r="A53" s="45" t="s">
        <v>16</v>
      </c>
      <c r="B53" s="45"/>
      <c r="C53" s="319">
        <f ca="1">C21-C51</f>
        <v>0</v>
      </c>
      <c r="D53" s="131"/>
      <c r="E53" s="320" t="e">
        <f ca="1">E21-E51</f>
        <v>#VALUE!</v>
      </c>
      <c r="F53" s="319">
        <f ca="1">C53*12</f>
        <v>0</v>
      </c>
      <c r="G53" s="320" t="e">
        <f ca="1">E53*12</f>
        <v>#VALUE!</v>
      </c>
    </row>
    <row r="54" spans="1:7" ht="6" customHeight="1" x14ac:dyDescent="0.35">
      <c r="A54" s="46"/>
      <c r="B54" s="46"/>
      <c r="C54" s="45"/>
      <c r="D54" s="45"/>
      <c r="E54" s="129"/>
      <c r="F54" s="132"/>
      <c r="G54" s="132"/>
    </row>
    <row r="55" spans="1:7" x14ac:dyDescent="0.35">
      <c r="A55" s="45" t="s">
        <v>17</v>
      </c>
      <c r="B55" s="45"/>
      <c r="C55" s="45"/>
      <c r="D55" s="45"/>
      <c r="E55" s="128" t="e">
        <f ca="1">E53-C53</f>
        <v>#VALUE!</v>
      </c>
      <c r="F55" s="129"/>
      <c r="G55" s="128" t="e">
        <f ca="1">G53-F53</f>
        <v>#VALUE!</v>
      </c>
    </row>
    <row r="56" spans="1:7" ht="6" customHeight="1" x14ac:dyDescent="0.35">
      <c r="A56" s="40"/>
      <c r="B56" s="40"/>
      <c r="C56" s="39"/>
      <c r="D56" s="39"/>
      <c r="E56" s="41"/>
      <c r="F56" s="40"/>
      <c r="G56" s="40"/>
    </row>
    <row r="57" spans="1:7" ht="30" customHeight="1" x14ac:dyDescent="0.45">
      <c r="A57" s="543" t="s">
        <v>133</v>
      </c>
      <c r="B57" s="543"/>
      <c r="C57" s="133" t="e">
        <f ca="1">(G53-F53)/F53</f>
        <v>#VALUE!</v>
      </c>
      <c r="D57" s="43"/>
      <c r="E57" s="43"/>
      <c r="F57" s="44"/>
      <c r="G57" s="42"/>
    </row>
    <row r="58" spans="1:7" ht="6" customHeight="1" x14ac:dyDescent="0.35">
      <c r="C58" s="2"/>
      <c r="D58" s="2"/>
      <c r="E58" s="2"/>
    </row>
    <row r="59" spans="1:7" x14ac:dyDescent="0.35">
      <c r="A59" s="28" t="s">
        <v>131</v>
      </c>
      <c r="B59" s="7"/>
      <c r="C59" s="26">
        <f ca="1">INDEX('TSP Traditional'!$I$2:$X$5,MATCH('TSP Traditional'!$I$5,'TSP Traditional'!$I$2:$I$5,0),MATCH(58,'TSP Traditional'!$I$2:$X$2,0))</f>
        <v>120</v>
      </c>
      <c r="D59" s="2"/>
      <c r="E59" s="6"/>
    </row>
    <row r="60" spans="1:7" x14ac:dyDescent="0.35">
      <c r="A60" s="28" t="s">
        <v>130</v>
      </c>
      <c r="B60" s="7"/>
      <c r="C60" s="26" t="e">
        <f ca="1">INDEX('TSP Roth'!$I$2:$X$5,MATCH('TSP Roth'!$I$5,'TSP Roth'!$I$2:$I$5,0),MATCH(58,'TSP Roth'!$I$2:$X$2,0))</f>
        <v>#DIV/0!</v>
      </c>
    </row>
    <row r="61" spans="1:7" x14ac:dyDescent="0.35">
      <c r="A61" s="30" t="s">
        <v>152</v>
      </c>
      <c r="B61" s="7"/>
      <c r="C61" s="26" t="str">
        <f>INDEX('IRA Traditional'!$I$2:$X$5,MATCH('IRA Traditional'!$I$5,'IRA Traditional'!$I$2:$I$5,0),MATCH(58,'IRA Traditional'!$I$2:$X$2,0))</f>
        <v>N/A</v>
      </c>
    </row>
    <row r="62" spans="1:7" x14ac:dyDescent="0.35">
      <c r="A62" s="30" t="s">
        <v>153</v>
      </c>
      <c r="B62" s="7"/>
      <c r="C62" s="26" t="str">
        <f>INDEX('IRA Roth'!$I$2:$X$5,MATCH('IRA Roth'!$I$5,'IRA Roth'!$I$2:$I$5,0),MATCH(58,'IRA Roth'!$I$2:$X$2,0))</f>
        <v>N/A</v>
      </c>
    </row>
  </sheetData>
  <sheetProtection sheet="1" objects="1" scenarios="1"/>
  <mergeCells count="3">
    <mergeCell ref="A1:G1"/>
    <mergeCell ref="A3:G3"/>
    <mergeCell ref="A57:B57"/>
  </mergeCells>
  <conditionalFormatting sqref="C57">
    <cfRule type="cellIs" dxfId="69" priority="4" operator="lessThan">
      <formula>0</formula>
    </cfRule>
    <cfRule type="cellIs" dxfId="68" priority="5" operator="lessThan">
      <formula>0</formula>
    </cfRule>
    <cfRule type="cellIs" dxfId="67" priority="6" operator="lessThan">
      <formula>0</formula>
    </cfRule>
  </conditionalFormatting>
  <conditionalFormatting sqref="E55">
    <cfRule type="cellIs" dxfId="66" priority="2" operator="lessThan">
      <formula>0</formula>
    </cfRule>
    <cfRule type="colorScale" priority="3">
      <colorScale>
        <cfvo type="num" val="&quot;&lt;0&quot;"/>
        <cfvo type="max"/>
        <color theme="5" tint="0.39997558519241921"/>
        <color rgb="FFFFEF9C"/>
      </colorScale>
    </cfRule>
  </conditionalFormatting>
  <conditionalFormatting sqref="G55">
    <cfRule type="cellIs" dxfId="65" priority="1" operator="lessThan">
      <formula>0</formula>
    </cfRule>
  </conditionalFormatting>
  <printOptions horizontalCentered="1"/>
  <pageMargins left="0.7" right="0.7" top="0.75" bottom="0.75" header="0.3" footer="0.3"/>
  <pageSetup scale="72" orientation="portrait" r:id="rId1"/>
  <headerFooter>
    <oddHeader>&amp;C&amp;A</oddHeader>
    <oddFooter>&amp;L&amp;F&amp;R&amp;D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AFFF7F66A42A40B80B72DC5BC32B60" ma:contentTypeVersion="7" ma:contentTypeDescription="Create a new document." ma:contentTypeScope="" ma:versionID="74bfe16046f3b56623521b7783c9a45b">
  <xsd:schema xmlns:xsd="http://www.w3.org/2001/XMLSchema" xmlns:xs="http://www.w3.org/2001/XMLSchema" xmlns:p="http://schemas.microsoft.com/office/2006/metadata/properties" xmlns:ns3="d5591441-101a-406c-b7de-de5db41cb2ca" targetNamespace="http://schemas.microsoft.com/office/2006/metadata/properties" ma:root="true" ma:fieldsID="36748b298252f22384d900084017b27c" ns3:_="">
    <xsd:import namespace="d5591441-101a-406c-b7de-de5db41cb2c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91441-101a-406c-b7de-de5db41cb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FE56AA-8222-4F54-847E-389501BC5F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91441-101a-406c-b7de-de5db41cb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CACE0F-1E93-4A77-B541-3328B9EF3F8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d5591441-101a-406c-b7de-de5db41cb2ca"/>
    <ds:schemaRef ds:uri="http://www.w3.org/XML/1998/namespace"/>
    <ds:schemaRef ds:uri="http://purl.org/dc/dcmitype/"/>
  </ds:schemaRefs>
</ds:datastoreItem>
</file>

<file path=customXml/itemProps3.xml><?xml version="1.0" encoding="utf-8"?>
<ds:datastoreItem xmlns:ds="http://schemas.openxmlformats.org/officeDocument/2006/customXml" ds:itemID="{4C655C6E-15E1-4D5F-AABB-0A319591F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25</vt:i4>
      </vt:variant>
    </vt:vector>
  </HeadingPairs>
  <TitlesOfParts>
    <vt:vector size="53" baseType="lpstr">
      <vt:lpstr>Disclaimer</vt:lpstr>
      <vt:lpstr>Introduction</vt:lpstr>
      <vt:lpstr>Inputs</vt:lpstr>
      <vt:lpstr>Income Stream</vt:lpstr>
      <vt:lpstr>Scenario Inputs (SI)</vt:lpstr>
      <vt:lpstr>SI Income Stream</vt:lpstr>
      <vt:lpstr>Age 56</vt:lpstr>
      <vt:lpstr>Age 57</vt:lpstr>
      <vt:lpstr>Age 58</vt:lpstr>
      <vt:lpstr>Age 59</vt:lpstr>
      <vt:lpstr>Age 60</vt:lpstr>
      <vt:lpstr>Age 61</vt:lpstr>
      <vt:lpstr>Age 62</vt:lpstr>
      <vt:lpstr>Age 63</vt:lpstr>
      <vt:lpstr>Age 64</vt:lpstr>
      <vt:lpstr>Age 65</vt:lpstr>
      <vt:lpstr>Age 66</vt:lpstr>
      <vt:lpstr>Age 67</vt:lpstr>
      <vt:lpstr>Age 68</vt:lpstr>
      <vt:lpstr>Age 69</vt:lpstr>
      <vt:lpstr>Age 70</vt:lpstr>
      <vt:lpstr>TSP Traditional</vt:lpstr>
      <vt:lpstr>IRA Traditional</vt:lpstr>
      <vt:lpstr>TSP Roth</vt:lpstr>
      <vt:lpstr>IRA Roth</vt:lpstr>
      <vt:lpstr>Scenario Calculations</vt:lpstr>
      <vt:lpstr>Inflation Rates</vt:lpstr>
      <vt:lpstr>Medicare</vt:lpstr>
      <vt:lpstr>Birthday</vt:lpstr>
      <vt:lpstr>MRACHECK</vt:lpstr>
      <vt:lpstr>'Age 56'!Print_Area</vt:lpstr>
      <vt:lpstr>'Age 57'!Print_Area</vt:lpstr>
      <vt:lpstr>'Age 58'!Print_Area</vt:lpstr>
      <vt:lpstr>'Age 59'!Print_Area</vt:lpstr>
      <vt:lpstr>'Age 60'!Print_Area</vt:lpstr>
      <vt:lpstr>'Age 61'!Print_Area</vt:lpstr>
      <vt:lpstr>'Age 62'!Print_Area</vt:lpstr>
      <vt:lpstr>'Age 63'!Print_Area</vt:lpstr>
      <vt:lpstr>'Age 64'!Print_Area</vt:lpstr>
      <vt:lpstr>'Age 65'!Print_Area</vt:lpstr>
      <vt:lpstr>'Age 66'!Print_Area</vt:lpstr>
      <vt:lpstr>'Age 67'!Print_Area</vt:lpstr>
      <vt:lpstr>'Age 68'!Print_Area</vt:lpstr>
      <vt:lpstr>'Age 69'!Print_Area</vt:lpstr>
      <vt:lpstr>'Age 70'!Print_Area</vt:lpstr>
      <vt:lpstr>Disclaimer!Print_Area</vt:lpstr>
      <vt:lpstr>'Income Stream'!Print_Area</vt:lpstr>
      <vt:lpstr>Inputs!Print_Area</vt:lpstr>
      <vt:lpstr>Introduction!Print_Area</vt:lpstr>
      <vt:lpstr>Medicare!Print_Area</vt:lpstr>
      <vt:lpstr>'Scenario Inputs (SI)'!Print_Area</vt:lpstr>
      <vt:lpstr>'SI Income Stream'!Print_Area</vt:lpstr>
      <vt:lpstr>TodaysDate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randall.bradley@us.af.mil;george.diehl@us.af.mil;kevin.locker@us.af.mil;summer.bartshe@us.af.mil</dc:creator>
  <cp:lastModifiedBy>BRADLEY, RANDALL S CIV USAF AFMC HQ AFMC/FMC</cp:lastModifiedBy>
  <cp:lastPrinted>2020-04-20T18:12:56Z</cp:lastPrinted>
  <dcterms:created xsi:type="dcterms:W3CDTF">1997-02-26T01:12:08Z</dcterms:created>
  <dcterms:modified xsi:type="dcterms:W3CDTF">2020-07-17T14:59:32Z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0x010100ADAFFF7F66A42A40B80B72DC5BC32B60</vt:lpwstr>
  </property>
</Properties>
</file>